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fileSharing readOnlyRecommended="1"/>
  <workbookPr codeName="TämäTyökirja" defaultThemeVersion="124226"/>
  <mc:AlternateContent xmlns:mc="http://schemas.openxmlformats.org/markup-compatibility/2006">
    <mc:Choice Requires="x15">
      <x15ac:absPath xmlns:x15ac="http://schemas.microsoft.com/office/spreadsheetml/2010/11/ac" url="D:\Kuivatustila-hanke\Suunnitteluohjeistus\"/>
    </mc:Choice>
  </mc:AlternateContent>
  <xr:revisionPtr revIDLastSave="0" documentId="13_ncr:1_{79332AB0-5D70-45E5-A33B-5AC11DC57EFA}" xr6:coauthVersionLast="46" xr6:coauthVersionMax="46" xr10:uidLastSave="{00000000-0000-0000-0000-000000000000}"/>
  <bookViews>
    <workbookView xWindow="-120" yWindow="-120" windowWidth="25440" windowHeight="15390" xr2:uid="{00000000-000D-0000-FFFF-FFFF00000000}"/>
  </bookViews>
  <sheets>
    <sheet name="Käyttöohje" sheetId="8" r:id="rId1"/>
    <sheet name="Päälaskenta" sheetId="1" r:id="rId2"/>
    <sheet name="Refererenssiarvoja" sheetId="7" r:id="rId3"/>
    <sheet name="Kaksitasouoma_matriisi" sheetId="4" r:id="rId4"/>
    <sheet name="Perinteinen_perkaus_matriisi" sheetId="6" r:id="rId5"/>
  </sheets>
  <definedNames>
    <definedName name="_xlnm.Print_Area" localSheetId="1">Päälaskenta!$B$9:$N$41</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2" i="1" l="1"/>
  <c r="Y12" i="1"/>
  <c r="Y8" i="1"/>
  <c r="Y7" i="1"/>
  <c r="X7" i="1"/>
  <c r="AK3" i="4" l="1"/>
  <c r="AK4" i="4"/>
  <c r="AK5" i="4"/>
  <c r="AK6" i="4"/>
  <c r="AK7" i="4"/>
  <c r="AK8" i="4"/>
  <c r="AK9" i="4"/>
  <c r="AK10" i="4"/>
  <c r="AK11" i="4"/>
  <c r="AK12" i="4"/>
  <c r="AK1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69" i="4"/>
  <c r="AK70" i="4"/>
  <c r="AK71" i="4"/>
  <c r="AK72" i="4"/>
  <c r="AK73" i="4"/>
  <c r="AK74" i="4"/>
  <c r="AK75" i="4"/>
  <c r="AK76" i="4"/>
  <c r="AK77" i="4"/>
  <c r="AK78" i="4"/>
  <c r="AK79" i="4"/>
  <c r="AK80" i="4"/>
  <c r="AK81" i="4"/>
  <c r="AK82" i="4"/>
  <c r="AK83" i="4"/>
  <c r="AK84" i="4"/>
  <c r="AK85" i="4"/>
  <c r="AK86" i="4"/>
  <c r="AK87" i="4"/>
  <c r="AK88" i="4"/>
  <c r="AK89" i="4"/>
  <c r="AK90" i="4"/>
  <c r="AK91" i="4"/>
  <c r="AK92" i="4"/>
  <c r="AK93" i="4"/>
  <c r="AK94" i="4"/>
  <c r="AK95" i="4"/>
  <c r="AK96" i="4"/>
  <c r="AK97" i="4"/>
  <c r="AK98" i="4"/>
  <c r="AK99" i="4"/>
  <c r="AK100" i="4"/>
  <c r="AK101" i="4"/>
  <c r="AK102" i="4"/>
  <c r="AK103" i="4"/>
  <c r="AK104" i="4"/>
  <c r="AK105" i="4"/>
  <c r="AK106" i="4"/>
  <c r="AK107" i="4"/>
  <c r="AK108" i="4"/>
  <c r="AK109" i="4"/>
  <c r="AK110" i="4"/>
  <c r="AK111" i="4"/>
  <c r="AK112" i="4"/>
  <c r="AK113" i="4"/>
  <c r="AK114" i="4"/>
  <c r="AK115" i="4"/>
  <c r="AK116" i="4"/>
  <c r="AK117" i="4"/>
  <c r="AK118" i="4"/>
  <c r="AK119" i="4"/>
  <c r="AK120" i="4"/>
  <c r="AK121" i="4"/>
  <c r="AK122" i="4"/>
  <c r="AK123" i="4"/>
  <c r="AK124" i="4"/>
  <c r="AK125" i="4"/>
  <c r="AK126" i="4"/>
  <c r="AK127" i="4"/>
  <c r="AK128" i="4"/>
  <c r="AK129" i="4"/>
  <c r="AK130" i="4"/>
  <c r="AK131" i="4"/>
  <c r="AK132" i="4"/>
  <c r="AK133" i="4"/>
  <c r="AK134" i="4"/>
  <c r="AK135" i="4"/>
  <c r="AK136" i="4"/>
  <c r="AK137" i="4"/>
  <c r="AK138" i="4"/>
  <c r="AK139" i="4"/>
  <c r="AK140" i="4"/>
  <c r="AK141" i="4"/>
  <c r="AK142" i="4"/>
  <c r="AK143" i="4"/>
  <c r="AK144" i="4"/>
  <c r="AK145" i="4"/>
  <c r="AK146" i="4"/>
  <c r="AK147" i="4"/>
  <c r="AK148" i="4"/>
  <c r="AK149" i="4"/>
  <c r="AK150"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287" i="4"/>
  <c r="AK288" i="4"/>
  <c r="AK289" i="4"/>
  <c r="AK290" i="4"/>
  <c r="AK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428" i="4"/>
  <c r="AK429" i="4"/>
  <c r="AK430" i="4"/>
  <c r="AK431" i="4"/>
  <c r="AK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569" i="4"/>
  <c r="AK570" i="4"/>
  <c r="AK571" i="4"/>
  <c r="AK572" i="4"/>
  <c r="AK573" i="4"/>
  <c r="AK574" i="4"/>
  <c r="AK575" i="4"/>
  <c r="AK576" i="4"/>
  <c r="AK577" i="4"/>
  <c r="AK578" i="4"/>
  <c r="AK579" i="4"/>
  <c r="AK580" i="4"/>
  <c r="AK581" i="4"/>
  <c r="AK582" i="4"/>
  <c r="AK583" i="4"/>
  <c r="AK584" i="4"/>
  <c r="AK585" i="4"/>
  <c r="AK586" i="4"/>
  <c r="AK587" i="4"/>
  <c r="AK588" i="4"/>
  <c r="AK589" i="4"/>
  <c r="AK590" i="4"/>
  <c r="AK591" i="4"/>
  <c r="AK592" i="4"/>
  <c r="AK593" i="4"/>
  <c r="AK594" i="4"/>
  <c r="AK595" i="4"/>
  <c r="AK596" i="4"/>
  <c r="AK597" i="4"/>
  <c r="AK598" i="4"/>
  <c r="AK599" i="4"/>
  <c r="AK600" i="4"/>
  <c r="AK601" i="4"/>
  <c r="AK602" i="4"/>
  <c r="AK603" i="4"/>
  <c r="AK604" i="4"/>
  <c r="AK605" i="4"/>
  <c r="AK606" i="4"/>
  <c r="AK607" i="4"/>
  <c r="AK608" i="4"/>
  <c r="AK609" i="4"/>
  <c r="AK610" i="4"/>
  <c r="AK611" i="4"/>
  <c r="AK612" i="4"/>
  <c r="AK613" i="4"/>
  <c r="AK614" i="4"/>
  <c r="AK615" i="4"/>
  <c r="AK616" i="4"/>
  <c r="AK617" i="4"/>
  <c r="AK618" i="4"/>
  <c r="AK619" i="4"/>
  <c r="AK620" i="4"/>
  <c r="AK621" i="4"/>
  <c r="AK622" i="4"/>
  <c r="AK623" i="4"/>
  <c r="AK624" i="4"/>
  <c r="AK625" i="4"/>
  <c r="AK626" i="4"/>
  <c r="AK627" i="4"/>
  <c r="AK628" i="4"/>
  <c r="AK629" i="4"/>
  <c r="AK630" i="4"/>
  <c r="AK631" i="4"/>
  <c r="AK632" i="4"/>
  <c r="AK633" i="4"/>
  <c r="AK634" i="4"/>
  <c r="AK635" i="4"/>
  <c r="AK636" i="4"/>
  <c r="AK637" i="4"/>
  <c r="AK638" i="4"/>
  <c r="AK639" i="4"/>
  <c r="AK640" i="4"/>
  <c r="AK641" i="4"/>
  <c r="AK642" i="4"/>
  <c r="AK643" i="4"/>
  <c r="AK644" i="4"/>
  <c r="AK645" i="4"/>
  <c r="AK646" i="4"/>
  <c r="AK647" i="4"/>
  <c r="AK648" i="4"/>
  <c r="AK649" i="4"/>
  <c r="AK650" i="4"/>
  <c r="AK651" i="4"/>
  <c r="AK652" i="4"/>
  <c r="AK653" i="4"/>
  <c r="AK654" i="4"/>
  <c r="AK655" i="4"/>
  <c r="AK656" i="4"/>
  <c r="AK657" i="4"/>
  <c r="AK658" i="4"/>
  <c r="AK659" i="4"/>
  <c r="AK660" i="4"/>
  <c r="AK661" i="4"/>
  <c r="AK662" i="4"/>
  <c r="AK663" i="4"/>
  <c r="AK664" i="4"/>
  <c r="AK665" i="4"/>
  <c r="AK666" i="4"/>
  <c r="AK667" i="4"/>
  <c r="AK668" i="4"/>
  <c r="AK669" i="4"/>
  <c r="AK670" i="4"/>
  <c r="AK671" i="4"/>
  <c r="AK672" i="4"/>
  <c r="AK673" i="4"/>
  <c r="AK674" i="4"/>
  <c r="AK675" i="4"/>
  <c r="AK676" i="4"/>
  <c r="AK677" i="4"/>
  <c r="AK678" i="4"/>
  <c r="AK679" i="4"/>
  <c r="AK680" i="4"/>
  <c r="AK681" i="4"/>
  <c r="AK682" i="4"/>
  <c r="AK683" i="4"/>
  <c r="AK684" i="4"/>
  <c r="AK685" i="4"/>
  <c r="AK686" i="4"/>
  <c r="AK687" i="4"/>
  <c r="AK688" i="4"/>
  <c r="AK689" i="4"/>
  <c r="AK690" i="4"/>
  <c r="AK691" i="4"/>
  <c r="AK692" i="4"/>
  <c r="AK693" i="4"/>
  <c r="AK694" i="4"/>
  <c r="AK695" i="4"/>
  <c r="AK696" i="4"/>
  <c r="AK697" i="4"/>
  <c r="AK698" i="4"/>
  <c r="AK699" i="4"/>
  <c r="AK700" i="4"/>
  <c r="AK701" i="4"/>
  <c r="AK702" i="4"/>
  <c r="AK703" i="4"/>
  <c r="AK704" i="4"/>
  <c r="AK705" i="4"/>
  <c r="AK706" i="4"/>
  <c r="AK707" i="4"/>
  <c r="AK708" i="4"/>
  <c r="AK709" i="4"/>
  <c r="AK710" i="4"/>
  <c r="AK711" i="4"/>
  <c r="AK712" i="4"/>
  <c r="AK713" i="4"/>
  <c r="AK714" i="4"/>
  <c r="AK715" i="4"/>
  <c r="AK716" i="4"/>
  <c r="AK717" i="4"/>
  <c r="AK718" i="4"/>
  <c r="AK719" i="4"/>
  <c r="AK720" i="4"/>
  <c r="AK721" i="4"/>
  <c r="AK722" i="4"/>
  <c r="AK723" i="4"/>
  <c r="AK724" i="4"/>
  <c r="AK725" i="4"/>
  <c r="AK726" i="4"/>
  <c r="AK727" i="4"/>
  <c r="AK728" i="4"/>
  <c r="AK729" i="4"/>
  <c r="AK730" i="4"/>
  <c r="AK731" i="4"/>
  <c r="AK732" i="4"/>
  <c r="AK733" i="4"/>
  <c r="AK734" i="4"/>
  <c r="AK735" i="4"/>
  <c r="AK736" i="4"/>
  <c r="AK737" i="4"/>
  <c r="AK738" i="4"/>
  <c r="AK739" i="4"/>
  <c r="AK740" i="4"/>
  <c r="AK741" i="4"/>
  <c r="AK742" i="4"/>
  <c r="AK743" i="4"/>
  <c r="AK744" i="4"/>
  <c r="AK745" i="4"/>
  <c r="AK746" i="4"/>
  <c r="AK747" i="4"/>
  <c r="AK748" i="4"/>
  <c r="AK749" i="4"/>
  <c r="AK750" i="4"/>
  <c r="AK751" i="4"/>
  <c r="AK752" i="4"/>
  <c r="AK753" i="4"/>
  <c r="AK754" i="4"/>
  <c r="AK755" i="4"/>
  <c r="AK756" i="4"/>
  <c r="AK757" i="4"/>
  <c r="AK758" i="4"/>
  <c r="AK759" i="4"/>
  <c r="AK760" i="4"/>
  <c r="AK761" i="4"/>
  <c r="AK762" i="4"/>
  <c r="AK763" i="4"/>
  <c r="AK764" i="4"/>
  <c r="AK765" i="4"/>
  <c r="AK766" i="4"/>
  <c r="AK767" i="4"/>
  <c r="AK768" i="4"/>
  <c r="AK769" i="4"/>
  <c r="AK770" i="4"/>
  <c r="AK771" i="4"/>
  <c r="AK772" i="4"/>
  <c r="AK773" i="4"/>
  <c r="AK774" i="4"/>
  <c r="AK775" i="4"/>
  <c r="AK776" i="4"/>
  <c r="AK777" i="4"/>
  <c r="AK778" i="4"/>
  <c r="AK779" i="4"/>
  <c r="AK780" i="4"/>
  <c r="AK781" i="4"/>
  <c r="AK782" i="4"/>
  <c r="AK783" i="4"/>
  <c r="AK784" i="4"/>
  <c r="AK785" i="4"/>
  <c r="AK786" i="4"/>
  <c r="AK787" i="4"/>
  <c r="AK788" i="4"/>
  <c r="AK789" i="4"/>
  <c r="AK790" i="4"/>
  <c r="AK791" i="4"/>
  <c r="AK792" i="4"/>
  <c r="AK793" i="4"/>
  <c r="AK794" i="4"/>
  <c r="AK795" i="4"/>
  <c r="AK796" i="4"/>
  <c r="AK797" i="4"/>
  <c r="AK798" i="4"/>
  <c r="AK799" i="4"/>
  <c r="AK800" i="4"/>
  <c r="AK801" i="4"/>
  <c r="AK802" i="4"/>
  <c r="AK803" i="4"/>
  <c r="AK804" i="4"/>
  <c r="AK805" i="4"/>
  <c r="AK806" i="4"/>
  <c r="AK807" i="4"/>
  <c r="AK808" i="4"/>
  <c r="AK809" i="4"/>
  <c r="AK810" i="4"/>
  <c r="AK811" i="4"/>
  <c r="AK812" i="4"/>
  <c r="AK813" i="4"/>
  <c r="AK814" i="4"/>
  <c r="AK815" i="4"/>
  <c r="AK816" i="4"/>
  <c r="AK817" i="4"/>
  <c r="AK818" i="4"/>
  <c r="AK819" i="4"/>
  <c r="AK820" i="4"/>
  <c r="AK821" i="4"/>
  <c r="AK822" i="4"/>
  <c r="AK823" i="4"/>
  <c r="AK824" i="4"/>
  <c r="AK825" i="4"/>
  <c r="AK826" i="4"/>
  <c r="AK827" i="4"/>
  <c r="AK828" i="4"/>
  <c r="AK829" i="4"/>
  <c r="AK830" i="4"/>
  <c r="AK831" i="4"/>
  <c r="AK832" i="4"/>
  <c r="AK833" i="4"/>
  <c r="AK834" i="4"/>
  <c r="AK835" i="4"/>
  <c r="AK836" i="4"/>
  <c r="AK837" i="4"/>
  <c r="AK838" i="4"/>
  <c r="AK839" i="4"/>
  <c r="AK840" i="4"/>
  <c r="AK841" i="4"/>
  <c r="AK842" i="4"/>
  <c r="AK843" i="4"/>
  <c r="AK844" i="4"/>
  <c r="AK845" i="4"/>
  <c r="AK846" i="4"/>
  <c r="AK847" i="4"/>
  <c r="AK848" i="4"/>
  <c r="AK849" i="4"/>
  <c r="AK850" i="4"/>
  <c r="AK851" i="4"/>
  <c r="AK852" i="4"/>
  <c r="AK853" i="4"/>
  <c r="AK854" i="4"/>
  <c r="AK855" i="4"/>
  <c r="AK856" i="4"/>
  <c r="AK857" i="4"/>
  <c r="AK858" i="4"/>
  <c r="AK859" i="4"/>
  <c r="AK860" i="4"/>
  <c r="AK861" i="4"/>
  <c r="AK862" i="4"/>
  <c r="AK863" i="4"/>
  <c r="AK864" i="4"/>
  <c r="AK865" i="4"/>
  <c r="AK866" i="4"/>
  <c r="AK867" i="4"/>
  <c r="AK868" i="4"/>
  <c r="AK869" i="4"/>
  <c r="AK870" i="4"/>
  <c r="AK871" i="4"/>
  <c r="AK872" i="4"/>
  <c r="AK873" i="4"/>
  <c r="AK874" i="4"/>
  <c r="AK875" i="4"/>
  <c r="AK876" i="4"/>
  <c r="AK877" i="4"/>
  <c r="AK878" i="4"/>
  <c r="AK879" i="4"/>
  <c r="AK880" i="4"/>
  <c r="AK881" i="4"/>
  <c r="AK882" i="4"/>
  <c r="AK883" i="4"/>
  <c r="AK884" i="4"/>
  <c r="AK885" i="4"/>
  <c r="AK886" i="4"/>
  <c r="AK887" i="4"/>
  <c r="AK888" i="4"/>
  <c r="AK889" i="4"/>
  <c r="AK890" i="4"/>
  <c r="AK891" i="4"/>
  <c r="AK892" i="4"/>
  <c r="AK893" i="4"/>
  <c r="AK894" i="4"/>
  <c r="AK895" i="4"/>
  <c r="AK896" i="4"/>
  <c r="AK897" i="4"/>
  <c r="AK898" i="4"/>
  <c r="AK899" i="4"/>
  <c r="AK900" i="4"/>
  <c r="AK901" i="4"/>
  <c r="AK902" i="4"/>
  <c r="AK903" i="4"/>
  <c r="AK904" i="4"/>
  <c r="AK905" i="4"/>
  <c r="AK906" i="4"/>
  <c r="AK907" i="4"/>
  <c r="AK908" i="4"/>
  <c r="AK909" i="4"/>
  <c r="AK910" i="4"/>
  <c r="AK911" i="4"/>
  <c r="AK912" i="4"/>
  <c r="AK913" i="4"/>
  <c r="AK914" i="4"/>
  <c r="AK915" i="4"/>
  <c r="AK916" i="4"/>
  <c r="AK917" i="4"/>
  <c r="AK918" i="4"/>
  <c r="AK919" i="4"/>
  <c r="AK920" i="4"/>
  <c r="AK921" i="4"/>
  <c r="AK922" i="4"/>
  <c r="AK923" i="4"/>
  <c r="AK924" i="4"/>
  <c r="AK925" i="4"/>
  <c r="AK926" i="4"/>
  <c r="AK927" i="4"/>
  <c r="AK928" i="4"/>
  <c r="AK929" i="4"/>
  <c r="AK930" i="4"/>
  <c r="AK931" i="4"/>
  <c r="AK932" i="4"/>
  <c r="AK933" i="4"/>
  <c r="AK934" i="4"/>
  <c r="AK935" i="4"/>
  <c r="AK936" i="4"/>
  <c r="AK937" i="4"/>
  <c r="AK938" i="4"/>
  <c r="AK939" i="4"/>
  <c r="AK940" i="4"/>
  <c r="AK941" i="4"/>
  <c r="AK942" i="4"/>
  <c r="AK943" i="4"/>
  <c r="AK944" i="4"/>
  <c r="AK945" i="4"/>
  <c r="AK946" i="4"/>
  <c r="AK947" i="4"/>
  <c r="AK948" i="4"/>
  <c r="AK949" i="4"/>
  <c r="AK950" i="4"/>
  <c r="AK951" i="4"/>
  <c r="AK952" i="4"/>
  <c r="AK953" i="4"/>
  <c r="AK954" i="4"/>
  <c r="AK955" i="4"/>
  <c r="AK956" i="4"/>
  <c r="AK957" i="4"/>
  <c r="AK958" i="4"/>
  <c r="AK959" i="4"/>
  <c r="AK960" i="4"/>
  <c r="AK961" i="4"/>
  <c r="AK962" i="4"/>
  <c r="AK963" i="4"/>
  <c r="AK964" i="4"/>
  <c r="AK965" i="4"/>
  <c r="AK966" i="4"/>
  <c r="AK967" i="4"/>
  <c r="AK968" i="4"/>
  <c r="AK969" i="4"/>
  <c r="AK970" i="4"/>
  <c r="AK971" i="4"/>
  <c r="AK972" i="4"/>
  <c r="AK973" i="4"/>
  <c r="AK974" i="4"/>
  <c r="AK975" i="4"/>
  <c r="AK976" i="4"/>
  <c r="AK977" i="4"/>
  <c r="AK978" i="4"/>
  <c r="AK979" i="4"/>
  <c r="AK980" i="4"/>
  <c r="AK981" i="4"/>
  <c r="AK982" i="4"/>
  <c r="AK983" i="4"/>
  <c r="AK984" i="4"/>
  <c r="AK985" i="4"/>
  <c r="AK986" i="4"/>
  <c r="AK987" i="4"/>
  <c r="AK988" i="4"/>
  <c r="AK989" i="4"/>
  <c r="AK990" i="4"/>
  <c r="AK991" i="4"/>
  <c r="AK992" i="4"/>
  <c r="AK993" i="4"/>
  <c r="AK994" i="4"/>
  <c r="AK995" i="4"/>
  <c r="AK996" i="4"/>
  <c r="AK997" i="4"/>
  <c r="AK998" i="4"/>
  <c r="AK999" i="4"/>
  <c r="AK1000" i="4"/>
  <c r="AK1001" i="4"/>
  <c r="AK1002" i="4"/>
  <c r="AK1003" i="4"/>
  <c r="AK1004" i="4"/>
  <c r="AK1005" i="4"/>
  <c r="AK1006" i="4"/>
  <c r="AK1007" i="4"/>
  <c r="AK1008" i="4"/>
  <c r="AK1009" i="4"/>
  <c r="AK1010" i="4"/>
  <c r="AK1011" i="4"/>
  <c r="AK1012" i="4"/>
  <c r="AK1013" i="4"/>
  <c r="AK1014" i="4"/>
  <c r="AK1015" i="4"/>
  <c r="AK1016" i="4"/>
  <c r="AK1017" i="4"/>
  <c r="AK1018" i="4"/>
  <c r="AK1019" i="4"/>
  <c r="AK1020" i="4"/>
  <c r="AK1021" i="4"/>
  <c r="AK1022" i="4"/>
  <c r="AK1023" i="4"/>
  <c r="AK1024" i="4"/>
  <c r="AK1025" i="4"/>
  <c r="AK1026" i="4"/>
  <c r="AK1027" i="4"/>
  <c r="AK1028" i="4"/>
  <c r="AK1029" i="4"/>
  <c r="AK1030" i="4"/>
  <c r="AK1031" i="4"/>
  <c r="AK1032" i="4"/>
  <c r="AK1033" i="4"/>
  <c r="AK1034" i="4"/>
  <c r="AK1035" i="4"/>
  <c r="AK1036" i="4"/>
  <c r="AK1037" i="4"/>
  <c r="AK1038" i="4"/>
  <c r="AK1039" i="4"/>
  <c r="AK1040" i="4"/>
  <c r="AK1041" i="4"/>
  <c r="AK1042" i="4"/>
  <c r="AK1043" i="4"/>
  <c r="AK1044" i="4"/>
  <c r="AK1045" i="4"/>
  <c r="AK1046" i="4"/>
  <c r="AK1047" i="4"/>
  <c r="AK1048" i="4"/>
  <c r="AK1049" i="4"/>
  <c r="AK1050" i="4"/>
  <c r="AK1051" i="4"/>
  <c r="AK1052" i="4"/>
  <c r="AK1053" i="4"/>
  <c r="AK1054" i="4"/>
  <c r="AK1055" i="4"/>
  <c r="AK1056" i="4"/>
  <c r="AK1057" i="4"/>
  <c r="AK1058" i="4"/>
  <c r="AK1059" i="4"/>
  <c r="AK1060" i="4"/>
  <c r="AK1061" i="4"/>
  <c r="AK1062" i="4"/>
  <c r="AK1063" i="4"/>
  <c r="AK1064" i="4"/>
  <c r="AK1065" i="4"/>
  <c r="AK1066" i="4"/>
  <c r="AK1067" i="4"/>
  <c r="AK1068" i="4"/>
  <c r="AK1069" i="4"/>
  <c r="AK1070" i="4"/>
  <c r="AK1071" i="4"/>
  <c r="AK1072" i="4"/>
  <c r="AK1073" i="4"/>
  <c r="AK1074" i="4"/>
  <c r="AK1075" i="4"/>
  <c r="AK1076" i="4"/>
  <c r="AK1077" i="4"/>
  <c r="AK1078" i="4"/>
  <c r="AK1079" i="4"/>
  <c r="AK1080" i="4"/>
  <c r="AK1081" i="4"/>
  <c r="AK1082" i="4"/>
  <c r="AK1083" i="4"/>
  <c r="AK1084" i="4"/>
  <c r="AK1085" i="4"/>
  <c r="AK1086" i="4"/>
  <c r="AK1087" i="4"/>
  <c r="AK1088" i="4"/>
  <c r="AK1089" i="4"/>
  <c r="AK1090" i="4"/>
  <c r="AK1091" i="4"/>
  <c r="AK1092" i="4"/>
  <c r="AK1093" i="4"/>
  <c r="AK1094" i="4"/>
  <c r="AK1095" i="4"/>
  <c r="AK1096" i="4"/>
  <c r="AK1097" i="4"/>
  <c r="AK1098" i="4"/>
  <c r="AK1099" i="4"/>
  <c r="AK1100" i="4"/>
  <c r="AK1101" i="4"/>
  <c r="AK1102" i="4"/>
  <c r="AK1103" i="4"/>
  <c r="AK1104" i="4"/>
  <c r="AK1105" i="4"/>
  <c r="AK1106" i="4"/>
  <c r="AK1107" i="4"/>
  <c r="AK1108" i="4"/>
  <c r="AK1109" i="4"/>
  <c r="AK1110" i="4"/>
  <c r="AK1111" i="4"/>
  <c r="AK1112" i="4"/>
  <c r="AK1113" i="4"/>
  <c r="AK1114" i="4"/>
  <c r="AK1115" i="4"/>
  <c r="AK1116" i="4"/>
  <c r="AK1117" i="4"/>
  <c r="AK1118" i="4"/>
  <c r="AK1119" i="4"/>
  <c r="AK1120" i="4"/>
  <c r="AK1121" i="4"/>
  <c r="AK1122" i="4"/>
  <c r="AK1123" i="4"/>
  <c r="AK1124" i="4"/>
  <c r="AK1125" i="4"/>
  <c r="AK1126" i="4"/>
  <c r="AK1127" i="4"/>
  <c r="AK1128" i="4"/>
  <c r="AK1129" i="4"/>
  <c r="AK1130" i="4"/>
  <c r="AK1131" i="4"/>
  <c r="AK1132" i="4"/>
  <c r="AK1133" i="4"/>
  <c r="AK1134" i="4"/>
  <c r="AK1135" i="4"/>
  <c r="AK1136" i="4"/>
  <c r="AK1137" i="4"/>
  <c r="AK1138" i="4"/>
  <c r="AK1139" i="4"/>
  <c r="AK1140" i="4"/>
  <c r="AK1141" i="4"/>
  <c r="AK1142" i="4"/>
  <c r="AK1143" i="4"/>
  <c r="AK1144" i="4"/>
  <c r="AK1145" i="4"/>
  <c r="AK1146" i="4"/>
  <c r="AK1147" i="4"/>
  <c r="AK1148" i="4"/>
  <c r="AK1149" i="4"/>
  <c r="AK1150" i="4"/>
  <c r="AK1151" i="4"/>
  <c r="AK1152" i="4"/>
  <c r="AK1153" i="4"/>
  <c r="AK1154" i="4"/>
  <c r="AK1155" i="4"/>
  <c r="AK1156" i="4"/>
  <c r="AK1157" i="4"/>
  <c r="AK1158" i="4"/>
  <c r="AK1159" i="4"/>
  <c r="AK1160" i="4"/>
  <c r="AK1161" i="4"/>
  <c r="AK1162" i="4"/>
  <c r="AK1163" i="4"/>
  <c r="AK1164" i="4"/>
  <c r="AK1165" i="4"/>
  <c r="AK1166" i="4"/>
  <c r="AK1167" i="4"/>
  <c r="AK1168" i="4"/>
  <c r="AK1169" i="4"/>
  <c r="AK1170" i="4"/>
  <c r="AK1171" i="4"/>
  <c r="AK1172" i="4"/>
  <c r="AK1173" i="4"/>
  <c r="AK1174" i="4"/>
  <c r="AK1175" i="4"/>
  <c r="AK1176" i="4"/>
  <c r="AK1177" i="4"/>
  <c r="AK1178" i="4"/>
  <c r="AK1179" i="4"/>
  <c r="AK1180" i="4"/>
  <c r="AK1181" i="4"/>
  <c r="AK1182" i="4"/>
  <c r="AK1183" i="4"/>
  <c r="AK1184" i="4"/>
  <c r="AK1185" i="4"/>
  <c r="AK1186" i="4"/>
  <c r="AK1187" i="4"/>
  <c r="AK1188" i="4"/>
  <c r="AK1189" i="4"/>
  <c r="AK1190" i="4"/>
  <c r="AK1191" i="4"/>
  <c r="AK1192" i="4"/>
  <c r="AK1193" i="4"/>
  <c r="AK1194" i="4"/>
  <c r="AK1195" i="4"/>
  <c r="AK1196" i="4"/>
  <c r="AK1197" i="4"/>
  <c r="AK1198" i="4"/>
  <c r="AK1199" i="4"/>
  <c r="AK1200" i="4"/>
  <c r="AK1201" i="4"/>
  <c r="AK1202" i="4"/>
  <c r="AK1203" i="4"/>
  <c r="AK1204" i="4"/>
  <c r="AK1205" i="4"/>
  <c r="AK1206" i="4"/>
  <c r="AK1207" i="4"/>
  <c r="AK1208" i="4"/>
  <c r="AK1209" i="4"/>
  <c r="AK1210" i="4"/>
  <c r="AK1211" i="4"/>
  <c r="AK1212" i="4"/>
  <c r="AK1213" i="4"/>
  <c r="AK1214" i="4"/>
  <c r="AK1215" i="4"/>
  <c r="AK1216" i="4"/>
  <c r="AK1217" i="4"/>
  <c r="AK1218" i="4"/>
  <c r="AK1219" i="4"/>
  <c r="AK1220" i="4"/>
  <c r="AK1221" i="4"/>
  <c r="AK1222" i="4"/>
  <c r="AK1223" i="4"/>
  <c r="AK1224" i="4"/>
  <c r="AK1225" i="4"/>
  <c r="AK1226" i="4"/>
  <c r="AK1227" i="4"/>
  <c r="AK1228" i="4"/>
  <c r="AK1229" i="4"/>
  <c r="AK1230" i="4"/>
  <c r="AK1231" i="4"/>
  <c r="AK1232" i="4"/>
  <c r="AK1233" i="4"/>
  <c r="AK1234" i="4"/>
  <c r="AK1235" i="4"/>
  <c r="AK1236" i="4"/>
  <c r="AK1237" i="4"/>
  <c r="AK1238" i="4"/>
  <c r="AK1239" i="4"/>
  <c r="AK1240" i="4"/>
  <c r="AK1241" i="4"/>
  <c r="AK1242" i="4"/>
  <c r="AK1243" i="4"/>
  <c r="AK1244" i="4"/>
  <c r="AK1245" i="4"/>
  <c r="AK1246" i="4"/>
  <c r="AK1247" i="4"/>
  <c r="AK1248" i="4"/>
  <c r="AK1249" i="4"/>
  <c r="AK1250" i="4"/>
  <c r="AK1251" i="4"/>
  <c r="AK1252" i="4"/>
  <c r="AK1253" i="4"/>
  <c r="AK1254" i="4"/>
  <c r="AK1255" i="4"/>
  <c r="AK1256" i="4"/>
  <c r="AK1257" i="4"/>
  <c r="AK1258" i="4"/>
  <c r="AK1259" i="4"/>
  <c r="AK1260" i="4"/>
  <c r="AK1261" i="4"/>
  <c r="AK1262" i="4"/>
  <c r="AK1263" i="4"/>
  <c r="AK1264" i="4"/>
  <c r="AK1265" i="4"/>
  <c r="AK1266" i="4"/>
  <c r="AK1267" i="4"/>
  <c r="AK1268" i="4"/>
  <c r="AK1269" i="4"/>
  <c r="AK1270" i="4"/>
  <c r="AK1271" i="4"/>
  <c r="AK1272" i="4"/>
  <c r="AK1273" i="4"/>
  <c r="AK1274" i="4"/>
  <c r="AK1275" i="4"/>
  <c r="AK1276" i="4"/>
  <c r="AK1277" i="4"/>
  <c r="AK1278" i="4"/>
  <c r="AK1279" i="4"/>
  <c r="AK1280" i="4"/>
  <c r="AK1281" i="4"/>
  <c r="AK1282" i="4"/>
  <c r="AK1283" i="4"/>
  <c r="AK1284" i="4"/>
  <c r="AK1285" i="4"/>
  <c r="AK1286" i="4"/>
  <c r="AK1287" i="4"/>
  <c r="AK1288" i="4"/>
  <c r="AK1289" i="4"/>
  <c r="AK1290" i="4"/>
  <c r="AK1291" i="4"/>
  <c r="AK1292" i="4"/>
  <c r="AK1293" i="4"/>
  <c r="AK1294" i="4"/>
  <c r="AK1295" i="4"/>
  <c r="AK1296" i="4"/>
  <c r="AK1297" i="4"/>
  <c r="AK1298" i="4"/>
  <c r="AK1299" i="4"/>
  <c r="AK1300" i="4"/>
  <c r="AK1301" i="4"/>
  <c r="AK1302" i="4"/>
  <c r="AK1303" i="4"/>
  <c r="AK1304" i="4"/>
  <c r="AK1305" i="4"/>
  <c r="AK1306" i="4"/>
  <c r="AK1307" i="4"/>
  <c r="AK1308" i="4"/>
  <c r="AK1309" i="4"/>
  <c r="AK1310" i="4"/>
  <c r="AK1311" i="4"/>
  <c r="AK1312" i="4"/>
  <c r="AK1313" i="4"/>
  <c r="AK1314" i="4"/>
  <c r="AK1315" i="4"/>
  <c r="AK1316" i="4"/>
  <c r="AK1317" i="4"/>
  <c r="AK1318" i="4"/>
  <c r="AK1319" i="4"/>
  <c r="AK1320" i="4"/>
  <c r="AK1321" i="4"/>
  <c r="AK1322" i="4"/>
  <c r="AK1323" i="4"/>
  <c r="AK1324" i="4"/>
  <c r="AK1325" i="4"/>
  <c r="AK1326" i="4"/>
  <c r="AK1327" i="4"/>
  <c r="AK1328" i="4"/>
  <c r="AK1329" i="4"/>
  <c r="AK1330" i="4"/>
  <c r="AK1331" i="4"/>
  <c r="AK1332" i="4"/>
  <c r="AK1333" i="4"/>
  <c r="AK1334" i="4"/>
  <c r="AK1335" i="4"/>
  <c r="AK1336" i="4"/>
  <c r="AK1337" i="4"/>
  <c r="AK1338" i="4"/>
  <c r="AK1339" i="4"/>
  <c r="AK1340" i="4"/>
  <c r="AK1341" i="4"/>
  <c r="AK1342" i="4"/>
  <c r="AK1343" i="4"/>
  <c r="AK1344" i="4"/>
  <c r="AK1345" i="4"/>
  <c r="AK1346" i="4"/>
  <c r="AK1347" i="4"/>
  <c r="AK1348" i="4"/>
  <c r="AK1349" i="4"/>
  <c r="AK1350" i="4"/>
  <c r="AK1351" i="4"/>
  <c r="AK1352" i="4"/>
  <c r="AK1353" i="4"/>
  <c r="AK1354" i="4"/>
  <c r="AK1355" i="4"/>
  <c r="AK1356" i="4"/>
  <c r="AK1357" i="4"/>
  <c r="AK1358" i="4"/>
  <c r="AK1359" i="4"/>
  <c r="AK1360" i="4"/>
  <c r="AK1361" i="4"/>
  <c r="AK1362" i="4"/>
  <c r="AK1363" i="4"/>
  <c r="AK1364" i="4"/>
  <c r="AK1365" i="4"/>
  <c r="AK1366" i="4"/>
  <c r="AK1367" i="4"/>
  <c r="AK1368" i="4"/>
  <c r="AK1369" i="4"/>
  <c r="AK1370" i="4"/>
  <c r="AK1371" i="4"/>
  <c r="AK1372" i="4"/>
  <c r="AK1373" i="4"/>
  <c r="AK1374" i="4"/>
  <c r="AK1375" i="4"/>
  <c r="AK1376" i="4"/>
  <c r="AK1377" i="4"/>
  <c r="AK1378" i="4"/>
  <c r="AK1379" i="4"/>
  <c r="AK1380" i="4"/>
  <c r="AK1381" i="4"/>
  <c r="AK1382" i="4"/>
  <c r="AK1383" i="4"/>
  <c r="AK1384" i="4"/>
  <c r="AK1385" i="4"/>
  <c r="AK1386" i="4"/>
  <c r="AK1387" i="4"/>
  <c r="AK1388" i="4"/>
  <c r="AK1389" i="4"/>
  <c r="AK1390" i="4"/>
  <c r="AK1391" i="4"/>
  <c r="AK1392" i="4"/>
  <c r="AK1393" i="4"/>
  <c r="AK1394" i="4"/>
  <c r="AK1395" i="4"/>
  <c r="AK1396" i="4"/>
  <c r="AK1397" i="4"/>
  <c r="AK1398" i="4"/>
  <c r="AK1399" i="4"/>
  <c r="AK1400" i="4"/>
  <c r="AK1401" i="4"/>
  <c r="AK1402" i="4"/>
  <c r="AK1403" i="4"/>
  <c r="AK1404" i="4"/>
  <c r="AK1405" i="4"/>
  <c r="AK1406" i="4"/>
  <c r="AK1407" i="4"/>
  <c r="AK1408" i="4"/>
  <c r="AK1409" i="4"/>
  <c r="AK1410" i="4"/>
  <c r="AK1411" i="4"/>
  <c r="AK1412" i="4"/>
  <c r="AK1413" i="4"/>
  <c r="AK1414" i="4"/>
  <c r="AK1415" i="4"/>
  <c r="AK1416" i="4"/>
  <c r="AK1417" i="4"/>
  <c r="AK1418" i="4"/>
  <c r="AK1419" i="4"/>
  <c r="AK1420" i="4"/>
  <c r="AK1421" i="4"/>
  <c r="AK1422" i="4"/>
  <c r="AK1423" i="4"/>
  <c r="AK1424" i="4"/>
  <c r="AK1425" i="4"/>
  <c r="AK1426" i="4"/>
  <c r="AK1427" i="4"/>
  <c r="AK1428" i="4"/>
  <c r="AK1429" i="4"/>
  <c r="AK1430" i="4"/>
  <c r="AK1431" i="4"/>
  <c r="AK1432" i="4"/>
  <c r="AK1433" i="4"/>
  <c r="AK1434" i="4"/>
  <c r="AK1435" i="4"/>
  <c r="AK1436" i="4"/>
  <c r="AK1437" i="4"/>
  <c r="AK1438" i="4"/>
  <c r="AK1439" i="4"/>
  <c r="AK1440" i="4"/>
  <c r="AK1441" i="4"/>
  <c r="AK1442" i="4"/>
  <c r="AK1443" i="4"/>
  <c r="AK1444" i="4"/>
  <c r="AK1445" i="4"/>
  <c r="AK1446" i="4"/>
  <c r="AK1447" i="4"/>
  <c r="AK1448" i="4"/>
  <c r="AK1449" i="4"/>
  <c r="AK1450" i="4"/>
  <c r="AK1451" i="4"/>
  <c r="AK1452" i="4"/>
  <c r="AK1453" i="4"/>
  <c r="AK1454" i="4"/>
  <c r="AK1455" i="4"/>
  <c r="AK1456" i="4"/>
  <c r="AK1457" i="4"/>
  <c r="AK1458" i="4"/>
  <c r="AK1459" i="4"/>
  <c r="AK1460" i="4"/>
  <c r="AK1461" i="4"/>
  <c r="AK1462" i="4"/>
  <c r="AK1463" i="4"/>
  <c r="AK1464" i="4"/>
  <c r="AK1465" i="4"/>
  <c r="AK1466" i="4"/>
  <c r="AK1467" i="4"/>
  <c r="AK1468" i="4"/>
  <c r="AK1469" i="4"/>
  <c r="AK1470" i="4"/>
  <c r="AK1471" i="4"/>
  <c r="AK1472" i="4"/>
  <c r="AK1473" i="4"/>
  <c r="AK1474" i="4"/>
  <c r="AK1475" i="4"/>
  <c r="AK1476" i="4"/>
  <c r="AK1477" i="4"/>
  <c r="AK1478" i="4"/>
  <c r="AK1479" i="4"/>
  <c r="AK1480" i="4"/>
  <c r="AK1481" i="4"/>
  <c r="AK1482" i="4"/>
  <c r="AK1483" i="4"/>
  <c r="AK1484" i="4"/>
  <c r="AK1485" i="4"/>
  <c r="AK1486" i="4"/>
  <c r="AK1487" i="4"/>
  <c r="AK1488" i="4"/>
  <c r="AK1489" i="4"/>
  <c r="AK1490" i="4"/>
  <c r="AK1491" i="4"/>
  <c r="AK1492" i="4"/>
  <c r="AK1493" i="4"/>
  <c r="AK1494" i="4"/>
  <c r="AK1495" i="4"/>
  <c r="AK1496" i="4"/>
  <c r="AK1497" i="4"/>
  <c r="AK1498" i="4"/>
  <c r="AK1499" i="4"/>
  <c r="AK1500" i="4"/>
  <c r="AK1501" i="4"/>
  <c r="AK1502" i="4"/>
  <c r="AK1503" i="4"/>
  <c r="AK1504" i="4"/>
  <c r="AK1505" i="4"/>
  <c r="AK1506" i="4"/>
  <c r="AK1507" i="4"/>
  <c r="AK1508" i="4"/>
  <c r="AK1509" i="4"/>
  <c r="AK1510" i="4"/>
  <c r="AK1511" i="4"/>
  <c r="AK1512" i="4"/>
  <c r="AK1513" i="4"/>
  <c r="AK1514" i="4"/>
  <c r="AK1515" i="4"/>
  <c r="AK1516" i="4"/>
  <c r="AK1517" i="4"/>
  <c r="AK1518" i="4"/>
  <c r="AK1519" i="4"/>
  <c r="AK1520" i="4"/>
  <c r="AK1521" i="4"/>
  <c r="AK1522" i="4"/>
  <c r="AK1523" i="4"/>
  <c r="AK1524" i="4"/>
  <c r="AK1525" i="4"/>
  <c r="AK1526" i="4"/>
  <c r="AK1527" i="4"/>
  <c r="AK1528" i="4"/>
  <c r="AK1529" i="4"/>
  <c r="AK1530" i="4"/>
  <c r="AK1531" i="4"/>
  <c r="AK1532" i="4"/>
  <c r="AK1533" i="4"/>
  <c r="AK1534" i="4"/>
  <c r="AK1535" i="4"/>
  <c r="AK1536" i="4"/>
  <c r="AK1537" i="4"/>
  <c r="AK1538" i="4"/>
  <c r="AK1539" i="4"/>
  <c r="AK1540" i="4"/>
  <c r="AK1541" i="4"/>
  <c r="AK1542" i="4"/>
  <c r="AK1543" i="4"/>
  <c r="AK1544" i="4"/>
  <c r="AK1545" i="4"/>
  <c r="AK1546" i="4"/>
  <c r="AK1547" i="4"/>
  <c r="AK1548" i="4"/>
  <c r="AK1549" i="4"/>
  <c r="AK1550" i="4"/>
  <c r="AK1551" i="4"/>
  <c r="AK1552" i="4"/>
  <c r="AK1553" i="4"/>
  <c r="AK1554" i="4"/>
  <c r="AK1555" i="4"/>
  <c r="AK1556" i="4"/>
  <c r="AK1557" i="4"/>
  <c r="AK1558" i="4"/>
  <c r="AK1559" i="4"/>
  <c r="AK1560" i="4"/>
  <c r="AK1561" i="4"/>
  <c r="AK1562" i="4"/>
  <c r="AK1563" i="4"/>
  <c r="AK1564" i="4"/>
  <c r="AK1565" i="4"/>
  <c r="AK1566" i="4"/>
  <c r="AK1567" i="4"/>
  <c r="AK1568" i="4"/>
  <c r="AK1569" i="4"/>
  <c r="AK1570" i="4"/>
  <c r="AK1571" i="4"/>
  <c r="AK1572" i="4"/>
  <c r="AK1573" i="4"/>
  <c r="AK1574" i="4"/>
  <c r="AK1575" i="4"/>
  <c r="AK1576" i="4"/>
  <c r="AK1577" i="4"/>
  <c r="AK1578" i="4"/>
  <c r="AK1579" i="4"/>
  <c r="AK1580" i="4"/>
  <c r="AK1581" i="4"/>
  <c r="AK1582" i="4"/>
  <c r="AK1583" i="4"/>
  <c r="AK1584" i="4"/>
  <c r="AK1585" i="4"/>
  <c r="AK1586" i="4"/>
  <c r="AK1587" i="4"/>
  <c r="AK1588" i="4"/>
  <c r="AK1589" i="4"/>
  <c r="AK1590" i="4"/>
  <c r="AK1591" i="4"/>
  <c r="AK1592" i="4"/>
  <c r="AK1593" i="4"/>
  <c r="AK1594" i="4"/>
  <c r="AK1595" i="4"/>
  <c r="AK1596" i="4"/>
  <c r="AK1597" i="4"/>
  <c r="AK1598" i="4"/>
  <c r="AK1599" i="4"/>
  <c r="AK1600" i="4"/>
  <c r="AK1601" i="4"/>
  <c r="AK1602" i="4"/>
  <c r="AK1603" i="4"/>
  <c r="AK1604" i="4"/>
  <c r="AK1605" i="4"/>
  <c r="AK1606" i="4"/>
  <c r="AK1607" i="4"/>
  <c r="AK1608" i="4"/>
  <c r="AK1609" i="4"/>
  <c r="AK1610" i="4"/>
  <c r="AK1611" i="4"/>
  <c r="AK1612" i="4"/>
  <c r="AK1613" i="4"/>
  <c r="AK1614" i="4"/>
  <c r="AK1615" i="4"/>
  <c r="AK1616" i="4"/>
  <c r="AK1617" i="4"/>
  <c r="AK1618" i="4"/>
  <c r="AK1619" i="4"/>
  <c r="AK1620" i="4"/>
  <c r="AK1621" i="4"/>
  <c r="AK1622" i="4"/>
  <c r="AK1623" i="4"/>
  <c r="AK1624" i="4"/>
  <c r="AK1625" i="4"/>
  <c r="AK1626" i="4"/>
  <c r="AK1627" i="4"/>
  <c r="AK1628" i="4"/>
  <c r="AK1629" i="4"/>
  <c r="AK1630" i="4"/>
  <c r="AK1631" i="4"/>
  <c r="AK1632" i="4"/>
  <c r="AK1633" i="4"/>
  <c r="AK1634" i="4"/>
  <c r="AK1635" i="4"/>
  <c r="AK1636" i="4"/>
  <c r="AK1637" i="4"/>
  <c r="AK1638" i="4"/>
  <c r="AK1639" i="4"/>
  <c r="AK1640" i="4"/>
  <c r="AK1641" i="4"/>
  <c r="AK1642" i="4"/>
  <c r="AK1643" i="4"/>
  <c r="AK1644" i="4"/>
  <c r="AK1645" i="4"/>
  <c r="AK1646" i="4"/>
  <c r="AK1647" i="4"/>
  <c r="AK1648" i="4"/>
  <c r="AK1649" i="4"/>
  <c r="AK1650" i="4"/>
  <c r="AK1651" i="4"/>
  <c r="AK1652" i="4"/>
  <c r="AK1653" i="4"/>
  <c r="AK1654" i="4"/>
  <c r="AK1655" i="4"/>
  <c r="AK1656" i="4"/>
  <c r="AK1657" i="4"/>
  <c r="AK1658" i="4"/>
  <c r="AK1659" i="4"/>
  <c r="AK1660" i="4"/>
  <c r="AK1661" i="4"/>
  <c r="AK1662" i="4"/>
  <c r="AK1663" i="4"/>
  <c r="AK1664" i="4"/>
  <c r="AK1665" i="4"/>
  <c r="AK1666" i="4"/>
  <c r="AK1667" i="4"/>
  <c r="AK1668" i="4"/>
  <c r="AK1669" i="4"/>
  <c r="AK1671" i="4"/>
  <c r="AK1672" i="4"/>
  <c r="AK1673" i="4"/>
  <c r="AK1674" i="4"/>
  <c r="AK1675" i="4"/>
  <c r="AK1676" i="4"/>
  <c r="AK1677" i="4"/>
  <c r="AK1678" i="4"/>
  <c r="AK1679" i="4"/>
  <c r="AK1680" i="4"/>
  <c r="AK1681" i="4"/>
  <c r="AK1682" i="4"/>
  <c r="AK1683" i="4"/>
  <c r="AK1684" i="4"/>
  <c r="AK1685" i="4"/>
  <c r="AK1686" i="4"/>
  <c r="AK1687" i="4"/>
  <c r="AK1688" i="4"/>
  <c r="AK1689" i="4"/>
  <c r="AK1690" i="4"/>
  <c r="AK1691" i="4"/>
  <c r="AK1692" i="4"/>
  <c r="AK1693" i="4"/>
  <c r="AK1694" i="4"/>
  <c r="AK1695" i="4"/>
  <c r="AK1696" i="4"/>
  <c r="AK1697" i="4"/>
  <c r="AK1698" i="4"/>
  <c r="AK1699" i="4"/>
  <c r="AK1700" i="4"/>
  <c r="AK1701" i="4"/>
  <c r="AK1702" i="4"/>
  <c r="AK1703" i="4"/>
  <c r="AK1704" i="4"/>
  <c r="AK1705" i="4"/>
  <c r="AK1706" i="4"/>
  <c r="AK1707" i="4"/>
  <c r="AK1708" i="4"/>
  <c r="AK1709" i="4"/>
  <c r="AK1710" i="4"/>
  <c r="AK1711" i="4"/>
  <c r="AK1712" i="4"/>
  <c r="AK1713" i="4"/>
  <c r="AK1714" i="4"/>
  <c r="AK1715" i="4"/>
  <c r="AK1716" i="4"/>
  <c r="AK1717" i="4"/>
  <c r="AK1718" i="4"/>
  <c r="AK1719" i="4"/>
  <c r="AK1720" i="4"/>
  <c r="AK1721" i="4"/>
  <c r="AK1722" i="4"/>
  <c r="AK1723" i="4"/>
  <c r="AK1724" i="4"/>
  <c r="AK1725" i="4"/>
  <c r="AK1726" i="4"/>
  <c r="AK1727" i="4"/>
  <c r="AK1728" i="4"/>
  <c r="AK1729" i="4"/>
  <c r="AK1730" i="4"/>
  <c r="AK1731" i="4"/>
  <c r="AK1732" i="4"/>
  <c r="AK1733" i="4"/>
  <c r="AK1734" i="4"/>
  <c r="AK1735" i="4"/>
  <c r="AK1736" i="4"/>
  <c r="AK1737" i="4"/>
  <c r="AK1738" i="4"/>
  <c r="AK1739" i="4"/>
  <c r="AK1740" i="4"/>
  <c r="AK1741" i="4"/>
  <c r="AK1742" i="4"/>
  <c r="AK1743" i="4"/>
  <c r="AK1744" i="4"/>
  <c r="AK1745" i="4"/>
  <c r="AK1746" i="4"/>
  <c r="AK1747" i="4"/>
  <c r="AK1748" i="4"/>
  <c r="AK1749" i="4"/>
  <c r="AK1750" i="4"/>
  <c r="AK1751" i="4"/>
  <c r="AK1752" i="4"/>
  <c r="AK1753" i="4"/>
  <c r="AK1754" i="4"/>
  <c r="AK1755" i="4"/>
  <c r="AK1756" i="4"/>
  <c r="AK1757" i="4"/>
  <c r="AK1758" i="4"/>
  <c r="AK1759" i="4"/>
  <c r="AK1760" i="4"/>
  <c r="AK1761" i="4"/>
  <c r="AK1762" i="4"/>
  <c r="AK1763" i="4"/>
  <c r="AK1764" i="4"/>
  <c r="AK1765" i="4"/>
  <c r="AK1766" i="4"/>
  <c r="AK1767" i="4"/>
  <c r="AK1768" i="4"/>
  <c r="AK1769" i="4"/>
  <c r="AK1770" i="4"/>
  <c r="AK1771" i="4"/>
  <c r="AK1772" i="4"/>
  <c r="AK1773" i="4"/>
  <c r="AK1774" i="4"/>
  <c r="AK1775" i="4"/>
  <c r="AK1776" i="4"/>
  <c r="AK1777" i="4"/>
  <c r="AK1778" i="4"/>
  <c r="AK1779" i="4"/>
  <c r="AK1780" i="4"/>
  <c r="AK1781" i="4"/>
  <c r="AK1782" i="4"/>
  <c r="AK1783" i="4"/>
  <c r="AK1784" i="4"/>
  <c r="AK1785" i="4"/>
  <c r="AK1786" i="4"/>
  <c r="AK1787" i="4"/>
  <c r="AK1788" i="4"/>
  <c r="AK1789" i="4"/>
  <c r="AK1790" i="4"/>
  <c r="AK1791" i="4"/>
  <c r="AK1792" i="4"/>
  <c r="AK1793" i="4"/>
  <c r="AK1794" i="4"/>
  <c r="AK1795" i="4"/>
  <c r="AK1796" i="4"/>
  <c r="AK1797" i="4"/>
  <c r="AK1798" i="4"/>
  <c r="AK1799" i="4"/>
  <c r="AK1800" i="4"/>
  <c r="AK1801" i="4"/>
  <c r="AK1802" i="4"/>
  <c r="AK1803" i="4"/>
  <c r="AK1804" i="4"/>
  <c r="AK1805" i="4"/>
  <c r="AK1806" i="4"/>
  <c r="AK1807" i="4"/>
  <c r="AK1808" i="4"/>
  <c r="AK1809" i="4"/>
  <c r="AK1810" i="4"/>
  <c r="AK1811" i="4"/>
  <c r="AK1812" i="4"/>
  <c r="AK1813" i="4"/>
  <c r="AK1814" i="4"/>
  <c r="AK1815" i="4"/>
  <c r="AK1816" i="4"/>
  <c r="AK1817" i="4"/>
  <c r="AK1818" i="4"/>
  <c r="AK1819" i="4"/>
  <c r="AK1820" i="4"/>
  <c r="AK1821" i="4"/>
  <c r="AK1822" i="4"/>
  <c r="AK1823" i="4"/>
  <c r="AK1824" i="4"/>
  <c r="AK1825" i="4"/>
  <c r="AK1826" i="4"/>
  <c r="AK1827" i="4"/>
  <c r="AK1828" i="4"/>
  <c r="AK1829" i="4"/>
  <c r="AK1830" i="4"/>
  <c r="AK1831" i="4"/>
  <c r="AK1832" i="4"/>
  <c r="AK1833" i="4"/>
  <c r="AK1834" i="4"/>
  <c r="AK1835" i="4"/>
  <c r="AK1836" i="4"/>
  <c r="AK1837" i="4"/>
  <c r="AK1838" i="4"/>
  <c r="AK1839" i="4"/>
  <c r="AK1840" i="4"/>
  <c r="AK1841" i="4"/>
  <c r="AK1842" i="4"/>
  <c r="AK1843" i="4"/>
  <c r="AK1844" i="4"/>
  <c r="AK1845" i="4"/>
  <c r="AK1846" i="4"/>
  <c r="AK1847" i="4"/>
  <c r="AK1848" i="4"/>
  <c r="AK1849" i="4"/>
  <c r="AK1850" i="4"/>
  <c r="AK1851" i="4"/>
  <c r="AK1852" i="4"/>
  <c r="AK1853" i="4"/>
  <c r="AK1854" i="4"/>
  <c r="AK1855" i="4"/>
  <c r="AK1856" i="4"/>
  <c r="AK1857" i="4"/>
  <c r="AK1858" i="4"/>
  <c r="AK1859" i="4"/>
  <c r="AK1860" i="4"/>
  <c r="AK1861" i="4"/>
  <c r="AK1862" i="4"/>
  <c r="AK1863" i="4"/>
  <c r="AK1864" i="4"/>
  <c r="AK1865" i="4"/>
  <c r="AK1866" i="4"/>
  <c r="AK1867" i="4"/>
  <c r="AK1868" i="4"/>
  <c r="AK1869" i="4"/>
  <c r="AK1870" i="4"/>
  <c r="AK1871" i="4"/>
  <c r="AK1872" i="4"/>
  <c r="AK1873" i="4"/>
  <c r="AK1874" i="4"/>
  <c r="AK1875" i="4"/>
  <c r="AK1876" i="4"/>
  <c r="AK1877" i="4"/>
  <c r="AK1878" i="4"/>
  <c r="AK1879" i="4"/>
  <c r="AK1880" i="4"/>
  <c r="AK1881" i="4"/>
  <c r="AK1882" i="4"/>
  <c r="AK1883" i="4"/>
  <c r="AK1884" i="4"/>
  <c r="AK1885" i="4"/>
  <c r="AK1886" i="4"/>
  <c r="AK1887" i="4"/>
  <c r="AK1888" i="4"/>
  <c r="AK1889" i="4"/>
  <c r="AK1890" i="4"/>
  <c r="AK1891" i="4"/>
  <c r="AK1892" i="4"/>
  <c r="AK1893" i="4"/>
  <c r="AK1894" i="4"/>
  <c r="AK1895" i="4"/>
  <c r="AK1896" i="4"/>
  <c r="AK1897" i="4"/>
  <c r="AK1898" i="4"/>
  <c r="AK1899" i="4"/>
  <c r="AK1900" i="4"/>
  <c r="AK1901" i="4"/>
  <c r="AK1902" i="4"/>
  <c r="AK1903" i="4"/>
  <c r="AK1904" i="4"/>
  <c r="AK1905" i="4"/>
  <c r="AK1906" i="4"/>
  <c r="AK1907" i="4"/>
  <c r="AK1908" i="4"/>
  <c r="AK1909" i="4"/>
  <c r="AK1910" i="4"/>
  <c r="AK1911" i="4"/>
  <c r="AK1912" i="4"/>
  <c r="AK1913" i="4"/>
  <c r="AK1914" i="4"/>
  <c r="AK1915" i="4"/>
  <c r="AK1916" i="4"/>
  <c r="AK1917" i="4"/>
  <c r="AK1918" i="4"/>
  <c r="AK1919" i="4"/>
  <c r="AK1920" i="4"/>
  <c r="AK1921" i="4"/>
  <c r="AK1922" i="4"/>
  <c r="AK1923" i="4"/>
  <c r="AK1924" i="4"/>
  <c r="AK1925" i="4"/>
  <c r="AK1926" i="4"/>
  <c r="AK1927" i="4"/>
  <c r="AK1928" i="4"/>
  <c r="AK1929" i="4"/>
  <c r="AK1930" i="4"/>
  <c r="AK1931" i="4"/>
  <c r="AK1932" i="4"/>
  <c r="AK1933" i="4"/>
  <c r="AK1934" i="4"/>
  <c r="AK1935" i="4"/>
  <c r="AK1936" i="4"/>
  <c r="AK1937" i="4"/>
  <c r="AK1938" i="4"/>
  <c r="AK1939" i="4"/>
  <c r="AK1940" i="4"/>
  <c r="AK1941" i="4"/>
  <c r="AK1942" i="4"/>
  <c r="AK1943" i="4"/>
  <c r="AK1944" i="4"/>
  <c r="AK1945" i="4"/>
  <c r="AK1946" i="4"/>
  <c r="AK1947" i="4"/>
  <c r="AK1948" i="4"/>
  <c r="AK1949" i="4"/>
  <c r="AK1950" i="4"/>
  <c r="AK1951" i="4"/>
  <c r="AK1952" i="4"/>
  <c r="AK1953" i="4"/>
  <c r="AK1954" i="4"/>
  <c r="AK1955" i="4"/>
  <c r="AK1956" i="4"/>
  <c r="AK1957" i="4"/>
  <c r="AK1958" i="4"/>
  <c r="AK1959" i="4"/>
  <c r="AK1960" i="4"/>
  <c r="AK1961" i="4"/>
  <c r="AK1962" i="4"/>
  <c r="AK1963" i="4"/>
  <c r="AK1964" i="4"/>
  <c r="AK1965" i="4"/>
  <c r="AK1966" i="4"/>
  <c r="AK1967" i="4"/>
  <c r="AK1968" i="4"/>
  <c r="AK1969" i="4"/>
  <c r="AK1970" i="4"/>
  <c r="AK1971" i="4"/>
  <c r="AK1972" i="4"/>
  <c r="AK1973" i="4"/>
  <c r="AK1974" i="4"/>
  <c r="AK1975" i="4"/>
  <c r="AK1976" i="4"/>
  <c r="AK1977" i="4"/>
  <c r="AK1978" i="4"/>
  <c r="AK1979" i="4"/>
  <c r="AK1980" i="4"/>
  <c r="AK1981" i="4"/>
  <c r="AK1982" i="4"/>
  <c r="AK1983" i="4"/>
  <c r="AK1984" i="4"/>
  <c r="AK1985" i="4"/>
  <c r="AK1986" i="4"/>
  <c r="AK1987" i="4"/>
  <c r="AK1988" i="4"/>
  <c r="AK1989" i="4"/>
  <c r="AK1990" i="4"/>
  <c r="AK1991" i="4"/>
  <c r="AK1992" i="4"/>
  <c r="AK1993" i="4"/>
  <c r="AK1994" i="4"/>
  <c r="AK1995" i="4"/>
  <c r="AK1996" i="4"/>
  <c r="AK1997" i="4"/>
  <c r="AK1998" i="4"/>
  <c r="AK1999" i="4"/>
  <c r="AK2000" i="4"/>
  <c r="AK2001" i="4"/>
  <c r="AK1670" i="4"/>
  <c r="AC4" i="1" l="1"/>
  <c r="F5" i="1"/>
  <c r="H24" i="1"/>
  <c r="G24" i="1" l="1"/>
  <c r="G15" i="1"/>
  <c r="G22" i="1" l="1"/>
  <c r="H22" i="1"/>
  <c r="H15" i="1"/>
  <c r="AK16" i="1"/>
  <c r="AK15" i="1"/>
  <c r="AB17" i="1"/>
  <c r="AB16" i="1"/>
  <c r="AB15" i="1"/>
  <c r="Y22" i="1"/>
  <c r="Y21" i="1"/>
  <c r="Y19" i="1"/>
  <c r="Y18" i="1"/>
  <c r="Y16" i="1"/>
  <c r="Y15" i="1"/>
  <c r="AG25" i="1" l="1"/>
  <c r="AG20" i="1"/>
  <c r="AJ16" i="1"/>
  <c r="AH20" i="1" s="1"/>
  <c r="AJ15" i="1"/>
  <c r="X16" i="1"/>
  <c r="X15" i="1"/>
  <c r="Y32" i="1" l="1"/>
  <c r="AB26" i="1" s="1"/>
  <c r="Y25" i="1"/>
  <c r="AB25" i="1" s="1"/>
  <c r="S13" i="1"/>
  <c r="S9" i="1"/>
  <c r="AC25" i="1" l="1"/>
  <c r="AC26" i="1"/>
  <c r="B3" i="4"/>
  <c r="D3" i="4" s="1"/>
  <c r="C36" i="1"/>
  <c r="AC15" i="1" l="1"/>
  <c r="AC17" i="1"/>
  <c r="AC16" i="1"/>
  <c r="X22" i="1"/>
  <c r="X21" i="1"/>
  <c r="AA16" i="1"/>
  <c r="X18" i="1"/>
  <c r="X19" i="1" s="1"/>
  <c r="X24" i="1" s="1"/>
  <c r="S12" i="1"/>
  <c r="S8" i="1"/>
  <c r="X25" i="1" l="1"/>
  <c r="AA25" i="1"/>
  <c r="AA17" i="1"/>
  <c r="F36" i="1"/>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3"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992" i="6"/>
  <c r="P993" i="6"/>
  <c r="P994" i="6"/>
  <c r="P995" i="6"/>
  <c r="P996" i="6"/>
  <c r="P997" i="6"/>
  <c r="P998" i="6"/>
  <c r="P999" i="6"/>
  <c r="P1000" i="6"/>
  <c r="P1001" i="6"/>
  <c r="P1002" i="6"/>
  <c r="P1003" i="6"/>
  <c r="P1004" i="6"/>
  <c r="P1005" i="6"/>
  <c r="P1006" i="6"/>
  <c r="P1007" i="6"/>
  <c r="P1008" i="6"/>
  <c r="P1009" i="6"/>
  <c r="P1010" i="6"/>
  <c r="P1011" i="6"/>
  <c r="P1012" i="6"/>
  <c r="P1013" i="6"/>
  <c r="P1014" i="6"/>
  <c r="P1015" i="6"/>
  <c r="P1016" i="6"/>
  <c r="P1017" i="6"/>
  <c r="P1018" i="6"/>
  <c r="P1019" i="6"/>
  <c r="P1020" i="6"/>
  <c r="P1021" i="6"/>
  <c r="P1022" i="6"/>
  <c r="P1023" i="6"/>
  <c r="P1024" i="6"/>
  <c r="P1025" i="6"/>
  <c r="P1026" i="6"/>
  <c r="P1027" i="6"/>
  <c r="P1028" i="6"/>
  <c r="P1029" i="6"/>
  <c r="P1030" i="6"/>
  <c r="P1031" i="6"/>
  <c r="P1032" i="6"/>
  <c r="P1033" i="6"/>
  <c r="P1034" i="6"/>
  <c r="P1035" i="6"/>
  <c r="P1036" i="6"/>
  <c r="P1037" i="6"/>
  <c r="P1038" i="6"/>
  <c r="P1039" i="6"/>
  <c r="P1040" i="6"/>
  <c r="P1041" i="6"/>
  <c r="P1042" i="6"/>
  <c r="P1043" i="6"/>
  <c r="P1044" i="6"/>
  <c r="P1045" i="6"/>
  <c r="P1046" i="6"/>
  <c r="P1047" i="6"/>
  <c r="P1048" i="6"/>
  <c r="P1049" i="6"/>
  <c r="P1050" i="6"/>
  <c r="P1051" i="6"/>
  <c r="P1052" i="6"/>
  <c r="P1053" i="6"/>
  <c r="P1054" i="6"/>
  <c r="P1055" i="6"/>
  <c r="P1056" i="6"/>
  <c r="P1057" i="6"/>
  <c r="P1058" i="6"/>
  <c r="P1059" i="6"/>
  <c r="P1060" i="6"/>
  <c r="P1061" i="6"/>
  <c r="P1062" i="6"/>
  <c r="P1063" i="6"/>
  <c r="P1064" i="6"/>
  <c r="P1065" i="6"/>
  <c r="P1066" i="6"/>
  <c r="P1067" i="6"/>
  <c r="P1068" i="6"/>
  <c r="P1069" i="6"/>
  <c r="P1070" i="6"/>
  <c r="P1071" i="6"/>
  <c r="P1072" i="6"/>
  <c r="P1073" i="6"/>
  <c r="P1074" i="6"/>
  <c r="P1075" i="6"/>
  <c r="P1076" i="6"/>
  <c r="P1077" i="6"/>
  <c r="P1078" i="6"/>
  <c r="P1079" i="6"/>
  <c r="P1080" i="6"/>
  <c r="P1081" i="6"/>
  <c r="P1082" i="6"/>
  <c r="P1083" i="6"/>
  <c r="P1084" i="6"/>
  <c r="P1085" i="6"/>
  <c r="P1086" i="6"/>
  <c r="P1087" i="6"/>
  <c r="P1088" i="6"/>
  <c r="P1089" i="6"/>
  <c r="P1090" i="6"/>
  <c r="P1091" i="6"/>
  <c r="P1092" i="6"/>
  <c r="P1093" i="6"/>
  <c r="P1094" i="6"/>
  <c r="P1095" i="6"/>
  <c r="P1096" i="6"/>
  <c r="P1097" i="6"/>
  <c r="P1098" i="6"/>
  <c r="P1099" i="6"/>
  <c r="P1100" i="6"/>
  <c r="P1101" i="6"/>
  <c r="P1102" i="6"/>
  <c r="P1103" i="6"/>
  <c r="P1104" i="6"/>
  <c r="P1105" i="6"/>
  <c r="P1106" i="6"/>
  <c r="P1107" i="6"/>
  <c r="P1108" i="6"/>
  <c r="P1109" i="6"/>
  <c r="P1110" i="6"/>
  <c r="P1111" i="6"/>
  <c r="P1112" i="6"/>
  <c r="P1113" i="6"/>
  <c r="P1114" i="6"/>
  <c r="P1115" i="6"/>
  <c r="P1116" i="6"/>
  <c r="P1117" i="6"/>
  <c r="P1118" i="6"/>
  <c r="P1119" i="6"/>
  <c r="P1120" i="6"/>
  <c r="P1121" i="6"/>
  <c r="P1122" i="6"/>
  <c r="P1123" i="6"/>
  <c r="P1124" i="6"/>
  <c r="P1125" i="6"/>
  <c r="P1126" i="6"/>
  <c r="P1127" i="6"/>
  <c r="P1128" i="6"/>
  <c r="P1129" i="6"/>
  <c r="P1130" i="6"/>
  <c r="P1131" i="6"/>
  <c r="P1132" i="6"/>
  <c r="P1133" i="6"/>
  <c r="P1134" i="6"/>
  <c r="P1135" i="6"/>
  <c r="P1136" i="6"/>
  <c r="P1137" i="6"/>
  <c r="P1138" i="6"/>
  <c r="P1139" i="6"/>
  <c r="P1140" i="6"/>
  <c r="P1141" i="6"/>
  <c r="P1142" i="6"/>
  <c r="P1143" i="6"/>
  <c r="P1144" i="6"/>
  <c r="P1145" i="6"/>
  <c r="P1146" i="6"/>
  <c r="P1147" i="6"/>
  <c r="P1148" i="6"/>
  <c r="P1149" i="6"/>
  <c r="P1150" i="6"/>
  <c r="P1151" i="6"/>
  <c r="P1152" i="6"/>
  <c r="P1153" i="6"/>
  <c r="P1154" i="6"/>
  <c r="P1155" i="6"/>
  <c r="P1156" i="6"/>
  <c r="P1157" i="6"/>
  <c r="P1158" i="6"/>
  <c r="P1159" i="6"/>
  <c r="P1160" i="6"/>
  <c r="P1161" i="6"/>
  <c r="P1162" i="6"/>
  <c r="P1163" i="6"/>
  <c r="P1164" i="6"/>
  <c r="P1165" i="6"/>
  <c r="P1166" i="6"/>
  <c r="P1167" i="6"/>
  <c r="P1168" i="6"/>
  <c r="P1169" i="6"/>
  <c r="P1170" i="6"/>
  <c r="P1171" i="6"/>
  <c r="P1172" i="6"/>
  <c r="P1173" i="6"/>
  <c r="P1174" i="6"/>
  <c r="P1175" i="6"/>
  <c r="P1176" i="6"/>
  <c r="P1177" i="6"/>
  <c r="P1178" i="6"/>
  <c r="P1179" i="6"/>
  <c r="P1180" i="6"/>
  <c r="P1181" i="6"/>
  <c r="P1182" i="6"/>
  <c r="P1183" i="6"/>
  <c r="P1184" i="6"/>
  <c r="P1185" i="6"/>
  <c r="P1186" i="6"/>
  <c r="P1187" i="6"/>
  <c r="P1188" i="6"/>
  <c r="P1189" i="6"/>
  <c r="P1190" i="6"/>
  <c r="P1191" i="6"/>
  <c r="P1192" i="6"/>
  <c r="P1193" i="6"/>
  <c r="P1194" i="6"/>
  <c r="P1195" i="6"/>
  <c r="P1196" i="6"/>
  <c r="P1197" i="6"/>
  <c r="P1198" i="6"/>
  <c r="P1199" i="6"/>
  <c r="P1200" i="6"/>
  <c r="P1201" i="6"/>
  <c r="P1202" i="6"/>
  <c r="P1203" i="6"/>
  <c r="P1204" i="6"/>
  <c r="P1205" i="6"/>
  <c r="P1206" i="6"/>
  <c r="P1207" i="6"/>
  <c r="P1208" i="6"/>
  <c r="P1209" i="6"/>
  <c r="P1210" i="6"/>
  <c r="P1211" i="6"/>
  <c r="P1212" i="6"/>
  <c r="P1213" i="6"/>
  <c r="P1214" i="6"/>
  <c r="P1215" i="6"/>
  <c r="P1216" i="6"/>
  <c r="P1217" i="6"/>
  <c r="P1218" i="6"/>
  <c r="P1219" i="6"/>
  <c r="P1220" i="6"/>
  <c r="P1221" i="6"/>
  <c r="P1222" i="6"/>
  <c r="P1223" i="6"/>
  <c r="P1224" i="6"/>
  <c r="P1225" i="6"/>
  <c r="P1226" i="6"/>
  <c r="P1227" i="6"/>
  <c r="P1228" i="6"/>
  <c r="P1229" i="6"/>
  <c r="P1230" i="6"/>
  <c r="P1231" i="6"/>
  <c r="P1232" i="6"/>
  <c r="P1233" i="6"/>
  <c r="P1234" i="6"/>
  <c r="P1235" i="6"/>
  <c r="P1236" i="6"/>
  <c r="P1237" i="6"/>
  <c r="P1238" i="6"/>
  <c r="P1239" i="6"/>
  <c r="P1240" i="6"/>
  <c r="P1241" i="6"/>
  <c r="P1242" i="6"/>
  <c r="P1243" i="6"/>
  <c r="P1244" i="6"/>
  <c r="P1245" i="6"/>
  <c r="P1246" i="6"/>
  <c r="P1247" i="6"/>
  <c r="P1248" i="6"/>
  <c r="P1249" i="6"/>
  <c r="P1250" i="6"/>
  <c r="P1251" i="6"/>
  <c r="P1252" i="6"/>
  <c r="P1253" i="6"/>
  <c r="P1254" i="6"/>
  <c r="P1255" i="6"/>
  <c r="P1256" i="6"/>
  <c r="P1257" i="6"/>
  <c r="P1258" i="6"/>
  <c r="P1259" i="6"/>
  <c r="P1260" i="6"/>
  <c r="P1261" i="6"/>
  <c r="P1262" i="6"/>
  <c r="P1263" i="6"/>
  <c r="P1264" i="6"/>
  <c r="P1265" i="6"/>
  <c r="P1266" i="6"/>
  <c r="P1267" i="6"/>
  <c r="P1268" i="6"/>
  <c r="P1269" i="6"/>
  <c r="P1270" i="6"/>
  <c r="P1271" i="6"/>
  <c r="P1272" i="6"/>
  <c r="P1273" i="6"/>
  <c r="P1274" i="6"/>
  <c r="P1275" i="6"/>
  <c r="P1276" i="6"/>
  <c r="P1277" i="6"/>
  <c r="P1278" i="6"/>
  <c r="P1279" i="6"/>
  <c r="P1280" i="6"/>
  <c r="P1281" i="6"/>
  <c r="P1282" i="6"/>
  <c r="P1283" i="6"/>
  <c r="P1284" i="6"/>
  <c r="P1285" i="6"/>
  <c r="P1286" i="6"/>
  <c r="P1287" i="6"/>
  <c r="P1288" i="6"/>
  <c r="P1289" i="6"/>
  <c r="P1290" i="6"/>
  <c r="P1291" i="6"/>
  <c r="P1292" i="6"/>
  <c r="P1293" i="6"/>
  <c r="P1294" i="6"/>
  <c r="P1295" i="6"/>
  <c r="P1296" i="6"/>
  <c r="P1297" i="6"/>
  <c r="P1298" i="6"/>
  <c r="P1299" i="6"/>
  <c r="P1300" i="6"/>
  <c r="P1301" i="6"/>
  <c r="P1302" i="6"/>
  <c r="P1303" i="6"/>
  <c r="P1304" i="6"/>
  <c r="P1305" i="6"/>
  <c r="P1306" i="6"/>
  <c r="P1307" i="6"/>
  <c r="P1308" i="6"/>
  <c r="P1309" i="6"/>
  <c r="P1310" i="6"/>
  <c r="P1311" i="6"/>
  <c r="P1312" i="6"/>
  <c r="P1313" i="6"/>
  <c r="P1314" i="6"/>
  <c r="P1315" i="6"/>
  <c r="P1316" i="6"/>
  <c r="P1317" i="6"/>
  <c r="P1318" i="6"/>
  <c r="P1319" i="6"/>
  <c r="P1320" i="6"/>
  <c r="P1321" i="6"/>
  <c r="P1322" i="6"/>
  <c r="P1323" i="6"/>
  <c r="P1324" i="6"/>
  <c r="P1325" i="6"/>
  <c r="P1326" i="6"/>
  <c r="P1327" i="6"/>
  <c r="P1328" i="6"/>
  <c r="P1329" i="6"/>
  <c r="P1330" i="6"/>
  <c r="P1331" i="6"/>
  <c r="P1332" i="6"/>
  <c r="P1333" i="6"/>
  <c r="P1334" i="6"/>
  <c r="P1335" i="6"/>
  <c r="P1336" i="6"/>
  <c r="P1337" i="6"/>
  <c r="P1338" i="6"/>
  <c r="P1339" i="6"/>
  <c r="P1340" i="6"/>
  <c r="P1341" i="6"/>
  <c r="P1342" i="6"/>
  <c r="P1343" i="6"/>
  <c r="P1344" i="6"/>
  <c r="P1345" i="6"/>
  <c r="P1346" i="6"/>
  <c r="P1347" i="6"/>
  <c r="P1348" i="6"/>
  <c r="P1349" i="6"/>
  <c r="P1350" i="6"/>
  <c r="P1351" i="6"/>
  <c r="P1352" i="6"/>
  <c r="P1353" i="6"/>
  <c r="P1354" i="6"/>
  <c r="P1355" i="6"/>
  <c r="P1356" i="6"/>
  <c r="P1357" i="6"/>
  <c r="P1358" i="6"/>
  <c r="P1359" i="6"/>
  <c r="P1360" i="6"/>
  <c r="P1361" i="6"/>
  <c r="P1362" i="6"/>
  <c r="P1363" i="6"/>
  <c r="P1364" i="6"/>
  <c r="P1365" i="6"/>
  <c r="P1366" i="6"/>
  <c r="P1367" i="6"/>
  <c r="P1368" i="6"/>
  <c r="P1369" i="6"/>
  <c r="P1370" i="6"/>
  <c r="P1371" i="6"/>
  <c r="P1372" i="6"/>
  <c r="P1373" i="6"/>
  <c r="P1374" i="6"/>
  <c r="P1375" i="6"/>
  <c r="P1376" i="6"/>
  <c r="P1377" i="6"/>
  <c r="P1378" i="6"/>
  <c r="P1379" i="6"/>
  <c r="P1380" i="6"/>
  <c r="P1381" i="6"/>
  <c r="P1382" i="6"/>
  <c r="P1383" i="6"/>
  <c r="P1384" i="6"/>
  <c r="P1385" i="6"/>
  <c r="P1386" i="6"/>
  <c r="P1387" i="6"/>
  <c r="P1388" i="6"/>
  <c r="P1389" i="6"/>
  <c r="P1390" i="6"/>
  <c r="P1391" i="6"/>
  <c r="P1392" i="6"/>
  <c r="P1393" i="6"/>
  <c r="P1394" i="6"/>
  <c r="P1395" i="6"/>
  <c r="P1396" i="6"/>
  <c r="P1397" i="6"/>
  <c r="P1398" i="6"/>
  <c r="P1399" i="6"/>
  <c r="P1400" i="6"/>
  <c r="P1401" i="6"/>
  <c r="P1402" i="6"/>
  <c r="P1403" i="6"/>
  <c r="P1404" i="6"/>
  <c r="P1405" i="6"/>
  <c r="P1406" i="6"/>
  <c r="P1407" i="6"/>
  <c r="P1408" i="6"/>
  <c r="P1409" i="6"/>
  <c r="P1410" i="6"/>
  <c r="P1411" i="6"/>
  <c r="P1412" i="6"/>
  <c r="P1413" i="6"/>
  <c r="P1414" i="6"/>
  <c r="P1415" i="6"/>
  <c r="P1416" i="6"/>
  <c r="P1417" i="6"/>
  <c r="P1418" i="6"/>
  <c r="P1419" i="6"/>
  <c r="P1420" i="6"/>
  <c r="P1421" i="6"/>
  <c r="P1422" i="6"/>
  <c r="P1423" i="6"/>
  <c r="P1424" i="6"/>
  <c r="P1425" i="6"/>
  <c r="P1426" i="6"/>
  <c r="P1427" i="6"/>
  <c r="P1428" i="6"/>
  <c r="P1429" i="6"/>
  <c r="P1430" i="6"/>
  <c r="P1431" i="6"/>
  <c r="P1432" i="6"/>
  <c r="P1433" i="6"/>
  <c r="P1434" i="6"/>
  <c r="P1435" i="6"/>
  <c r="P1436" i="6"/>
  <c r="P1437" i="6"/>
  <c r="P1438" i="6"/>
  <c r="P1439" i="6"/>
  <c r="P1440" i="6"/>
  <c r="P1441" i="6"/>
  <c r="P1442" i="6"/>
  <c r="P1443" i="6"/>
  <c r="P1444" i="6"/>
  <c r="P1445" i="6"/>
  <c r="P1446" i="6"/>
  <c r="P1447" i="6"/>
  <c r="P1448" i="6"/>
  <c r="P1449" i="6"/>
  <c r="P1450" i="6"/>
  <c r="P1451" i="6"/>
  <c r="P1452" i="6"/>
  <c r="P1453" i="6"/>
  <c r="P1454" i="6"/>
  <c r="P1455" i="6"/>
  <c r="P1456" i="6"/>
  <c r="P1457" i="6"/>
  <c r="P1458" i="6"/>
  <c r="P1459" i="6"/>
  <c r="P1460" i="6"/>
  <c r="P1461" i="6"/>
  <c r="P1462" i="6"/>
  <c r="P1463" i="6"/>
  <c r="P1464" i="6"/>
  <c r="P1465" i="6"/>
  <c r="P1466" i="6"/>
  <c r="P1467" i="6"/>
  <c r="P1468" i="6"/>
  <c r="P1469" i="6"/>
  <c r="P1470" i="6"/>
  <c r="P1471" i="6"/>
  <c r="P1472" i="6"/>
  <c r="P1473" i="6"/>
  <c r="P1474" i="6"/>
  <c r="P1475" i="6"/>
  <c r="P1476" i="6"/>
  <c r="P1477" i="6"/>
  <c r="P1478" i="6"/>
  <c r="P1479" i="6"/>
  <c r="P1480" i="6"/>
  <c r="P1481" i="6"/>
  <c r="P1482" i="6"/>
  <c r="P1483" i="6"/>
  <c r="P1484" i="6"/>
  <c r="P1485" i="6"/>
  <c r="P1486" i="6"/>
  <c r="P1487" i="6"/>
  <c r="P1488" i="6"/>
  <c r="P1489" i="6"/>
  <c r="P1490" i="6"/>
  <c r="P1491" i="6"/>
  <c r="P1492" i="6"/>
  <c r="P1493" i="6"/>
  <c r="P1494" i="6"/>
  <c r="P1495" i="6"/>
  <c r="P1496" i="6"/>
  <c r="P1497" i="6"/>
  <c r="P1498" i="6"/>
  <c r="P1499" i="6"/>
  <c r="P1500" i="6"/>
  <c r="P1501" i="6"/>
  <c r="P1502" i="6"/>
  <c r="P1503" i="6"/>
  <c r="P1504" i="6"/>
  <c r="P1505" i="6"/>
  <c r="P1506" i="6"/>
  <c r="P1507" i="6"/>
  <c r="P1508" i="6"/>
  <c r="P1509" i="6"/>
  <c r="P1510" i="6"/>
  <c r="P1511" i="6"/>
  <c r="P1512" i="6"/>
  <c r="P1513" i="6"/>
  <c r="P1514" i="6"/>
  <c r="P1515" i="6"/>
  <c r="P1516" i="6"/>
  <c r="P1517" i="6"/>
  <c r="P1518" i="6"/>
  <c r="P1519" i="6"/>
  <c r="P1520" i="6"/>
  <c r="P1521" i="6"/>
  <c r="P1522" i="6"/>
  <c r="P1523" i="6"/>
  <c r="P1524" i="6"/>
  <c r="P1525" i="6"/>
  <c r="P1526" i="6"/>
  <c r="P1527" i="6"/>
  <c r="P1528" i="6"/>
  <c r="P1529" i="6"/>
  <c r="P1530" i="6"/>
  <c r="P1531" i="6"/>
  <c r="P1532" i="6"/>
  <c r="P1533" i="6"/>
  <c r="P1534" i="6"/>
  <c r="P1535" i="6"/>
  <c r="P1536" i="6"/>
  <c r="P1537" i="6"/>
  <c r="P1538" i="6"/>
  <c r="P1539" i="6"/>
  <c r="P1540" i="6"/>
  <c r="P1541" i="6"/>
  <c r="P1542" i="6"/>
  <c r="P1543" i="6"/>
  <c r="P1544" i="6"/>
  <c r="P1545" i="6"/>
  <c r="P1546" i="6"/>
  <c r="P1547" i="6"/>
  <c r="P1548" i="6"/>
  <c r="P1549" i="6"/>
  <c r="P1550" i="6"/>
  <c r="P1551" i="6"/>
  <c r="P1552" i="6"/>
  <c r="P1553" i="6"/>
  <c r="P1554" i="6"/>
  <c r="P1555" i="6"/>
  <c r="P1556" i="6"/>
  <c r="P1557" i="6"/>
  <c r="P1558" i="6"/>
  <c r="P1559" i="6"/>
  <c r="P1560" i="6"/>
  <c r="P1561" i="6"/>
  <c r="P1562" i="6"/>
  <c r="P1563" i="6"/>
  <c r="P1564" i="6"/>
  <c r="P1565" i="6"/>
  <c r="P1566" i="6"/>
  <c r="P1567" i="6"/>
  <c r="P1568" i="6"/>
  <c r="P1569" i="6"/>
  <c r="P1570" i="6"/>
  <c r="P1571" i="6"/>
  <c r="P1572" i="6"/>
  <c r="P1573" i="6"/>
  <c r="P1574" i="6"/>
  <c r="P1575" i="6"/>
  <c r="P1576" i="6"/>
  <c r="P1577" i="6"/>
  <c r="P1578" i="6"/>
  <c r="P1579" i="6"/>
  <c r="P1580" i="6"/>
  <c r="P1581" i="6"/>
  <c r="P1582" i="6"/>
  <c r="P1583" i="6"/>
  <c r="P1584" i="6"/>
  <c r="P1585" i="6"/>
  <c r="P1586" i="6"/>
  <c r="P1587" i="6"/>
  <c r="P1588" i="6"/>
  <c r="P1589" i="6"/>
  <c r="P1590" i="6"/>
  <c r="P1591" i="6"/>
  <c r="P1592" i="6"/>
  <c r="P1593" i="6"/>
  <c r="P1594" i="6"/>
  <c r="P1595" i="6"/>
  <c r="P1596" i="6"/>
  <c r="P1597" i="6"/>
  <c r="P1598" i="6"/>
  <c r="P1599" i="6"/>
  <c r="P1600" i="6"/>
  <c r="P1601" i="6"/>
  <c r="P1602" i="6"/>
  <c r="P1603" i="6"/>
  <c r="P1604" i="6"/>
  <c r="P1605" i="6"/>
  <c r="P1606" i="6"/>
  <c r="P1607" i="6"/>
  <c r="P1608" i="6"/>
  <c r="P1609" i="6"/>
  <c r="P1610" i="6"/>
  <c r="P1611" i="6"/>
  <c r="P1612" i="6"/>
  <c r="P1613" i="6"/>
  <c r="P1614" i="6"/>
  <c r="P1615" i="6"/>
  <c r="P1616" i="6"/>
  <c r="P1617" i="6"/>
  <c r="P1618" i="6"/>
  <c r="P1619" i="6"/>
  <c r="P1620" i="6"/>
  <c r="P1621" i="6"/>
  <c r="P1622" i="6"/>
  <c r="P1623" i="6"/>
  <c r="P1624" i="6"/>
  <c r="P1625" i="6"/>
  <c r="P1626" i="6"/>
  <c r="P1627" i="6"/>
  <c r="P1628" i="6"/>
  <c r="P1629" i="6"/>
  <c r="P1630" i="6"/>
  <c r="P1631" i="6"/>
  <c r="P1632" i="6"/>
  <c r="P1633" i="6"/>
  <c r="P1634" i="6"/>
  <c r="P1635" i="6"/>
  <c r="P1636" i="6"/>
  <c r="P1637" i="6"/>
  <c r="P1638" i="6"/>
  <c r="P1639" i="6"/>
  <c r="P1640" i="6"/>
  <c r="P1641" i="6"/>
  <c r="P1642" i="6"/>
  <c r="P1643" i="6"/>
  <c r="P1644" i="6"/>
  <c r="P1645" i="6"/>
  <c r="P1646" i="6"/>
  <c r="P1647" i="6"/>
  <c r="P1648" i="6"/>
  <c r="P1649" i="6"/>
  <c r="P1650" i="6"/>
  <c r="P1651" i="6"/>
  <c r="P1652" i="6"/>
  <c r="P1653" i="6"/>
  <c r="P1654" i="6"/>
  <c r="P1655" i="6"/>
  <c r="P1656" i="6"/>
  <c r="P1657" i="6"/>
  <c r="P1658" i="6"/>
  <c r="P1659" i="6"/>
  <c r="P1660" i="6"/>
  <c r="P1661" i="6"/>
  <c r="P1662" i="6"/>
  <c r="P1663" i="6"/>
  <c r="P1664" i="6"/>
  <c r="P1665" i="6"/>
  <c r="P1666" i="6"/>
  <c r="P1667" i="6"/>
  <c r="P1668" i="6"/>
  <c r="P1669" i="6"/>
  <c r="P1670" i="6"/>
  <c r="P1671" i="6"/>
  <c r="P1672" i="6"/>
  <c r="P1673" i="6"/>
  <c r="P1674" i="6"/>
  <c r="P1675" i="6"/>
  <c r="P1676" i="6"/>
  <c r="P1677" i="6"/>
  <c r="P1678" i="6"/>
  <c r="P1679" i="6"/>
  <c r="P1680" i="6"/>
  <c r="P1681" i="6"/>
  <c r="P1682" i="6"/>
  <c r="P1683" i="6"/>
  <c r="P1684" i="6"/>
  <c r="P1685" i="6"/>
  <c r="P1686" i="6"/>
  <c r="P1687" i="6"/>
  <c r="P1688" i="6"/>
  <c r="P1689" i="6"/>
  <c r="P1690" i="6"/>
  <c r="P1691" i="6"/>
  <c r="P1692" i="6"/>
  <c r="P1693" i="6"/>
  <c r="P1694" i="6"/>
  <c r="P1695" i="6"/>
  <c r="P1696" i="6"/>
  <c r="P1697" i="6"/>
  <c r="P1698" i="6"/>
  <c r="P1699" i="6"/>
  <c r="P1700" i="6"/>
  <c r="P1701" i="6"/>
  <c r="P1702" i="6"/>
  <c r="P1703" i="6"/>
  <c r="P1704" i="6"/>
  <c r="P1705" i="6"/>
  <c r="P1706" i="6"/>
  <c r="P1707" i="6"/>
  <c r="P1708" i="6"/>
  <c r="P1709" i="6"/>
  <c r="P1710" i="6"/>
  <c r="P1711" i="6"/>
  <c r="P1712" i="6"/>
  <c r="P1713" i="6"/>
  <c r="P1714" i="6"/>
  <c r="P1715" i="6"/>
  <c r="P1716" i="6"/>
  <c r="P1717" i="6"/>
  <c r="P1718" i="6"/>
  <c r="P1719" i="6"/>
  <c r="P1720" i="6"/>
  <c r="P1721" i="6"/>
  <c r="P1722" i="6"/>
  <c r="P1723" i="6"/>
  <c r="P1724" i="6"/>
  <c r="P1725" i="6"/>
  <c r="P1726" i="6"/>
  <c r="P1727" i="6"/>
  <c r="P1728" i="6"/>
  <c r="P1729" i="6"/>
  <c r="P1730" i="6"/>
  <c r="P1731" i="6"/>
  <c r="P1732" i="6"/>
  <c r="P1733" i="6"/>
  <c r="P1734" i="6"/>
  <c r="P1735" i="6"/>
  <c r="P1736" i="6"/>
  <c r="P1737" i="6"/>
  <c r="P1738" i="6"/>
  <c r="P1739" i="6"/>
  <c r="P1740" i="6"/>
  <c r="P1741" i="6"/>
  <c r="P1742" i="6"/>
  <c r="P1743" i="6"/>
  <c r="P1744" i="6"/>
  <c r="P1745" i="6"/>
  <c r="P1746" i="6"/>
  <c r="P1747" i="6"/>
  <c r="P1748" i="6"/>
  <c r="P1749" i="6"/>
  <c r="P1750" i="6"/>
  <c r="P1751" i="6"/>
  <c r="P1752" i="6"/>
  <c r="P1753" i="6"/>
  <c r="P1754" i="6"/>
  <c r="P1755" i="6"/>
  <c r="P1756" i="6"/>
  <c r="P1757" i="6"/>
  <c r="P1758" i="6"/>
  <c r="P1759" i="6"/>
  <c r="P1760" i="6"/>
  <c r="P1761" i="6"/>
  <c r="P1762" i="6"/>
  <c r="P1763" i="6"/>
  <c r="P1764" i="6"/>
  <c r="P1765" i="6"/>
  <c r="P1766" i="6"/>
  <c r="P1767" i="6"/>
  <c r="P1768" i="6"/>
  <c r="P1769" i="6"/>
  <c r="P1770" i="6"/>
  <c r="P1771" i="6"/>
  <c r="P1772" i="6"/>
  <c r="P1773" i="6"/>
  <c r="P1774" i="6"/>
  <c r="P1775" i="6"/>
  <c r="P1776" i="6"/>
  <c r="P1777" i="6"/>
  <c r="P1778" i="6"/>
  <c r="P1779" i="6"/>
  <c r="P1780" i="6"/>
  <c r="P1781" i="6"/>
  <c r="P1782" i="6"/>
  <c r="P1783" i="6"/>
  <c r="P1784" i="6"/>
  <c r="P1785" i="6"/>
  <c r="P1786" i="6"/>
  <c r="P1787" i="6"/>
  <c r="P1788" i="6"/>
  <c r="P1789" i="6"/>
  <c r="P1790" i="6"/>
  <c r="P1791" i="6"/>
  <c r="P1792" i="6"/>
  <c r="P1793" i="6"/>
  <c r="P1794" i="6"/>
  <c r="P1795" i="6"/>
  <c r="P1796" i="6"/>
  <c r="P1797" i="6"/>
  <c r="P1798" i="6"/>
  <c r="P1799" i="6"/>
  <c r="P1800" i="6"/>
  <c r="P1801" i="6"/>
  <c r="P1802" i="6"/>
  <c r="P1803" i="6"/>
  <c r="P1804" i="6"/>
  <c r="P1805" i="6"/>
  <c r="P1806" i="6"/>
  <c r="P1807" i="6"/>
  <c r="P1808" i="6"/>
  <c r="P1809" i="6"/>
  <c r="P1810" i="6"/>
  <c r="P1811" i="6"/>
  <c r="P1812" i="6"/>
  <c r="P1813" i="6"/>
  <c r="P1814" i="6"/>
  <c r="P1815" i="6"/>
  <c r="P1816" i="6"/>
  <c r="P1817" i="6"/>
  <c r="P1818" i="6"/>
  <c r="P1819" i="6"/>
  <c r="P1820" i="6"/>
  <c r="P1821" i="6"/>
  <c r="P1822" i="6"/>
  <c r="P1823" i="6"/>
  <c r="P1824" i="6"/>
  <c r="P1825" i="6"/>
  <c r="P1826" i="6"/>
  <c r="P1827" i="6"/>
  <c r="P1828" i="6"/>
  <c r="P1829" i="6"/>
  <c r="P1830" i="6"/>
  <c r="P1831" i="6"/>
  <c r="P1832" i="6"/>
  <c r="P1833" i="6"/>
  <c r="P1834" i="6"/>
  <c r="P1835" i="6"/>
  <c r="P1836" i="6"/>
  <c r="P1837" i="6"/>
  <c r="P1838" i="6"/>
  <c r="P1839" i="6"/>
  <c r="P1840" i="6"/>
  <c r="P1841" i="6"/>
  <c r="P1842" i="6"/>
  <c r="P1843" i="6"/>
  <c r="P1844" i="6"/>
  <c r="P1845" i="6"/>
  <c r="P1846" i="6"/>
  <c r="P1847" i="6"/>
  <c r="P1848" i="6"/>
  <c r="P1849" i="6"/>
  <c r="P1850" i="6"/>
  <c r="P1851" i="6"/>
  <c r="P1852" i="6"/>
  <c r="P1853" i="6"/>
  <c r="P1854" i="6"/>
  <c r="P1855" i="6"/>
  <c r="P1856" i="6"/>
  <c r="P1857" i="6"/>
  <c r="P1858" i="6"/>
  <c r="P1859" i="6"/>
  <c r="P1860" i="6"/>
  <c r="P1861" i="6"/>
  <c r="P1862" i="6"/>
  <c r="P1863" i="6"/>
  <c r="P1864" i="6"/>
  <c r="P1865" i="6"/>
  <c r="P1866" i="6"/>
  <c r="P1867" i="6"/>
  <c r="P1868" i="6"/>
  <c r="P1869" i="6"/>
  <c r="P1870" i="6"/>
  <c r="P1871" i="6"/>
  <c r="P1872" i="6"/>
  <c r="P1873" i="6"/>
  <c r="P1874" i="6"/>
  <c r="P1875" i="6"/>
  <c r="P1876" i="6"/>
  <c r="P1877" i="6"/>
  <c r="P1878" i="6"/>
  <c r="P1879" i="6"/>
  <c r="P1880" i="6"/>
  <c r="P1881" i="6"/>
  <c r="P1882" i="6"/>
  <c r="P1883" i="6"/>
  <c r="P1884" i="6"/>
  <c r="P1885" i="6"/>
  <c r="P1886" i="6"/>
  <c r="P1887" i="6"/>
  <c r="P1888" i="6"/>
  <c r="P1889" i="6"/>
  <c r="P1890" i="6"/>
  <c r="P1891" i="6"/>
  <c r="P1892" i="6"/>
  <c r="P1893" i="6"/>
  <c r="P1894" i="6"/>
  <c r="P1895" i="6"/>
  <c r="P1896" i="6"/>
  <c r="P1897" i="6"/>
  <c r="P1898" i="6"/>
  <c r="P1899" i="6"/>
  <c r="P1900" i="6"/>
  <c r="P1901" i="6"/>
  <c r="P1902" i="6"/>
  <c r="P1903" i="6"/>
  <c r="P1904" i="6"/>
  <c r="P1905" i="6"/>
  <c r="P1906" i="6"/>
  <c r="P1907" i="6"/>
  <c r="P1908" i="6"/>
  <c r="P1909" i="6"/>
  <c r="P1910" i="6"/>
  <c r="P1911" i="6"/>
  <c r="P1912" i="6"/>
  <c r="P1913" i="6"/>
  <c r="P1914" i="6"/>
  <c r="P1915" i="6"/>
  <c r="P1916" i="6"/>
  <c r="P1917" i="6"/>
  <c r="P1918" i="6"/>
  <c r="P1919" i="6"/>
  <c r="P1920" i="6"/>
  <c r="P1921" i="6"/>
  <c r="P1922" i="6"/>
  <c r="P1923" i="6"/>
  <c r="P1924" i="6"/>
  <c r="P1925" i="6"/>
  <c r="P1926" i="6"/>
  <c r="P1927" i="6"/>
  <c r="P1928" i="6"/>
  <c r="P1929" i="6"/>
  <c r="P1930" i="6"/>
  <c r="P1931" i="6"/>
  <c r="P1932" i="6"/>
  <c r="P1933" i="6"/>
  <c r="P1934" i="6"/>
  <c r="P1935" i="6"/>
  <c r="P1936" i="6"/>
  <c r="P1937" i="6"/>
  <c r="P1938" i="6"/>
  <c r="P1939" i="6"/>
  <c r="P1940" i="6"/>
  <c r="P1941" i="6"/>
  <c r="P1942" i="6"/>
  <c r="P1943" i="6"/>
  <c r="P1944" i="6"/>
  <c r="P1945" i="6"/>
  <c r="P1946" i="6"/>
  <c r="P1947" i="6"/>
  <c r="P1948" i="6"/>
  <c r="P1949" i="6"/>
  <c r="P1950" i="6"/>
  <c r="P1951" i="6"/>
  <c r="P1952" i="6"/>
  <c r="P1953" i="6"/>
  <c r="P1954" i="6"/>
  <c r="P1955" i="6"/>
  <c r="P1956" i="6"/>
  <c r="P1957" i="6"/>
  <c r="P1958" i="6"/>
  <c r="P1959" i="6"/>
  <c r="P1960" i="6"/>
  <c r="P1961" i="6"/>
  <c r="P1962" i="6"/>
  <c r="P1963" i="6"/>
  <c r="P1964" i="6"/>
  <c r="P1965" i="6"/>
  <c r="P1966" i="6"/>
  <c r="P1967" i="6"/>
  <c r="P1968" i="6"/>
  <c r="P1969" i="6"/>
  <c r="P1970" i="6"/>
  <c r="P1971" i="6"/>
  <c r="P1972" i="6"/>
  <c r="P1973" i="6"/>
  <c r="P1974" i="6"/>
  <c r="P1975" i="6"/>
  <c r="P1976" i="6"/>
  <c r="P1977" i="6"/>
  <c r="P1978" i="6"/>
  <c r="P1979" i="6"/>
  <c r="P1980" i="6"/>
  <c r="P1981" i="6"/>
  <c r="P1982" i="6"/>
  <c r="P1983" i="6"/>
  <c r="P1984" i="6"/>
  <c r="P1985" i="6"/>
  <c r="P1986" i="6"/>
  <c r="P1987" i="6"/>
  <c r="P1988" i="6"/>
  <c r="P1989" i="6"/>
  <c r="P1990" i="6"/>
  <c r="P1991" i="6"/>
  <c r="P1992" i="6"/>
  <c r="P1993" i="6"/>
  <c r="P1994" i="6"/>
  <c r="P1995" i="6"/>
  <c r="P1996" i="6"/>
  <c r="P1997" i="6"/>
  <c r="P1998" i="6"/>
  <c r="P1999" i="6"/>
  <c r="P2000" i="6"/>
  <c r="P2001" i="6"/>
  <c r="P3" i="6"/>
  <c r="O6" i="1" l="1"/>
  <c r="O7" i="1"/>
  <c r="O8" i="1"/>
  <c r="AG23" i="1" l="1"/>
  <c r="AG22" i="1"/>
  <c r="AG24" i="1"/>
  <c r="AK18" i="1"/>
  <c r="AG19" i="1" s="1"/>
  <c r="AG15" i="1"/>
  <c r="AG18" i="1" s="1"/>
  <c r="AK19" i="1"/>
  <c r="X11" i="1"/>
  <c r="AJ19" i="1" s="1"/>
  <c r="AH19" i="1" s="1"/>
  <c r="X9" i="1"/>
  <c r="O14" i="1"/>
  <c r="AG16" i="1" s="1"/>
  <c r="O13" i="1"/>
  <c r="O12" i="1"/>
  <c r="N11" i="1"/>
  <c r="N12" i="1" s="1"/>
  <c r="N9" i="1"/>
  <c r="X4" i="4"/>
  <c r="X5" i="4"/>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499"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8" i="4"/>
  <c r="X729" i="4"/>
  <c r="X730" i="4"/>
  <c r="X731" i="4"/>
  <c r="X732" i="4"/>
  <c r="X733" i="4"/>
  <c r="X734" i="4"/>
  <c r="X735" i="4"/>
  <c r="X736" i="4"/>
  <c r="X737" i="4"/>
  <c r="X738" i="4"/>
  <c r="X739" i="4"/>
  <c r="X740" i="4"/>
  <c r="X741" i="4"/>
  <c r="X742" i="4"/>
  <c r="X743" i="4"/>
  <c r="X744" i="4"/>
  <c r="X745" i="4"/>
  <c r="X746" i="4"/>
  <c r="X747" i="4"/>
  <c r="X748" i="4"/>
  <c r="X749" i="4"/>
  <c r="X750" i="4"/>
  <c r="X751" i="4"/>
  <c r="X752" i="4"/>
  <c r="X753" i="4"/>
  <c r="X754" i="4"/>
  <c r="X755" i="4"/>
  <c r="X756" i="4"/>
  <c r="X757" i="4"/>
  <c r="X758" i="4"/>
  <c r="X759" i="4"/>
  <c r="X760" i="4"/>
  <c r="X761" i="4"/>
  <c r="X762" i="4"/>
  <c r="X763" i="4"/>
  <c r="X764" i="4"/>
  <c r="X765"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X827" i="4"/>
  <c r="X828" i="4"/>
  <c r="X829" i="4"/>
  <c r="X830" i="4"/>
  <c r="X831" i="4"/>
  <c r="X832" i="4"/>
  <c r="X833" i="4"/>
  <c r="X834" i="4"/>
  <c r="X835" i="4"/>
  <c r="X836" i="4"/>
  <c r="X837" i="4"/>
  <c r="X838" i="4"/>
  <c r="X839" i="4"/>
  <c r="X840" i="4"/>
  <c r="X841" i="4"/>
  <c r="X842" i="4"/>
  <c r="X843" i="4"/>
  <c r="X844" i="4"/>
  <c r="X845" i="4"/>
  <c r="X846" i="4"/>
  <c r="X847" i="4"/>
  <c r="X848" i="4"/>
  <c r="X849" i="4"/>
  <c r="X850" i="4"/>
  <c r="X851" i="4"/>
  <c r="X852" i="4"/>
  <c r="X853" i="4"/>
  <c r="X854" i="4"/>
  <c r="X855" i="4"/>
  <c r="X856" i="4"/>
  <c r="X857" i="4"/>
  <c r="X858" i="4"/>
  <c r="X859" i="4"/>
  <c r="X860" i="4"/>
  <c r="X861" i="4"/>
  <c r="X862" i="4"/>
  <c r="X863" i="4"/>
  <c r="X864" i="4"/>
  <c r="X865" i="4"/>
  <c r="X866" i="4"/>
  <c r="X867" i="4"/>
  <c r="X868" i="4"/>
  <c r="X869" i="4"/>
  <c r="X870" i="4"/>
  <c r="X871" i="4"/>
  <c r="X872" i="4"/>
  <c r="X873" i="4"/>
  <c r="X874" i="4"/>
  <c r="X875" i="4"/>
  <c r="X876" i="4"/>
  <c r="X877" i="4"/>
  <c r="X878" i="4"/>
  <c r="X879" i="4"/>
  <c r="X880" i="4"/>
  <c r="X881" i="4"/>
  <c r="X882" i="4"/>
  <c r="X883" i="4"/>
  <c r="X884" i="4"/>
  <c r="X885" i="4"/>
  <c r="X886" i="4"/>
  <c r="X887" i="4"/>
  <c r="X888" i="4"/>
  <c r="X889" i="4"/>
  <c r="X890" i="4"/>
  <c r="X891" i="4"/>
  <c r="X892" i="4"/>
  <c r="X893" i="4"/>
  <c r="X894" i="4"/>
  <c r="X895" i="4"/>
  <c r="X896" i="4"/>
  <c r="X897" i="4"/>
  <c r="X898" i="4"/>
  <c r="X899" i="4"/>
  <c r="X900" i="4"/>
  <c r="X901" i="4"/>
  <c r="X902" i="4"/>
  <c r="X903" i="4"/>
  <c r="X904" i="4"/>
  <c r="X905" i="4"/>
  <c r="X906" i="4"/>
  <c r="X907" i="4"/>
  <c r="X908" i="4"/>
  <c r="X909" i="4"/>
  <c r="X910" i="4"/>
  <c r="X911" i="4"/>
  <c r="X912" i="4"/>
  <c r="X913" i="4"/>
  <c r="X914" i="4"/>
  <c r="X915" i="4"/>
  <c r="X916" i="4"/>
  <c r="X917" i="4"/>
  <c r="X918" i="4"/>
  <c r="X919" i="4"/>
  <c r="X920" i="4"/>
  <c r="X921" i="4"/>
  <c r="X922" i="4"/>
  <c r="X923" i="4"/>
  <c r="X924" i="4"/>
  <c r="X925" i="4"/>
  <c r="X926" i="4"/>
  <c r="X927" i="4"/>
  <c r="X928" i="4"/>
  <c r="X929" i="4"/>
  <c r="X930" i="4"/>
  <c r="X931" i="4"/>
  <c r="X932" i="4"/>
  <c r="X933" i="4"/>
  <c r="X934" i="4"/>
  <c r="X935" i="4"/>
  <c r="X936" i="4"/>
  <c r="X937" i="4"/>
  <c r="X938" i="4"/>
  <c r="X939" i="4"/>
  <c r="X940" i="4"/>
  <c r="X941" i="4"/>
  <c r="X942" i="4"/>
  <c r="X943" i="4"/>
  <c r="X944" i="4"/>
  <c r="X945" i="4"/>
  <c r="X946" i="4"/>
  <c r="X947" i="4"/>
  <c r="X948" i="4"/>
  <c r="X949" i="4"/>
  <c r="X950" i="4"/>
  <c r="X951" i="4"/>
  <c r="X952" i="4"/>
  <c r="X953" i="4"/>
  <c r="X954" i="4"/>
  <c r="X955" i="4"/>
  <c r="X956" i="4"/>
  <c r="X957" i="4"/>
  <c r="X958" i="4"/>
  <c r="X959" i="4"/>
  <c r="X960" i="4"/>
  <c r="X961" i="4"/>
  <c r="X962" i="4"/>
  <c r="X963" i="4"/>
  <c r="X964" i="4"/>
  <c r="X965" i="4"/>
  <c r="X966" i="4"/>
  <c r="X967" i="4"/>
  <c r="X968" i="4"/>
  <c r="X969" i="4"/>
  <c r="X970" i="4"/>
  <c r="X971" i="4"/>
  <c r="X972" i="4"/>
  <c r="X973" i="4"/>
  <c r="X974" i="4"/>
  <c r="X975" i="4"/>
  <c r="X976" i="4"/>
  <c r="X977" i="4"/>
  <c r="X978" i="4"/>
  <c r="X979" i="4"/>
  <c r="X980" i="4"/>
  <c r="X981" i="4"/>
  <c r="X982" i="4"/>
  <c r="X983" i="4"/>
  <c r="X984" i="4"/>
  <c r="X985" i="4"/>
  <c r="X986" i="4"/>
  <c r="X987" i="4"/>
  <c r="X988" i="4"/>
  <c r="X989" i="4"/>
  <c r="X990" i="4"/>
  <c r="X991" i="4"/>
  <c r="X992" i="4"/>
  <c r="X993" i="4"/>
  <c r="X994" i="4"/>
  <c r="X995" i="4"/>
  <c r="X996" i="4"/>
  <c r="X997" i="4"/>
  <c r="X998" i="4"/>
  <c r="X999" i="4"/>
  <c r="X1000" i="4"/>
  <c r="X1001" i="4"/>
  <c r="X1002" i="4"/>
  <c r="X1003" i="4"/>
  <c r="X1004" i="4"/>
  <c r="X1005" i="4"/>
  <c r="X1006" i="4"/>
  <c r="X1007" i="4"/>
  <c r="X1008" i="4"/>
  <c r="X1009" i="4"/>
  <c r="X1010" i="4"/>
  <c r="X1011" i="4"/>
  <c r="X1012" i="4"/>
  <c r="X1013" i="4"/>
  <c r="X1014" i="4"/>
  <c r="X1015" i="4"/>
  <c r="X1016" i="4"/>
  <c r="X1017" i="4"/>
  <c r="X1018" i="4"/>
  <c r="X1019" i="4"/>
  <c r="X1020" i="4"/>
  <c r="X1021" i="4"/>
  <c r="X1022" i="4"/>
  <c r="X1023" i="4"/>
  <c r="X1024" i="4"/>
  <c r="X1025" i="4"/>
  <c r="X1026" i="4"/>
  <c r="X1027" i="4"/>
  <c r="X1028" i="4"/>
  <c r="X1029" i="4"/>
  <c r="X1030" i="4"/>
  <c r="X1031" i="4"/>
  <c r="X1032" i="4"/>
  <c r="X1033" i="4"/>
  <c r="X1034" i="4"/>
  <c r="X1035" i="4"/>
  <c r="X1036" i="4"/>
  <c r="X1037" i="4"/>
  <c r="X1038" i="4"/>
  <c r="X1039" i="4"/>
  <c r="X1040" i="4"/>
  <c r="X1041" i="4"/>
  <c r="X1042" i="4"/>
  <c r="X1043" i="4"/>
  <c r="X1044" i="4"/>
  <c r="X1045" i="4"/>
  <c r="X1046" i="4"/>
  <c r="X1047" i="4"/>
  <c r="X1048" i="4"/>
  <c r="X1049" i="4"/>
  <c r="X1050" i="4"/>
  <c r="X1051" i="4"/>
  <c r="X1052" i="4"/>
  <c r="X1053" i="4"/>
  <c r="X1054" i="4"/>
  <c r="X1055" i="4"/>
  <c r="X1056" i="4"/>
  <c r="X1057" i="4"/>
  <c r="X1058" i="4"/>
  <c r="X1059" i="4"/>
  <c r="X1060" i="4"/>
  <c r="X1061" i="4"/>
  <c r="X1062" i="4"/>
  <c r="X1063" i="4"/>
  <c r="X1064" i="4"/>
  <c r="X1065" i="4"/>
  <c r="X1066" i="4"/>
  <c r="X1067" i="4"/>
  <c r="X1068" i="4"/>
  <c r="X1069" i="4"/>
  <c r="X1070" i="4"/>
  <c r="X1071" i="4"/>
  <c r="X1072" i="4"/>
  <c r="X1073" i="4"/>
  <c r="X1074" i="4"/>
  <c r="X1075" i="4"/>
  <c r="X1076" i="4"/>
  <c r="X1077" i="4"/>
  <c r="X1078" i="4"/>
  <c r="X1079" i="4"/>
  <c r="X1080" i="4"/>
  <c r="X1081" i="4"/>
  <c r="X1082" i="4"/>
  <c r="X1083" i="4"/>
  <c r="X1084" i="4"/>
  <c r="X1085" i="4"/>
  <c r="X1086" i="4"/>
  <c r="X1087" i="4"/>
  <c r="X1088" i="4"/>
  <c r="X1089" i="4"/>
  <c r="X1090" i="4"/>
  <c r="X1091" i="4"/>
  <c r="X1092" i="4"/>
  <c r="X1093" i="4"/>
  <c r="X1094" i="4"/>
  <c r="X1095" i="4"/>
  <c r="X1096" i="4"/>
  <c r="X1097" i="4"/>
  <c r="X1098" i="4"/>
  <c r="X1099" i="4"/>
  <c r="X1100" i="4"/>
  <c r="X1101" i="4"/>
  <c r="X1102" i="4"/>
  <c r="X1103" i="4"/>
  <c r="X1104" i="4"/>
  <c r="X1105" i="4"/>
  <c r="X1106" i="4"/>
  <c r="X1107" i="4"/>
  <c r="X1108" i="4"/>
  <c r="X1109" i="4"/>
  <c r="X1110" i="4"/>
  <c r="X1111" i="4"/>
  <c r="X1112" i="4"/>
  <c r="X1113" i="4"/>
  <c r="X1114" i="4"/>
  <c r="X1115" i="4"/>
  <c r="X1116" i="4"/>
  <c r="X1117" i="4"/>
  <c r="X1118" i="4"/>
  <c r="X1119" i="4"/>
  <c r="X1120" i="4"/>
  <c r="X1121" i="4"/>
  <c r="X1122" i="4"/>
  <c r="X1123" i="4"/>
  <c r="X1124" i="4"/>
  <c r="X1125" i="4"/>
  <c r="X1126" i="4"/>
  <c r="X1127" i="4"/>
  <c r="X1128" i="4"/>
  <c r="X1129" i="4"/>
  <c r="X1130" i="4"/>
  <c r="X1131" i="4"/>
  <c r="X1132" i="4"/>
  <c r="X1133" i="4"/>
  <c r="X1134" i="4"/>
  <c r="X1135" i="4"/>
  <c r="X1136" i="4"/>
  <c r="X1137" i="4"/>
  <c r="X1138" i="4"/>
  <c r="X1139" i="4"/>
  <c r="X1140" i="4"/>
  <c r="X1141" i="4"/>
  <c r="X1142" i="4"/>
  <c r="X1143" i="4"/>
  <c r="X1144" i="4"/>
  <c r="X1145" i="4"/>
  <c r="X1146" i="4"/>
  <c r="X1147" i="4"/>
  <c r="X1148" i="4"/>
  <c r="X1149" i="4"/>
  <c r="X1150" i="4"/>
  <c r="X1151" i="4"/>
  <c r="X1152" i="4"/>
  <c r="X1153" i="4"/>
  <c r="X1154" i="4"/>
  <c r="X1155" i="4"/>
  <c r="X1156" i="4"/>
  <c r="X1157" i="4"/>
  <c r="X1158" i="4"/>
  <c r="X1159" i="4"/>
  <c r="X1160" i="4"/>
  <c r="X1161" i="4"/>
  <c r="X1162" i="4"/>
  <c r="X1163" i="4"/>
  <c r="X1164" i="4"/>
  <c r="X1165" i="4"/>
  <c r="X1166" i="4"/>
  <c r="X1167" i="4"/>
  <c r="X1168" i="4"/>
  <c r="X1169" i="4"/>
  <c r="X1170" i="4"/>
  <c r="X1171" i="4"/>
  <c r="X1172" i="4"/>
  <c r="X1173" i="4"/>
  <c r="X1174" i="4"/>
  <c r="X1175" i="4"/>
  <c r="X1176" i="4"/>
  <c r="X1177" i="4"/>
  <c r="X1178" i="4"/>
  <c r="X1179" i="4"/>
  <c r="X1180" i="4"/>
  <c r="X1181" i="4"/>
  <c r="X1182" i="4"/>
  <c r="X1183" i="4"/>
  <c r="X1184" i="4"/>
  <c r="X1185" i="4"/>
  <c r="X1186" i="4"/>
  <c r="X1187" i="4"/>
  <c r="X1188" i="4"/>
  <c r="X1189" i="4"/>
  <c r="X1190" i="4"/>
  <c r="X1191" i="4"/>
  <c r="X1192" i="4"/>
  <c r="X1193" i="4"/>
  <c r="X1194" i="4"/>
  <c r="X1195" i="4"/>
  <c r="X1196" i="4"/>
  <c r="X1197" i="4"/>
  <c r="X1198" i="4"/>
  <c r="X1199" i="4"/>
  <c r="X1200" i="4"/>
  <c r="X1201" i="4"/>
  <c r="X1202" i="4"/>
  <c r="X1203" i="4"/>
  <c r="X1204" i="4"/>
  <c r="X1205" i="4"/>
  <c r="X1206" i="4"/>
  <c r="X1207" i="4"/>
  <c r="X1208" i="4"/>
  <c r="X1209" i="4"/>
  <c r="X1210" i="4"/>
  <c r="X1211" i="4"/>
  <c r="X1212" i="4"/>
  <c r="X1213" i="4"/>
  <c r="X1214" i="4"/>
  <c r="X1215" i="4"/>
  <c r="X1216" i="4"/>
  <c r="X1217" i="4"/>
  <c r="X1218" i="4"/>
  <c r="X1219" i="4"/>
  <c r="X1220" i="4"/>
  <c r="X1221" i="4"/>
  <c r="X1222" i="4"/>
  <c r="X1223" i="4"/>
  <c r="X1224" i="4"/>
  <c r="X1225" i="4"/>
  <c r="X1226" i="4"/>
  <c r="X1227" i="4"/>
  <c r="X1228" i="4"/>
  <c r="X1229" i="4"/>
  <c r="X1230" i="4"/>
  <c r="X1231" i="4"/>
  <c r="X1232" i="4"/>
  <c r="X1233" i="4"/>
  <c r="X1234" i="4"/>
  <c r="X1235" i="4"/>
  <c r="X1236" i="4"/>
  <c r="X1237" i="4"/>
  <c r="X1238" i="4"/>
  <c r="X1239" i="4"/>
  <c r="X1240" i="4"/>
  <c r="X1241" i="4"/>
  <c r="X1242" i="4"/>
  <c r="X1243" i="4"/>
  <c r="X1244" i="4"/>
  <c r="X1245" i="4"/>
  <c r="X1246" i="4"/>
  <c r="X1247" i="4"/>
  <c r="X1248" i="4"/>
  <c r="X1249" i="4"/>
  <c r="X1250" i="4"/>
  <c r="X1251" i="4"/>
  <c r="X1252" i="4"/>
  <c r="X1253" i="4"/>
  <c r="X1254" i="4"/>
  <c r="X1255" i="4"/>
  <c r="X1256" i="4"/>
  <c r="X1257" i="4"/>
  <c r="X1258" i="4"/>
  <c r="X1259" i="4"/>
  <c r="X1260" i="4"/>
  <c r="X1261" i="4"/>
  <c r="X1262" i="4"/>
  <c r="X1263" i="4"/>
  <c r="X1264" i="4"/>
  <c r="X1265" i="4"/>
  <c r="X1266" i="4"/>
  <c r="X1267" i="4"/>
  <c r="X1268" i="4"/>
  <c r="X1269" i="4"/>
  <c r="X1270" i="4"/>
  <c r="X1271" i="4"/>
  <c r="X1272" i="4"/>
  <c r="X1273" i="4"/>
  <c r="X1274" i="4"/>
  <c r="X1275" i="4"/>
  <c r="X1276" i="4"/>
  <c r="X1277" i="4"/>
  <c r="X1278" i="4"/>
  <c r="X1279" i="4"/>
  <c r="X1280" i="4"/>
  <c r="X1281" i="4"/>
  <c r="X1282" i="4"/>
  <c r="X1283" i="4"/>
  <c r="X1284" i="4"/>
  <c r="X1285" i="4"/>
  <c r="X1286" i="4"/>
  <c r="X1287" i="4"/>
  <c r="X1288" i="4"/>
  <c r="X1289" i="4"/>
  <c r="X1290" i="4"/>
  <c r="X1291" i="4"/>
  <c r="X1292" i="4"/>
  <c r="X1293" i="4"/>
  <c r="X1294" i="4"/>
  <c r="X1295" i="4"/>
  <c r="X1296" i="4"/>
  <c r="X1297" i="4"/>
  <c r="X1298" i="4"/>
  <c r="X1299" i="4"/>
  <c r="X1300" i="4"/>
  <c r="X1301" i="4"/>
  <c r="X1302" i="4"/>
  <c r="X1303" i="4"/>
  <c r="X1304" i="4"/>
  <c r="X1305" i="4"/>
  <c r="X1306" i="4"/>
  <c r="X1307" i="4"/>
  <c r="X1308" i="4"/>
  <c r="X1309" i="4"/>
  <c r="X1310" i="4"/>
  <c r="X1311" i="4"/>
  <c r="X1312" i="4"/>
  <c r="X1313" i="4"/>
  <c r="X1314" i="4"/>
  <c r="X1315" i="4"/>
  <c r="X1316" i="4"/>
  <c r="X1317" i="4"/>
  <c r="X1318" i="4"/>
  <c r="X1319" i="4"/>
  <c r="X1320" i="4"/>
  <c r="X1321" i="4"/>
  <c r="X1322" i="4"/>
  <c r="X1323" i="4"/>
  <c r="X1324" i="4"/>
  <c r="X1325" i="4"/>
  <c r="X1326" i="4"/>
  <c r="X1327" i="4"/>
  <c r="X1328" i="4"/>
  <c r="X1329" i="4"/>
  <c r="X1330" i="4"/>
  <c r="X1331" i="4"/>
  <c r="X1332" i="4"/>
  <c r="X1333" i="4"/>
  <c r="X1334" i="4"/>
  <c r="X1335" i="4"/>
  <c r="X1336" i="4"/>
  <c r="X1337" i="4"/>
  <c r="X1338" i="4"/>
  <c r="X1339" i="4"/>
  <c r="X1340" i="4"/>
  <c r="X1341" i="4"/>
  <c r="X1342" i="4"/>
  <c r="X1343" i="4"/>
  <c r="X1344" i="4"/>
  <c r="X1345" i="4"/>
  <c r="X1346" i="4"/>
  <c r="X1347" i="4"/>
  <c r="X1348" i="4"/>
  <c r="X1349" i="4"/>
  <c r="X1350" i="4"/>
  <c r="X1351" i="4"/>
  <c r="X1352" i="4"/>
  <c r="X1353" i="4"/>
  <c r="X1354" i="4"/>
  <c r="X1355" i="4"/>
  <c r="X1356" i="4"/>
  <c r="X1357" i="4"/>
  <c r="X1358" i="4"/>
  <c r="X1359" i="4"/>
  <c r="X1360" i="4"/>
  <c r="X1361" i="4"/>
  <c r="X1362" i="4"/>
  <c r="X1363" i="4"/>
  <c r="X1364" i="4"/>
  <c r="X1365" i="4"/>
  <c r="X1366" i="4"/>
  <c r="X1367" i="4"/>
  <c r="X1368" i="4"/>
  <c r="X1369" i="4"/>
  <c r="X1370" i="4"/>
  <c r="X1371" i="4"/>
  <c r="X1372" i="4"/>
  <c r="X1373" i="4"/>
  <c r="X1374" i="4"/>
  <c r="X1375" i="4"/>
  <c r="X1376" i="4"/>
  <c r="X1377" i="4"/>
  <c r="X1378" i="4"/>
  <c r="X1379" i="4"/>
  <c r="X1380" i="4"/>
  <c r="X1381" i="4"/>
  <c r="X1382" i="4"/>
  <c r="X1383" i="4"/>
  <c r="X1384" i="4"/>
  <c r="X1385" i="4"/>
  <c r="X1386" i="4"/>
  <c r="X1387" i="4"/>
  <c r="X1388" i="4"/>
  <c r="X1389" i="4"/>
  <c r="X1390" i="4"/>
  <c r="X1391" i="4"/>
  <c r="X1392" i="4"/>
  <c r="X1393" i="4"/>
  <c r="X1394" i="4"/>
  <c r="X1395" i="4"/>
  <c r="X1396" i="4"/>
  <c r="X1397" i="4"/>
  <c r="X1398" i="4"/>
  <c r="X1399" i="4"/>
  <c r="X1400" i="4"/>
  <c r="X1401" i="4"/>
  <c r="X1402" i="4"/>
  <c r="X1403" i="4"/>
  <c r="X1404" i="4"/>
  <c r="X1405" i="4"/>
  <c r="X1406" i="4"/>
  <c r="X1407" i="4"/>
  <c r="X1408" i="4"/>
  <c r="X1409" i="4"/>
  <c r="X1410" i="4"/>
  <c r="X1411" i="4"/>
  <c r="X1412" i="4"/>
  <c r="X1413" i="4"/>
  <c r="X1414" i="4"/>
  <c r="X1415" i="4"/>
  <c r="X1416" i="4"/>
  <c r="X1417" i="4"/>
  <c r="X1418" i="4"/>
  <c r="X1419" i="4"/>
  <c r="X1420" i="4"/>
  <c r="X1421" i="4"/>
  <c r="X1422" i="4"/>
  <c r="X1423" i="4"/>
  <c r="X1424" i="4"/>
  <c r="X1425" i="4"/>
  <c r="X1426" i="4"/>
  <c r="X1427" i="4"/>
  <c r="X1428" i="4"/>
  <c r="X1429" i="4"/>
  <c r="X1430" i="4"/>
  <c r="X1431" i="4"/>
  <c r="X1432" i="4"/>
  <c r="X1433" i="4"/>
  <c r="X1434" i="4"/>
  <c r="X1435" i="4"/>
  <c r="X1436" i="4"/>
  <c r="X1437" i="4"/>
  <c r="X1438" i="4"/>
  <c r="X1439" i="4"/>
  <c r="X1440" i="4"/>
  <c r="X1441" i="4"/>
  <c r="X1442" i="4"/>
  <c r="X1443" i="4"/>
  <c r="X1444" i="4"/>
  <c r="X1445" i="4"/>
  <c r="X1446" i="4"/>
  <c r="X1447" i="4"/>
  <c r="X1448" i="4"/>
  <c r="X1449" i="4"/>
  <c r="X1450" i="4"/>
  <c r="X1451" i="4"/>
  <c r="X1452" i="4"/>
  <c r="X1453" i="4"/>
  <c r="X1454" i="4"/>
  <c r="X1455" i="4"/>
  <c r="X1456" i="4"/>
  <c r="X1457" i="4"/>
  <c r="X1458" i="4"/>
  <c r="X1459" i="4"/>
  <c r="X1460" i="4"/>
  <c r="X1461" i="4"/>
  <c r="X1462" i="4"/>
  <c r="X1463" i="4"/>
  <c r="X1464" i="4"/>
  <c r="X1465" i="4"/>
  <c r="X1466" i="4"/>
  <c r="X1467" i="4"/>
  <c r="X1468" i="4"/>
  <c r="X1469" i="4"/>
  <c r="X1470" i="4"/>
  <c r="X1471" i="4"/>
  <c r="X1472" i="4"/>
  <c r="X1473" i="4"/>
  <c r="X1474" i="4"/>
  <c r="X1475" i="4"/>
  <c r="X1476" i="4"/>
  <c r="X1477" i="4"/>
  <c r="X1478" i="4"/>
  <c r="X1479" i="4"/>
  <c r="X1480" i="4"/>
  <c r="X1481" i="4"/>
  <c r="X1482" i="4"/>
  <c r="X1483" i="4"/>
  <c r="X1484" i="4"/>
  <c r="X1485" i="4"/>
  <c r="X1486" i="4"/>
  <c r="X1487" i="4"/>
  <c r="X1488" i="4"/>
  <c r="X1489" i="4"/>
  <c r="X1490" i="4"/>
  <c r="X1491" i="4"/>
  <c r="X1492" i="4"/>
  <c r="X1493" i="4"/>
  <c r="X1494" i="4"/>
  <c r="X1495" i="4"/>
  <c r="X1496" i="4"/>
  <c r="X1497" i="4"/>
  <c r="X1498" i="4"/>
  <c r="X1499" i="4"/>
  <c r="X1500" i="4"/>
  <c r="X1501" i="4"/>
  <c r="X1502" i="4"/>
  <c r="X1503" i="4"/>
  <c r="X1504" i="4"/>
  <c r="X1505" i="4"/>
  <c r="X1506" i="4"/>
  <c r="X1507" i="4"/>
  <c r="X1508" i="4"/>
  <c r="X1509" i="4"/>
  <c r="X1510" i="4"/>
  <c r="X1511" i="4"/>
  <c r="X1512" i="4"/>
  <c r="X1513" i="4"/>
  <c r="X1514" i="4"/>
  <c r="X1515" i="4"/>
  <c r="X1516" i="4"/>
  <c r="X1517" i="4"/>
  <c r="X1518" i="4"/>
  <c r="X1519" i="4"/>
  <c r="X1520" i="4"/>
  <c r="X1521" i="4"/>
  <c r="X1522" i="4"/>
  <c r="X1523" i="4"/>
  <c r="X1524" i="4"/>
  <c r="X1525" i="4"/>
  <c r="X1526" i="4"/>
  <c r="X1527" i="4"/>
  <c r="X1528" i="4"/>
  <c r="X1529" i="4"/>
  <c r="X1530" i="4"/>
  <c r="X1531" i="4"/>
  <c r="X1532" i="4"/>
  <c r="X1533" i="4"/>
  <c r="X1534" i="4"/>
  <c r="X1535" i="4"/>
  <c r="X1536" i="4"/>
  <c r="X1537" i="4"/>
  <c r="X1538" i="4"/>
  <c r="X1539" i="4"/>
  <c r="X1540" i="4"/>
  <c r="X1541" i="4"/>
  <c r="X1542" i="4"/>
  <c r="X1543" i="4"/>
  <c r="X1544" i="4"/>
  <c r="X1545" i="4"/>
  <c r="X1546" i="4"/>
  <c r="X1547" i="4"/>
  <c r="X1548" i="4"/>
  <c r="X1549" i="4"/>
  <c r="X1550" i="4"/>
  <c r="X1551" i="4"/>
  <c r="X1552" i="4"/>
  <c r="X1553" i="4"/>
  <c r="X1554" i="4"/>
  <c r="X1555" i="4"/>
  <c r="X1556" i="4"/>
  <c r="X1557" i="4"/>
  <c r="X1558" i="4"/>
  <c r="X1559" i="4"/>
  <c r="X1560" i="4"/>
  <c r="X1561" i="4"/>
  <c r="X1562" i="4"/>
  <c r="X1563" i="4"/>
  <c r="X1564" i="4"/>
  <c r="X1565" i="4"/>
  <c r="X1566" i="4"/>
  <c r="X1567" i="4"/>
  <c r="X1568" i="4"/>
  <c r="X1569" i="4"/>
  <c r="X1570" i="4"/>
  <c r="X1571" i="4"/>
  <c r="X1572" i="4"/>
  <c r="X1573" i="4"/>
  <c r="X1574" i="4"/>
  <c r="X1575" i="4"/>
  <c r="X1576" i="4"/>
  <c r="X1577" i="4"/>
  <c r="X1578" i="4"/>
  <c r="X1579" i="4"/>
  <c r="X1580" i="4"/>
  <c r="X1581" i="4"/>
  <c r="X1582" i="4"/>
  <c r="X1583" i="4"/>
  <c r="X1584" i="4"/>
  <c r="X1585" i="4"/>
  <c r="X1586" i="4"/>
  <c r="X1587" i="4"/>
  <c r="X1588" i="4"/>
  <c r="X1589" i="4"/>
  <c r="X1590" i="4"/>
  <c r="X1591" i="4"/>
  <c r="X1592" i="4"/>
  <c r="X1593" i="4"/>
  <c r="X1594" i="4"/>
  <c r="X1595" i="4"/>
  <c r="X1596" i="4"/>
  <c r="X1597" i="4"/>
  <c r="X1598" i="4"/>
  <c r="X1599" i="4"/>
  <c r="X1600" i="4"/>
  <c r="X1601" i="4"/>
  <c r="X1602" i="4"/>
  <c r="X1603" i="4"/>
  <c r="X1604" i="4"/>
  <c r="X1605" i="4"/>
  <c r="X1606" i="4"/>
  <c r="X1607" i="4"/>
  <c r="X1608" i="4"/>
  <c r="X1609" i="4"/>
  <c r="X1610" i="4"/>
  <c r="X1611" i="4"/>
  <c r="X1612" i="4"/>
  <c r="X1613" i="4"/>
  <c r="X1614" i="4"/>
  <c r="X1615" i="4"/>
  <c r="X1616" i="4"/>
  <c r="X1617" i="4"/>
  <c r="X1618" i="4"/>
  <c r="X1619" i="4"/>
  <c r="X1620" i="4"/>
  <c r="X1621" i="4"/>
  <c r="X1622" i="4"/>
  <c r="X1623" i="4"/>
  <c r="X1624" i="4"/>
  <c r="X1625" i="4"/>
  <c r="X1626" i="4"/>
  <c r="X1627" i="4"/>
  <c r="X1628" i="4"/>
  <c r="X1629" i="4"/>
  <c r="X1630" i="4"/>
  <c r="X1631" i="4"/>
  <c r="X1632" i="4"/>
  <c r="X1633" i="4"/>
  <c r="X1634" i="4"/>
  <c r="X1635" i="4"/>
  <c r="X1636" i="4"/>
  <c r="X1637" i="4"/>
  <c r="X1638" i="4"/>
  <c r="X1639" i="4"/>
  <c r="X1640" i="4"/>
  <c r="X1641" i="4"/>
  <c r="X1642" i="4"/>
  <c r="X1643" i="4"/>
  <c r="X1644" i="4"/>
  <c r="X1645" i="4"/>
  <c r="X1646" i="4"/>
  <c r="X1647" i="4"/>
  <c r="X1648" i="4"/>
  <c r="X1649" i="4"/>
  <c r="X1650" i="4"/>
  <c r="X1651" i="4"/>
  <c r="X1652" i="4"/>
  <c r="X1653" i="4"/>
  <c r="X1654" i="4"/>
  <c r="X1655" i="4"/>
  <c r="X1656" i="4"/>
  <c r="X1657" i="4"/>
  <c r="X1658" i="4"/>
  <c r="X1659" i="4"/>
  <c r="X1660" i="4"/>
  <c r="X1661" i="4"/>
  <c r="X1662" i="4"/>
  <c r="X1663" i="4"/>
  <c r="X1664" i="4"/>
  <c r="X1665" i="4"/>
  <c r="X1666" i="4"/>
  <c r="X1667" i="4"/>
  <c r="X1668" i="4"/>
  <c r="X1669" i="4"/>
  <c r="X1670" i="4"/>
  <c r="X1671" i="4"/>
  <c r="X1672" i="4"/>
  <c r="X1673" i="4"/>
  <c r="X1674" i="4"/>
  <c r="X1675" i="4"/>
  <c r="X1676" i="4"/>
  <c r="X1677" i="4"/>
  <c r="X1678" i="4"/>
  <c r="X1679" i="4"/>
  <c r="X1680" i="4"/>
  <c r="X1681" i="4"/>
  <c r="X1682" i="4"/>
  <c r="X1683" i="4"/>
  <c r="X1684" i="4"/>
  <c r="X1685" i="4"/>
  <c r="X1686" i="4"/>
  <c r="X1687" i="4"/>
  <c r="X1688" i="4"/>
  <c r="X1689" i="4"/>
  <c r="X1690" i="4"/>
  <c r="X1691" i="4"/>
  <c r="X1692" i="4"/>
  <c r="X1693" i="4"/>
  <c r="X1694" i="4"/>
  <c r="X1695" i="4"/>
  <c r="X1696" i="4"/>
  <c r="X1697" i="4"/>
  <c r="X1698" i="4"/>
  <c r="X1699" i="4"/>
  <c r="X1700" i="4"/>
  <c r="X1701" i="4"/>
  <c r="X1702" i="4"/>
  <c r="X1703" i="4"/>
  <c r="X1704" i="4"/>
  <c r="X1705" i="4"/>
  <c r="X1706" i="4"/>
  <c r="X1707" i="4"/>
  <c r="X1708" i="4"/>
  <c r="X1709" i="4"/>
  <c r="X1710" i="4"/>
  <c r="X1711" i="4"/>
  <c r="X1712" i="4"/>
  <c r="X1713" i="4"/>
  <c r="X1714" i="4"/>
  <c r="X1715" i="4"/>
  <c r="X1716" i="4"/>
  <c r="X1717" i="4"/>
  <c r="X1718" i="4"/>
  <c r="X1719" i="4"/>
  <c r="X1720" i="4"/>
  <c r="X1721" i="4"/>
  <c r="X1722" i="4"/>
  <c r="X1723" i="4"/>
  <c r="X1724" i="4"/>
  <c r="X1725" i="4"/>
  <c r="X1726" i="4"/>
  <c r="X1727" i="4"/>
  <c r="X1728" i="4"/>
  <c r="X1729" i="4"/>
  <c r="X1730" i="4"/>
  <c r="X1731" i="4"/>
  <c r="X1732" i="4"/>
  <c r="X1733" i="4"/>
  <c r="X1734" i="4"/>
  <c r="X1735" i="4"/>
  <c r="X1736" i="4"/>
  <c r="X1737" i="4"/>
  <c r="X1738" i="4"/>
  <c r="X1739" i="4"/>
  <c r="X1740" i="4"/>
  <c r="X1741" i="4"/>
  <c r="X1742" i="4"/>
  <c r="X1743" i="4"/>
  <c r="X1744" i="4"/>
  <c r="X1745" i="4"/>
  <c r="X1746" i="4"/>
  <c r="X1747" i="4"/>
  <c r="X1748" i="4"/>
  <c r="X1749" i="4"/>
  <c r="X1750" i="4"/>
  <c r="X1751" i="4"/>
  <c r="X1752" i="4"/>
  <c r="X1753" i="4"/>
  <c r="X1754" i="4"/>
  <c r="X1755" i="4"/>
  <c r="X1756" i="4"/>
  <c r="X1757" i="4"/>
  <c r="X1758" i="4"/>
  <c r="X1759" i="4"/>
  <c r="X1760" i="4"/>
  <c r="X1761" i="4"/>
  <c r="X1762" i="4"/>
  <c r="X1763" i="4"/>
  <c r="X1764" i="4"/>
  <c r="X1765" i="4"/>
  <c r="X1766" i="4"/>
  <c r="X1767" i="4"/>
  <c r="X1768" i="4"/>
  <c r="X1769" i="4"/>
  <c r="X1770" i="4"/>
  <c r="X1771" i="4"/>
  <c r="X1772" i="4"/>
  <c r="X1773" i="4"/>
  <c r="X1774" i="4"/>
  <c r="X1775" i="4"/>
  <c r="X1776" i="4"/>
  <c r="X1777" i="4"/>
  <c r="X1778" i="4"/>
  <c r="X1779" i="4"/>
  <c r="X1780" i="4"/>
  <c r="X1781" i="4"/>
  <c r="X1782" i="4"/>
  <c r="X1783" i="4"/>
  <c r="X1784" i="4"/>
  <c r="X1785" i="4"/>
  <c r="X1786" i="4"/>
  <c r="X1787" i="4"/>
  <c r="X1788" i="4"/>
  <c r="X1789" i="4"/>
  <c r="X1790" i="4"/>
  <c r="X1791" i="4"/>
  <c r="X1792" i="4"/>
  <c r="X1793" i="4"/>
  <c r="X1794" i="4"/>
  <c r="X1795" i="4"/>
  <c r="X1796" i="4"/>
  <c r="X1797" i="4"/>
  <c r="X1798" i="4"/>
  <c r="X1799" i="4"/>
  <c r="X1800" i="4"/>
  <c r="X1801" i="4"/>
  <c r="X1802" i="4"/>
  <c r="X1803" i="4"/>
  <c r="X1804" i="4"/>
  <c r="X1805" i="4"/>
  <c r="X1806" i="4"/>
  <c r="X1807" i="4"/>
  <c r="X1808" i="4"/>
  <c r="X1809" i="4"/>
  <c r="X1810" i="4"/>
  <c r="X1811" i="4"/>
  <c r="X1812" i="4"/>
  <c r="X1813" i="4"/>
  <c r="X1814" i="4"/>
  <c r="X1815" i="4"/>
  <c r="X1816" i="4"/>
  <c r="X1817" i="4"/>
  <c r="X1818" i="4"/>
  <c r="X1819" i="4"/>
  <c r="X1820" i="4"/>
  <c r="X1821" i="4"/>
  <c r="X1822" i="4"/>
  <c r="X1823" i="4"/>
  <c r="X1824" i="4"/>
  <c r="X1825" i="4"/>
  <c r="X1826" i="4"/>
  <c r="X1827" i="4"/>
  <c r="X1828" i="4"/>
  <c r="X1829" i="4"/>
  <c r="X1830" i="4"/>
  <c r="X1831" i="4"/>
  <c r="X1832" i="4"/>
  <c r="X1833" i="4"/>
  <c r="X1834" i="4"/>
  <c r="X1835" i="4"/>
  <c r="X1836" i="4"/>
  <c r="X1837" i="4"/>
  <c r="X1838" i="4"/>
  <c r="X1839" i="4"/>
  <c r="X1840" i="4"/>
  <c r="X1841" i="4"/>
  <c r="X1842" i="4"/>
  <c r="X1843" i="4"/>
  <c r="X1844" i="4"/>
  <c r="X1845" i="4"/>
  <c r="X1846" i="4"/>
  <c r="X1847" i="4"/>
  <c r="X1848" i="4"/>
  <c r="X1849" i="4"/>
  <c r="X1850" i="4"/>
  <c r="X1851" i="4"/>
  <c r="X1852" i="4"/>
  <c r="X1853" i="4"/>
  <c r="X1854" i="4"/>
  <c r="X1855" i="4"/>
  <c r="X1856" i="4"/>
  <c r="X1857" i="4"/>
  <c r="X1858" i="4"/>
  <c r="X1859" i="4"/>
  <c r="X1860" i="4"/>
  <c r="X1861" i="4"/>
  <c r="X1862" i="4"/>
  <c r="X1863" i="4"/>
  <c r="X1864" i="4"/>
  <c r="X1865" i="4"/>
  <c r="X1866" i="4"/>
  <c r="X1867" i="4"/>
  <c r="X1868" i="4"/>
  <c r="X1869" i="4"/>
  <c r="X1870" i="4"/>
  <c r="X1871" i="4"/>
  <c r="X1872" i="4"/>
  <c r="X1873" i="4"/>
  <c r="X1874" i="4"/>
  <c r="X1875" i="4"/>
  <c r="X1876" i="4"/>
  <c r="X1877" i="4"/>
  <c r="X1878" i="4"/>
  <c r="X1879" i="4"/>
  <c r="X1880" i="4"/>
  <c r="X1881" i="4"/>
  <c r="X1882" i="4"/>
  <c r="X1883" i="4"/>
  <c r="X1884" i="4"/>
  <c r="X1885" i="4"/>
  <c r="X1886" i="4"/>
  <c r="X1887" i="4"/>
  <c r="X1888" i="4"/>
  <c r="X1889" i="4"/>
  <c r="X1890" i="4"/>
  <c r="X1891" i="4"/>
  <c r="X1892" i="4"/>
  <c r="X1893" i="4"/>
  <c r="X1894" i="4"/>
  <c r="X1895" i="4"/>
  <c r="X1896" i="4"/>
  <c r="X1897" i="4"/>
  <c r="X1898" i="4"/>
  <c r="X1899" i="4"/>
  <c r="X1900" i="4"/>
  <c r="X1901" i="4"/>
  <c r="X1902" i="4"/>
  <c r="X1903" i="4"/>
  <c r="X1904" i="4"/>
  <c r="X1905" i="4"/>
  <c r="X1906" i="4"/>
  <c r="X1907" i="4"/>
  <c r="X1908" i="4"/>
  <c r="X1909" i="4"/>
  <c r="X1910" i="4"/>
  <c r="X1911" i="4"/>
  <c r="X1912" i="4"/>
  <c r="X1913" i="4"/>
  <c r="X1914" i="4"/>
  <c r="X1915" i="4"/>
  <c r="X1916" i="4"/>
  <c r="X1917" i="4"/>
  <c r="X1918" i="4"/>
  <c r="X1919" i="4"/>
  <c r="X1920" i="4"/>
  <c r="X1921" i="4"/>
  <c r="X1922" i="4"/>
  <c r="X1923" i="4"/>
  <c r="X1924" i="4"/>
  <c r="X1925" i="4"/>
  <c r="X1926" i="4"/>
  <c r="X1927" i="4"/>
  <c r="X1928" i="4"/>
  <c r="X1929" i="4"/>
  <c r="X1930" i="4"/>
  <c r="X1931" i="4"/>
  <c r="X1932" i="4"/>
  <c r="X1933" i="4"/>
  <c r="X1934" i="4"/>
  <c r="X1935" i="4"/>
  <c r="X1936" i="4"/>
  <c r="X1937" i="4"/>
  <c r="X1938" i="4"/>
  <c r="X1939" i="4"/>
  <c r="X1940" i="4"/>
  <c r="X1941" i="4"/>
  <c r="X1942" i="4"/>
  <c r="X1943" i="4"/>
  <c r="X1944" i="4"/>
  <c r="X1945" i="4"/>
  <c r="X1946" i="4"/>
  <c r="X1947" i="4"/>
  <c r="X1948" i="4"/>
  <c r="X1949" i="4"/>
  <c r="X1950" i="4"/>
  <c r="X1951" i="4"/>
  <c r="X1952" i="4"/>
  <c r="X1953" i="4"/>
  <c r="X1954" i="4"/>
  <c r="X1955" i="4"/>
  <c r="X1956" i="4"/>
  <c r="X1957" i="4"/>
  <c r="X1958" i="4"/>
  <c r="X1959" i="4"/>
  <c r="X1960" i="4"/>
  <c r="X1961" i="4"/>
  <c r="X1962" i="4"/>
  <c r="X1963" i="4"/>
  <c r="X1964" i="4"/>
  <c r="X1965" i="4"/>
  <c r="X1966" i="4"/>
  <c r="X1967" i="4"/>
  <c r="X1968" i="4"/>
  <c r="X1969" i="4"/>
  <c r="X1970" i="4"/>
  <c r="X1971" i="4"/>
  <c r="X1972" i="4"/>
  <c r="X1973" i="4"/>
  <c r="X1974" i="4"/>
  <c r="X1975" i="4"/>
  <c r="X1976" i="4"/>
  <c r="X1977" i="4"/>
  <c r="X1978" i="4"/>
  <c r="X1979" i="4"/>
  <c r="X1980" i="4"/>
  <c r="X1981" i="4"/>
  <c r="X1982" i="4"/>
  <c r="X1983" i="4"/>
  <c r="X1984" i="4"/>
  <c r="X1985" i="4"/>
  <c r="X1986" i="4"/>
  <c r="X1987" i="4"/>
  <c r="X1988" i="4"/>
  <c r="X1989" i="4"/>
  <c r="X1990" i="4"/>
  <c r="X1991" i="4"/>
  <c r="X1992" i="4"/>
  <c r="X1993" i="4"/>
  <c r="X1994" i="4"/>
  <c r="X1995" i="4"/>
  <c r="X1996" i="4"/>
  <c r="X1997" i="4"/>
  <c r="X1998" i="4"/>
  <c r="X1999" i="4"/>
  <c r="X2000" i="4"/>
  <c r="X2001" i="4"/>
  <c r="X3" i="4"/>
  <c r="R9" i="1" l="1"/>
  <c r="R8" i="1"/>
  <c r="N8" i="1"/>
  <c r="N7" i="1" s="1"/>
  <c r="N6" i="1" s="1"/>
  <c r="R13" i="1"/>
  <c r="N13" i="1"/>
  <c r="N14" i="1" s="1"/>
  <c r="R12" i="1"/>
  <c r="AJ18" i="1"/>
  <c r="X8" i="1"/>
  <c r="AF16" i="1" l="1"/>
  <c r="AH18" i="1" s="1"/>
  <c r="AF24" i="1"/>
  <c r="AF15" i="1"/>
  <c r="AF22" i="1"/>
  <c r="X26" i="1"/>
  <c r="X32" i="1" l="1"/>
  <c r="AA26" i="1"/>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3" i="6"/>
  <c r="E11" i="1"/>
  <c r="G5" i="1"/>
  <c r="K40" i="1" l="1"/>
  <c r="K39" i="1"/>
  <c r="K36" i="1"/>
  <c r="B4" i="4"/>
  <c r="B16" i="4"/>
  <c r="B28" i="4"/>
  <c r="B40" i="4"/>
  <c r="B52" i="4"/>
  <c r="B64" i="4"/>
  <c r="B76" i="4"/>
  <c r="B88" i="4"/>
  <c r="B100" i="4"/>
  <c r="B112" i="4"/>
  <c r="B124" i="4"/>
  <c r="B136" i="4"/>
  <c r="B148" i="4"/>
  <c r="B160" i="4"/>
  <c r="B172" i="4"/>
  <c r="B184" i="4"/>
  <c r="B196" i="4"/>
  <c r="B208" i="4"/>
  <c r="B220" i="4"/>
  <c r="B232" i="4"/>
  <c r="B244" i="4"/>
  <c r="B256" i="4"/>
  <c r="B268" i="4"/>
  <c r="B280" i="4"/>
  <c r="B292" i="4"/>
  <c r="B304" i="4"/>
  <c r="B316" i="4"/>
  <c r="B328" i="4"/>
  <c r="B340" i="4"/>
  <c r="B352" i="4"/>
  <c r="B364" i="4"/>
  <c r="B376" i="4"/>
  <c r="B388" i="4"/>
  <c r="B400" i="4"/>
  <c r="B412" i="4"/>
  <c r="B424" i="4"/>
  <c r="B436" i="4"/>
  <c r="B448" i="4"/>
  <c r="B460" i="4"/>
  <c r="B472" i="4"/>
  <c r="B484" i="4"/>
  <c r="B496" i="4"/>
  <c r="B508" i="4"/>
  <c r="B520" i="4"/>
  <c r="B532" i="4"/>
  <c r="B544" i="4"/>
  <c r="B556" i="4"/>
  <c r="B568" i="4"/>
  <c r="B580" i="4"/>
  <c r="B592" i="4"/>
  <c r="B604" i="4"/>
  <c r="B616" i="4"/>
  <c r="B628" i="4"/>
  <c r="B640" i="4"/>
  <c r="B652" i="4"/>
  <c r="B664" i="4"/>
  <c r="B676" i="4"/>
  <c r="B688" i="4"/>
  <c r="B700" i="4"/>
  <c r="B712" i="4"/>
  <c r="B724" i="4"/>
  <c r="B736" i="4"/>
  <c r="B748" i="4"/>
  <c r="B760" i="4"/>
  <c r="B772" i="4"/>
  <c r="B784" i="4"/>
  <c r="B796" i="4"/>
  <c r="B808" i="4"/>
  <c r="B820" i="4"/>
  <c r="B832" i="4"/>
  <c r="B844" i="4"/>
  <c r="B856" i="4"/>
  <c r="B868" i="4"/>
  <c r="B880" i="4"/>
  <c r="B892" i="4"/>
  <c r="B904" i="4"/>
  <c r="B916" i="4"/>
  <c r="B928" i="4"/>
  <c r="B940" i="4"/>
  <c r="B952" i="4"/>
  <c r="B964" i="4"/>
  <c r="B976" i="4"/>
  <c r="B988" i="4"/>
  <c r="B1000" i="4"/>
  <c r="B1012" i="4"/>
  <c r="B5" i="4"/>
  <c r="B17" i="4"/>
  <c r="B29" i="4"/>
  <c r="B41" i="4"/>
  <c r="B53" i="4"/>
  <c r="B65" i="4"/>
  <c r="B77" i="4"/>
  <c r="B89" i="4"/>
  <c r="B101" i="4"/>
  <c r="B113" i="4"/>
  <c r="B125" i="4"/>
  <c r="B137" i="4"/>
  <c r="B149" i="4"/>
  <c r="B161" i="4"/>
  <c r="B173" i="4"/>
  <c r="B185" i="4"/>
  <c r="B197" i="4"/>
  <c r="B209" i="4"/>
  <c r="B221" i="4"/>
  <c r="B233" i="4"/>
  <c r="B245" i="4"/>
  <c r="B257" i="4"/>
  <c r="B269" i="4"/>
  <c r="B281" i="4"/>
  <c r="B293" i="4"/>
  <c r="B305" i="4"/>
  <c r="B317" i="4"/>
  <c r="B329" i="4"/>
  <c r="B341" i="4"/>
  <c r="B353" i="4"/>
  <c r="B365" i="4"/>
  <c r="B377" i="4"/>
  <c r="B389" i="4"/>
  <c r="B401" i="4"/>
  <c r="B413" i="4"/>
  <c r="B425" i="4"/>
  <c r="B437" i="4"/>
  <c r="B449" i="4"/>
  <c r="B461" i="4"/>
  <c r="B473" i="4"/>
  <c r="B485" i="4"/>
  <c r="B497" i="4"/>
  <c r="B509" i="4"/>
  <c r="B521" i="4"/>
  <c r="B533" i="4"/>
  <c r="B545" i="4"/>
  <c r="B557" i="4"/>
  <c r="B569" i="4"/>
  <c r="B581" i="4"/>
  <c r="B593" i="4"/>
  <c r="B605" i="4"/>
  <c r="B617" i="4"/>
  <c r="B629" i="4"/>
  <c r="B641" i="4"/>
  <c r="B653" i="4"/>
  <c r="B665" i="4"/>
  <c r="B677" i="4"/>
  <c r="B689" i="4"/>
  <c r="B701" i="4"/>
  <c r="B713" i="4"/>
  <c r="B725" i="4"/>
  <c r="B737" i="4"/>
  <c r="B749" i="4"/>
  <c r="B761" i="4"/>
  <c r="B773" i="4"/>
  <c r="B785" i="4"/>
  <c r="B797" i="4"/>
  <c r="B809" i="4"/>
  <c r="B821" i="4"/>
  <c r="B833" i="4"/>
  <c r="B845" i="4"/>
  <c r="B857" i="4"/>
  <c r="B869" i="4"/>
  <c r="B881" i="4"/>
  <c r="B893" i="4"/>
  <c r="B905" i="4"/>
  <c r="B917" i="4"/>
  <c r="B929" i="4"/>
  <c r="B941" i="4"/>
  <c r="B953" i="4"/>
  <c r="B965" i="4"/>
  <c r="B977" i="4"/>
  <c r="B989" i="4"/>
  <c r="B1001" i="4"/>
  <c r="B1013" i="4"/>
  <c r="B6" i="4"/>
  <c r="B18" i="4"/>
  <c r="B30" i="4"/>
  <c r="B42" i="4"/>
  <c r="B54" i="4"/>
  <c r="B66" i="4"/>
  <c r="B78" i="4"/>
  <c r="B90" i="4"/>
  <c r="B102" i="4"/>
  <c r="B114" i="4"/>
  <c r="B126" i="4"/>
  <c r="B138" i="4"/>
  <c r="B150" i="4"/>
  <c r="B162" i="4"/>
  <c r="B174" i="4"/>
  <c r="B186" i="4"/>
  <c r="B198" i="4"/>
  <c r="B210" i="4"/>
  <c r="B222" i="4"/>
  <c r="B234" i="4"/>
  <c r="B246" i="4"/>
  <c r="B258" i="4"/>
  <c r="B270" i="4"/>
  <c r="B282" i="4"/>
  <c r="B294" i="4"/>
  <c r="B306" i="4"/>
  <c r="B318" i="4"/>
  <c r="B330" i="4"/>
  <c r="B342" i="4"/>
  <c r="B354" i="4"/>
  <c r="B366" i="4"/>
  <c r="B378" i="4"/>
  <c r="B390" i="4"/>
  <c r="B402" i="4"/>
  <c r="B414" i="4"/>
  <c r="B426" i="4"/>
  <c r="B438" i="4"/>
  <c r="B450" i="4"/>
  <c r="B462" i="4"/>
  <c r="B474" i="4"/>
  <c r="B486" i="4"/>
  <c r="B498" i="4"/>
  <c r="B510" i="4"/>
  <c r="B522" i="4"/>
  <c r="B534" i="4"/>
  <c r="B546" i="4"/>
  <c r="B558" i="4"/>
  <c r="B570" i="4"/>
  <c r="B582" i="4"/>
  <c r="B594" i="4"/>
  <c r="B606" i="4"/>
  <c r="B618" i="4"/>
  <c r="B630" i="4"/>
  <c r="B642" i="4"/>
  <c r="B654" i="4"/>
  <c r="B666" i="4"/>
  <c r="B678" i="4"/>
  <c r="B690" i="4"/>
  <c r="B702" i="4"/>
  <c r="B714" i="4"/>
  <c r="B726" i="4"/>
  <c r="B738" i="4"/>
  <c r="B750" i="4"/>
  <c r="B762" i="4"/>
  <c r="B774" i="4"/>
  <c r="B786" i="4"/>
  <c r="B798" i="4"/>
  <c r="B810" i="4"/>
  <c r="B822" i="4"/>
  <c r="B834" i="4"/>
  <c r="B846" i="4"/>
  <c r="B858" i="4"/>
  <c r="B870" i="4"/>
  <c r="B882" i="4"/>
  <c r="B894" i="4"/>
  <c r="B906" i="4"/>
  <c r="B918" i="4"/>
  <c r="B930" i="4"/>
  <c r="B942" i="4"/>
  <c r="B954" i="4"/>
  <c r="B966" i="4"/>
  <c r="B978" i="4"/>
  <c r="B990" i="4"/>
  <c r="B1002" i="4"/>
  <c r="B1014" i="4"/>
  <c r="B7" i="4"/>
  <c r="B19" i="4"/>
  <c r="B31" i="4"/>
  <c r="B43" i="4"/>
  <c r="B55" i="4"/>
  <c r="B67" i="4"/>
  <c r="B79" i="4"/>
  <c r="B91" i="4"/>
  <c r="B103" i="4"/>
  <c r="B115" i="4"/>
  <c r="B127" i="4"/>
  <c r="B139" i="4"/>
  <c r="B151" i="4"/>
  <c r="B163" i="4"/>
  <c r="B175" i="4"/>
  <c r="B187" i="4"/>
  <c r="B199" i="4"/>
  <c r="B211" i="4"/>
  <c r="B223" i="4"/>
  <c r="B235" i="4"/>
  <c r="B247" i="4"/>
  <c r="B259" i="4"/>
  <c r="B271" i="4"/>
  <c r="B283" i="4"/>
  <c r="B295" i="4"/>
  <c r="B307" i="4"/>
  <c r="B319" i="4"/>
  <c r="B331" i="4"/>
  <c r="B343" i="4"/>
  <c r="B355" i="4"/>
  <c r="B367" i="4"/>
  <c r="B379" i="4"/>
  <c r="B391" i="4"/>
  <c r="B403" i="4"/>
  <c r="B415" i="4"/>
  <c r="B427" i="4"/>
  <c r="B439" i="4"/>
  <c r="B451" i="4"/>
  <c r="B463" i="4"/>
  <c r="B475" i="4"/>
  <c r="B487" i="4"/>
  <c r="B499" i="4"/>
  <c r="B511" i="4"/>
  <c r="B523" i="4"/>
  <c r="B535" i="4"/>
  <c r="B547" i="4"/>
  <c r="B559" i="4"/>
  <c r="B571" i="4"/>
  <c r="B583" i="4"/>
  <c r="B595" i="4"/>
  <c r="B607" i="4"/>
  <c r="B619" i="4"/>
  <c r="B631" i="4"/>
  <c r="B643" i="4"/>
  <c r="B655" i="4"/>
  <c r="B667" i="4"/>
  <c r="B679" i="4"/>
  <c r="B691" i="4"/>
  <c r="B703" i="4"/>
  <c r="B715" i="4"/>
  <c r="B727" i="4"/>
  <c r="B739" i="4"/>
  <c r="B751" i="4"/>
  <c r="B763" i="4"/>
  <c r="B775" i="4"/>
  <c r="B787" i="4"/>
  <c r="B799" i="4"/>
  <c r="B811" i="4"/>
  <c r="B823" i="4"/>
  <c r="B835" i="4"/>
  <c r="B847" i="4"/>
  <c r="B859" i="4"/>
  <c r="B871" i="4"/>
  <c r="B883" i="4"/>
  <c r="B895" i="4"/>
  <c r="B907" i="4"/>
  <c r="B919" i="4"/>
  <c r="B931" i="4"/>
  <c r="B943" i="4"/>
  <c r="B955" i="4"/>
  <c r="B967" i="4"/>
  <c r="B979" i="4"/>
  <c r="B991" i="4"/>
  <c r="B1003" i="4"/>
  <c r="B1015" i="4"/>
  <c r="B8" i="4"/>
  <c r="B20" i="4"/>
  <c r="B32" i="4"/>
  <c r="B44" i="4"/>
  <c r="B56" i="4"/>
  <c r="B68" i="4"/>
  <c r="B80" i="4"/>
  <c r="B92" i="4"/>
  <c r="B104" i="4"/>
  <c r="B116" i="4"/>
  <c r="B128" i="4"/>
  <c r="B140" i="4"/>
  <c r="B152" i="4"/>
  <c r="B164" i="4"/>
  <c r="B176" i="4"/>
  <c r="B188" i="4"/>
  <c r="B200" i="4"/>
  <c r="B212" i="4"/>
  <c r="B224" i="4"/>
  <c r="B236" i="4"/>
  <c r="B248" i="4"/>
  <c r="B260" i="4"/>
  <c r="B272" i="4"/>
  <c r="B284" i="4"/>
  <c r="B296" i="4"/>
  <c r="B308" i="4"/>
  <c r="B320" i="4"/>
  <c r="B332" i="4"/>
  <c r="B344" i="4"/>
  <c r="B356" i="4"/>
  <c r="B368" i="4"/>
  <c r="B380" i="4"/>
  <c r="B392" i="4"/>
  <c r="B404" i="4"/>
  <c r="B416" i="4"/>
  <c r="B428" i="4"/>
  <c r="B440" i="4"/>
  <c r="B452" i="4"/>
  <c r="B464" i="4"/>
  <c r="B476" i="4"/>
  <c r="B488" i="4"/>
  <c r="B500" i="4"/>
  <c r="B512" i="4"/>
  <c r="B524" i="4"/>
  <c r="B536" i="4"/>
  <c r="B548" i="4"/>
  <c r="B560" i="4"/>
  <c r="B572" i="4"/>
  <c r="B584" i="4"/>
  <c r="B596" i="4"/>
  <c r="B608" i="4"/>
  <c r="B620" i="4"/>
  <c r="B632" i="4"/>
  <c r="B644" i="4"/>
  <c r="B656" i="4"/>
  <c r="B668" i="4"/>
  <c r="B680" i="4"/>
  <c r="B692" i="4"/>
  <c r="B704" i="4"/>
  <c r="B716" i="4"/>
  <c r="B728" i="4"/>
  <c r="B740" i="4"/>
  <c r="B752" i="4"/>
  <c r="B764" i="4"/>
  <c r="B776" i="4"/>
  <c r="B788" i="4"/>
  <c r="B800" i="4"/>
  <c r="B812" i="4"/>
  <c r="B824" i="4"/>
  <c r="B836" i="4"/>
  <c r="B848" i="4"/>
  <c r="B860" i="4"/>
  <c r="B872" i="4"/>
  <c r="B884" i="4"/>
  <c r="B896" i="4"/>
  <c r="B908" i="4"/>
  <c r="B920" i="4"/>
  <c r="B932" i="4"/>
  <c r="B944" i="4"/>
  <c r="B956" i="4"/>
  <c r="B968" i="4"/>
  <c r="B980" i="4"/>
  <c r="B992" i="4"/>
  <c r="B1004" i="4"/>
  <c r="B1016" i="4"/>
  <c r="B9" i="4"/>
  <c r="B21" i="4"/>
  <c r="B33" i="4"/>
  <c r="B45" i="4"/>
  <c r="B57" i="4"/>
  <c r="B69" i="4"/>
  <c r="B81" i="4"/>
  <c r="B93" i="4"/>
  <c r="B105" i="4"/>
  <c r="B117" i="4"/>
  <c r="B129" i="4"/>
  <c r="B141" i="4"/>
  <c r="B153" i="4"/>
  <c r="B165" i="4"/>
  <c r="B177" i="4"/>
  <c r="B189" i="4"/>
  <c r="B201" i="4"/>
  <c r="B213" i="4"/>
  <c r="B225" i="4"/>
  <c r="B237" i="4"/>
  <c r="B249" i="4"/>
  <c r="B261" i="4"/>
  <c r="B273" i="4"/>
  <c r="B285" i="4"/>
  <c r="B297" i="4"/>
  <c r="B309" i="4"/>
  <c r="B321" i="4"/>
  <c r="B333" i="4"/>
  <c r="B345" i="4"/>
  <c r="B357" i="4"/>
  <c r="B369" i="4"/>
  <c r="B381" i="4"/>
  <c r="B393" i="4"/>
  <c r="B405" i="4"/>
  <c r="B417" i="4"/>
  <c r="B429" i="4"/>
  <c r="B441" i="4"/>
  <c r="B453" i="4"/>
  <c r="B465" i="4"/>
  <c r="B477" i="4"/>
  <c r="B489" i="4"/>
  <c r="B501" i="4"/>
  <c r="B513" i="4"/>
  <c r="B525" i="4"/>
  <c r="B537" i="4"/>
  <c r="B549" i="4"/>
  <c r="B561" i="4"/>
  <c r="B573" i="4"/>
  <c r="B585" i="4"/>
  <c r="B597" i="4"/>
  <c r="B609" i="4"/>
  <c r="B621" i="4"/>
  <c r="B633" i="4"/>
  <c r="B645" i="4"/>
  <c r="B657" i="4"/>
  <c r="B669" i="4"/>
  <c r="B681" i="4"/>
  <c r="B693" i="4"/>
  <c r="B705" i="4"/>
  <c r="B717" i="4"/>
  <c r="B729" i="4"/>
  <c r="B741" i="4"/>
  <c r="B753" i="4"/>
  <c r="B765" i="4"/>
  <c r="B777" i="4"/>
  <c r="B789" i="4"/>
  <c r="B801" i="4"/>
  <c r="B813" i="4"/>
  <c r="B825" i="4"/>
  <c r="B837" i="4"/>
  <c r="B849" i="4"/>
  <c r="B861" i="4"/>
  <c r="B873" i="4"/>
  <c r="B885" i="4"/>
  <c r="B897" i="4"/>
  <c r="B909" i="4"/>
  <c r="B921" i="4"/>
  <c r="B933" i="4"/>
  <c r="B945" i="4"/>
  <c r="B957" i="4"/>
  <c r="B969" i="4"/>
  <c r="B981" i="4"/>
  <c r="B993" i="4"/>
  <c r="B1005" i="4"/>
  <c r="B1017" i="4"/>
  <c r="B10" i="4"/>
  <c r="B22" i="4"/>
  <c r="B34" i="4"/>
  <c r="B46" i="4"/>
  <c r="B58" i="4"/>
  <c r="B70" i="4"/>
  <c r="B82" i="4"/>
  <c r="B94" i="4"/>
  <c r="B106" i="4"/>
  <c r="B118" i="4"/>
  <c r="B130" i="4"/>
  <c r="B142" i="4"/>
  <c r="B154" i="4"/>
  <c r="B166" i="4"/>
  <c r="B178" i="4"/>
  <c r="B190" i="4"/>
  <c r="B202" i="4"/>
  <c r="B214" i="4"/>
  <c r="B226" i="4"/>
  <c r="B238" i="4"/>
  <c r="B250" i="4"/>
  <c r="B262" i="4"/>
  <c r="B274" i="4"/>
  <c r="B286" i="4"/>
  <c r="B298" i="4"/>
  <c r="B310" i="4"/>
  <c r="B322" i="4"/>
  <c r="B334" i="4"/>
  <c r="B346" i="4"/>
  <c r="B358" i="4"/>
  <c r="B370" i="4"/>
  <c r="B382" i="4"/>
  <c r="B394" i="4"/>
  <c r="B406" i="4"/>
  <c r="B418" i="4"/>
  <c r="B430" i="4"/>
  <c r="B442" i="4"/>
  <c r="B454" i="4"/>
  <c r="B466" i="4"/>
  <c r="B478" i="4"/>
  <c r="B490" i="4"/>
  <c r="B502" i="4"/>
  <c r="B514" i="4"/>
  <c r="B526" i="4"/>
  <c r="B538" i="4"/>
  <c r="B550" i="4"/>
  <c r="B562" i="4"/>
  <c r="B574" i="4"/>
  <c r="B586" i="4"/>
  <c r="B598" i="4"/>
  <c r="B610" i="4"/>
  <c r="B622" i="4"/>
  <c r="B11" i="4"/>
  <c r="B23" i="4"/>
  <c r="B35" i="4"/>
  <c r="B47" i="4"/>
  <c r="B59" i="4"/>
  <c r="B71" i="4"/>
  <c r="B83" i="4"/>
  <c r="B95" i="4"/>
  <c r="B107" i="4"/>
  <c r="B119" i="4"/>
  <c r="B131" i="4"/>
  <c r="B143" i="4"/>
  <c r="B155" i="4"/>
  <c r="B167" i="4"/>
  <c r="B179" i="4"/>
  <c r="B191" i="4"/>
  <c r="B203" i="4"/>
  <c r="B215" i="4"/>
  <c r="B227" i="4"/>
  <c r="B239" i="4"/>
  <c r="B251" i="4"/>
  <c r="B263" i="4"/>
  <c r="B275" i="4"/>
  <c r="B287" i="4"/>
  <c r="B299" i="4"/>
  <c r="B311" i="4"/>
  <c r="B323" i="4"/>
  <c r="B335" i="4"/>
  <c r="B347" i="4"/>
  <c r="B359" i="4"/>
  <c r="B371" i="4"/>
  <c r="B383" i="4"/>
  <c r="B395" i="4"/>
  <c r="B407" i="4"/>
  <c r="B419" i="4"/>
  <c r="B431" i="4"/>
  <c r="B443" i="4"/>
  <c r="B455" i="4"/>
  <c r="B467" i="4"/>
  <c r="B479" i="4"/>
  <c r="B491" i="4"/>
  <c r="B503" i="4"/>
  <c r="B515" i="4"/>
  <c r="B527" i="4"/>
  <c r="B539" i="4"/>
  <c r="B551" i="4"/>
  <c r="B563" i="4"/>
  <c r="B575" i="4"/>
  <c r="B587" i="4"/>
  <c r="B599" i="4"/>
  <c r="B611" i="4"/>
  <c r="B623" i="4"/>
  <c r="B635" i="4"/>
  <c r="B647" i="4"/>
  <c r="B659" i="4"/>
  <c r="B671" i="4"/>
  <c r="B683" i="4"/>
  <c r="B695" i="4"/>
  <c r="B707" i="4"/>
  <c r="B719" i="4"/>
  <c r="B731" i="4"/>
  <c r="B743" i="4"/>
  <c r="B755" i="4"/>
  <c r="B767" i="4"/>
  <c r="B779" i="4"/>
  <c r="B791" i="4"/>
  <c r="B803" i="4"/>
  <c r="B815" i="4"/>
  <c r="B827" i="4"/>
  <c r="B839" i="4"/>
  <c r="B851" i="4"/>
  <c r="B863" i="4"/>
  <c r="B875" i="4"/>
  <c r="B887" i="4"/>
  <c r="B899" i="4"/>
  <c r="B911" i="4"/>
  <c r="B923" i="4"/>
  <c r="B935" i="4"/>
  <c r="B947" i="4"/>
  <c r="B959" i="4"/>
  <c r="B971" i="4"/>
  <c r="B983" i="4"/>
  <c r="B995" i="4"/>
  <c r="B1007" i="4"/>
  <c r="B1019" i="4"/>
  <c r="B12" i="4"/>
  <c r="B24" i="4"/>
  <c r="B36" i="4"/>
  <c r="B48" i="4"/>
  <c r="B60" i="4"/>
  <c r="B72" i="4"/>
  <c r="B84" i="4"/>
  <c r="B96" i="4"/>
  <c r="B108" i="4"/>
  <c r="B120" i="4"/>
  <c r="B132" i="4"/>
  <c r="B144" i="4"/>
  <c r="B156" i="4"/>
  <c r="B168" i="4"/>
  <c r="B180" i="4"/>
  <c r="B192" i="4"/>
  <c r="B204" i="4"/>
  <c r="B216" i="4"/>
  <c r="B228" i="4"/>
  <c r="B240" i="4"/>
  <c r="B252" i="4"/>
  <c r="B264" i="4"/>
  <c r="B276" i="4"/>
  <c r="B288" i="4"/>
  <c r="B300" i="4"/>
  <c r="B312" i="4"/>
  <c r="B324" i="4"/>
  <c r="B336" i="4"/>
  <c r="B348" i="4"/>
  <c r="B360" i="4"/>
  <c r="B372" i="4"/>
  <c r="B384" i="4"/>
  <c r="B396" i="4"/>
  <c r="B408" i="4"/>
  <c r="B420" i="4"/>
  <c r="B432" i="4"/>
  <c r="B444" i="4"/>
  <c r="B456" i="4"/>
  <c r="B468" i="4"/>
  <c r="B480" i="4"/>
  <c r="B492" i="4"/>
  <c r="B504" i="4"/>
  <c r="B516" i="4"/>
  <c r="B528" i="4"/>
  <c r="B540" i="4"/>
  <c r="B552" i="4"/>
  <c r="B564" i="4"/>
  <c r="B576" i="4"/>
  <c r="B588" i="4"/>
  <c r="B600" i="4"/>
  <c r="B612" i="4"/>
  <c r="B624" i="4"/>
  <c r="B636" i="4"/>
  <c r="B648" i="4"/>
  <c r="B660" i="4"/>
  <c r="B672" i="4"/>
  <c r="B684" i="4"/>
  <c r="B696" i="4"/>
  <c r="B708" i="4"/>
  <c r="B720" i="4"/>
  <c r="B732" i="4"/>
  <c r="B744" i="4"/>
  <c r="B756" i="4"/>
  <c r="B768" i="4"/>
  <c r="B780" i="4"/>
  <c r="B792" i="4"/>
  <c r="B804" i="4"/>
  <c r="B816" i="4"/>
  <c r="B828" i="4"/>
  <c r="B840" i="4"/>
  <c r="B852" i="4"/>
  <c r="B864" i="4"/>
  <c r="B876" i="4"/>
  <c r="B888" i="4"/>
  <c r="B900" i="4"/>
  <c r="B912" i="4"/>
  <c r="B924" i="4"/>
  <c r="B936" i="4"/>
  <c r="B948" i="4"/>
  <c r="B960" i="4"/>
  <c r="B972" i="4"/>
  <c r="B984" i="4"/>
  <c r="B996" i="4"/>
  <c r="B13" i="4"/>
  <c r="B25" i="4"/>
  <c r="B37" i="4"/>
  <c r="B49" i="4"/>
  <c r="B61" i="4"/>
  <c r="B73" i="4"/>
  <c r="B85" i="4"/>
  <c r="B97" i="4"/>
  <c r="B109" i="4"/>
  <c r="B121" i="4"/>
  <c r="B133" i="4"/>
  <c r="B145" i="4"/>
  <c r="B157" i="4"/>
  <c r="B169" i="4"/>
  <c r="B181" i="4"/>
  <c r="B193" i="4"/>
  <c r="B205" i="4"/>
  <c r="B217" i="4"/>
  <c r="B229" i="4"/>
  <c r="B241" i="4"/>
  <c r="B253" i="4"/>
  <c r="B265" i="4"/>
  <c r="B277" i="4"/>
  <c r="B289" i="4"/>
  <c r="B301" i="4"/>
  <c r="B313" i="4"/>
  <c r="B325" i="4"/>
  <c r="B337" i="4"/>
  <c r="B349" i="4"/>
  <c r="B361" i="4"/>
  <c r="B373" i="4"/>
  <c r="B385" i="4"/>
  <c r="B397" i="4"/>
  <c r="B409" i="4"/>
  <c r="B421" i="4"/>
  <c r="B433" i="4"/>
  <c r="B445" i="4"/>
  <c r="B457" i="4"/>
  <c r="B469" i="4"/>
  <c r="B481" i="4"/>
  <c r="B493" i="4"/>
  <c r="B505" i="4"/>
  <c r="B517" i="4"/>
  <c r="B529" i="4"/>
  <c r="B541" i="4"/>
  <c r="B553" i="4"/>
  <c r="B565" i="4"/>
  <c r="B577" i="4"/>
  <c r="B589" i="4"/>
  <c r="B601" i="4"/>
  <c r="B613" i="4"/>
  <c r="B625" i="4"/>
  <c r="B637" i="4"/>
  <c r="B649" i="4"/>
  <c r="B661" i="4"/>
  <c r="B673" i="4"/>
  <c r="B685" i="4"/>
  <c r="B697" i="4"/>
  <c r="B709" i="4"/>
  <c r="B721" i="4"/>
  <c r="B733" i="4"/>
  <c r="B745" i="4"/>
  <c r="B757" i="4"/>
  <c r="B769" i="4"/>
  <c r="B781" i="4"/>
  <c r="B793" i="4"/>
  <c r="B805" i="4"/>
  <c r="B817" i="4"/>
  <c r="B829" i="4"/>
  <c r="B841" i="4"/>
  <c r="B853" i="4"/>
  <c r="B865" i="4"/>
  <c r="B877" i="4"/>
  <c r="B889" i="4"/>
  <c r="B901" i="4"/>
  <c r="B913" i="4"/>
  <c r="B925" i="4"/>
  <c r="B937" i="4"/>
  <c r="B14" i="4"/>
  <c r="B86" i="4"/>
  <c r="B158" i="4"/>
  <c r="B230" i="4"/>
  <c r="B302" i="4"/>
  <c r="B374" i="4"/>
  <c r="B446" i="4"/>
  <c r="B518" i="4"/>
  <c r="B590" i="4"/>
  <c r="B650" i="4"/>
  <c r="B698" i="4"/>
  <c r="B746" i="4"/>
  <c r="B794" i="4"/>
  <c r="B842" i="4"/>
  <c r="B890" i="4"/>
  <c r="B938" i="4"/>
  <c r="B974" i="4"/>
  <c r="B1009" i="4"/>
  <c r="B1028" i="4"/>
  <c r="B1040" i="4"/>
  <c r="B1052" i="4"/>
  <c r="B1064" i="4"/>
  <c r="B1076" i="4"/>
  <c r="B1088" i="4"/>
  <c r="B1100" i="4"/>
  <c r="B1112" i="4"/>
  <c r="B1124" i="4"/>
  <c r="B1136" i="4"/>
  <c r="B1148" i="4"/>
  <c r="B1160" i="4"/>
  <c r="B1172" i="4"/>
  <c r="B1184" i="4"/>
  <c r="B1196" i="4"/>
  <c r="B1208" i="4"/>
  <c r="B1220" i="4"/>
  <c r="B1232" i="4"/>
  <c r="B1244" i="4"/>
  <c r="B1256" i="4"/>
  <c r="B1268" i="4"/>
  <c r="B1280" i="4"/>
  <c r="B1292" i="4"/>
  <c r="B1304" i="4"/>
  <c r="B1316" i="4"/>
  <c r="B1328" i="4"/>
  <c r="B1340" i="4"/>
  <c r="B1352" i="4"/>
  <c r="B1364" i="4"/>
  <c r="B1376" i="4"/>
  <c r="B1388" i="4"/>
  <c r="B1400" i="4"/>
  <c r="B1412" i="4"/>
  <c r="B1424" i="4"/>
  <c r="B1436" i="4"/>
  <c r="B1448" i="4"/>
  <c r="B1460" i="4"/>
  <c r="B1472" i="4"/>
  <c r="B1484" i="4"/>
  <c r="B1496" i="4"/>
  <c r="B1508" i="4"/>
  <c r="B1520" i="4"/>
  <c r="B1532" i="4"/>
  <c r="B1544" i="4"/>
  <c r="B1556" i="4"/>
  <c r="B1568" i="4"/>
  <c r="B1580" i="4"/>
  <c r="B1592" i="4"/>
  <c r="B1604" i="4"/>
  <c r="B1616" i="4"/>
  <c r="B1628" i="4"/>
  <c r="B1640" i="4"/>
  <c r="B1652" i="4"/>
  <c r="B1664" i="4"/>
  <c r="B1676" i="4"/>
  <c r="B1688" i="4"/>
  <c r="B1700" i="4"/>
  <c r="B1712" i="4"/>
  <c r="B1724" i="4"/>
  <c r="B1736" i="4"/>
  <c r="B1748" i="4"/>
  <c r="B1760" i="4"/>
  <c r="B1772" i="4"/>
  <c r="B1784" i="4"/>
  <c r="B1796" i="4"/>
  <c r="B1808" i="4"/>
  <c r="B1820" i="4"/>
  <c r="B1832" i="4"/>
  <c r="B15" i="4"/>
  <c r="B87" i="4"/>
  <c r="B159" i="4"/>
  <c r="B231" i="4"/>
  <c r="B303" i="4"/>
  <c r="B375" i="4"/>
  <c r="B447" i="4"/>
  <c r="B519" i="4"/>
  <c r="B591" i="4"/>
  <c r="B651" i="4"/>
  <c r="B699" i="4"/>
  <c r="B747" i="4"/>
  <c r="B795" i="4"/>
  <c r="B843" i="4"/>
  <c r="B891" i="4"/>
  <c r="B939" i="4"/>
  <c r="B975" i="4"/>
  <c r="B1010" i="4"/>
  <c r="B1029" i="4"/>
  <c r="B1041" i="4"/>
  <c r="B1053" i="4"/>
  <c r="B1065" i="4"/>
  <c r="B1077" i="4"/>
  <c r="B1089" i="4"/>
  <c r="B1101" i="4"/>
  <c r="B1113" i="4"/>
  <c r="B1125" i="4"/>
  <c r="B1137" i="4"/>
  <c r="B1149" i="4"/>
  <c r="B1161" i="4"/>
  <c r="B1173" i="4"/>
  <c r="B1185" i="4"/>
  <c r="B1197" i="4"/>
  <c r="B1209" i="4"/>
  <c r="B1221" i="4"/>
  <c r="B1233" i="4"/>
  <c r="B1245" i="4"/>
  <c r="B1257" i="4"/>
  <c r="B1269" i="4"/>
  <c r="B1281" i="4"/>
  <c r="B1293" i="4"/>
  <c r="B1305" i="4"/>
  <c r="B1317" i="4"/>
  <c r="B1329" i="4"/>
  <c r="B1341" i="4"/>
  <c r="B1353" i="4"/>
  <c r="B1365" i="4"/>
  <c r="B1377" i="4"/>
  <c r="B1389" i="4"/>
  <c r="B1401" i="4"/>
  <c r="B1413" i="4"/>
  <c r="B1425" i="4"/>
  <c r="B1437" i="4"/>
  <c r="B1449" i="4"/>
  <c r="B1461" i="4"/>
  <c r="B1473" i="4"/>
  <c r="B1485" i="4"/>
  <c r="B1497" i="4"/>
  <c r="B1509" i="4"/>
  <c r="B1521" i="4"/>
  <c r="B1533" i="4"/>
  <c r="B1545" i="4"/>
  <c r="B1557" i="4"/>
  <c r="B1569" i="4"/>
  <c r="B1581" i="4"/>
  <c r="B1593" i="4"/>
  <c r="B1605" i="4"/>
  <c r="B1617" i="4"/>
  <c r="B1629" i="4"/>
  <c r="B1641" i="4"/>
  <c r="B1653" i="4"/>
  <c r="B1665" i="4"/>
  <c r="B26" i="4"/>
  <c r="B98" i="4"/>
  <c r="B170" i="4"/>
  <c r="B242" i="4"/>
  <c r="B314" i="4"/>
  <c r="B386" i="4"/>
  <c r="B458" i="4"/>
  <c r="B530" i="4"/>
  <c r="B602" i="4"/>
  <c r="B658" i="4"/>
  <c r="B706" i="4"/>
  <c r="B754" i="4"/>
  <c r="B802" i="4"/>
  <c r="B850" i="4"/>
  <c r="B898" i="4"/>
  <c r="B946" i="4"/>
  <c r="B982" i="4"/>
  <c r="B1011" i="4"/>
  <c r="B1030" i="4"/>
  <c r="B1042" i="4"/>
  <c r="B1054" i="4"/>
  <c r="B1066" i="4"/>
  <c r="B1078" i="4"/>
  <c r="B1090" i="4"/>
  <c r="B1102" i="4"/>
  <c r="B1114" i="4"/>
  <c r="B1126" i="4"/>
  <c r="B1138" i="4"/>
  <c r="B1150" i="4"/>
  <c r="B1162" i="4"/>
  <c r="B1174" i="4"/>
  <c r="B1186" i="4"/>
  <c r="B1198" i="4"/>
  <c r="B1210" i="4"/>
  <c r="B1222" i="4"/>
  <c r="B1234" i="4"/>
  <c r="B1246" i="4"/>
  <c r="B1258" i="4"/>
  <c r="B1270" i="4"/>
  <c r="B1282" i="4"/>
  <c r="B1294" i="4"/>
  <c r="B1306" i="4"/>
  <c r="B1318" i="4"/>
  <c r="B1330" i="4"/>
  <c r="B1342" i="4"/>
  <c r="B1354" i="4"/>
  <c r="B1366" i="4"/>
  <c r="B1378" i="4"/>
  <c r="B1390" i="4"/>
  <c r="B1402" i="4"/>
  <c r="B1414" i="4"/>
  <c r="B1426" i="4"/>
  <c r="B1438" i="4"/>
  <c r="B1450" i="4"/>
  <c r="B1462" i="4"/>
  <c r="B1474" i="4"/>
  <c r="B1486" i="4"/>
  <c r="B1498" i="4"/>
  <c r="B1510" i="4"/>
  <c r="B1522" i="4"/>
  <c r="B1534" i="4"/>
  <c r="B1546" i="4"/>
  <c r="B1558" i="4"/>
  <c r="B1570" i="4"/>
  <c r="B1582" i="4"/>
  <c r="B1594" i="4"/>
  <c r="B1606" i="4"/>
  <c r="B1618" i="4"/>
  <c r="B1630" i="4"/>
  <c r="B1642" i="4"/>
  <c r="B1654" i="4"/>
  <c r="B1666" i="4"/>
  <c r="B27" i="4"/>
  <c r="B99" i="4"/>
  <c r="B171" i="4"/>
  <c r="B243" i="4"/>
  <c r="B315" i="4"/>
  <c r="B387" i="4"/>
  <c r="B459" i="4"/>
  <c r="B531" i="4"/>
  <c r="B603" i="4"/>
  <c r="B662" i="4"/>
  <c r="B710" i="4"/>
  <c r="B758" i="4"/>
  <c r="B806" i="4"/>
  <c r="B854" i="4"/>
  <c r="B902" i="4"/>
  <c r="B949" i="4"/>
  <c r="B985" i="4"/>
  <c r="B1018" i="4"/>
  <c r="B1031" i="4"/>
  <c r="B1043" i="4"/>
  <c r="B1055" i="4"/>
  <c r="B1067" i="4"/>
  <c r="B1079" i="4"/>
  <c r="B1091" i="4"/>
  <c r="B1103" i="4"/>
  <c r="B1115" i="4"/>
  <c r="B1127" i="4"/>
  <c r="B1139" i="4"/>
  <c r="B1151" i="4"/>
  <c r="B1163" i="4"/>
  <c r="B1175" i="4"/>
  <c r="B1187" i="4"/>
  <c r="B1199" i="4"/>
  <c r="B1211" i="4"/>
  <c r="B1223" i="4"/>
  <c r="B1235" i="4"/>
  <c r="B1247" i="4"/>
  <c r="B1259" i="4"/>
  <c r="B1271" i="4"/>
  <c r="B1283" i="4"/>
  <c r="B1295" i="4"/>
  <c r="B1307" i="4"/>
  <c r="B1319" i="4"/>
  <c r="B1331" i="4"/>
  <c r="B1343" i="4"/>
  <c r="B1355" i="4"/>
  <c r="B1367" i="4"/>
  <c r="B1379" i="4"/>
  <c r="B1391" i="4"/>
  <c r="B1403" i="4"/>
  <c r="B1415" i="4"/>
  <c r="B1427" i="4"/>
  <c r="B1439" i="4"/>
  <c r="B1451" i="4"/>
  <c r="B1463" i="4"/>
  <c r="B1475" i="4"/>
  <c r="B1487" i="4"/>
  <c r="B1499" i="4"/>
  <c r="B1511" i="4"/>
  <c r="B1523" i="4"/>
  <c r="B1535" i="4"/>
  <c r="B1547" i="4"/>
  <c r="B1559" i="4"/>
  <c r="B1571" i="4"/>
  <c r="B1583" i="4"/>
  <c r="B1595" i="4"/>
  <c r="B1607" i="4"/>
  <c r="B1619" i="4"/>
  <c r="B1631" i="4"/>
  <c r="B1643" i="4"/>
  <c r="B1655" i="4"/>
  <c r="B1667" i="4"/>
  <c r="B1679" i="4"/>
  <c r="B1691" i="4"/>
  <c r="B1703" i="4"/>
  <c r="B1715" i="4"/>
  <c r="B1727" i="4"/>
  <c r="B1739" i="4"/>
  <c r="B1751" i="4"/>
  <c r="B1763" i="4"/>
  <c r="B1775" i="4"/>
  <c r="B38" i="4"/>
  <c r="B110" i="4"/>
  <c r="B182" i="4"/>
  <c r="B254" i="4"/>
  <c r="B326" i="4"/>
  <c r="B398" i="4"/>
  <c r="B470" i="4"/>
  <c r="B542" i="4"/>
  <c r="B614" i="4"/>
  <c r="B663" i="4"/>
  <c r="B711" i="4"/>
  <c r="B759" i="4"/>
  <c r="B807" i="4"/>
  <c r="B855" i="4"/>
  <c r="B903" i="4"/>
  <c r="B950" i="4"/>
  <c r="B986" i="4"/>
  <c r="B1020" i="4"/>
  <c r="B1032" i="4"/>
  <c r="B1044" i="4"/>
  <c r="B1056" i="4"/>
  <c r="B1068" i="4"/>
  <c r="B1080" i="4"/>
  <c r="B1092" i="4"/>
  <c r="B1104" i="4"/>
  <c r="B1116" i="4"/>
  <c r="B1128" i="4"/>
  <c r="B1140" i="4"/>
  <c r="B1152" i="4"/>
  <c r="B1164" i="4"/>
  <c r="B1176" i="4"/>
  <c r="B1188" i="4"/>
  <c r="B1200" i="4"/>
  <c r="B1212" i="4"/>
  <c r="B1224" i="4"/>
  <c r="B1236" i="4"/>
  <c r="B1248" i="4"/>
  <c r="B1260" i="4"/>
  <c r="B1272" i="4"/>
  <c r="B1284" i="4"/>
  <c r="B1296" i="4"/>
  <c r="B1308" i="4"/>
  <c r="B1320" i="4"/>
  <c r="B1332" i="4"/>
  <c r="B1344" i="4"/>
  <c r="B1356" i="4"/>
  <c r="B1368" i="4"/>
  <c r="B1380" i="4"/>
  <c r="B1392" i="4"/>
  <c r="B1404" i="4"/>
  <c r="B1416" i="4"/>
  <c r="B1428" i="4"/>
  <c r="B1440" i="4"/>
  <c r="B1452" i="4"/>
  <c r="B1464" i="4"/>
  <c r="B1476" i="4"/>
  <c r="B1488" i="4"/>
  <c r="B1500" i="4"/>
  <c r="B1512" i="4"/>
  <c r="B1524" i="4"/>
  <c r="B1536" i="4"/>
  <c r="B1548" i="4"/>
  <c r="B1560" i="4"/>
  <c r="B1572" i="4"/>
  <c r="B1584" i="4"/>
  <c r="B1596" i="4"/>
  <c r="B1608" i="4"/>
  <c r="B1620" i="4"/>
  <c r="B1632" i="4"/>
  <c r="B1644" i="4"/>
  <c r="B1656" i="4"/>
  <c r="B1668" i="4"/>
  <c r="B39" i="4"/>
  <c r="B111" i="4"/>
  <c r="B183" i="4"/>
  <c r="B255" i="4"/>
  <c r="B327" i="4"/>
  <c r="B399" i="4"/>
  <c r="B471" i="4"/>
  <c r="B543" i="4"/>
  <c r="B615" i="4"/>
  <c r="B670" i="4"/>
  <c r="B718" i="4"/>
  <c r="B766" i="4"/>
  <c r="B814" i="4"/>
  <c r="B862" i="4"/>
  <c r="B910" i="4"/>
  <c r="B951" i="4"/>
  <c r="B987" i="4"/>
  <c r="B1021" i="4"/>
  <c r="B1033" i="4"/>
  <c r="B1045" i="4"/>
  <c r="B1057" i="4"/>
  <c r="B1069" i="4"/>
  <c r="B1081" i="4"/>
  <c r="B1093" i="4"/>
  <c r="B1105" i="4"/>
  <c r="B1117" i="4"/>
  <c r="B1129" i="4"/>
  <c r="B1141" i="4"/>
  <c r="B1153" i="4"/>
  <c r="B1165" i="4"/>
  <c r="B1177" i="4"/>
  <c r="B1189" i="4"/>
  <c r="B1201" i="4"/>
  <c r="B1213" i="4"/>
  <c r="B1225" i="4"/>
  <c r="B1237" i="4"/>
  <c r="B1249" i="4"/>
  <c r="B1261" i="4"/>
  <c r="B1273" i="4"/>
  <c r="B1285" i="4"/>
  <c r="B1297" i="4"/>
  <c r="B1309" i="4"/>
  <c r="B1321" i="4"/>
  <c r="B1333" i="4"/>
  <c r="B1345" i="4"/>
  <c r="B1357" i="4"/>
  <c r="B1369" i="4"/>
  <c r="B1381" i="4"/>
  <c r="B1393" i="4"/>
  <c r="B1405" i="4"/>
  <c r="B1417" i="4"/>
  <c r="B1429" i="4"/>
  <c r="B1441" i="4"/>
  <c r="B1453" i="4"/>
  <c r="B1465" i="4"/>
  <c r="B1477" i="4"/>
  <c r="B1489" i="4"/>
  <c r="B1501" i="4"/>
  <c r="B1513" i="4"/>
  <c r="B1525" i="4"/>
  <c r="B1537" i="4"/>
  <c r="B1549" i="4"/>
  <c r="B1561" i="4"/>
  <c r="B1573" i="4"/>
  <c r="B1585" i="4"/>
  <c r="B1597" i="4"/>
  <c r="B1609" i="4"/>
  <c r="B1621" i="4"/>
  <c r="B1633" i="4"/>
  <c r="B1645" i="4"/>
  <c r="B1657" i="4"/>
  <c r="B1669" i="4"/>
  <c r="B1681" i="4"/>
  <c r="B1693" i="4"/>
  <c r="B1705" i="4"/>
  <c r="B1717" i="4"/>
  <c r="B1729" i="4"/>
  <c r="B1741" i="4"/>
  <c r="B1753" i="4"/>
  <c r="B1765" i="4"/>
  <c r="B1777" i="4"/>
  <c r="B50" i="4"/>
  <c r="B122" i="4"/>
  <c r="B194" i="4"/>
  <c r="B266" i="4"/>
  <c r="B338" i="4"/>
  <c r="B410" i="4"/>
  <c r="B482" i="4"/>
  <c r="B554" i="4"/>
  <c r="B626" i="4"/>
  <c r="B674" i="4"/>
  <c r="B722" i="4"/>
  <c r="B770" i="4"/>
  <c r="B818" i="4"/>
  <c r="B866" i="4"/>
  <c r="B914" i="4"/>
  <c r="B958" i="4"/>
  <c r="B994" i="4"/>
  <c r="B1022" i="4"/>
  <c r="B1034" i="4"/>
  <c r="B1046" i="4"/>
  <c r="B1058" i="4"/>
  <c r="B1070" i="4"/>
  <c r="B1082" i="4"/>
  <c r="B1094" i="4"/>
  <c r="B1106" i="4"/>
  <c r="B1118" i="4"/>
  <c r="B1130" i="4"/>
  <c r="B1142" i="4"/>
  <c r="B1154" i="4"/>
  <c r="B1166" i="4"/>
  <c r="B1178" i="4"/>
  <c r="B1190" i="4"/>
  <c r="B1202" i="4"/>
  <c r="B1214" i="4"/>
  <c r="B1226" i="4"/>
  <c r="B1238" i="4"/>
  <c r="B1250" i="4"/>
  <c r="B1262" i="4"/>
  <c r="B1274" i="4"/>
  <c r="B1286" i="4"/>
  <c r="B1298" i="4"/>
  <c r="B1310" i="4"/>
  <c r="B1322" i="4"/>
  <c r="B1334" i="4"/>
  <c r="B1346" i="4"/>
  <c r="B1358" i="4"/>
  <c r="B1370" i="4"/>
  <c r="B1382" i="4"/>
  <c r="B1394" i="4"/>
  <c r="B1406" i="4"/>
  <c r="B1418" i="4"/>
  <c r="B1430" i="4"/>
  <c r="B1442" i="4"/>
  <c r="B1454" i="4"/>
  <c r="B1466" i="4"/>
  <c r="B1478" i="4"/>
  <c r="B1490" i="4"/>
  <c r="B1502" i="4"/>
  <c r="B1514" i="4"/>
  <c r="B1526" i="4"/>
  <c r="B1538" i="4"/>
  <c r="B1550" i="4"/>
  <c r="B1562" i="4"/>
  <c r="B1574" i="4"/>
  <c r="B1586" i="4"/>
  <c r="B1598" i="4"/>
  <c r="B1610" i="4"/>
  <c r="B1622" i="4"/>
  <c r="B1634" i="4"/>
  <c r="B1646" i="4"/>
  <c r="B1658" i="4"/>
  <c r="B1670" i="4"/>
  <c r="B1682" i="4"/>
  <c r="B1694" i="4"/>
  <c r="B1706" i="4"/>
  <c r="B1718" i="4"/>
  <c r="B1730" i="4"/>
  <c r="B1742" i="4"/>
  <c r="B1754" i="4"/>
  <c r="B1766" i="4"/>
  <c r="B1778" i="4"/>
  <c r="B1790" i="4"/>
  <c r="B1802" i="4"/>
  <c r="B1814" i="4"/>
  <c r="B1826" i="4"/>
  <c r="B51" i="4"/>
  <c r="B123" i="4"/>
  <c r="B195" i="4"/>
  <c r="B267" i="4"/>
  <c r="B339" i="4"/>
  <c r="B411" i="4"/>
  <c r="B483" i="4"/>
  <c r="B555" i="4"/>
  <c r="B627" i="4"/>
  <c r="B675" i="4"/>
  <c r="B723" i="4"/>
  <c r="B771" i="4"/>
  <c r="B819" i="4"/>
  <c r="B867" i="4"/>
  <c r="B915" i="4"/>
  <c r="B961" i="4"/>
  <c r="B997" i="4"/>
  <c r="B1023" i="4"/>
  <c r="B1035" i="4"/>
  <c r="B1047" i="4"/>
  <c r="B1059" i="4"/>
  <c r="B1071" i="4"/>
  <c r="B1083" i="4"/>
  <c r="B1095" i="4"/>
  <c r="B1107" i="4"/>
  <c r="B1119" i="4"/>
  <c r="B1131" i="4"/>
  <c r="B1143" i="4"/>
  <c r="B1155" i="4"/>
  <c r="B1167" i="4"/>
  <c r="B1179" i="4"/>
  <c r="B1191" i="4"/>
  <c r="B1203" i="4"/>
  <c r="B1215" i="4"/>
  <c r="B1227" i="4"/>
  <c r="B1239" i="4"/>
  <c r="B1251" i="4"/>
  <c r="B1263" i="4"/>
  <c r="B1275" i="4"/>
  <c r="B1287" i="4"/>
  <c r="B1299" i="4"/>
  <c r="B1311" i="4"/>
  <c r="B1323" i="4"/>
  <c r="B1335" i="4"/>
  <c r="B1347" i="4"/>
  <c r="B1359" i="4"/>
  <c r="B1371" i="4"/>
  <c r="B1383" i="4"/>
  <c r="B1395" i="4"/>
  <c r="B1407" i="4"/>
  <c r="B1419" i="4"/>
  <c r="B1431" i="4"/>
  <c r="B1443" i="4"/>
  <c r="B1455" i="4"/>
  <c r="B1467" i="4"/>
  <c r="B1479" i="4"/>
  <c r="B1491" i="4"/>
  <c r="B1503" i="4"/>
  <c r="B1515" i="4"/>
  <c r="B1527" i="4"/>
  <c r="B1539" i="4"/>
  <c r="B1551" i="4"/>
  <c r="B1563" i="4"/>
  <c r="B1575" i="4"/>
  <c r="B1587" i="4"/>
  <c r="B1599" i="4"/>
  <c r="B1611" i="4"/>
  <c r="B1623" i="4"/>
  <c r="B1635" i="4"/>
  <c r="B1647" i="4"/>
  <c r="B1659" i="4"/>
  <c r="B1671" i="4"/>
  <c r="B1683" i="4"/>
  <c r="B1695" i="4"/>
  <c r="B1707" i="4"/>
  <c r="B1719" i="4"/>
  <c r="B1731" i="4"/>
  <c r="B1743" i="4"/>
  <c r="B1755" i="4"/>
  <c r="B1767" i="4"/>
  <c r="B1779" i="4"/>
  <c r="B1791" i="4"/>
  <c r="B1803" i="4"/>
  <c r="B1815" i="4"/>
  <c r="B1827" i="4"/>
  <c r="B62" i="4"/>
  <c r="B134" i="4"/>
  <c r="B206" i="4"/>
  <c r="B278" i="4"/>
  <c r="B350" i="4"/>
  <c r="B422" i="4"/>
  <c r="B494" i="4"/>
  <c r="B566" i="4"/>
  <c r="B634" i="4"/>
  <c r="B682" i="4"/>
  <c r="B730" i="4"/>
  <c r="B778" i="4"/>
  <c r="B826" i="4"/>
  <c r="B874" i="4"/>
  <c r="B922" i="4"/>
  <c r="B962" i="4"/>
  <c r="B998" i="4"/>
  <c r="B1024" i="4"/>
  <c r="B1036" i="4"/>
  <c r="B1048" i="4"/>
  <c r="B1060" i="4"/>
  <c r="B1072" i="4"/>
  <c r="B1084" i="4"/>
  <c r="B1096" i="4"/>
  <c r="B1108" i="4"/>
  <c r="B1120" i="4"/>
  <c r="B1132" i="4"/>
  <c r="B1144" i="4"/>
  <c r="B1156" i="4"/>
  <c r="B1168" i="4"/>
  <c r="B1180" i="4"/>
  <c r="B1192" i="4"/>
  <c r="B1204" i="4"/>
  <c r="B1216" i="4"/>
  <c r="B1228" i="4"/>
  <c r="B1240" i="4"/>
  <c r="B1252" i="4"/>
  <c r="B1264" i="4"/>
  <c r="B1276" i="4"/>
  <c r="B1288" i="4"/>
  <c r="B1300" i="4"/>
  <c r="B1312" i="4"/>
  <c r="B1324" i="4"/>
  <c r="B1336" i="4"/>
  <c r="B1348" i="4"/>
  <c r="B1360" i="4"/>
  <c r="B1372" i="4"/>
  <c r="B1384" i="4"/>
  <c r="B1396" i="4"/>
  <c r="B1408" i="4"/>
  <c r="B1420" i="4"/>
  <c r="B1432" i="4"/>
  <c r="B1444" i="4"/>
  <c r="B1456" i="4"/>
  <c r="B1468" i="4"/>
  <c r="B1480" i="4"/>
  <c r="B1492" i="4"/>
  <c r="B1504" i="4"/>
  <c r="B1516" i="4"/>
  <c r="B1528" i="4"/>
  <c r="B1540" i="4"/>
  <c r="B1552" i="4"/>
  <c r="B1564" i="4"/>
  <c r="B1576" i="4"/>
  <c r="B1588" i="4"/>
  <c r="B1600" i="4"/>
  <c r="B1612" i="4"/>
  <c r="B1624" i="4"/>
  <c r="B1636" i="4"/>
  <c r="B1648" i="4"/>
  <c r="B1660" i="4"/>
  <c r="B1672" i="4"/>
  <c r="B1684" i="4"/>
  <c r="B1696" i="4"/>
  <c r="B1708" i="4"/>
  <c r="B1720" i="4"/>
  <c r="B1732" i="4"/>
  <c r="B1744" i="4"/>
  <c r="B1756" i="4"/>
  <c r="B1768" i="4"/>
  <c r="B1780" i="4"/>
  <c r="B1792" i="4"/>
  <c r="B1804" i="4"/>
  <c r="B1816" i="4"/>
  <c r="B1828" i="4"/>
  <c r="B63" i="4"/>
  <c r="B135" i="4"/>
  <c r="B207" i="4"/>
  <c r="B279" i="4"/>
  <c r="B351" i="4"/>
  <c r="B423" i="4"/>
  <c r="B495" i="4"/>
  <c r="B567" i="4"/>
  <c r="B638" i="4"/>
  <c r="B686" i="4"/>
  <c r="B734" i="4"/>
  <c r="B782" i="4"/>
  <c r="B830" i="4"/>
  <c r="B878" i="4"/>
  <c r="B926" i="4"/>
  <c r="B963" i="4"/>
  <c r="B999" i="4"/>
  <c r="B1025" i="4"/>
  <c r="B1037" i="4"/>
  <c r="B1049" i="4"/>
  <c r="B1061" i="4"/>
  <c r="B1073" i="4"/>
  <c r="B1085" i="4"/>
  <c r="B1097" i="4"/>
  <c r="B1109" i="4"/>
  <c r="B1121" i="4"/>
  <c r="B1133" i="4"/>
  <c r="B1145" i="4"/>
  <c r="B1157" i="4"/>
  <c r="B1169" i="4"/>
  <c r="B1181" i="4"/>
  <c r="B1193" i="4"/>
  <c r="B1205" i="4"/>
  <c r="B1217" i="4"/>
  <c r="B1229" i="4"/>
  <c r="B1241" i="4"/>
  <c r="B1253" i="4"/>
  <c r="B1265" i="4"/>
  <c r="B1277" i="4"/>
  <c r="B1289" i="4"/>
  <c r="B1301" i="4"/>
  <c r="B1313" i="4"/>
  <c r="B1325" i="4"/>
  <c r="B1337" i="4"/>
  <c r="B1349" i="4"/>
  <c r="B1361" i="4"/>
  <c r="B1373" i="4"/>
  <c r="B1385" i="4"/>
  <c r="B1397" i="4"/>
  <c r="B1409" i="4"/>
  <c r="B1421" i="4"/>
  <c r="B1433" i="4"/>
  <c r="B1445" i="4"/>
  <c r="B1457" i="4"/>
  <c r="B1469" i="4"/>
  <c r="B1481" i="4"/>
  <c r="B1493" i="4"/>
  <c r="B1505" i="4"/>
  <c r="B1517" i="4"/>
  <c r="B1529" i="4"/>
  <c r="B1541" i="4"/>
  <c r="B1553" i="4"/>
  <c r="B1565" i="4"/>
  <c r="B1577" i="4"/>
  <c r="B1589" i="4"/>
  <c r="B1601" i="4"/>
  <c r="B1613" i="4"/>
  <c r="B1625" i="4"/>
  <c r="B1637" i="4"/>
  <c r="B1649" i="4"/>
  <c r="B1661" i="4"/>
  <c r="B74" i="4"/>
  <c r="B146" i="4"/>
  <c r="B218" i="4"/>
  <c r="B290" i="4"/>
  <c r="B362" i="4"/>
  <c r="B434" i="4"/>
  <c r="B506" i="4"/>
  <c r="B578" i="4"/>
  <c r="B639" i="4"/>
  <c r="B687" i="4"/>
  <c r="B735" i="4"/>
  <c r="B783" i="4"/>
  <c r="B831" i="4"/>
  <c r="B879" i="4"/>
  <c r="B927" i="4"/>
  <c r="B970" i="4"/>
  <c r="B1006" i="4"/>
  <c r="B1026" i="4"/>
  <c r="B1038" i="4"/>
  <c r="B1050" i="4"/>
  <c r="B1062" i="4"/>
  <c r="B1074" i="4"/>
  <c r="B1086" i="4"/>
  <c r="B1098" i="4"/>
  <c r="B1110" i="4"/>
  <c r="B1122" i="4"/>
  <c r="B1134" i="4"/>
  <c r="B1146" i="4"/>
  <c r="B1158" i="4"/>
  <c r="B1170" i="4"/>
  <c r="B1182" i="4"/>
  <c r="B1194" i="4"/>
  <c r="B1206" i="4"/>
  <c r="B1218" i="4"/>
  <c r="B1230" i="4"/>
  <c r="B1242" i="4"/>
  <c r="B1254" i="4"/>
  <c r="B1266" i="4"/>
  <c r="B1278" i="4"/>
  <c r="B1290" i="4"/>
  <c r="B1302" i="4"/>
  <c r="B1314" i="4"/>
  <c r="B1326" i="4"/>
  <c r="B1338" i="4"/>
  <c r="B1350" i="4"/>
  <c r="B1362" i="4"/>
  <c r="B1374" i="4"/>
  <c r="B1386" i="4"/>
  <c r="B1398" i="4"/>
  <c r="B1410" i="4"/>
  <c r="B1422" i="4"/>
  <c r="B1434" i="4"/>
  <c r="B1446" i="4"/>
  <c r="B1458" i="4"/>
  <c r="B1470" i="4"/>
  <c r="B1482" i="4"/>
  <c r="B1494" i="4"/>
  <c r="B1506" i="4"/>
  <c r="B1518" i="4"/>
  <c r="B1530" i="4"/>
  <c r="B1542" i="4"/>
  <c r="B1554" i="4"/>
  <c r="B1566" i="4"/>
  <c r="B1578" i="4"/>
  <c r="B1590" i="4"/>
  <c r="B1602" i="4"/>
  <c r="B1614" i="4"/>
  <c r="B1626" i="4"/>
  <c r="B1638" i="4"/>
  <c r="B1650" i="4"/>
  <c r="B1662" i="4"/>
  <c r="B1674" i="4"/>
  <c r="B1686" i="4"/>
  <c r="B1698" i="4"/>
  <c r="B1710" i="4"/>
  <c r="B1722" i="4"/>
  <c r="B1734" i="4"/>
  <c r="B1746" i="4"/>
  <c r="B1758" i="4"/>
  <c r="B1770" i="4"/>
  <c r="B1782" i="4"/>
  <c r="B1794" i="4"/>
  <c r="B1806" i="4"/>
  <c r="B1818" i="4"/>
  <c r="B1830" i="4"/>
  <c r="B75" i="4"/>
  <c r="B838" i="4"/>
  <c r="B1111" i="4"/>
  <c r="B1255" i="4"/>
  <c r="B1399" i="4"/>
  <c r="B1543" i="4"/>
  <c r="B1675" i="4"/>
  <c r="B1702" i="4"/>
  <c r="B1733" i="4"/>
  <c r="B1761" i="4"/>
  <c r="B1787" i="4"/>
  <c r="B1809" i="4"/>
  <c r="B1829" i="4"/>
  <c r="B1843" i="4"/>
  <c r="B1855" i="4"/>
  <c r="B1867" i="4"/>
  <c r="B1879" i="4"/>
  <c r="B1891" i="4"/>
  <c r="B1903" i="4"/>
  <c r="B1915" i="4"/>
  <c r="B1927" i="4"/>
  <c r="B1939" i="4"/>
  <c r="B1951" i="4"/>
  <c r="B1963" i="4"/>
  <c r="B1975" i="4"/>
  <c r="B1987" i="4"/>
  <c r="B1999" i="4"/>
  <c r="B1704" i="4"/>
  <c r="B1831" i="4"/>
  <c r="B1892" i="4"/>
  <c r="B1964" i="4"/>
  <c r="B1869" i="4"/>
  <c r="B1965" i="4"/>
  <c r="B1954" i="4"/>
  <c r="B1978" i="4"/>
  <c r="B1955" i="4"/>
  <c r="B1956" i="4"/>
  <c r="B147" i="4"/>
  <c r="B886" i="4"/>
  <c r="B1123" i="4"/>
  <c r="B1267" i="4"/>
  <c r="B1411" i="4"/>
  <c r="B1555" i="4"/>
  <c r="B1677" i="4"/>
  <c r="B1762" i="4"/>
  <c r="B1788" i="4"/>
  <c r="B1868" i="4"/>
  <c r="B1952" i="4"/>
  <c r="B1917" i="4"/>
  <c r="B1870" i="4"/>
  <c r="B1966" i="4"/>
  <c r="B1920" i="4"/>
  <c r="B219" i="4"/>
  <c r="B934" i="4"/>
  <c r="B1135" i="4"/>
  <c r="B1279" i="4"/>
  <c r="B1423" i="4"/>
  <c r="B1567" i="4"/>
  <c r="B1678" i="4"/>
  <c r="B1709" i="4"/>
  <c r="B1737" i="4"/>
  <c r="B1764" i="4"/>
  <c r="B1789" i="4"/>
  <c r="B1811" i="4"/>
  <c r="B1833" i="4"/>
  <c r="B1857" i="4"/>
  <c r="B1929" i="4"/>
  <c r="B1944" i="4"/>
  <c r="B291" i="4"/>
  <c r="B973" i="4"/>
  <c r="B1147" i="4"/>
  <c r="B1291" i="4"/>
  <c r="B1435" i="4"/>
  <c r="B1579" i="4"/>
  <c r="B1680" i="4"/>
  <c r="B1711" i="4"/>
  <c r="B1738" i="4"/>
  <c r="B1769" i="4"/>
  <c r="B1793" i="4"/>
  <c r="B1812" i="4"/>
  <c r="B1834" i="4"/>
  <c r="B1846" i="4"/>
  <c r="B1858" i="4"/>
  <c r="B1906" i="4"/>
  <c r="B363" i="4"/>
  <c r="B1008" i="4"/>
  <c r="B1159" i="4"/>
  <c r="B1303" i="4"/>
  <c r="B1447" i="4"/>
  <c r="B1591" i="4"/>
  <c r="B1685" i="4"/>
  <c r="B1713" i="4"/>
  <c r="B1740" i="4"/>
  <c r="B1771" i="4"/>
  <c r="B1795" i="4"/>
  <c r="B1813" i="4"/>
  <c r="B1835" i="4"/>
  <c r="B1847" i="4"/>
  <c r="B1859" i="4"/>
  <c r="B1871" i="4"/>
  <c r="B1883" i="4"/>
  <c r="B1895" i="4"/>
  <c r="B1907" i="4"/>
  <c r="B1919" i="4"/>
  <c r="B1979" i="4"/>
  <c r="B435" i="4"/>
  <c r="B1027" i="4"/>
  <c r="B1171" i="4"/>
  <c r="B1315" i="4"/>
  <c r="B1459" i="4"/>
  <c r="B1603" i="4"/>
  <c r="B1687" i="4"/>
  <c r="B1714" i="4"/>
  <c r="B1745" i="4"/>
  <c r="B1773" i="4"/>
  <c r="B1797" i="4"/>
  <c r="B1817" i="4"/>
  <c r="B1836" i="4"/>
  <c r="B1848" i="4"/>
  <c r="B1860" i="4"/>
  <c r="B1872" i="4"/>
  <c r="B1884" i="4"/>
  <c r="B1896" i="4"/>
  <c r="B1908" i="4"/>
  <c r="B507" i="4"/>
  <c r="B1039" i="4"/>
  <c r="B1183" i="4"/>
  <c r="B1327" i="4"/>
  <c r="B1471" i="4"/>
  <c r="B1615" i="4"/>
  <c r="B1689" i="4"/>
  <c r="B1716" i="4"/>
  <c r="B1747" i="4"/>
  <c r="B1774" i="4"/>
  <c r="B1798" i="4"/>
  <c r="B1819" i="4"/>
  <c r="B1837" i="4"/>
  <c r="B1849" i="4"/>
  <c r="B1861" i="4"/>
  <c r="B1873" i="4"/>
  <c r="B1885" i="4"/>
  <c r="B1897" i="4"/>
  <c r="B1909" i="4"/>
  <c r="B1921" i="4"/>
  <c r="B1933" i="4"/>
  <c r="B1945" i="4"/>
  <c r="B1957" i="4"/>
  <c r="B1969" i="4"/>
  <c r="B1981" i="4"/>
  <c r="B1993" i="4"/>
  <c r="B1970" i="4"/>
  <c r="B1994" i="4"/>
  <c r="B1207" i="4"/>
  <c r="B1639" i="4"/>
  <c r="B1723" i="4"/>
  <c r="B1750" i="4"/>
  <c r="B1800" i="4"/>
  <c r="B1822" i="4"/>
  <c r="B1851" i="4"/>
  <c r="B1875" i="4"/>
  <c r="B1899" i="4"/>
  <c r="B1911" i="4"/>
  <c r="B1935" i="4"/>
  <c r="B1959" i="4"/>
  <c r="B1983" i="4"/>
  <c r="B1075" i="4"/>
  <c r="B1507" i="4"/>
  <c r="B1651" i="4"/>
  <c r="B1752" i="4"/>
  <c r="B1801" i="4"/>
  <c r="B1852" i="4"/>
  <c r="B1888" i="4"/>
  <c r="B1924" i="4"/>
  <c r="B1960" i="4"/>
  <c r="B1972" i="4"/>
  <c r="B1856" i="4"/>
  <c r="B1916" i="4"/>
  <c r="B1988" i="4"/>
  <c r="B1893" i="4"/>
  <c r="B2001" i="4"/>
  <c r="B1894" i="4"/>
  <c r="B1931" i="4"/>
  <c r="B1992" i="4"/>
  <c r="B579" i="4"/>
  <c r="B1051" i="4"/>
  <c r="B1195" i="4"/>
  <c r="B1339" i="4"/>
  <c r="B1483" i="4"/>
  <c r="B1627" i="4"/>
  <c r="B1690" i="4"/>
  <c r="B1721" i="4"/>
  <c r="B1749" i="4"/>
  <c r="B1776" i="4"/>
  <c r="B1799" i="4"/>
  <c r="B1821" i="4"/>
  <c r="B1838" i="4"/>
  <c r="B1850" i="4"/>
  <c r="B1862" i="4"/>
  <c r="B1874" i="4"/>
  <c r="B1886" i="4"/>
  <c r="B1898" i="4"/>
  <c r="B1910" i="4"/>
  <c r="B1922" i="4"/>
  <c r="B1934" i="4"/>
  <c r="B1946" i="4"/>
  <c r="B1958" i="4"/>
  <c r="B1982" i="4"/>
  <c r="B1495" i="4"/>
  <c r="B1863" i="4"/>
  <c r="B1923" i="4"/>
  <c r="B1971" i="4"/>
  <c r="B1219" i="4"/>
  <c r="B1725" i="4"/>
  <c r="B1823" i="4"/>
  <c r="B1864" i="4"/>
  <c r="B1936" i="4"/>
  <c r="B1996" i="4"/>
  <c r="B1904" i="4"/>
  <c r="B2000" i="4"/>
  <c r="B1941" i="4"/>
  <c r="B1882" i="4"/>
  <c r="B1932" i="4"/>
  <c r="B646" i="4"/>
  <c r="B1063" i="4"/>
  <c r="B1351" i="4"/>
  <c r="B1692" i="4"/>
  <c r="B1781" i="4"/>
  <c r="B1839" i="4"/>
  <c r="B1887" i="4"/>
  <c r="B1947" i="4"/>
  <c r="B1995" i="4"/>
  <c r="B1363" i="4"/>
  <c r="B1783" i="4"/>
  <c r="B1840" i="4"/>
  <c r="B1876" i="4"/>
  <c r="B1912" i="4"/>
  <c r="B1948" i="4"/>
  <c r="B1984" i="4"/>
  <c r="B1844" i="4"/>
  <c r="B1928" i="4"/>
  <c r="B1881" i="4"/>
  <c r="B1977" i="4"/>
  <c r="B1942" i="4"/>
  <c r="B1990" i="4"/>
  <c r="B1967" i="4"/>
  <c r="B1980" i="4"/>
  <c r="B694" i="4"/>
  <c r="B1697" i="4"/>
  <c r="B1900" i="4"/>
  <c r="B1845" i="4"/>
  <c r="B1953" i="4"/>
  <c r="B1930" i="4"/>
  <c r="B1943" i="4"/>
  <c r="B742" i="4"/>
  <c r="B1087" i="4"/>
  <c r="B1231" i="4"/>
  <c r="B1375" i="4"/>
  <c r="B1519" i="4"/>
  <c r="B1663" i="4"/>
  <c r="B1699" i="4"/>
  <c r="B1726" i="4"/>
  <c r="B1757" i="4"/>
  <c r="B1785" i="4"/>
  <c r="B1805" i="4"/>
  <c r="B1824" i="4"/>
  <c r="B1841" i="4"/>
  <c r="B1853" i="4"/>
  <c r="B1865" i="4"/>
  <c r="B1877" i="4"/>
  <c r="B1889" i="4"/>
  <c r="B1901" i="4"/>
  <c r="B1913" i="4"/>
  <c r="B1925" i="4"/>
  <c r="B1937" i="4"/>
  <c r="B1949" i="4"/>
  <c r="B1961" i="4"/>
  <c r="B1973" i="4"/>
  <c r="B1985" i="4"/>
  <c r="B1997" i="4"/>
  <c r="B790" i="4"/>
  <c r="B1099" i="4"/>
  <c r="B1243" i="4"/>
  <c r="B1387" i="4"/>
  <c r="B1531" i="4"/>
  <c r="B1673" i="4"/>
  <c r="B1701" i="4"/>
  <c r="B1728" i="4"/>
  <c r="B1759" i="4"/>
  <c r="B1786" i="4"/>
  <c r="B1807" i="4"/>
  <c r="B1825" i="4"/>
  <c r="B1842" i="4"/>
  <c r="B1854" i="4"/>
  <c r="B1866" i="4"/>
  <c r="B1878" i="4"/>
  <c r="B1890" i="4"/>
  <c r="B1902" i="4"/>
  <c r="B1914" i="4"/>
  <c r="B1926" i="4"/>
  <c r="B1938" i="4"/>
  <c r="B1950" i="4"/>
  <c r="B1962" i="4"/>
  <c r="B1974" i="4"/>
  <c r="B1986" i="4"/>
  <c r="B1998" i="4"/>
  <c r="B1735" i="4"/>
  <c r="B1810" i="4"/>
  <c r="B1880" i="4"/>
  <c r="B1940" i="4"/>
  <c r="B1976" i="4"/>
  <c r="B1905" i="4"/>
  <c r="B1989" i="4"/>
  <c r="B1918" i="4"/>
  <c r="B1991" i="4"/>
  <c r="B1968" i="4"/>
  <c r="K37" i="1"/>
  <c r="K38" i="1"/>
  <c r="D1008" i="6"/>
  <c r="F1008" i="6" s="1"/>
  <c r="N1008" i="6" s="1"/>
  <c r="D21" i="6"/>
  <c r="F21" i="6" s="1"/>
  <c r="N21" i="6" s="1"/>
  <c r="D189" i="6"/>
  <c r="F189" i="6" s="1"/>
  <c r="N189" i="6" s="1"/>
  <c r="D441" i="6"/>
  <c r="F441" i="6" s="1"/>
  <c r="N441" i="6" s="1"/>
  <c r="D842" i="6"/>
  <c r="F842" i="6" s="1"/>
  <c r="N842" i="6" s="1"/>
  <c r="D27" i="6"/>
  <c r="F27" i="6" s="1"/>
  <c r="N27" i="6" s="1"/>
  <c r="D194" i="6"/>
  <c r="F194" i="6" s="1"/>
  <c r="N194" i="6" s="1"/>
  <c r="D450" i="6"/>
  <c r="F450" i="6" s="1"/>
  <c r="N450" i="6" s="1"/>
  <c r="D862" i="6"/>
  <c r="F862" i="6" s="1"/>
  <c r="N862" i="6" s="1"/>
  <c r="D63" i="6"/>
  <c r="F63" i="6" s="1"/>
  <c r="N63" i="6" s="1"/>
  <c r="D230" i="6"/>
  <c r="F230" i="6" s="1"/>
  <c r="N230" i="6" s="1"/>
  <c r="D514" i="6"/>
  <c r="F514" i="6" s="1"/>
  <c r="N514" i="6" s="1"/>
  <c r="D2001" i="6"/>
  <c r="F2001" i="6" s="1"/>
  <c r="N2001" i="6" s="1"/>
  <c r="D1993" i="6"/>
  <c r="F1993" i="6" s="1"/>
  <c r="N1993" i="6" s="1"/>
  <c r="D1985" i="6"/>
  <c r="F1985" i="6" s="1"/>
  <c r="N1985" i="6" s="1"/>
  <c r="D1977" i="6"/>
  <c r="F1977" i="6" s="1"/>
  <c r="N1977" i="6" s="1"/>
  <c r="D1969" i="6"/>
  <c r="F1969" i="6" s="1"/>
  <c r="N1969" i="6" s="1"/>
  <c r="D1961" i="6"/>
  <c r="F1961" i="6" s="1"/>
  <c r="N1961" i="6" s="1"/>
  <c r="D1998" i="6"/>
  <c r="F1998" i="6" s="1"/>
  <c r="N1998" i="6" s="1"/>
  <c r="D1990" i="6"/>
  <c r="F1990" i="6" s="1"/>
  <c r="N1990" i="6" s="1"/>
  <c r="D1982" i="6"/>
  <c r="F1982" i="6" s="1"/>
  <c r="N1982" i="6" s="1"/>
  <c r="D1974" i="6"/>
  <c r="F1974" i="6" s="1"/>
  <c r="N1974" i="6" s="1"/>
  <c r="D1966" i="6"/>
  <c r="F1966" i="6" s="1"/>
  <c r="N1966" i="6" s="1"/>
  <c r="D1958" i="6"/>
  <c r="F1958" i="6" s="1"/>
  <c r="N1958" i="6" s="1"/>
  <c r="D1950" i="6"/>
  <c r="F1950" i="6" s="1"/>
  <c r="N1950" i="6" s="1"/>
  <c r="D1942" i="6"/>
  <c r="F1942" i="6" s="1"/>
  <c r="N1942" i="6" s="1"/>
  <c r="D1934" i="6"/>
  <c r="F1934" i="6" s="1"/>
  <c r="N1934" i="6" s="1"/>
  <c r="D1926" i="6"/>
  <c r="F1926" i="6" s="1"/>
  <c r="N1926" i="6" s="1"/>
  <c r="D1918" i="6"/>
  <c r="F1918" i="6" s="1"/>
  <c r="N1918" i="6" s="1"/>
  <c r="D1910" i="6"/>
  <c r="F1910" i="6" s="1"/>
  <c r="N1910" i="6" s="1"/>
  <c r="D1902" i="6"/>
  <c r="F1902" i="6" s="1"/>
  <c r="N1902" i="6" s="1"/>
  <c r="D1894" i="6"/>
  <c r="F1894" i="6" s="1"/>
  <c r="N1894" i="6" s="1"/>
  <c r="D1886" i="6"/>
  <c r="F1886" i="6" s="1"/>
  <c r="N1886" i="6" s="1"/>
  <c r="D1878" i="6"/>
  <c r="F1878" i="6" s="1"/>
  <c r="N1878" i="6" s="1"/>
  <c r="D1870" i="6"/>
  <c r="F1870" i="6" s="1"/>
  <c r="N1870" i="6" s="1"/>
  <c r="D1862" i="6"/>
  <c r="F1862" i="6" s="1"/>
  <c r="N1862" i="6" s="1"/>
  <c r="D1854" i="6"/>
  <c r="F1854" i="6" s="1"/>
  <c r="N1854" i="6" s="1"/>
  <c r="D1846" i="6"/>
  <c r="F1846" i="6" s="1"/>
  <c r="N1846" i="6" s="1"/>
  <c r="D1838" i="6"/>
  <c r="F1838" i="6" s="1"/>
  <c r="N1838" i="6" s="1"/>
  <c r="D1830" i="6"/>
  <c r="F1830" i="6" s="1"/>
  <c r="N1830" i="6" s="1"/>
  <c r="D1822" i="6"/>
  <c r="F1822" i="6" s="1"/>
  <c r="N1822" i="6" s="1"/>
  <c r="D1814" i="6"/>
  <c r="F1814" i="6" s="1"/>
  <c r="N1814" i="6" s="1"/>
  <c r="D1806" i="6"/>
  <c r="F1806" i="6" s="1"/>
  <c r="N1806" i="6" s="1"/>
  <c r="D1798" i="6"/>
  <c r="F1798" i="6" s="1"/>
  <c r="N1798" i="6" s="1"/>
  <c r="D1790" i="6"/>
  <c r="F1790" i="6" s="1"/>
  <c r="N1790" i="6" s="1"/>
  <c r="D1782" i="6"/>
  <c r="F1782" i="6" s="1"/>
  <c r="N1782" i="6" s="1"/>
  <c r="D1774" i="6"/>
  <c r="F1774" i="6" s="1"/>
  <c r="N1774" i="6" s="1"/>
  <c r="D1766" i="6"/>
  <c r="F1766" i="6" s="1"/>
  <c r="N1766" i="6" s="1"/>
  <c r="D1758" i="6"/>
  <c r="F1758" i="6" s="1"/>
  <c r="N1758" i="6" s="1"/>
  <c r="D1750" i="6"/>
  <c r="F1750" i="6" s="1"/>
  <c r="N1750" i="6" s="1"/>
  <c r="D1742" i="6"/>
  <c r="F1742" i="6" s="1"/>
  <c r="N1742" i="6" s="1"/>
  <c r="D1734" i="6"/>
  <c r="F1734" i="6" s="1"/>
  <c r="N1734" i="6" s="1"/>
  <c r="D1726" i="6"/>
  <c r="F1726" i="6" s="1"/>
  <c r="N1726" i="6" s="1"/>
  <c r="D1718" i="6"/>
  <c r="F1718" i="6" s="1"/>
  <c r="N1718" i="6" s="1"/>
  <c r="D1710" i="6"/>
  <c r="F1710" i="6" s="1"/>
  <c r="N1710" i="6" s="1"/>
  <c r="D1702" i="6"/>
  <c r="F1702" i="6" s="1"/>
  <c r="N1702" i="6" s="1"/>
  <c r="D1694" i="6"/>
  <c r="F1694" i="6" s="1"/>
  <c r="N1694" i="6" s="1"/>
  <c r="D1686" i="6"/>
  <c r="F1686" i="6" s="1"/>
  <c r="N1686" i="6" s="1"/>
  <c r="D1678" i="6"/>
  <c r="F1678" i="6" s="1"/>
  <c r="N1678" i="6" s="1"/>
  <c r="D1670" i="6"/>
  <c r="F1670" i="6" s="1"/>
  <c r="N1670" i="6" s="1"/>
  <c r="D1662" i="6"/>
  <c r="F1662" i="6" s="1"/>
  <c r="N1662" i="6" s="1"/>
  <c r="D1654" i="6"/>
  <c r="F1654" i="6" s="1"/>
  <c r="N1654" i="6" s="1"/>
  <c r="D1646" i="6"/>
  <c r="F1646" i="6" s="1"/>
  <c r="N1646" i="6" s="1"/>
  <c r="D1638" i="6"/>
  <c r="F1638" i="6" s="1"/>
  <c r="N1638" i="6" s="1"/>
  <c r="D1630" i="6"/>
  <c r="F1630" i="6" s="1"/>
  <c r="N1630" i="6" s="1"/>
  <c r="D1622" i="6"/>
  <c r="F1622" i="6" s="1"/>
  <c r="N1622" i="6" s="1"/>
  <c r="D1614" i="6"/>
  <c r="F1614" i="6" s="1"/>
  <c r="N1614" i="6" s="1"/>
  <c r="D1606" i="6"/>
  <c r="F1606" i="6" s="1"/>
  <c r="N1606" i="6" s="1"/>
  <c r="D1598" i="6"/>
  <c r="F1598" i="6" s="1"/>
  <c r="N1598" i="6" s="1"/>
  <c r="D1590" i="6"/>
  <c r="F1590" i="6" s="1"/>
  <c r="N1590" i="6" s="1"/>
  <c r="D1582" i="6"/>
  <c r="F1582" i="6" s="1"/>
  <c r="N1582" i="6" s="1"/>
  <c r="D1574" i="6"/>
  <c r="F1574" i="6" s="1"/>
  <c r="N1574" i="6" s="1"/>
  <c r="D1566" i="6"/>
  <c r="F1566" i="6" s="1"/>
  <c r="N1566" i="6" s="1"/>
  <c r="D1558" i="6"/>
  <c r="F1558" i="6" s="1"/>
  <c r="N1558" i="6" s="1"/>
  <c r="D1550" i="6"/>
  <c r="F1550" i="6" s="1"/>
  <c r="N1550" i="6" s="1"/>
  <c r="D1542" i="6"/>
  <c r="F1542" i="6" s="1"/>
  <c r="N1542" i="6" s="1"/>
  <c r="D1534" i="6"/>
  <c r="F1534" i="6" s="1"/>
  <c r="N1534" i="6" s="1"/>
  <c r="D1526" i="6"/>
  <c r="F1526" i="6" s="1"/>
  <c r="N1526" i="6" s="1"/>
  <c r="D1518" i="6"/>
  <c r="F1518" i="6" s="1"/>
  <c r="N1518" i="6" s="1"/>
  <c r="D1510" i="6"/>
  <c r="F1510" i="6" s="1"/>
  <c r="N1510" i="6" s="1"/>
  <c r="D1502" i="6"/>
  <c r="F1502" i="6" s="1"/>
  <c r="N1502" i="6" s="1"/>
  <c r="D1494" i="6"/>
  <c r="F1494" i="6" s="1"/>
  <c r="N1494" i="6" s="1"/>
  <c r="D1486" i="6"/>
  <c r="F1486" i="6" s="1"/>
  <c r="N1486" i="6" s="1"/>
  <c r="D1478" i="6"/>
  <c r="F1478" i="6" s="1"/>
  <c r="N1478" i="6" s="1"/>
  <c r="D1470" i="6"/>
  <c r="F1470" i="6" s="1"/>
  <c r="N1470" i="6" s="1"/>
  <c r="D1462" i="6"/>
  <c r="F1462" i="6" s="1"/>
  <c r="N1462" i="6" s="1"/>
  <c r="D1454" i="6"/>
  <c r="F1454" i="6" s="1"/>
  <c r="N1454" i="6" s="1"/>
  <c r="D1446" i="6"/>
  <c r="F1446" i="6" s="1"/>
  <c r="N1446" i="6" s="1"/>
  <c r="D1438" i="6"/>
  <c r="F1438" i="6" s="1"/>
  <c r="N1438" i="6" s="1"/>
  <c r="D1430" i="6"/>
  <c r="F1430" i="6" s="1"/>
  <c r="N1430" i="6" s="1"/>
  <c r="D1422" i="6"/>
  <c r="F1422" i="6" s="1"/>
  <c r="N1422" i="6" s="1"/>
  <c r="D1414" i="6"/>
  <c r="F1414" i="6" s="1"/>
  <c r="N1414" i="6" s="1"/>
  <c r="D1406" i="6"/>
  <c r="F1406" i="6" s="1"/>
  <c r="N1406" i="6" s="1"/>
  <c r="D1398" i="6"/>
  <c r="F1398" i="6" s="1"/>
  <c r="N1398" i="6" s="1"/>
  <c r="D1390" i="6"/>
  <c r="F1390" i="6" s="1"/>
  <c r="N1390" i="6" s="1"/>
  <c r="D1382" i="6"/>
  <c r="F1382" i="6" s="1"/>
  <c r="N1382" i="6" s="1"/>
  <c r="D1374" i="6"/>
  <c r="F1374" i="6" s="1"/>
  <c r="N1374" i="6" s="1"/>
  <c r="D1366" i="6"/>
  <c r="F1366" i="6" s="1"/>
  <c r="N1366" i="6" s="1"/>
  <c r="D1358" i="6"/>
  <c r="F1358" i="6" s="1"/>
  <c r="N1358" i="6" s="1"/>
  <c r="D1350" i="6"/>
  <c r="F1350" i="6" s="1"/>
  <c r="N1350" i="6" s="1"/>
  <c r="D1342" i="6"/>
  <c r="F1342" i="6" s="1"/>
  <c r="N1342" i="6" s="1"/>
  <c r="D1334" i="6"/>
  <c r="F1334" i="6" s="1"/>
  <c r="N1334" i="6" s="1"/>
  <c r="D1326" i="6"/>
  <c r="F1326" i="6" s="1"/>
  <c r="N1326" i="6" s="1"/>
  <c r="D2000" i="6"/>
  <c r="F2000" i="6" s="1"/>
  <c r="N2000" i="6" s="1"/>
  <c r="D1996" i="6"/>
  <c r="F1996" i="6" s="1"/>
  <c r="N1996" i="6" s="1"/>
  <c r="D1986" i="6"/>
  <c r="F1986" i="6" s="1"/>
  <c r="N1986" i="6" s="1"/>
  <c r="D1975" i="6"/>
  <c r="F1975" i="6" s="1"/>
  <c r="N1975" i="6" s="1"/>
  <c r="D1964" i="6"/>
  <c r="F1964" i="6" s="1"/>
  <c r="N1964" i="6" s="1"/>
  <c r="D1954" i="6"/>
  <c r="F1954" i="6" s="1"/>
  <c r="N1954" i="6" s="1"/>
  <c r="D1945" i="6"/>
  <c r="F1945" i="6" s="1"/>
  <c r="N1945" i="6" s="1"/>
  <c r="D1936" i="6"/>
  <c r="F1936" i="6" s="1"/>
  <c r="N1936" i="6" s="1"/>
  <c r="D1927" i="6"/>
  <c r="F1927" i="6" s="1"/>
  <c r="N1927" i="6" s="1"/>
  <c r="D1917" i="6"/>
  <c r="F1917" i="6" s="1"/>
  <c r="N1917" i="6" s="1"/>
  <c r="D1908" i="6"/>
  <c r="F1908" i="6" s="1"/>
  <c r="N1908" i="6" s="1"/>
  <c r="D1899" i="6"/>
  <c r="F1899" i="6" s="1"/>
  <c r="N1899" i="6" s="1"/>
  <c r="D1890" i="6"/>
  <c r="F1890" i="6" s="1"/>
  <c r="N1890" i="6" s="1"/>
  <c r="D1881" i="6"/>
  <c r="F1881" i="6" s="1"/>
  <c r="N1881" i="6" s="1"/>
  <c r="D1872" i="6"/>
  <c r="F1872" i="6" s="1"/>
  <c r="N1872" i="6" s="1"/>
  <c r="D1863" i="6"/>
  <c r="F1863" i="6" s="1"/>
  <c r="N1863" i="6" s="1"/>
  <c r="D1853" i="6"/>
  <c r="F1853" i="6" s="1"/>
  <c r="N1853" i="6" s="1"/>
  <c r="D1844" i="6"/>
  <c r="F1844" i="6" s="1"/>
  <c r="N1844" i="6" s="1"/>
  <c r="D1835" i="6"/>
  <c r="F1835" i="6" s="1"/>
  <c r="N1835" i="6" s="1"/>
  <c r="D1826" i="6"/>
  <c r="F1826" i="6" s="1"/>
  <c r="N1826" i="6" s="1"/>
  <c r="D1817" i="6"/>
  <c r="F1817" i="6" s="1"/>
  <c r="N1817" i="6" s="1"/>
  <c r="D1808" i="6"/>
  <c r="F1808" i="6" s="1"/>
  <c r="N1808" i="6" s="1"/>
  <c r="D1799" i="6"/>
  <c r="F1799" i="6" s="1"/>
  <c r="N1799" i="6" s="1"/>
  <c r="D1789" i="6"/>
  <c r="F1789" i="6" s="1"/>
  <c r="N1789" i="6" s="1"/>
  <c r="D1780" i="6"/>
  <c r="F1780" i="6" s="1"/>
  <c r="N1780" i="6" s="1"/>
  <c r="D1771" i="6"/>
  <c r="F1771" i="6" s="1"/>
  <c r="N1771" i="6" s="1"/>
  <c r="D1762" i="6"/>
  <c r="F1762" i="6" s="1"/>
  <c r="N1762" i="6" s="1"/>
  <c r="D1753" i="6"/>
  <c r="F1753" i="6" s="1"/>
  <c r="N1753" i="6" s="1"/>
  <c r="D1744" i="6"/>
  <c r="F1744" i="6" s="1"/>
  <c r="N1744" i="6" s="1"/>
  <c r="D1735" i="6"/>
  <c r="F1735" i="6" s="1"/>
  <c r="N1735" i="6" s="1"/>
  <c r="D1725" i="6"/>
  <c r="F1725" i="6" s="1"/>
  <c r="N1725" i="6" s="1"/>
  <c r="D1716" i="6"/>
  <c r="F1716" i="6" s="1"/>
  <c r="N1716" i="6" s="1"/>
  <c r="D1707" i="6"/>
  <c r="F1707" i="6" s="1"/>
  <c r="N1707" i="6" s="1"/>
  <c r="D1698" i="6"/>
  <c r="F1698" i="6" s="1"/>
  <c r="N1698" i="6" s="1"/>
  <c r="D1689" i="6"/>
  <c r="F1689" i="6" s="1"/>
  <c r="N1689" i="6" s="1"/>
  <c r="D1680" i="6"/>
  <c r="F1680" i="6" s="1"/>
  <c r="N1680" i="6" s="1"/>
  <c r="D1671" i="6"/>
  <c r="F1671" i="6" s="1"/>
  <c r="N1671" i="6" s="1"/>
  <c r="D1661" i="6"/>
  <c r="F1661" i="6" s="1"/>
  <c r="N1661" i="6" s="1"/>
  <c r="D1652" i="6"/>
  <c r="F1652" i="6" s="1"/>
  <c r="N1652" i="6" s="1"/>
  <c r="D1643" i="6"/>
  <c r="F1643" i="6" s="1"/>
  <c r="N1643" i="6" s="1"/>
  <c r="D1634" i="6"/>
  <c r="F1634" i="6" s="1"/>
  <c r="N1634" i="6" s="1"/>
  <c r="D1625" i="6"/>
  <c r="F1625" i="6" s="1"/>
  <c r="N1625" i="6" s="1"/>
  <c r="D1616" i="6"/>
  <c r="F1616" i="6" s="1"/>
  <c r="N1616" i="6" s="1"/>
  <c r="D1607" i="6"/>
  <c r="F1607" i="6" s="1"/>
  <c r="N1607" i="6" s="1"/>
  <c r="D1597" i="6"/>
  <c r="F1597" i="6" s="1"/>
  <c r="N1597" i="6" s="1"/>
  <c r="D1588" i="6"/>
  <c r="F1588" i="6" s="1"/>
  <c r="N1588" i="6" s="1"/>
  <c r="D1579" i="6"/>
  <c r="F1579" i="6" s="1"/>
  <c r="N1579" i="6" s="1"/>
  <c r="D1570" i="6"/>
  <c r="F1570" i="6" s="1"/>
  <c r="N1570" i="6" s="1"/>
  <c r="D1561" i="6"/>
  <c r="F1561" i="6" s="1"/>
  <c r="N1561" i="6" s="1"/>
  <c r="D1552" i="6"/>
  <c r="F1552" i="6" s="1"/>
  <c r="N1552" i="6" s="1"/>
  <c r="D1543" i="6"/>
  <c r="F1543" i="6" s="1"/>
  <c r="N1543" i="6" s="1"/>
  <c r="D1533" i="6"/>
  <c r="F1533" i="6" s="1"/>
  <c r="N1533" i="6" s="1"/>
  <c r="D1524" i="6"/>
  <c r="F1524" i="6" s="1"/>
  <c r="N1524" i="6" s="1"/>
  <c r="D1515" i="6"/>
  <c r="F1515" i="6" s="1"/>
  <c r="N1515" i="6" s="1"/>
  <c r="D1506" i="6"/>
  <c r="F1506" i="6" s="1"/>
  <c r="N1506" i="6" s="1"/>
  <c r="D1497" i="6"/>
  <c r="F1497" i="6" s="1"/>
  <c r="N1497" i="6" s="1"/>
  <c r="D1488" i="6"/>
  <c r="F1488" i="6" s="1"/>
  <c r="N1488" i="6" s="1"/>
  <c r="D1479" i="6"/>
  <c r="F1479" i="6" s="1"/>
  <c r="N1479" i="6" s="1"/>
  <c r="D1469" i="6"/>
  <c r="F1469" i="6" s="1"/>
  <c r="N1469" i="6" s="1"/>
  <c r="D1460" i="6"/>
  <c r="F1460" i="6" s="1"/>
  <c r="N1460" i="6" s="1"/>
  <c r="D1451" i="6"/>
  <c r="F1451" i="6" s="1"/>
  <c r="N1451" i="6" s="1"/>
  <c r="D1442" i="6"/>
  <c r="F1442" i="6" s="1"/>
  <c r="N1442" i="6" s="1"/>
  <c r="D1433" i="6"/>
  <c r="F1433" i="6" s="1"/>
  <c r="N1433" i="6" s="1"/>
  <c r="D1424" i="6"/>
  <c r="F1424" i="6" s="1"/>
  <c r="N1424" i="6" s="1"/>
  <c r="D1415" i="6"/>
  <c r="F1415" i="6" s="1"/>
  <c r="N1415" i="6" s="1"/>
  <c r="D1405" i="6"/>
  <c r="F1405" i="6" s="1"/>
  <c r="N1405" i="6" s="1"/>
  <c r="D1396" i="6"/>
  <c r="F1396" i="6" s="1"/>
  <c r="N1396" i="6" s="1"/>
  <c r="D1387" i="6"/>
  <c r="F1387" i="6" s="1"/>
  <c r="N1387" i="6" s="1"/>
  <c r="D1378" i="6"/>
  <c r="F1378" i="6" s="1"/>
  <c r="N1378" i="6" s="1"/>
  <c r="D1369" i="6"/>
  <c r="F1369" i="6" s="1"/>
  <c r="N1369" i="6" s="1"/>
  <c r="D1360" i="6"/>
  <c r="F1360" i="6" s="1"/>
  <c r="N1360" i="6" s="1"/>
  <c r="D1351" i="6"/>
  <c r="F1351" i="6" s="1"/>
  <c r="N1351" i="6" s="1"/>
  <c r="D1341" i="6"/>
  <c r="F1341" i="6" s="1"/>
  <c r="N1341" i="6" s="1"/>
  <c r="D1332" i="6"/>
  <c r="F1332" i="6" s="1"/>
  <c r="N1332" i="6" s="1"/>
  <c r="D1323" i="6"/>
  <c r="F1323" i="6" s="1"/>
  <c r="N1323" i="6" s="1"/>
  <c r="D1315" i="6"/>
  <c r="F1315" i="6" s="1"/>
  <c r="N1315" i="6" s="1"/>
  <c r="D1307" i="6"/>
  <c r="F1307" i="6" s="1"/>
  <c r="N1307" i="6" s="1"/>
  <c r="D1299" i="6"/>
  <c r="F1299" i="6" s="1"/>
  <c r="N1299" i="6" s="1"/>
  <c r="D1291" i="6"/>
  <c r="F1291" i="6" s="1"/>
  <c r="N1291" i="6" s="1"/>
  <c r="D1283" i="6"/>
  <c r="F1283" i="6" s="1"/>
  <c r="N1283" i="6" s="1"/>
  <c r="D1275" i="6"/>
  <c r="F1275" i="6" s="1"/>
  <c r="N1275" i="6" s="1"/>
  <c r="D1267" i="6"/>
  <c r="F1267" i="6" s="1"/>
  <c r="N1267" i="6" s="1"/>
  <c r="D1259" i="6"/>
  <c r="F1259" i="6" s="1"/>
  <c r="N1259" i="6" s="1"/>
  <c r="D1251" i="6"/>
  <c r="F1251" i="6" s="1"/>
  <c r="N1251" i="6" s="1"/>
  <c r="D1243" i="6"/>
  <c r="F1243" i="6" s="1"/>
  <c r="N1243" i="6" s="1"/>
  <c r="D1235" i="6"/>
  <c r="F1235" i="6" s="1"/>
  <c r="N1235" i="6" s="1"/>
  <c r="D1227" i="6"/>
  <c r="F1227" i="6" s="1"/>
  <c r="N1227" i="6" s="1"/>
  <c r="D1219" i="6"/>
  <c r="F1219" i="6" s="1"/>
  <c r="N1219" i="6" s="1"/>
  <c r="D1211" i="6"/>
  <c r="F1211" i="6" s="1"/>
  <c r="N1211" i="6" s="1"/>
  <c r="D1203" i="6"/>
  <c r="F1203" i="6" s="1"/>
  <c r="N1203" i="6" s="1"/>
  <c r="D1195" i="6"/>
  <c r="F1195" i="6" s="1"/>
  <c r="N1195" i="6" s="1"/>
  <c r="D1187" i="6"/>
  <c r="F1187" i="6" s="1"/>
  <c r="N1187" i="6" s="1"/>
  <c r="D1179" i="6"/>
  <c r="F1179" i="6" s="1"/>
  <c r="N1179" i="6" s="1"/>
  <c r="D1171" i="6"/>
  <c r="F1171" i="6" s="1"/>
  <c r="N1171" i="6" s="1"/>
  <c r="D1163" i="6"/>
  <c r="F1163" i="6" s="1"/>
  <c r="N1163" i="6" s="1"/>
  <c r="D1155" i="6"/>
  <c r="F1155" i="6" s="1"/>
  <c r="N1155" i="6" s="1"/>
  <c r="D1147" i="6"/>
  <c r="F1147" i="6" s="1"/>
  <c r="N1147" i="6" s="1"/>
  <c r="D1139" i="6"/>
  <c r="F1139" i="6" s="1"/>
  <c r="N1139" i="6" s="1"/>
  <c r="D1131" i="6"/>
  <c r="F1131" i="6" s="1"/>
  <c r="N1131" i="6" s="1"/>
  <c r="D1123" i="6"/>
  <c r="F1123" i="6" s="1"/>
  <c r="N1123" i="6" s="1"/>
  <c r="D1115" i="6"/>
  <c r="F1115" i="6" s="1"/>
  <c r="N1115" i="6" s="1"/>
  <c r="D1107" i="6"/>
  <c r="F1107" i="6" s="1"/>
  <c r="N1107" i="6" s="1"/>
  <c r="D1099" i="6"/>
  <c r="F1099" i="6" s="1"/>
  <c r="N1099" i="6" s="1"/>
  <c r="D1091" i="6"/>
  <c r="F1091" i="6" s="1"/>
  <c r="N1091" i="6" s="1"/>
  <c r="D1083" i="6"/>
  <c r="F1083" i="6" s="1"/>
  <c r="N1083" i="6" s="1"/>
  <c r="D1075" i="6"/>
  <c r="F1075" i="6" s="1"/>
  <c r="N1075" i="6" s="1"/>
  <c r="D1067" i="6"/>
  <c r="F1067" i="6" s="1"/>
  <c r="N1067" i="6" s="1"/>
  <c r="D1059" i="6"/>
  <c r="F1059" i="6" s="1"/>
  <c r="N1059" i="6" s="1"/>
  <c r="D1051" i="6"/>
  <c r="F1051" i="6" s="1"/>
  <c r="N1051" i="6" s="1"/>
  <c r="D1043" i="6"/>
  <c r="F1043" i="6" s="1"/>
  <c r="N1043" i="6" s="1"/>
  <c r="D1035" i="6"/>
  <c r="F1035" i="6" s="1"/>
  <c r="N1035" i="6" s="1"/>
  <c r="D1027" i="6"/>
  <c r="F1027" i="6" s="1"/>
  <c r="N1027" i="6" s="1"/>
  <c r="D1019" i="6"/>
  <c r="F1019" i="6" s="1"/>
  <c r="N1019" i="6" s="1"/>
  <c r="D1011" i="6"/>
  <c r="F1011" i="6" s="1"/>
  <c r="N1011" i="6" s="1"/>
  <c r="D1003" i="6"/>
  <c r="F1003" i="6" s="1"/>
  <c r="N1003" i="6" s="1"/>
  <c r="D995" i="6"/>
  <c r="F995" i="6" s="1"/>
  <c r="N995" i="6" s="1"/>
  <c r="D987" i="6"/>
  <c r="F987" i="6" s="1"/>
  <c r="N987" i="6" s="1"/>
  <c r="D979" i="6"/>
  <c r="F979" i="6" s="1"/>
  <c r="N979" i="6" s="1"/>
  <c r="D971" i="6"/>
  <c r="F971" i="6" s="1"/>
  <c r="N971" i="6" s="1"/>
  <c r="D963" i="6"/>
  <c r="F963" i="6" s="1"/>
  <c r="N963" i="6" s="1"/>
  <c r="D955" i="6"/>
  <c r="F955" i="6" s="1"/>
  <c r="N955" i="6" s="1"/>
  <c r="D947" i="6"/>
  <c r="F947" i="6" s="1"/>
  <c r="N947" i="6" s="1"/>
  <c r="D939" i="6"/>
  <c r="F939" i="6" s="1"/>
  <c r="N939" i="6" s="1"/>
  <c r="D931" i="6"/>
  <c r="F931" i="6" s="1"/>
  <c r="N931" i="6" s="1"/>
  <c r="D923" i="6"/>
  <c r="F923" i="6" s="1"/>
  <c r="N923" i="6" s="1"/>
  <c r="D915" i="6"/>
  <c r="F915" i="6" s="1"/>
  <c r="N915" i="6" s="1"/>
  <c r="D907" i="6"/>
  <c r="F907" i="6" s="1"/>
  <c r="N907" i="6" s="1"/>
  <c r="D899" i="6"/>
  <c r="F899" i="6" s="1"/>
  <c r="N899" i="6" s="1"/>
  <c r="D891" i="6"/>
  <c r="F891" i="6" s="1"/>
  <c r="N891" i="6" s="1"/>
  <c r="D883" i="6"/>
  <c r="F883" i="6" s="1"/>
  <c r="N883" i="6" s="1"/>
  <c r="D875" i="6"/>
  <c r="F875" i="6" s="1"/>
  <c r="N875" i="6" s="1"/>
  <c r="D867" i="6"/>
  <c r="F867" i="6" s="1"/>
  <c r="N867" i="6" s="1"/>
  <c r="D859" i="6"/>
  <c r="F859" i="6" s="1"/>
  <c r="N859" i="6" s="1"/>
  <c r="D851" i="6"/>
  <c r="F851" i="6" s="1"/>
  <c r="N851" i="6" s="1"/>
  <c r="D843" i="6"/>
  <c r="F843" i="6" s="1"/>
  <c r="N843" i="6" s="1"/>
  <c r="D835" i="6"/>
  <c r="F835" i="6" s="1"/>
  <c r="N835" i="6" s="1"/>
  <c r="D827" i="6"/>
  <c r="F827" i="6" s="1"/>
  <c r="N827" i="6" s="1"/>
  <c r="D819" i="6"/>
  <c r="F819" i="6" s="1"/>
  <c r="N819" i="6" s="1"/>
  <c r="D811" i="6"/>
  <c r="F811" i="6" s="1"/>
  <c r="N811" i="6" s="1"/>
  <c r="D803" i="6"/>
  <c r="F803" i="6" s="1"/>
  <c r="N803" i="6" s="1"/>
  <c r="D795" i="6"/>
  <c r="F795" i="6" s="1"/>
  <c r="N795" i="6" s="1"/>
  <c r="D787" i="6"/>
  <c r="F787" i="6" s="1"/>
  <c r="N787" i="6" s="1"/>
  <c r="D779" i="6"/>
  <c r="F779" i="6" s="1"/>
  <c r="N779" i="6" s="1"/>
  <c r="D771" i="6"/>
  <c r="F771" i="6" s="1"/>
  <c r="N771" i="6" s="1"/>
  <c r="D763" i="6"/>
  <c r="F763" i="6" s="1"/>
  <c r="N763" i="6" s="1"/>
  <c r="D755" i="6"/>
  <c r="F755" i="6" s="1"/>
  <c r="N755" i="6" s="1"/>
  <c r="D747" i="6"/>
  <c r="F747" i="6" s="1"/>
  <c r="N747" i="6" s="1"/>
  <c r="D739" i="6"/>
  <c r="F739" i="6" s="1"/>
  <c r="N739" i="6" s="1"/>
  <c r="D731" i="6"/>
  <c r="F731" i="6" s="1"/>
  <c r="N731" i="6" s="1"/>
  <c r="D723" i="6"/>
  <c r="F723" i="6" s="1"/>
  <c r="N723" i="6" s="1"/>
  <c r="D715" i="6"/>
  <c r="F715" i="6" s="1"/>
  <c r="N715" i="6" s="1"/>
  <c r="D707" i="6"/>
  <c r="F707" i="6" s="1"/>
  <c r="N707" i="6" s="1"/>
  <c r="D699" i="6"/>
  <c r="F699" i="6" s="1"/>
  <c r="N699" i="6" s="1"/>
  <c r="D691" i="6"/>
  <c r="F691" i="6" s="1"/>
  <c r="N691" i="6" s="1"/>
  <c r="D683" i="6"/>
  <c r="F683" i="6" s="1"/>
  <c r="N683" i="6" s="1"/>
  <c r="D675" i="6"/>
  <c r="F675" i="6" s="1"/>
  <c r="N675" i="6" s="1"/>
  <c r="D667" i="6"/>
  <c r="F667" i="6" s="1"/>
  <c r="N667" i="6" s="1"/>
  <c r="D659" i="6"/>
  <c r="F659" i="6" s="1"/>
  <c r="N659" i="6" s="1"/>
  <c r="D651" i="6"/>
  <c r="F651" i="6" s="1"/>
  <c r="N651" i="6" s="1"/>
  <c r="D643" i="6"/>
  <c r="F643" i="6" s="1"/>
  <c r="N643" i="6" s="1"/>
  <c r="D635" i="6"/>
  <c r="F635" i="6" s="1"/>
  <c r="N635" i="6" s="1"/>
  <c r="D627" i="6"/>
  <c r="F627" i="6" s="1"/>
  <c r="N627" i="6" s="1"/>
  <c r="D619" i="6"/>
  <c r="F619" i="6" s="1"/>
  <c r="N619" i="6" s="1"/>
  <c r="D611" i="6"/>
  <c r="F611" i="6" s="1"/>
  <c r="N611" i="6" s="1"/>
  <c r="D603" i="6"/>
  <c r="F603" i="6" s="1"/>
  <c r="N603" i="6" s="1"/>
  <c r="D595" i="6"/>
  <c r="F595" i="6" s="1"/>
  <c r="N595" i="6" s="1"/>
  <c r="D587" i="6"/>
  <c r="F587" i="6" s="1"/>
  <c r="N587" i="6" s="1"/>
  <c r="D579" i="6"/>
  <c r="F579" i="6" s="1"/>
  <c r="N579" i="6" s="1"/>
  <c r="D571" i="6"/>
  <c r="F571" i="6" s="1"/>
  <c r="N571" i="6" s="1"/>
  <c r="D563" i="6"/>
  <c r="F563" i="6" s="1"/>
  <c r="N563" i="6" s="1"/>
  <c r="D555" i="6"/>
  <c r="F555" i="6" s="1"/>
  <c r="N555" i="6" s="1"/>
  <c r="D1999" i="6"/>
  <c r="F1999" i="6" s="1"/>
  <c r="N1999" i="6" s="1"/>
  <c r="D1987" i="6"/>
  <c r="F1987" i="6" s="1"/>
  <c r="N1987" i="6" s="1"/>
  <c r="D1973" i="6"/>
  <c r="F1973" i="6" s="1"/>
  <c r="N1973" i="6" s="1"/>
  <c r="D1962" i="6"/>
  <c r="F1962" i="6" s="1"/>
  <c r="N1962" i="6" s="1"/>
  <c r="D1951" i="6"/>
  <c r="F1951" i="6" s="1"/>
  <c r="N1951" i="6" s="1"/>
  <c r="D1940" i="6"/>
  <c r="F1940" i="6" s="1"/>
  <c r="N1940" i="6" s="1"/>
  <c r="D1930" i="6"/>
  <c r="F1930" i="6" s="1"/>
  <c r="N1930" i="6" s="1"/>
  <c r="D1920" i="6"/>
  <c r="F1920" i="6" s="1"/>
  <c r="N1920" i="6" s="1"/>
  <c r="D1909" i="6"/>
  <c r="F1909" i="6" s="1"/>
  <c r="N1909" i="6" s="1"/>
  <c r="D1898" i="6"/>
  <c r="F1898" i="6" s="1"/>
  <c r="N1898" i="6" s="1"/>
  <c r="D1888" i="6"/>
  <c r="F1888" i="6" s="1"/>
  <c r="N1888" i="6" s="1"/>
  <c r="D1877" i="6"/>
  <c r="F1877" i="6" s="1"/>
  <c r="N1877" i="6" s="1"/>
  <c r="D1867" i="6"/>
  <c r="F1867" i="6" s="1"/>
  <c r="N1867" i="6" s="1"/>
  <c r="D1857" i="6"/>
  <c r="F1857" i="6" s="1"/>
  <c r="N1857" i="6" s="1"/>
  <c r="D1847" i="6"/>
  <c r="F1847" i="6" s="1"/>
  <c r="N1847" i="6" s="1"/>
  <c r="D1836" i="6"/>
  <c r="F1836" i="6" s="1"/>
  <c r="N1836" i="6" s="1"/>
  <c r="D1825" i="6"/>
  <c r="F1825" i="6" s="1"/>
  <c r="N1825" i="6" s="1"/>
  <c r="D1815" i="6"/>
  <c r="F1815" i="6" s="1"/>
  <c r="N1815" i="6" s="1"/>
  <c r="D1804" i="6"/>
  <c r="F1804" i="6" s="1"/>
  <c r="N1804" i="6" s="1"/>
  <c r="D1794" i="6"/>
  <c r="F1794" i="6" s="1"/>
  <c r="N1794" i="6" s="1"/>
  <c r="D1784" i="6"/>
  <c r="F1784" i="6" s="1"/>
  <c r="N1784" i="6" s="1"/>
  <c r="D1773" i="6"/>
  <c r="F1773" i="6" s="1"/>
  <c r="N1773" i="6" s="1"/>
  <c r="D1763" i="6"/>
  <c r="F1763" i="6" s="1"/>
  <c r="N1763" i="6" s="1"/>
  <c r="D1752" i="6"/>
  <c r="F1752" i="6" s="1"/>
  <c r="N1752" i="6" s="1"/>
  <c r="D1741" i="6"/>
  <c r="F1741" i="6" s="1"/>
  <c r="N1741" i="6" s="1"/>
  <c r="D1731" i="6"/>
  <c r="F1731" i="6" s="1"/>
  <c r="N1731" i="6" s="1"/>
  <c r="D1721" i="6"/>
  <c r="F1721" i="6" s="1"/>
  <c r="N1721" i="6" s="1"/>
  <c r="D1711" i="6"/>
  <c r="F1711" i="6" s="1"/>
  <c r="N1711" i="6" s="1"/>
  <c r="D1700" i="6"/>
  <c r="F1700" i="6" s="1"/>
  <c r="N1700" i="6" s="1"/>
  <c r="D1690" i="6"/>
  <c r="F1690" i="6" s="1"/>
  <c r="N1690" i="6" s="1"/>
  <c r="D1679" i="6"/>
  <c r="F1679" i="6" s="1"/>
  <c r="N1679" i="6" s="1"/>
  <c r="D1668" i="6"/>
  <c r="F1668" i="6" s="1"/>
  <c r="N1668" i="6" s="1"/>
  <c r="D1658" i="6"/>
  <c r="F1658" i="6" s="1"/>
  <c r="N1658" i="6" s="1"/>
  <c r="D1648" i="6"/>
  <c r="F1648" i="6" s="1"/>
  <c r="N1648" i="6" s="1"/>
  <c r="D1637" i="6"/>
  <c r="F1637" i="6" s="1"/>
  <c r="N1637" i="6" s="1"/>
  <c r="D1627" i="6"/>
  <c r="F1627" i="6" s="1"/>
  <c r="N1627" i="6" s="1"/>
  <c r="D1617" i="6"/>
  <c r="F1617" i="6" s="1"/>
  <c r="N1617" i="6" s="1"/>
  <c r="D1605" i="6"/>
  <c r="F1605" i="6" s="1"/>
  <c r="N1605" i="6" s="1"/>
  <c r="D1595" i="6"/>
  <c r="F1595" i="6" s="1"/>
  <c r="N1595" i="6" s="1"/>
  <c r="D1585" i="6"/>
  <c r="F1585" i="6" s="1"/>
  <c r="N1585" i="6" s="1"/>
  <c r="D1575" i="6"/>
  <c r="F1575" i="6" s="1"/>
  <c r="N1575" i="6" s="1"/>
  <c r="D1564" i="6"/>
  <c r="F1564" i="6" s="1"/>
  <c r="N1564" i="6" s="1"/>
  <c r="D1554" i="6"/>
  <c r="F1554" i="6" s="1"/>
  <c r="N1554" i="6" s="1"/>
  <c r="D1544" i="6"/>
  <c r="F1544" i="6" s="1"/>
  <c r="N1544" i="6" s="1"/>
  <c r="D1532" i="6"/>
  <c r="F1532" i="6" s="1"/>
  <c r="N1532" i="6" s="1"/>
  <c r="D1522" i="6"/>
  <c r="F1522" i="6" s="1"/>
  <c r="N1522" i="6" s="1"/>
  <c r="D1512" i="6"/>
  <c r="F1512" i="6" s="1"/>
  <c r="N1512" i="6" s="1"/>
  <c r="D1501" i="6"/>
  <c r="F1501" i="6" s="1"/>
  <c r="N1501" i="6" s="1"/>
  <c r="D1491" i="6"/>
  <c r="F1491" i="6" s="1"/>
  <c r="N1491" i="6" s="1"/>
  <c r="D1481" i="6"/>
  <c r="F1481" i="6" s="1"/>
  <c r="N1481" i="6" s="1"/>
  <c r="D1471" i="6"/>
  <c r="F1471" i="6" s="1"/>
  <c r="N1471" i="6" s="1"/>
  <c r="D1459" i="6"/>
  <c r="F1459" i="6" s="1"/>
  <c r="N1459" i="6" s="1"/>
  <c r="D1449" i="6"/>
  <c r="F1449" i="6" s="1"/>
  <c r="N1449" i="6" s="1"/>
  <c r="D1439" i="6"/>
  <c r="F1439" i="6" s="1"/>
  <c r="N1439" i="6" s="1"/>
  <c r="D1428" i="6"/>
  <c r="F1428" i="6" s="1"/>
  <c r="N1428" i="6" s="1"/>
  <c r="D1418" i="6"/>
  <c r="F1418" i="6" s="1"/>
  <c r="N1418" i="6" s="1"/>
  <c r="D1408" i="6"/>
  <c r="F1408" i="6" s="1"/>
  <c r="N1408" i="6" s="1"/>
  <c r="D1397" i="6"/>
  <c r="F1397" i="6" s="1"/>
  <c r="N1397" i="6" s="1"/>
  <c r="D1386" i="6"/>
  <c r="F1386" i="6" s="1"/>
  <c r="N1386" i="6" s="1"/>
  <c r="D1376" i="6"/>
  <c r="F1376" i="6" s="1"/>
  <c r="N1376" i="6" s="1"/>
  <c r="D1365" i="6"/>
  <c r="F1365" i="6" s="1"/>
  <c r="N1365" i="6" s="1"/>
  <c r="D1355" i="6"/>
  <c r="F1355" i="6" s="1"/>
  <c r="N1355" i="6" s="1"/>
  <c r="D1345" i="6"/>
  <c r="F1345" i="6" s="1"/>
  <c r="N1345" i="6" s="1"/>
  <c r="D1335" i="6"/>
  <c r="F1335" i="6" s="1"/>
  <c r="N1335" i="6" s="1"/>
  <c r="D1324" i="6"/>
  <c r="F1324" i="6" s="1"/>
  <c r="N1324" i="6" s="1"/>
  <c r="D1314" i="6"/>
  <c r="F1314" i="6" s="1"/>
  <c r="N1314" i="6" s="1"/>
  <c r="D1305" i="6"/>
  <c r="F1305" i="6" s="1"/>
  <c r="N1305" i="6" s="1"/>
  <c r="D1296" i="6"/>
  <c r="F1296" i="6" s="1"/>
  <c r="N1296" i="6" s="1"/>
  <c r="D1287" i="6"/>
  <c r="F1287" i="6" s="1"/>
  <c r="N1287" i="6" s="1"/>
  <c r="D1278" i="6"/>
  <c r="F1278" i="6" s="1"/>
  <c r="N1278" i="6" s="1"/>
  <c r="D1269" i="6"/>
  <c r="F1269" i="6" s="1"/>
  <c r="N1269" i="6" s="1"/>
  <c r="D1260" i="6"/>
  <c r="F1260" i="6" s="1"/>
  <c r="N1260" i="6" s="1"/>
  <c r="D1250" i="6"/>
  <c r="F1250" i="6" s="1"/>
  <c r="N1250" i="6" s="1"/>
  <c r="D1241" i="6"/>
  <c r="F1241" i="6" s="1"/>
  <c r="N1241" i="6" s="1"/>
  <c r="D1232" i="6"/>
  <c r="F1232" i="6" s="1"/>
  <c r="N1232" i="6" s="1"/>
  <c r="D1223" i="6"/>
  <c r="F1223" i="6" s="1"/>
  <c r="N1223" i="6" s="1"/>
  <c r="D1214" i="6"/>
  <c r="F1214" i="6" s="1"/>
  <c r="N1214" i="6" s="1"/>
  <c r="D1205" i="6"/>
  <c r="F1205" i="6" s="1"/>
  <c r="N1205" i="6" s="1"/>
  <c r="D1196" i="6"/>
  <c r="F1196" i="6" s="1"/>
  <c r="N1196" i="6" s="1"/>
  <c r="D1186" i="6"/>
  <c r="F1186" i="6" s="1"/>
  <c r="N1186" i="6" s="1"/>
  <c r="D1177" i="6"/>
  <c r="F1177" i="6" s="1"/>
  <c r="N1177" i="6" s="1"/>
  <c r="D1168" i="6"/>
  <c r="F1168" i="6" s="1"/>
  <c r="N1168" i="6" s="1"/>
  <c r="D1159" i="6"/>
  <c r="F1159" i="6" s="1"/>
  <c r="N1159" i="6" s="1"/>
  <c r="D1150" i="6"/>
  <c r="F1150" i="6" s="1"/>
  <c r="N1150" i="6" s="1"/>
  <c r="D1141" i="6"/>
  <c r="F1141" i="6" s="1"/>
  <c r="N1141" i="6" s="1"/>
  <c r="D1997" i="6"/>
  <c r="F1997" i="6" s="1"/>
  <c r="N1997" i="6" s="1"/>
  <c r="D1984" i="6"/>
  <c r="F1984" i="6" s="1"/>
  <c r="N1984" i="6" s="1"/>
  <c r="D1972" i="6"/>
  <c r="F1972" i="6" s="1"/>
  <c r="N1972" i="6" s="1"/>
  <c r="D1960" i="6"/>
  <c r="F1960" i="6" s="1"/>
  <c r="N1960" i="6" s="1"/>
  <c r="D1949" i="6"/>
  <c r="F1949" i="6" s="1"/>
  <c r="N1949" i="6" s="1"/>
  <c r="D1939" i="6"/>
  <c r="F1939" i="6" s="1"/>
  <c r="N1939" i="6" s="1"/>
  <c r="D1929" i="6"/>
  <c r="F1929" i="6" s="1"/>
  <c r="N1929" i="6" s="1"/>
  <c r="D1919" i="6"/>
  <c r="F1919" i="6" s="1"/>
  <c r="N1919" i="6" s="1"/>
  <c r="D1907" i="6"/>
  <c r="F1907" i="6" s="1"/>
  <c r="N1907" i="6" s="1"/>
  <c r="D1897" i="6"/>
  <c r="F1897" i="6" s="1"/>
  <c r="N1897" i="6" s="1"/>
  <c r="D1887" i="6"/>
  <c r="F1887" i="6" s="1"/>
  <c r="N1887" i="6" s="1"/>
  <c r="D1876" i="6"/>
  <c r="F1876" i="6" s="1"/>
  <c r="N1876" i="6" s="1"/>
  <c r="D1866" i="6"/>
  <c r="F1866" i="6" s="1"/>
  <c r="N1866" i="6" s="1"/>
  <c r="D1856" i="6"/>
  <c r="F1856" i="6" s="1"/>
  <c r="N1856" i="6" s="1"/>
  <c r="D1845" i="6"/>
  <c r="F1845" i="6" s="1"/>
  <c r="N1845" i="6" s="1"/>
  <c r="D1834" i="6"/>
  <c r="F1834" i="6" s="1"/>
  <c r="N1834" i="6" s="1"/>
  <c r="D1824" i="6"/>
  <c r="F1824" i="6" s="1"/>
  <c r="N1824" i="6" s="1"/>
  <c r="D1813" i="6"/>
  <c r="F1813" i="6" s="1"/>
  <c r="N1813" i="6" s="1"/>
  <c r="D1803" i="6"/>
  <c r="F1803" i="6" s="1"/>
  <c r="N1803" i="6" s="1"/>
  <c r="D1793" i="6"/>
  <c r="F1793" i="6" s="1"/>
  <c r="N1793" i="6" s="1"/>
  <c r="D1783" i="6"/>
  <c r="F1783" i="6" s="1"/>
  <c r="N1783" i="6" s="1"/>
  <c r="D1772" i="6"/>
  <c r="F1772" i="6" s="1"/>
  <c r="N1772" i="6" s="1"/>
  <c r="D1761" i="6"/>
  <c r="F1761" i="6" s="1"/>
  <c r="N1761" i="6" s="1"/>
  <c r="D1751" i="6"/>
  <c r="F1751" i="6" s="1"/>
  <c r="N1751" i="6" s="1"/>
  <c r="D1740" i="6"/>
  <c r="F1740" i="6" s="1"/>
  <c r="N1740" i="6" s="1"/>
  <c r="D1730" i="6"/>
  <c r="F1730" i="6" s="1"/>
  <c r="N1730" i="6" s="1"/>
  <c r="D1720" i="6"/>
  <c r="F1720" i="6" s="1"/>
  <c r="N1720" i="6" s="1"/>
  <c r="D1709" i="6"/>
  <c r="F1709" i="6" s="1"/>
  <c r="N1709" i="6" s="1"/>
  <c r="D1699" i="6"/>
  <c r="F1699" i="6" s="1"/>
  <c r="N1699" i="6" s="1"/>
  <c r="D1688" i="6"/>
  <c r="F1688" i="6" s="1"/>
  <c r="N1688" i="6" s="1"/>
  <c r="D1677" i="6"/>
  <c r="F1677" i="6" s="1"/>
  <c r="N1677" i="6" s="1"/>
  <c r="D1667" i="6"/>
  <c r="F1667" i="6" s="1"/>
  <c r="N1667" i="6" s="1"/>
  <c r="D1657" i="6"/>
  <c r="F1657" i="6" s="1"/>
  <c r="N1657" i="6" s="1"/>
  <c r="D1647" i="6"/>
  <c r="F1647" i="6" s="1"/>
  <c r="N1647" i="6" s="1"/>
  <c r="D1636" i="6"/>
  <c r="F1636" i="6" s="1"/>
  <c r="N1636" i="6" s="1"/>
  <c r="D1626" i="6"/>
  <c r="F1626" i="6" s="1"/>
  <c r="N1626" i="6" s="1"/>
  <c r="D1615" i="6"/>
  <c r="F1615" i="6" s="1"/>
  <c r="N1615" i="6" s="1"/>
  <c r="D1604" i="6"/>
  <c r="F1604" i="6" s="1"/>
  <c r="N1604" i="6" s="1"/>
  <c r="D1594" i="6"/>
  <c r="F1594" i="6" s="1"/>
  <c r="N1594" i="6" s="1"/>
  <c r="D1584" i="6"/>
  <c r="F1584" i="6" s="1"/>
  <c r="N1584" i="6" s="1"/>
  <c r="D1573" i="6"/>
  <c r="F1573" i="6" s="1"/>
  <c r="N1573" i="6" s="1"/>
  <c r="D1563" i="6"/>
  <c r="F1563" i="6" s="1"/>
  <c r="N1563" i="6" s="1"/>
  <c r="D1553" i="6"/>
  <c r="F1553" i="6" s="1"/>
  <c r="N1553" i="6" s="1"/>
  <c r="D1541" i="6"/>
  <c r="F1541" i="6" s="1"/>
  <c r="N1541" i="6" s="1"/>
  <c r="D1531" i="6"/>
  <c r="F1531" i="6" s="1"/>
  <c r="N1531" i="6" s="1"/>
  <c r="D1521" i="6"/>
  <c r="F1521" i="6" s="1"/>
  <c r="N1521" i="6" s="1"/>
  <c r="D1511" i="6"/>
  <c r="F1511" i="6" s="1"/>
  <c r="N1511" i="6" s="1"/>
  <c r="D1500" i="6"/>
  <c r="F1500" i="6" s="1"/>
  <c r="N1500" i="6" s="1"/>
  <c r="D1490" i="6"/>
  <c r="F1490" i="6" s="1"/>
  <c r="N1490" i="6" s="1"/>
  <c r="D1480" i="6"/>
  <c r="F1480" i="6" s="1"/>
  <c r="N1480" i="6" s="1"/>
  <c r="D1468" i="6"/>
  <c r="F1468" i="6" s="1"/>
  <c r="N1468" i="6" s="1"/>
  <c r="D1458" i="6"/>
  <c r="F1458" i="6" s="1"/>
  <c r="N1458" i="6" s="1"/>
  <c r="D1448" i="6"/>
  <c r="F1448" i="6" s="1"/>
  <c r="N1448" i="6" s="1"/>
  <c r="D1437" i="6"/>
  <c r="F1437" i="6" s="1"/>
  <c r="N1437" i="6" s="1"/>
  <c r="D1427" i="6"/>
  <c r="F1427" i="6" s="1"/>
  <c r="N1427" i="6" s="1"/>
  <c r="D1417" i="6"/>
  <c r="F1417" i="6" s="1"/>
  <c r="N1417" i="6" s="1"/>
  <c r="D1407" i="6"/>
  <c r="F1407" i="6" s="1"/>
  <c r="N1407" i="6" s="1"/>
  <c r="D1395" i="6"/>
  <c r="F1395" i="6" s="1"/>
  <c r="N1395" i="6" s="1"/>
  <c r="D1385" i="6"/>
  <c r="F1385" i="6" s="1"/>
  <c r="N1385" i="6" s="1"/>
  <c r="D1375" i="6"/>
  <c r="F1375" i="6" s="1"/>
  <c r="N1375" i="6" s="1"/>
  <c r="D1364" i="6"/>
  <c r="F1364" i="6" s="1"/>
  <c r="N1364" i="6" s="1"/>
  <c r="D1354" i="6"/>
  <c r="F1354" i="6" s="1"/>
  <c r="N1354" i="6" s="1"/>
  <c r="D1344" i="6"/>
  <c r="F1344" i="6" s="1"/>
  <c r="N1344" i="6" s="1"/>
  <c r="D1333" i="6"/>
  <c r="F1333" i="6" s="1"/>
  <c r="N1333" i="6" s="1"/>
  <c r="D1322" i="6"/>
  <c r="F1322" i="6" s="1"/>
  <c r="N1322" i="6" s="1"/>
  <c r="D1313" i="6"/>
  <c r="F1313" i="6" s="1"/>
  <c r="N1313" i="6" s="1"/>
  <c r="D1304" i="6"/>
  <c r="F1304" i="6" s="1"/>
  <c r="N1304" i="6" s="1"/>
  <c r="D1295" i="6"/>
  <c r="F1295" i="6" s="1"/>
  <c r="N1295" i="6" s="1"/>
  <c r="D1286" i="6"/>
  <c r="F1286" i="6" s="1"/>
  <c r="N1286" i="6" s="1"/>
  <c r="D1277" i="6"/>
  <c r="F1277" i="6" s="1"/>
  <c r="N1277" i="6" s="1"/>
  <c r="D1268" i="6"/>
  <c r="F1268" i="6" s="1"/>
  <c r="N1268" i="6" s="1"/>
  <c r="D1258" i="6"/>
  <c r="F1258" i="6" s="1"/>
  <c r="N1258" i="6" s="1"/>
  <c r="D1249" i="6"/>
  <c r="F1249" i="6" s="1"/>
  <c r="N1249" i="6" s="1"/>
  <c r="D1240" i="6"/>
  <c r="F1240" i="6" s="1"/>
  <c r="N1240" i="6" s="1"/>
  <c r="D1231" i="6"/>
  <c r="F1231" i="6" s="1"/>
  <c r="N1231" i="6" s="1"/>
  <c r="D1222" i="6"/>
  <c r="F1222" i="6" s="1"/>
  <c r="N1222" i="6" s="1"/>
  <c r="D1213" i="6"/>
  <c r="F1213" i="6" s="1"/>
  <c r="N1213" i="6" s="1"/>
  <c r="D1204" i="6"/>
  <c r="F1204" i="6" s="1"/>
  <c r="N1204" i="6" s="1"/>
  <c r="D1194" i="6"/>
  <c r="F1194" i="6" s="1"/>
  <c r="N1194" i="6" s="1"/>
  <c r="D1185" i="6"/>
  <c r="F1185" i="6" s="1"/>
  <c r="N1185" i="6" s="1"/>
  <c r="D1995" i="6"/>
  <c r="F1995" i="6" s="1"/>
  <c r="N1995" i="6" s="1"/>
  <c r="D1983" i="6"/>
  <c r="F1983" i="6" s="1"/>
  <c r="N1983" i="6" s="1"/>
  <c r="D1971" i="6"/>
  <c r="F1971" i="6" s="1"/>
  <c r="N1971" i="6" s="1"/>
  <c r="D1959" i="6"/>
  <c r="F1959" i="6" s="1"/>
  <c r="N1959" i="6" s="1"/>
  <c r="D1948" i="6"/>
  <c r="F1948" i="6" s="1"/>
  <c r="N1948" i="6" s="1"/>
  <c r="D1938" i="6"/>
  <c r="F1938" i="6" s="1"/>
  <c r="N1938" i="6" s="1"/>
  <c r="D1928" i="6"/>
  <c r="F1928" i="6" s="1"/>
  <c r="N1928" i="6" s="1"/>
  <c r="D1916" i="6"/>
  <c r="F1916" i="6" s="1"/>
  <c r="N1916" i="6" s="1"/>
  <c r="D1906" i="6"/>
  <c r="F1906" i="6" s="1"/>
  <c r="N1906" i="6" s="1"/>
  <c r="D1896" i="6"/>
  <c r="F1896" i="6" s="1"/>
  <c r="N1896" i="6" s="1"/>
  <c r="D1885" i="6"/>
  <c r="F1885" i="6" s="1"/>
  <c r="N1885" i="6" s="1"/>
  <c r="D1875" i="6"/>
  <c r="F1875" i="6" s="1"/>
  <c r="N1875" i="6" s="1"/>
  <c r="D1865" i="6"/>
  <c r="F1865" i="6" s="1"/>
  <c r="N1865" i="6" s="1"/>
  <c r="D1855" i="6"/>
  <c r="F1855" i="6" s="1"/>
  <c r="N1855" i="6" s="1"/>
  <c r="D1843" i="6"/>
  <c r="F1843" i="6" s="1"/>
  <c r="N1843" i="6" s="1"/>
  <c r="D1833" i="6"/>
  <c r="F1833" i="6" s="1"/>
  <c r="N1833" i="6" s="1"/>
  <c r="D1823" i="6"/>
  <c r="F1823" i="6" s="1"/>
  <c r="N1823" i="6" s="1"/>
  <c r="D1812" i="6"/>
  <c r="F1812" i="6" s="1"/>
  <c r="N1812" i="6" s="1"/>
  <c r="D1802" i="6"/>
  <c r="F1802" i="6" s="1"/>
  <c r="N1802" i="6" s="1"/>
  <c r="D1792" i="6"/>
  <c r="F1792" i="6" s="1"/>
  <c r="N1792" i="6" s="1"/>
  <c r="D1781" i="6"/>
  <c r="F1781" i="6" s="1"/>
  <c r="N1781" i="6" s="1"/>
  <c r="D1770" i="6"/>
  <c r="F1770" i="6" s="1"/>
  <c r="N1770" i="6" s="1"/>
  <c r="D1760" i="6"/>
  <c r="F1760" i="6" s="1"/>
  <c r="N1760" i="6" s="1"/>
  <c r="D1749" i="6"/>
  <c r="F1749" i="6" s="1"/>
  <c r="N1749" i="6" s="1"/>
  <c r="D1739" i="6"/>
  <c r="F1739" i="6" s="1"/>
  <c r="N1739" i="6" s="1"/>
  <c r="D1729" i="6"/>
  <c r="F1729" i="6" s="1"/>
  <c r="N1729" i="6" s="1"/>
  <c r="D1719" i="6"/>
  <c r="F1719" i="6" s="1"/>
  <c r="N1719" i="6" s="1"/>
  <c r="D1708" i="6"/>
  <c r="F1708" i="6" s="1"/>
  <c r="N1708" i="6" s="1"/>
  <c r="D1697" i="6"/>
  <c r="F1697" i="6" s="1"/>
  <c r="N1697" i="6" s="1"/>
  <c r="D1687" i="6"/>
  <c r="F1687" i="6" s="1"/>
  <c r="N1687" i="6" s="1"/>
  <c r="D1676" i="6"/>
  <c r="F1676" i="6" s="1"/>
  <c r="N1676" i="6" s="1"/>
  <c r="D1666" i="6"/>
  <c r="F1666" i="6" s="1"/>
  <c r="N1666" i="6" s="1"/>
  <c r="D1656" i="6"/>
  <c r="F1656" i="6" s="1"/>
  <c r="N1656" i="6" s="1"/>
  <c r="D1645" i="6"/>
  <c r="F1645" i="6" s="1"/>
  <c r="N1645" i="6" s="1"/>
  <c r="D1635" i="6"/>
  <c r="F1635" i="6" s="1"/>
  <c r="N1635" i="6" s="1"/>
  <c r="D1624" i="6"/>
  <c r="F1624" i="6" s="1"/>
  <c r="N1624" i="6" s="1"/>
  <c r="D1613" i="6"/>
  <c r="F1613" i="6" s="1"/>
  <c r="N1613" i="6" s="1"/>
  <c r="D1603" i="6"/>
  <c r="F1603" i="6" s="1"/>
  <c r="N1603" i="6" s="1"/>
  <c r="D1593" i="6"/>
  <c r="F1593" i="6" s="1"/>
  <c r="N1593" i="6" s="1"/>
  <c r="D1583" i="6"/>
  <c r="F1583" i="6" s="1"/>
  <c r="N1583" i="6" s="1"/>
  <c r="D1572" i="6"/>
  <c r="F1572" i="6" s="1"/>
  <c r="N1572" i="6" s="1"/>
  <c r="D1562" i="6"/>
  <c r="F1562" i="6" s="1"/>
  <c r="N1562" i="6" s="1"/>
  <c r="D1551" i="6"/>
  <c r="F1551" i="6" s="1"/>
  <c r="N1551" i="6" s="1"/>
  <c r="D1540" i="6"/>
  <c r="F1540" i="6" s="1"/>
  <c r="N1540" i="6" s="1"/>
  <c r="D1530" i="6"/>
  <c r="F1530" i="6" s="1"/>
  <c r="N1530" i="6" s="1"/>
  <c r="D1520" i="6"/>
  <c r="F1520" i="6" s="1"/>
  <c r="N1520" i="6" s="1"/>
  <c r="D1509" i="6"/>
  <c r="F1509" i="6" s="1"/>
  <c r="N1509" i="6" s="1"/>
  <c r="D1499" i="6"/>
  <c r="F1499" i="6" s="1"/>
  <c r="N1499" i="6" s="1"/>
  <c r="D1489" i="6"/>
  <c r="F1489" i="6" s="1"/>
  <c r="N1489" i="6" s="1"/>
  <c r="D1477" i="6"/>
  <c r="F1477" i="6" s="1"/>
  <c r="N1477" i="6" s="1"/>
  <c r="D1467" i="6"/>
  <c r="F1467" i="6" s="1"/>
  <c r="N1467" i="6" s="1"/>
  <c r="D1457" i="6"/>
  <c r="F1457" i="6" s="1"/>
  <c r="N1457" i="6" s="1"/>
  <c r="D1447" i="6"/>
  <c r="F1447" i="6" s="1"/>
  <c r="N1447" i="6" s="1"/>
  <c r="D1436" i="6"/>
  <c r="F1436" i="6" s="1"/>
  <c r="N1436" i="6" s="1"/>
  <c r="D1426" i="6"/>
  <c r="F1426" i="6" s="1"/>
  <c r="N1426" i="6" s="1"/>
  <c r="D1416" i="6"/>
  <c r="F1416" i="6" s="1"/>
  <c r="N1416" i="6" s="1"/>
  <c r="D1404" i="6"/>
  <c r="F1404" i="6" s="1"/>
  <c r="N1404" i="6" s="1"/>
  <c r="D1394" i="6"/>
  <c r="F1394" i="6" s="1"/>
  <c r="N1394" i="6" s="1"/>
  <c r="D1384" i="6"/>
  <c r="F1384" i="6" s="1"/>
  <c r="N1384" i="6" s="1"/>
  <c r="D1373" i="6"/>
  <c r="F1373" i="6" s="1"/>
  <c r="N1373" i="6" s="1"/>
  <c r="D1363" i="6"/>
  <c r="F1363" i="6" s="1"/>
  <c r="N1363" i="6" s="1"/>
  <c r="D1353" i="6"/>
  <c r="F1353" i="6" s="1"/>
  <c r="N1353" i="6" s="1"/>
  <c r="D1343" i="6"/>
  <c r="F1343" i="6" s="1"/>
  <c r="N1343" i="6" s="1"/>
  <c r="D1331" i="6"/>
  <c r="F1331" i="6" s="1"/>
  <c r="N1331" i="6" s="1"/>
  <c r="D1321" i="6"/>
  <c r="F1321" i="6" s="1"/>
  <c r="N1321" i="6" s="1"/>
  <c r="D1312" i="6"/>
  <c r="F1312" i="6" s="1"/>
  <c r="N1312" i="6" s="1"/>
  <c r="D1303" i="6"/>
  <c r="F1303" i="6" s="1"/>
  <c r="N1303" i="6" s="1"/>
  <c r="D1294" i="6"/>
  <c r="F1294" i="6" s="1"/>
  <c r="N1294" i="6" s="1"/>
  <c r="D1285" i="6"/>
  <c r="F1285" i="6" s="1"/>
  <c r="N1285" i="6" s="1"/>
  <c r="D1276" i="6"/>
  <c r="F1276" i="6" s="1"/>
  <c r="N1276" i="6" s="1"/>
  <c r="D1266" i="6"/>
  <c r="F1266" i="6" s="1"/>
  <c r="N1266" i="6" s="1"/>
  <c r="D1257" i="6"/>
  <c r="F1257" i="6" s="1"/>
  <c r="N1257" i="6" s="1"/>
  <c r="D1248" i="6"/>
  <c r="F1248" i="6" s="1"/>
  <c r="N1248" i="6" s="1"/>
  <c r="D1239" i="6"/>
  <c r="F1239" i="6" s="1"/>
  <c r="N1239" i="6" s="1"/>
  <c r="D1230" i="6"/>
  <c r="F1230" i="6" s="1"/>
  <c r="N1230" i="6" s="1"/>
  <c r="D1221" i="6"/>
  <c r="F1221" i="6" s="1"/>
  <c r="N1221" i="6" s="1"/>
  <c r="D1212" i="6"/>
  <c r="F1212" i="6" s="1"/>
  <c r="N1212" i="6" s="1"/>
  <c r="D1994" i="6"/>
  <c r="F1994" i="6" s="1"/>
  <c r="N1994" i="6" s="1"/>
  <c r="D1978" i="6"/>
  <c r="F1978" i="6" s="1"/>
  <c r="N1978" i="6" s="1"/>
  <c r="D1956" i="6"/>
  <c r="F1956" i="6" s="1"/>
  <c r="N1956" i="6" s="1"/>
  <c r="D1941" i="6"/>
  <c r="F1941" i="6" s="1"/>
  <c r="N1941" i="6" s="1"/>
  <c r="D1923" i="6"/>
  <c r="F1923" i="6" s="1"/>
  <c r="N1923" i="6" s="1"/>
  <c r="D1905" i="6"/>
  <c r="F1905" i="6" s="1"/>
  <c r="N1905" i="6" s="1"/>
  <c r="D1891" i="6"/>
  <c r="F1891" i="6" s="1"/>
  <c r="N1891" i="6" s="1"/>
  <c r="D1873" i="6"/>
  <c r="F1873" i="6" s="1"/>
  <c r="N1873" i="6" s="1"/>
  <c r="D1858" i="6"/>
  <c r="F1858" i="6" s="1"/>
  <c r="N1858" i="6" s="1"/>
  <c r="D1840" i="6"/>
  <c r="F1840" i="6" s="1"/>
  <c r="N1840" i="6" s="1"/>
  <c r="D1821" i="6"/>
  <c r="F1821" i="6" s="1"/>
  <c r="N1821" i="6" s="1"/>
  <c r="D1807" i="6"/>
  <c r="F1807" i="6" s="1"/>
  <c r="N1807" i="6" s="1"/>
  <c r="D1788" i="6"/>
  <c r="F1788" i="6" s="1"/>
  <c r="N1788" i="6" s="1"/>
  <c r="D1775" i="6"/>
  <c r="F1775" i="6" s="1"/>
  <c r="N1775" i="6" s="1"/>
  <c r="D1756" i="6"/>
  <c r="F1756" i="6" s="1"/>
  <c r="N1756" i="6" s="1"/>
  <c r="D1738" i="6"/>
  <c r="F1738" i="6" s="1"/>
  <c r="N1738" i="6" s="1"/>
  <c r="D1723" i="6"/>
  <c r="F1723" i="6" s="1"/>
  <c r="N1723" i="6" s="1"/>
  <c r="D1705" i="6"/>
  <c r="F1705" i="6" s="1"/>
  <c r="N1705" i="6" s="1"/>
  <c r="D1691" i="6"/>
  <c r="F1691" i="6" s="1"/>
  <c r="N1691" i="6" s="1"/>
  <c r="D1673" i="6"/>
  <c r="F1673" i="6" s="1"/>
  <c r="N1673" i="6" s="1"/>
  <c r="D1655" i="6"/>
  <c r="F1655" i="6" s="1"/>
  <c r="N1655" i="6" s="1"/>
  <c r="D1640" i="6"/>
  <c r="F1640" i="6" s="1"/>
  <c r="N1640" i="6" s="1"/>
  <c r="D1621" i="6"/>
  <c r="F1621" i="6" s="1"/>
  <c r="N1621" i="6" s="1"/>
  <c r="D1608" i="6"/>
  <c r="F1608" i="6" s="1"/>
  <c r="N1608" i="6" s="1"/>
  <c r="D1589" i="6"/>
  <c r="F1589" i="6" s="1"/>
  <c r="N1589" i="6" s="1"/>
  <c r="D1571" i="6"/>
  <c r="F1571" i="6" s="1"/>
  <c r="N1571" i="6" s="1"/>
  <c r="D1556" i="6"/>
  <c r="F1556" i="6" s="1"/>
  <c r="N1556" i="6" s="1"/>
  <c r="D1538" i="6"/>
  <c r="F1538" i="6" s="1"/>
  <c r="N1538" i="6" s="1"/>
  <c r="D1523" i="6"/>
  <c r="F1523" i="6" s="1"/>
  <c r="N1523" i="6" s="1"/>
  <c r="D1505" i="6"/>
  <c r="F1505" i="6" s="1"/>
  <c r="N1505" i="6" s="1"/>
  <c r="D1487" i="6"/>
  <c r="F1487" i="6" s="1"/>
  <c r="N1487" i="6" s="1"/>
  <c r="D1473" i="6"/>
  <c r="F1473" i="6" s="1"/>
  <c r="N1473" i="6" s="1"/>
  <c r="D1992" i="6"/>
  <c r="F1992" i="6" s="1"/>
  <c r="N1992" i="6" s="1"/>
  <c r="D1976" i="6"/>
  <c r="F1976" i="6" s="1"/>
  <c r="N1976" i="6" s="1"/>
  <c r="D1955" i="6"/>
  <c r="F1955" i="6" s="1"/>
  <c r="N1955" i="6" s="1"/>
  <c r="D1937" i="6"/>
  <c r="F1937" i="6" s="1"/>
  <c r="N1937" i="6" s="1"/>
  <c r="D1922" i="6"/>
  <c r="F1922" i="6" s="1"/>
  <c r="N1922" i="6" s="1"/>
  <c r="D1904" i="6"/>
  <c r="F1904" i="6" s="1"/>
  <c r="N1904" i="6" s="1"/>
  <c r="D1889" i="6"/>
  <c r="F1889" i="6" s="1"/>
  <c r="N1889" i="6" s="1"/>
  <c r="D1871" i="6"/>
  <c r="F1871" i="6" s="1"/>
  <c r="N1871" i="6" s="1"/>
  <c r="D1852" i="6"/>
  <c r="F1852" i="6" s="1"/>
  <c r="N1852" i="6" s="1"/>
  <c r="D1839" i="6"/>
  <c r="F1839" i="6" s="1"/>
  <c r="N1839" i="6" s="1"/>
  <c r="D1820" i="6"/>
  <c r="F1820" i="6" s="1"/>
  <c r="N1820" i="6" s="1"/>
  <c r="D1805" i="6"/>
  <c r="F1805" i="6" s="1"/>
  <c r="N1805" i="6" s="1"/>
  <c r="D1787" i="6"/>
  <c r="F1787" i="6" s="1"/>
  <c r="N1787" i="6" s="1"/>
  <c r="D1769" i="6"/>
  <c r="F1769" i="6" s="1"/>
  <c r="N1769" i="6" s="1"/>
  <c r="D1755" i="6"/>
  <c r="F1755" i="6" s="1"/>
  <c r="N1755" i="6" s="1"/>
  <c r="D1737" i="6"/>
  <c r="F1737" i="6" s="1"/>
  <c r="N1737" i="6" s="1"/>
  <c r="D1722" i="6"/>
  <c r="F1722" i="6" s="1"/>
  <c r="N1722" i="6" s="1"/>
  <c r="D1704" i="6"/>
  <c r="F1704" i="6" s="1"/>
  <c r="N1704" i="6" s="1"/>
  <c r="D1685" i="6"/>
  <c r="F1685" i="6" s="1"/>
  <c r="N1685" i="6" s="1"/>
  <c r="D1672" i="6"/>
  <c r="F1672" i="6" s="1"/>
  <c r="N1672" i="6" s="1"/>
  <c r="D1653" i="6"/>
  <c r="F1653" i="6" s="1"/>
  <c r="N1653" i="6" s="1"/>
  <c r="D1639" i="6"/>
  <c r="F1639" i="6" s="1"/>
  <c r="N1639" i="6" s="1"/>
  <c r="D1620" i="6"/>
  <c r="F1620" i="6" s="1"/>
  <c r="N1620" i="6" s="1"/>
  <c r="D1602" i="6"/>
  <c r="F1602" i="6" s="1"/>
  <c r="N1602" i="6" s="1"/>
  <c r="D1587" i="6"/>
  <c r="F1587" i="6" s="1"/>
  <c r="N1587" i="6" s="1"/>
  <c r="D1569" i="6"/>
  <c r="F1569" i="6" s="1"/>
  <c r="N1569" i="6" s="1"/>
  <c r="D1555" i="6"/>
  <c r="F1555" i="6" s="1"/>
  <c r="N1555" i="6" s="1"/>
  <c r="D1537" i="6"/>
  <c r="F1537" i="6" s="1"/>
  <c r="N1537" i="6" s="1"/>
  <c r="D1519" i="6"/>
  <c r="F1519" i="6" s="1"/>
  <c r="N1519" i="6" s="1"/>
  <c r="D1504" i="6"/>
  <c r="F1504" i="6" s="1"/>
  <c r="N1504" i="6" s="1"/>
  <c r="D1485" i="6"/>
  <c r="F1485" i="6" s="1"/>
  <c r="N1485" i="6" s="1"/>
  <c r="D1472" i="6"/>
  <c r="F1472" i="6" s="1"/>
  <c r="N1472" i="6" s="1"/>
  <c r="D1991" i="6"/>
  <c r="F1991" i="6" s="1"/>
  <c r="N1991" i="6" s="1"/>
  <c r="D1970" i="6"/>
  <c r="F1970" i="6" s="1"/>
  <c r="N1970" i="6" s="1"/>
  <c r="D1953" i="6"/>
  <c r="F1953" i="6" s="1"/>
  <c r="N1953" i="6" s="1"/>
  <c r="D1935" i="6"/>
  <c r="F1935" i="6" s="1"/>
  <c r="N1935" i="6" s="1"/>
  <c r="D1921" i="6"/>
  <c r="F1921" i="6" s="1"/>
  <c r="N1921" i="6" s="1"/>
  <c r="D1903" i="6"/>
  <c r="F1903" i="6" s="1"/>
  <c r="N1903" i="6" s="1"/>
  <c r="D1884" i="6"/>
  <c r="F1884" i="6" s="1"/>
  <c r="N1884" i="6" s="1"/>
  <c r="D1869" i="6"/>
  <c r="F1869" i="6" s="1"/>
  <c r="N1869" i="6" s="1"/>
  <c r="D1851" i="6"/>
  <c r="F1851" i="6" s="1"/>
  <c r="N1851" i="6" s="1"/>
  <c r="D1837" i="6"/>
  <c r="F1837" i="6" s="1"/>
  <c r="N1837" i="6" s="1"/>
  <c r="D1819" i="6"/>
  <c r="F1819" i="6" s="1"/>
  <c r="N1819" i="6" s="1"/>
  <c r="D1801" i="6"/>
  <c r="F1801" i="6" s="1"/>
  <c r="N1801" i="6" s="1"/>
  <c r="D1786" i="6"/>
  <c r="F1786" i="6" s="1"/>
  <c r="N1786" i="6" s="1"/>
  <c r="D1768" i="6"/>
  <c r="F1768" i="6" s="1"/>
  <c r="N1768" i="6" s="1"/>
  <c r="D1754" i="6"/>
  <c r="F1754" i="6" s="1"/>
  <c r="N1754" i="6" s="1"/>
  <c r="D1736" i="6"/>
  <c r="F1736" i="6" s="1"/>
  <c r="N1736" i="6" s="1"/>
  <c r="D1717" i="6"/>
  <c r="F1717" i="6" s="1"/>
  <c r="N1717" i="6" s="1"/>
  <c r="D1703" i="6"/>
  <c r="F1703" i="6" s="1"/>
  <c r="N1703" i="6" s="1"/>
  <c r="D1684" i="6"/>
  <c r="F1684" i="6" s="1"/>
  <c r="N1684" i="6" s="1"/>
  <c r="D1669" i="6"/>
  <c r="F1669" i="6" s="1"/>
  <c r="N1669" i="6" s="1"/>
  <c r="D1651" i="6"/>
  <c r="F1651" i="6" s="1"/>
  <c r="N1651" i="6" s="1"/>
  <c r="D1633" i="6"/>
  <c r="F1633" i="6" s="1"/>
  <c r="N1633" i="6" s="1"/>
  <c r="D1619" i="6"/>
  <c r="F1619" i="6" s="1"/>
  <c r="N1619" i="6" s="1"/>
  <c r="D1601" i="6"/>
  <c r="F1601" i="6" s="1"/>
  <c r="N1601" i="6" s="1"/>
  <c r="D1586" i="6"/>
  <c r="F1586" i="6" s="1"/>
  <c r="N1586" i="6" s="1"/>
  <c r="D1568" i="6"/>
  <c r="F1568" i="6" s="1"/>
  <c r="N1568" i="6" s="1"/>
  <c r="D1549" i="6"/>
  <c r="F1549" i="6" s="1"/>
  <c r="N1549" i="6" s="1"/>
  <c r="D1536" i="6"/>
  <c r="F1536" i="6" s="1"/>
  <c r="N1536" i="6" s="1"/>
  <c r="D1517" i="6"/>
  <c r="F1517" i="6" s="1"/>
  <c r="N1517" i="6" s="1"/>
  <c r="D1503" i="6"/>
  <c r="F1503" i="6" s="1"/>
  <c r="N1503" i="6" s="1"/>
  <c r="D1484" i="6"/>
  <c r="F1484" i="6" s="1"/>
  <c r="N1484" i="6" s="1"/>
  <c r="D1981" i="6"/>
  <c r="F1981" i="6" s="1"/>
  <c r="N1981" i="6" s="1"/>
  <c r="D1965" i="6"/>
  <c r="F1965" i="6" s="1"/>
  <c r="N1965" i="6" s="1"/>
  <c r="D1946" i="6"/>
  <c r="F1946" i="6" s="1"/>
  <c r="N1946" i="6" s="1"/>
  <c r="D1931" i="6"/>
  <c r="F1931" i="6" s="1"/>
  <c r="N1931" i="6" s="1"/>
  <c r="D1913" i="6"/>
  <c r="F1913" i="6" s="1"/>
  <c r="N1913" i="6" s="1"/>
  <c r="D1895" i="6"/>
  <c r="F1895" i="6" s="1"/>
  <c r="N1895" i="6" s="1"/>
  <c r="D1880" i="6"/>
  <c r="F1880" i="6" s="1"/>
  <c r="N1880" i="6" s="1"/>
  <c r="D1861" i="6"/>
  <c r="F1861" i="6" s="1"/>
  <c r="N1861" i="6" s="1"/>
  <c r="D1848" i="6"/>
  <c r="F1848" i="6" s="1"/>
  <c r="N1848" i="6" s="1"/>
  <c r="D1829" i="6"/>
  <c r="F1829" i="6" s="1"/>
  <c r="N1829" i="6" s="1"/>
  <c r="D1811" i="6"/>
  <c r="F1811" i="6" s="1"/>
  <c r="N1811" i="6" s="1"/>
  <c r="D1796" i="6"/>
  <c r="F1796" i="6" s="1"/>
  <c r="N1796" i="6" s="1"/>
  <c r="D1778" i="6"/>
  <c r="F1778" i="6" s="1"/>
  <c r="N1778" i="6" s="1"/>
  <c r="D1764" i="6"/>
  <c r="F1764" i="6" s="1"/>
  <c r="N1764" i="6" s="1"/>
  <c r="D1746" i="6"/>
  <c r="F1746" i="6" s="1"/>
  <c r="N1746" i="6" s="1"/>
  <c r="D1728" i="6"/>
  <c r="F1728" i="6" s="1"/>
  <c r="N1728" i="6" s="1"/>
  <c r="D1713" i="6"/>
  <c r="F1713" i="6" s="1"/>
  <c r="N1713" i="6" s="1"/>
  <c r="D1695" i="6"/>
  <c r="F1695" i="6" s="1"/>
  <c r="N1695" i="6" s="1"/>
  <c r="D1681" i="6"/>
  <c r="F1681" i="6" s="1"/>
  <c r="N1681" i="6" s="1"/>
  <c r="D1663" i="6"/>
  <c r="F1663" i="6" s="1"/>
  <c r="N1663" i="6" s="1"/>
  <c r="D1644" i="6"/>
  <c r="F1644" i="6" s="1"/>
  <c r="N1644" i="6" s="1"/>
  <c r="D1629" i="6"/>
  <c r="F1629" i="6" s="1"/>
  <c r="N1629" i="6" s="1"/>
  <c r="D1611" i="6"/>
  <c r="F1611" i="6" s="1"/>
  <c r="N1611" i="6" s="1"/>
  <c r="D1596" i="6"/>
  <c r="F1596" i="6" s="1"/>
  <c r="N1596" i="6" s="1"/>
  <c r="D1578" i="6"/>
  <c r="F1578" i="6" s="1"/>
  <c r="N1578" i="6" s="1"/>
  <c r="D1560" i="6"/>
  <c r="F1560" i="6" s="1"/>
  <c r="N1560" i="6" s="1"/>
  <c r="D1546" i="6"/>
  <c r="F1546" i="6" s="1"/>
  <c r="N1546" i="6" s="1"/>
  <c r="D1528" i="6"/>
  <c r="F1528" i="6" s="1"/>
  <c r="N1528" i="6" s="1"/>
  <c r="D1513" i="6"/>
  <c r="F1513" i="6" s="1"/>
  <c r="N1513" i="6" s="1"/>
  <c r="D1495" i="6"/>
  <c r="F1495" i="6" s="1"/>
  <c r="N1495" i="6" s="1"/>
  <c r="D1476" i="6"/>
  <c r="F1476" i="6" s="1"/>
  <c r="N1476" i="6" s="1"/>
  <c r="D1463" i="6"/>
  <c r="F1463" i="6" s="1"/>
  <c r="N1463" i="6" s="1"/>
  <c r="D1444" i="6"/>
  <c r="F1444" i="6" s="1"/>
  <c r="N1444" i="6" s="1"/>
  <c r="D1429" i="6"/>
  <c r="F1429" i="6" s="1"/>
  <c r="N1429" i="6" s="1"/>
  <c r="D1411" i="6"/>
  <c r="F1411" i="6" s="1"/>
  <c r="N1411" i="6" s="1"/>
  <c r="D1393" i="6"/>
  <c r="F1393" i="6" s="1"/>
  <c r="N1393" i="6" s="1"/>
  <c r="D1379" i="6"/>
  <c r="F1379" i="6" s="1"/>
  <c r="N1379" i="6" s="1"/>
  <c r="D1361" i="6"/>
  <c r="F1361" i="6" s="1"/>
  <c r="N1361" i="6" s="1"/>
  <c r="D1346" i="6"/>
  <c r="F1346" i="6" s="1"/>
  <c r="N1346" i="6" s="1"/>
  <c r="D1328" i="6"/>
  <c r="F1328" i="6" s="1"/>
  <c r="N1328" i="6" s="1"/>
  <c r="D1311" i="6"/>
  <c r="F1311" i="6" s="1"/>
  <c r="N1311" i="6" s="1"/>
  <c r="D1298" i="6"/>
  <c r="F1298" i="6" s="1"/>
  <c r="N1298" i="6" s="1"/>
  <c r="D1282" i="6"/>
  <c r="F1282" i="6" s="1"/>
  <c r="N1282" i="6" s="1"/>
  <c r="D1270" i="6"/>
  <c r="F1270" i="6" s="1"/>
  <c r="N1270" i="6" s="1"/>
  <c r="D1254" i="6"/>
  <c r="F1254" i="6" s="1"/>
  <c r="N1254" i="6" s="1"/>
  <c r="D1238" i="6"/>
  <c r="F1238" i="6" s="1"/>
  <c r="N1238" i="6" s="1"/>
  <c r="D1225" i="6"/>
  <c r="F1225" i="6" s="1"/>
  <c r="N1225" i="6" s="1"/>
  <c r="D1209" i="6"/>
  <c r="F1209" i="6" s="1"/>
  <c r="N1209" i="6" s="1"/>
  <c r="D1198" i="6"/>
  <c r="F1198" i="6" s="1"/>
  <c r="N1198" i="6" s="1"/>
  <c r="D1184" i="6"/>
  <c r="F1184" i="6" s="1"/>
  <c r="N1184" i="6" s="1"/>
  <c r="D1174" i="6"/>
  <c r="F1174" i="6" s="1"/>
  <c r="N1174" i="6" s="1"/>
  <c r="D1164" i="6"/>
  <c r="F1164" i="6" s="1"/>
  <c r="N1164" i="6" s="1"/>
  <c r="D1153" i="6"/>
  <c r="F1153" i="6" s="1"/>
  <c r="N1153" i="6" s="1"/>
  <c r="D1143" i="6"/>
  <c r="F1143" i="6" s="1"/>
  <c r="N1143" i="6" s="1"/>
  <c r="D1133" i="6"/>
  <c r="F1133" i="6" s="1"/>
  <c r="N1133" i="6" s="1"/>
  <c r="D1124" i="6"/>
  <c r="F1124" i="6" s="1"/>
  <c r="N1124" i="6" s="1"/>
  <c r="D1114" i="6"/>
  <c r="F1114" i="6" s="1"/>
  <c r="N1114" i="6" s="1"/>
  <c r="D1105" i="6"/>
  <c r="F1105" i="6" s="1"/>
  <c r="N1105" i="6" s="1"/>
  <c r="D1096" i="6"/>
  <c r="F1096" i="6" s="1"/>
  <c r="N1096" i="6" s="1"/>
  <c r="D1087" i="6"/>
  <c r="F1087" i="6" s="1"/>
  <c r="N1087" i="6" s="1"/>
  <c r="D1078" i="6"/>
  <c r="F1078" i="6" s="1"/>
  <c r="N1078" i="6" s="1"/>
  <c r="D1069" i="6"/>
  <c r="F1069" i="6" s="1"/>
  <c r="N1069" i="6" s="1"/>
  <c r="D1060" i="6"/>
  <c r="F1060" i="6" s="1"/>
  <c r="N1060" i="6" s="1"/>
  <c r="D1050" i="6"/>
  <c r="F1050" i="6" s="1"/>
  <c r="N1050" i="6" s="1"/>
  <c r="D1041" i="6"/>
  <c r="F1041" i="6" s="1"/>
  <c r="N1041" i="6" s="1"/>
  <c r="D1032" i="6"/>
  <c r="F1032" i="6" s="1"/>
  <c r="N1032" i="6" s="1"/>
  <c r="D1023" i="6"/>
  <c r="F1023" i="6" s="1"/>
  <c r="N1023" i="6" s="1"/>
  <c r="D1014" i="6"/>
  <c r="F1014" i="6" s="1"/>
  <c r="N1014" i="6" s="1"/>
  <c r="D1005" i="6"/>
  <c r="F1005" i="6" s="1"/>
  <c r="N1005" i="6" s="1"/>
  <c r="D996" i="6"/>
  <c r="F996" i="6" s="1"/>
  <c r="N996" i="6" s="1"/>
  <c r="D986" i="6"/>
  <c r="F986" i="6" s="1"/>
  <c r="N986" i="6" s="1"/>
  <c r="D977" i="6"/>
  <c r="F977" i="6" s="1"/>
  <c r="N977" i="6" s="1"/>
  <c r="D968" i="6"/>
  <c r="F968" i="6" s="1"/>
  <c r="N968" i="6" s="1"/>
  <c r="D959" i="6"/>
  <c r="F959" i="6" s="1"/>
  <c r="N959" i="6" s="1"/>
  <c r="D950" i="6"/>
  <c r="F950" i="6" s="1"/>
  <c r="N950" i="6" s="1"/>
  <c r="D941" i="6"/>
  <c r="F941" i="6" s="1"/>
  <c r="N941" i="6" s="1"/>
  <c r="D932" i="6"/>
  <c r="F932" i="6" s="1"/>
  <c r="N932" i="6" s="1"/>
  <c r="D922" i="6"/>
  <c r="F922" i="6" s="1"/>
  <c r="N922" i="6" s="1"/>
  <c r="D913" i="6"/>
  <c r="F913" i="6" s="1"/>
  <c r="N913" i="6" s="1"/>
  <c r="D904" i="6"/>
  <c r="F904" i="6" s="1"/>
  <c r="N904" i="6" s="1"/>
  <c r="D895" i="6"/>
  <c r="F895" i="6" s="1"/>
  <c r="N895" i="6" s="1"/>
  <c r="D886" i="6"/>
  <c r="F886" i="6" s="1"/>
  <c r="N886" i="6" s="1"/>
  <c r="D877" i="6"/>
  <c r="F877" i="6" s="1"/>
  <c r="N877" i="6" s="1"/>
  <c r="D868" i="6"/>
  <c r="F868" i="6" s="1"/>
  <c r="N868" i="6" s="1"/>
  <c r="D858" i="6"/>
  <c r="F858" i="6" s="1"/>
  <c r="N858" i="6" s="1"/>
  <c r="D1989" i="6"/>
  <c r="F1989" i="6" s="1"/>
  <c r="N1989" i="6" s="1"/>
  <c r="D1952" i="6"/>
  <c r="F1952" i="6" s="1"/>
  <c r="N1952" i="6" s="1"/>
  <c r="D1915" i="6"/>
  <c r="F1915" i="6" s="1"/>
  <c r="N1915" i="6" s="1"/>
  <c r="D1883" i="6"/>
  <c r="F1883" i="6" s="1"/>
  <c r="N1883" i="6" s="1"/>
  <c r="D1850" i="6"/>
  <c r="F1850" i="6" s="1"/>
  <c r="N1850" i="6" s="1"/>
  <c r="D1818" i="6"/>
  <c r="F1818" i="6" s="1"/>
  <c r="N1818" i="6" s="1"/>
  <c r="D1785" i="6"/>
  <c r="F1785" i="6" s="1"/>
  <c r="N1785" i="6" s="1"/>
  <c r="D1748" i="6"/>
  <c r="F1748" i="6" s="1"/>
  <c r="N1748" i="6" s="1"/>
  <c r="D1715" i="6"/>
  <c r="F1715" i="6" s="1"/>
  <c r="N1715" i="6" s="1"/>
  <c r="D1683" i="6"/>
  <c r="F1683" i="6" s="1"/>
  <c r="N1683" i="6" s="1"/>
  <c r="D1650" i="6"/>
  <c r="F1650" i="6" s="1"/>
  <c r="N1650" i="6" s="1"/>
  <c r="D1618" i="6"/>
  <c r="F1618" i="6" s="1"/>
  <c r="N1618" i="6" s="1"/>
  <c r="D1581" i="6"/>
  <c r="F1581" i="6" s="1"/>
  <c r="N1581" i="6" s="1"/>
  <c r="D1548" i="6"/>
  <c r="F1548" i="6" s="1"/>
  <c r="N1548" i="6" s="1"/>
  <c r="D1516" i="6"/>
  <c r="F1516" i="6" s="1"/>
  <c r="N1516" i="6" s="1"/>
  <c r="D1483" i="6"/>
  <c r="F1483" i="6" s="1"/>
  <c r="N1483" i="6" s="1"/>
  <c r="D1456" i="6"/>
  <c r="F1456" i="6" s="1"/>
  <c r="N1456" i="6" s="1"/>
  <c r="D1440" i="6"/>
  <c r="F1440" i="6" s="1"/>
  <c r="N1440" i="6" s="1"/>
  <c r="D1420" i="6"/>
  <c r="F1420" i="6" s="1"/>
  <c r="N1420" i="6" s="1"/>
  <c r="D1401" i="6"/>
  <c r="F1401" i="6" s="1"/>
  <c r="N1401" i="6" s="1"/>
  <c r="D1381" i="6"/>
  <c r="F1381" i="6" s="1"/>
  <c r="N1381" i="6" s="1"/>
  <c r="D1362" i="6"/>
  <c r="F1362" i="6" s="1"/>
  <c r="N1362" i="6" s="1"/>
  <c r="D1340" i="6"/>
  <c r="F1340" i="6" s="1"/>
  <c r="N1340" i="6" s="1"/>
  <c r="D1325" i="6"/>
  <c r="F1325" i="6" s="1"/>
  <c r="N1325" i="6" s="1"/>
  <c r="D1308" i="6"/>
  <c r="F1308" i="6" s="1"/>
  <c r="N1308" i="6" s="1"/>
  <c r="D1290" i="6"/>
  <c r="F1290" i="6" s="1"/>
  <c r="N1290" i="6" s="1"/>
  <c r="D1273" i="6"/>
  <c r="F1273" i="6" s="1"/>
  <c r="N1273" i="6" s="1"/>
  <c r="D1256" i="6"/>
  <c r="F1256" i="6" s="1"/>
  <c r="N1256" i="6" s="1"/>
  <c r="D1242" i="6"/>
  <c r="F1242" i="6" s="1"/>
  <c r="N1242" i="6" s="1"/>
  <c r="D1224" i="6"/>
  <c r="F1224" i="6" s="1"/>
  <c r="N1224" i="6" s="1"/>
  <c r="D1207" i="6"/>
  <c r="F1207" i="6" s="1"/>
  <c r="N1207" i="6" s="1"/>
  <c r="D1192" i="6"/>
  <c r="F1192" i="6" s="1"/>
  <c r="N1192" i="6" s="1"/>
  <c r="D1180" i="6"/>
  <c r="F1180" i="6" s="1"/>
  <c r="N1180" i="6" s="1"/>
  <c r="D1167" i="6"/>
  <c r="F1167" i="6" s="1"/>
  <c r="N1167" i="6" s="1"/>
  <c r="D1156" i="6"/>
  <c r="F1156" i="6" s="1"/>
  <c r="N1156" i="6" s="1"/>
  <c r="D1144" i="6"/>
  <c r="F1144" i="6" s="1"/>
  <c r="N1144" i="6" s="1"/>
  <c r="D1132" i="6"/>
  <c r="F1132" i="6" s="1"/>
  <c r="N1132" i="6" s="1"/>
  <c r="D1121" i="6"/>
  <c r="F1121" i="6" s="1"/>
  <c r="N1121" i="6" s="1"/>
  <c r="D1111" i="6"/>
  <c r="F1111" i="6" s="1"/>
  <c r="N1111" i="6" s="1"/>
  <c r="D1101" i="6"/>
  <c r="F1101" i="6" s="1"/>
  <c r="N1101" i="6" s="1"/>
  <c r="D1090" i="6"/>
  <c r="F1090" i="6" s="1"/>
  <c r="N1090" i="6" s="1"/>
  <c r="D1080" i="6"/>
  <c r="F1080" i="6" s="1"/>
  <c r="N1080" i="6" s="1"/>
  <c r="D1070" i="6"/>
  <c r="F1070" i="6" s="1"/>
  <c r="N1070" i="6" s="1"/>
  <c r="D1058" i="6"/>
  <c r="F1058" i="6" s="1"/>
  <c r="N1058" i="6" s="1"/>
  <c r="D1048" i="6"/>
  <c r="F1048" i="6" s="1"/>
  <c r="N1048" i="6" s="1"/>
  <c r="D1038" i="6"/>
  <c r="F1038" i="6" s="1"/>
  <c r="N1038" i="6" s="1"/>
  <c r="D1028" i="6"/>
  <c r="F1028" i="6" s="1"/>
  <c r="N1028" i="6" s="1"/>
  <c r="D1017" i="6"/>
  <c r="F1017" i="6" s="1"/>
  <c r="N1017" i="6" s="1"/>
  <c r="D1007" i="6"/>
  <c r="F1007" i="6" s="1"/>
  <c r="N1007" i="6" s="1"/>
  <c r="D997" i="6"/>
  <c r="F997" i="6" s="1"/>
  <c r="N997" i="6" s="1"/>
  <c r="D985" i="6"/>
  <c r="F985" i="6" s="1"/>
  <c r="N985" i="6" s="1"/>
  <c r="D975" i="6"/>
  <c r="F975" i="6" s="1"/>
  <c r="N975" i="6" s="1"/>
  <c r="D965" i="6"/>
  <c r="F965" i="6" s="1"/>
  <c r="N965" i="6" s="1"/>
  <c r="D954" i="6"/>
  <c r="F954" i="6" s="1"/>
  <c r="N954" i="6" s="1"/>
  <c r="D944" i="6"/>
  <c r="F944" i="6" s="1"/>
  <c r="N944" i="6" s="1"/>
  <c r="D934" i="6"/>
  <c r="F934" i="6" s="1"/>
  <c r="N934" i="6" s="1"/>
  <c r="D924" i="6"/>
  <c r="F924" i="6" s="1"/>
  <c r="N924" i="6" s="1"/>
  <c r="D912" i="6"/>
  <c r="F912" i="6" s="1"/>
  <c r="N912" i="6" s="1"/>
  <c r="D902" i="6"/>
  <c r="F902" i="6" s="1"/>
  <c r="N902" i="6" s="1"/>
  <c r="D892" i="6"/>
  <c r="F892" i="6" s="1"/>
  <c r="N892" i="6" s="1"/>
  <c r="D881" i="6"/>
  <c r="F881" i="6" s="1"/>
  <c r="N881" i="6" s="1"/>
  <c r="D871" i="6"/>
  <c r="F871" i="6" s="1"/>
  <c r="N871" i="6" s="1"/>
  <c r="D861" i="6"/>
  <c r="F861" i="6" s="1"/>
  <c r="N861" i="6" s="1"/>
  <c r="D850" i="6"/>
  <c r="F850" i="6" s="1"/>
  <c r="N850" i="6" s="1"/>
  <c r="D841" i="6"/>
  <c r="F841" i="6" s="1"/>
  <c r="N841" i="6" s="1"/>
  <c r="D832" i="6"/>
  <c r="F832" i="6" s="1"/>
  <c r="N832" i="6" s="1"/>
  <c r="D823" i="6"/>
  <c r="F823" i="6" s="1"/>
  <c r="N823" i="6" s="1"/>
  <c r="D814" i="6"/>
  <c r="F814" i="6" s="1"/>
  <c r="N814" i="6" s="1"/>
  <c r="D805" i="6"/>
  <c r="F805" i="6" s="1"/>
  <c r="N805" i="6" s="1"/>
  <c r="D796" i="6"/>
  <c r="F796" i="6" s="1"/>
  <c r="N796" i="6" s="1"/>
  <c r="D786" i="6"/>
  <c r="F786" i="6" s="1"/>
  <c r="N786" i="6" s="1"/>
  <c r="D777" i="6"/>
  <c r="F777" i="6" s="1"/>
  <c r="N777" i="6" s="1"/>
  <c r="D768" i="6"/>
  <c r="F768" i="6" s="1"/>
  <c r="N768" i="6" s="1"/>
  <c r="D759" i="6"/>
  <c r="F759" i="6" s="1"/>
  <c r="N759" i="6" s="1"/>
  <c r="D750" i="6"/>
  <c r="F750" i="6" s="1"/>
  <c r="N750" i="6" s="1"/>
  <c r="D741" i="6"/>
  <c r="F741" i="6" s="1"/>
  <c r="N741" i="6" s="1"/>
  <c r="D732" i="6"/>
  <c r="F732" i="6" s="1"/>
  <c r="N732" i="6" s="1"/>
  <c r="D722" i="6"/>
  <c r="F722" i="6" s="1"/>
  <c r="N722" i="6" s="1"/>
  <c r="D713" i="6"/>
  <c r="F713" i="6" s="1"/>
  <c r="N713" i="6" s="1"/>
  <c r="D704" i="6"/>
  <c r="F704" i="6" s="1"/>
  <c r="N704" i="6" s="1"/>
  <c r="D695" i="6"/>
  <c r="F695" i="6" s="1"/>
  <c r="N695" i="6" s="1"/>
  <c r="D686" i="6"/>
  <c r="F686" i="6" s="1"/>
  <c r="N686" i="6" s="1"/>
  <c r="D677" i="6"/>
  <c r="F677" i="6" s="1"/>
  <c r="N677" i="6" s="1"/>
  <c r="D668" i="6"/>
  <c r="F668" i="6" s="1"/>
  <c r="N668" i="6" s="1"/>
  <c r="D658" i="6"/>
  <c r="F658" i="6" s="1"/>
  <c r="N658" i="6" s="1"/>
  <c r="D649" i="6"/>
  <c r="F649" i="6" s="1"/>
  <c r="N649" i="6" s="1"/>
  <c r="D1988" i="6"/>
  <c r="F1988" i="6" s="1"/>
  <c r="N1988" i="6" s="1"/>
  <c r="D1947" i="6"/>
  <c r="F1947" i="6" s="1"/>
  <c r="N1947" i="6" s="1"/>
  <c r="D1914" i="6"/>
  <c r="F1914" i="6" s="1"/>
  <c r="N1914" i="6" s="1"/>
  <c r="D1882" i="6"/>
  <c r="F1882" i="6" s="1"/>
  <c r="N1882" i="6" s="1"/>
  <c r="D1849" i="6"/>
  <c r="F1849" i="6" s="1"/>
  <c r="N1849" i="6" s="1"/>
  <c r="D1816" i="6"/>
  <c r="F1816" i="6" s="1"/>
  <c r="N1816" i="6" s="1"/>
  <c r="D1779" i="6"/>
  <c r="F1779" i="6" s="1"/>
  <c r="N1779" i="6" s="1"/>
  <c r="D1747" i="6"/>
  <c r="F1747" i="6" s="1"/>
  <c r="N1747" i="6" s="1"/>
  <c r="D1714" i="6"/>
  <c r="F1714" i="6" s="1"/>
  <c r="N1714" i="6" s="1"/>
  <c r="D1682" i="6"/>
  <c r="F1682" i="6" s="1"/>
  <c r="N1682" i="6" s="1"/>
  <c r="D1649" i="6"/>
  <c r="F1649" i="6" s="1"/>
  <c r="N1649" i="6" s="1"/>
  <c r="D1612" i="6"/>
  <c r="F1612" i="6" s="1"/>
  <c r="N1612" i="6" s="1"/>
  <c r="D1580" i="6"/>
  <c r="F1580" i="6" s="1"/>
  <c r="N1580" i="6" s="1"/>
  <c r="D1547" i="6"/>
  <c r="F1547" i="6" s="1"/>
  <c r="N1547" i="6" s="1"/>
  <c r="D1514" i="6"/>
  <c r="F1514" i="6" s="1"/>
  <c r="N1514" i="6" s="1"/>
  <c r="D1482" i="6"/>
  <c r="F1482" i="6" s="1"/>
  <c r="N1482" i="6" s="1"/>
  <c r="D1455" i="6"/>
  <c r="F1455" i="6" s="1"/>
  <c r="N1455" i="6" s="1"/>
  <c r="D1435" i="6"/>
  <c r="F1435" i="6" s="1"/>
  <c r="N1435" i="6" s="1"/>
  <c r="D1419" i="6"/>
  <c r="F1419" i="6" s="1"/>
  <c r="N1419" i="6" s="1"/>
  <c r="D1400" i="6"/>
  <c r="F1400" i="6" s="1"/>
  <c r="N1400" i="6" s="1"/>
  <c r="D1380" i="6"/>
  <c r="F1380" i="6" s="1"/>
  <c r="N1380" i="6" s="1"/>
  <c r="D1359" i="6"/>
  <c r="F1359" i="6" s="1"/>
  <c r="N1359" i="6" s="1"/>
  <c r="D1339" i="6"/>
  <c r="F1339" i="6" s="1"/>
  <c r="N1339" i="6" s="1"/>
  <c r="D1320" i="6"/>
  <c r="F1320" i="6" s="1"/>
  <c r="N1320" i="6" s="1"/>
  <c r="D1306" i="6"/>
  <c r="F1306" i="6" s="1"/>
  <c r="N1306" i="6" s="1"/>
  <c r="D1289" i="6"/>
  <c r="F1289" i="6" s="1"/>
  <c r="N1289" i="6" s="1"/>
  <c r="D1272" i="6"/>
  <c r="F1272" i="6" s="1"/>
  <c r="N1272" i="6" s="1"/>
  <c r="D1255" i="6"/>
  <c r="F1255" i="6" s="1"/>
  <c r="N1255" i="6" s="1"/>
  <c r="D1237" i="6"/>
  <c r="F1237" i="6" s="1"/>
  <c r="N1237" i="6" s="1"/>
  <c r="D1220" i="6"/>
  <c r="F1220" i="6" s="1"/>
  <c r="N1220" i="6" s="1"/>
  <c r="D1206" i="6"/>
  <c r="F1206" i="6" s="1"/>
  <c r="N1206" i="6" s="1"/>
  <c r="D1191" i="6"/>
  <c r="F1191" i="6" s="1"/>
  <c r="N1191" i="6" s="1"/>
  <c r="D1178" i="6"/>
  <c r="F1178" i="6" s="1"/>
  <c r="N1178" i="6" s="1"/>
  <c r="D1166" i="6"/>
  <c r="F1166" i="6" s="1"/>
  <c r="N1166" i="6" s="1"/>
  <c r="D1154" i="6"/>
  <c r="F1154" i="6" s="1"/>
  <c r="N1154" i="6" s="1"/>
  <c r="D1142" i="6"/>
  <c r="F1142" i="6" s="1"/>
  <c r="N1142" i="6" s="1"/>
  <c r="D1130" i="6"/>
  <c r="F1130" i="6" s="1"/>
  <c r="N1130" i="6" s="1"/>
  <c r="D1120" i="6"/>
  <c r="F1120" i="6" s="1"/>
  <c r="N1120" i="6" s="1"/>
  <c r="D1110" i="6"/>
  <c r="F1110" i="6" s="1"/>
  <c r="N1110" i="6" s="1"/>
  <c r="D1100" i="6"/>
  <c r="F1100" i="6" s="1"/>
  <c r="N1100" i="6" s="1"/>
  <c r="D1089" i="6"/>
  <c r="F1089" i="6" s="1"/>
  <c r="N1089" i="6" s="1"/>
  <c r="D1079" i="6"/>
  <c r="F1079" i="6" s="1"/>
  <c r="N1079" i="6" s="1"/>
  <c r="D1068" i="6"/>
  <c r="F1068" i="6" s="1"/>
  <c r="N1068" i="6" s="1"/>
  <c r="D1057" i="6"/>
  <c r="F1057" i="6" s="1"/>
  <c r="N1057" i="6" s="1"/>
  <c r="D1047" i="6"/>
  <c r="F1047" i="6" s="1"/>
  <c r="N1047" i="6" s="1"/>
  <c r="D1037" i="6"/>
  <c r="F1037" i="6" s="1"/>
  <c r="N1037" i="6" s="1"/>
  <c r="D1026" i="6"/>
  <c r="F1026" i="6" s="1"/>
  <c r="N1026" i="6" s="1"/>
  <c r="D1016" i="6"/>
  <c r="F1016" i="6" s="1"/>
  <c r="N1016" i="6" s="1"/>
  <c r="D1006" i="6"/>
  <c r="F1006" i="6" s="1"/>
  <c r="N1006" i="6" s="1"/>
  <c r="D994" i="6"/>
  <c r="F994" i="6" s="1"/>
  <c r="N994" i="6" s="1"/>
  <c r="D984" i="6"/>
  <c r="F984" i="6" s="1"/>
  <c r="N984" i="6" s="1"/>
  <c r="D974" i="6"/>
  <c r="F974" i="6" s="1"/>
  <c r="N974" i="6" s="1"/>
  <c r="D964" i="6"/>
  <c r="F964" i="6" s="1"/>
  <c r="N964" i="6" s="1"/>
  <c r="D953" i="6"/>
  <c r="F953" i="6" s="1"/>
  <c r="N953" i="6" s="1"/>
  <c r="D943" i="6"/>
  <c r="F943" i="6" s="1"/>
  <c r="N943" i="6" s="1"/>
  <c r="D933" i="6"/>
  <c r="F933" i="6" s="1"/>
  <c r="N933" i="6" s="1"/>
  <c r="D921" i="6"/>
  <c r="F921" i="6" s="1"/>
  <c r="N921" i="6" s="1"/>
  <c r="D911" i="6"/>
  <c r="F911" i="6" s="1"/>
  <c r="N911" i="6" s="1"/>
  <c r="D901" i="6"/>
  <c r="F901" i="6" s="1"/>
  <c r="N901" i="6" s="1"/>
  <c r="D890" i="6"/>
  <c r="F890" i="6" s="1"/>
  <c r="N890" i="6" s="1"/>
  <c r="D880" i="6"/>
  <c r="F880" i="6" s="1"/>
  <c r="N880" i="6" s="1"/>
  <c r="D870" i="6"/>
  <c r="F870" i="6" s="1"/>
  <c r="N870" i="6" s="1"/>
  <c r="D860" i="6"/>
  <c r="F860" i="6" s="1"/>
  <c r="N860" i="6" s="1"/>
  <c r="D849" i="6"/>
  <c r="F849" i="6" s="1"/>
  <c r="N849" i="6" s="1"/>
  <c r="D840" i="6"/>
  <c r="F840" i="6" s="1"/>
  <c r="N840" i="6" s="1"/>
  <c r="D831" i="6"/>
  <c r="F831" i="6" s="1"/>
  <c r="N831" i="6" s="1"/>
  <c r="D822" i="6"/>
  <c r="F822" i="6" s="1"/>
  <c r="N822" i="6" s="1"/>
  <c r="D813" i="6"/>
  <c r="F813" i="6" s="1"/>
  <c r="N813" i="6" s="1"/>
  <c r="D804" i="6"/>
  <c r="F804" i="6" s="1"/>
  <c r="N804" i="6" s="1"/>
  <c r="D794" i="6"/>
  <c r="F794" i="6" s="1"/>
  <c r="N794" i="6" s="1"/>
  <c r="D785" i="6"/>
  <c r="F785" i="6" s="1"/>
  <c r="N785" i="6" s="1"/>
  <c r="D776" i="6"/>
  <c r="F776" i="6" s="1"/>
  <c r="N776" i="6" s="1"/>
  <c r="D767" i="6"/>
  <c r="F767" i="6" s="1"/>
  <c r="N767" i="6" s="1"/>
  <c r="D758" i="6"/>
  <c r="F758" i="6" s="1"/>
  <c r="N758" i="6" s="1"/>
  <c r="D749" i="6"/>
  <c r="F749" i="6" s="1"/>
  <c r="N749" i="6" s="1"/>
  <c r="D740" i="6"/>
  <c r="F740" i="6" s="1"/>
  <c r="N740" i="6" s="1"/>
  <c r="D730" i="6"/>
  <c r="F730" i="6" s="1"/>
  <c r="N730" i="6" s="1"/>
  <c r="D721" i="6"/>
  <c r="F721" i="6" s="1"/>
  <c r="N721" i="6" s="1"/>
  <c r="D712" i="6"/>
  <c r="F712" i="6" s="1"/>
  <c r="N712" i="6" s="1"/>
  <c r="D703" i="6"/>
  <c r="F703" i="6" s="1"/>
  <c r="N703" i="6" s="1"/>
  <c r="D694" i="6"/>
  <c r="F694" i="6" s="1"/>
  <c r="N694" i="6" s="1"/>
  <c r="D685" i="6"/>
  <c r="F685" i="6" s="1"/>
  <c r="N685" i="6" s="1"/>
  <c r="D676" i="6"/>
  <c r="F676" i="6" s="1"/>
  <c r="N676" i="6" s="1"/>
  <c r="D666" i="6"/>
  <c r="F666" i="6" s="1"/>
  <c r="N666" i="6" s="1"/>
  <c r="D657" i="6"/>
  <c r="F657" i="6" s="1"/>
  <c r="N657" i="6" s="1"/>
  <c r="D1980" i="6"/>
  <c r="F1980" i="6" s="1"/>
  <c r="N1980" i="6" s="1"/>
  <c r="D1944" i="6"/>
  <c r="F1944" i="6" s="1"/>
  <c r="N1944" i="6" s="1"/>
  <c r="D1912" i="6"/>
  <c r="F1912" i="6" s="1"/>
  <c r="N1912" i="6" s="1"/>
  <c r="D1879" i="6"/>
  <c r="F1879" i="6" s="1"/>
  <c r="N1879" i="6" s="1"/>
  <c r="D1842" i="6"/>
  <c r="F1842" i="6" s="1"/>
  <c r="N1842" i="6" s="1"/>
  <c r="D1810" i="6"/>
  <c r="F1810" i="6" s="1"/>
  <c r="N1810" i="6" s="1"/>
  <c r="D1777" i="6"/>
  <c r="F1777" i="6" s="1"/>
  <c r="N1777" i="6" s="1"/>
  <c r="D1745" i="6"/>
  <c r="F1745" i="6" s="1"/>
  <c r="N1745" i="6" s="1"/>
  <c r="D1712" i="6"/>
  <c r="F1712" i="6" s="1"/>
  <c r="N1712" i="6" s="1"/>
  <c r="D1675" i="6"/>
  <c r="F1675" i="6" s="1"/>
  <c r="N1675" i="6" s="1"/>
  <c r="D1642" i="6"/>
  <c r="F1642" i="6" s="1"/>
  <c r="N1642" i="6" s="1"/>
  <c r="D1610" i="6"/>
  <c r="F1610" i="6" s="1"/>
  <c r="N1610" i="6" s="1"/>
  <c r="D1577" i="6"/>
  <c r="F1577" i="6" s="1"/>
  <c r="N1577" i="6" s="1"/>
  <c r="D1545" i="6"/>
  <c r="F1545" i="6" s="1"/>
  <c r="N1545" i="6" s="1"/>
  <c r="D1508" i="6"/>
  <c r="F1508" i="6" s="1"/>
  <c r="N1508" i="6" s="1"/>
  <c r="D1475" i="6"/>
  <c r="F1475" i="6" s="1"/>
  <c r="N1475" i="6" s="1"/>
  <c r="D1453" i="6"/>
  <c r="F1453" i="6" s="1"/>
  <c r="N1453" i="6" s="1"/>
  <c r="D1434" i="6"/>
  <c r="F1434" i="6" s="1"/>
  <c r="N1434" i="6" s="1"/>
  <c r="D1413" i="6"/>
  <c r="F1413" i="6" s="1"/>
  <c r="N1413" i="6" s="1"/>
  <c r="D1399" i="6"/>
  <c r="F1399" i="6" s="1"/>
  <c r="N1399" i="6" s="1"/>
  <c r="D1377" i="6"/>
  <c r="F1377" i="6" s="1"/>
  <c r="N1377" i="6" s="1"/>
  <c r="D1357" i="6"/>
  <c r="F1357" i="6" s="1"/>
  <c r="N1357" i="6" s="1"/>
  <c r="D1338" i="6"/>
  <c r="F1338" i="6" s="1"/>
  <c r="N1338" i="6" s="1"/>
  <c r="D1319" i="6"/>
  <c r="F1319" i="6" s="1"/>
  <c r="N1319" i="6" s="1"/>
  <c r="D1302" i="6"/>
  <c r="F1302" i="6" s="1"/>
  <c r="N1302" i="6" s="1"/>
  <c r="D1288" i="6"/>
  <c r="F1288" i="6" s="1"/>
  <c r="N1288" i="6" s="1"/>
  <c r="D1271" i="6"/>
  <c r="F1271" i="6" s="1"/>
  <c r="N1271" i="6" s="1"/>
  <c r="D1253" i="6"/>
  <c r="F1253" i="6" s="1"/>
  <c r="N1253" i="6" s="1"/>
  <c r="D1236" i="6"/>
  <c r="F1236" i="6" s="1"/>
  <c r="N1236" i="6" s="1"/>
  <c r="D1218" i="6"/>
  <c r="F1218" i="6" s="1"/>
  <c r="N1218" i="6" s="1"/>
  <c r="D1202" i="6"/>
  <c r="F1202" i="6" s="1"/>
  <c r="N1202" i="6" s="1"/>
  <c r="D1190" i="6"/>
  <c r="F1190" i="6" s="1"/>
  <c r="N1190" i="6" s="1"/>
  <c r="D1176" i="6"/>
  <c r="F1176" i="6" s="1"/>
  <c r="N1176" i="6" s="1"/>
  <c r="D1165" i="6"/>
  <c r="F1165" i="6" s="1"/>
  <c r="N1165" i="6" s="1"/>
  <c r="D1152" i="6"/>
  <c r="F1152" i="6" s="1"/>
  <c r="N1152" i="6" s="1"/>
  <c r="D1140" i="6"/>
  <c r="F1140" i="6" s="1"/>
  <c r="N1140" i="6" s="1"/>
  <c r="D1129" i="6"/>
  <c r="F1129" i="6" s="1"/>
  <c r="N1129" i="6" s="1"/>
  <c r="D1119" i="6"/>
  <c r="F1119" i="6" s="1"/>
  <c r="N1119" i="6" s="1"/>
  <c r="D1109" i="6"/>
  <c r="F1109" i="6" s="1"/>
  <c r="N1109" i="6" s="1"/>
  <c r="D1098" i="6"/>
  <c r="F1098" i="6" s="1"/>
  <c r="N1098" i="6" s="1"/>
  <c r="D1088" i="6"/>
  <c r="F1088" i="6" s="1"/>
  <c r="N1088" i="6" s="1"/>
  <c r="D1077" i="6"/>
  <c r="F1077" i="6" s="1"/>
  <c r="N1077" i="6" s="1"/>
  <c r="D1066" i="6"/>
  <c r="F1066" i="6" s="1"/>
  <c r="N1066" i="6" s="1"/>
  <c r="D1056" i="6"/>
  <c r="F1056" i="6" s="1"/>
  <c r="N1056" i="6" s="1"/>
  <c r="D1046" i="6"/>
  <c r="F1046" i="6" s="1"/>
  <c r="N1046" i="6" s="1"/>
  <c r="D1036" i="6"/>
  <c r="F1036" i="6" s="1"/>
  <c r="N1036" i="6" s="1"/>
  <c r="D1025" i="6"/>
  <c r="F1025" i="6" s="1"/>
  <c r="N1025" i="6" s="1"/>
  <c r="D1015" i="6"/>
  <c r="F1015" i="6" s="1"/>
  <c r="N1015" i="6" s="1"/>
  <c r="D1004" i="6"/>
  <c r="F1004" i="6" s="1"/>
  <c r="N1004" i="6" s="1"/>
  <c r="D993" i="6"/>
  <c r="F993" i="6" s="1"/>
  <c r="N993" i="6" s="1"/>
  <c r="D983" i="6"/>
  <c r="F983" i="6" s="1"/>
  <c r="N983" i="6" s="1"/>
  <c r="D973" i="6"/>
  <c r="F973" i="6" s="1"/>
  <c r="N973" i="6" s="1"/>
  <c r="D962" i="6"/>
  <c r="F962" i="6" s="1"/>
  <c r="N962" i="6" s="1"/>
  <c r="D952" i="6"/>
  <c r="F952" i="6" s="1"/>
  <c r="N952" i="6" s="1"/>
  <c r="D942" i="6"/>
  <c r="F942" i="6" s="1"/>
  <c r="N942" i="6" s="1"/>
  <c r="D930" i="6"/>
  <c r="F930" i="6" s="1"/>
  <c r="N930" i="6" s="1"/>
  <c r="D920" i="6"/>
  <c r="F920" i="6" s="1"/>
  <c r="N920" i="6" s="1"/>
  <c r="D910" i="6"/>
  <c r="F910" i="6" s="1"/>
  <c r="N910" i="6" s="1"/>
  <c r="D900" i="6"/>
  <c r="F900" i="6" s="1"/>
  <c r="N900" i="6" s="1"/>
  <c r="D889" i="6"/>
  <c r="F889" i="6" s="1"/>
  <c r="N889" i="6" s="1"/>
  <c r="D879" i="6"/>
  <c r="F879" i="6" s="1"/>
  <c r="N879" i="6" s="1"/>
  <c r="D869" i="6"/>
  <c r="F869" i="6" s="1"/>
  <c r="N869" i="6" s="1"/>
  <c r="D857" i="6"/>
  <c r="F857" i="6" s="1"/>
  <c r="N857" i="6" s="1"/>
  <c r="D848" i="6"/>
  <c r="F848" i="6" s="1"/>
  <c r="N848" i="6" s="1"/>
  <c r="D839" i="6"/>
  <c r="F839" i="6" s="1"/>
  <c r="N839" i="6" s="1"/>
  <c r="D830" i="6"/>
  <c r="F830" i="6" s="1"/>
  <c r="N830" i="6" s="1"/>
  <c r="D821" i="6"/>
  <c r="F821" i="6" s="1"/>
  <c r="N821" i="6" s="1"/>
  <c r="D812" i="6"/>
  <c r="F812" i="6" s="1"/>
  <c r="N812" i="6" s="1"/>
  <c r="D802" i="6"/>
  <c r="F802" i="6" s="1"/>
  <c r="N802" i="6" s="1"/>
  <c r="D793" i="6"/>
  <c r="F793" i="6" s="1"/>
  <c r="N793" i="6" s="1"/>
  <c r="D784" i="6"/>
  <c r="F784" i="6" s="1"/>
  <c r="N784" i="6" s="1"/>
  <c r="D775" i="6"/>
  <c r="F775" i="6" s="1"/>
  <c r="N775" i="6" s="1"/>
  <c r="D766" i="6"/>
  <c r="F766" i="6" s="1"/>
  <c r="N766" i="6" s="1"/>
  <c r="D757" i="6"/>
  <c r="F757" i="6" s="1"/>
  <c r="N757" i="6" s="1"/>
  <c r="D748" i="6"/>
  <c r="F748" i="6" s="1"/>
  <c r="N748" i="6" s="1"/>
  <c r="D738" i="6"/>
  <c r="F738" i="6" s="1"/>
  <c r="N738" i="6" s="1"/>
  <c r="D729" i="6"/>
  <c r="F729" i="6" s="1"/>
  <c r="N729" i="6" s="1"/>
  <c r="D720" i="6"/>
  <c r="F720" i="6" s="1"/>
  <c r="N720" i="6" s="1"/>
  <c r="D711" i="6"/>
  <c r="F711" i="6" s="1"/>
  <c r="N711" i="6" s="1"/>
  <c r="D702" i="6"/>
  <c r="F702" i="6" s="1"/>
  <c r="N702" i="6" s="1"/>
  <c r="D693" i="6"/>
  <c r="F693" i="6" s="1"/>
  <c r="N693" i="6" s="1"/>
  <c r="D684" i="6"/>
  <c r="F684" i="6" s="1"/>
  <c r="N684" i="6" s="1"/>
  <c r="D674" i="6"/>
  <c r="F674" i="6" s="1"/>
  <c r="N674" i="6" s="1"/>
  <c r="D665" i="6"/>
  <c r="F665" i="6" s="1"/>
  <c r="N665" i="6" s="1"/>
  <c r="D656" i="6"/>
  <c r="F656" i="6" s="1"/>
  <c r="N656" i="6" s="1"/>
  <c r="D1967" i="6"/>
  <c r="F1967" i="6" s="1"/>
  <c r="N1967" i="6" s="1"/>
  <c r="D1932" i="6"/>
  <c r="F1932" i="6" s="1"/>
  <c r="N1932" i="6" s="1"/>
  <c r="D1900" i="6"/>
  <c r="F1900" i="6" s="1"/>
  <c r="N1900" i="6" s="1"/>
  <c r="D1864" i="6"/>
  <c r="F1864" i="6" s="1"/>
  <c r="N1864" i="6" s="1"/>
  <c r="D1831" i="6"/>
  <c r="F1831" i="6" s="1"/>
  <c r="N1831" i="6" s="1"/>
  <c r="D1797" i="6"/>
  <c r="F1797" i="6" s="1"/>
  <c r="N1797" i="6" s="1"/>
  <c r="D1765" i="6"/>
  <c r="F1765" i="6" s="1"/>
  <c r="N1765" i="6" s="1"/>
  <c r="D1732" i="6"/>
  <c r="F1732" i="6" s="1"/>
  <c r="N1732" i="6" s="1"/>
  <c r="D1696" i="6"/>
  <c r="F1696" i="6" s="1"/>
  <c r="N1696" i="6" s="1"/>
  <c r="D1664" i="6"/>
  <c r="F1664" i="6" s="1"/>
  <c r="N1664" i="6" s="1"/>
  <c r="D1631" i="6"/>
  <c r="F1631" i="6" s="1"/>
  <c r="N1631" i="6" s="1"/>
  <c r="D1599" i="6"/>
  <c r="F1599" i="6" s="1"/>
  <c r="N1599" i="6" s="1"/>
  <c r="D1565" i="6"/>
  <c r="F1565" i="6" s="1"/>
  <c r="N1565" i="6" s="1"/>
  <c r="D1529" i="6"/>
  <c r="F1529" i="6" s="1"/>
  <c r="N1529" i="6" s="1"/>
  <c r="D1496" i="6"/>
  <c r="F1496" i="6" s="1"/>
  <c r="N1496" i="6" s="1"/>
  <c r="D1465" i="6"/>
  <c r="F1465" i="6" s="1"/>
  <c r="N1465" i="6" s="1"/>
  <c r="D1445" i="6"/>
  <c r="F1445" i="6" s="1"/>
  <c r="N1445" i="6" s="1"/>
  <c r="D1425" i="6"/>
  <c r="F1425" i="6" s="1"/>
  <c r="N1425" i="6" s="1"/>
  <c r="D1409" i="6"/>
  <c r="F1409" i="6" s="1"/>
  <c r="N1409" i="6" s="1"/>
  <c r="D1389" i="6"/>
  <c r="F1389" i="6" s="1"/>
  <c r="N1389" i="6" s="1"/>
  <c r="D1370" i="6"/>
  <c r="F1370" i="6" s="1"/>
  <c r="N1370" i="6" s="1"/>
  <c r="D1349" i="6"/>
  <c r="F1349" i="6" s="1"/>
  <c r="N1349" i="6" s="1"/>
  <c r="D1330" i="6"/>
  <c r="F1330" i="6" s="1"/>
  <c r="N1330" i="6" s="1"/>
  <c r="D1316" i="6"/>
  <c r="F1316" i="6" s="1"/>
  <c r="N1316" i="6" s="1"/>
  <c r="D1297" i="6"/>
  <c r="F1297" i="6" s="1"/>
  <c r="N1297" i="6" s="1"/>
  <c r="D1280" i="6"/>
  <c r="F1280" i="6" s="1"/>
  <c r="N1280" i="6" s="1"/>
  <c r="D1263" i="6"/>
  <c r="F1263" i="6" s="1"/>
  <c r="N1263" i="6" s="1"/>
  <c r="D1246" i="6"/>
  <c r="F1246" i="6" s="1"/>
  <c r="N1246" i="6" s="1"/>
  <c r="D1229" i="6"/>
  <c r="F1229" i="6" s="1"/>
  <c r="N1229" i="6" s="1"/>
  <c r="D1215" i="6"/>
  <c r="F1215" i="6" s="1"/>
  <c r="N1215" i="6" s="1"/>
  <c r="D1199" i="6"/>
  <c r="F1199" i="6" s="1"/>
  <c r="N1199" i="6" s="1"/>
  <c r="D1183" i="6"/>
  <c r="F1183" i="6" s="1"/>
  <c r="N1183" i="6" s="1"/>
  <c r="D1172" i="6"/>
  <c r="F1172" i="6" s="1"/>
  <c r="N1172" i="6" s="1"/>
  <c r="D1160" i="6"/>
  <c r="F1160" i="6" s="1"/>
  <c r="N1160" i="6" s="1"/>
  <c r="D1148" i="6"/>
  <c r="F1148" i="6" s="1"/>
  <c r="N1148" i="6" s="1"/>
  <c r="D1136" i="6"/>
  <c r="F1136" i="6" s="1"/>
  <c r="N1136" i="6" s="1"/>
  <c r="D1126" i="6"/>
  <c r="F1126" i="6" s="1"/>
  <c r="N1126" i="6" s="1"/>
  <c r="D1116" i="6"/>
  <c r="F1116" i="6" s="1"/>
  <c r="N1116" i="6" s="1"/>
  <c r="D1104" i="6"/>
  <c r="F1104" i="6" s="1"/>
  <c r="N1104" i="6" s="1"/>
  <c r="D1094" i="6"/>
  <c r="F1094" i="6" s="1"/>
  <c r="N1094" i="6" s="1"/>
  <c r="D1084" i="6"/>
  <c r="F1084" i="6" s="1"/>
  <c r="N1084" i="6" s="1"/>
  <c r="D1073" i="6"/>
  <c r="F1073" i="6" s="1"/>
  <c r="N1073" i="6" s="1"/>
  <c r="D1063" i="6"/>
  <c r="F1063" i="6" s="1"/>
  <c r="N1063" i="6" s="1"/>
  <c r="D1053" i="6"/>
  <c r="F1053" i="6" s="1"/>
  <c r="N1053" i="6" s="1"/>
  <c r="D1042" i="6"/>
  <c r="F1042" i="6" s="1"/>
  <c r="N1042" i="6" s="1"/>
  <c r="D1031" i="6"/>
  <c r="F1031" i="6" s="1"/>
  <c r="N1031" i="6" s="1"/>
  <c r="D1021" i="6"/>
  <c r="F1021" i="6" s="1"/>
  <c r="N1021" i="6" s="1"/>
  <c r="D1010" i="6"/>
  <c r="F1010" i="6" s="1"/>
  <c r="N1010" i="6" s="1"/>
  <c r="D1000" i="6"/>
  <c r="F1000" i="6" s="1"/>
  <c r="N1000" i="6" s="1"/>
  <c r="D990" i="6"/>
  <c r="F990" i="6" s="1"/>
  <c r="N990" i="6" s="1"/>
  <c r="D980" i="6"/>
  <c r="F980" i="6" s="1"/>
  <c r="N980" i="6" s="1"/>
  <c r="D969" i="6"/>
  <c r="F969" i="6" s="1"/>
  <c r="N969" i="6" s="1"/>
  <c r="D958" i="6"/>
  <c r="F958" i="6" s="1"/>
  <c r="N958" i="6" s="1"/>
  <c r="D948" i="6"/>
  <c r="F948" i="6" s="1"/>
  <c r="N948" i="6" s="1"/>
  <c r="D937" i="6"/>
  <c r="F937" i="6" s="1"/>
  <c r="N937" i="6" s="1"/>
  <c r="D927" i="6"/>
  <c r="F927" i="6" s="1"/>
  <c r="N927" i="6" s="1"/>
  <c r="D917" i="6"/>
  <c r="F917" i="6" s="1"/>
  <c r="N917" i="6" s="1"/>
  <c r="D906" i="6"/>
  <c r="F906" i="6" s="1"/>
  <c r="N906" i="6" s="1"/>
  <c r="D896" i="6"/>
  <c r="F896" i="6" s="1"/>
  <c r="N896" i="6" s="1"/>
  <c r="D885" i="6"/>
  <c r="F885" i="6" s="1"/>
  <c r="N885" i="6" s="1"/>
  <c r="D874" i="6"/>
  <c r="F874" i="6" s="1"/>
  <c r="N874" i="6" s="1"/>
  <c r="D864" i="6"/>
  <c r="F864" i="6" s="1"/>
  <c r="N864" i="6" s="1"/>
  <c r="D854" i="6"/>
  <c r="F854" i="6" s="1"/>
  <c r="N854" i="6" s="1"/>
  <c r="D845" i="6"/>
  <c r="F845" i="6" s="1"/>
  <c r="N845" i="6" s="1"/>
  <c r="D836" i="6"/>
  <c r="F836" i="6" s="1"/>
  <c r="N836" i="6" s="1"/>
  <c r="D826" i="6"/>
  <c r="F826" i="6" s="1"/>
  <c r="N826" i="6" s="1"/>
  <c r="D817" i="6"/>
  <c r="F817" i="6" s="1"/>
  <c r="N817" i="6" s="1"/>
  <c r="D808" i="6"/>
  <c r="F808" i="6" s="1"/>
  <c r="N808" i="6" s="1"/>
  <c r="D799" i="6"/>
  <c r="F799" i="6" s="1"/>
  <c r="N799" i="6" s="1"/>
  <c r="D790" i="6"/>
  <c r="F790" i="6" s="1"/>
  <c r="N790" i="6" s="1"/>
  <c r="D781" i="6"/>
  <c r="F781" i="6" s="1"/>
  <c r="N781" i="6" s="1"/>
  <c r="D772" i="6"/>
  <c r="F772" i="6" s="1"/>
  <c r="N772" i="6" s="1"/>
  <c r="D762" i="6"/>
  <c r="F762" i="6" s="1"/>
  <c r="N762" i="6" s="1"/>
  <c r="D753" i="6"/>
  <c r="F753" i="6" s="1"/>
  <c r="N753" i="6" s="1"/>
  <c r="D744" i="6"/>
  <c r="F744" i="6" s="1"/>
  <c r="N744" i="6" s="1"/>
  <c r="D735" i="6"/>
  <c r="F735" i="6" s="1"/>
  <c r="N735" i="6" s="1"/>
  <c r="D726" i="6"/>
  <c r="F726" i="6" s="1"/>
  <c r="N726" i="6" s="1"/>
  <c r="D717" i="6"/>
  <c r="F717" i="6" s="1"/>
  <c r="N717" i="6" s="1"/>
  <c r="D708" i="6"/>
  <c r="F708" i="6" s="1"/>
  <c r="N708" i="6" s="1"/>
  <c r="D698" i="6"/>
  <c r="F698" i="6" s="1"/>
  <c r="N698" i="6" s="1"/>
  <c r="D689" i="6"/>
  <c r="F689" i="6" s="1"/>
  <c r="N689" i="6" s="1"/>
  <c r="D680" i="6"/>
  <c r="F680" i="6" s="1"/>
  <c r="N680" i="6" s="1"/>
  <c r="D671" i="6"/>
  <c r="F671" i="6" s="1"/>
  <c r="N671" i="6" s="1"/>
  <c r="D662" i="6"/>
  <c r="F662" i="6" s="1"/>
  <c r="N662" i="6" s="1"/>
  <c r="D653" i="6"/>
  <c r="F653" i="6" s="1"/>
  <c r="N653" i="6" s="1"/>
  <c r="D644" i="6"/>
  <c r="F644" i="6" s="1"/>
  <c r="N644" i="6" s="1"/>
  <c r="D634" i="6"/>
  <c r="F634" i="6" s="1"/>
  <c r="N634" i="6" s="1"/>
  <c r="D625" i="6"/>
  <c r="F625" i="6" s="1"/>
  <c r="N625" i="6" s="1"/>
  <c r="D616" i="6"/>
  <c r="F616" i="6" s="1"/>
  <c r="N616" i="6" s="1"/>
  <c r="D607" i="6"/>
  <c r="F607" i="6" s="1"/>
  <c r="N607" i="6" s="1"/>
  <c r="D598" i="6"/>
  <c r="F598" i="6" s="1"/>
  <c r="N598" i="6" s="1"/>
  <c r="D589" i="6"/>
  <c r="F589" i="6" s="1"/>
  <c r="N589" i="6" s="1"/>
  <c r="D580" i="6"/>
  <c r="F580" i="6" s="1"/>
  <c r="N580" i="6" s="1"/>
  <c r="D570" i="6"/>
  <c r="F570" i="6" s="1"/>
  <c r="N570" i="6" s="1"/>
  <c r="D561" i="6"/>
  <c r="F561" i="6" s="1"/>
  <c r="N561" i="6" s="1"/>
  <c r="D552" i="6"/>
  <c r="F552" i="6" s="1"/>
  <c r="N552" i="6" s="1"/>
  <c r="D544" i="6"/>
  <c r="F544" i="6" s="1"/>
  <c r="N544" i="6" s="1"/>
  <c r="D536" i="6"/>
  <c r="F536" i="6" s="1"/>
  <c r="N536" i="6" s="1"/>
  <c r="D528" i="6"/>
  <c r="F528" i="6" s="1"/>
  <c r="N528" i="6" s="1"/>
  <c r="D520" i="6"/>
  <c r="F520" i="6" s="1"/>
  <c r="N520" i="6" s="1"/>
  <c r="D512" i="6"/>
  <c r="F512" i="6" s="1"/>
  <c r="N512" i="6" s="1"/>
  <c r="D504" i="6"/>
  <c r="F504" i="6" s="1"/>
  <c r="N504" i="6" s="1"/>
  <c r="D496" i="6"/>
  <c r="F496" i="6" s="1"/>
  <c r="N496" i="6" s="1"/>
  <c r="D488" i="6"/>
  <c r="F488" i="6" s="1"/>
  <c r="N488" i="6" s="1"/>
  <c r="D480" i="6"/>
  <c r="F480" i="6" s="1"/>
  <c r="N480" i="6" s="1"/>
  <c r="D472" i="6"/>
  <c r="F472" i="6" s="1"/>
  <c r="N472" i="6" s="1"/>
  <c r="D464" i="6"/>
  <c r="F464" i="6" s="1"/>
  <c r="N464" i="6" s="1"/>
  <c r="D456" i="6"/>
  <c r="F456" i="6" s="1"/>
  <c r="N456" i="6" s="1"/>
  <c r="D448" i="6"/>
  <c r="F448" i="6" s="1"/>
  <c r="N448" i="6" s="1"/>
  <c r="D440" i="6"/>
  <c r="F440" i="6" s="1"/>
  <c r="N440" i="6" s="1"/>
  <c r="D432" i="6"/>
  <c r="F432" i="6" s="1"/>
  <c r="N432" i="6" s="1"/>
  <c r="D424" i="6"/>
  <c r="F424" i="6" s="1"/>
  <c r="N424" i="6" s="1"/>
  <c r="D416" i="6"/>
  <c r="F416" i="6" s="1"/>
  <c r="N416" i="6" s="1"/>
  <c r="D408" i="6"/>
  <c r="F408" i="6" s="1"/>
  <c r="N408" i="6" s="1"/>
  <c r="D400" i="6"/>
  <c r="F400" i="6" s="1"/>
  <c r="N400" i="6" s="1"/>
  <c r="D392" i="6"/>
  <c r="F392" i="6" s="1"/>
  <c r="N392" i="6" s="1"/>
  <c r="D384" i="6"/>
  <c r="F384" i="6" s="1"/>
  <c r="N384" i="6" s="1"/>
  <c r="D376" i="6"/>
  <c r="F376" i="6" s="1"/>
  <c r="N376" i="6" s="1"/>
  <c r="D368" i="6"/>
  <c r="F368" i="6" s="1"/>
  <c r="N368" i="6" s="1"/>
  <c r="D360" i="6"/>
  <c r="F360" i="6" s="1"/>
  <c r="N360" i="6" s="1"/>
  <c r="D352" i="6"/>
  <c r="F352" i="6" s="1"/>
  <c r="N352" i="6" s="1"/>
  <c r="D344" i="6"/>
  <c r="F344" i="6" s="1"/>
  <c r="N344" i="6" s="1"/>
  <c r="D336" i="6"/>
  <c r="F336" i="6" s="1"/>
  <c r="N336" i="6" s="1"/>
  <c r="D328" i="6"/>
  <c r="F328" i="6" s="1"/>
  <c r="N328" i="6" s="1"/>
  <c r="D320" i="6"/>
  <c r="F320" i="6" s="1"/>
  <c r="N320" i="6" s="1"/>
  <c r="D312" i="6"/>
  <c r="F312" i="6" s="1"/>
  <c r="N312" i="6" s="1"/>
  <c r="D304" i="6"/>
  <c r="F304" i="6" s="1"/>
  <c r="N304" i="6" s="1"/>
  <c r="D296" i="6"/>
  <c r="F296" i="6" s="1"/>
  <c r="N296" i="6" s="1"/>
  <c r="D288" i="6"/>
  <c r="F288" i="6" s="1"/>
  <c r="N288" i="6" s="1"/>
  <c r="D280" i="6"/>
  <c r="F280" i="6" s="1"/>
  <c r="N280" i="6" s="1"/>
  <c r="D272" i="6"/>
  <c r="F272" i="6" s="1"/>
  <c r="N272" i="6" s="1"/>
  <c r="D264" i="6"/>
  <c r="F264" i="6" s="1"/>
  <c r="N264" i="6" s="1"/>
  <c r="D256" i="6"/>
  <c r="F256" i="6" s="1"/>
  <c r="N256" i="6" s="1"/>
  <c r="D248" i="6"/>
  <c r="F248" i="6" s="1"/>
  <c r="N248" i="6" s="1"/>
  <c r="D240" i="6"/>
  <c r="F240" i="6" s="1"/>
  <c r="N240" i="6" s="1"/>
  <c r="D232" i="6"/>
  <c r="F232" i="6" s="1"/>
  <c r="N232" i="6" s="1"/>
  <c r="D224" i="6"/>
  <c r="F224" i="6" s="1"/>
  <c r="N224" i="6" s="1"/>
  <c r="D216" i="6"/>
  <c r="F216" i="6" s="1"/>
  <c r="N216" i="6" s="1"/>
  <c r="D208" i="6"/>
  <c r="F208" i="6" s="1"/>
  <c r="N208" i="6" s="1"/>
  <c r="D200" i="6"/>
  <c r="F200" i="6" s="1"/>
  <c r="N200" i="6" s="1"/>
  <c r="D192" i="6"/>
  <c r="F192" i="6" s="1"/>
  <c r="N192" i="6" s="1"/>
  <c r="D184" i="6"/>
  <c r="F184" i="6" s="1"/>
  <c r="N184" i="6" s="1"/>
  <c r="D176" i="6"/>
  <c r="F176" i="6" s="1"/>
  <c r="N176" i="6" s="1"/>
  <c r="D168" i="6"/>
  <c r="F168" i="6" s="1"/>
  <c r="N168" i="6" s="1"/>
  <c r="D160" i="6"/>
  <c r="F160" i="6" s="1"/>
  <c r="N160" i="6" s="1"/>
  <c r="D152" i="6"/>
  <c r="F152" i="6" s="1"/>
  <c r="N152" i="6" s="1"/>
  <c r="D144" i="6"/>
  <c r="F144" i="6" s="1"/>
  <c r="N144" i="6" s="1"/>
  <c r="D136" i="6"/>
  <c r="F136" i="6" s="1"/>
  <c r="N136" i="6" s="1"/>
  <c r="D128" i="6"/>
  <c r="F128" i="6" s="1"/>
  <c r="N128" i="6" s="1"/>
  <c r="D120" i="6"/>
  <c r="F120" i="6" s="1"/>
  <c r="N120" i="6" s="1"/>
  <c r="D112" i="6"/>
  <c r="F112" i="6" s="1"/>
  <c r="N112" i="6" s="1"/>
  <c r="D104" i="6"/>
  <c r="F104" i="6" s="1"/>
  <c r="N104" i="6" s="1"/>
  <c r="D96" i="6"/>
  <c r="F96" i="6" s="1"/>
  <c r="N96" i="6" s="1"/>
  <c r="D88" i="6"/>
  <c r="F88" i="6" s="1"/>
  <c r="N88" i="6" s="1"/>
  <c r="D80" i="6"/>
  <c r="F80" i="6" s="1"/>
  <c r="N80" i="6" s="1"/>
  <c r="D72" i="6"/>
  <c r="F72" i="6" s="1"/>
  <c r="N72" i="6" s="1"/>
  <c r="D64" i="6"/>
  <c r="F64" i="6" s="1"/>
  <c r="N64" i="6" s="1"/>
  <c r="D56" i="6"/>
  <c r="F56" i="6" s="1"/>
  <c r="N56" i="6" s="1"/>
  <c r="D48" i="6"/>
  <c r="F48" i="6" s="1"/>
  <c r="N48" i="6" s="1"/>
  <c r="D40" i="6"/>
  <c r="F40" i="6" s="1"/>
  <c r="N40" i="6" s="1"/>
  <c r="D32" i="6"/>
  <c r="F32" i="6" s="1"/>
  <c r="N32" i="6" s="1"/>
  <c r="D24" i="6"/>
  <c r="F24" i="6" s="1"/>
  <c r="N24" i="6" s="1"/>
  <c r="D16" i="6"/>
  <c r="F16" i="6" s="1"/>
  <c r="N16" i="6" s="1"/>
  <c r="D8" i="6"/>
  <c r="F8" i="6" s="1"/>
  <c r="N8" i="6" s="1"/>
  <c r="D1979" i="6"/>
  <c r="F1979" i="6" s="1"/>
  <c r="N1979" i="6" s="1"/>
  <c r="D1911" i="6"/>
  <c r="F1911" i="6" s="1"/>
  <c r="N1911" i="6" s="1"/>
  <c r="D1841" i="6"/>
  <c r="F1841" i="6" s="1"/>
  <c r="N1841" i="6" s="1"/>
  <c r="D1776" i="6"/>
  <c r="F1776" i="6" s="1"/>
  <c r="N1776" i="6" s="1"/>
  <c r="D1706" i="6"/>
  <c r="F1706" i="6" s="1"/>
  <c r="N1706" i="6" s="1"/>
  <c r="D1641" i="6"/>
  <c r="F1641" i="6" s="1"/>
  <c r="N1641" i="6" s="1"/>
  <c r="D1576" i="6"/>
  <c r="F1576" i="6" s="1"/>
  <c r="N1576" i="6" s="1"/>
  <c r="D1507" i="6"/>
  <c r="F1507" i="6" s="1"/>
  <c r="N1507" i="6" s="1"/>
  <c r="D1452" i="6"/>
  <c r="F1452" i="6" s="1"/>
  <c r="N1452" i="6" s="1"/>
  <c r="D1412" i="6"/>
  <c r="F1412" i="6" s="1"/>
  <c r="N1412" i="6" s="1"/>
  <c r="D1372" i="6"/>
  <c r="F1372" i="6" s="1"/>
  <c r="N1372" i="6" s="1"/>
  <c r="D1337" i="6"/>
  <c r="F1337" i="6" s="1"/>
  <c r="N1337" i="6" s="1"/>
  <c r="D1301" i="6"/>
  <c r="F1301" i="6" s="1"/>
  <c r="N1301" i="6" s="1"/>
  <c r="D1265" i="6"/>
  <c r="F1265" i="6" s="1"/>
  <c r="N1265" i="6" s="1"/>
  <c r="D1234" i="6"/>
  <c r="F1234" i="6" s="1"/>
  <c r="N1234" i="6" s="1"/>
  <c r="D1201" i="6"/>
  <c r="F1201" i="6" s="1"/>
  <c r="N1201" i="6" s="1"/>
  <c r="D1175" i="6"/>
  <c r="F1175" i="6" s="1"/>
  <c r="N1175" i="6" s="1"/>
  <c r="D1151" i="6"/>
  <c r="F1151" i="6" s="1"/>
  <c r="N1151" i="6" s="1"/>
  <c r="D1128" i="6"/>
  <c r="F1128" i="6" s="1"/>
  <c r="N1128" i="6" s="1"/>
  <c r="D1108" i="6"/>
  <c r="F1108" i="6" s="1"/>
  <c r="N1108" i="6" s="1"/>
  <c r="D1086" i="6"/>
  <c r="F1086" i="6" s="1"/>
  <c r="N1086" i="6" s="1"/>
  <c r="D1065" i="6"/>
  <c r="F1065" i="6" s="1"/>
  <c r="N1065" i="6" s="1"/>
  <c r="D1045" i="6"/>
  <c r="F1045" i="6" s="1"/>
  <c r="N1045" i="6" s="1"/>
  <c r="D1024" i="6"/>
  <c r="F1024" i="6" s="1"/>
  <c r="N1024" i="6" s="1"/>
  <c r="D1002" i="6"/>
  <c r="F1002" i="6" s="1"/>
  <c r="N1002" i="6" s="1"/>
  <c r="D982" i="6"/>
  <c r="F982" i="6" s="1"/>
  <c r="N982" i="6" s="1"/>
  <c r="D961" i="6"/>
  <c r="F961" i="6" s="1"/>
  <c r="N961" i="6" s="1"/>
  <c r="D940" i="6"/>
  <c r="F940" i="6" s="1"/>
  <c r="N940" i="6" s="1"/>
  <c r="D919" i="6"/>
  <c r="F919" i="6" s="1"/>
  <c r="N919" i="6" s="1"/>
  <c r="D898" i="6"/>
  <c r="F898" i="6" s="1"/>
  <c r="N898" i="6" s="1"/>
  <c r="D878" i="6"/>
  <c r="F878" i="6" s="1"/>
  <c r="N878" i="6" s="1"/>
  <c r="D856" i="6"/>
  <c r="F856" i="6" s="1"/>
  <c r="N856" i="6" s="1"/>
  <c r="D838" i="6"/>
  <c r="F838" i="6" s="1"/>
  <c r="N838" i="6" s="1"/>
  <c r="D820" i="6"/>
  <c r="F820" i="6" s="1"/>
  <c r="N820" i="6" s="1"/>
  <c r="D801" i="6"/>
  <c r="F801" i="6" s="1"/>
  <c r="N801" i="6" s="1"/>
  <c r="D783" i="6"/>
  <c r="F783" i="6" s="1"/>
  <c r="N783" i="6" s="1"/>
  <c r="D765" i="6"/>
  <c r="F765" i="6" s="1"/>
  <c r="N765" i="6" s="1"/>
  <c r="D746" i="6"/>
  <c r="F746" i="6" s="1"/>
  <c r="N746" i="6" s="1"/>
  <c r="D728" i="6"/>
  <c r="F728" i="6" s="1"/>
  <c r="N728" i="6" s="1"/>
  <c r="D710" i="6"/>
  <c r="F710" i="6" s="1"/>
  <c r="N710" i="6" s="1"/>
  <c r="D692" i="6"/>
  <c r="F692" i="6" s="1"/>
  <c r="N692" i="6" s="1"/>
  <c r="D673" i="6"/>
  <c r="F673" i="6" s="1"/>
  <c r="N673" i="6" s="1"/>
  <c r="D655" i="6"/>
  <c r="F655" i="6" s="1"/>
  <c r="N655" i="6" s="1"/>
  <c r="D642" i="6"/>
  <c r="F642" i="6" s="1"/>
  <c r="N642" i="6" s="1"/>
  <c r="D632" i="6"/>
  <c r="F632" i="6" s="1"/>
  <c r="N632" i="6" s="1"/>
  <c r="D622" i="6"/>
  <c r="F622" i="6" s="1"/>
  <c r="N622" i="6" s="1"/>
  <c r="D612" i="6"/>
  <c r="F612" i="6" s="1"/>
  <c r="N612" i="6" s="1"/>
  <c r="D601" i="6"/>
  <c r="F601" i="6" s="1"/>
  <c r="N601" i="6" s="1"/>
  <c r="D591" i="6"/>
  <c r="F591" i="6" s="1"/>
  <c r="N591" i="6" s="1"/>
  <c r="D581" i="6"/>
  <c r="F581" i="6" s="1"/>
  <c r="N581" i="6" s="1"/>
  <c r="D569" i="6"/>
  <c r="F569" i="6" s="1"/>
  <c r="N569" i="6" s="1"/>
  <c r="D559" i="6"/>
  <c r="F559" i="6" s="1"/>
  <c r="N559" i="6" s="1"/>
  <c r="D549" i="6"/>
  <c r="F549" i="6" s="1"/>
  <c r="N549" i="6" s="1"/>
  <c r="D540" i="6"/>
  <c r="F540" i="6" s="1"/>
  <c r="N540" i="6" s="1"/>
  <c r="D531" i="6"/>
  <c r="F531" i="6" s="1"/>
  <c r="N531" i="6" s="1"/>
  <c r="D522" i="6"/>
  <c r="F522" i="6" s="1"/>
  <c r="N522" i="6" s="1"/>
  <c r="D513" i="6"/>
  <c r="F513" i="6" s="1"/>
  <c r="N513" i="6" s="1"/>
  <c r="D503" i="6"/>
  <c r="F503" i="6" s="1"/>
  <c r="N503" i="6" s="1"/>
  <c r="D494" i="6"/>
  <c r="F494" i="6" s="1"/>
  <c r="N494" i="6" s="1"/>
  <c r="D485" i="6"/>
  <c r="F485" i="6" s="1"/>
  <c r="N485" i="6" s="1"/>
  <c r="D476" i="6"/>
  <c r="F476" i="6" s="1"/>
  <c r="N476" i="6" s="1"/>
  <c r="D467" i="6"/>
  <c r="F467" i="6" s="1"/>
  <c r="N467" i="6" s="1"/>
  <c r="D458" i="6"/>
  <c r="F458" i="6" s="1"/>
  <c r="N458" i="6" s="1"/>
  <c r="D449" i="6"/>
  <c r="F449" i="6" s="1"/>
  <c r="N449" i="6" s="1"/>
  <c r="D439" i="6"/>
  <c r="F439" i="6" s="1"/>
  <c r="N439" i="6" s="1"/>
  <c r="D430" i="6"/>
  <c r="F430" i="6" s="1"/>
  <c r="N430" i="6" s="1"/>
  <c r="D421" i="6"/>
  <c r="F421" i="6" s="1"/>
  <c r="N421" i="6" s="1"/>
  <c r="D412" i="6"/>
  <c r="F412" i="6" s="1"/>
  <c r="N412" i="6" s="1"/>
  <c r="D403" i="6"/>
  <c r="F403" i="6" s="1"/>
  <c r="N403" i="6" s="1"/>
  <c r="D394" i="6"/>
  <c r="F394" i="6" s="1"/>
  <c r="N394" i="6" s="1"/>
  <c r="D385" i="6"/>
  <c r="F385" i="6" s="1"/>
  <c r="N385" i="6" s="1"/>
  <c r="D375" i="6"/>
  <c r="F375" i="6" s="1"/>
  <c r="N375" i="6" s="1"/>
  <c r="D366" i="6"/>
  <c r="F366" i="6" s="1"/>
  <c r="N366" i="6" s="1"/>
  <c r="D357" i="6"/>
  <c r="F357" i="6" s="1"/>
  <c r="N357" i="6" s="1"/>
  <c r="D348" i="6"/>
  <c r="F348" i="6" s="1"/>
  <c r="N348" i="6" s="1"/>
  <c r="D339" i="6"/>
  <c r="F339" i="6" s="1"/>
  <c r="N339" i="6" s="1"/>
  <c r="D330" i="6"/>
  <c r="F330" i="6" s="1"/>
  <c r="N330" i="6" s="1"/>
  <c r="D321" i="6"/>
  <c r="F321" i="6" s="1"/>
  <c r="N321" i="6" s="1"/>
  <c r="D311" i="6"/>
  <c r="F311" i="6" s="1"/>
  <c r="N311" i="6" s="1"/>
  <c r="D302" i="6"/>
  <c r="F302" i="6" s="1"/>
  <c r="N302" i="6" s="1"/>
  <c r="D293" i="6"/>
  <c r="F293" i="6" s="1"/>
  <c r="N293" i="6" s="1"/>
  <c r="D284" i="6"/>
  <c r="F284" i="6" s="1"/>
  <c r="N284" i="6" s="1"/>
  <c r="D275" i="6"/>
  <c r="F275" i="6" s="1"/>
  <c r="N275" i="6" s="1"/>
  <c r="D266" i="6"/>
  <c r="F266" i="6" s="1"/>
  <c r="N266" i="6" s="1"/>
  <c r="D257" i="6"/>
  <c r="F257" i="6" s="1"/>
  <c r="N257" i="6" s="1"/>
  <c r="D247" i="6"/>
  <c r="F247" i="6" s="1"/>
  <c r="N247" i="6" s="1"/>
  <c r="D1968" i="6"/>
  <c r="F1968" i="6" s="1"/>
  <c r="N1968" i="6" s="1"/>
  <c r="D1901" i="6"/>
  <c r="F1901" i="6" s="1"/>
  <c r="N1901" i="6" s="1"/>
  <c r="D1832" i="6"/>
  <c r="F1832" i="6" s="1"/>
  <c r="N1832" i="6" s="1"/>
  <c r="D1767" i="6"/>
  <c r="F1767" i="6" s="1"/>
  <c r="N1767" i="6" s="1"/>
  <c r="D1701" i="6"/>
  <c r="F1701" i="6" s="1"/>
  <c r="N1701" i="6" s="1"/>
  <c r="D1632" i="6"/>
  <c r="F1632" i="6" s="1"/>
  <c r="N1632" i="6" s="1"/>
  <c r="D1567" i="6"/>
  <c r="F1567" i="6" s="1"/>
  <c r="N1567" i="6" s="1"/>
  <c r="D1498" i="6"/>
  <c r="F1498" i="6" s="1"/>
  <c r="N1498" i="6" s="1"/>
  <c r="D1450" i="6"/>
  <c r="F1450" i="6" s="1"/>
  <c r="N1450" i="6" s="1"/>
  <c r="D1410" i="6"/>
  <c r="F1410" i="6" s="1"/>
  <c r="N1410" i="6" s="1"/>
  <c r="D1371" i="6"/>
  <c r="F1371" i="6" s="1"/>
  <c r="N1371" i="6" s="1"/>
  <c r="D1336" i="6"/>
  <c r="F1336" i="6" s="1"/>
  <c r="N1336" i="6" s="1"/>
  <c r="D1300" i="6"/>
  <c r="F1300" i="6" s="1"/>
  <c r="N1300" i="6" s="1"/>
  <c r="D1264" i="6"/>
  <c r="F1264" i="6" s="1"/>
  <c r="N1264" i="6" s="1"/>
  <c r="D1233" i="6"/>
  <c r="F1233" i="6" s="1"/>
  <c r="N1233" i="6" s="1"/>
  <c r="D1200" i="6"/>
  <c r="F1200" i="6" s="1"/>
  <c r="N1200" i="6" s="1"/>
  <c r="D1173" i="6"/>
  <c r="F1173" i="6" s="1"/>
  <c r="N1173" i="6" s="1"/>
  <c r="D1149" i="6"/>
  <c r="F1149" i="6" s="1"/>
  <c r="N1149" i="6" s="1"/>
  <c r="D1127" i="6"/>
  <c r="F1127" i="6" s="1"/>
  <c r="N1127" i="6" s="1"/>
  <c r="D1106" i="6"/>
  <c r="F1106" i="6" s="1"/>
  <c r="N1106" i="6" s="1"/>
  <c r="D1085" i="6"/>
  <c r="F1085" i="6" s="1"/>
  <c r="N1085" i="6" s="1"/>
  <c r="D1064" i="6"/>
  <c r="F1064" i="6" s="1"/>
  <c r="N1064" i="6" s="1"/>
  <c r="D1044" i="6"/>
  <c r="F1044" i="6" s="1"/>
  <c r="N1044" i="6" s="1"/>
  <c r="D1022" i="6"/>
  <c r="F1022" i="6" s="1"/>
  <c r="N1022" i="6" s="1"/>
  <c r="D1001" i="6"/>
  <c r="F1001" i="6" s="1"/>
  <c r="N1001" i="6" s="1"/>
  <c r="D981" i="6"/>
  <c r="F981" i="6" s="1"/>
  <c r="N981" i="6" s="1"/>
  <c r="D960" i="6"/>
  <c r="F960" i="6" s="1"/>
  <c r="N960" i="6" s="1"/>
  <c r="D938" i="6"/>
  <c r="F938" i="6" s="1"/>
  <c r="N938" i="6" s="1"/>
  <c r="D918" i="6"/>
  <c r="F918" i="6" s="1"/>
  <c r="N918" i="6" s="1"/>
  <c r="D897" i="6"/>
  <c r="F897" i="6" s="1"/>
  <c r="N897" i="6" s="1"/>
  <c r="D876" i="6"/>
  <c r="F876" i="6" s="1"/>
  <c r="N876" i="6" s="1"/>
  <c r="D855" i="6"/>
  <c r="F855" i="6" s="1"/>
  <c r="N855" i="6" s="1"/>
  <c r="D837" i="6"/>
  <c r="F837" i="6" s="1"/>
  <c r="N837" i="6" s="1"/>
  <c r="D818" i="6"/>
  <c r="F818" i="6" s="1"/>
  <c r="N818" i="6" s="1"/>
  <c r="D800" i="6"/>
  <c r="F800" i="6" s="1"/>
  <c r="N800" i="6" s="1"/>
  <c r="D782" i="6"/>
  <c r="F782" i="6" s="1"/>
  <c r="N782" i="6" s="1"/>
  <c r="D764" i="6"/>
  <c r="F764" i="6" s="1"/>
  <c r="N764" i="6" s="1"/>
  <c r="D745" i="6"/>
  <c r="F745" i="6" s="1"/>
  <c r="N745" i="6" s="1"/>
  <c r="D727" i="6"/>
  <c r="F727" i="6" s="1"/>
  <c r="N727" i="6" s="1"/>
  <c r="D709" i="6"/>
  <c r="F709" i="6" s="1"/>
  <c r="N709" i="6" s="1"/>
  <c r="D690" i="6"/>
  <c r="F690" i="6" s="1"/>
  <c r="N690" i="6" s="1"/>
  <c r="D672" i="6"/>
  <c r="F672" i="6" s="1"/>
  <c r="N672" i="6" s="1"/>
  <c r="D654" i="6"/>
  <c r="F654" i="6" s="1"/>
  <c r="N654" i="6" s="1"/>
  <c r="D641" i="6"/>
  <c r="F641" i="6" s="1"/>
  <c r="N641" i="6" s="1"/>
  <c r="D631" i="6"/>
  <c r="F631" i="6" s="1"/>
  <c r="N631" i="6" s="1"/>
  <c r="D621" i="6"/>
  <c r="F621" i="6" s="1"/>
  <c r="N621" i="6" s="1"/>
  <c r="D610" i="6"/>
  <c r="F610" i="6" s="1"/>
  <c r="N610" i="6" s="1"/>
  <c r="D600" i="6"/>
  <c r="F600" i="6" s="1"/>
  <c r="N600" i="6" s="1"/>
  <c r="D590" i="6"/>
  <c r="F590" i="6" s="1"/>
  <c r="N590" i="6" s="1"/>
  <c r="D578" i="6"/>
  <c r="F578" i="6" s="1"/>
  <c r="N578" i="6" s="1"/>
  <c r="D568" i="6"/>
  <c r="F568" i="6" s="1"/>
  <c r="N568" i="6" s="1"/>
  <c r="D558" i="6"/>
  <c r="F558" i="6" s="1"/>
  <c r="N558" i="6" s="1"/>
  <c r="D548" i="6"/>
  <c r="F548" i="6" s="1"/>
  <c r="N548" i="6" s="1"/>
  <c r="D539" i="6"/>
  <c r="F539" i="6" s="1"/>
  <c r="N539" i="6" s="1"/>
  <c r="D530" i="6"/>
  <c r="F530" i="6" s="1"/>
  <c r="N530" i="6" s="1"/>
  <c r="D521" i="6"/>
  <c r="F521" i="6" s="1"/>
  <c r="N521" i="6" s="1"/>
  <c r="D511" i="6"/>
  <c r="F511" i="6" s="1"/>
  <c r="N511" i="6" s="1"/>
  <c r="D502" i="6"/>
  <c r="F502" i="6" s="1"/>
  <c r="N502" i="6" s="1"/>
  <c r="D493" i="6"/>
  <c r="F493" i="6" s="1"/>
  <c r="N493" i="6" s="1"/>
  <c r="D484" i="6"/>
  <c r="F484" i="6" s="1"/>
  <c r="N484" i="6" s="1"/>
  <c r="D475" i="6"/>
  <c r="F475" i="6" s="1"/>
  <c r="N475" i="6" s="1"/>
  <c r="D466" i="6"/>
  <c r="F466" i="6" s="1"/>
  <c r="N466" i="6" s="1"/>
  <c r="D457" i="6"/>
  <c r="F457" i="6" s="1"/>
  <c r="N457" i="6" s="1"/>
  <c r="D447" i="6"/>
  <c r="F447" i="6" s="1"/>
  <c r="N447" i="6" s="1"/>
  <c r="D438" i="6"/>
  <c r="F438" i="6" s="1"/>
  <c r="N438" i="6" s="1"/>
  <c r="D429" i="6"/>
  <c r="F429" i="6" s="1"/>
  <c r="N429" i="6" s="1"/>
  <c r="D420" i="6"/>
  <c r="F420" i="6" s="1"/>
  <c r="N420" i="6" s="1"/>
  <c r="D411" i="6"/>
  <c r="F411" i="6" s="1"/>
  <c r="N411" i="6" s="1"/>
  <c r="D402" i="6"/>
  <c r="F402" i="6" s="1"/>
  <c r="N402" i="6" s="1"/>
  <c r="D393" i="6"/>
  <c r="F393" i="6" s="1"/>
  <c r="N393" i="6" s="1"/>
  <c r="D383" i="6"/>
  <c r="F383" i="6" s="1"/>
  <c r="N383" i="6" s="1"/>
  <c r="D374" i="6"/>
  <c r="F374" i="6" s="1"/>
  <c r="N374" i="6" s="1"/>
  <c r="D365" i="6"/>
  <c r="F365" i="6" s="1"/>
  <c r="N365" i="6" s="1"/>
  <c r="D356" i="6"/>
  <c r="F356" i="6" s="1"/>
  <c r="N356" i="6" s="1"/>
  <c r="D347" i="6"/>
  <c r="F347" i="6" s="1"/>
  <c r="N347" i="6" s="1"/>
  <c r="D338" i="6"/>
  <c r="F338" i="6" s="1"/>
  <c r="N338" i="6" s="1"/>
  <c r="D329" i="6"/>
  <c r="F329" i="6" s="1"/>
  <c r="N329" i="6" s="1"/>
  <c r="D319" i="6"/>
  <c r="F319" i="6" s="1"/>
  <c r="N319" i="6" s="1"/>
  <c r="D310" i="6"/>
  <c r="F310" i="6" s="1"/>
  <c r="N310" i="6" s="1"/>
  <c r="D301" i="6"/>
  <c r="F301" i="6" s="1"/>
  <c r="N301" i="6" s="1"/>
  <c r="D292" i="6"/>
  <c r="F292" i="6" s="1"/>
  <c r="N292" i="6" s="1"/>
  <c r="D283" i="6"/>
  <c r="F283" i="6" s="1"/>
  <c r="N283" i="6" s="1"/>
  <c r="D274" i="6"/>
  <c r="F274" i="6" s="1"/>
  <c r="N274" i="6" s="1"/>
  <c r="D265" i="6"/>
  <c r="F265" i="6" s="1"/>
  <c r="N265" i="6" s="1"/>
  <c r="D255" i="6"/>
  <c r="F255" i="6" s="1"/>
  <c r="N255" i="6" s="1"/>
  <c r="D246" i="6"/>
  <c r="F246" i="6" s="1"/>
  <c r="N246" i="6" s="1"/>
  <c r="D1963" i="6"/>
  <c r="F1963" i="6" s="1"/>
  <c r="N1963" i="6" s="1"/>
  <c r="D1893" i="6"/>
  <c r="F1893" i="6" s="1"/>
  <c r="N1893" i="6" s="1"/>
  <c r="D1828" i="6"/>
  <c r="F1828" i="6" s="1"/>
  <c r="N1828" i="6" s="1"/>
  <c r="D1759" i="6"/>
  <c r="F1759" i="6" s="1"/>
  <c r="N1759" i="6" s="1"/>
  <c r="D1693" i="6"/>
  <c r="F1693" i="6" s="1"/>
  <c r="N1693" i="6" s="1"/>
  <c r="D1628" i="6"/>
  <c r="F1628" i="6" s="1"/>
  <c r="N1628" i="6" s="1"/>
  <c r="D1559" i="6"/>
  <c r="F1559" i="6" s="1"/>
  <c r="N1559" i="6" s="1"/>
  <c r="D1493" i="6"/>
  <c r="F1493" i="6" s="1"/>
  <c r="N1493" i="6" s="1"/>
  <c r="D1443" i="6"/>
  <c r="F1443" i="6" s="1"/>
  <c r="N1443" i="6" s="1"/>
  <c r="D1403" i="6"/>
  <c r="F1403" i="6" s="1"/>
  <c r="N1403" i="6" s="1"/>
  <c r="D1368" i="6"/>
  <c r="F1368" i="6" s="1"/>
  <c r="N1368" i="6" s="1"/>
  <c r="D1329" i="6"/>
  <c r="F1329" i="6" s="1"/>
  <c r="N1329" i="6" s="1"/>
  <c r="D1293" i="6"/>
  <c r="F1293" i="6" s="1"/>
  <c r="N1293" i="6" s="1"/>
  <c r="D1262" i="6"/>
  <c r="F1262" i="6" s="1"/>
  <c r="N1262" i="6" s="1"/>
  <c r="D1228" i="6"/>
  <c r="F1228" i="6" s="1"/>
  <c r="N1228" i="6" s="1"/>
  <c r="D1197" i="6"/>
  <c r="F1197" i="6" s="1"/>
  <c r="N1197" i="6" s="1"/>
  <c r="D1170" i="6"/>
  <c r="F1170" i="6" s="1"/>
  <c r="N1170" i="6" s="1"/>
  <c r="D1146" i="6"/>
  <c r="F1146" i="6" s="1"/>
  <c r="N1146" i="6" s="1"/>
  <c r="D1125" i="6"/>
  <c r="F1125" i="6" s="1"/>
  <c r="N1125" i="6" s="1"/>
  <c r="D1103" i="6"/>
  <c r="F1103" i="6" s="1"/>
  <c r="N1103" i="6" s="1"/>
  <c r="D1082" i="6"/>
  <c r="F1082" i="6" s="1"/>
  <c r="N1082" i="6" s="1"/>
  <c r="D1062" i="6"/>
  <c r="F1062" i="6" s="1"/>
  <c r="N1062" i="6" s="1"/>
  <c r="D1040" i="6"/>
  <c r="F1040" i="6" s="1"/>
  <c r="N1040" i="6" s="1"/>
  <c r="D1020" i="6"/>
  <c r="F1020" i="6" s="1"/>
  <c r="N1020" i="6" s="1"/>
  <c r="D999" i="6"/>
  <c r="F999" i="6" s="1"/>
  <c r="N999" i="6" s="1"/>
  <c r="D978" i="6"/>
  <c r="F978" i="6" s="1"/>
  <c r="N978" i="6" s="1"/>
  <c r="D957" i="6"/>
  <c r="F957" i="6" s="1"/>
  <c r="N957" i="6" s="1"/>
  <c r="D936" i="6"/>
  <c r="F936" i="6" s="1"/>
  <c r="N936" i="6" s="1"/>
  <c r="D916" i="6"/>
  <c r="F916" i="6" s="1"/>
  <c r="N916" i="6" s="1"/>
  <c r="D894" i="6"/>
  <c r="F894" i="6" s="1"/>
  <c r="N894" i="6" s="1"/>
  <c r="D873" i="6"/>
  <c r="F873" i="6" s="1"/>
  <c r="N873" i="6" s="1"/>
  <c r="D853" i="6"/>
  <c r="F853" i="6" s="1"/>
  <c r="N853" i="6" s="1"/>
  <c r="D834" i="6"/>
  <c r="F834" i="6" s="1"/>
  <c r="N834" i="6" s="1"/>
  <c r="D816" i="6"/>
  <c r="F816" i="6" s="1"/>
  <c r="N816" i="6" s="1"/>
  <c r="D798" i="6"/>
  <c r="F798" i="6" s="1"/>
  <c r="N798" i="6" s="1"/>
  <c r="D780" i="6"/>
  <c r="F780" i="6" s="1"/>
  <c r="N780" i="6" s="1"/>
  <c r="D761" i="6"/>
  <c r="F761" i="6" s="1"/>
  <c r="N761" i="6" s="1"/>
  <c r="D743" i="6"/>
  <c r="F743" i="6" s="1"/>
  <c r="N743" i="6" s="1"/>
  <c r="D725" i="6"/>
  <c r="D706" i="6"/>
  <c r="F706" i="6" s="1"/>
  <c r="N706" i="6" s="1"/>
  <c r="D688" i="6"/>
  <c r="F688" i="6" s="1"/>
  <c r="N688" i="6" s="1"/>
  <c r="D670" i="6"/>
  <c r="F670" i="6" s="1"/>
  <c r="N670" i="6" s="1"/>
  <c r="D652" i="6"/>
  <c r="F652" i="6" s="1"/>
  <c r="N652" i="6" s="1"/>
  <c r="D640" i="6"/>
  <c r="F640" i="6" s="1"/>
  <c r="N640" i="6" s="1"/>
  <c r="D630" i="6"/>
  <c r="F630" i="6" s="1"/>
  <c r="N630" i="6" s="1"/>
  <c r="D620" i="6"/>
  <c r="F620" i="6" s="1"/>
  <c r="N620" i="6" s="1"/>
  <c r="D609" i="6"/>
  <c r="F609" i="6" s="1"/>
  <c r="N609" i="6" s="1"/>
  <c r="D599" i="6"/>
  <c r="F599" i="6" s="1"/>
  <c r="N599" i="6" s="1"/>
  <c r="D588" i="6"/>
  <c r="F588" i="6" s="1"/>
  <c r="N588" i="6" s="1"/>
  <c r="D577" i="6"/>
  <c r="F577" i="6" s="1"/>
  <c r="N577" i="6" s="1"/>
  <c r="D567" i="6"/>
  <c r="F567" i="6" s="1"/>
  <c r="N567" i="6" s="1"/>
  <c r="D557" i="6"/>
  <c r="F557" i="6" s="1"/>
  <c r="N557" i="6" s="1"/>
  <c r="D547" i="6"/>
  <c r="F547" i="6" s="1"/>
  <c r="N547" i="6" s="1"/>
  <c r="D538" i="6"/>
  <c r="F538" i="6" s="1"/>
  <c r="N538" i="6" s="1"/>
  <c r="D529" i="6"/>
  <c r="F529" i="6" s="1"/>
  <c r="N529" i="6" s="1"/>
  <c r="D519" i="6"/>
  <c r="F519" i="6" s="1"/>
  <c r="N519" i="6" s="1"/>
  <c r="D510" i="6"/>
  <c r="F510" i="6" s="1"/>
  <c r="N510" i="6" s="1"/>
  <c r="D501" i="6"/>
  <c r="F501" i="6" s="1"/>
  <c r="N501" i="6" s="1"/>
  <c r="D492" i="6"/>
  <c r="F492" i="6" s="1"/>
  <c r="N492" i="6" s="1"/>
  <c r="D483" i="6"/>
  <c r="F483" i="6" s="1"/>
  <c r="N483" i="6" s="1"/>
  <c r="D474" i="6"/>
  <c r="F474" i="6" s="1"/>
  <c r="N474" i="6" s="1"/>
  <c r="D465" i="6"/>
  <c r="F465" i="6" s="1"/>
  <c r="N465" i="6" s="1"/>
  <c r="D455" i="6"/>
  <c r="D446" i="6"/>
  <c r="F446" i="6" s="1"/>
  <c r="N446" i="6" s="1"/>
  <c r="D437" i="6"/>
  <c r="F437" i="6" s="1"/>
  <c r="N437" i="6" s="1"/>
  <c r="D428" i="6"/>
  <c r="F428" i="6" s="1"/>
  <c r="N428" i="6" s="1"/>
  <c r="D419" i="6"/>
  <c r="F419" i="6" s="1"/>
  <c r="N419" i="6" s="1"/>
  <c r="D410" i="6"/>
  <c r="F410" i="6" s="1"/>
  <c r="N410" i="6" s="1"/>
  <c r="D401" i="6"/>
  <c r="F401" i="6" s="1"/>
  <c r="N401" i="6" s="1"/>
  <c r="D391" i="6"/>
  <c r="F391" i="6" s="1"/>
  <c r="N391" i="6" s="1"/>
  <c r="D382" i="6"/>
  <c r="F382" i="6" s="1"/>
  <c r="N382" i="6" s="1"/>
  <c r="D373" i="6"/>
  <c r="F373" i="6" s="1"/>
  <c r="N373" i="6" s="1"/>
  <c r="D364" i="6"/>
  <c r="F364" i="6" s="1"/>
  <c r="N364" i="6" s="1"/>
  <c r="D355" i="6"/>
  <c r="F355" i="6" s="1"/>
  <c r="N355" i="6" s="1"/>
  <c r="D346" i="6"/>
  <c r="F346" i="6" s="1"/>
  <c r="N346" i="6" s="1"/>
  <c r="D337" i="6"/>
  <c r="F337" i="6" s="1"/>
  <c r="N337" i="6" s="1"/>
  <c r="D327" i="6"/>
  <c r="F327" i="6" s="1"/>
  <c r="N327" i="6" s="1"/>
  <c r="D318" i="6"/>
  <c r="F318" i="6" s="1"/>
  <c r="N318" i="6" s="1"/>
  <c r="D309" i="6"/>
  <c r="F309" i="6" s="1"/>
  <c r="N309" i="6" s="1"/>
  <c r="D300" i="6"/>
  <c r="F300" i="6" s="1"/>
  <c r="N300" i="6" s="1"/>
  <c r="D291" i="6"/>
  <c r="F291" i="6" s="1"/>
  <c r="N291" i="6" s="1"/>
  <c r="D282" i="6"/>
  <c r="F282" i="6" s="1"/>
  <c r="N282" i="6" s="1"/>
  <c r="D273" i="6"/>
  <c r="F273" i="6" s="1"/>
  <c r="N273" i="6" s="1"/>
  <c r="D263" i="6"/>
  <c r="F263" i="6" s="1"/>
  <c r="N263" i="6" s="1"/>
  <c r="D254" i="6"/>
  <c r="F254" i="6" s="1"/>
  <c r="N254" i="6" s="1"/>
  <c r="D1933" i="6"/>
  <c r="F1933" i="6" s="1"/>
  <c r="N1933" i="6" s="1"/>
  <c r="D1868" i="6"/>
  <c r="F1868" i="6" s="1"/>
  <c r="N1868" i="6" s="1"/>
  <c r="D1800" i="6"/>
  <c r="F1800" i="6" s="1"/>
  <c r="N1800" i="6" s="1"/>
  <c r="D1733" i="6"/>
  <c r="F1733" i="6" s="1"/>
  <c r="N1733" i="6" s="1"/>
  <c r="D1665" i="6"/>
  <c r="F1665" i="6" s="1"/>
  <c r="N1665" i="6" s="1"/>
  <c r="D1600" i="6"/>
  <c r="F1600" i="6" s="1"/>
  <c r="N1600" i="6" s="1"/>
  <c r="D1535" i="6"/>
  <c r="F1535" i="6" s="1"/>
  <c r="N1535" i="6" s="1"/>
  <c r="D1466" i="6"/>
  <c r="F1466" i="6" s="1"/>
  <c r="N1466" i="6" s="1"/>
  <c r="D1431" i="6"/>
  <c r="F1431" i="6" s="1"/>
  <c r="N1431" i="6" s="1"/>
  <c r="D1391" i="6"/>
  <c r="F1391" i="6" s="1"/>
  <c r="N1391" i="6" s="1"/>
  <c r="D1352" i="6"/>
  <c r="F1352" i="6" s="1"/>
  <c r="N1352" i="6" s="1"/>
  <c r="D1317" i="6"/>
  <c r="F1317" i="6" s="1"/>
  <c r="N1317" i="6" s="1"/>
  <c r="D1281" i="6"/>
  <c r="F1281" i="6" s="1"/>
  <c r="N1281" i="6" s="1"/>
  <c r="D1247" i="6"/>
  <c r="F1247" i="6" s="1"/>
  <c r="N1247" i="6" s="1"/>
  <c r="D1216" i="6"/>
  <c r="F1216" i="6" s="1"/>
  <c r="N1216" i="6" s="1"/>
  <c r="D1188" i="6"/>
  <c r="F1188" i="6" s="1"/>
  <c r="N1188" i="6" s="1"/>
  <c r="D1161" i="6"/>
  <c r="F1161" i="6" s="1"/>
  <c r="N1161" i="6" s="1"/>
  <c r="D1137" i="6"/>
  <c r="F1137" i="6" s="1"/>
  <c r="N1137" i="6" s="1"/>
  <c r="D1117" i="6"/>
  <c r="F1117" i="6" s="1"/>
  <c r="N1117" i="6" s="1"/>
  <c r="D1095" i="6"/>
  <c r="F1095" i="6" s="1"/>
  <c r="N1095" i="6" s="1"/>
  <c r="D1074" i="6"/>
  <c r="F1074" i="6" s="1"/>
  <c r="N1074" i="6" s="1"/>
  <c r="D1054" i="6"/>
  <c r="F1054" i="6" s="1"/>
  <c r="N1054" i="6" s="1"/>
  <c r="D1033" i="6"/>
  <c r="F1033" i="6" s="1"/>
  <c r="N1033" i="6" s="1"/>
  <c r="D1012" i="6"/>
  <c r="F1012" i="6" s="1"/>
  <c r="N1012" i="6" s="1"/>
  <c r="D991" i="6"/>
  <c r="F991" i="6" s="1"/>
  <c r="N991" i="6" s="1"/>
  <c r="D970" i="6"/>
  <c r="F970" i="6" s="1"/>
  <c r="N970" i="6" s="1"/>
  <c r="D949" i="6"/>
  <c r="F949" i="6" s="1"/>
  <c r="N949" i="6" s="1"/>
  <c r="D928" i="6"/>
  <c r="F928" i="6" s="1"/>
  <c r="N928" i="6" s="1"/>
  <c r="D908" i="6"/>
  <c r="F908" i="6" s="1"/>
  <c r="N908" i="6" s="1"/>
  <c r="D887" i="6"/>
  <c r="F887" i="6" s="1"/>
  <c r="N887" i="6" s="1"/>
  <c r="D865" i="6"/>
  <c r="F865" i="6" s="1"/>
  <c r="N865" i="6" s="1"/>
  <c r="D846" i="6"/>
  <c r="F846" i="6" s="1"/>
  <c r="N846" i="6" s="1"/>
  <c r="D828" i="6"/>
  <c r="F828" i="6" s="1"/>
  <c r="N828" i="6" s="1"/>
  <c r="D809" i="6"/>
  <c r="F809" i="6" s="1"/>
  <c r="N809" i="6" s="1"/>
  <c r="D791" i="6"/>
  <c r="F791" i="6" s="1"/>
  <c r="N791" i="6" s="1"/>
  <c r="D773" i="6"/>
  <c r="F773" i="6" s="1"/>
  <c r="N773" i="6" s="1"/>
  <c r="D754" i="6"/>
  <c r="F754" i="6" s="1"/>
  <c r="N754" i="6" s="1"/>
  <c r="D736" i="6"/>
  <c r="F736" i="6" s="1"/>
  <c r="N736" i="6" s="1"/>
  <c r="D718" i="6"/>
  <c r="F718" i="6" s="1"/>
  <c r="N718" i="6" s="1"/>
  <c r="D700" i="6"/>
  <c r="F700" i="6" s="1"/>
  <c r="N700" i="6" s="1"/>
  <c r="D681" i="6"/>
  <c r="F681" i="6" s="1"/>
  <c r="N681" i="6" s="1"/>
  <c r="D663" i="6"/>
  <c r="D647" i="6"/>
  <c r="F647" i="6" s="1"/>
  <c r="N647" i="6" s="1"/>
  <c r="D637" i="6"/>
  <c r="F637" i="6" s="1"/>
  <c r="N637" i="6" s="1"/>
  <c r="D626" i="6"/>
  <c r="F626" i="6" s="1"/>
  <c r="N626" i="6" s="1"/>
  <c r="D615" i="6"/>
  <c r="F615" i="6" s="1"/>
  <c r="N615" i="6" s="1"/>
  <c r="D605" i="6"/>
  <c r="F605" i="6" s="1"/>
  <c r="N605" i="6" s="1"/>
  <c r="D594" i="6"/>
  <c r="F594" i="6" s="1"/>
  <c r="N594" i="6" s="1"/>
  <c r="D584" i="6"/>
  <c r="F584" i="6" s="1"/>
  <c r="N584" i="6" s="1"/>
  <c r="D574" i="6"/>
  <c r="F574" i="6" s="1"/>
  <c r="N574" i="6" s="1"/>
  <c r="D564" i="6"/>
  <c r="F564" i="6" s="1"/>
  <c r="N564" i="6" s="1"/>
  <c r="D553" i="6"/>
  <c r="F553" i="6" s="1"/>
  <c r="N553" i="6" s="1"/>
  <c r="D543" i="6"/>
  <c r="F543" i="6" s="1"/>
  <c r="N543" i="6" s="1"/>
  <c r="D534" i="6"/>
  <c r="F534" i="6" s="1"/>
  <c r="N534" i="6" s="1"/>
  <c r="D525" i="6"/>
  <c r="F525" i="6" s="1"/>
  <c r="N525" i="6" s="1"/>
  <c r="D516" i="6"/>
  <c r="F516" i="6" s="1"/>
  <c r="N516" i="6" s="1"/>
  <c r="D507" i="6"/>
  <c r="F507" i="6" s="1"/>
  <c r="N507" i="6" s="1"/>
  <c r="D498" i="6"/>
  <c r="F498" i="6" s="1"/>
  <c r="N498" i="6" s="1"/>
  <c r="D489" i="6"/>
  <c r="F489" i="6" s="1"/>
  <c r="N489" i="6" s="1"/>
  <c r="D479" i="6"/>
  <c r="F479" i="6" s="1"/>
  <c r="N479" i="6" s="1"/>
  <c r="D470" i="6"/>
  <c r="F470" i="6" s="1"/>
  <c r="N470" i="6" s="1"/>
  <c r="D461" i="6"/>
  <c r="F461" i="6" s="1"/>
  <c r="N461" i="6" s="1"/>
  <c r="D452" i="6"/>
  <c r="F452" i="6" s="1"/>
  <c r="N452" i="6" s="1"/>
  <c r="D443" i="6"/>
  <c r="F443" i="6" s="1"/>
  <c r="N443" i="6" s="1"/>
  <c r="D434" i="6"/>
  <c r="F434" i="6" s="1"/>
  <c r="N434" i="6" s="1"/>
  <c r="D425" i="6"/>
  <c r="F425" i="6" s="1"/>
  <c r="N425" i="6" s="1"/>
  <c r="D415" i="6"/>
  <c r="F415" i="6" s="1"/>
  <c r="N415" i="6" s="1"/>
  <c r="D406" i="6"/>
  <c r="F406" i="6" s="1"/>
  <c r="N406" i="6" s="1"/>
  <c r="D397" i="6"/>
  <c r="F397" i="6" s="1"/>
  <c r="N397" i="6" s="1"/>
  <c r="D388" i="6"/>
  <c r="F388" i="6" s="1"/>
  <c r="N388" i="6" s="1"/>
  <c r="D379" i="6"/>
  <c r="F379" i="6" s="1"/>
  <c r="N379" i="6" s="1"/>
  <c r="D370" i="6"/>
  <c r="F370" i="6" s="1"/>
  <c r="N370" i="6" s="1"/>
  <c r="D361" i="6"/>
  <c r="F361" i="6" s="1"/>
  <c r="N361" i="6" s="1"/>
  <c r="D351" i="6"/>
  <c r="F351" i="6" s="1"/>
  <c r="N351" i="6" s="1"/>
  <c r="D342" i="6"/>
  <c r="F342" i="6" s="1"/>
  <c r="N342" i="6" s="1"/>
  <c r="D333" i="6"/>
  <c r="F333" i="6" s="1"/>
  <c r="N333" i="6" s="1"/>
  <c r="D324" i="6"/>
  <c r="F324" i="6" s="1"/>
  <c r="N324" i="6" s="1"/>
  <c r="D315" i="6"/>
  <c r="F315" i="6" s="1"/>
  <c r="N315" i="6" s="1"/>
  <c r="D306" i="6"/>
  <c r="F306" i="6" s="1"/>
  <c r="N306" i="6" s="1"/>
  <c r="D297" i="6"/>
  <c r="F297" i="6" s="1"/>
  <c r="N297" i="6" s="1"/>
  <c r="D287" i="6"/>
  <c r="F287" i="6" s="1"/>
  <c r="N287" i="6" s="1"/>
  <c r="D278" i="6"/>
  <c r="F278" i="6" s="1"/>
  <c r="N278" i="6" s="1"/>
  <c r="D269" i="6"/>
  <c r="F269" i="6" s="1"/>
  <c r="N269" i="6" s="1"/>
  <c r="D260" i="6"/>
  <c r="F260" i="6" s="1"/>
  <c r="N260" i="6" s="1"/>
  <c r="D251" i="6"/>
  <c r="F251" i="6" s="1"/>
  <c r="N251" i="6" s="1"/>
  <c r="D242" i="6"/>
  <c r="F242" i="6" s="1"/>
  <c r="N242" i="6" s="1"/>
  <c r="D233" i="6"/>
  <c r="F233" i="6" s="1"/>
  <c r="N233" i="6" s="1"/>
  <c r="D223" i="6"/>
  <c r="F223" i="6" s="1"/>
  <c r="N223" i="6" s="1"/>
  <c r="D214" i="6"/>
  <c r="F214" i="6" s="1"/>
  <c r="N214" i="6" s="1"/>
  <c r="D205" i="6"/>
  <c r="D196" i="6"/>
  <c r="F196" i="6" s="1"/>
  <c r="N196" i="6" s="1"/>
  <c r="D187" i="6"/>
  <c r="F187" i="6" s="1"/>
  <c r="N187" i="6" s="1"/>
  <c r="D178" i="6"/>
  <c r="F178" i="6" s="1"/>
  <c r="N178" i="6" s="1"/>
  <c r="D169" i="6"/>
  <c r="F169" i="6" s="1"/>
  <c r="N169" i="6" s="1"/>
  <c r="D159" i="6"/>
  <c r="F159" i="6" s="1"/>
  <c r="N159" i="6" s="1"/>
  <c r="D150" i="6"/>
  <c r="F150" i="6" s="1"/>
  <c r="N150" i="6" s="1"/>
  <c r="D141" i="6"/>
  <c r="F141" i="6" s="1"/>
  <c r="N141" i="6" s="1"/>
  <c r="D132" i="6"/>
  <c r="F132" i="6" s="1"/>
  <c r="N132" i="6" s="1"/>
  <c r="D123" i="6"/>
  <c r="F123" i="6" s="1"/>
  <c r="N123" i="6" s="1"/>
  <c r="D114" i="6"/>
  <c r="F114" i="6" s="1"/>
  <c r="N114" i="6" s="1"/>
  <c r="D105" i="6"/>
  <c r="F105" i="6" s="1"/>
  <c r="N105" i="6" s="1"/>
  <c r="D95" i="6"/>
  <c r="F95" i="6" s="1"/>
  <c r="N95" i="6" s="1"/>
  <c r="D86" i="6"/>
  <c r="F86" i="6" s="1"/>
  <c r="N86" i="6" s="1"/>
  <c r="D77" i="6"/>
  <c r="F77" i="6" s="1"/>
  <c r="N77" i="6" s="1"/>
  <c r="D68" i="6"/>
  <c r="F68" i="6" s="1"/>
  <c r="N68" i="6" s="1"/>
  <c r="D59" i="6"/>
  <c r="D50" i="6"/>
  <c r="F50" i="6" s="1"/>
  <c r="N50" i="6" s="1"/>
  <c r="D41" i="6"/>
  <c r="F41" i="6" s="1"/>
  <c r="N41" i="6" s="1"/>
  <c r="D31" i="6"/>
  <c r="F31" i="6" s="1"/>
  <c r="N31" i="6" s="1"/>
  <c r="D22" i="6"/>
  <c r="F22" i="6" s="1"/>
  <c r="N22" i="6" s="1"/>
  <c r="D13" i="6"/>
  <c r="F13" i="6" s="1"/>
  <c r="N13" i="6" s="1"/>
  <c r="D4" i="6"/>
  <c r="F4" i="6" s="1"/>
  <c r="N4" i="6" s="1"/>
  <c r="D1957" i="6"/>
  <c r="F1957" i="6" s="1"/>
  <c r="N1957" i="6" s="1"/>
  <c r="D1827" i="6"/>
  <c r="F1827" i="6" s="1"/>
  <c r="N1827" i="6" s="1"/>
  <c r="D1692" i="6"/>
  <c r="F1692" i="6" s="1"/>
  <c r="N1692" i="6" s="1"/>
  <c r="D1557" i="6"/>
  <c r="F1557" i="6" s="1"/>
  <c r="N1557" i="6" s="1"/>
  <c r="D1441" i="6"/>
  <c r="F1441" i="6" s="1"/>
  <c r="N1441" i="6" s="1"/>
  <c r="D1367" i="6"/>
  <c r="F1367" i="6" s="1"/>
  <c r="N1367" i="6" s="1"/>
  <c r="D1292" i="6"/>
  <c r="F1292" i="6" s="1"/>
  <c r="N1292" i="6" s="1"/>
  <c r="D1226" i="6"/>
  <c r="F1226" i="6" s="1"/>
  <c r="N1226" i="6" s="1"/>
  <c r="D1169" i="6"/>
  <c r="F1169" i="6" s="1"/>
  <c r="N1169" i="6" s="1"/>
  <c r="D1122" i="6"/>
  <c r="F1122" i="6" s="1"/>
  <c r="N1122" i="6" s="1"/>
  <c r="D1081" i="6"/>
  <c r="F1081" i="6" s="1"/>
  <c r="N1081" i="6" s="1"/>
  <c r="D1039" i="6"/>
  <c r="F1039" i="6" s="1"/>
  <c r="N1039" i="6" s="1"/>
  <c r="D998" i="6"/>
  <c r="F998" i="6" s="1"/>
  <c r="N998" i="6" s="1"/>
  <c r="D956" i="6"/>
  <c r="F956" i="6" s="1"/>
  <c r="N956" i="6" s="1"/>
  <c r="D914" i="6"/>
  <c r="F914" i="6" s="1"/>
  <c r="N914" i="6" s="1"/>
  <c r="D872" i="6"/>
  <c r="F872" i="6" s="1"/>
  <c r="N872" i="6" s="1"/>
  <c r="D833" i="6"/>
  <c r="F833" i="6" s="1"/>
  <c r="N833" i="6" s="1"/>
  <c r="D797" i="6"/>
  <c r="F797" i="6" s="1"/>
  <c r="N797" i="6" s="1"/>
  <c r="D760" i="6"/>
  <c r="F760" i="6" s="1"/>
  <c r="N760" i="6" s="1"/>
  <c r="D724" i="6"/>
  <c r="F724" i="6" s="1"/>
  <c r="N724" i="6" s="1"/>
  <c r="D687" i="6"/>
  <c r="F687" i="6" s="1"/>
  <c r="N687" i="6" s="1"/>
  <c r="D650" i="6"/>
  <c r="F650" i="6" s="1"/>
  <c r="N650" i="6" s="1"/>
  <c r="D629" i="6"/>
  <c r="F629" i="6" s="1"/>
  <c r="N629" i="6" s="1"/>
  <c r="D608" i="6"/>
  <c r="F608" i="6" s="1"/>
  <c r="N608" i="6" s="1"/>
  <c r="D586" i="6"/>
  <c r="F586" i="6" s="1"/>
  <c r="N586" i="6" s="1"/>
  <c r="D566" i="6"/>
  <c r="F566" i="6" s="1"/>
  <c r="N566" i="6" s="1"/>
  <c r="D546" i="6"/>
  <c r="F546" i="6" s="1"/>
  <c r="N546" i="6" s="1"/>
  <c r="D527" i="6"/>
  <c r="F527" i="6" s="1"/>
  <c r="N527" i="6" s="1"/>
  <c r="D509" i="6"/>
  <c r="F509" i="6" s="1"/>
  <c r="N509" i="6" s="1"/>
  <c r="D491" i="6"/>
  <c r="F491" i="6" s="1"/>
  <c r="N491" i="6" s="1"/>
  <c r="D473" i="6"/>
  <c r="F473" i="6" s="1"/>
  <c r="N473" i="6" s="1"/>
  <c r="D454" i="6"/>
  <c r="F454" i="6" s="1"/>
  <c r="N454" i="6" s="1"/>
  <c r="D436" i="6"/>
  <c r="F436" i="6" s="1"/>
  <c r="N436" i="6" s="1"/>
  <c r="D418" i="6"/>
  <c r="F418" i="6" s="1"/>
  <c r="N418" i="6" s="1"/>
  <c r="D399" i="6"/>
  <c r="F399" i="6" s="1"/>
  <c r="N399" i="6" s="1"/>
  <c r="D381" i="6"/>
  <c r="F381" i="6" s="1"/>
  <c r="N381" i="6" s="1"/>
  <c r="D363" i="6"/>
  <c r="F363" i="6" s="1"/>
  <c r="N363" i="6" s="1"/>
  <c r="D345" i="6"/>
  <c r="F345" i="6" s="1"/>
  <c r="N345" i="6" s="1"/>
  <c r="D326" i="6"/>
  <c r="F326" i="6" s="1"/>
  <c r="N326" i="6" s="1"/>
  <c r="D308" i="6"/>
  <c r="F308" i="6" s="1"/>
  <c r="N308" i="6" s="1"/>
  <c r="D290" i="6"/>
  <c r="F290" i="6" s="1"/>
  <c r="N290" i="6" s="1"/>
  <c r="D271" i="6"/>
  <c r="F271" i="6" s="1"/>
  <c r="N271" i="6" s="1"/>
  <c r="D253" i="6"/>
  <c r="F253" i="6" s="1"/>
  <c r="N253" i="6" s="1"/>
  <c r="D239" i="6"/>
  <c r="F239" i="6" s="1"/>
  <c r="N239" i="6" s="1"/>
  <c r="D229" i="6"/>
  <c r="F229" i="6" s="1"/>
  <c r="N229" i="6" s="1"/>
  <c r="D219" i="6"/>
  <c r="F219" i="6" s="1"/>
  <c r="N219" i="6" s="1"/>
  <c r="D209" i="6"/>
  <c r="F209" i="6" s="1"/>
  <c r="N209" i="6" s="1"/>
  <c r="D198" i="6"/>
  <c r="F198" i="6" s="1"/>
  <c r="N198" i="6" s="1"/>
  <c r="D188" i="6"/>
  <c r="F188" i="6" s="1"/>
  <c r="N188" i="6" s="1"/>
  <c r="D177" i="6"/>
  <c r="D166" i="6"/>
  <c r="F166" i="6" s="1"/>
  <c r="N166" i="6" s="1"/>
  <c r="D156" i="6"/>
  <c r="F156" i="6" s="1"/>
  <c r="N156" i="6" s="1"/>
  <c r="D146" i="6"/>
  <c r="F146" i="6" s="1"/>
  <c r="N146" i="6" s="1"/>
  <c r="D135" i="6"/>
  <c r="F135" i="6" s="1"/>
  <c r="N135" i="6" s="1"/>
  <c r="D125" i="6"/>
  <c r="F125" i="6" s="1"/>
  <c r="N125" i="6" s="1"/>
  <c r="D115" i="6"/>
  <c r="F115" i="6" s="1"/>
  <c r="N115" i="6" s="1"/>
  <c r="D103" i="6"/>
  <c r="F103" i="6" s="1"/>
  <c r="N103" i="6" s="1"/>
  <c r="D93" i="6"/>
  <c r="D83" i="6"/>
  <c r="F83" i="6" s="1"/>
  <c r="N83" i="6" s="1"/>
  <c r="D73" i="6"/>
  <c r="F73" i="6" s="1"/>
  <c r="N73" i="6" s="1"/>
  <c r="D62" i="6"/>
  <c r="F62" i="6" s="1"/>
  <c r="N62" i="6" s="1"/>
  <c r="D52" i="6"/>
  <c r="F52" i="6" s="1"/>
  <c r="N52" i="6" s="1"/>
  <c r="D42" i="6"/>
  <c r="F42" i="6" s="1"/>
  <c r="N42" i="6" s="1"/>
  <c r="D30" i="6"/>
  <c r="F30" i="6" s="1"/>
  <c r="N30" i="6" s="1"/>
  <c r="D20" i="6"/>
  <c r="F20" i="6" s="1"/>
  <c r="N20" i="6" s="1"/>
  <c r="D10" i="6"/>
  <c r="F10" i="6" s="1"/>
  <c r="N10" i="6" s="1"/>
  <c r="D1943" i="6"/>
  <c r="F1943" i="6" s="1"/>
  <c r="N1943" i="6" s="1"/>
  <c r="D1809" i="6"/>
  <c r="F1809" i="6" s="1"/>
  <c r="N1809" i="6" s="1"/>
  <c r="D1674" i="6"/>
  <c r="F1674" i="6" s="1"/>
  <c r="N1674" i="6" s="1"/>
  <c r="D1539" i="6"/>
  <c r="F1539" i="6" s="1"/>
  <c r="N1539" i="6" s="1"/>
  <c r="D1432" i="6"/>
  <c r="F1432" i="6" s="1"/>
  <c r="N1432" i="6" s="1"/>
  <c r="D1356" i="6"/>
  <c r="F1356" i="6" s="1"/>
  <c r="N1356" i="6" s="1"/>
  <c r="D1284" i="6"/>
  <c r="F1284" i="6" s="1"/>
  <c r="N1284" i="6" s="1"/>
  <c r="D1217" i="6"/>
  <c r="F1217" i="6" s="1"/>
  <c r="N1217" i="6" s="1"/>
  <c r="D1162" i="6"/>
  <c r="F1162" i="6" s="1"/>
  <c r="N1162" i="6" s="1"/>
  <c r="D1118" i="6"/>
  <c r="F1118" i="6" s="1"/>
  <c r="N1118" i="6" s="1"/>
  <c r="D1076" i="6"/>
  <c r="F1076" i="6" s="1"/>
  <c r="N1076" i="6" s="1"/>
  <c r="D1034" i="6"/>
  <c r="F1034" i="6" s="1"/>
  <c r="N1034" i="6" s="1"/>
  <c r="D992" i="6"/>
  <c r="F992" i="6" s="1"/>
  <c r="N992" i="6" s="1"/>
  <c r="D951" i="6"/>
  <c r="F951" i="6" s="1"/>
  <c r="N951" i="6" s="1"/>
  <c r="D909" i="6"/>
  <c r="F909" i="6" s="1"/>
  <c r="N909" i="6" s="1"/>
  <c r="D866" i="6"/>
  <c r="F866" i="6" s="1"/>
  <c r="N866" i="6" s="1"/>
  <c r="D829" i="6"/>
  <c r="F829" i="6" s="1"/>
  <c r="N829" i="6" s="1"/>
  <c r="D792" i="6"/>
  <c r="F792" i="6" s="1"/>
  <c r="N792" i="6" s="1"/>
  <c r="D756" i="6"/>
  <c r="F756" i="6" s="1"/>
  <c r="N756" i="6" s="1"/>
  <c r="D719" i="6"/>
  <c r="F719" i="6" s="1"/>
  <c r="N719" i="6" s="1"/>
  <c r="D682" i="6"/>
  <c r="F682" i="6" s="1"/>
  <c r="N682" i="6" s="1"/>
  <c r="D648" i="6"/>
  <c r="F648" i="6" s="1"/>
  <c r="N648" i="6" s="1"/>
  <c r="D628" i="6"/>
  <c r="F628" i="6" s="1"/>
  <c r="N628" i="6" s="1"/>
  <c r="D606" i="6"/>
  <c r="F606" i="6" s="1"/>
  <c r="N606" i="6" s="1"/>
  <c r="D585" i="6"/>
  <c r="F585" i="6" s="1"/>
  <c r="N585" i="6" s="1"/>
  <c r="D565" i="6"/>
  <c r="F565" i="6" s="1"/>
  <c r="N565" i="6" s="1"/>
  <c r="D545" i="6"/>
  <c r="F545" i="6" s="1"/>
  <c r="N545" i="6" s="1"/>
  <c r="D526" i="6"/>
  <c r="F526" i="6" s="1"/>
  <c r="N526" i="6" s="1"/>
  <c r="D508" i="6"/>
  <c r="F508" i="6" s="1"/>
  <c r="N508" i="6" s="1"/>
  <c r="D490" i="6"/>
  <c r="F490" i="6" s="1"/>
  <c r="N490" i="6" s="1"/>
  <c r="D471" i="6"/>
  <c r="F471" i="6" s="1"/>
  <c r="N471" i="6" s="1"/>
  <c r="D453" i="6"/>
  <c r="F453" i="6" s="1"/>
  <c r="N453" i="6" s="1"/>
  <c r="D435" i="6"/>
  <c r="F435" i="6" s="1"/>
  <c r="N435" i="6" s="1"/>
  <c r="D417" i="6"/>
  <c r="F417" i="6" s="1"/>
  <c r="N417" i="6" s="1"/>
  <c r="D398" i="6"/>
  <c r="F398" i="6" s="1"/>
  <c r="N398" i="6" s="1"/>
  <c r="D380" i="6"/>
  <c r="F380" i="6" s="1"/>
  <c r="N380" i="6" s="1"/>
  <c r="D362" i="6"/>
  <c r="F362" i="6" s="1"/>
  <c r="N362" i="6" s="1"/>
  <c r="D343" i="6"/>
  <c r="F343" i="6" s="1"/>
  <c r="N343" i="6" s="1"/>
  <c r="D325" i="6"/>
  <c r="F325" i="6" s="1"/>
  <c r="N325" i="6" s="1"/>
  <c r="D307" i="6"/>
  <c r="F307" i="6" s="1"/>
  <c r="N307" i="6" s="1"/>
  <c r="D289" i="6"/>
  <c r="F289" i="6" s="1"/>
  <c r="N289" i="6" s="1"/>
  <c r="D270" i="6"/>
  <c r="F270" i="6" s="1"/>
  <c r="N270" i="6" s="1"/>
  <c r="D252" i="6"/>
  <c r="F252" i="6" s="1"/>
  <c r="N252" i="6" s="1"/>
  <c r="D238" i="6"/>
  <c r="F238" i="6" s="1"/>
  <c r="N238" i="6" s="1"/>
  <c r="D228" i="6"/>
  <c r="F228" i="6" s="1"/>
  <c r="N228" i="6" s="1"/>
  <c r="D218" i="6"/>
  <c r="F218" i="6" s="1"/>
  <c r="N218" i="6" s="1"/>
  <c r="D207" i="6"/>
  <c r="F207" i="6" s="1"/>
  <c r="N207" i="6" s="1"/>
  <c r="D197" i="6"/>
  <c r="F197" i="6" s="1"/>
  <c r="N197" i="6" s="1"/>
  <c r="D186" i="6"/>
  <c r="F186" i="6" s="1"/>
  <c r="N186" i="6" s="1"/>
  <c r="D175" i="6"/>
  <c r="F175" i="6" s="1"/>
  <c r="N175" i="6" s="1"/>
  <c r="D165" i="6"/>
  <c r="F165" i="6" s="1"/>
  <c r="N165" i="6" s="1"/>
  <c r="D155" i="6"/>
  <c r="F155" i="6" s="1"/>
  <c r="N155" i="6" s="1"/>
  <c r="D145" i="6"/>
  <c r="F145" i="6" s="1"/>
  <c r="N145" i="6" s="1"/>
  <c r="D134" i="6"/>
  <c r="F134" i="6" s="1"/>
  <c r="N134" i="6" s="1"/>
  <c r="D124" i="6"/>
  <c r="F124" i="6" s="1"/>
  <c r="N124" i="6" s="1"/>
  <c r="D113" i="6"/>
  <c r="F113" i="6" s="1"/>
  <c r="N113" i="6" s="1"/>
  <c r="D102" i="6"/>
  <c r="F102" i="6" s="1"/>
  <c r="N102" i="6" s="1"/>
  <c r="D92" i="6"/>
  <c r="F92" i="6" s="1"/>
  <c r="N92" i="6" s="1"/>
  <c r="D82" i="6"/>
  <c r="F82" i="6" s="1"/>
  <c r="N82" i="6" s="1"/>
  <c r="D71" i="6"/>
  <c r="F71" i="6" s="1"/>
  <c r="N71" i="6" s="1"/>
  <c r="D61" i="6"/>
  <c r="F61" i="6" s="1"/>
  <c r="N61" i="6" s="1"/>
  <c r="D51" i="6"/>
  <c r="F51" i="6" s="1"/>
  <c r="N51" i="6" s="1"/>
  <c r="D39" i="6"/>
  <c r="F39" i="6" s="1"/>
  <c r="N39" i="6" s="1"/>
  <c r="D29" i="6"/>
  <c r="D19" i="6"/>
  <c r="F19" i="6" s="1"/>
  <c r="N19" i="6" s="1"/>
  <c r="D9" i="6"/>
  <c r="F9" i="6" s="1"/>
  <c r="N9" i="6" s="1"/>
  <c r="D1925" i="6"/>
  <c r="F1925" i="6" s="1"/>
  <c r="N1925" i="6" s="1"/>
  <c r="D1795" i="6"/>
  <c r="F1795" i="6" s="1"/>
  <c r="N1795" i="6" s="1"/>
  <c r="D1660" i="6"/>
  <c r="F1660" i="6" s="1"/>
  <c r="N1660" i="6" s="1"/>
  <c r="D1527" i="6"/>
  <c r="F1527" i="6" s="1"/>
  <c r="N1527" i="6" s="1"/>
  <c r="D1423" i="6"/>
  <c r="F1423" i="6" s="1"/>
  <c r="N1423" i="6" s="1"/>
  <c r="D1348" i="6"/>
  <c r="D1279" i="6"/>
  <c r="F1279" i="6" s="1"/>
  <c r="N1279" i="6" s="1"/>
  <c r="D1210" i="6"/>
  <c r="F1210" i="6" s="1"/>
  <c r="N1210" i="6" s="1"/>
  <c r="D1158" i="6"/>
  <c r="F1158" i="6" s="1"/>
  <c r="N1158" i="6" s="1"/>
  <c r="D1113" i="6"/>
  <c r="F1113" i="6" s="1"/>
  <c r="N1113" i="6" s="1"/>
  <c r="D1072" i="6"/>
  <c r="F1072" i="6" s="1"/>
  <c r="N1072" i="6" s="1"/>
  <c r="D1030" i="6"/>
  <c r="F1030" i="6" s="1"/>
  <c r="N1030" i="6" s="1"/>
  <c r="D989" i="6"/>
  <c r="F989" i="6" s="1"/>
  <c r="N989" i="6" s="1"/>
  <c r="D946" i="6"/>
  <c r="F946" i="6" s="1"/>
  <c r="N946" i="6" s="1"/>
  <c r="D905" i="6"/>
  <c r="F905" i="6" s="1"/>
  <c r="N905" i="6" s="1"/>
  <c r="D863" i="6"/>
  <c r="F863" i="6" s="1"/>
  <c r="N863" i="6" s="1"/>
  <c r="D825" i="6"/>
  <c r="F825" i="6" s="1"/>
  <c r="N825" i="6" s="1"/>
  <c r="D789" i="6"/>
  <c r="F789" i="6" s="1"/>
  <c r="N789" i="6" s="1"/>
  <c r="D752" i="6"/>
  <c r="F752" i="6" s="1"/>
  <c r="N752" i="6" s="1"/>
  <c r="D716" i="6"/>
  <c r="F716" i="6" s="1"/>
  <c r="N716" i="6" s="1"/>
  <c r="D679" i="6"/>
  <c r="F679" i="6" s="1"/>
  <c r="N679" i="6" s="1"/>
  <c r="D646" i="6"/>
  <c r="F646" i="6" s="1"/>
  <c r="N646" i="6" s="1"/>
  <c r="D624" i="6"/>
  <c r="F624" i="6" s="1"/>
  <c r="N624" i="6" s="1"/>
  <c r="D604" i="6"/>
  <c r="F604" i="6" s="1"/>
  <c r="N604" i="6" s="1"/>
  <c r="D583" i="6"/>
  <c r="F583" i="6" s="1"/>
  <c r="N583" i="6" s="1"/>
  <c r="D562" i="6"/>
  <c r="F562" i="6" s="1"/>
  <c r="N562" i="6" s="1"/>
  <c r="D542" i="6"/>
  <c r="F542" i="6" s="1"/>
  <c r="N542" i="6" s="1"/>
  <c r="D524" i="6"/>
  <c r="F524" i="6" s="1"/>
  <c r="N524" i="6" s="1"/>
  <c r="D506" i="6"/>
  <c r="F506" i="6" s="1"/>
  <c r="N506" i="6" s="1"/>
  <c r="D487" i="6"/>
  <c r="D469" i="6"/>
  <c r="F469" i="6" s="1"/>
  <c r="N469" i="6" s="1"/>
  <c r="D451" i="6"/>
  <c r="F451" i="6" s="1"/>
  <c r="N451" i="6" s="1"/>
  <c r="D433" i="6"/>
  <c r="F433" i="6" s="1"/>
  <c r="N433" i="6" s="1"/>
  <c r="D414" i="6"/>
  <c r="F414" i="6" s="1"/>
  <c r="N414" i="6" s="1"/>
  <c r="D396" i="6"/>
  <c r="F396" i="6" s="1"/>
  <c r="N396" i="6" s="1"/>
  <c r="D378" i="6"/>
  <c r="F378" i="6" s="1"/>
  <c r="N378" i="6" s="1"/>
  <c r="D359" i="6"/>
  <c r="F359" i="6" s="1"/>
  <c r="N359" i="6" s="1"/>
  <c r="D341" i="6"/>
  <c r="F341" i="6" s="1"/>
  <c r="N341" i="6" s="1"/>
  <c r="D323" i="6"/>
  <c r="F323" i="6" s="1"/>
  <c r="N323" i="6" s="1"/>
  <c r="D305" i="6"/>
  <c r="F305" i="6" s="1"/>
  <c r="N305" i="6" s="1"/>
  <c r="D286" i="6"/>
  <c r="F286" i="6" s="1"/>
  <c r="N286" i="6" s="1"/>
  <c r="D268" i="6"/>
  <c r="F268" i="6" s="1"/>
  <c r="N268" i="6" s="1"/>
  <c r="D250" i="6"/>
  <c r="F250" i="6" s="1"/>
  <c r="N250" i="6" s="1"/>
  <c r="D237" i="6"/>
  <c r="F237" i="6" s="1"/>
  <c r="N237" i="6" s="1"/>
  <c r="D227" i="6"/>
  <c r="F227" i="6" s="1"/>
  <c r="N227" i="6" s="1"/>
  <c r="D217" i="6"/>
  <c r="D206" i="6"/>
  <c r="F206" i="6" s="1"/>
  <c r="N206" i="6" s="1"/>
  <c r="D195" i="6"/>
  <c r="F195" i="6" s="1"/>
  <c r="N195" i="6" s="1"/>
  <c r="D185" i="6"/>
  <c r="F185" i="6" s="1"/>
  <c r="N185" i="6" s="1"/>
  <c r="D174" i="6"/>
  <c r="F174" i="6" s="1"/>
  <c r="N174" i="6" s="1"/>
  <c r="D164" i="6"/>
  <c r="F164" i="6" s="1"/>
  <c r="N164" i="6" s="1"/>
  <c r="D154" i="6"/>
  <c r="F154" i="6" s="1"/>
  <c r="N154" i="6" s="1"/>
  <c r="D143" i="6"/>
  <c r="F143" i="6" s="1"/>
  <c r="N143" i="6" s="1"/>
  <c r="D133" i="6"/>
  <c r="D122" i="6"/>
  <c r="F122" i="6" s="1"/>
  <c r="N122" i="6" s="1"/>
  <c r="D111" i="6"/>
  <c r="F111" i="6" s="1"/>
  <c r="N111" i="6" s="1"/>
  <c r="D101" i="6"/>
  <c r="F101" i="6" s="1"/>
  <c r="N101" i="6" s="1"/>
  <c r="D91" i="6"/>
  <c r="F91" i="6" s="1"/>
  <c r="N91" i="6" s="1"/>
  <c r="D81" i="6"/>
  <c r="F81" i="6" s="1"/>
  <c r="N81" i="6" s="1"/>
  <c r="D70" i="6"/>
  <c r="F70" i="6" s="1"/>
  <c r="N70" i="6" s="1"/>
  <c r="D60" i="6"/>
  <c r="F60" i="6" s="1"/>
  <c r="N60" i="6" s="1"/>
  <c r="D49" i="6"/>
  <c r="F49" i="6" s="1"/>
  <c r="N49" i="6" s="1"/>
  <c r="D38" i="6"/>
  <c r="F38" i="6" s="1"/>
  <c r="N38" i="6" s="1"/>
  <c r="D28" i="6"/>
  <c r="F28" i="6" s="1"/>
  <c r="N28" i="6" s="1"/>
  <c r="D18" i="6"/>
  <c r="F18" i="6" s="1"/>
  <c r="N18" i="6" s="1"/>
  <c r="D7" i="6"/>
  <c r="F7" i="6" s="1"/>
  <c r="N7" i="6" s="1"/>
  <c r="D1874" i="6"/>
  <c r="F1874" i="6" s="1"/>
  <c r="N1874" i="6" s="1"/>
  <c r="D1743" i="6"/>
  <c r="F1743" i="6" s="1"/>
  <c r="N1743" i="6" s="1"/>
  <c r="D1609" i="6"/>
  <c r="F1609" i="6" s="1"/>
  <c r="N1609" i="6" s="1"/>
  <c r="D1474" i="6"/>
  <c r="F1474" i="6" s="1"/>
  <c r="N1474" i="6" s="1"/>
  <c r="D1392" i="6"/>
  <c r="F1392" i="6" s="1"/>
  <c r="N1392" i="6" s="1"/>
  <c r="D1318" i="6"/>
  <c r="F1318" i="6" s="1"/>
  <c r="N1318" i="6" s="1"/>
  <c r="D1252" i="6"/>
  <c r="F1252" i="6" s="1"/>
  <c r="N1252" i="6" s="1"/>
  <c r="D1189" i="6"/>
  <c r="F1189" i="6" s="1"/>
  <c r="N1189" i="6" s="1"/>
  <c r="D1138" i="6"/>
  <c r="F1138" i="6" s="1"/>
  <c r="N1138" i="6" s="1"/>
  <c r="D1097" i="6"/>
  <c r="F1097" i="6" s="1"/>
  <c r="N1097" i="6" s="1"/>
  <c r="D1055" i="6"/>
  <c r="F1055" i="6" s="1"/>
  <c r="N1055" i="6" s="1"/>
  <c r="D1013" i="6"/>
  <c r="F1013" i="6" s="1"/>
  <c r="N1013" i="6" s="1"/>
  <c r="D972" i="6"/>
  <c r="F972" i="6" s="1"/>
  <c r="N972" i="6" s="1"/>
  <c r="D929" i="6"/>
  <c r="F929" i="6" s="1"/>
  <c r="N929" i="6" s="1"/>
  <c r="D888" i="6"/>
  <c r="F888" i="6" s="1"/>
  <c r="N888" i="6" s="1"/>
  <c r="D847" i="6"/>
  <c r="F847" i="6" s="1"/>
  <c r="N847" i="6" s="1"/>
  <c r="D810" i="6"/>
  <c r="F810" i="6" s="1"/>
  <c r="N810" i="6" s="1"/>
  <c r="D774" i="6"/>
  <c r="F774" i="6" s="1"/>
  <c r="N774" i="6" s="1"/>
  <c r="D737" i="6"/>
  <c r="F737" i="6" s="1"/>
  <c r="N737" i="6" s="1"/>
  <c r="D701" i="6"/>
  <c r="D664" i="6"/>
  <c r="F664" i="6" s="1"/>
  <c r="N664" i="6" s="1"/>
  <c r="D638" i="6"/>
  <c r="F638" i="6" s="1"/>
  <c r="N638" i="6" s="1"/>
  <c r="D617" i="6"/>
  <c r="F617" i="6" s="1"/>
  <c r="N617" i="6" s="1"/>
  <c r="D596" i="6"/>
  <c r="F596" i="6" s="1"/>
  <c r="N596" i="6" s="1"/>
  <c r="D575" i="6"/>
  <c r="F575" i="6" s="1"/>
  <c r="N575" i="6" s="1"/>
  <c r="D554" i="6"/>
  <c r="F554" i="6" s="1"/>
  <c r="N554" i="6" s="1"/>
  <c r="D535" i="6"/>
  <c r="F535" i="6" s="1"/>
  <c r="N535" i="6" s="1"/>
  <c r="D517" i="6"/>
  <c r="D499" i="6"/>
  <c r="F499" i="6" s="1"/>
  <c r="N499" i="6" s="1"/>
  <c r="D481" i="6"/>
  <c r="F481" i="6" s="1"/>
  <c r="N481" i="6" s="1"/>
  <c r="D462" i="6"/>
  <c r="F462" i="6" s="1"/>
  <c r="N462" i="6" s="1"/>
  <c r="D444" i="6"/>
  <c r="F444" i="6" s="1"/>
  <c r="N444" i="6" s="1"/>
  <c r="D426" i="6"/>
  <c r="F426" i="6" s="1"/>
  <c r="N426" i="6" s="1"/>
  <c r="D407" i="6"/>
  <c r="F407" i="6" s="1"/>
  <c r="N407" i="6" s="1"/>
  <c r="D389" i="6"/>
  <c r="F389" i="6" s="1"/>
  <c r="N389" i="6" s="1"/>
  <c r="D371" i="6"/>
  <c r="D353" i="6"/>
  <c r="F353" i="6" s="1"/>
  <c r="N353" i="6" s="1"/>
  <c r="D334" i="6"/>
  <c r="F334" i="6" s="1"/>
  <c r="N334" i="6" s="1"/>
  <c r="D316" i="6"/>
  <c r="F316" i="6" s="1"/>
  <c r="N316" i="6" s="1"/>
  <c r="D298" i="6"/>
  <c r="F298" i="6" s="1"/>
  <c r="N298" i="6" s="1"/>
  <c r="D279" i="6"/>
  <c r="F279" i="6" s="1"/>
  <c r="N279" i="6" s="1"/>
  <c r="D261" i="6"/>
  <c r="F261" i="6" s="1"/>
  <c r="N261" i="6" s="1"/>
  <c r="D244" i="6"/>
  <c r="F244" i="6" s="1"/>
  <c r="N244" i="6" s="1"/>
  <c r="D234" i="6"/>
  <c r="F234" i="6" s="1"/>
  <c r="N234" i="6" s="1"/>
  <c r="D222" i="6"/>
  <c r="F222" i="6" s="1"/>
  <c r="N222" i="6" s="1"/>
  <c r="D212" i="6"/>
  <c r="F212" i="6" s="1"/>
  <c r="N212" i="6" s="1"/>
  <c r="D202" i="6"/>
  <c r="F202" i="6" s="1"/>
  <c r="N202" i="6" s="1"/>
  <c r="D191" i="6"/>
  <c r="F191" i="6" s="1"/>
  <c r="N191" i="6" s="1"/>
  <c r="D181" i="6"/>
  <c r="F181" i="6" s="1"/>
  <c r="N181" i="6" s="1"/>
  <c r="D171" i="6"/>
  <c r="F171" i="6" s="1"/>
  <c r="N171" i="6" s="1"/>
  <c r="D161" i="6"/>
  <c r="F161" i="6" s="1"/>
  <c r="N161" i="6" s="1"/>
  <c r="D149" i="6"/>
  <c r="F149" i="6" s="1"/>
  <c r="N149" i="6" s="1"/>
  <c r="D139" i="6"/>
  <c r="F139" i="6" s="1"/>
  <c r="N139" i="6" s="1"/>
  <c r="D129" i="6"/>
  <c r="F129" i="6" s="1"/>
  <c r="N129" i="6" s="1"/>
  <c r="D118" i="6"/>
  <c r="F118" i="6" s="1"/>
  <c r="N118" i="6" s="1"/>
  <c r="D108" i="6"/>
  <c r="F108" i="6" s="1"/>
  <c r="N108" i="6" s="1"/>
  <c r="D98" i="6"/>
  <c r="F98" i="6" s="1"/>
  <c r="N98" i="6" s="1"/>
  <c r="D87" i="6"/>
  <c r="F87" i="6" s="1"/>
  <c r="N87" i="6" s="1"/>
  <c r="D76" i="6"/>
  <c r="F76" i="6" s="1"/>
  <c r="N76" i="6" s="1"/>
  <c r="D66" i="6"/>
  <c r="F66" i="6" s="1"/>
  <c r="N66" i="6" s="1"/>
  <c r="D55" i="6"/>
  <c r="F55" i="6" s="1"/>
  <c r="N55" i="6" s="1"/>
  <c r="D45" i="6"/>
  <c r="F45" i="6" s="1"/>
  <c r="N45" i="6" s="1"/>
  <c r="D35" i="6"/>
  <c r="F35" i="6" s="1"/>
  <c r="N35" i="6" s="1"/>
  <c r="D25" i="6"/>
  <c r="F25" i="6" s="1"/>
  <c r="N25" i="6" s="1"/>
  <c r="D14" i="6"/>
  <c r="F14" i="6" s="1"/>
  <c r="N14" i="6" s="1"/>
  <c r="D3" i="6"/>
  <c r="F3" i="6" s="1"/>
  <c r="D1924" i="6"/>
  <c r="F1924" i="6" s="1"/>
  <c r="N1924" i="6" s="1"/>
  <c r="D1659" i="6"/>
  <c r="F1659" i="6" s="1"/>
  <c r="N1659" i="6" s="1"/>
  <c r="D1421" i="6"/>
  <c r="F1421" i="6" s="1"/>
  <c r="N1421" i="6" s="1"/>
  <c r="D1274" i="6"/>
  <c r="F1274" i="6" s="1"/>
  <c r="N1274" i="6" s="1"/>
  <c r="D1157" i="6"/>
  <c r="F1157" i="6" s="1"/>
  <c r="N1157" i="6" s="1"/>
  <c r="D1071" i="6"/>
  <c r="F1071" i="6" s="1"/>
  <c r="N1071" i="6" s="1"/>
  <c r="D988" i="6"/>
  <c r="F988" i="6" s="1"/>
  <c r="N988" i="6" s="1"/>
  <c r="D903" i="6"/>
  <c r="F903" i="6" s="1"/>
  <c r="N903" i="6" s="1"/>
  <c r="D824" i="6"/>
  <c r="F824" i="6" s="1"/>
  <c r="N824" i="6" s="1"/>
  <c r="D751" i="6"/>
  <c r="F751" i="6" s="1"/>
  <c r="N751" i="6" s="1"/>
  <c r="D678" i="6"/>
  <c r="F678" i="6" s="1"/>
  <c r="N678" i="6" s="1"/>
  <c r="D623" i="6"/>
  <c r="F623" i="6" s="1"/>
  <c r="N623" i="6" s="1"/>
  <c r="D582" i="6"/>
  <c r="F582" i="6" s="1"/>
  <c r="N582" i="6" s="1"/>
  <c r="D541" i="6"/>
  <c r="F541" i="6" s="1"/>
  <c r="N541" i="6" s="1"/>
  <c r="D505" i="6"/>
  <c r="F505" i="6" s="1"/>
  <c r="N505" i="6" s="1"/>
  <c r="D468" i="6"/>
  <c r="F468" i="6" s="1"/>
  <c r="N468" i="6" s="1"/>
  <c r="D431" i="6"/>
  <c r="F431" i="6" s="1"/>
  <c r="N431" i="6" s="1"/>
  <c r="D395" i="6"/>
  <c r="D358" i="6"/>
  <c r="F358" i="6" s="1"/>
  <c r="N358" i="6" s="1"/>
  <c r="D322" i="6"/>
  <c r="F322" i="6" s="1"/>
  <c r="N322" i="6" s="1"/>
  <c r="D285" i="6"/>
  <c r="F285" i="6" s="1"/>
  <c r="N285" i="6" s="1"/>
  <c r="D249" i="6"/>
  <c r="F249" i="6" s="1"/>
  <c r="N249" i="6" s="1"/>
  <c r="D226" i="6"/>
  <c r="F226" i="6" s="1"/>
  <c r="N226" i="6" s="1"/>
  <c r="D204" i="6"/>
  <c r="F204" i="6" s="1"/>
  <c r="N204" i="6" s="1"/>
  <c r="D183" i="6"/>
  <c r="F183" i="6" s="1"/>
  <c r="N183" i="6" s="1"/>
  <c r="D163" i="6"/>
  <c r="D142" i="6"/>
  <c r="F142" i="6" s="1"/>
  <c r="N142" i="6" s="1"/>
  <c r="D121" i="6"/>
  <c r="F121" i="6" s="1"/>
  <c r="N121" i="6" s="1"/>
  <c r="D100" i="6"/>
  <c r="F100" i="6" s="1"/>
  <c r="N100" i="6" s="1"/>
  <c r="D79" i="6"/>
  <c r="F79" i="6" s="1"/>
  <c r="N79" i="6" s="1"/>
  <c r="D58" i="6"/>
  <c r="F58" i="6" s="1"/>
  <c r="N58" i="6" s="1"/>
  <c r="D37" i="6"/>
  <c r="F37" i="6" s="1"/>
  <c r="N37" i="6" s="1"/>
  <c r="D17" i="6"/>
  <c r="F17" i="6" s="1"/>
  <c r="N17" i="6" s="1"/>
  <c r="D1892" i="6"/>
  <c r="F1892" i="6" s="1"/>
  <c r="N1892" i="6" s="1"/>
  <c r="D1623" i="6"/>
  <c r="F1623" i="6" s="1"/>
  <c r="N1623" i="6" s="1"/>
  <c r="D1402" i="6"/>
  <c r="F1402" i="6" s="1"/>
  <c r="N1402" i="6" s="1"/>
  <c r="D1261" i="6"/>
  <c r="F1261" i="6" s="1"/>
  <c r="N1261" i="6" s="1"/>
  <c r="D1145" i="6"/>
  <c r="F1145" i="6" s="1"/>
  <c r="N1145" i="6" s="1"/>
  <c r="D1061" i="6"/>
  <c r="F1061" i="6" s="1"/>
  <c r="N1061" i="6" s="1"/>
  <c r="D976" i="6"/>
  <c r="F976" i="6" s="1"/>
  <c r="N976" i="6" s="1"/>
  <c r="D893" i="6"/>
  <c r="D815" i="6"/>
  <c r="F815" i="6" s="1"/>
  <c r="N815" i="6" s="1"/>
  <c r="D742" i="6"/>
  <c r="F742" i="6" s="1"/>
  <c r="N742" i="6" s="1"/>
  <c r="D669" i="6"/>
  <c r="F669" i="6" s="1"/>
  <c r="N669" i="6" s="1"/>
  <c r="D618" i="6"/>
  <c r="F618" i="6" s="1"/>
  <c r="N618" i="6" s="1"/>
  <c r="D576" i="6"/>
  <c r="F576" i="6" s="1"/>
  <c r="N576" i="6" s="1"/>
  <c r="D537" i="6"/>
  <c r="F537" i="6" s="1"/>
  <c r="N537" i="6" s="1"/>
  <c r="D500" i="6"/>
  <c r="F500" i="6" s="1"/>
  <c r="N500" i="6" s="1"/>
  <c r="D463" i="6"/>
  <c r="D427" i="6"/>
  <c r="F427" i="6" s="1"/>
  <c r="N427" i="6" s="1"/>
  <c r="D390" i="6"/>
  <c r="F390" i="6" s="1"/>
  <c r="N390" i="6" s="1"/>
  <c r="D354" i="6"/>
  <c r="F354" i="6" s="1"/>
  <c r="N354" i="6" s="1"/>
  <c r="D317" i="6"/>
  <c r="F317" i="6" s="1"/>
  <c r="N317" i="6" s="1"/>
  <c r="D281" i="6"/>
  <c r="F281" i="6" s="1"/>
  <c r="N281" i="6" s="1"/>
  <c r="D245" i="6"/>
  <c r="F245" i="6" s="1"/>
  <c r="N245" i="6" s="1"/>
  <c r="D225" i="6"/>
  <c r="F225" i="6" s="1"/>
  <c r="N225" i="6" s="1"/>
  <c r="D203" i="6"/>
  <c r="F203" i="6" s="1"/>
  <c r="N203" i="6" s="1"/>
  <c r="D182" i="6"/>
  <c r="F182" i="6" s="1"/>
  <c r="N182" i="6" s="1"/>
  <c r="D162" i="6"/>
  <c r="F162" i="6" s="1"/>
  <c r="N162" i="6" s="1"/>
  <c r="D140" i="6"/>
  <c r="F140" i="6" s="1"/>
  <c r="N140" i="6" s="1"/>
  <c r="D119" i="6"/>
  <c r="F119" i="6" s="1"/>
  <c r="N119" i="6" s="1"/>
  <c r="D99" i="6"/>
  <c r="F99" i="6" s="1"/>
  <c r="N99" i="6" s="1"/>
  <c r="D78" i="6"/>
  <c r="F78" i="6" s="1"/>
  <c r="N78" i="6" s="1"/>
  <c r="D57" i="6"/>
  <c r="F57" i="6" s="1"/>
  <c r="N57" i="6" s="1"/>
  <c r="D36" i="6"/>
  <c r="F36" i="6" s="1"/>
  <c r="N36" i="6" s="1"/>
  <c r="D15" i="6"/>
  <c r="F15" i="6" s="1"/>
  <c r="N15" i="6" s="1"/>
  <c r="D1860" i="6"/>
  <c r="F1860" i="6" s="1"/>
  <c r="N1860" i="6" s="1"/>
  <c r="D1592" i="6"/>
  <c r="F1592" i="6" s="1"/>
  <c r="N1592" i="6" s="1"/>
  <c r="D1388" i="6"/>
  <c r="F1388" i="6" s="1"/>
  <c r="N1388" i="6" s="1"/>
  <c r="D1245" i="6"/>
  <c r="F1245" i="6" s="1"/>
  <c r="N1245" i="6" s="1"/>
  <c r="D1135" i="6"/>
  <c r="F1135" i="6" s="1"/>
  <c r="N1135" i="6" s="1"/>
  <c r="D1052" i="6"/>
  <c r="F1052" i="6" s="1"/>
  <c r="N1052" i="6" s="1"/>
  <c r="D967" i="6"/>
  <c r="F967" i="6" s="1"/>
  <c r="N967" i="6" s="1"/>
  <c r="D884" i="6"/>
  <c r="F884" i="6" s="1"/>
  <c r="N884" i="6" s="1"/>
  <c r="D807" i="6"/>
  <c r="F807" i="6" s="1"/>
  <c r="N807" i="6" s="1"/>
  <c r="D734" i="6"/>
  <c r="F734" i="6" s="1"/>
  <c r="N734" i="6" s="1"/>
  <c r="D661" i="6"/>
  <c r="F661" i="6" s="1"/>
  <c r="N661" i="6" s="1"/>
  <c r="D614" i="6"/>
  <c r="F614" i="6" s="1"/>
  <c r="N614" i="6" s="1"/>
  <c r="D573" i="6"/>
  <c r="F573" i="6" s="1"/>
  <c r="N573" i="6" s="1"/>
  <c r="D533" i="6"/>
  <c r="F533" i="6" s="1"/>
  <c r="N533" i="6" s="1"/>
  <c r="D497" i="6"/>
  <c r="F497" i="6" s="1"/>
  <c r="N497" i="6" s="1"/>
  <c r="D460" i="6"/>
  <c r="F460" i="6" s="1"/>
  <c r="N460" i="6" s="1"/>
  <c r="D423" i="6"/>
  <c r="F423" i="6" s="1"/>
  <c r="N423" i="6" s="1"/>
  <c r="D387" i="6"/>
  <c r="F387" i="6" s="1"/>
  <c r="N387" i="6" s="1"/>
  <c r="D350" i="6"/>
  <c r="F350" i="6" s="1"/>
  <c r="N350" i="6" s="1"/>
  <c r="D314" i="6"/>
  <c r="F314" i="6" s="1"/>
  <c r="N314" i="6" s="1"/>
  <c r="D277" i="6"/>
  <c r="F277" i="6" s="1"/>
  <c r="N277" i="6" s="1"/>
  <c r="D243" i="6"/>
  <c r="F243" i="6" s="1"/>
  <c r="N243" i="6" s="1"/>
  <c r="D221" i="6"/>
  <c r="F221" i="6" s="1"/>
  <c r="N221" i="6" s="1"/>
  <c r="D201" i="6"/>
  <c r="F201" i="6" s="1"/>
  <c r="N201" i="6" s="1"/>
  <c r="D180" i="6"/>
  <c r="F180" i="6" s="1"/>
  <c r="N180" i="6" s="1"/>
  <c r="D158" i="6"/>
  <c r="F158" i="6" s="1"/>
  <c r="N158" i="6" s="1"/>
  <c r="D138" i="6"/>
  <c r="F138" i="6" s="1"/>
  <c r="N138" i="6" s="1"/>
  <c r="D117" i="6"/>
  <c r="F117" i="6" s="1"/>
  <c r="N117" i="6" s="1"/>
  <c r="D97" i="6"/>
  <c r="F97" i="6" s="1"/>
  <c r="N97" i="6" s="1"/>
  <c r="D75" i="6"/>
  <c r="F75" i="6" s="1"/>
  <c r="N75" i="6" s="1"/>
  <c r="D54" i="6"/>
  <c r="F54" i="6" s="1"/>
  <c r="N54" i="6" s="1"/>
  <c r="D34" i="6"/>
  <c r="F34" i="6" s="1"/>
  <c r="N34" i="6" s="1"/>
  <c r="D12" i="6"/>
  <c r="F12" i="6" s="1"/>
  <c r="N12" i="6" s="1"/>
  <c r="D1757" i="6"/>
  <c r="F1757" i="6" s="1"/>
  <c r="N1757" i="6" s="1"/>
  <c r="D1492" i="6"/>
  <c r="F1492" i="6" s="1"/>
  <c r="N1492" i="6" s="1"/>
  <c r="D1327" i="6"/>
  <c r="F1327" i="6" s="1"/>
  <c r="N1327" i="6" s="1"/>
  <c r="D1193" i="6"/>
  <c r="F1193" i="6" s="1"/>
  <c r="N1193" i="6" s="1"/>
  <c r="D1102" i="6"/>
  <c r="F1102" i="6" s="1"/>
  <c r="N1102" i="6" s="1"/>
  <c r="D1018" i="6"/>
  <c r="F1018" i="6" s="1"/>
  <c r="N1018" i="6" s="1"/>
  <c r="D935" i="6"/>
  <c r="F935" i="6" s="1"/>
  <c r="N935" i="6" s="1"/>
  <c r="D852" i="6"/>
  <c r="F852" i="6" s="1"/>
  <c r="N852" i="6" s="1"/>
  <c r="D778" i="6"/>
  <c r="F778" i="6" s="1"/>
  <c r="N778" i="6" s="1"/>
  <c r="D705" i="6"/>
  <c r="F705" i="6" s="1"/>
  <c r="N705" i="6" s="1"/>
  <c r="D639" i="6"/>
  <c r="F639" i="6" s="1"/>
  <c r="N639" i="6" s="1"/>
  <c r="D597" i="6"/>
  <c r="F597" i="6" s="1"/>
  <c r="N597" i="6" s="1"/>
  <c r="D556" i="6"/>
  <c r="F556" i="6" s="1"/>
  <c r="N556" i="6" s="1"/>
  <c r="D518" i="6"/>
  <c r="F518" i="6" s="1"/>
  <c r="N518" i="6" s="1"/>
  <c r="D482" i="6"/>
  <c r="F482" i="6" s="1"/>
  <c r="N482" i="6" s="1"/>
  <c r="D445" i="6"/>
  <c r="F445" i="6" s="1"/>
  <c r="N445" i="6" s="1"/>
  <c r="D409" i="6"/>
  <c r="F409" i="6" s="1"/>
  <c r="N409" i="6" s="1"/>
  <c r="D372" i="6"/>
  <c r="F372" i="6" s="1"/>
  <c r="N372" i="6" s="1"/>
  <c r="D335" i="6"/>
  <c r="D299" i="6"/>
  <c r="F299" i="6" s="1"/>
  <c r="N299" i="6" s="1"/>
  <c r="D262" i="6"/>
  <c r="F262" i="6" s="1"/>
  <c r="N262" i="6" s="1"/>
  <c r="D235" i="6"/>
  <c r="F235" i="6" s="1"/>
  <c r="N235" i="6" s="1"/>
  <c r="D213" i="6"/>
  <c r="F213" i="6" s="1"/>
  <c r="N213" i="6" s="1"/>
  <c r="D193" i="6"/>
  <c r="F193" i="6" s="1"/>
  <c r="N193" i="6" s="1"/>
  <c r="D172" i="6"/>
  <c r="F172" i="6" s="1"/>
  <c r="N172" i="6" s="1"/>
  <c r="D151" i="6"/>
  <c r="F151" i="6" s="1"/>
  <c r="N151" i="6" s="1"/>
  <c r="D130" i="6"/>
  <c r="F130" i="6" s="1"/>
  <c r="N130" i="6" s="1"/>
  <c r="D109" i="6"/>
  <c r="F109" i="6" s="1"/>
  <c r="N109" i="6" s="1"/>
  <c r="D89" i="6"/>
  <c r="F89" i="6" s="1"/>
  <c r="N89" i="6" s="1"/>
  <c r="D67" i="6"/>
  <c r="F67" i="6" s="1"/>
  <c r="N67" i="6" s="1"/>
  <c r="D46" i="6"/>
  <c r="F46" i="6" s="1"/>
  <c r="N46" i="6" s="1"/>
  <c r="D26" i="6"/>
  <c r="F26" i="6" s="1"/>
  <c r="N26" i="6" s="1"/>
  <c r="D5" i="6"/>
  <c r="F5" i="6" s="1"/>
  <c r="N5" i="6" s="1"/>
  <c r="D1859" i="6"/>
  <c r="F1859" i="6" s="1"/>
  <c r="N1859" i="6" s="1"/>
  <c r="D1383" i="6"/>
  <c r="F1383" i="6" s="1"/>
  <c r="N1383" i="6" s="1"/>
  <c r="D1134" i="6"/>
  <c r="F1134" i="6" s="1"/>
  <c r="N1134" i="6" s="1"/>
  <c r="D966" i="6"/>
  <c r="F966" i="6" s="1"/>
  <c r="N966" i="6" s="1"/>
  <c r="D806" i="6"/>
  <c r="F806" i="6" s="1"/>
  <c r="N806" i="6" s="1"/>
  <c r="D660" i="6"/>
  <c r="F660" i="6" s="1"/>
  <c r="N660" i="6" s="1"/>
  <c r="D572" i="6"/>
  <c r="F572" i="6" s="1"/>
  <c r="N572" i="6" s="1"/>
  <c r="D495" i="6"/>
  <c r="F495" i="6" s="1"/>
  <c r="N495" i="6" s="1"/>
  <c r="D422" i="6"/>
  <c r="F422" i="6" s="1"/>
  <c r="N422" i="6" s="1"/>
  <c r="D349" i="6"/>
  <c r="F349" i="6" s="1"/>
  <c r="N349" i="6" s="1"/>
  <c r="D276" i="6"/>
  <c r="F276" i="6" s="1"/>
  <c r="N276" i="6" s="1"/>
  <c r="D220" i="6"/>
  <c r="F220" i="6" s="1"/>
  <c r="N220" i="6" s="1"/>
  <c r="D179" i="6"/>
  <c r="F179" i="6" s="1"/>
  <c r="N179" i="6" s="1"/>
  <c r="D137" i="6"/>
  <c r="F137" i="6" s="1"/>
  <c r="N137" i="6" s="1"/>
  <c r="D94" i="6"/>
  <c r="F94" i="6" s="1"/>
  <c r="N94" i="6" s="1"/>
  <c r="D53" i="6"/>
  <c r="F53" i="6" s="1"/>
  <c r="N53" i="6" s="1"/>
  <c r="D11" i="6"/>
  <c r="F11" i="6" s="1"/>
  <c r="N11" i="6" s="1"/>
  <c r="D1791" i="6"/>
  <c r="F1791" i="6" s="1"/>
  <c r="N1791" i="6" s="1"/>
  <c r="D1347" i="6"/>
  <c r="F1347" i="6" s="1"/>
  <c r="N1347" i="6" s="1"/>
  <c r="D1112" i="6"/>
  <c r="F1112" i="6" s="1"/>
  <c r="N1112" i="6" s="1"/>
  <c r="D945" i="6"/>
  <c r="D788" i="6"/>
  <c r="F788" i="6" s="1"/>
  <c r="N788" i="6" s="1"/>
  <c r="D645" i="6"/>
  <c r="F645" i="6" s="1"/>
  <c r="N645" i="6" s="1"/>
  <c r="D560" i="6"/>
  <c r="F560" i="6" s="1"/>
  <c r="N560" i="6" s="1"/>
  <c r="D486" i="6"/>
  <c r="F486" i="6" s="1"/>
  <c r="N486" i="6" s="1"/>
  <c r="D413" i="6"/>
  <c r="F413" i="6" s="1"/>
  <c r="N413" i="6" s="1"/>
  <c r="D340" i="6"/>
  <c r="F340" i="6" s="1"/>
  <c r="N340" i="6" s="1"/>
  <c r="D267" i="6"/>
  <c r="F267" i="6" s="1"/>
  <c r="N267" i="6" s="1"/>
  <c r="D215" i="6"/>
  <c r="D173" i="6"/>
  <c r="F173" i="6" s="1"/>
  <c r="N173" i="6" s="1"/>
  <c r="D131" i="6"/>
  <c r="F131" i="6" s="1"/>
  <c r="N131" i="6" s="1"/>
  <c r="D90" i="6"/>
  <c r="F90" i="6" s="1"/>
  <c r="N90" i="6" s="1"/>
  <c r="D47" i="6"/>
  <c r="F47" i="6" s="1"/>
  <c r="N47" i="6" s="1"/>
  <c r="D6" i="6"/>
  <c r="F6" i="6" s="1"/>
  <c r="N6" i="6" s="1"/>
  <c r="D1727" i="6"/>
  <c r="F1727" i="6" s="1"/>
  <c r="N1727" i="6" s="1"/>
  <c r="D1310" i="6"/>
  <c r="F1310" i="6" s="1"/>
  <c r="N1310" i="6" s="1"/>
  <c r="D1093" i="6"/>
  <c r="F1093" i="6" s="1"/>
  <c r="N1093" i="6" s="1"/>
  <c r="D926" i="6"/>
  <c r="F926" i="6" s="1"/>
  <c r="N926" i="6" s="1"/>
  <c r="D770" i="6"/>
  <c r="F770" i="6" s="1"/>
  <c r="N770" i="6" s="1"/>
  <c r="D636" i="6"/>
  <c r="F636" i="6" s="1"/>
  <c r="N636" i="6" s="1"/>
  <c r="D551" i="6"/>
  <c r="F551" i="6" s="1"/>
  <c r="N551" i="6" s="1"/>
  <c r="D478" i="6"/>
  <c r="F478" i="6" s="1"/>
  <c r="N478" i="6" s="1"/>
  <c r="D405" i="6"/>
  <c r="F405" i="6" s="1"/>
  <c r="N405" i="6" s="1"/>
  <c r="D332" i="6"/>
  <c r="F332" i="6" s="1"/>
  <c r="N332" i="6" s="1"/>
  <c r="D259" i="6"/>
  <c r="F259" i="6" s="1"/>
  <c r="N259" i="6" s="1"/>
  <c r="D211" i="6"/>
  <c r="F211" i="6" s="1"/>
  <c r="N211" i="6" s="1"/>
  <c r="D170" i="6"/>
  <c r="F170" i="6" s="1"/>
  <c r="N170" i="6" s="1"/>
  <c r="D127" i="6"/>
  <c r="F127" i="6" s="1"/>
  <c r="N127" i="6" s="1"/>
  <c r="D85" i="6"/>
  <c r="F85" i="6" s="1"/>
  <c r="N85" i="6" s="1"/>
  <c r="D44" i="6"/>
  <c r="F44" i="6" s="1"/>
  <c r="N44" i="6" s="1"/>
  <c r="D1591" i="6"/>
  <c r="F1591" i="6" s="1"/>
  <c r="N1591" i="6" s="1"/>
  <c r="D1244" i="6"/>
  <c r="F1244" i="6" s="1"/>
  <c r="N1244" i="6" s="1"/>
  <c r="D1049" i="6"/>
  <c r="F1049" i="6" s="1"/>
  <c r="N1049" i="6" s="1"/>
  <c r="D882" i="6"/>
  <c r="F882" i="6" s="1"/>
  <c r="N882" i="6" s="1"/>
  <c r="D733" i="6"/>
  <c r="F733" i="6" s="1"/>
  <c r="N733" i="6" s="1"/>
  <c r="D613" i="6"/>
  <c r="F613" i="6" s="1"/>
  <c r="N613" i="6" s="1"/>
  <c r="D532" i="6"/>
  <c r="F532" i="6" s="1"/>
  <c r="N532" i="6" s="1"/>
  <c r="D459" i="6"/>
  <c r="F459" i="6" s="1"/>
  <c r="N459" i="6" s="1"/>
  <c r="D386" i="6"/>
  <c r="F386" i="6" s="1"/>
  <c r="N386" i="6" s="1"/>
  <c r="D313" i="6"/>
  <c r="F313" i="6" s="1"/>
  <c r="N313" i="6" s="1"/>
  <c r="D241" i="6"/>
  <c r="F241" i="6" s="1"/>
  <c r="N241" i="6" s="1"/>
  <c r="D199" i="6"/>
  <c r="F199" i="6" s="1"/>
  <c r="N199" i="6" s="1"/>
  <c r="D157" i="6"/>
  <c r="F157" i="6" s="1"/>
  <c r="N157" i="6" s="1"/>
  <c r="D116" i="6"/>
  <c r="F116" i="6" s="1"/>
  <c r="N116" i="6" s="1"/>
  <c r="D74" i="6"/>
  <c r="F74" i="6" s="1"/>
  <c r="N74" i="6" s="1"/>
  <c r="D33" i="6"/>
  <c r="F33" i="6" s="1"/>
  <c r="N33" i="6" s="1"/>
  <c r="D1724" i="6"/>
  <c r="F1724" i="6" s="1"/>
  <c r="N1724" i="6" s="1"/>
  <c r="D1092" i="6"/>
  <c r="F1092" i="6" s="1"/>
  <c r="N1092" i="6" s="1"/>
  <c r="D769" i="6"/>
  <c r="F769" i="6" s="1"/>
  <c r="N769" i="6" s="1"/>
  <c r="D550" i="6"/>
  <c r="F550" i="6" s="1"/>
  <c r="N550" i="6" s="1"/>
  <c r="D404" i="6"/>
  <c r="F404" i="6" s="1"/>
  <c r="N404" i="6" s="1"/>
  <c r="D258" i="6"/>
  <c r="F258" i="6" s="1"/>
  <c r="N258" i="6" s="1"/>
  <c r="D167" i="6"/>
  <c r="F167" i="6" s="1"/>
  <c r="N167" i="6" s="1"/>
  <c r="D84" i="6"/>
  <c r="F84" i="6" s="1"/>
  <c r="N84" i="6" s="1"/>
  <c r="D1525" i="6"/>
  <c r="D1029" i="6"/>
  <c r="F1029" i="6" s="1"/>
  <c r="N1029" i="6" s="1"/>
  <c r="D714" i="6"/>
  <c r="F714" i="6" s="1"/>
  <c r="N714" i="6" s="1"/>
  <c r="D523" i="6"/>
  <c r="F523" i="6" s="1"/>
  <c r="N523" i="6" s="1"/>
  <c r="D377" i="6"/>
  <c r="F377" i="6" s="1"/>
  <c r="N377" i="6" s="1"/>
  <c r="D236" i="6"/>
  <c r="F236" i="6" s="1"/>
  <c r="N236" i="6" s="1"/>
  <c r="D153" i="6"/>
  <c r="F153" i="6" s="1"/>
  <c r="N153" i="6" s="1"/>
  <c r="D69" i="6"/>
  <c r="F69" i="6" s="1"/>
  <c r="N69" i="6" s="1"/>
  <c r="D1464" i="6"/>
  <c r="F1464" i="6" s="1"/>
  <c r="N1464" i="6" s="1"/>
  <c r="D1009" i="6"/>
  <c r="F1009" i="6" s="1"/>
  <c r="N1009" i="6" s="1"/>
  <c r="D697" i="6"/>
  <c r="F697" i="6" s="1"/>
  <c r="N697" i="6" s="1"/>
  <c r="D515" i="6"/>
  <c r="F515" i="6" s="1"/>
  <c r="N515" i="6" s="1"/>
  <c r="D369" i="6"/>
  <c r="F369" i="6" s="1"/>
  <c r="N369" i="6" s="1"/>
  <c r="D231" i="6"/>
  <c r="F231" i="6" s="1"/>
  <c r="N231" i="6" s="1"/>
  <c r="D148" i="6"/>
  <c r="F148" i="6" s="1"/>
  <c r="N148" i="6" s="1"/>
  <c r="D65" i="6"/>
  <c r="F65" i="6" s="1"/>
  <c r="N65" i="6" s="1"/>
  <c r="D1309" i="6"/>
  <c r="F1309" i="6" s="1"/>
  <c r="N1309" i="6" s="1"/>
  <c r="D925" i="6"/>
  <c r="F925" i="6" s="1"/>
  <c r="N925" i="6" s="1"/>
  <c r="D633" i="6"/>
  <c r="F633" i="6" s="1"/>
  <c r="N633" i="6" s="1"/>
  <c r="D477" i="6"/>
  <c r="F477" i="6" s="1"/>
  <c r="N477" i="6" s="1"/>
  <c r="D331" i="6"/>
  <c r="F331" i="6" s="1"/>
  <c r="N331" i="6" s="1"/>
  <c r="D210" i="6"/>
  <c r="F210" i="6" s="1"/>
  <c r="N210" i="6" s="1"/>
  <c r="D126" i="6"/>
  <c r="D43" i="6"/>
  <c r="F43" i="6" s="1"/>
  <c r="N43" i="6" s="1"/>
  <c r="D23" i="6"/>
  <c r="F23" i="6" s="1"/>
  <c r="N23" i="6" s="1"/>
  <c r="D442" i="6"/>
  <c r="F442" i="6" s="1"/>
  <c r="N442" i="6" s="1"/>
  <c r="D592" i="6"/>
  <c r="F592" i="6" s="1"/>
  <c r="N592" i="6" s="1"/>
  <c r="D107" i="6"/>
  <c r="F107" i="6" s="1"/>
  <c r="N107" i="6" s="1"/>
  <c r="D295" i="6"/>
  <c r="F295" i="6" s="1"/>
  <c r="N295" i="6" s="1"/>
  <c r="D593" i="6"/>
  <c r="F593" i="6" s="1"/>
  <c r="N593" i="6" s="1"/>
  <c r="D1182" i="6"/>
  <c r="F1182" i="6" s="1"/>
  <c r="N1182" i="6" s="1"/>
  <c r="D110" i="6"/>
  <c r="F110" i="6" s="1"/>
  <c r="N110" i="6" s="1"/>
  <c r="D303" i="6"/>
  <c r="F303" i="6" s="1"/>
  <c r="N303" i="6" s="1"/>
  <c r="D602" i="6"/>
  <c r="F602" i="6" s="1"/>
  <c r="N602" i="6" s="1"/>
  <c r="D1208" i="6"/>
  <c r="F1208" i="6" s="1"/>
  <c r="N1208" i="6" s="1"/>
  <c r="D190" i="6"/>
  <c r="F190" i="6" s="1"/>
  <c r="N190" i="6" s="1"/>
  <c r="D844" i="6"/>
  <c r="F844" i="6" s="1"/>
  <c r="N844" i="6" s="1"/>
  <c r="D106" i="6"/>
  <c r="F106" i="6" s="1"/>
  <c r="N106" i="6" s="1"/>
  <c r="D294" i="6"/>
  <c r="F294" i="6" s="1"/>
  <c r="N294" i="6" s="1"/>
  <c r="D1181" i="6"/>
  <c r="F1181" i="6" s="1"/>
  <c r="N1181" i="6" s="1"/>
  <c r="D147" i="6"/>
  <c r="F147" i="6" s="1"/>
  <c r="N147" i="6" s="1"/>
  <c r="D367" i="6"/>
  <c r="F367" i="6" s="1"/>
  <c r="N367" i="6" s="1"/>
  <c r="D696" i="6"/>
  <c r="D1461" i="6"/>
  <c r="F1461" i="6" s="1"/>
  <c r="N1461" i="6" s="1"/>
  <c r="N3" i="6" l="1"/>
  <c r="M3" i="6"/>
  <c r="G636" i="6"/>
  <c r="M636" i="6"/>
  <c r="G734" i="6"/>
  <c r="H734" i="6" s="1"/>
  <c r="I734" i="6" s="1"/>
  <c r="M734" i="6"/>
  <c r="G407" i="6"/>
  <c r="H407" i="6" s="1"/>
  <c r="I407" i="6" s="1"/>
  <c r="M407" i="6"/>
  <c r="G218" i="6"/>
  <c r="H218" i="6" s="1"/>
  <c r="I218" i="6" s="1"/>
  <c r="M218" i="6"/>
  <c r="G77" i="6"/>
  <c r="H77" i="6" s="1"/>
  <c r="I77" i="6" s="1"/>
  <c r="M77" i="6"/>
  <c r="G401" i="6"/>
  <c r="H401" i="6" s="1"/>
  <c r="I401" i="6" s="1"/>
  <c r="M401" i="6"/>
  <c r="G610" i="6"/>
  <c r="H610" i="6" s="1"/>
  <c r="I610" i="6" s="1"/>
  <c r="M610" i="6"/>
  <c r="G1002" i="6"/>
  <c r="M1002" i="6"/>
  <c r="G689" i="6"/>
  <c r="M689" i="6"/>
  <c r="G793" i="6"/>
  <c r="H793" i="6" s="1"/>
  <c r="I793" i="6" s="1"/>
  <c r="M793" i="6"/>
  <c r="G901" i="6"/>
  <c r="H901" i="6" s="1"/>
  <c r="I901" i="6" s="1"/>
  <c r="M901" i="6"/>
  <c r="G1007" i="6"/>
  <c r="H1007" i="6" s="1"/>
  <c r="I1007" i="6" s="1"/>
  <c r="M1007" i="6"/>
  <c r="G1361" i="6"/>
  <c r="M1361" i="6"/>
  <c r="G1922" i="6"/>
  <c r="H1922" i="6" s="1"/>
  <c r="I1922" i="6" s="1"/>
  <c r="M1922" i="6"/>
  <c r="G1240" i="6"/>
  <c r="H1240" i="6" s="1"/>
  <c r="I1240" i="6" s="1"/>
  <c r="M1240" i="6"/>
  <c r="G1345" i="6"/>
  <c r="H1345" i="6" s="1"/>
  <c r="I1345" i="6" s="1"/>
  <c r="M1345" i="6"/>
  <c r="G1011" i="6"/>
  <c r="H1011" i="6" s="1"/>
  <c r="I1011" i="6" s="1"/>
  <c r="M1011" i="6"/>
  <c r="G1374" i="6"/>
  <c r="H1374" i="6" s="1"/>
  <c r="I1374" i="6" s="1"/>
  <c r="M1374" i="6"/>
  <c r="G23" i="6"/>
  <c r="H23" i="6" s="1"/>
  <c r="I23" i="6" s="1"/>
  <c r="M23" i="6"/>
  <c r="G193" i="6"/>
  <c r="M193" i="6"/>
  <c r="G142" i="6"/>
  <c r="M142" i="6"/>
  <c r="G164" i="6"/>
  <c r="H164" i="6" s="1"/>
  <c r="I164" i="6" s="1"/>
  <c r="M164" i="6"/>
  <c r="G1162" i="6"/>
  <c r="H1162" i="6" s="1"/>
  <c r="I1162" i="6" s="1"/>
  <c r="M1162" i="6"/>
  <c r="G196" i="6"/>
  <c r="H196" i="6" s="1"/>
  <c r="I196" i="6" s="1"/>
  <c r="M196" i="6"/>
  <c r="G1535" i="6"/>
  <c r="H1535" i="6" s="1"/>
  <c r="I1535" i="6" s="1"/>
  <c r="M1535" i="6"/>
  <c r="G1064" i="6"/>
  <c r="M1064" i="6"/>
  <c r="G1337" i="6"/>
  <c r="H1337" i="6" s="1"/>
  <c r="I1337" i="6" s="1"/>
  <c r="M1337" i="6"/>
  <c r="G392" i="6"/>
  <c r="H392" i="6" s="1"/>
  <c r="I392" i="6" s="1"/>
  <c r="M392" i="6"/>
  <c r="G1053" i="6"/>
  <c r="H1053" i="6" s="1"/>
  <c r="I1053" i="6" s="1"/>
  <c r="M1053" i="6"/>
  <c r="G1176" i="6"/>
  <c r="H1176" i="6" s="1"/>
  <c r="I1176" i="6" s="1"/>
  <c r="M1176" i="6"/>
  <c r="G911" i="6"/>
  <c r="H911" i="6" s="1"/>
  <c r="I911" i="6" s="1"/>
  <c r="M911" i="6"/>
  <c r="G777" i="6"/>
  <c r="M777" i="6"/>
  <c r="G858" i="6"/>
  <c r="H858" i="6" s="1"/>
  <c r="I858" i="6" s="1"/>
  <c r="M858" i="6"/>
  <c r="G1578" i="6"/>
  <c r="H1578" i="6" s="1"/>
  <c r="I1578" i="6" s="1"/>
  <c r="M1578" i="6"/>
  <c r="G1737" i="6"/>
  <c r="H1737" i="6" s="1"/>
  <c r="I1737" i="6" s="1"/>
  <c r="M1737" i="6"/>
  <c r="G1321" i="6"/>
  <c r="H1321" i="6" s="1"/>
  <c r="I1321" i="6" s="1"/>
  <c r="M1321" i="6"/>
  <c r="G1948" i="6"/>
  <c r="H1948" i="6" s="1"/>
  <c r="I1948" i="6" s="1"/>
  <c r="M1948" i="6"/>
  <c r="G1866" i="6"/>
  <c r="M1866" i="6"/>
  <c r="G1605" i="6"/>
  <c r="H1605" i="6" s="1"/>
  <c r="I1605" i="6" s="1"/>
  <c r="M1605" i="6"/>
  <c r="G1019" i="6"/>
  <c r="M1019" i="6"/>
  <c r="G1524" i="6"/>
  <c r="H1524" i="6" s="1"/>
  <c r="I1524" i="6" s="1"/>
  <c r="M1524" i="6"/>
  <c r="G1964" i="6"/>
  <c r="H1964" i="6" s="1"/>
  <c r="I1964" i="6" s="1"/>
  <c r="M1964" i="6"/>
  <c r="G1574" i="6"/>
  <c r="H1574" i="6" s="1"/>
  <c r="I1574" i="6" s="1"/>
  <c r="M1574" i="6"/>
  <c r="G514" i="6"/>
  <c r="M514" i="6"/>
  <c r="G43" i="6"/>
  <c r="H43" i="6" s="1"/>
  <c r="I43" i="6" s="1"/>
  <c r="M43" i="6"/>
  <c r="G515" i="6"/>
  <c r="H515" i="6" s="1"/>
  <c r="I515" i="6" s="1"/>
  <c r="M515" i="6"/>
  <c r="G84" i="6"/>
  <c r="H84" i="6" s="1"/>
  <c r="I84" i="6" s="1"/>
  <c r="M84" i="6"/>
  <c r="G199" i="6"/>
  <c r="H199" i="6" s="1"/>
  <c r="I199" i="6" s="1"/>
  <c r="M199" i="6"/>
  <c r="G44" i="6"/>
  <c r="H44" i="6" s="1"/>
  <c r="I44" i="6" s="1"/>
  <c r="M44" i="6"/>
  <c r="G926" i="6"/>
  <c r="M926" i="6"/>
  <c r="G413" i="6"/>
  <c r="H413" i="6" s="1"/>
  <c r="I413" i="6" s="1"/>
  <c r="M413" i="6"/>
  <c r="G137" i="6"/>
  <c r="H137" i="6" s="1"/>
  <c r="I137" i="6" s="1"/>
  <c r="M137" i="6"/>
  <c r="G1383" i="6"/>
  <c r="H1383" i="6" s="1"/>
  <c r="I1383" i="6" s="1"/>
  <c r="M1383" i="6"/>
  <c r="G213" i="6"/>
  <c r="H213" i="6" s="1"/>
  <c r="I213" i="6" s="1"/>
  <c r="M213" i="6"/>
  <c r="G639" i="6"/>
  <c r="H639" i="6" s="1"/>
  <c r="I639" i="6" s="1"/>
  <c r="M639" i="6"/>
  <c r="G34" i="6"/>
  <c r="M34" i="6"/>
  <c r="G314" i="6"/>
  <c r="M314" i="6"/>
  <c r="G884" i="6"/>
  <c r="H884" i="6" s="1"/>
  <c r="I884" i="6" s="1"/>
  <c r="M884" i="6"/>
  <c r="G99" i="6"/>
  <c r="H99" i="6" s="1"/>
  <c r="I99" i="6" s="1"/>
  <c r="M99" i="6"/>
  <c r="G427" i="6"/>
  <c r="H427" i="6" s="1"/>
  <c r="I427" i="6" s="1"/>
  <c r="M427" i="6"/>
  <c r="G1145" i="6"/>
  <c r="H1145" i="6" s="1"/>
  <c r="I1145" i="6" s="1"/>
  <c r="M1145" i="6"/>
  <c r="G541" i="6"/>
  <c r="M541" i="6"/>
  <c r="G1659" i="6"/>
  <c r="H1659" i="6" s="1"/>
  <c r="I1659" i="6" s="1"/>
  <c r="M1659" i="6"/>
  <c r="G108" i="6"/>
  <c r="M108" i="6"/>
  <c r="G234" i="6"/>
  <c r="H234" i="6" s="1"/>
  <c r="I234" i="6" s="1"/>
  <c r="M234" i="6"/>
  <c r="G444" i="6"/>
  <c r="H444" i="6" s="1"/>
  <c r="I444" i="6" s="1"/>
  <c r="M444" i="6"/>
  <c r="G1189" i="6"/>
  <c r="H1189" i="6" s="1"/>
  <c r="I1189" i="6" s="1"/>
  <c r="M1189" i="6"/>
  <c r="G49" i="6"/>
  <c r="M49" i="6"/>
  <c r="G174" i="6"/>
  <c r="H174" i="6" s="1"/>
  <c r="I174" i="6" s="1"/>
  <c r="M174" i="6"/>
  <c r="G341" i="6"/>
  <c r="H341" i="6" s="1"/>
  <c r="I341" i="6" s="1"/>
  <c r="M341" i="6"/>
  <c r="G562" i="6"/>
  <c r="H562" i="6" s="1"/>
  <c r="I562" i="6" s="1"/>
  <c r="M562" i="6"/>
  <c r="G946" i="6"/>
  <c r="H946" i="6" s="1"/>
  <c r="I946" i="6" s="1"/>
  <c r="M946" i="6"/>
  <c r="G1795" i="6"/>
  <c r="M1795" i="6"/>
  <c r="G113" i="6"/>
  <c r="M113" i="6"/>
  <c r="G238" i="6"/>
  <c r="M238" i="6"/>
  <c r="G453" i="6"/>
  <c r="H453" i="6" s="1"/>
  <c r="I453" i="6" s="1"/>
  <c r="M453" i="6"/>
  <c r="G719" i="6"/>
  <c r="H719" i="6" s="1"/>
  <c r="I719" i="6" s="1"/>
  <c r="M719" i="6"/>
  <c r="G1217" i="6"/>
  <c r="H1217" i="6" s="1"/>
  <c r="I1217" i="6" s="1"/>
  <c r="M1217" i="6"/>
  <c r="G52" i="6"/>
  <c r="H52" i="6" s="1"/>
  <c r="I52" i="6" s="1"/>
  <c r="M52" i="6"/>
  <c r="G345" i="6"/>
  <c r="M345" i="6"/>
  <c r="G566" i="6"/>
  <c r="H566" i="6" s="1"/>
  <c r="I566" i="6" s="1"/>
  <c r="M566" i="6"/>
  <c r="G956" i="6"/>
  <c r="H956" i="6" s="1"/>
  <c r="I956" i="6" s="1"/>
  <c r="M956" i="6"/>
  <c r="G1827" i="6"/>
  <c r="H1827" i="6" s="1"/>
  <c r="I1827" i="6" s="1"/>
  <c r="M1827" i="6"/>
  <c r="G95" i="6"/>
  <c r="H95" i="6" s="1"/>
  <c r="I95" i="6" s="1"/>
  <c r="M95" i="6"/>
  <c r="G315" i="6"/>
  <c r="H315" i="6" s="1"/>
  <c r="I315" i="6" s="1"/>
  <c r="M315" i="6"/>
  <c r="G425" i="6"/>
  <c r="M425" i="6"/>
  <c r="G534" i="6"/>
  <c r="H534" i="6" s="1"/>
  <c r="I534" i="6" s="1"/>
  <c r="M534" i="6"/>
  <c r="G887" i="6"/>
  <c r="H887" i="6" s="1"/>
  <c r="I887" i="6" s="1"/>
  <c r="M887" i="6"/>
  <c r="G1137" i="6"/>
  <c r="H1137" i="6" s="1"/>
  <c r="I1137" i="6" s="1"/>
  <c r="M1137" i="6"/>
  <c r="G1600" i="6"/>
  <c r="H1600" i="6" s="1"/>
  <c r="I1600" i="6" s="1"/>
  <c r="M1600" i="6"/>
  <c r="G309" i="6"/>
  <c r="H309" i="6" s="1"/>
  <c r="I309" i="6" s="1"/>
  <c r="M309" i="6"/>
  <c r="G419" i="6"/>
  <c r="M419" i="6"/>
  <c r="G529" i="6"/>
  <c r="H529" i="6" s="1"/>
  <c r="I529" i="6" s="1"/>
  <c r="M529" i="6"/>
  <c r="G652" i="6"/>
  <c r="H652" i="6" s="1"/>
  <c r="I652" i="6" s="1"/>
  <c r="M652" i="6"/>
  <c r="G873" i="6"/>
  <c r="H873" i="6" s="1"/>
  <c r="I873" i="6" s="1"/>
  <c r="M873" i="6"/>
  <c r="G1125" i="6"/>
  <c r="H1125" i="6" s="1"/>
  <c r="I1125" i="6" s="1"/>
  <c r="M1125" i="6"/>
  <c r="G1559" i="6"/>
  <c r="H1559" i="6" s="1"/>
  <c r="I1559" i="6" s="1"/>
  <c r="M1559" i="6"/>
  <c r="G292" i="6"/>
  <c r="M292" i="6"/>
  <c r="G402" i="6"/>
  <c r="H402" i="6" s="1"/>
  <c r="I402" i="6" s="1"/>
  <c r="M402" i="6"/>
  <c r="G511" i="6"/>
  <c r="H511" i="6" s="1"/>
  <c r="I511" i="6" s="1"/>
  <c r="M511" i="6"/>
  <c r="G631" i="6"/>
  <c r="H631" i="6" s="1"/>
  <c r="I631" i="6" s="1"/>
  <c r="M631" i="6"/>
  <c r="G837" i="6"/>
  <c r="H837" i="6" s="1"/>
  <c r="I837" i="6" s="1"/>
  <c r="M837" i="6"/>
  <c r="G1085" i="6"/>
  <c r="H1085" i="6" s="1"/>
  <c r="I1085" i="6" s="1"/>
  <c r="M1085" i="6"/>
  <c r="G1450" i="6"/>
  <c r="M1450" i="6"/>
  <c r="G275" i="6"/>
  <c r="M275" i="6"/>
  <c r="G385" i="6"/>
  <c r="H385" i="6" s="1"/>
  <c r="I385" i="6" s="1"/>
  <c r="M385" i="6"/>
  <c r="G494" i="6"/>
  <c r="H494" i="6" s="1"/>
  <c r="I494" i="6" s="1"/>
  <c r="M494" i="6"/>
  <c r="G612" i="6"/>
  <c r="H612" i="6" s="1"/>
  <c r="I612" i="6" s="1"/>
  <c r="M612" i="6"/>
  <c r="G801" i="6"/>
  <c r="H801" i="6" s="1"/>
  <c r="I801" i="6" s="1"/>
  <c r="M801" i="6"/>
  <c r="G1045" i="6"/>
  <c r="M1045" i="6"/>
  <c r="G1372" i="6"/>
  <c r="H1372" i="6" s="1"/>
  <c r="I1372" i="6" s="1"/>
  <c r="M1372" i="6"/>
  <c r="G16" i="6"/>
  <c r="H16" i="6" s="1"/>
  <c r="I16" i="6" s="1"/>
  <c r="M16" i="6"/>
  <c r="G112" i="6"/>
  <c r="H112" i="6" s="1"/>
  <c r="I112" i="6" s="1"/>
  <c r="M112" i="6"/>
  <c r="G208" i="6"/>
  <c r="H208" i="6" s="1"/>
  <c r="I208" i="6" s="1"/>
  <c r="M208" i="6"/>
  <c r="G304" i="6"/>
  <c r="H304" i="6" s="1"/>
  <c r="I304" i="6" s="1"/>
  <c r="M304" i="6"/>
  <c r="G400" i="6"/>
  <c r="M400" i="6"/>
  <c r="G496" i="6"/>
  <c r="H496" i="6" s="1"/>
  <c r="I496" i="6" s="1"/>
  <c r="M496" i="6"/>
  <c r="G598" i="6"/>
  <c r="H598" i="6" s="1"/>
  <c r="I598" i="6" s="1"/>
  <c r="M598" i="6"/>
  <c r="G708" i="6"/>
  <c r="H708" i="6" s="1"/>
  <c r="I708" i="6" s="1"/>
  <c r="M708" i="6"/>
  <c r="G817" i="6"/>
  <c r="H817" i="6" s="1"/>
  <c r="I817" i="6" s="1"/>
  <c r="M817" i="6"/>
  <c r="G937" i="6"/>
  <c r="H937" i="6" s="1"/>
  <c r="I937" i="6" s="1"/>
  <c r="M937" i="6"/>
  <c r="G1063" i="6"/>
  <c r="H1063" i="6" s="1"/>
  <c r="I1063" i="6" s="1"/>
  <c r="M1063" i="6"/>
  <c r="G1199" i="6"/>
  <c r="H1199" i="6" s="1"/>
  <c r="I1199" i="6" s="1"/>
  <c r="M1199" i="6"/>
  <c r="G1409" i="6"/>
  <c r="H1409" i="6" s="1"/>
  <c r="I1409" i="6" s="1"/>
  <c r="M1409" i="6"/>
  <c r="G1765" i="6"/>
  <c r="H1765" i="6" s="1"/>
  <c r="I1765" i="6" s="1"/>
  <c r="M1765" i="6"/>
  <c r="G702" i="6"/>
  <c r="H702" i="6" s="1"/>
  <c r="I702" i="6" s="1"/>
  <c r="M702" i="6"/>
  <c r="G812" i="6"/>
  <c r="H812" i="6" s="1"/>
  <c r="I812" i="6" s="1"/>
  <c r="M812" i="6"/>
  <c r="G930" i="6"/>
  <c r="M930" i="6"/>
  <c r="G1056" i="6"/>
  <c r="H1056" i="6" s="1"/>
  <c r="I1056" i="6" s="1"/>
  <c r="M1056" i="6"/>
  <c r="G1190" i="6"/>
  <c r="M1190" i="6"/>
  <c r="G1399" i="6"/>
  <c r="H1399" i="6" s="1"/>
  <c r="I1399" i="6" s="1"/>
  <c r="M1399" i="6"/>
  <c r="G1745" i="6"/>
  <c r="H1745" i="6" s="1"/>
  <c r="I1745" i="6" s="1"/>
  <c r="M1745" i="6"/>
  <c r="G694" i="6"/>
  <c r="H694" i="6" s="1"/>
  <c r="I694" i="6" s="1"/>
  <c r="M694" i="6"/>
  <c r="G804" i="6"/>
  <c r="H804" i="6" s="1"/>
  <c r="I804" i="6" s="1"/>
  <c r="M804" i="6"/>
  <c r="G921" i="6"/>
  <c r="H921" i="6" s="1"/>
  <c r="I921" i="6" s="1"/>
  <c r="M921" i="6"/>
  <c r="G1047" i="6"/>
  <c r="H1047" i="6" s="1"/>
  <c r="I1047" i="6" s="1"/>
  <c r="M1047" i="6"/>
  <c r="G1178" i="6"/>
  <c r="H1178" i="6" s="1"/>
  <c r="I1178" i="6" s="1"/>
  <c r="M1178" i="6"/>
  <c r="G1380" i="6"/>
  <c r="H1380" i="6" s="1"/>
  <c r="I1380" i="6" s="1"/>
  <c r="M1380" i="6"/>
  <c r="G1714" i="6"/>
  <c r="H1714" i="6" s="1"/>
  <c r="I1714" i="6" s="1"/>
  <c r="M1714" i="6"/>
  <c r="G677" i="6"/>
  <c r="M677" i="6"/>
  <c r="G786" i="6"/>
  <c r="H786" i="6" s="1"/>
  <c r="I786" i="6" s="1"/>
  <c r="M786" i="6"/>
  <c r="G902" i="6"/>
  <c r="H902" i="6" s="1"/>
  <c r="I902" i="6" s="1"/>
  <c r="M902" i="6"/>
  <c r="G1028" i="6"/>
  <c r="H1028" i="6" s="1"/>
  <c r="I1028" i="6" s="1"/>
  <c r="M1028" i="6"/>
  <c r="G1156" i="6"/>
  <c r="H1156" i="6" s="1"/>
  <c r="I1156" i="6" s="1"/>
  <c r="M1156" i="6"/>
  <c r="G1340" i="6"/>
  <c r="H1340" i="6" s="1"/>
  <c r="I1340" i="6" s="1"/>
  <c r="M1340" i="6"/>
  <c r="G1650" i="6"/>
  <c r="H1650" i="6" s="1"/>
  <c r="I1650" i="6" s="1"/>
  <c r="M1650" i="6"/>
  <c r="G868" i="6"/>
  <c r="H868" i="6" s="1"/>
  <c r="I868" i="6" s="1"/>
  <c r="M868" i="6"/>
  <c r="G977" i="6"/>
  <c r="M977" i="6"/>
  <c r="G1087" i="6"/>
  <c r="H1087" i="6" s="1"/>
  <c r="I1087" i="6" s="1"/>
  <c r="M1087" i="6"/>
  <c r="G1209" i="6"/>
  <c r="H1209" i="6" s="1"/>
  <c r="I1209" i="6" s="1"/>
  <c r="M1209" i="6"/>
  <c r="G1393" i="6"/>
  <c r="H1393" i="6" s="1"/>
  <c r="I1393" i="6" s="1"/>
  <c r="M1393" i="6"/>
  <c r="G1596" i="6"/>
  <c r="M1596" i="6"/>
  <c r="G1796" i="6"/>
  <c r="M1796" i="6"/>
  <c r="G1484" i="6"/>
  <c r="H1484" i="6" s="1"/>
  <c r="I1484" i="6" s="1"/>
  <c r="M1484" i="6"/>
  <c r="G1684" i="6"/>
  <c r="H1684" i="6" s="1"/>
  <c r="I1684" i="6" s="1"/>
  <c r="M1684" i="6"/>
  <c r="G1884" i="6"/>
  <c r="H1884" i="6" s="1"/>
  <c r="I1884" i="6" s="1"/>
  <c r="M1884" i="6"/>
  <c r="G1555" i="6"/>
  <c r="H1555" i="6" s="1"/>
  <c r="I1555" i="6" s="1"/>
  <c r="M1555" i="6"/>
  <c r="G1755" i="6"/>
  <c r="M1755" i="6"/>
  <c r="G1955" i="6"/>
  <c r="M1955" i="6"/>
  <c r="G1621" i="6"/>
  <c r="H1621" i="6" s="1"/>
  <c r="I1621" i="6" s="1"/>
  <c r="M1621" i="6"/>
  <c r="G1821" i="6"/>
  <c r="H1821" i="6" s="1"/>
  <c r="I1821" i="6" s="1"/>
  <c r="M1821" i="6"/>
  <c r="G1221" i="6"/>
  <c r="H1221" i="6" s="1"/>
  <c r="I1221" i="6" s="1"/>
  <c r="M1221" i="6"/>
  <c r="G1331" i="6"/>
  <c r="M1331" i="6"/>
  <c r="G1457" i="6"/>
  <c r="M1457" i="6"/>
  <c r="G1583" i="6"/>
  <c r="M1583" i="6"/>
  <c r="G1708" i="6"/>
  <c r="M1708" i="6"/>
  <c r="G1833" i="6"/>
  <c r="H1833" i="6" s="1"/>
  <c r="I1833" i="6" s="1"/>
  <c r="M1833" i="6"/>
  <c r="G1959" i="6"/>
  <c r="H1959" i="6" s="1"/>
  <c r="I1959" i="6" s="1"/>
  <c r="M1959" i="6"/>
  <c r="G1258" i="6"/>
  <c r="H1258" i="6" s="1"/>
  <c r="I1258" i="6" s="1"/>
  <c r="M1258" i="6"/>
  <c r="G1375" i="6"/>
  <c r="M1375" i="6"/>
  <c r="G1500" i="6"/>
  <c r="H1500" i="6" s="1"/>
  <c r="I1500" i="6" s="1"/>
  <c r="M1500" i="6"/>
  <c r="G1626" i="6"/>
  <c r="M1626" i="6"/>
  <c r="G1751" i="6"/>
  <c r="H1751" i="6" s="1"/>
  <c r="I1751" i="6" s="1"/>
  <c r="M1751" i="6"/>
  <c r="G1876" i="6"/>
  <c r="H1876" i="6" s="1"/>
  <c r="I1876" i="6" s="1"/>
  <c r="M1876" i="6"/>
  <c r="G1141" i="6"/>
  <c r="H1141" i="6" s="1"/>
  <c r="I1141" i="6" s="1"/>
  <c r="M1141" i="6"/>
  <c r="G1250" i="6"/>
  <c r="M1250" i="6"/>
  <c r="G1365" i="6"/>
  <c r="M1365" i="6"/>
  <c r="G1491" i="6"/>
  <c r="H1491" i="6" s="1"/>
  <c r="I1491" i="6" s="1"/>
  <c r="M1491" i="6"/>
  <c r="G1617" i="6"/>
  <c r="H1617" i="6" s="1"/>
  <c r="I1617" i="6" s="1"/>
  <c r="M1617" i="6"/>
  <c r="G1741" i="6"/>
  <c r="H1741" i="6" s="1"/>
  <c r="I1741" i="6" s="1"/>
  <c r="M1741" i="6"/>
  <c r="G1867" i="6"/>
  <c r="H1867" i="6" s="1"/>
  <c r="I1867" i="6" s="1"/>
  <c r="M1867" i="6"/>
  <c r="G1999" i="6"/>
  <c r="H1999" i="6" s="1"/>
  <c r="I1999" i="6" s="1"/>
  <c r="M1999" i="6"/>
  <c r="G643" i="6"/>
  <c r="M643" i="6"/>
  <c r="G739" i="6"/>
  <c r="H739" i="6" s="1"/>
  <c r="I739" i="6" s="1"/>
  <c r="M739" i="6"/>
  <c r="G835" i="6"/>
  <c r="H835" i="6" s="1"/>
  <c r="I835" i="6" s="1"/>
  <c r="M835" i="6"/>
  <c r="G931" i="6"/>
  <c r="H931" i="6" s="1"/>
  <c r="I931" i="6" s="1"/>
  <c r="M931" i="6"/>
  <c r="G1027" i="6"/>
  <c r="H1027" i="6" s="1"/>
  <c r="I1027" i="6" s="1"/>
  <c r="M1027" i="6"/>
  <c r="G1123" i="6"/>
  <c r="M1123" i="6"/>
  <c r="G1219" i="6"/>
  <c r="H1219" i="6" s="1"/>
  <c r="I1219" i="6" s="1"/>
  <c r="M1219" i="6"/>
  <c r="G1315" i="6"/>
  <c r="H1315" i="6" s="1"/>
  <c r="I1315" i="6" s="1"/>
  <c r="M1315" i="6"/>
  <c r="G1424" i="6"/>
  <c r="H1424" i="6" s="1"/>
  <c r="I1424" i="6" s="1"/>
  <c r="M1424" i="6"/>
  <c r="G1533" i="6"/>
  <c r="H1533" i="6" s="1"/>
  <c r="I1533" i="6" s="1"/>
  <c r="M1533" i="6"/>
  <c r="G1643" i="6"/>
  <c r="H1643" i="6" s="1"/>
  <c r="I1643" i="6" s="1"/>
  <c r="M1643" i="6"/>
  <c r="G1753" i="6"/>
  <c r="M1753" i="6"/>
  <c r="G1863" i="6"/>
  <c r="H1863" i="6" s="1"/>
  <c r="I1863" i="6" s="1"/>
  <c r="M1863" i="6"/>
  <c r="G1975" i="6"/>
  <c r="M1975" i="6"/>
  <c r="G1390" i="6"/>
  <c r="H1390" i="6" s="1"/>
  <c r="I1390" i="6" s="1"/>
  <c r="M1390" i="6"/>
  <c r="G1486" i="6"/>
  <c r="H1486" i="6" s="1"/>
  <c r="I1486" i="6" s="1"/>
  <c r="M1486" i="6"/>
  <c r="G1582" i="6"/>
  <c r="H1582" i="6" s="1"/>
  <c r="I1582" i="6" s="1"/>
  <c r="M1582" i="6"/>
  <c r="G1678" i="6"/>
  <c r="M1678" i="6"/>
  <c r="G1774" i="6"/>
  <c r="H1774" i="6" s="1"/>
  <c r="I1774" i="6" s="1"/>
  <c r="M1774" i="6"/>
  <c r="G1870" i="6"/>
  <c r="H1870" i="6" s="1"/>
  <c r="I1870" i="6" s="1"/>
  <c r="M1870" i="6"/>
  <c r="G1966" i="6"/>
  <c r="H1966" i="6" s="1"/>
  <c r="I1966" i="6" s="1"/>
  <c r="M1966" i="6"/>
  <c r="G230" i="6"/>
  <c r="H230" i="6" s="1"/>
  <c r="I230" i="6" s="1"/>
  <c r="M230" i="6"/>
  <c r="G1029" i="6"/>
  <c r="H1029" i="6" s="1"/>
  <c r="I1029" i="6" s="1"/>
  <c r="M1029" i="6"/>
  <c r="G1757" i="6"/>
  <c r="M1757" i="6"/>
  <c r="G87" i="6"/>
  <c r="H87" i="6" s="1"/>
  <c r="I87" i="6" s="1"/>
  <c r="M87" i="6"/>
  <c r="G863" i="6"/>
  <c r="H863" i="6" s="1"/>
  <c r="I863" i="6" s="1"/>
  <c r="M863" i="6"/>
  <c r="G156" i="6"/>
  <c r="H156" i="6" s="1"/>
  <c r="I156" i="6" s="1"/>
  <c r="M156" i="6"/>
  <c r="G637" i="6"/>
  <c r="H637" i="6" s="1"/>
  <c r="I637" i="6" s="1"/>
  <c r="M637" i="6"/>
  <c r="G1082" i="6"/>
  <c r="H1082" i="6" s="1"/>
  <c r="I1082" i="6" s="1"/>
  <c r="M1082" i="6"/>
  <c r="G366" i="6"/>
  <c r="M366" i="6"/>
  <c r="G192" i="6"/>
  <c r="M192" i="6"/>
  <c r="G1042" i="6"/>
  <c r="H1042" i="6" s="1"/>
  <c r="I1042" i="6" s="1"/>
  <c r="M1042" i="6"/>
  <c r="G1165" i="6"/>
  <c r="H1165" i="6" s="1"/>
  <c r="I1165" i="6" s="1"/>
  <c r="M1165" i="6"/>
  <c r="G1649" i="6"/>
  <c r="H1649" i="6" s="1"/>
  <c r="I1649" i="6" s="1"/>
  <c r="M1649" i="6"/>
  <c r="G1989" i="6"/>
  <c r="H1989" i="6" s="1"/>
  <c r="I1989" i="6" s="1"/>
  <c r="M1989" i="6"/>
  <c r="G1651" i="6"/>
  <c r="H1651" i="6" s="1"/>
  <c r="I1651" i="6" s="1"/>
  <c r="M1651" i="6"/>
  <c r="G1436" i="6"/>
  <c r="H1436" i="6" s="1"/>
  <c r="I1436" i="6" s="1"/>
  <c r="M1436" i="6"/>
  <c r="G1604" i="6"/>
  <c r="H1604" i="6" s="1"/>
  <c r="I1604" i="6" s="1"/>
  <c r="M1604" i="6"/>
  <c r="G1721" i="6"/>
  <c r="H1721" i="6" s="1"/>
  <c r="I1721" i="6" s="1"/>
  <c r="M1721" i="6"/>
  <c r="G1107" i="6"/>
  <c r="H1107" i="6" s="1"/>
  <c r="I1107" i="6" s="1"/>
  <c r="M1107" i="6"/>
  <c r="G1844" i="6"/>
  <c r="H1844" i="6" s="1"/>
  <c r="I1844" i="6" s="1"/>
  <c r="M1844" i="6"/>
  <c r="G2001" i="6"/>
  <c r="M2001" i="6"/>
  <c r="G369" i="6"/>
  <c r="M369" i="6"/>
  <c r="G597" i="6"/>
  <c r="H597" i="6" s="1"/>
  <c r="I597" i="6" s="1"/>
  <c r="M597" i="6"/>
  <c r="G1421" i="6"/>
  <c r="H1421" i="6" s="1"/>
  <c r="I1421" i="6" s="1"/>
  <c r="M1421" i="6"/>
  <c r="G542" i="6"/>
  <c r="H542" i="6" s="1"/>
  <c r="I542" i="6" s="1"/>
  <c r="M542" i="6"/>
  <c r="G166" i="6"/>
  <c r="H166" i="6" s="1"/>
  <c r="I166" i="6" s="1"/>
  <c r="M166" i="6"/>
  <c r="G415" i="6"/>
  <c r="H415" i="6" s="1"/>
  <c r="I415" i="6" s="1"/>
  <c r="M415" i="6"/>
  <c r="G519" i="6"/>
  <c r="H519" i="6" s="1"/>
  <c r="I519" i="6" s="1"/>
  <c r="M519" i="6"/>
  <c r="G621" i="6"/>
  <c r="H621" i="6" s="1"/>
  <c r="I621" i="6" s="1"/>
  <c r="M621" i="6"/>
  <c r="G1024" i="6"/>
  <c r="H1024" i="6" s="1"/>
  <c r="I1024" i="6" s="1"/>
  <c r="M1024" i="6"/>
  <c r="G488" i="6"/>
  <c r="H488" i="6" s="1"/>
  <c r="I488" i="6" s="1"/>
  <c r="M488" i="6"/>
  <c r="G1389" i="6"/>
  <c r="H1389" i="6" s="1"/>
  <c r="I1389" i="6" s="1"/>
  <c r="M1389" i="6"/>
  <c r="G1712" i="6"/>
  <c r="M1712" i="6"/>
  <c r="G1359" i="6"/>
  <c r="H1359" i="6" s="1"/>
  <c r="I1359" i="6" s="1"/>
  <c r="M1359" i="6"/>
  <c r="G1017" i="6"/>
  <c r="M1017" i="6"/>
  <c r="G1078" i="6"/>
  <c r="H1078" i="6" s="1"/>
  <c r="I1078" i="6" s="1"/>
  <c r="M1078" i="6"/>
  <c r="G1537" i="6"/>
  <c r="H1537" i="6" s="1"/>
  <c r="I1537" i="6" s="1"/>
  <c r="M1537" i="6"/>
  <c r="G1447" i="6"/>
  <c r="H1447" i="6" s="1"/>
  <c r="I1447" i="6" s="1"/>
  <c r="M1447" i="6"/>
  <c r="G1364" i="6"/>
  <c r="M1364" i="6"/>
  <c r="G1997" i="6"/>
  <c r="H1997" i="6" s="1"/>
  <c r="I1997" i="6" s="1"/>
  <c r="M1997" i="6"/>
  <c r="G635" i="6"/>
  <c r="H635" i="6" s="1"/>
  <c r="I635" i="6" s="1"/>
  <c r="M635" i="6"/>
  <c r="G1211" i="6"/>
  <c r="H1211" i="6" s="1"/>
  <c r="I1211" i="6" s="1"/>
  <c r="M1211" i="6"/>
  <c r="G1744" i="6"/>
  <c r="H1744" i="6" s="1"/>
  <c r="I1744" i="6" s="1"/>
  <c r="M1744" i="6"/>
  <c r="G1670" i="6"/>
  <c r="H1670" i="6" s="1"/>
  <c r="I1670" i="6" s="1"/>
  <c r="M1670" i="6"/>
  <c r="G1208" i="6"/>
  <c r="M1208" i="6"/>
  <c r="G697" i="6"/>
  <c r="H697" i="6" s="1"/>
  <c r="I697" i="6" s="1"/>
  <c r="M697" i="6"/>
  <c r="G167" i="6"/>
  <c r="M167" i="6"/>
  <c r="G241" i="6"/>
  <c r="H241" i="6" s="1"/>
  <c r="I241" i="6" s="1"/>
  <c r="M241" i="6"/>
  <c r="G85" i="6"/>
  <c r="H85" i="6" s="1"/>
  <c r="I85" i="6" s="1"/>
  <c r="M85" i="6"/>
  <c r="G1093" i="6"/>
  <c r="H1093" i="6" s="1"/>
  <c r="I1093" i="6" s="1"/>
  <c r="M1093" i="6"/>
  <c r="G486" i="6"/>
  <c r="H486" i="6" s="1"/>
  <c r="I486" i="6" s="1"/>
  <c r="M486" i="6"/>
  <c r="G179" i="6"/>
  <c r="H179" i="6" s="1"/>
  <c r="I179" i="6" s="1"/>
  <c r="M179" i="6"/>
  <c r="G1859" i="6"/>
  <c r="H1859" i="6" s="1"/>
  <c r="I1859" i="6" s="1"/>
  <c r="M1859" i="6"/>
  <c r="G235" i="6"/>
  <c r="H235" i="6" s="1"/>
  <c r="I235" i="6" s="1"/>
  <c r="M235" i="6"/>
  <c r="G705" i="6"/>
  <c r="H705" i="6" s="1"/>
  <c r="I705" i="6" s="1"/>
  <c r="M705" i="6"/>
  <c r="G54" i="6"/>
  <c r="H54" i="6" s="1"/>
  <c r="I54" i="6" s="1"/>
  <c r="M54" i="6"/>
  <c r="G350" i="6"/>
  <c r="M350" i="6"/>
  <c r="G967" i="6"/>
  <c r="M967" i="6"/>
  <c r="G119" i="6"/>
  <c r="H119" i="6" s="1"/>
  <c r="I119" i="6" s="1"/>
  <c r="M119" i="6"/>
  <c r="G1261" i="6"/>
  <c r="H1261" i="6" s="1"/>
  <c r="I1261" i="6" s="1"/>
  <c r="M1261" i="6"/>
  <c r="G183" i="6"/>
  <c r="H183" i="6" s="1"/>
  <c r="I183" i="6" s="1"/>
  <c r="M183" i="6"/>
  <c r="G582" i="6"/>
  <c r="H582" i="6" s="1"/>
  <c r="I582" i="6" s="1"/>
  <c r="M582" i="6"/>
  <c r="G1924" i="6"/>
  <c r="H1924" i="6" s="1"/>
  <c r="I1924" i="6" s="1"/>
  <c r="M1924" i="6"/>
  <c r="G118" i="6"/>
  <c r="H118" i="6" s="1"/>
  <c r="I118" i="6" s="1"/>
  <c r="M118" i="6"/>
  <c r="G244" i="6"/>
  <c r="H244" i="6" s="1"/>
  <c r="I244" i="6" s="1"/>
  <c r="M244" i="6"/>
  <c r="G462" i="6"/>
  <c r="H462" i="6" s="1"/>
  <c r="I462" i="6" s="1"/>
  <c r="M462" i="6"/>
  <c r="G737" i="6"/>
  <c r="H737" i="6" s="1"/>
  <c r="I737" i="6" s="1"/>
  <c r="M737" i="6"/>
  <c r="G1252" i="6"/>
  <c r="H1252" i="6" s="1"/>
  <c r="I1252" i="6" s="1"/>
  <c r="M1252" i="6"/>
  <c r="G60" i="6"/>
  <c r="M60" i="6"/>
  <c r="G185" i="6"/>
  <c r="H185" i="6" s="1"/>
  <c r="I185" i="6" s="1"/>
  <c r="M185" i="6"/>
  <c r="G359" i="6"/>
  <c r="H359" i="6" s="1"/>
  <c r="I359" i="6" s="1"/>
  <c r="M359" i="6"/>
  <c r="G583" i="6"/>
  <c r="H583" i="6" s="1"/>
  <c r="I583" i="6" s="1"/>
  <c r="M583" i="6"/>
  <c r="G989" i="6"/>
  <c r="H989" i="6" s="1"/>
  <c r="I989" i="6" s="1"/>
  <c r="M989" i="6"/>
  <c r="G1925" i="6"/>
  <c r="H1925" i="6" s="1"/>
  <c r="I1925" i="6" s="1"/>
  <c r="M1925" i="6"/>
  <c r="G124" i="6"/>
  <c r="H124" i="6" s="1"/>
  <c r="I124" i="6" s="1"/>
  <c r="M124" i="6"/>
  <c r="G252" i="6"/>
  <c r="M252" i="6"/>
  <c r="G471" i="6"/>
  <c r="M471" i="6"/>
  <c r="G756" i="6"/>
  <c r="H756" i="6" s="1"/>
  <c r="I756" i="6" s="1"/>
  <c r="M756" i="6"/>
  <c r="G1284" i="6"/>
  <c r="H1284" i="6" s="1"/>
  <c r="I1284" i="6" s="1"/>
  <c r="M1284" i="6"/>
  <c r="G62" i="6"/>
  <c r="H62" i="6" s="1"/>
  <c r="I62" i="6" s="1"/>
  <c r="M62" i="6"/>
  <c r="G188" i="6"/>
  <c r="M188" i="6"/>
  <c r="G363" i="6"/>
  <c r="H363" i="6" s="1"/>
  <c r="I363" i="6" s="1"/>
  <c r="M363" i="6"/>
  <c r="G586" i="6"/>
  <c r="H586" i="6" s="1"/>
  <c r="I586" i="6" s="1"/>
  <c r="M586" i="6"/>
  <c r="G998" i="6"/>
  <c r="H998" i="6" s="1"/>
  <c r="I998" i="6" s="1"/>
  <c r="M998" i="6"/>
  <c r="G1957" i="6"/>
  <c r="H1957" i="6" s="1"/>
  <c r="I1957" i="6" s="1"/>
  <c r="M1957" i="6"/>
  <c r="G105" i="6"/>
  <c r="M105" i="6"/>
  <c r="G214" i="6"/>
  <c r="H214" i="6" s="1"/>
  <c r="I214" i="6" s="1"/>
  <c r="M214" i="6"/>
  <c r="G324" i="6"/>
  <c r="H324" i="6" s="1"/>
  <c r="I324" i="6" s="1"/>
  <c r="M324" i="6"/>
  <c r="G434" i="6"/>
  <c r="H434" i="6" s="1"/>
  <c r="I434" i="6" s="1"/>
  <c r="M434" i="6"/>
  <c r="G543" i="6"/>
  <c r="H543" i="6" s="1"/>
  <c r="I543" i="6" s="1"/>
  <c r="M543" i="6"/>
  <c r="G681" i="6"/>
  <c r="H681" i="6" s="1"/>
  <c r="I681" i="6" s="1"/>
  <c r="M681" i="6"/>
  <c r="G908" i="6"/>
  <c r="H908" i="6" s="1"/>
  <c r="I908" i="6" s="1"/>
  <c r="M908" i="6"/>
  <c r="G1161" i="6"/>
  <c r="M1161" i="6"/>
  <c r="G1665" i="6"/>
  <c r="H1665" i="6" s="1"/>
  <c r="I1665" i="6" s="1"/>
  <c r="M1665" i="6"/>
  <c r="G318" i="6"/>
  <c r="H318" i="6" s="1"/>
  <c r="I318" i="6" s="1"/>
  <c r="M318" i="6"/>
  <c r="G428" i="6"/>
  <c r="H428" i="6" s="1"/>
  <c r="I428" i="6" s="1"/>
  <c r="M428" i="6"/>
  <c r="G538" i="6"/>
  <c r="H538" i="6" s="1"/>
  <c r="I538" i="6" s="1"/>
  <c r="M538" i="6"/>
  <c r="G670" i="6"/>
  <c r="H670" i="6" s="1"/>
  <c r="I670" i="6" s="1"/>
  <c r="M670" i="6"/>
  <c r="G894" i="6"/>
  <c r="H894" i="6" s="1"/>
  <c r="I894" i="6" s="1"/>
  <c r="M894" i="6"/>
  <c r="G1146" i="6"/>
  <c r="H1146" i="6" s="1"/>
  <c r="I1146" i="6" s="1"/>
  <c r="M1146" i="6"/>
  <c r="G1628" i="6"/>
  <c r="H1628" i="6" s="1"/>
  <c r="I1628" i="6" s="1"/>
  <c r="M1628" i="6"/>
  <c r="G301" i="6"/>
  <c r="H301" i="6" s="1"/>
  <c r="I301" i="6" s="1"/>
  <c r="M301" i="6"/>
  <c r="G411" i="6"/>
  <c r="H411" i="6" s="1"/>
  <c r="I411" i="6" s="1"/>
  <c r="M411" i="6"/>
  <c r="G521" i="6"/>
  <c r="H521" i="6" s="1"/>
  <c r="I521" i="6" s="1"/>
  <c r="M521" i="6"/>
  <c r="G641" i="6"/>
  <c r="M641" i="6"/>
  <c r="G855" i="6"/>
  <c r="H855" i="6" s="1"/>
  <c r="I855" i="6" s="1"/>
  <c r="M855" i="6"/>
  <c r="G1106" i="6"/>
  <c r="H1106" i="6" s="1"/>
  <c r="I1106" i="6" s="1"/>
  <c r="M1106" i="6"/>
  <c r="G1498" i="6"/>
  <c r="H1498" i="6" s="1"/>
  <c r="I1498" i="6" s="1"/>
  <c r="M1498" i="6"/>
  <c r="G284" i="6"/>
  <c r="H284" i="6" s="1"/>
  <c r="I284" i="6" s="1"/>
  <c r="M284" i="6"/>
  <c r="G394" i="6"/>
  <c r="H394" i="6" s="1"/>
  <c r="I394" i="6" s="1"/>
  <c r="M394" i="6"/>
  <c r="G503" i="6"/>
  <c r="H503" i="6" s="1"/>
  <c r="I503" i="6" s="1"/>
  <c r="M503" i="6"/>
  <c r="G622" i="6"/>
  <c r="M622" i="6"/>
  <c r="G820" i="6"/>
  <c r="M820" i="6"/>
  <c r="G1065" i="6"/>
  <c r="H1065" i="6" s="1"/>
  <c r="I1065" i="6" s="1"/>
  <c r="M1065" i="6"/>
  <c r="G1412" i="6"/>
  <c r="H1412" i="6" s="1"/>
  <c r="I1412" i="6" s="1"/>
  <c r="M1412" i="6"/>
  <c r="G24" i="6"/>
  <c r="H24" i="6" s="1"/>
  <c r="I24" i="6" s="1"/>
  <c r="M24" i="6"/>
  <c r="G120" i="6"/>
  <c r="M120" i="6"/>
  <c r="G216" i="6"/>
  <c r="H216" i="6" s="1"/>
  <c r="I216" i="6" s="1"/>
  <c r="M216" i="6"/>
  <c r="G312" i="6"/>
  <c r="H312" i="6" s="1"/>
  <c r="I312" i="6" s="1"/>
  <c r="M312" i="6"/>
  <c r="G408" i="6"/>
  <c r="H408" i="6" s="1"/>
  <c r="I408" i="6" s="1"/>
  <c r="M408" i="6"/>
  <c r="G504" i="6"/>
  <c r="H504" i="6" s="1"/>
  <c r="I504" i="6" s="1"/>
  <c r="M504" i="6"/>
  <c r="G607" i="6"/>
  <c r="H607" i="6" s="1"/>
  <c r="I607" i="6" s="1"/>
  <c r="M607" i="6"/>
  <c r="G717" i="6"/>
  <c r="H717" i="6" s="1"/>
  <c r="I717" i="6" s="1"/>
  <c r="M717" i="6"/>
  <c r="G826" i="6"/>
  <c r="H826" i="6" s="1"/>
  <c r="I826" i="6" s="1"/>
  <c r="M826" i="6"/>
  <c r="G948" i="6"/>
  <c r="H948" i="6" s="1"/>
  <c r="I948" i="6" s="1"/>
  <c r="M948" i="6"/>
  <c r="G1073" i="6"/>
  <c r="H1073" i="6" s="1"/>
  <c r="I1073" i="6" s="1"/>
  <c r="M1073" i="6"/>
  <c r="G1215" i="6"/>
  <c r="H1215" i="6" s="1"/>
  <c r="I1215" i="6" s="1"/>
  <c r="M1215" i="6"/>
  <c r="G1425" i="6"/>
  <c r="H1425" i="6" s="1"/>
  <c r="I1425" i="6" s="1"/>
  <c r="M1425" i="6"/>
  <c r="G1797" i="6"/>
  <c r="M1797" i="6"/>
  <c r="G711" i="6"/>
  <c r="M711" i="6"/>
  <c r="G821" i="6"/>
  <c r="H821" i="6" s="1"/>
  <c r="I821" i="6" s="1"/>
  <c r="M821" i="6"/>
  <c r="G942" i="6"/>
  <c r="H942" i="6" s="1"/>
  <c r="I942" i="6" s="1"/>
  <c r="M942" i="6"/>
  <c r="G1066" i="6"/>
  <c r="H1066" i="6" s="1"/>
  <c r="I1066" i="6" s="1"/>
  <c r="M1066" i="6"/>
  <c r="G1202" i="6"/>
  <c r="M1202" i="6"/>
  <c r="G1413" i="6"/>
  <c r="H1413" i="6" s="1"/>
  <c r="I1413" i="6" s="1"/>
  <c r="M1413" i="6"/>
  <c r="G1777" i="6"/>
  <c r="H1777" i="6" s="1"/>
  <c r="I1777" i="6" s="1"/>
  <c r="M1777" i="6"/>
  <c r="G703" i="6"/>
  <c r="M703" i="6"/>
  <c r="G813" i="6"/>
  <c r="H813" i="6" s="1"/>
  <c r="I813" i="6" s="1"/>
  <c r="M813" i="6"/>
  <c r="G933" i="6"/>
  <c r="H933" i="6" s="1"/>
  <c r="I933" i="6" s="1"/>
  <c r="M933" i="6"/>
  <c r="G1057" i="6"/>
  <c r="H1057" i="6" s="1"/>
  <c r="I1057" i="6" s="1"/>
  <c r="M1057" i="6"/>
  <c r="G1191" i="6"/>
  <c r="M1191" i="6"/>
  <c r="G1400" i="6"/>
  <c r="H1400" i="6" s="1"/>
  <c r="I1400" i="6" s="1"/>
  <c r="M1400" i="6"/>
  <c r="G1747" i="6"/>
  <c r="H1747" i="6" s="1"/>
  <c r="I1747" i="6" s="1"/>
  <c r="M1747" i="6"/>
  <c r="G686" i="6"/>
  <c r="H686" i="6" s="1"/>
  <c r="I686" i="6" s="1"/>
  <c r="M686" i="6"/>
  <c r="G796" i="6"/>
  <c r="H796" i="6" s="1"/>
  <c r="I796" i="6" s="1"/>
  <c r="M796" i="6"/>
  <c r="G912" i="6"/>
  <c r="H912" i="6" s="1"/>
  <c r="I912" i="6" s="1"/>
  <c r="M912" i="6"/>
  <c r="G1038" i="6"/>
  <c r="H1038" i="6" s="1"/>
  <c r="I1038" i="6" s="1"/>
  <c r="M1038" i="6"/>
  <c r="G1167" i="6"/>
  <c r="H1167" i="6" s="1"/>
  <c r="I1167" i="6" s="1"/>
  <c r="M1167" i="6"/>
  <c r="G1362" i="6"/>
  <c r="M1362" i="6"/>
  <c r="G1683" i="6"/>
  <c r="H1683" i="6" s="1"/>
  <c r="I1683" i="6" s="1"/>
  <c r="M1683" i="6"/>
  <c r="G877" i="6"/>
  <c r="H877" i="6" s="1"/>
  <c r="I877" i="6" s="1"/>
  <c r="M877" i="6"/>
  <c r="G986" i="6"/>
  <c r="H986" i="6" s="1"/>
  <c r="I986" i="6" s="1"/>
  <c r="M986" i="6"/>
  <c r="G1096" i="6"/>
  <c r="M1096" i="6"/>
  <c r="G1225" i="6"/>
  <c r="H1225" i="6" s="1"/>
  <c r="I1225" i="6" s="1"/>
  <c r="M1225" i="6"/>
  <c r="G1411" i="6"/>
  <c r="M1411" i="6"/>
  <c r="G1611" i="6"/>
  <c r="H1611" i="6" s="1"/>
  <c r="I1611" i="6" s="1"/>
  <c r="M1611" i="6"/>
  <c r="G1811" i="6"/>
  <c r="H1811" i="6" s="1"/>
  <c r="I1811" i="6" s="1"/>
  <c r="M1811" i="6"/>
  <c r="G1503" i="6"/>
  <c r="H1503" i="6" s="1"/>
  <c r="I1503" i="6" s="1"/>
  <c r="M1503" i="6"/>
  <c r="G1703" i="6"/>
  <c r="H1703" i="6" s="1"/>
  <c r="I1703" i="6" s="1"/>
  <c r="M1703" i="6"/>
  <c r="G1903" i="6"/>
  <c r="H1903" i="6" s="1"/>
  <c r="I1903" i="6" s="1"/>
  <c r="M1903" i="6"/>
  <c r="G1569" i="6"/>
  <c r="M1569" i="6"/>
  <c r="G1769" i="6"/>
  <c r="H1769" i="6" s="1"/>
  <c r="I1769" i="6" s="1"/>
  <c r="M1769" i="6"/>
  <c r="G1976" i="6"/>
  <c r="H1976" i="6" s="1"/>
  <c r="I1976" i="6" s="1"/>
  <c r="M1976" i="6"/>
  <c r="G1640" i="6"/>
  <c r="H1640" i="6" s="1"/>
  <c r="I1640" i="6" s="1"/>
  <c r="M1640" i="6"/>
  <c r="G1840" i="6"/>
  <c r="M1840" i="6"/>
  <c r="G1230" i="6"/>
  <c r="H1230" i="6" s="1"/>
  <c r="I1230" i="6" s="1"/>
  <c r="M1230" i="6"/>
  <c r="G1343" i="6"/>
  <c r="H1343" i="6" s="1"/>
  <c r="I1343" i="6" s="1"/>
  <c r="M1343" i="6"/>
  <c r="G1467" i="6"/>
  <c r="H1467" i="6" s="1"/>
  <c r="I1467" i="6" s="1"/>
  <c r="M1467" i="6"/>
  <c r="G1593" i="6"/>
  <c r="H1593" i="6" s="1"/>
  <c r="I1593" i="6" s="1"/>
  <c r="M1593" i="6"/>
  <c r="G1719" i="6"/>
  <c r="H1719" i="6" s="1"/>
  <c r="I1719" i="6" s="1"/>
  <c r="M1719" i="6"/>
  <c r="G1843" i="6"/>
  <c r="H1843" i="6" s="1"/>
  <c r="I1843" i="6" s="1"/>
  <c r="M1843" i="6"/>
  <c r="G1971" i="6"/>
  <c r="H1971" i="6" s="1"/>
  <c r="I1971" i="6" s="1"/>
  <c r="M1971" i="6"/>
  <c r="G1268" i="6"/>
  <c r="M1268" i="6"/>
  <c r="G1385" i="6"/>
  <c r="H1385" i="6" s="1"/>
  <c r="I1385" i="6" s="1"/>
  <c r="M1385" i="6"/>
  <c r="G1511" i="6"/>
  <c r="H1511" i="6" s="1"/>
  <c r="I1511" i="6" s="1"/>
  <c r="M1511" i="6"/>
  <c r="G1636" i="6"/>
  <c r="H1636" i="6" s="1"/>
  <c r="I1636" i="6" s="1"/>
  <c r="M1636" i="6"/>
  <c r="G1761" i="6"/>
  <c r="M1761" i="6"/>
  <c r="G1887" i="6"/>
  <c r="M1887" i="6"/>
  <c r="G1150" i="6"/>
  <c r="H1150" i="6" s="1"/>
  <c r="I1150" i="6" s="1"/>
  <c r="M1150" i="6"/>
  <c r="G1260" i="6"/>
  <c r="H1260" i="6" s="1"/>
  <c r="I1260" i="6" s="1"/>
  <c r="M1260" i="6"/>
  <c r="G1376" i="6"/>
  <c r="H1376" i="6" s="1"/>
  <c r="I1376" i="6" s="1"/>
  <c r="M1376" i="6"/>
  <c r="G1501" i="6"/>
  <c r="H1501" i="6" s="1"/>
  <c r="I1501" i="6" s="1"/>
  <c r="M1501" i="6"/>
  <c r="G1627" i="6"/>
  <c r="H1627" i="6" s="1"/>
  <c r="I1627" i="6" s="1"/>
  <c r="M1627" i="6"/>
  <c r="G1752" i="6"/>
  <c r="H1752" i="6" s="1"/>
  <c r="I1752" i="6" s="1"/>
  <c r="M1752" i="6"/>
  <c r="G1877" i="6"/>
  <c r="H1877" i="6" s="1"/>
  <c r="I1877" i="6" s="1"/>
  <c r="M1877" i="6"/>
  <c r="G555" i="6"/>
  <c r="H555" i="6" s="1"/>
  <c r="I555" i="6" s="1"/>
  <c r="M555" i="6"/>
  <c r="G651" i="6"/>
  <c r="H651" i="6" s="1"/>
  <c r="I651" i="6" s="1"/>
  <c r="M651" i="6"/>
  <c r="G747" i="6"/>
  <c r="H747" i="6" s="1"/>
  <c r="I747" i="6" s="1"/>
  <c r="M747" i="6"/>
  <c r="G843" i="6"/>
  <c r="M843" i="6"/>
  <c r="G939" i="6"/>
  <c r="H939" i="6" s="1"/>
  <c r="I939" i="6" s="1"/>
  <c r="M939" i="6"/>
  <c r="G1035" i="6"/>
  <c r="M1035" i="6"/>
  <c r="G1131" i="6"/>
  <c r="H1131" i="6" s="1"/>
  <c r="I1131" i="6" s="1"/>
  <c r="M1131" i="6"/>
  <c r="G1227" i="6"/>
  <c r="H1227" i="6" s="1"/>
  <c r="I1227" i="6" s="1"/>
  <c r="M1227" i="6"/>
  <c r="G1323" i="6"/>
  <c r="H1323" i="6" s="1"/>
  <c r="I1323" i="6" s="1"/>
  <c r="M1323" i="6"/>
  <c r="G1433" i="6"/>
  <c r="H1433" i="6" s="1"/>
  <c r="I1433" i="6" s="1"/>
  <c r="M1433" i="6"/>
  <c r="G1543" i="6"/>
  <c r="H1543" i="6" s="1"/>
  <c r="I1543" i="6" s="1"/>
  <c r="M1543" i="6"/>
  <c r="G1652" i="6"/>
  <c r="M1652" i="6"/>
  <c r="G1762" i="6"/>
  <c r="H1762" i="6" s="1"/>
  <c r="I1762" i="6" s="1"/>
  <c r="M1762" i="6"/>
  <c r="G1872" i="6"/>
  <c r="H1872" i="6" s="1"/>
  <c r="I1872" i="6" s="1"/>
  <c r="M1872" i="6"/>
  <c r="G1986" i="6"/>
  <c r="H1986" i="6" s="1"/>
  <c r="I1986" i="6" s="1"/>
  <c r="M1986" i="6"/>
  <c r="G1398" i="6"/>
  <c r="M1398" i="6"/>
  <c r="G1494" i="6"/>
  <c r="H1494" i="6" s="1"/>
  <c r="I1494" i="6" s="1"/>
  <c r="M1494" i="6"/>
  <c r="G1590" i="6"/>
  <c r="H1590" i="6" s="1"/>
  <c r="I1590" i="6" s="1"/>
  <c r="M1590" i="6"/>
  <c r="G1686" i="6"/>
  <c r="H1686" i="6" s="1"/>
  <c r="I1686" i="6" s="1"/>
  <c r="M1686" i="6"/>
  <c r="G1782" i="6"/>
  <c r="H1782" i="6" s="1"/>
  <c r="I1782" i="6" s="1"/>
  <c r="M1782" i="6"/>
  <c r="G1878" i="6"/>
  <c r="M1878" i="6"/>
  <c r="G1974" i="6"/>
  <c r="H1974" i="6" s="1"/>
  <c r="I1974" i="6" s="1"/>
  <c r="M1974" i="6"/>
  <c r="G63" i="6"/>
  <c r="H63" i="6" s="1"/>
  <c r="I63" i="6" s="1"/>
  <c r="M63" i="6"/>
  <c r="G267" i="6"/>
  <c r="H267" i="6" s="1"/>
  <c r="I267" i="6" s="1"/>
  <c r="M267" i="6"/>
  <c r="G57" i="6"/>
  <c r="H57" i="6" s="1"/>
  <c r="I57" i="6" s="1"/>
  <c r="M57" i="6"/>
  <c r="G638" i="6"/>
  <c r="H638" i="6" s="1"/>
  <c r="I638" i="6" s="1"/>
  <c r="M638" i="6"/>
  <c r="G92" i="6"/>
  <c r="H92" i="6" s="1"/>
  <c r="I92" i="6" s="1"/>
  <c r="M92" i="6"/>
  <c r="G872" i="6"/>
  <c r="M872" i="6"/>
  <c r="G516" i="6"/>
  <c r="H516" i="6" s="1"/>
  <c r="I516" i="6" s="1"/>
  <c r="M516" i="6"/>
  <c r="G834" i="6"/>
  <c r="H834" i="6" s="1"/>
  <c r="I834" i="6" s="1"/>
  <c r="M834" i="6"/>
  <c r="G257" i="6"/>
  <c r="H257" i="6" s="1"/>
  <c r="I257" i="6" s="1"/>
  <c r="M257" i="6"/>
  <c r="G96" i="6"/>
  <c r="H96" i="6" s="1"/>
  <c r="I96" i="6" s="1"/>
  <c r="M96" i="6"/>
  <c r="G1172" i="6"/>
  <c r="H1172" i="6" s="1"/>
  <c r="I1172" i="6" s="1"/>
  <c r="M1172" i="6"/>
  <c r="G1357" i="6"/>
  <c r="H1357" i="6" s="1"/>
  <c r="I1357" i="6" s="1"/>
  <c r="M1357" i="6"/>
  <c r="G658" i="6"/>
  <c r="H658" i="6" s="1"/>
  <c r="I658" i="6" s="1"/>
  <c r="M658" i="6"/>
  <c r="G1069" i="6"/>
  <c r="M1069" i="6"/>
  <c r="G1519" i="6"/>
  <c r="H1519" i="6" s="1"/>
  <c r="I1519" i="6" s="1"/>
  <c r="M1519" i="6"/>
  <c r="G1687" i="6"/>
  <c r="H1687" i="6" s="1"/>
  <c r="I1687" i="6" s="1"/>
  <c r="M1687" i="6"/>
  <c r="G1856" i="6"/>
  <c r="H1856" i="6" s="1"/>
  <c r="I1856" i="6" s="1"/>
  <c r="M1856" i="6"/>
  <c r="G1973" i="6"/>
  <c r="M1973" i="6"/>
  <c r="G1405" i="6"/>
  <c r="M1405" i="6"/>
  <c r="G1758" i="6"/>
  <c r="H1758" i="6" s="1"/>
  <c r="I1758" i="6" s="1"/>
  <c r="M1758" i="6"/>
  <c r="G12" i="6"/>
  <c r="H12" i="6" s="1"/>
  <c r="I12" i="6" s="1"/>
  <c r="M12" i="6"/>
  <c r="G98" i="6"/>
  <c r="H98" i="6" s="1"/>
  <c r="I98" i="6" s="1"/>
  <c r="M98" i="6"/>
  <c r="G1660" i="6"/>
  <c r="H1660" i="6" s="1"/>
  <c r="I1660" i="6" s="1"/>
  <c r="M1660" i="6"/>
  <c r="G546" i="6"/>
  <c r="H546" i="6" s="1"/>
  <c r="I546" i="6" s="1"/>
  <c r="M546" i="6"/>
  <c r="G865" i="6"/>
  <c r="H865" i="6" s="1"/>
  <c r="I865" i="6" s="1"/>
  <c r="M865" i="6"/>
  <c r="G1493" i="6"/>
  <c r="H1493" i="6" s="1"/>
  <c r="I1493" i="6" s="1"/>
  <c r="M1493" i="6"/>
  <c r="G266" i="6"/>
  <c r="H266" i="6" s="1"/>
  <c r="I266" i="6" s="1"/>
  <c r="M266" i="6"/>
  <c r="G104" i="6"/>
  <c r="H104" i="6" s="1"/>
  <c r="I104" i="6" s="1"/>
  <c r="M104" i="6"/>
  <c r="G698" i="6"/>
  <c r="H698" i="6" s="1"/>
  <c r="I698" i="6" s="1"/>
  <c r="M698" i="6"/>
  <c r="G1046" i="6"/>
  <c r="M1046" i="6"/>
  <c r="G1037" i="6"/>
  <c r="M1037" i="6"/>
  <c r="G892" i="6"/>
  <c r="H892" i="6" s="1"/>
  <c r="I892" i="6" s="1"/>
  <c r="M892" i="6"/>
  <c r="G968" i="6"/>
  <c r="H968" i="6" s="1"/>
  <c r="I968" i="6" s="1"/>
  <c r="M968" i="6"/>
  <c r="G1981" i="6"/>
  <c r="H1981" i="6" s="1"/>
  <c r="I1981" i="6" s="1"/>
  <c r="M1981" i="6"/>
  <c r="G1807" i="6"/>
  <c r="H1807" i="6" s="1"/>
  <c r="I1807" i="6" s="1"/>
  <c r="M1807" i="6"/>
  <c r="G1697" i="6"/>
  <c r="H1697" i="6" s="1"/>
  <c r="I1697" i="6" s="1"/>
  <c r="M1697" i="6"/>
  <c r="G1740" i="6"/>
  <c r="H1740" i="6" s="1"/>
  <c r="I1740" i="6" s="1"/>
  <c r="M1740" i="6"/>
  <c r="G1731" i="6"/>
  <c r="H1731" i="6" s="1"/>
  <c r="I1731" i="6" s="1"/>
  <c r="M1731" i="6"/>
  <c r="G1115" i="6"/>
  <c r="H1115" i="6" s="1"/>
  <c r="I1115" i="6" s="1"/>
  <c r="M1115" i="6"/>
  <c r="G1634" i="6"/>
  <c r="H1634" i="6" s="1"/>
  <c r="I1634" i="6" s="1"/>
  <c r="M1634" i="6"/>
  <c r="G1766" i="6"/>
  <c r="H1766" i="6" s="1"/>
  <c r="I1766" i="6" s="1"/>
  <c r="M1766" i="6"/>
  <c r="G210" i="6"/>
  <c r="M210" i="6"/>
  <c r="G1009" i="6"/>
  <c r="H1009" i="6" s="1"/>
  <c r="I1009" i="6" s="1"/>
  <c r="M1009" i="6"/>
  <c r="G258" i="6"/>
  <c r="H258" i="6" s="1"/>
  <c r="I258" i="6" s="1"/>
  <c r="M258" i="6"/>
  <c r="G313" i="6"/>
  <c r="H313" i="6" s="1"/>
  <c r="I313" i="6" s="1"/>
  <c r="M313" i="6"/>
  <c r="G127" i="6"/>
  <c r="H127" i="6" s="1"/>
  <c r="I127" i="6" s="1"/>
  <c r="M127" i="6"/>
  <c r="G1310" i="6"/>
  <c r="H1310" i="6" s="1"/>
  <c r="I1310" i="6" s="1"/>
  <c r="M1310" i="6"/>
  <c r="G560" i="6"/>
  <c r="H560" i="6" s="1"/>
  <c r="I560" i="6" s="1"/>
  <c r="M560" i="6"/>
  <c r="G220" i="6"/>
  <c r="H220" i="6" s="1"/>
  <c r="I220" i="6" s="1"/>
  <c r="M220" i="6"/>
  <c r="G5" i="6"/>
  <c r="M5" i="6"/>
  <c r="G262" i="6"/>
  <c r="H262" i="6" s="1"/>
  <c r="I262" i="6" s="1"/>
  <c r="M262" i="6"/>
  <c r="G778" i="6"/>
  <c r="H778" i="6" s="1"/>
  <c r="I778" i="6" s="1"/>
  <c r="M778" i="6"/>
  <c r="G75" i="6"/>
  <c r="H75" i="6" s="1"/>
  <c r="I75" i="6" s="1"/>
  <c r="M75" i="6"/>
  <c r="G387" i="6"/>
  <c r="M387" i="6"/>
  <c r="G1052" i="6"/>
  <c r="H1052" i="6" s="1"/>
  <c r="I1052" i="6" s="1"/>
  <c r="M1052" i="6"/>
  <c r="G140" i="6"/>
  <c r="H140" i="6" s="1"/>
  <c r="I140" i="6" s="1"/>
  <c r="M140" i="6"/>
  <c r="G500" i="6"/>
  <c r="H500" i="6" s="1"/>
  <c r="I500" i="6" s="1"/>
  <c r="M500" i="6"/>
  <c r="G1402" i="6"/>
  <c r="H1402" i="6" s="1"/>
  <c r="I1402" i="6" s="1"/>
  <c r="M1402" i="6"/>
  <c r="G204" i="6"/>
  <c r="H204" i="6" s="1"/>
  <c r="I204" i="6" s="1"/>
  <c r="M204" i="6"/>
  <c r="G623" i="6"/>
  <c r="H623" i="6" s="1"/>
  <c r="I623" i="6" s="1"/>
  <c r="M623" i="6"/>
  <c r="G129" i="6"/>
  <c r="H129" i="6" s="1"/>
  <c r="I129" i="6" s="1"/>
  <c r="M129" i="6"/>
  <c r="G261" i="6"/>
  <c r="M261" i="6"/>
  <c r="G481" i="6"/>
  <c r="H481" i="6" s="1"/>
  <c r="I481" i="6" s="1"/>
  <c r="M481" i="6"/>
  <c r="G774" i="6"/>
  <c r="H774" i="6" s="1"/>
  <c r="I774" i="6" s="1"/>
  <c r="M774" i="6"/>
  <c r="G1318" i="6"/>
  <c r="H1318" i="6" s="1"/>
  <c r="I1318" i="6" s="1"/>
  <c r="M1318" i="6"/>
  <c r="G70" i="6"/>
  <c r="M70" i="6"/>
  <c r="G195" i="6"/>
  <c r="M195" i="6"/>
  <c r="G378" i="6"/>
  <c r="H378" i="6" s="1"/>
  <c r="I378" i="6" s="1"/>
  <c r="M378" i="6"/>
  <c r="G604" i="6"/>
  <c r="H604" i="6" s="1"/>
  <c r="I604" i="6" s="1"/>
  <c r="M604" i="6"/>
  <c r="G1030" i="6"/>
  <c r="H1030" i="6" s="1"/>
  <c r="I1030" i="6" s="1"/>
  <c r="M1030" i="6"/>
  <c r="G9" i="6"/>
  <c r="M9" i="6"/>
  <c r="G134" i="6"/>
  <c r="H134" i="6" s="1"/>
  <c r="I134" i="6" s="1"/>
  <c r="M134" i="6"/>
  <c r="G270" i="6"/>
  <c r="H270" i="6" s="1"/>
  <c r="I270" i="6" s="1"/>
  <c r="M270" i="6"/>
  <c r="G490" i="6"/>
  <c r="H490" i="6" s="1"/>
  <c r="I490" i="6" s="1"/>
  <c r="M490" i="6"/>
  <c r="G792" i="6"/>
  <c r="H792" i="6" s="1"/>
  <c r="I792" i="6" s="1"/>
  <c r="M792" i="6"/>
  <c r="G1356" i="6"/>
  <c r="H1356" i="6" s="1"/>
  <c r="I1356" i="6" s="1"/>
  <c r="M1356" i="6"/>
  <c r="G73" i="6"/>
  <c r="H73" i="6" s="1"/>
  <c r="I73" i="6" s="1"/>
  <c r="M73" i="6"/>
  <c r="G198" i="6"/>
  <c r="M198" i="6"/>
  <c r="G381" i="6"/>
  <c r="H381" i="6" s="1"/>
  <c r="I381" i="6" s="1"/>
  <c r="M381" i="6"/>
  <c r="G608" i="6"/>
  <c r="H608" i="6" s="1"/>
  <c r="I608" i="6" s="1"/>
  <c r="M608" i="6"/>
  <c r="G1039" i="6"/>
  <c r="H1039" i="6" s="1"/>
  <c r="I1039" i="6" s="1"/>
  <c r="M1039" i="6"/>
  <c r="G4" i="6"/>
  <c r="H4" i="6" s="1"/>
  <c r="I4" i="6" s="1"/>
  <c r="M4" i="6"/>
  <c r="G114" i="6"/>
  <c r="H114" i="6" s="1"/>
  <c r="I114" i="6" s="1"/>
  <c r="M114" i="6"/>
  <c r="G223" i="6"/>
  <c r="H223" i="6" s="1"/>
  <c r="I223" i="6" s="1"/>
  <c r="M223" i="6"/>
  <c r="G333" i="6"/>
  <c r="H333" i="6" s="1"/>
  <c r="I333" i="6" s="1"/>
  <c r="M333" i="6"/>
  <c r="G443" i="6"/>
  <c r="H443" i="6" s="1"/>
  <c r="I443" i="6" s="1"/>
  <c r="M443" i="6"/>
  <c r="G553" i="6"/>
  <c r="H553" i="6" s="1"/>
  <c r="I553" i="6" s="1"/>
  <c r="M553" i="6"/>
  <c r="G700" i="6"/>
  <c r="H700" i="6" s="1"/>
  <c r="I700" i="6" s="1"/>
  <c r="M700" i="6"/>
  <c r="G928" i="6"/>
  <c r="H928" i="6" s="1"/>
  <c r="I928" i="6" s="1"/>
  <c r="M928" i="6"/>
  <c r="G1188" i="6"/>
  <c r="M1188" i="6"/>
  <c r="G1733" i="6"/>
  <c r="H1733" i="6" s="1"/>
  <c r="I1733" i="6" s="1"/>
  <c r="M1733" i="6"/>
  <c r="G327" i="6"/>
  <c r="H327" i="6" s="1"/>
  <c r="I327" i="6" s="1"/>
  <c r="M327" i="6"/>
  <c r="G437" i="6"/>
  <c r="H437" i="6" s="1"/>
  <c r="I437" i="6" s="1"/>
  <c r="M437" i="6"/>
  <c r="G547" i="6"/>
  <c r="H547" i="6" s="1"/>
  <c r="I547" i="6" s="1"/>
  <c r="M547" i="6"/>
  <c r="G688" i="6"/>
  <c r="H688" i="6" s="1"/>
  <c r="I688" i="6" s="1"/>
  <c r="M688" i="6"/>
  <c r="G916" i="6"/>
  <c r="H916" i="6" s="1"/>
  <c r="I916" i="6" s="1"/>
  <c r="M916" i="6"/>
  <c r="G1170" i="6"/>
  <c r="H1170" i="6" s="1"/>
  <c r="I1170" i="6" s="1"/>
  <c r="M1170" i="6"/>
  <c r="G1693" i="6"/>
  <c r="H1693" i="6" s="1"/>
  <c r="I1693" i="6" s="1"/>
  <c r="M1693" i="6"/>
  <c r="G310" i="6"/>
  <c r="H310" i="6" s="1"/>
  <c r="I310" i="6" s="1"/>
  <c r="M310" i="6"/>
  <c r="G420" i="6"/>
  <c r="H420" i="6" s="1"/>
  <c r="I420" i="6" s="1"/>
  <c r="M420" i="6"/>
  <c r="G530" i="6"/>
  <c r="H530" i="6" s="1"/>
  <c r="I530" i="6" s="1"/>
  <c r="M530" i="6"/>
  <c r="G654" i="6"/>
  <c r="M654" i="6"/>
  <c r="G876" i="6"/>
  <c r="M876" i="6"/>
  <c r="G1127" i="6"/>
  <c r="H1127" i="6" s="1"/>
  <c r="I1127" i="6" s="1"/>
  <c r="M1127" i="6"/>
  <c r="G1567" i="6"/>
  <c r="H1567" i="6" s="1"/>
  <c r="I1567" i="6" s="1"/>
  <c r="M1567" i="6"/>
  <c r="G293" i="6"/>
  <c r="H293" i="6" s="1"/>
  <c r="I293" i="6" s="1"/>
  <c r="M293" i="6"/>
  <c r="G403" i="6"/>
  <c r="H403" i="6" s="1"/>
  <c r="I403" i="6" s="1"/>
  <c r="M403" i="6"/>
  <c r="G513" i="6"/>
  <c r="H513" i="6" s="1"/>
  <c r="I513" i="6" s="1"/>
  <c r="M513" i="6"/>
  <c r="G632" i="6"/>
  <c r="H632" i="6" s="1"/>
  <c r="I632" i="6" s="1"/>
  <c r="M632" i="6"/>
  <c r="G838" i="6"/>
  <c r="H838" i="6" s="1"/>
  <c r="I838" i="6" s="1"/>
  <c r="M838" i="6"/>
  <c r="G1086" i="6"/>
  <c r="H1086" i="6" s="1"/>
  <c r="I1086" i="6" s="1"/>
  <c r="M1086" i="6"/>
  <c r="G1452" i="6"/>
  <c r="H1452" i="6" s="1"/>
  <c r="I1452" i="6" s="1"/>
  <c r="M1452" i="6"/>
  <c r="G32" i="6"/>
  <c r="H32" i="6" s="1"/>
  <c r="I32" i="6" s="1"/>
  <c r="M32" i="6"/>
  <c r="G128" i="6"/>
  <c r="M128" i="6"/>
  <c r="G224" i="6"/>
  <c r="H224" i="6" s="1"/>
  <c r="I224" i="6" s="1"/>
  <c r="M224" i="6"/>
  <c r="G320" i="6"/>
  <c r="H320" i="6" s="1"/>
  <c r="I320" i="6" s="1"/>
  <c r="M320" i="6"/>
  <c r="G416" i="6"/>
  <c r="H416" i="6" s="1"/>
  <c r="I416" i="6" s="1"/>
  <c r="M416" i="6"/>
  <c r="G512" i="6"/>
  <c r="H512" i="6" s="1"/>
  <c r="I512" i="6" s="1"/>
  <c r="M512" i="6"/>
  <c r="G616" i="6"/>
  <c r="H616" i="6" s="1"/>
  <c r="I616" i="6" s="1"/>
  <c r="M616" i="6"/>
  <c r="G726" i="6"/>
  <c r="H726" i="6" s="1"/>
  <c r="I726" i="6" s="1"/>
  <c r="M726" i="6"/>
  <c r="G836" i="6"/>
  <c r="H836" i="6" s="1"/>
  <c r="I836" i="6" s="1"/>
  <c r="M836" i="6"/>
  <c r="G958" i="6"/>
  <c r="H958" i="6" s="1"/>
  <c r="I958" i="6" s="1"/>
  <c r="M958" i="6"/>
  <c r="G1084" i="6"/>
  <c r="H1084" i="6" s="1"/>
  <c r="I1084" i="6" s="1"/>
  <c r="M1084" i="6"/>
  <c r="G1229" i="6"/>
  <c r="H1229" i="6" s="1"/>
  <c r="I1229" i="6" s="1"/>
  <c r="M1229" i="6"/>
  <c r="G1445" i="6"/>
  <c r="H1445" i="6" s="1"/>
  <c r="I1445" i="6" s="1"/>
  <c r="M1445" i="6"/>
  <c r="G1831" i="6"/>
  <c r="M1831" i="6"/>
  <c r="G720" i="6"/>
  <c r="H720" i="6" s="1"/>
  <c r="I720" i="6" s="1"/>
  <c r="M720" i="6"/>
  <c r="G830" i="6"/>
  <c r="H830" i="6" s="1"/>
  <c r="I830" i="6" s="1"/>
  <c r="M830" i="6"/>
  <c r="G952" i="6"/>
  <c r="H952" i="6" s="1"/>
  <c r="I952" i="6" s="1"/>
  <c r="M952" i="6"/>
  <c r="G1077" i="6"/>
  <c r="H1077" i="6" s="1"/>
  <c r="I1077" i="6" s="1"/>
  <c r="M1077" i="6"/>
  <c r="G1218" i="6"/>
  <c r="H1218" i="6" s="1"/>
  <c r="I1218" i="6" s="1"/>
  <c r="M1218" i="6"/>
  <c r="G1434" i="6"/>
  <c r="H1434" i="6" s="1"/>
  <c r="I1434" i="6" s="1"/>
  <c r="M1434" i="6"/>
  <c r="G1810" i="6"/>
  <c r="H1810" i="6" s="1"/>
  <c r="I1810" i="6" s="1"/>
  <c r="M1810" i="6"/>
  <c r="G712" i="6"/>
  <c r="M712" i="6"/>
  <c r="G822" i="6"/>
  <c r="H822" i="6" s="1"/>
  <c r="I822" i="6" s="1"/>
  <c r="M822" i="6"/>
  <c r="G943" i="6"/>
  <c r="H943" i="6" s="1"/>
  <c r="I943" i="6" s="1"/>
  <c r="M943" i="6"/>
  <c r="G1068" i="6"/>
  <c r="H1068" i="6" s="1"/>
  <c r="I1068" i="6" s="1"/>
  <c r="M1068" i="6"/>
  <c r="G1206" i="6"/>
  <c r="M1206" i="6"/>
  <c r="G1419" i="6"/>
  <c r="H1419" i="6" s="1"/>
  <c r="I1419" i="6" s="1"/>
  <c r="M1419" i="6"/>
  <c r="G1779" i="6"/>
  <c r="H1779" i="6" s="1"/>
  <c r="I1779" i="6" s="1"/>
  <c r="M1779" i="6"/>
  <c r="G695" i="6"/>
  <c r="H695" i="6" s="1"/>
  <c r="I695" i="6" s="1"/>
  <c r="M695" i="6"/>
  <c r="G805" i="6"/>
  <c r="H805" i="6" s="1"/>
  <c r="I805" i="6" s="1"/>
  <c r="M805" i="6"/>
  <c r="G924" i="6"/>
  <c r="H924" i="6" s="1"/>
  <c r="I924" i="6" s="1"/>
  <c r="M924" i="6"/>
  <c r="G1048" i="6"/>
  <c r="H1048" i="6" s="1"/>
  <c r="I1048" i="6" s="1"/>
  <c r="M1048" i="6"/>
  <c r="G1180" i="6"/>
  <c r="H1180" i="6" s="1"/>
  <c r="I1180" i="6" s="1"/>
  <c r="M1180" i="6"/>
  <c r="G1381" i="6"/>
  <c r="M1381" i="6"/>
  <c r="G1715" i="6"/>
  <c r="H1715" i="6" s="1"/>
  <c r="I1715" i="6" s="1"/>
  <c r="M1715" i="6"/>
  <c r="G886" i="6"/>
  <c r="H886" i="6" s="1"/>
  <c r="I886" i="6" s="1"/>
  <c r="M886" i="6"/>
  <c r="G996" i="6"/>
  <c r="H996" i="6" s="1"/>
  <c r="I996" i="6" s="1"/>
  <c r="M996" i="6"/>
  <c r="G1105" i="6"/>
  <c r="M1105" i="6"/>
  <c r="G1238" i="6"/>
  <c r="H1238" i="6" s="1"/>
  <c r="I1238" i="6" s="1"/>
  <c r="M1238" i="6"/>
  <c r="G1429" i="6"/>
  <c r="H1429" i="6" s="1"/>
  <c r="I1429" i="6" s="1"/>
  <c r="M1429" i="6"/>
  <c r="G1629" i="6"/>
  <c r="H1629" i="6" s="1"/>
  <c r="I1629" i="6" s="1"/>
  <c r="M1629" i="6"/>
  <c r="G1829" i="6"/>
  <c r="H1829" i="6" s="1"/>
  <c r="I1829" i="6" s="1"/>
  <c r="M1829" i="6"/>
  <c r="G1517" i="6"/>
  <c r="H1517" i="6" s="1"/>
  <c r="I1517" i="6" s="1"/>
  <c r="M1517" i="6"/>
  <c r="G1717" i="6"/>
  <c r="H1717" i="6" s="1"/>
  <c r="I1717" i="6" s="1"/>
  <c r="M1717" i="6"/>
  <c r="G1921" i="6"/>
  <c r="H1921" i="6" s="1"/>
  <c r="I1921" i="6" s="1"/>
  <c r="M1921" i="6"/>
  <c r="G1587" i="6"/>
  <c r="M1587" i="6"/>
  <c r="G1787" i="6"/>
  <c r="H1787" i="6" s="1"/>
  <c r="I1787" i="6" s="1"/>
  <c r="M1787" i="6"/>
  <c r="G1992" i="6"/>
  <c r="H1992" i="6" s="1"/>
  <c r="I1992" i="6" s="1"/>
  <c r="M1992" i="6"/>
  <c r="G1655" i="6"/>
  <c r="H1655" i="6" s="1"/>
  <c r="I1655" i="6" s="1"/>
  <c r="M1655" i="6"/>
  <c r="G1858" i="6"/>
  <c r="M1858" i="6"/>
  <c r="G1239" i="6"/>
  <c r="H1239" i="6" s="1"/>
  <c r="I1239" i="6" s="1"/>
  <c r="M1239" i="6"/>
  <c r="G1353" i="6"/>
  <c r="H1353" i="6" s="1"/>
  <c r="I1353" i="6" s="1"/>
  <c r="M1353" i="6"/>
  <c r="G1477" i="6"/>
  <c r="H1477" i="6" s="1"/>
  <c r="I1477" i="6" s="1"/>
  <c r="M1477" i="6"/>
  <c r="G1603" i="6"/>
  <c r="H1603" i="6" s="1"/>
  <c r="I1603" i="6" s="1"/>
  <c r="M1603" i="6"/>
  <c r="G1729" i="6"/>
  <c r="H1729" i="6" s="1"/>
  <c r="I1729" i="6" s="1"/>
  <c r="M1729" i="6"/>
  <c r="G1855" i="6"/>
  <c r="M1855" i="6"/>
  <c r="G1983" i="6"/>
  <c r="H1983" i="6" s="1"/>
  <c r="I1983" i="6" s="1"/>
  <c r="M1983" i="6"/>
  <c r="G1277" i="6"/>
  <c r="H1277" i="6" s="1"/>
  <c r="I1277" i="6" s="1"/>
  <c r="M1277" i="6"/>
  <c r="G1395" i="6"/>
  <c r="H1395" i="6" s="1"/>
  <c r="I1395" i="6" s="1"/>
  <c r="M1395" i="6"/>
  <c r="G1521" i="6"/>
  <c r="H1521" i="6" s="1"/>
  <c r="I1521" i="6" s="1"/>
  <c r="M1521" i="6"/>
  <c r="G1647" i="6"/>
  <c r="H1647" i="6" s="1"/>
  <c r="I1647" i="6" s="1"/>
  <c r="M1647" i="6"/>
  <c r="G1772" i="6"/>
  <c r="M1772" i="6"/>
  <c r="G1897" i="6"/>
  <c r="H1897" i="6" s="1"/>
  <c r="I1897" i="6" s="1"/>
  <c r="M1897" i="6"/>
  <c r="G1159" i="6"/>
  <c r="H1159" i="6" s="1"/>
  <c r="I1159" i="6" s="1"/>
  <c r="M1159" i="6"/>
  <c r="G1269" i="6"/>
  <c r="H1269" i="6" s="1"/>
  <c r="I1269" i="6" s="1"/>
  <c r="M1269" i="6"/>
  <c r="G1386" i="6"/>
  <c r="H1386" i="6" s="1"/>
  <c r="I1386" i="6" s="1"/>
  <c r="M1386" i="6"/>
  <c r="G1512" i="6"/>
  <c r="H1512" i="6" s="1"/>
  <c r="I1512" i="6" s="1"/>
  <c r="M1512" i="6"/>
  <c r="G1637" i="6"/>
  <c r="H1637" i="6" s="1"/>
  <c r="I1637" i="6" s="1"/>
  <c r="M1637" i="6"/>
  <c r="G1763" i="6"/>
  <c r="H1763" i="6" s="1"/>
  <c r="I1763" i="6" s="1"/>
  <c r="M1763" i="6"/>
  <c r="G1888" i="6"/>
  <c r="M1888" i="6"/>
  <c r="G563" i="6"/>
  <c r="H563" i="6" s="1"/>
  <c r="I563" i="6" s="1"/>
  <c r="M563" i="6"/>
  <c r="G659" i="6"/>
  <c r="H659" i="6" s="1"/>
  <c r="I659" i="6" s="1"/>
  <c r="M659" i="6"/>
  <c r="G755" i="6"/>
  <c r="H755" i="6" s="1"/>
  <c r="I755" i="6" s="1"/>
  <c r="M755" i="6"/>
  <c r="G851" i="6"/>
  <c r="M851" i="6"/>
  <c r="G947" i="6"/>
  <c r="H947" i="6" s="1"/>
  <c r="I947" i="6" s="1"/>
  <c r="M947" i="6"/>
  <c r="G1043" i="6"/>
  <c r="H1043" i="6" s="1"/>
  <c r="I1043" i="6" s="1"/>
  <c r="M1043" i="6"/>
  <c r="G1139" i="6"/>
  <c r="H1139" i="6" s="1"/>
  <c r="I1139" i="6" s="1"/>
  <c r="M1139" i="6"/>
  <c r="G1235" i="6"/>
  <c r="H1235" i="6" s="1"/>
  <c r="I1235" i="6" s="1"/>
  <c r="M1235" i="6"/>
  <c r="G1332" i="6"/>
  <c r="H1332" i="6" s="1"/>
  <c r="I1332" i="6" s="1"/>
  <c r="M1332" i="6"/>
  <c r="G1442" i="6"/>
  <c r="H1442" i="6" s="1"/>
  <c r="I1442" i="6" s="1"/>
  <c r="M1442" i="6"/>
  <c r="G1552" i="6"/>
  <c r="H1552" i="6" s="1"/>
  <c r="I1552" i="6" s="1"/>
  <c r="M1552" i="6"/>
  <c r="G1661" i="6"/>
  <c r="M1661" i="6"/>
  <c r="G1771" i="6"/>
  <c r="H1771" i="6" s="1"/>
  <c r="I1771" i="6" s="1"/>
  <c r="M1771" i="6"/>
  <c r="G1881" i="6"/>
  <c r="H1881" i="6" s="1"/>
  <c r="I1881" i="6" s="1"/>
  <c r="M1881" i="6"/>
  <c r="G1996" i="6"/>
  <c r="M1996" i="6"/>
  <c r="G1406" i="6"/>
  <c r="M1406" i="6"/>
  <c r="G1502" i="6"/>
  <c r="M1502" i="6"/>
  <c r="G1598" i="6"/>
  <c r="H1598" i="6" s="1"/>
  <c r="I1598" i="6" s="1"/>
  <c r="M1598" i="6"/>
  <c r="G1694" i="6"/>
  <c r="H1694" i="6" s="1"/>
  <c r="I1694" i="6" s="1"/>
  <c r="M1694" i="6"/>
  <c r="G1790" i="6"/>
  <c r="H1790" i="6" s="1"/>
  <c r="I1790" i="6" s="1"/>
  <c r="M1790" i="6"/>
  <c r="G1886" i="6"/>
  <c r="H1886" i="6" s="1"/>
  <c r="I1886" i="6" s="1"/>
  <c r="M1886" i="6"/>
  <c r="G1982" i="6"/>
  <c r="H1982" i="6" s="1"/>
  <c r="I1982" i="6" s="1"/>
  <c r="M1982" i="6"/>
  <c r="G862" i="6"/>
  <c r="H862" i="6" s="1"/>
  <c r="I862" i="6" s="1"/>
  <c r="M862" i="6"/>
  <c r="G966" i="6"/>
  <c r="H966" i="6" s="1"/>
  <c r="I966" i="6" s="1"/>
  <c r="M966" i="6"/>
  <c r="G976" i="6"/>
  <c r="H976" i="6" s="1"/>
  <c r="I976" i="6" s="1"/>
  <c r="M976" i="6"/>
  <c r="G28" i="6"/>
  <c r="H28" i="6" s="1"/>
  <c r="I28" i="6" s="1"/>
  <c r="M28" i="6"/>
  <c r="G648" i="6"/>
  <c r="H648" i="6" s="1"/>
  <c r="I648" i="6" s="1"/>
  <c r="M648" i="6"/>
  <c r="G297" i="6"/>
  <c r="M297" i="6"/>
  <c r="G510" i="6"/>
  <c r="H510" i="6" s="1"/>
  <c r="I510" i="6" s="1"/>
  <c r="M510" i="6"/>
  <c r="G800" i="6"/>
  <c r="M800" i="6"/>
  <c r="G1979" i="6"/>
  <c r="H1979" i="6" s="1"/>
  <c r="I1979" i="6" s="1"/>
  <c r="M1979" i="6"/>
  <c r="G917" i="6"/>
  <c r="H917" i="6" s="1"/>
  <c r="I917" i="6" s="1"/>
  <c r="M917" i="6"/>
  <c r="G1036" i="6"/>
  <c r="H1036" i="6" s="1"/>
  <c r="I1036" i="6" s="1"/>
  <c r="M1036" i="6"/>
  <c r="G1339" i="6"/>
  <c r="H1339" i="6" s="1"/>
  <c r="I1339" i="6" s="1"/>
  <c r="M1339" i="6"/>
  <c r="G1581" i="6"/>
  <c r="H1581" i="6" s="1"/>
  <c r="I1581" i="6" s="1"/>
  <c r="M1581" i="6"/>
  <c r="G1965" i="6"/>
  <c r="M1965" i="6"/>
  <c r="G1312" i="6"/>
  <c r="H1312" i="6" s="1"/>
  <c r="I1312" i="6" s="1"/>
  <c r="M1312" i="6"/>
  <c r="G1480" i="6"/>
  <c r="H1480" i="6" s="1"/>
  <c r="I1480" i="6" s="1"/>
  <c r="M1480" i="6"/>
  <c r="G1595" i="6"/>
  <c r="H1595" i="6" s="1"/>
  <c r="I1595" i="6" s="1"/>
  <c r="M1595" i="6"/>
  <c r="G1203" i="6"/>
  <c r="M1203" i="6"/>
  <c r="G21" i="6"/>
  <c r="H21" i="6" s="1"/>
  <c r="I21" i="6" s="1"/>
  <c r="M21" i="6"/>
  <c r="G157" i="6"/>
  <c r="M157" i="6"/>
  <c r="G277" i="6"/>
  <c r="H277" i="6" s="1"/>
  <c r="I277" i="6" s="1"/>
  <c r="M277" i="6"/>
  <c r="G222" i="6"/>
  <c r="H222" i="6" s="1"/>
  <c r="I222" i="6" s="1"/>
  <c r="M222" i="6"/>
  <c r="G905" i="6"/>
  <c r="H905" i="6" s="1"/>
  <c r="I905" i="6" s="1"/>
  <c r="M905" i="6"/>
  <c r="G326" i="6"/>
  <c r="H326" i="6" s="1"/>
  <c r="I326" i="6" s="1"/>
  <c r="M326" i="6"/>
  <c r="G647" i="6"/>
  <c r="H647" i="6" s="1"/>
  <c r="I647" i="6" s="1"/>
  <c r="M647" i="6"/>
  <c r="G640" i="6"/>
  <c r="M640" i="6"/>
  <c r="G818" i="6"/>
  <c r="H818" i="6" s="1"/>
  <c r="I818" i="6" s="1"/>
  <c r="M818" i="6"/>
  <c r="G783" i="6"/>
  <c r="H783" i="6" s="1"/>
  <c r="I783" i="6" s="1"/>
  <c r="M783" i="6"/>
  <c r="G200" i="6"/>
  <c r="H200" i="6" s="1"/>
  <c r="I200" i="6" s="1"/>
  <c r="M200" i="6"/>
  <c r="G927" i="6"/>
  <c r="M927" i="6"/>
  <c r="G920" i="6"/>
  <c r="H920" i="6" s="1"/>
  <c r="I920" i="6" s="1"/>
  <c r="M920" i="6"/>
  <c r="G794" i="6"/>
  <c r="H794" i="6" s="1"/>
  <c r="I794" i="6" s="1"/>
  <c r="M794" i="6"/>
  <c r="G668" i="6"/>
  <c r="H668" i="6" s="1"/>
  <c r="I668" i="6" s="1"/>
  <c r="M668" i="6"/>
  <c r="G1325" i="6"/>
  <c r="H1325" i="6" s="1"/>
  <c r="I1325" i="6" s="1"/>
  <c r="M1325" i="6"/>
  <c r="G1198" i="6"/>
  <c r="H1198" i="6" s="1"/>
  <c r="I1198" i="6" s="1"/>
  <c r="M1198" i="6"/>
  <c r="G1869" i="6"/>
  <c r="H1869" i="6" s="1"/>
  <c r="I1869" i="6" s="1"/>
  <c r="M1869" i="6"/>
  <c r="G1212" i="6"/>
  <c r="H1212" i="6" s="1"/>
  <c r="I1212" i="6" s="1"/>
  <c r="M1212" i="6"/>
  <c r="G1823" i="6"/>
  <c r="H1823" i="6" s="1"/>
  <c r="I1823" i="6" s="1"/>
  <c r="M1823" i="6"/>
  <c r="G1615" i="6"/>
  <c r="H1615" i="6" s="1"/>
  <c r="I1615" i="6" s="1"/>
  <c r="M1615" i="6"/>
  <c r="G1481" i="6"/>
  <c r="H1481" i="6" s="1"/>
  <c r="I1481" i="6" s="1"/>
  <c r="M1481" i="6"/>
  <c r="G923" i="6"/>
  <c r="H923" i="6" s="1"/>
  <c r="I923" i="6" s="1"/>
  <c r="M923" i="6"/>
  <c r="G1415" i="6"/>
  <c r="M1415" i="6"/>
  <c r="G1853" i="6"/>
  <c r="H1853" i="6" s="1"/>
  <c r="I1853" i="6" s="1"/>
  <c r="M1853" i="6"/>
  <c r="G1478" i="6"/>
  <c r="H1478" i="6" s="1"/>
  <c r="I1478" i="6" s="1"/>
  <c r="M1478" i="6"/>
  <c r="G1008" i="6"/>
  <c r="H1008" i="6" s="1"/>
  <c r="I1008" i="6" s="1"/>
  <c r="M1008" i="6"/>
  <c r="G602" i="6"/>
  <c r="H602" i="6" s="1"/>
  <c r="I602" i="6" s="1"/>
  <c r="M602" i="6"/>
  <c r="G1461" i="6"/>
  <c r="H1461" i="6" s="1"/>
  <c r="I1461" i="6" s="1"/>
  <c r="M1461" i="6"/>
  <c r="G303" i="6"/>
  <c r="H303" i="6" s="1"/>
  <c r="I303" i="6" s="1"/>
  <c r="M303" i="6"/>
  <c r="G331" i="6"/>
  <c r="M331" i="6"/>
  <c r="G1464" i="6"/>
  <c r="H1464" i="6" s="1"/>
  <c r="I1464" i="6" s="1"/>
  <c r="M1464" i="6"/>
  <c r="G404" i="6"/>
  <c r="H404" i="6" s="1"/>
  <c r="I404" i="6" s="1"/>
  <c r="M404" i="6"/>
  <c r="G386" i="6"/>
  <c r="H386" i="6" s="1"/>
  <c r="I386" i="6" s="1"/>
  <c r="M386" i="6"/>
  <c r="G170" i="6"/>
  <c r="H170" i="6" s="1"/>
  <c r="I170" i="6" s="1"/>
  <c r="M170" i="6"/>
  <c r="G1727" i="6"/>
  <c r="M1727" i="6"/>
  <c r="G645" i="6"/>
  <c r="M645" i="6"/>
  <c r="G276" i="6"/>
  <c r="H276" i="6" s="1"/>
  <c r="I276" i="6" s="1"/>
  <c r="M276" i="6"/>
  <c r="G26" i="6"/>
  <c r="H26" i="6" s="1"/>
  <c r="I26" i="6" s="1"/>
  <c r="M26" i="6"/>
  <c r="G299" i="6"/>
  <c r="H299" i="6" s="1"/>
  <c r="I299" i="6" s="1"/>
  <c r="M299" i="6"/>
  <c r="G852" i="6"/>
  <c r="H852" i="6" s="1"/>
  <c r="I852" i="6" s="1"/>
  <c r="M852" i="6"/>
  <c r="G97" i="6"/>
  <c r="H97" i="6" s="1"/>
  <c r="I97" i="6" s="1"/>
  <c r="M97" i="6"/>
  <c r="G423" i="6"/>
  <c r="H423" i="6" s="1"/>
  <c r="I423" i="6" s="1"/>
  <c r="M423" i="6"/>
  <c r="G1135" i="6"/>
  <c r="M1135" i="6"/>
  <c r="G162" i="6"/>
  <c r="H162" i="6" s="1"/>
  <c r="I162" i="6" s="1"/>
  <c r="M162" i="6"/>
  <c r="G537" i="6"/>
  <c r="H537" i="6" s="1"/>
  <c r="I537" i="6" s="1"/>
  <c r="M537" i="6"/>
  <c r="G1623" i="6"/>
  <c r="M1623" i="6"/>
  <c r="G226" i="6"/>
  <c r="M226" i="6"/>
  <c r="G678" i="6"/>
  <c r="M678" i="6"/>
  <c r="G14" i="6"/>
  <c r="H14" i="6" s="1"/>
  <c r="I14" i="6" s="1"/>
  <c r="M14" i="6"/>
  <c r="G139" i="6"/>
  <c r="H139" i="6" s="1"/>
  <c r="I139" i="6" s="1"/>
  <c r="M139" i="6"/>
  <c r="G279" i="6"/>
  <c r="H279" i="6" s="1"/>
  <c r="I279" i="6" s="1"/>
  <c r="M279" i="6"/>
  <c r="G499" i="6"/>
  <c r="M499" i="6"/>
  <c r="G810" i="6"/>
  <c r="H810" i="6" s="1"/>
  <c r="I810" i="6" s="1"/>
  <c r="M810" i="6"/>
  <c r="G1392" i="6"/>
  <c r="H1392" i="6" s="1"/>
  <c r="I1392" i="6" s="1"/>
  <c r="M1392" i="6"/>
  <c r="G81" i="6"/>
  <c r="M81" i="6"/>
  <c r="G206" i="6"/>
  <c r="H206" i="6" s="1"/>
  <c r="I206" i="6" s="1"/>
  <c r="M206" i="6"/>
  <c r="G396" i="6"/>
  <c r="H396" i="6" s="1"/>
  <c r="I396" i="6" s="1"/>
  <c r="M396" i="6"/>
  <c r="G624" i="6"/>
  <c r="H624" i="6" s="1"/>
  <c r="I624" i="6" s="1"/>
  <c r="M624" i="6"/>
  <c r="G1072" i="6"/>
  <c r="M1072" i="6"/>
  <c r="G19" i="6"/>
  <c r="H19" i="6" s="1"/>
  <c r="I19" i="6" s="1"/>
  <c r="M19" i="6"/>
  <c r="G145" i="6"/>
  <c r="H145" i="6" s="1"/>
  <c r="I145" i="6" s="1"/>
  <c r="M145" i="6"/>
  <c r="G289" i="6"/>
  <c r="H289" i="6" s="1"/>
  <c r="I289" i="6" s="1"/>
  <c r="M289" i="6"/>
  <c r="G508" i="6"/>
  <c r="H508" i="6" s="1"/>
  <c r="I508" i="6" s="1"/>
  <c r="M508" i="6"/>
  <c r="G829" i="6"/>
  <c r="H829" i="6" s="1"/>
  <c r="I829" i="6" s="1"/>
  <c r="M829" i="6"/>
  <c r="G1432" i="6"/>
  <c r="M1432" i="6"/>
  <c r="G83" i="6"/>
  <c r="H83" i="6" s="1"/>
  <c r="I83" i="6" s="1"/>
  <c r="M83" i="6"/>
  <c r="G209" i="6"/>
  <c r="H209" i="6" s="1"/>
  <c r="I209" i="6" s="1"/>
  <c r="M209" i="6"/>
  <c r="G399" i="6"/>
  <c r="H399" i="6" s="1"/>
  <c r="I399" i="6" s="1"/>
  <c r="M399" i="6"/>
  <c r="G629" i="6"/>
  <c r="H629" i="6" s="1"/>
  <c r="I629" i="6" s="1"/>
  <c r="M629" i="6"/>
  <c r="G1081" i="6"/>
  <c r="H1081" i="6" s="1"/>
  <c r="I1081" i="6" s="1"/>
  <c r="M1081" i="6"/>
  <c r="G13" i="6"/>
  <c r="M13" i="6"/>
  <c r="G123" i="6"/>
  <c r="H123" i="6" s="1"/>
  <c r="I123" i="6" s="1"/>
  <c r="M123" i="6"/>
  <c r="G233" i="6"/>
  <c r="H233" i="6" s="1"/>
  <c r="I233" i="6" s="1"/>
  <c r="M233" i="6"/>
  <c r="G342" i="6"/>
  <c r="H342" i="6" s="1"/>
  <c r="I342" i="6" s="1"/>
  <c r="M342" i="6"/>
  <c r="G452" i="6"/>
  <c r="H452" i="6" s="1"/>
  <c r="I452" i="6" s="1"/>
  <c r="M452" i="6"/>
  <c r="G564" i="6"/>
  <c r="H564" i="6" s="1"/>
  <c r="I564" i="6" s="1"/>
  <c r="M564" i="6"/>
  <c r="G718" i="6"/>
  <c r="H718" i="6" s="1"/>
  <c r="I718" i="6" s="1"/>
  <c r="M718" i="6"/>
  <c r="G949" i="6"/>
  <c r="H949" i="6" s="1"/>
  <c r="I949" i="6" s="1"/>
  <c r="M949" i="6"/>
  <c r="G1216" i="6"/>
  <c r="H1216" i="6" s="1"/>
  <c r="I1216" i="6" s="1"/>
  <c r="M1216" i="6"/>
  <c r="G1800" i="6"/>
  <c r="H1800" i="6" s="1"/>
  <c r="I1800" i="6" s="1"/>
  <c r="M1800" i="6"/>
  <c r="G337" i="6"/>
  <c r="H337" i="6" s="1"/>
  <c r="I337" i="6" s="1"/>
  <c r="M337" i="6"/>
  <c r="G446" i="6"/>
  <c r="H446" i="6" s="1"/>
  <c r="I446" i="6" s="1"/>
  <c r="M446" i="6"/>
  <c r="G557" i="6"/>
  <c r="M557" i="6"/>
  <c r="G706" i="6"/>
  <c r="M706" i="6"/>
  <c r="G936" i="6"/>
  <c r="H936" i="6" s="1"/>
  <c r="I936" i="6" s="1"/>
  <c r="M936" i="6"/>
  <c r="G1197" i="6"/>
  <c r="H1197" i="6" s="1"/>
  <c r="I1197" i="6" s="1"/>
  <c r="M1197" i="6"/>
  <c r="G1759" i="6"/>
  <c r="H1759" i="6" s="1"/>
  <c r="I1759" i="6" s="1"/>
  <c r="M1759" i="6"/>
  <c r="G319" i="6"/>
  <c r="H319" i="6" s="1"/>
  <c r="I319" i="6" s="1"/>
  <c r="M319" i="6"/>
  <c r="G429" i="6"/>
  <c r="M429" i="6"/>
  <c r="G539" i="6"/>
  <c r="H539" i="6" s="1"/>
  <c r="I539" i="6" s="1"/>
  <c r="M539" i="6"/>
  <c r="G672" i="6"/>
  <c r="M672" i="6"/>
  <c r="G897" i="6"/>
  <c r="H897" i="6" s="1"/>
  <c r="I897" i="6" s="1"/>
  <c r="M897" i="6"/>
  <c r="G1149" i="6"/>
  <c r="H1149" i="6" s="1"/>
  <c r="I1149" i="6" s="1"/>
  <c r="M1149" i="6"/>
  <c r="G1632" i="6"/>
  <c r="H1632" i="6" s="1"/>
  <c r="I1632" i="6" s="1"/>
  <c r="M1632" i="6"/>
  <c r="G302" i="6"/>
  <c r="M302" i="6"/>
  <c r="G412" i="6"/>
  <c r="H412" i="6" s="1"/>
  <c r="I412" i="6" s="1"/>
  <c r="M412" i="6"/>
  <c r="G522" i="6"/>
  <c r="H522" i="6" s="1"/>
  <c r="I522" i="6" s="1"/>
  <c r="M522" i="6"/>
  <c r="G642" i="6"/>
  <c r="H642" i="6" s="1"/>
  <c r="I642" i="6" s="1"/>
  <c r="M642" i="6"/>
  <c r="G856" i="6"/>
  <c r="H856" i="6" s="1"/>
  <c r="I856" i="6" s="1"/>
  <c r="M856" i="6"/>
  <c r="G1108" i="6"/>
  <c r="H1108" i="6" s="1"/>
  <c r="I1108" i="6" s="1"/>
  <c r="M1108" i="6"/>
  <c r="G1507" i="6"/>
  <c r="H1507" i="6" s="1"/>
  <c r="I1507" i="6" s="1"/>
  <c r="M1507" i="6"/>
  <c r="G40" i="6"/>
  <c r="H40" i="6" s="1"/>
  <c r="I40" i="6" s="1"/>
  <c r="M40" i="6"/>
  <c r="G136" i="6"/>
  <c r="H136" i="6" s="1"/>
  <c r="I136" i="6" s="1"/>
  <c r="M136" i="6"/>
  <c r="G232" i="6"/>
  <c r="H232" i="6" s="1"/>
  <c r="I232" i="6" s="1"/>
  <c r="M232" i="6"/>
  <c r="G328" i="6"/>
  <c r="H328" i="6" s="1"/>
  <c r="I328" i="6" s="1"/>
  <c r="M328" i="6"/>
  <c r="G424" i="6"/>
  <c r="H424" i="6" s="1"/>
  <c r="I424" i="6" s="1"/>
  <c r="M424" i="6"/>
  <c r="G520" i="6"/>
  <c r="M520" i="6"/>
  <c r="G625" i="6"/>
  <c r="H625" i="6" s="1"/>
  <c r="I625" i="6" s="1"/>
  <c r="M625" i="6"/>
  <c r="G735" i="6"/>
  <c r="H735" i="6" s="1"/>
  <c r="I735" i="6" s="1"/>
  <c r="M735" i="6"/>
  <c r="G845" i="6"/>
  <c r="H845" i="6" s="1"/>
  <c r="I845" i="6" s="1"/>
  <c r="M845" i="6"/>
  <c r="G969" i="6"/>
  <c r="H969" i="6" s="1"/>
  <c r="I969" i="6" s="1"/>
  <c r="M969" i="6"/>
  <c r="G1094" i="6"/>
  <c r="H1094" i="6" s="1"/>
  <c r="I1094" i="6" s="1"/>
  <c r="M1094" i="6"/>
  <c r="G1246" i="6"/>
  <c r="H1246" i="6" s="1"/>
  <c r="I1246" i="6" s="1"/>
  <c r="M1246" i="6"/>
  <c r="G1465" i="6"/>
  <c r="H1465" i="6" s="1"/>
  <c r="I1465" i="6" s="1"/>
  <c r="M1465" i="6"/>
  <c r="G1864" i="6"/>
  <c r="H1864" i="6" s="1"/>
  <c r="I1864" i="6" s="1"/>
  <c r="M1864" i="6"/>
  <c r="G729" i="6"/>
  <c r="H729" i="6" s="1"/>
  <c r="I729" i="6" s="1"/>
  <c r="M729" i="6"/>
  <c r="G839" i="6"/>
  <c r="H839" i="6" s="1"/>
  <c r="I839" i="6" s="1"/>
  <c r="M839" i="6"/>
  <c r="G962" i="6"/>
  <c r="H962" i="6" s="1"/>
  <c r="I962" i="6" s="1"/>
  <c r="M962" i="6"/>
  <c r="G1088" i="6"/>
  <c r="M1088" i="6"/>
  <c r="G1236" i="6"/>
  <c r="H1236" i="6" s="1"/>
  <c r="I1236" i="6" s="1"/>
  <c r="M1236" i="6"/>
  <c r="G1453" i="6"/>
  <c r="M1453" i="6"/>
  <c r="G1842" i="6"/>
  <c r="H1842" i="6" s="1"/>
  <c r="I1842" i="6" s="1"/>
  <c r="M1842" i="6"/>
  <c r="G721" i="6"/>
  <c r="H721" i="6" s="1"/>
  <c r="I721" i="6" s="1"/>
  <c r="M721" i="6"/>
  <c r="G831" i="6"/>
  <c r="H831" i="6" s="1"/>
  <c r="I831" i="6" s="1"/>
  <c r="M831" i="6"/>
  <c r="G953" i="6"/>
  <c r="H953" i="6" s="1"/>
  <c r="I953" i="6" s="1"/>
  <c r="M953" i="6"/>
  <c r="G1079" i="6"/>
  <c r="M1079" i="6"/>
  <c r="G1220" i="6"/>
  <c r="H1220" i="6" s="1"/>
  <c r="I1220" i="6" s="1"/>
  <c r="M1220" i="6"/>
  <c r="G1435" i="6"/>
  <c r="H1435" i="6" s="1"/>
  <c r="I1435" i="6" s="1"/>
  <c r="M1435" i="6"/>
  <c r="G1816" i="6"/>
  <c r="H1816" i="6" s="1"/>
  <c r="I1816" i="6" s="1"/>
  <c r="M1816" i="6"/>
  <c r="G704" i="6"/>
  <c r="H704" i="6" s="1"/>
  <c r="I704" i="6" s="1"/>
  <c r="M704" i="6"/>
  <c r="G814" i="6"/>
  <c r="M814" i="6"/>
  <c r="G934" i="6"/>
  <c r="M934" i="6"/>
  <c r="G1058" i="6"/>
  <c r="H1058" i="6" s="1"/>
  <c r="I1058" i="6" s="1"/>
  <c r="M1058" i="6"/>
  <c r="G1192" i="6"/>
  <c r="H1192" i="6" s="1"/>
  <c r="I1192" i="6" s="1"/>
  <c r="M1192" i="6"/>
  <c r="G1401" i="6"/>
  <c r="H1401" i="6" s="1"/>
  <c r="I1401" i="6" s="1"/>
  <c r="M1401" i="6"/>
  <c r="G1748" i="6"/>
  <c r="H1748" i="6" s="1"/>
  <c r="I1748" i="6" s="1"/>
  <c r="M1748" i="6"/>
  <c r="G895" i="6"/>
  <c r="H895" i="6" s="1"/>
  <c r="I895" i="6" s="1"/>
  <c r="M895" i="6"/>
  <c r="G1005" i="6"/>
  <c r="H1005" i="6" s="1"/>
  <c r="I1005" i="6" s="1"/>
  <c r="M1005" i="6"/>
  <c r="G1114" i="6"/>
  <c r="H1114" i="6" s="1"/>
  <c r="I1114" i="6" s="1"/>
  <c r="M1114" i="6"/>
  <c r="G1254" i="6"/>
  <c r="H1254" i="6" s="1"/>
  <c r="I1254" i="6" s="1"/>
  <c r="M1254" i="6"/>
  <c r="G1444" i="6"/>
  <c r="H1444" i="6" s="1"/>
  <c r="I1444" i="6" s="1"/>
  <c r="M1444" i="6"/>
  <c r="G1644" i="6"/>
  <c r="H1644" i="6" s="1"/>
  <c r="I1644" i="6" s="1"/>
  <c r="M1644" i="6"/>
  <c r="G1848" i="6"/>
  <c r="M1848" i="6"/>
  <c r="G1536" i="6"/>
  <c r="H1536" i="6" s="1"/>
  <c r="I1536" i="6" s="1"/>
  <c r="M1536" i="6"/>
  <c r="G1736" i="6"/>
  <c r="H1736" i="6" s="1"/>
  <c r="I1736" i="6" s="1"/>
  <c r="M1736" i="6"/>
  <c r="G1935" i="6"/>
  <c r="H1935" i="6" s="1"/>
  <c r="I1935" i="6" s="1"/>
  <c r="M1935" i="6"/>
  <c r="G1602" i="6"/>
  <c r="H1602" i="6" s="1"/>
  <c r="I1602" i="6" s="1"/>
  <c r="M1602" i="6"/>
  <c r="G1805" i="6"/>
  <c r="H1805" i="6" s="1"/>
  <c r="I1805" i="6" s="1"/>
  <c r="M1805" i="6"/>
  <c r="G1473" i="6"/>
  <c r="H1473" i="6" s="1"/>
  <c r="I1473" i="6" s="1"/>
  <c r="M1473" i="6"/>
  <c r="G1673" i="6"/>
  <c r="H1673" i="6" s="1"/>
  <c r="I1673" i="6" s="1"/>
  <c r="M1673" i="6"/>
  <c r="G1873" i="6"/>
  <c r="M1873" i="6"/>
  <c r="G1248" i="6"/>
  <c r="H1248" i="6" s="1"/>
  <c r="I1248" i="6" s="1"/>
  <c r="M1248" i="6"/>
  <c r="G1363" i="6"/>
  <c r="H1363" i="6" s="1"/>
  <c r="I1363" i="6" s="1"/>
  <c r="M1363" i="6"/>
  <c r="G1489" i="6"/>
  <c r="H1489" i="6" s="1"/>
  <c r="I1489" i="6" s="1"/>
  <c r="M1489" i="6"/>
  <c r="G1613" i="6"/>
  <c r="M1613" i="6"/>
  <c r="G1739" i="6"/>
  <c r="H1739" i="6" s="1"/>
  <c r="I1739" i="6" s="1"/>
  <c r="M1739" i="6"/>
  <c r="G1865" i="6"/>
  <c r="H1865" i="6" s="1"/>
  <c r="I1865" i="6" s="1"/>
  <c r="M1865" i="6"/>
  <c r="G1995" i="6"/>
  <c r="H1995" i="6" s="1"/>
  <c r="I1995" i="6" s="1"/>
  <c r="M1995" i="6"/>
  <c r="G1286" i="6"/>
  <c r="H1286" i="6" s="1"/>
  <c r="I1286" i="6" s="1"/>
  <c r="M1286" i="6"/>
  <c r="G1407" i="6"/>
  <c r="H1407" i="6" s="1"/>
  <c r="I1407" i="6" s="1"/>
  <c r="M1407" i="6"/>
  <c r="G1531" i="6"/>
  <c r="H1531" i="6" s="1"/>
  <c r="I1531" i="6" s="1"/>
  <c r="M1531" i="6"/>
  <c r="G1657" i="6"/>
  <c r="H1657" i="6" s="1"/>
  <c r="I1657" i="6" s="1"/>
  <c r="M1657" i="6"/>
  <c r="G1783" i="6"/>
  <c r="H1783" i="6" s="1"/>
  <c r="I1783" i="6" s="1"/>
  <c r="M1783" i="6"/>
  <c r="G1907" i="6"/>
  <c r="H1907" i="6" s="1"/>
  <c r="I1907" i="6" s="1"/>
  <c r="M1907" i="6"/>
  <c r="G1168" i="6"/>
  <c r="H1168" i="6" s="1"/>
  <c r="I1168" i="6" s="1"/>
  <c r="M1168" i="6"/>
  <c r="G1278" i="6"/>
  <c r="H1278" i="6" s="1"/>
  <c r="I1278" i="6" s="1"/>
  <c r="M1278" i="6"/>
  <c r="G1397" i="6"/>
  <c r="M1397" i="6"/>
  <c r="G1522" i="6"/>
  <c r="M1522" i="6"/>
  <c r="G1648" i="6"/>
  <c r="H1648" i="6" s="1"/>
  <c r="I1648" i="6" s="1"/>
  <c r="M1648" i="6"/>
  <c r="G1773" i="6"/>
  <c r="H1773" i="6" s="1"/>
  <c r="I1773" i="6" s="1"/>
  <c r="M1773" i="6"/>
  <c r="G1898" i="6"/>
  <c r="H1898" i="6" s="1"/>
  <c r="I1898" i="6" s="1"/>
  <c r="M1898" i="6"/>
  <c r="G571" i="6"/>
  <c r="H571" i="6" s="1"/>
  <c r="I571" i="6" s="1"/>
  <c r="M571" i="6"/>
  <c r="G667" i="6"/>
  <c r="H667" i="6" s="1"/>
  <c r="I667" i="6" s="1"/>
  <c r="M667" i="6"/>
  <c r="G763" i="6"/>
  <c r="H763" i="6" s="1"/>
  <c r="I763" i="6" s="1"/>
  <c r="M763" i="6"/>
  <c r="G859" i="6"/>
  <c r="H859" i="6" s="1"/>
  <c r="I859" i="6" s="1"/>
  <c r="M859" i="6"/>
  <c r="G955" i="6"/>
  <c r="H955" i="6" s="1"/>
  <c r="I955" i="6" s="1"/>
  <c r="M955" i="6"/>
  <c r="G1051" i="6"/>
  <c r="H1051" i="6" s="1"/>
  <c r="I1051" i="6" s="1"/>
  <c r="M1051" i="6"/>
  <c r="G1147" i="6"/>
  <c r="H1147" i="6" s="1"/>
  <c r="I1147" i="6" s="1"/>
  <c r="M1147" i="6"/>
  <c r="G1243" i="6"/>
  <c r="M1243" i="6"/>
  <c r="G1341" i="6"/>
  <c r="H1341" i="6" s="1"/>
  <c r="I1341" i="6" s="1"/>
  <c r="M1341" i="6"/>
  <c r="G1451" i="6"/>
  <c r="H1451" i="6" s="1"/>
  <c r="I1451" i="6" s="1"/>
  <c r="M1451" i="6"/>
  <c r="G1561" i="6"/>
  <c r="H1561" i="6" s="1"/>
  <c r="I1561" i="6" s="1"/>
  <c r="M1561" i="6"/>
  <c r="G1671" i="6"/>
  <c r="H1671" i="6" s="1"/>
  <c r="I1671" i="6" s="1"/>
  <c r="M1671" i="6"/>
  <c r="G1780" i="6"/>
  <c r="H1780" i="6" s="1"/>
  <c r="I1780" i="6" s="1"/>
  <c r="M1780" i="6"/>
  <c r="G1890" i="6"/>
  <c r="H1890" i="6" s="1"/>
  <c r="I1890" i="6" s="1"/>
  <c r="M1890" i="6"/>
  <c r="G2000" i="6"/>
  <c r="H2000" i="6" s="1"/>
  <c r="I2000" i="6" s="1"/>
  <c r="M2000" i="6"/>
  <c r="G1414" i="6"/>
  <c r="M1414" i="6"/>
  <c r="G1510" i="6"/>
  <c r="H1510" i="6" s="1"/>
  <c r="I1510" i="6" s="1"/>
  <c r="M1510" i="6"/>
  <c r="G1606" i="6"/>
  <c r="H1606" i="6" s="1"/>
  <c r="I1606" i="6" s="1"/>
  <c r="M1606" i="6"/>
  <c r="G1702" i="6"/>
  <c r="H1702" i="6" s="1"/>
  <c r="I1702" i="6" s="1"/>
  <c r="M1702" i="6"/>
  <c r="G1798" i="6"/>
  <c r="M1798" i="6"/>
  <c r="G1894" i="6"/>
  <c r="H1894" i="6" s="1"/>
  <c r="I1894" i="6" s="1"/>
  <c r="M1894" i="6"/>
  <c r="G1990" i="6"/>
  <c r="M1990" i="6"/>
  <c r="G450" i="6"/>
  <c r="H450" i="6" s="1"/>
  <c r="I450" i="6" s="1"/>
  <c r="M450" i="6"/>
  <c r="G1244" i="6"/>
  <c r="H1244" i="6" s="1"/>
  <c r="I1244" i="6" s="1"/>
  <c r="M1244" i="6"/>
  <c r="G121" i="6"/>
  <c r="H121" i="6" s="1"/>
  <c r="I121" i="6" s="1"/>
  <c r="M121" i="6"/>
  <c r="G305" i="6"/>
  <c r="H305" i="6" s="1"/>
  <c r="I305" i="6" s="1"/>
  <c r="M305" i="6"/>
  <c r="G308" i="6"/>
  <c r="H308" i="6" s="1"/>
  <c r="I308" i="6" s="1"/>
  <c r="M308" i="6"/>
  <c r="G1466" i="6"/>
  <c r="H1466" i="6" s="1"/>
  <c r="I1466" i="6" s="1"/>
  <c r="M1466" i="6"/>
  <c r="G1371" i="6"/>
  <c r="H1371" i="6" s="1"/>
  <c r="I1371" i="6" s="1"/>
  <c r="M1371" i="6"/>
  <c r="G480" i="6"/>
  <c r="H480" i="6" s="1"/>
  <c r="I480" i="6" s="1"/>
  <c r="M480" i="6"/>
  <c r="G1026" i="6"/>
  <c r="H1026" i="6" s="1"/>
  <c r="I1026" i="6" s="1"/>
  <c r="M1026" i="6"/>
  <c r="G1788" i="6"/>
  <c r="M1788" i="6"/>
  <c r="G1470" i="6"/>
  <c r="M1470" i="6"/>
  <c r="G1134" i="6"/>
  <c r="H1134" i="6" s="1"/>
  <c r="I1134" i="6" s="1"/>
  <c r="M1134" i="6"/>
  <c r="G505" i="6"/>
  <c r="H505" i="6" s="1"/>
  <c r="I505" i="6" s="1"/>
  <c r="M505" i="6"/>
  <c r="G102" i="6"/>
  <c r="H102" i="6" s="1"/>
  <c r="I102" i="6" s="1"/>
  <c r="M102" i="6"/>
  <c r="G86" i="6"/>
  <c r="H86" i="6" s="1"/>
  <c r="I86" i="6" s="1"/>
  <c r="M86" i="6"/>
  <c r="G300" i="6"/>
  <c r="H300" i="6" s="1"/>
  <c r="I300" i="6" s="1"/>
  <c r="M300" i="6"/>
  <c r="G393" i="6"/>
  <c r="H393" i="6" s="1"/>
  <c r="I393" i="6" s="1"/>
  <c r="M393" i="6"/>
  <c r="G601" i="6"/>
  <c r="H601" i="6" s="1"/>
  <c r="I601" i="6" s="1"/>
  <c r="M601" i="6"/>
  <c r="G296" i="6"/>
  <c r="H296" i="6" s="1"/>
  <c r="I296" i="6" s="1"/>
  <c r="M296" i="6"/>
  <c r="G1183" i="6"/>
  <c r="H1183" i="6" s="1"/>
  <c r="I1183" i="6" s="1"/>
  <c r="M1183" i="6"/>
  <c r="G1377" i="6"/>
  <c r="H1377" i="6" s="1"/>
  <c r="I1377" i="6" s="1"/>
  <c r="M1377" i="6"/>
  <c r="G1166" i="6"/>
  <c r="M1166" i="6"/>
  <c r="G1144" i="6"/>
  <c r="H1144" i="6" s="1"/>
  <c r="I1144" i="6" s="1"/>
  <c r="M1144" i="6"/>
  <c r="G1379" i="6"/>
  <c r="H1379" i="6" s="1"/>
  <c r="I1379" i="6" s="1"/>
  <c r="M1379" i="6"/>
  <c r="G1608" i="6"/>
  <c r="H1608" i="6" s="1"/>
  <c r="I1608" i="6" s="1"/>
  <c r="M1608" i="6"/>
  <c r="G1249" i="6"/>
  <c r="H1249" i="6" s="1"/>
  <c r="I1249" i="6" s="1"/>
  <c r="M1249" i="6"/>
  <c r="G1857" i="6"/>
  <c r="H1857" i="6" s="1"/>
  <c r="I1857" i="6" s="1"/>
  <c r="M1857" i="6"/>
  <c r="G1958" i="6"/>
  <c r="M1958" i="6"/>
  <c r="G110" i="6"/>
  <c r="H110" i="6" s="1"/>
  <c r="I110" i="6" s="1"/>
  <c r="M110" i="6"/>
  <c r="G477" i="6"/>
  <c r="M477" i="6"/>
  <c r="G69" i="6"/>
  <c r="H69" i="6" s="1"/>
  <c r="I69" i="6" s="1"/>
  <c r="M69" i="6"/>
  <c r="G550" i="6"/>
  <c r="H550" i="6" s="1"/>
  <c r="I550" i="6" s="1"/>
  <c r="M550" i="6"/>
  <c r="G459" i="6"/>
  <c r="H459" i="6" s="1"/>
  <c r="I459" i="6" s="1"/>
  <c r="M459" i="6"/>
  <c r="G211" i="6"/>
  <c r="M211" i="6"/>
  <c r="G6" i="6"/>
  <c r="H6" i="6" s="1"/>
  <c r="I6" i="6" s="1"/>
  <c r="M6" i="6"/>
  <c r="G788" i="6"/>
  <c r="H788" i="6" s="1"/>
  <c r="I788" i="6" s="1"/>
  <c r="M788" i="6"/>
  <c r="G349" i="6"/>
  <c r="H349" i="6" s="1"/>
  <c r="I349" i="6" s="1"/>
  <c r="M349" i="6"/>
  <c r="G46" i="6"/>
  <c r="H46" i="6" s="1"/>
  <c r="I46" i="6" s="1"/>
  <c r="M46" i="6"/>
  <c r="G935" i="6"/>
  <c r="H935" i="6" s="1"/>
  <c r="I935" i="6" s="1"/>
  <c r="M935" i="6"/>
  <c r="G117" i="6"/>
  <c r="H117" i="6" s="1"/>
  <c r="I117" i="6" s="1"/>
  <c r="M117" i="6"/>
  <c r="G460" i="6"/>
  <c r="H460" i="6" s="1"/>
  <c r="I460" i="6" s="1"/>
  <c r="M460" i="6"/>
  <c r="G1245" i="6"/>
  <c r="H1245" i="6" s="1"/>
  <c r="I1245" i="6" s="1"/>
  <c r="M1245" i="6"/>
  <c r="G182" i="6"/>
  <c r="H182" i="6" s="1"/>
  <c r="I182" i="6" s="1"/>
  <c r="M182" i="6"/>
  <c r="G576" i="6"/>
  <c r="H576" i="6" s="1"/>
  <c r="I576" i="6" s="1"/>
  <c r="M576" i="6"/>
  <c r="G1892" i="6"/>
  <c r="H1892" i="6" s="1"/>
  <c r="I1892" i="6" s="1"/>
  <c r="M1892" i="6"/>
  <c r="G249" i="6"/>
  <c r="M249" i="6"/>
  <c r="G751" i="6"/>
  <c r="H751" i="6" s="1"/>
  <c r="I751" i="6" s="1"/>
  <c r="M751" i="6"/>
  <c r="G25" i="6"/>
  <c r="H25" i="6" s="1"/>
  <c r="I25" i="6" s="1"/>
  <c r="M25" i="6"/>
  <c r="G149" i="6"/>
  <c r="H149" i="6" s="1"/>
  <c r="I149" i="6" s="1"/>
  <c r="M149" i="6"/>
  <c r="G298" i="6"/>
  <c r="H298" i="6" s="1"/>
  <c r="I298" i="6" s="1"/>
  <c r="M298" i="6"/>
  <c r="G847" i="6"/>
  <c r="H847" i="6" s="1"/>
  <c r="I847" i="6" s="1"/>
  <c r="M847" i="6"/>
  <c r="G1474" i="6"/>
  <c r="M1474" i="6"/>
  <c r="G91" i="6"/>
  <c r="H91" i="6" s="1"/>
  <c r="I91" i="6" s="1"/>
  <c r="M91" i="6"/>
  <c r="G414" i="6"/>
  <c r="M414" i="6"/>
  <c r="G646" i="6"/>
  <c r="H646" i="6" s="1"/>
  <c r="I646" i="6" s="1"/>
  <c r="M646" i="6"/>
  <c r="G1113" i="6"/>
  <c r="H1113" i="6" s="1"/>
  <c r="I1113" i="6" s="1"/>
  <c r="M1113" i="6"/>
  <c r="G155" i="6"/>
  <c r="H155" i="6" s="1"/>
  <c r="I155" i="6" s="1"/>
  <c r="M155" i="6"/>
  <c r="G307" i="6"/>
  <c r="H307" i="6" s="1"/>
  <c r="I307" i="6" s="1"/>
  <c r="M307" i="6"/>
  <c r="G526" i="6"/>
  <c r="H526" i="6" s="1"/>
  <c r="I526" i="6" s="1"/>
  <c r="M526" i="6"/>
  <c r="G866" i="6"/>
  <c r="H866" i="6" s="1"/>
  <c r="I866" i="6" s="1"/>
  <c r="M866" i="6"/>
  <c r="G1539" i="6"/>
  <c r="H1539" i="6" s="1"/>
  <c r="I1539" i="6" s="1"/>
  <c r="M1539" i="6"/>
  <c r="G219" i="6"/>
  <c r="H219" i="6" s="1"/>
  <c r="I219" i="6" s="1"/>
  <c r="M219" i="6"/>
  <c r="G418" i="6"/>
  <c r="H418" i="6" s="1"/>
  <c r="I418" i="6" s="1"/>
  <c r="M418" i="6"/>
  <c r="G650" i="6"/>
  <c r="H650" i="6" s="1"/>
  <c r="I650" i="6" s="1"/>
  <c r="M650" i="6"/>
  <c r="G1122" i="6"/>
  <c r="H1122" i="6" s="1"/>
  <c r="I1122" i="6" s="1"/>
  <c r="M1122" i="6"/>
  <c r="G22" i="6"/>
  <c r="H22" i="6" s="1"/>
  <c r="I22" i="6" s="1"/>
  <c r="M22" i="6"/>
  <c r="G132" i="6"/>
  <c r="H132" i="6" s="1"/>
  <c r="I132" i="6" s="1"/>
  <c r="M132" i="6"/>
  <c r="G242" i="6"/>
  <c r="H242" i="6" s="1"/>
  <c r="I242" i="6" s="1"/>
  <c r="M242" i="6"/>
  <c r="G351" i="6"/>
  <c r="H351" i="6" s="1"/>
  <c r="I351" i="6" s="1"/>
  <c r="M351" i="6"/>
  <c r="G461" i="6"/>
  <c r="M461" i="6"/>
  <c r="G574" i="6"/>
  <c r="H574" i="6" s="1"/>
  <c r="I574" i="6" s="1"/>
  <c r="M574" i="6"/>
  <c r="G736" i="6"/>
  <c r="H736" i="6" s="1"/>
  <c r="I736" i="6" s="1"/>
  <c r="M736" i="6"/>
  <c r="G970" i="6"/>
  <c r="H970" i="6" s="1"/>
  <c r="I970" i="6" s="1"/>
  <c r="M970" i="6"/>
  <c r="G1247" i="6"/>
  <c r="H1247" i="6" s="1"/>
  <c r="I1247" i="6" s="1"/>
  <c r="M1247" i="6"/>
  <c r="G1868" i="6"/>
  <c r="H1868" i="6" s="1"/>
  <c r="I1868" i="6" s="1"/>
  <c r="M1868" i="6"/>
  <c r="G346" i="6"/>
  <c r="M346" i="6"/>
  <c r="G567" i="6"/>
  <c r="H567" i="6" s="1"/>
  <c r="I567" i="6" s="1"/>
  <c r="M567" i="6"/>
  <c r="G957" i="6"/>
  <c r="H957" i="6" s="1"/>
  <c r="I957" i="6" s="1"/>
  <c r="M957" i="6"/>
  <c r="G1228" i="6"/>
  <c r="H1228" i="6" s="1"/>
  <c r="I1228" i="6" s="1"/>
  <c r="M1228" i="6"/>
  <c r="G1828" i="6"/>
  <c r="H1828" i="6" s="1"/>
  <c r="I1828" i="6" s="1"/>
  <c r="M1828" i="6"/>
  <c r="G329" i="6"/>
  <c r="H329" i="6" s="1"/>
  <c r="I329" i="6" s="1"/>
  <c r="M329" i="6"/>
  <c r="G438" i="6"/>
  <c r="M438" i="6"/>
  <c r="G548" i="6"/>
  <c r="H548" i="6" s="1"/>
  <c r="I548" i="6" s="1"/>
  <c r="M548" i="6"/>
  <c r="G690" i="6"/>
  <c r="H690" i="6" s="1"/>
  <c r="I690" i="6" s="1"/>
  <c r="M690" i="6"/>
  <c r="G918" i="6"/>
  <c r="H918" i="6" s="1"/>
  <c r="I918" i="6" s="1"/>
  <c r="M918" i="6"/>
  <c r="G1173" i="6"/>
  <c r="H1173" i="6" s="1"/>
  <c r="I1173" i="6" s="1"/>
  <c r="M1173" i="6"/>
  <c r="G1701" i="6"/>
  <c r="H1701" i="6" s="1"/>
  <c r="I1701" i="6" s="1"/>
  <c r="M1701" i="6"/>
  <c r="G311" i="6"/>
  <c r="H311" i="6" s="1"/>
  <c r="I311" i="6" s="1"/>
  <c r="M311" i="6"/>
  <c r="G421" i="6"/>
  <c r="H421" i="6" s="1"/>
  <c r="I421" i="6" s="1"/>
  <c r="M421" i="6"/>
  <c r="G531" i="6"/>
  <c r="H531" i="6" s="1"/>
  <c r="I531" i="6" s="1"/>
  <c r="M531" i="6"/>
  <c r="G655" i="6"/>
  <c r="H655" i="6" s="1"/>
  <c r="I655" i="6" s="1"/>
  <c r="M655" i="6"/>
  <c r="G878" i="6"/>
  <c r="H878" i="6" s="1"/>
  <c r="I878" i="6" s="1"/>
  <c r="M878" i="6"/>
  <c r="G1128" i="6"/>
  <c r="H1128" i="6" s="1"/>
  <c r="I1128" i="6" s="1"/>
  <c r="M1128" i="6"/>
  <c r="G1576" i="6"/>
  <c r="M1576" i="6"/>
  <c r="G48" i="6"/>
  <c r="H48" i="6" s="1"/>
  <c r="I48" i="6" s="1"/>
  <c r="M48" i="6"/>
  <c r="G144" i="6"/>
  <c r="M144" i="6"/>
  <c r="G240" i="6"/>
  <c r="H240" i="6" s="1"/>
  <c r="I240" i="6" s="1"/>
  <c r="M240" i="6"/>
  <c r="G336" i="6"/>
  <c r="H336" i="6" s="1"/>
  <c r="I336" i="6" s="1"/>
  <c r="M336" i="6"/>
  <c r="G432" i="6"/>
  <c r="H432" i="6" s="1"/>
  <c r="I432" i="6" s="1"/>
  <c r="M432" i="6"/>
  <c r="G528" i="6"/>
  <c r="H528" i="6" s="1"/>
  <c r="I528" i="6" s="1"/>
  <c r="M528" i="6"/>
  <c r="G634" i="6"/>
  <c r="H634" i="6" s="1"/>
  <c r="I634" i="6" s="1"/>
  <c r="M634" i="6"/>
  <c r="G744" i="6"/>
  <c r="H744" i="6" s="1"/>
  <c r="I744" i="6" s="1"/>
  <c r="M744" i="6"/>
  <c r="G854" i="6"/>
  <c r="H854" i="6" s="1"/>
  <c r="I854" i="6" s="1"/>
  <c r="M854" i="6"/>
  <c r="G980" i="6"/>
  <c r="H980" i="6" s="1"/>
  <c r="I980" i="6" s="1"/>
  <c r="M980" i="6"/>
  <c r="G1104" i="6"/>
  <c r="H1104" i="6" s="1"/>
  <c r="I1104" i="6" s="1"/>
  <c r="M1104" i="6"/>
  <c r="G1263" i="6"/>
  <c r="M1263" i="6"/>
  <c r="G1496" i="6"/>
  <c r="H1496" i="6" s="1"/>
  <c r="I1496" i="6" s="1"/>
  <c r="M1496" i="6"/>
  <c r="G1900" i="6"/>
  <c r="H1900" i="6" s="1"/>
  <c r="I1900" i="6" s="1"/>
  <c r="M1900" i="6"/>
  <c r="G738" i="6"/>
  <c r="H738" i="6" s="1"/>
  <c r="I738" i="6" s="1"/>
  <c r="M738" i="6"/>
  <c r="G848" i="6"/>
  <c r="H848" i="6" s="1"/>
  <c r="I848" i="6" s="1"/>
  <c r="M848" i="6"/>
  <c r="G973" i="6"/>
  <c r="H973" i="6" s="1"/>
  <c r="I973" i="6" s="1"/>
  <c r="M973" i="6"/>
  <c r="G1098" i="6"/>
  <c r="H1098" i="6" s="1"/>
  <c r="I1098" i="6" s="1"/>
  <c r="M1098" i="6"/>
  <c r="G1253" i="6"/>
  <c r="H1253" i="6" s="1"/>
  <c r="I1253" i="6" s="1"/>
  <c r="M1253" i="6"/>
  <c r="G1475" i="6"/>
  <c r="H1475" i="6" s="1"/>
  <c r="I1475" i="6" s="1"/>
  <c r="M1475" i="6"/>
  <c r="G1879" i="6"/>
  <c r="H1879" i="6" s="1"/>
  <c r="I1879" i="6" s="1"/>
  <c r="M1879" i="6"/>
  <c r="G730" i="6"/>
  <c r="H730" i="6" s="1"/>
  <c r="I730" i="6" s="1"/>
  <c r="M730" i="6"/>
  <c r="G840" i="6"/>
  <c r="H840" i="6" s="1"/>
  <c r="I840" i="6" s="1"/>
  <c r="M840" i="6"/>
  <c r="G964" i="6"/>
  <c r="M964" i="6"/>
  <c r="G1089" i="6"/>
  <c r="H1089" i="6" s="1"/>
  <c r="I1089" i="6" s="1"/>
  <c r="M1089" i="6"/>
  <c r="G1237" i="6"/>
  <c r="H1237" i="6" s="1"/>
  <c r="I1237" i="6" s="1"/>
  <c r="M1237" i="6"/>
  <c r="G1455" i="6"/>
  <c r="H1455" i="6" s="1"/>
  <c r="I1455" i="6" s="1"/>
  <c r="M1455" i="6"/>
  <c r="G1849" i="6"/>
  <c r="H1849" i="6" s="1"/>
  <c r="I1849" i="6" s="1"/>
  <c r="M1849" i="6"/>
  <c r="G713" i="6"/>
  <c r="H713" i="6" s="1"/>
  <c r="I713" i="6" s="1"/>
  <c r="M713" i="6"/>
  <c r="G823" i="6"/>
  <c r="H823" i="6" s="1"/>
  <c r="I823" i="6" s="1"/>
  <c r="M823" i="6"/>
  <c r="G944" i="6"/>
  <c r="H944" i="6" s="1"/>
  <c r="I944" i="6" s="1"/>
  <c r="M944" i="6"/>
  <c r="G1070" i="6"/>
  <c r="H1070" i="6" s="1"/>
  <c r="I1070" i="6" s="1"/>
  <c r="M1070" i="6"/>
  <c r="G1207" i="6"/>
  <c r="H1207" i="6" s="1"/>
  <c r="I1207" i="6" s="1"/>
  <c r="M1207" i="6"/>
  <c r="G1420" i="6"/>
  <c r="H1420" i="6" s="1"/>
  <c r="I1420" i="6" s="1"/>
  <c r="M1420" i="6"/>
  <c r="G1785" i="6"/>
  <c r="H1785" i="6" s="1"/>
  <c r="I1785" i="6" s="1"/>
  <c r="M1785" i="6"/>
  <c r="G904" i="6"/>
  <c r="M904" i="6"/>
  <c r="G1014" i="6"/>
  <c r="H1014" i="6" s="1"/>
  <c r="I1014" i="6" s="1"/>
  <c r="M1014" i="6"/>
  <c r="G1124" i="6"/>
  <c r="H1124" i="6" s="1"/>
  <c r="I1124" i="6" s="1"/>
  <c r="M1124" i="6"/>
  <c r="G1270" i="6"/>
  <c r="H1270" i="6" s="1"/>
  <c r="I1270" i="6" s="1"/>
  <c r="M1270" i="6"/>
  <c r="G1463" i="6"/>
  <c r="H1463" i="6" s="1"/>
  <c r="I1463" i="6" s="1"/>
  <c r="M1463" i="6"/>
  <c r="G1663" i="6"/>
  <c r="H1663" i="6" s="1"/>
  <c r="I1663" i="6" s="1"/>
  <c r="M1663" i="6"/>
  <c r="G1861" i="6"/>
  <c r="H1861" i="6" s="1"/>
  <c r="I1861" i="6" s="1"/>
  <c r="M1861" i="6"/>
  <c r="G1549" i="6"/>
  <c r="H1549" i="6" s="1"/>
  <c r="I1549" i="6" s="1"/>
  <c r="M1549" i="6"/>
  <c r="G1754" i="6"/>
  <c r="H1754" i="6" s="1"/>
  <c r="I1754" i="6" s="1"/>
  <c r="M1754" i="6"/>
  <c r="G1953" i="6"/>
  <c r="H1953" i="6" s="1"/>
  <c r="I1953" i="6" s="1"/>
  <c r="M1953" i="6"/>
  <c r="G1620" i="6"/>
  <c r="H1620" i="6" s="1"/>
  <c r="I1620" i="6" s="1"/>
  <c r="M1620" i="6"/>
  <c r="G1820" i="6"/>
  <c r="H1820" i="6" s="1"/>
  <c r="I1820" i="6" s="1"/>
  <c r="M1820" i="6"/>
  <c r="G1487" i="6"/>
  <c r="M1487" i="6"/>
  <c r="G1691" i="6"/>
  <c r="H1691" i="6" s="1"/>
  <c r="I1691" i="6" s="1"/>
  <c r="M1691" i="6"/>
  <c r="G1891" i="6"/>
  <c r="H1891" i="6" s="1"/>
  <c r="I1891" i="6" s="1"/>
  <c r="M1891" i="6"/>
  <c r="G1257" i="6"/>
  <c r="H1257" i="6" s="1"/>
  <c r="I1257" i="6" s="1"/>
  <c r="M1257" i="6"/>
  <c r="G1373" i="6"/>
  <c r="H1373" i="6" s="1"/>
  <c r="I1373" i="6" s="1"/>
  <c r="M1373" i="6"/>
  <c r="G1499" i="6"/>
  <c r="H1499" i="6" s="1"/>
  <c r="I1499" i="6" s="1"/>
  <c r="M1499" i="6"/>
  <c r="G1624" i="6"/>
  <c r="M1624" i="6"/>
  <c r="G1749" i="6"/>
  <c r="H1749" i="6" s="1"/>
  <c r="I1749" i="6" s="1"/>
  <c r="M1749" i="6"/>
  <c r="G1875" i="6"/>
  <c r="M1875" i="6"/>
  <c r="G1185" i="6"/>
  <c r="H1185" i="6" s="1"/>
  <c r="I1185" i="6" s="1"/>
  <c r="M1185" i="6"/>
  <c r="G1295" i="6"/>
  <c r="H1295" i="6" s="1"/>
  <c r="I1295" i="6" s="1"/>
  <c r="M1295" i="6"/>
  <c r="G1417" i="6"/>
  <c r="H1417" i="6" s="1"/>
  <c r="I1417" i="6" s="1"/>
  <c r="M1417" i="6"/>
  <c r="G1541" i="6"/>
  <c r="M1541" i="6"/>
  <c r="G1667" i="6"/>
  <c r="H1667" i="6" s="1"/>
  <c r="I1667" i="6" s="1"/>
  <c r="M1667" i="6"/>
  <c r="G1793" i="6"/>
  <c r="H1793" i="6" s="1"/>
  <c r="I1793" i="6" s="1"/>
  <c r="M1793" i="6"/>
  <c r="G1919" i="6"/>
  <c r="H1919" i="6" s="1"/>
  <c r="I1919" i="6" s="1"/>
  <c r="M1919" i="6"/>
  <c r="G1177" i="6"/>
  <c r="H1177" i="6" s="1"/>
  <c r="I1177" i="6" s="1"/>
  <c r="M1177" i="6"/>
  <c r="G1287" i="6"/>
  <c r="H1287" i="6" s="1"/>
  <c r="I1287" i="6" s="1"/>
  <c r="M1287" i="6"/>
  <c r="G1408" i="6"/>
  <c r="H1408" i="6" s="1"/>
  <c r="I1408" i="6" s="1"/>
  <c r="M1408" i="6"/>
  <c r="G1532" i="6"/>
  <c r="H1532" i="6" s="1"/>
  <c r="I1532" i="6" s="1"/>
  <c r="M1532" i="6"/>
  <c r="G1658" i="6"/>
  <c r="H1658" i="6" s="1"/>
  <c r="I1658" i="6" s="1"/>
  <c r="M1658" i="6"/>
  <c r="G1784" i="6"/>
  <c r="H1784" i="6" s="1"/>
  <c r="I1784" i="6" s="1"/>
  <c r="M1784" i="6"/>
  <c r="G1909" i="6"/>
  <c r="H1909" i="6" s="1"/>
  <c r="I1909" i="6" s="1"/>
  <c r="M1909" i="6"/>
  <c r="G579" i="6"/>
  <c r="H579" i="6" s="1"/>
  <c r="I579" i="6" s="1"/>
  <c r="M579" i="6"/>
  <c r="G675" i="6"/>
  <c r="M675" i="6"/>
  <c r="G771" i="6"/>
  <c r="H771" i="6" s="1"/>
  <c r="I771" i="6" s="1"/>
  <c r="M771" i="6"/>
  <c r="G867" i="6"/>
  <c r="H867" i="6" s="1"/>
  <c r="I867" i="6" s="1"/>
  <c r="M867" i="6"/>
  <c r="G963" i="6"/>
  <c r="H963" i="6" s="1"/>
  <c r="I963" i="6" s="1"/>
  <c r="M963" i="6"/>
  <c r="G1059" i="6"/>
  <c r="H1059" i="6" s="1"/>
  <c r="I1059" i="6" s="1"/>
  <c r="M1059" i="6"/>
  <c r="G1155" i="6"/>
  <c r="H1155" i="6" s="1"/>
  <c r="I1155" i="6" s="1"/>
  <c r="M1155" i="6"/>
  <c r="G1251" i="6"/>
  <c r="H1251" i="6" s="1"/>
  <c r="I1251" i="6" s="1"/>
  <c r="M1251" i="6"/>
  <c r="G1351" i="6"/>
  <c r="H1351" i="6" s="1"/>
  <c r="I1351" i="6" s="1"/>
  <c r="M1351" i="6"/>
  <c r="G1460" i="6"/>
  <c r="H1460" i="6" s="1"/>
  <c r="I1460" i="6" s="1"/>
  <c r="M1460" i="6"/>
  <c r="G1570" i="6"/>
  <c r="H1570" i="6" s="1"/>
  <c r="I1570" i="6" s="1"/>
  <c r="M1570" i="6"/>
  <c r="G1680" i="6"/>
  <c r="H1680" i="6" s="1"/>
  <c r="I1680" i="6" s="1"/>
  <c r="M1680" i="6"/>
  <c r="G1789" i="6"/>
  <c r="H1789" i="6" s="1"/>
  <c r="I1789" i="6" s="1"/>
  <c r="M1789" i="6"/>
  <c r="G1899" i="6"/>
  <c r="M1899" i="6"/>
  <c r="G1326" i="6"/>
  <c r="H1326" i="6" s="1"/>
  <c r="I1326" i="6" s="1"/>
  <c r="M1326" i="6"/>
  <c r="G1422" i="6"/>
  <c r="M1422" i="6"/>
  <c r="G1518" i="6"/>
  <c r="H1518" i="6" s="1"/>
  <c r="I1518" i="6" s="1"/>
  <c r="M1518" i="6"/>
  <c r="G1614" i="6"/>
  <c r="H1614" i="6" s="1"/>
  <c r="I1614" i="6" s="1"/>
  <c r="M1614" i="6"/>
  <c r="G1710" i="6"/>
  <c r="H1710" i="6" s="1"/>
  <c r="I1710" i="6" s="1"/>
  <c r="M1710" i="6"/>
  <c r="G1806" i="6"/>
  <c r="H1806" i="6" s="1"/>
  <c r="I1806" i="6" s="1"/>
  <c r="M1806" i="6"/>
  <c r="G1902" i="6"/>
  <c r="H1902" i="6" s="1"/>
  <c r="I1902" i="6" s="1"/>
  <c r="M1902" i="6"/>
  <c r="G1998" i="6"/>
  <c r="H1998" i="6" s="1"/>
  <c r="I1998" i="6" s="1"/>
  <c r="M1998" i="6"/>
  <c r="G194" i="6"/>
  <c r="H194" i="6" s="1"/>
  <c r="I194" i="6" s="1"/>
  <c r="M194" i="6"/>
  <c r="G442" i="6"/>
  <c r="H442" i="6" s="1"/>
  <c r="I442" i="6" s="1"/>
  <c r="M442" i="6"/>
  <c r="G556" i="6"/>
  <c r="H556" i="6" s="1"/>
  <c r="I556" i="6" s="1"/>
  <c r="M556" i="6"/>
  <c r="G1274" i="6"/>
  <c r="M1274" i="6"/>
  <c r="G524" i="6"/>
  <c r="M524" i="6"/>
  <c r="G30" i="6"/>
  <c r="H30" i="6" s="1"/>
  <c r="I30" i="6" s="1"/>
  <c r="M30" i="6"/>
  <c r="G406" i="6"/>
  <c r="H406" i="6" s="1"/>
  <c r="I406" i="6" s="1"/>
  <c r="M406" i="6"/>
  <c r="G630" i="6"/>
  <c r="H630" i="6" s="1"/>
  <c r="I630" i="6" s="1"/>
  <c r="M630" i="6"/>
  <c r="G1044" i="6"/>
  <c r="H1044" i="6" s="1"/>
  <c r="I1044" i="6" s="1"/>
  <c r="M1044" i="6"/>
  <c r="G1301" i="6"/>
  <c r="H1301" i="6" s="1"/>
  <c r="I1301" i="6" s="1"/>
  <c r="M1301" i="6"/>
  <c r="G799" i="6"/>
  <c r="H799" i="6" s="1"/>
  <c r="I799" i="6" s="1"/>
  <c r="M799" i="6"/>
  <c r="G910" i="6"/>
  <c r="H910" i="6" s="1"/>
  <c r="I910" i="6" s="1"/>
  <c r="M910" i="6"/>
  <c r="G1154" i="6"/>
  <c r="H1154" i="6" s="1"/>
  <c r="I1154" i="6" s="1"/>
  <c r="M1154" i="6"/>
  <c r="G1308" i="6"/>
  <c r="H1308" i="6" s="1"/>
  <c r="I1308" i="6" s="1"/>
  <c r="M1308" i="6"/>
  <c r="G1764" i="6"/>
  <c r="H1764" i="6" s="1"/>
  <c r="I1764" i="6" s="1"/>
  <c r="M1764" i="6"/>
  <c r="G1994" i="6"/>
  <c r="M1994" i="6"/>
  <c r="G1354" i="6"/>
  <c r="H1354" i="6" s="1"/>
  <c r="I1354" i="6" s="1"/>
  <c r="M1354" i="6"/>
  <c r="G1471" i="6"/>
  <c r="H1471" i="6" s="1"/>
  <c r="I1471" i="6" s="1"/>
  <c r="M1471" i="6"/>
  <c r="G915" i="6"/>
  <c r="H915" i="6" s="1"/>
  <c r="I915" i="6" s="1"/>
  <c r="M915" i="6"/>
  <c r="G1735" i="6"/>
  <c r="H1735" i="6" s="1"/>
  <c r="I1735" i="6" s="1"/>
  <c r="M1735" i="6"/>
  <c r="G1950" i="6"/>
  <c r="H1950" i="6" s="1"/>
  <c r="I1950" i="6" s="1"/>
  <c r="M1950" i="6"/>
  <c r="G340" i="6"/>
  <c r="H340" i="6" s="1"/>
  <c r="I340" i="6" s="1"/>
  <c r="M340" i="6"/>
  <c r="G390" i="6"/>
  <c r="H390" i="6" s="1"/>
  <c r="I390" i="6" s="1"/>
  <c r="M390" i="6"/>
  <c r="G38" i="6"/>
  <c r="H38" i="6" s="1"/>
  <c r="I38" i="6" s="1"/>
  <c r="M38" i="6"/>
  <c r="G682" i="6"/>
  <c r="H682" i="6" s="1"/>
  <c r="I682" i="6" s="1"/>
  <c r="M682" i="6"/>
  <c r="G306" i="6"/>
  <c r="H306" i="6" s="1"/>
  <c r="I306" i="6" s="1"/>
  <c r="M306" i="6"/>
  <c r="G853" i="6"/>
  <c r="H853" i="6" s="1"/>
  <c r="I853" i="6" s="1"/>
  <c r="M853" i="6"/>
  <c r="G1410" i="6"/>
  <c r="M1410" i="6"/>
  <c r="G8" i="6"/>
  <c r="H8" i="6" s="1"/>
  <c r="I8" i="6" s="1"/>
  <c r="M8" i="6"/>
  <c r="G589" i="6"/>
  <c r="H589" i="6" s="1"/>
  <c r="I589" i="6" s="1"/>
  <c r="M589" i="6"/>
  <c r="G1732" i="6"/>
  <c r="H1732" i="6" s="1"/>
  <c r="I1732" i="6" s="1"/>
  <c r="M1732" i="6"/>
  <c r="G685" i="6"/>
  <c r="H685" i="6" s="1"/>
  <c r="I685" i="6" s="1"/>
  <c r="M685" i="6"/>
  <c r="G1682" i="6"/>
  <c r="H1682" i="6" s="1"/>
  <c r="I1682" i="6" s="1"/>
  <c r="M1682" i="6"/>
  <c r="G1618" i="6"/>
  <c r="H1618" i="6" s="1"/>
  <c r="I1618" i="6" s="1"/>
  <c r="M1618" i="6"/>
  <c r="G1778" i="6"/>
  <c r="H1778" i="6" s="1"/>
  <c r="I1778" i="6" s="1"/>
  <c r="M1778" i="6"/>
  <c r="G1937" i="6"/>
  <c r="M1937" i="6"/>
  <c r="G1572" i="6"/>
  <c r="H1572" i="6" s="1"/>
  <c r="I1572" i="6" s="1"/>
  <c r="M1572" i="6"/>
  <c r="G1490" i="6"/>
  <c r="H1490" i="6" s="1"/>
  <c r="I1490" i="6" s="1"/>
  <c r="M1490" i="6"/>
  <c r="G1241" i="6"/>
  <c r="H1241" i="6" s="1"/>
  <c r="I1241" i="6" s="1"/>
  <c r="M1241" i="6"/>
  <c r="G827" i="6"/>
  <c r="M827" i="6"/>
  <c r="G1307" i="6"/>
  <c r="H1307" i="6" s="1"/>
  <c r="I1307" i="6" s="1"/>
  <c r="M1307" i="6"/>
  <c r="G1382" i="6"/>
  <c r="H1382" i="6" s="1"/>
  <c r="I1382" i="6" s="1"/>
  <c r="M1382" i="6"/>
  <c r="G1862" i="6"/>
  <c r="H1862" i="6" s="1"/>
  <c r="I1862" i="6" s="1"/>
  <c r="M1862" i="6"/>
  <c r="G367" i="6"/>
  <c r="H367" i="6" s="1"/>
  <c r="I367" i="6" s="1"/>
  <c r="M367" i="6"/>
  <c r="G1182" i="6"/>
  <c r="H1182" i="6" s="1"/>
  <c r="I1182" i="6" s="1"/>
  <c r="M1182" i="6"/>
  <c r="G633" i="6"/>
  <c r="H633" i="6" s="1"/>
  <c r="I633" i="6" s="1"/>
  <c r="M633" i="6"/>
  <c r="G153" i="6"/>
  <c r="H153" i="6" s="1"/>
  <c r="I153" i="6" s="1"/>
  <c r="M153" i="6"/>
  <c r="G769" i="6"/>
  <c r="H769" i="6" s="1"/>
  <c r="I769" i="6" s="1"/>
  <c r="M769" i="6"/>
  <c r="G532" i="6"/>
  <c r="H532" i="6" s="1"/>
  <c r="I532" i="6" s="1"/>
  <c r="M532" i="6"/>
  <c r="G259" i="6"/>
  <c r="H259" i="6" s="1"/>
  <c r="I259" i="6" s="1"/>
  <c r="M259" i="6"/>
  <c r="G47" i="6"/>
  <c r="H47" i="6" s="1"/>
  <c r="I47" i="6" s="1"/>
  <c r="M47" i="6"/>
  <c r="G422" i="6"/>
  <c r="M422" i="6"/>
  <c r="G67" i="6"/>
  <c r="H67" i="6" s="1"/>
  <c r="I67" i="6" s="1"/>
  <c r="M67" i="6"/>
  <c r="G372" i="6"/>
  <c r="H372" i="6" s="1"/>
  <c r="I372" i="6" s="1"/>
  <c r="M372" i="6"/>
  <c r="G1018" i="6"/>
  <c r="H1018" i="6" s="1"/>
  <c r="I1018" i="6" s="1"/>
  <c r="M1018" i="6"/>
  <c r="G138" i="6"/>
  <c r="H138" i="6" s="1"/>
  <c r="I138" i="6" s="1"/>
  <c r="M138" i="6"/>
  <c r="G497" i="6"/>
  <c r="H497" i="6" s="1"/>
  <c r="I497" i="6" s="1"/>
  <c r="M497" i="6"/>
  <c r="G1388" i="6"/>
  <c r="H1388" i="6" s="1"/>
  <c r="I1388" i="6" s="1"/>
  <c r="M1388" i="6"/>
  <c r="G203" i="6"/>
  <c r="H203" i="6" s="1"/>
  <c r="I203" i="6" s="1"/>
  <c r="M203" i="6"/>
  <c r="G618" i="6"/>
  <c r="H618" i="6" s="1"/>
  <c r="I618" i="6" s="1"/>
  <c r="M618" i="6"/>
  <c r="G17" i="6"/>
  <c r="H17" i="6" s="1"/>
  <c r="I17" i="6" s="1"/>
  <c r="M17" i="6"/>
  <c r="G285" i="6"/>
  <c r="H285" i="6" s="1"/>
  <c r="I285" i="6" s="1"/>
  <c r="M285" i="6"/>
  <c r="G824" i="6"/>
  <c r="H824" i="6" s="1"/>
  <c r="I824" i="6" s="1"/>
  <c r="M824" i="6"/>
  <c r="G35" i="6"/>
  <c r="M35" i="6"/>
  <c r="G161" i="6"/>
  <c r="H161" i="6" s="1"/>
  <c r="I161" i="6" s="1"/>
  <c r="M161" i="6"/>
  <c r="G316" i="6"/>
  <c r="H316" i="6" s="1"/>
  <c r="I316" i="6" s="1"/>
  <c r="M316" i="6"/>
  <c r="G535" i="6"/>
  <c r="H535" i="6" s="1"/>
  <c r="I535" i="6" s="1"/>
  <c r="M535" i="6"/>
  <c r="G888" i="6"/>
  <c r="H888" i="6" s="1"/>
  <c r="I888" i="6" s="1"/>
  <c r="M888" i="6"/>
  <c r="G1609" i="6"/>
  <c r="H1609" i="6" s="1"/>
  <c r="I1609" i="6" s="1"/>
  <c r="M1609" i="6"/>
  <c r="G101" i="6"/>
  <c r="H101" i="6" s="1"/>
  <c r="I101" i="6" s="1"/>
  <c r="M101" i="6"/>
  <c r="G227" i="6"/>
  <c r="H227" i="6" s="1"/>
  <c r="I227" i="6" s="1"/>
  <c r="M227" i="6"/>
  <c r="G433" i="6"/>
  <c r="H433" i="6" s="1"/>
  <c r="I433" i="6" s="1"/>
  <c r="M433" i="6"/>
  <c r="G679" i="6"/>
  <c r="H679" i="6" s="1"/>
  <c r="I679" i="6" s="1"/>
  <c r="M679" i="6"/>
  <c r="G1158" i="6"/>
  <c r="H1158" i="6" s="1"/>
  <c r="I1158" i="6" s="1"/>
  <c r="M1158" i="6"/>
  <c r="G39" i="6"/>
  <c r="H39" i="6" s="1"/>
  <c r="I39" i="6" s="1"/>
  <c r="M39" i="6"/>
  <c r="G165" i="6"/>
  <c r="M165" i="6"/>
  <c r="G325" i="6"/>
  <c r="H325" i="6" s="1"/>
  <c r="I325" i="6" s="1"/>
  <c r="M325" i="6"/>
  <c r="G545" i="6"/>
  <c r="H545" i="6" s="1"/>
  <c r="I545" i="6" s="1"/>
  <c r="M545" i="6"/>
  <c r="G909" i="6"/>
  <c r="H909" i="6" s="1"/>
  <c r="I909" i="6" s="1"/>
  <c r="M909" i="6"/>
  <c r="G1674" i="6"/>
  <c r="H1674" i="6" s="1"/>
  <c r="I1674" i="6" s="1"/>
  <c r="M1674" i="6"/>
  <c r="G103" i="6"/>
  <c r="H103" i="6" s="1"/>
  <c r="I103" i="6" s="1"/>
  <c r="M103" i="6"/>
  <c r="G229" i="6"/>
  <c r="H229" i="6" s="1"/>
  <c r="I229" i="6" s="1"/>
  <c r="M229" i="6"/>
  <c r="G436" i="6"/>
  <c r="H436" i="6" s="1"/>
  <c r="I436" i="6" s="1"/>
  <c r="M436" i="6"/>
  <c r="G687" i="6"/>
  <c r="H687" i="6" s="1"/>
  <c r="I687" i="6" s="1"/>
  <c r="M687" i="6"/>
  <c r="G1169" i="6"/>
  <c r="H1169" i="6" s="1"/>
  <c r="I1169" i="6" s="1"/>
  <c r="M1169" i="6"/>
  <c r="G31" i="6"/>
  <c r="H31" i="6" s="1"/>
  <c r="I31" i="6" s="1"/>
  <c r="M31" i="6"/>
  <c r="G141" i="6"/>
  <c r="H141" i="6" s="1"/>
  <c r="I141" i="6" s="1"/>
  <c r="M141" i="6"/>
  <c r="G251" i="6"/>
  <c r="M251" i="6"/>
  <c r="G361" i="6"/>
  <c r="H361" i="6" s="1"/>
  <c r="I361" i="6" s="1"/>
  <c r="M361" i="6"/>
  <c r="G470" i="6"/>
  <c r="H470" i="6" s="1"/>
  <c r="I470" i="6" s="1"/>
  <c r="M470" i="6"/>
  <c r="G584" i="6"/>
  <c r="H584" i="6" s="1"/>
  <c r="I584" i="6" s="1"/>
  <c r="M584" i="6"/>
  <c r="G754" i="6"/>
  <c r="H754" i="6" s="1"/>
  <c r="I754" i="6" s="1"/>
  <c r="M754" i="6"/>
  <c r="G991" i="6"/>
  <c r="H991" i="6" s="1"/>
  <c r="I991" i="6" s="1"/>
  <c r="M991" i="6"/>
  <c r="G1281" i="6"/>
  <c r="H1281" i="6" s="1"/>
  <c r="I1281" i="6" s="1"/>
  <c r="M1281" i="6"/>
  <c r="G1933" i="6"/>
  <c r="H1933" i="6" s="1"/>
  <c r="I1933" i="6" s="1"/>
  <c r="M1933" i="6"/>
  <c r="G355" i="6"/>
  <c r="H355" i="6" s="1"/>
  <c r="I355" i="6" s="1"/>
  <c r="M355" i="6"/>
  <c r="G465" i="6"/>
  <c r="H465" i="6" s="1"/>
  <c r="I465" i="6" s="1"/>
  <c r="M465" i="6"/>
  <c r="G577" i="6"/>
  <c r="H577" i="6" s="1"/>
  <c r="I577" i="6" s="1"/>
  <c r="M577" i="6"/>
  <c r="G743" i="6"/>
  <c r="H743" i="6" s="1"/>
  <c r="I743" i="6" s="1"/>
  <c r="M743" i="6"/>
  <c r="G978" i="6"/>
  <c r="M978" i="6"/>
  <c r="G1262" i="6"/>
  <c r="H1262" i="6" s="1"/>
  <c r="I1262" i="6" s="1"/>
  <c r="M1262" i="6"/>
  <c r="G1893" i="6"/>
  <c r="H1893" i="6" s="1"/>
  <c r="I1893" i="6" s="1"/>
  <c r="M1893" i="6"/>
  <c r="G338" i="6"/>
  <c r="H338" i="6" s="1"/>
  <c r="I338" i="6" s="1"/>
  <c r="M338" i="6"/>
  <c r="G447" i="6"/>
  <c r="H447" i="6" s="1"/>
  <c r="I447" i="6" s="1"/>
  <c r="M447" i="6"/>
  <c r="G558" i="6"/>
  <c r="H558" i="6" s="1"/>
  <c r="I558" i="6" s="1"/>
  <c r="M558" i="6"/>
  <c r="G709" i="6"/>
  <c r="M709" i="6"/>
  <c r="G938" i="6"/>
  <c r="H938" i="6" s="1"/>
  <c r="I938" i="6" s="1"/>
  <c r="M938" i="6"/>
  <c r="G1200" i="6"/>
  <c r="H1200" i="6" s="1"/>
  <c r="I1200" i="6" s="1"/>
  <c r="M1200" i="6"/>
  <c r="G1767" i="6"/>
  <c r="H1767" i="6" s="1"/>
  <c r="I1767" i="6" s="1"/>
  <c r="M1767" i="6"/>
  <c r="G321" i="6"/>
  <c r="H321" i="6" s="1"/>
  <c r="I321" i="6" s="1"/>
  <c r="M321" i="6"/>
  <c r="G430" i="6"/>
  <c r="H430" i="6" s="1"/>
  <c r="I430" i="6" s="1"/>
  <c r="M430" i="6"/>
  <c r="G540" i="6"/>
  <c r="M540" i="6"/>
  <c r="G673" i="6"/>
  <c r="H673" i="6" s="1"/>
  <c r="I673" i="6" s="1"/>
  <c r="M673" i="6"/>
  <c r="G898" i="6"/>
  <c r="H898" i="6" s="1"/>
  <c r="I898" i="6" s="1"/>
  <c r="M898" i="6"/>
  <c r="G1151" i="6"/>
  <c r="H1151" i="6" s="1"/>
  <c r="I1151" i="6" s="1"/>
  <c r="M1151" i="6"/>
  <c r="G1641" i="6"/>
  <c r="H1641" i="6" s="1"/>
  <c r="I1641" i="6" s="1"/>
  <c r="M1641" i="6"/>
  <c r="G56" i="6"/>
  <c r="H56" i="6" s="1"/>
  <c r="I56" i="6" s="1"/>
  <c r="M56" i="6"/>
  <c r="G152" i="6"/>
  <c r="H152" i="6" s="1"/>
  <c r="I152" i="6" s="1"/>
  <c r="M152" i="6"/>
  <c r="G248" i="6"/>
  <c r="H248" i="6" s="1"/>
  <c r="I248" i="6" s="1"/>
  <c r="M248" i="6"/>
  <c r="G344" i="6"/>
  <c r="H344" i="6" s="1"/>
  <c r="I344" i="6" s="1"/>
  <c r="M344" i="6"/>
  <c r="G440" i="6"/>
  <c r="H440" i="6" s="1"/>
  <c r="I440" i="6" s="1"/>
  <c r="M440" i="6"/>
  <c r="G536" i="6"/>
  <c r="H536" i="6" s="1"/>
  <c r="I536" i="6" s="1"/>
  <c r="M536" i="6"/>
  <c r="G644" i="6"/>
  <c r="H644" i="6" s="1"/>
  <c r="I644" i="6" s="1"/>
  <c r="M644" i="6"/>
  <c r="G753" i="6"/>
  <c r="M753" i="6"/>
  <c r="G864" i="6"/>
  <c r="H864" i="6" s="1"/>
  <c r="I864" i="6" s="1"/>
  <c r="M864" i="6"/>
  <c r="G990" i="6"/>
  <c r="H990" i="6" s="1"/>
  <c r="I990" i="6" s="1"/>
  <c r="M990" i="6"/>
  <c r="G1116" i="6"/>
  <c r="H1116" i="6" s="1"/>
  <c r="I1116" i="6" s="1"/>
  <c r="M1116" i="6"/>
  <c r="G1280" i="6"/>
  <c r="H1280" i="6" s="1"/>
  <c r="I1280" i="6" s="1"/>
  <c r="M1280" i="6"/>
  <c r="G1529" i="6"/>
  <c r="H1529" i="6" s="1"/>
  <c r="I1529" i="6" s="1"/>
  <c r="M1529" i="6"/>
  <c r="G1932" i="6"/>
  <c r="H1932" i="6" s="1"/>
  <c r="I1932" i="6" s="1"/>
  <c r="M1932" i="6"/>
  <c r="G748" i="6"/>
  <c r="H748" i="6" s="1"/>
  <c r="I748" i="6" s="1"/>
  <c r="M748" i="6"/>
  <c r="G857" i="6"/>
  <c r="H857" i="6" s="1"/>
  <c r="I857" i="6" s="1"/>
  <c r="M857" i="6"/>
  <c r="G983" i="6"/>
  <c r="H983" i="6" s="1"/>
  <c r="I983" i="6" s="1"/>
  <c r="M983" i="6"/>
  <c r="G1109" i="6"/>
  <c r="H1109" i="6" s="1"/>
  <c r="I1109" i="6" s="1"/>
  <c r="M1109" i="6"/>
  <c r="G1271" i="6"/>
  <c r="H1271" i="6" s="1"/>
  <c r="I1271" i="6" s="1"/>
  <c r="M1271" i="6"/>
  <c r="G1508" i="6"/>
  <c r="M1508" i="6"/>
  <c r="G1912" i="6"/>
  <c r="H1912" i="6" s="1"/>
  <c r="I1912" i="6" s="1"/>
  <c r="M1912" i="6"/>
  <c r="G740" i="6"/>
  <c r="H740" i="6" s="1"/>
  <c r="I740" i="6" s="1"/>
  <c r="M740" i="6"/>
  <c r="G849" i="6"/>
  <c r="H849" i="6" s="1"/>
  <c r="I849" i="6" s="1"/>
  <c r="M849" i="6"/>
  <c r="G974" i="6"/>
  <c r="H974" i="6" s="1"/>
  <c r="I974" i="6" s="1"/>
  <c r="M974" i="6"/>
  <c r="G1100" i="6"/>
  <c r="H1100" i="6" s="1"/>
  <c r="I1100" i="6" s="1"/>
  <c r="M1100" i="6"/>
  <c r="G1255" i="6"/>
  <c r="H1255" i="6" s="1"/>
  <c r="I1255" i="6" s="1"/>
  <c r="M1255" i="6"/>
  <c r="G1482" i="6"/>
  <c r="H1482" i="6" s="1"/>
  <c r="I1482" i="6" s="1"/>
  <c r="M1482" i="6"/>
  <c r="G1882" i="6"/>
  <c r="H1882" i="6" s="1"/>
  <c r="I1882" i="6" s="1"/>
  <c r="M1882" i="6"/>
  <c r="G722" i="6"/>
  <c r="H722" i="6" s="1"/>
  <c r="I722" i="6" s="1"/>
  <c r="M722" i="6"/>
  <c r="G832" i="6"/>
  <c r="H832" i="6" s="1"/>
  <c r="I832" i="6" s="1"/>
  <c r="M832" i="6"/>
  <c r="G954" i="6"/>
  <c r="H954" i="6" s="1"/>
  <c r="I954" i="6" s="1"/>
  <c r="M954" i="6"/>
  <c r="G1080" i="6"/>
  <c r="M1080" i="6"/>
  <c r="G1224" i="6"/>
  <c r="H1224" i="6" s="1"/>
  <c r="I1224" i="6" s="1"/>
  <c r="M1224" i="6"/>
  <c r="G1440" i="6"/>
  <c r="H1440" i="6" s="1"/>
  <c r="I1440" i="6" s="1"/>
  <c r="M1440" i="6"/>
  <c r="G1818" i="6"/>
  <c r="H1818" i="6" s="1"/>
  <c r="I1818" i="6" s="1"/>
  <c r="M1818" i="6"/>
  <c r="G913" i="6"/>
  <c r="H913" i="6" s="1"/>
  <c r="I913" i="6" s="1"/>
  <c r="M913" i="6"/>
  <c r="G1023" i="6"/>
  <c r="H1023" i="6" s="1"/>
  <c r="I1023" i="6" s="1"/>
  <c r="M1023" i="6"/>
  <c r="G1133" i="6"/>
  <c r="H1133" i="6" s="1"/>
  <c r="I1133" i="6" s="1"/>
  <c r="M1133" i="6"/>
  <c r="G1282" i="6"/>
  <c r="H1282" i="6" s="1"/>
  <c r="I1282" i="6" s="1"/>
  <c r="M1282" i="6"/>
  <c r="G1476" i="6"/>
  <c r="H1476" i="6" s="1"/>
  <c r="I1476" i="6" s="1"/>
  <c r="M1476" i="6"/>
  <c r="G1681" i="6"/>
  <c r="H1681" i="6" s="1"/>
  <c r="I1681" i="6" s="1"/>
  <c r="M1681" i="6"/>
  <c r="G1880" i="6"/>
  <c r="H1880" i="6" s="1"/>
  <c r="I1880" i="6" s="1"/>
  <c r="M1880" i="6"/>
  <c r="G1568" i="6"/>
  <c r="H1568" i="6" s="1"/>
  <c r="I1568" i="6" s="1"/>
  <c r="M1568" i="6"/>
  <c r="G1768" i="6"/>
  <c r="M1768" i="6"/>
  <c r="G1970" i="6"/>
  <c r="H1970" i="6" s="1"/>
  <c r="I1970" i="6" s="1"/>
  <c r="M1970" i="6"/>
  <c r="G1639" i="6"/>
  <c r="H1639" i="6" s="1"/>
  <c r="I1639" i="6" s="1"/>
  <c r="M1639" i="6"/>
  <c r="G1839" i="6"/>
  <c r="H1839" i="6" s="1"/>
  <c r="I1839" i="6" s="1"/>
  <c r="M1839" i="6"/>
  <c r="G1505" i="6"/>
  <c r="H1505" i="6" s="1"/>
  <c r="I1505" i="6" s="1"/>
  <c r="M1505" i="6"/>
  <c r="G1705" i="6"/>
  <c r="H1705" i="6" s="1"/>
  <c r="I1705" i="6" s="1"/>
  <c r="M1705" i="6"/>
  <c r="G1905" i="6"/>
  <c r="H1905" i="6" s="1"/>
  <c r="I1905" i="6" s="1"/>
  <c r="M1905" i="6"/>
  <c r="G1266" i="6"/>
  <c r="H1266" i="6" s="1"/>
  <c r="I1266" i="6" s="1"/>
  <c r="M1266" i="6"/>
  <c r="G1384" i="6"/>
  <c r="H1384" i="6" s="1"/>
  <c r="I1384" i="6" s="1"/>
  <c r="M1384" i="6"/>
  <c r="G1509" i="6"/>
  <c r="H1509" i="6" s="1"/>
  <c r="I1509" i="6" s="1"/>
  <c r="M1509" i="6"/>
  <c r="G1635" i="6"/>
  <c r="H1635" i="6" s="1"/>
  <c r="I1635" i="6" s="1"/>
  <c r="M1635" i="6"/>
  <c r="G1760" i="6"/>
  <c r="H1760" i="6" s="1"/>
  <c r="I1760" i="6" s="1"/>
  <c r="M1760" i="6"/>
  <c r="G1885" i="6"/>
  <c r="M1885" i="6"/>
  <c r="G1194" i="6"/>
  <c r="H1194" i="6" s="1"/>
  <c r="I1194" i="6" s="1"/>
  <c r="M1194" i="6"/>
  <c r="G1304" i="6"/>
  <c r="H1304" i="6" s="1"/>
  <c r="I1304" i="6" s="1"/>
  <c r="M1304" i="6"/>
  <c r="G1427" i="6"/>
  <c r="H1427" i="6" s="1"/>
  <c r="I1427" i="6" s="1"/>
  <c r="M1427" i="6"/>
  <c r="G1553" i="6"/>
  <c r="H1553" i="6" s="1"/>
  <c r="I1553" i="6" s="1"/>
  <c r="M1553" i="6"/>
  <c r="G1677" i="6"/>
  <c r="H1677" i="6" s="1"/>
  <c r="I1677" i="6" s="1"/>
  <c r="M1677" i="6"/>
  <c r="G1803" i="6"/>
  <c r="H1803" i="6" s="1"/>
  <c r="I1803" i="6" s="1"/>
  <c r="M1803" i="6"/>
  <c r="G1929" i="6"/>
  <c r="H1929" i="6" s="1"/>
  <c r="I1929" i="6" s="1"/>
  <c r="M1929" i="6"/>
  <c r="G1186" i="6"/>
  <c r="M1186" i="6"/>
  <c r="G1296" i="6"/>
  <c r="H1296" i="6" s="1"/>
  <c r="I1296" i="6" s="1"/>
  <c r="M1296" i="6"/>
  <c r="G1418" i="6"/>
  <c r="H1418" i="6" s="1"/>
  <c r="I1418" i="6" s="1"/>
  <c r="M1418" i="6"/>
  <c r="G1544" i="6"/>
  <c r="H1544" i="6" s="1"/>
  <c r="I1544" i="6" s="1"/>
  <c r="M1544" i="6"/>
  <c r="G1668" i="6"/>
  <c r="M1668" i="6"/>
  <c r="G1794" i="6"/>
  <c r="H1794" i="6" s="1"/>
  <c r="I1794" i="6" s="1"/>
  <c r="M1794" i="6"/>
  <c r="G1920" i="6"/>
  <c r="H1920" i="6" s="1"/>
  <c r="I1920" i="6" s="1"/>
  <c r="M1920" i="6"/>
  <c r="G587" i="6"/>
  <c r="H587" i="6" s="1"/>
  <c r="I587" i="6" s="1"/>
  <c r="M587" i="6"/>
  <c r="G683" i="6"/>
  <c r="H683" i="6" s="1"/>
  <c r="I683" i="6" s="1"/>
  <c r="M683" i="6"/>
  <c r="G779" i="6"/>
  <c r="H779" i="6" s="1"/>
  <c r="I779" i="6" s="1"/>
  <c r="M779" i="6"/>
  <c r="G875" i="6"/>
  <c r="H875" i="6" s="1"/>
  <c r="I875" i="6" s="1"/>
  <c r="M875" i="6"/>
  <c r="G971" i="6"/>
  <c r="H971" i="6" s="1"/>
  <c r="I971" i="6" s="1"/>
  <c r="M971" i="6"/>
  <c r="G1067" i="6"/>
  <c r="H1067" i="6" s="1"/>
  <c r="I1067" i="6" s="1"/>
  <c r="M1067" i="6"/>
  <c r="G1163" i="6"/>
  <c r="H1163" i="6" s="1"/>
  <c r="I1163" i="6" s="1"/>
  <c r="M1163" i="6"/>
  <c r="G1259" i="6"/>
  <c r="H1259" i="6" s="1"/>
  <c r="I1259" i="6" s="1"/>
  <c r="M1259" i="6"/>
  <c r="G1360" i="6"/>
  <c r="H1360" i="6" s="1"/>
  <c r="I1360" i="6" s="1"/>
  <c r="M1360" i="6"/>
  <c r="G1469" i="6"/>
  <c r="M1469" i="6"/>
  <c r="G1579" i="6"/>
  <c r="H1579" i="6" s="1"/>
  <c r="I1579" i="6" s="1"/>
  <c r="M1579" i="6"/>
  <c r="G1689" i="6"/>
  <c r="H1689" i="6" s="1"/>
  <c r="I1689" i="6" s="1"/>
  <c r="M1689" i="6"/>
  <c r="G1799" i="6"/>
  <c r="H1799" i="6" s="1"/>
  <c r="I1799" i="6" s="1"/>
  <c r="M1799" i="6"/>
  <c r="G1908" i="6"/>
  <c r="H1908" i="6" s="1"/>
  <c r="I1908" i="6" s="1"/>
  <c r="M1908" i="6"/>
  <c r="G1334" i="6"/>
  <c r="H1334" i="6" s="1"/>
  <c r="I1334" i="6" s="1"/>
  <c r="M1334" i="6"/>
  <c r="G1430" i="6"/>
  <c r="H1430" i="6" s="1"/>
  <c r="I1430" i="6" s="1"/>
  <c r="M1430" i="6"/>
  <c r="G1526" i="6"/>
  <c r="H1526" i="6" s="1"/>
  <c r="I1526" i="6" s="1"/>
  <c r="M1526" i="6"/>
  <c r="G1622" i="6"/>
  <c r="M1622" i="6"/>
  <c r="G1718" i="6"/>
  <c r="H1718" i="6" s="1"/>
  <c r="I1718" i="6" s="1"/>
  <c r="M1718" i="6"/>
  <c r="G1814" i="6"/>
  <c r="H1814" i="6" s="1"/>
  <c r="I1814" i="6" s="1"/>
  <c r="M1814" i="6"/>
  <c r="G1910" i="6"/>
  <c r="H1910" i="6" s="1"/>
  <c r="I1910" i="6" s="1"/>
  <c r="M1910" i="6"/>
  <c r="G1961" i="6"/>
  <c r="M1961" i="6"/>
  <c r="G27" i="6"/>
  <c r="H27" i="6" s="1"/>
  <c r="I27" i="6" s="1"/>
  <c r="M27" i="6"/>
  <c r="G231" i="6"/>
  <c r="H231" i="6" s="1"/>
  <c r="I231" i="6" s="1"/>
  <c r="M231" i="6"/>
  <c r="G274" i="6"/>
  <c r="H274" i="6" s="1"/>
  <c r="I274" i="6" s="1"/>
  <c r="M274" i="6"/>
  <c r="G723" i="6"/>
  <c r="H723" i="6" s="1"/>
  <c r="I723" i="6" s="1"/>
  <c r="M723" i="6"/>
  <c r="G1138" i="6"/>
  <c r="H1138" i="6" s="1"/>
  <c r="I1138" i="6" s="1"/>
  <c r="M1138" i="6"/>
  <c r="G1669" i="6"/>
  <c r="H1669" i="6" s="1"/>
  <c r="I1669" i="6" s="1"/>
  <c r="M1669" i="6"/>
  <c r="G613" i="6"/>
  <c r="H613" i="6" s="1"/>
  <c r="I613" i="6" s="1"/>
  <c r="M613" i="6"/>
  <c r="G1102" i="6"/>
  <c r="H1102" i="6" s="1"/>
  <c r="I1102" i="6" s="1"/>
  <c r="M1102" i="6"/>
  <c r="G669" i="6"/>
  <c r="H669" i="6" s="1"/>
  <c r="I669" i="6" s="1"/>
  <c r="M669" i="6"/>
  <c r="G334" i="6"/>
  <c r="H334" i="6" s="1"/>
  <c r="I334" i="6" s="1"/>
  <c r="M334" i="6"/>
  <c r="G716" i="6"/>
  <c r="H716" i="6" s="1"/>
  <c r="I716" i="6" s="1"/>
  <c r="M716" i="6"/>
  <c r="G115" i="6"/>
  <c r="M115" i="6"/>
  <c r="G150" i="6"/>
  <c r="H150" i="6" s="1"/>
  <c r="I150" i="6" s="1"/>
  <c r="M150" i="6"/>
  <c r="G1317" i="6"/>
  <c r="H1317" i="6" s="1"/>
  <c r="I1317" i="6" s="1"/>
  <c r="M1317" i="6"/>
  <c r="G364" i="6"/>
  <c r="H364" i="6" s="1"/>
  <c r="I364" i="6" s="1"/>
  <c r="M364" i="6"/>
  <c r="G588" i="6"/>
  <c r="H588" i="6" s="1"/>
  <c r="I588" i="6" s="1"/>
  <c r="M588" i="6"/>
  <c r="G1293" i="6"/>
  <c r="H1293" i="6" s="1"/>
  <c r="I1293" i="6" s="1"/>
  <c r="M1293" i="6"/>
  <c r="G1963" i="6"/>
  <c r="H1963" i="6" s="1"/>
  <c r="I1963" i="6" s="1"/>
  <c r="M1963" i="6"/>
  <c r="G347" i="6"/>
  <c r="H347" i="6" s="1"/>
  <c r="I347" i="6" s="1"/>
  <c r="M347" i="6"/>
  <c r="G457" i="6"/>
  <c r="H457" i="6" s="1"/>
  <c r="I457" i="6" s="1"/>
  <c r="M457" i="6"/>
  <c r="G568" i="6"/>
  <c r="H568" i="6" s="1"/>
  <c r="I568" i="6" s="1"/>
  <c r="M568" i="6"/>
  <c r="G727" i="6"/>
  <c r="H727" i="6" s="1"/>
  <c r="I727" i="6" s="1"/>
  <c r="M727" i="6"/>
  <c r="G960" i="6"/>
  <c r="H960" i="6" s="1"/>
  <c r="I960" i="6" s="1"/>
  <c r="M960" i="6"/>
  <c r="G1233" i="6"/>
  <c r="M1233" i="6"/>
  <c r="G1832" i="6"/>
  <c r="H1832" i="6" s="1"/>
  <c r="I1832" i="6" s="1"/>
  <c r="M1832" i="6"/>
  <c r="G330" i="6"/>
  <c r="H330" i="6" s="1"/>
  <c r="I330" i="6" s="1"/>
  <c r="M330" i="6"/>
  <c r="G439" i="6"/>
  <c r="H439" i="6" s="1"/>
  <c r="I439" i="6" s="1"/>
  <c r="M439" i="6"/>
  <c r="G549" i="6"/>
  <c r="H549" i="6" s="1"/>
  <c r="I549" i="6" s="1"/>
  <c r="M549" i="6"/>
  <c r="G692" i="6"/>
  <c r="H692" i="6" s="1"/>
  <c r="I692" i="6" s="1"/>
  <c r="M692" i="6"/>
  <c r="G919" i="6"/>
  <c r="H919" i="6" s="1"/>
  <c r="I919" i="6" s="1"/>
  <c r="M919" i="6"/>
  <c r="G1175" i="6"/>
  <c r="H1175" i="6" s="1"/>
  <c r="I1175" i="6" s="1"/>
  <c r="M1175" i="6"/>
  <c r="G1706" i="6"/>
  <c r="H1706" i="6" s="1"/>
  <c r="I1706" i="6" s="1"/>
  <c r="M1706" i="6"/>
  <c r="G64" i="6"/>
  <c r="H64" i="6" s="1"/>
  <c r="I64" i="6" s="1"/>
  <c r="M64" i="6"/>
  <c r="G160" i="6"/>
  <c r="H160" i="6" s="1"/>
  <c r="I160" i="6" s="1"/>
  <c r="M160" i="6"/>
  <c r="G256" i="6"/>
  <c r="H256" i="6" s="1"/>
  <c r="I256" i="6" s="1"/>
  <c r="M256" i="6"/>
  <c r="G352" i="6"/>
  <c r="M352" i="6"/>
  <c r="G448" i="6"/>
  <c r="H448" i="6" s="1"/>
  <c r="I448" i="6" s="1"/>
  <c r="M448" i="6"/>
  <c r="G544" i="6"/>
  <c r="H544" i="6" s="1"/>
  <c r="I544" i="6" s="1"/>
  <c r="M544" i="6"/>
  <c r="G653" i="6"/>
  <c r="H653" i="6" s="1"/>
  <c r="I653" i="6" s="1"/>
  <c r="M653" i="6"/>
  <c r="G762" i="6"/>
  <c r="H762" i="6" s="1"/>
  <c r="I762" i="6" s="1"/>
  <c r="M762" i="6"/>
  <c r="G874" i="6"/>
  <c r="H874" i="6" s="1"/>
  <c r="I874" i="6" s="1"/>
  <c r="M874" i="6"/>
  <c r="G1000" i="6"/>
  <c r="H1000" i="6" s="1"/>
  <c r="I1000" i="6" s="1"/>
  <c r="M1000" i="6"/>
  <c r="G1126" i="6"/>
  <c r="H1126" i="6" s="1"/>
  <c r="I1126" i="6" s="1"/>
  <c r="M1126" i="6"/>
  <c r="G1297" i="6"/>
  <c r="H1297" i="6" s="1"/>
  <c r="I1297" i="6" s="1"/>
  <c r="M1297" i="6"/>
  <c r="G1565" i="6"/>
  <c r="H1565" i="6" s="1"/>
  <c r="I1565" i="6" s="1"/>
  <c r="M1565" i="6"/>
  <c r="G1967" i="6"/>
  <c r="H1967" i="6" s="1"/>
  <c r="I1967" i="6" s="1"/>
  <c r="M1967" i="6"/>
  <c r="G757" i="6"/>
  <c r="H757" i="6" s="1"/>
  <c r="I757" i="6" s="1"/>
  <c r="M757" i="6"/>
  <c r="G869" i="6"/>
  <c r="M869" i="6"/>
  <c r="G993" i="6"/>
  <c r="H993" i="6" s="1"/>
  <c r="I993" i="6" s="1"/>
  <c r="M993" i="6"/>
  <c r="G1119" i="6"/>
  <c r="H1119" i="6" s="1"/>
  <c r="I1119" i="6" s="1"/>
  <c r="M1119" i="6"/>
  <c r="G1288" i="6"/>
  <c r="H1288" i="6" s="1"/>
  <c r="I1288" i="6" s="1"/>
  <c r="M1288" i="6"/>
  <c r="G1545" i="6"/>
  <c r="H1545" i="6" s="1"/>
  <c r="I1545" i="6" s="1"/>
  <c r="M1545" i="6"/>
  <c r="G1944" i="6"/>
  <c r="H1944" i="6" s="1"/>
  <c r="I1944" i="6" s="1"/>
  <c r="M1944" i="6"/>
  <c r="G749" i="6"/>
  <c r="H749" i="6" s="1"/>
  <c r="I749" i="6" s="1"/>
  <c r="M749" i="6"/>
  <c r="G860" i="6"/>
  <c r="H860" i="6" s="1"/>
  <c r="I860" i="6" s="1"/>
  <c r="M860" i="6"/>
  <c r="G984" i="6"/>
  <c r="H984" i="6" s="1"/>
  <c r="I984" i="6" s="1"/>
  <c r="M984" i="6"/>
  <c r="G1110" i="6"/>
  <c r="H1110" i="6" s="1"/>
  <c r="I1110" i="6" s="1"/>
  <c r="M1110" i="6"/>
  <c r="G1272" i="6"/>
  <c r="H1272" i="6" s="1"/>
  <c r="I1272" i="6" s="1"/>
  <c r="M1272" i="6"/>
  <c r="G1514" i="6"/>
  <c r="H1514" i="6" s="1"/>
  <c r="I1514" i="6" s="1"/>
  <c r="M1514" i="6"/>
  <c r="G1914" i="6"/>
  <c r="M1914" i="6"/>
  <c r="G732" i="6"/>
  <c r="H732" i="6" s="1"/>
  <c r="I732" i="6" s="1"/>
  <c r="M732" i="6"/>
  <c r="G841" i="6"/>
  <c r="H841" i="6" s="1"/>
  <c r="I841" i="6" s="1"/>
  <c r="M841" i="6"/>
  <c r="G965" i="6"/>
  <c r="H965" i="6" s="1"/>
  <c r="I965" i="6" s="1"/>
  <c r="M965" i="6"/>
  <c r="G1090" i="6"/>
  <c r="H1090" i="6" s="1"/>
  <c r="I1090" i="6" s="1"/>
  <c r="M1090" i="6"/>
  <c r="G1242" i="6"/>
  <c r="H1242" i="6" s="1"/>
  <c r="I1242" i="6" s="1"/>
  <c r="M1242" i="6"/>
  <c r="G1456" i="6"/>
  <c r="H1456" i="6" s="1"/>
  <c r="I1456" i="6" s="1"/>
  <c r="M1456" i="6"/>
  <c r="G1850" i="6"/>
  <c r="H1850" i="6" s="1"/>
  <c r="I1850" i="6" s="1"/>
  <c r="M1850" i="6"/>
  <c r="G922" i="6"/>
  <c r="H922" i="6" s="1"/>
  <c r="I922" i="6" s="1"/>
  <c r="M922" i="6"/>
  <c r="G1032" i="6"/>
  <c r="H1032" i="6" s="1"/>
  <c r="I1032" i="6" s="1"/>
  <c r="M1032" i="6"/>
  <c r="G1143" i="6"/>
  <c r="H1143" i="6" s="1"/>
  <c r="I1143" i="6" s="1"/>
  <c r="M1143" i="6"/>
  <c r="G1298" i="6"/>
  <c r="H1298" i="6" s="1"/>
  <c r="I1298" i="6" s="1"/>
  <c r="M1298" i="6"/>
  <c r="G1495" i="6"/>
  <c r="M1495" i="6"/>
  <c r="G1695" i="6"/>
  <c r="H1695" i="6" s="1"/>
  <c r="I1695" i="6" s="1"/>
  <c r="M1695" i="6"/>
  <c r="G1895" i="6"/>
  <c r="H1895" i="6" s="1"/>
  <c r="I1895" i="6" s="1"/>
  <c r="M1895" i="6"/>
  <c r="G1586" i="6"/>
  <c r="H1586" i="6" s="1"/>
  <c r="I1586" i="6" s="1"/>
  <c r="M1586" i="6"/>
  <c r="G1786" i="6"/>
  <c r="H1786" i="6" s="1"/>
  <c r="I1786" i="6" s="1"/>
  <c r="M1786" i="6"/>
  <c r="G1991" i="6"/>
  <c r="H1991" i="6" s="1"/>
  <c r="I1991" i="6" s="1"/>
  <c r="M1991" i="6"/>
  <c r="G1653" i="6"/>
  <c r="H1653" i="6" s="1"/>
  <c r="I1653" i="6" s="1"/>
  <c r="M1653" i="6"/>
  <c r="G1852" i="6"/>
  <c r="H1852" i="6" s="1"/>
  <c r="I1852" i="6" s="1"/>
  <c r="M1852" i="6"/>
  <c r="G1523" i="6"/>
  <c r="H1523" i="6" s="1"/>
  <c r="I1523" i="6" s="1"/>
  <c r="M1523" i="6"/>
  <c r="G1723" i="6"/>
  <c r="H1723" i="6" s="1"/>
  <c r="I1723" i="6" s="1"/>
  <c r="M1723" i="6"/>
  <c r="G1923" i="6"/>
  <c r="H1923" i="6" s="1"/>
  <c r="I1923" i="6" s="1"/>
  <c r="M1923" i="6"/>
  <c r="G1276" i="6"/>
  <c r="H1276" i="6" s="1"/>
  <c r="I1276" i="6" s="1"/>
  <c r="M1276" i="6"/>
  <c r="G1394" i="6"/>
  <c r="M1394" i="6"/>
  <c r="G1520" i="6"/>
  <c r="H1520" i="6" s="1"/>
  <c r="I1520" i="6" s="1"/>
  <c r="M1520" i="6"/>
  <c r="G1645" i="6"/>
  <c r="H1645" i="6" s="1"/>
  <c r="I1645" i="6" s="1"/>
  <c r="M1645" i="6"/>
  <c r="G1770" i="6"/>
  <c r="H1770" i="6" s="1"/>
  <c r="I1770" i="6" s="1"/>
  <c r="M1770" i="6"/>
  <c r="G1896" i="6"/>
  <c r="H1896" i="6" s="1"/>
  <c r="I1896" i="6" s="1"/>
  <c r="M1896" i="6"/>
  <c r="G1204" i="6"/>
  <c r="H1204" i="6" s="1"/>
  <c r="I1204" i="6" s="1"/>
  <c r="M1204" i="6"/>
  <c r="G1313" i="6"/>
  <c r="H1313" i="6" s="1"/>
  <c r="I1313" i="6" s="1"/>
  <c r="M1313" i="6"/>
  <c r="G1437" i="6"/>
  <c r="H1437" i="6" s="1"/>
  <c r="I1437" i="6" s="1"/>
  <c r="M1437" i="6"/>
  <c r="G1563" i="6"/>
  <c r="H1563" i="6" s="1"/>
  <c r="I1563" i="6" s="1"/>
  <c r="M1563" i="6"/>
  <c r="G1688" i="6"/>
  <c r="H1688" i="6" s="1"/>
  <c r="I1688" i="6" s="1"/>
  <c r="M1688" i="6"/>
  <c r="G1813" i="6"/>
  <c r="H1813" i="6" s="1"/>
  <c r="I1813" i="6" s="1"/>
  <c r="M1813" i="6"/>
  <c r="G1939" i="6"/>
  <c r="H1939" i="6" s="1"/>
  <c r="I1939" i="6" s="1"/>
  <c r="M1939" i="6"/>
  <c r="G1196" i="6"/>
  <c r="M1196" i="6"/>
  <c r="G1305" i="6"/>
  <c r="H1305" i="6" s="1"/>
  <c r="I1305" i="6" s="1"/>
  <c r="M1305" i="6"/>
  <c r="G1428" i="6"/>
  <c r="H1428" i="6" s="1"/>
  <c r="I1428" i="6" s="1"/>
  <c r="M1428" i="6"/>
  <c r="G1554" i="6"/>
  <c r="H1554" i="6" s="1"/>
  <c r="I1554" i="6" s="1"/>
  <c r="M1554" i="6"/>
  <c r="G1679" i="6"/>
  <c r="H1679" i="6" s="1"/>
  <c r="I1679" i="6" s="1"/>
  <c r="M1679" i="6"/>
  <c r="G1804" i="6"/>
  <c r="H1804" i="6" s="1"/>
  <c r="I1804" i="6" s="1"/>
  <c r="M1804" i="6"/>
  <c r="G1930" i="6"/>
  <c r="H1930" i="6" s="1"/>
  <c r="I1930" i="6" s="1"/>
  <c r="M1930" i="6"/>
  <c r="G595" i="6"/>
  <c r="H595" i="6" s="1"/>
  <c r="I595" i="6" s="1"/>
  <c r="M595" i="6"/>
  <c r="G691" i="6"/>
  <c r="H691" i="6" s="1"/>
  <c r="I691" i="6" s="1"/>
  <c r="M691" i="6"/>
  <c r="G787" i="6"/>
  <c r="H787" i="6" s="1"/>
  <c r="I787" i="6" s="1"/>
  <c r="M787" i="6"/>
  <c r="G883" i="6"/>
  <c r="H883" i="6" s="1"/>
  <c r="I883" i="6" s="1"/>
  <c r="M883" i="6"/>
  <c r="G979" i="6"/>
  <c r="H979" i="6" s="1"/>
  <c r="I979" i="6" s="1"/>
  <c r="M979" i="6"/>
  <c r="G1075" i="6"/>
  <c r="M1075" i="6"/>
  <c r="G1171" i="6"/>
  <c r="H1171" i="6" s="1"/>
  <c r="I1171" i="6" s="1"/>
  <c r="M1171" i="6"/>
  <c r="G1267" i="6"/>
  <c r="H1267" i="6" s="1"/>
  <c r="I1267" i="6" s="1"/>
  <c r="M1267" i="6"/>
  <c r="G1369" i="6"/>
  <c r="H1369" i="6" s="1"/>
  <c r="I1369" i="6" s="1"/>
  <c r="M1369" i="6"/>
  <c r="G1479" i="6"/>
  <c r="H1479" i="6" s="1"/>
  <c r="I1479" i="6" s="1"/>
  <c r="M1479" i="6"/>
  <c r="G1588" i="6"/>
  <c r="H1588" i="6" s="1"/>
  <c r="I1588" i="6" s="1"/>
  <c r="M1588" i="6"/>
  <c r="G1698" i="6"/>
  <c r="H1698" i="6" s="1"/>
  <c r="I1698" i="6" s="1"/>
  <c r="M1698" i="6"/>
  <c r="G1808" i="6"/>
  <c r="H1808" i="6" s="1"/>
  <c r="I1808" i="6" s="1"/>
  <c r="M1808" i="6"/>
  <c r="G1917" i="6"/>
  <c r="H1917" i="6" s="1"/>
  <c r="I1917" i="6" s="1"/>
  <c r="M1917" i="6"/>
  <c r="G1342" i="6"/>
  <c r="H1342" i="6" s="1"/>
  <c r="I1342" i="6" s="1"/>
  <c r="M1342" i="6"/>
  <c r="G1438" i="6"/>
  <c r="H1438" i="6" s="1"/>
  <c r="I1438" i="6" s="1"/>
  <c r="M1438" i="6"/>
  <c r="G1534" i="6"/>
  <c r="H1534" i="6" s="1"/>
  <c r="I1534" i="6" s="1"/>
  <c r="M1534" i="6"/>
  <c r="G1630" i="6"/>
  <c r="M1630" i="6"/>
  <c r="G1726" i="6"/>
  <c r="H1726" i="6" s="1"/>
  <c r="I1726" i="6" s="1"/>
  <c r="M1726" i="6"/>
  <c r="G1822" i="6"/>
  <c r="H1822" i="6" s="1"/>
  <c r="I1822" i="6" s="1"/>
  <c r="M1822" i="6"/>
  <c r="G1918" i="6"/>
  <c r="H1918" i="6" s="1"/>
  <c r="I1918" i="6" s="1"/>
  <c r="M1918" i="6"/>
  <c r="G1969" i="6"/>
  <c r="H1969" i="6" s="1"/>
  <c r="I1969" i="6" s="1"/>
  <c r="M1969" i="6"/>
  <c r="G844" i="6"/>
  <c r="H844" i="6" s="1"/>
  <c r="I844" i="6" s="1"/>
  <c r="M844" i="6"/>
  <c r="G172" i="6"/>
  <c r="H172" i="6" s="1"/>
  <c r="I172" i="6" s="1"/>
  <c r="M172" i="6"/>
  <c r="G468" i="6"/>
  <c r="H468" i="6" s="1"/>
  <c r="I468" i="6" s="1"/>
  <c r="M468" i="6"/>
  <c r="G154" i="6"/>
  <c r="H154" i="6" s="1"/>
  <c r="I154" i="6" s="1"/>
  <c r="M154" i="6"/>
  <c r="G1118" i="6"/>
  <c r="H1118" i="6" s="1"/>
  <c r="I1118" i="6" s="1"/>
  <c r="M1118" i="6"/>
  <c r="G187" i="6"/>
  <c r="H187" i="6" s="1"/>
  <c r="I187" i="6" s="1"/>
  <c r="M187" i="6"/>
  <c r="G291" i="6"/>
  <c r="H291" i="6" s="1"/>
  <c r="I291" i="6" s="1"/>
  <c r="M291" i="6"/>
  <c r="G493" i="6"/>
  <c r="M493" i="6"/>
  <c r="G765" i="6"/>
  <c r="H765" i="6" s="1"/>
  <c r="I765" i="6" s="1"/>
  <c r="M765" i="6"/>
  <c r="G580" i="6"/>
  <c r="H580" i="6" s="1"/>
  <c r="I580" i="6" s="1"/>
  <c r="M580" i="6"/>
  <c r="G684" i="6"/>
  <c r="H684" i="6" s="1"/>
  <c r="I684" i="6" s="1"/>
  <c r="M684" i="6"/>
  <c r="G785" i="6"/>
  <c r="H785" i="6" s="1"/>
  <c r="I785" i="6" s="1"/>
  <c r="M785" i="6"/>
  <c r="G1132" i="6"/>
  <c r="H1132" i="6" s="1"/>
  <c r="I1132" i="6" s="1"/>
  <c r="M1132" i="6"/>
  <c r="G1560" i="6"/>
  <c r="H1560" i="6" s="1"/>
  <c r="I1560" i="6" s="1"/>
  <c r="M1560" i="6"/>
  <c r="G1589" i="6"/>
  <c r="H1589" i="6" s="1"/>
  <c r="I1589" i="6" s="1"/>
  <c r="M1589" i="6"/>
  <c r="G1938" i="6"/>
  <c r="H1938" i="6" s="1"/>
  <c r="I1938" i="6" s="1"/>
  <c r="M1938" i="6"/>
  <c r="G1232" i="6"/>
  <c r="H1232" i="6" s="1"/>
  <c r="I1232" i="6" s="1"/>
  <c r="M1232" i="6"/>
  <c r="G819" i="6"/>
  <c r="H819" i="6" s="1"/>
  <c r="I819" i="6" s="1"/>
  <c r="M819" i="6"/>
  <c r="G1625" i="6"/>
  <c r="H1625" i="6" s="1"/>
  <c r="I1625" i="6" s="1"/>
  <c r="M1625" i="6"/>
  <c r="G1662" i="6"/>
  <c r="M1662" i="6"/>
  <c r="G94" i="6"/>
  <c r="H94" i="6" s="1"/>
  <c r="I94" i="6" s="1"/>
  <c r="M94" i="6"/>
  <c r="G1061" i="6"/>
  <c r="H1061" i="6" s="1"/>
  <c r="I1061" i="6" s="1"/>
  <c r="M1061" i="6"/>
  <c r="G323" i="6"/>
  <c r="H323" i="6" s="1"/>
  <c r="I323" i="6" s="1"/>
  <c r="M323" i="6"/>
  <c r="G42" i="6"/>
  <c r="H42" i="6" s="1"/>
  <c r="I42" i="6" s="1"/>
  <c r="M42" i="6"/>
  <c r="G525" i="6"/>
  <c r="H525" i="6" s="1"/>
  <c r="I525" i="6" s="1"/>
  <c r="M525" i="6"/>
  <c r="G283" i="6"/>
  <c r="H283" i="6" s="1"/>
  <c r="I283" i="6" s="1"/>
  <c r="M283" i="6"/>
  <c r="G485" i="6"/>
  <c r="H485" i="6" s="1"/>
  <c r="I485" i="6" s="1"/>
  <c r="M485" i="6"/>
  <c r="G802" i="6"/>
  <c r="H802" i="6" s="1"/>
  <c r="I802" i="6" s="1"/>
  <c r="M802" i="6"/>
  <c r="G731" i="6"/>
  <c r="H731" i="6" s="1"/>
  <c r="I731" i="6" s="1"/>
  <c r="M731" i="6"/>
  <c r="G925" i="6"/>
  <c r="H925" i="6" s="1"/>
  <c r="I925" i="6" s="1"/>
  <c r="M925" i="6"/>
  <c r="G332" i="6"/>
  <c r="H332" i="6" s="1"/>
  <c r="I332" i="6" s="1"/>
  <c r="M332" i="6"/>
  <c r="G495" i="6"/>
  <c r="M495" i="6"/>
  <c r="G158" i="6"/>
  <c r="H158" i="6" s="1"/>
  <c r="I158" i="6" s="1"/>
  <c r="M158" i="6"/>
  <c r="G225" i="6"/>
  <c r="H225" i="6" s="1"/>
  <c r="I225" i="6" s="1"/>
  <c r="M225" i="6"/>
  <c r="G903" i="6"/>
  <c r="H903" i="6" s="1"/>
  <c r="I903" i="6" s="1"/>
  <c r="M903" i="6"/>
  <c r="G554" i="6"/>
  <c r="H554" i="6" s="1"/>
  <c r="I554" i="6" s="1"/>
  <c r="M554" i="6"/>
  <c r="G111" i="6"/>
  <c r="H111" i="6" s="1"/>
  <c r="I111" i="6" s="1"/>
  <c r="M111" i="6"/>
  <c r="G1210" i="6"/>
  <c r="H1210" i="6" s="1"/>
  <c r="I1210" i="6" s="1"/>
  <c r="M1210" i="6"/>
  <c r="G343" i="6"/>
  <c r="H343" i="6" s="1"/>
  <c r="I343" i="6" s="1"/>
  <c r="M343" i="6"/>
  <c r="G1809" i="6"/>
  <c r="H1809" i="6" s="1"/>
  <c r="I1809" i="6" s="1"/>
  <c r="M1809" i="6"/>
  <c r="G724" i="6"/>
  <c r="H724" i="6" s="1"/>
  <c r="I724" i="6" s="1"/>
  <c r="M724" i="6"/>
  <c r="G370" i="6"/>
  <c r="H370" i="6" s="1"/>
  <c r="I370" i="6" s="1"/>
  <c r="M370" i="6"/>
  <c r="G773" i="6"/>
  <c r="H773" i="6" s="1"/>
  <c r="I773" i="6" s="1"/>
  <c r="M773" i="6"/>
  <c r="G761" i="6"/>
  <c r="M761" i="6"/>
  <c r="G295" i="6"/>
  <c r="H295" i="6" s="1"/>
  <c r="I295" i="6" s="1"/>
  <c r="M295" i="6"/>
  <c r="G377" i="6"/>
  <c r="H377" i="6" s="1"/>
  <c r="I377" i="6" s="1"/>
  <c r="M377" i="6"/>
  <c r="G1724" i="6"/>
  <c r="H1724" i="6" s="1"/>
  <c r="I1724" i="6" s="1"/>
  <c r="M1724" i="6"/>
  <c r="G733" i="6"/>
  <c r="H733" i="6" s="1"/>
  <c r="I733" i="6" s="1"/>
  <c r="M733" i="6"/>
  <c r="G405" i="6"/>
  <c r="H405" i="6" s="1"/>
  <c r="I405" i="6" s="1"/>
  <c r="M405" i="6"/>
  <c r="G131" i="6"/>
  <c r="H131" i="6" s="1"/>
  <c r="I131" i="6" s="1"/>
  <c r="M131" i="6"/>
  <c r="G1347" i="6"/>
  <c r="H1347" i="6" s="1"/>
  <c r="I1347" i="6" s="1"/>
  <c r="M1347" i="6"/>
  <c r="G572" i="6"/>
  <c r="H572" i="6" s="1"/>
  <c r="I572" i="6" s="1"/>
  <c r="M572" i="6"/>
  <c r="G109" i="6"/>
  <c r="H109" i="6" s="1"/>
  <c r="I109" i="6" s="1"/>
  <c r="M109" i="6"/>
  <c r="G445" i="6"/>
  <c r="H445" i="6" s="1"/>
  <c r="I445" i="6" s="1"/>
  <c r="M445" i="6"/>
  <c r="G1193" i="6"/>
  <c r="H1193" i="6" s="1"/>
  <c r="I1193" i="6" s="1"/>
  <c r="M1193" i="6"/>
  <c r="G180" i="6"/>
  <c r="M180" i="6"/>
  <c r="G573" i="6"/>
  <c r="H573" i="6" s="1"/>
  <c r="I573" i="6" s="1"/>
  <c r="M573" i="6"/>
  <c r="G1860" i="6"/>
  <c r="H1860" i="6" s="1"/>
  <c r="I1860" i="6" s="1"/>
  <c r="M1860" i="6"/>
  <c r="G245" i="6"/>
  <c r="H245" i="6" s="1"/>
  <c r="I245" i="6" s="1"/>
  <c r="M245" i="6"/>
  <c r="G742" i="6"/>
  <c r="H742" i="6" s="1"/>
  <c r="I742" i="6" s="1"/>
  <c r="M742" i="6"/>
  <c r="G58" i="6"/>
  <c r="H58" i="6" s="1"/>
  <c r="I58" i="6" s="1"/>
  <c r="M58" i="6"/>
  <c r="G358" i="6"/>
  <c r="H358" i="6" s="1"/>
  <c r="I358" i="6" s="1"/>
  <c r="M358" i="6"/>
  <c r="G988" i="6"/>
  <c r="H988" i="6" s="1"/>
  <c r="I988" i="6" s="1"/>
  <c r="M988" i="6"/>
  <c r="G55" i="6"/>
  <c r="H55" i="6" s="1"/>
  <c r="I55" i="6" s="1"/>
  <c r="M55" i="6"/>
  <c r="G181" i="6"/>
  <c r="H181" i="6" s="1"/>
  <c r="I181" i="6" s="1"/>
  <c r="M181" i="6"/>
  <c r="G353" i="6"/>
  <c r="H353" i="6" s="1"/>
  <c r="I353" i="6" s="1"/>
  <c r="M353" i="6"/>
  <c r="G575" i="6"/>
  <c r="H575" i="6" s="1"/>
  <c r="I575" i="6" s="1"/>
  <c r="M575" i="6"/>
  <c r="G972" i="6"/>
  <c r="M972" i="6"/>
  <c r="G1874" i="6"/>
  <c r="H1874" i="6" s="1"/>
  <c r="I1874" i="6" s="1"/>
  <c r="M1874" i="6"/>
  <c r="G122" i="6"/>
  <c r="H122" i="6" s="1"/>
  <c r="I122" i="6" s="1"/>
  <c r="M122" i="6"/>
  <c r="G250" i="6"/>
  <c r="H250" i="6" s="1"/>
  <c r="I250" i="6" s="1"/>
  <c r="M250" i="6"/>
  <c r="G469" i="6"/>
  <c r="H469" i="6" s="1"/>
  <c r="I469" i="6" s="1"/>
  <c r="M469" i="6"/>
  <c r="G752" i="6"/>
  <c r="H752" i="6" s="1"/>
  <c r="I752" i="6" s="1"/>
  <c r="M752" i="6"/>
  <c r="G1279" i="6"/>
  <c r="H1279" i="6" s="1"/>
  <c r="I1279" i="6" s="1"/>
  <c r="M1279" i="6"/>
  <c r="G61" i="6"/>
  <c r="H61" i="6" s="1"/>
  <c r="I61" i="6" s="1"/>
  <c r="M61" i="6"/>
  <c r="G186" i="6"/>
  <c r="H186" i="6" s="1"/>
  <c r="I186" i="6" s="1"/>
  <c r="M186" i="6"/>
  <c r="G362" i="6"/>
  <c r="H362" i="6" s="1"/>
  <c r="I362" i="6" s="1"/>
  <c r="M362" i="6"/>
  <c r="G585" i="6"/>
  <c r="H585" i="6" s="1"/>
  <c r="I585" i="6" s="1"/>
  <c r="M585" i="6"/>
  <c r="G992" i="6"/>
  <c r="H992" i="6" s="1"/>
  <c r="I992" i="6" s="1"/>
  <c r="M992" i="6"/>
  <c r="G1943" i="6"/>
  <c r="M1943" i="6"/>
  <c r="G125" i="6"/>
  <c r="H125" i="6" s="1"/>
  <c r="I125" i="6" s="1"/>
  <c r="M125" i="6"/>
  <c r="G253" i="6"/>
  <c r="H253" i="6" s="1"/>
  <c r="I253" i="6" s="1"/>
  <c r="M253" i="6"/>
  <c r="G473" i="6"/>
  <c r="H473" i="6" s="1"/>
  <c r="I473" i="6" s="1"/>
  <c r="M473" i="6"/>
  <c r="G760" i="6"/>
  <c r="H760" i="6" s="1"/>
  <c r="I760" i="6" s="1"/>
  <c r="M760" i="6"/>
  <c r="G1292" i="6"/>
  <c r="H1292" i="6" s="1"/>
  <c r="I1292" i="6" s="1"/>
  <c r="M1292" i="6"/>
  <c r="G50" i="6"/>
  <c r="H50" i="6" s="1"/>
  <c r="I50" i="6" s="1"/>
  <c r="M50" i="6"/>
  <c r="G159" i="6"/>
  <c r="H159" i="6" s="1"/>
  <c r="I159" i="6" s="1"/>
  <c r="M159" i="6"/>
  <c r="G269" i="6"/>
  <c r="H269" i="6" s="1"/>
  <c r="I269" i="6" s="1"/>
  <c r="M269" i="6"/>
  <c r="G379" i="6"/>
  <c r="H379" i="6" s="1"/>
  <c r="I379" i="6" s="1"/>
  <c r="M379" i="6"/>
  <c r="G489" i="6"/>
  <c r="H489" i="6" s="1"/>
  <c r="I489" i="6" s="1"/>
  <c r="M489" i="6"/>
  <c r="G605" i="6"/>
  <c r="H605" i="6" s="1"/>
  <c r="I605" i="6" s="1"/>
  <c r="M605" i="6"/>
  <c r="G791" i="6"/>
  <c r="M791" i="6"/>
  <c r="G1033" i="6"/>
  <c r="H1033" i="6" s="1"/>
  <c r="I1033" i="6" s="1"/>
  <c r="M1033" i="6"/>
  <c r="G1352" i="6"/>
  <c r="H1352" i="6" s="1"/>
  <c r="I1352" i="6" s="1"/>
  <c r="M1352" i="6"/>
  <c r="G263" i="6"/>
  <c r="H263" i="6" s="1"/>
  <c r="I263" i="6" s="1"/>
  <c r="M263" i="6"/>
  <c r="G373" i="6"/>
  <c r="H373" i="6" s="1"/>
  <c r="I373" i="6" s="1"/>
  <c r="M373" i="6"/>
  <c r="G483" i="6"/>
  <c r="H483" i="6" s="1"/>
  <c r="I483" i="6" s="1"/>
  <c r="M483" i="6"/>
  <c r="G599" i="6"/>
  <c r="H599" i="6" s="1"/>
  <c r="I599" i="6" s="1"/>
  <c r="M599" i="6"/>
  <c r="G780" i="6"/>
  <c r="H780" i="6" s="1"/>
  <c r="I780" i="6" s="1"/>
  <c r="M780" i="6"/>
  <c r="G1020" i="6"/>
  <c r="H1020" i="6" s="1"/>
  <c r="I1020" i="6" s="1"/>
  <c r="M1020" i="6"/>
  <c r="G1329" i="6"/>
  <c r="H1329" i="6" s="1"/>
  <c r="I1329" i="6" s="1"/>
  <c r="M1329" i="6"/>
  <c r="G246" i="6"/>
  <c r="H246" i="6" s="1"/>
  <c r="I246" i="6" s="1"/>
  <c r="M246" i="6"/>
  <c r="G356" i="6"/>
  <c r="H356" i="6" s="1"/>
  <c r="I356" i="6" s="1"/>
  <c r="M356" i="6"/>
  <c r="G466" i="6"/>
  <c r="M466" i="6"/>
  <c r="G578" i="6"/>
  <c r="H578" i="6" s="1"/>
  <c r="I578" i="6" s="1"/>
  <c r="M578" i="6"/>
  <c r="G745" i="6"/>
  <c r="H745" i="6" s="1"/>
  <c r="I745" i="6" s="1"/>
  <c r="M745" i="6"/>
  <c r="G981" i="6"/>
  <c r="H981" i="6" s="1"/>
  <c r="I981" i="6" s="1"/>
  <c r="M981" i="6"/>
  <c r="G1264" i="6"/>
  <c r="H1264" i="6" s="1"/>
  <c r="I1264" i="6" s="1"/>
  <c r="M1264" i="6"/>
  <c r="G1901" i="6"/>
  <c r="H1901" i="6" s="1"/>
  <c r="I1901" i="6" s="1"/>
  <c r="M1901" i="6"/>
  <c r="G339" i="6"/>
  <c r="H339" i="6" s="1"/>
  <c r="I339" i="6" s="1"/>
  <c r="M339" i="6"/>
  <c r="G449" i="6"/>
  <c r="H449" i="6" s="1"/>
  <c r="I449" i="6" s="1"/>
  <c r="M449" i="6"/>
  <c r="G559" i="6"/>
  <c r="H559" i="6" s="1"/>
  <c r="I559" i="6" s="1"/>
  <c r="M559" i="6"/>
  <c r="G710" i="6"/>
  <c r="H710" i="6" s="1"/>
  <c r="I710" i="6" s="1"/>
  <c r="M710" i="6"/>
  <c r="G940" i="6"/>
  <c r="H940" i="6" s="1"/>
  <c r="I940" i="6" s="1"/>
  <c r="M940" i="6"/>
  <c r="G1201" i="6"/>
  <c r="H1201" i="6" s="1"/>
  <c r="I1201" i="6" s="1"/>
  <c r="M1201" i="6"/>
  <c r="G1776" i="6"/>
  <c r="M1776" i="6"/>
  <c r="G72" i="6"/>
  <c r="H72" i="6" s="1"/>
  <c r="I72" i="6" s="1"/>
  <c r="M72" i="6"/>
  <c r="G168" i="6"/>
  <c r="H168" i="6" s="1"/>
  <c r="I168" i="6" s="1"/>
  <c r="M168" i="6"/>
  <c r="G264" i="6"/>
  <c r="H264" i="6" s="1"/>
  <c r="I264" i="6" s="1"/>
  <c r="M264" i="6"/>
  <c r="G360" i="6"/>
  <c r="H360" i="6" s="1"/>
  <c r="I360" i="6" s="1"/>
  <c r="M360" i="6"/>
  <c r="G456" i="6"/>
  <c r="H456" i="6" s="1"/>
  <c r="I456" i="6" s="1"/>
  <c r="M456" i="6"/>
  <c r="G552" i="6"/>
  <c r="H552" i="6" s="1"/>
  <c r="I552" i="6" s="1"/>
  <c r="M552" i="6"/>
  <c r="G662" i="6"/>
  <c r="H662" i="6" s="1"/>
  <c r="I662" i="6" s="1"/>
  <c r="M662" i="6"/>
  <c r="G772" i="6"/>
  <c r="H772" i="6" s="1"/>
  <c r="I772" i="6" s="1"/>
  <c r="M772" i="6"/>
  <c r="G885" i="6"/>
  <c r="H885" i="6" s="1"/>
  <c r="I885" i="6" s="1"/>
  <c r="M885" i="6"/>
  <c r="G1010" i="6"/>
  <c r="H1010" i="6" s="1"/>
  <c r="I1010" i="6" s="1"/>
  <c r="M1010" i="6"/>
  <c r="G1136" i="6"/>
  <c r="H1136" i="6" s="1"/>
  <c r="I1136" i="6" s="1"/>
  <c r="M1136" i="6"/>
  <c r="G1316" i="6"/>
  <c r="M1316" i="6"/>
  <c r="G1599" i="6"/>
  <c r="H1599" i="6" s="1"/>
  <c r="I1599" i="6" s="1"/>
  <c r="M1599" i="6"/>
  <c r="G656" i="6"/>
  <c r="H656" i="6" s="1"/>
  <c r="I656" i="6" s="1"/>
  <c r="M656" i="6"/>
  <c r="G766" i="6"/>
  <c r="H766" i="6" s="1"/>
  <c r="I766" i="6" s="1"/>
  <c r="M766" i="6"/>
  <c r="G879" i="6"/>
  <c r="H879" i="6" s="1"/>
  <c r="I879" i="6" s="1"/>
  <c r="M879" i="6"/>
  <c r="G1004" i="6"/>
  <c r="H1004" i="6" s="1"/>
  <c r="I1004" i="6" s="1"/>
  <c r="M1004" i="6"/>
  <c r="G1129" i="6"/>
  <c r="H1129" i="6" s="1"/>
  <c r="I1129" i="6" s="1"/>
  <c r="M1129" i="6"/>
  <c r="G1302" i="6"/>
  <c r="H1302" i="6" s="1"/>
  <c r="I1302" i="6" s="1"/>
  <c r="M1302" i="6"/>
  <c r="G1577" i="6"/>
  <c r="H1577" i="6" s="1"/>
  <c r="I1577" i="6" s="1"/>
  <c r="M1577" i="6"/>
  <c r="G1980" i="6"/>
  <c r="H1980" i="6" s="1"/>
  <c r="I1980" i="6" s="1"/>
  <c r="M1980" i="6"/>
  <c r="G758" i="6"/>
  <c r="H758" i="6" s="1"/>
  <c r="I758" i="6" s="1"/>
  <c r="M758" i="6"/>
  <c r="G870" i="6"/>
  <c r="H870" i="6" s="1"/>
  <c r="I870" i="6" s="1"/>
  <c r="M870" i="6"/>
  <c r="G994" i="6"/>
  <c r="M994" i="6"/>
  <c r="G1120" i="6"/>
  <c r="H1120" i="6" s="1"/>
  <c r="I1120" i="6" s="1"/>
  <c r="M1120" i="6"/>
  <c r="G1289" i="6"/>
  <c r="H1289" i="6" s="1"/>
  <c r="I1289" i="6" s="1"/>
  <c r="M1289" i="6"/>
  <c r="G1547" i="6"/>
  <c r="H1547" i="6" s="1"/>
  <c r="I1547" i="6" s="1"/>
  <c r="M1547" i="6"/>
  <c r="G1947" i="6"/>
  <c r="H1947" i="6" s="1"/>
  <c r="I1947" i="6" s="1"/>
  <c r="M1947" i="6"/>
  <c r="G741" i="6"/>
  <c r="H741" i="6" s="1"/>
  <c r="I741" i="6" s="1"/>
  <c r="M741" i="6"/>
  <c r="G850" i="6"/>
  <c r="H850" i="6" s="1"/>
  <c r="I850" i="6" s="1"/>
  <c r="M850" i="6"/>
  <c r="G975" i="6"/>
  <c r="H975" i="6" s="1"/>
  <c r="I975" i="6" s="1"/>
  <c r="M975" i="6"/>
  <c r="G1101" i="6"/>
  <c r="H1101" i="6" s="1"/>
  <c r="I1101" i="6" s="1"/>
  <c r="M1101" i="6"/>
  <c r="G1256" i="6"/>
  <c r="H1256" i="6" s="1"/>
  <c r="I1256" i="6" s="1"/>
  <c r="M1256" i="6"/>
  <c r="G1483" i="6"/>
  <c r="H1483" i="6" s="1"/>
  <c r="I1483" i="6" s="1"/>
  <c r="M1483" i="6"/>
  <c r="G1883" i="6"/>
  <c r="H1883" i="6" s="1"/>
  <c r="I1883" i="6" s="1"/>
  <c r="M1883" i="6"/>
  <c r="G932" i="6"/>
  <c r="M932" i="6"/>
  <c r="G1041" i="6"/>
  <c r="H1041" i="6" s="1"/>
  <c r="I1041" i="6" s="1"/>
  <c r="M1041" i="6"/>
  <c r="G1153" i="6"/>
  <c r="H1153" i="6" s="1"/>
  <c r="I1153" i="6" s="1"/>
  <c r="M1153" i="6"/>
  <c r="G1311" i="6"/>
  <c r="H1311" i="6" s="1"/>
  <c r="I1311" i="6" s="1"/>
  <c r="M1311" i="6"/>
  <c r="G1513" i="6"/>
  <c r="H1513" i="6" s="1"/>
  <c r="I1513" i="6" s="1"/>
  <c r="M1513" i="6"/>
  <c r="G1713" i="6"/>
  <c r="H1713" i="6" s="1"/>
  <c r="I1713" i="6" s="1"/>
  <c r="M1713" i="6"/>
  <c r="G1913" i="6"/>
  <c r="H1913" i="6" s="1"/>
  <c r="I1913" i="6" s="1"/>
  <c r="M1913" i="6"/>
  <c r="G1601" i="6"/>
  <c r="H1601" i="6" s="1"/>
  <c r="I1601" i="6" s="1"/>
  <c r="M1601" i="6"/>
  <c r="G1801" i="6"/>
  <c r="H1801" i="6" s="1"/>
  <c r="I1801" i="6" s="1"/>
  <c r="M1801" i="6"/>
  <c r="G1472" i="6"/>
  <c r="H1472" i="6" s="1"/>
  <c r="I1472" i="6" s="1"/>
  <c r="M1472" i="6"/>
  <c r="G1672" i="6"/>
  <c r="H1672" i="6" s="1"/>
  <c r="I1672" i="6" s="1"/>
  <c r="M1672" i="6"/>
  <c r="G1871" i="6"/>
  <c r="H1871" i="6" s="1"/>
  <c r="I1871" i="6" s="1"/>
  <c r="M1871" i="6"/>
  <c r="G1538" i="6"/>
  <c r="H1538" i="6" s="1"/>
  <c r="I1538" i="6" s="1"/>
  <c r="M1538" i="6"/>
  <c r="G1738" i="6"/>
  <c r="H1738" i="6" s="1"/>
  <c r="I1738" i="6" s="1"/>
  <c r="M1738" i="6"/>
  <c r="G1941" i="6"/>
  <c r="H1941" i="6" s="1"/>
  <c r="I1941" i="6" s="1"/>
  <c r="M1941" i="6"/>
  <c r="G1285" i="6"/>
  <c r="H1285" i="6" s="1"/>
  <c r="I1285" i="6" s="1"/>
  <c r="M1285" i="6"/>
  <c r="G1404" i="6"/>
  <c r="H1404" i="6" s="1"/>
  <c r="I1404" i="6" s="1"/>
  <c r="M1404" i="6"/>
  <c r="G1530" i="6"/>
  <c r="H1530" i="6" s="1"/>
  <c r="I1530" i="6" s="1"/>
  <c r="M1530" i="6"/>
  <c r="G1656" i="6"/>
  <c r="H1656" i="6" s="1"/>
  <c r="I1656" i="6" s="1"/>
  <c r="M1656" i="6"/>
  <c r="G1781" i="6"/>
  <c r="H1781" i="6" s="1"/>
  <c r="I1781" i="6" s="1"/>
  <c r="M1781" i="6"/>
  <c r="G1906" i="6"/>
  <c r="H1906" i="6" s="1"/>
  <c r="I1906" i="6" s="1"/>
  <c r="M1906" i="6"/>
  <c r="G1213" i="6"/>
  <c r="H1213" i="6" s="1"/>
  <c r="I1213" i="6" s="1"/>
  <c r="M1213" i="6"/>
  <c r="G1322" i="6"/>
  <c r="H1322" i="6" s="1"/>
  <c r="I1322" i="6" s="1"/>
  <c r="M1322" i="6"/>
  <c r="G1448" i="6"/>
  <c r="H1448" i="6" s="1"/>
  <c r="I1448" i="6" s="1"/>
  <c r="M1448" i="6"/>
  <c r="G1573" i="6"/>
  <c r="M1573" i="6"/>
  <c r="G1699" i="6"/>
  <c r="H1699" i="6" s="1"/>
  <c r="I1699" i="6" s="1"/>
  <c r="M1699" i="6"/>
  <c r="G1824" i="6"/>
  <c r="H1824" i="6" s="1"/>
  <c r="I1824" i="6" s="1"/>
  <c r="M1824" i="6"/>
  <c r="G1949" i="6"/>
  <c r="H1949" i="6" s="1"/>
  <c r="I1949" i="6" s="1"/>
  <c r="M1949" i="6"/>
  <c r="G1205" i="6"/>
  <c r="H1205" i="6" s="1"/>
  <c r="I1205" i="6" s="1"/>
  <c r="M1205" i="6"/>
  <c r="G1314" i="6"/>
  <c r="H1314" i="6" s="1"/>
  <c r="I1314" i="6" s="1"/>
  <c r="M1314" i="6"/>
  <c r="G1439" i="6"/>
  <c r="H1439" i="6" s="1"/>
  <c r="I1439" i="6" s="1"/>
  <c r="M1439" i="6"/>
  <c r="G1564" i="6"/>
  <c r="H1564" i="6" s="1"/>
  <c r="I1564" i="6" s="1"/>
  <c r="M1564" i="6"/>
  <c r="G1690" i="6"/>
  <c r="H1690" i="6" s="1"/>
  <c r="I1690" i="6" s="1"/>
  <c r="M1690" i="6"/>
  <c r="G1815" i="6"/>
  <c r="H1815" i="6" s="1"/>
  <c r="I1815" i="6" s="1"/>
  <c r="M1815" i="6"/>
  <c r="G1940" i="6"/>
  <c r="H1940" i="6" s="1"/>
  <c r="I1940" i="6" s="1"/>
  <c r="M1940" i="6"/>
  <c r="G603" i="6"/>
  <c r="H603" i="6" s="1"/>
  <c r="I603" i="6" s="1"/>
  <c r="M603" i="6"/>
  <c r="G699" i="6"/>
  <c r="M699" i="6"/>
  <c r="G795" i="6"/>
  <c r="H795" i="6" s="1"/>
  <c r="I795" i="6" s="1"/>
  <c r="M795" i="6"/>
  <c r="G891" i="6"/>
  <c r="H891" i="6" s="1"/>
  <c r="I891" i="6" s="1"/>
  <c r="M891" i="6"/>
  <c r="G987" i="6"/>
  <c r="H987" i="6" s="1"/>
  <c r="I987" i="6" s="1"/>
  <c r="M987" i="6"/>
  <c r="G1083" i="6"/>
  <c r="H1083" i="6" s="1"/>
  <c r="I1083" i="6" s="1"/>
  <c r="M1083" i="6"/>
  <c r="G1179" i="6"/>
  <c r="H1179" i="6" s="1"/>
  <c r="I1179" i="6" s="1"/>
  <c r="M1179" i="6"/>
  <c r="G1275" i="6"/>
  <c r="H1275" i="6" s="1"/>
  <c r="I1275" i="6" s="1"/>
  <c r="M1275" i="6"/>
  <c r="G1378" i="6"/>
  <c r="H1378" i="6" s="1"/>
  <c r="I1378" i="6" s="1"/>
  <c r="M1378" i="6"/>
  <c r="G1488" i="6"/>
  <c r="H1488" i="6" s="1"/>
  <c r="I1488" i="6" s="1"/>
  <c r="M1488" i="6"/>
  <c r="G1597" i="6"/>
  <c r="H1597" i="6" s="1"/>
  <c r="I1597" i="6" s="1"/>
  <c r="M1597" i="6"/>
  <c r="G1707" i="6"/>
  <c r="H1707" i="6" s="1"/>
  <c r="I1707" i="6" s="1"/>
  <c r="M1707" i="6"/>
  <c r="G1817" i="6"/>
  <c r="H1817" i="6" s="1"/>
  <c r="I1817" i="6" s="1"/>
  <c r="M1817" i="6"/>
  <c r="G1927" i="6"/>
  <c r="H1927" i="6" s="1"/>
  <c r="I1927" i="6" s="1"/>
  <c r="M1927" i="6"/>
  <c r="G1350" i="6"/>
  <c r="H1350" i="6" s="1"/>
  <c r="I1350" i="6" s="1"/>
  <c r="M1350" i="6"/>
  <c r="G1446" i="6"/>
  <c r="H1446" i="6" s="1"/>
  <c r="I1446" i="6" s="1"/>
  <c r="M1446" i="6"/>
  <c r="G1542" i="6"/>
  <c r="H1542" i="6" s="1"/>
  <c r="I1542" i="6" s="1"/>
  <c r="M1542" i="6"/>
  <c r="G1638" i="6"/>
  <c r="H1638" i="6" s="1"/>
  <c r="I1638" i="6" s="1"/>
  <c r="M1638" i="6"/>
  <c r="G1734" i="6"/>
  <c r="H1734" i="6" s="1"/>
  <c r="I1734" i="6" s="1"/>
  <c r="M1734" i="6"/>
  <c r="G1830" i="6"/>
  <c r="H1830" i="6" s="1"/>
  <c r="I1830" i="6" s="1"/>
  <c r="M1830" i="6"/>
  <c r="G1926" i="6"/>
  <c r="H1926" i="6" s="1"/>
  <c r="I1926" i="6" s="1"/>
  <c r="M1926" i="6"/>
  <c r="G1977" i="6"/>
  <c r="H1977" i="6" s="1"/>
  <c r="I1977" i="6" s="1"/>
  <c r="M1977" i="6"/>
  <c r="G842" i="6"/>
  <c r="H842" i="6" s="1"/>
  <c r="I842" i="6" s="1"/>
  <c r="M842" i="6"/>
  <c r="G116" i="6"/>
  <c r="H116" i="6" s="1"/>
  <c r="I116" i="6" s="1"/>
  <c r="M116" i="6"/>
  <c r="G243" i="6"/>
  <c r="H243" i="6" s="1"/>
  <c r="I243" i="6" s="1"/>
  <c r="M243" i="6"/>
  <c r="G212" i="6"/>
  <c r="M212" i="6"/>
  <c r="G1527" i="6"/>
  <c r="H1527" i="6" s="1"/>
  <c r="I1527" i="6" s="1"/>
  <c r="M1527" i="6"/>
  <c r="G527" i="6"/>
  <c r="H527" i="6" s="1"/>
  <c r="I527" i="6" s="1"/>
  <c r="M527" i="6"/>
  <c r="G846" i="6"/>
  <c r="H846" i="6" s="1"/>
  <c r="I846" i="6" s="1"/>
  <c r="M846" i="6"/>
  <c r="G1443" i="6"/>
  <c r="H1443" i="6" s="1"/>
  <c r="I1443" i="6" s="1"/>
  <c r="M1443" i="6"/>
  <c r="G476" i="6"/>
  <c r="H476" i="6" s="1"/>
  <c r="I476" i="6" s="1"/>
  <c r="M476" i="6"/>
  <c r="G288" i="6"/>
  <c r="H288" i="6" s="1"/>
  <c r="I288" i="6" s="1"/>
  <c r="M288" i="6"/>
  <c r="G1370" i="6"/>
  <c r="H1370" i="6" s="1"/>
  <c r="I1370" i="6" s="1"/>
  <c r="M1370" i="6"/>
  <c r="G1675" i="6"/>
  <c r="H1675" i="6" s="1"/>
  <c r="I1675" i="6" s="1"/>
  <c r="M1675" i="6"/>
  <c r="G768" i="6"/>
  <c r="H768" i="6" s="1"/>
  <c r="I768" i="6" s="1"/>
  <c r="M768" i="6"/>
  <c r="G959" i="6"/>
  <c r="H959" i="6" s="1"/>
  <c r="I959" i="6" s="1"/>
  <c r="M959" i="6"/>
  <c r="G1851" i="6"/>
  <c r="H1851" i="6" s="1"/>
  <c r="I1851" i="6" s="1"/>
  <c r="M1851" i="6"/>
  <c r="G1562" i="6"/>
  <c r="H1562" i="6" s="1"/>
  <c r="I1562" i="6" s="1"/>
  <c r="M1562" i="6"/>
  <c r="G1730" i="6"/>
  <c r="H1730" i="6" s="1"/>
  <c r="I1730" i="6" s="1"/>
  <c r="M1730" i="6"/>
  <c r="G1847" i="6"/>
  <c r="H1847" i="6" s="1"/>
  <c r="I1847" i="6" s="1"/>
  <c r="M1847" i="6"/>
  <c r="G1299" i="6"/>
  <c r="H1299" i="6" s="1"/>
  <c r="I1299" i="6" s="1"/>
  <c r="M1299" i="6"/>
  <c r="G1954" i="6"/>
  <c r="H1954" i="6" s="1"/>
  <c r="I1954" i="6" s="1"/>
  <c r="M1954" i="6"/>
  <c r="G1854" i="6"/>
  <c r="H1854" i="6" s="1"/>
  <c r="I1854" i="6" s="1"/>
  <c r="M1854" i="6"/>
  <c r="G190" i="6"/>
  <c r="H190" i="6" s="1"/>
  <c r="I190" i="6" s="1"/>
  <c r="M190" i="6"/>
  <c r="G770" i="6"/>
  <c r="H770" i="6" s="1"/>
  <c r="I770" i="6" s="1"/>
  <c r="M770" i="6"/>
  <c r="G78" i="6"/>
  <c r="H78" i="6" s="1"/>
  <c r="I78" i="6" s="1"/>
  <c r="M78" i="6"/>
  <c r="G426" i="6"/>
  <c r="H426" i="6" s="1"/>
  <c r="I426" i="6" s="1"/>
  <c r="M426" i="6"/>
  <c r="G228" i="6"/>
  <c r="H228" i="6" s="1"/>
  <c r="I228" i="6" s="1"/>
  <c r="M228" i="6"/>
  <c r="G914" i="6"/>
  <c r="H914" i="6" s="1"/>
  <c r="I914" i="6" s="1"/>
  <c r="M914" i="6"/>
  <c r="G1117" i="6"/>
  <c r="M1117" i="6"/>
  <c r="G1103" i="6"/>
  <c r="H1103" i="6" s="1"/>
  <c r="I1103" i="6" s="1"/>
  <c r="M1103" i="6"/>
  <c r="G375" i="6"/>
  <c r="H375" i="6" s="1"/>
  <c r="I375" i="6" s="1"/>
  <c r="M375" i="6"/>
  <c r="G693" i="6"/>
  <c r="H693" i="6" s="1"/>
  <c r="I693" i="6" s="1"/>
  <c r="M693" i="6"/>
  <c r="G1987" i="6"/>
  <c r="H1987" i="6" s="1"/>
  <c r="I1987" i="6" s="1"/>
  <c r="M1987" i="6"/>
  <c r="G593" i="6"/>
  <c r="H593" i="6" s="1"/>
  <c r="I593" i="6" s="1"/>
  <c r="M593" i="6"/>
  <c r="G1092" i="6"/>
  <c r="H1092" i="6" s="1"/>
  <c r="I1092" i="6" s="1"/>
  <c r="M1092" i="6"/>
  <c r="G1112" i="6"/>
  <c r="H1112" i="6" s="1"/>
  <c r="I1112" i="6" s="1"/>
  <c r="M1112" i="6"/>
  <c r="G409" i="6"/>
  <c r="H409" i="6" s="1"/>
  <c r="I409" i="6" s="1"/>
  <c r="M409" i="6"/>
  <c r="G1592" i="6"/>
  <c r="H1592" i="6" s="1"/>
  <c r="I1592" i="6" s="1"/>
  <c r="M1592" i="6"/>
  <c r="G322" i="6"/>
  <c r="H322" i="6" s="1"/>
  <c r="I322" i="6" s="1"/>
  <c r="M322" i="6"/>
  <c r="G171" i="6"/>
  <c r="H171" i="6" s="1"/>
  <c r="I171" i="6" s="1"/>
  <c r="M171" i="6"/>
  <c r="G1743" i="6"/>
  <c r="H1743" i="6" s="1"/>
  <c r="I1743" i="6" s="1"/>
  <c r="M1743" i="6"/>
  <c r="G451" i="6"/>
  <c r="H451" i="6" s="1"/>
  <c r="I451" i="6" s="1"/>
  <c r="M451" i="6"/>
  <c r="G175" i="6"/>
  <c r="H175" i="6" s="1"/>
  <c r="I175" i="6" s="1"/>
  <c r="M175" i="6"/>
  <c r="G951" i="6"/>
  <c r="H951" i="6" s="1"/>
  <c r="I951" i="6" s="1"/>
  <c r="M951" i="6"/>
  <c r="G239" i="6"/>
  <c r="H239" i="6" s="1"/>
  <c r="I239" i="6" s="1"/>
  <c r="M239" i="6"/>
  <c r="G1226" i="6"/>
  <c r="H1226" i="6" s="1"/>
  <c r="I1226" i="6" s="1"/>
  <c r="M1226" i="6"/>
  <c r="G260" i="6"/>
  <c r="H260" i="6" s="1"/>
  <c r="I260" i="6" s="1"/>
  <c r="M260" i="6"/>
  <c r="G594" i="6"/>
  <c r="H594" i="6" s="1"/>
  <c r="I594" i="6" s="1"/>
  <c r="M594" i="6"/>
  <c r="G254" i="6"/>
  <c r="H254" i="6" s="1"/>
  <c r="I254" i="6" s="1"/>
  <c r="M254" i="6"/>
  <c r="G474" i="6"/>
  <c r="H474" i="6" s="1"/>
  <c r="I474" i="6" s="1"/>
  <c r="M474" i="6"/>
  <c r="G1181" i="6"/>
  <c r="H1181" i="6" s="1"/>
  <c r="I1181" i="6" s="1"/>
  <c r="M1181" i="6"/>
  <c r="G1309" i="6"/>
  <c r="H1309" i="6" s="1"/>
  <c r="I1309" i="6" s="1"/>
  <c r="M1309" i="6"/>
  <c r="G294" i="6"/>
  <c r="M294" i="6"/>
  <c r="G107" i="6"/>
  <c r="H107" i="6" s="1"/>
  <c r="I107" i="6" s="1"/>
  <c r="M107" i="6"/>
  <c r="G65" i="6"/>
  <c r="H65" i="6" s="1"/>
  <c r="I65" i="6" s="1"/>
  <c r="M65" i="6"/>
  <c r="G523" i="6"/>
  <c r="H523" i="6" s="1"/>
  <c r="I523" i="6" s="1"/>
  <c r="M523" i="6"/>
  <c r="G33" i="6"/>
  <c r="H33" i="6" s="1"/>
  <c r="I33" i="6" s="1"/>
  <c r="M33" i="6"/>
  <c r="G882" i="6"/>
  <c r="H882" i="6" s="1"/>
  <c r="I882" i="6" s="1"/>
  <c r="M882" i="6"/>
  <c r="G478" i="6"/>
  <c r="H478" i="6" s="1"/>
  <c r="I478" i="6" s="1"/>
  <c r="M478" i="6"/>
  <c r="G173" i="6"/>
  <c r="H173" i="6" s="1"/>
  <c r="I173" i="6" s="1"/>
  <c r="M173" i="6"/>
  <c r="G1791" i="6"/>
  <c r="H1791" i="6" s="1"/>
  <c r="I1791" i="6" s="1"/>
  <c r="M1791" i="6"/>
  <c r="G660" i="6"/>
  <c r="H660" i="6" s="1"/>
  <c r="I660" i="6" s="1"/>
  <c r="M660" i="6"/>
  <c r="G130" i="6"/>
  <c r="H130" i="6" s="1"/>
  <c r="I130" i="6" s="1"/>
  <c r="M130" i="6"/>
  <c r="G482" i="6"/>
  <c r="H482" i="6" s="1"/>
  <c r="I482" i="6" s="1"/>
  <c r="M482" i="6"/>
  <c r="G1327" i="6"/>
  <c r="H1327" i="6" s="1"/>
  <c r="I1327" i="6" s="1"/>
  <c r="M1327" i="6"/>
  <c r="G201" i="6"/>
  <c r="H201" i="6" s="1"/>
  <c r="I201" i="6" s="1"/>
  <c r="M201" i="6"/>
  <c r="G614" i="6"/>
  <c r="H614" i="6" s="1"/>
  <c r="I614" i="6" s="1"/>
  <c r="M614" i="6"/>
  <c r="G15" i="6"/>
  <c r="H15" i="6" s="1"/>
  <c r="I15" i="6" s="1"/>
  <c r="M15" i="6"/>
  <c r="G281" i="6"/>
  <c r="H281" i="6" s="1"/>
  <c r="I281" i="6" s="1"/>
  <c r="M281" i="6"/>
  <c r="G815" i="6"/>
  <c r="H815" i="6" s="1"/>
  <c r="I815" i="6" s="1"/>
  <c r="M815" i="6"/>
  <c r="G79" i="6"/>
  <c r="H79" i="6" s="1"/>
  <c r="I79" i="6" s="1"/>
  <c r="M79" i="6"/>
  <c r="G1071" i="6"/>
  <c r="H1071" i="6" s="1"/>
  <c r="I1071" i="6" s="1"/>
  <c r="M1071" i="6"/>
  <c r="G66" i="6"/>
  <c r="H66" i="6" s="1"/>
  <c r="I66" i="6" s="1"/>
  <c r="M66" i="6"/>
  <c r="G191" i="6"/>
  <c r="H191" i="6" s="1"/>
  <c r="I191" i="6" s="1"/>
  <c r="M191" i="6"/>
  <c r="G596" i="6"/>
  <c r="H596" i="6" s="1"/>
  <c r="I596" i="6" s="1"/>
  <c r="M596" i="6"/>
  <c r="G1013" i="6"/>
  <c r="H1013" i="6" s="1"/>
  <c r="I1013" i="6" s="1"/>
  <c r="M1013" i="6"/>
  <c r="G7" i="6"/>
  <c r="H7" i="6" s="1"/>
  <c r="I7" i="6" s="1"/>
  <c r="M7" i="6"/>
  <c r="G268" i="6"/>
  <c r="H268" i="6" s="1"/>
  <c r="I268" i="6" s="1"/>
  <c r="M268" i="6"/>
  <c r="G789" i="6"/>
  <c r="H789" i="6" s="1"/>
  <c r="I789" i="6" s="1"/>
  <c r="M789" i="6"/>
  <c r="G71" i="6"/>
  <c r="H71" i="6" s="1"/>
  <c r="I71" i="6" s="1"/>
  <c r="M71" i="6"/>
  <c r="G197" i="6"/>
  <c r="H197" i="6" s="1"/>
  <c r="I197" i="6" s="1"/>
  <c r="M197" i="6"/>
  <c r="G380" i="6"/>
  <c r="H380" i="6" s="1"/>
  <c r="I380" i="6" s="1"/>
  <c r="M380" i="6"/>
  <c r="G606" i="6"/>
  <c r="H606" i="6" s="1"/>
  <c r="I606" i="6" s="1"/>
  <c r="M606" i="6"/>
  <c r="G1034" i="6"/>
  <c r="H1034" i="6" s="1"/>
  <c r="I1034" i="6" s="1"/>
  <c r="M1034" i="6"/>
  <c r="G10" i="6"/>
  <c r="H10" i="6" s="1"/>
  <c r="I10" i="6" s="1"/>
  <c r="M10" i="6"/>
  <c r="G135" i="6"/>
  <c r="H135" i="6" s="1"/>
  <c r="I135" i="6" s="1"/>
  <c r="M135" i="6"/>
  <c r="G271" i="6"/>
  <c r="H271" i="6" s="1"/>
  <c r="I271" i="6" s="1"/>
  <c r="M271" i="6"/>
  <c r="G491" i="6"/>
  <c r="H491" i="6" s="1"/>
  <c r="I491" i="6" s="1"/>
  <c r="M491" i="6"/>
  <c r="G797" i="6"/>
  <c r="H797" i="6" s="1"/>
  <c r="I797" i="6" s="1"/>
  <c r="M797" i="6"/>
  <c r="G1367" i="6"/>
  <c r="H1367" i="6" s="1"/>
  <c r="I1367" i="6" s="1"/>
  <c r="M1367" i="6"/>
  <c r="G169" i="6"/>
  <c r="H169" i="6" s="1"/>
  <c r="I169" i="6" s="1"/>
  <c r="M169" i="6"/>
  <c r="G278" i="6"/>
  <c r="H278" i="6" s="1"/>
  <c r="I278" i="6" s="1"/>
  <c r="M278" i="6"/>
  <c r="G388" i="6"/>
  <c r="H388" i="6" s="1"/>
  <c r="I388" i="6" s="1"/>
  <c r="M388" i="6"/>
  <c r="G498" i="6"/>
  <c r="H498" i="6" s="1"/>
  <c r="I498" i="6" s="1"/>
  <c r="M498" i="6"/>
  <c r="G615" i="6"/>
  <c r="H615" i="6" s="1"/>
  <c r="I615" i="6" s="1"/>
  <c r="M615" i="6"/>
  <c r="G809" i="6"/>
  <c r="H809" i="6" s="1"/>
  <c r="I809" i="6" s="1"/>
  <c r="M809" i="6"/>
  <c r="G1054" i="6"/>
  <c r="H1054" i="6" s="1"/>
  <c r="I1054" i="6" s="1"/>
  <c r="M1054" i="6"/>
  <c r="G1391" i="6"/>
  <c r="H1391" i="6" s="1"/>
  <c r="I1391" i="6" s="1"/>
  <c r="M1391" i="6"/>
  <c r="G273" i="6"/>
  <c r="H273" i="6" s="1"/>
  <c r="I273" i="6" s="1"/>
  <c r="M273" i="6"/>
  <c r="G382" i="6"/>
  <c r="H382" i="6" s="1"/>
  <c r="I382" i="6" s="1"/>
  <c r="M382" i="6"/>
  <c r="G492" i="6"/>
  <c r="M492" i="6"/>
  <c r="G609" i="6"/>
  <c r="H609" i="6" s="1"/>
  <c r="I609" i="6" s="1"/>
  <c r="M609" i="6"/>
  <c r="G798" i="6"/>
  <c r="H798" i="6" s="1"/>
  <c r="I798" i="6" s="1"/>
  <c r="M798" i="6"/>
  <c r="G1040" i="6"/>
  <c r="H1040" i="6" s="1"/>
  <c r="I1040" i="6" s="1"/>
  <c r="M1040" i="6"/>
  <c r="G1368" i="6"/>
  <c r="H1368" i="6" s="1"/>
  <c r="I1368" i="6" s="1"/>
  <c r="M1368" i="6"/>
  <c r="G255" i="6"/>
  <c r="H255" i="6" s="1"/>
  <c r="I255" i="6" s="1"/>
  <c r="M255" i="6"/>
  <c r="G365" i="6"/>
  <c r="H365" i="6" s="1"/>
  <c r="I365" i="6" s="1"/>
  <c r="M365" i="6"/>
  <c r="G475" i="6"/>
  <c r="H475" i="6" s="1"/>
  <c r="I475" i="6" s="1"/>
  <c r="M475" i="6"/>
  <c r="G590" i="6"/>
  <c r="H590" i="6" s="1"/>
  <c r="I590" i="6" s="1"/>
  <c r="M590" i="6"/>
  <c r="G764" i="6"/>
  <c r="H764" i="6" s="1"/>
  <c r="I764" i="6" s="1"/>
  <c r="M764" i="6"/>
  <c r="G1001" i="6"/>
  <c r="H1001" i="6" s="1"/>
  <c r="I1001" i="6" s="1"/>
  <c r="M1001" i="6"/>
  <c r="G1300" i="6"/>
  <c r="H1300" i="6" s="1"/>
  <c r="I1300" i="6" s="1"/>
  <c r="M1300" i="6"/>
  <c r="G1968" i="6"/>
  <c r="H1968" i="6" s="1"/>
  <c r="I1968" i="6" s="1"/>
  <c r="M1968" i="6"/>
  <c r="G348" i="6"/>
  <c r="H348" i="6" s="1"/>
  <c r="I348" i="6" s="1"/>
  <c r="M348" i="6"/>
  <c r="G458" i="6"/>
  <c r="H458" i="6" s="1"/>
  <c r="I458" i="6" s="1"/>
  <c r="M458" i="6"/>
  <c r="G569" i="6"/>
  <c r="H569" i="6" s="1"/>
  <c r="I569" i="6" s="1"/>
  <c r="M569" i="6"/>
  <c r="G728" i="6"/>
  <c r="H728" i="6" s="1"/>
  <c r="I728" i="6" s="1"/>
  <c r="M728" i="6"/>
  <c r="G961" i="6"/>
  <c r="H961" i="6" s="1"/>
  <c r="I961" i="6" s="1"/>
  <c r="M961" i="6"/>
  <c r="G1234" i="6"/>
  <c r="H1234" i="6" s="1"/>
  <c r="I1234" i="6" s="1"/>
  <c r="M1234" i="6"/>
  <c r="G1841" i="6"/>
  <c r="H1841" i="6" s="1"/>
  <c r="I1841" i="6" s="1"/>
  <c r="M1841" i="6"/>
  <c r="G80" i="6"/>
  <c r="H80" i="6" s="1"/>
  <c r="I80" i="6" s="1"/>
  <c r="M80" i="6"/>
  <c r="G176" i="6"/>
  <c r="H176" i="6" s="1"/>
  <c r="I176" i="6" s="1"/>
  <c r="M176" i="6"/>
  <c r="G272" i="6"/>
  <c r="H272" i="6" s="1"/>
  <c r="I272" i="6" s="1"/>
  <c r="M272" i="6"/>
  <c r="G368" i="6"/>
  <c r="H368" i="6" s="1"/>
  <c r="I368" i="6" s="1"/>
  <c r="M368" i="6"/>
  <c r="G464" i="6"/>
  <c r="M464" i="6"/>
  <c r="G561" i="6"/>
  <c r="H561" i="6" s="1"/>
  <c r="I561" i="6" s="1"/>
  <c r="M561" i="6"/>
  <c r="G671" i="6"/>
  <c r="H671" i="6" s="1"/>
  <c r="I671" i="6" s="1"/>
  <c r="M671" i="6"/>
  <c r="G781" i="6"/>
  <c r="H781" i="6" s="1"/>
  <c r="I781" i="6" s="1"/>
  <c r="M781" i="6"/>
  <c r="G896" i="6"/>
  <c r="H896" i="6" s="1"/>
  <c r="I896" i="6" s="1"/>
  <c r="M896" i="6"/>
  <c r="G1021" i="6"/>
  <c r="H1021" i="6" s="1"/>
  <c r="I1021" i="6" s="1"/>
  <c r="M1021" i="6"/>
  <c r="G1148" i="6"/>
  <c r="H1148" i="6" s="1"/>
  <c r="I1148" i="6" s="1"/>
  <c r="M1148" i="6"/>
  <c r="G1330" i="6"/>
  <c r="H1330" i="6" s="1"/>
  <c r="I1330" i="6" s="1"/>
  <c r="M1330" i="6"/>
  <c r="G1631" i="6"/>
  <c r="H1631" i="6" s="1"/>
  <c r="I1631" i="6" s="1"/>
  <c r="M1631" i="6"/>
  <c r="G665" i="6"/>
  <c r="H665" i="6" s="1"/>
  <c r="I665" i="6" s="1"/>
  <c r="M665" i="6"/>
  <c r="G775" i="6"/>
  <c r="H775" i="6" s="1"/>
  <c r="I775" i="6" s="1"/>
  <c r="M775" i="6"/>
  <c r="G889" i="6"/>
  <c r="H889" i="6" s="1"/>
  <c r="I889" i="6" s="1"/>
  <c r="M889" i="6"/>
  <c r="G1015" i="6"/>
  <c r="H1015" i="6" s="1"/>
  <c r="I1015" i="6" s="1"/>
  <c r="M1015" i="6"/>
  <c r="G1140" i="6"/>
  <c r="H1140" i="6" s="1"/>
  <c r="I1140" i="6" s="1"/>
  <c r="M1140" i="6"/>
  <c r="G1319" i="6"/>
  <c r="H1319" i="6" s="1"/>
  <c r="I1319" i="6" s="1"/>
  <c r="M1319" i="6"/>
  <c r="G1610" i="6"/>
  <c r="H1610" i="6" s="1"/>
  <c r="I1610" i="6" s="1"/>
  <c r="M1610" i="6"/>
  <c r="G657" i="6"/>
  <c r="H657" i="6" s="1"/>
  <c r="I657" i="6" s="1"/>
  <c r="M657" i="6"/>
  <c r="G767" i="6"/>
  <c r="H767" i="6" s="1"/>
  <c r="I767" i="6" s="1"/>
  <c r="M767" i="6"/>
  <c r="G880" i="6"/>
  <c r="H880" i="6" s="1"/>
  <c r="I880" i="6" s="1"/>
  <c r="M880" i="6"/>
  <c r="G1006" i="6"/>
  <c r="H1006" i="6" s="1"/>
  <c r="I1006" i="6" s="1"/>
  <c r="M1006" i="6"/>
  <c r="G1130" i="6"/>
  <c r="H1130" i="6" s="1"/>
  <c r="I1130" i="6" s="1"/>
  <c r="M1130" i="6"/>
  <c r="G1306" i="6"/>
  <c r="H1306" i="6" s="1"/>
  <c r="I1306" i="6" s="1"/>
  <c r="M1306" i="6"/>
  <c r="G1580" i="6"/>
  <c r="H1580" i="6" s="1"/>
  <c r="I1580" i="6" s="1"/>
  <c r="M1580" i="6"/>
  <c r="G1988" i="6"/>
  <c r="H1988" i="6" s="1"/>
  <c r="I1988" i="6" s="1"/>
  <c r="M1988" i="6"/>
  <c r="G750" i="6"/>
  <c r="H750" i="6" s="1"/>
  <c r="I750" i="6" s="1"/>
  <c r="M750" i="6"/>
  <c r="G861" i="6"/>
  <c r="H861" i="6" s="1"/>
  <c r="I861" i="6" s="1"/>
  <c r="M861" i="6"/>
  <c r="G985" i="6"/>
  <c r="H985" i="6" s="1"/>
  <c r="I985" i="6" s="1"/>
  <c r="M985" i="6"/>
  <c r="G1111" i="6"/>
  <c r="H1111" i="6" s="1"/>
  <c r="I1111" i="6" s="1"/>
  <c r="M1111" i="6"/>
  <c r="G1273" i="6"/>
  <c r="H1273" i="6" s="1"/>
  <c r="I1273" i="6" s="1"/>
  <c r="M1273" i="6"/>
  <c r="G1516" i="6"/>
  <c r="H1516" i="6" s="1"/>
  <c r="I1516" i="6" s="1"/>
  <c r="M1516" i="6"/>
  <c r="G1915" i="6"/>
  <c r="H1915" i="6" s="1"/>
  <c r="I1915" i="6" s="1"/>
  <c r="M1915" i="6"/>
  <c r="G941" i="6"/>
  <c r="H941" i="6" s="1"/>
  <c r="I941" i="6" s="1"/>
  <c r="M941" i="6"/>
  <c r="G1050" i="6"/>
  <c r="H1050" i="6" s="1"/>
  <c r="I1050" i="6" s="1"/>
  <c r="M1050" i="6"/>
  <c r="G1164" i="6"/>
  <c r="H1164" i="6" s="1"/>
  <c r="I1164" i="6" s="1"/>
  <c r="M1164" i="6"/>
  <c r="G1328" i="6"/>
  <c r="H1328" i="6" s="1"/>
  <c r="I1328" i="6" s="1"/>
  <c r="M1328" i="6"/>
  <c r="G1528" i="6"/>
  <c r="H1528" i="6" s="1"/>
  <c r="I1528" i="6" s="1"/>
  <c r="M1528" i="6"/>
  <c r="G1728" i="6"/>
  <c r="M1728" i="6"/>
  <c r="G1931" i="6"/>
  <c r="H1931" i="6" s="1"/>
  <c r="I1931" i="6" s="1"/>
  <c r="M1931" i="6"/>
  <c r="G1619" i="6"/>
  <c r="H1619" i="6" s="1"/>
  <c r="I1619" i="6" s="1"/>
  <c r="M1619" i="6"/>
  <c r="G1819" i="6"/>
  <c r="H1819" i="6" s="1"/>
  <c r="I1819" i="6" s="1"/>
  <c r="M1819" i="6"/>
  <c r="G1485" i="6"/>
  <c r="H1485" i="6" s="1"/>
  <c r="I1485" i="6" s="1"/>
  <c r="M1485" i="6"/>
  <c r="G1685" i="6"/>
  <c r="H1685" i="6" s="1"/>
  <c r="I1685" i="6" s="1"/>
  <c r="M1685" i="6"/>
  <c r="G1889" i="6"/>
  <c r="H1889" i="6" s="1"/>
  <c r="I1889" i="6" s="1"/>
  <c r="M1889" i="6"/>
  <c r="G1556" i="6"/>
  <c r="H1556" i="6" s="1"/>
  <c r="I1556" i="6" s="1"/>
  <c r="M1556" i="6"/>
  <c r="G1756" i="6"/>
  <c r="H1756" i="6" s="1"/>
  <c r="I1756" i="6" s="1"/>
  <c r="M1756" i="6"/>
  <c r="G1956" i="6"/>
  <c r="H1956" i="6" s="1"/>
  <c r="I1956" i="6" s="1"/>
  <c r="M1956" i="6"/>
  <c r="G1294" i="6"/>
  <c r="H1294" i="6" s="1"/>
  <c r="I1294" i="6" s="1"/>
  <c r="M1294" i="6"/>
  <c r="G1416" i="6"/>
  <c r="H1416" i="6" s="1"/>
  <c r="I1416" i="6" s="1"/>
  <c r="M1416" i="6"/>
  <c r="G1540" i="6"/>
  <c r="H1540" i="6" s="1"/>
  <c r="I1540" i="6" s="1"/>
  <c r="M1540" i="6"/>
  <c r="G1666" i="6"/>
  <c r="H1666" i="6" s="1"/>
  <c r="I1666" i="6" s="1"/>
  <c r="M1666" i="6"/>
  <c r="G1792" i="6"/>
  <c r="H1792" i="6" s="1"/>
  <c r="I1792" i="6" s="1"/>
  <c r="M1792" i="6"/>
  <c r="G1916" i="6"/>
  <c r="H1916" i="6" s="1"/>
  <c r="I1916" i="6" s="1"/>
  <c r="M1916" i="6"/>
  <c r="G1222" i="6"/>
  <c r="H1222" i="6" s="1"/>
  <c r="I1222" i="6" s="1"/>
  <c r="M1222" i="6"/>
  <c r="G1333" i="6"/>
  <c r="H1333" i="6" s="1"/>
  <c r="I1333" i="6" s="1"/>
  <c r="M1333" i="6"/>
  <c r="G1458" i="6"/>
  <c r="H1458" i="6" s="1"/>
  <c r="I1458" i="6" s="1"/>
  <c r="M1458" i="6"/>
  <c r="G1584" i="6"/>
  <c r="H1584" i="6" s="1"/>
  <c r="I1584" i="6" s="1"/>
  <c r="M1584" i="6"/>
  <c r="G1709" i="6"/>
  <c r="H1709" i="6" s="1"/>
  <c r="I1709" i="6" s="1"/>
  <c r="M1709" i="6"/>
  <c r="G1834" i="6"/>
  <c r="H1834" i="6" s="1"/>
  <c r="I1834" i="6" s="1"/>
  <c r="M1834" i="6"/>
  <c r="G1960" i="6"/>
  <c r="H1960" i="6" s="1"/>
  <c r="I1960" i="6" s="1"/>
  <c r="M1960" i="6"/>
  <c r="G1214" i="6"/>
  <c r="H1214" i="6" s="1"/>
  <c r="I1214" i="6" s="1"/>
  <c r="M1214" i="6"/>
  <c r="G1324" i="6"/>
  <c r="H1324" i="6" s="1"/>
  <c r="I1324" i="6" s="1"/>
  <c r="M1324" i="6"/>
  <c r="G1449" i="6"/>
  <c r="H1449" i="6" s="1"/>
  <c r="I1449" i="6" s="1"/>
  <c r="M1449" i="6"/>
  <c r="G1575" i="6"/>
  <c r="H1575" i="6" s="1"/>
  <c r="I1575" i="6" s="1"/>
  <c r="M1575" i="6"/>
  <c r="G1700" i="6"/>
  <c r="H1700" i="6" s="1"/>
  <c r="I1700" i="6" s="1"/>
  <c r="M1700" i="6"/>
  <c r="G1825" i="6"/>
  <c r="H1825" i="6" s="1"/>
  <c r="I1825" i="6" s="1"/>
  <c r="M1825" i="6"/>
  <c r="G1951" i="6"/>
  <c r="H1951" i="6" s="1"/>
  <c r="I1951" i="6" s="1"/>
  <c r="M1951" i="6"/>
  <c r="G611" i="6"/>
  <c r="H611" i="6" s="1"/>
  <c r="I611" i="6" s="1"/>
  <c r="M611" i="6"/>
  <c r="G707" i="6"/>
  <c r="H707" i="6" s="1"/>
  <c r="I707" i="6" s="1"/>
  <c r="M707" i="6"/>
  <c r="G803" i="6"/>
  <c r="H803" i="6" s="1"/>
  <c r="I803" i="6" s="1"/>
  <c r="M803" i="6"/>
  <c r="G899" i="6"/>
  <c r="H899" i="6" s="1"/>
  <c r="I899" i="6" s="1"/>
  <c r="M899" i="6"/>
  <c r="G995" i="6"/>
  <c r="H995" i="6" s="1"/>
  <c r="I995" i="6" s="1"/>
  <c r="M995" i="6"/>
  <c r="G1091" i="6"/>
  <c r="H1091" i="6" s="1"/>
  <c r="I1091" i="6" s="1"/>
  <c r="M1091" i="6"/>
  <c r="G1187" i="6"/>
  <c r="H1187" i="6" s="1"/>
  <c r="I1187" i="6" s="1"/>
  <c r="M1187" i="6"/>
  <c r="G1283" i="6"/>
  <c r="H1283" i="6" s="1"/>
  <c r="I1283" i="6" s="1"/>
  <c r="M1283" i="6"/>
  <c r="G1387" i="6"/>
  <c r="H1387" i="6" s="1"/>
  <c r="I1387" i="6" s="1"/>
  <c r="M1387" i="6"/>
  <c r="G1497" i="6"/>
  <c r="H1497" i="6" s="1"/>
  <c r="I1497" i="6" s="1"/>
  <c r="M1497" i="6"/>
  <c r="G1607" i="6"/>
  <c r="H1607" i="6" s="1"/>
  <c r="I1607" i="6" s="1"/>
  <c r="M1607" i="6"/>
  <c r="G1716" i="6"/>
  <c r="H1716" i="6" s="1"/>
  <c r="I1716" i="6" s="1"/>
  <c r="M1716" i="6"/>
  <c r="G1826" i="6"/>
  <c r="H1826" i="6" s="1"/>
  <c r="I1826" i="6" s="1"/>
  <c r="M1826" i="6"/>
  <c r="G1936" i="6"/>
  <c r="H1936" i="6" s="1"/>
  <c r="I1936" i="6" s="1"/>
  <c r="M1936" i="6"/>
  <c r="G1358" i="6"/>
  <c r="H1358" i="6" s="1"/>
  <c r="I1358" i="6" s="1"/>
  <c r="M1358" i="6"/>
  <c r="G1454" i="6"/>
  <c r="H1454" i="6" s="1"/>
  <c r="I1454" i="6" s="1"/>
  <c r="M1454" i="6"/>
  <c r="G1550" i="6"/>
  <c r="H1550" i="6" s="1"/>
  <c r="I1550" i="6" s="1"/>
  <c r="M1550" i="6"/>
  <c r="G1646" i="6"/>
  <c r="H1646" i="6" s="1"/>
  <c r="I1646" i="6" s="1"/>
  <c r="M1646" i="6"/>
  <c r="G1742" i="6"/>
  <c r="M1742" i="6"/>
  <c r="G1838" i="6"/>
  <c r="H1838" i="6" s="1"/>
  <c r="I1838" i="6" s="1"/>
  <c r="M1838" i="6"/>
  <c r="G1934" i="6"/>
  <c r="H1934" i="6" s="1"/>
  <c r="I1934" i="6" s="1"/>
  <c r="M1934" i="6"/>
  <c r="G1985" i="6"/>
  <c r="H1985" i="6" s="1"/>
  <c r="I1985" i="6" s="1"/>
  <c r="M1985" i="6"/>
  <c r="G441" i="6"/>
  <c r="H441" i="6" s="1"/>
  <c r="I441" i="6" s="1"/>
  <c r="M441" i="6"/>
  <c r="G53" i="6"/>
  <c r="H53" i="6" s="1"/>
  <c r="I53" i="6" s="1"/>
  <c r="M53" i="6"/>
  <c r="G354" i="6"/>
  <c r="H354" i="6" s="1"/>
  <c r="I354" i="6" s="1"/>
  <c r="M354" i="6"/>
  <c r="G1097" i="6"/>
  <c r="H1097" i="6" s="1"/>
  <c r="I1097" i="6" s="1"/>
  <c r="M1097" i="6"/>
  <c r="G417" i="6"/>
  <c r="H417" i="6" s="1"/>
  <c r="I417" i="6" s="1"/>
  <c r="M417" i="6"/>
  <c r="G1557" i="6"/>
  <c r="H1557" i="6" s="1"/>
  <c r="I1557" i="6" s="1"/>
  <c r="M1557" i="6"/>
  <c r="G1095" i="6"/>
  <c r="H1095" i="6" s="1"/>
  <c r="I1095" i="6" s="1"/>
  <c r="M1095" i="6"/>
  <c r="G383" i="6"/>
  <c r="H383" i="6" s="1"/>
  <c r="I383" i="6" s="1"/>
  <c r="M383" i="6"/>
  <c r="G591" i="6"/>
  <c r="M591" i="6"/>
  <c r="G384" i="6"/>
  <c r="H384" i="6" s="1"/>
  <c r="I384" i="6" s="1"/>
  <c r="M384" i="6"/>
  <c r="G1696" i="6"/>
  <c r="H1696" i="6" s="1"/>
  <c r="I1696" i="6" s="1"/>
  <c r="M1696" i="6"/>
  <c r="G676" i="6"/>
  <c r="H676" i="6" s="1"/>
  <c r="I676" i="6" s="1"/>
  <c r="M676" i="6"/>
  <c r="G881" i="6"/>
  <c r="H881" i="6" s="1"/>
  <c r="I881" i="6" s="1"/>
  <c r="M881" i="6"/>
  <c r="G1184" i="6"/>
  <c r="H1184" i="6" s="1"/>
  <c r="I1184" i="6" s="1"/>
  <c r="M1184" i="6"/>
  <c r="G1722" i="6"/>
  <c r="H1722" i="6" s="1"/>
  <c r="I1722" i="6" s="1"/>
  <c r="M1722" i="6"/>
  <c r="G1812" i="6"/>
  <c r="H1812" i="6" s="1"/>
  <c r="I1812" i="6" s="1"/>
  <c r="M1812" i="6"/>
  <c r="G1984" i="6"/>
  <c r="H1984" i="6" s="1"/>
  <c r="I1984" i="6" s="1"/>
  <c r="M1984" i="6"/>
  <c r="G627" i="6"/>
  <c r="H627" i="6" s="1"/>
  <c r="I627" i="6" s="1"/>
  <c r="M627" i="6"/>
  <c r="G1515" i="6"/>
  <c r="H1515" i="6" s="1"/>
  <c r="I1515" i="6" s="1"/>
  <c r="M1515" i="6"/>
  <c r="G1566" i="6"/>
  <c r="H1566" i="6" s="1"/>
  <c r="I1566" i="6" s="1"/>
  <c r="M1566" i="6"/>
  <c r="G1591" i="6"/>
  <c r="H1591" i="6" s="1"/>
  <c r="I1591" i="6" s="1"/>
  <c r="M1591" i="6"/>
  <c r="G807" i="6"/>
  <c r="H807" i="6" s="1"/>
  <c r="I807" i="6" s="1"/>
  <c r="M807" i="6"/>
  <c r="G664" i="6"/>
  <c r="H664" i="6" s="1"/>
  <c r="I664" i="6" s="1"/>
  <c r="M664" i="6"/>
  <c r="G435" i="6"/>
  <c r="H435" i="6" s="1"/>
  <c r="I435" i="6" s="1"/>
  <c r="M435" i="6"/>
  <c r="G1692" i="6"/>
  <c r="H1692" i="6" s="1"/>
  <c r="I1692" i="6" s="1"/>
  <c r="M1692" i="6"/>
  <c r="G410" i="6"/>
  <c r="H410" i="6" s="1"/>
  <c r="I410" i="6" s="1"/>
  <c r="M410" i="6"/>
  <c r="G502" i="6"/>
  <c r="H502" i="6" s="1"/>
  <c r="I502" i="6" s="1"/>
  <c r="M502" i="6"/>
  <c r="G808" i="6"/>
  <c r="H808" i="6" s="1"/>
  <c r="I808" i="6" s="1"/>
  <c r="M808" i="6"/>
  <c r="G1355" i="6"/>
  <c r="H1355" i="6" s="1"/>
  <c r="I1355" i="6" s="1"/>
  <c r="M1355" i="6"/>
  <c r="G147" i="6"/>
  <c r="H147" i="6" s="1"/>
  <c r="I147" i="6" s="1"/>
  <c r="M147" i="6"/>
  <c r="G236" i="6"/>
  <c r="H236" i="6" s="1"/>
  <c r="I236" i="6" s="1"/>
  <c r="M236" i="6"/>
  <c r="G90" i="6"/>
  <c r="H90" i="6" s="1"/>
  <c r="I90" i="6" s="1"/>
  <c r="M90" i="6"/>
  <c r="G89" i="6"/>
  <c r="H89" i="6" s="1"/>
  <c r="I89" i="6" s="1"/>
  <c r="M89" i="6"/>
  <c r="G533" i="6"/>
  <c r="H533" i="6" s="1"/>
  <c r="I533" i="6" s="1"/>
  <c r="M533" i="6"/>
  <c r="G37" i="6"/>
  <c r="H37" i="6" s="1"/>
  <c r="I37" i="6" s="1"/>
  <c r="M37" i="6"/>
  <c r="G45" i="6"/>
  <c r="H45" i="6" s="1"/>
  <c r="I45" i="6" s="1"/>
  <c r="M45" i="6"/>
  <c r="G929" i="6"/>
  <c r="H929" i="6" s="1"/>
  <c r="I929" i="6" s="1"/>
  <c r="M929" i="6"/>
  <c r="G237" i="6"/>
  <c r="H237" i="6" s="1"/>
  <c r="I237" i="6" s="1"/>
  <c r="M237" i="6"/>
  <c r="G51" i="6"/>
  <c r="H51" i="6" s="1"/>
  <c r="I51" i="6" s="1"/>
  <c r="M51" i="6"/>
  <c r="G565" i="6"/>
  <c r="H565" i="6" s="1"/>
  <c r="I565" i="6" s="1"/>
  <c r="M565" i="6"/>
  <c r="G454" i="6"/>
  <c r="H454" i="6" s="1"/>
  <c r="I454" i="6" s="1"/>
  <c r="M454" i="6"/>
  <c r="G41" i="6"/>
  <c r="H41" i="6" s="1"/>
  <c r="I41" i="6" s="1"/>
  <c r="M41" i="6"/>
  <c r="G479" i="6"/>
  <c r="H479" i="6" s="1"/>
  <c r="I479" i="6" s="1"/>
  <c r="M479" i="6"/>
  <c r="G1012" i="6"/>
  <c r="H1012" i="6" s="1"/>
  <c r="I1012" i="6" s="1"/>
  <c r="M1012" i="6"/>
  <c r="G999" i="6"/>
  <c r="H999" i="6" s="1"/>
  <c r="I999" i="6" s="1"/>
  <c r="M999" i="6"/>
  <c r="G106" i="6"/>
  <c r="H106" i="6" s="1"/>
  <c r="I106" i="6" s="1"/>
  <c r="M106" i="6"/>
  <c r="G592" i="6"/>
  <c r="H592" i="6" s="1"/>
  <c r="I592" i="6" s="1"/>
  <c r="M592" i="6"/>
  <c r="G148" i="6"/>
  <c r="H148" i="6" s="1"/>
  <c r="I148" i="6" s="1"/>
  <c r="M148" i="6"/>
  <c r="G714" i="6"/>
  <c r="H714" i="6" s="1"/>
  <c r="I714" i="6" s="1"/>
  <c r="M714" i="6"/>
  <c r="G74" i="6"/>
  <c r="H74" i="6" s="1"/>
  <c r="I74" i="6" s="1"/>
  <c r="M74" i="6"/>
  <c r="G1049" i="6"/>
  <c r="H1049" i="6" s="1"/>
  <c r="I1049" i="6" s="1"/>
  <c r="M1049" i="6"/>
  <c r="G551" i="6"/>
  <c r="H551" i="6" s="1"/>
  <c r="I551" i="6" s="1"/>
  <c r="M551" i="6"/>
  <c r="G11" i="6"/>
  <c r="H11" i="6" s="1"/>
  <c r="I11" i="6" s="1"/>
  <c r="M11" i="6"/>
  <c r="G806" i="6"/>
  <c r="H806" i="6" s="1"/>
  <c r="I806" i="6" s="1"/>
  <c r="M806" i="6"/>
  <c r="G151" i="6"/>
  <c r="H151" i="6" s="1"/>
  <c r="I151" i="6" s="1"/>
  <c r="M151" i="6"/>
  <c r="G518" i="6"/>
  <c r="H518" i="6" s="1"/>
  <c r="I518" i="6" s="1"/>
  <c r="M518" i="6"/>
  <c r="G1492" i="6"/>
  <c r="H1492" i="6" s="1"/>
  <c r="I1492" i="6" s="1"/>
  <c r="M1492" i="6"/>
  <c r="G221" i="6"/>
  <c r="H221" i="6" s="1"/>
  <c r="I221" i="6" s="1"/>
  <c r="M221" i="6"/>
  <c r="G661" i="6"/>
  <c r="H661" i="6" s="1"/>
  <c r="I661" i="6" s="1"/>
  <c r="M661" i="6"/>
  <c r="G36" i="6"/>
  <c r="H36" i="6" s="1"/>
  <c r="I36" i="6" s="1"/>
  <c r="M36" i="6"/>
  <c r="G317" i="6"/>
  <c r="H317" i="6" s="1"/>
  <c r="I317" i="6" s="1"/>
  <c r="M317" i="6"/>
  <c r="G100" i="6"/>
  <c r="H100" i="6" s="1"/>
  <c r="I100" i="6" s="1"/>
  <c r="M100" i="6"/>
  <c r="G431" i="6"/>
  <c r="H431" i="6" s="1"/>
  <c r="I431" i="6" s="1"/>
  <c r="M431" i="6"/>
  <c r="G1157" i="6"/>
  <c r="H1157" i="6" s="1"/>
  <c r="I1157" i="6" s="1"/>
  <c r="M1157" i="6"/>
  <c r="G76" i="6"/>
  <c r="H76" i="6" s="1"/>
  <c r="I76" i="6" s="1"/>
  <c r="M76" i="6"/>
  <c r="G202" i="6"/>
  <c r="H202" i="6" s="1"/>
  <c r="I202" i="6" s="1"/>
  <c r="M202" i="6"/>
  <c r="G389" i="6"/>
  <c r="H389" i="6" s="1"/>
  <c r="I389" i="6" s="1"/>
  <c r="M389" i="6"/>
  <c r="G617" i="6"/>
  <c r="H617" i="6" s="1"/>
  <c r="I617" i="6" s="1"/>
  <c r="M617" i="6"/>
  <c r="G1055" i="6"/>
  <c r="H1055" i="6" s="1"/>
  <c r="I1055" i="6" s="1"/>
  <c r="M1055" i="6"/>
  <c r="G18" i="6"/>
  <c r="H18" i="6" s="1"/>
  <c r="I18" i="6" s="1"/>
  <c r="M18" i="6"/>
  <c r="G143" i="6"/>
  <c r="H143" i="6" s="1"/>
  <c r="I143" i="6" s="1"/>
  <c r="M143" i="6"/>
  <c r="G286" i="6"/>
  <c r="H286" i="6" s="1"/>
  <c r="I286" i="6" s="1"/>
  <c r="M286" i="6"/>
  <c r="G506" i="6"/>
  <c r="H506" i="6" s="1"/>
  <c r="I506" i="6" s="1"/>
  <c r="M506" i="6"/>
  <c r="G825" i="6"/>
  <c r="H825" i="6" s="1"/>
  <c r="I825" i="6" s="1"/>
  <c r="M825" i="6"/>
  <c r="G1423" i="6"/>
  <c r="H1423" i="6" s="1"/>
  <c r="I1423" i="6" s="1"/>
  <c r="M1423" i="6"/>
  <c r="G82" i="6"/>
  <c r="H82" i="6" s="1"/>
  <c r="I82" i="6" s="1"/>
  <c r="M82" i="6"/>
  <c r="G207" i="6"/>
  <c r="H207" i="6" s="1"/>
  <c r="I207" i="6" s="1"/>
  <c r="M207" i="6"/>
  <c r="G398" i="6"/>
  <c r="H398" i="6" s="1"/>
  <c r="I398" i="6" s="1"/>
  <c r="M398" i="6"/>
  <c r="G628" i="6"/>
  <c r="H628" i="6" s="1"/>
  <c r="I628" i="6" s="1"/>
  <c r="M628" i="6"/>
  <c r="G1076" i="6"/>
  <c r="H1076" i="6" s="1"/>
  <c r="I1076" i="6" s="1"/>
  <c r="M1076" i="6"/>
  <c r="G20" i="6"/>
  <c r="M20" i="6"/>
  <c r="G146" i="6"/>
  <c r="H146" i="6" s="1"/>
  <c r="I146" i="6" s="1"/>
  <c r="M146" i="6"/>
  <c r="G290" i="6"/>
  <c r="H290" i="6" s="1"/>
  <c r="I290" i="6" s="1"/>
  <c r="M290" i="6"/>
  <c r="G509" i="6"/>
  <c r="H509" i="6" s="1"/>
  <c r="I509" i="6" s="1"/>
  <c r="M509" i="6"/>
  <c r="G833" i="6"/>
  <c r="H833" i="6" s="1"/>
  <c r="I833" i="6" s="1"/>
  <c r="M833" i="6"/>
  <c r="G1441" i="6"/>
  <c r="H1441" i="6" s="1"/>
  <c r="I1441" i="6" s="1"/>
  <c r="M1441" i="6"/>
  <c r="G68" i="6"/>
  <c r="H68" i="6" s="1"/>
  <c r="I68" i="6" s="1"/>
  <c r="M68" i="6"/>
  <c r="G178" i="6"/>
  <c r="H178" i="6" s="1"/>
  <c r="I178" i="6" s="1"/>
  <c r="M178" i="6"/>
  <c r="G287" i="6"/>
  <c r="H287" i="6" s="1"/>
  <c r="I287" i="6" s="1"/>
  <c r="M287" i="6"/>
  <c r="G397" i="6"/>
  <c r="H397" i="6" s="1"/>
  <c r="I397" i="6" s="1"/>
  <c r="M397" i="6"/>
  <c r="G507" i="6"/>
  <c r="H507" i="6" s="1"/>
  <c r="I507" i="6" s="1"/>
  <c r="M507" i="6"/>
  <c r="G626" i="6"/>
  <c r="H626" i="6" s="1"/>
  <c r="I626" i="6" s="1"/>
  <c r="M626" i="6"/>
  <c r="G828" i="6"/>
  <c r="H828" i="6" s="1"/>
  <c r="I828" i="6" s="1"/>
  <c r="M828" i="6"/>
  <c r="G1074" i="6"/>
  <c r="H1074" i="6" s="1"/>
  <c r="I1074" i="6" s="1"/>
  <c r="M1074" i="6"/>
  <c r="G1431" i="6"/>
  <c r="H1431" i="6" s="1"/>
  <c r="I1431" i="6" s="1"/>
  <c r="M1431" i="6"/>
  <c r="G282" i="6"/>
  <c r="H282" i="6" s="1"/>
  <c r="I282" i="6" s="1"/>
  <c r="M282" i="6"/>
  <c r="G391" i="6"/>
  <c r="H391" i="6" s="1"/>
  <c r="I391" i="6" s="1"/>
  <c r="M391" i="6"/>
  <c r="G501" i="6"/>
  <c r="H501" i="6" s="1"/>
  <c r="I501" i="6" s="1"/>
  <c r="M501" i="6"/>
  <c r="G620" i="6"/>
  <c r="H620" i="6" s="1"/>
  <c r="I620" i="6" s="1"/>
  <c r="M620" i="6"/>
  <c r="G816" i="6"/>
  <c r="H816" i="6" s="1"/>
  <c r="I816" i="6" s="1"/>
  <c r="M816" i="6"/>
  <c r="G1062" i="6"/>
  <c r="H1062" i="6" s="1"/>
  <c r="I1062" i="6" s="1"/>
  <c r="M1062" i="6"/>
  <c r="G1403" i="6"/>
  <c r="H1403" i="6" s="1"/>
  <c r="I1403" i="6" s="1"/>
  <c r="M1403" i="6"/>
  <c r="G265" i="6"/>
  <c r="H265" i="6" s="1"/>
  <c r="I265" i="6" s="1"/>
  <c r="M265" i="6"/>
  <c r="G374" i="6"/>
  <c r="H374" i="6" s="1"/>
  <c r="I374" i="6" s="1"/>
  <c r="M374" i="6"/>
  <c r="G484" i="6"/>
  <c r="M484" i="6"/>
  <c r="G600" i="6"/>
  <c r="H600" i="6" s="1"/>
  <c r="I600" i="6" s="1"/>
  <c r="M600" i="6"/>
  <c r="G782" i="6"/>
  <c r="H782" i="6" s="1"/>
  <c r="I782" i="6" s="1"/>
  <c r="M782" i="6"/>
  <c r="G1022" i="6"/>
  <c r="H1022" i="6" s="1"/>
  <c r="I1022" i="6" s="1"/>
  <c r="M1022" i="6"/>
  <c r="G1336" i="6"/>
  <c r="H1336" i="6" s="1"/>
  <c r="I1336" i="6" s="1"/>
  <c r="M1336" i="6"/>
  <c r="G247" i="6"/>
  <c r="H247" i="6" s="1"/>
  <c r="I247" i="6" s="1"/>
  <c r="M247" i="6"/>
  <c r="G357" i="6"/>
  <c r="H357" i="6" s="1"/>
  <c r="I357" i="6" s="1"/>
  <c r="M357" i="6"/>
  <c r="G467" i="6"/>
  <c r="H467" i="6" s="1"/>
  <c r="I467" i="6" s="1"/>
  <c r="M467" i="6"/>
  <c r="G581" i="6"/>
  <c r="H581" i="6" s="1"/>
  <c r="I581" i="6" s="1"/>
  <c r="M581" i="6"/>
  <c r="G746" i="6"/>
  <c r="H746" i="6" s="1"/>
  <c r="I746" i="6" s="1"/>
  <c r="M746" i="6"/>
  <c r="G982" i="6"/>
  <c r="H982" i="6" s="1"/>
  <c r="I982" i="6" s="1"/>
  <c r="M982" i="6"/>
  <c r="G1265" i="6"/>
  <c r="H1265" i="6" s="1"/>
  <c r="I1265" i="6" s="1"/>
  <c r="M1265" i="6"/>
  <c r="G1911" i="6"/>
  <c r="H1911" i="6" s="1"/>
  <c r="I1911" i="6" s="1"/>
  <c r="M1911" i="6"/>
  <c r="G88" i="6"/>
  <c r="H88" i="6" s="1"/>
  <c r="I88" i="6" s="1"/>
  <c r="M88" i="6"/>
  <c r="G184" i="6"/>
  <c r="H184" i="6" s="1"/>
  <c r="I184" i="6" s="1"/>
  <c r="M184" i="6"/>
  <c r="G280" i="6"/>
  <c r="H280" i="6" s="1"/>
  <c r="I280" i="6" s="1"/>
  <c r="M280" i="6"/>
  <c r="G376" i="6"/>
  <c r="H376" i="6" s="1"/>
  <c r="I376" i="6" s="1"/>
  <c r="M376" i="6"/>
  <c r="G472" i="6"/>
  <c r="H472" i="6" s="1"/>
  <c r="I472" i="6" s="1"/>
  <c r="M472" i="6"/>
  <c r="G570" i="6"/>
  <c r="H570" i="6" s="1"/>
  <c r="I570" i="6" s="1"/>
  <c r="M570" i="6"/>
  <c r="G680" i="6"/>
  <c r="H680" i="6" s="1"/>
  <c r="I680" i="6" s="1"/>
  <c r="M680" i="6"/>
  <c r="G790" i="6"/>
  <c r="H790" i="6" s="1"/>
  <c r="I790" i="6" s="1"/>
  <c r="M790" i="6"/>
  <c r="G906" i="6"/>
  <c r="H906" i="6" s="1"/>
  <c r="I906" i="6" s="1"/>
  <c r="M906" i="6"/>
  <c r="G1031" i="6"/>
  <c r="H1031" i="6" s="1"/>
  <c r="I1031" i="6" s="1"/>
  <c r="M1031" i="6"/>
  <c r="G1160" i="6"/>
  <c r="H1160" i="6" s="1"/>
  <c r="I1160" i="6" s="1"/>
  <c r="M1160" i="6"/>
  <c r="G1349" i="6"/>
  <c r="H1349" i="6" s="1"/>
  <c r="I1349" i="6" s="1"/>
  <c r="M1349" i="6"/>
  <c r="G1664" i="6"/>
  <c r="H1664" i="6" s="1"/>
  <c r="I1664" i="6" s="1"/>
  <c r="M1664" i="6"/>
  <c r="G674" i="6"/>
  <c r="H674" i="6" s="1"/>
  <c r="I674" i="6" s="1"/>
  <c r="M674" i="6"/>
  <c r="G784" i="6"/>
  <c r="H784" i="6" s="1"/>
  <c r="I784" i="6" s="1"/>
  <c r="M784" i="6"/>
  <c r="G900" i="6"/>
  <c r="H900" i="6" s="1"/>
  <c r="I900" i="6" s="1"/>
  <c r="M900" i="6"/>
  <c r="G1025" i="6"/>
  <c r="H1025" i="6" s="1"/>
  <c r="I1025" i="6" s="1"/>
  <c r="M1025" i="6"/>
  <c r="G1152" i="6"/>
  <c r="H1152" i="6" s="1"/>
  <c r="I1152" i="6" s="1"/>
  <c r="M1152" i="6"/>
  <c r="G1338" i="6"/>
  <c r="H1338" i="6" s="1"/>
  <c r="I1338" i="6" s="1"/>
  <c r="M1338" i="6"/>
  <c r="G1642" i="6"/>
  <c r="H1642" i="6" s="1"/>
  <c r="I1642" i="6" s="1"/>
  <c r="M1642" i="6"/>
  <c r="G666" i="6"/>
  <c r="H666" i="6" s="1"/>
  <c r="I666" i="6" s="1"/>
  <c r="M666" i="6"/>
  <c r="G776" i="6"/>
  <c r="H776" i="6" s="1"/>
  <c r="I776" i="6" s="1"/>
  <c r="M776" i="6"/>
  <c r="G890" i="6"/>
  <c r="H890" i="6" s="1"/>
  <c r="I890" i="6" s="1"/>
  <c r="M890" i="6"/>
  <c r="G1016" i="6"/>
  <c r="H1016" i="6" s="1"/>
  <c r="I1016" i="6" s="1"/>
  <c r="M1016" i="6"/>
  <c r="G1142" i="6"/>
  <c r="H1142" i="6" s="1"/>
  <c r="I1142" i="6" s="1"/>
  <c r="M1142" i="6"/>
  <c r="G1320" i="6"/>
  <c r="H1320" i="6" s="1"/>
  <c r="I1320" i="6" s="1"/>
  <c r="M1320" i="6"/>
  <c r="G1612" i="6"/>
  <c r="H1612" i="6" s="1"/>
  <c r="I1612" i="6" s="1"/>
  <c r="M1612" i="6"/>
  <c r="G649" i="6"/>
  <c r="H649" i="6" s="1"/>
  <c r="I649" i="6" s="1"/>
  <c r="M649" i="6"/>
  <c r="G759" i="6"/>
  <c r="H759" i="6" s="1"/>
  <c r="I759" i="6" s="1"/>
  <c r="M759" i="6"/>
  <c r="G871" i="6"/>
  <c r="H871" i="6" s="1"/>
  <c r="I871" i="6" s="1"/>
  <c r="M871" i="6"/>
  <c r="G997" i="6"/>
  <c r="H997" i="6" s="1"/>
  <c r="I997" i="6" s="1"/>
  <c r="M997" i="6"/>
  <c r="G1121" i="6"/>
  <c r="H1121" i="6" s="1"/>
  <c r="I1121" i="6" s="1"/>
  <c r="M1121" i="6"/>
  <c r="G1290" i="6"/>
  <c r="H1290" i="6" s="1"/>
  <c r="I1290" i="6" s="1"/>
  <c r="M1290" i="6"/>
  <c r="G1548" i="6"/>
  <c r="H1548" i="6" s="1"/>
  <c r="I1548" i="6" s="1"/>
  <c r="M1548" i="6"/>
  <c r="G1952" i="6"/>
  <c r="H1952" i="6" s="1"/>
  <c r="I1952" i="6" s="1"/>
  <c r="M1952" i="6"/>
  <c r="G950" i="6"/>
  <c r="H950" i="6" s="1"/>
  <c r="I950" i="6" s="1"/>
  <c r="M950" i="6"/>
  <c r="G1060" i="6"/>
  <c r="H1060" i="6" s="1"/>
  <c r="I1060" i="6" s="1"/>
  <c r="M1060" i="6"/>
  <c r="G1174" i="6"/>
  <c r="H1174" i="6" s="1"/>
  <c r="I1174" i="6" s="1"/>
  <c r="M1174" i="6"/>
  <c r="G1346" i="6"/>
  <c r="H1346" i="6" s="1"/>
  <c r="I1346" i="6" s="1"/>
  <c r="M1346" i="6"/>
  <c r="G1546" i="6"/>
  <c r="H1546" i="6" s="1"/>
  <c r="I1546" i="6" s="1"/>
  <c r="M1546" i="6"/>
  <c r="G1746" i="6"/>
  <c r="H1746" i="6" s="1"/>
  <c r="I1746" i="6" s="1"/>
  <c r="M1746" i="6"/>
  <c r="G1946" i="6"/>
  <c r="H1946" i="6" s="1"/>
  <c r="I1946" i="6" s="1"/>
  <c r="M1946" i="6"/>
  <c r="G1633" i="6"/>
  <c r="H1633" i="6" s="1"/>
  <c r="I1633" i="6" s="1"/>
  <c r="M1633" i="6"/>
  <c r="G1837" i="6"/>
  <c r="H1837" i="6" s="1"/>
  <c r="I1837" i="6" s="1"/>
  <c r="M1837" i="6"/>
  <c r="G1504" i="6"/>
  <c r="H1504" i="6" s="1"/>
  <c r="I1504" i="6" s="1"/>
  <c r="M1504" i="6"/>
  <c r="G1704" i="6"/>
  <c r="H1704" i="6" s="1"/>
  <c r="I1704" i="6" s="1"/>
  <c r="M1704" i="6"/>
  <c r="G1904" i="6"/>
  <c r="H1904" i="6" s="1"/>
  <c r="I1904" i="6" s="1"/>
  <c r="M1904" i="6"/>
  <c r="G1571" i="6"/>
  <c r="H1571" i="6" s="1"/>
  <c r="I1571" i="6" s="1"/>
  <c r="M1571" i="6"/>
  <c r="G1775" i="6"/>
  <c r="H1775" i="6" s="1"/>
  <c r="I1775" i="6" s="1"/>
  <c r="M1775" i="6"/>
  <c r="G1978" i="6"/>
  <c r="H1978" i="6" s="1"/>
  <c r="I1978" i="6" s="1"/>
  <c r="M1978" i="6"/>
  <c r="G1303" i="6"/>
  <c r="H1303" i="6" s="1"/>
  <c r="I1303" i="6" s="1"/>
  <c r="M1303" i="6"/>
  <c r="G1426" i="6"/>
  <c r="H1426" i="6" s="1"/>
  <c r="I1426" i="6" s="1"/>
  <c r="M1426" i="6"/>
  <c r="G1551" i="6"/>
  <c r="H1551" i="6" s="1"/>
  <c r="I1551" i="6" s="1"/>
  <c r="M1551" i="6"/>
  <c r="G1676" i="6"/>
  <c r="H1676" i="6" s="1"/>
  <c r="I1676" i="6" s="1"/>
  <c r="M1676" i="6"/>
  <c r="G1802" i="6"/>
  <c r="H1802" i="6" s="1"/>
  <c r="I1802" i="6" s="1"/>
  <c r="M1802" i="6"/>
  <c r="G1928" i="6"/>
  <c r="H1928" i="6" s="1"/>
  <c r="I1928" i="6" s="1"/>
  <c r="M1928" i="6"/>
  <c r="G1231" i="6"/>
  <c r="H1231" i="6" s="1"/>
  <c r="I1231" i="6" s="1"/>
  <c r="M1231" i="6"/>
  <c r="G1344" i="6"/>
  <c r="H1344" i="6" s="1"/>
  <c r="I1344" i="6" s="1"/>
  <c r="M1344" i="6"/>
  <c r="G1468" i="6"/>
  <c r="H1468" i="6" s="1"/>
  <c r="I1468" i="6" s="1"/>
  <c r="M1468" i="6"/>
  <c r="G1594" i="6"/>
  <c r="H1594" i="6" s="1"/>
  <c r="I1594" i="6" s="1"/>
  <c r="M1594" i="6"/>
  <c r="G1720" i="6"/>
  <c r="H1720" i="6" s="1"/>
  <c r="I1720" i="6" s="1"/>
  <c r="M1720" i="6"/>
  <c r="G1845" i="6"/>
  <c r="H1845" i="6" s="1"/>
  <c r="I1845" i="6" s="1"/>
  <c r="M1845" i="6"/>
  <c r="G1972" i="6"/>
  <c r="H1972" i="6" s="1"/>
  <c r="I1972" i="6" s="1"/>
  <c r="M1972" i="6"/>
  <c r="G1223" i="6"/>
  <c r="H1223" i="6" s="1"/>
  <c r="I1223" i="6" s="1"/>
  <c r="M1223" i="6"/>
  <c r="G1335" i="6"/>
  <c r="H1335" i="6" s="1"/>
  <c r="I1335" i="6" s="1"/>
  <c r="M1335" i="6"/>
  <c r="G1459" i="6"/>
  <c r="H1459" i="6" s="1"/>
  <c r="I1459" i="6" s="1"/>
  <c r="M1459" i="6"/>
  <c r="G1585" i="6"/>
  <c r="H1585" i="6" s="1"/>
  <c r="I1585" i="6" s="1"/>
  <c r="M1585" i="6"/>
  <c r="G1711" i="6"/>
  <c r="H1711" i="6" s="1"/>
  <c r="I1711" i="6" s="1"/>
  <c r="M1711" i="6"/>
  <c r="G1836" i="6"/>
  <c r="H1836" i="6" s="1"/>
  <c r="I1836" i="6" s="1"/>
  <c r="M1836" i="6"/>
  <c r="G1962" i="6"/>
  <c r="H1962" i="6" s="1"/>
  <c r="I1962" i="6" s="1"/>
  <c r="M1962" i="6"/>
  <c r="G619" i="6"/>
  <c r="H619" i="6" s="1"/>
  <c r="I619" i="6" s="1"/>
  <c r="M619" i="6"/>
  <c r="G715" i="6"/>
  <c r="H715" i="6" s="1"/>
  <c r="I715" i="6" s="1"/>
  <c r="M715" i="6"/>
  <c r="G811" i="6"/>
  <c r="H811" i="6" s="1"/>
  <c r="I811" i="6" s="1"/>
  <c r="M811" i="6"/>
  <c r="G907" i="6"/>
  <c r="H907" i="6" s="1"/>
  <c r="I907" i="6" s="1"/>
  <c r="M907" i="6"/>
  <c r="G1003" i="6"/>
  <c r="H1003" i="6" s="1"/>
  <c r="I1003" i="6" s="1"/>
  <c r="M1003" i="6"/>
  <c r="G1099" i="6"/>
  <c r="H1099" i="6" s="1"/>
  <c r="I1099" i="6" s="1"/>
  <c r="M1099" i="6"/>
  <c r="G1195" i="6"/>
  <c r="H1195" i="6" s="1"/>
  <c r="I1195" i="6" s="1"/>
  <c r="M1195" i="6"/>
  <c r="G1291" i="6"/>
  <c r="H1291" i="6" s="1"/>
  <c r="I1291" i="6" s="1"/>
  <c r="M1291" i="6"/>
  <c r="G1396" i="6"/>
  <c r="H1396" i="6" s="1"/>
  <c r="I1396" i="6" s="1"/>
  <c r="M1396" i="6"/>
  <c r="G1506" i="6"/>
  <c r="H1506" i="6" s="1"/>
  <c r="I1506" i="6" s="1"/>
  <c r="M1506" i="6"/>
  <c r="G1616" i="6"/>
  <c r="H1616" i="6" s="1"/>
  <c r="I1616" i="6" s="1"/>
  <c r="M1616" i="6"/>
  <c r="G1725" i="6"/>
  <c r="H1725" i="6" s="1"/>
  <c r="I1725" i="6" s="1"/>
  <c r="M1725" i="6"/>
  <c r="G1835" i="6"/>
  <c r="H1835" i="6" s="1"/>
  <c r="I1835" i="6" s="1"/>
  <c r="M1835" i="6"/>
  <c r="G1945" i="6"/>
  <c r="H1945" i="6" s="1"/>
  <c r="I1945" i="6" s="1"/>
  <c r="M1945" i="6"/>
  <c r="G1366" i="6"/>
  <c r="H1366" i="6" s="1"/>
  <c r="I1366" i="6" s="1"/>
  <c r="M1366" i="6"/>
  <c r="G1462" i="6"/>
  <c r="H1462" i="6" s="1"/>
  <c r="I1462" i="6" s="1"/>
  <c r="M1462" i="6"/>
  <c r="G1558" i="6"/>
  <c r="H1558" i="6" s="1"/>
  <c r="I1558" i="6" s="1"/>
  <c r="M1558" i="6"/>
  <c r="G1654" i="6"/>
  <c r="H1654" i="6" s="1"/>
  <c r="I1654" i="6" s="1"/>
  <c r="M1654" i="6"/>
  <c r="G1750" i="6"/>
  <c r="H1750" i="6" s="1"/>
  <c r="I1750" i="6" s="1"/>
  <c r="M1750" i="6"/>
  <c r="G1846" i="6"/>
  <c r="H1846" i="6" s="1"/>
  <c r="I1846" i="6" s="1"/>
  <c r="M1846" i="6"/>
  <c r="G1942" i="6"/>
  <c r="H1942" i="6" s="1"/>
  <c r="I1942" i="6" s="1"/>
  <c r="M1942" i="6"/>
  <c r="G1993" i="6"/>
  <c r="H1993" i="6" s="1"/>
  <c r="I1993" i="6" s="1"/>
  <c r="M1993" i="6"/>
  <c r="G189" i="6"/>
  <c r="H189" i="6" s="1"/>
  <c r="I189" i="6" s="1"/>
  <c r="M189" i="6"/>
  <c r="H1474" i="6"/>
  <c r="I1474" i="6" s="1"/>
  <c r="D403" i="4"/>
  <c r="F403" i="4" s="1"/>
  <c r="D1937" i="4"/>
  <c r="F1937" i="4" s="1"/>
  <c r="D565" i="4"/>
  <c r="F565" i="4" s="1"/>
  <c r="D1100" i="4"/>
  <c r="F1100" i="4" s="1"/>
  <c r="D499" i="4"/>
  <c r="F499" i="4" s="1"/>
  <c r="D238" i="4"/>
  <c r="F238" i="4" s="1"/>
  <c r="D1056" i="4"/>
  <c r="F1056" i="4" s="1"/>
  <c r="D274" i="4"/>
  <c r="F274" i="4" s="1"/>
  <c r="D1353" i="4"/>
  <c r="F1353" i="4" s="1"/>
  <c r="D1934" i="4"/>
  <c r="F1934" i="4" s="1"/>
  <c r="D1886" i="4"/>
  <c r="F1886" i="4" s="1"/>
  <c r="D232" i="4"/>
  <c r="F232" i="4" s="1"/>
  <c r="D1627" i="4"/>
  <c r="F1627" i="4" s="1"/>
  <c r="D1647" i="4"/>
  <c r="F1647" i="4" s="1"/>
  <c r="D259" i="4"/>
  <c r="F259" i="4" s="1"/>
  <c r="D759" i="4"/>
  <c r="F759" i="4" s="1"/>
  <c r="D1921" i="4"/>
  <c r="F1921" i="4" s="1"/>
  <c r="D888" i="4"/>
  <c r="F888" i="4" s="1"/>
  <c r="D741" i="4"/>
  <c r="F741" i="4" s="1"/>
  <c r="D1859" i="4"/>
  <c r="F1859" i="4" s="1"/>
  <c r="D858" i="4"/>
  <c r="F858" i="4" s="1"/>
  <c r="D1363" i="4"/>
  <c r="F1363" i="4" s="1"/>
  <c r="D973" i="4"/>
  <c r="F973" i="4" s="1"/>
  <c r="D1069" i="4"/>
  <c r="F1069" i="4" s="1"/>
  <c r="D1165" i="4"/>
  <c r="F1165" i="4" s="1"/>
  <c r="D1275" i="4"/>
  <c r="F1275" i="4" s="1"/>
  <c r="D1494" i="4"/>
  <c r="F1494" i="4" s="1"/>
  <c r="D1604" i="4"/>
  <c r="F1604" i="4" s="1"/>
  <c r="D1713" i="4"/>
  <c r="F1713" i="4" s="1"/>
  <c r="D1823" i="4"/>
  <c r="F1823" i="4" s="1"/>
  <c r="D1933" i="4"/>
  <c r="F1933" i="4" s="1"/>
  <c r="D982" i="4"/>
  <c r="F982" i="4" s="1"/>
  <c r="D1175" i="4"/>
  <c r="F1175" i="4" s="1"/>
  <c r="D1724" i="4"/>
  <c r="F1724" i="4" s="1"/>
  <c r="D871" i="4"/>
  <c r="F871" i="4" s="1"/>
  <c r="D967" i="4"/>
  <c r="F967" i="4" s="1"/>
  <c r="D1063" i="4"/>
  <c r="F1063" i="4" s="1"/>
  <c r="D1159" i="4"/>
  <c r="F1159" i="4" s="1"/>
  <c r="D1487" i="4"/>
  <c r="F1487" i="4" s="1"/>
  <c r="D1707" i="4"/>
  <c r="F1707" i="4" s="1"/>
  <c r="D1816" i="4"/>
  <c r="F1816" i="4" s="1"/>
  <c r="D1218" i="4"/>
  <c r="F1218" i="4" s="1"/>
  <c r="D1314" i="4"/>
  <c r="F1314" i="4" s="1"/>
  <c r="D1506" i="4"/>
  <c r="F1506" i="4" s="1"/>
  <c r="D1602" i="4"/>
  <c r="F1602" i="4" s="1"/>
  <c r="D907" i="4"/>
  <c r="F907" i="4" s="1"/>
  <c r="D878" i="4"/>
  <c r="F878" i="4" s="1"/>
  <c r="D631" i="4"/>
  <c r="F631" i="4" s="1"/>
  <c r="D615" i="4"/>
  <c r="F615" i="4" s="1"/>
  <c r="D178" i="4"/>
  <c r="F178" i="4" s="1"/>
  <c r="D946" i="4"/>
  <c r="F946" i="4" s="1"/>
  <c r="D1463" i="4"/>
  <c r="F1463" i="4" s="1"/>
  <c r="D1375" i="4"/>
  <c r="F1375" i="4" s="1"/>
  <c r="D1070" i="4"/>
  <c r="F1070" i="4" s="1"/>
  <c r="D1715" i="4"/>
  <c r="F1715" i="4" s="1"/>
  <c r="D883" i="4"/>
  <c r="F883" i="4" s="1"/>
  <c r="D1292" i="4"/>
  <c r="F1292" i="4" s="1"/>
  <c r="D515" i="4"/>
  <c r="F515" i="4" s="1"/>
  <c r="D1361" i="4"/>
  <c r="F1361" i="4" s="1"/>
  <c r="D899" i="4"/>
  <c r="F899" i="4" s="1"/>
  <c r="D1089" i="4"/>
  <c r="F1089" i="4" s="1"/>
  <c r="D1901" i="4"/>
  <c r="F1901" i="4" s="1"/>
  <c r="D491" i="4"/>
  <c r="F491" i="4" s="1"/>
  <c r="D762" i="4"/>
  <c r="F762" i="4" s="1"/>
  <c r="D1050" i="4"/>
  <c r="F1050" i="4" s="1"/>
  <c r="D1472" i="4"/>
  <c r="F1472" i="4" s="1"/>
  <c r="D1911" i="4"/>
  <c r="F1911" i="4" s="1"/>
  <c r="D1614" i="4"/>
  <c r="F1614" i="4" s="1"/>
  <c r="D1278" i="4"/>
  <c r="F1278" i="4" s="1"/>
  <c r="D201" i="4"/>
  <c r="F201" i="4" s="1"/>
  <c r="D299" i="4"/>
  <c r="F299" i="4" s="1"/>
  <c r="D1208" i="4"/>
  <c r="F1208" i="4" s="1"/>
  <c r="D241" i="4"/>
  <c r="F241" i="4" s="1"/>
  <c r="D819" i="4"/>
  <c r="F819" i="4" s="1"/>
  <c r="D339" i="4"/>
  <c r="F339" i="4" s="1"/>
  <c r="D777" i="4"/>
  <c r="F777" i="4" s="1"/>
  <c r="D1383" i="4"/>
  <c r="F1383" i="4" s="1"/>
  <c r="D1671" i="4"/>
  <c r="F1671" i="4" s="1"/>
  <c r="D600" i="4"/>
  <c r="F600" i="4" s="1"/>
  <c r="D1374" i="4"/>
  <c r="F1374" i="4" s="1"/>
  <c r="D1773" i="4"/>
  <c r="F1773" i="4" s="1"/>
  <c r="D896" i="4"/>
  <c r="F896" i="4" s="1"/>
  <c r="D1581" i="4"/>
  <c r="F1581" i="4" s="1"/>
  <c r="D849" i="4"/>
  <c r="F849" i="4" s="1"/>
  <c r="D1621" i="4"/>
  <c r="F1621" i="4" s="1"/>
  <c r="D1792" i="4"/>
  <c r="F1792" i="4" s="1"/>
  <c r="D1595" i="4"/>
  <c r="F1595" i="4" s="1"/>
  <c r="D1259" i="4"/>
  <c r="F1259" i="4" s="1"/>
  <c r="D1917" i="4"/>
  <c r="F1917" i="4" s="1"/>
  <c r="D424" i="4"/>
  <c r="F424" i="4" s="1"/>
  <c r="D1497" i="4"/>
  <c r="F1497" i="4" s="1"/>
  <c r="D1397" i="4"/>
  <c r="F1397" i="4" s="1"/>
  <c r="D1120" i="4"/>
  <c r="F1120" i="4" s="1"/>
  <c r="D303" i="4"/>
  <c r="F303" i="4" s="1"/>
  <c r="D860" i="4"/>
  <c r="F860" i="4" s="1"/>
  <c r="D1146" i="4"/>
  <c r="F1146" i="4" s="1"/>
  <c r="D601" i="4"/>
  <c r="F601" i="4" s="1"/>
  <c r="D880" i="4"/>
  <c r="F880" i="4" s="1"/>
  <c r="D528" i="4"/>
  <c r="F528" i="4" s="1"/>
  <c r="D1446" i="4"/>
  <c r="F1446" i="4" s="1"/>
  <c r="D329" i="4"/>
  <c r="F329" i="4" s="1"/>
  <c r="D481" i="4"/>
  <c r="F481" i="4" s="1"/>
  <c r="D1355" i="4"/>
  <c r="F1355" i="4" s="1"/>
  <c r="D1429" i="4"/>
  <c r="F1429" i="4" s="1"/>
  <c r="D1809" i="4"/>
  <c r="F1809" i="4" s="1"/>
  <c r="D1137" i="4"/>
  <c r="F1137" i="4" s="1"/>
  <c r="D1791" i="4"/>
  <c r="F1791" i="4" s="1"/>
  <c r="D1233" i="4"/>
  <c r="F1233" i="4" s="1"/>
  <c r="D588" i="4"/>
  <c r="F588" i="4" s="1"/>
  <c r="D388" i="4"/>
  <c r="F388" i="4" s="1"/>
  <c r="D183" i="4"/>
  <c r="F183" i="4" s="1"/>
  <c r="D1592" i="4"/>
  <c r="F1592" i="4" s="1"/>
  <c r="D856" i="4"/>
  <c r="F856" i="4" s="1"/>
  <c r="D549" i="4"/>
  <c r="F549" i="4" s="1"/>
  <c r="D1831" i="4"/>
  <c r="F1831" i="4" s="1"/>
  <c r="D163" i="4"/>
  <c r="F163" i="4" s="1"/>
  <c r="D496" i="4"/>
  <c r="F496" i="4" s="1"/>
  <c r="D1543" i="4"/>
  <c r="F1543" i="4" s="1"/>
  <c r="D757" i="4"/>
  <c r="F757" i="4" s="1"/>
  <c r="D489" i="4"/>
  <c r="F489" i="4" s="1"/>
  <c r="D865" i="4"/>
  <c r="F865" i="4" s="1"/>
  <c r="D1003" i="4"/>
  <c r="F1003" i="4" s="1"/>
  <c r="D82" i="4"/>
  <c r="F82" i="4" s="1"/>
  <c r="D1042" i="4"/>
  <c r="F1042" i="4" s="1"/>
  <c r="D1166" i="4"/>
  <c r="F1166" i="4" s="1"/>
  <c r="D1402" i="4"/>
  <c r="F1402" i="4" s="1"/>
  <c r="D805" i="4"/>
  <c r="F805" i="4" s="1"/>
  <c r="D1940" i="4"/>
  <c r="F1940" i="4" s="1"/>
  <c r="D365" i="4"/>
  <c r="F365" i="4" s="1"/>
  <c r="D413" i="4"/>
  <c r="F413" i="4" s="1"/>
  <c r="D742" i="4"/>
  <c r="F742" i="4" s="1"/>
  <c r="D1437" i="4"/>
  <c r="F1437" i="4" s="1"/>
  <c r="D1876" i="4"/>
  <c r="F1876" i="4" s="1"/>
  <c r="D1801" i="4"/>
  <c r="F1801" i="4" s="1"/>
  <c r="D1833" i="4"/>
  <c r="F1833" i="4" s="1"/>
  <c r="D809" i="4"/>
  <c r="F809" i="4" s="1"/>
  <c r="D169" i="4"/>
  <c r="F169" i="4" s="1"/>
  <c r="D808" i="4"/>
  <c r="F808" i="4" s="1"/>
  <c r="D131" i="4"/>
  <c r="F131" i="4" s="1"/>
  <c r="D1057" i="4"/>
  <c r="F1057" i="4" s="1"/>
  <c r="D539" i="4"/>
  <c r="F539" i="4" s="1"/>
  <c r="D172" i="4"/>
  <c r="F172" i="4" s="1"/>
  <c r="D1982" i="4"/>
  <c r="F1982" i="4" s="1"/>
  <c r="D67" i="4"/>
  <c r="F67" i="4" s="1"/>
  <c r="D1918" i="4"/>
  <c r="F1918" i="4" s="1"/>
  <c r="D1900" i="4"/>
  <c r="F1900" i="4" s="1"/>
  <c r="D1307" i="4"/>
  <c r="F1307" i="4" s="1"/>
  <c r="D1605" i="4"/>
  <c r="F1605" i="4" s="1"/>
  <c r="D1819" i="4"/>
  <c r="F1819" i="4" s="1"/>
  <c r="D547" i="4"/>
  <c r="F547" i="4" s="1"/>
  <c r="D509" i="4"/>
  <c r="F509" i="4" s="1"/>
  <c r="D1629" i="4"/>
  <c r="F1629" i="4" s="1"/>
  <c r="D625" i="4"/>
  <c r="F625" i="4" s="1"/>
  <c r="D1608" i="4"/>
  <c r="F1608" i="4" s="1"/>
  <c r="D115" i="4"/>
  <c r="F115" i="4" s="1"/>
  <c r="D616" i="4"/>
  <c r="F616" i="4" s="1"/>
  <c r="D877" i="4"/>
  <c r="F877" i="4" s="1"/>
  <c r="D1073" i="4"/>
  <c r="F1073" i="4" s="1"/>
  <c r="D1589" i="4"/>
  <c r="F1589" i="4" s="1"/>
  <c r="D1881" i="4"/>
  <c r="F1881" i="4" s="1"/>
  <c r="D193" i="4"/>
  <c r="F193" i="4" s="1"/>
  <c r="D523" i="4"/>
  <c r="F523" i="4" s="1"/>
  <c r="D1217" i="4"/>
  <c r="F1217" i="4" s="1"/>
  <c r="D666" i="4"/>
  <c r="F666" i="4" s="1"/>
  <c r="D954" i="4"/>
  <c r="F954" i="4" s="1"/>
  <c r="D1582" i="4"/>
  <c r="F1582" i="4" s="1"/>
  <c r="D1943" i="4"/>
  <c r="F1943" i="4" s="1"/>
  <c r="D1837" i="4"/>
  <c r="F1837" i="4" s="1"/>
  <c r="D401" i="4"/>
  <c r="F401" i="4" s="1"/>
  <c r="D567" i="4"/>
  <c r="F567" i="4" s="1"/>
  <c r="D47" i="4"/>
  <c r="F47" i="4" s="1"/>
  <c r="D265" i="4"/>
  <c r="F265" i="4" s="1"/>
  <c r="D369" i="4"/>
  <c r="F369" i="4" s="1"/>
  <c r="D1398" i="4"/>
  <c r="F1398" i="4" s="1"/>
  <c r="D1388" i="4"/>
  <c r="F1388" i="4" s="1"/>
  <c r="D1691" i="4"/>
  <c r="F1691" i="4" s="1"/>
  <c r="D1153" i="4"/>
  <c r="F1153" i="4" s="1"/>
  <c r="D787" i="4"/>
  <c r="F787" i="4" s="1"/>
  <c r="D555" i="4"/>
  <c r="F555" i="4" s="1"/>
  <c r="D351" i="4"/>
  <c r="F351" i="4" s="1"/>
  <c r="D502" i="4"/>
  <c r="F502" i="4" s="1"/>
  <c r="D233" i="4"/>
  <c r="F233" i="4" s="1"/>
  <c r="D1148" i="4"/>
  <c r="F1148" i="4" s="1"/>
  <c r="D534" i="4"/>
  <c r="F534" i="4" s="1"/>
  <c r="D97" i="4"/>
  <c r="F97" i="4" s="1"/>
  <c r="D1219" i="4"/>
  <c r="F1219" i="4" s="1"/>
  <c r="D412" i="4"/>
  <c r="F412" i="4" s="1"/>
  <c r="D1020" i="4"/>
  <c r="F1020" i="4" s="1"/>
  <c r="D507" i="4"/>
  <c r="F507" i="4" s="1"/>
  <c r="D1936" i="4"/>
  <c r="F1936" i="4" s="1"/>
  <c r="D1152" i="4"/>
  <c r="F1152" i="4" s="1"/>
  <c r="D235" i="4"/>
  <c r="F235" i="4" s="1"/>
  <c r="D743" i="4"/>
  <c r="F743" i="4" s="1"/>
  <c r="D307" i="4"/>
  <c r="F307" i="4" s="1"/>
  <c r="D1444" i="4"/>
  <c r="F1444" i="4" s="1"/>
  <c r="D624" i="4"/>
  <c r="F624" i="4" s="1"/>
  <c r="D113" i="4"/>
  <c r="F113" i="4" s="1"/>
  <c r="D1873" i="4"/>
  <c r="F1873" i="4" s="1"/>
  <c r="D863" i="4"/>
  <c r="F863" i="4" s="1"/>
  <c r="D1697" i="4"/>
  <c r="F1697" i="4" s="1"/>
  <c r="D1882" i="4"/>
  <c r="F1882" i="4" s="1"/>
  <c r="D335" i="4"/>
  <c r="F335" i="4" s="1"/>
  <c r="D273" i="4"/>
  <c r="F273" i="4" s="1"/>
  <c r="D1904" i="4"/>
  <c r="F1904" i="4" s="1"/>
  <c r="D124" i="4"/>
  <c r="F124" i="4" s="1"/>
  <c r="D1116" i="4"/>
  <c r="F1116" i="4" s="1"/>
  <c r="D765" i="4"/>
  <c r="F765" i="4" s="1"/>
  <c r="D497" i="4"/>
  <c r="F497" i="4" s="1"/>
  <c r="D361" i="4"/>
  <c r="F361" i="4" s="1"/>
  <c r="D1885" i="4"/>
  <c r="F1885" i="4" s="1"/>
  <c r="D231" i="4"/>
  <c r="F231" i="4" s="1"/>
  <c r="D190" i="4"/>
  <c r="F190" i="4" s="1"/>
  <c r="D1772" i="4"/>
  <c r="F1772" i="4" s="1"/>
  <c r="D1727" i="4"/>
  <c r="F1727" i="4" s="1"/>
  <c r="D913" i="4"/>
  <c r="F913" i="4" s="1"/>
  <c r="D1511" i="4"/>
  <c r="F1511" i="4" s="1"/>
  <c r="D1731" i="4"/>
  <c r="F1731" i="4" s="1"/>
  <c r="D130" i="4"/>
  <c r="F130" i="4" s="1"/>
  <c r="D226" i="4"/>
  <c r="F226" i="4" s="1"/>
  <c r="D322" i="4"/>
  <c r="F322" i="4" s="1"/>
  <c r="D418" i="4"/>
  <c r="F418" i="4" s="1"/>
  <c r="D994" i="4"/>
  <c r="F994" i="4" s="1"/>
  <c r="D1090" i="4"/>
  <c r="F1090" i="4" s="1"/>
  <c r="D1628" i="4"/>
  <c r="F1628" i="4" s="1"/>
  <c r="D1737" i="4"/>
  <c r="F1737" i="4" s="1"/>
  <c r="D1847" i="4"/>
  <c r="F1847" i="4" s="1"/>
  <c r="D1957" i="4"/>
  <c r="F1957" i="4" s="1"/>
  <c r="D1320" i="4"/>
  <c r="F1320" i="4" s="1"/>
  <c r="D1649" i="4"/>
  <c r="F1649" i="4" s="1"/>
  <c r="D1759" i="4"/>
  <c r="F1759" i="4" s="1"/>
  <c r="D1869" i="4"/>
  <c r="F1869" i="4" s="1"/>
  <c r="D1979" i="4"/>
  <c r="F1979" i="4" s="1"/>
  <c r="D364" i="4"/>
  <c r="F364" i="4" s="1"/>
  <c r="D480" i="4"/>
  <c r="F480" i="4" s="1"/>
  <c r="D513" i="4"/>
  <c r="F513" i="4" s="1"/>
  <c r="D1840" i="4"/>
  <c r="F1840" i="4" s="1"/>
  <c r="D1244" i="4"/>
  <c r="F1244" i="4" s="1"/>
  <c r="D1814" i="4"/>
  <c r="F1814" i="4" s="1"/>
  <c r="D1594" i="4"/>
  <c r="F1594" i="4" s="1"/>
  <c r="D95" i="4"/>
  <c r="F95" i="4" s="1"/>
  <c r="D383" i="4"/>
  <c r="F383" i="4" s="1"/>
  <c r="D1540" i="4"/>
  <c r="F1540" i="4" s="1"/>
  <c r="D1080" i="4"/>
  <c r="F1080" i="4" s="1"/>
  <c r="D745" i="4"/>
  <c r="F745" i="4" s="1"/>
  <c r="D118" i="4"/>
  <c r="F118" i="4" s="1"/>
  <c r="D1190" i="4"/>
  <c r="F1190" i="4" s="1"/>
  <c r="D744" i="4"/>
  <c r="F744" i="4" s="1"/>
  <c r="D465" i="4"/>
  <c r="F465" i="4" s="1"/>
  <c r="D993" i="4"/>
  <c r="F993" i="4" s="1"/>
  <c r="D315" i="4"/>
  <c r="F315" i="4" s="1"/>
  <c r="D1855" i="4"/>
  <c r="F1855" i="4" s="1"/>
  <c r="D891" i="4"/>
  <c r="F891" i="4" s="1"/>
  <c r="D441" i="4"/>
  <c r="F441" i="4" s="1"/>
  <c r="D88" i="4"/>
  <c r="F88" i="4" s="1"/>
  <c r="D1965" i="4"/>
  <c r="F1965" i="4" s="1"/>
  <c r="D382" i="4"/>
  <c r="F382" i="4" s="1"/>
  <c r="D916" i="4"/>
  <c r="F916" i="4" s="1"/>
  <c r="D1607" i="4"/>
  <c r="F1607" i="4" s="1"/>
  <c r="D1072" i="4"/>
  <c r="F1072" i="4" s="1"/>
  <c r="D606" i="4"/>
  <c r="F606" i="4" s="1"/>
  <c r="D184" i="4"/>
  <c r="F184" i="4" s="1"/>
  <c r="D1638" i="4"/>
  <c r="F1638" i="4" s="1"/>
  <c r="D1157" i="4"/>
  <c r="F1157" i="4" s="1"/>
  <c r="D1385" i="4"/>
  <c r="F1385" i="4" s="1"/>
  <c r="D1807" i="4"/>
  <c r="F1807" i="4" s="1"/>
  <c r="D1786" i="4"/>
  <c r="F1786" i="4" s="1"/>
  <c r="D713" i="4"/>
  <c r="F713" i="4" s="1"/>
  <c r="D867" i="4"/>
  <c r="F867" i="4" s="1"/>
  <c r="D249" i="4"/>
  <c r="F249" i="4" s="1"/>
  <c r="D1645" i="4"/>
  <c r="F1645" i="4" s="1"/>
  <c r="D136" i="4"/>
  <c r="F136" i="4" s="1"/>
  <c r="D1104" i="4"/>
  <c r="F1104" i="4" s="1"/>
  <c r="D121" i="4"/>
  <c r="F121" i="4" s="1"/>
  <c r="D1416" i="4"/>
  <c r="F1416" i="4" s="1"/>
  <c r="D822" i="4"/>
  <c r="F822" i="4" s="1"/>
  <c r="D185" i="4"/>
  <c r="F185" i="4" s="1"/>
  <c r="D561" i="4"/>
  <c r="F561" i="4" s="1"/>
  <c r="D686" i="4"/>
  <c r="F686" i="4" s="1"/>
  <c r="D1200" i="4"/>
  <c r="F1200" i="4" s="1"/>
  <c r="D52" i="4"/>
  <c r="F52" i="4" s="1"/>
  <c r="D427" i="4"/>
  <c r="F427" i="4" s="1"/>
  <c r="D1182" i="4"/>
  <c r="F1182" i="4" s="1"/>
  <c r="D292" i="4"/>
  <c r="F292" i="4" s="1"/>
  <c r="D678" i="4"/>
  <c r="F678" i="4" s="1"/>
  <c r="D1748" i="4"/>
  <c r="F1748" i="4" s="1"/>
  <c r="D1518" i="4"/>
  <c r="F1518" i="4" s="1"/>
  <c r="D1544" i="4"/>
  <c r="F1544" i="4" s="1"/>
  <c r="D503" i="4"/>
  <c r="F503" i="4" s="1"/>
  <c r="D304" i="4"/>
  <c r="F304" i="4" s="1"/>
  <c r="D100" i="4"/>
  <c r="F100" i="4" s="1"/>
  <c r="D1113" i="4"/>
  <c r="F1113" i="4" s="1"/>
  <c r="D702" i="4"/>
  <c r="F702" i="4" s="1"/>
  <c r="D433" i="4"/>
  <c r="F433" i="4" s="1"/>
  <c r="D964" i="4"/>
  <c r="F964" i="4" s="1"/>
  <c r="D414" i="4"/>
  <c r="F414" i="4" s="1"/>
  <c r="D897" i="4"/>
  <c r="F897" i="4" s="1"/>
  <c r="D843" i="4"/>
  <c r="F843" i="4" s="1"/>
  <c r="D408" i="4"/>
  <c r="F408" i="4" s="1"/>
  <c r="D1790" i="4"/>
  <c r="F1790" i="4" s="1"/>
  <c r="D723" i="4"/>
  <c r="F723" i="4" s="1"/>
  <c r="D1736" i="4"/>
  <c r="F1736" i="4" s="1"/>
  <c r="D640" i="4"/>
  <c r="F640" i="4" s="1"/>
  <c r="D633" i="4"/>
  <c r="F633" i="4" s="1"/>
  <c r="D1625" i="4"/>
  <c r="F1625" i="4" s="1"/>
  <c r="D1088" i="4"/>
  <c r="F1088" i="4" s="1"/>
  <c r="D623" i="4"/>
  <c r="F623" i="4" s="1"/>
  <c r="D1573" i="4"/>
  <c r="F1573" i="4" s="1"/>
  <c r="D1276" i="4"/>
  <c r="F1276" i="4" s="1"/>
  <c r="D1909" i="4"/>
  <c r="F1909" i="4" s="1"/>
  <c r="D105" i="4"/>
  <c r="F105" i="4" s="1"/>
  <c r="D220" i="4"/>
  <c r="F220" i="4" s="1"/>
  <c r="D585" i="4"/>
  <c r="F585" i="4" s="1"/>
  <c r="D648" i="4"/>
  <c r="F648" i="4" s="1"/>
  <c r="D1575" i="4"/>
  <c r="F1575" i="4" s="1"/>
  <c r="D1105" i="4"/>
  <c r="F1105" i="4" s="1"/>
  <c r="D484" i="4"/>
  <c r="F484" i="4" s="1"/>
  <c r="D628" i="4"/>
  <c r="F628" i="4" s="1"/>
  <c r="D310" i="4"/>
  <c r="F310" i="4" s="1"/>
  <c r="D1435" i="4"/>
  <c r="F1435" i="4" s="1"/>
  <c r="D167" i="4"/>
  <c r="F167" i="4" s="1"/>
  <c r="D417" i="4"/>
  <c r="F417" i="4" s="1"/>
  <c r="D793" i="4"/>
  <c r="F793" i="4" s="1"/>
  <c r="D1164" i="4"/>
  <c r="F1164" i="4" s="1"/>
  <c r="D2000" i="4"/>
  <c r="F2000" i="4" s="1"/>
  <c r="D129" i="4"/>
  <c r="F129" i="4" s="1"/>
  <c r="D459" i="4"/>
  <c r="F459" i="4" s="1"/>
  <c r="D788" i="4"/>
  <c r="F788" i="4" s="1"/>
  <c r="D1967" i="4"/>
  <c r="F1967" i="4" s="1"/>
  <c r="D514" i="4"/>
  <c r="F514" i="4" s="1"/>
  <c r="D1499" i="4"/>
  <c r="F1499" i="4" s="1"/>
  <c r="D1008" i="4"/>
  <c r="F1008" i="4" s="1"/>
  <c r="D703" i="4"/>
  <c r="F703" i="4" s="1"/>
  <c r="D485" i="4"/>
  <c r="F485" i="4" s="1"/>
  <c r="D286" i="4"/>
  <c r="F286" i="4" s="1"/>
  <c r="D1076" i="4"/>
  <c r="F1076" i="4" s="1"/>
  <c r="D681" i="4"/>
  <c r="F681" i="4" s="1"/>
  <c r="D419" i="4"/>
  <c r="F419" i="4" s="1"/>
  <c r="D381" i="4"/>
  <c r="F381" i="4" s="1"/>
  <c r="D824" i="4"/>
  <c r="F824" i="4" s="1"/>
  <c r="D245" i="4"/>
  <c r="F245" i="4" s="1"/>
  <c r="D1663" i="4"/>
  <c r="F1663" i="4" s="1"/>
  <c r="D795" i="4"/>
  <c r="F795" i="4" s="1"/>
  <c r="D1739" i="4"/>
  <c r="F1739" i="4" s="1"/>
  <c r="D435" i="4"/>
  <c r="F435" i="4" s="1"/>
  <c r="D399" i="4"/>
  <c r="F399" i="4" s="1"/>
  <c r="D423" i="4"/>
  <c r="F423" i="4" s="1"/>
  <c r="D123" i="4"/>
  <c r="F123" i="4" s="1"/>
  <c r="D1325" i="4"/>
  <c r="F1325" i="4" s="1"/>
  <c r="D740" i="4"/>
  <c r="F740" i="4" s="1"/>
  <c r="D355" i="4"/>
  <c r="F355" i="4" s="1"/>
  <c r="D1288" i="4"/>
  <c r="F1288" i="4" s="1"/>
  <c r="D75" i="4"/>
  <c r="F75" i="4" s="1"/>
  <c r="D1199" i="4"/>
  <c r="F1199" i="4" s="1"/>
  <c r="D370" i="4"/>
  <c r="F370" i="4" s="1"/>
  <c r="D1924" i="4"/>
  <c r="F1924" i="4" s="1"/>
  <c r="D1690" i="4"/>
  <c r="F1690" i="4" s="1"/>
  <c r="D1978" i="4"/>
  <c r="F1978" i="4" s="1"/>
  <c r="D1520" i="4"/>
  <c r="F1520" i="4" s="1"/>
  <c r="D1232" i="4"/>
  <c r="F1232" i="4" s="1"/>
  <c r="D64" i="4"/>
  <c r="F64" i="4" s="1"/>
  <c r="D473" i="4"/>
  <c r="F473" i="4" s="1"/>
  <c r="D263" i="4"/>
  <c r="F263" i="4" s="1"/>
  <c r="D436" i="4"/>
  <c r="F436" i="4" s="1"/>
  <c r="D813" i="4"/>
  <c r="F813" i="4" s="1"/>
  <c r="D1753" i="4"/>
  <c r="F1753" i="4" s="1"/>
  <c r="D961" i="4"/>
  <c r="F961" i="4" s="1"/>
  <c r="D543" i="4"/>
  <c r="F543" i="4" s="1"/>
  <c r="D1708" i="4"/>
  <c r="F1708" i="4" s="1"/>
  <c r="D239" i="4"/>
  <c r="F239" i="4" s="1"/>
  <c r="D1447" i="4"/>
  <c r="F1447" i="4" s="1"/>
  <c r="D969" i="4"/>
  <c r="F969" i="4" s="1"/>
  <c r="D471" i="4"/>
  <c r="F471" i="4" s="1"/>
  <c r="D268" i="4"/>
  <c r="F268" i="4" s="1"/>
  <c r="D1041" i="4"/>
  <c r="F1041" i="4" s="1"/>
  <c r="D661" i="4"/>
  <c r="F661" i="4" s="1"/>
  <c r="D400" i="4"/>
  <c r="F400" i="4" s="1"/>
  <c r="D99" i="4"/>
  <c r="F99" i="4" s="1"/>
  <c r="D854" i="4"/>
  <c r="F854" i="4" s="1"/>
  <c r="D195" i="4"/>
  <c r="F195" i="4" s="1"/>
  <c r="D357" i="4"/>
  <c r="F357" i="4" s="1"/>
  <c r="D1689" i="4"/>
  <c r="F1689" i="4" s="1"/>
  <c r="D451" i="4"/>
  <c r="F451" i="4" s="1"/>
  <c r="D717" i="4"/>
  <c r="F717" i="4" s="1"/>
  <c r="D675" i="4"/>
  <c r="F675" i="4" s="1"/>
  <c r="D1092" i="4"/>
  <c r="F1092" i="4" s="1"/>
  <c r="D40" i="4"/>
  <c r="F40" i="4" s="1"/>
  <c r="D736" i="4"/>
  <c r="F736" i="4" s="1"/>
  <c r="D1867" i="4"/>
  <c r="F1867" i="4" s="1"/>
  <c r="D101" i="4"/>
  <c r="F101" i="4" s="1"/>
  <c r="D227" i="4"/>
  <c r="F227" i="4" s="1"/>
  <c r="D352" i="4"/>
  <c r="F352" i="4" s="1"/>
  <c r="D478" i="4"/>
  <c r="F478" i="4" s="1"/>
  <c r="D603" i="4"/>
  <c r="F603" i="4" s="1"/>
  <c r="D728" i="4"/>
  <c r="F728" i="4" s="1"/>
  <c r="D1556" i="4"/>
  <c r="F1556" i="4" s="1"/>
  <c r="D217" i="4"/>
  <c r="F217" i="4" s="1"/>
  <c r="D469" i="4"/>
  <c r="F469" i="4" s="1"/>
  <c r="D719" i="4"/>
  <c r="F719" i="4" s="1"/>
  <c r="D852" i="4"/>
  <c r="F852" i="4" s="1"/>
  <c r="D1033" i="4"/>
  <c r="F1033" i="4" s="1"/>
  <c r="D1264" i="4"/>
  <c r="F1264" i="4" s="1"/>
  <c r="D1535" i="4"/>
  <c r="F1535" i="4" s="1"/>
  <c r="D931" i="4"/>
  <c r="F931" i="4" s="1"/>
  <c r="D691" i="4"/>
  <c r="F691" i="4" s="1"/>
  <c r="D1721" i="4"/>
  <c r="F1721" i="4" s="1"/>
  <c r="D733" i="4"/>
  <c r="F733" i="4" s="1"/>
  <c r="D1857" i="4"/>
  <c r="F1857" i="4" s="1"/>
  <c r="D466" i="4"/>
  <c r="F466" i="4" s="1"/>
  <c r="D1485" i="4"/>
  <c r="F1485" i="4" s="1"/>
  <c r="D1588" i="4"/>
  <c r="F1588" i="4" s="1"/>
  <c r="D1498" i="4"/>
  <c r="F1498" i="4" s="1"/>
  <c r="D317" i="4"/>
  <c r="F317" i="4" s="1"/>
  <c r="D643" i="4"/>
  <c r="F643" i="4" s="1"/>
  <c r="D750" i="4"/>
  <c r="F750" i="4" s="1"/>
  <c r="D766" i="4"/>
  <c r="F766" i="4" s="1"/>
  <c r="D49" i="4"/>
  <c r="F49" i="4" s="1"/>
  <c r="D694" i="4"/>
  <c r="F694" i="4" s="1"/>
  <c r="D1461" i="4"/>
  <c r="F1461" i="4" s="1"/>
  <c r="D1415" i="4"/>
  <c r="F1415" i="4" s="1"/>
  <c r="D802" i="4"/>
  <c r="F802" i="4" s="1"/>
  <c r="D1983" i="4"/>
  <c r="F1983" i="4" s="1"/>
  <c r="D1401" i="4"/>
  <c r="F1401" i="4" s="1"/>
  <c r="D453" i="4"/>
  <c r="F453" i="4" s="1"/>
  <c r="D639" i="4"/>
  <c r="F639" i="4" s="1"/>
  <c r="D784" i="4"/>
  <c r="F784" i="4" s="1"/>
  <c r="D316" i="4"/>
  <c r="F316" i="4" s="1"/>
  <c r="D695" i="4"/>
  <c r="F695" i="4" s="1"/>
  <c r="D161" i="4"/>
  <c r="F161" i="4" s="1"/>
  <c r="D732" i="4"/>
  <c r="F732" i="4" s="1"/>
  <c r="D432" i="4"/>
  <c r="F432" i="4" s="1"/>
  <c r="D1919" i="4"/>
  <c r="F1919" i="4" s="1"/>
  <c r="D654" i="4"/>
  <c r="F654" i="4" s="1"/>
  <c r="D1471" i="4"/>
  <c r="F1471" i="4" s="1"/>
  <c r="D988" i="4"/>
  <c r="F988" i="4" s="1"/>
  <c r="D693" i="4"/>
  <c r="F693" i="4" s="1"/>
  <c r="D77" i="4"/>
  <c r="F77" i="4" s="1"/>
  <c r="D1863" i="4"/>
  <c r="F1863" i="4" s="1"/>
  <c r="D1296" i="4"/>
  <c r="F1296" i="4" s="1"/>
  <c r="D609" i="4"/>
  <c r="F609" i="4" s="1"/>
  <c r="D409" i="4"/>
  <c r="F409" i="4" s="1"/>
  <c r="D209" i="4"/>
  <c r="F209" i="4" s="1"/>
  <c r="D1599" i="4"/>
  <c r="F1599" i="4" s="1"/>
  <c r="D909" i="4"/>
  <c r="F909" i="4" s="1"/>
  <c r="D1964" i="4"/>
  <c r="F1964" i="4" s="1"/>
  <c r="D143" i="4"/>
  <c r="F143" i="4" s="1"/>
  <c r="D269" i="4"/>
  <c r="F269" i="4" s="1"/>
  <c r="D393" i="4"/>
  <c r="F393" i="4" s="1"/>
  <c r="D519" i="4"/>
  <c r="F519" i="4" s="1"/>
  <c r="D645" i="4"/>
  <c r="F645" i="4" s="1"/>
  <c r="D771" i="4"/>
  <c r="F771" i="4" s="1"/>
  <c r="D910" i="4"/>
  <c r="F910" i="4" s="1"/>
  <c r="D1123" i="4"/>
  <c r="F1123" i="4" s="1"/>
  <c r="D1653" i="4"/>
  <c r="F1653" i="4" s="1"/>
  <c r="D1945" i="4"/>
  <c r="F1945" i="4" s="1"/>
  <c r="D15" i="4"/>
  <c r="F15" i="4" s="1"/>
  <c r="D510" i="4"/>
  <c r="F510" i="4" s="1"/>
  <c r="D636" i="4"/>
  <c r="F636" i="4" s="1"/>
  <c r="D1107" i="4"/>
  <c r="F1107" i="4" s="1"/>
  <c r="D1630" i="4"/>
  <c r="F1630" i="4" s="1"/>
  <c r="D1923" i="4"/>
  <c r="F1923" i="4" s="1"/>
  <c r="D125" i="4"/>
  <c r="F125" i="4" s="1"/>
  <c r="D251" i="4"/>
  <c r="F251" i="4" s="1"/>
  <c r="D375" i="4"/>
  <c r="F375" i="4" s="1"/>
  <c r="D501" i="4"/>
  <c r="F501" i="4" s="1"/>
  <c r="D627" i="4"/>
  <c r="F627" i="4" s="1"/>
  <c r="D752" i="4"/>
  <c r="F752" i="4" s="1"/>
  <c r="D889" i="4"/>
  <c r="F889" i="4" s="1"/>
  <c r="D1333" i="4"/>
  <c r="F1333" i="4" s="1"/>
  <c r="D1903" i="4"/>
  <c r="F1903" i="4" s="1"/>
  <c r="D93" i="4"/>
  <c r="F93" i="4" s="1"/>
  <c r="D203" i="4"/>
  <c r="F203" i="4" s="1"/>
  <c r="D532" i="4"/>
  <c r="F532" i="4" s="1"/>
  <c r="D641" i="4"/>
  <c r="F641" i="4" s="1"/>
  <c r="D751" i="4"/>
  <c r="F751" i="4" s="1"/>
  <c r="D870" i="4"/>
  <c r="F870" i="4" s="1"/>
  <c r="D1236" i="4"/>
  <c r="F1236" i="4" s="1"/>
  <c r="D1455" i="4"/>
  <c r="F1455" i="4" s="1"/>
  <c r="D1675" i="4"/>
  <c r="F1675" i="4" s="1"/>
  <c r="D1894" i="4"/>
  <c r="F1894" i="4" s="1"/>
  <c r="D1438" i="4"/>
  <c r="F1438" i="4" s="1"/>
  <c r="D1877" i="4"/>
  <c r="F1877" i="4" s="1"/>
  <c r="D2001" i="4"/>
  <c r="F2001" i="4" s="1"/>
  <c r="D770" i="4"/>
  <c r="F770" i="4" s="1"/>
  <c r="D1058" i="4"/>
  <c r="F1058" i="4" s="1"/>
  <c r="D1262" i="4"/>
  <c r="F1262" i="4" s="1"/>
  <c r="D1481" i="4"/>
  <c r="F1481" i="4" s="1"/>
  <c r="D1591" i="4"/>
  <c r="F1591" i="4" s="1"/>
  <c r="D1701" i="4"/>
  <c r="F1701" i="4" s="1"/>
  <c r="D1811" i="4"/>
  <c r="F1811" i="4" s="1"/>
  <c r="D981" i="4"/>
  <c r="F981" i="4" s="1"/>
  <c r="D1077" i="4"/>
  <c r="F1077" i="4" s="1"/>
  <c r="D1174" i="4"/>
  <c r="F1174" i="4" s="1"/>
  <c r="D1284" i="4"/>
  <c r="F1284" i="4" s="1"/>
  <c r="D1503" i="4"/>
  <c r="F1503" i="4" s="1"/>
  <c r="D1613" i="4"/>
  <c r="F1613" i="4" s="1"/>
  <c r="D1723" i="4"/>
  <c r="F1723" i="4" s="1"/>
  <c r="D1832" i="4"/>
  <c r="F1832" i="4" s="1"/>
  <c r="D1942" i="4"/>
  <c r="F1942" i="4" s="1"/>
  <c r="D990" i="4"/>
  <c r="F990" i="4" s="1"/>
  <c r="D1086" i="4"/>
  <c r="F1086" i="4" s="1"/>
  <c r="D1294" i="4"/>
  <c r="F1294" i="4" s="1"/>
  <c r="D1733" i="4"/>
  <c r="F1733" i="4" s="1"/>
  <c r="D1843" i="4"/>
  <c r="F1843" i="4" s="1"/>
  <c r="D1952" i="4"/>
  <c r="F1952" i="4" s="1"/>
  <c r="D879" i="4"/>
  <c r="F879" i="4" s="1"/>
  <c r="D975" i="4"/>
  <c r="F975" i="4" s="1"/>
  <c r="D1277" i="4"/>
  <c r="F1277" i="4" s="1"/>
  <c r="D1387" i="4"/>
  <c r="F1387" i="4" s="1"/>
  <c r="D1496" i="4"/>
  <c r="F1496" i="4" s="1"/>
  <c r="D1825" i="4"/>
  <c r="F1825" i="4" s="1"/>
  <c r="D1935" i="4"/>
  <c r="F1935" i="4" s="1"/>
  <c r="D1418" i="4"/>
  <c r="F1418" i="4" s="1"/>
  <c r="D1514" i="4"/>
  <c r="F1514" i="4" s="1"/>
  <c r="D1706" i="4"/>
  <c r="F1706" i="4" s="1"/>
  <c r="D1802" i="4"/>
  <c r="F1802" i="4" s="1"/>
  <c r="D1898" i="4"/>
  <c r="F1898" i="4" s="1"/>
  <c r="D1994" i="4"/>
  <c r="F1994" i="4" s="1"/>
  <c r="D1425" i="4"/>
  <c r="F1425" i="4" s="1"/>
  <c r="D952" i="4"/>
  <c r="F952" i="4" s="1"/>
  <c r="D672" i="4"/>
  <c r="F672" i="4" s="1"/>
  <c r="D462" i="4"/>
  <c r="F462" i="4" s="1"/>
  <c r="D262" i="4"/>
  <c r="F262" i="4" s="1"/>
  <c r="D59" i="4"/>
  <c r="F59" i="4" s="1"/>
  <c r="D844" i="4"/>
  <c r="F844" i="4" s="1"/>
  <c r="D591" i="4"/>
  <c r="F591" i="4" s="1"/>
  <c r="D191" i="4"/>
  <c r="F191" i="4" s="1"/>
  <c r="D1700" i="4"/>
  <c r="F1700" i="4" s="1"/>
  <c r="D1281" i="4"/>
  <c r="F1281" i="4" s="1"/>
  <c r="D727" i="4"/>
  <c r="F727" i="4" s="1"/>
  <c r="D137" i="4"/>
  <c r="F137" i="4" s="1"/>
  <c r="D215" i="4"/>
  <c r="F215" i="4" s="1"/>
  <c r="D721" i="4"/>
  <c r="F721" i="4" s="1"/>
  <c r="D283" i="4"/>
  <c r="F283" i="4" s="1"/>
  <c r="D1343" i="4"/>
  <c r="F1343" i="4" s="1"/>
  <c r="D430" i="4"/>
  <c r="F430" i="4" s="1"/>
  <c r="D1977" i="4"/>
  <c r="F1977" i="4" s="1"/>
  <c r="D1315" i="4"/>
  <c r="F1315" i="4" s="1"/>
  <c r="D1301" i="4"/>
  <c r="F1301" i="4" s="1"/>
  <c r="D1709" i="4"/>
  <c r="F1709" i="4" s="1"/>
  <c r="D753" i="4"/>
  <c r="F753" i="4" s="1"/>
  <c r="D663" i="4"/>
  <c r="F663" i="4" s="1"/>
  <c r="D789" i="4"/>
  <c r="F789" i="4" s="1"/>
  <c r="D936" i="4"/>
  <c r="F936" i="4" s="1"/>
  <c r="D1699" i="4"/>
  <c r="F1699" i="4" s="1"/>
  <c r="D1991" i="4"/>
  <c r="F1991" i="4" s="1"/>
  <c r="D153" i="4"/>
  <c r="F153" i="4" s="1"/>
  <c r="D279" i="4"/>
  <c r="F279" i="4" s="1"/>
  <c r="D405" i="4"/>
  <c r="F405" i="4" s="1"/>
  <c r="D529" i="4"/>
  <c r="F529" i="4" s="1"/>
  <c r="D655" i="4"/>
  <c r="F655" i="4" s="1"/>
  <c r="D781" i="4"/>
  <c r="F781" i="4" s="1"/>
  <c r="D923" i="4"/>
  <c r="F923" i="4" s="1"/>
  <c r="D1140" i="4"/>
  <c r="F1140" i="4" s="1"/>
  <c r="D1389" i="4"/>
  <c r="F1389" i="4" s="1"/>
  <c r="D1680" i="4"/>
  <c r="F1680" i="4" s="1"/>
  <c r="D1973" i="4"/>
  <c r="F1973" i="4" s="1"/>
  <c r="D520" i="4"/>
  <c r="F520" i="4" s="1"/>
  <c r="D646" i="4"/>
  <c r="F646" i="4" s="1"/>
  <c r="D772" i="4"/>
  <c r="F772" i="4" s="1"/>
  <c r="D1124" i="4"/>
  <c r="F1124" i="4" s="1"/>
  <c r="D1654" i="4"/>
  <c r="F1654" i="4" s="1"/>
  <c r="D1947" i="4"/>
  <c r="F1947" i="4" s="1"/>
  <c r="D135" i="4"/>
  <c r="F135" i="4" s="1"/>
  <c r="D261" i="4"/>
  <c r="F261" i="4" s="1"/>
  <c r="D387" i="4"/>
  <c r="F387" i="4" s="1"/>
  <c r="D637" i="4"/>
  <c r="F637" i="4" s="1"/>
  <c r="D763" i="4"/>
  <c r="F763" i="4" s="1"/>
  <c r="D901" i="4"/>
  <c r="F901" i="4" s="1"/>
  <c r="D1352" i="4"/>
  <c r="F1352" i="4" s="1"/>
  <c r="D1927" i="4"/>
  <c r="F1927" i="4" s="1"/>
  <c r="D321" i="4"/>
  <c r="F321" i="4" s="1"/>
  <c r="D431" i="4"/>
  <c r="F431" i="4" s="1"/>
  <c r="J431" i="4" s="1"/>
  <c r="D541" i="4"/>
  <c r="F541" i="4" s="1"/>
  <c r="D651" i="4"/>
  <c r="F651" i="4" s="1"/>
  <c r="D881" i="4"/>
  <c r="F881" i="4" s="1"/>
  <c r="D1051" i="4"/>
  <c r="F1051" i="4" s="1"/>
  <c r="D1254" i="4"/>
  <c r="F1254" i="4" s="1"/>
  <c r="D1473" i="4"/>
  <c r="F1473" i="4" s="1"/>
  <c r="D1693" i="4"/>
  <c r="F1693" i="4" s="1"/>
  <c r="D1912" i="4"/>
  <c r="F1912" i="4" s="1"/>
  <c r="D1676" i="4"/>
  <c r="F1676" i="4" s="1"/>
  <c r="D1895" i="4"/>
  <c r="F1895" i="4" s="1"/>
  <c r="D106" i="4"/>
  <c r="F106" i="4" s="1"/>
  <c r="D202" i="4"/>
  <c r="F202" i="4" s="1"/>
  <c r="D298" i="4"/>
  <c r="F298" i="4" s="1"/>
  <c r="D394" i="4"/>
  <c r="F394" i="4" s="1"/>
  <c r="D490" i="4"/>
  <c r="F490" i="4" s="1"/>
  <c r="D874" i="4"/>
  <c r="F874" i="4" s="1"/>
  <c r="D970" i="4"/>
  <c r="F970" i="4" s="1"/>
  <c r="D1066" i="4"/>
  <c r="F1066" i="4" s="1"/>
  <c r="D1162" i="4"/>
  <c r="F1162" i="4" s="1"/>
  <c r="D1271" i="4"/>
  <c r="F1271" i="4" s="1"/>
  <c r="D1820" i="4"/>
  <c r="F1820" i="4" s="1"/>
  <c r="D1929" i="4"/>
  <c r="F1929" i="4" s="1"/>
  <c r="D1183" i="4"/>
  <c r="F1183" i="4" s="1"/>
  <c r="D1293" i="4"/>
  <c r="F1293" i="4" s="1"/>
  <c r="D1403" i="4"/>
  <c r="F1403" i="4" s="1"/>
  <c r="D1732" i="4"/>
  <c r="F1732" i="4" s="1"/>
  <c r="D1841" i="4"/>
  <c r="F1841" i="4" s="1"/>
  <c r="D1951" i="4"/>
  <c r="F1951" i="4" s="1"/>
  <c r="D1094" i="4"/>
  <c r="F1094" i="4" s="1"/>
  <c r="D1303" i="4"/>
  <c r="F1303" i="4" s="1"/>
  <c r="D1413" i="4"/>
  <c r="F1413" i="4" s="1"/>
  <c r="D1523" i="4"/>
  <c r="F1523" i="4" s="1"/>
  <c r="D1632" i="4"/>
  <c r="F1632" i="4" s="1"/>
  <c r="D1742" i="4"/>
  <c r="F1742" i="4" s="1"/>
  <c r="D1852" i="4"/>
  <c r="F1852" i="4" s="1"/>
  <c r="D1961" i="4"/>
  <c r="F1961" i="4" s="1"/>
  <c r="D887" i="4"/>
  <c r="F887" i="4" s="1"/>
  <c r="D1079" i="4"/>
  <c r="F1079" i="4" s="1"/>
  <c r="D1176" i="4"/>
  <c r="F1176" i="4" s="1"/>
  <c r="D1396" i="4"/>
  <c r="F1396" i="4" s="1"/>
  <c r="D1505" i="4"/>
  <c r="F1505" i="4" s="1"/>
  <c r="D1615" i="4"/>
  <c r="F1615" i="4" s="1"/>
  <c r="D1725" i="4"/>
  <c r="F1725" i="4" s="1"/>
  <c r="D1835" i="4"/>
  <c r="F1835" i="4" s="1"/>
  <c r="D1234" i="4"/>
  <c r="F1234" i="4" s="1"/>
  <c r="D1426" i="4"/>
  <c r="F1426" i="4" s="1"/>
  <c r="D1522" i="4"/>
  <c r="F1522" i="4" s="1"/>
  <c r="D1618" i="4"/>
  <c r="F1618" i="4" s="1"/>
  <c r="D1714" i="4"/>
  <c r="F1714" i="4" s="1"/>
  <c r="D1810" i="4"/>
  <c r="F1810" i="4" s="1"/>
  <c r="D1906" i="4"/>
  <c r="F1906" i="4" s="1"/>
  <c r="D1959" i="4"/>
  <c r="F1959" i="4" s="1"/>
  <c r="D652" i="4"/>
  <c r="F652" i="4" s="1"/>
  <c r="D244" i="4"/>
  <c r="F244" i="4" s="1"/>
  <c r="D46" i="4"/>
  <c r="F46" i="4" s="1"/>
  <c r="D1763" i="4"/>
  <c r="F1763" i="4" s="1"/>
  <c r="D820" i="4"/>
  <c r="F820" i="4" s="1"/>
  <c r="D576" i="4"/>
  <c r="F576" i="4" s="1"/>
  <c r="D377" i="4"/>
  <c r="F377" i="4" s="1"/>
  <c r="D173" i="4"/>
  <c r="F173" i="4" s="1"/>
  <c r="D976" i="4"/>
  <c r="F976" i="4" s="1"/>
  <c r="D937" i="4"/>
  <c r="F937" i="4" s="1"/>
  <c r="D571" i="4"/>
  <c r="F571" i="4" s="1"/>
  <c r="D287" i="4"/>
  <c r="F287" i="4" s="1"/>
  <c r="D680" i="4"/>
  <c r="F680" i="4" s="1"/>
  <c r="D1928" i="4"/>
  <c r="F1928" i="4" s="1"/>
  <c r="D1177" i="4"/>
  <c r="F1177" i="4" s="1"/>
  <c r="D347" i="4"/>
  <c r="F347" i="4" s="1"/>
  <c r="D1612" i="4"/>
  <c r="F1612" i="4" s="1"/>
  <c r="D711" i="4"/>
  <c r="F711" i="4" s="1"/>
  <c r="D255" i="4"/>
  <c r="F255" i="4" s="1"/>
  <c r="D673" i="4"/>
  <c r="F673" i="4" s="1"/>
  <c r="D799" i="4"/>
  <c r="F799" i="4" s="1"/>
  <c r="D1173" i="4"/>
  <c r="F1173" i="4" s="1"/>
  <c r="D1720" i="4"/>
  <c r="F1720" i="4" s="1"/>
  <c r="D41" i="4"/>
  <c r="F41" i="4" s="1"/>
  <c r="D289" i="4"/>
  <c r="F289" i="4" s="1"/>
  <c r="D665" i="4"/>
  <c r="F665" i="4" s="1"/>
  <c r="D791" i="4"/>
  <c r="F791" i="4" s="1"/>
  <c r="D940" i="4"/>
  <c r="F940" i="4" s="1"/>
  <c r="D1160" i="4"/>
  <c r="F1160" i="4" s="1"/>
  <c r="D1409" i="4"/>
  <c r="F1409" i="4" s="1"/>
  <c r="D1702" i="4"/>
  <c r="F1702" i="4" s="1"/>
  <c r="D1995" i="4"/>
  <c r="F1995" i="4" s="1"/>
  <c r="D155" i="4"/>
  <c r="F155" i="4" s="1"/>
  <c r="D280" i="4"/>
  <c r="F280" i="4" s="1"/>
  <c r="D406" i="4"/>
  <c r="F406" i="4" s="1"/>
  <c r="D531" i="4"/>
  <c r="F531" i="4" s="1"/>
  <c r="D782" i="4"/>
  <c r="F782" i="4" s="1"/>
  <c r="D925" i="4"/>
  <c r="F925" i="4" s="1"/>
  <c r="D1144" i="4"/>
  <c r="F1144" i="4" s="1"/>
  <c r="D1391" i="4"/>
  <c r="F1391" i="4" s="1"/>
  <c r="D145" i="4"/>
  <c r="F145" i="4" s="1"/>
  <c r="D521" i="4"/>
  <c r="F521" i="4" s="1"/>
  <c r="D647" i="4"/>
  <c r="F647" i="4" s="1"/>
  <c r="D773" i="4"/>
  <c r="F773" i="4" s="1"/>
  <c r="D915" i="4"/>
  <c r="F915" i="4" s="1"/>
  <c r="D1128" i="4"/>
  <c r="F1128" i="4" s="1"/>
  <c r="D1373" i="4"/>
  <c r="F1373" i="4" s="1"/>
  <c r="D1662" i="4"/>
  <c r="F1662" i="4" s="1"/>
  <c r="D1955" i="4"/>
  <c r="F1955" i="4" s="1"/>
  <c r="D111" i="4"/>
  <c r="F111" i="4" s="1"/>
  <c r="D221" i="4"/>
  <c r="F221" i="4" s="1"/>
  <c r="D331" i="4"/>
  <c r="F331" i="4" s="1"/>
  <c r="D660" i="4"/>
  <c r="F660" i="4" s="1"/>
  <c r="D769" i="4"/>
  <c r="F769" i="4" s="1"/>
  <c r="D892" i="4"/>
  <c r="F892" i="4" s="1"/>
  <c r="D1272" i="4"/>
  <c r="F1272" i="4" s="1"/>
  <c r="D1711" i="4"/>
  <c r="F1711" i="4" s="1"/>
  <c r="D1931" i="4"/>
  <c r="F1931" i="4" s="1"/>
  <c r="D1475" i="4"/>
  <c r="F1475" i="4" s="1"/>
  <c r="D1913" i="4"/>
  <c r="F1913" i="4" s="1"/>
  <c r="D594" i="4"/>
  <c r="F594" i="4" s="1"/>
  <c r="D690" i="4"/>
  <c r="F690" i="4" s="1"/>
  <c r="D786" i="4"/>
  <c r="F786" i="4" s="1"/>
  <c r="D978" i="4"/>
  <c r="F978" i="4" s="1"/>
  <c r="D1074" i="4"/>
  <c r="F1074" i="4" s="1"/>
  <c r="D1280" i="4"/>
  <c r="F1280" i="4" s="1"/>
  <c r="D1719" i="4"/>
  <c r="F1719" i="4" s="1"/>
  <c r="D1829" i="4"/>
  <c r="F1829" i="4" s="1"/>
  <c r="D1939" i="4"/>
  <c r="F1939" i="4" s="1"/>
  <c r="D997" i="4"/>
  <c r="F997" i="4" s="1"/>
  <c r="D1192" i="4"/>
  <c r="F1192" i="4" s="1"/>
  <c r="D1302" i="4"/>
  <c r="F1302" i="4" s="1"/>
  <c r="D1412" i="4"/>
  <c r="F1412" i="4" s="1"/>
  <c r="D1631" i="4"/>
  <c r="F1631" i="4" s="1"/>
  <c r="D1741" i="4"/>
  <c r="F1741" i="4" s="1"/>
  <c r="D1851" i="4"/>
  <c r="F1851" i="4" s="1"/>
  <c r="D1960" i="4"/>
  <c r="F1960" i="4" s="1"/>
  <c r="D1006" i="4"/>
  <c r="F1006" i="4" s="1"/>
  <c r="D1102" i="4"/>
  <c r="F1102" i="4" s="1"/>
  <c r="D1203" i="4"/>
  <c r="F1203" i="4" s="1"/>
  <c r="D1422" i="4"/>
  <c r="F1422" i="4" s="1"/>
  <c r="D1532" i="4"/>
  <c r="F1532" i="4" s="1"/>
  <c r="D1641" i="4"/>
  <c r="F1641" i="4" s="1"/>
  <c r="D1751" i="4"/>
  <c r="F1751" i="4" s="1"/>
  <c r="D1861" i="4"/>
  <c r="F1861" i="4" s="1"/>
  <c r="D1971" i="4"/>
  <c r="F1971" i="4" s="1"/>
  <c r="D895" i="4"/>
  <c r="F895" i="4" s="1"/>
  <c r="D991" i="4"/>
  <c r="F991" i="4" s="1"/>
  <c r="D1087" i="4"/>
  <c r="F1087" i="4" s="1"/>
  <c r="D1185" i="4"/>
  <c r="F1185" i="4" s="1"/>
  <c r="D1405" i="4"/>
  <c r="F1405" i="4" s="1"/>
  <c r="D1844" i="4"/>
  <c r="F1844" i="4" s="1"/>
  <c r="D1953" i="4"/>
  <c r="F1953" i="4" s="1"/>
  <c r="D1242" i="4"/>
  <c r="F1242" i="4" s="1"/>
  <c r="D1434" i="4"/>
  <c r="F1434" i="4" s="1"/>
  <c r="D1530" i="4"/>
  <c r="F1530" i="4" s="1"/>
  <c r="D1910" i="4"/>
  <c r="F1910" i="4" s="1"/>
  <c r="D1337" i="4"/>
  <c r="F1337" i="4" s="1"/>
  <c r="D894" i="4"/>
  <c r="F894" i="4" s="1"/>
  <c r="D630" i="4"/>
  <c r="F630" i="4" s="1"/>
  <c r="D429" i="4"/>
  <c r="F429" i="4" s="1"/>
  <c r="D225" i="4"/>
  <c r="F225" i="4" s="1"/>
  <c r="D1717" i="4"/>
  <c r="F1717" i="4" s="1"/>
  <c r="D359" i="4"/>
  <c r="F359" i="4" s="1"/>
  <c r="D159" i="4"/>
  <c r="F159" i="4" s="1"/>
  <c r="D1745" i="4"/>
  <c r="F1745" i="4" s="1"/>
  <c r="D748" i="4"/>
  <c r="F748" i="4" s="1"/>
  <c r="D1795" i="4"/>
  <c r="F1795" i="4" s="1"/>
  <c r="D117" i="4"/>
  <c r="F117" i="4" s="1"/>
  <c r="D214" i="4"/>
  <c r="F214" i="4" s="1"/>
  <c r="D1139" i="4"/>
  <c r="F1139" i="4" s="1"/>
  <c r="D328" i="4"/>
  <c r="F328" i="4" s="1"/>
  <c r="D1883" i="4"/>
  <c r="F1883" i="4" s="1"/>
  <c r="D1075" i="4"/>
  <c r="F1075" i="4" s="1"/>
  <c r="D1065" i="4"/>
  <c r="F1065" i="4" s="1"/>
  <c r="D1517" i="4"/>
  <c r="F1517" i="4" s="1"/>
  <c r="D670" i="4"/>
  <c r="F670" i="4" s="1"/>
  <c r="D684" i="4"/>
  <c r="F684" i="4" s="1"/>
  <c r="D811" i="4"/>
  <c r="F811" i="4" s="1"/>
  <c r="D972" i="4"/>
  <c r="F972" i="4" s="1"/>
  <c r="D1196" i="4"/>
  <c r="F1196" i="4" s="1"/>
  <c r="D1744" i="4"/>
  <c r="F1744" i="4" s="1"/>
  <c r="D51" i="4"/>
  <c r="F51" i="4" s="1"/>
  <c r="D425" i="4"/>
  <c r="F425" i="4" s="1"/>
  <c r="D676" i="4"/>
  <c r="F676" i="4" s="1"/>
  <c r="D801" i="4"/>
  <c r="F801" i="4" s="1"/>
  <c r="D960" i="4"/>
  <c r="F960" i="4" s="1"/>
  <c r="D1179" i="4"/>
  <c r="F1179" i="4" s="1"/>
  <c r="D1433" i="4"/>
  <c r="F1433" i="4" s="1"/>
  <c r="D1726" i="4"/>
  <c r="F1726" i="4" s="1"/>
  <c r="D43" i="4"/>
  <c r="F43" i="4" s="1"/>
  <c r="D165" i="4"/>
  <c r="F165" i="4" s="1"/>
  <c r="D291" i="4"/>
  <c r="F291" i="4" s="1"/>
  <c r="D667" i="4"/>
  <c r="F667" i="4" s="1"/>
  <c r="D1161" i="4"/>
  <c r="F1161" i="4" s="1"/>
  <c r="D1411" i="4"/>
  <c r="F1411" i="4" s="1"/>
  <c r="D1703" i="4"/>
  <c r="F1703" i="4" s="1"/>
  <c r="D1996" i="4"/>
  <c r="F1996" i="4" s="1"/>
  <c r="D281" i="4"/>
  <c r="F281" i="4" s="1"/>
  <c r="D407" i="4"/>
  <c r="F407" i="4" s="1"/>
  <c r="D533" i="4"/>
  <c r="F533" i="4" s="1"/>
  <c r="D657" i="4"/>
  <c r="F657" i="4" s="1"/>
  <c r="D783" i="4"/>
  <c r="F783" i="4" s="1"/>
  <c r="D928" i="4"/>
  <c r="F928" i="4" s="1"/>
  <c r="D1145" i="4"/>
  <c r="F1145" i="4" s="1"/>
  <c r="D1392" i="4"/>
  <c r="F1392" i="4" s="1"/>
  <c r="D1684" i="4"/>
  <c r="F1684" i="4" s="1"/>
  <c r="D1976" i="4"/>
  <c r="F1976" i="4" s="1"/>
  <c r="D340" i="4"/>
  <c r="F340" i="4" s="1"/>
  <c r="D449" i="4"/>
  <c r="F449" i="4" s="1"/>
  <c r="D559" i="4"/>
  <c r="F559" i="4" s="1"/>
  <c r="D669" i="4"/>
  <c r="F669" i="4" s="1"/>
  <c r="D779" i="4"/>
  <c r="F779" i="4" s="1"/>
  <c r="D1083" i="4"/>
  <c r="F1083" i="4" s="1"/>
  <c r="D1291" i="4"/>
  <c r="F1291" i="4" s="1"/>
  <c r="D1510" i="4"/>
  <c r="F1510" i="4" s="1"/>
  <c r="D1729" i="4"/>
  <c r="F1729" i="4" s="1"/>
  <c r="D1949" i="4"/>
  <c r="F1949" i="4" s="1"/>
  <c r="D1493" i="4"/>
  <c r="F1493" i="4" s="1"/>
  <c r="D1712" i="4"/>
  <c r="F1712" i="4" s="1"/>
  <c r="D890" i="4"/>
  <c r="F890" i="4" s="1"/>
  <c r="D1082" i="4"/>
  <c r="F1082" i="4" s="1"/>
  <c r="D1289" i="4"/>
  <c r="F1289" i="4" s="1"/>
  <c r="D1399" i="4"/>
  <c r="F1399" i="4" s="1"/>
  <c r="D1509" i="4"/>
  <c r="F1509" i="4" s="1"/>
  <c r="D1619" i="4"/>
  <c r="F1619" i="4" s="1"/>
  <c r="D1838" i="4"/>
  <c r="F1838" i="4" s="1"/>
  <c r="D1948" i="4"/>
  <c r="F1948" i="4" s="1"/>
  <c r="D1005" i="4"/>
  <c r="F1005" i="4" s="1"/>
  <c r="D1101" i="4"/>
  <c r="F1101" i="4" s="1"/>
  <c r="D1421" i="4"/>
  <c r="F1421" i="4" s="1"/>
  <c r="D1531" i="4"/>
  <c r="F1531" i="4" s="1"/>
  <c r="D1640" i="4"/>
  <c r="F1640" i="4" s="1"/>
  <c r="D1750" i="4"/>
  <c r="F1750" i="4" s="1"/>
  <c r="D1969" i="4"/>
  <c r="F1969" i="4" s="1"/>
  <c r="D1014" i="4"/>
  <c r="F1014" i="4" s="1"/>
  <c r="D1110" i="4"/>
  <c r="F1110" i="4" s="1"/>
  <c r="D1212" i="4"/>
  <c r="F1212" i="4" s="1"/>
  <c r="D1431" i="4"/>
  <c r="F1431" i="4" s="1"/>
  <c r="D1541" i="4"/>
  <c r="F1541" i="4" s="1"/>
  <c r="D1651" i="4"/>
  <c r="F1651" i="4" s="1"/>
  <c r="D1760" i="4"/>
  <c r="F1760" i="4" s="1"/>
  <c r="D1870" i="4"/>
  <c r="F1870" i="4" s="1"/>
  <c r="D807" i="4"/>
  <c r="F807" i="4" s="1"/>
  <c r="D903" i="4"/>
  <c r="F903" i="4" s="1"/>
  <c r="D999" i="4"/>
  <c r="F999" i="4" s="1"/>
  <c r="D1195" i="4"/>
  <c r="F1195" i="4" s="1"/>
  <c r="D1414" i="4"/>
  <c r="F1414" i="4" s="1"/>
  <c r="D1743" i="4"/>
  <c r="F1743" i="4" s="1"/>
  <c r="D1853" i="4"/>
  <c r="F1853" i="4" s="1"/>
  <c r="D1963" i="4"/>
  <c r="F1963" i="4" s="1"/>
  <c r="D1250" i="4"/>
  <c r="F1250" i="4" s="1"/>
  <c r="D1346" i="4"/>
  <c r="F1346" i="4" s="1"/>
  <c r="D1442" i="4"/>
  <c r="F1442" i="4" s="1"/>
  <c r="D1634" i="4"/>
  <c r="F1634" i="4" s="1"/>
  <c r="D1730" i="4"/>
  <c r="F1730" i="4" s="1"/>
  <c r="D1826" i="4"/>
  <c r="F1826" i="4" s="1"/>
  <c r="D1922" i="4"/>
  <c r="F1922" i="4" s="1"/>
  <c r="D1864" i="4"/>
  <c r="F1864" i="4" s="1"/>
  <c r="D411" i="4"/>
  <c r="F411" i="4" s="1"/>
  <c r="D211" i="4"/>
  <c r="F211" i="4" s="1"/>
  <c r="D1132" i="4"/>
  <c r="F1132" i="4" s="1"/>
  <c r="D775" i="4"/>
  <c r="F775" i="4" s="1"/>
  <c r="D544" i="4"/>
  <c r="F544" i="4" s="1"/>
  <c r="D341" i="4"/>
  <c r="F341" i="4" s="1"/>
  <c r="D141" i="4"/>
  <c r="F141" i="4" s="1"/>
  <c r="D1365" i="4"/>
  <c r="F1365" i="4" s="1"/>
  <c r="D607" i="4"/>
  <c r="F607" i="4" s="1"/>
  <c r="D589" i="4"/>
  <c r="F589" i="4" s="1"/>
  <c r="D305" i="4"/>
  <c r="F305" i="4" s="1"/>
  <c r="D926" i="4"/>
  <c r="F926" i="4" s="1"/>
  <c r="D1118" i="4"/>
  <c r="F1118" i="4" s="1"/>
  <c r="D1221" i="4"/>
  <c r="F1221" i="4" s="1"/>
  <c r="D1331" i="4"/>
  <c r="F1331" i="4" s="1"/>
  <c r="D1660" i="4"/>
  <c r="F1660" i="4" s="1"/>
  <c r="D1769" i="4"/>
  <c r="F1769" i="4" s="1"/>
  <c r="D1879" i="4"/>
  <c r="F1879" i="4" s="1"/>
  <c r="D1989" i="4"/>
  <c r="F1989" i="4" s="1"/>
  <c r="D815" i="4"/>
  <c r="F815" i="4" s="1"/>
  <c r="D1103" i="4"/>
  <c r="F1103" i="4" s="1"/>
  <c r="D1204" i="4"/>
  <c r="F1204" i="4" s="1"/>
  <c r="D1313" i="4"/>
  <c r="F1313" i="4" s="1"/>
  <c r="D1533" i="4"/>
  <c r="F1533" i="4" s="1"/>
  <c r="D1643" i="4"/>
  <c r="F1643" i="4" s="1"/>
  <c r="D1862" i="4"/>
  <c r="F1862" i="4" s="1"/>
  <c r="D1972" i="4"/>
  <c r="F1972" i="4" s="1"/>
  <c r="D1258" i="4"/>
  <c r="F1258" i="4" s="1"/>
  <c r="D1450" i="4"/>
  <c r="F1450" i="4" s="1"/>
  <c r="D1546" i="4"/>
  <c r="F1546" i="4" s="1"/>
  <c r="D1642" i="4"/>
  <c r="F1642" i="4" s="1"/>
  <c r="D1738" i="4"/>
  <c r="F1738" i="4" s="1"/>
  <c r="D1834" i="4"/>
  <c r="F1834" i="4" s="1"/>
  <c r="D1930" i="4"/>
  <c r="F1930" i="4" s="1"/>
  <c r="D1813" i="4"/>
  <c r="F1813" i="4" s="1"/>
  <c r="D1255" i="4"/>
  <c r="F1255" i="4" s="1"/>
  <c r="D845" i="4"/>
  <c r="F845" i="4" s="1"/>
  <c r="D597" i="4"/>
  <c r="F597" i="4" s="1"/>
  <c r="D1616" i="4"/>
  <c r="F1616" i="4" s="1"/>
  <c r="D755" i="4"/>
  <c r="F755" i="4" s="1"/>
  <c r="D526" i="4"/>
  <c r="F526" i="4" s="1"/>
  <c r="D1048" i="4"/>
  <c r="F1048" i="4" s="1"/>
  <c r="D622" i="4"/>
  <c r="F622" i="4" s="1"/>
  <c r="D472" i="4"/>
  <c r="F472" i="4" s="1"/>
  <c r="D454" i="4"/>
  <c r="F454" i="4" s="1"/>
  <c r="D171" i="4"/>
  <c r="F171" i="4" s="1"/>
  <c r="J171" i="4" s="1"/>
  <c r="D1846" i="4"/>
  <c r="F1846" i="4" s="1"/>
  <c r="D149" i="4"/>
  <c r="F149" i="4" s="1"/>
  <c r="D921" i="4"/>
  <c r="F921" i="4" s="1"/>
  <c r="D213" i="4"/>
  <c r="F213" i="4" s="1"/>
  <c r="D1685" i="4"/>
  <c r="F1685" i="4" s="1"/>
  <c r="D873" i="4"/>
  <c r="F873" i="4" s="1"/>
  <c r="D704" i="4"/>
  <c r="F704" i="4" s="1"/>
  <c r="D835" i="4"/>
  <c r="F835" i="4" s="1"/>
  <c r="D1009" i="4"/>
  <c r="F1009" i="4" s="1"/>
  <c r="D1237" i="4"/>
  <c r="F1237" i="4" s="1"/>
  <c r="D1501" i="4"/>
  <c r="F1501" i="4" s="1"/>
  <c r="D1793" i="4"/>
  <c r="F1793" i="4" s="1"/>
  <c r="D70" i="4"/>
  <c r="F70" i="4" s="1"/>
  <c r="D196" i="4"/>
  <c r="F196" i="4" s="1"/>
  <c r="D697" i="4"/>
  <c r="F697" i="4" s="1"/>
  <c r="D825" i="4"/>
  <c r="F825" i="4" s="1"/>
  <c r="D1483" i="4"/>
  <c r="F1483" i="4" s="1"/>
  <c r="D1775" i="4"/>
  <c r="F1775" i="4" s="1"/>
  <c r="D187" i="4"/>
  <c r="F187" i="4" s="1"/>
  <c r="D311" i="4"/>
  <c r="F311" i="4" s="1"/>
  <c r="D437" i="4"/>
  <c r="F437" i="4" s="1"/>
  <c r="D688" i="4"/>
  <c r="F688" i="4" s="1"/>
  <c r="D979" i="4"/>
  <c r="F979" i="4" s="1"/>
  <c r="D1205" i="4"/>
  <c r="F1205" i="4" s="1"/>
  <c r="D1755" i="4"/>
  <c r="F1755" i="4" s="1"/>
  <c r="D53" i="4"/>
  <c r="F53" i="4" s="1"/>
  <c r="D177" i="4"/>
  <c r="F177" i="4" s="1"/>
  <c r="D553" i="4"/>
  <c r="F553" i="4" s="1"/>
  <c r="D679" i="4"/>
  <c r="F679" i="4" s="1"/>
  <c r="D1187" i="4"/>
  <c r="F1187" i="4" s="1"/>
  <c r="D1735" i="4"/>
  <c r="F1735" i="4" s="1"/>
  <c r="D139" i="4"/>
  <c r="F139" i="4" s="1"/>
  <c r="D358" i="4"/>
  <c r="F358" i="4" s="1"/>
  <c r="D577" i="4"/>
  <c r="F577" i="4" s="1"/>
  <c r="D687" i="4"/>
  <c r="F687" i="4" s="1"/>
  <c r="D924" i="4"/>
  <c r="F924" i="4" s="1"/>
  <c r="D1115" i="4"/>
  <c r="F1115" i="4" s="1"/>
  <c r="D1327" i="4"/>
  <c r="F1327" i="4" s="1"/>
  <c r="D1547" i="4"/>
  <c r="F1547" i="4" s="1"/>
  <c r="D1766" i="4"/>
  <c r="F1766" i="4" s="1"/>
  <c r="D1985" i="4"/>
  <c r="F1985" i="4" s="1"/>
  <c r="D1529" i="4"/>
  <c r="F1529" i="4" s="1"/>
  <c r="D1749" i="4"/>
  <c r="F1749" i="4" s="1"/>
  <c r="D618" i="4"/>
  <c r="F618" i="4" s="1"/>
  <c r="D714" i="4"/>
  <c r="F714" i="4" s="1"/>
  <c r="D906" i="4"/>
  <c r="F906" i="4" s="1"/>
  <c r="D1002" i="4"/>
  <c r="F1002" i="4" s="1"/>
  <c r="D1098" i="4"/>
  <c r="F1098" i="4" s="1"/>
  <c r="D1198" i="4"/>
  <c r="F1198" i="4" s="1"/>
  <c r="D1527" i="4"/>
  <c r="F1527" i="4" s="1"/>
  <c r="D1637" i="4"/>
  <c r="F1637" i="4" s="1"/>
  <c r="D1747" i="4"/>
  <c r="F1747" i="4" s="1"/>
  <c r="D1856" i="4"/>
  <c r="F1856" i="4" s="1"/>
  <c r="D1966" i="4"/>
  <c r="F1966" i="4" s="1"/>
  <c r="D1021" i="4"/>
  <c r="F1021" i="4" s="1"/>
  <c r="D1220" i="4"/>
  <c r="F1220" i="4" s="1"/>
  <c r="D1329" i="4"/>
  <c r="F1329" i="4" s="1"/>
  <c r="D1439" i="4"/>
  <c r="F1439" i="4" s="1"/>
  <c r="D1549" i="4"/>
  <c r="F1549" i="4" s="1"/>
  <c r="D1768" i="4"/>
  <c r="F1768" i="4" s="1"/>
  <c r="D1988" i="4"/>
  <c r="F1988" i="4" s="1"/>
  <c r="D934" i="4"/>
  <c r="F934" i="4" s="1"/>
  <c r="D1030" i="4"/>
  <c r="F1030" i="4" s="1"/>
  <c r="D1126" i="4"/>
  <c r="F1126" i="4" s="1"/>
  <c r="D1230" i="4"/>
  <c r="F1230" i="4" s="1"/>
  <c r="D1340" i="4"/>
  <c r="F1340" i="4" s="1"/>
  <c r="D1559" i="4"/>
  <c r="F1559" i="4" s="1"/>
  <c r="D1779" i="4"/>
  <c r="F1779" i="4" s="1"/>
  <c r="D1888" i="4"/>
  <c r="F1888" i="4" s="1"/>
  <c r="D823" i="4"/>
  <c r="F823" i="4" s="1"/>
  <c r="D919" i="4"/>
  <c r="F919" i="4" s="1"/>
  <c r="D1015" i="4"/>
  <c r="F1015" i="4" s="1"/>
  <c r="D1111" i="4"/>
  <c r="F1111" i="4" s="1"/>
  <c r="D1542" i="4"/>
  <c r="F1542" i="4" s="1"/>
  <c r="D1761" i="4"/>
  <c r="F1761" i="4" s="1"/>
  <c r="D1871" i="4"/>
  <c r="F1871" i="4" s="1"/>
  <c r="D1981" i="4"/>
  <c r="F1981" i="4" s="1"/>
  <c r="D1170" i="4"/>
  <c r="F1170" i="4" s="1"/>
  <c r="D1266" i="4"/>
  <c r="F1266" i="4" s="1"/>
  <c r="D1362" i="4"/>
  <c r="F1362" i="4" s="1"/>
  <c r="D1458" i="4"/>
  <c r="F1458" i="4" s="1"/>
  <c r="D1650" i="4"/>
  <c r="F1650" i="4" s="1"/>
  <c r="D579" i="4"/>
  <c r="F579" i="4" s="1"/>
  <c r="D379" i="4"/>
  <c r="F379" i="4" s="1"/>
  <c r="D179" i="4"/>
  <c r="F179" i="4" s="1"/>
  <c r="D1571" i="4"/>
  <c r="F1571" i="4" s="1"/>
  <c r="D734" i="4"/>
  <c r="F734" i="4" s="1"/>
  <c r="D508" i="4"/>
  <c r="F508" i="4" s="1"/>
  <c r="D337" i="4"/>
  <c r="F337" i="4" s="1"/>
  <c r="D39" i="4"/>
  <c r="F39" i="4" s="1"/>
  <c r="D664" i="4"/>
  <c r="F664" i="4" s="1"/>
  <c r="D147" i="4"/>
  <c r="F147" i="4" s="1"/>
  <c r="D297" i="4"/>
  <c r="F297" i="4" s="1"/>
  <c r="D1251" i="4"/>
  <c r="F1251" i="4" s="1"/>
  <c r="D107" i="4"/>
  <c r="F107" i="4" s="1"/>
  <c r="D716" i="4"/>
  <c r="F716" i="4" s="1"/>
  <c r="D1027" i="4"/>
  <c r="F1027" i="4" s="1"/>
  <c r="D1260" i="4"/>
  <c r="F1260" i="4" s="1"/>
  <c r="D1817" i="4"/>
  <c r="F1817" i="4" s="1"/>
  <c r="D456" i="4"/>
  <c r="F456" i="4" s="1"/>
  <c r="D582" i="4"/>
  <c r="F582" i="4" s="1"/>
  <c r="D708" i="4"/>
  <c r="F708" i="4" s="1"/>
  <c r="D837" i="4"/>
  <c r="F837" i="4" s="1"/>
  <c r="D1012" i="4"/>
  <c r="F1012" i="4" s="1"/>
  <c r="D1507" i="4"/>
  <c r="F1507" i="4" s="1"/>
  <c r="D1799" i="4"/>
  <c r="F1799" i="4" s="1"/>
  <c r="D71" i="4"/>
  <c r="F71" i="4" s="1"/>
  <c r="D197" i="4"/>
  <c r="F197" i="4" s="1"/>
  <c r="D323" i="4"/>
  <c r="F323" i="4" s="1"/>
  <c r="D447" i="4"/>
  <c r="F447" i="4" s="1"/>
  <c r="D573" i="4"/>
  <c r="F573" i="4" s="1"/>
  <c r="D699" i="4"/>
  <c r="F699" i="4" s="1"/>
  <c r="D827" i="4"/>
  <c r="F827" i="4" s="1"/>
  <c r="D996" i="4"/>
  <c r="F996" i="4" s="1"/>
  <c r="D1224" i="4"/>
  <c r="F1224" i="4" s="1"/>
  <c r="D1484" i="4"/>
  <c r="F1484" i="4" s="1"/>
  <c r="D313" i="4"/>
  <c r="F313" i="4" s="1"/>
  <c r="D438" i="4"/>
  <c r="F438" i="4" s="1"/>
  <c r="D689" i="4"/>
  <c r="F689" i="4" s="1"/>
  <c r="D816" i="4"/>
  <c r="F816" i="4" s="1"/>
  <c r="D1206" i="4"/>
  <c r="F1206" i="4" s="1"/>
  <c r="D1464" i="4"/>
  <c r="F1464" i="4" s="1"/>
  <c r="D1757" i="4"/>
  <c r="F1757" i="4" s="1"/>
  <c r="D148" i="4"/>
  <c r="F148" i="4" s="1"/>
  <c r="D257" i="4"/>
  <c r="F257" i="4" s="1"/>
  <c r="D477" i="4"/>
  <c r="F477" i="4" s="1"/>
  <c r="D696" i="4"/>
  <c r="F696" i="4" s="1"/>
  <c r="D806" i="4"/>
  <c r="F806" i="4" s="1"/>
  <c r="D1131" i="4"/>
  <c r="F1131" i="4" s="1"/>
  <c r="D1565" i="4"/>
  <c r="F1565" i="4" s="1"/>
  <c r="D1784" i="4"/>
  <c r="F1784" i="4" s="1"/>
  <c r="D1767" i="4"/>
  <c r="F1767" i="4" s="1"/>
  <c r="D1987" i="4"/>
  <c r="F1987" i="4" s="1"/>
  <c r="D818" i="4"/>
  <c r="F818" i="4" s="1"/>
  <c r="D914" i="4"/>
  <c r="F914" i="4" s="1"/>
  <c r="D1207" i="4"/>
  <c r="F1207" i="4" s="1"/>
  <c r="D1427" i="4"/>
  <c r="F1427" i="4" s="1"/>
  <c r="D1536" i="4"/>
  <c r="F1536" i="4" s="1"/>
  <c r="D1756" i="4"/>
  <c r="F1756" i="4" s="1"/>
  <c r="D1865" i="4"/>
  <c r="F1865" i="4" s="1"/>
  <c r="D1975" i="4"/>
  <c r="F1975" i="4" s="1"/>
  <c r="D1029" i="4"/>
  <c r="F1029" i="4" s="1"/>
  <c r="D1229" i="4"/>
  <c r="F1229" i="4" s="1"/>
  <c r="D1339" i="4"/>
  <c r="F1339" i="4" s="1"/>
  <c r="D1448" i="4"/>
  <c r="F1448" i="4" s="1"/>
  <c r="D1558" i="4"/>
  <c r="F1558" i="4" s="1"/>
  <c r="D1777" i="4"/>
  <c r="F1777" i="4" s="1"/>
  <c r="D1887" i="4"/>
  <c r="F1887" i="4" s="1"/>
  <c r="D1997" i="4"/>
  <c r="F1997" i="4" s="1"/>
  <c r="D942" i="4"/>
  <c r="F942" i="4" s="1"/>
  <c r="D1038" i="4"/>
  <c r="F1038" i="4" s="1"/>
  <c r="D1134" i="4"/>
  <c r="F1134" i="4" s="1"/>
  <c r="D1349" i="4"/>
  <c r="F1349" i="4" s="1"/>
  <c r="D1459" i="4"/>
  <c r="F1459" i="4" s="1"/>
  <c r="D1568" i="4"/>
  <c r="F1568" i="4" s="1"/>
  <c r="D1897" i="4"/>
  <c r="F1897" i="4" s="1"/>
  <c r="D831" i="4"/>
  <c r="F831" i="4" s="1"/>
  <c r="D927" i="4"/>
  <c r="F927" i="4" s="1"/>
  <c r="D1023" i="4"/>
  <c r="F1023" i="4" s="1"/>
  <c r="D1661" i="4"/>
  <c r="F1661" i="4" s="1"/>
  <c r="D1771" i="4"/>
  <c r="F1771" i="4" s="1"/>
  <c r="D1880" i="4"/>
  <c r="F1880" i="4" s="1"/>
  <c r="D1990" i="4"/>
  <c r="F1990" i="4" s="1"/>
  <c r="D1370" i="4"/>
  <c r="F1370" i="4" s="1"/>
  <c r="D1562" i="4"/>
  <c r="F1562" i="4" s="1"/>
  <c r="D1658" i="4"/>
  <c r="F1658" i="4" s="1"/>
  <c r="D1754" i="4"/>
  <c r="F1754" i="4" s="1"/>
  <c r="D1850" i="4"/>
  <c r="F1850" i="4" s="1"/>
  <c r="D1946" i="4"/>
  <c r="F1946" i="4" s="1"/>
  <c r="D1718" i="4"/>
  <c r="F1718" i="4" s="1"/>
  <c r="D1172" i="4"/>
  <c r="F1172" i="4" s="1"/>
  <c r="D798" i="4"/>
  <c r="F798" i="4" s="1"/>
  <c r="D160" i="4"/>
  <c r="F160" i="4" s="1"/>
  <c r="D1519" i="4"/>
  <c r="F1519" i="4" s="1"/>
  <c r="D1024" i="4"/>
  <c r="F1024" i="4" s="1"/>
  <c r="D712" i="4"/>
  <c r="F712" i="4" s="1"/>
  <c r="D493" i="4"/>
  <c r="F493" i="4" s="1"/>
  <c r="D293" i="4"/>
  <c r="F293" i="4" s="1"/>
  <c r="D89" i="4"/>
  <c r="F89" i="4" s="1"/>
  <c r="D189" i="4"/>
  <c r="F189" i="4" s="1"/>
  <c r="D1892" i="4"/>
  <c r="F1892" i="4" s="1"/>
  <c r="D389" i="4"/>
  <c r="F389" i="4" s="1"/>
  <c r="D619" i="4"/>
  <c r="F619" i="4" s="1"/>
  <c r="D1188" i="4"/>
  <c r="F1188" i="4" s="1"/>
  <c r="D483" i="4"/>
  <c r="F483" i="4" s="1"/>
  <c r="D780" i="4"/>
  <c r="F780" i="4" s="1"/>
  <c r="D1590" i="4"/>
  <c r="F1590" i="4" s="1"/>
  <c r="D737" i="4"/>
  <c r="F737" i="4" s="1"/>
  <c r="D63" i="4"/>
  <c r="F63" i="4" s="1"/>
  <c r="D525" i="4"/>
  <c r="F525" i="4" s="1"/>
  <c r="D73" i="4"/>
  <c r="F73" i="4" s="1"/>
  <c r="D726" i="4"/>
  <c r="F726" i="4" s="1"/>
  <c r="D859" i="4"/>
  <c r="F859" i="4" s="1"/>
  <c r="D1044" i="4"/>
  <c r="F1044" i="4" s="1"/>
  <c r="D1279" i="4"/>
  <c r="F1279" i="4" s="1"/>
  <c r="D1845" i="4"/>
  <c r="F1845" i="4" s="1"/>
  <c r="D91" i="4"/>
  <c r="F91" i="4" s="1"/>
  <c r="D467" i="4"/>
  <c r="F467" i="4" s="1"/>
  <c r="D718" i="4"/>
  <c r="F718" i="4" s="1"/>
  <c r="D851" i="4"/>
  <c r="F851" i="4" s="1"/>
  <c r="D1032" i="4"/>
  <c r="F1032" i="4" s="1"/>
  <c r="D1263" i="4"/>
  <c r="F1263" i="4" s="1"/>
  <c r="D1827" i="4"/>
  <c r="F1827" i="4" s="1"/>
  <c r="D81" i="4"/>
  <c r="F81" i="4" s="1"/>
  <c r="D207" i="4"/>
  <c r="F207" i="4" s="1"/>
  <c r="D333" i="4"/>
  <c r="F333" i="4" s="1"/>
  <c r="D457" i="4"/>
  <c r="F457" i="4" s="1"/>
  <c r="D583" i="4"/>
  <c r="F583" i="4" s="1"/>
  <c r="D709" i="4"/>
  <c r="F709" i="4" s="1"/>
  <c r="D1245" i="4"/>
  <c r="F1245" i="4" s="1"/>
  <c r="D448" i="4"/>
  <c r="F448" i="4" s="1"/>
  <c r="D700" i="4"/>
  <c r="F700" i="4" s="1"/>
  <c r="D829" i="4"/>
  <c r="F829" i="4" s="1"/>
  <c r="D1000" i="4"/>
  <c r="F1000" i="4" s="1"/>
  <c r="D1488" i="4"/>
  <c r="F1488" i="4" s="1"/>
  <c r="D1781" i="4"/>
  <c r="F1781" i="4" s="1"/>
  <c r="D267" i="4"/>
  <c r="F267" i="4" s="1"/>
  <c r="D376" i="4"/>
  <c r="F376" i="4" s="1"/>
  <c r="D486" i="4"/>
  <c r="F486" i="4" s="1"/>
  <c r="D705" i="4"/>
  <c r="F705" i="4" s="1"/>
  <c r="D817" i="4"/>
  <c r="F817" i="4" s="1"/>
  <c r="D955" i="4"/>
  <c r="F955" i="4" s="1"/>
  <c r="D1147" i="4"/>
  <c r="F1147" i="4" s="1"/>
  <c r="D1583" i="4"/>
  <c r="F1583" i="4" s="1"/>
  <c r="D1803" i="4"/>
  <c r="F1803" i="4" s="1"/>
  <c r="D1566" i="4"/>
  <c r="F1566" i="4" s="1"/>
  <c r="D1785" i="4"/>
  <c r="F1785" i="4" s="1"/>
  <c r="D58" i="4"/>
  <c r="F58" i="4" s="1"/>
  <c r="D154" i="4"/>
  <c r="F154" i="4" s="1"/>
  <c r="D250" i="4"/>
  <c r="F250" i="4" s="1"/>
  <c r="D346" i="4"/>
  <c r="F346" i="4" s="1"/>
  <c r="D442" i="4"/>
  <c r="F442" i="4" s="1"/>
  <c r="D538" i="4"/>
  <c r="F538" i="4" s="1"/>
  <c r="D1018" i="4"/>
  <c r="F1018" i="4" s="1"/>
  <c r="D1114" i="4"/>
  <c r="F1114" i="4" s="1"/>
  <c r="D1216" i="4"/>
  <c r="F1216" i="4" s="1"/>
  <c r="D1326" i="4"/>
  <c r="F1326" i="4" s="1"/>
  <c r="D1545" i="4"/>
  <c r="F1545" i="4" s="1"/>
  <c r="D1655" i="4"/>
  <c r="F1655" i="4" s="1"/>
  <c r="D1765" i="4"/>
  <c r="F1765" i="4" s="1"/>
  <c r="D1875" i="4"/>
  <c r="F1875" i="4" s="1"/>
  <c r="D1984" i="4"/>
  <c r="F1984" i="4" s="1"/>
  <c r="D1133" i="4"/>
  <c r="F1133" i="4" s="1"/>
  <c r="D1238" i="4"/>
  <c r="F1238" i="4" s="1"/>
  <c r="D1457" i="4"/>
  <c r="F1457" i="4" s="1"/>
  <c r="D1677" i="4"/>
  <c r="F1677" i="4" s="1"/>
  <c r="D1787" i="4"/>
  <c r="F1787" i="4" s="1"/>
  <c r="D1248" i="4"/>
  <c r="F1248" i="4" s="1"/>
  <c r="D1468" i="4"/>
  <c r="F1468" i="4" s="1"/>
  <c r="D1577" i="4"/>
  <c r="F1577" i="4" s="1"/>
  <c r="D1687" i="4"/>
  <c r="F1687" i="4" s="1"/>
  <c r="D1797" i="4"/>
  <c r="F1797" i="4" s="1"/>
  <c r="D1907" i="4"/>
  <c r="F1907" i="4" s="1"/>
  <c r="D1127" i="4"/>
  <c r="F1127" i="4" s="1"/>
  <c r="D1341" i="4"/>
  <c r="F1341" i="4" s="1"/>
  <c r="D1451" i="4"/>
  <c r="F1451" i="4" s="1"/>
  <c r="D1560" i="4"/>
  <c r="F1560" i="4" s="1"/>
  <c r="D1780" i="4"/>
  <c r="F1780" i="4" s="1"/>
  <c r="D1889" i="4"/>
  <c r="F1889" i="4" s="1"/>
  <c r="D1999" i="4"/>
  <c r="F1999" i="4" s="1"/>
  <c r="D1186" i="4"/>
  <c r="F1186" i="4" s="1"/>
  <c r="D1378" i="4"/>
  <c r="F1378" i="4" s="1"/>
  <c r="D1474" i="4"/>
  <c r="F1474" i="4" s="1"/>
  <c r="D1570" i="4"/>
  <c r="F1570" i="4" s="1"/>
  <c r="D1666" i="4"/>
  <c r="F1666" i="4" s="1"/>
  <c r="D1762" i="4"/>
  <c r="F1762" i="4" s="1"/>
  <c r="D1858" i="4"/>
  <c r="F1858" i="4" s="1"/>
  <c r="D1954" i="4"/>
  <c r="F1954" i="4" s="1"/>
  <c r="D1667" i="4"/>
  <c r="F1667" i="4" s="1"/>
  <c r="D1136" i="4"/>
  <c r="F1136" i="4" s="1"/>
  <c r="D545" i="4"/>
  <c r="F545" i="4" s="1"/>
  <c r="D345" i="4"/>
  <c r="F345" i="4" s="1"/>
  <c r="D142" i="4"/>
  <c r="F142" i="4" s="1"/>
  <c r="D1470" i="4"/>
  <c r="F1470" i="4" s="1"/>
  <c r="D985" i="4"/>
  <c r="F985" i="4" s="1"/>
  <c r="D692" i="4"/>
  <c r="F692" i="4" s="1"/>
  <c r="D475" i="4"/>
  <c r="F475" i="4" s="1"/>
  <c r="D275" i="4"/>
  <c r="F275" i="4" s="1"/>
  <c r="D76" i="4"/>
  <c r="F76" i="4" s="1"/>
  <c r="D505" i="4"/>
  <c r="F505" i="4" s="1"/>
  <c r="D69" i="4"/>
  <c r="F69" i="4" s="1"/>
  <c r="D861" i="4"/>
  <c r="F861" i="4" s="1"/>
  <c r="D119" i="4"/>
  <c r="F119" i="4" s="1"/>
  <c r="D1828" i="4"/>
  <c r="F1828" i="4" s="1"/>
  <c r="D83" i="4"/>
  <c r="F83" i="4" s="1"/>
  <c r="D208" i="4"/>
  <c r="F208" i="4" s="1"/>
  <c r="D334" i="4"/>
  <c r="F334" i="4" s="1"/>
  <c r="D460" i="4"/>
  <c r="F460" i="4" s="1"/>
  <c r="D710" i="4"/>
  <c r="F710" i="4" s="1"/>
  <c r="D841" i="4"/>
  <c r="F841" i="4" s="1"/>
  <c r="D1017" i="4"/>
  <c r="F1017" i="4" s="1"/>
  <c r="D1246" i="4"/>
  <c r="F1246" i="4" s="1"/>
  <c r="D1516" i="4"/>
  <c r="F1516" i="4" s="1"/>
  <c r="D1808" i="4"/>
  <c r="F1808" i="4" s="1"/>
  <c r="D166" i="4"/>
  <c r="F166" i="4" s="1"/>
  <c r="D385" i="4"/>
  <c r="F385" i="4" s="1"/>
  <c r="D495" i="4"/>
  <c r="F495" i="4" s="1"/>
  <c r="D715" i="4"/>
  <c r="F715" i="4" s="1"/>
  <c r="D1163" i="4"/>
  <c r="F1163" i="4" s="1"/>
  <c r="D1601" i="4"/>
  <c r="F1601" i="4" s="1"/>
  <c r="D1821" i="4"/>
  <c r="F1821" i="4" s="1"/>
  <c r="D1804" i="4"/>
  <c r="F1804" i="4" s="1"/>
  <c r="D642" i="4"/>
  <c r="F642" i="4" s="1"/>
  <c r="D738" i="4"/>
  <c r="F738" i="4" s="1"/>
  <c r="D834" i="4"/>
  <c r="F834" i="4" s="1"/>
  <c r="D930" i="4"/>
  <c r="F930" i="4" s="1"/>
  <c r="D1026" i="4"/>
  <c r="F1026" i="4" s="1"/>
  <c r="D1122" i="4"/>
  <c r="F1122" i="4" s="1"/>
  <c r="D1225" i="4"/>
  <c r="F1225" i="4" s="1"/>
  <c r="D1445" i="4"/>
  <c r="F1445" i="4" s="1"/>
  <c r="D1555" i="4"/>
  <c r="F1555" i="4" s="1"/>
  <c r="D1664" i="4"/>
  <c r="F1664" i="4" s="1"/>
  <c r="D1774" i="4"/>
  <c r="F1774" i="4" s="1"/>
  <c r="D1993" i="4"/>
  <c r="F1993" i="4" s="1"/>
  <c r="D949" i="4"/>
  <c r="F949" i="4" s="1"/>
  <c r="D1045" i="4"/>
  <c r="F1045" i="4" s="1"/>
  <c r="D1247" i="4"/>
  <c r="F1247" i="4" s="1"/>
  <c r="D1357" i="4"/>
  <c r="F1357" i="4" s="1"/>
  <c r="D1686" i="4"/>
  <c r="F1686" i="4" s="1"/>
  <c r="D1796" i="4"/>
  <c r="F1796" i="4" s="1"/>
  <c r="D1905" i="4"/>
  <c r="F1905" i="4" s="1"/>
  <c r="D958" i="4"/>
  <c r="F958" i="4" s="1"/>
  <c r="D1054" i="4"/>
  <c r="F1054" i="4" s="1"/>
  <c r="D1257" i="4"/>
  <c r="F1257" i="4" s="1"/>
  <c r="D1367" i="4"/>
  <c r="F1367" i="4" s="1"/>
  <c r="D1477" i="4"/>
  <c r="F1477" i="4" s="1"/>
  <c r="D1916" i="4"/>
  <c r="F1916" i="4" s="1"/>
  <c r="D847" i="4"/>
  <c r="F847" i="4" s="1"/>
  <c r="D943" i="4"/>
  <c r="F943" i="4" s="1"/>
  <c r="D1039" i="4"/>
  <c r="F1039" i="4" s="1"/>
  <c r="D1135" i="4"/>
  <c r="F1135" i="4" s="1"/>
  <c r="D1350" i="4"/>
  <c r="F1350" i="4" s="1"/>
  <c r="D1460" i="4"/>
  <c r="F1460" i="4" s="1"/>
  <c r="D1569" i="4"/>
  <c r="F1569" i="4" s="1"/>
  <c r="D1679" i="4"/>
  <c r="F1679" i="4" s="1"/>
  <c r="D1789" i="4"/>
  <c r="F1789" i="4" s="1"/>
  <c r="D1899" i="4"/>
  <c r="F1899" i="4" s="1"/>
  <c r="D1194" i="4"/>
  <c r="F1194" i="4" s="1"/>
  <c r="D1290" i="4"/>
  <c r="F1290" i="4" s="1"/>
  <c r="D1386" i="4"/>
  <c r="F1386" i="4" s="1"/>
  <c r="D1578" i="4"/>
  <c r="F1578" i="4" s="1"/>
  <c r="D1674" i="4"/>
  <c r="F1674" i="4" s="1"/>
  <c r="D1617" i="4"/>
  <c r="F1617" i="4" s="1"/>
  <c r="D527" i="4"/>
  <c r="F527" i="4" s="1"/>
  <c r="D327" i="4"/>
  <c r="F327" i="4" s="1"/>
  <c r="D1424" i="4"/>
  <c r="F1424" i="4" s="1"/>
  <c r="D948" i="4"/>
  <c r="F948" i="4" s="1"/>
  <c r="D671" i="4"/>
  <c r="F671" i="4" s="1"/>
  <c r="D461" i="4"/>
  <c r="F461" i="4" s="1"/>
  <c r="D256" i="4"/>
  <c r="F256" i="4" s="1"/>
  <c r="D57" i="4"/>
  <c r="F57" i="4" s="1"/>
  <c r="D371" i="4"/>
  <c r="F371" i="4" s="1"/>
  <c r="D87" i="4"/>
  <c r="F87" i="4" s="1"/>
  <c r="D1941" i="4"/>
  <c r="F1941" i="4" s="1"/>
  <c r="D685" i="4"/>
  <c r="F685" i="4" s="1"/>
  <c r="D1868" i="4"/>
  <c r="F1868" i="4" s="1"/>
  <c r="D612" i="4"/>
  <c r="F612" i="4" s="1"/>
  <c r="D984" i="4"/>
  <c r="F984" i="4" s="1"/>
  <c r="D455" i="4"/>
  <c r="F455" i="4" s="1"/>
  <c r="D621" i="4"/>
  <c r="F621" i="4" s="1"/>
  <c r="D747" i="4"/>
  <c r="F747" i="4" s="1"/>
  <c r="D1081" i="4"/>
  <c r="F1081" i="4" s="1"/>
  <c r="D1319" i="4"/>
  <c r="F1319" i="4" s="1"/>
  <c r="D1891" i="4"/>
  <c r="F1891" i="4" s="1"/>
  <c r="D112" i="4"/>
  <c r="F112" i="4" s="1"/>
  <c r="D237" i="4"/>
  <c r="F237" i="4" s="1"/>
  <c r="D363" i="4"/>
  <c r="F363" i="4" s="1"/>
  <c r="D613" i="4"/>
  <c r="F613" i="4" s="1"/>
  <c r="D739" i="4"/>
  <c r="F739" i="4" s="1"/>
  <c r="D1068" i="4"/>
  <c r="F1068" i="4" s="1"/>
  <c r="D353" i="4"/>
  <c r="F353" i="4" s="1"/>
  <c r="D479" i="4"/>
  <c r="F479" i="4" s="1"/>
  <c r="D729" i="4"/>
  <c r="F729" i="4" s="1"/>
  <c r="D1052" i="4"/>
  <c r="F1052" i="4" s="1"/>
  <c r="D1557" i="4"/>
  <c r="F1557" i="4" s="1"/>
  <c r="D1849" i="4"/>
  <c r="F1849" i="4" s="1"/>
  <c r="D94" i="4"/>
  <c r="F94" i="4" s="1"/>
  <c r="D219" i="4"/>
  <c r="F219" i="4" s="1"/>
  <c r="D595" i="4"/>
  <c r="F595" i="4" s="1"/>
  <c r="D720" i="4"/>
  <c r="F720" i="4" s="1"/>
  <c r="D853" i="4"/>
  <c r="F853" i="4" s="1"/>
  <c r="D1036" i="4"/>
  <c r="F1036" i="4" s="1"/>
  <c r="D65" i="4"/>
  <c r="F65" i="4" s="1"/>
  <c r="D285" i="4"/>
  <c r="F285" i="4" s="1"/>
  <c r="D395" i="4"/>
  <c r="F395" i="4" s="1"/>
  <c r="D504" i="4"/>
  <c r="F504" i="4" s="1"/>
  <c r="D724" i="4"/>
  <c r="F724" i="4" s="1"/>
  <c r="D838" i="4"/>
  <c r="F838" i="4" s="1"/>
  <c r="D1400" i="4"/>
  <c r="F1400" i="4" s="1"/>
  <c r="D1839" i="4"/>
  <c r="F1839" i="4" s="1"/>
  <c r="D1603" i="4"/>
  <c r="F1603" i="4" s="1"/>
  <c r="D1822" i="4"/>
  <c r="F1822" i="4" s="1"/>
  <c r="D842" i="4"/>
  <c r="F842" i="4" s="1"/>
  <c r="D1344" i="4"/>
  <c r="F1344" i="4" s="1"/>
  <c r="D1673" i="4"/>
  <c r="F1673" i="4" s="1"/>
  <c r="D1783" i="4"/>
  <c r="F1783" i="4" s="1"/>
  <c r="D1893" i="4"/>
  <c r="F1893" i="4" s="1"/>
  <c r="D1053" i="4"/>
  <c r="F1053" i="4" s="1"/>
  <c r="D1149" i="4"/>
  <c r="F1149" i="4" s="1"/>
  <c r="D1805" i="4"/>
  <c r="F1805" i="4" s="1"/>
  <c r="D1915" i="4"/>
  <c r="F1915" i="4" s="1"/>
  <c r="D966" i="4"/>
  <c r="F966" i="4" s="1"/>
  <c r="D1062" i="4"/>
  <c r="F1062" i="4" s="1"/>
  <c r="D1158" i="4"/>
  <c r="F1158" i="4" s="1"/>
  <c r="D1267" i="4"/>
  <c r="F1267" i="4" s="1"/>
  <c r="D1376" i="4"/>
  <c r="F1376" i="4" s="1"/>
  <c r="D1486" i="4"/>
  <c r="F1486" i="4" s="1"/>
  <c r="D1705" i="4"/>
  <c r="F1705" i="4" s="1"/>
  <c r="D1815" i="4"/>
  <c r="F1815" i="4" s="1"/>
  <c r="D1925" i="4"/>
  <c r="F1925" i="4" s="1"/>
  <c r="D855" i="4"/>
  <c r="F855" i="4" s="1"/>
  <c r="D1047" i="4"/>
  <c r="F1047" i="4" s="1"/>
  <c r="D1249" i="4"/>
  <c r="F1249" i="4" s="1"/>
  <c r="D1359" i="4"/>
  <c r="F1359" i="4" s="1"/>
  <c r="D1469" i="4"/>
  <c r="F1469" i="4" s="1"/>
  <c r="D1579" i="4"/>
  <c r="F1579" i="4" s="1"/>
  <c r="D1688" i="4"/>
  <c r="F1688" i="4" s="1"/>
  <c r="D1798" i="4"/>
  <c r="F1798" i="4" s="1"/>
  <c r="D1490" i="4"/>
  <c r="F1490" i="4" s="1"/>
  <c r="D1586" i="4"/>
  <c r="F1586" i="4" s="1"/>
  <c r="D1778" i="4"/>
  <c r="F1778" i="4" s="1"/>
  <c r="D1874" i="4"/>
  <c r="F1874" i="4" s="1"/>
  <c r="D1970" i="4"/>
  <c r="F1970" i="4" s="1"/>
  <c r="D1060" i="4"/>
  <c r="F1060" i="4" s="1"/>
  <c r="D735" i="4"/>
  <c r="F735" i="4" s="1"/>
  <c r="D309" i="4"/>
  <c r="F309" i="4" s="1"/>
  <c r="D1958" i="4"/>
  <c r="F1958" i="4" s="1"/>
  <c r="D1379" i="4"/>
  <c r="F1379" i="4" s="1"/>
  <c r="D917" i="4"/>
  <c r="F917" i="4" s="1"/>
  <c r="D649" i="4"/>
  <c r="F649" i="4" s="1"/>
  <c r="D443" i="4"/>
  <c r="F443" i="4" s="1"/>
  <c r="D243" i="4"/>
  <c r="F243" i="4" s="1"/>
  <c r="D45" i="4"/>
  <c r="F45" i="4" s="1"/>
  <c r="D1553" i="4"/>
  <c r="F1553" i="4" s="1"/>
  <c r="D885" i="4"/>
  <c r="F885" i="4" s="1"/>
  <c r="D537" i="4"/>
  <c r="F537" i="4" s="1"/>
  <c r="D1064" i="4"/>
  <c r="F1064" i="4" s="1"/>
  <c r="D1848" i="4"/>
  <c r="F1848" i="4" s="1"/>
  <c r="J1848" i="4" s="1"/>
  <c r="D932" i="4"/>
  <c r="F932" i="4" s="1"/>
  <c r="D54" i="4"/>
  <c r="F54" i="4" s="1"/>
  <c r="D368" i="4"/>
  <c r="F368" i="4" s="1"/>
  <c r="D1465" i="4"/>
  <c r="F1465" i="4" s="1"/>
  <c r="D875" i="4"/>
  <c r="F875" i="4" s="1"/>
  <c r="J875" i="4" s="1"/>
  <c r="D38" i="4"/>
  <c r="F38" i="4" s="1"/>
  <c r="D264" i="4"/>
  <c r="F264" i="4" s="1"/>
  <c r="D1342" i="4"/>
  <c r="F1342" i="4" s="1"/>
  <c r="D886" i="4"/>
  <c r="F886" i="4" s="1"/>
  <c r="D965" i="4"/>
  <c r="F965" i="4" s="1"/>
  <c r="D1265" i="4"/>
  <c r="F1265" i="4" s="1"/>
  <c r="D1704" i="4"/>
  <c r="F1704" i="4" s="1"/>
  <c r="J1704" i="4" s="1"/>
  <c r="D974" i="4"/>
  <c r="F974" i="4" s="1"/>
  <c r="D1495" i="4"/>
  <c r="F1495" i="4" s="1"/>
  <c r="D1824" i="4"/>
  <c r="F1824" i="4" s="1"/>
  <c r="D959" i="4"/>
  <c r="F959" i="4" s="1"/>
  <c r="D1055" i="4"/>
  <c r="F1055" i="4" s="1"/>
  <c r="J1055" i="4" s="1"/>
  <c r="D1151" i="4"/>
  <c r="F1151" i="4" s="1"/>
  <c r="D1368" i="4"/>
  <c r="F1368" i="4" s="1"/>
  <c r="D1478" i="4"/>
  <c r="F1478" i="4" s="1"/>
  <c r="D1210" i="4"/>
  <c r="F1210" i="4" s="1"/>
  <c r="D1306" i="4"/>
  <c r="F1306" i="4" s="1"/>
  <c r="D1025" i="4"/>
  <c r="F1025" i="4" s="1"/>
  <c r="D494" i="4"/>
  <c r="F494" i="4" s="1"/>
  <c r="D295" i="4"/>
  <c r="F295" i="4" s="1"/>
  <c r="J295" i="4" s="1"/>
  <c r="D1336" i="4"/>
  <c r="F1336" i="4" s="1"/>
  <c r="D893" i="4"/>
  <c r="F893" i="4" s="1"/>
  <c r="J893" i="4" s="1"/>
  <c r="D629" i="4"/>
  <c r="F629" i="4" s="1"/>
  <c r="D224" i="4"/>
  <c r="F224" i="4" s="1"/>
  <c r="D1992" i="4"/>
  <c r="F1992" i="4" s="1"/>
  <c r="D1197" i="4"/>
  <c r="F1197" i="4" s="1"/>
  <c r="D707" i="4"/>
  <c r="F707" i="4" s="1"/>
  <c r="D20" i="4"/>
  <c r="F20" i="4" s="1"/>
  <c r="D872" i="4"/>
  <c r="F872" i="4" s="1"/>
  <c r="D253" i="4"/>
  <c r="F253" i="4" s="1"/>
  <c r="D1644" i="4"/>
  <c r="F1644" i="4" s="1"/>
  <c r="D929" i="4"/>
  <c r="F929" i="4" s="1"/>
  <c r="D1489" i="4"/>
  <c r="F1489" i="4" s="1"/>
  <c r="D1598" i="4"/>
  <c r="F1598" i="4" s="1"/>
  <c r="J1598" i="4" s="1"/>
  <c r="D488" i="4"/>
  <c r="F488" i="4" s="1"/>
  <c r="D1305" i="4"/>
  <c r="F1305" i="4" s="1"/>
  <c r="D1580" i="4"/>
  <c r="F1580" i="4" s="1"/>
  <c r="D1872" i="4"/>
  <c r="F1872" i="4" s="1"/>
  <c r="D103" i="4"/>
  <c r="F103" i="4" s="1"/>
  <c r="D228" i="4"/>
  <c r="F228" i="4" s="1"/>
  <c r="D604" i="4"/>
  <c r="F604" i="4" s="1"/>
  <c r="D350" i="4"/>
  <c r="F350" i="4" s="1"/>
  <c r="D598" i="4"/>
  <c r="F598" i="4" s="1"/>
  <c r="D5" i="4"/>
  <c r="F5" i="4" s="1"/>
  <c r="D373" i="4"/>
  <c r="F373" i="4" s="1"/>
  <c r="D1561" i="4"/>
  <c r="F1561" i="4" s="1"/>
  <c r="D1854" i="4"/>
  <c r="F1854" i="4" s="1"/>
  <c r="D294" i="4"/>
  <c r="F294" i="4" s="1"/>
  <c r="D1419" i="4"/>
  <c r="F1419" i="4" s="1"/>
  <c r="D658" i="4"/>
  <c r="F658" i="4" s="1"/>
  <c r="J658" i="4" s="1"/>
  <c r="D850" i="4"/>
  <c r="F850" i="4" s="1"/>
  <c r="J850" i="4" s="1"/>
  <c r="D1138" i="4"/>
  <c r="F1138" i="4" s="1"/>
  <c r="D1061" i="4"/>
  <c r="F1061" i="4" s="1"/>
  <c r="D1318" i="4"/>
  <c r="F1318" i="4" s="1"/>
  <c r="D620" i="4"/>
  <c r="F620" i="4" s="1"/>
  <c r="D420" i="4"/>
  <c r="F420" i="4" s="1"/>
  <c r="D78" i="4"/>
  <c r="F78" i="4" s="1"/>
  <c r="D366" i="4"/>
  <c r="F366" i="4" s="1"/>
  <c r="D372" i="4"/>
  <c r="F372" i="4" s="1"/>
  <c r="D767" i="4"/>
  <c r="F767" i="4" s="1"/>
  <c r="D635" i="4"/>
  <c r="F635" i="4" s="1"/>
  <c r="J635" i="4" s="1"/>
  <c r="D1347" i="4"/>
  <c r="F1347" i="4" s="1"/>
  <c r="D6" i="4"/>
  <c r="F6" i="4" s="1"/>
  <c r="D500" i="4"/>
  <c r="F500" i="4" s="1"/>
  <c r="D240" i="4"/>
  <c r="F240" i="4" s="1"/>
  <c r="D1310" i="4"/>
  <c r="F1310" i="4" s="1"/>
  <c r="J1310" i="4" s="1"/>
  <c r="D84" i="4"/>
  <c r="F84" i="4" s="1"/>
  <c r="D1019" i="4"/>
  <c r="F1019" i="4" s="1"/>
  <c r="D1656" i="4"/>
  <c r="F1656" i="4" s="1"/>
  <c r="D1420" i="4"/>
  <c r="F1420" i="4" s="1"/>
  <c r="J1420" i="4" s="1"/>
  <c r="D1639" i="4"/>
  <c r="F1639" i="4" s="1"/>
  <c r="J1639" i="4" s="1"/>
  <c r="D186" i="4"/>
  <c r="F186" i="4" s="1"/>
  <c r="J186" i="4" s="1"/>
  <c r="D378" i="4"/>
  <c r="F378" i="4" s="1"/>
  <c r="J378" i="4" s="1"/>
  <c r="D474" i="4"/>
  <c r="F474" i="4" s="1"/>
  <c r="D570" i="4"/>
  <c r="F570" i="4" s="1"/>
  <c r="D1253" i="4"/>
  <c r="F1253" i="4" s="1"/>
  <c r="J1253" i="4" s="1"/>
  <c r="D1384" i="4"/>
  <c r="F1384" i="4" s="1"/>
  <c r="D1078" i="4"/>
  <c r="F1078" i="4" s="1"/>
  <c r="J1078" i="4" s="1"/>
  <c r="D1285" i="4"/>
  <c r="F1285" i="4" s="1"/>
  <c r="D1395" i="4"/>
  <c r="F1395" i="4" s="1"/>
  <c r="D1504" i="4"/>
  <c r="F1504" i="4" s="1"/>
  <c r="D1268" i="4"/>
  <c r="F1268" i="4" s="1"/>
  <c r="D1377" i="4"/>
  <c r="F1377" i="4" s="1"/>
  <c r="J1377" i="4" s="1"/>
  <c r="D1597" i="4"/>
  <c r="F1597" i="4" s="1"/>
  <c r="D1926" i="4"/>
  <c r="F1926" i="4" s="1"/>
  <c r="D1410" i="4"/>
  <c r="F1410" i="4" s="1"/>
  <c r="J1410" i="4" s="1"/>
  <c r="D1698" i="4"/>
  <c r="F1698" i="4" s="1"/>
  <c r="J1698" i="4" s="1"/>
  <c r="D1794" i="4"/>
  <c r="F1794" i="4" s="1"/>
  <c r="D1890" i="4"/>
  <c r="F1890" i="4" s="1"/>
  <c r="D1986" i="4"/>
  <c r="F1986" i="4" s="1"/>
  <c r="D476" i="4"/>
  <c r="F476" i="4" s="1"/>
  <c r="D277" i="4"/>
  <c r="F277" i="4" s="1"/>
  <c r="J277" i="4" s="1"/>
  <c r="D868" i="4"/>
  <c r="F868" i="4" s="1"/>
  <c r="J868" i="4" s="1"/>
  <c r="D13" i="4"/>
  <c r="F13" i="4" s="1"/>
  <c r="D1648" i="4"/>
  <c r="F1648" i="4" s="1"/>
  <c r="D556" i="4"/>
  <c r="F556" i="4" s="1"/>
  <c r="J556" i="4" s="1"/>
  <c r="D272" i="4"/>
  <c r="F272" i="4" s="1"/>
  <c r="J272" i="4" s="1"/>
  <c r="D1574" i="4"/>
  <c r="F1574" i="4" s="1"/>
  <c r="J1574" i="4" s="1"/>
  <c r="D1049" i="4"/>
  <c r="F1049" i="4" s="1"/>
  <c r="D85" i="4"/>
  <c r="F85" i="4" s="1"/>
  <c r="D884" i="4"/>
  <c r="F884" i="4" s="1"/>
  <c r="D864" i="4"/>
  <c r="F864" i="4" s="1"/>
  <c r="D1287" i="4"/>
  <c r="F1287" i="4" s="1"/>
  <c r="J1287" i="4" s="1"/>
  <c r="D1360" i="4"/>
  <c r="F1360" i="4" s="1"/>
  <c r="D128" i="4"/>
  <c r="F128" i="4" s="1"/>
  <c r="D247" i="4"/>
  <c r="F247" i="4" s="1"/>
  <c r="J247" i="4" s="1"/>
  <c r="D749" i="4"/>
  <c r="F749" i="4" s="1"/>
  <c r="J749" i="4" s="1"/>
  <c r="D876" i="4"/>
  <c r="F876" i="4" s="1"/>
  <c r="D104" i="4"/>
  <c r="F104" i="4" s="1"/>
  <c r="D229" i="4"/>
  <c r="F229" i="4" s="1"/>
  <c r="D731" i="4"/>
  <c r="F731" i="4" s="1"/>
  <c r="D404" i="4"/>
  <c r="F404" i="4" s="1"/>
  <c r="D562" i="4"/>
  <c r="F562" i="4" s="1"/>
  <c r="D754" i="4"/>
  <c r="F754" i="4" s="1"/>
  <c r="D1683" i="4"/>
  <c r="F1683" i="4" s="1"/>
  <c r="D1902" i="4"/>
  <c r="F1902" i="4" s="1"/>
  <c r="D22" i="4"/>
  <c r="F22" i="4" s="1"/>
  <c r="D905" i="4"/>
  <c r="F905" i="4" s="1"/>
  <c r="J905" i="4" s="1"/>
  <c r="D37" i="4"/>
  <c r="F37" i="4" s="1"/>
  <c r="D701" i="4"/>
  <c r="F701" i="4" s="1"/>
  <c r="J701" i="4" s="1"/>
  <c r="D580" i="4"/>
  <c r="F580" i="4" s="1"/>
  <c r="D908" i="4"/>
  <c r="F908" i="4" s="1"/>
  <c r="D14" i="4"/>
  <c r="F14" i="4" s="1"/>
  <c r="J14" i="4" s="1"/>
  <c r="D133" i="4"/>
  <c r="F133" i="4" s="1"/>
  <c r="J133" i="4" s="1"/>
  <c r="D374" i="4"/>
  <c r="F374" i="4" s="1"/>
  <c r="D1328" i="4"/>
  <c r="F1328" i="4" s="1"/>
  <c r="D632" i="4"/>
  <c r="F632" i="4" s="1"/>
  <c r="D90" i="4"/>
  <c r="F90" i="4" s="1"/>
  <c r="D282" i="4"/>
  <c r="F282" i="4" s="1"/>
  <c r="J282" i="4" s="1"/>
  <c r="D1692" i="4"/>
  <c r="F1692" i="4" s="1"/>
  <c r="D857" i="4"/>
  <c r="F857" i="4" s="1"/>
  <c r="D9" i="4"/>
  <c r="F9" i="4" s="1"/>
  <c r="D21" i="4"/>
  <c r="F21" i="4" s="1"/>
  <c r="D659" i="4"/>
  <c r="F659" i="4" s="1"/>
  <c r="D199" i="4"/>
  <c r="F199" i="4" s="1"/>
  <c r="D1672" i="4"/>
  <c r="F1672" i="4" s="1"/>
  <c r="D608" i="4"/>
  <c r="F608" i="4" s="1"/>
  <c r="J608" i="4" s="1"/>
  <c r="D764" i="4"/>
  <c r="F764" i="4" s="1"/>
  <c r="D1480" i="4"/>
  <c r="F1480" i="4" s="1"/>
  <c r="D463" i="4"/>
  <c r="F463" i="4" s="1"/>
  <c r="D653" i="4"/>
  <c r="F653" i="4" s="1"/>
  <c r="D920" i="4"/>
  <c r="F920" i="4" s="1"/>
  <c r="D23" i="4"/>
  <c r="F23" i="4" s="1"/>
  <c r="D1369" i="4"/>
  <c r="F1369" i="4" s="1"/>
  <c r="D134" i="4"/>
  <c r="F134" i="4" s="1"/>
  <c r="D260" i="4"/>
  <c r="F260" i="4" s="1"/>
  <c r="D384" i="4"/>
  <c r="F384" i="4" s="1"/>
  <c r="D761" i="4"/>
  <c r="F761" i="4" s="1"/>
  <c r="D900" i="4"/>
  <c r="F900" i="4" s="1"/>
  <c r="D1351" i="4"/>
  <c r="F1351" i="4" s="1"/>
  <c r="D7" i="4"/>
  <c r="F7" i="4" s="1"/>
  <c r="J7" i="4" s="1"/>
  <c r="D1091" i="4"/>
  <c r="F1091" i="4" s="1"/>
  <c r="D1611" i="4"/>
  <c r="F1611" i="4" s="1"/>
  <c r="D312" i="4"/>
  <c r="F312" i="4" s="1"/>
  <c r="D422" i="4"/>
  <c r="F422" i="4" s="1"/>
  <c r="J422" i="4" s="1"/>
  <c r="D1035" i="4"/>
  <c r="F1035" i="4" s="1"/>
  <c r="D1657" i="4"/>
  <c r="F1657" i="4" s="1"/>
  <c r="D98" i="4"/>
  <c r="F98" i="4" s="1"/>
  <c r="D194" i="4"/>
  <c r="F194" i="4" s="1"/>
  <c r="J194" i="4" s="1"/>
  <c r="D290" i="4"/>
  <c r="F290" i="4" s="1"/>
  <c r="J290" i="4" s="1"/>
  <c r="D386" i="4"/>
  <c r="F386" i="4" s="1"/>
  <c r="J386" i="4" s="1"/>
  <c r="D482" i="4"/>
  <c r="F482" i="4" s="1"/>
  <c r="D578" i="4"/>
  <c r="F578" i="4" s="1"/>
  <c r="D674" i="4"/>
  <c r="F674" i="4" s="1"/>
  <c r="D866" i="4"/>
  <c r="F866" i="4" s="1"/>
  <c r="D962" i="4"/>
  <c r="F962" i="4" s="1"/>
  <c r="D1154" i="4"/>
  <c r="F1154" i="4" s="1"/>
  <c r="J1154" i="4" s="1"/>
  <c r="D1372" i="4"/>
  <c r="F1372" i="4" s="1"/>
  <c r="J1372" i="4" s="1"/>
  <c r="D1920" i="4"/>
  <c r="F1920" i="4" s="1"/>
  <c r="D1393" i="4"/>
  <c r="F1393" i="4" s="1"/>
  <c r="D1184" i="4"/>
  <c r="F1184" i="4" s="1"/>
  <c r="D1404" i="4"/>
  <c r="F1404" i="4" s="1"/>
  <c r="D1513" i="4"/>
  <c r="F1513" i="4" s="1"/>
  <c r="D1623" i="4"/>
  <c r="F1623" i="4" s="1"/>
  <c r="D1071" i="4"/>
  <c r="F1071" i="4" s="1"/>
  <c r="D1167" i="4"/>
  <c r="F1167" i="4" s="1"/>
  <c r="D1606" i="4"/>
  <c r="F1606" i="4" s="1"/>
  <c r="D1716" i="4"/>
  <c r="F1716" i="4" s="1"/>
  <c r="D1226" i="4"/>
  <c r="F1226" i="4" s="1"/>
  <c r="D1322" i="4"/>
  <c r="F1322" i="4" s="1"/>
  <c r="J1322" i="4" s="1"/>
  <c r="D1610" i="4"/>
  <c r="F1610" i="4" s="1"/>
  <c r="D1812" i="4"/>
  <c r="F1812" i="4" s="1"/>
  <c r="D1252" i="4"/>
  <c r="F1252" i="4" s="1"/>
  <c r="D391" i="4"/>
  <c r="F391" i="4" s="1"/>
  <c r="D1241" i="4"/>
  <c r="F1241" i="4" s="1"/>
  <c r="D421" i="4"/>
  <c r="F421" i="4" s="1"/>
  <c r="J421" i="4" s="1"/>
  <c r="D683" i="4"/>
  <c r="F683" i="4" s="1"/>
  <c r="D758" i="4"/>
  <c r="F758" i="4" s="1"/>
  <c r="D270" i="4"/>
  <c r="F270" i="4" s="1"/>
  <c r="J270" i="4" s="1"/>
  <c r="D1108" i="4"/>
  <c r="F1108" i="4" s="1"/>
  <c r="D212" i="4"/>
  <c r="F212" i="4" s="1"/>
  <c r="D760" i="4"/>
  <c r="F760" i="4" s="1"/>
  <c r="D10" i="4"/>
  <c r="F10" i="4" s="1"/>
  <c r="D586" i="4"/>
  <c r="F586" i="4" s="1"/>
  <c r="D682" i="4"/>
  <c r="F682" i="4" s="1"/>
  <c r="D778" i="4"/>
  <c r="F778" i="4" s="1"/>
  <c r="D1381" i="4"/>
  <c r="F1381" i="4" s="1"/>
  <c r="D1491" i="4"/>
  <c r="F1491" i="4" s="1"/>
  <c r="J1491" i="4" s="1"/>
  <c r="D1600" i="4"/>
  <c r="F1600" i="4" s="1"/>
  <c r="J1600" i="4" s="1"/>
  <c r="D1710" i="4"/>
  <c r="F1710" i="4" s="1"/>
  <c r="J1710" i="4" s="1"/>
  <c r="D989" i="4"/>
  <c r="F989" i="4" s="1"/>
  <c r="J989" i="4" s="1"/>
  <c r="D1085" i="4"/>
  <c r="F1085" i="4" s="1"/>
  <c r="D1512" i="4"/>
  <c r="F1512" i="4" s="1"/>
  <c r="D1622" i="4"/>
  <c r="F1622" i="4" s="1"/>
  <c r="D998" i="4"/>
  <c r="F998" i="4" s="1"/>
  <c r="D1193" i="4"/>
  <c r="F1193" i="4" s="1"/>
  <c r="D983" i="4"/>
  <c r="F983" i="4" s="1"/>
  <c r="D1286" i="4"/>
  <c r="F1286" i="4" s="1"/>
  <c r="D1944" i="4"/>
  <c r="F1944" i="4" s="1"/>
  <c r="D1330" i="4"/>
  <c r="F1330" i="4" s="1"/>
  <c r="D1380" i="4"/>
  <c r="F1380" i="4" s="1"/>
  <c r="D918" i="4"/>
  <c r="F918" i="4" s="1"/>
  <c r="D444" i="4"/>
  <c r="F444" i="4" s="1"/>
  <c r="D1209" i="4"/>
  <c r="F1209" i="4" s="1"/>
  <c r="D1324" i="4"/>
  <c r="F1324" i="4" s="1"/>
  <c r="D11" i="4"/>
  <c r="F11" i="4" s="1"/>
  <c r="D343" i="4"/>
  <c r="F343" i="4" s="1"/>
  <c r="D205" i="4"/>
  <c r="F205" i="4" s="1"/>
  <c r="D1356" i="4"/>
  <c r="F1356" i="4" s="1"/>
  <c r="D398" i="4"/>
  <c r="F398" i="4" s="1"/>
  <c r="D288" i="4"/>
  <c r="F288" i="4" s="1"/>
  <c r="D1155" i="4"/>
  <c r="F1155" i="4" s="1"/>
  <c r="D144" i="4"/>
  <c r="F144" i="4" s="1"/>
  <c r="D511" i="4"/>
  <c r="F511" i="4" s="1"/>
  <c r="D1635" i="4"/>
  <c r="F1635" i="4" s="1"/>
  <c r="J1635" i="4" s="1"/>
  <c r="D102" i="4"/>
  <c r="F102" i="4" s="1"/>
  <c r="D1456" i="4"/>
  <c r="F1456" i="4" s="1"/>
  <c r="D1740" i="4"/>
  <c r="F1740" i="4" s="1"/>
  <c r="D1191" i="4"/>
  <c r="F1191" i="4" s="1"/>
  <c r="D569" i="4"/>
  <c r="F569" i="4" s="1"/>
  <c r="D535" i="4"/>
  <c r="F535" i="4" s="1"/>
  <c r="J535" i="4" s="1"/>
  <c r="D252" i="4"/>
  <c r="F252" i="4" s="1"/>
  <c r="J252" i="4" s="1"/>
  <c r="D1270" i="4"/>
  <c r="F1270" i="4" s="1"/>
  <c r="D581" i="4"/>
  <c r="F581" i="4" s="1"/>
  <c r="D445" i="4"/>
  <c r="F445" i="4" s="1"/>
  <c r="D1273" i="4"/>
  <c r="F1273" i="4" s="1"/>
  <c r="J1273" i="4" s="1"/>
  <c r="D168" i="4"/>
  <c r="F168" i="4" s="1"/>
  <c r="J168" i="4" s="1"/>
  <c r="D246" i="4"/>
  <c r="F246" i="4" s="1"/>
  <c r="D1261" i="4"/>
  <c r="F1261" i="4" s="1"/>
  <c r="D380" i="4"/>
  <c r="F380" i="4" s="1"/>
  <c r="D1228" i="4"/>
  <c r="F1228" i="4" s="1"/>
  <c r="D953" i="4"/>
  <c r="F953" i="4" s="1"/>
  <c r="D1428" i="4"/>
  <c r="F1428" i="4" s="1"/>
  <c r="D164" i="4"/>
  <c r="F164" i="4" s="1"/>
  <c r="D415" i="4"/>
  <c r="F415" i="4" s="1"/>
  <c r="J415" i="4" s="1"/>
  <c r="D540" i="4"/>
  <c r="F540" i="4" s="1"/>
  <c r="D33" i="4"/>
  <c r="F33" i="4" s="1"/>
  <c r="D656" i="4"/>
  <c r="F656" i="4" s="1"/>
  <c r="J656" i="4" s="1"/>
  <c r="D1681" i="4"/>
  <c r="F1681" i="4" s="1"/>
  <c r="J1681" i="4" s="1"/>
  <c r="D1974" i="4"/>
  <c r="F1974" i="4" s="1"/>
  <c r="D25" i="4"/>
  <c r="F25" i="4" s="1"/>
  <c r="D271" i="4"/>
  <c r="F271" i="4" s="1"/>
  <c r="D397" i="4"/>
  <c r="F397" i="4" s="1"/>
  <c r="D440" i="4"/>
  <c r="F440" i="4" s="1"/>
  <c r="D550" i="4"/>
  <c r="F550" i="4" s="1"/>
  <c r="D1067" i="4"/>
  <c r="F1067" i="4" s="1"/>
  <c r="J1067" i="4" s="1"/>
  <c r="D1492" i="4"/>
  <c r="F1492" i="4" s="1"/>
  <c r="J1492" i="4" s="1"/>
  <c r="D1694" i="4"/>
  <c r="F1694" i="4" s="1"/>
  <c r="D18" i="4"/>
  <c r="F18" i="4" s="1"/>
  <c r="J18" i="4" s="1"/>
  <c r="D114" i="4"/>
  <c r="F114" i="4" s="1"/>
  <c r="D210" i="4"/>
  <c r="F210" i="4" s="1"/>
  <c r="D306" i="4"/>
  <c r="F306" i="4" s="1"/>
  <c r="D402" i="4"/>
  <c r="F402" i="4" s="1"/>
  <c r="D498" i="4"/>
  <c r="F498" i="4" s="1"/>
  <c r="J498" i="4" s="1"/>
  <c r="D882" i="4"/>
  <c r="F882" i="4" s="1"/>
  <c r="D1171" i="4"/>
  <c r="F1171" i="4" s="1"/>
  <c r="J1171" i="4" s="1"/>
  <c r="D1390" i="4"/>
  <c r="F1390" i="4" s="1"/>
  <c r="D1500" i="4"/>
  <c r="F1500" i="4" s="1"/>
  <c r="J1500" i="4" s="1"/>
  <c r="D1609" i="4"/>
  <c r="F1609" i="4" s="1"/>
  <c r="J1609" i="4" s="1"/>
  <c r="D1093" i="4"/>
  <c r="F1093" i="4" s="1"/>
  <c r="D1521" i="4"/>
  <c r="F1521" i="4" s="1"/>
  <c r="D1312" i="4"/>
  <c r="F1312" i="4" s="1"/>
  <c r="D1295" i="4"/>
  <c r="F1295" i="4" s="1"/>
  <c r="D1515" i="4"/>
  <c r="F1515" i="4" s="1"/>
  <c r="D1624" i="4"/>
  <c r="F1624" i="4" s="1"/>
  <c r="D1734" i="4"/>
  <c r="F1734" i="4" s="1"/>
  <c r="D1338" i="4"/>
  <c r="F1338" i="4" s="1"/>
  <c r="D1626" i="4"/>
  <c r="F1626" i="4" s="1"/>
  <c r="D1722" i="4"/>
  <c r="F1722" i="4" s="1"/>
  <c r="J1722" i="4" s="1"/>
  <c r="D1818" i="4"/>
  <c r="F1818" i="4" s="1"/>
  <c r="J1818" i="4" s="1"/>
  <c r="D1914" i="4"/>
  <c r="F1914" i="4" s="1"/>
  <c r="J1914" i="4" s="1"/>
  <c r="D30" i="4"/>
  <c r="F30" i="4" s="1"/>
  <c r="D1169" i="4"/>
  <c r="F1169" i="4" s="1"/>
  <c r="D796" i="4"/>
  <c r="F796" i="4" s="1"/>
  <c r="D558" i="4"/>
  <c r="F558" i="4" s="1"/>
  <c r="J558" i="4" s="1"/>
  <c r="D1011" i="4"/>
  <c r="F1011" i="4" s="1"/>
  <c r="D768" i="4"/>
  <c r="F768" i="4" s="1"/>
  <c r="D439" i="4"/>
  <c r="F439" i="4" s="1"/>
  <c r="D152" i="4"/>
  <c r="F152" i="4" s="1"/>
  <c r="D833" i="4"/>
  <c r="F833" i="4" s="1"/>
  <c r="D912" i="4"/>
  <c r="F912" i="4" s="1"/>
  <c r="D223" i="4"/>
  <c r="F223" i="4" s="1"/>
  <c r="J223" i="4" s="1"/>
  <c r="D902" i="4"/>
  <c r="F902" i="4" s="1"/>
  <c r="J902" i="4" s="1"/>
  <c r="D1932" i="4"/>
  <c r="F1932" i="4" s="1"/>
  <c r="D218" i="4"/>
  <c r="F218" i="4" s="1"/>
  <c r="D410" i="4"/>
  <c r="F410" i="4" s="1"/>
  <c r="D506" i="4"/>
  <c r="F506" i="4" s="1"/>
  <c r="D602" i="4"/>
  <c r="F602" i="4" s="1"/>
  <c r="D698" i="4"/>
  <c r="F698" i="4" s="1"/>
  <c r="D794" i="4"/>
  <c r="F794" i="4" s="1"/>
  <c r="D986" i="4"/>
  <c r="F986" i="4" s="1"/>
  <c r="D1728" i="4"/>
  <c r="F1728" i="4" s="1"/>
  <c r="D1201" i="4"/>
  <c r="F1201" i="4" s="1"/>
  <c r="D1311" i="4"/>
  <c r="F1311" i="4" s="1"/>
  <c r="D1860" i="4"/>
  <c r="F1860" i="4" s="1"/>
  <c r="D1321" i="4"/>
  <c r="F1321" i="4" s="1"/>
  <c r="J1321" i="4" s="1"/>
  <c r="D1980" i="4"/>
  <c r="F1980" i="4" s="1"/>
  <c r="D1095" i="4"/>
  <c r="F1095" i="4" s="1"/>
  <c r="D1304" i="4"/>
  <c r="F1304" i="4" s="1"/>
  <c r="J1304" i="4" s="1"/>
  <c r="D1524" i="4"/>
  <c r="F1524" i="4" s="1"/>
  <c r="D1633" i="4"/>
  <c r="F1633" i="4" s="1"/>
  <c r="D1538" i="4"/>
  <c r="F1538" i="4" s="1"/>
  <c r="J1538" i="4" s="1"/>
  <c r="D1297" i="4"/>
  <c r="F1297" i="4" s="1"/>
  <c r="D869" i="4"/>
  <c r="F869" i="4" s="1"/>
  <c r="D611" i="4"/>
  <c r="F611" i="4" s="1"/>
  <c r="D17" i="4"/>
  <c r="F17" i="4" s="1"/>
  <c r="D1665" i="4"/>
  <c r="F1665" i="4" s="1"/>
  <c r="J1665" i="4" s="1"/>
  <c r="D790" i="4"/>
  <c r="F790" i="4" s="1"/>
  <c r="D27" i="4"/>
  <c r="F27" i="4" s="1"/>
  <c r="J27" i="4" s="1"/>
  <c r="D1407" i="4"/>
  <c r="F1407" i="4" s="1"/>
  <c r="D774" i="4"/>
  <c r="F774" i="4" s="1"/>
  <c r="D492" i="4"/>
  <c r="F492" i="4" s="1"/>
  <c r="D1300" i="4"/>
  <c r="F1300" i="4" s="1"/>
  <c r="J1300" i="4" s="1"/>
  <c r="D862" i="4"/>
  <c r="F862" i="4" s="1"/>
  <c r="D593" i="4"/>
  <c r="F593" i="4" s="1"/>
  <c r="D617" i="4"/>
  <c r="F617" i="4" s="1"/>
  <c r="D1129" i="4"/>
  <c r="F1129" i="4" s="1"/>
  <c r="D1406" i="4"/>
  <c r="F1406" i="4" s="1"/>
  <c r="D24" i="4"/>
  <c r="F24" i="4" s="1"/>
  <c r="J24" i="4" s="1"/>
  <c r="D1371" i="4"/>
  <c r="F1371" i="4" s="1"/>
  <c r="D785" i="4"/>
  <c r="F785" i="4" s="1"/>
  <c r="D158" i="4"/>
  <c r="F158" i="4" s="1"/>
  <c r="D638" i="4"/>
  <c r="F638" i="4" s="1"/>
  <c r="D296" i="4"/>
  <c r="F296" i="4" s="1"/>
  <c r="D1452" i="4"/>
  <c r="F1452" i="4" s="1"/>
  <c r="D174" i="4"/>
  <c r="F174" i="4" s="1"/>
  <c r="D542" i="4"/>
  <c r="F542" i="4" s="1"/>
  <c r="D792" i="4"/>
  <c r="F792" i="4" s="1"/>
  <c r="J792" i="4" s="1"/>
  <c r="D944" i="4"/>
  <c r="F944" i="4" s="1"/>
  <c r="D35" i="4"/>
  <c r="F35" i="4" s="1"/>
  <c r="J35" i="4" s="1"/>
  <c r="D336" i="4"/>
  <c r="F336" i="4" s="1"/>
  <c r="D947" i="4"/>
  <c r="F947" i="4" s="1"/>
  <c r="J947" i="4" s="1"/>
  <c r="D992" i="4"/>
  <c r="F992" i="4" s="1"/>
  <c r="D1479" i="4"/>
  <c r="F1479" i="4" s="1"/>
  <c r="D60" i="4"/>
  <c r="F60" i="4" s="1"/>
  <c r="D552" i="4"/>
  <c r="F552" i="4" s="1"/>
  <c r="D44" i="4"/>
  <c r="F44" i="4" s="1"/>
  <c r="D349" i="4"/>
  <c r="F349" i="4" s="1"/>
  <c r="D568" i="4"/>
  <c r="F568" i="4" s="1"/>
  <c r="D34" i="4"/>
  <c r="F34" i="4" s="1"/>
  <c r="J34" i="4" s="1"/>
  <c r="D706" i="4"/>
  <c r="F706" i="4" s="1"/>
  <c r="D1013" i="4"/>
  <c r="F1013" i="4" s="1"/>
  <c r="D1109" i="4"/>
  <c r="F1109" i="4" s="1"/>
  <c r="D1211" i="4"/>
  <c r="F1211" i="4" s="1"/>
  <c r="J1211" i="4" s="1"/>
  <c r="D1430" i="4"/>
  <c r="F1430" i="4" s="1"/>
  <c r="J1430" i="4" s="1"/>
  <c r="D1550" i="4"/>
  <c r="F1550" i="4" s="1"/>
  <c r="D1007" i="4"/>
  <c r="F1007" i="4" s="1"/>
  <c r="D392" i="4"/>
  <c r="F392" i="4" s="1"/>
  <c r="D192" i="4"/>
  <c r="F192" i="4" s="1"/>
  <c r="J192" i="4" s="1"/>
  <c r="D1096" i="4"/>
  <c r="F1096" i="4" s="1"/>
  <c r="J1096" i="4" s="1"/>
  <c r="D326" i="4"/>
  <c r="F326" i="4" s="1"/>
  <c r="D126" i="4"/>
  <c r="F126" i="4" s="1"/>
  <c r="D1084" i="4"/>
  <c r="F1084" i="4" s="1"/>
  <c r="D517" i="4"/>
  <c r="F517" i="4" s="1"/>
  <c r="D284" i="4"/>
  <c r="F284" i="4" s="1"/>
  <c r="D1526" i="4"/>
  <c r="F1526" i="4" s="1"/>
  <c r="D575" i="4"/>
  <c r="F575" i="4" s="1"/>
  <c r="D551" i="4"/>
  <c r="F551" i="4" s="1"/>
  <c r="D416" i="4"/>
  <c r="F416" i="4" s="1"/>
  <c r="J416" i="4" s="1"/>
  <c r="D26" i="4"/>
  <c r="F26" i="4" s="1"/>
  <c r="D956" i="4"/>
  <c r="F956" i="4" s="1"/>
  <c r="D1215" i="4"/>
  <c r="F1215" i="4" s="1"/>
  <c r="D668" i="4"/>
  <c r="F668" i="4" s="1"/>
  <c r="J668" i="4" s="1"/>
  <c r="D945" i="4"/>
  <c r="F945" i="4" s="1"/>
  <c r="D1099" i="4"/>
  <c r="F1099" i="4" s="1"/>
  <c r="J1099" i="4" s="1"/>
  <c r="D1950" i="4"/>
  <c r="F1950" i="4" s="1"/>
  <c r="D610" i="4"/>
  <c r="F610" i="4" s="1"/>
  <c r="D898" i="4"/>
  <c r="F898" i="4" s="1"/>
  <c r="D1189" i="4"/>
  <c r="F1189" i="4" s="1"/>
  <c r="J1189" i="4" s="1"/>
  <c r="D1299" i="4"/>
  <c r="F1299" i="4" s="1"/>
  <c r="D1408" i="4"/>
  <c r="F1408" i="4" s="1"/>
  <c r="D1022" i="4"/>
  <c r="F1022" i="4" s="1"/>
  <c r="D1440" i="4"/>
  <c r="F1440" i="4" s="1"/>
  <c r="J1440" i="4" s="1"/>
  <c r="D911" i="4"/>
  <c r="F911" i="4" s="1"/>
  <c r="D1423" i="4"/>
  <c r="F1423" i="4" s="1"/>
  <c r="D1752" i="4"/>
  <c r="F1752" i="4" s="1"/>
  <c r="D1354" i="4"/>
  <c r="F1354" i="4" s="1"/>
  <c r="D1593" i="4"/>
  <c r="F1593" i="4" s="1"/>
  <c r="D518" i="4"/>
  <c r="F518" i="4" s="1"/>
  <c r="D318" i="4"/>
  <c r="F318" i="4" s="1"/>
  <c r="D182" i="4"/>
  <c r="F182" i="4" s="1"/>
  <c r="D1040" i="4"/>
  <c r="F1040" i="4" s="1"/>
  <c r="D464" i="4"/>
  <c r="F464" i="4" s="1"/>
  <c r="D36" i="4"/>
  <c r="F36" i="4" s="1"/>
  <c r="D1836" i="4"/>
  <c r="F1836" i="4" s="1"/>
  <c r="D832" i="4"/>
  <c r="F832" i="4" s="1"/>
  <c r="D8" i="4"/>
  <c r="F8" i="4" s="1"/>
  <c r="D548" i="4"/>
  <c r="F548" i="4" s="1"/>
  <c r="D566" i="4"/>
  <c r="F566" i="4" s="1"/>
  <c r="D180" i="4"/>
  <c r="F180" i="4" s="1"/>
  <c r="D1334" i="4"/>
  <c r="F1334" i="4" s="1"/>
  <c r="D590" i="4"/>
  <c r="F590" i="4" s="1"/>
  <c r="D140" i="4"/>
  <c r="F140" i="4" s="1"/>
  <c r="D320" i="4"/>
  <c r="F320" i="4" s="1"/>
  <c r="D446" i="4"/>
  <c r="F446" i="4" s="1"/>
  <c r="D572" i="4"/>
  <c r="F572" i="4" s="1"/>
  <c r="D995" i="4"/>
  <c r="F995" i="4" s="1"/>
  <c r="D1223" i="4"/>
  <c r="F1223" i="4" s="1"/>
  <c r="D61" i="4"/>
  <c r="F61" i="4" s="1"/>
  <c r="D563" i="4"/>
  <c r="F563" i="4" s="1"/>
  <c r="D814" i="4"/>
  <c r="F814" i="4" s="1"/>
  <c r="D1462" i="4"/>
  <c r="F1462" i="4" s="1"/>
  <c r="D302" i="4"/>
  <c r="F302" i="4" s="1"/>
  <c r="D428" i="4"/>
  <c r="F428" i="4" s="1"/>
  <c r="J428" i="4" s="1"/>
  <c r="D804" i="4"/>
  <c r="F804" i="4" s="1"/>
  <c r="D963" i="4"/>
  <c r="F963" i="4" s="1"/>
  <c r="D1443" i="4"/>
  <c r="F1443" i="4" s="1"/>
  <c r="J1443" i="4" s="1"/>
  <c r="D248" i="4"/>
  <c r="F248" i="4" s="1"/>
  <c r="D468" i="4"/>
  <c r="F468" i="4" s="1"/>
  <c r="D797" i="4"/>
  <c r="F797" i="4" s="1"/>
  <c r="D1968" i="4"/>
  <c r="F1968" i="4" s="1"/>
  <c r="D42" i="4"/>
  <c r="F42" i="4" s="1"/>
  <c r="D138" i="4"/>
  <c r="F138" i="4" s="1"/>
  <c r="D234" i="4"/>
  <c r="F234" i="4" s="1"/>
  <c r="D330" i="4"/>
  <c r="F330" i="4" s="1"/>
  <c r="D426" i="4"/>
  <c r="F426" i="4" s="1"/>
  <c r="D522" i="4"/>
  <c r="F522" i="4" s="1"/>
  <c r="D810" i="4"/>
  <c r="F810" i="4" s="1"/>
  <c r="D1308" i="4"/>
  <c r="F1308" i="4" s="1"/>
  <c r="D1417" i="4"/>
  <c r="F1417" i="4" s="1"/>
  <c r="D1117" i="4"/>
  <c r="F1117" i="4" s="1"/>
  <c r="J1117" i="4" s="1"/>
  <c r="D1659" i="4"/>
  <c r="F1659" i="4" s="1"/>
  <c r="D1878" i="4"/>
  <c r="F1878" i="4" s="1"/>
  <c r="D1449" i="4"/>
  <c r="F1449" i="4" s="1"/>
  <c r="D1669" i="4"/>
  <c r="F1669" i="4" s="1"/>
  <c r="J1669" i="4" s="1"/>
  <c r="D1998" i="4"/>
  <c r="F1998" i="4" s="1"/>
  <c r="J1998" i="4" s="1"/>
  <c r="D1213" i="4"/>
  <c r="F1213" i="4" s="1"/>
  <c r="D1323" i="4"/>
  <c r="F1323" i="4" s="1"/>
  <c r="D1432" i="4"/>
  <c r="F1432" i="4" s="1"/>
  <c r="D1652" i="4"/>
  <c r="F1652" i="4" s="1"/>
  <c r="J1652" i="4" s="1"/>
  <c r="D1554" i="4"/>
  <c r="F1554" i="4" s="1"/>
  <c r="D1746" i="4"/>
  <c r="F1746" i="4" s="1"/>
  <c r="D1842" i="4"/>
  <c r="F1842" i="4" s="1"/>
  <c r="D1938" i="4"/>
  <c r="F1938" i="4" s="1"/>
  <c r="D1764" i="4"/>
  <c r="F1764" i="4" s="1"/>
  <c r="D1214" i="4"/>
  <c r="F1214" i="4" s="1"/>
  <c r="D821" i="4"/>
  <c r="F821" i="4" s="1"/>
  <c r="D1059" i="4"/>
  <c r="F1059" i="4" s="1"/>
  <c r="J1059" i="4" s="1"/>
  <c r="D308" i="4"/>
  <c r="F308" i="4" s="1"/>
  <c r="D108" i="4"/>
  <c r="F108" i="4" s="1"/>
  <c r="D812" i="4"/>
  <c r="F812" i="4" s="1"/>
  <c r="D487" i="4"/>
  <c r="F487" i="4" s="1"/>
  <c r="D319" i="4"/>
  <c r="F319" i="4" s="1"/>
  <c r="D1453" i="4"/>
  <c r="F1453" i="4" s="1"/>
  <c r="D1563" i="4"/>
  <c r="F1563" i="4" s="1"/>
  <c r="D1001" i="4"/>
  <c r="F1001" i="4" s="1"/>
  <c r="J1001" i="4" s="1"/>
  <c r="D1539" i="4"/>
  <c r="F1539" i="4" s="1"/>
  <c r="J1539" i="4" s="1"/>
  <c r="D1283" i="4"/>
  <c r="F1283" i="4" s="1"/>
  <c r="D92" i="4"/>
  <c r="F92" i="4" s="1"/>
  <c r="D584" i="4"/>
  <c r="F584" i="4" s="1"/>
  <c r="D276" i="4"/>
  <c r="F276" i="4" s="1"/>
  <c r="D151" i="4"/>
  <c r="F151" i="4" s="1"/>
  <c r="D1316" i="4"/>
  <c r="F1316" i="4" s="1"/>
  <c r="J1316" i="4" s="1"/>
  <c r="D120" i="4"/>
  <c r="F120" i="4" s="1"/>
  <c r="D122" i="4"/>
  <c r="F122" i="4" s="1"/>
  <c r="D536" i="4"/>
  <c r="F536" i="4" s="1"/>
  <c r="D200" i="4"/>
  <c r="F200" i="4" s="1"/>
  <c r="D1112" i="4"/>
  <c r="F1112" i="4" s="1"/>
  <c r="J1112" i="4" s="1"/>
  <c r="D1956" i="4"/>
  <c r="F1956" i="4" s="1"/>
  <c r="D968" i="4"/>
  <c r="F968" i="4" s="1"/>
  <c r="D1028" i="4"/>
  <c r="F1028" i="4" s="1"/>
  <c r="D977" i="4"/>
  <c r="F977" i="4" s="1"/>
  <c r="D176" i="4"/>
  <c r="F176" i="4" s="1"/>
  <c r="D301" i="4"/>
  <c r="F301" i="4" s="1"/>
  <c r="D677" i="4"/>
  <c r="F677" i="4" s="1"/>
  <c r="D1309" i="4"/>
  <c r="F1309" i="4" s="1"/>
  <c r="D1043" i="4"/>
  <c r="F1043" i="4" s="1"/>
  <c r="D725" i="4"/>
  <c r="F725" i="4" s="1"/>
  <c r="D116" i="4"/>
  <c r="F116" i="4" s="1"/>
  <c r="D1636" i="4"/>
  <c r="F1636" i="4" s="1"/>
  <c r="D800" i="4"/>
  <c r="F800" i="4" s="1"/>
  <c r="D557" i="4"/>
  <c r="F557" i="4" s="1"/>
  <c r="D1525" i="4"/>
  <c r="F1525" i="4" s="1"/>
  <c r="J1525" i="4" s="1"/>
  <c r="D80" i="4"/>
  <c r="F80" i="4" s="1"/>
  <c r="J80" i="4" s="1"/>
  <c r="D332" i="4"/>
  <c r="F332" i="4" s="1"/>
  <c r="J332" i="4" s="1"/>
  <c r="D1243" i="4"/>
  <c r="F1243" i="4" s="1"/>
  <c r="D62" i="4"/>
  <c r="F62" i="4" s="1"/>
  <c r="J62" i="4" s="1"/>
  <c r="D188" i="4"/>
  <c r="F188" i="4" s="1"/>
  <c r="D587" i="4"/>
  <c r="F587" i="4" s="1"/>
  <c r="D1345" i="4"/>
  <c r="F1345" i="4" s="1"/>
  <c r="D1548" i="4"/>
  <c r="F1548" i="4" s="1"/>
  <c r="D50" i="4"/>
  <c r="F50" i="4" s="1"/>
  <c r="D242" i="4"/>
  <c r="F242" i="4" s="1"/>
  <c r="D434" i="4"/>
  <c r="F434" i="4" s="1"/>
  <c r="D626" i="4"/>
  <c r="F626" i="4" s="1"/>
  <c r="D722" i="4"/>
  <c r="F722" i="4" s="1"/>
  <c r="J722" i="4" s="1"/>
  <c r="D1010" i="4"/>
  <c r="F1010" i="4" s="1"/>
  <c r="D1106" i="4"/>
  <c r="F1106" i="4" s="1"/>
  <c r="J1106" i="4" s="1"/>
  <c r="D1317" i="4"/>
  <c r="F1317" i="4" s="1"/>
  <c r="J1317" i="4" s="1"/>
  <c r="D1646" i="4"/>
  <c r="F1646" i="4" s="1"/>
  <c r="D933" i="4"/>
  <c r="F933" i="4" s="1"/>
  <c r="D1125" i="4"/>
  <c r="F1125" i="4" s="1"/>
  <c r="D1668" i="4"/>
  <c r="F1668" i="4" s="1"/>
  <c r="D1239" i="4"/>
  <c r="F1239" i="4" s="1"/>
  <c r="D1678" i="4"/>
  <c r="F1678" i="4" s="1"/>
  <c r="D1788" i="4"/>
  <c r="F1788" i="4" s="1"/>
  <c r="J1788" i="4" s="1"/>
  <c r="D1119" i="4"/>
  <c r="F1119" i="4" s="1"/>
  <c r="D1222" i="4"/>
  <c r="F1222" i="4" s="1"/>
  <c r="D1332" i="4"/>
  <c r="F1332" i="4" s="1"/>
  <c r="J1332" i="4" s="1"/>
  <c r="D1441" i="4"/>
  <c r="F1441" i="4" s="1"/>
  <c r="D1551" i="4"/>
  <c r="F1551" i="4" s="1"/>
  <c r="D1178" i="4"/>
  <c r="F1178" i="4" s="1"/>
  <c r="D1274" i="4"/>
  <c r="F1274" i="4" s="1"/>
  <c r="J1274" i="4" s="1"/>
  <c r="D1466" i="4"/>
  <c r="F1466" i="4" s="1"/>
  <c r="D560" i="4"/>
  <c r="F560" i="4" s="1"/>
  <c r="D360" i="4"/>
  <c r="F360" i="4" s="1"/>
  <c r="D644" i="4"/>
  <c r="F644" i="4" s="1"/>
  <c r="D356" i="4"/>
  <c r="F356" i="4" s="1"/>
  <c r="D204" i="4"/>
  <c r="F204" i="4" s="1"/>
  <c r="D1121" i="4"/>
  <c r="F1121" i="4" s="1"/>
  <c r="D605" i="4"/>
  <c r="F605" i="4" s="1"/>
  <c r="D19" i="4"/>
  <c r="F19" i="4" s="1"/>
  <c r="D32" i="4"/>
  <c r="F32" i="4" s="1"/>
  <c r="D396" i="4"/>
  <c r="F396" i="4" s="1"/>
  <c r="D16" i="4"/>
  <c r="F16" i="4" s="1"/>
  <c r="D300" i="4"/>
  <c r="F300" i="4" s="1"/>
  <c r="D156" i="4"/>
  <c r="F156" i="4" s="1"/>
  <c r="J156" i="4" s="1"/>
  <c r="D230" i="4"/>
  <c r="F230" i="4" s="1"/>
  <c r="J230" i="4" s="1"/>
  <c r="D314" i="4"/>
  <c r="F314" i="4" s="1"/>
  <c r="D1180" i="4"/>
  <c r="F1180" i="4" s="1"/>
  <c r="J1180" i="4" s="1"/>
  <c r="D599" i="4"/>
  <c r="F599" i="4" s="1"/>
  <c r="D181" i="4"/>
  <c r="F181" i="4" s="1"/>
  <c r="D1782" i="4"/>
  <c r="F1782" i="4" s="1"/>
  <c r="D830" i="4"/>
  <c r="F830" i="4" s="1"/>
  <c r="J830" i="4" s="1"/>
  <c r="D803" i="4"/>
  <c r="F803" i="4" s="1"/>
  <c r="D1528" i="4"/>
  <c r="F1528" i="4" s="1"/>
  <c r="D150" i="4"/>
  <c r="F150" i="4" s="1"/>
  <c r="J150" i="4" s="1"/>
  <c r="D4" i="4"/>
  <c r="F4" i="4" s="1"/>
  <c r="J4" i="4" s="1"/>
  <c r="D278" i="4"/>
  <c r="F278" i="4" s="1"/>
  <c r="D1758" i="4"/>
  <c r="F1758" i="4" s="1"/>
  <c r="D56" i="4"/>
  <c r="F56" i="4" s="1"/>
  <c r="D516" i="4"/>
  <c r="F516" i="4" s="1"/>
  <c r="D848" i="4"/>
  <c r="F848" i="4" s="1"/>
  <c r="D110" i="4"/>
  <c r="F110" i="4" s="1"/>
  <c r="D846" i="4"/>
  <c r="F846" i="4" s="1"/>
  <c r="D206" i="4"/>
  <c r="F206" i="4" s="1"/>
  <c r="D1776" i="4"/>
  <c r="F1776" i="4" s="1"/>
  <c r="D564" i="4"/>
  <c r="F564" i="4" s="1"/>
  <c r="D980" i="4"/>
  <c r="F980" i="4" s="1"/>
  <c r="D367" i="4"/>
  <c r="F367" i="4" s="1"/>
  <c r="D939" i="4"/>
  <c r="F939" i="4" s="1"/>
  <c r="J939" i="4" s="1"/>
  <c r="D146" i="4"/>
  <c r="F146" i="4" s="1"/>
  <c r="D338" i="4"/>
  <c r="F338" i="4" s="1"/>
  <c r="D530" i="4"/>
  <c r="F530" i="4" s="1"/>
  <c r="J530" i="4" s="1"/>
  <c r="D86" i="4"/>
  <c r="F86" i="4" s="1"/>
  <c r="D132" i="4"/>
  <c r="F132" i="4" s="1"/>
  <c r="D904" i="4"/>
  <c r="F904" i="4" s="1"/>
  <c r="D390" i="4"/>
  <c r="F390" i="4" s="1"/>
  <c r="D79" i="4"/>
  <c r="F79" i="4" s="1"/>
  <c r="D96" i="4"/>
  <c r="F96" i="4" s="1"/>
  <c r="D48" i="4"/>
  <c r="F48" i="4" s="1"/>
  <c r="D1168" i="4"/>
  <c r="F1168" i="4" s="1"/>
  <c r="D1552" i="4"/>
  <c r="F1552" i="4" s="1"/>
  <c r="D216" i="4"/>
  <c r="F216" i="4" s="1"/>
  <c r="D342" i="4"/>
  <c r="F342" i="4" s="1"/>
  <c r="D592" i="4"/>
  <c r="F592" i="4" s="1"/>
  <c r="D1534" i="4"/>
  <c r="F1534" i="4" s="1"/>
  <c r="J1534" i="4" s="1"/>
  <c r="D840" i="4"/>
  <c r="F840" i="4" s="1"/>
  <c r="D1016" i="4"/>
  <c r="F1016" i="4" s="1"/>
  <c r="D1508" i="4"/>
  <c r="F1508" i="4" s="1"/>
  <c r="J1508" i="4" s="1"/>
  <c r="D1800" i="4"/>
  <c r="F1800" i="4" s="1"/>
  <c r="D72" i="4"/>
  <c r="F72" i="4" s="1"/>
  <c r="D198" i="4"/>
  <c r="F198" i="4" s="1"/>
  <c r="D324" i="4"/>
  <c r="F324" i="4" s="1"/>
  <c r="D574" i="4"/>
  <c r="F574" i="4" s="1"/>
  <c r="D1227" i="4"/>
  <c r="F1227" i="4" s="1"/>
  <c r="D157" i="4"/>
  <c r="F157" i="4" s="1"/>
  <c r="J157" i="4" s="1"/>
  <c r="D596" i="4"/>
  <c r="F596" i="4" s="1"/>
  <c r="D1364" i="4"/>
  <c r="F1364" i="4" s="1"/>
  <c r="J1364" i="4" s="1"/>
  <c r="D634" i="4"/>
  <c r="F634" i="4" s="1"/>
  <c r="D730" i="4"/>
  <c r="F730" i="4" s="1"/>
  <c r="D826" i="4"/>
  <c r="F826" i="4" s="1"/>
  <c r="D922" i="4"/>
  <c r="F922" i="4" s="1"/>
  <c r="D1436" i="4"/>
  <c r="F1436" i="4" s="1"/>
  <c r="D941" i="4"/>
  <c r="F941" i="4" s="1"/>
  <c r="J941" i="4" s="1"/>
  <c r="D1037" i="4"/>
  <c r="F1037" i="4" s="1"/>
  <c r="D1348" i="4"/>
  <c r="F1348" i="4" s="1"/>
  <c r="J1348" i="4" s="1"/>
  <c r="D1567" i="4"/>
  <c r="F1567" i="4" s="1"/>
  <c r="J1567" i="4" s="1"/>
  <c r="D1896" i="4"/>
  <c r="F1896" i="4" s="1"/>
  <c r="J1896" i="4" s="1"/>
  <c r="D950" i="4"/>
  <c r="F950" i="4" s="1"/>
  <c r="D1046" i="4"/>
  <c r="F1046" i="4" s="1"/>
  <c r="D1142" i="4"/>
  <c r="F1142" i="4" s="1"/>
  <c r="D1358" i="4"/>
  <c r="F1358" i="4" s="1"/>
  <c r="D839" i="4"/>
  <c r="F839" i="4" s="1"/>
  <c r="D935" i="4"/>
  <c r="F935" i="4" s="1"/>
  <c r="J935" i="4" s="1"/>
  <c r="D1031" i="4"/>
  <c r="F1031" i="4" s="1"/>
  <c r="J1031" i="4" s="1"/>
  <c r="D1231" i="4"/>
  <c r="F1231" i="4" s="1"/>
  <c r="J1231" i="4" s="1"/>
  <c r="D1670" i="4"/>
  <c r="F1670" i="4" s="1"/>
  <c r="D1282" i="4"/>
  <c r="F1282" i="4" s="1"/>
  <c r="D776" i="4"/>
  <c r="F776" i="4" s="1"/>
  <c r="D222" i="4"/>
  <c r="F222" i="4" s="1"/>
  <c r="D55" i="4"/>
  <c r="F55" i="4" s="1"/>
  <c r="D1502" i="4"/>
  <c r="F1502" i="4" s="1"/>
  <c r="D68" i="4"/>
  <c r="F68" i="4" s="1"/>
  <c r="D12" i="4"/>
  <c r="F12" i="4" s="1"/>
  <c r="F3" i="4"/>
  <c r="J3" i="4" s="1"/>
  <c r="AJ3" i="4" s="1"/>
  <c r="D828" i="4"/>
  <c r="F828" i="4" s="1"/>
  <c r="D971" i="4"/>
  <c r="F971" i="4" s="1"/>
  <c r="D1382" i="4"/>
  <c r="F1382" i="4" s="1"/>
  <c r="J1382" i="4" s="1"/>
  <c r="D1584" i="4"/>
  <c r="F1584" i="4" s="1"/>
  <c r="J1584" i="4" s="1"/>
  <c r="D66" i="4"/>
  <c r="F66" i="4" s="1"/>
  <c r="D162" i="4"/>
  <c r="F162" i="4" s="1"/>
  <c r="D258" i="4"/>
  <c r="F258" i="4" s="1"/>
  <c r="D354" i="4"/>
  <c r="F354" i="4" s="1"/>
  <c r="D450" i="4"/>
  <c r="F450" i="4" s="1"/>
  <c r="J450" i="4" s="1"/>
  <c r="D546" i="4"/>
  <c r="F546" i="4" s="1"/>
  <c r="D1335" i="4"/>
  <c r="F1335" i="4" s="1"/>
  <c r="D1884" i="4"/>
  <c r="F1884" i="4" s="1"/>
  <c r="D1141" i="4"/>
  <c r="F1141" i="4" s="1"/>
  <c r="D1467" i="4"/>
  <c r="F1467" i="4" s="1"/>
  <c r="D1576" i="4"/>
  <c r="F1576" i="4" s="1"/>
  <c r="D1150" i="4"/>
  <c r="F1150" i="4" s="1"/>
  <c r="J1150" i="4" s="1"/>
  <c r="D1587" i="4"/>
  <c r="F1587" i="4" s="1"/>
  <c r="D1696" i="4"/>
  <c r="F1696" i="4" s="1"/>
  <c r="D1806" i="4"/>
  <c r="F1806" i="4" s="1"/>
  <c r="D1240" i="4"/>
  <c r="F1240" i="4" s="1"/>
  <c r="D1482" i="4"/>
  <c r="F1482" i="4" s="1"/>
  <c r="D1770" i="4"/>
  <c r="F1770" i="4" s="1"/>
  <c r="D1866" i="4"/>
  <c r="F1866" i="4" s="1"/>
  <c r="D1962" i="4"/>
  <c r="F1962" i="4" s="1"/>
  <c r="D1097" i="4"/>
  <c r="F1097" i="4" s="1"/>
  <c r="J1097" i="4" s="1"/>
  <c r="D756" i="4"/>
  <c r="F756" i="4" s="1"/>
  <c r="D127" i="4"/>
  <c r="F127" i="4" s="1"/>
  <c r="D524" i="4"/>
  <c r="F524" i="4" s="1"/>
  <c r="D1156" i="4"/>
  <c r="F1156" i="4" s="1"/>
  <c r="D254" i="4"/>
  <c r="F254" i="4" s="1"/>
  <c r="D348" i="4"/>
  <c r="F348" i="4" s="1"/>
  <c r="D31" i="4"/>
  <c r="F31" i="4" s="1"/>
  <c r="D662" i="4"/>
  <c r="F662" i="4" s="1"/>
  <c r="D1004" i="4"/>
  <c r="F1004" i="4" s="1"/>
  <c r="D325" i="4"/>
  <c r="F325" i="4" s="1"/>
  <c r="D452" i="4"/>
  <c r="F452" i="4" s="1"/>
  <c r="D344" i="4"/>
  <c r="F344" i="4" s="1"/>
  <c r="J344" i="4" s="1"/>
  <c r="D470" i="4"/>
  <c r="F470" i="4" s="1"/>
  <c r="D1269" i="4"/>
  <c r="F1269" i="4" s="1"/>
  <c r="D1537" i="4"/>
  <c r="F1537" i="4" s="1"/>
  <c r="J1537" i="4" s="1"/>
  <c r="D1830" i="4"/>
  <c r="F1830" i="4" s="1"/>
  <c r="J1830" i="4" s="1"/>
  <c r="D175" i="4"/>
  <c r="F175" i="4" s="1"/>
  <c r="D614" i="4"/>
  <c r="F614" i="4" s="1"/>
  <c r="D987" i="4"/>
  <c r="F987" i="4" s="1"/>
  <c r="D1181" i="4"/>
  <c r="F1181" i="4" s="1"/>
  <c r="D1620" i="4"/>
  <c r="F1620" i="4" s="1"/>
  <c r="D74" i="4"/>
  <c r="F74" i="4" s="1"/>
  <c r="D170" i="4"/>
  <c r="F170" i="4" s="1"/>
  <c r="D266" i="4"/>
  <c r="F266" i="4" s="1"/>
  <c r="D362" i="4"/>
  <c r="F362" i="4" s="1"/>
  <c r="D458" i="4"/>
  <c r="F458" i="4" s="1"/>
  <c r="D554" i="4"/>
  <c r="F554" i="4" s="1"/>
  <c r="D650" i="4"/>
  <c r="F650" i="4" s="1"/>
  <c r="D746" i="4"/>
  <c r="F746" i="4" s="1"/>
  <c r="D938" i="4"/>
  <c r="F938" i="4" s="1"/>
  <c r="D1034" i="4"/>
  <c r="F1034" i="4" s="1"/>
  <c r="D1130" i="4"/>
  <c r="F1130" i="4" s="1"/>
  <c r="D1235" i="4"/>
  <c r="F1235" i="4" s="1"/>
  <c r="D1454" i="4"/>
  <c r="F1454" i="4" s="1"/>
  <c r="D1564" i="4"/>
  <c r="F1564" i="4" s="1"/>
  <c r="D957" i="4"/>
  <c r="F957" i="4" s="1"/>
  <c r="D1256" i="4"/>
  <c r="F1256" i="4" s="1"/>
  <c r="J1256" i="4" s="1"/>
  <c r="D1366" i="4"/>
  <c r="F1366" i="4" s="1"/>
  <c r="D1476" i="4"/>
  <c r="F1476" i="4" s="1"/>
  <c r="D1585" i="4"/>
  <c r="F1585" i="4" s="1"/>
  <c r="D1695" i="4"/>
  <c r="F1695" i="4" s="1"/>
  <c r="D1596" i="4"/>
  <c r="F1596" i="4" s="1"/>
  <c r="J1596" i="4" s="1"/>
  <c r="D951" i="4"/>
  <c r="F951" i="4" s="1"/>
  <c r="D1143" i="4"/>
  <c r="F1143" i="4" s="1"/>
  <c r="J1143" i="4" s="1"/>
  <c r="D1908" i="4"/>
  <c r="F1908" i="4" s="1"/>
  <c r="J1908" i="4" s="1"/>
  <c r="D1202" i="4"/>
  <c r="F1202" i="4" s="1"/>
  <c r="D1298" i="4"/>
  <c r="F1298" i="4" s="1"/>
  <c r="D1394" i="4"/>
  <c r="F1394" i="4" s="1"/>
  <c r="D1682" i="4"/>
  <c r="F1682" i="4" s="1"/>
  <c r="D1572" i="4"/>
  <c r="F1572" i="4" s="1"/>
  <c r="D512" i="4"/>
  <c r="F512" i="4" s="1"/>
  <c r="J512" i="4" s="1"/>
  <c r="D109" i="4"/>
  <c r="F109" i="4" s="1"/>
  <c r="D236" i="4"/>
  <c r="F236" i="4" s="1"/>
  <c r="D836" i="4"/>
  <c r="F836" i="4" s="1"/>
  <c r="G3" i="6"/>
  <c r="H3" i="6" s="1"/>
  <c r="I3" i="6" s="1"/>
  <c r="H1955" i="6"/>
  <c r="I1955" i="6" s="1"/>
  <c r="H1331" i="6"/>
  <c r="I1331" i="6" s="1"/>
  <c r="H1583" i="6"/>
  <c r="I1583" i="6" s="1"/>
  <c r="H49" i="6"/>
  <c r="I49" i="6" s="1"/>
  <c r="H275" i="6"/>
  <c r="I275" i="6" s="1"/>
  <c r="H113" i="6"/>
  <c r="I113" i="6" s="1"/>
  <c r="H643" i="6"/>
  <c r="I643" i="6" s="1"/>
  <c r="H1796" i="6"/>
  <c r="I1796" i="6" s="1"/>
  <c r="H1365" i="6"/>
  <c r="I1365" i="6" s="1"/>
  <c r="H425" i="6"/>
  <c r="I425" i="6" s="1"/>
  <c r="F126" i="6"/>
  <c r="N126" i="6" s="1"/>
  <c r="F1525" i="6"/>
  <c r="N1525" i="6" s="1"/>
  <c r="F215" i="6"/>
  <c r="N215" i="6" s="1"/>
  <c r="F945" i="6"/>
  <c r="N945" i="6" s="1"/>
  <c r="F335" i="6"/>
  <c r="N335" i="6" s="1"/>
  <c r="F463" i="6"/>
  <c r="N463" i="6" s="1"/>
  <c r="F893" i="6"/>
  <c r="N893" i="6" s="1"/>
  <c r="F163" i="6"/>
  <c r="N163" i="6" s="1"/>
  <c r="F395" i="6"/>
  <c r="N395" i="6" s="1"/>
  <c r="F371" i="6"/>
  <c r="N371" i="6" s="1"/>
  <c r="F517" i="6"/>
  <c r="N517" i="6" s="1"/>
  <c r="F701" i="6"/>
  <c r="N701" i="6" s="1"/>
  <c r="F133" i="6"/>
  <c r="N133" i="6" s="1"/>
  <c r="F217" i="6"/>
  <c r="N217" i="6" s="1"/>
  <c r="F487" i="6"/>
  <c r="N487" i="6" s="1"/>
  <c r="F1348" i="6"/>
  <c r="N1348" i="6" s="1"/>
  <c r="F29" i="6"/>
  <c r="N29" i="6" s="1"/>
  <c r="F93" i="6"/>
  <c r="N93" i="6" s="1"/>
  <c r="F177" i="6"/>
  <c r="N177" i="6" s="1"/>
  <c r="F59" i="6"/>
  <c r="N59" i="6" s="1"/>
  <c r="F205" i="6"/>
  <c r="N205" i="6" s="1"/>
  <c r="F663" i="6"/>
  <c r="N663" i="6" s="1"/>
  <c r="F455" i="6"/>
  <c r="N455" i="6" s="1"/>
  <c r="F725" i="6"/>
  <c r="N725" i="6" s="1"/>
  <c r="F696" i="6"/>
  <c r="N696" i="6" s="1"/>
  <c r="H369" i="6"/>
  <c r="I369" i="6" s="1"/>
  <c r="H193" i="6"/>
  <c r="I193" i="6" s="1"/>
  <c r="H387" i="6"/>
  <c r="I387" i="6" s="1"/>
  <c r="H13" i="6"/>
  <c r="I13" i="6" s="1"/>
  <c r="H557" i="6"/>
  <c r="I557" i="6" s="1"/>
  <c r="H672" i="6"/>
  <c r="I672" i="6" s="1"/>
  <c r="H1410" i="6"/>
  <c r="I1410" i="6" s="1"/>
  <c r="H520" i="6"/>
  <c r="I520" i="6" s="1"/>
  <c r="H1453" i="6"/>
  <c r="I1453" i="6" s="1"/>
  <c r="H1712" i="6"/>
  <c r="I1712" i="6" s="1"/>
  <c r="H1037" i="6"/>
  <c r="I1037" i="6" s="1"/>
  <c r="H814" i="6"/>
  <c r="I814" i="6" s="1"/>
  <c r="H1848" i="6"/>
  <c r="I1848" i="6" s="1"/>
  <c r="H1873" i="6"/>
  <c r="I1873" i="6" s="1"/>
  <c r="H1613" i="6"/>
  <c r="I1613" i="6" s="1"/>
  <c r="H1364" i="6"/>
  <c r="I1364" i="6" s="1"/>
  <c r="H1397" i="6"/>
  <c r="I1397" i="6" s="1"/>
  <c r="H1243" i="6"/>
  <c r="I1243" i="6" s="1"/>
  <c r="H1798" i="6"/>
  <c r="I1798" i="6" s="1"/>
  <c r="H1990" i="6"/>
  <c r="I1990" i="6" s="1"/>
  <c r="H1208" i="6"/>
  <c r="I1208" i="6" s="1"/>
  <c r="H180" i="6"/>
  <c r="I180" i="6" s="1"/>
  <c r="H249" i="6"/>
  <c r="I249" i="6" s="1"/>
  <c r="H346" i="6"/>
  <c r="I346" i="6" s="1"/>
  <c r="H419" i="6"/>
  <c r="I419" i="6" s="1"/>
  <c r="H438" i="6"/>
  <c r="I438" i="6" s="1"/>
  <c r="H1450" i="6"/>
  <c r="I1450" i="6" s="1"/>
  <c r="H1576" i="6"/>
  <c r="I1576" i="6" s="1"/>
  <c r="H464" i="6"/>
  <c r="I464" i="6" s="1"/>
  <c r="H1190" i="6"/>
  <c r="I1190" i="6" s="1"/>
  <c r="H964" i="6"/>
  <c r="I964" i="6" s="1"/>
  <c r="H677" i="6"/>
  <c r="I677" i="6" s="1"/>
  <c r="H1596" i="6"/>
  <c r="I1596" i="6" s="1"/>
  <c r="H1457" i="6"/>
  <c r="I1457" i="6" s="1"/>
  <c r="H1626" i="6"/>
  <c r="I1626" i="6" s="1"/>
  <c r="H1250" i="6"/>
  <c r="I1250" i="6" s="1"/>
  <c r="H1123" i="6"/>
  <c r="I1123" i="6" s="1"/>
  <c r="H1753" i="6"/>
  <c r="I1753" i="6" s="1"/>
  <c r="H1899" i="6"/>
  <c r="I1899" i="6" s="1"/>
  <c r="H1422" i="6"/>
  <c r="I1422" i="6" s="1"/>
  <c r="H1742" i="6"/>
  <c r="I1742" i="6" s="1"/>
  <c r="H495" i="6"/>
  <c r="I495" i="6" s="1"/>
  <c r="H252" i="6"/>
  <c r="I252" i="6" s="1"/>
  <c r="H251" i="6"/>
  <c r="I251" i="6" s="1"/>
  <c r="H1768" i="6"/>
  <c r="I1768" i="6" s="1"/>
  <c r="H1885" i="6"/>
  <c r="I1885" i="6" s="1"/>
  <c r="H1469" i="6"/>
  <c r="I1469" i="6" s="1"/>
  <c r="H211" i="6"/>
  <c r="I211" i="6" s="1"/>
  <c r="H1274" i="6"/>
  <c r="I1274" i="6" s="1"/>
  <c r="H876" i="6"/>
  <c r="I876" i="6" s="1"/>
  <c r="H689" i="6"/>
  <c r="I689" i="6" s="1"/>
  <c r="H869" i="6"/>
  <c r="I869" i="6" s="1"/>
  <c r="H1069" i="6"/>
  <c r="I1069" i="6" s="1"/>
  <c r="H1996" i="6"/>
  <c r="I1996" i="6" s="1"/>
  <c r="H972" i="6"/>
  <c r="I972" i="6" s="1"/>
  <c r="H1117" i="6"/>
  <c r="I1117" i="6" s="1"/>
  <c r="H1046" i="6"/>
  <c r="I1046" i="6" s="1"/>
  <c r="H932" i="6"/>
  <c r="I932" i="6" s="1"/>
  <c r="H1958" i="6"/>
  <c r="I1958" i="6" s="1"/>
  <c r="H35" i="6"/>
  <c r="I35" i="6" s="1"/>
  <c r="H622" i="6"/>
  <c r="I622" i="6" s="1"/>
  <c r="H711" i="6"/>
  <c r="I711" i="6" s="1"/>
  <c r="H1887" i="6"/>
  <c r="I1887" i="6" s="1"/>
  <c r="H1186" i="6"/>
  <c r="I1186" i="6" s="1"/>
  <c r="H1668" i="6"/>
  <c r="I1668" i="6" s="1"/>
  <c r="H1878" i="6"/>
  <c r="I1878" i="6" s="1"/>
  <c r="H1961" i="6"/>
  <c r="I1961" i="6" s="1"/>
  <c r="H195" i="6"/>
  <c r="I195" i="6" s="1"/>
  <c r="H1361" i="6"/>
  <c r="I1361" i="6" s="1"/>
  <c r="H1788" i="6"/>
  <c r="I1788" i="6" s="1"/>
  <c r="H1394" i="6"/>
  <c r="I1394" i="6" s="1"/>
  <c r="H1196" i="6"/>
  <c r="I1196" i="6" s="1"/>
  <c r="H1203" i="6"/>
  <c r="I1203" i="6" s="1"/>
  <c r="H1943" i="6"/>
  <c r="I1943" i="6" s="1"/>
  <c r="H1064" i="6"/>
  <c r="I1064" i="6" s="1"/>
  <c r="H1776" i="6"/>
  <c r="I1776" i="6" s="1"/>
  <c r="H1316" i="6"/>
  <c r="I1316" i="6" s="1"/>
  <c r="H934" i="6"/>
  <c r="I934" i="6" s="1"/>
  <c r="H1573" i="6"/>
  <c r="I1573" i="6" s="1"/>
  <c r="H1135" i="6"/>
  <c r="I1135" i="6" s="1"/>
  <c r="H210" i="6"/>
  <c r="I210" i="6" s="1"/>
  <c r="H1727" i="6"/>
  <c r="I1727" i="6" s="1"/>
  <c r="H314" i="6"/>
  <c r="I314" i="6" s="1"/>
  <c r="H60" i="6"/>
  <c r="I60" i="6" s="1"/>
  <c r="H471" i="6"/>
  <c r="I471" i="6" s="1"/>
  <c r="H20" i="6"/>
  <c r="I20" i="6" s="1"/>
  <c r="H188" i="6"/>
  <c r="I188" i="6" s="1"/>
  <c r="H484" i="6"/>
  <c r="I484" i="6" s="1"/>
  <c r="H641" i="6"/>
  <c r="I641" i="6" s="1"/>
  <c r="H820" i="6"/>
  <c r="I820" i="6" s="1"/>
  <c r="H1797" i="6"/>
  <c r="I1797" i="6" s="1"/>
  <c r="H703" i="6"/>
  <c r="I703" i="6" s="1"/>
  <c r="H1362" i="6"/>
  <c r="I1362" i="6" s="1"/>
  <c r="H1411" i="6"/>
  <c r="I1411" i="6" s="1"/>
  <c r="H1569" i="6"/>
  <c r="I1569" i="6" s="1"/>
  <c r="H1840" i="6"/>
  <c r="I1840" i="6" s="1"/>
  <c r="H1268" i="6"/>
  <c r="I1268" i="6" s="1"/>
  <c r="H1761" i="6"/>
  <c r="I1761" i="6" s="1"/>
  <c r="H843" i="6"/>
  <c r="I843" i="6" s="1"/>
  <c r="H1035" i="6"/>
  <c r="I1035" i="6" s="1"/>
  <c r="H1652" i="6"/>
  <c r="I1652" i="6" s="1"/>
  <c r="H1398" i="6"/>
  <c r="I1398" i="6" s="1"/>
  <c r="H34" i="6"/>
  <c r="I34" i="6" s="1"/>
  <c r="H1202" i="6"/>
  <c r="I1202" i="6" s="1"/>
  <c r="H1508" i="6"/>
  <c r="I1508" i="6" s="1"/>
  <c r="H926" i="6"/>
  <c r="I926" i="6" s="1"/>
  <c r="H1914" i="6"/>
  <c r="I1914" i="6" s="1"/>
  <c r="H1075" i="6"/>
  <c r="I1075" i="6" s="1"/>
  <c r="H1502" i="6"/>
  <c r="I1502" i="6" s="1"/>
  <c r="H678" i="6"/>
  <c r="I678" i="6" s="1"/>
  <c r="H1166" i="6"/>
  <c r="I1166" i="6" s="1"/>
  <c r="H1522" i="6"/>
  <c r="I1522" i="6" s="1"/>
  <c r="H827" i="6"/>
  <c r="I827" i="6" s="1"/>
  <c r="H331" i="6"/>
  <c r="I331" i="6" s="1"/>
  <c r="H5" i="6"/>
  <c r="I5" i="6" s="1"/>
  <c r="H1757" i="6"/>
  <c r="I1757" i="6" s="1"/>
  <c r="H350" i="6"/>
  <c r="I350" i="6" s="1"/>
  <c r="H115" i="6"/>
  <c r="I115" i="6" s="1"/>
  <c r="H297" i="6"/>
  <c r="I297" i="6" s="1"/>
  <c r="H1188" i="6"/>
  <c r="I1188" i="6" s="1"/>
  <c r="H654" i="6"/>
  <c r="I654" i="6" s="1"/>
  <c r="H591" i="6"/>
  <c r="I591" i="6" s="1"/>
  <c r="H1831" i="6"/>
  <c r="I1831" i="6" s="1"/>
  <c r="H712" i="6"/>
  <c r="I712" i="6" s="1"/>
  <c r="H1381" i="6"/>
  <c r="I1381" i="6" s="1"/>
  <c r="H1965" i="6"/>
  <c r="I1965" i="6" s="1"/>
  <c r="H1994" i="6"/>
  <c r="I1994" i="6" s="1"/>
  <c r="H1855" i="6"/>
  <c r="I1855" i="6" s="1"/>
  <c r="H1772" i="6"/>
  <c r="I1772" i="6" s="1"/>
  <c r="H1888" i="6"/>
  <c r="I1888" i="6" s="1"/>
  <c r="H1973" i="6"/>
  <c r="I1973" i="6" s="1"/>
  <c r="H851" i="6"/>
  <c r="I851" i="6" s="1"/>
  <c r="H1406" i="6"/>
  <c r="I1406" i="6" s="1"/>
  <c r="H1470" i="6"/>
  <c r="I1470" i="6" s="1"/>
  <c r="H927" i="6"/>
  <c r="I927" i="6" s="1"/>
  <c r="H1937" i="6"/>
  <c r="I1937" i="6" s="1"/>
  <c r="H1079" i="6"/>
  <c r="I1079" i="6" s="1"/>
  <c r="H1017" i="6"/>
  <c r="I1017" i="6" s="1"/>
  <c r="H142" i="6"/>
  <c r="I142" i="6" s="1"/>
  <c r="H499" i="6"/>
  <c r="I499" i="6" s="1"/>
  <c r="H777" i="6"/>
  <c r="I777" i="6" s="1"/>
  <c r="H1161" i="6"/>
  <c r="I1161" i="6" s="1"/>
  <c r="H1191" i="6"/>
  <c r="I1191" i="6" s="1"/>
  <c r="H1096" i="6"/>
  <c r="I1096" i="6" s="1"/>
  <c r="H120" i="6"/>
  <c r="I120" i="6" s="1"/>
  <c r="H352" i="6"/>
  <c r="I352" i="6" s="1"/>
  <c r="H157" i="6"/>
  <c r="I157" i="6" s="1"/>
  <c r="H9" i="6"/>
  <c r="I9" i="6" s="1"/>
  <c r="H1080" i="6"/>
  <c r="I1080" i="6" s="1"/>
  <c r="H105" i="6"/>
  <c r="I105" i="6" s="1"/>
  <c r="H1622" i="6"/>
  <c r="I1622" i="6" s="1"/>
  <c r="H1233" i="6"/>
  <c r="I1233" i="6" s="1"/>
  <c r="H294" i="6"/>
  <c r="I294" i="6" s="1"/>
  <c r="H128" i="6"/>
  <c r="I128" i="6" s="1"/>
  <c r="H1630" i="6"/>
  <c r="I1630" i="6" s="1"/>
  <c r="H524" i="6"/>
  <c r="I524" i="6" s="1"/>
  <c r="H761" i="6"/>
  <c r="I761" i="6" s="1"/>
  <c r="H1661" i="6"/>
  <c r="I1661" i="6" s="1"/>
  <c r="H2001" i="6"/>
  <c r="I2001" i="6" s="1"/>
  <c r="H261" i="6"/>
  <c r="I261" i="6" s="1"/>
  <c r="H1858" i="6"/>
  <c r="I1858" i="6" s="1"/>
  <c r="H198" i="6"/>
  <c r="I198" i="6" s="1"/>
  <c r="H493" i="6"/>
  <c r="I493" i="6" s="1"/>
  <c r="H366" i="6"/>
  <c r="I366" i="6" s="1"/>
  <c r="H1105" i="6"/>
  <c r="I1105" i="6" s="1"/>
  <c r="H70" i="6"/>
  <c r="I70" i="6" s="1"/>
  <c r="H800" i="6"/>
  <c r="I800" i="6" s="1"/>
  <c r="H1002" i="6"/>
  <c r="I1002" i="6" s="1"/>
  <c r="H1206" i="6"/>
  <c r="I1206" i="6" s="1"/>
  <c r="H1587" i="6"/>
  <c r="I1587" i="6" s="1"/>
  <c r="H872" i="6"/>
  <c r="I872" i="6" s="1"/>
  <c r="H192" i="6"/>
  <c r="I192" i="6" s="1"/>
  <c r="H1662" i="6"/>
  <c r="I1662" i="6" s="1"/>
  <c r="H292" i="6"/>
  <c r="I292" i="6" s="1"/>
  <c r="H1708" i="6"/>
  <c r="I1708" i="6" s="1"/>
  <c r="H212" i="6"/>
  <c r="I212" i="6" s="1"/>
  <c r="H1495" i="6"/>
  <c r="I1495" i="6" s="1"/>
  <c r="H967" i="6"/>
  <c r="I967" i="6" s="1"/>
  <c r="H1623" i="6"/>
  <c r="I1623" i="6" s="1"/>
  <c r="H1405" i="6"/>
  <c r="I1405" i="6" s="1"/>
  <c r="H645" i="6"/>
  <c r="I645" i="6" s="1"/>
  <c r="H477" i="6"/>
  <c r="I477" i="6" s="1"/>
  <c r="H226" i="6"/>
  <c r="I226" i="6" s="1"/>
  <c r="H429" i="6"/>
  <c r="I429" i="6" s="1"/>
  <c r="H1866" i="6"/>
  <c r="I1866" i="6" s="1"/>
  <c r="H514" i="6"/>
  <c r="I514" i="6" s="1"/>
  <c r="H640" i="6"/>
  <c r="I640" i="6" s="1"/>
  <c r="H108" i="6"/>
  <c r="I108" i="6" s="1"/>
  <c r="H144" i="6"/>
  <c r="I144" i="6" s="1"/>
  <c r="H400" i="6"/>
  <c r="I400" i="6" s="1"/>
  <c r="H1263" i="6"/>
  <c r="I1263" i="6" s="1"/>
  <c r="H977" i="6"/>
  <c r="I977" i="6" s="1"/>
  <c r="H1728" i="6"/>
  <c r="I1728" i="6" s="1"/>
  <c r="H1755" i="6"/>
  <c r="I1755" i="6" s="1"/>
  <c r="H1487" i="6"/>
  <c r="I1487" i="6" s="1"/>
  <c r="H1624" i="6"/>
  <c r="I1624" i="6" s="1"/>
  <c r="H1875" i="6"/>
  <c r="I1875" i="6" s="1"/>
  <c r="H1375" i="6"/>
  <c r="I1375" i="6" s="1"/>
  <c r="H675" i="6"/>
  <c r="I675" i="6" s="1"/>
  <c r="H1975" i="6"/>
  <c r="I1975" i="6" s="1"/>
  <c r="H1678" i="6"/>
  <c r="I1678" i="6" s="1"/>
  <c r="H1072" i="6"/>
  <c r="I1072" i="6" s="1"/>
  <c r="H636" i="6"/>
  <c r="I636" i="6" s="1"/>
  <c r="H422" i="6"/>
  <c r="I422" i="6" s="1"/>
  <c r="H541" i="6"/>
  <c r="I541" i="6" s="1"/>
  <c r="H414" i="6"/>
  <c r="I414" i="6" s="1"/>
  <c r="H461" i="6"/>
  <c r="I461" i="6" s="1"/>
  <c r="H492" i="6"/>
  <c r="I492" i="6" s="1"/>
  <c r="H1414" i="6"/>
  <c r="I1414" i="6" s="1"/>
  <c r="H1045" i="6"/>
  <c r="I1045" i="6" s="1"/>
  <c r="H1432" i="6"/>
  <c r="I1432" i="6" s="1"/>
  <c r="H1088" i="6"/>
  <c r="I1088" i="6" s="1"/>
  <c r="H238" i="6"/>
  <c r="I238" i="6" s="1"/>
  <c r="H1795" i="6"/>
  <c r="I1795" i="6" s="1"/>
  <c r="H81" i="6"/>
  <c r="I81" i="6" s="1"/>
  <c r="H302" i="6"/>
  <c r="I302" i="6" s="1"/>
  <c r="H167" i="6"/>
  <c r="I167" i="6" s="1"/>
  <c r="H345" i="6"/>
  <c r="I345" i="6" s="1"/>
  <c r="H930" i="6"/>
  <c r="I930" i="6" s="1"/>
  <c r="H1541" i="6"/>
  <c r="I1541" i="6" s="1"/>
  <c r="H904" i="6"/>
  <c r="I904" i="6" s="1"/>
  <c r="H165" i="6"/>
  <c r="I165" i="6" s="1"/>
  <c r="H978" i="6"/>
  <c r="I978" i="6" s="1"/>
  <c r="H709" i="6"/>
  <c r="I709" i="6" s="1"/>
  <c r="H540" i="6"/>
  <c r="I540" i="6" s="1"/>
  <c r="H791" i="6"/>
  <c r="I791" i="6" s="1"/>
  <c r="H706" i="6"/>
  <c r="I706" i="6" s="1"/>
  <c r="H466" i="6"/>
  <c r="I466" i="6" s="1"/>
  <c r="H994" i="6"/>
  <c r="I994" i="6" s="1"/>
  <c r="H699" i="6"/>
  <c r="I699" i="6" s="1"/>
  <c r="H1019" i="6"/>
  <c r="I1019" i="6" s="1"/>
  <c r="H1415" i="6"/>
  <c r="I1415" i="6" s="1"/>
  <c r="H753" i="6"/>
  <c r="I753" i="6" s="1"/>
  <c r="V1454" i="4" l="1"/>
  <c r="J1454" i="4"/>
  <c r="V1466" i="4"/>
  <c r="J1466" i="4"/>
  <c r="V869" i="4"/>
  <c r="J869" i="4"/>
  <c r="V938" i="4"/>
  <c r="J938" i="4"/>
  <c r="V348" i="4"/>
  <c r="J348" i="4"/>
  <c r="V12" i="4"/>
  <c r="J12" i="4"/>
  <c r="V356" i="4"/>
  <c r="J356" i="4"/>
  <c r="V951" i="4"/>
  <c r="J951" i="4"/>
  <c r="V1564" i="4"/>
  <c r="J1564" i="4"/>
  <c r="V554" i="4"/>
  <c r="J554" i="4"/>
  <c r="V987" i="4"/>
  <c r="J987" i="4"/>
  <c r="V452" i="4"/>
  <c r="J452" i="4"/>
  <c r="V524" i="4"/>
  <c r="J524" i="4"/>
  <c r="V1240" i="4"/>
  <c r="J1240" i="4"/>
  <c r="V1884" i="4"/>
  <c r="J1884" i="4"/>
  <c r="V55" i="4"/>
  <c r="J55" i="4"/>
  <c r="V839" i="4"/>
  <c r="J839" i="4"/>
  <c r="V1037" i="4"/>
  <c r="J1037" i="4"/>
  <c r="V596" i="4"/>
  <c r="J596" i="4"/>
  <c r="V1168" i="4"/>
  <c r="J1168" i="4"/>
  <c r="V1776" i="4"/>
  <c r="J1776" i="4"/>
  <c r="V278" i="4"/>
  <c r="J278" i="4"/>
  <c r="V599" i="4"/>
  <c r="J599" i="4"/>
  <c r="V32" i="4"/>
  <c r="J32" i="4"/>
  <c r="V560" i="4"/>
  <c r="J560" i="4"/>
  <c r="V1119" i="4"/>
  <c r="J1119" i="4"/>
  <c r="V1548" i="4"/>
  <c r="J1548" i="4"/>
  <c r="V677" i="4"/>
  <c r="J677" i="4"/>
  <c r="V200" i="4"/>
  <c r="J200" i="4"/>
  <c r="V92" i="4"/>
  <c r="J92" i="4"/>
  <c r="V812" i="4"/>
  <c r="J812" i="4"/>
  <c r="V1842" i="4"/>
  <c r="J1842" i="4"/>
  <c r="V522" i="4"/>
  <c r="J522" i="4"/>
  <c r="V468" i="4"/>
  <c r="J468" i="4"/>
  <c r="V814" i="4"/>
  <c r="J814" i="4"/>
  <c r="V140" i="4"/>
  <c r="J140" i="4"/>
  <c r="V1836" i="4"/>
  <c r="J1836" i="4"/>
  <c r="V1354" i="4"/>
  <c r="J1354" i="4"/>
  <c r="V956" i="4"/>
  <c r="J956" i="4"/>
  <c r="V1084" i="4"/>
  <c r="J1084" i="4"/>
  <c r="V44" i="4"/>
  <c r="J44" i="4"/>
  <c r="V944" i="4"/>
  <c r="J944" i="4"/>
  <c r="V785" i="4"/>
  <c r="J785" i="4"/>
  <c r="V611" i="4"/>
  <c r="J611" i="4"/>
  <c r="V1980" i="4"/>
  <c r="J1980" i="4"/>
  <c r="V698" i="4"/>
  <c r="J698" i="4"/>
  <c r="V912" i="4"/>
  <c r="J912" i="4"/>
  <c r="V1169" i="4"/>
  <c r="J1169" i="4"/>
  <c r="V1624" i="4"/>
  <c r="J1624" i="4"/>
  <c r="V1390" i="4"/>
  <c r="J1390" i="4"/>
  <c r="V25" i="4"/>
  <c r="J25" i="4"/>
  <c r="V1428" i="4"/>
  <c r="J1428" i="4"/>
  <c r="V445" i="4"/>
  <c r="J445" i="4"/>
  <c r="V1456" i="4"/>
  <c r="J1456" i="4"/>
  <c r="V1356" i="4"/>
  <c r="J1356" i="4"/>
  <c r="V1380" i="4"/>
  <c r="J1380" i="4"/>
  <c r="V1512" i="4"/>
  <c r="J1512" i="4"/>
  <c r="V682" i="4"/>
  <c r="J682" i="4"/>
  <c r="V683" i="4"/>
  <c r="J683" i="4"/>
  <c r="V1226" i="4"/>
  <c r="J1226" i="4"/>
  <c r="V1184" i="4"/>
  <c r="J1184" i="4"/>
  <c r="V578" i="4"/>
  <c r="J578" i="4"/>
  <c r="V384" i="4"/>
  <c r="J384" i="4"/>
  <c r="V1480" i="4"/>
  <c r="J1480" i="4"/>
  <c r="V857" i="4"/>
  <c r="J857" i="4"/>
  <c r="V1683" i="4"/>
  <c r="J1683" i="4"/>
  <c r="V1049" i="4"/>
  <c r="J1049" i="4"/>
  <c r="V476" i="4"/>
  <c r="J476" i="4"/>
  <c r="V570" i="4"/>
  <c r="J570" i="4"/>
  <c r="V84" i="4"/>
  <c r="J84" i="4"/>
  <c r="V372" i="4"/>
  <c r="J372" i="4"/>
  <c r="V598" i="4"/>
  <c r="J598" i="4"/>
  <c r="V488" i="4"/>
  <c r="J488" i="4"/>
  <c r="V707" i="4"/>
  <c r="J707" i="4"/>
  <c r="V494" i="4"/>
  <c r="J494" i="4"/>
  <c r="V959" i="4"/>
  <c r="J959" i="4"/>
  <c r="V1342" i="4"/>
  <c r="J1342" i="4"/>
  <c r="V649" i="4"/>
  <c r="J649" i="4"/>
  <c r="V1874" i="4"/>
  <c r="J1874" i="4"/>
  <c r="V1359" i="4"/>
  <c r="J1359" i="4"/>
  <c r="V1376" i="4"/>
  <c r="J1376" i="4"/>
  <c r="V1053" i="4"/>
  <c r="J1053" i="4"/>
  <c r="V1839" i="4"/>
  <c r="J1839" i="4"/>
  <c r="V1036" i="4"/>
  <c r="J1036" i="4"/>
  <c r="V1052" i="4"/>
  <c r="J1052" i="4"/>
  <c r="V237" i="4"/>
  <c r="J237" i="4"/>
  <c r="V984" i="4"/>
  <c r="J984" i="4"/>
  <c r="G256" i="4"/>
  <c r="H256" i="4" s="1"/>
  <c r="J256" i="4"/>
  <c r="V1674" i="4"/>
  <c r="J1674" i="4"/>
  <c r="V1569" i="4"/>
  <c r="J1569" i="4"/>
  <c r="V1477" i="4"/>
  <c r="J1477" i="4"/>
  <c r="V1357" i="4"/>
  <c r="J1357" i="4"/>
  <c r="M1445" i="4"/>
  <c r="J1445" i="4"/>
  <c r="V1804" i="4"/>
  <c r="J1804" i="4"/>
  <c r="V1808" i="4"/>
  <c r="J1808" i="4"/>
  <c r="V208" i="4"/>
  <c r="J208" i="4"/>
  <c r="V275" i="4"/>
  <c r="J275" i="4"/>
  <c r="V1136" i="4"/>
  <c r="J1136" i="4"/>
  <c r="V1378" i="4"/>
  <c r="J1378" i="4"/>
  <c r="V1127" i="4"/>
  <c r="J1127" i="4"/>
  <c r="V1677" i="4"/>
  <c r="J1677" i="4"/>
  <c r="V1545" i="4"/>
  <c r="J1545" i="4"/>
  <c r="V250" i="4"/>
  <c r="J250" i="4"/>
  <c r="V955" i="4"/>
  <c r="J955" i="4"/>
  <c r="V1000" i="4"/>
  <c r="J1000" i="4"/>
  <c r="V333" i="4"/>
  <c r="J333" i="4"/>
  <c r="N467" i="4"/>
  <c r="J467" i="4"/>
  <c r="V525" i="4"/>
  <c r="J525" i="4"/>
  <c r="V389" i="4"/>
  <c r="J389" i="4"/>
  <c r="V1519" i="4"/>
  <c r="J1519" i="4"/>
  <c r="V1658" i="4"/>
  <c r="J1658" i="4"/>
  <c r="V927" i="4"/>
  <c r="J927" i="4"/>
  <c r="V942" i="4"/>
  <c r="J942" i="4"/>
  <c r="V1029" i="4"/>
  <c r="J1029" i="4"/>
  <c r="V818" i="4"/>
  <c r="J818" i="4"/>
  <c r="V477" i="4"/>
  <c r="J477" i="4"/>
  <c r="V438" i="4"/>
  <c r="J438" i="4"/>
  <c r="V447" i="4"/>
  <c r="J447" i="4"/>
  <c r="V708" i="4"/>
  <c r="J708" i="4"/>
  <c r="V1251" i="4"/>
  <c r="J1251" i="4"/>
  <c r="V1571" i="4"/>
  <c r="J1571" i="4"/>
  <c r="V1170" i="4"/>
  <c r="J1170" i="4"/>
  <c r="M823" i="4"/>
  <c r="J823" i="4"/>
  <c r="V934" i="4"/>
  <c r="J934" i="4"/>
  <c r="V1966" i="4"/>
  <c r="J1966" i="4"/>
  <c r="V906" i="4"/>
  <c r="J906" i="4"/>
  <c r="V1327" i="4"/>
  <c r="J1327" i="4"/>
  <c r="V1187" i="4"/>
  <c r="J1187" i="4"/>
  <c r="V688" i="4"/>
  <c r="J688" i="4"/>
  <c r="V196" i="4"/>
  <c r="J196" i="4"/>
  <c r="V873" i="4"/>
  <c r="J873" i="4"/>
  <c r="V472" i="4"/>
  <c r="J472" i="4"/>
  <c r="V1255" i="4"/>
  <c r="J1255" i="4"/>
  <c r="V1258" i="4"/>
  <c r="J1258" i="4"/>
  <c r="V815" i="4"/>
  <c r="J815" i="4"/>
  <c r="V926" i="4"/>
  <c r="J926" i="4"/>
  <c r="V775" i="4"/>
  <c r="J775" i="4"/>
  <c r="V1634" i="4"/>
  <c r="J1634" i="4"/>
  <c r="V1195" i="4"/>
  <c r="J1195" i="4"/>
  <c r="V1431" i="4"/>
  <c r="J1431" i="4"/>
  <c r="V1421" i="4"/>
  <c r="J1421" i="4"/>
  <c r="N1289" i="4"/>
  <c r="J1289" i="4"/>
  <c r="V1291" i="4"/>
  <c r="J1291" i="4"/>
  <c r="V1684" i="4"/>
  <c r="J1684" i="4"/>
  <c r="M281" i="4"/>
  <c r="J281" i="4"/>
  <c r="V43" i="4"/>
  <c r="J43" i="4"/>
  <c r="V51" i="4"/>
  <c r="J51" i="4"/>
  <c r="V1065" i="4"/>
  <c r="J1065" i="4"/>
  <c r="V748" i="4"/>
  <c r="J748" i="4"/>
  <c r="V894" i="4"/>
  <c r="J894" i="4"/>
  <c r="V1405" i="4"/>
  <c r="J1405" i="4"/>
  <c r="V1641" i="4"/>
  <c r="J1641" i="4"/>
  <c r="V1741" i="4"/>
  <c r="J1741" i="4"/>
  <c r="V1719" i="4"/>
  <c r="J1719" i="4"/>
  <c r="V1475" i="4"/>
  <c r="J1475" i="4"/>
  <c r="V221" i="4"/>
  <c r="J221" i="4"/>
  <c r="V647" i="4"/>
  <c r="J647" i="4"/>
  <c r="V406" i="4"/>
  <c r="J406" i="4"/>
  <c r="V791" i="4"/>
  <c r="J791" i="4"/>
  <c r="V255" i="4"/>
  <c r="J255" i="4"/>
  <c r="V571" i="4"/>
  <c r="J571" i="4"/>
  <c r="V46" i="4"/>
  <c r="J46" i="4"/>
  <c r="V1522" i="4"/>
  <c r="J1522" i="4"/>
  <c r="V1176" i="4"/>
  <c r="J1176" i="4"/>
  <c r="V1413" i="4"/>
  <c r="J1413" i="4"/>
  <c r="V1183" i="4"/>
  <c r="J1183" i="4"/>
  <c r="V490" i="4"/>
  <c r="J490" i="4"/>
  <c r="V1693" i="4"/>
  <c r="J1693" i="4"/>
  <c r="V321" i="4"/>
  <c r="J321" i="4"/>
  <c r="V135" i="4"/>
  <c r="J135" i="4"/>
  <c r="V1680" i="4"/>
  <c r="J1680" i="4"/>
  <c r="V279" i="4"/>
  <c r="J279" i="4"/>
  <c r="V1709" i="4"/>
  <c r="J1709" i="4"/>
  <c r="V215" i="4"/>
  <c r="J215" i="4"/>
  <c r="V59" i="4"/>
  <c r="J59" i="4"/>
  <c r="V1802" i="4"/>
  <c r="J1802" i="4"/>
  <c r="V1277" i="4"/>
  <c r="J1277" i="4"/>
  <c r="V990" i="4"/>
  <c r="J990" i="4"/>
  <c r="V1077" i="4"/>
  <c r="J1077" i="4"/>
  <c r="V770" i="4"/>
  <c r="J770" i="4"/>
  <c r="V870" i="4"/>
  <c r="J870" i="4"/>
  <c r="V889" i="4"/>
  <c r="J889" i="4"/>
  <c r="V1630" i="4"/>
  <c r="J1630" i="4"/>
  <c r="V910" i="4"/>
  <c r="J910" i="4"/>
  <c r="V909" i="4"/>
  <c r="J909" i="4"/>
  <c r="V693" i="4"/>
  <c r="J693" i="4"/>
  <c r="V695" i="4"/>
  <c r="J695" i="4"/>
  <c r="V1415" i="4"/>
  <c r="J1415" i="4"/>
  <c r="V1498" i="4"/>
  <c r="J1498" i="4"/>
  <c r="V931" i="4"/>
  <c r="J931" i="4"/>
  <c r="V1556" i="4"/>
  <c r="J1556" i="4"/>
  <c r="V736" i="4"/>
  <c r="J736" i="4"/>
  <c r="V195" i="4"/>
  <c r="J195" i="4"/>
  <c r="V969" i="4"/>
  <c r="J969" i="4"/>
  <c r="V436" i="4"/>
  <c r="J436" i="4"/>
  <c r="V1924" i="4"/>
  <c r="J1924" i="4"/>
  <c r="V123" i="4"/>
  <c r="J123" i="4"/>
  <c r="V824" i="4"/>
  <c r="J824" i="4"/>
  <c r="V1008" i="4"/>
  <c r="J1008" i="4"/>
  <c r="V1164" i="4"/>
  <c r="J1164" i="4"/>
  <c r="V1105" i="4"/>
  <c r="J1105" i="4"/>
  <c r="V1573" i="4"/>
  <c r="J1573" i="4"/>
  <c r="V1790" i="4"/>
  <c r="J1790" i="4"/>
  <c r="V1113" i="4"/>
  <c r="J1113" i="4"/>
  <c r="V292" i="4"/>
  <c r="J292" i="4"/>
  <c r="V822" i="4"/>
  <c r="J822" i="4"/>
  <c r="V713" i="4"/>
  <c r="J713" i="4"/>
  <c r="V1072" i="4"/>
  <c r="J1072" i="4"/>
  <c r="V1855" i="4"/>
  <c r="J1855" i="4"/>
  <c r="V1080" i="4"/>
  <c r="J1080" i="4"/>
  <c r="V513" i="4"/>
  <c r="J513" i="4"/>
  <c r="V1957" i="4"/>
  <c r="J1957" i="4"/>
  <c r="V226" i="4"/>
  <c r="J226" i="4"/>
  <c r="V231" i="4"/>
  <c r="J231" i="4"/>
  <c r="V273" i="4"/>
  <c r="J273" i="4"/>
  <c r="V1444" i="4"/>
  <c r="J1444" i="4"/>
  <c r="V412" i="4"/>
  <c r="J412" i="4"/>
  <c r="V555" i="4"/>
  <c r="J555" i="4"/>
  <c r="V47" i="4"/>
  <c r="J47" i="4"/>
  <c r="V1217" i="4"/>
  <c r="J1217" i="4"/>
  <c r="V115" i="4"/>
  <c r="J115" i="4"/>
  <c r="V1307" i="4"/>
  <c r="J1307" i="4"/>
  <c r="V131" i="4"/>
  <c r="J131" i="4"/>
  <c r="V742" i="4"/>
  <c r="J742" i="4"/>
  <c r="V82" i="4"/>
  <c r="J82" i="4"/>
  <c r="V1831" i="4"/>
  <c r="J1831" i="4"/>
  <c r="V1791" i="4"/>
  <c r="J1791" i="4"/>
  <c r="V528" i="4"/>
  <c r="J528" i="4"/>
  <c r="V1497" i="4"/>
  <c r="J1497" i="4"/>
  <c r="V1581" i="4"/>
  <c r="J1581" i="4"/>
  <c r="V339" i="4"/>
  <c r="J339" i="4"/>
  <c r="V1911" i="4"/>
  <c r="J1911" i="4"/>
  <c r="V1361" i="4"/>
  <c r="J1361" i="4"/>
  <c r="V946" i="4"/>
  <c r="J946" i="4"/>
  <c r="V1314" i="4"/>
  <c r="J1314" i="4"/>
  <c r="V871" i="4"/>
  <c r="J871" i="4"/>
  <c r="V1494" i="4"/>
  <c r="J1494" i="4"/>
  <c r="V741" i="4"/>
  <c r="J741" i="4"/>
  <c r="V1886" i="4"/>
  <c r="J1886" i="4"/>
  <c r="V565" i="4"/>
  <c r="J565" i="4"/>
  <c r="V48" i="4"/>
  <c r="J48" i="4"/>
  <c r="V19" i="4"/>
  <c r="J19" i="4"/>
  <c r="V536" i="4"/>
  <c r="J536" i="4"/>
  <c r="V1449" i="4"/>
  <c r="J1449" i="4"/>
  <c r="V590" i="4"/>
  <c r="J590" i="4"/>
  <c r="V602" i="4"/>
  <c r="J602" i="4"/>
  <c r="V1694" i="4"/>
  <c r="J1694" i="4"/>
  <c r="V102" i="4"/>
  <c r="J102" i="4"/>
  <c r="V312" i="4"/>
  <c r="J312" i="4"/>
  <c r="V908" i="4"/>
  <c r="J908" i="4"/>
  <c r="V1268" i="4"/>
  <c r="J1268" i="4"/>
  <c r="V1025" i="4"/>
  <c r="J1025" i="4"/>
  <c r="V1064" i="4"/>
  <c r="J1064" i="4"/>
  <c r="V1778" i="4"/>
  <c r="J1778" i="4"/>
  <c r="V1267" i="4"/>
  <c r="J1267" i="4"/>
  <c r="V1400" i="4"/>
  <c r="J1400" i="4"/>
  <c r="V729" i="4"/>
  <c r="J729" i="4"/>
  <c r="V1578" i="4"/>
  <c r="J1578" i="4"/>
  <c r="V1367" i="4"/>
  <c r="J1367" i="4"/>
  <c r="V1225" i="4"/>
  <c r="J1225" i="4"/>
  <c r="V1516" i="4"/>
  <c r="J1516" i="4"/>
  <c r="V1667" i="4"/>
  <c r="J1667" i="4"/>
  <c r="V1907" i="4"/>
  <c r="J1907" i="4"/>
  <c r="M1326" i="4"/>
  <c r="J1326" i="4"/>
  <c r="V817" i="4"/>
  <c r="J817" i="4"/>
  <c r="V207" i="4"/>
  <c r="J207" i="4"/>
  <c r="V63" i="4"/>
  <c r="J63" i="4"/>
  <c r="V160" i="4"/>
  <c r="J160" i="4"/>
  <c r="V831" i="4"/>
  <c r="J831" i="4"/>
  <c r="V1975" i="4"/>
  <c r="J1975" i="4"/>
  <c r="V257" i="4"/>
  <c r="J257" i="4"/>
  <c r="V323" i="4"/>
  <c r="J323" i="4"/>
  <c r="V297" i="4"/>
  <c r="J297" i="4"/>
  <c r="V1981" i="4"/>
  <c r="J1981" i="4"/>
  <c r="V1888" i="4"/>
  <c r="J1888" i="4"/>
  <c r="V1856" i="4"/>
  <c r="J1856" i="4"/>
  <c r="V714" i="4"/>
  <c r="J714" i="4"/>
  <c r="V1115" i="4"/>
  <c r="J1115" i="4"/>
  <c r="V679" i="4"/>
  <c r="J679" i="4"/>
  <c r="V437" i="4"/>
  <c r="J437" i="4"/>
  <c r="V70" i="4"/>
  <c r="J70" i="4"/>
  <c r="V1685" i="4"/>
  <c r="J1685" i="4"/>
  <c r="V622" i="4"/>
  <c r="J622" i="4"/>
  <c r="V1813" i="4"/>
  <c r="J1813" i="4"/>
  <c r="V1972" i="4"/>
  <c r="J1972" i="4"/>
  <c r="V1989" i="4"/>
  <c r="J1989" i="4"/>
  <c r="V305" i="4"/>
  <c r="J305" i="4"/>
  <c r="V1132" i="4"/>
  <c r="J1132" i="4"/>
  <c r="V1442" i="4"/>
  <c r="J1442" i="4"/>
  <c r="V999" i="4"/>
  <c r="J999" i="4"/>
  <c r="V1101" i="4"/>
  <c r="J1101" i="4"/>
  <c r="V1082" i="4"/>
  <c r="J1082" i="4"/>
  <c r="V1083" i="4"/>
  <c r="J1083" i="4"/>
  <c r="V1392" i="4"/>
  <c r="J1392" i="4"/>
  <c r="V1996" i="4"/>
  <c r="J1996" i="4"/>
  <c r="V1726" i="4"/>
  <c r="J1726" i="4"/>
  <c r="V1744" i="4"/>
  <c r="J1744" i="4"/>
  <c r="V1075" i="4"/>
  <c r="J1075" i="4"/>
  <c r="V1745" i="4"/>
  <c r="J1745" i="4"/>
  <c r="V1337" i="4"/>
  <c r="J1337" i="4"/>
  <c r="V1185" i="4"/>
  <c r="J1185" i="4"/>
  <c r="M1532" i="4"/>
  <c r="J1532" i="4"/>
  <c r="V1631" i="4"/>
  <c r="J1631" i="4"/>
  <c r="V1280" i="4"/>
  <c r="J1280" i="4"/>
  <c r="V1931" i="4"/>
  <c r="J1931" i="4"/>
  <c r="V111" i="4"/>
  <c r="J111" i="4"/>
  <c r="V521" i="4"/>
  <c r="J521" i="4"/>
  <c r="V280" i="4"/>
  <c r="J280" i="4"/>
  <c r="V665" i="4"/>
  <c r="J665" i="4"/>
  <c r="V711" i="4"/>
  <c r="J711" i="4"/>
  <c r="V937" i="4"/>
  <c r="J937" i="4"/>
  <c r="V244" i="4"/>
  <c r="J244" i="4"/>
  <c r="V1426" i="4"/>
  <c r="J1426" i="4"/>
  <c r="V1079" i="4"/>
  <c r="J1079" i="4"/>
  <c r="V1303" i="4"/>
  <c r="J1303" i="4"/>
  <c r="V1929" i="4"/>
  <c r="J1929" i="4"/>
  <c r="V394" i="4"/>
  <c r="J394" i="4"/>
  <c r="V1473" i="4"/>
  <c r="J1473" i="4"/>
  <c r="V1927" i="4"/>
  <c r="J1927" i="4"/>
  <c r="V1947" i="4"/>
  <c r="J1947" i="4"/>
  <c r="V1389" i="4"/>
  <c r="J1389" i="4"/>
  <c r="V153" i="4"/>
  <c r="J153" i="4"/>
  <c r="V1301" i="4"/>
  <c r="J1301" i="4"/>
  <c r="V137" i="4"/>
  <c r="J137" i="4"/>
  <c r="V262" i="4"/>
  <c r="J262" i="4"/>
  <c r="V1706" i="4"/>
  <c r="J1706" i="4"/>
  <c r="V975" i="4"/>
  <c r="J975" i="4"/>
  <c r="V1942" i="4"/>
  <c r="J1942" i="4"/>
  <c r="V981" i="4"/>
  <c r="J981" i="4"/>
  <c r="V2001" i="4"/>
  <c r="J2001" i="4"/>
  <c r="V751" i="4"/>
  <c r="J751" i="4"/>
  <c r="V752" i="4"/>
  <c r="J752" i="4"/>
  <c r="V1107" i="4"/>
  <c r="J1107" i="4"/>
  <c r="V771" i="4"/>
  <c r="J771" i="4"/>
  <c r="V1599" i="4"/>
  <c r="J1599" i="4"/>
  <c r="V988" i="4"/>
  <c r="J988" i="4"/>
  <c r="V316" i="4"/>
  <c r="J316" i="4"/>
  <c r="V1461" i="4"/>
  <c r="J1461" i="4"/>
  <c r="V1588" i="4"/>
  <c r="J1588" i="4"/>
  <c r="M1535" i="4"/>
  <c r="J1535" i="4"/>
  <c r="V728" i="4"/>
  <c r="J728" i="4"/>
  <c r="V40" i="4"/>
  <c r="J40" i="4"/>
  <c r="V854" i="4"/>
  <c r="J854" i="4"/>
  <c r="V1447" i="4"/>
  <c r="J1447" i="4"/>
  <c r="V263" i="4"/>
  <c r="J263" i="4"/>
  <c r="V370" i="4"/>
  <c r="J370" i="4"/>
  <c r="V423" i="4"/>
  <c r="J423" i="4"/>
  <c r="V381" i="4"/>
  <c r="J381" i="4"/>
  <c r="V1499" i="4"/>
  <c r="J1499" i="4"/>
  <c r="V793" i="4"/>
  <c r="J793" i="4"/>
  <c r="V1575" i="4"/>
  <c r="J1575" i="4"/>
  <c r="V623" i="4"/>
  <c r="J623" i="4"/>
  <c r="V408" i="4"/>
  <c r="J408" i="4"/>
  <c r="V100" i="4"/>
  <c r="J100" i="4"/>
  <c r="V1182" i="4"/>
  <c r="J1182" i="4"/>
  <c r="V1416" i="4"/>
  <c r="J1416" i="4"/>
  <c r="V1786" i="4"/>
  <c r="J1786" i="4"/>
  <c r="V1607" i="4"/>
  <c r="J1607" i="4"/>
  <c r="V315" i="4"/>
  <c r="J315" i="4"/>
  <c r="V1540" i="4"/>
  <c r="J1540" i="4"/>
  <c r="V480" i="4"/>
  <c r="J480" i="4"/>
  <c r="V1847" i="4"/>
  <c r="J1847" i="4"/>
  <c r="V130" i="4"/>
  <c r="J130" i="4"/>
  <c r="V1885" i="4"/>
  <c r="J1885" i="4"/>
  <c r="V335" i="4"/>
  <c r="J335" i="4"/>
  <c r="V307" i="4"/>
  <c r="J307" i="4"/>
  <c r="V1219" i="4"/>
  <c r="J1219" i="4"/>
  <c r="V787" i="4"/>
  <c r="J787" i="4"/>
  <c r="V567" i="4"/>
  <c r="J567" i="4"/>
  <c r="V523" i="4"/>
  <c r="J523" i="4"/>
  <c r="V1608" i="4"/>
  <c r="J1608" i="4"/>
  <c r="V1900" i="4"/>
  <c r="J1900" i="4"/>
  <c r="N808" i="4"/>
  <c r="J808" i="4"/>
  <c r="V413" i="4"/>
  <c r="J413" i="4"/>
  <c r="V1003" i="4"/>
  <c r="J1003" i="4"/>
  <c r="V549" i="4"/>
  <c r="J549" i="4"/>
  <c r="V1137" i="4"/>
  <c r="J1137" i="4"/>
  <c r="V880" i="4"/>
  <c r="J880" i="4"/>
  <c r="V424" i="4"/>
  <c r="J424" i="4"/>
  <c r="V896" i="4"/>
  <c r="J896" i="4"/>
  <c r="V819" i="4"/>
  <c r="J819" i="4"/>
  <c r="V1472" i="4"/>
  <c r="J1472" i="4"/>
  <c r="V515" i="4"/>
  <c r="J515" i="4"/>
  <c r="V178" i="4"/>
  <c r="J178" i="4"/>
  <c r="V1218" i="4"/>
  <c r="J1218" i="4"/>
  <c r="V1724" i="4"/>
  <c r="J1724" i="4"/>
  <c r="V1275" i="4"/>
  <c r="J1275" i="4"/>
  <c r="V888" i="4"/>
  <c r="J888" i="4"/>
  <c r="V1934" i="4"/>
  <c r="J1934" i="4"/>
  <c r="V1937" i="4"/>
  <c r="J1937" i="4"/>
  <c r="V614" i="4"/>
  <c r="J614" i="4"/>
  <c r="V301" i="4"/>
  <c r="J301" i="4"/>
  <c r="V1746" i="4"/>
  <c r="J1746" i="4"/>
  <c r="V563" i="4"/>
  <c r="J563" i="4"/>
  <c r="V898" i="4"/>
  <c r="J898" i="4"/>
  <c r="V552" i="4"/>
  <c r="J552" i="4"/>
  <c r="V30" i="4"/>
  <c r="J30" i="4"/>
  <c r="V1974" i="4"/>
  <c r="J1974" i="4"/>
  <c r="V205" i="4"/>
  <c r="J205" i="4"/>
  <c r="V586" i="4"/>
  <c r="J586" i="4"/>
  <c r="V482" i="4"/>
  <c r="J482" i="4"/>
  <c r="V764" i="4"/>
  <c r="J764" i="4"/>
  <c r="V754" i="4"/>
  <c r="J754" i="4"/>
  <c r="V1986" i="4"/>
  <c r="J1986" i="4"/>
  <c r="V366" i="4"/>
  <c r="J366" i="4"/>
  <c r="V350" i="4"/>
  <c r="J350" i="4"/>
  <c r="V1197" i="4"/>
  <c r="J1197" i="4"/>
  <c r="V1824" i="4"/>
  <c r="J1824" i="4"/>
  <c r="V264" i="4"/>
  <c r="J264" i="4"/>
  <c r="V917" i="4"/>
  <c r="J917" i="4"/>
  <c r="V1249" i="4"/>
  <c r="J1249" i="4"/>
  <c r="V1893" i="4"/>
  <c r="J1893" i="4"/>
  <c r="V853" i="4"/>
  <c r="J853" i="4"/>
  <c r="V612" i="4"/>
  <c r="J612" i="4"/>
  <c r="V1460" i="4"/>
  <c r="J1460" i="4"/>
  <c r="V1247" i="4"/>
  <c r="J1247" i="4"/>
  <c r="V1821" i="4"/>
  <c r="J1821" i="4"/>
  <c r="V83" i="4"/>
  <c r="J83" i="4"/>
  <c r="V475" i="4"/>
  <c r="J475" i="4"/>
  <c r="V1186" i="4"/>
  <c r="J1186" i="4"/>
  <c r="V1457" i="4"/>
  <c r="J1457" i="4"/>
  <c r="V154" i="4"/>
  <c r="J154" i="4"/>
  <c r="V829" i="4"/>
  <c r="J829" i="4"/>
  <c r="V91" i="4"/>
  <c r="J91" i="4"/>
  <c r="V1892" i="4"/>
  <c r="J1892" i="4"/>
  <c r="V1562" i="4"/>
  <c r="J1562" i="4"/>
  <c r="V1997" i="4"/>
  <c r="J1997" i="4"/>
  <c r="V1987" i="4"/>
  <c r="J1987" i="4"/>
  <c r="V313" i="4"/>
  <c r="J313" i="4"/>
  <c r="V582" i="4"/>
  <c r="J582" i="4"/>
  <c r="V179" i="4"/>
  <c r="J179" i="4"/>
  <c r="V1988" i="4"/>
  <c r="J1988" i="4"/>
  <c r="V1212" i="4"/>
  <c r="J1212" i="4"/>
  <c r="V1682" i="4"/>
  <c r="J1682" i="4"/>
  <c r="V1695" i="4"/>
  <c r="J1695" i="4"/>
  <c r="V1235" i="4"/>
  <c r="J1235" i="4"/>
  <c r="V362" i="4"/>
  <c r="J362" i="4"/>
  <c r="V175" i="4"/>
  <c r="J175" i="4"/>
  <c r="V1004" i="4"/>
  <c r="J1004" i="4"/>
  <c r="V756" i="4"/>
  <c r="J756" i="4"/>
  <c r="V1696" i="4"/>
  <c r="J1696" i="4"/>
  <c r="V546" i="4"/>
  <c r="J546" i="4"/>
  <c r="V971" i="4"/>
  <c r="J971" i="4"/>
  <c r="V776" i="4"/>
  <c r="J776" i="4"/>
  <c r="V1142" i="4"/>
  <c r="J1142" i="4"/>
  <c r="V1436" i="4"/>
  <c r="J1436" i="4"/>
  <c r="V1227" i="4"/>
  <c r="J1227" i="4"/>
  <c r="V840" i="4"/>
  <c r="J840" i="4"/>
  <c r="V96" i="4"/>
  <c r="J96" i="4"/>
  <c r="V338" i="4"/>
  <c r="J338" i="4"/>
  <c r="V846" i="4"/>
  <c r="J846" i="4"/>
  <c r="V314" i="4"/>
  <c r="J314" i="4"/>
  <c r="V605" i="4"/>
  <c r="J605" i="4"/>
  <c r="V1678" i="4"/>
  <c r="J1678" i="4"/>
  <c r="V1010" i="4"/>
  <c r="J1010" i="4"/>
  <c r="V587" i="4"/>
  <c r="J587" i="4"/>
  <c r="V800" i="4"/>
  <c r="J800" i="4"/>
  <c r="V176" i="4"/>
  <c r="J176" i="4"/>
  <c r="V122" i="4"/>
  <c r="J122" i="4"/>
  <c r="V308" i="4"/>
  <c r="J308" i="4"/>
  <c r="V1554" i="4"/>
  <c r="J1554" i="4"/>
  <c r="V1878" i="4"/>
  <c r="J1878" i="4"/>
  <c r="V330" i="4"/>
  <c r="J330" i="4"/>
  <c r="V61" i="4"/>
  <c r="J61" i="4"/>
  <c r="V1334" i="4"/>
  <c r="J1334" i="4"/>
  <c r="V464" i="4"/>
  <c r="J464" i="4"/>
  <c r="V1423" i="4"/>
  <c r="J1423" i="4"/>
  <c r="V610" i="4"/>
  <c r="J610" i="4"/>
  <c r="V326" i="4"/>
  <c r="J326" i="4"/>
  <c r="V1109" i="4"/>
  <c r="J1109" i="4"/>
  <c r="V60" i="4"/>
  <c r="J60" i="4"/>
  <c r="V542" i="4"/>
  <c r="J542" i="4"/>
  <c r="V774" i="4"/>
  <c r="J774" i="4"/>
  <c r="V1297" i="4"/>
  <c r="J1297" i="4"/>
  <c r="V1860" i="4"/>
  <c r="J1860" i="4"/>
  <c r="V506" i="4"/>
  <c r="J506" i="4"/>
  <c r="V152" i="4"/>
  <c r="J152" i="4"/>
  <c r="V1295" i="4"/>
  <c r="J1295" i="4"/>
  <c r="V882" i="4"/>
  <c r="J882" i="4"/>
  <c r="V1228" i="4"/>
  <c r="J1228" i="4"/>
  <c r="V1270" i="4"/>
  <c r="J1270" i="4"/>
  <c r="V343" i="4"/>
  <c r="J343" i="4"/>
  <c r="V1944" i="4"/>
  <c r="J1944" i="4"/>
  <c r="V10" i="4"/>
  <c r="J10" i="4"/>
  <c r="V1241" i="4"/>
  <c r="J1241" i="4"/>
  <c r="V1606" i="4"/>
  <c r="J1606" i="4"/>
  <c r="V1920" i="4"/>
  <c r="J1920" i="4"/>
  <c r="V1611" i="4"/>
  <c r="J1611" i="4"/>
  <c r="V134" i="4"/>
  <c r="J134" i="4"/>
  <c r="V580" i="4"/>
  <c r="J580" i="4"/>
  <c r="V562" i="4"/>
  <c r="J562" i="4"/>
  <c r="V128" i="4"/>
  <c r="J128" i="4"/>
  <c r="V1890" i="4"/>
  <c r="J1890" i="4"/>
  <c r="V1504" i="4"/>
  <c r="J1504" i="4"/>
  <c r="V240" i="4"/>
  <c r="J240" i="4"/>
  <c r="V78" i="4"/>
  <c r="J78" i="4"/>
  <c r="V1419" i="4"/>
  <c r="J1419" i="4"/>
  <c r="V604" i="4"/>
  <c r="J604" i="4"/>
  <c r="V1489" i="4"/>
  <c r="J1489" i="4"/>
  <c r="V1992" i="4"/>
  <c r="J1992" i="4"/>
  <c r="V1306" i="4"/>
  <c r="J1306" i="4"/>
  <c r="V1495" i="4"/>
  <c r="J1495" i="4"/>
  <c r="V38" i="4"/>
  <c r="J38" i="4"/>
  <c r="V537" i="4"/>
  <c r="J537" i="4"/>
  <c r="V1379" i="4"/>
  <c r="J1379" i="4"/>
  <c r="V1586" i="4"/>
  <c r="J1586" i="4"/>
  <c r="V1047" i="4"/>
  <c r="J1047" i="4"/>
  <c r="V1158" i="4"/>
  <c r="J1158" i="4"/>
  <c r="N1783" i="4"/>
  <c r="J1783" i="4"/>
  <c r="V838" i="4"/>
  <c r="J838" i="4"/>
  <c r="V720" i="4"/>
  <c r="J720" i="4"/>
  <c r="V479" i="4"/>
  <c r="J479" i="4"/>
  <c r="V1891" i="4"/>
  <c r="J1891" i="4"/>
  <c r="V1868" i="4"/>
  <c r="J1868" i="4"/>
  <c r="V671" i="4"/>
  <c r="J671" i="4"/>
  <c r="V1386" i="4"/>
  <c r="J1386" i="4"/>
  <c r="V1350" i="4"/>
  <c r="J1350" i="4"/>
  <c r="V1257" i="4"/>
  <c r="J1257" i="4"/>
  <c r="V1045" i="4"/>
  <c r="J1045" i="4"/>
  <c r="V1122" i="4"/>
  <c r="J1122" i="4"/>
  <c r="V1601" i="4"/>
  <c r="J1601" i="4"/>
  <c r="V1246" i="4"/>
  <c r="J1246" i="4"/>
  <c r="V1828" i="4"/>
  <c r="J1828" i="4"/>
  <c r="V692" i="4"/>
  <c r="J692" i="4"/>
  <c r="V1954" i="4"/>
  <c r="J1954" i="4"/>
  <c r="V1999" i="4"/>
  <c r="J1999" i="4"/>
  <c r="V1797" i="4"/>
  <c r="J1797" i="4"/>
  <c r="V1238" i="4"/>
  <c r="J1238" i="4"/>
  <c r="V1216" i="4"/>
  <c r="J1216" i="4"/>
  <c r="V58" i="4"/>
  <c r="J58" i="4"/>
  <c r="V705" i="4"/>
  <c r="J705" i="4"/>
  <c r="V700" i="4"/>
  <c r="J700" i="4"/>
  <c r="V81" i="4"/>
  <c r="J81" i="4"/>
  <c r="V1845" i="4"/>
  <c r="J1845" i="4"/>
  <c r="N737" i="4"/>
  <c r="J737" i="4"/>
  <c r="V189" i="4"/>
  <c r="J189" i="4"/>
  <c r="V798" i="4"/>
  <c r="J798" i="4"/>
  <c r="V1370" i="4"/>
  <c r="J1370" i="4"/>
  <c r="V1897" i="4"/>
  <c r="J1897" i="4"/>
  <c r="V1887" i="4"/>
  <c r="J1887" i="4"/>
  <c r="V1865" i="4"/>
  <c r="J1865" i="4"/>
  <c r="V1767" i="4"/>
  <c r="J1767" i="4"/>
  <c r="V148" i="4"/>
  <c r="J148" i="4"/>
  <c r="V1484" i="4"/>
  <c r="J1484" i="4"/>
  <c r="V197" i="4"/>
  <c r="J197" i="4"/>
  <c r="V456" i="4"/>
  <c r="J456" i="4"/>
  <c r="V147" i="4"/>
  <c r="J147" i="4"/>
  <c r="V379" i="4"/>
  <c r="J379" i="4"/>
  <c r="V1871" i="4"/>
  <c r="J1871" i="4"/>
  <c r="V1779" i="4"/>
  <c r="J1779" i="4"/>
  <c r="G1768" i="4"/>
  <c r="H1768" i="4" s="1"/>
  <c r="J1768" i="4"/>
  <c r="V1747" i="4"/>
  <c r="J1747" i="4"/>
  <c r="V618" i="4"/>
  <c r="J618" i="4"/>
  <c r="V924" i="4"/>
  <c r="J924" i="4"/>
  <c r="V553" i="4"/>
  <c r="J553" i="4"/>
  <c r="V311" i="4"/>
  <c r="J311" i="4"/>
  <c r="V1793" i="4"/>
  <c r="J1793" i="4"/>
  <c r="V213" i="4"/>
  <c r="J213" i="4"/>
  <c r="V1048" i="4"/>
  <c r="J1048" i="4"/>
  <c r="V1930" i="4"/>
  <c r="J1930" i="4"/>
  <c r="V1862" i="4"/>
  <c r="J1862" i="4"/>
  <c r="V1879" i="4"/>
  <c r="J1879" i="4"/>
  <c r="V589" i="4"/>
  <c r="J589" i="4"/>
  <c r="V211" i="4"/>
  <c r="J211" i="4"/>
  <c r="V1346" i="4"/>
  <c r="J1346" i="4"/>
  <c r="V903" i="4"/>
  <c r="J903" i="4"/>
  <c r="V1110" i="4"/>
  <c r="J1110" i="4"/>
  <c r="V1005" i="4"/>
  <c r="J1005" i="4"/>
  <c r="V890" i="4"/>
  <c r="J890" i="4"/>
  <c r="V779" i="4"/>
  <c r="J779" i="4"/>
  <c r="V1145" i="4"/>
  <c r="J1145" i="4"/>
  <c r="V1703" i="4"/>
  <c r="J1703" i="4"/>
  <c r="V1433" i="4"/>
  <c r="J1433" i="4"/>
  <c r="V1196" i="4"/>
  <c r="J1196" i="4"/>
  <c r="V1883" i="4"/>
  <c r="J1883" i="4"/>
  <c r="V159" i="4"/>
  <c r="J159" i="4"/>
  <c r="V1910" i="4"/>
  <c r="J1910" i="4"/>
  <c r="V1087" i="4"/>
  <c r="J1087" i="4"/>
  <c r="V1422" i="4"/>
  <c r="J1422" i="4"/>
  <c r="V1412" i="4"/>
  <c r="J1412" i="4"/>
  <c r="V1074" i="4"/>
  <c r="J1074" i="4"/>
  <c r="V1711" i="4"/>
  <c r="J1711" i="4"/>
  <c r="V1955" i="4"/>
  <c r="J1955" i="4"/>
  <c r="V145" i="4"/>
  <c r="J145" i="4"/>
  <c r="V155" i="4"/>
  <c r="J155" i="4"/>
  <c r="V289" i="4"/>
  <c r="J289" i="4"/>
  <c r="V1612" i="4"/>
  <c r="J1612" i="4"/>
  <c r="V976" i="4"/>
  <c r="J976" i="4"/>
  <c r="V652" i="4"/>
  <c r="J652" i="4"/>
  <c r="V1234" i="4"/>
  <c r="J1234" i="4"/>
  <c r="V887" i="4"/>
  <c r="J887" i="4"/>
  <c r="V1094" i="4"/>
  <c r="J1094" i="4"/>
  <c r="V1820" i="4"/>
  <c r="J1820" i="4"/>
  <c r="V298" i="4"/>
  <c r="J298" i="4"/>
  <c r="V1254" i="4"/>
  <c r="J1254" i="4"/>
  <c r="V1352" i="4"/>
  <c r="J1352" i="4"/>
  <c r="V1654" i="4"/>
  <c r="J1654" i="4"/>
  <c r="V1140" i="4"/>
  <c r="J1140" i="4"/>
  <c r="V1991" i="4"/>
  <c r="J1991" i="4"/>
  <c r="V1315" i="4"/>
  <c r="J1315" i="4"/>
  <c r="V727" i="4"/>
  <c r="J727" i="4"/>
  <c r="V462" i="4"/>
  <c r="J462" i="4"/>
  <c r="V1514" i="4"/>
  <c r="J1514" i="4"/>
  <c r="V879" i="4"/>
  <c r="J879" i="4"/>
  <c r="V1832" i="4"/>
  <c r="J1832" i="4"/>
  <c r="V1811" i="4"/>
  <c r="J1811" i="4"/>
  <c r="V1877" i="4"/>
  <c r="J1877" i="4"/>
  <c r="V641" i="4"/>
  <c r="J641" i="4"/>
  <c r="V627" i="4"/>
  <c r="J627" i="4"/>
  <c r="V636" i="4"/>
  <c r="J636" i="4"/>
  <c r="V645" i="4"/>
  <c r="J645" i="4"/>
  <c r="V209" i="4"/>
  <c r="J209" i="4"/>
  <c r="V1471" i="4"/>
  <c r="J1471" i="4"/>
  <c r="V784" i="4"/>
  <c r="J784" i="4"/>
  <c r="V694" i="4"/>
  <c r="J694" i="4"/>
  <c r="V1485" i="4"/>
  <c r="J1485" i="4"/>
  <c r="V1264" i="4"/>
  <c r="J1264" i="4"/>
  <c r="V603" i="4"/>
  <c r="J603" i="4"/>
  <c r="V1092" i="4"/>
  <c r="J1092" i="4"/>
  <c r="V99" i="4"/>
  <c r="J99" i="4"/>
  <c r="V239" i="4"/>
  <c r="J239" i="4"/>
  <c r="V473" i="4"/>
  <c r="J473" i="4"/>
  <c r="V1199" i="4"/>
  <c r="J1199" i="4"/>
  <c r="V399" i="4"/>
  <c r="J399" i="4"/>
  <c r="V419" i="4"/>
  <c r="J419" i="4"/>
  <c r="V514" i="4"/>
  <c r="J514" i="4"/>
  <c r="V417" i="4"/>
  <c r="J417" i="4"/>
  <c r="V648" i="4"/>
  <c r="J648" i="4"/>
  <c r="V1088" i="4"/>
  <c r="J1088" i="4"/>
  <c r="V843" i="4"/>
  <c r="J843" i="4"/>
  <c r="V304" i="4"/>
  <c r="J304" i="4"/>
  <c r="V427" i="4"/>
  <c r="J427" i="4"/>
  <c r="V121" i="4"/>
  <c r="J121" i="4"/>
  <c r="V1807" i="4"/>
  <c r="J1807" i="4"/>
  <c r="V916" i="4"/>
  <c r="J916" i="4"/>
  <c r="V993" i="4"/>
  <c r="J993" i="4"/>
  <c r="V383" i="4"/>
  <c r="J383" i="4"/>
  <c r="V364" i="4"/>
  <c r="J364" i="4"/>
  <c r="V1737" i="4"/>
  <c r="J1737" i="4"/>
  <c r="V1731" i="4"/>
  <c r="J1731" i="4"/>
  <c r="V361" i="4"/>
  <c r="J361" i="4"/>
  <c r="V1882" i="4"/>
  <c r="J1882" i="4"/>
  <c r="V743" i="4"/>
  <c r="J743" i="4"/>
  <c r="V97" i="4"/>
  <c r="J97" i="4"/>
  <c r="V1153" i="4"/>
  <c r="J1153" i="4"/>
  <c r="V401" i="4"/>
  <c r="J401" i="4"/>
  <c r="V193" i="4"/>
  <c r="J193" i="4"/>
  <c r="V625" i="4"/>
  <c r="J625" i="4"/>
  <c r="V1918" i="4"/>
  <c r="J1918" i="4"/>
  <c r="V169" i="4"/>
  <c r="J169" i="4"/>
  <c r="V365" i="4"/>
  <c r="J365" i="4"/>
  <c r="V865" i="4"/>
  <c r="J865" i="4"/>
  <c r="V856" i="4"/>
  <c r="J856" i="4"/>
  <c r="V1809" i="4"/>
  <c r="J1809" i="4"/>
  <c r="V601" i="4"/>
  <c r="J601" i="4"/>
  <c r="V1917" i="4"/>
  <c r="J1917" i="4"/>
  <c r="V1773" i="4"/>
  <c r="J1773" i="4"/>
  <c r="V241" i="4"/>
  <c r="J241" i="4"/>
  <c r="M1050" i="4"/>
  <c r="J1050" i="4"/>
  <c r="V1292" i="4"/>
  <c r="J1292" i="4"/>
  <c r="V615" i="4"/>
  <c r="J615" i="4"/>
  <c r="V1816" i="4"/>
  <c r="J1816" i="4"/>
  <c r="V1175" i="4"/>
  <c r="J1175" i="4"/>
  <c r="V1165" i="4"/>
  <c r="J1165" i="4"/>
  <c r="V1921" i="4"/>
  <c r="J1921" i="4"/>
  <c r="V1353" i="4"/>
  <c r="J1353" i="4"/>
  <c r="V403" i="4"/>
  <c r="J403" i="4"/>
  <c r="V325" i="4"/>
  <c r="J325" i="4"/>
  <c r="V222" i="4"/>
  <c r="J222" i="4"/>
  <c r="V1345" i="4"/>
  <c r="J1345" i="4"/>
  <c r="V1283" i="4"/>
  <c r="J1283" i="4"/>
  <c r="V426" i="4"/>
  <c r="J426" i="4"/>
  <c r="V1752" i="4"/>
  <c r="J1752" i="4"/>
  <c r="V126" i="4"/>
  <c r="J126" i="4"/>
  <c r="V1371" i="4"/>
  <c r="J1371" i="4"/>
  <c r="V1515" i="4"/>
  <c r="J1515" i="4"/>
  <c r="V953" i="4"/>
  <c r="J953" i="4"/>
  <c r="V1330" i="4"/>
  <c r="J1330" i="4"/>
  <c r="V1716" i="4"/>
  <c r="J1716" i="4"/>
  <c r="V1692" i="4"/>
  <c r="J1692" i="4"/>
  <c r="V474" i="4"/>
  <c r="J474" i="4"/>
  <c r="N112" i="4"/>
  <c r="J112" i="4"/>
  <c r="V1394" i="4"/>
  <c r="J1394" i="4"/>
  <c r="V1585" i="4"/>
  <c r="J1585" i="4"/>
  <c r="V1130" i="4"/>
  <c r="J1130" i="4"/>
  <c r="V266" i="4"/>
  <c r="J266" i="4"/>
  <c r="V662" i="4"/>
  <c r="J662" i="4"/>
  <c r="V1587" i="4"/>
  <c r="J1587" i="4"/>
  <c r="V828" i="4"/>
  <c r="J828" i="4"/>
  <c r="V1282" i="4"/>
  <c r="J1282" i="4"/>
  <c r="V1046" i="4"/>
  <c r="J1046" i="4"/>
  <c r="V922" i="4"/>
  <c r="J922" i="4"/>
  <c r="V574" i="4"/>
  <c r="J574" i="4"/>
  <c r="V79" i="4"/>
  <c r="J79" i="4"/>
  <c r="V146" i="4"/>
  <c r="J146" i="4"/>
  <c r="V110" i="4"/>
  <c r="J110" i="4"/>
  <c r="V1528" i="4"/>
  <c r="J1528" i="4"/>
  <c r="V1121" i="4"/>
  <c r="J1121" i="4"/>
  <c r="V1178" i="4"/>
  <c r="J1178" i="4"/>
  <c r="V1239" i="4"/>
  <c r="J1239" i="4"/>
  <c r="V188" i="4"/>
  <c r="J188" i="4"/>
  <c r="V1636" i="4"/>
  <c r="J1636" i="4"/>
  <c r="V977" i="4"/>
  <c r="J977" i="4"/>
  <c r="V120" i="4"/>
  <c r="J120" i="4"/>
  <c r="V1659" i="4"/>
  <c r="J1659" i="4"/>
  <c r="V234" i="4"/>
  <c r="J234" i="4"/>
  <c r="V963" i="4"/>
  <c r="J963" i="4"/>
  <c r="V1223" i="4"/>
  <c r="J1223" i="4"/>
  <c r="V180" i="4"/>
  <c r="J180" i="4"/>
  <c r="V1040" i="4"/>
  <c r="J1040" i="4"/>
  <c r="V911" i="4"/>
  <c r="J911" i="4"/>
  <c r="V1950" i="4"/>
  <c r="J1950" i="4"/>
  <c r="V551" i="4"/>
  <c r="J551" i="4"/>
  <c r="V1013" i="4"/>
  <c r="J1013" i="4"/>
  <c r="V1479" i="4"/>
  <c r="J1479" i="4"/>
  <c r="V174" i="4"/>
  <c r="J174" i="4"/>
  <c r="V1406" i="4"/>
  <c r="J1406" i="4"/>
  <c r="V1407" i="4"/>
  <c r="J1407" i="4"/>
  <c r="V1311" i="4"/>
  <c r="J1311" i="4"/>
  <c r="V410" i="4"/>
  <c r="J410" i="4"/>
  <c r="V439" i="4"/>
  <c r="J439" i="4"/>
  <c r="V1312" i="4"/>
  <c r="J1312" i="4"/>
  <c r="V380" i="4"/>
  <c r="J380" i="4"/>
  <c r="V511" i="4"/>
  <c r="J511" i="4"/>
  <c r="V11" i="4"/>
  <c r="J11" i="4"/>
  <c r="V1286" i="4"/>
  <c r="J1286" i="4"/>
  <c r="V760" i="4"/>
  <c r="J760" i="4"/>
  <c r="V391" i="4"/>
  <c r="J391" i="4"/>
  <c r="V1167" i="4"/>
  <c r="J1167" i="4"/>
  <c r="V1091" i="4"/>
  <c r="J1091" i="4"/>
  <c r="V1369" i="4"/>
  <c r="J1369" i="4"/>
  <c r="V1672" i="4"/>
  <c r="J1672" i="4"/>
  <c r="V90" i="4"/>
  <c r="J90" i="4"/>
  <c r="V404" i="4"/>
  <c r="J404" i="4"/>
  <c r="V1360" i="4"/>
  <c r="J1360" i="4"/>
  <c r="V1794" i="4"/>
  <c r="J1794" i="4"/>
  <c r="V1395" i="4"/>
  <c r="J1395" i="4"/>
  <c r="V500" i="4"/>
  <c r="J500" i="4"/>
  <c r="V420" i="4"/>
  <c r="J420" i="4"/>
  <c r="V294" i="4"/>
  <c r="J294" i="4"/>
  <c r="V228" i="4"/>
  <c r="J228" i="4"/>
  <c r="V929" i="4"/>
  <c r="J929" i="4"/>
  <c r="V224" i="4"/>
  <c r="J224" i="4"/>
  <c r="V1210" i="4"/>
  <c r="J1210" i="4"/>
  <c r="V974" i="4"/>
  <c r="J974" i="4"/>
  <c r="V885" i="4"/>
  <c r="J885" i="4"/>
  <c r="V1958" i="4"/>
  <c r="J1958" i="4"/>
  <c r="V1490" i="4"/>
  <c r="J1490" i="4"/>
  <c r="V855" i="4"/>
  <c r="J855" i="4"/>
  <c r="V1062" i="4"/>
  <c r="J1062" i="4"/>
  <c r="V1673" i="4"/>
  <c r="J1673" i="4"/>
  <c r="V724" i="4"/>
  <c r="J724" i="4"/>
  <c r="V595" i="4"/>
  <c r="J595" i="4"/>
  <c r="V353" i="4"/>
  <c r="J353" i="4"/>
  <c r="V1319" i="4"/>
  <c r="J1319" i="4"/>
  <c r="V685" i="4"/>
  <c r="J685" i="4"/>
  <c r="V948" i="4"/>
  <c r="J948" i="4"/>
  <c r="V1290" i="4"/>
  <c r="J1290" i="4"/>
  <c r="V1135" i="4"/>
  <c r="J1135" i="4"/>
  <c r="V1054" i="4"/>
  <c r="J1054" i="4"/>
  <c r="V949" i="4"/>
  <c r="J949" i="4"/>
  <c r="V1026" i="4"/>
  <c r="J1026" i="4"/>
  <c r="V1163" i="4"/>
  <c r="J1163" i="4"/>
  <c r="V1017" i="4"/>
  <c r="J1017" i="4"/>
  <c r="V119" i="4"/>
  <c r="J119" i="4"/>
  <c r="V985" i="4"/>
  <c r="J985" i="4"/>
  <c r="V1858" i="4"/>
  <c r="J1858" i="4"/>
  <c r="V1889" i="4"/>
  <c r="J1889" i="4"/>
  <c r="V1687" i="4"/>
  <c r="J1687" i="4"/>
  <c r="V1133" i="4"/>
  <c r="J1133" i="4"/>
  <c r="V1114" i="4"/>
  <c r="J1114" i="4"/>
  <c r="G1785" i="4"/>
  <c r="H1785" i="4" s="1"/>
  <c r="J1785" i="4"/>
  <c r="V486" i="4"/>
  <c r="J486" i="4"/>
  <c r="V448" i="4"/>
  <c r="J448" i="4"/>
  <c r="M1827" i="4"/>
  <c r="J1827" i="4"/>
  <c r="V1279" i="4"/>
  <c r="J1279" i="4"/>
  <c r="V1590" i="4"/>
  <c r="J1590" i="4"/>
  <c r="V89" i="4"/>
  <c r="J89" i="4"/>
  <c r="V1172" i="4"/>
  <c r="J1172" i="4"/>
  <c r="V1990" i="4"/>
  <c r="J1990" i="4"/>
  <c r="V1568" i="4"/>
  <c r="J1568" i="4"/>
  <c r="V1777" i="4"/>
  <c r="J1777" i="4"/>
  <c r="V1756" i="4"/>
  <c r="J1756" i="4"/>
  <c r="V1784" i="4"/>
  <c r="J1784" i="4"/>
  <c r="V1757" i="4"/>
  <c r="J1757" i="4"/>
  <c r="V1224" i="4"/>
  <c r="J1224" i="4"/>
  <c r="V71" i="4"/>
  <c r="J71" i="4"/>
  <c r="V1817" i="4"/>
  <c r="J1817" i="4"/>
  <c r="V664" i="4"/>
  <c r="J664" i="4"/>
  <c r="V579" i="4"/>
  <c r="J579" i="4"/>
  <c r="V1761" i="4"/>
  <c r="J1761" i="4"/>
  <c r="V1559" i="4"/>
  <c r="J1559" i="4"/>
  <c r="V1549" i="4"/>
  <c r="J1549" i="4"/>
  <c r="V1637" i="4"/>
  <c r="J1637" i="4"/>
  <c r="V1749" i="4"/>
  <c r="J1749" i="4"/>
  <c r="V687" i="4"/>
  <c r="J687" i="4"/>
  <c r="V177" i="4"/>
  <c r="J177" i="4"/>
  <c r="V187" i="4"/>
  <c r="J187" i="4"/>
  <c r="V1501" i="4"/>
  <c r="J1501" i="4"/>
  <c r="V921" i="4"/>
  <c r="J921" i="4"/>
  <c r="G526" i="4"/>
  <c r="H526" i="4" s="1"/>
  <c r="J526" i="4"/>
  <c r="V1834" i="4"/>
  <c r="J1834" i="4"/>
  <c r="V1643" i="4"/>
  <c r="J1643" i="4"/>
  <c r="V1769" i="4"/>
  <c r="J1769" i="4"/>
  <c r="V607" i="4"/>
  <c r="J607" i="4"/>
  <c r="V411" i="4"/>
  <c r="J411" i="4"/>
  <c r="V1250" i="4"/>
  <c r="J1250" i="4"/>
  <c r="V807" i="4"/>
  <c r="J807" i="4"/>
  <c r="V1014" i="4"/>
  <c r="J1014" i="4"/>
  <c r="V1948" i="4"/>
  <c r="J1948" i="4"/>
  <c r="V1712" i="4"/>
  <c r="J1712" i="4"/>
  <c r="V669" i="4"/>
  <c r="J669" i="4"/>
  <c r="V928" i="4"/>
  <c r="J928" i="4"/>
  <c r="V1411" i="4"/>
  <c r="J1411" i="4"/>
  <c r="V1179" i="4"/>
  <c r="J1179" i="4"/>
  <c r="V972" i="4"/>
  <c r="J972" i="4"/>
  <c r="V328" i="4"/>
  <c r="J328" i="4"/>
  <c r="V359" i="4"/>
  <c r="J359" i="4"/>
  <c r="V1530" i="4"/>
  <c r="J1530" i="4"/>
  <c r="V991" i="4"/>
  <c r="J991" i="4"/>
  <c r="V1203" i="4"/>
  <c r="J1203" i="4"/>
  <c r="V1302" i="4"/>
  <c r="J1302" i="4"/>
  <c r="V978" i="4"/>
  <c r="J978" i="4"/>
  <c r="V1272" i="4"/>
  <c r="J1272" i="4"/>
  <c r="V1662" i="4"/>
  <c r="J1662" i="4"/>
  <c r="V1391" i="4"/>
  <c r="J1391" i="4"/>
  <c r="V1995" i="4"/>
  <c r="J1995" i="4"/>
  <c r="V41" i="4"/>
  <c r="J41" i="4"/>
  <c r="V347" i="4"/>
  <c r="J347" i="4"/>
  <c r="V173" i="4"/>
  <c r="J173" i="4"/>
  <c r="V1959" i="4"/>
  <c r="J1959" i="4"/>
  <c r="V1835" i="4"/>
  <c r="J1835" i="4"/>
  <c r="V1961" i="4"/>
  <c r="J1961" i="4"/>
  <c r="V1951" i="4"/>
  <c r="J1951" i="4"/>
  <c r="V1271" i="4"/>
  <c r="J1271" i="4"/>
  <c r="V202" i="4"/>
  <c r="J202" i="4"/>
  <c r="V1051" i="4"/>
  <c r="J1051" i="4"/>
  <c r="V901" i="4"/>
  <c r="J901" i="4"/>
  <c r="V1124" i="4"/>
  <c r="J1124" i="4"/>
  <c r="V923" i="4"/>
  <c r="J923" i="4"/>
  <c r="V1699" i="4"/>
  <c r="J1699" i="4"/>
  <c r="V1977" i="4"/>
  <c r="J1977" i="4"/>
  <c r="V1281" i="4"/>
  <c r="J1281" i="4"/>
  <c r="V672" i="4"/>
  <c r="J672" i="4"/>
  <c r="V1418" i="4"/>
  <c r="J1418" i="4"/>
  <c r="V1952" i="4"/>
  <c r="J1952" i="4"/>
  <c r="V1723" i="4"/>
  <c r="J1723" i="4"/>
  <c r="V1701" i="4"/>
  <c r="J1701" i="4"/>
  <c r="V1438" i="4"/>
  <c r="J1438" i="4"/>
  <c r="V532" i="4"/>
  <c r="J532" i="4"/>
  <c r="V501" i="4"/>
  <c r="J501" i="4"/>
  <c r="G510" i="4"/>
  <c r="H510" i="4" s="1"/>
  <c r="J510" i="4"/>
  <c r="V519" i="4"/>
  <c r="J519" i="4"/>
  <c r="V409" i="4"/>
  <c r="J409" i="4"/>
  <c r="V654" i="4"/>
  <c r="J654" i="4"/>
  <c r="V639" i="4"/>
  <c r="J639" i="4"/>
  <c r="V49" i="4"/>
  <c r="J49" i="4"/>
  <c r="V466" i="4"/>
  <c r="J466" i="4"/>
  <c r="V1033" i="4"/>
  <c r="J1033" i="4"/>
  <c r="V478" i="4"/>
  <c r="J478" i="4"/>
  <c r="V675" i="4"/>
  <c r="J675" i="4"/>
  <c r="V400" i="4"/>
  <c r="J400" i="4"/>
  <c r="V1708" i="4"/>
  <c r="J1708" i="4"/>
  <c r="V64" i="4"/>
  <c r="J64" i="4"/>
  <c r="V75" i="4"/>
  <c r="J75" i="4"/>
  <c r="V435" i="4"/>
  <c r="J435" i="4"/>
  <c r="V681" i="4"/>
  <c r="J681" i="4"/>
  <c r="V1967" i="4"/>
  <c r="J1967" i="4"/>
  <c r="V167" i="4"/>
  <c r="J167" i="4"/>
  <c r="V585" i="4"/>
  <c r="J585" i="4"/>
  <c r="V1625" i="4"/>
  <c r="J1625" i="4"/>
  <c r="V897" i="4"/>
  <c r="J897" i="4"/>
  <c r="V503" i="4"/>
  <c r="J503" i="4"/>
  <c r="V52" i="4"/>
  <c r="J52" i="4"/>
  <c r="V1104" i="4"/>
  <c r="J1104" i="4"/>
  <c r="V1385" i="4"/>
  <c r="J1385" i="4"/>
  <c r="V382" i="4"/>
  <c r="J382" i="4"/>
  <c r="V465" i="4"/>
  <c r="J465" i="4"/>
  <c r="V95" i="4"/>
  <c r="J95" i="4"/>
  <c r="V1979" i="4"/>
  <c r="J1979" i="4"/>
  <c r="V1628" i="4"/>
  <c r="J1628" i="4"/>
  <c r="V1511" i="4"/>
  <c r="J1511" i="4"/>
  <c r="V497" i="4"/>
  <c r="J497" i="4"/>
  <c r="V1697" i="4"/>
  <c r="J1697" i="4"/>
  <c r="V235" i="4"/>
  <c r="J235" i="4"/>
  <c r="V534" i="4"/>
  <c r="J534" i="4"/>
  <c r="V1691" i="4"/>
  <c r="J1691" i="4"/>
  <c r="V1837" i="4"/>
  <c r="J1837" i="4"/>
  <c r="V1881" i="4"/>
  <c r="J1881" i="4"/>
  <c r="V1629" i="4"/>
  <c r="J1629" i="4"/>
  <c r="V67" i="4"/>
  <c r="J67" i="4"/>
  <c r="V809" i="4"/>
  <c r="J809" i="4"/>
  <c r="V1940" i="4"/>
  <c r="J1940" i="4"/>
  <c r="V489" i="4"/>
  <c r="J489" i="4"/>
  <c r="V1592" i="4"/>
  <c r="J1592" i="4"/>
  <c r="V1429" i="4"/>
  <c r="J1429" i="4"/>
  <c r="V1146" i="4"/>
  <c r="J1146" i="4"/>
  <c r="V1259" i="4"/>
  <c r="J1259" i="4"/>
  <c r="V1374" i="4"/>
  <c r="J1374" i="4"/>
  <c r="V1208" i="4"/>
  <c r="J1208" i="4"/>
  <c r="V762" i="4"/>
  <c r="J762" i="4"/>
  <c r="V883" i="4"/>
  <c r="J883" i="4"/>
  <c r="V631" i="4"/>
  <c r="J631" i="4"/>
  <c r="V1707" i="4"/>
  <c r="J1707" i="4"/>
  <c r="V982" i="4"/>
  <c r="J982" i="4"/>
  <c r="V1069" i="4"/>
  <c r="J1069" i="4"/>
  <c r="V759" i="4"/>
  <c r="J759" i="4"/>
  <c r="V274" i="4"/>
  <c r="J274" i="4"/>
  <c r="V127" i="4"/>
  <c r="J127" i="4"/>
  <c r="V1016" i="4"/>
  <c r="J1016" i="4"/>
  <c r="V557" i="4"/>
  <c r="J557" i="4"/>
  <c r="V108" i="4"/>
  <c r="J108" i="4"/>
  <c r="V248" i="4"/>
  <c r="J248" i="4"/>
  <c r="V36" i="4"/>
  <c r="J36" i="4"/>
  <c r="V26" i="4"/>
  <c r="J26" i="4"/>
  <c r="V581" i="4"/>
  <c r="J581" i="4"/>
  <c r="V1085" i="4"/>
  <c r="J1085" i="4"/>
  <c r="V1393" i="4"/>
  <c r="J1393" i="4"/>
  <c r="V260" i="4"/>
  <c r="J260" i="4"/>
  <c r="V461" i="4"/>
  <c r="J461" i="4"/>
  <c r="V1298" i="4"/>
  <c r="J1298" i="4"/>
  <c r="V1476" i="4"/>
  <c r="J1476" i="4"/>
  <c r="V1034" i="4"/>
  <c r="J1034" i="4"/>
  <c r="V170" i="4"/>
  <c r="J170" i="4"/>
  <c r="V31" i="4"/>
  <c r="J31" i="4"/>
  <c r="V1962" i="4"/>
  <c r="J1962" i="4"/>
  <c r="V354" i="4"/>
  <c r="J354" i="4"/>
  <c r="V1670" i="4"/>
  <c r="J1670" i="4"/>
  <c r="V950" i="4"/>
  <c r="J950" i="4"/>
  <c r="V826" i="4"/>
  <c r="J826" i="4"/>
  <c r="V324" i="4"/>
  <c r="J324" i="4"/>
  <c r="V592" i="4"/>
  <c r="J592" i="4"/>
  <c r="V390" i="4"/>
  <c r="J390" i="4"/>
  <c r="V848" i="4"/>
  <c r="J848" i="4"/>
  <c r="V803" i="4"/>
  <c r="J803" i="4"/>
  <c r="V204" i="4"/>
  <c r="J204" i="4"/>
  <c r="V1551" i="4"/>
  <c r="J1551" i="4"/>
  <c r="V1668" i="4"/>
  <c r="J1668" i="4"/>
  <c r="V626" i="4"/>
  <c r="J626" i="4"/>
  <c r="V116" i="4"/>
  <c r="J116" i="4"/>
  <c r="V1028" i="4"/>
  <c r="J1028" i="4"/>
  <c r="V1563" i="4"/>
  <c r="J1563" i="4"/>
  <c r="V821" i="4"/>
  <c r="J821" i="4"/>
  <c r="V1432" i="4"/>
  <c r="J1432" i="4"/>
  <c r="V138" i="4"/>
  <c r="J138" i="4"/>
  <c r="V804" i="4"/>
  <c r="J804" i="4"/>
  <c r="V995" i="4"/>
  <c r="J995" i="4"/>
  <c r="V566" i="4"/>
  <c r="J566" i="4"/>
  <c r="V182" i="4"/>
  <c r="J182" i="4"/>
  <c r="V575" i="4"/>
  <c r="J575" i="4"/>
  <c r="V706" i="4"/>
  <c r="J706" i="4"/>
  <c r="V992" i="4"/>
  <c r="J992" i="4"/>
  <c r="V1452" i="4"/>
  <c r="J1452" i="4"/>
  <c r="V1129" i="4"/>
  <c r="J1129" i="4"/>
  <c r="V1633" i="4"/>
  <c r="J1633" i="4"/>
  <c r="V1201" i="4"/>
  <c r="J1201" i="4"/>
  <c r="V218" i="4"/>
  <c r="J218" i="4"/>
  <c r="V768" i="4"/>
  <c r="J768" i="4"/>
  <c r="V1521" i="4"/>
  <c r="J1521" i="4"/>
  <c r="V402" i="4"/>
  <c r="J402" i="4"/>
  <c r="V550" i="4"/>
  <c r="J550" i="4"/>
  <c r="V33" i="4"/>
  <c r="J33" i="4"/>
  <c r="V1261" i="4"/>
  <c r="J1261" i="4"/>
  <c r="V144" i="4"/>
  <c r="J144" i="4"/>
  <c r="V1324" i="4"/>
  <c r="J1324" i="4"/>
  <c r="V983" i="4"/>
  <c r="J983" i="4"/>
  <c r="V212" i="4"/>
  <c r="J212" i="4"/>
  <c r="V1252" i="4"/>
  <c r="J1252" i="4"/>
  <c r="V1071" i="4"/>
  <c r="J1071" i="4"/>
  <c r="V23" i="4"/>
  <c r="J23" i="4"/>
  <c r="V199" i="4"/>
  <c r="J199" i="4"/>
  <c r="V632" i="4"/>
  <c r="J632" i="4"/>
  <c r="V37" i="4"/>
  <c r="J37" i="4"/>
  <c r="V731" i="4"/>
  <c r="J731" i="4"/>
  <c r="V1648" i="4"/>
  <c r="J1648" i="4"/>
  <c r="V1285" i="4"/>
  <c r="J1285" i="4"/>
  <c r="V6" i="4"/>
  <c r="J6" i="4"/>
  <c r="V620" i="4"/>
  <c r="J620" i="4"/>
  <c r="V1854" i="4"/>
  <c r="J1854" i="4"/>
  <c r="V103" i="4"/>
  <c r="J103" i="4"/>
  <c r="V1644" i="4"/>
  <c r="J1644" i="4"/>
  <c r="V629" i="4"/>
  <c r="J629" i="4"/>
  <c r="V1478" i="4"/>
  <c r="J1478" i="4"/>
  <c r="V1465" i="4"/>
  <c r="J1465" i="4"/>
  <c r="V1553" i="4"/>
  <c r="J1553" i="4"/>
  <c r="V309" i="4"/>
  <c r="J309" i="4"/>
  <c r="V1798" i="4"/>
  <c r="J1798" i="4"/>
  <c r="V1925" i="4"/>
  <c r="J1925" i="4"/>
  <c r="V966" i="4"/>
  <c r="J966" i="4"/>
  <c r="V1344" i="4"/>
  <c r="J1344" i="4"/>
  <c r="V504" i="4"/>
  <c r="J504" i="4"/>
  <c r="V219" i="4"/>
  <c r="J219" i="4"/>
  <c r="V1068" i="4"/>
  <c r="J1068" i="4"/>
  <c r="V1081" i="4"/>
  <c r="J1081" i="4"/>
  <c r="V1941" i="4"/>
  <c r="J1941" i="4"/>
  <c r="V1424" i="4"/>
  <c r="J1424" i="4"/>
  <c r="V1194" i="4"/>
  <c r="J1194" i="4"/>
  <c r="V1039" i="4"/>
  <c r="J1039" i="4"/>
  <c r="V958" i="4"/>
  <c r="J958" i="4"/>
  <c r="V1993" i="4"/>
  <c r="J1993" i="4"/>
  <c r="V930" i="4"/>
  <c r="J930" i="4"/>
  <c r="V715" i="4"/>
  <c r="J715" i="4"/>
  <c r="V841" i="4"/>
  <c r="J841" i="4"/>
  <c r="V861" i="4"/>
  <c r="J861" i="4"/>
  <c r="V1470" i="4"/>
  <c r="J1470" i="4"/>
  <c r="V1762" i="4"/>
  <c r="J1762" i="4"/>
  <c r="V1780" i="4"/>
  <c r="J1780" i="4"/>
  <c r="M1577" i="4"/>
  <c r="J1577" i="4"/>
  <c r="V1984" i="4"/>
  <c r="J1984" i="4"/>
  <c r="V1018" i="4"/>
  <c r="J1018" i="4"/>
  <c r="V1566" i="4"/>
  <c r="J1566" i="4"/>
  <c r="V376" i="4"/>
  <c r="J376" i="4"/>
  <c r="V1245" i="4"/>
  <c r="J1245" i="4"/>
  <c r="V1263" i="4"/>
  <c r="J1263" i="4"/>
  <c r="V1044" i="4"/>
  <c r="J1044" i="4"/>
  <c r="V780" i="4"/>
  <c r="J780" i="4"/>
  <c r="V293" i="4"/>
  <c r="J293" i="4"/>
  <c r="V1718" i="4"/>
  <c r="J1718" i="4"/>
  <c r="V1880" i="4"/>
  <c r="J1880" i="4"/>
  <c r="V1459" i="4"/>
  <c r="J1459" i="4"/>
  <c r="V1558" i="4"/>
  <c r="J1558" i="4"/>
  <c r="V1536" i="4"/>
  <c r="J1536" i="4"/>
  <c r="V1565" i="4"/>
  <c r="J1565" i="4"/>
  <c r="V1464" i="4"/>
  <c r="J1464" i="4"/>
  <c r="V996" i="4"/>
  <c r="J996" i="4"/>
  <c r="V1799" i="4"/>
  <c r="J1799" i="4"/>
  <c r="V1260" i="4"/>
  <c r="J1260" i="4"/>
  <c r="V39" i="4"/>
  <c r="J39" i="4"/>
  <c r="V1650" i="4"/>
  <c r="J1650" i="4"/>
  <c r="V1542" i="4"/>
  <c r="J1542" i="4"/>
  <c r="V1340" i="4"/>
  <c r="J1340" i="4"/>
  <c r="V1439" i="4"/>
  <c r="J1439" i="4"/>
  <c r="V1527" i="4"/>
  <c r="J1527" i="4"/>
  <c r="M1529" i="4"/>
  <c r="J1529" i="4"/>
  <c r="V577" i="4"/>
  <c r="J577" i="4"/>
  <c r="V53" i="4"/>
  <c r="J53" i="4"/>
  <c r="V1775" i="4"/>
  <c r="J1775" i="4"/>
  <c r="V1237" i="4"/>
  <c r="J1237" i="4"/>
  <c r="V149" i="4"/>
  <c r="J149" i="4"/>
  <c r="V755" i="4"/>
  <c r="J755" i="4"/>
  <c r="V1738" i="4"/>
  <c r="J1738" i="4"/>
  <c r="V1533" i="4"/>
  <c r="J1533" i="4"/>
  <c r="V1660" i="4"/>
  <c r="J1660" i="4"/>
  <c r="V1365" i="4"/>
  <c r="J1365" i="4"/>
  <c r="V1864" i="4"/>
  <c r="J1864" i="4"/>
  <c r="V1963" i="4"/>
  <c r="J1963" i="4"/>
  <c r="V1870" i="4"/>
  <c r="J1870" i="4"/>
  <c r="V1969" i="4"/>
  <c r="J1969" i="4"/>
  <c r="V1838" i="4"/>
  <c r="J1838" i="4"/>
  <c r="V1493" i="4"/>
  <c r="J1493" i="4"/>
  <c r="V559" i="4"/>
  <c r="J559" i="4"/>
  <c r="V783" i="4"/>
  <c r="J783" i="4"/>
  <c r="V1161" i="4"/>
  <c r="J1161" i="4"/>
  <c r="V960" i="4"/>
  <c r="J960" i="4"/>
  <c r="V811" i="4"/>
  <c r="J811" i="4"/>
  <c r="V1139" i="4"/>
  <c r="J1139" i="4"/>
  <c r="V1717" i="4"/>
  <c r="J1717" i="4"/>
  <c r="V1434" i="4"/>
  <c r="J1434" i="4"/>
  <c r="V895" i="4"/>
  <c r="J895" i="4"/>
  <c r="V1102" i="4"/>
  <c r="J1102" i="4"/>
  <c r="V1192" i="4"/>
  <c r="J1192" i="4"/>
  <c r="V786" i="4"/>
  <c r="J786" i="4"/>
  <c r="V892" i="4"/>
  <c r="J892" i="4"/>
  <c r="V1373" i="4"/>
  <c r="J1373" i="4"/>
  <c r="V1144" i="4"/>
  <c r="J1144" i="4"/>
  <c r="V1702" i="4"/>
  <c r="J1702" i="4"/>
  <c r="V1720" i="4"/>
  <c r="J1720" i="4"/>
  <c r="V1177" i="4"/>
  <c r="J1177" i="4"/>
  <c r="V377" i="4"/>
  <c r="J377" i="4"/>
  <c r="V1906" i="4"/>
  <c r="J1906" i="4"/>
  <c r="V1725" i="4"/>
  <c r="J1725" i="4"/>
  <c r="V1852" i="4"/>
  <c r="J1852" i="4"/>
  <c r="V1841" i="4"/>
  <c r="J1841" i="4"/>
  <c r="V1162" i="4"/>
  <c r="J1162" i="4"/>
  <c r="V106" i="4"/>
  <c r="J106" i="4"/>
  <c r="V881" i="4"/>
  <c r="J881" i="4"/>
  <c r="V763" i="4"/>
  <c r="J763" i="4"/>
  <c r="V772" i="4"/>
  <c r="J772" i="4"/>
  <c r="V781" i="4"/>
  <c r="J781" i="4"/>
  <c r="V936" i="4"/>
  <c r="J936" i="4"/>
  <c r="V430" i="4"/>
  <c r="J430" i="4"/>
  <c r="V1700" i="4"/>
  <c r="J1700" i="4"/>
  <c r="V952" i="4"/>
  <c r="J952" i="4"/>
  <c r="V1935" i="4"/>
  <c r="J1935" i="4"/>
  <c r="V1843" i="4"/>
  <c r="J1843" i="4"/>
  <c r="V1613" i="4"/>
  <c r="J1613" i="4"/>
  <c r="V1591" i="4"/>
  <c r="J1591" i="4"/>
  <c r="V1894" i="4"/>
  <c r="J1894" i="4"/>
  <c r="V203" i="4"/>
  <c r="J203" i="4"/>
  <c r="V375" i="4"/>
  <c r="J375" i="4"/>
  <c r="V15" i="4"/>
  <c r="J15" i="4"/>
  <c r="V393" i="4"/>
  <c r="J393" i="4"/>
  <c r="V609" i="4"/>
  <c r="J609" i="4"/>
  <c r="V1919" i="4"/>
  <c r="J1919" i="4"/>
  <c r="V453" i="4"/>
  <c r="J453" i="4"/>
  <c r="V766" i="4"/>
  <c r="J766" i="4"/>
  <c r="V1857" i="4"/>
  <c r="J1857" i="4"/>
  <c r="V852" i="4"/>
  <c r="J852" i="4"/>
  <c r="V352" i="4"/>
  <c r="J352" i="4"/>
  <c r="V717" i="4"/>
  <c r="J717" i="4"/>
  <c r="V661" i="4"/>
  <c r="J661" i="4"/>
  <c r="V543" i="4"/>
  <c r="J543" i="4"/>
  <c r="V1232" i="4"/>
  <c r="J1232" i="4"/>
  <c r="V1288" i="4"/>
  <c r="J1288" i="4"/>
  <c r="V1739" i="4"/>
  <c r="J1739" i="4"/>
  <c r="V1076" i="4"/>
  <c r="J1076" i="4"/>
  <c r="V788" i="4"/>
  <c r="J788" i="4"/>
  <c r="V1435" i="4"/>
  <c r="J1435" i="4"/>
  <c r="V220" i="4"/>
  <c r="J220" i="4"/>
  <c r="V633" i="4"/>
  <c r="J633" i="4"/>
  <c r="V414" i="4"/>
  <c r="J414" i="4"/>
  <c r="V1544" i="4"/>
  <c r="J1544" i="4"/>
  <c r="V1200" i="4"/>
  <c r="J1200" i="4"/>
  <c r="V136" i="4"/>
  <c r="J136" i="4"/>
  <c r="V1157" i="4"/>
  <c r="J1157" i="4"/>
  <c r="V1965" i="4"/>
  <c r="J1965" i="4"/>
  <c r="V744" i="4"/>
  <c r="J744" i="4"/>
  <c r="V1594" i="4"/>
  <c r="J1594" i="4"/>
  <c r="V1869" i="4"/>
  <c r="J1869" i="4"/>
  <c r="V1090" i="4"/>
  <c r="J1090" i="4"/>
  <c r="V913" i="4"/>
  <c r="J913" i="4"/>
  <c r="V765" i="4"/>
  <c r="J765" i="4"/>
  <c r="V863" i="4"/>
  <c r="J863" i="4"/>
  <c r="V1152" i="4"/>
  <c r="J1152" i="4"/>
  <c r="V1148" i="4"/>
  <c r="J1148" i="4"/>
  <c r="V1388" i="4"/>
  <c r="J1388" i="4"/>
  <c r="V1943" i="4"/>
  <c r="J1943" i="4"/>
  <c r="V1589" i="4"/>
  <c r="J1589" i="4"/>
  <c r="V509" i="4"/>
  <c r="J509" i="4"/>
  <c r="V1982" i="4"/>
  <c r="J1982" i="4"/>
  <c r="V1833" i="4"/>
  <c r="J1833" i="4"/>
  <c r="V805" i="4"/>
  <c r="J805" i="4"/>
  <c r="V757" i="4"/>
  <c r="J757" i="4"/>
  <c r="V183" i="4"/>
  <c r="J183" i="4"/>
  <c r="V1355" i="4"/>
  <c r="J1355" i="4"/>
  <c r="V860" i="4"/>
  <c r="J860" i="4"/>
  <c r="V1595" i="4"/>
  <c r="J1595" i="4"/>
  <c r="V600" i="4"/>
  <c r="J600" i="4"/>
  <c r="V299" i="4"/>
  <c r="J299" i="4"/>
  <c r="V491" i="4"/>
  <c r="J491" i="4"/>
  <c r="V1715" i="4"/>
  <c r="J1715" i="4"/>
  <c r="V878" i="4"/>
  <c r="J878" i="4"/>
  <c r="V1487" i="4"/>
  <c r="J1487" i="4"/>
  <c r="V1933" i="4"/>
  <c r="J1933" i="4"/>
  <c r="V973" i="4"/>
  <c r="J973" i="4"/>
  <c r="V259" i="4"/>
  <c r="J259" i="4"/>
  <c r="V1056" i="4"/>
  <c r="J1056" i="4"/>
  <c r="V1335" i="4"/>
  <c r="J1335" i="4"/>
  <c r="V206" i="4"/>
  <c r="J206" i="4"/>
  <c r="V1366" i="4"/>
  <c r="J1366" i="4"/>
  <c r="V1866" i="4"/>
  <c r="J1866" i="4"/>
  <c r="V258" i="4"/>
  <c r="J258" i="4"/>
  <c r="V198" i="4"/>
  <c r="J198" i="4"/>
  <c r="V904" i="4"/>
  <c r="J904" i="4"/>
  <c r="V516" i="4"/>
  <c r="J516" i="4"/>
  <c r="V1441" i="4"/>
  <c r="J1441" i="4"/>
  <c r="V1243" i="4"/>
  <c r="J1243" i="4"/>
  <c r="V968" i="4"/>
  <c r="J968" i="4"/>
  <c r="V1453" i="4"/>
  <c r="J1453" i="4"/>
  <c r="V1323" i="4"/>
  <c r="J1323" i="4"/>
  <c r="V42" i="4"/>
  <c r="J42" i="4"/>
  <c r="V572" i="4"/>
  <c r="J572" i="4"/>
  <c r="V1022" i="4"/>
  <c r="J1022" i="4"/>
  <c r="V1526" i="4"/>
  <c r="J1526" i="4"/>
  <c r="V617" i="4"/>
  <c r="J617" i="4"/>
  <c r="V1524" i="4"/>
  <c r="J1524" i="4"/>
  <c r="V1728" i="4"/>
  <c r="J1728" i="4"/>
  <c r="V1932" i="4"/>
  <c r="J1932" i="4"/>
  <c r="V1011" i="4"/>
  <c r="J1011" i="4"/>
  <c r="V1626" i="4"/>
  <c r="J1626" i="4"/>
  <c r="V1093" i="4"/>
  <c r="J1093" i="4"/>
  <c r="V306" i="4"/>
  <c r="J306" i="4"/>
  <c r="V440" i="4"/>
  <c r="J440" i="4"/>
  <c r="V540" i="4"/>
  <c r="J540" i="4"/>
  <c r="V246" i="4"/>
  <c r="J246" i="4"/>
  <c r="V569" i="4"/>
  <c r="J569" i="4"/>
  <c r="V1209" i="4"/>
  <c r="J1209" i="4"/>
  <c r="V1193" i="4"/>
  <c r="J1193" i="4"/>
  <c r="V1108" i="4"/>
  <c r="J1108" i="4"/>
  <c r="V1812" i="4"/>
  <c r="J1812" i="4"/>
  <c r="V1623" i="4"/>
  <c r="J1623" i="4"/>
  <c r="V962" i="4"/>
  <c r="J962" i="4"/>
  <c r="V98" i="4"/>
  <c r="J98" i="4"/>
  <c r="V1351" i="4"/>
  <c r="J1351" i="4"/>
  <c r="V920" i="4"/>
  <c r="J920" i="4"/>
  <c r="V659" i="4"/>
  <c r="J659" i="4"/>
  <c r="V1328" i="4"/>
  <c r="J1328" i="4"/>
  <c r="V229" i="4"/>
  <c r="J229" i="4"/>
  <c r="V864" i="4"/>
  <c r="J864" i="4"/>
  <c r="V13" i="4"/>
  <c r="J13" i="4"/>
  <c r="V1347" i="4"/>
  <c r="J1347" i="4"/>
  <c r="V1318" i="4"/>
  <c r="J1318" i="4"/>
  <c r="V1561" i="4"/>
  <c r="J1561" i="4"/>
  <c r="V1872" i="4"/>
  <c r="J1872" i="4"/>
  <c r="V253" i="4"/>
  <c r="J253" i="4"/>
  <c r="V1368" i="4"/>
  <c r="J1368" i="4"/>
  <c r="V1265" i="4"/>
  <c r="J1265" i="4"/>
  <c r="V368" i="4"/>
  <c r="J368" i="4"/>
  <c r="V45" i="4"/>
  <c r="J45" i="4"/>
  <c r="V735" i="4"/>
  <c r="J735" i="4"/>
  <c r="V1688" i="4"/>
  <c r="J1688" i="4"/>
  <c r="V1815" i="4"/>
  <c r="J1815" i="4"/>
  <c r="V1915" i="4"/>
  <c r="J1915" i="4"/>
  <c r="V842" i="4"/>
  <c r="J842" i="4"/>
  <c r="V395" i="4"/>
  <c r="J395" i="4"/>
  <c r="V94" i="4"/>
  <c r="J94" i="4"/>
  <c r="V739" i="4"/>
  <c r="J739" i="4"/>
  <c r="V747" i="4"/>
  <c r="J747" i="4"/>
  <c r="V87" i="4"/>
  <c r="J87" i="4"/>
  <c r="V327" i="4"/>
  <c r="J327" i="4"/>
  <c r="V1899" i="4"/>
  <c r="J1899" i="4"/>
  <c r="V943" i="4"/>
  <c r="J943" i="4"/>
  <c r="V1905" i="4"/>
  <c r="J1905" i="4"/>
  <c r="V1774" i="4"/>
  <c r="J1774" i="4"/>
  <c r="V834" i="4"/>
  <c r="J834" i="4"/>
  <c r="V495" i="4"/>
  <c r="J495" i="4"/>
  <c r="V710" i="4"/>
  <c r="J710" i="4"/>
  <c r="V69" i="4"/>
  <c r="J69" i="4"/>
  <c r="V142" i="4"/>
  <c r="J142" i="4"/>
  <c r="V1666" i="4"/>
  <c r="J1666" i="4"/>
  <c r="V1560" i="4"/>
  <c r="J1560" i="4"/>
  <c r="V1468" i="4"/>
  <c r="J1468" i="4"/>
  <c r="V1875" i="4"/>
  <c r="J1875" i="4"/>
  <c r="N538" i="4"/>
  <c r="J538" i="4"/>
  <c r="V1803" i="4"/>
  <c r="J1803" i="4"/>
  <c r="V267" i="4"/>
  <c r="J267" i="4"/>
  <c r="N709" i="4"/>
  <c r="J709" i="4"/>
  <c r="V1032" i="4"/>
  <c r="J1032" i="4"/>
  <c r="V859" i="4"/>
  <c r="J859" i="4"/>
  <c r="V483" i="4"/>
  <c r="J483" i="4"/>
  <c r="V493" i="4"/>
  <c r="J493" i="4"/>
  <c r="V1946" i="4"/>
  <c r="J1946" i="4"/>
  <c r="V1771" i="4"/>
  <c r="J1771" i="4"/>
  <c r="V1349" i="4"/>
  <c r="J1349" i="4"/>
  <c r="V1448" i="4"/>
  <c r="J1448" i="4"/>
  <c r="V1427" i="4"/>
  <c r="J1427" i="4"/>
  <c r="V1131" i="4"/>
  <c r="J1131" i="4"/>
  <c r="V1206" i="4"/>
  <c r="J1206" i="4"/>
  <c r="V827" i="4"/>
  <c r="J827" i="4"/>
  <c r="V1507" i="4"/>
  <c r="J1507" i="4"/>
  <c r="V1027" i="4"/>
  <c r="J1027" i="4"/>
  <c r="V337" i="4"/>
  <c r="J337" i="4"/>
  <c r="V1458" i="4"/>
  <c r="J1458" i="4"/>
  <c r="V1111" i="4"/>
  <c r="J1111" i="4"/>
  <c r="V1230" i="4"/>
  <c r="J1230" i="4"/>
  <c r="V1329" i="4"/>
  <c r="J1329" i="4"/>
  <c r="V1198" i="4"/>
  <c r="J1198" i="4"/>
  <c r="V1985" i="4"/>
  <c r="J1985" i="4"/>
  <c r="V358" i="4"/>
  <c r="J358" i="4"/>
  <c r="V1755" i="4"/>
  <c r="J1755" i="4"/>
  <c r="V1483" i="4"/>
  <c r="J1483" i="4"/>
  <c r="V1009" i="4"/>
  <c r="J1009" i="4"/>
  <c r="V1846" i="4"/>
  <c r="J1846" i="4"/>
  <c r="V1616" i="4"/>
  <c r="J1616" i="4"/>
  <c r="V1642" i="4"/>
  <c r="J1642" i="4"/>
  <c r="V1313" i="4"/>
  <c r="J1313" i="4"/>
  <c r="V1331" i="4"/>
  <c r="J1331" i="4"/>
  <c r="V141" i="4"/>
  <c r="J141" i="4"/>
  <c r="V1922" i="4"/>
  <c r="J1922" i="4"/>
  <c r="V1853" i="4"/>
  <c r="J1853" i="4"/>
  <c r="V1760" i="4"/>
  <c r="J1760" i="4"/>
  <c r="V1750" i="4"/>
  <c r="J1750" i="4"/>
  <c r="V1619" i="4"/>
  <c r="J1619" i="4"/>
  <c r="V1949" i="4"/>
  <c r="J1949" i="4"/>
  <c r="V449" i="4"/>
  <c r="J449" i="4"/>
  <c r="V657" i="4"/>
  <c r="J657" i="4"/>
  <c r="V667" i="4"/>
  <c r="J667" i="4"/>
  <c r="V801" i="4"/>
  <c r="J801" i="4"/>
  <c r="V684" i="4"/>
  <c r="J684" i="4"/>
  <c r="V214" i="4"/>
  <c r="J214" i="4"/>
  <c r="V225" i="4"/>
  <c r="J225" i="4"/>
  <c r="V1242" i="4"/>
  <c r="J1242" i="4"/>
  <c r="V1971" i="4"/>
  <c r="J1971" i="4"/>
  <c r="V1006" i="4"/>
  <c r="J1006" i="4"/>
  <c r="V997" i="4"/>
  <c r="J997" i="4"/>
  <c r="V690" i="4"/>
  <c r="J690" i="4"/>
  <c r="V769" i="4"/>
  <c r="J769" i="4"/>
  <c r="V1128" i="4"/>
  <c r="J1128" i="4"/>
  <c r="V925" i="4"/>
  <c r="J925" i="4"/>
  <c r="V1409" i="4"/>
  <c r="J1409" i="4"/>
  <c r="V1173" i="4"/>
  <c r="J1173" i="4"/>
  <c r="M1928" i="4"/>
  <c r="J1928" i="4"/>
  <c r="V576" i="4"/>
  <c r="J576" i="4"/>
  <c r="V1810" i="4"/>
  <c r="J1810" i="4"/>
  <c r="V1615" i="4"/>
  <c r="J1615" i="4"/>
  <c r="V1742" i="4"/>
  <c r="J1742" i="4"/>
  <c r="V1732" i="4"/>
  <c r="J1732" i="4"/>
  <c r="V1066" i="4"/>
  <c r="J1066" i="4"/>
  <c r="V1895" i="4"/>
  <c r="J1895" i="4"/>
  <c r="V651" i="4"/>
  <c r="J651" i="4"/>
  <c r="V637" i="4"/>
  <c r="J637" i="4"/>
  <c r="V646" i="4"/>
  <c r="J646" i="4"/>
  <c r="V655" i="4"/>
  <c r="J655" i="4"/>
  <c r="V789" i="4"/>
  <c r="J789" i="4"/>
  <c r="V1343" i="4"/>
  <c r="J1343" i="4"/>
  <c r="V191" i="4"/>
  <c r="J191" i="4"/>
  <c r="V1425" i="4"/>
  <c r="J1425" i="4"/>
  <c r="V1825" i="4"/>
  <c r="J1825" i="4"/>
  <c r="V1733" i="4"/>
  <c r="J1733" i="4"/>
  <c r="V1503" i="4"/>
  <c r="J1503" i="4"/>
  <c r="V1481" i="4"/>
  <c r="J1481" i="4"/>
  <c r="V1675" i="4"/>
  <c r="J1675" i="4"/>
  <c r="V93" i="4"/>
  <c r="J93" i="4"/>
  <c r="V251" i="4"/>
  <c r="J251" i="4"/>
  <c r="V1945" i="4"/>
  <c r="J1945" i="4"/>
  <c r="V269" i="4"/>
  <c r="J269" i="4"/>
  <c r="V1296" i="4"/>
  <c r="J1296" i="4"/>
  <c r="V432" i="4"/>
  <c r="J432" i="4"/>
  <c r="V1401" i="4"/>
  <c r="J1401" i="4"/>
  <c r="V750" i="4"/>
  <c r="J750" i="4"/>
  <c r="V733" i="4"/>
  <c r="J733" i="4"/>
  <c r="V719" i="4"/>
  <c r="J719" i="4"/>
  <c r="V227" i="4"/>
  <c r="J227" i="4"/>
  <c r="V451" i="4"/>
  <c r="J451" i="4"/>
  <c r="V1041" i="4"/>
  <c r="J1041" i="4"/>
  <c r="V961" i="4"/>
  <c r="J961" i="4"/>
  <c r="V1520" i="4"/>
  <c r="J1520" i="4"/>
  <c r="V355" i="4"/>
  <c r="J355" i="4"/>
  <c r="V795" i="4"/>
  <c r="J795" i="4"/>
  <c r="V286" i="4"/>
  <c r="J286" i="4"/>
  <c r="V459" i="4"/>
  <c r="J459" i="4"/>
  <c r="V310" i="4"/>
  <c r="J310" i="4"/>
  <c r="V105" i="4"/>
  <c r="J105" i="4"/>
  <c r="V640" i="4"/>
  <c r="J640" i="4"/>
  <c r="V964" i="4"/>
  <c r="J964" i="4"/>
  <c r="V1518" i="4"/>
  <c r="J1518" i="4"/>
  <c r="V686" i="4"/>
  <c r="J686" i="4"/>
  <c r="V1645" i="4"/>
  <c r="J1645" i="4"/>
  <c r="V1638" i="4"/>
  <c r="J1638" i="4"/>
  <c r="V88" i="4"/>
  <c r="J88" i="4"/>
  <c r="V1190" i="4"/>
  <c r="J1190" i="4"/>
  <c r="V1814" i="4"/>
  <c r="J1814" i="4"/>
  <c r="V1759" i="4"/>
  <c r="J1759" i="4"/>
  <c r="V994" i="4"/>
  <c r="J994" i="4"/>
  <c r="V1727" i="4"/>
  <c r="J1727" i="4"/>
  <c r="V1116" i="4"/>
  <c r="J1116" i="4"/>
  <c r="V1873" i="4"/>
  <c r="J1873" i="4"/>
  <c r="V1936" i="4"/>
  <c r="J1936" i="4"/>
  <c r="V233" i="4"/>
  <c r="J233" i="4"/>
  <c r="V1398" i="4"/>
  <c r="J1398" i="4"/>
  <c r="V1582" i="4"/>
  <c r="J1582" i="4"/>
  <c r="V1073" i="4"/>
  <c r="J1073" i="4"/>
  <c r="V547" i="4"/>
  <c r="J547" i="4"/>
  <c r="V172" i="4"/>
  <c r="J172" i="4"/>
  <c r="V1801" i="4"/>
  <c r="J1801" i="4"/>
  <c r="V1402" i="4"/>
  <c r="J1402" i="4"/>
  <c r="V1543" i="4"/>
  <c r="J1543" i="4"/>
  <c r="V388" i="4"/>
  <c r="J388" i="4"/>
  <c r="V481" i="4"/>
  <c r="J481" i="4"/>
  <c r="V303" i="4"/>
  <c r="J303" i="4"/>
  <c r="V1792" i="4"/>
  <c r="J1792" i="4"/>
  <c r="V1671" i="4"/>
  <c r="J1671" i="4"/>
  <c r="V201" i="4"/>
  <c r="J201" i="4"/>
  <c r="V1901" i="4"/>
  <c r="J1901" i="4"/>
  <c r="V1070" i="4"/>
  <c r="J1070" i="4"/>
  <c r="V907" i="4"/>
  <c r="J907" i="4"/>
  <c r="V1159" i="4"/>
  <c r="J1159" i="4"/>
  <c r="V1823" i="4"/>
  <c r="J1823" i="4"/>
  <c r="V1363" i="4"/>
  <c r="J1363" i="4"/>
  <c r="V1647" i="4"/>
  <c r="J1647" i="4"/>
  <c r="V238" i="4"/>
  <c r="J238" i="4"/>
  <c r="V458" i="4"/>
  <c r="J458" i="4"/>
  <c r="V1358" i="4"/>
  <c r="J1358" i="4"/>
  <c r="V492" i="4"/>
  <c r="J492" i="4"/>
  <c r="V836" i="4"/>
  <c r="J836" i="4"/>
  <c r="V74" i="4"/>
  <c r="J74" i="4"/>
  <c r="V1576" i="4"/>
  <c r="J1576" i="4"/>
  <c r="V730" i="4"/>
  <c r="J730" i="4"/>
  <c r="V342" i="4"/>
  <c r="J342" i="4"/>
  <c r="V367" i="4"/>
  <c r="J367" i="4"/>
  <c r="V1125" i="4"/>
  <c r="J1125" i="4"/>
  <c r="V434" i="4"/>
  <c r="J434" i="4"/>
  <c r="V725" i="4"/>
  <c r="J725" i="4"/>
  <c r="V151" i="4"/>
  <c r="J151" i="4"/>
  <c r="V1214" i="4"/>
  <c r="J1214" i="4"/>
  <c r="V1417" i="4"/>
  <c r="J1417" i="4"/>
  <c r="V548" i="4"/>
  <c r="J548" i="4"/>
  <c r="V318" i="4"/>
  <c r="J318" i="4"/>
  <c r="V945" i="4"/>
  <c r="J945" i="4"/>
  <c r="V392" i="4"/>
  <c r="J392" i="4"/>
  <c r="V296" i="4"/>
  <c r="J296" i="4"/>
  <c r="V790" i="4"/>
  <c r="J790" i="4"/>
  <c r="V1155" i="4"/>
  <c r="J1155" i="4"/>
  <c r="V236" i="4"/>
  <c r="J236" i="4"/>
  <c r="V746" i="4"/>
  <c r="J746" i="4"/>
  <c r="V1620" i="4"/>
  <c r="J1620" i="4"/>
  <c r="V470" i="4"/>
  <c r="J470" i="4"/>
  <c r="V254" i="4"/>
  <c r="J254" i="4"/>
  <c r="V1770" i="4"/>
  <c r="J1770" i="4"/>
  <c r="V1467" i="4"/>
  <c r="J1467" i="4"/>
  <c r="V162" i="4"/>
  <c r="J162" i="4"/>
  <c r="V68" i="4"/>
  <c r="J68" i="4"/>
  <c r="V634" i="4"/>
  <c r="J634" i="4"/>
  <c r="V72" i="4"/>
  <c r="J72" i="4"/>
  <c r="V216" i="4"/>
  <c r="J216" i="4"/>
  <c r="V132" i="4"/>
  <c r="J132" i="4"/>
  <c r="V980" i="4"/>
  <c r="J980" i="4"/>
  <c r="V56" i="4"/>
  <c r="J56" i="4"/>
  <c r="V1782" i="4"/>
  <c r="J1782" i="4"/>
  <c r="V16" i="4"/>
  <c r="J16" i="4"/>
  <c r="V644" i="4"/>
  <c r="J644" i="4"/>
  <c r="V933" i="4"/>
  <c r="J933" i="4"/>
  <c r="V242" i="4"/>
  <c r="J242" i="4"/>
  <c r="V1043" i="4"/>
  <c r="J1043" i="4"/>
  <c r="V1956" i="4"/>
  <c r="J1956" i="4"/>
  <c r="V276" i="4"/>
  <c r="J276" i="4"/>
  <c r="V319" i="4"/>
  <c r="J319" i="4"/>
  <c r="V1764" i="4"/>
  <c r="J1764" i="4"/>
  <c r="V1213" i="4"/>
  <c r="J1213" i="4"/>
  <c r="V1308" i="4"/>
  <c r="J1308" i="4"/>
  <c r="V1968" i="4"/>
  <c r="J1968" i="4"/>
  <c r="V302" i="4"/>
  <c r="J302" i="4"/>
  <c r="V446" i="4"/>
  <c r="J446" i="4"/>
  <c r="V8" i="4"/>
  <c r="J8" i="4"/>
  <c r="V518" i="4"/>
  <c r="J518" i="4"/>
  <c r="V1408" i="4"/>
  <c r="J1408" i="4"/>
  <c r="V284" i="4"/>
  <c r="J284" i="4"/>
  <c r="V1007" i="4"/>
  <c r="J1007" i="4"/>
  <c r="V568" i="4"/>
  <c r="J568" i="4"/>
  <c r="V336" i="4"/>
  <c r="J336" i="4"/>
  <c r="V638" i="4"/>
  <c r="J638" i="4"/>
  <c r="V593" i="4"/>
  <c r="J593" i="4"/>
  <c r="V986" i="4"/>
  <c r="J986" i="4"/>
  <c r="V1338" i="4"/>
  <c r="J1338" i="4"/>
  <c r="V210" i="4"/>
  <c r="J210" i="4"/>
  <c r="V397" i="4"/>
  <c r="J397" i="4"/>
  <c r="V1191" i="4"/>
  <c r="J1191" i="4"/>
  <c r="V288" i="4"/>
  <c r="J288" i="4"/>
  <c r="V444" i="4"/>
  <c r="J444" i="4"/>
  <c r="V998" i="4"/>
  <c r="J998" i="4"/>
  <c r="V1381" i="4"/>
  <c r="J1381" i="4"/>
  <c r="V1610" i="4"/>
  <c r="J1610" i="4"/>
  <c r="V1513" i="4"/>
  <c r="J1513" i="4"/>
  <c r="V866" i="4"/>
  <c r="J866" i="4"/>
  <c r="V1657" i="4"/>
  <c r="J1657" i="4"/>
  <c r="V900" i="4"/>
  <c r="J900" i="4"/>
  <c r="V653" i="4"/>
  <c r="J653" i="4"/>
  <c r="V21" i="4"/>
  <c r="J21" i="4"/>
  <c r="V374" i="4"/>
  <c r="J374" i="4"/>
  <c r="V22" i="4"/>
  <c r="J22" i="4"/>
  <c r="V104" i="4"/>
  <c r="J104" i="4"/>
  <c r="V884" i="4"/>
  <c r="J884" i="4"/>
  <c r="V1926" i="4"/>
  <c r="J1926" i="4"/>
  <c r="V1384" i="4"/>
  <c r="J1384" i="4"/>
  <c r="V1656" i="4"/>
  <c r="J1656" i="4"/>
  <c r="V1061" i="4"/>
  <c r="J1061" i="4"/>
  <c r="V373" i="4"/>
  <c r="J373" i="4"/>
  <c r="V1580" i="4"/>
  <c r="J1580" i="4"/>
  <c r="V872" i="4"/>
  <c r="J872" i="4"/>
  <c r="V1336" i="4"/>
  <c r="J1336" i="4"/>
  <c r="V1151" i="4"/>
  <c r="J1151" i="4"/>
  <c r="V965" i="4"/>
  <c r="J965" i="4"/>
  <c r="V54" i="4"/>
  <c r="J54" i="4"/>
  <c r="V243" i="4"/>
  <c r="J243" i="4"/>
  <c r="V1060" i="4"/>
  <c r="J1060" i="4"/>
  <c r="V1579" i="4"/>
  <c r="J1579" i="4"/>
  <c r="V1705" i="4"/>
  <c r="J1705" i="4"/>
  <c r="V1805" i="4"/>
  <c r="J1805" i="4"/>
  <c r="V1822" i="4"/>
  <c r="J1822" i="4"/>
  <c r="V285" i="4"/>
  <c r="J285" i="4"/>
  <c r="V1849" i="4"/>
  <c r="J1849" i="4"/>
  <c r="V613" i="4"/>
  <c r="J613" i="4"/>
  <c r="N621" i="4"/>
  <c r="J621" i="4"/>
  <c r="V371" i="4"/>
  <c r="J371" i="4"/>
  <c r="V527" i="4"/>
  <c r="J527" i="4"/>
  <c r="V1789" i="4"/>
  <c r="J1789" i="4"/>
  <c r="V847" i="4"/>
  <c r="J847" i="4"/>
  <c r="M1796" i="4"/>
  <c r="J1796" i="4"/>
  <c r="V1664" i="4"/>
  <c r="J1664" i="4"/>
  <c r="V738" i="4"/>
  <c r="J738" i="4"/>
  <c r="V385" i="4"/>
  <c r="J385" i="4"/>
  <c r="V460" i="4"/>
  <c r="J460" i="4"/>
  <c r="V505" i="4"/>
  <c r="J505" i="4"/>
  <c r="V345" i="4"/>
  <c r="J345" i="4"/>
  <c r="V1570" i="4"/>
  <c r="J1570" i="4"/>
  <c r="V1451" i="4"/>
  <c r="J1451" i="4"/>
  <c r="V1248" i="4"/>
  <c r="J1248" i="4"/>
  <c r="V1765" i="4"/>
  <c r="J1765" i="4"/>
  <c r="V442" i="4"/>
  <c r="J442" i="4"/>
  <c r="V1583" i="4"/>
  <c r="J1583" i="4"/>
  <c r="V1781" i="4"/>
  <c r="J1781" i="4"/>
  <c r="V583" i="4"/>
  <c r="J583" i="4"/>
  <c r="V851" i="4"/>
  <c r="J851" i="4"/>
  <c r="V726" i="4"/>
  <c r="J726" i="4"/>
  <c r="V1188" i="4"/>
  <c r="J1188" i="4"/>
  <c r="V712" i="4"/>
  <c r="J712" i="4"/>
  <c r="V1850" i="4"/>
  <c r="J1850" i="4"/>
  <c r="V1661" i="4"/>
  <c r="J1661" i="4"/>
  <c r="V1134" i="4"/>
  <c r="J1134" i="4"/>
  <c r="V1339" i="4"/>
  <c r="J1339" i="4"/>
  <c r="V1207" i="4"/>
  <c r="J1207" i="4"/>
  <c r="V806" i="4"/>
  <c r="J806" i="4"/>
  <c r="V816" i="4"/>
  <c r="J816" i="4"/>
  <c r="V699" i="4"/>
  <c r="J699" i="4"/>
  <c r="V1012" i="4"/>
  <c r="J1012" i="4"/>
  <c r="V716" i="4"/>
  <c r="J716" i="4"/>
  <c r="M508" i="4"/>
  <c r="J508" i="4"/>
  <c r="V1362" i="4"/>
  <c r="J1362" i="4"/>
  <c r="V1015" i="4"/>
  <c r="J1015" i="4"/>
  <c r="V1126" i="4"/>
  <c r="J1126" i="4"/>
  <c r="V1220" i="4"/>
  <c r="J1220" i="4"/>
  <c r="V1098" i="4"/>
  <c r="J1098" i="4"/>
  <c r="V1766" i="4"/>
  <c r="J1766" i="4"/>
  <c r="V139" i="4"/>
  <c r="J139" i="4"/>
  <c r="V1205" i="4"/>
  <c r="J1205" i="4"/>
  <c r="V825" i="4"/>
  <c r="J825" i="4"/>
  <c r="V835" i="4"/>
  <c r="J835" i="4"/>
  <c r="V597" i="4"/>
  <c r="J597" i="4"/>
  <c r="V1546" i="4"/>
  <c r="J1546" i="4"/>
  <c r="V1204" i="4"/>
  <c r="J1204" i="4"/>
  <c r="V1221" i="4"/>
  <c r="J1221" i="4"/>
  <c r="M341" i="4"/>
  <c r="J341" i="4"/>
  <c r="V1826" i="4"/>
  <c r="J1826" i="4"/>
  <c r="V1743" i="4"/>
  <c r="J1743" i="4"/>
  <c r="M1651" i="4"/>
  <c r="J1651" i="4"/>
  <c r="V1640" i="4"/>
  <c r="J1640" i="4"/>
  <c r="V1509" i="4"/>
  <c r="J1509" i="4"/>
  <c r="V1729" i="4"/>
  <c r="J1729" i="4"/>
  <c r="V340" i="4"/>
  <c r="J340" i="4"/>
  <c r="V533" i="4"/>
  <c r="J533" i="4"/>
  <c r="V291" i="4"/>
  <c r="J291" i="4"/>
  <c r="V676" i="4"/>
  <c r="J676" i="4"/>
  <c r="V670" i="4"/>
  <c r="J670" i="4"/>
  <c r="V117" i="4"/>
  <c r="J117" i="4"/>
  <c r="V429" i="4"/>
  <c r="J429" i="4"/>
  <c r="V1953" i="4"/>
  <c r="J1953" i="4"/>
  <c r="V1861" i="4"/>
  <c r="J1861" i="4"/>
  <c r="V1960" i="4"/>
  <c r="J1960" i="4"/>
  <c r="V1939" i="4"/>
  <c r="J1939" i="4"/>
  <c r="V594" i="4"/>
  <c r="J594" i="4"/>
  <c r="V660" i="4"/>
  <c r="J660" i="4"/>
  <c r="V915" i="4"/>
  <c r="J915" i="4"/>
  <c r="V782" i="4"/>
  <c r="J782" i="4"/>
  <c r="V1160" i="4"/>
  <c r="J1160" i="4"/>
  <c r="V799" i="4"/>
  <c r="J799" i="4"/>
  <c r="V680" i="4"/>
  <c r="J680" i="4"/>
  <c r="V820" i="4"/>
  <c r="J820" i="4"/>
  <c r="V1714" i="4"/>
  <c r="J1714" i="4"/>
  <c r="V1505" i="4"/>
  <c r="J1505" i="4"/>
  <c r="V1632" i="4"/>
  <c r="J1632" i="4"/>
  <c r="V1403" i="4"/>
  <c r="J1403" i="4"/>
  <c r="V970" i="4"/>
  <c r="J970" i="4"/>
  <c r="V1676" i="4"/>
  <c r="J1676" i="4"/>
  <c r="V541" i="4"/>
  <c r="J541" i="4"/>
  <c r="V387" i="4"/>
  <c r="J387" i="4"/>
  <c r="V520" i="4"/>
  <c r="J520" i="4"/>
  <c r="V529" i="4"/>
  <c r="J529" i="4"/>
  <c r="V663" i="4"/>
  <c r="J663" i="4"/>
  <c r="V283" i="4"/>
  <c r="J283" i="4"/>
  <c r="V591" i="4"/>
  <c r="J591" i="4"/>
  <c r="V1994" i="4"/>
  <c r="J1994" i="4"/>
  <c r="V1496" i="4"/>
  <c r="J1496" i="4"/>
  <c r="V1294" i="4"/>
  <c r="J1294" i="4"/>
  <c r="V1284" i="4"/>
  <c r="J1284" i="4"/>
  <c r="V1262" i="4"/>
  <c r="J1262" i="4"/>
  <c r="V1455" i="4"/>
  <c r="J1455" i="4"/>
  <c r="V1903" i="4"/>
  <c r="J1903" i="4"/>
  <c r="V125" i="4"/>
  <c r="J125" i="4"/>
  <c r="V1653" i="4"/>
  <c r="J1653" i="4"/>
  <c r="V143" i="4"/>
  <c r="J143" i="4"/>
  <c r="V1863" i="4"/>
  <c r="J1863" i="4"/>
  <c r="V732" i="4"/>
  <c r="J732" i="4"/>
  <c r="V1983" i="4"/>
  <c r="J1983" i="4"/>
  <c r="V643" i="4"/>
  <c r="J643" i="4"/>
  <c r="V1721" i="4"/>
  <c r="J1721" i="4"/>
  <c r="V469" i="4"/>
  <c r="J469" i="4"/>
  <c r="V101" i="4"/>
  <c r="J101" i="4"/>
  <c r="V1689" i="4"/>
  <c r="J1689" i="4"/>
  <c r="V268" i="4"/>
  <c r="J268" i="4"/>
  <c r="V1753" i="4"/>
  <c r="J1753" i="4"/>
  <c r="V1978" i="4"/>
  <c r="J1978" i="4"/>
  <c r="V740" i="4"/>
  <c r="J740" i="4"/>
  <c r="V1663" i="4"/>
  <c r="J1663" i="4"/>
  <c r="V485" i="4"/>
  <c r="J485" i="4"/>
  <c r="V129" i="4"/>
  <c r="J129" i="4"/>
  <c r="V628" i="4"/>
  <c r="J628" i="4"/>
  <c r="V1909" i="4"/>
  <c r="J1909" i="4"/>
  <c r="V1736" i="4"/>
  <c r="J1736" i="4"/>
  <c r="V433" i="4"/>
  <c r="J433" i="4"/>
  <c r="V1748" i="4"/>
  <c r="J1748" i="4"/>
  <c r="V561" i="4"/>
  <c r="J561" i="4"/>
  <c r="V249" i="4"/>
  <c r="J249" i="4"/>
  <c r="V184" i="4"/>
  <c r="J184" i="4"/>
  <c r="V441" i="4"/>
  <c r="J441" i="4"/>
  <c r="V118" i="4"/>
  <c r="J118" i="4"/>
  <c r="V1244" i="4"/>
  <c r="J1244" i="4"/>
  <c r="V1649" i="4"/>
  <c r="J1649" i="4"/>
  <c r="V418" i="4"/>
  <c r="J418" i="4"/>
  <c r="V1772" i="4"/>
  <c r="J1772" i="4"/>
  <c r="V124" i="4"/>
  <c r="J124" i="4"/>
  <c r="V113" i="4"/>
  <c r="J113" i="4"/>
  <c r="V507" i="4"/>
  <c r="J507" i="4"/>
  <c r="V502" i="4"/>
  <c r="J502" i="4"/>
  <c r="V369" i="4"/>
  <c r="J369" i="4"/>
  <c r="V954" i="4"/>
  <c r="J954" i="4"/>
  <c r="V877" i="4"/>
  <c r="J877" i="4"/>
  <c r="V1819" i="4"/>
  <c r="J1819" i="4"/>
  <c r="V539" i="4"/>
  <c r="J539" i="4"/>
  <c r="V1876" i="4"/>
  <c r="J1876" i="4"/>
  <c r="V1166" i="4"/>
  <c r="J1166" i="4"/>
  <c r="V496" i="4"/>
  <c r="J496" i="4"/>
  <c r="V588" i="4"/>
  <c r="J588" i="4"/>
  <c r="V329" i="4"/>
  <c r="J329" i="4"/>
  <c r="V1120" i="4"/>
  <c r="J1120" i="4"/>
  <c r="V1621" i="4"/>
  <c r="J1621" i="4"/>
  <c r="V1383" i="4"/>
  <c r="J1383" i="4"/>
  <c r="V1278" i="4"/>
  <c r="J1278" i="4"/>
  <c r="V1089" i="4"/>
  <c r="J1089" i="4"/>
  <c r="V1375" i="4"/>
  <c r="J1375" i="4"/>
  <c r="V1602" i="4"/>
  <c r="J1602" i="4"/>
  <c r="V1063" i="4"/>
  <c r="J1063" i="4"/>
  <c r="V1713" i="4"/>
  <c r="J1713" i="4"/>
  <c r="V858" i="4"/>
  <c r="J858" i="4"/>
  <c r="V1627" i="4"/>
  <c r="J1627" i="4"/>
  <c r="V499" i="4"/>
  <c r="J499" i="4"/>
  <c r="V1572" i="4"/>
  <c r="J1572" i="4"/>
  <c r="V1806" i="4"/>
  <c r="J1806" i="4"/>
  <c r="V833" i="4"/>
  <c r="J833" i="4"/>
  <c r="V1202" i="4"/>
  <c r="J1202" i="4"/>
  <c r="V1269" i="4"/>
  <c r="J1269" i="4"/>
  <c r="V300" i="4"/>
  <c r="J300" i="4"/>
  <c r="V109" i="4"/>
  <c r="J109" i="4"/>
  <c r="V957" i="4"/>
  <c r="J957" i="4"/>
  <c r="V650" i="4"/>
  <c r="J650" i="4"/>
  <c r="V1181" i="4"/>
  <c r="J1181" i="4"/>
  <c r="V1156" i="4"/>
  <c r="J1156" i="4"/>
  <c r="V1482" i="4"/>
  <c r="J1482" i="4"/>
  <c r="V1141" i="4"/>
  <c r="J1141" i="4"/>
  <c r="V66" i="4"/>
  <c r="J66" i="4"/>
  <c r="V1502" i="4"/>
  <c r="J1502" i="4"/>
  <c r="V1800" i="4"/>
  <c r="J1800" i="4"/>
  <c r="V1552" i="4"/>
  <c r="J1552" i="4"/>
  <c r="V86" i="4"/>
  <c r="J86" i="4"/>
  <c r="V564" i="4"/>
  <c r="J564" i="4"/>
  <c r="V1758" i="4"/>
  <c r="J1758" i="4"/>
  <c r="V181" i="4"/>
  <c r="J181" i="4"/>
  <c r="V396" i="4"/>
  <c r="J396" i="4"/>
  <c r="V360" i="4"/>
  <c r="J360" i="4"/>
  <c r="V1222" i="4"/>
  <c r="J1222" i="4"/>
  <c r="V1646" i="4"/>
  <c r="J1646" i="4"/>
  <c r="V50" i="4"/>
  <c r="J50" i="4"/>
  <c r="V1309" i="4"/>
  <c r="J1309" i="4"/>
  <c r="V584" i="4"/>
  <c r="J584" i="4"/>
  <c r="V487" i="4"/>
  <c r="J487" i="4"/>
  <c r="V1938" i="4"/>
  <c r="J1938" i="4"/>
  <c r="V810" i="4"/>
  <c r="J810" i="4"/>
  <c r="V797" i="4"/>
  <c r="J797" i="4"/>
  <c r="V1462" i="4"/>
  <c r="J1462" i="4"/>
  <c r="V320" i="4"/>
  <c r="J320" i="4"/>
  <c r="V832" i="4"/>
  <c r="J832" i="4"/>
  <c r="V1593" i="4"/>
  <c r="J1593" i="4"/>
  <c r="V1299" i="4"/>
  <c r="J1299" i="4"/>
  <c r="V1215" i="4"/>
  <c r="J1215" i="4"/>
  <c r="V517" i="4"/>
  <c r="J517" i="4"/>
  <c r="V1550" i="4"/>
  <c r="J1550" i="4"/>
  <c r="V349" i="4"/>
  <c r="J349" i="4"/>
  <c r="V158" i="4"/>
  <c r="J158" i="4"/>
  <c r="V862" i="4"/>
  <c r="J862" i="4"/>
  <c r="V17" i="4"/>
  <c r="J17" i="4"/>
  <c r="V1095" i="4"/>
  <c r="J1095" i="4"/>
  <c r="V794" i="4"/>
  <c r="J794" i="4"/>
  <c r="V796" i="4"/>
  <c r="J796" i="4"/>
  <c r="V1734" i="4"/>
  <c r="J1734" i="4"/>
  <c r="V114" i="4"/>
  <c r="J114" i="4"/>
  <c r="V271" i="4"/>
  <c r="J271" i="4"/>
  <c r="V164" i="4"/>
  <c r="J164" i="4"/>
  <c r="V1740" i="4"/>
  <c r="J1740" i="4"/>
  <c r="V398" i="4"/>
  <c r="J398" i="4"/>
  <c r="V918" i="4"/>
  <c r="J918" i="4"/>
  <c r="V1622" i="4"/>
  <c r="J1622" i="4"/>
  <c r="V778" i="4"/>
  <c r="J778" i="4"/>
  <c r="V758" i="4"/>
  <c r="J758" i="4"/>
  <c r="V1404" i="4"/>
  <c r="J1404" i="4"/>
  <c r="V674" i="4"/>
  <c r="J674" i="4"/>
  <c r="V1035" i="4"/>
  <c r="J1035" i="4"/>
  <c r="V761" i="4"/>
  <c r="J761" i="4"/>
  <c r="V463" i="4"/>
  <c r="J463" i="4"/>
  <c r="V9" i="4"/>
  <c r="J9" i="4"/>
  <c r="V1902" i="4"/>
  <c r="J1902" i="4"/>
  <c r="V876" i="4"/>
  <c r="J876" i="4"/>
  <c r="V85" i="4"/>
  <c r="J85" i="4"/>
  <c r="V1597" i="4"/>
  <c r="J1597" i="4"/>
  <c r="V1019" i="4"/>
  <c r="J1019" i="4"/>
  <c r="V767" i="4"/>
  <c r="J767" i="4"/>
  <c r="V1138" i="4"/>
  <c r="J1138" i="4"/>
  <c r="V5" i="4"/>
  <c r="J5" i="4"/>
  <c r="V1305" i="4"/>
  <c r="J1305" i="4"/>
  <c r="V20" i="4"/>
  <c r="J20" i="4"/>
  <c r="V886" i="4"/>
  <c r="J886" i="4"/>
  <c r="V932" i="4"/>
  <c r="J932" i="4"/>
  <c r="V443" i="4"/>
  <c r="J443" i="4"/>
  <c r="V1970" i="4"/>
  <c r="J1970" i="4"/>
  <c r="V1469" i="4"/>
  <c r="J1469" i="4"/>
  <c r="V1486" i="4"/>
  <c r="J1486" i="4"/>
  <c r="V1149" i="4"/>
  <c r="J1149" i="4"/>
  <c r="V1603" i="4"/>
  <c r="J1603" i="4"/>
  <c r="V65" i="4"/>
  <c r="J65" i="4"/>
  <c r="V1557" i="4"/>
  <c r="J1557" i="4"/>
  <c r="V363" i="4"/>
  <c r="J363" i="4"/>
  <c r="V455" i="4"/>
  <c r="J455" i="4"/>
  <c r="V57" i="4"/>
  <c r="J57" i="4"/>
  <c r="V1617" i="4"/>
  <c r="J1617" i="4"/>
  <c r="V1679" i="4"/>
  <c r="J1679" i="4"/>
  <c r="V1916" i="4"/>
  <c r="J1916" i="4"/>
  <c r="V1686" i="4"/>
  <c r="J1686" i="4"/>
  <c r="V1555" i="4"/>
  <c r="J1555" i="4"/>
  <c r="V642" i="4"/>
  <c r="J642" i="4"/>
  <c r="V166" i="4"/>
  <c r="J166" i="4"/>
  <c r="M334" i="4"/>
  <c r="J334" i="4"/>
  <c r="V76" i="4"/>
  <c r="J76" i="4"/>
  <c r="V545" i="4"/>
  <c r="J545" i="4"/>
  <c r="V1474" i="4"/>
  <c r="J1474" i="4"/>
  <c r="V1341" i="4"/>
  <c r="J1341" i="4"/>
  <c r="V1787" i="4"/>
  <c r="J1787" i="4"/>
  <c r="V1655" i="4"/>
  <c r="J1655" i="4"/>
  <c r="V346" i="4"/>
  <c r="J346" i="4"/>
  <c r="V1147" i="4"/>
  <c r="J1147" i="4"/>
  <c r="V1488" i="4"/>
  <c r="J1488" i="4"/>
  <c r="V457" i="4"/>
  <c r="J457" i="4"/>
  <c r="V718" i="4"/>
  <c r="J718" i="4"/>
  <c r="V73" i="4"/>
  <c r="J73" i="4"/>
  <c r="V619" i="4"/>
  <c r="J619" i="4"/>
  <c r="V1024" i="4"/>
  <c r="J1024" i="4"/>
  <c r="V1754" i="4"/>
  <c r="J1754" i="4"/>
  <c r="V1023" i="4"/>
  <c r="J1023" i="4"/>
  <c r="V1038" i="4"/>
  <c r="J1038" i="4"/>
  <c r="V1229" i="4"/>
  <c r="J1229" i="4"/>
  <c r="V914" i="4"/>
  <c r="J914" i="4"/>
  <c r="V696" i="4"/>
  <c r="J696" i="4"/>
  <c r="V689" i="4"/>
  <c r="J689" i="4"/>
  <c r="V573" i="4"/>
  <c r="J573" i="4"/>
  <c r="N837" i="4"/>
  <c r="J837" i="4"/>
  <c r="V107" i="4"/>
  <c r="J107" i="4"/>
  <c r="V734" i="4"/>
  <c r="J734" i="4"/>
  <c r="V1266" i="4"/>
  <c r="J1266" i="4"/>
  <c r="V919" i="4"/>
  <c r="J919" i="4"/>
  <c r="V1030" i="4"/>
  <c r="J1030" i="4"/>
  <c r="V1021" i="4"/>
  <c r="J1021" i="4"/>
  <c r="V1002" i="4"/>
  <c r="J1002" i="4"/>
  <c r="V1547" i="4"/>
  <c r="J1547" i="4"/>
  <c r="V1735" i="4"/>
  <c r="J1735" i="4"/>
  <c r="V979" i="4"/>
  <c r="J979" i="4"/>
  <c r="V697" i="4"/>
  <c r="J697" i="4"/>
  <c r="V704" i="4"/>
  <c r="J704" i="4"/>
  <c r="V454" i="4"/>
  <c r="J454" i="4"/>
  <c r="V845" i="4"/>
  <c r="J845" i="4"/>
  <c r="V1450" i="4"/>
  <c r="J1450" i="4"/>
  <c r="V1103" i="4"/>
  <c r="J1103" i="4"/>
  <c r="V1118" i="4"/>
  <c r="J1118" i="4"/>
  <c r="V544" i="4"/>
  <c r="J544" i="4"/>
  <c r="V1730" i="4"/>
  <c r="J1730" i="4"/>
  <c r="V1414" i="4"/>
  <c r="J1414" i="4"/>
  <c r="V1541" i="4"/>
  <c r="J1541" i="4"/>
  <c r="V1531" i="4"/>
  <c r="J1531" i="4"/>
  <c r="V1399" i="4"/>
  <c r="J1399" i="4"/>
  <c r="V1510" i="4"/>
  <c r="J1510" i="4"/>
  <c r="V1976" i="4"/>
  <c r="J1976" i="4"/>
  <c r="V407" i="4"/>
  <c r="J407" i="4"/>
  <c r="V165" i="4"/>
  <c r="J165" i="4"/>
  <c r="V425" i="4"/>
  <c r="J425" i="4"/>
  <c r="V1517" i="4"/>
  <c r="J1517" i="4"/>
  <c r="V1795" i="4"/>
  <c r="J1795" i="4"/>
  <c r="V630" i="4"/>
  <c r="J630" i="4"/>
  <c r="V1844" i="4"/>
  <c r="J1844" i="4"/>
  <c r="V1751" i="4"/>
  <c r="J1751" i="4"/>
  <c r="V1851" i="4"/>
  <c r="J1851" i="4"/>
  <c r="V1829" i="4"/>
  <c r="J1829" i="4"/>
  <c r="V1913" i="4"/>
  <c r="J1913" i="4"/>
  <c r="V331" i="4"/>
  <c r="J331" i="4"/>
  <c r="V773" i="4"/>
  <c r="J773" i="4"/>
  <c r="V531" i="4"/>
  <c r="J531" i="4"/>
  <c r="V940" i="4"/>
  <c r="J940" i="4"/>
  <c r="V673" i="4"/>
  <c r="J673" i="4"/>
  <c r="V287" i="4"/>
  <c r="J287" i="4"/>
  <c r="V1763" i="4"/>
  <c r="J1763" i="4"/>
  <c r="V1618" i="4"/>
  <c r="J1618" i="4"/>
  <c r="V1396" i="4"/>
  <c r="J1396" i="4"/>
  <c r="V1523" i="4"/>
  <c r="J1523" i="4"/>
  <c r="V1293" i="4"/>
  <c r="J1293" i="4"/>
  <c r="V874" i="4"/>
  <c r="J874" i="4"/>
  <c r="V1912" i="4"/>
  <c r="J1912" i="4"/>
  <c r="V261" i="4"/>
  <c r="J261" i="4"/>
  <c r="V1973" i="4"/>
  <c r="J1973" i="4"/>
  <c r="V405" i="4"/>
  <c r="J405" i="4"/>
  <c r="V753" i="4"/>
  <c r="J753" i="4"/>
  <c r="V721" i="4"/>
  <c r="J721" i="4"/>
  <c r="V844" i="4"/>
  <c r="J844" i="4"/>
  <c r="V1898" i="4"/>
  <c r="J1898" i="4"/>
  <c r="V1387" i="4"/>
  <c r="J1387" i="4"/>
  <c r="V1086" i="4"/>
  <c r="J1086" i="4"/>
  <c r="V1174" i="4"/>
  <c r="J1174" i="4"/>
  <c r="V1058" i="4"/>
  <c r="J1058" i="4"/>
  <c r="V1236" i="4"/>
  <c r="J1236" i="4"/>
  <c r="V1333" i="4"/>
  <c r="J1333" i="4"/>
  <c r="V1923" i="4"/>
  <c r="J1923" i="4"/>
  <c r="V1123" i="4"/>
  <c r="J1123" i="4"/>
  <c r="V1964" i="4"/>
  <c r="J1964" i="4"/>
  <c r="V77" i="4"/>
  <c r="J77" i="4"/>
  <c r="V161" i="4"/>
  <c r="J161" i="4"/>
  <c r="V802" i="4"/>
  <c r="J802" i="4"/>
  <c r="V317" i="4"/>
  <c r="J317" i="4"/>
  <c r="V691" i="4"/>
  <c r="J691" i="4"/>
  <c r="V217" i="4"/>
  <c r="J217" i="4"/>
  <c r="V1867" i="4"/>
  <c r="J1867" i="4"/>
  <c r="V357" i="4"/>
  <c r="J357" i="4"/>
  <c r="V471" i="4"/>
  <c r="J471" i="4"/>
  <c r="V813" i="4"/>
  <c r="J813" i="4"/>
  <c r="V1690" i="4"/>
  <c r="J1690" i="4"/>
  <c r="V1325" i="4"/>
  <c r="J1325" i="4"/>
  <c r="V245" i="4"/>
  <c r="J245" i="4"/>
  <c r="V703" i="4"/>
  <c r="J703" i="4"/>
  <c r="V2000" i="4"/>
  <c r="J2000" i="4"/>
  <c r="V484" i="4"/>
  <c r="J484" i="4"/>
  <c r="V1276" i="4"/>
  <c r="J1276" i="4"/>
  <c r="V723" i="4"/>
  <c r="J723" i="4"/>
  <c r="V702" i="4"/>
  <c r="J702" i="4"/>
  <c r="V678" i="4"/>
  <c r="J678" i="4"/>
  <c r="V185" i="4"/>
  <c r="J185" i="4"/>
  <c r="V867" i="4"/>
  <c r="J867" i="4"/>
  <c r="V606" i="4"/>
  <c r="J606" i="4"/>
  <c r="V891" i="4"/>
  <c r="J891" i="4"/>
  <c r="V745" i="4"/>
  <c r="J745" i="4"/>
  <c r="V1840" i="4"/>
  <c r="J1840" i="4"/>
  <c r="V1320" i="4"/>
  <c r="J1320" i="4"/>
  <c r="V322" i="4"/>
  <c r="J322" i="4"/>
  <c r="V190" i="4"/>
  <c r="J190" i="4"/>
  <c r="V1904" i="4"/>
  <c r="J1904" i="4"/>
  <c r="V624" i="4"/>
  <c r="J624" i="4"/>
  <c r="V1020" i="4"/>
  <c r="J1020" i="4"/>
  <c r="V351" i="4"/>
  <c r="J351" i="4"/>
  <c r="V265" i="4"/>
  <c r="J265" i="4"/>
  <c r="V666" i="4"/>
  <c r="J666" i="4"/>
  <c r="V616" i="4"/>
  <c r="J616" i="4"/>
  <c r="V1605" i="4"/>
  <c r="J1605" i="4"/>
  <c r="V1057" i="4"/>
  <c r="J1057" i="4"/>
  <c r="V1437" i="4"/>
  <c r="J1437" i="4"/>
  <c r="V1042" i="4"/>
  <c r="J1042" i="4"/>
  <c r="V163" i="4"/>
  <c r="J163" i="4"/>
  <c r="V1233" i="4"/>
  <c r="J1233" i="4"/>
  <c r="V1446" i="4"/>
  <c r="J1446" i="4"/>
  <c r="V1397" i="4"/>
  <c r="J1397" i="4"/>
  <c r="V849" i="4"/>
  <c r="J849" i="4"/>
  <c r="V777" i="4"/>
  <c r="J777" i="4"/>
  <c r="V1614" i="4"/>
  <c r="J1614" i="4"/>
  <c r="V899" i="4"/>
  <c r="J899" i="4"/>
  <c r="V1463" i="4"/>
  <c r="J1463" i="4"/>
  <c r="V1506" i="4"/>
  <c r="J1506" i="4"/>
  <c r="V967" i="4"/>
  <c r="J967" i="4"/>
  <c r="V1604" i="4"/>
  <c r="J1604" i="4"/>
  <c r="V1859" i="4"/>
  <c r="J1859" i="4"/>
  <c r="V232" i="4"/>
  <c r="J232" i="4"/>
  <c r="V1100" i="4"/>
  <c r="J1100" i="4"/>
  <c r="L1543" i="4"/>
  <c r="AL1543" i="4" s="1"/>
  <c r="V4" i="4"/>
  <c r="G1589" i="4"/>
  <c r="H1589" i="4" s="1"/>
  <c r="G1494" i="4"/>
  <c r="H1494" i="4" s="1"/>
  <c r="G259" i="4"/>
  <c r="H259" i="4" s="1"/>
  <c r="G1965" i="4"/>
  <c r="N1494" i="4"/>
  <c r="L1494" i="4"/>
  <c r="AL1494" i="4" s="1"/>
  <c r="N1275" i="4"/>
  <c r="G1634" i="4"/>
  <c r="H1634" i="4" s="1"/>
  <c r="L307" i="4"/>
  <c r="AL307" i="4" s="1"/>
  <c r="N1900" i="4"/>
  <c r="G1401" i="4"/>
  <c r="N100" i="4"/>
  <c r="G1540" i="4"/>
  <c r="H1540" i="4" s="1"/>
  <c r="G40" i="4"/>
  <c r="H40" i="4" s="1"/>
  <c r="G1575" i="4"/>
  <c r="L1901" i="4"/>
  <c r="AL1901" i="4" s="1"/>
  <c r="G2001" i="4"/>
  <c r="H2001" i="4" s="1"/>
  <c r="N1159" i="4"/>
  <c r="L1615" i="4"/>
  <c r="AL1615" i="4" s="1"/>
  <c r="G640" i="4"/>
  <c r="H640" i="4" s="1"/>
  <c r="G925" i="4"/>
  <c r="H925" i="4" s="1"/>
  <c r="G1303" i="4"/>
  <c r="H1303" i="4" s="1"/>
  <c r="M1275" i="4"/>
  <c r="N263" i="4"/>
  <c r="M40" i="4"/>
  <c r="M100" i="4"/>
  <c r="M130" i="4"/>
  <c r="M1159" i="4"/>
  <c r="M2001" i="4"/>
  <c r="L40" i="4"/>
  <c r="AL40" i="4" s="1"/>
  <c r="N1615" i="4"/>
  <c r="L1575" i="4"/>
  <c r="AL1575" i="4" s="1"/>
  <c r="N403" i="4"/>
  <c r="G403" i="4"/>
  <c r="H403" i="4" s="1"/>
  <c r="V3" i="4"/>
  <c r="R189" i="6"/>
  <c r="O189" i="6"/>
  <c r="Q189" i="6" s="1"/>
  <c r="S189" i="6" s="1"/>
  <c r="R1558" i="6"/>
  <c r="O1558" i="6"/>
  <c r="Q1558" i="6" s="1"/>
  <c r="S1558" i="6" s="1"/>
  <c r="R1616" i="6"/>
  <c r="O1616" i="6"/>
  <c r="Q1616" i="6" s="1"/>
  <c r="S1616" i="6" s="1"/>
  <c r="R1003" i="6"/>
  <c r="O1003" i="6"/>
  <c r="Q1003" i="6" s="1"/>
  <c r="S1003" i="6" s="1"/>
  <c r="R1836" i="6"/>
  <c r="O1836" i="6"/>
  <c r="Q1836" i="6" s="1"/>
  <c r="S1836" i="6" s="1"/>
  <c r="R1972" i="6"/>
  <c r="O1972" i="6"/>
  <c r="Q1972" i="6" s="1"/>
  <c r="S1972" i="6" s="1"/>
  <c r="R1231" i="6"/>
  <c r="O1231" i="6"/>
  <c r="Q1231" i="6" s="1"/>
  <c r="S1231" i="6" s="1"/>
  <c r="R1303" i="6"/>
  <c r="O1303" i="6"/>
  <c r="Q1303" i="6" s="1"/>
  <c r="S1303" i="6" s="1"/>
  <c r="R1504" i="6"/>
  <c r="O1504" i="6"/>
  <c r="Q1504" i="6" s="1"/>
  <c r="S1504" i="6" s="1"/>
  <c r="R1346" i="6"/>
  <c r="O1346" i="6"/>
  <c r="Q1346" i="6" s="1"/>
  <c r="S1346" i="6" s="1"/>
  <c r="R1290" i="6"/>
  <c r="O1290" i="6"/>
  <c r="Q1290" i="6" s="1"/>
  <c r="S1290" i="6" s="1"/>
  <c r="R1612" i="6"/>
  <c r="O1612" i="6"/>
  <c r="Q1612" i="6" s="1"/>
  <c r="S1612" i="6" s="1"/>
  <c r="R666" i="6"/>
  <c r="O666" i="6"/>
  <c r="Q666" i="6" s="1"/>
  <c r="S666" i="6" s="1"/>
  <c r="R784" i="6"/>
  <c r="O784" i="6"/>
  <c r="Q784" i="6" s="1"/>
  <c r="S784" i="6" s="1"/>
  <c r="R906" i="6"/>
  <c r="O906" i="6"/>
  <c r="Q906" i="6" s="1"/>
  <c r="S906" i="6" s="1"/>
  <c r="R280" i="6"/>
  <c r="O280" i="6"/>
  <c r="Q280" i="6" s="1"/>
  <c r="S280" i="6" s="1"/>
  <c r="R746" i="6"/>
  <c r="O746" i="6"/>
  <c r="Q746" i="6" s="1"/>
  <c r="S746" i="6" s="1"/>
  <c r="R1022" i="6"/>
  <c r="O1022" i="6"/>
  <c r="Q1022" i="6" s="1"/>
  <c r="S1022" i="6" s="1"/>
  <c r="R1403" i="6"/>
  <c r="O1403" i="6"/>
  <c r="Q1403" i="6" s="1"/>
  <c r="S1403" i="6" s="1"/>
  <c r="R282" i="6"/>
  <c r="O282" i="6"/>
  <c r="Q282" i="6" s="1"/>
  <c r="S282" i="6" s="1"/>
  <c r="R397" i="6"/>
  <c r="O397" i="6"/>
  <c r="Q397" i="6" s="1"/>
  <c r="S397" i="6" s="1"/>
  <c r="R509" i="6"/>
  <c r="O509" i="6"/>
  <c r="Q509" i="6" s="1"/>
  <c r="S509" i="6" s="1"/>
  <c r="R398" i="6"/>
  <c r="O398" i="6"/>
  <c r="Q398" i="6" s="1"/>
  <c r="S398" i="6" s="1"/>
  <c r="R286" i="6"/>
  <c r="O286" i="6"/>
  <c r="Q286" i="6" s="1"/>
  <c r="S286" i="6" s="1"/>
  <c r="R202" i="6"/>
  <c r="O202" i="6"/>
  <c r="Q202" i="6" s="1"/>
  <c r="S202" i="6" s="1"/>
  <c r="R36" i="6"/>
  <c r="O36" i="6"/>
  <c r="Q36" i="6" s="1"/>
  <c r="S36" i="6" s="1"/>
  <c r="R806" i="6"/>
  <c r="O806" i="6"/>
  <c r="Q806" i="6" s="1"/>
  <c r="S806" i="6" s="1"/>
  <c r="R148" i="6"/>
  <c r="O148" i="6"/>
  <c r="Q148" i="6" s="1"/>
  <c r="S148" i="6" s="1"/>
  <c r="R41" i="6"/>
  <c r="O41" i="6"/>
  <c r="Q41" i="6" s="1"/>
  <c r="S41" i="6" s="1"/>
  <c r="R45" i="6"/>
  <c r="O45" i="6"/>
  <c r="Q45" i="6" s="1"/>
  <c r="S45" i="6" s="1"/>
  <c r="R147" i="6"/>
  <c r="O147" i="6"/>
  <c r="Q147" i="6" s="1"/>
  <c r="S147" i="6" s="1"/>
  <c r="R435" i="6"/>
  <c r="O435" i="6"/>
  <c r="Q435" i="6" s="1"/>
  <c r="S435" i="6" s="1"/>
  <c r="R627" i="6"/>
  <c r="O627" i="6"/>
  <c r="Q627" i="6" s="1"/>
  <c r="S627" i="6" s="1"/>
  <c r="R676" i="6"/>
  <c r="O676" i="6"/>
  <c r="Q676" i="6" s="1"/>
  <c r="S676" i="6" s="1"/>
  <c r="R1557" i="6"/>
  <c r="O1557" i="6"/>
  <c r="Q1557" i="6" s="1"/>
  <c r="S1557" i="6" s="1"/>
  <c r="R1985" i="6"/>
  <c r="O1985" i="6"/>
  <c r="Q1985" i="6" s="1"/>
  <c r="S1985" i="6" s="1"/>
  <c r="R1454" i="6"/>
  <c r="O1454" i="6"/>
  <c r="Q1454" i="6" s="1"/>
  <c r="S1454" i="6" s="1"/>
  <c r="R1497" i="6"/>
  <c r="O1497" i="6"/>
  <c r="Q1497" i="6" s="1"/>
  <c r="S1497" i="6" s="1"/>
  <c r="R899" i="6"/>
  <c r="O899" i="6"/>
  <c r="Q899" i="6" s="1"/>
  <c r="S899" i="6" s="1"/>
  <c r="R1700" i="6"/>
  <c r="O1700" i="6"/>
  <c r="Q1700" i="6" s="1"/>
  <c r="S1700" i="6" s="1"/>
  <c r="R1834" i="6"/>
  <c r="O1834" i="6"/>
  <c r="Q1834" i="6" s="1"/>
  <c r="S1834" i="6" s="1"/>
  <c r="R1916" i="6"/>
  <c r="O1916" i="6"/>
  <c r="Q1916" i="6" s="1"/>
  <c r="S1916" i="6" s="1"/>
  <c r="R1956" i="6"/>
  <c r="O1956" i="6"/>
  <c r="Q1956" i="6" s="1"/>
  <c r="S1956" i="6" s="1"/>
  <c r="R1819" i="6"/>
  <c r="O1819" i="6"/>
  <c r="Q1819" i="6" s="1"/>
  <c r="S1819" i="6" s="1"/>
  <c r="R1164" i="6"/>
  <c r="O1164" i="6"/>
  <c r="Q1164" i="6" s="1"/>
  <c r="S1164" i="6" s="1"/>
  <c r="R1111" i="6"/>
  <c r="O1111" i="6"/>
  <c r="Q1111" i="6" s="1"/>
  <c r="S1111" i="6" s="1"/>
  <c r="R1306" i="6"/>
  <c r="O1306" i="6"/>
  <c r="Q1306" i="6" s="1"/>
  <c r="S1306" i="6" s="1"/>
  <c r="R1610" i="6"/>
  <c r="O1610" i="6"/>
  <c r="Q1610" i="6" s="1"/>
  <c r="S1610" i="6" s="1"/>
  <c r="R665" i="6"/>
  <c r="O665" i="6"/>
  <c r="Q665" i="6" s="1"/>
  <c r="S665" i="6" s="1"/>
  <c r="R781" i="6"/>
  <c r="O781" i="6"/>
  <c r="Q781" i="6" s="1"/>
  <c r="S781" i="6" s="1"/>
  <c r="R176" i="6"/>
  <c r="O176" i="6"/>
  <c r="Q176" i="6" s="1"/>
  <c r="S176" i="6" s="1"/>
  <c r="R569" i="6"/>
  <c r="O569" i="6"/>
  <c r="Q569" i="6" s="1"/>
  <c r="S569" i="6" s="1"/>
  <c r="R764" i="6"/>
  <c r="O764" i="6"/>
  <c r="Q764" i="6" s="1"/>
  <c r="S764" i="6" s="1"/>
  <c r="R1040" i="6"/>
  <c r="O1040" i="6"/>
  <c r="Q1040" i="6" s="1"/>
  <c r="S1040" i="6" s="1"/>
  <c r="R1391" i="6"/>
  <c r="O1391" i="6"/>
  <c r="Q1391" i="6" s="1"/>
  <c r="S1391" i="6" s="1"/>
  <c r="R278" i="6"/>
  <c r="O278" i="6"/>
  <c r="Q278" i="6" s="1"/>
  <c r="S278" i="6" s="1"/>
  <c r="R135" i="6"/>
  <c r="O135" i="6"/>
  <c r="Q135" i="6" s="1"/>
  <c r="S135" i="6" s="1"/>
  <c r="R71" i="6"/>
  <c r="O71" i="6"/>
  <c r="Q71" i="6" s="1"/>
  <c r="S71" i="6" s="1"/>
  <c r="R191" i="6"/>
  <c r="O191" i="6"/>
  <c r="Q191" i="6" s="1"/>
  <c r="S191" i="6" s="1"/>
  <c r="R15" i="6"/>
  <c r="O15" i="6"/>
  <c r="Q15" i="6" s="1"/>
  <c r="S15" i="6" s="1"/>
  <c r="R660" i="6"/>
  <c r="O660" i="6"/>
  <c r="Q660" i="6" s="1"/>
  <c r="S660" i="6" s="1"/>
  <c r="R523" i="6"/>
  <c r="O523" i="6"/>
  <c r="Q523" i="6" s="1"/>
  <c r="S523" i="6" s="1"/>
  <c r="R474" i="6"/>
  <c r="O474" i="6"/>
  <c r="Q474" i="6" s="1"/>
  <c r="S474" i="6" s="1"/>
  <c r="R951" i="6"/>
  <c r="O951" i="6"/>
  <c r="Q951" i="6" s="1"/>
  <c r="S951" i="6" s="1"/>
  <c r="R1592" i="6"/>
  <c r="O1592" i="6"/>
  <c r="Q1592" i="6" s="1"/>
  <c r="S1592" i="6" s="1"/>
  <c r="R693" i="6"/>
  <c r="O693" i="6"/>
  <c r="Q693" i="6" s="1"/>
  <c r="S693" i="6" s="1"/>
  <c r="R426" i="6"/>
  <c r="O426" i="6"/>
  <c r="Q426" i="6" s="1"/>
  <c r="S426" i="6" s="1"/>
  <c r="R1299" i="6"/>
  <c r="O1299" i="6"/>
  <c r="Q1299" i="6" s="1"/>
  <c r="S1299" i="6" s="1"/>
  <c r="R768" i="6"/>
  <c r="O768" i="6"/>
  <c r="Q768" i="6" s="1"/>
  <c r="S768" i="6" s="1"/>
  <c r="R846" i="6"/>
  <c r="O846" i="6"/>
  <c r="Q846" i="6" s="1"/>
  <c r="S846" i="6" s="1"/>
  <c r="R842" i="6"/>
  <c r="O842" i="6"/>
  <c r="Q842" i="6" s="1"/>
  <c r="S842" i="6" s="1"/>
  <c r="R1542" i="6"/>
  <c r="O1542" i="6"/>
  <c r="Q1542" i="6" s="1"/>
  <c r="S1542" i="6" s="1"/>
  <c r="R1597" i="6"/>
  <c r="O1597" i="6"/>
  <c r="Q1597" i="6" s="1"/>
  <c r="S1597" i="6" s="1"/>
  <c r="R987" i="6"/>
  <c r="O987" i="6"/>
  <c r="Q987" i="6" s="1"/>
  <c r="S987" i="6" s="1"/>
  <c r="R1815" i="6"/>
  <c r="O1815" i="6"/>
  <c r="Q1815" i="6" s="1"/>
  <c r="S1815" i="6" s="1"/>
  <c r="R1949" i="6"/>
  <c r="O1949" i="6"/>
  <c r="Q1949" i="6" s="1"/>
  <c r="S1949" i="6" s="1"/>
  <c r="R1213" i="6"/>
  <c r="O1213" i="6"/>
  <c r="Q1213" i="6" s="1"/>
  <c r="S1213" i="6" s="1"/>
  <c r="R1285" i="6"/>
  <c r="O1285" i="6"/>
  <c r="Q1285" i="6" s="1"/>
  <c r="S1285" i="6" s="1"/>
  <c r="R1472" i="6"/>
  <c r="O1472" i="6"/>
  <c r="Q1472" i="6" s="1"/>
  <c r="S1472" i="6" s="1"/>
  <c r="R1311" i="6"/>
  <c r="O1311" i="6"/>
  <c r="Q1311" i="6" s="1"/>
  <c r="S1311" i="6" s="1"/>
  <c r="R1256" i="6"/>
  <c r="O1256" i="6"/>
  <c r="Q1256" i="6" s="1"/>
  <c r="S1256" i="6" s="1"/>
  <c r="R1547" i="6"/>
  <c r="O1547" i="6"/>
  <c r="Q1547" i="6" s="1"/>
  <c r="S1547" i="6" s="1"/>
  <c r="R1980" i="6"/>
  <c r="O1980" i="6"/>
  <c r="Q1980" i="6" s="1"/>
  <c r="S1980" i="6" s="1"/>
  <c r="R766" i="6"/>
  <c r="O766" i="6"/>
  <c r="Q766" i="6" s="1"/>
  <c r="S766" i="6" s="1"/>
  <c r="R885" i="6"/>
  <c r="O885" i="6"/>
  <c r="Q885" i="6" s="1"/>
  <c r="S885" i="6" s="1"/>
  <c r="R264" i="6"/>
  <c r="O264" i="6"/>
  <c r="Q264" i="6" s="1"/>
  <c r="S264" i="6" s="1"/>
  <c r="R710" i="6"/>
  <c r="O710" i="6"/>
  <c r="Q710" i="6" s="1"/>
  <c r="S710" i="6" s="1"/>
  <c r="R981" i="6"/>
  <c r="O981" i="6"/>
  <c r="Q981" i="6" s="1"/>
  <c r="S981" i="6" s="1"/>
  <c r="R1329" i="6"/>
  <c r="O1329" i="6"/>
  <c r="Q1329" i="6" s="1"/>
  <c r="S1329" i="6" s="1"/>
  <c r="R263" i="6"/>
  <c r="O263" i="6"/>
  <c r="Q263" i="6" s="1"/>
  <c r="S263" i="6" s="1"/>
  <c r="R379" i="6"/>
  <c r="O379" i="6"/>
  <c r="Q379" i="6" s="1"/>
  <c r="S379" i="6" s="1"/>
  <c r="R473" i="6"/>
  <c r="O473" i="6"/>
  <c r="Q473" i="6" s="1"/>
  <c r="S473" i="6" s="1"/>
  <c r="R362" i="6"/>
  <c r="O362" i="6"/>
  <c r="Q362" i="6" s="1"/>
  <c r="S362" i="6" s="1"/>
  <c r="R250" i="6"/>
  <c r="O250" i="6"/>
  <c r="Q250" i="6" s="1"/>
  <c r="S250" i="6" s="1"/>
  <c r="R181" i="6"/>
  <c r="O181" i="6"/>
  <c r="Q181" i="6" s="1"/>
  <c r="S181" i="6" s="1"/>
  <c r="R245" i="6"/>
  <c r="O245" i="6"/>
  <c r="Q245" i="6" s="1"/>
  <c r="S245" i="6" s="1"/>
  <c r="R109" i="6"/>
  <c r="O109" i="6"/>
  <c r="Q109" i="6" s="1"/>
  <c r="S109" i="6" s="1"/>
  <c r="R1724" i="6"/>
  <c r="O1724" i="6"/>
  <c r="Q1724" i="6" s="1"/>
  <c r="S1724" i="6" s="1"/>
  <c r="R724" i="6"/>
  <c r="O724" i="6"/>
  <c r="Q724" i="6" s="1"/>
  <c r="S724" i="6" s="1"/>
  <c r="R903" i="6"/>
  <c r="O903" i="6"/>
  <c r="Q903" i="6" s="1"/>
  <c r="S903" i="6" s="1"/>
  <c r="R731" i="6"/>
  <c r="O731" i="6"/>
  <c r="Q731" i="6" s="1"/>
  <c r="S731" i="6" s="1"/>
  <c r="R323" i="6"/>
  <c r="O323" i="6"/>
  <c r="Q323" i="6" s="1"/>
  <c r="S323" i="6" s="1"/>
  <c r="R1232" i="6"/>
  <c r="O1232" i="6"/>
  <c r="Q1232" i="6" s="1"/>
  <c r="S1232" i="6" s="1"/>
  <c r="R684" i="6"/>
  <c r="O684" i="6"/>
  <c r="Q684" i="6" s="1"/>
  <c r="S684" i="6" s="1"/>
  <c r="R1118" i="6"/>
  <c r="O1118" i="6"/>
  <c r="Q1118" i="6" s="1"/>
  <c r="S1118" i="6" s="1"/>
  <c r="R1918" i="6"/>
  <c r="O1918" i="6"/>
  <c r="Q1918" i="6" s="1"/>
  <c r="S1918" i="6" s="1"/>
  <c r="R1342" i="6"/>
  <c r="O1342" i="6"/>
  <c r="Q1342" i="6" s="1"/>
  <c r="S1342" i="6" s="1"/>
  <c r="R1369" i="6"/>
  <c r="O1369" i="6"/>
  <c r="Q1369" i="6" s="1"/>
  <c r="S1369" i="6" s="1"/>
  <c r="R787" i="6"/>
  <c r="O787" i="6"/>
  <c r="Q787" i="6" s="1"/>
  <c r="S787" i="6" s="1"/>
  <c r="R1554" i="6"/>
  <c r="O1554" i="6"/>
  <c r="Q1554" i="6" s="1"/>
  <c r="S1554" i="6" s="1"/>
  <c r="R1688" i="6"/>
  <c r="O1688" i="6"/>
  <c r="Q1688" i="6" s="1"/>
  <c r="S1688" i="6" s="1"/>
  <c r="R1770" i="6"/>
  <c r="O1770" i="6"/>
  <c r="Q1770" i="6" s="1"/>
  <c r="S1770" i="6" s="1"/>
  <c r="R1723" i="6"/>
  <c r="O1723" i="6"/>
  <c r="Q1723" i="6" s="1"/>
  <c r="S1723" i="6" s="1"/>
  <c r="R1586" i="6"/>
  <c r="O1586" i="6"/>
  <c r="Q1586" i="6" s="1"/>
  <c r="S1586" i="6" s="1"/>
  <c r="R1032" i="6"/>
  <c r="O1032" i="6"/>
  <c r="Q1032" i="6" s="1"/>
  <c r="S1032" i="6" s="1"/>
  <c r="R965" i="6"/>
  <c r="O965" i="6"/>
  <c r="Q965" i="6" s="1"/>
  <c r="S965" i="6" s="1"/>
  <c r="R1110" i="6"/>
  <c r="O1110" i="6"/>
  <c r="Q1110" i="6" s="1"/>
  <c r="S1110" i="6" s="1"/>
  <c r="R1288" i="6"/>
  <c r="O1288" i="6"/>
  <c r="Q1288" i="6" s="1"/>
  <c r="S1288" i="6" s="1"/>
  <c r="R1565" i="6"/>
  <c r="O1565" i="6"/>
  <c r="Q1565" i="6" s="1"/>
  <c r="S1565" i="6" s="1"/>
  <c r="R653" i="6"/>
  <c r="O653" i="6"/>
  <c r="Q653" i="6" s="1"/>
  <c r="S653" i="6" s="1"/>
  <c r="R64" i="6"/>
  <c r="O64" i="6"/>
  <c r="Q64" i="6" s="1"/>
  <c r="S64" i="6" s="1"/>
  <c r="R439" i="6"/>
  <c r="O439" i="6"/>
  <c r="Q439" i="6" s="1"/>
  <c r="S439" i="6" s="1"/>
  <c r="R568" i="6"/>
  <c r="O568" i="6"/>
  <c r="Q568" i="6" s="1"/>
  <c r="S568" i="6" s="1"/>
  <c r="R364" i="6"/>
  <c r="O364" i="6"/>
  <c r="Q364" i="6" s="1"/>
  <c r="S364" i="6" s="1"/>
  <c r="R669" i="6"/>
  <c r="O669" i="6"/>
  <c r="Q669" i="6" s="1"/>
  <c r="S669" i="6" s="1"/>
  <c r="R274" i="6"/>
  <c r="O274" i="6"/>
  <c r="Q274" i="6" s="1"/>
  <c r="S274" i="6" s="1"/>
  <c r="R1718" i="6"/>
  <c r="O1718" i="6"/>
  <c r="Q1718" i="6" s="1"/>
  <c r="S1718" i="6" s="1"/>
  <c r="R1799" i="6"/>
  <c r="O1799" i="6"/>
  <c r="Q1799" i="6" s="1"/>
  <c r="S1799" i="6" s="1"/>
  <c r="R1163" i="6"/>
  <c r="O1163" i="6"/>
  <c r="Q1163" i="6" s="1"/>
  <c r="S1163" i="6" s="1"/>
  <c r="R587" i="6"/>
  <c r="O587" i="6"/>
  <c r="Q587" i="6" s="1"/>
  <c r="S587" i="6" s="1"/>
  <c r="R1296" i="6"/>
  <c r="O1296" i="6"/>
  <c r="Q1296" i="6" s="1"/>
  <c r="S1296" i="6" s="1"/>
  <c r="R1427" i="6"/>
  <c r="O1427" i="6"/>
  <c r="Q1427" i="6" s="1"/>
  <c r="S1427" i="6" s="1"/>
  <c r="R1509" i="6"/>
  <c r="O1509" i="6"/>
  <c r="Q1509" i="6" s="1"/>
  <c r="S1509" i="6" s="1"/>
  <c r="R1839" i="6"/>
  <c r="O1839" i="6"/>
  <c r="Q1839" i="6" s="1"/>
  <c r="S1839" i="6" s="1"/>
  <c r="R1681" i="6"/>
  <c r="O1681" i="6"/>
  <c r="Q1681" i="6" s="1"/>
  <c r="S1681" i="6" s="1"/>
  <c r="R1818" i="6"/>
  <c r="O1818" i="6"/>
  <c r="Q1818" i="6" s="1"/>
  <c r="S1818" i="6" s="1"/>
  <c r="R722" i="6"/>
  <c r="O722" i="6"/>
  <c r="Q722" i="6" s="1"/>
  <c r="S722" i="6" s="1"/>
  <c r="R849" i="6"/>
  <c r="O849" i="6"/>
  <c r="Q849" i="6" s="1"/>
  <c r="S849" i="6" s="1"/>
  <c r="R983" i="6"/>
  <c r="O983" i="6"/>
  <c r="Q983" i="6" s="1"/>
  <c r="S983" i="6" s="1"/>
  <c r="R1116" i="6"/>
  <c r="O1116" i="6"/>
  <c r="Q1116" i="6" s="1"/>
  <c r="S1116" i="6" s="1"/>
  <c r="R440" i="6"/>
  <c r="O440" i="6"/>
  <c r="Q440" i="6" s="1"/>
  <c r="S440" i="6" s="1"/>
  <c r="R1151" i="6"/>
  <c r="O1151" i="6"/>
  <c r="Q1151" i="6" s="1"/>
  <c r="S1151" i="6" s="1"/>
  <c r="R1767" i="6"/>
  <c r="O1767" i="6"/>
  <c r="Q1767" i="6" s="1"/>
  <c r="S1767" i="6" s="1"/>
  <c r="R338" i="6"/>
  <c r="O338" i="6"/>
  <c r="Q338" i="6" s="1"/>
  <c r="S338" i="6" s="1"/>
  <c r="R465" i="6"/>
  <c r="O465" i="6"/>
  <c r="Q465" i="6" s="1"/>
  <c r="S465" i="6" s="1"/>
  <c r="R584" i="6"/>
  <c r="O584" i="6"/>
  <c r="Q584" i="6" s="1"/>
  <c r="S584" i="6" s="1"/>
  <c r="R1169" i="6"/>
  <c r="O1169" i="6"/>
  <c r="Q1169" i="6" s="1"/>
  <c r="S1169" i="6" s="1"/>
  <c r="R909" i="6"/>
  <c r="O909" i="6"/>
  <c r="Q909" i="6" s="1"/>
  <c r="S909" i="6" s="1"/>
  <c r="R679" i="6"/>
  <c r="O679" i="6"/>
  <c r="Q679" i="6" s="1"/>
  <c r="S679" i="6" s="1"/>
  <c r="R535" i="6"/>
  <c r="O535" i="6"/>
  <c r="Q535" i="6" s="1"/>
  <c r="S535" i="6" s="1"/>
  <c r="R17" i="6"/>
  <c r="O17" i="6"/>
  <c r="Q17" i="6" s="1"/>
  <c r="S17" i="6" s="1"/>
  <c r="R1018" i="6"/>
  <c r="O1018" i="6"/>
  <c r="Q1018" i="6" s="1"/>
  <c r="S1018" i="6" s="1"/>
  <c r="R532" i="6"/>
  <c r="O532" i="6"/>
  <c r="Q532" i="6" s="1"/>
  <c r="S532" i="6" s="1"/>
  <c r="R1862" i="6"/>
  <c r="O1862" i="6"/>
  <c r="Q1862" i="6" s="1"/>
  <c r="S1862" i="6" s="1"/>
  <c r="R1572" i="6"/>
  <c r="O1572" i="6"/>
  <c r="Q1572" i="6" s="1"/>
  <c r="S1572" i="6" s="1"/>
  <c r="R1732" i="6"/>
  <c r="O1732" i="6"/>
  <c r="Q1732" i="6" s="1"/>
  <c r="S1732" i="6" s="1"/>
  <c r="R682" i="6"/>
  <c r="O682" i="6"/>
  <c r="Q682" i="6" s="1"/>
  <c r="S682" i="6" s="1"/>
  <c r="R915" i="6"/>
  <c r="O915" i="6"/>
  <c r="Q915" i="6" s="1"/>
  <c r="S915" i="6" s="1"/>
  <c r="R1154" i="6"/>
  <c r="O1154" i="6"/>
  <c r="Q1154" i="6" s="1"/>
  <c r="S1154" i="6" s="1"/>
  <c r="R406" i="6"/>
  <c r="O406" i="6"/>
  <c r="Q406" i="6" s="1"/>
  <c r="S406" i="6" s="1"/>
  <c r="R194" i="6"/>
  <c r="O194" i="6"/>
  <c r="Q194" i="6" s="1"/>
  <c r="S194" i="6" s="1"/>
  <c r="R1518" i="6"/>
  <c r="O1518" i="6"/>
  <c r="Q1518" i="6" s="1"/>
  <c r="S1518" i="6" s="1"/>
  <c r="R1570" i="6"/>
  <c r="O1570" i="6"/>
  <c r="Q1570" i="6" s="1"/>
  <c r="S1570" i="6" s="1"/>
  <c r="R963" i="6"/>
  <c r="O963" i="6"/>
  <c r="Q963" i="6" s="1"/>
  <c r="S963" i="6" s="1"/>
  <c r="R1784" i="6"/>
  <c r="O1784" i="6"/>
  <c r="Q1784" i="6" s="1"/>
  <c r="S1784" i="6" s="1"/>
  <c r="R1919" i="6"/>
  <c r="O1919" i="6"/>
  <c r="Q1919" i="6" s="1"/>
  <c r="S1919" i="6" s="1"/>
  <c r="R1185" i="6"/>
  <c r="O1185" i="6"/>
  <c r="Q1185" i="6" s="1"/>
  <c r="S1185" i="6" s="1"/>
  <c r="R1257" i="6"/>
  <c r="O1257" i="6"/>
  <c r="Q1257" i="6" s="1"/>
  <c r="S1257" i="6" s="1"/>
  <c r="R1953" i="6"/>
  <c r="O1953" i="6"/>
  <c r="Q1953" i="6" s="1"/>
  <c r="S1953" i="6" s="1"/>
  <c r="R1270" i="6"/>
  <c r="O1270" i="6"/>
  <c r="Q1270" i="6" s="1"/>
  <c r="S1270" i="6" s="1"/>
  <c r="R1207" i="6"/>
  <c r="O1207" i="6"/>
  <c r="Q1207" i="6" s="1"/>
  <c r="S1207" i="6" s="1"/>
  <c r="R1455" i="6"/>
  <c r="O1455" i="6"/>
  <c r="Q1455" i="6" s="1"/>
  <c r="S1455" i="6" s="1"/>
  <c r="R1879" i="6"/>
  <c r="O1879" i="6"/>
  <c r="Q1879" i="6" s="1"/>
  <c r="S1879" i="6" s="1"/>
  <c r="R738" i="6"/>
  <c r="O738" i="6"/>
  <c r="Q738" i="6" s="1"/>
  <c r="S738" i="6" s="1"/>
  <c r="R854" i="6"/>
  <c r="O854" i="6"/>
  <c r="Q854" i="6" s="1"/>
  <c r="S854" i="6" s="1"/>
  <c r="R240" i="6"/>
  <c r="O240" i="6"/>
  <c r="Q240" i="6" s="1"/>
  <c r="S240" i="6" s="1"/>
  <c r="R655" i="6"/>
  <c r="O655" i="6"/>
  <c r="Q655" i="6" s="1"/>
  <c r="S655" i="6" s="1"/>
  <c r="R918" i="6"/>
  <c r="O918" i="6"/>
  <c r="Q918" i="6" s="1"/>
  <c r="S918" i="6" s="1"/>
  <c r="R1228" i="6"/>
  <c r="O1228" i="6"/>
  <c r="Q1228" i="6" s="1"/>
  <c r="S1228" i="6" s="1"/>
  <c r="R970" i="6"/>
  <c r="O970" i="6"/>
  <c r="Q970" i="6" s="1"/>
  <c r="S970" i="6" s="1"/>
  <c r="R132" i="6"/>
  <c r="O132" i="6"/>
  <c r="Q132" i="6" s="1"/>
  <c r="S132" i="6" s="1"/>
  <c r="R1539" i="6"/>
  <c r="O1539" i="6"/>
  <c r="Q1539" i="6" s="1"/>
  <c r="S1539" i="6" s="1"/>
  <c r="R646" i="6"/>
  <c r="O646" i="6"/>
  <c r="Q646" i="6" s="1"/>
  <c r="S646" i="6" s="1"/>
  <c r="R149" i="6"/>
  <c r="O149" i="6"/>
  <c r="Q149" i="6" s="1"/>
  <c r="S149" i="6" s="1"/>
  <c r="R182" i="6"/>
  <c r="O182" i="6"/>
  <c r="Q182" i="6" s="1"/>
  <c r="S182" i="6" s="1"/>
  <c r="R349" i="6"/>
  <c r="O349" i="6"/>
  <c r="Q349" i="6" s="1"/>
  <c r="S349" i="6" s="1"/>
  <c r="R69" i="6"/>
  <c r="O69" i="6"/>
  <c r="Q69" i="6" s="1"/>
  <c r="S69" i="6" s="1"/>
  <c r="R1608" i="6"/>
  <c r="O1608" i="6"/>
  <c r="Q1608" i="6" s="1"/>
  <c r="S1608" i="6" s="1"/>
  <c r="R296" i="6"/>
  <c r="O296" i="6"/>
  <c r="Q296" i="6" s="1"/>
  <c r="S296" i="6" s="1"/>
  <c r="R505" i="6"/>
  <c r="O505" i="6"/>
  <c r="Q505" i="6" s="1"/>
  <c r="S505" i="6" s="1"/>
  <c r="R1371" i="6"/>
  <c r="O1371" i="6"/>
  <c r="Q1371" i="6" s="1"/>
  <c r="S1371" i="6" s="1"/>
  <c r="R450" i="6"/>
  <c r="O450" i="6"/>
  <c r="Q450" i="6" s="1"/>
  <c r="S450" i="6" s="1"/>
  <c r="R1510" i="6"/>
  <c r="O1510" i="6"/>
  <c r="Q1510" i="6" s="1"/>
  <c r="S1510" i="6" s="1"/>
  <c r="R1561" i="6"/>
  <c r="O1561" i="6"/>
  <c r="Q1561" i="6" s="1"/>
  <c r="S1561" i="6" s="1"/>
  <c r="R955" i="6"/>
  <c r="O955" i="6"/>
  <c r="Q955" i="6" s="1"/>
  <c r="S955" i="6" s="1"/>
  <c r="R1773" i="6"/>
  <c r="O1773" i="6"/>
  <c r="Q1773" i="6" s="1"/>
  <c r="S1773" i="6" s="1"/>
  <c r="R1907" i="6"/>
  <c r="O1907" i="6"/>
  <c r="Q1907" i="6" s="1"/>
  <c r="S1907" i="6" s="1"/>
  <c r="R1995" i="6"/>
  <c r="O1995" i="6"/>
  <c r="Q1995" i="6" s="1"/>
  <c r="S1995" i="6" s="1"/>
  <c r="R1248" i="6"/>
  <c r="O1248" i="6"/>
  <c r="Q1248" i="6" s="1"/>
  <c r="S1248" i="6" s="1"/>
  <c r="R1935" i="6"/>
  <c r="O1935" i="6"/>
  <c r="Q1935" i="6" s="1"/>
  <c r="S1935" i="6" s="1"/>
  <c r="R1254" i="6"/>
  <c r="O1254" i="6"/>
  <c r="Q1254" i="6" s="1"/>
  <c r="S1254" i="6" s="1"/>
  <c r="R1192" i="6"/>
  <c r="O1192" i="6"/>
  <c r="Q1192" i="6" s="1"/>
  <c r="S1192" i="6" s="1"/>
  <c r="R1435" i="6"/>
  <c r="O1435" i="6"/>
  <c r="Q1435" i="6" s="1"/>
  <c r="S1435" i="6" s="1"/>
  <c r="R1842" i="6"/>
  <c r="O1842" i="6"/>
  <c r="Q1842" i="6" s="1"/>
  <c r="S1842" i="6" s="1"/>
  <c r="R729" i="6"/>
  <c r="O729" i="6"/>
  <c r="Q729" i="6" s="1"/>
  <c r="S729" i="6" s="1"/>
  <c r="R845" i="6"/>
  <c r="O845" i="6"/>
  <c r="Q845" i="6" s="1"/>
  <c r="S845" i="6" s="1"/>
  <c r="R232" i="6"/>
  <c r="O232" i="6"/>
  <c r="Q232" i="6" s="1"/>
  <c r="S232" i="6" s="1"/>
  <c r="R642" i="6"/>
  <c r="O642" i="6"/>
  <c r="Q642" i="6" s="1"/>
  <c r="S642" i="6" s="1"/>
  <c r="R897" i="6"/>
  <c r="O897" i="6"/>
  <c r="Q897" i="6" s="1"/>
  <c r="S897" i="6" s="1"/>
  <c r="R1197" i="6"/>
  <c r="O1197" i="6"/>
  <c r="Q1197" i="6" s="1"/>
  <c r="S1197" i="6" s="1"/>
  <c r="R1800" i="6"/>
  <c r="O1800" i="6"/>
  <c r="Q1800" i="6" s="1"/>
  <c r="S1800" i="6" s="1"/>
  <c r="R342" i="6"/>
  <c r="O342" i="6"/>
  <c r="Q342" i="6" s="1"/>
  <c r="S342" i="6" s="1"/>
  <c r="R399" i="6"/>
  <c r="O399" i="6"/>
  <c r="Q399" i="6" s="1"/>
  <c r="S399" i="6" s="1"/>
  <c r="R289" i="6"/>
  <c r="O289" i="6"/>
  <c r="Q289" i="6" s="1"/>
  <c r="S289" i="6" s="1"/>
  <c r="R206" i="6"/>
  <c r="O206" i="6"/>
  <c r="Q206" i="6" s="1"/>
  <c r="S206" i="6" s="1"/>
  <c r="R139" i="6"/>
  <c r="O139" i="6"/>
  <c r="Q139" i="6" s="1"/>
  <c r="S139" i="6" s="1"/>
  <c r="R162" i="6"/>
  <c r="O162" i="6"/>
  <c r="Q162" i="6" s="1"/>
  <c r="S162" i="6" s="1"/>
  <c r="R26" i="6"/>
  <c r="O26" i="6"/>
  <c r="Q26" i="6" s="1"/>
  <c r="S26" i="6" s="1"/>
  <c r="R404" i="6"/>
  <c r="O404" i="6"/>
  <c r="Q404" i="6" s="1"/>
  <c r="S404" i="6" s="1"/>
  <c r="R1008" i="6"/>
  <c r="O1008" i="6"/>
  <c r="Q1008" i="6" s="1"/>
  <c r="S1008" i="6" s="1"/>
  <c r="R1615" i="6"/>
  <c r="O1615" i="6"/>
  <c r="Q1615" i="6" s="1"/>
  <c r="S1615" i="6" s="1"/>
  <c r="R668" i="6"/>
  <c r="O668" i="6"/>
  <c r="Q668" i="6" s="1"/>
  <c r="S668" i="6" s="1"/>
  <c r="R818" i="6"/>
  <c r="O818" i="6"/>
  <c r="Q818" i="6" s="1"/>
  <c r="S818" i="6" s="1"/>
  <c r="R277" i="6"/>
  <c r="O277" i="6"/>
  <c r="Q277" i="6" s="1"/>
  <c r="S277" i="6" s="1"/>
  <c r="R1312" i="6"/>
  <c r="O1312" i="6"/>
  <c r="Q1312" i="6" s="1"/>
  <c r="S1312" i="6" s="1"/>
  <c r="R1979" i="6"/>
  <c r="O1979" i="6"/>
  <c r="Q1979" i="6" s="1"/>
  <c r="S1979" i="6" s="1"/>
  <c r="R976" i="6"/>
  <c r="O976" i="6"/>
  <c r="Q976" i="6" s="1"/>
  <c r="S976" i="6" s="1"/>
  <c r="R1694" i="6"/>
  <c r="O1694" i="6"/>
  <c r="Q1694" i="6" s="1"/>
  <c r="S1694" i="6" s="1"/>
  <c r="R1771" i="6"/>
  <c r="O1771" i="6"/>
  <c r="Q1771" i="6" s="1"/>
  <c r="S1771" i="6" s="1"/>
  <c r="R1139" i="6"/>
  <c r="O1139" i="6"/>
  <c r="Q1139" i="6" s="1"/>
  <c r="S1139" i="6" s="1"/>
  <c r="R563" i="6"/>
  <c r="O563" i="6"/>
  <c r="Q563" i="6" s="1"/>
  <c r="S563" i="6" s="1"/>
  <c r="R1269" i="6"/>
  <c r="O1269" i="6"/>
  <c r="Q1269" i="6" s="1"/>
  <c r="S1269" i="6" s="1"/>
  <c r="R1395" i="6"/>
  <c r="O1395" i="6"/>
  <c r="Q1395" i="6" s="1"/>
  <c r="S1395" i="6" s="1"/>
  <c r="R1477" i="6"/>
  <c r="O1477" i="6"/>
  <c r="Q1477" i="6" s="1"/>
  <c r="S1477" i="6" s="1"/>
  <c r="R1787" i="6"/>
  <c r="O1787" i="6"/>
  <c r="Q1787" i="6" s="1"/>
  <c r="S1787" i="6" s="1"/>
  <c r="R1629" i="6"/>
  <c r="O1629" i="6"/>
  <c r="Q1629" i="6" s="1"/>
  <c r="S1629" i="6" s="1"/>
  <c r="R1715" i="6"/>
  <c r="O1715" i="6"/>
  <c r="Q1715" i="6" s="1"/>
  <c r="S1715" i="6" s="1"/>
  <c r="R695" i="6"/>
  <c r="O695" i="6"/>
  <c r="Q695" i="6" s="1"/>
  <c r="S695" i="6" s="1"/>
  <c r="R822" i="6"/>
  <c r="O822" i="6"/>
  <c r="Q822" i="6" s="1"/>
  <c r="S822" i="6" s="1"/>
  <c r="R952" i="6"/>
  <c r="O952" i="6"/>
  <c r="Q952" i="6" s="1"/>
  <c r="S952" i="6" s="1"/>
  <c r="R1084" i="6"/>
  <c r="O1084" i="6"/>
  <c r="Q1084" i="6" s="1"/>
  <c r="S1084" i="6" s="1"/>
  <c r="R416" i="6"/>
  <c r="O416" i="6"/>
  <c r="Q416" i="6" s="1"/>
  <c r="S416" i="6" s="1"/>
  <c r="R1086" i="6"/>
  <c r="O1086" i="6"/>
  <c r="Q1086" i="6" s="1"/>
  <c r="S1086" i="6" s="1"/>
  <c r="R1567" i="6"/>
  <c r="O1567" i="6"/>
  <c r="Q1567" i="6" s="1"/>
  <c r="S1567" i="6" s="1"/>
  <c r="R310" i="6"/>
  <c r="O310" i="6"/>
  <c r="Q310" i="6" s="1"/>
  <c r="S310" i="6" s="1"/>
  <c r="R437" i="6"/>
  <c r="O437" i="6"/>
  <c r="Q437" i="6" s="1"/>
  <c r="S437" i="6" s="1"/>
  <c r="R553" i="6"/>
  <c r="O553" i="6"/>
  <c r="Q553" i="6" s="1"/>
  <c r="S553" i="6" s="1"/>
  <c r="R1039" i="6"/>
  <c r="O1039" i="6"/>
  <c r="Q1039" i="6" s="1"/>
  <c r="S1039" i="6" s="1"/>
  <c r="R792" i="6"/>
  <c r="O792" i="6"/>
  <c r="Q792" i="6" s="1"/>
  <c r="S792" i="6" s="1"/>
  <c r="R604" i="6"/>
  <c r="O604" i="6"/>
  <c r="Q604" i="6" s="1"/>
  <c r="S604" i="6" s="1"/>
  <c r="R481" i="6"/>
  <c r="O481" i="6"/>
  <c r="Q481" i="6" s="1"/>
  <c r="S481" i="6" s="1"/>
  <c r="R500" i="6"/>
  <c r="O500" i="6"/>
  <c r="Q500" i="6" s="1"/>
  <c r="S500" i="6" s="1"/>
  <c r="R262" i="6"/>
  <c r="O262" i="6"/>
  <c r="Q262" i="6" s="1"/>
  <c r="S262" i="6" s="1"/>
  <c r="R313" i="6"/>
  <c r="O313" i="6"/>
  <c r="Q313" i="6" s="1"/>
  <c r="S313" i="6" s="1"/>
  <c r="R1115" i="6"/>
  <c r="O1115" i="6"/>
  <c r="Q1115" i="6" s="1"/>
  <c r="S1115" i="6" s="1"/>
  <c r="R968" i="6"/>
  <c r="O968" i="6"/>
  <c r="Q968" i="6" s="1"/>
  <c r="S968" i="6" s="1"/>
  <c r="R266" i="6"/>
  <c r="O266" i="6"/>
  <c r="Q266" i="6" s="1"/>
  <c r="S266" i="6" s="1"/>
  <c r="R12" i="6"/>
  <c r="O12" i="6"/>
  <c r="Q12" i="6" s="1"/>
  <c r="S12" i="6" s="1"/>
  <c r="R1519" i="6"/>
  <c r="O1519" i="6"/>
  <c r="Q1519" i="6" s="1"/>
  <c r="S1519" i="6" s="1"/>
  <c r="R257" i="6"/>
  <c r="O257" i="6"/>
  <c r="Q257" i="6" s="1"/>
  <c r="S257" i="6" s="1"/>
  <c r="R57" i="6"/>
  <c r="O57" i="6"/>
  <c r="Q57" i="6" s="1"/>
  <c r="S57" i="6" s="1"/>
  <c r="R1686" i="6"/>
  <c r="O1686" i="6"/>
  <c r="Q1686" i="6" s="1"/>
  <c r="S1686" i="6" s="1"/>
  <c r="R1762" i="6"/>
  <c r="O1762" i="6"/>
  <c r="Q1762" i="6" s="1"/>
  <c r="S1762" i="6" s="1"/>
  <c r="R1131" i="6"/>
  <c r="O1131" i="6"/>
  <c r="Q1131" i="6" s="1"/>
  <c r="S1131" i="6" s="1"/>
  <c r="R555" i="6"/>
  <c r="O555" i="6"/>
  <c r="Q555" i="6" s="1"/>
  <c r="S555" i="6" s="1"/>
  <c r="R1260" i="6"/>
  <c r="O1260" i="6"/>
  <c r="Q1260" i="6" s="1"/>
  <c r="S1260" i="6" s="1"/>
  <c r="R1385" i="6"/>
  <c r="O1385" i="6"/>
  <c r="Q1385" i="6" s="1"/>
  <c r="S1385" i="6" s="1"/>
  <c r="R1467" i="6"/>
  <c r="O1467" i="6"/>
  <c r="Q1467" i="6" s="1"/>
  <c r="S1467" i="6" s="1"/>
  <c r="R1769" i="6"/>
  <c r="O1769" i="6"/>
  <c r="Q1769" i="6" s="1"/>
  <c r="S1769" i="6" s="1"/>
  <c r="R1611" i="6"/>
  <c r="O1611" i="6"/>
  <c r="Q1611" i="6" s="1"/>
  <c r="S1611" i="6" s="1"/>
  <c r="R1683" i="6"/>
  <c r="O1683" i="6"/>
  <c r="Q1683" i="6" s="1"/>
  <c r="S1683" i="6" s="1"/>
  <c r="R686" i="6"/>
  <c r="O686" i="6"/>
  <c r="Q686" i="6" s="1"/>
  <c r="S686" i="6" s="1"/>
  <c r="R813" i="6"/>
  <c r="O813" i="6"/>
  <c r="Q813" i="6" s="1"/>
  <c r="S813" i="6" s="1"/>
  <c r="R942" i="6"/>
  <c r="O942" i="6"/>
  <c r="Q942" i="6" s="1"/>
  <c r="S942" i="6" s="1"/>
  <c r="R1073" i="6"/>
  <c r="O1073" i="6"/>
  <c r="Q1073" i="6" s="1"/>
  <c r="S1073" i="6" s="1"/>
  <c r="R408" i="6"/>
  <c r="O408" i="6"/>
  <c r="Q408" i="6" s="1"/>
  <c r="S408" i="6" s="1"/>
  <c r="R1065" i="6"/>
  <c r="O1065" i="6"/>
  <c r="Q1065" i="6" s="1"/>
  <c r="S1065" i="6" s="1"/>
  <c r="R1498" i="6"/>
  <c r="O1498" i="6"/>
  <c r="Q1498" i="6" s="1"/>
  <c r="S1498" i="6" s="1"/>
  <c r="R301" i="6"/>
  <c r="O301" i="6"/>
  <c r="Q301" i="6" s="1"/>
  <c r="S301" i="6" s="1"/>
  <c r="R428" i="6"/>
  <c r="O428" i="6"/>
  <c r="Q428" i="6" s="1"/>
  <c r="S428" i="6" s="1"/>
  <c r="R543" i="6"/>
  <c r="O543" i="6"/>
  <c r="Q543" i="6" s="1"/>
  <c r="S543" i="6" s="1"/>
  <c r="R998" i="6"/>
  <c r="O998" i="6"/>
  <c r="Q998" i="6" s="1"/>
  <c r="S998" i="6" s="1"/>
  <c r="R756" i="6"/>
  <c r="O756" i="6"/>
  <c r="Q756" i="6" s="1"/>
  <c r="S756" i="6" s="1"/>
  <c r="R583" i="6"/>
  <c r="O583" i="6"/>
  <c r="Q583" i="6" s="1"/>
  <c r="S583" i="6" s="1"/>
  <c r="R462" i="6"/>
  <c r="O462" i="6"/>
  <c r="Q462" i="6" s="1"/>
  <c r="S462" i="6" s="1"/>
  <c r="R1261" i="6"/>
  <c r="O1261" i="6"/>
  <c r="Q1261" i="6" s="1"/>
  <c r="S1261" i="6" s="1"/>
  <c r="R235" i="6"/>
  <c r="O235" i="6"/>
  <c r="Q235" i="6" s="1"/>
  <c r="S235" i="6" s="1"/>
  <c r="R241" i="6"/>
  <c r="O241" i="6"/>
  <c r="Q241" i="6" s="1"/>
  <c r="S241" i="6" s="1"/>
  <c r="R1211" i="6"/>
  <c r="O1211" i="6"/>
  <c r="Q1211" i="6" s="1"/>
  <c r="S1211" i="6" s="1"/>
  <c r="R1078" i="6"/>
  <c r="O1078" i="6"/>
  <c r="Q1078" i="6" s="1"/>
  <c r="S1078" i="6" s="1"/>
  <c r="R1024" i="6"/>
  <c r="O1024" i="6"/>
  <c r="Q1024" i="6" s="1"/>
  <c r="S1024" i="6" s="1"/>
  <c r="R1421" i="6"/>
  <c r="O1421" i="6"/>
  <c r="Q1421" i="6" s="1"/>
  <c r="S1421" i="6" s="1"/>
  <c r="R1721" i="6"/>
  <c r="O1721" i="6"/>
  <c r="Q1721" i="6" s="1"/>
  <c r="S1721" i="6" s="1"/>
  <c r="R1165" i="6"/>
  <c r="O1165" i="6"/>
  <c r="Q1165" i="6" s="1"/>
  <c r="S1165" i="6" s="1"/>
  <c r="R156" i="6"/>
  <c r="O156" i="6"/>
  <c r="Q156" i="6" s="1"/>
  <c r="S156" i="6" s="1"/>
  <c r="R1966" i="6"/>
  <c r="O1966" i="6"/>
  <c r="Q1966" i="6" s="1"/>
  <c r="S1966" i="6" s="1"/>
  <c r="R1390" i="6"/>
  <c r="O1390" i="6"/>
  <c r="Q1390" i="6" s="1"/>
  <c r="S1390" i="6" s="1"/>
  <c r="R1424" i="6"/>
  <c r="O1424" i="6"/>
  <c r="Q1424" i="6" s="1"/>
  <c r="S1424" i="6" s="1"/>
  <c r="R835" i="6"/>
  <c r="O835" i="6"/>
  <c r="Q835" i="6" s="1"/>
  <c r="S835" i="6" s="1"/>
  <c r="R1617" i="6"/>
  <c r="O1617" i="6"/>
  <c r="Q1617" i="6" s="1"/>
  <c r="S1617" i="6" s="1"/>
  <c r="R1751" i="6"/>
  <c r="O1751" i="6"/>
  <c r="Q1751" i="6" s="1"/>
  <c r="S1751" i="6" s="1"/>
  <c r="R1833" i="6"/>
  <c r="O1833" i="6"/>
  <c r="Q1833" i="6" s="1"/>
  <c r="S1833" i="6" s="1"/>
  <c r="R1821" i="6"/>
  <c r="O1821" i="6"/>
  <c r="Q1821" i="6" s="1"/>
  <c r="S1821" i="6" s="1"/>
  <c r="R1684" i="6"/>
  <c r="O1684" i="6"/>
  <c r="Q1684" i="6" s="1"/>
  <c r="S1684" i="6" s="1"/>
  <c r="R1087" i="6"/>
  <c r="O1087" i="6"/>
  <c r="Q1087" i="6" s="1"/>
  <c r="S1087" i="6" s="1"/>
  <c r="R1028" i="6"/>
  <c r="O1028" i="6"/>
  <c r="Q1028" i="6" s="1"/>
  <c r="S1028" i="6" s="1"/>
  <c r="R1178" i="6"/>
  <c r="O1178" i="6"/>
  <c r="Q1178" i="6" s="1"/>
  <c r="S1178" i="6" s="1"/>
  <c r="R1399" i="6"/>
  <c r="O1399" i="6"/>
  <c r="Q1399" i="6" s="1"/>
  <c r="S1399" i="6" s="1"/>
  <c r="R1765" i="6"/>
  <c r="O1765" i="6"/>
  <c r="Q1765" i="6" s="1"/>
  <c r="S1765" i="6" s="1"/>
  <c r="R708" i="6"/>
  <c r="O708" i="6"/>
  <c r="Q708" i="6" s="1"/>
  <c r="S708" i="6" s="1"/>
  <c r="R112" i="6"/>
  <c r="O112" i="6"/>
  <c r="Q112" i="6" s="1"/>
  <c r="S112" i="6" s="1"/>
  <c r="R494" i="6"/>
  <c r="O494" i="6"/>
  <c r="Q494" i="6" s="1"/>
  <c r="S494" i="6" s="1"/>
  <c r="R631" i="6"/>
  <c r="O631" i="6"/>
  <c r="Q631" i="6" s="1"/>
  <c r="S631" i="6" s="1"/>
  <c r="R873" i="6"/>
  <c r="O873" i="6"/>
  <c r="Q873" i="6" s="1"/>
  <c r="S873" i="6" s="1"/>
  <c r="R1137" i="6"/>
  <c r="O1137" i="6"/>
  <c r="Q1137" i="6" s="1"/>
  <c r="S1137" i="6" s="1"/>
  <c r="R1827" i="6"/>
  <c r="O1827" i="6"/>
  <c r="Q1827" i="6" s="1"/>
  <c r="S1827" i="6" s="1"/>
  <c r="R719" i="6"/>
  <c r="O719" i="6"/>
  <c r="Q719" i="6" s="1"/>
  <c r="S719" i="6" s="1"/>
  <c r="R562" i="6"/>
  <c r="O562" i="6"/>
  <c r="Q562" i="6" s="1"/>
  <c r="S562" i="6" s="1"/>
  <c r="R234" i="6"/>
  <c r="O234" i="6"/>
  <c r="Q234" i="6" s="1"/>
  <c r="S234" i="6" s="1"/>
  <c r="R99" i="6"/>
  <c r="O99" i="6"/>
  <c r="Q99" i="6" s="1"/>
  <c r="S99" i="6" s="1"/>
  <c r="R1383" i="6"/>
  <c r="O1383" i="6"/>
  <c r="Q1383" i="6" s="1"/>
  <c r="S1383" i="6" s="1"/>
  <c r="R84" i="6"/>
  <c r="O84" i="6"/>
  <c r="Q84" i="6" s="1"/>
  <c r="S84" i="6" s="1"/>
  <c r="R1524" i="6"/>
  <c r="O1524" i="6"/>
  <c r="Q1524" i="6" s="1"/>
  <c r="S1524" i="6" s="1"/>
  <c r="R1737" i="6"/>
  <c r="O1737" i="6"/>
  <c r="Q1737" i="6" s="1"/>
  <c r="S1737" i="6" s="1"/>
  <c r="R1053" i="6"/>
  <c r="O1053" i="6"/>
  <c r="Q1053" i="6" s="1"/>
  <c r="S1053" i="6" s="1"/>
  <c r="R1162" i="6"/>
  <c r="O1162" i="6"/>
  <c r="Q1162" i="6" s="1"/>
  <c r="S1162" i="6" s="1"/>
  <c r="R1011" i="6"/>
  <c r="O1011" i="6"/>
  <c r="Q1011" i="6" s="1"/>
  <c r="S1011" i="6" s="1"/>
  <c r="R901" i="6"/>
  <c r="O901" i="6"/>
  <c r="Q901" i="6" s="1"/>
  <c r="S901" i="6" s="1"/>
  <c r="R77" i="6"/>
  <c r="O77" i="6"/>
  <c r="Q77" i="6" s="1"/>
  <c r="S77" i="6" s="1"/>
  <c r="R1993" i="6"/>
  <c r="O1993" i="6"/>
  <c r="Q1993" i="6" s="1"/>
  <c r="S1993" i="6" s="1"/>
  <c r="R1462" i="6"/>
  <c r="O1462" i="6"/>
  <c r="Q1462" i="6" s="1"/>
  <c r="S1462" i="6" s="1"/>
  <c r="R1506" i="6"/>
  <c r="O1506" i="6"/>
  <c r="Q1506" i="6" s="1"/>
  <c r="S1506" i="6" s="1"/>
  <c r="R907" i="6"/>
  <c r="O907" i="6"/>
  <c r="Q907" i="6" s="1"/>
  <c r="S907" i="6" s="1"/>
  <c r="R1711" i="6"/>
  <c r="O1711" i="6"/>
  <c r="Q1711" i="6" s="1"/>
  <c r="S1711" i="6" s="1"/>
  <c r="R1845" i="6"/>
  <c r="O1845" i="6"/>
  <c r="Q1845" i="6" s="1"/>
  <c r="S1845" i="6" s="1"/>
  <c r="R1928" i="6"/>
  <c r="O1928" i="6"/>
  <c r="Q1928" i="6" s="1"/>
  <c r="S1928" i="6" s="1"/>
  <c r="R1978" i="6"/>
  <c r="O1978" i="6"/>
  <c r="Q1978" i="6" s="1"/>
  <c r="S1978" i="6" s="1"/>
  <c r="R1837" i="6"/>
  <c r="O1837" i="6"/>
  <c r="Q1837" i="6" s="1"/>
  <c r="S1837" i="6" s="1"/>
  <c r="R1174" i="6"/>
  <c r="O1174" i="6"/>
  <c r="Q1174" i="6" s="1"/>
  <c r="S1174" i="6" s="1"/>
  <c r="R1121" i="6"/>
  <c r="O1121" i="6"/>
  <c r="Q1121" i="6" s="1"/>
  <c r="S1121" i="6" s="1"/>
  <c r="R1320" i="6"/>
  <c r="O1320" i="6"/>
  <c r="Q1320" i="6" s="1"/>
  <c r="S1320" i="6" s="1"/>
  <c r="R1642" i="6"/>
  <c r="O1642" i="6"/>
  <c r="Q1642" i="6" s="1"/>
  <c r="S1642" i="6" s="1"/>
  <c r="R674" i="6"/>
  <c r="O674" i="6"/>
  <c r="Q674" i="6" s="1"/>
  <c r="S674" i="6" s="1"/>
  <c r="R790" i="6"/>
  <c r="O790" i="6"/>
  <c r="Q790" i="6" s="1"/>
  <c r="S790" i="6" s="1"/>
  <c r="R184" i="6"/>
  <c r="O184" i="6"/>
  <c r="Q184" i="6" s="1"/>
  <c r="S184" i="6" s="1"/>
  <c r="R581" i="6"/>
  <c r="O581" i="6"/>
  <c r="Q581" i="6" s="1"/>
  <c r="S581" i="6" s="1"/>
  <c r="R782" i="6"/>
  <c r="O782" i="6"/>
  <c r="Q782" i="6" s="1"/>
  <c r="S782" i="6" s="1"/>
  <c r="R1062" i="6"/>
  <c r="O1062" i="6"/>
  <c r="Q1062" i="6" s="1"/>
  <c r="S1062" i="6" s="1"/>
  <c r="R1431" i="6"/>
  <c r="O1431" i="6"/>
  <c r="Q1431" i="6" s="1"/>
  <c r="S1431" i="6" s="1"/>
  <c r="R287" i="6"/>
  <c r="O287" i="6"/>
  <c r="Q287" i="6" s="1"/>
  <c r="S287" i="6" s="1"/>
  <c r="R290" i="6"/>
  <c r="O290" i="6"/>
  <c r="Q290" i="6" s="1"/>
  <c r="S290" i="6" s="1"/>
  <c r="R207" i="6"/>
  <c r="O207" i="6"/>
  <c r="Q207" i="6" s="1"/>
  <c r="S207" i="6" s="1"/>
  <c r="R143" i="6"/>
  <c r="O143" i="6"/>
  <c r="Q143" i="6" s="1"/>
  <c r="S143" i="6" s="1"/>
  <c r="R76" i="6"/>
  <c r="O76" i="6"/>
  <c r="Q76" i="6" s="1"/>
  <c r="S76" i="6" s="1"/>
  <c r="R661" i="6"/>
  <c r="O661" i="6"/>
  <c r="Q661" i="6" s="1"/>
  <c r="S661" i="6" s="1"/>
  <c r="R11" i="6"/>
  <c r="O11" i="6"/>
  <c r="Q11" i="6" s="1"/>
  <c r="S11" i="6" s="1"/>
  <c r="R592" i="6"/>
  <c r="O592" i="6"/>
  <c r="Q592" i="6" s="1"/>
  <c r="S592" i="6" s="1"/>
  <c r="R454" i="6"/>
  <c r="O454" i="6"/>
  <c r="Q454" i="6" s="1"/>
  <c r="S454" i="6" s="1"/>
  <c r="R37" i="6"/>
  <c r="O37" i="6"/>
  <c r="Q37" i="6" s="1"/>
  <c r="S37" i="6" s="1"/>
  <c r="R1355" i="6"/>
  <c r="O1355" i="6"/>
  <c r="Q1355" i="6" s="1"/>
  <c r="S1355" i="6" s="1"/>
  <c r="R664" i="6"/>
  <c r="O664" i="6"/>
  <c r="Q664" i="6" s="1"/>
  <c r="S664" i="6" s="1"/>
  <c r="R1984" i="6"/>
  <c r="O1984" i="6"/>
  <c r="Q1984" i="6" s="1"/>
  <c r="S1984" i="6" s="1"/>
  <c r="R1696" i="6"/>
  <c r="O1696" i="6"/>
  <c r="Q1696" i="6" s="1"/>
  <c r="S1696" i="6" s="1"/>
  <c r="R417" i="6"/>
  <c r="O417" i="6"/>
  <c r="Q417" i="6" s="1"/>
  <c r="S417" i="6" s="1"/>
  <c r="R1934" i="6"/>
  <c r="O1934" i="6"/>
  <c r="Q1934" i="6" s="1"/>
  <c r="S1934" i="6" s="1"/>
  <c r="R1358" i="6"/>
  <c r="O1358" i="6"/>
  <c r="Q1358" i="6" s="1"/>
  <c r="S1358" i="6" s="1"/>
  <c r="R1387" i="6"/>
  <c r="O1387" i="6"/>
  <c r="Q1387" i="6" s="1"/>
  <c r="S1387" i="6" s="1"/>
  <c r="R803" i="6"/>
  <c r="O803" i="6"/>
  <c r="Q803" i="6" s="1"/>
  <c r="S803" i="6" s="1"/>
  <c r="R1575" i="6"/>
  <c r="O1575" i="6"/>
  <c r="Q1575" i="6" s="1"/>
  <c r="S1575" i="6" s="1"/>
  <c r="R1709" i="6"/>
  <c r="O1709" i="6"/>
  <c r="Q1709" i="6" s="1"/>
  <c r="S1709" i="6" s="1"/>
  <c r="R1792" i="6"/>
  <c r="O1792" i="6"/>
  <c r="Q1792" i="6" s="1"/>
  <c r="S1792" i="6" s="1"/>
  <c r="R1756" i="6"/>
  <c r="O1756" i="6"/>
  <c r="Q1756" i="6" s="1"/>
  <c r="S1756" i="6" s="1"/>
  <c r="R1619" i="6"/>
  <c r="O1619" i="6"/>
  <c r="Q1619" i="6" s="1"/>
  <c r="S1619" i="6" s="1"/>
  <c r="R1050" i="6"/>
  <c r="O1050" i="6"/>
  <c r="Q1050" i="6" s="1"/>
  <c r="S1050" i="6" s="1"/>
  <c r="R985" i="6"/>
  <c r="O985" i="6"/>
  <c r="Q985" i="6" s="1"/>
  <c r="S985" i="6" s="1"/>
  <c r="R1130" i="6"/>
  <c r="O1130" i="6"/>
  <c r="Q1130" i="6" s="1"/>
  <c r="S1130" i="6" s="1"/>
  <c r="R1319" i="6"/>
  <c r="O1319" i="6"/>
  <c r="Q1319" i="6" s="1"/>
  <c r="S1319" i="6" s="1"/>
  <c r="R1631" i="6"/>
  <c r="O1631" i="6"/>
  <c r="Q1631" i="6" s="1"/>
  <c r="S1631" i="6" s="1"/>
  <c r="R671" i="6"/>
  <c r="O671" i="6"/>
  <c r="Q671" i="6" s="1"/>
  <c r="S671" i="6" s="1"/>
  <c r="R80" i="6"/>
  <c r="O80" i="6"/>
  <c r="Q80" i="6" s="1"/>
  <c r="S80" i="6" s="1"/>
  <c r="R458" i="6"/>
  <c r="O458" i="6"/>
  <c r="Q458" i="6" s="1"/>
  <c r="S458" i="6" s="1"/>
  <c r="R590" i="6"/>
  <c r="O590" i="6"/>
  <c r="Q590" i="6" s="1"/>
  <c r="S590" i="6" s="1"/>
  <c r="R798" i="6"/>
  <c r="O798" i="6"/>
  <c r="Q798" i="6" s="1"/>
  <c r="S798" i="6" s="1"/>
  <c r="R1054" i="6"/>
  <c r="O1054" i="6"/>
  <c r="Q1054" i="6" s="1"/>
  <c r="S1054" i="6" s="1"/>
  <c r="R169" i="6"/>
  <c r="O169" i="6"/>
  <c r="Q169" i="6" s="1"/>
  <c r="S169" i="6" s="1"/>
  <c r="R10" i="6"/>
  <c r="O10" i="6"/>
  <c r="Q10" i="6" s="1"/>
  <c r="S10" i="6" s="1"/>
  <c r="R789" i="6"/>
  <c r="O789" i="6"/>
  <c r="Q789" i="6" s="1"/>
  <c r="S789" i="6" s="1"/>
  <c r="R66" i="6"/>
  <c r="O66" i="6"/>
  <c r="Q66" i="6" s="1"/>
  <c r="S66" i="6" s="1"/>
  <c r="R614" i="6"/>
  <c r="O614" i="6"/>
  <c r="Q614" i="6" s="1"/>
  <c r="S614" i="6" s="1"/>
  <c r="R1791" i="6"/>
  <c r="O1791" i="6"/>
  <c r="Q1791" i="6" s="1"/>
  <c r="S1791" i="6" s="1"/>
  <c r="R65" i="6"/>
  <c r="O65" i="6"/>
  <c r="Q65" i="6" s="1"/>
  <c r="S65" i="6" s="1"/>
  <c r="R254" i="6"/>
  <c r="O254" i="6"/>
  <c r="Q254" i="6" s="1"/>
  <c r="S254" i="6" s="1"/>
  <c r="R175" i="6"/>
  <c r="O175" i="6"/>
  <c r="Q175" i="6" s="1"/>
  <c r="S175" i="6" s="1"/>
  <c r="R409" i="6"/>
  <c r="O409" i="6"/>
  <c r="Q409" i="6" s="1"/>
  <c r="S409" i="6" s="1"/>
  <c r="R375" i="6"/>
  <c r="O375" i="6"/>
  <c r="Q375" i="6" s="1"/>
  <c r="S375" i="6" s="1"/>
  <c r="R78" i="6"/>
  <c r="O78" i="6"/>
  <c r="Q78" i="6" s="1"/>
  <c r="S78" i="6" s="1"/>
  <c r="R1847" i="6"/>
  <c r="O1847" i="6"/>
  <c r="Q1847" i="6" s="1"/>
  <c r="S1847" i="6" s="1"/>
  <c r="R1675" i="6"/>
  <c r="O1675" i="6"/>
  <c r="Q1675" i="6" s="1"/>
  <c r="S1675" i="6" s="1"/>
  <c r="R527" i="6"/>
  <c r="O527" i="6"/>
  <c r="Q527" i="6" s="1"/>
  <c r="S527" i="6" s="1"/>
  <c r="R1977" i="6"/>
  <c r="O1977" i="6"/>
  <c r="Q1977" i="6" s="1"/>
  <c r="S1977" i="6" s="1"/>
  <c r="R1446" i="6"/>
  <c r="O1446" i="6"/>
  <c r="Q1446" i="6" s="1"/>
  <c r="S1446" i="6" s="1"/>
  <c r="R1488" i="6"/>
  <c r="O1488" i="6"/>
  <c r="Q1488" i="6" s="1"/>
  <c r="S1488" i="6" s="1"/>
  <c r="R891" i="6"/>
  <c r="O891" i="6"/>
  <c r="Q891" i="6" s="1"/>
  <c r="S891" i="6" s="1"/>
  <c r="R1690" i="6"/>
  <c r="O1690" i="6"/>
  <c r="Q1690" i="6" s="1"/>
  <c r="S1690" i="6" s="1"/>
  <c r="R1824" i="6"/>
  <c r="O1824" i="6"/>
  <c r="Q1824" i="6" s="1"/>
  <c r="S1824" i="6" s="1"/>
  <c r="R1906" i="6"/>
  <c r="O1906" i="6"/>
  <c r="Q1906" i="6" s="1"/>
  <c r="S1906" i="6" s="1"/>
  <c r="R1941" i="6"/>
  <c r="O1941" i="6"/>
  <c r="Q1941" i="6" s="1"/>
  <c r="S1941" i="6" s="1"/>
  <c r="R1801" i="6"/>
  <c r="O1801" i="6"/>
  <c r="Q1801" i="6" s="1"/>
  <c r="S1801" i="6" s="1"/>
  <c r="R1153" i="6"/>
  <c r="O1153" i="6"/>
  <c r="Q1153" i="6" s="1"/>
  <c r="S1153" i="6" s="1"/>
  <c r="R1101" i="6"/>
  <c r="O1101" i="6"/>
  <c r="Q1101" i="6" s="1"/>
  <c r="S1101" i="6" s="1"/>
  <c r="R1289" i="6"/>
  <c r="O1289" i="6"/>
  <c r="Q1289" i="6" s="1"/>
  <c r="S1289" i="6" s="1"/>
  <c r="R1577" i="6"/>
  <c r="O1577" i="6"/>
  <c r="Q1577" i="6" s="1"/>
  <c r="S1577" i="6" s="1"/>
  <c r="R656" i="6"/>
  <c r="O656" i="6"/>
  <c r="Q656" i="6" s="1"/>
  <c r="S656" i="6" s="1"/>
  <c r="R772" i="6"/>
  <c r="O772" i="6"/>
  <c r="Q772" i="6" s="1"/>
  <c r="S772" i="6" s="1"/>
  <c r="R168" i="6"/>
  <c r="O168" i="6"/>
  <c r="Q168" i="6" s="1"/>
  <c r="S168" i="6" s="1"/>
  <c r="R559" i="6"/>
  <c r="O559" i="6"/>
  <c r="Q559" i="6" s="1"/>
  <c r="S559" i="6" s="1"/>
  <c r="R745" i="6"/>
  <c r="O745" i="6"/>
  <c r="Q745" i="6" s="1"/>
  <c r="S745" i="6" s="1"/>
  <c r="R1020" i="6"/>
  <c r="O1020" i="6"/>
  <c r="Q1020" i="6" s="1"/>
  <c r="S1020" i="6" s="1"/>
  <c r="R1352" i="6"/>
  <c r="O1352" i="6"/>
  <c r="Q1352" i="6" s="1"/>
  <c r="S1352" i="6" s="1"/>
  <c r="R269" i="6"/>
  <c r="O269" i="6"/>
  <c r="Q269" i="6" s="1"/>
  <c r="S269" i="6" s="1"/>
  <c r="R253" i="6"/>
  <c r="O253" i="6"/>
  <c r="Q253" i="6" s="1"/>
  <c r="S253" i="6" s="1"/>
  <c r="R186" i="6"/>
  <c r="O186" i="6"/>
  <c r="Q186" i="6" s="1"/>
  <c r="S186" i="6" s="1"/>
  <c r="R122" i="6"/>
  <c r="O122" i="6"/>
  <c r="Q122" i="6" s="1"/>
  <c r="S122" i="6" s="1"/>
  <c r="R55" i="6"/>
  <c r="O55" i="6"/>
  <c r="Q55" i="6" s="1"/>
  <c r="S55" i="6" s="1"/>
  <c r="R1860" i="6"/>
  <c r="O1860" i="6"/>
  <c r="Q1860" i="6" s="1"/>
  <c r="S1860" i="6" s="1"/>
  <c r="R572" i="6"/>
  <c r="O572" i="6"/>
  <c r="Q572" i="6" s="1"/>
  <c r="S572" i="6" s="1"/>
  <c r="R377" i="6"/>
  <c r="O377" i="6"/>
  <c r="Q377" i="6" s="1"/>
  <c r="S377" i="6" s="1"/>
  <c r="R1809" i="6"/>
  <c r="O1809" i="6"/>
  <c r="Q1809" i="6" s="1"/>
  <c r="S1809" i="6" s="1"/>
  <c r="R225" i="6"/>
  <c r="O225" i="6"/>
  <c r="Q225" i="6" s="1"/>
  <c r="S225" i="6" s="1"/>
  <c r="R802" i="6"/>
  <c r="O802" i="6"/>
  <c r="Q802" i="6" s="1"/>
  <c r="S802" i="6" s="1"/>
  <c r="R1061" i="6"/>
  <c r="O1061" i="6"/>
  <c r="Q1061" i="6" s="1"/>
  <c r="S1061" i="6" s="1"/>
  <c r="R1938" i="6"/>
  <c r="O1938" i="6"/>
  <c r="Q1938" i="6" s="1"/>
  <c r="S1938" i="6" s="1"/>
  <c r="R580" i="6"/>
  <c r="O580" i="6"/>
  <c r="Q580" i="6" s="1"/>
  <c r="S580" i="6" s="1"/>
  <c r="R154" i="6"/>
  <c r="O154" i="6"/>
  <c r="Q154" i="6" s="1"/>
  <c r="S154" i="6" s="1"/>
  <c r="R1822" i="6"/>
  <c r="O1822" i="6"/>
  <c r="Q1822" i="6" s="1"/>
  <c r="S1822" i="6" s="1"/>
  <c r="R1917" i="6"/>
  <c r="O1917" i="6"/>
  <c r="Q1917" i="6" s="1"/>
  <c r="S1917" i="6" s="1"/>
  <c r="R1267" i="6"/>
  <c r="O1267" i="6"/>
  <c r="Q1267" i="6" s="1"/>
  <c r="S1267" i="6" s="1"/>
  <c r="R691" i="6"/>
  <c r="O691" i="6"/>
  <c r="Q691" i="6" s="1"/>
  <c r="S691" i="6" s="1"/>
  <c r="R1428" i="6"/>
  <c r="O1428" i="6"/>
  <c r="Q1428" i="6" s="1"/>
  <c r="S1428" i="6" s="1"/>
  <c r="R1563" i="6"/>
  <c r="O1563" i="6"/>
  <c r="Q1563" i="6" s="1"/>
  <c r="S1563" i="6" s="1"/>
  <c r="R1645" i="6"/>
  <c r="O1645" i="6"/>
  <c r="Q1645" i="6" s="1"/>
  <c r="S1645" i="6" s="1"/>
  <c r="R1523" i="6"/>
  <c r="O1523" i="6"/>
  <c r="Q1523" i="6" s="1"/>
  <c r="S1523" i="6" s="1"/>
  <c r="R1895" i="6"/>
  <c r="O1895" i="6"/>
  <c r="Q1895" i="6" s="1"/>
  <c r="S1895" i="6" s="1"/>
  <c r="R922" i="6"/>
  <c r="O922" i="6"/>
  <c r="Q922" i="6" s="1"/>
  <c r="S922" i="6" s="1"/>
  <c r="R841" i="6"/>
  <c r="O841" i="6"/>
  <c r="Q841" i="6" s="1"/>
  <c r="S841" i="6" s="1"/>
  <c r="R984" i="6"/>
  <c r="O984" i="6"/>
  <c r="Q984" i="6" s="1"/>
  <c r="S984" i="6" s="1"/>
  <c r="R1119" i="6"/>
  <c r="O1119" i="6"/>
  <c r="Q1119" i="6" s="1"/>
  <c r="S1119" i="6" s="1"/>
  <c r="R1297" i="6"/>
  <c r="O1297" i="6"/>
  <c r="Q1297" i="6" s="1"/>
  <c r="S1297" i="6" s="1"/>
  <c r="R544" i="6"/>
  <c r="O544" i="6"/>
  <c r="Q544" i="6" s="1"/>
  <c r="S544" i="6" s="1"/>
  <c r="R1706" i="6"/>
  <c r="O1706" i="6"/>
  <c r="Q1706" i="6" s="1"/>
  <c r="S1706" i="6" s="1"/>
  <c r="R330" i="6"/>
  <c r="O330" i="6"/>
  <c r="Q330" i="6" s="1"/>
  <c r="S330" i="6" s="1"/>
  <c r="R457" i="6"/>
  <c r="O457" i="6"/>
  <c r="Q457" i="6" s="1"/>
  <c r="S457" i="6" s="1"/>
  <c r="R1317" i="6"/>
  <c r="O1317" i="6"/>
  <c r="Q1317" i="6" s="1"/>
  <c r="S1317" i="6" s="1"/>
  <c r="R1102" i="6"/>
  <c r="O1102" i="6"/>
  <c r="Q1102" i="6" s="1"/>
  <c r="S1102" i="6" s="1"/>
  <c r="R231" i="6"/>
  <c r="O231" i="6"/>
  <c r="Q231" i="6" s="1"/>
  <c r="S231" i="6" s="1"/>
  <c r="R1622" i="6"/>
  <c r="O1622" i="6"/>
  <c r="Q1622" i="6" s="1"/>
  <c r="S1622" i="6" s="1"/>
  <c r="R1689" i="6"/>
  <c r="O1689" i="6"/>
  <c r="Q1689" i="6" s="1"/>
  <c r="S1689" i="6" s="1"/>
  <c r="R1067" i="6"/>
  <c r="O1067" i="6"/>
  <c r="Q1067" i="6" s="1"/>
  <c r="S1067" i="6" s="1"/>
  <c r="R1920" i="6"/>
  <c r="O1920" i="6"/>
  <c r="Q1920" i="6" s="1"/>
  <c r="S1920" i="6" s="1"/>
  <c r="R1186" i="6"/>
  <c r="O1186" i="6"/>
  <c r="Q1186" i="6" s="1"/>
  <c r="S1186" i="6" s="1"/>
  <c r="R1304" i="6"/>
  <c r="O1304" i="6"/>
  <c r="Q1304" i="6" s="1"/>
  <c r="S1304" i="6" s="1"/>
  <c r="R1384" i="6"/>
  <c r="O1384" i="6"/>
  <c r="Q1384" i="6" s="1"/>
  <c r="S1384" i="6" s="1"/>
  <c r="R1639" i="6"/>
  <c r="O1639" i="6"/>
  <c r="Q1639" i="6" s="1"/>
  <c r="S1639" i="6" s="1"/>
  <c r="R1476" i="6"/>
  <c r="O1476" i="6"/>
  <c r="Q1476" i="6" s="1"/>
  <c r="S1476" i="6" s="1"/>
  <c r="R1440" i="6"/>
  <c r="O1440" i="6"/>
  <c r="Q1440" i="6" s="1"/>
  <c r="S1440" i="6" s="1"/>
  <c r="R1882" i="6"/>
  <c r="O1882" i="6"/>
  <c r="Q1882" i="6" s="1"/>
  <c r="S1882" i="6" s="1"/>
  <c r="R740" i="6"/>
  <c r="O740" i="6"/>
  <c r="Q740" i="6" s="1"/>
  <c r="S740" i="6" s="1"/>
  <c r="R857" i="6"/>
  <c r="O857" i="6"/>
  <c r="Q857" i="6" s="1"/>
  <c r="S857" i="6" s="1"/>
  <c r="R990" i="6"/>
  <c r="O990" i="6"/>
  <c r="Q990" i="6" s="1"/>
  <c r="S990" i="6" s="1"/>
  <c r="R344" i="6"/>
  <c r="O344" i="6"/>
  <c r="Q344" i="6" s="1"/>
  <c r="S344" i="6" s="1"/>
  <c r="R898" i="6"/>
  <c r="O898" i="6"/>
  <c r="Q898" i="6" s="1"/>
  <c r="S898" i="6" s="1"/>
  <c r="R1200" i="6"/>
  <c r="O1200" i="6"/>
  <c r="Q1200" i="6" s="1"/>
  <c r="S1200" i="6" s="1"/>
  <c r="R1893" i="6"/>
  <c r="O1893" i="6"/>
  <c r="Q1893" i="6" s="1"/>
  <c r="S1893" i="6" s="1"/>
  <c r="R355" i="6"/>
  <c r="O355" i="6"/>
  <c r="Q355" i="6" s="1"/>
  <c r="S355" i="6" s="1"/>
  <c r="R470" i="6"/>
  <c r="O470" i="6"/>
  <c r="Q470" i="6" s="1"/>
  <c r="S470" i="6" s="1"/>
  <c r="R687" i="6"/>
  <c r="O687" i="6"/>
  <c r="Q687" i="6" s="1"/>
  <c r="S687" i="6" s="1"/>
  <c r="R545" i="6"/>
  <c r="O545" i="6"/>
  <c r="Q545" i="6" s="1"/>
  <c r="S545" i="6" s="1"/>
  <c r="R433" i="6"/>
  <c r="O433" i="6"/>
  <c r="Q433" i="6" s="1"/>
  <c r="S433" i="6" s="1"/>
  <c r="R316" i="6"/>
  <c r="O316" i="6"/>
  <c r="Q316" i="6" s="1"/>
  <c r="S316" i="6" s="1"/>
  <c r="R618" i="6"/>
  <c r="O618" i="6"/>
  <c r="Q618" i="6" s="1"/>
  <c r="S618" i="6" s="1"/>
  <c r="R372" i="6"/>
  <c r="O372" i="6"/>
  <c r="Q372" i="6" s="1"/>
  <c r="S372" i="6" s="1"/>
  <c r="R769" i="6"/>
  <c r="O769" i="6"/>
  <c r="Q769" i="6" s="1"/>
  <c r="S769" i="6" s="1"/>
  <c r="R1382" i="6"/>
  <c r="O1382" i="6"/>
  <c r="Q1382" i="6" s="1"/>
  <c r="S1382" i="6" s="1"/>
  <c r="R1937" i="6"/>
  <c r="O1937" i="6"/>
  <c r="Q1937" i="6" s="1"/>
  <c r="S1937" i="6" s="1"/>
  <c r="R589" i="6"/>
  <c r="O589" i="6"/>
  <c r="Q589" i="6" s="1"/>
  <c r="S589" i="6" s="1"/>
  <c r="R38" i="6"/>
  <c r="O38" i="6"/>
  <c r="Q38" i="6" s="1"/>
  <c r="S38" i="6" s="1"/>
  <c r="R1471" i="6"/>
  <c r="O1471" i="6"/>
  <c r="Q1471" i="6" s="1"/>
  <c r="S1471" i="6" s="1"/>
  <c r="R910" i="6"/>
  <c r="O910" i="6"/>
  <c r="Q910" i="6" s="1"/>
  <c r="S910" i="6" s="1"/>
  <c r="R30" i="6"/>
  <c r="O30" i="6"/>
  <c r="Q30" i="6" s="1"/>
  <c r="S30" i="6" s="1"/>
  <c r="R1998" i="6"/>
  <c r="O1998" i="6"/>
  <c r="Q1998" i="6" s="1"/>
  <c r="S1998" i="6" s="1"/>
  <c r="R1422" i="6"/>
  <c r="O1422" i="6"/>
  <c r="Q1422" i="6" s="1"/>
  <c r="S1422" i="6" s="1"/>
  <c r="R1460" i="6"/>
  <c r="O1460" i="6"/>
  <c r="Q1460" i="6" s="1"/>
  <c r="S1460" i="6" s="1"/>
  <c r="R867" i="6"/>
  <c r="O867" i="6"/>
  <c r="Q867" i="6" s="1"/>
  <c r="S867" i="6" s="1"/>
  <c r="R1658" i="6"/>
  <c r="O1658" i="6"/>
  <c r="Q1658" i="6" s="1"/>
  <c r="S1658" i="6" s="1"/>
  <c r="R1793" i="6"/>
  <c r="O1793" i="6"/>
  <c r="Q1793" i="6" s="1"/>
  <c r="S1793" i="6" s="1"/>
  <c r="R1875" i="6"/>
  <c r="O1875" i="6"/>
  <c r="Q1875" i="6" s="1"/>
  <c r="S1875" i="6" s="1"/>
  <c r="R1891" i="6"/>
  <c r="O1891" i="6"/>
  <c r="Q1891" i="6" s="1"/>
  <c r="S1891" i="6" s="1"/>
  <c r="R1754" i="6"/>
  <c r="O1754" i="6"/>
  <c r="Q1754" i="6" s="1"/>
  <c r="S1754" i="6" s="1"/>
  <c r="R1124" i="6"/>
  <c r="O1124" i="6"/>
  <c r="Q1124" i="6" s="1"/>
  <c r="S1124" i="6" s="1"/>
  <c r="R1070" i="6"/>
  <c r="O1070" i="6"/>
  <c r="Q1070" i="6" s="1"/>
  <c r="S1070" i="6" s="1"/>
  <c r="R1237" i="6"/>
  <c r="O1237" i="6"/>
  <c r="Q1237" i="6" s="1"/>
  <c r="S1237" i="6" s="1"/>
  <c r="R1475" i="6"/>
  <c r="O1475" i="6"/>
  <c r="Q1475" i="6" s="1"/>
  <c r="S1475" i="6" s="1"/>
  <c r="R1900" i="6"/>
  <c r="O1900" i="6"/>
  <c r="Q1900" i="6" s="1"/>
  <c r="S1900" i="6" s="1"/>
  <c r="R744" i="6"/>
  <c r="O744" i="6"/>
  <c r="Q744" i="6" s="1"/>
  <c r="S744" i="6" s="1"/>
  <c r="R144" i="6"/>
  <c r="O144" i="6"/>
  <c r="Q144" i="6" s="1"/>
  <c r="S144" i="6" s="1"/>
  <c r="R531" i="6"/>
  <c r="O531" i="6"/>
  <c r="Q531" i="6" s="1"/>
  <c r="S531" i="6" s="1"/>
  <c r="R690" i="6"/>
  <c r="O690" i="6"/>
  <c r="Q690" i="6" s="1"/>
  <c r="S690" i="6" s="1"/>
  <c r="R957" i="6"/>
  <c r="O957" i="6"/>
  <c r="Q957" i="6" s="1"/>
  <c r="S957" i="6" s="1"/>
  <c r="R736" i="6"/>
  <c r="O736" i="6"/>
  <c r="Q736" i="6" s="1"/>
  <c r="S736" i="6" s="1"/>
  <c r="R22" i="6"/>
  <c r="O22" i="6"/>
  <c r="Q22" i="6" s="1"/>
  <c r="S22" i="6" s="1"/>
  <c r="R866" i="6"/>
  <c r="O866" i="6"/>
  <c r="Q866" i="6" s="1"/>
  <c r="S866" i="6" s="1"/>
  <c r="R414" i="6"/>
  <c r="O414" i="6"/>
  <c r="Q414" i="6" s="1"/>
  <c r="S414" i="6" s="1"/>
  <c r="R25" i="6"/>
  <c r="O25" i="6"/>
  <c r="Q25" i="6" s="1"/>
  <c r="S25" i="6" s="1"/>
  <c r="R1245" i="6"/>
  <c r="O1245" i="6"/>
  <c r="Q1245" i="6" s="1"/>
  <c r="S1245" i="6" s="1"/>
  <c r="R788" i="6"/>
  <c r="O788" i="6"/>
  <c r="Q788" i="6" s="1"/>
  <c r="S788" i="6" s="1"/>
  <c r="R477" i="6"/>
  <c r="O477" i="6"/>
  <c r="Q477" i="6" s="1"/>
  <c r="S477" i="6" s="1"/>
  <c r="R1379" i="6"/>
  <c r="O1379" i="6"/>
  <c r="Q1379" i="6" s="1"/>
  <c r="S1379" i="6" s="1"/>
  <c r="R601" i="6"/>
  <c r="O601" i="6"/>
  <c r="Q601" i="6" s="1"/>
  <c r="S601" i="6" s="1"/>
  <c r="R1134" i="6"/>
  <c r="O1134" i="6"/>
  <c r="Q1134" i="6" s="1"/>
  <c r="S1134" i="6" s="1"/>
  <c r="R1466" i="6"/>
  <c r="O1466" i="6"/>
  <c r="Q1466" i="6" s="1"/>
  <c r="S1466" i="6" s="1"/>
  <c r="R1990" i="6"/>
  <c r="O1990" i="6"/>
  <c r="Q1990" i="6" s="1"/>
  <c r="S1990" i="6" s="1"/>
  <c r="R1414" i="6"/>
  <c r="O1414" i="6"/>
  <c r="Q1414" i="6" s="1"/>
  <c r="S1414" i="6" s="1"/>
  <c r="R1451" i="6"/>
  <c r="O1451" i="6"/>
  <c r="Q1451" i="6" s="1"/>
  <c r="S1451" i="6" s="1"/>
  <c r="R859" i="6"/>
  <c r="O859" i="6"/>
  <c r="Q859" i="6" s="1"/>
  <c r="S859" i="6" s="1"/>
  <c r="R1648" i="6"/>
  <c r="O1648" i="6"/>
  <c r="Q1648" i="6" s="1"/>
  <c r="S1648" i="6" s="1"/>
  <c r="R1783" i="6"/>
  <c r="O1783" i="6"/>
  <c r="Q1783" i="6" s="1"/>
  <c r="S1783" i="6" s="1"/>
  <c r="R1865" i="6"/>
  <c r="O1865" i="6"/>
  <c r="Q1865" i="6" s="1"/>
  <c r="S1865" i="6" s="1"/>
  <c r="R1873" i="6"/>
  <c r="O1873" i="6"/>
  <c r="Q1873" i="6" s="1"/>
  <c r="S1873" i="6" s="1"/>
  <c r="R1736" i="6"/>
  <c r="O1736" i="6"/>
  <c r="Q1736" i="6" s="1"/>
  <c r="S1736" i="6" s="1"/>
  <c r="R1114" i="6"/>
  <c r="O1114" i="6"/>
  <c r="Q1114" i="6" s="1"/>
  <c r="S1114" i="6" s="1"/>
  <c r="R1058" i="6"/>
  <c r="O1058" i="6"/>
  <c r="Q1058" i="6" s="1"/>
  <c r="S1058" i="6" s="1"/>
  <c r="R1220" i="6"/>
  <c r="O1220" i="6"/>
  <c r="Q1220" i="6" s="1"/>
  <c r="S1220" i="6" s="1"/>
  <c r="R1453" i="6"/>
  <c r="O1453" i="6"/>
  <c r="Q1453" i="6" s="1"/>
  <c r="S1453" i="6" s="1"/>
  <c r="R1864" i="6"/>
  <c r="O1864" i="6"/>
  <c r="Q1864" i="6" s="1"/>
  <c r="S1864" i="6" s="1"/>
  <c r="R735" i="6"/>
  <c r="O735" i="6"/>
  <c r="Q735" i="6" s="1"/>
  <c r="S735" i="6" s="1"/>
  <c r="R136" i="6"/>
  <c r="O136" i="6"/>
  <c r="Q136" i="6" s="1"/>
  <c r="S136" i="6" s="1"/>
  <c r="R522" i="6"/>
  <c r="O522" i="6"/>
  <c r="Q522" i="6" s="1"/>
  <c r="S522" i="6" s="1"/>
  <c r="R672" i="6"/>
  <c r="O672" i="6"/>
  <c r="Q672" i="6" s="1"/>
  <c r="S672" i="6" s="1"/>
  <c r="R936" i="6"/>
  <c r="O936" i="6"/>
  <c r="Q936" i="6" s="1"/>
  <c r="S936" i="6" s="1"/>
  <c r="R1216" i="6"/>
  <c r="O1216" i="6"/>
  <c r="Q1216" i="6" s="1"/>
  <c r="S1216" i="6" s="1"/>
  <c r="R233" i="6"/>
  <c r="O233" i="6"/>
  <c r="Q233" i="6" s="1"/>
  <c r="S233" i="6" s="1"/>
  <c r="R209" i="6"/>
  <c r="O209" i="6"/>
  <c r="Q209" i="6" s="1"/>
  <c r="S209" i="6" s="1"/>
  <c r="R145" i="6"/>
  <c r="O145" i="6"/>
  <c r="Q145" i="6" s="1"/>
  <c r="S145" i="6" s="1"/>
  <c r="R81" i="6"/>
  <c r="O81" i="6"/>
  <c r="Q81" i="6" s="1"/>
  <c r="S81" i="6" s="1"/>
  <c r="R14" i="6"/>
  <c r="O14" i="6"/>
  <c r="Q14" i="6" s="1"/>
  <c r="S14" i="6" s="1"/>
  <c r="R1135" i="6"/>
  <c r="O1135" i="6"/>
  <c r="Q1135" i="6" s="1"/>
  <c r="S1135" i="6" s="1"/>
  <c r="R276" i="6"/>
  <c r="O276" i="6"/>
  <c r="Q276" i="6" s="1"/>
  <c r="S276" i="6" s="1"/>
  <c r="R1464" i="6"/>
  <c r="O1464" i="6"/>
  <c r="Q1464" i="6" s="1"/>
  <c r="S1464" i="6" s="1"/>
  <c r="R1478" i="6"/>
  <c r="O1478" i="6"/>
  <c r="Q1478" i="6" s="1"/>
  <c r="S1478" i="6" s="1"/>
  <c r="R1823" i="6"/>
  <c r="O1823" i="6"/>
  <c r="Q1823" i="6" s="1"/>
  <c r="S1823" i="6" s="1"/>
  <c r="R794" i="6"/>
  <c r="O794" i="6"/>
  <c r="Q794" i="6" s="1"/>
  <c r="S794" i="6" s="1"/>
  <c r="R640" i="6"/>
  <c r="O640" i="6"/>
  <c r="Q640" i="6" s="1"/>
  <c r="S640" i="6" s="1"/>
  <c r="R157" i="6"/>
  <c r="O157" i="6"/>
  <c r="Q157" i="6" s="1"/>
  <c r="S157" i="6" s="1"/>
  <c r="R1965" i="6"/>
  <c r="O1965" i="6"/>
  <c r="Q1965" i="6" s="1"/>
  <c r="S1965" i="6" s="1"/>
  <c r="R800" i="6"/>
  <c r="O800" i="6"/>
  <c r="Q800" i="6" s="1"/>
  <c r="S800" i="6" s="1"/>
  <c r="R966" i="6"/>
  <c r="O966" i="6"/>
  <c r="Q966" i="6" s="1"/>
  <c r="S966" i="6" s="1"/>
  <c r="R1598" i="6"/>
  <c r="O1598" i="6"/>
  <c r="Q1598" i="6" s="1"/>
  <c r="S1598" i="6" s="1"/>
  <c r="R1661" i="6"/>
  <c r="O1661" i="6"/>
  <c r="Q1661" i="6" s="1"/>
  <c r="S1661" i="6" s="1"/>
  <c r="R1043" i="6"/>
  <c r="O1043" i="6"/>
  <c r="Q1043" i="6" s="1"/>
  <c r="S1043" i="6" s="1"/>
  <c r="R1888" i="6"/>
  <c r="O1888" i="6"/>
  <c r="Q1888" i="6" s="1"/>
  <c r="S1888" i="6" s="1"/>
  <c r="R1159" i="6"/>
  <c r="O1159" i="6"/>
  <c r="Q1159" i="6" s="1"/>
  <c r="S1159" i="6" s="1"/>
  <c r="R1277" i="6"/>
  <c r="O1277" i="6"/>
  <c r="Q1277" i="6" s="1"/>
  <c r="S1277" i="6" s="1"/>
  <c r="R1353" i="6"/>
  <c r="O1353" i="6"/>
  <c r="Q1353" i="6" s="1"/>
  <c r="S1353" i="6" s="1"/>
  <c r="R1587" i="6"/>
  <c r="O1587" i="6"/>
  <c r="Q1587" i="6" s="1"/>
  <c r="S1587" i="6" s="1"/>
  <c r="R1429" i="6"/>
  <c r="O1429" i="6"/>
  <c r="Q1429" i="6" s="1"/>
  <c r="S1429" i="6" s="1"/>
  <c r="R1381" i="6"/>
  <c r="O1381" i="6"/>
  <c r="Q1381" i="6" s="1"/>
  <c r="S1381" i="6" s="1"/>
  <c r="R1779" i="6"/>
  <c r="O1779" i="6"/>
  <c r="Q1779" i="6" s="1"/>
  <c r="S1779" i="6" s="1"/>
  <c r="R712" i="6"/>
  <c r="O712" i="6"/>
  <c r="Q712" i="6" s="1"/>
  <c r="S712" i="6" s="1"/>
  <c r="R830" i="6"/>
  <c r="O830" i="6"/>
  <c r="Q830" i="6" s="1"/>
  <c r="S830" i="6" s="1"/>
  <c r="R958" i="6"/>
  <c r="O958" i="6"/>
  <c r="Q958" i="6" s="1"/>
  <c r="S958" i="6" s="1"/>
  <c r="R320" i="6"/>
  <c r="O320" i="6"/>
  <c r="Q320" i="6" s="1"/>
  <c r="S320" i="6" s="1"/>
  <c r="R838" i="6"/>
  <c r="O838" i="6"/>
  <c r="Q838" i="6" s="1"/>
  <c r="S838" i="6" s="1"/>
  <c r="R1127" i="6"/>
  <c r="O1127" i="6"/>
  <c r="Q1127" i="6" s="1"/>
  <c r="S1127" i="6" s="1"/>
  <c r="R1693" i="6"/>
  <c r="O1693" i="6"/>
  <c r="Q1693" i="6" s="1"/>
  <c r="S1693" i="6" s="1"/>
  <c r="R327" i="6"/>
  <c r="O327" i="6"/>
  <c r="Q327" i="6" s="1"/>
  <c r="S327" i="6" s="1"/>
  <c r="R443" i="6"/>
  <c r="O443" i="6"/>
  <c r="Q443" i="6" s="1"/>
  <c r="S443" i="6" s="1"/>
  <c r="R608" i="6"/>
  <c r="O608" i="6"/>
  <c r="Q608" i="6" s="1"/>
  <c r="S608" i="6" s="1"/>
  <c r="R490" i="6"/>
  <c r="O490" i="6"/>
  <c r="Q490" i="6" s="1"/>
  <c r="S490" i="6" s="1"/>
  <c r="R378" i="6"/>
  <c r="O378" i="6"/>
  <c r="Q378" i="6" s="1"/>
  <c r="S378" i="6" s="1"/>
  <c r="R261" i="6"/>
  <c r="O261" i="6"/>
  <c r="Q261" i="6" s="1"/>
  <c r="S261" i="6" s="1"/>
  <c r="R140" i="6"/>
  <c r="O140" i="6"/>
  <c r="Q140" i="6" s="1"/>
  <c r="S140" i="6" s="1"/>
  <c r="R5" i="6"/>
  <c r="O5" i="6"/>
  <c r="Q5" i="6" s="1"/>
  <c r="S5" i="6" s="1"/>
  <c r="R258" i="6"/>
  <c r="O258" i="6"/>
  <c r="Q258" i="6" s="1"/>
  <c r="S258" i="6" s="1"/>
  <c r="R1731" i="6"/>
  <c r="O1731" i="6"/>
  <c r="Q1731" i="6" s="1"/>
  <c r="S1731" i="6" s="1"/>
  <c r="R892" i="6"/>
  <c r="O892" i="6"/>
  <c r="Q892" i="6" s="1"/>
  <c r="S892" i="6" s="1"/>
  <c r="R1493" i="6"/>
  <c r="O1493" i="6"/>
  <c r="Q1493" i="6" s="1"/>
  <c r="S1493" i="6" s="1"/>
  <c r="R1758" i="6"/>
  <c r="O1758" i="6"/>
  <c r="Q1758" i="6" s="1"/>
  <c r="S1758" i="6" s="1"/>
  <c r="R1069" i="6"/>
  <c r="O1069" i="6"/>
  <c r="Q1069" i="6" s="1"/>
  <c r="S1069" i="6" s="1"/>
  <c r="R834" i="6"/>
  <c r="O834" i="6"/>
  <c r="Q834" i="6" s="1"/>
  <c r="S834" i="6" s="1"/>
  <c r="R267" i="6"/>
  <c r="O267" i="6"/>
  <c r="Q267" i="6" s="1"/>
  <c r="S267" i="6" s="1"/>
  <c r="R1590" i="6"/>
  <c r="O1590" i="6"/>
  <c r="Q1590" i="6" s="1"/>
  <c r="S1590" i="6" s="1"/>
  <c r="R1652" i="6"/>
  <c r="O1652" i="6"/>
  <c r="Q1652" i="6" s="1"/>
  <c r="S1652" i="6" s="1"/>
  <c r="R1035" i="6"/>
  <c r="O1035" i="6"/>
  <c r="Q1035" i="6" s="1"/>
  <c r="S1035" i="6" s="1"/>
  <c r="R1877" i="6"/>
  <c r="O1877" i="6"/>
  <c r="Q1877" i="6" s="1"/>
  <c r="S1877" i="6" s="1"/>
  <c r="R1150" i="6"/>
  <c r="O1150" i="6"/>
  <c r="Q1150" i="6" s="1"/>
  <c r="S1150" i="6" s="1"/>
  <c r="R1268" i="6"/>
  <c r="O1268" i="6"/>
  <c r="Q1268" i="6" s="1"/>
  <c r="S1268" i="6" s="1"/>
  <c r="R1343" i="6"/>
  <c r="O1343" i="6"/>
  <c r="Q1343" i="6" s="1"/>
  <c r="S1343" i="6" s="1"/>
  <c r="R1569" i="6"/>
  <c r="O1569" i="6"/>
  <c r="Q1569" i="6" s="1"/>
  <c r="S1569" i="6" s="1"/>
  <c r="R1411" i="6"/>
  <c r="O1411" i="6"/>
  <c r="Q1411" i="6" s="1"/>
  <c r="S1411" i="6" s="1"/>
  <c r="R1362" i="6"/>
  <c r="O1362" i="6"/>
  <c r="Q1362" i="6" s="1"/>
  <c r="S1362" i="6" s="1"/>
  <c r="R1747" i="6"/>
  <c r="O1747" i="6"/>
  <c r="Q1747" i="6" s="1"/>
  <c r="S1747" i="6" s="1"/>
  <c r="R703" i="6"/>
  <c r="O703" i="6"/>
  <c r="Q703" i="6" s="1"/>
  <c r="S703" i="6" s="1"/>
  <c r="R821" i="6"/>
  <c r="O821" i="6"/>
  <c r="Q821" i="6" s="1"/>
  <c r="S821" i="6" s="1"/>
  <c r="R948" i="6"/>
  <c r="O948" i="6"/>
  <c r="Q948" i="6" s="1"/>
  <c r="S948" i="6" s="1"/>
  <c r="R312" i="6"/>
  <c r="O312" i="6"/>
  <c r="Q312" i="6" s="1"/>
  <c r="S312" i="6" s="1"/>
  <c r="R820" i="6"/>
  <c r="O820" i="6"/>
  <c r="Q820" i="6" s="1"/>
  <c r="S820" i="6" s="1"/>
  <c r="R1106" i="6"/>
  <c r="O1106" i="6"/>
  <c r="Q1106" i="6" s="1"/>
  <c r="S1106" i="6" s="1"/>
  <c r="R1628" i="6"/>
  <c r="O1628" i="6"/>
  <c r="Q1628" i="6" s="1"/>
  <c r="S1628" i="6" s="1"/>
  <c r="R318" i="6"/>
  <c r="O318" i="6"/>
  <c r="Q318" i="6" s="1"/>
  <c r="S318" i="6" s="1"/>
  <c r="R434" i="6"/>
  <c r="O434" i="6"/>
  <c r="Q434" i="6" s="1"/>
  <c r="S434" i="6" s="1"/>
  <c r="R586" i="6"/>
  <c r="O586" i="6"/>
  <c r="Q586" i="6" s="1"/>
  <c r="S586" i="6" s="1"/>
  <c r="R471" i="6"/>
  <c r="O471" i="6"/>
  <c r="Q471" i="6" s="1"/>
  <c r="S471" i="6" s="1"/>
  <c r="R359" i="6"/>
  <c r="O359" i="6"/>
  <c r="Q359" i="6" s="1"/>
  <c r="S359" i="6" s="1"/>
  <c r="R244" i="6"/>
  <c r="O244" i="6"/>
  <c r="Q244" i="6" s="1"/>
  <c r="S244" i="6" s="1"/>
  <c r="R119" i="6"/>
  <c r="O119" i="6"/>
  <c r="Q119" i="6" s="1"/>
  <c r="S119" i="6" s="1"/>
  <c r="R1859" i="6"/>
  <c r="O1859" i="6"/>
  <c r="Q1859" i="6" s="1"/>
  <c r="S1859" i="6" s="1"/>
  <c r="R167" i="6"/>
  <c r="O167" i="6"/>
  <c r="Q167" i="6" s="1"/>
  <c r="S167" i="6" s="1"/>
  <c r="R635" i="6"/>
  <c r="O635" i="6"/>
  <c r="Q635" i="6" s="1"/>
  <c r="S635" i="6" s="1"/>
  <c r="R1017" i="6"/>
  <c r="O1017" i="6"/>
  <c r="Q1017" i="6" s="1"/>
  <c r="S1017" i="6" s="1"/>
  <c r="R621" i="6"/>
  <c r="O621" i="6"/>
  <c r="Q621" i="6" s="1"/>
  <c r="S621" i="6" s="1"/>
  <c r="R597" i="6"/>
  <c r="O597" i="6"/>
  <c r="Q597" i="6" s="1"/>
  <c r="S597" i="6" s="1"/>
  <c r="R1604" i="6"/>
  <c r="O1604" i="6"/>
  <c r="Q1604" i="6" s="1"/>
  <c r="S1604" i="6" s="1"/>
  <c r="R1042" i="6"/>
  <c r="O1042" i="6"/>
  <c r="Q1042" i="6" s="1"/>
  <c r="S1042" i="6" s="1"/>
  <c r="R863" i="6"/>
  <c r="O863" i="6"/>
  <c r="Q863" i="6" s="1"/>
  <c r="S863" i="6" s="1"/>
  <c r="R1870" i="6"/>
  <c r="O1870" i="6"/>
  <c r="Q1870" i="6" s="1"/>
  <c r="S1870" i="6" s="1"/>
  <c r="R1975" i="6"/>
  <c r="O1975" i="6"/>
  <c r="Q1975" i="6" s="1"/>
  <c r="S1975" i="6" s="1"/>
  <c r="R1315" i="6"/>
  <c r="O1315" i="6"/>
  <c r="Q1315" i="6" s="1"/>
  <c r="S1315" i="6" s="1"/>
  <c r="R739" i="6"/>
  <c r="O739" i="6"/>
  <c r="Q739" i="6" s="1"/>
  <c r="S739" i="6" s="1"/>
  <c r="R1491" i="6"/>
  <c r="O1491" i="6"/>
  <c r="Q1491" i="6" s="1"/>
  <c r="S1491" i="6" s="1"/>
  <c r="R1626" i="6"/>
  <c r="O1626" i="6"/>
  <c r="Q1626" i="6" s="1"/>
  <c r="S1626" i="6" s="1"/>
  <c r="R1708" i="6"/>
  <c r="O1708" i="6"/>
  <c r="Q1708" i="6" s="1"/>
  <c r="S1708" i="6" s="1"/>
  <c r="R1621" i="6"/>
  <c r="O1621" i="6"/>
  <c r="Q1621" i="6" s="1"/>
  <c r="S1621" i="6" s="1"/>
  <c r="R1484" i="6"/>
  <c r="O1484" i="6"/>
  <c r="Q1484" i="6" s="1"/>
  <c r="S1484" i="6" s="1"/>
  <c r="R977" i="6"/>
  <c r="O977" i="6"/>
  <c r="Q977" i="6" s="1"/>
  <c r="S977" i="6" s="1"/>
  <c r="R902" i="6"/>
  <c r="O902" i="6"/>
  <c r="Q902" i="6" s="1"/>
  <c r="S902" i="6" s="1"/>
  <c r="R1047" i="6"/>
  <c r="O1047" i="6"/>
  <c r="Q1047" i="6" s="1"/>
  <c r="S1047" i="6" s="1"/>
  <c r="R1190" i="6"/>
  <c r="O1190" i="6"/>
  <c r="Q1190" i="6" s="1"/>
  <c r="S1190" i="6" s="1"/>
  <c r="R1409" i="6"/>
  <c r="O1409" i="6"/>
  <c r="Q1409" i="6" s="1"/>
  <c r="S1409" i="6" s="1"/>
  <c r="R598" i="6"/>
  <c r="O598" i="6"/>
  <c r="Q598" i="6" s="1"/>
  <c r="S598" i="6" s="1"/>
  <c r="R16" i="6"/>
  <c r="O16" i="6"/>
  <c r="Q16" i="6" s="1"/>
  <c r="S16" i="6" s="1"/>
  <c r="R385" i="6"/>
  <c r="O385" i="6"/>
  <c r="Q385" i="6" s="1"/>
  <c r="S385" i="6" s="1"/>
  <c r="R511" i="6"/>
  <c r="O511" i="6"/>
  <c r="Q511" i="6" s="1"/>
  <c r="S511" i="6" s="1"/>
  <c r="R652" i="6"/>
  <c r="O652" i="6"/>
  <c r="Q652" i="6" s="1"/>
  <c r="S652" i="6" s="1"/>
  <c r="R887" i="6"/>
  <c r="O887" i="6"/>
  <c r="Q887" i="6" s="1"/>
  <c r="S887" i="6" s="1"/>
  <c r="R956" i="6"/>
  <c r="O956" i="6"/>
  <c r="Q956" i="6" s="1"/>
  <c r="S956" i="6" s="1"/>
  <c r="R453" i="6"/>
  <c r="O453" i="6"/>
  <c r="Q453" i="6" s="1"/>
  <c r="S453" i="6" s="1"/>
  <c r="R341" i="6"/>
  <c r="O341" i="6"/>
  <c r="Q341" i="6" s="1"/>
  <c r="S341" i="6" s="1"/>
  <c r="R108" i="6"/>
  <c r="O108" i="6"/>
  <c r="Q108" i="6" s="1"/>
  <c r="S108" i="6" s="1"/>
  <c r="R884" i="6"/>
  <c r="O884" i="6"/>
  <c r="Q884" i="6" s="1"/>
  <c r="S884" i="6" s="1"/>
  <c r="R137" i="6"/>
  <c r="O137" i="6"/>
  <c r="Q137" i="6" s="1"/>
  <c r="S137" i="6" s="1"/>
  <c r="R515" i="6"/>
  <c r="O515" i="6"/>
  <c r="Q515" i="6" s="1"/>
  <c r="S515" i="6" s="1"/>
  <c r="R1019" i="6"/>
  <c r="O1019" i="6"/>
  <c r="Q1019" i="6" s="1"/>
  <c r="S1019" i="6" s="1"/>
  <c r="R1578" i="6"/>
  <c r="O1578" i="6"/>
  <c r="Q1578" i="6" s="1"/>
  <c r="S1578" i="6" s="1"/>
  <c r="R392" i="6"/>
  <c r="O392" i="6"/>
  <c r="Q392" i="6" s="1"/>
  <c r="S392" i="6" s="1"/>
  <c r="R164" i="6"/>
  <c r="O164" i="6"/>
  <c r="Q164" i="6" s="1"/>
  <c r="S164" i="6" s="1"/>
  <c r="R1345" i="6"/>
  <c r="O1345" i="6"/>
  <c r="Q1345" i="6" s="1"/>
  <c r="S1345" i="6" s="1"/>
  <c r="R793" i="6"/>
  <c r="O793" i="6"/>
  <c r="Q793" i="6" s="1"/>
  <c r="S793" i="6" s="1"/>
  <c r="R218" i="6"/>
  <c r="O218" i="6"/>
  <c r="Q218" i="6" s="1"/>
  <c r="S218" i="6" s="1"/>
  <c r="R1942" i="6"/>
  <c r="O1942" i="6"/>
  <c r="Q1942" i="6" s="1"/>
  <c r="S1942" i="6" s="1"/>
  <c r="R1366" i="6"/>
  <c r="O1366" i="6"/>
  <c r="Q1366" i="6" s="1"/>
  <c r="S1366" i="6" s="1"/>
  <c r="R1396" i="6"/>
  <c r="O1396" i="6"/>
  <c r="Q1396" i="6" s="1"/>
  <c r="S1396" i="6" s="1"/>
  <c r="R811" i="6"/>
  <c r="O811" i="6"/>
  <c r="Q811" i="6" s="1"/>
  <c r="S811" i="6" s="1"/>
  <c r="R1585" i="6"/>
  <c r="O1585" i="6"/>
  <c r="Q1585" i="6" s="1"/>
  <c r="S1585" i="6" s="1"/>
  <c r="R1720" i="6"/>
  <c r="O1720" i="6"/>
  <c r="Q1720" i="6" s="1"/>
  <c r="S1720" i="6" s="1"/>
  <c r="R1802" i="6"/>
  <c r="O1802" i="6"/>
  <c r="Q1802" i="6" s="1"/>
  <c r="S1802" i="6" s="1"/>
  <c r="R1775" i="6"/>
  <c r="O1775" i="6"/>
  <c r="Q1775" i="6" s="1"/>
  <c r="S1775" i="6" s="1"/>
  <c r="R1633" i="6"/>
  <c r="O1633" i="6"/>
  <c r="Q1633" i="6" s="1"/>
  <c r="S1633" i="6" s="1"/>
  <c r="R1060" i="6"/>
  <c r="O1060" i="6"/>
  <c r="Q1060" i="6" s="1"/>
  <c r="S1060" i="6" s="1"/>
  <c r="R997" i="6"/>
  <c r="O997" i="6"/>
  <c r="Q997" i="6" s="1"/>
  <c r="S997" i="6" s="1"/>
  <c r="R1142" i="6"/>
  <c r="O1142" i="6"/>
  <c r="Q1142" i="6" s="1"/>
  <c r="S1142" i="6" s="1"/>
  <c r="R1338" i="6"/>
  <c r="O1338" i="6"/>
  <c r="Q1338" i="6" s="1"/>
  <c r="S1338" i="6" s="1"/>
  <c r="R1664" i="6"/>
  <c r="O1664" i="6"/>
  <c r="Q1664" i="6" s="1"/>
  <c r="S1664" i="6" s="1"/>
  <c r="R680" i="6"/>
  <c r="O680" i="6"/>
  <c r="Q680" i="6" s="1"/>
  <c r="S680" i="6" s="1"/>
  <c r="R88" i="6"/>
  <c r="O88" i="6"/>
  <c r="Q88" i="6" s="1"/>
  <c r="S88" i="6" s="1"/>
  <c r="R467" i="6"/>
  <c r="O467" i="6"/>
  <c r="Q467" i="6" s="1"/>
  <c r="S467" i="6" s="1"/>
  <c r="R600" i="6"/>
  <c r="O600" i="6"/>
  <c r="Q600" i="6" s="1"/>
  <c r="S600" i="6" s="1"/>
  <c r="R816" i="6"/>
  <c r="O816" i="6"/>
  <c r="Q816" i="6" s="1"/>
  <c r="S816" i="6" s="1"/>
  <c r="R1074" i="6"/>
  <c r="O1074" i="6"/>
  <c r="Q1074" i="6" s="1"/>
  <c r="S1074" i="6" s="1"/>
  <c r="R178" i="6"/>
  <c r="O178" i="6"/>
  <c r="Q178" i="6" s="1"/>
  <c r="S178" i="6" s="1"/>
  <c r="R146" i="6"/>
  <c r="O146" i="6"/>
  <c r="Q146" i="6" s="1"/>
  <c r="S146" i="6" s="1"/>
  <c r="R82" i="6"/>
  <c r="O82" i="6"/>
  <c r="Q82" i="6" s="1"/>
  <c r="S82" i="6" s="1"/>
  <c r="R18" i="6"/>
  <c r="O18" i="6"/>
  <c r="Q18" i="6" s="1"/>
  <c r="S18" i="6" s="1"/>
  <c r="R1157" i="6"/>
  <c r="O1157" i="6"/>
  <c r="Q1157" i="6" s="1"/>
  <c r="S1157" i="6" s="1"/>
  <c r="R221" i="6"/>
  <c r="O221" i="6"/>
  <c r="Q221" i="6" s="1"/>
  <c r="S221" i="6" s="1"/>
  <c r="R551" i="6"/>
  <c r="O551" i="6"/>
  <c r="Q551" i="6" s="1"/>
  <c r="S551" i="6" s="1"/>
  <c r="R106" i="6"/>
  <c r="O106" i="6"/>
  <c r="Q106" i="6" s="1"/>
  <c r="S106" i="6" s="1"/>
  <c r="R565" i="6"/>
  <c r="O565" i="6"/>
  <c r="Q565" i="6" s="1"/>
  <c r="S565" i="6" s="1"/>
  <c r="R533" i="6"/>
  <c r="O533" i="6"/>
  <c r="Q533" i="6" s="1"/>
  <c r="S533" i="6" s="1"/>
  <c r="R808" i="6"/>
  <c r="O808" i="6"/>
  <c r="Q808" i="6" s="1"/>
  <c r="S808" i="6" s="1"/>
  <c r="R807" i="6"/>
  <c r="O807" i="6"/>
  <c r="Q807" i="6" s="1"/>
  <c r="S807" i="6" s="1"/>
  <c r="R1812" i="6"/>
  <c r="O1812" i="6"/>
  <c r="Q1812" i="6" s="1"/>
  <c r="S1812" i="6" s="1"/>
  <c r="R384" i="6"/>
  <c r="O384" i="6"/>
  <c r="Q384" i="6" s="1"/>
  <c r="S384" i="6" s="1"/>
  <c r="R1097" i="6"/>
  <c r="O1097" i="6"/>
  <c r="Q1097" i="6" s="1"/>
  <c r="S1097" i="6" s="1"/>
  <c r="R1838" i="6"/>
  <c r="O1838" i="6"/>
  <c r="Q1838" i="6" s="1"/>
  <c r="S1838" i="6" s="1"/>
  <c r="R1936" i="6"/>
  <c r="O1936" i="6"/>
  <c r="Q1936" i="6" s="1"/>
  <c r="S1936" i="6" s="1"/>
  <c r="R1283" i="6"/>
  <c r="O1283" i="6"/>
  <c r="Q1283" i="6" s="1"/>
  <c r="S1283" i="6" s="1"/>
  <c r="R707" i="6"/>
  <c r="O707" i="6"/>
  <c r="Q707" i="6" s="1"/>
  <c r="S707" i="6" s="1"/>
  <c r="R1449" i="6"/>
  <c r="O1449" i="6"/>
  <c r="Q1449" i="6" s="1"/>
  <c r="S1449" i="6" s="1"/>
  <c r="R1584" i="6"/>
  <c r="O1584" i="6"/>
  <c r="Q1584" i="6" s="1"/>
  <c r="S1584" i="6" s="1"/>
  <c r="R1666" i="6"/>
  <c r="O1666" i="6"/>
  <c r="Q1666" i="6" s="1"/>
  <c r="S1666" i="6" s="1"/>
  <c r="R1556" i="6"/>
  <c r="O1556" i="6"/>
  <c r="Q1556" i="6" s="1"/>
  <c r="S1556" i="6" s="1"/>
  <c r="R1931" i="6"/>
  <c r="O1931" i="6"/>
  <c r="Q1931" i="6" s="1"/>
  <c r="S1931" i="6" s="1"/>
  <c r="R941" i="6"/>
  <c r="O941" i="6"/>
  <c r="Q941" i="6" s="1"/>
  <c r="S941" i="6" s="1"/>
  <c r="R861" i="6"/>
  <c r="O861" i="6"/>
  <c r="Q861" i="6" s="1"/>
  <c r="S861" i="6" s="1"/>
  <c r="R1006" i="6"/>
  <c r="O1006" i="6"/>
  <c r="Q1006" i="6" s="1"/>
  <c r="S1006" i="6" s="1"/>
  <c r="R1140" i="6"/>
  <c r="O1140" i="6"/>
  <c r="Q1140" i="6" s="1"/>
  <c r="S1140" i="6" s="1"/>
  <c r="R1330" i="6"/>
  <c r="O1330" i="6"/>
  <c r="Q1330" i="6" s="1"/>
  <c r="S1330" i="6" s="1"/>
  <c r="R561" i="6"/>
  <c r="O561" i="6"/>
  <c r="Q561" i="6" s="1"/>
  <c r="S561" i="6" s="1"/>
  <c r="R1841" i="6"/>
  <c r="O1841" i="6"/>
  <c r="Q1841" i="6" s="1"/>
  <c r="S1841" i="6" s="1"/>
  <c r="R348" i="6"/>
  <c r="O348" i="6"/>
  <c r="Q348" i="6" s="1"/>
  <c r="S348" i="6" s="1"/>
  <c r="R475" i="6"/>
  <c r="O475" i="6"/>
  <c r="Q475" i="6" s="1"/>
  <c r="S475" i="6" s="1"/>
  <c r="R609" i="6"/>
  <c r="O609" i="6"/>
  <c r="Q609" i="6" s="1"/>
  <c r="S609" i="6" s="1"/>
  <c r="R809" i="6"/>
  <c r="O809" i="6"/>
  <c r="Q809" i="6" s="1"/>
  <c r="S809" i="6" s="1"/>
  <c r="R1367" i="6"/>
  <c r="O1367" i="6"/>
  <c r="Q1367" i="6" s="1"/>
  <c r="S1367" i="6" s="1"/>
  <c r="R1034" i="6"/>
  <c r="O1034" i="6"/>
  <c r="Q1034" i="6" s="1"/>
  <c r="S1034" i="6" s="1"/>
  <c r="R268" i="6"/>
  <c r="O268" i="6"/>
  <c r="Q268" i="6" s="1"/>
  <c r="S268" i="6" s="1"/>
  <c r="R1071" i="6"/>
  <c r="O1071" i="6"/>
  <c r="Q1071" i="6" s="1"/>
  <c r="S1071" i="6" s="1"/>
  <c r="R201" i="6"/>
  <c r="O201" i="6"/>
  <c r="Q201" i="6" s="1"/>
  <c r="S201" i="6" s="1"/>
  <c r="R173" i="6"/>
  <c r="O173" i="6"/>
  <c r="Q173" i="6" s="1"/>
  <c r="S173" i="6" s="1"/>
  <c r="R107" i="6"/>
  <c r="O107" i="6"/>
  <c r="Q107" i="6" s="1"/>
  <c r="S107" i="6" s="1"/>
  <c r="R594" i="6"/>
  <c r="O594" i="6"/>
  <c r="Q594" i="6" s="1"/>
  <c r="S594" i="6" s="1"/>
  <c r="R451" i="6"/>
  <c r="O451" i="6"/>
  <c r="Q451" i="6" s="1"/>
  <c r="S451" i="6" s="1"/>
  <c r="R1112" i="6"/>
  <c r="O1112" i="6"/>
  <c r="Q1112" i="6" s="1"/>
  <c r="S1112" i="6" s="1"/>
  <c r="R1103" i="6"/>
  <c r="O1103" i="6"/>
  <c r="Q1103" i="6" s="1"/>
  <c r="S1103" i="6" s="1"/>
  <c r="R770" i="6"/>
  <c r="O770" i="6"/>
  <c r="Q770" i="6" s="1"/>
  <c r="S770" i="6" s="1"/>
  <c r="R1730" i="6"/>
  <c r="O1730" i="6"/>
  <c r="Q1730" i="6" s="1"/>
  <c r="S1730" i="6" s="1"/>
  <c r="R1370" i="6"/>
  <c r="O1370" i="6"/>
  <c r="Q1370" i="6" s="1"/>
  <c r="S1370" i="6" s="1"/>
  <c r="R1527" i="6"/>
  <c r="O1527" i="6"/>
  <c r="Q1527" i="6" s="1"/>
  <c r="S1527" i="6" s="1"/>
  <c r="R1926" i="6"/>
  <c r="O1926" i="6"/>
  <c r="Q1926" i="6" s="1"/>
  <c r="S1926" i="6" s="1"/>
  <c r="R1350" i="6"/>
  <c r="O1350" i="6"/>
  <c r="Q1350" i="6" s="1"/>
  <c r="S1350" i="6" s="1"/>
  <c r="R1378" i="6"/>
  <c r="O1378" i="6"/>
  <c r="Q1378" i="6" s="1"/>
  <c r="S1378" i="6" s="1"/>
  <c r="R795" i="6"/>
  <c r="O795" i="6"/>
  <c r="Q795" i="6" s="1"/>
  <c r="S795" i="6" s="1"/>
  <c r="R1564" i="6"/>
  <c r="O1564" i="6"/>
  <c r="Q1564" i="6" s="1"/>
  <c r="S1564" i="6" s="1"/>
  <c r="R1699" i="6"/>
  <c r="O1699" i="6"/>
  <c r="Q1699" i="6" s="1"/>
  <c r="S1699" i="6" s="1"/>
  <c r="R1781" i="6"/>
  <c r="O1781" i="6"/>
  <c r="Q1781" i="6" s="1"/>
  <c r="S1781" i="6" s="1"/>
  <c r="R1738" i="6"/>
  <c r="O1738" i="6"/>
  <c r="Q1738" i="6" s="1"/>
  <c r="S1738" i="6" s="1"/>
  <c r="R1601" i="6"/>
  <c r="O1601" i="6"/>
  <c r="Q1601" i="6" s="1"/>
  <c r="S1601" i="6" s="1"/>
  <c r="R1041" i="6"/>
  <c r="O1041" i="6"/>
  <c r="Q1041" i="6" s="1"/>
  <c r="S1041" i="6" s="1"/>
  <c r="R975" i="6"/>
  <c r="O975" i="6"/>
  <c r="Q975" i="6" s="1"/>
  <c r="S975" i="6" s="1"/>
  <c r="R1120" i="6"/>
  <c r="O1120" i="6"/>
  <c r="Q1120" i="6" s="1"/>
  <c r="S1120" i="6" s="1"/>
  <c r="R1302" i="6"/>
  <c r="O1302" i="6"/>
  <c r="Q1302" i="6" s="1"/>
  <c r="S1302" i="6" s="1"/>
  <c r="R1599" i="6"/>
  <c r="O1599" i="6"/>
  <c r="Q1599" i="6" s="1"/>
  <c r="S1599" i="6" s="1"/>
  <c r="R662" i="6"/>
  <c r="O662" i="6"/>
  <c r="Q662" i="6" s="1"/>
  <c r="S662" i="6" s="1"/>
  <c r="R72" i="6"/>
  <c r="O72" i="6"/>
  <c r="Q72" i="6" s="1"/>
  <c r="S72" i="6" s="1"/>
  <c r="R449" i="6"/>
  <c r="O449" i="6"/>
  <c r="Q449" i="6" s="1"/>
  <c r="S449" i="6" s="1"/>
  <c r="R578" i="6"/>
  <c r="O578" i="6"/>
  <c r="Q578" i="6" s="1"/>
  <c r="S578" i="6" s="1"/>
  <c r="R780" i="6"/>
  <c r="O780" i="6"/>
  <c r="Q780" i="6" s="1"/>
  <c r="S780" i="6" s="1"/>
  <c r="R1033" i="6"/>
  <c r="O1033" i="6"/>
  <c r="Q1033" i="6" s="1"/>
  <c r="S1033" i="6" s="1"/>
  <c r="R159" i="6"/>
  <c r="O159" i="6"/>
  <c r="Q159" i="6" s="1"/>
  <c r="S159" i="6" s="1"/>
  <c r="R125" i="6"/>
  <c r="O125" i="6"/>
  <c r="Q125" i="6" s="1"/>
  <c r="S125" i="6" s="1"/>
  <c r="R61" i="6"/>
  <c r="O61" i="6"/>
  <c r="Q61" i="6" s="1"/>
  <c r="S61" i="6" s="1"/>
  <c r="R1874" i="6"/>
  <c r="O1874" i="6"/>
  <c r="Q1874" i="6" s="1"/>
  <c r="S1874" i="6" s="1"/>
  <c r="R988" i="6"/>
  <c r="O988" i="6"/>
  <c r="Q988" i="6" s="1"/>
  <c r="S988" i="6" s="1"/>
  <c r="R573" i="6"/>
  <c r="O573" i="6"/>
  <c r="Q573" i="6" s="1"/>
  <c r="S573" i="6" s="1"/>
  <c r="R1347" i="6"/>
  <c r="O1347" i="6"/>
  <c r="Q1347" i="6" s="1"/>
  <c r="S1347" i="6" s="1"/>
  <c r="R295" i="6"/>
  <c r="O295" i="6"/>
  <c r="Q295" i="6" s="1"/>
  <c r="S295" i="6" s="1"/>
  <c r="R343" i="6"/>
  <c r="O343" i="6"/>
  <c r="Q343" i="6" s="1"/>
  <c r="S343" i="6" s="1"/>
  <c r="R158" i="6"/>
  <c r="O158" i="6"/>
  <c r="Q158" i="6" s="1"/>
  <c r="S158" i="6" s="1"/>
  <c r="R485" i="6"/>
  <c r="O485" i="6"/>
  <c r="Q485" i="6" s="1"/>
  <c r="S485" i="6" s="1"/>
  <c r="R94" i="6"/>
  <c r="O94" i="6"/>
  <c r="Q94" i="6" s="1"/>
  <c r="S94" i="6" s="1"/>
  <c r="R1589" i="6"/>
  <c r="O1589" i="6"/>
  <c r="Q1589" i="6" s="1"/>
  <c r="S1589" i="6" s="1"/>
  <c r="R765" i="6"/>
  <c r="O765" i="6"/>
  <c r="Q765" i="6" s="1"/>
  <c r="S765" i="6" s="1"/>
  <c r="R468" i="6"/>
  <c r="O468" i="6"/>
  <c r="Q468" i="6" s="1"/>
  <c r="S468" i="6" s="1"/>
  <c r="R1726" i="6"/>
  <c r="O1726" i="6"/>
  <c r="Q1726" i="6" s="1"/>
  <c r="S1726" i="6" s="1"/>
  <c r="R1808" i="6"/>
  <c r="O1808" i="6"/>
  <c r="Q1808" i="6" s="1"/>
  <c r="S1808" i="6" s="1"/>
  <c r="R1171" i="6"/>
  <c r="O1171" i="6"/>
  <c r="Q1171" i="6" s="1"/>
  <c r="S1171" i="6" s="1"/>
  <c r="R595" i="6"/>
  <c r="O595" i="6"/>
  <c r="Q595" i="6" s="1"/>
  <c r="S595" i="6" s="1"/>
  <c r="R1305" i="6"/>
  <c r="O1305" i="6"/>
  <c r="Q1305" i="6" s="1"/>
  <c r="S1305" i="6" s="1"/>
  <c r="R1437" i="6"/>
  <c r="O1437" i="6"/>
  <c r="Q1437" i="6" s="1"/>
  <c r="S1437" i="6" s="1"/>
  <c r="R1520" i="6"/>
  <c r="O1520" i="6"/>
  <c r="Q1520" i="6" s="1"/>
  <c r="S1520" i="6" s="1"/>
  <c r="R1852" i="6"/>
  <c r="O1852" i="6"/>
  <c r="Q1852" i="6" s="1"/>
  <c r="S1852" i="6" s="1"/>
  <c r="R1695" i="6"/>
  <c r="O1695" i="6"/>
  <c r="Q1695" i="6" s="1"/>
  <c r="S1695" i="6" s="1"/>
  <c r="R1850" i="6"/>
  <c r="O1850" i="6"/>
  <c r="Q1850" i="6" s="1"/>
  <c r="S1850" i="6" s="1"/>
  <c r="R732" i="6"/>
  <c r="O732" i="6"/>
  <c r="Q732" i="6" s="1"/>
  <c r="S732" i="6" s="1"/>
  <c r="R860" i="6"/>
  <c r="O860" i="6"/>
  <c r="Q860" i="6" s="1"/>
  <c r="S860" i="6" s="1"/>
  <c r="R993" i="6"/>
  <c r="O993" i="6"/>
  <c r="Q993" i="6" s="1"/>
  <c r="S993" i="6" s="1"/>
  <c r="R1126" i="6"/>
  <c r="O1126" i="6"/>
  <c r="Q1126" i="6" s="1"/>
  <c r="S1126" i="6" s="1"/>
  <c r="R448" i="6"/>
  <c r="O448" i="6"/>
  <c r="Q448" i="6" s="1"/>
  <c r="S448" i="6" s="1"/>
  <c r="R1175" i="6"/>
  <c r="O1175" i="6"/>
  <c r="Q1175" i="6" s="1"/>
  <c r="S1175" i="6" s="1"/>
  <c r="R1832" i="6"/>
  <c r="O1832" i="6"/>
  <c r="Q1832" i="6" s="1"/>
  <c r="S1832" i="6" s="1"/>
  <c r="R347" i="6"/>
  <c r="O347" i="6"/>
  <c r="Q347" i="6" s="1"/>
  <c r="S347" i="6" s="1"/>
  <c r="R150" i="6"/>
  <c r="O150" i="6"/>
  <c r="Q150" i="6" s="1"/>
  <c r="S150" i="6" s="1"/>
  <c r="R613" i="6"/>
  <c r="O613" i="6"/>
  <c r="Q613" i="6" s="1"/>
  <c r="S613" i="6" s="1"/>
  <c r="R27" i="6"/>
  <c r="O27" i="6"/>
  <c r="Q27" i="6" s="1"/>
  <c r="S27" i="6" s="1"/>
  <c r="R1526" i="6"/>
  <c r="O1526" i="6"/>
  <c r="Q1526" i="6" s="1"/>
  <c r="S1526" i="6" s="1"/>
  <c r="R1579" i="6"/>
  <c r="O1579" i="6"/>
  <c r="Q1579" i="6" s="1"/>
  <c r="S1579" i="6" s="1"/>
  <c r="R971" i="6"/>
  <c r="O971" i="6"/>
  <c r="Q971" i="6" s="1"/>
  <c r="S971" i="6" s="1"/>
  <c r="R1794" i="6"/>
  <c r="O1794" i="6"/>
  <c r="Q1794" i="6" s="1"/>
  <c r="S1794" i="6" s="1"/>
  <c r="R1929" i="6"/>
  <c r="O1929" i="6"/>
  <c r="Q1929" i="6" s="1"/>
  <c r="S1929" i="6" s="1"/>
  <c r="R1194" i="6"/>
  <c r="O1194" i="6"/>
  <c r="Q1194" i="6" s="1"/>
  <c r="S1194" i="6" s="1"/>
  <c r="R1266" i="6"/>
  <c r="O1266" i="6"/>
  <c r="Q1266" i="6" s="1"/>
  <c r="S1266" i="6" s="1"/>
  <c r="R1970" i="6"/>
  <c r="O1970" i="6"/>
  <c r="Q1970" i="6" s="1"/>
  <c r="S1970" i="6" s="1"/>
  <c r="R1282" i="6"/>
  <c r="O1282" i="6"/>
  <c r="Q1282" i="6" s="1"/>
  <c r="S1282" i="6" s="1"/>
  <c r="R1224" i="6"/>
  <c r="O1224" i="6"/>
  <c r="Q1224" i="6" s="1"/>
  <c r="S1224" i="6" s="1"/>
  <c r="R1482" i="6"/>
  <c r="O1482" i="6"/>
  <c r="Q1482" i="6" s="1"/>
  <c r="S1482" i="6" s="1"/>
  <c r="R1912" i="6"/>
  <c r="O1912" i="6"/>
  <c r="Q1912" i="6" s="1"/>
  <c r="S1912" i="6" s="1"/>
  <c r="R748" i="6"/>
  <c r="O748" i="6"/>
  <c r="Q748" i="6" s="1"/>
  <c r="S748" i="6" s="1"/>
  <c r="R864" i="6"/>
  <c r="O864" i="6"/>
  <c r="Q864" i="6" s="1"/>
  <c r="S864" i="6" s="1"/>
  <c r="R248" i="6"/>
  <c r="O248" i="6"/>
  <c r="Q248" i="6" s="1"/>
  <c r="S248" i="6" s="1"/>
  <c r="R673" i="6"/>
  <c r="O673" i="6"/>
  <c r="Q673" i="6" s="1"/>
  <c r="S673" i="6" s="1"/>
  <c r="R938" i="6"/>
  <c r="O938" i="6"/>
  <c r="Q938" i="6" s="1"/>
  <c r="S938" i="6" s="1"/>
  <c r="R1262" i="6"/>
  <c r="O1262" i="6"/>
  <c r="Q1262" i="6" s="1"/>
  <c r="S1262" i="6" s="1"/>
  <c r="R1933" i="6"/>
  <c r="O1933" i="6"/>
  <c r="Q1933" i="6" s="1"/>
  <c r="S1933" i="6" s="1"/>
  <c r="R361" i="6"/>
  <c r="O361" i="6"/>
  <c r="Q361" i="6" s="1"/>
  <c r="S361" i="6" s="1"/>
  <c r="R436" i="6"/>
  <c r="O436" i="6"/>
  <c r="Q436" i="6" s="1"/>
  <c r="S436" i="6" s="1"/>
  <c r="R325" i="6"/>
  <c r="O325" i="6"/>
  <c r="Q325" i="6" s="1"/>
  <c r="S325" i="6" s="1"/>
  <c r="R227" i="6"/>
  <c r="O227" i="6"/>
  <c r="Q227" i="6" s="1"/>
  <c r="S227" i="6" s="1"/>
  <c r="R161" i="6"/>
  <c r="O161" i="6"/>
  <c r="Q161" i="6" s="1"/>
  <c r="S161" i="6" s="1"/>
  <c r="R203" i="6"/>
  <c r="O203" i="6"/>
  <c r="Q203" i="6" s="1"/>
  <c r="S203" i="6" s="1"/>
  <c r="R67" i="6"/>
  <c r="O67" i="6"/>
  <c r="Q67" i="6" s="1"/>
  <c r="S67" i="6" s="1"/>
  <c r="R153" i="6"/>
  <c r="O153" i="6"/>
  <c r="Q153" i="6" s="1"/>
  <c r="S153" i="6" s="1"/>
  <c r="R1307" i="6"/>
  <c r="O1307" i="6"/>
  <c r="Q1307" i="6" s="1"/>
  <c r="S1307" i="6" s="1"/>
  <c r="R1778" i="6"/>
  <c r="O1778" i="6"/>
  <c r="Q1778" i="6" s="1"/>
  <c r="S1778" i="6" s="1"/>
  <c r="R8" i="6"/>
  <c r="O8" i="6"/>
  <c r="Q8" i="6" s="1"/>
  <c r="S8" i="6" s="1"/>
  <c r="R390" i="6"/>
  <c r="O390" i="6"/>
  <c r="Q390" i="6" s="1"/>
  <c r="S390" i="6" s="1"/>
  <c r="R1354" i="6"/>
  <c r="O1354" i="6"/>
  <c r="Q1354" i="6" s="1"/>
  <c r="S1354" i="6" s="1"/>
  <c r="R799" i="6"/>
  <c r="O799" i="6"/>
  <c r="Q799" i="6" s="1"/>
  <c r="S799" i="6" s="1"/>
  <c r="R524" i="6"/>
  <c r="O524" i="6"/>
  <c r="Q524" i="6" s="1"/>
  <c r="S524" i="6" s="1"/>
  <c r="R1902" i="6"/>
  <c r="O1902" i="6"/>
  <c r="Q1902" i="6" s="1"/>
  <c r="S1902" i="6" s="1"/>
  <c r="R1326" i="6"/>
  <c r="O1326" i="6"/>
  <c r="Q1326" i="6" s="1"/>
  <c r="S1326" i="6" s="1"/>
  <c r="R1351" i="6"/>
  <c r="O1351" i="6"/>
  <c r="Q1351" i="6" s="1"/>
  <c r="S1351" i="6" s="1"/>
  <c r="R771" i="6"/>
  <c r="O771" i="6"/>
  <c r="Q771" i="6" s="1"/>
  <c r="S771" i="6" s="1"/>
  <c r="R1532" i="6"/>
  <c r="O1532" i="6"/>
  <c r="Q1532" i="6" s="1"/>
  <c r="S1532" i="6" s="1"/>
  <c r="R1667" i="6"/>
  <c r="O1667" i="6"/>
  <c r="Q1667" i="6" s="1"/>
  <c r="S1667" i="6" s="1"/>
  <c r="R1749" i="6"/>
  <c r="O1749" i="6"/>
  <c r="Q1749" i="6" s="1"/>
  <c r="S1749" i="6" s="1"/>
  <c r="R1691" i="6"/>
  <c r="O1691" i="6"/>
  <c r="Q1691" i="6" s="1"/>
  <c r="S1691" i="6" s="1"/>
  <c r="R1549" i="6"/>
  <c r="O1549" i="6"/>
  <c r="Q1549" i="6" s="1"/>
  <c r="S1549" i="6" s="1"/>
  <c r="R1014" i="6"/>
  <c r="O1014" i="6"/>
  <c r="Q1014" i="6" s="1"/>
  <c r="S1014" i="6" s="1"/>
  <c r="R944" i="6"/>
  <c r="O944" i="6"/>
  <c r="Q944" i="6" s="1"/>
  <c r="S944" i="6" s="1"/>
  <c r="R1089" i="6"/>
  <c r="O1089" i="6"/>
  <c r="Q1089" i="6" s="1"/>
  <c r="S1089" i="6" s="1"/>
  <c r="R1253" i="6"/>
  <c r="O1253" i="6"/>
  <c r="Q1253" i="6" s="1"/>
  <c r="S1253" i="6" s="1"/>
  <c r="R1496" i="6"/>
  <c r="O1496" i="6"/>
  <c r="Q1496" i="6" s="1"/>
  <c r="S1496" i="6" s="1"/>
  <c r="R634" i="6"/>
  <c r="O634" i="6"/>
  <c r="Q634" i="6" s="1"/>
  <c r="S634" i="6" s="1"/>
  <c r="R48" i="6"/>
  <c r="O48" i="6"/>
  <c r="Q48" i="6" s="1"/>
  <c r="S48" i="6" s="1"/>
  <c r="R421" i="6"/>
  <c r="O421" i="6"/>
  <c r="Q421" i="6" s="1"/>
  <c r="S421" i="6" s="1"/>
  <c r="R548" i="6"/>
  <c r="O548" i="6"/>
  <c r="Q548" i="6" s="1"/>
  <c r="S548" i="6" s="1"/>
  <c r="R567" i="6"/>
  <c r="O567" i="6"/>
  <c r="Q567" i="6" s="1"/>
  <c r="S567" i="6" s="1"/>
  <c r="R574" i="6"/>
  <c r="O574" i="6"/>
  <c r="Q574" i="6" s="1"/>
  <c r="S574" i="6" s="1"/>
  <c r="R1122" i="6"/>
  <c r="O1122" i="6"/>
  <c r="Q1122" i="6" s="1"/>
  <c r="S1122" i="6" s="1"/>
  <c r="R526" i="6"/>
  <c r="O526" i="6"/>
  <c r="Q526" i="6" s="1"/>
  <c r="S526" i="6" s="1"/>
  <c r="R91" i="6"/>
  <c r="O91" i="6"/>
  <c r="Q91" i="6" s="1"/>
  <c r="S91" i="6" s="1"/>
  <c r="R751" i="6"/>
  <c r="O751" i="6"/>
  <c r="Q751" i="6" s="1"/>
  <c r="S751" i="6" s="1"/>
  <c r="R460" i="6"/>
  <c r="O460" i="6"/>
  <c r="Q460" i="6" s="1"/>
  <c r="S460" i="6" s="1"/>
  <c r="R6" i="6"/>
  <c r="O6" i="6"/>
  <c r="Q6" i="6" s="1"/>
  <c r="S6" i="6" s="1"/>
  <c r="R110" i="6"/>
  <c r="O110" i="6"/>
  <c r="Q110" i="6" s="1"/>
  <c r="S110" i="6" s="1"/>
  <c r="R1144" i="6"/>
  <c r="O1144" i="6"/>
  <c r="Q1144" i="6" s="1"/>
  <c r="S1144" i="6" s="1"/>
  <c r="R393" i="6"/>
  <c r="O393" i="6"/>
  <c r="Q393" i="6" s="1"/>
  <c r="S393" i="6" s="1"/>
  <c r="R1470" i="6"/>
  <c r="O1470" i="6"/>
  <c r="Q1470" i="6" s="1"/>
  <c r="S1470" i="6" s="1"/>
  <c r="R308" i="6"/>
  <c r="O308" i="6"/>
  <c r="Q308" i="6" s="1"/>
  <c r="S308" i="6" s="1"/>
  <c r="R1894" i="6"/>
  <c r="O1894" i="6"/>
  <c r="Q1894" i="6" s="1"/>
  <c r="S1894" i="6" s="1"/>
  <c r="R2000" i="6"/>
  <c r="O2000" i="6"/>
  <c r="Q2000" i="6" s="1"/>
  <c r="S2000" i="6" s="1"/>
  <c r="R1341" i="6"/>
  <c r="O1341" i="6"/>
  <c r="Q1341" i="6" s="1"/>
  <c r="S1341" i="6" s="1"/>
  <c r="R763" i="6"/>
  <c r="O763" i="6"/>
  <c r="Q763" i="6" s="1"/>
  <c r="S763" i="6" s="1"/>
  <c r="R1522" i="6"/>
  <c r="O1522" i="6"/>
  <c r="Q1522" i="6" s="1"/>
  <c r="S1522" i="6" s="1"/>
  <c r="R1657" i="6"/>
  <c r="O1657" i="6"/>
  <c r="Q1657" i="6" s="1"/>
  <c r="S1657" i="6" s="1"/>
  <c r="R1739" i="6"/>
  <c r="O1739" i="6"/>
  <c r="Q1739" i="6" s="1"/>
  <c r="S1739" i="6" s="1"/>
  <c r="R1673" i="6"/>
  <c r="O1673" i="6"/>
  <c r="Q1673" i="6" s="1"/>
  <c r="S1673" i="6" s="1"/>
  <c r="R1536" i="6"/>
  <c r="O1536" i="6"/>
  <c r="Q1536" i="6" s="1"/>
  <c r="S1536" i="6" s="1"/>
  <c r="R1005" i="6"/>
  <c r="O1005" i="6"/>
  <c r="Q1005" i="6" s="1"/>
  <c r="S1005" i="6" s="1"/>
  <c r="R934" i="6"/>
  <c r="O934" i="6"/>
  <c r="Q934" i="6" s="1"/>
  <c r="S934" i="6" s="1"/>
  <c r="R1079" i="6"/>
  <c r="O1079" i="6"/>
  <c r="Q1079" i="6" s="1"/>
  <c r="S1079" i="6" s="1"/>
  <c r="R1236" i="6"/>
  <c r="O1236" i="6"/>
  <c r="Q1236" i="6" s="1"/>
  <c r="S1236" i="6" s="1"/>
  <c r="R1465" i="6"/>
  <c r="O1465" i="6"/>
  <c r="Q1465" i="6" s="1"/>
  <c r="S1465" i="6" s="1"/>
  <c r="R625" i="6"/>
  <c r="O625" i="6"/>
  <c r="Q625" i="6" s="1"/>
  <c r="S625" i="6" s="1"/>
  <c r="R40" i="6"/>
  <c r="O40" i="6"/>
  <c r="Q40" i="6" s="1"/>
  <c r="S40" i="6" s="1"/>
  <c r="R412" i="6"/>
  <c r="O412" i="6"/>
  <c r="Q412" i="6" s="1"/>
  <c r="S412" i="6" s="1"/>
  <c r="R539" i="6"/>
  <c r="O539" i="6"/>
  <c r="Q539" i="6" s="1"/>
  <c r="S539" i="6" s="1"/>
  <c r="R706" i="6"/>
  <c r="O706" i="6"/>
  <c r="Q706" i="6" s="1"/>
  <c r="S706" i="6" s="1"/>
  <c r="R949" i="6"/>
  <c r="O949" i="6"/>
  <c r="Q949" i="6" s="1"/>
  <c r="S949" i="6" s="1"/>
  <c r="R123" i="6"/>
  <c r="O123" i="6"/>
  <c r="Q123" i="6" s="1"/>
  <c r="S123" i="6" s="1"/>
  <c r="R83" i="6"/>
  <c r="O83" i="6"/>
  <c r="Q83" i="6" s="1"/>
  <c r="S83" i="6" s="1"/>
  <c r="R19" i="6"/>
  <c r="O19" i="6"/>
  <c r="Q19" i="6" s="1"/>
  <c r="S19" i="6" s="1"/>
  <c r="R1392" i="6"/>
  <c r="O1392" i="6"/>
  <c r="Q1392" i="6" s="1"/>
  <c r="S1392" i="6" s="1"/>
  <c r="R678" i="6"/>
  <c r="O678" i="6"/>
  <c r="Q678" i="6" s="1"/>
  <c r="S678" i="6" s="1"/>
  <c r="R423" i="6"/>
  <c r="O423" i="6"/>
  <c r="Q423" i="6" s="1"/>
  <c r="S423" i="6" s="1"/>
  <c r="R645" i="6"/>
  <c r="O645" i="6"/>
  <c r="Q645" i="6" s="1"/>
  <c r="S645" i="6" s="1"/>
  <c r="R331" i="6"/>
  <c r="O331" i="6"/>
  <c r="Q331" i="6" s="1"/>
  <c r="S331" i="6" s="1"/>
  <c r="R1853" i="6"/>
  <c r="O1853" i="6"/>
  <c r="Q1853" i="6" s="1"/>
  <c r="S1853" i="6" s="1"/>
  <c r="R1212" i="6"/>
  <c r="O1212" i="6"/>
  <c r="Q1212" i="6" s="1"/>
  <c r="S1212" i="6" s="1"/>
  <c r="R920" i="6"/>
  <c r="O920" i="6"/>
  <c r="Q920" i="6" s="1"/>
  <c r="S920" i="6" s="1"/>
  <c r="R647" i="6"/>
  <c r="O647" i="6"/>
  <c r="Q647" i="6" s="1"/>
  <c r="S647" i="6" s="1"/>
  <c r="R21" i="6"/>
  <c r="O21" i="6"/>
  <c r="Q21" i="6" s="1"/>
  <c r="S21" i="6" s="1"/>
  <c r="R1581" i="6"/>
  <c r="O1581" i="6"/>
  <c r="Q1581" i="6" s="1"/>
  <c r="S1581" i="6" s="1"/>
  <c r="R510" i="6"/>
  <c r="O510" i="6"/>
  <c r="Q510" i="6" s="1"/>
  <c r="S510" i="6" s="1"/>
  <c r="R862" i="6"/>
  <c r="O862" i="6"/>
  <c r="Q862" i="6" s="1"/>
  <c r="S862" i="6" s="1"/>
  <c r="R1502" i="6"/>
  <c r="O1502" i="6"/>
  <c r="Q1502" i="6" s="1"/>
  <c r="S1502" i="6" s="1"/>
  <c r="R1552" i="6"/>
  <c r="O1552" i="6"/>
  <c r="Q1552" i="6" s="1"/>
  <c r="S1552" i="6" s="1"/>
  <c r="R947" i="6"/>
  <c r="O947" i="6"/>
  <c r="Q947" i="6" s="1"/>
  <c r="S947" i="6" s="1"/>
  <c r="R1763" i="6"/>
  <c r="O1763" i="6"/>
  <c r="Q1763" i="6" s="1"/>
  <c r="S1763" i="6" s="1"/>
  <c r="R1897" i="6"/>
  <c r="O1897" i="6"/>
  <c r="Q1897" i="6" s="1"/>
  <c r="S1897" i="6" s="1"/>
  <c r="R1983" i="6"/>
  <c r="O1983" i="6"/>
  <c r="Q1983" i="6" s="1"/>
  <c r="S1983" i="6" s="1"/>
  <c r="R1239" i="6"/>
  <c r="O1239" i="6"/>
  <c r="Q1239" i="6" s="1"/>
  <c r="S1239" i="6" s="1"/>
  <c r="R1921" i="6"/>
  <c r="O1921" i="6"/>
  <c r="Q1921" i="6" s="1"/>
  <c r="S1921" i="6" s="1"/>
  <c r="R1238" i="6"/>
  <c r="O1238" i="6"/>
  <c r="Q1238" i="6" s="1"/>
  <c r="S1238" i="6" s="1"/>
  <c r="R1180" i="6"/>
  <c r="O1180" i="6"/>
  <c r="Q1180" i="6" s="1"/>
  <c r="S1180" i="6" s="1"/>
  <c r="R1419" i="6"/>
  <c r="O1419" i="6"/>
  <c r="Q1419" i="6" s="1"/>
  <c r="S1419" i="6" s="1"/>
  <c r="R1810" i="6"/>
  <c r="O1810" i="6"/>
  <c r="Q1810" i="6" s="1"/>
  <c r="S1810" i="6" s="1"/>
  <c r="R720" i="6"/>
  <c r="O720" i="6"/>
  <c r="Q720" i="6" s="1"/>
  <c r="S720" i="6" s="1"/>
  <c r="R836" i="6"/>
  <c r="O836" i="6"/>
  <c r="Q836" i="6" s="1"/>
  <c r="S836" i="6" s="1"/>
  <c r="R224" i="6"/>
  <c r="O224" i="6"/>
  <c r="Q224" i="6" s="1"/>
  <c r="S224" i="6" s="1"/>
  <c r="R632" i="6"/>
  <c r="O632" i="6"/>
  <c r="Q632" i="6" s="1"/>
  <c r="S632" i="6" s="1"/>
  <c r="R876" i="6"/>
  <c r="O876" i="6"/>
  <c r="Q876" i="6" s="1"/>
  <c r="S876" i="6" s="1"/>
  <c r="R1170" i="6"/>
  <c r="O1170" i="6"/>
  <c r="Q1170" i="6" s="1"/>
  <c r="S1170" i="6" s="1"/>
  <c r="R1733" i="6"/>
  <c r="O1733" i="6"/>
  <c r="Q1733" i="6" s="1"/>
  <c r="S1733" i="6" s="1"/>
  <c r="R333" i="6"/>
  <c r="O333" i="6"/>
  <c r="Q333" i="6" s="1"/>
  <c r="S333" i="6" s="1"/>
  <c r="R381" i="6"/>
  <c r="O381" i="6"/>
  <c r="Q381" i="6" s="1"/>
  <c r="S381" i="6" s="1"/>
  <c r="R270" i="6"/>
  <c r="O270" i="6"/>
  <c r="Q270" i="6" s="1"/>
  <c r="S270" i="6" s="1"/>
  <c r="R195" i="6"/>
  <c r="O195" i="6"/>
  <c r="Q195" i="6" s="1"/>
  <c r="S195" i="6" s="1"/>
  <c r="R129" i="6"/>
  <c r="O129" i="6"/>
  <c r="Q129" i="6" s="1"/>
  <c r="S129" i="6" s="1"/>
  <c r="R1052" i="6"/>
  <c r="O1052" i="6"/>
  <c r="Q1052" i="6" s="1"/>
  <c r="S1052" i="6" s="1"/>
  <c r="R220" i="6"/>
  <c r="O220" i="6"/>
  <c r="Q220" i="6" s="1"/>
  <c r="S220" i="6" s="1"/>
  <c r="R1009" i="6"/>
  <c r="O1009" i="6"/>
  <c r="Q1009" i="6" s="1"/>
  <c r="S1009" i="6" s="1"/>
  <c r="R1740" i="6"/>
  <c r="O1740" i="6"/>
  <c r="Q1740" i="6" s="1"/>
  <c r="S1740" i="6" s="1"/>
  <c r="R1037" i="6"/>
  <c r="O1037" i="6"/>
  <c r="Q1037" i="6" s="1"/>
  <c r="S1037" i="6" s="1"/>
  <c r="R865" i="6"/>
  <c r="O865" i="6"/>
  <c r="Q865" i="6" s="1"/>
  <c r="S865" i="6" s="1"/>
  <c r="R1405" i="6"/>
  <c r="O1405" i="6"/>
  <c r="Q1405" i="6" s="1"/>
  <c r="S1405" i="6" s="1"/>
  <c r="R658" i="6"/>
  <c r="O658" i="6"/>
  <c r="Q658" i="6" s="1"/>
  <c r="S658" i="6" s="1"/>
  <c r="R516" i="6"/>
  <c r="O516" i="6"/>
  <c r="Q516" i="6" s="1"/>
  <c r="S516" i="6" s="1"/>
  <c r="R63" i="6"/>
  <c r="O63" i="6"/>
  <c r="Q63" i="6" s="1"/>
  <c r="S63" i="6" s="1"/>
  <c r="R1494" i="6"/>
  <c r="O1494" i="6"/>
  <c r="Q1494" i="6" s="1"/>
  <c r="S1494" i="6" s="1"/>
  <c r="R1543" i="6"/>
  <c r="O1543" i="6"/>
  <c r="Q1543" i="6" s="1"/>
  <c r="S1543" i="6" s="1"/>
  <c r="R939" i="6"/>
  <c r="O939" i="6"/>
  <c r="Q939" i="6" s="1"/>
  <c r="S939" i="6" s="1"/>
  <c r="R1752" i="6"/>
  <c r="O1752" i="6"/>
  <c r="Q1752" i="6" s="1"/>
  <c r="S1752" i="6" s="1"/>
  <c r="R1887" i="6"/>
  <c r="O1887" i="6"/>
  <c r="Q1887" i="6" s="1"/>
  <c r="S1887" i="6" s="1"/>
  <c r="R1971" i="6"/>
  <c r="O1971" i="6"/>
  <c r="Q1971" i="6" s="1"/>
  <c r="S1971" i="6" s="1"/>
  <c r="R1230" i="6"/>
  <c r="O1230" i="6"/>
  <c r="Q1230" i="6" s="1"/>
  <c r="S1230" i="6" s="1"/>
  <c r="R1903" i="6"/>
  <c r="O1903" i="6"/>
  <c r="Q1903" i="6" s="1"/>
  <c r="S1903" i="6" s="1"/>
  <c r="R1225" i="6"/>
  <c r="O1225" i="6"/>
  <c r="Q1225" i="6" s="1"/>
  <c r="S1225" i="6" s="1"/>
  <c r="R1167" i="6"/>
  <c r="O1167" i="6"/>
  <c r="Q1167" i="6" s="1"/>
  <c r="S1167" i="6" s="1"/>
  <c r="R1400" i="6"/>
  <c r="O1400" i="6"/>
  <c r="Q1400" i="6" s="1"/>
  <c r="S1400" i="6" s="1"/>
  <c r="R1777" i="6"/>
  <c r="O1777" i="6"/>
  <c r="Q1777" i="6" s="1"/>
  <c r="S1777" i="6" s="1"/>
  <c r="R711" i="6"/>
  <c r="O711" i="6"/>
  <c r="Q711" i="6" s="1"/>
  <c r="S711" i="6" s="1"/>
  <c r="R826" i="6"/>
  <c r="O826" i="6"/>
  <c r="Q826" i="6" s="1"/>
  <c r="S826" i="6" s="1"/>
  <c r="R216" i="6"/>
  <c r="O216" i="6"/>
  <c r="Q216" i="6" s="1"/>
  <c r="S216" i="6" s="1"/>
  <c r="R622" i="6"/>
  <c r="O622" i="6"/>
  <c r="Q622" i="6" s="1"/>
  <c r="S622" i="6" s="1"/>
  <c r="R855" i="6"/>
  <c r="O855" i="6"/>
  <c r="Q855" i="6" s="1"/>
  <c r="S855" i="6" s="1"/>
  <c r="R1146" i="6"/>
  <c r="O1146" i="6"/>
  <c r="Q1146" i="6" s="1"/>
  <c r="S1146" i="6" s="1"/>
  <c r="R1665" i="6"/>
  <c r="O1665" i="6"/>
  <c r="Q1665" i="6" s="1"/>
  <c r="S1665" i="6" s="1"/>
  <c r="R324" i="6"/>
  <c r="O324" i="6"/>
  <c r="Q324" i="6" s="1"/>
  <c r="S324" i="6" s="1"/>
  <c r="R363" i="6"/>
  <c r="O363" i="6"/>
  <c r="Q363" i="6" s="1"/>
  <c r="S363" i="6" s="1"/>
  <c r="R252" i="6"/>
  <c r="O252" i="6"/>
  <c r="Q252" i="6" s="1"/>
  <c r="S252" i="6" s="1"/>
  <c r="R185" i="6"/>
  <c r="O185" i="6"/>
  <c r="Q185" i="6" s="1"/>
  <c r="S185" i="6" s="1"/>
  <c r="R118" i="6"/>
  <c r="O118" i="6"/>
  <c r="Q118" i="6" s="1"/>
  <c r="S118" i="6" s="1"/>
  <c r="R967" i="6"/>
  <c r="O967" i="6"/>
  <c r="Q967" i="6" s="1"/>
  <c r="S967" i="6" s="1"/>
  <c r="R179" i="6"/>
  <c r="O179" i="6"/>
  <c r="Q179" i="6" s="1"/>
  <c r="S179" i="6" s="1"/>
  <c r="R697" i="6"/>
  <c r="O697" i="6"/>
  <c r="Q697" i="6" s="1"/>
  <c r="S697" i="6" s="1"/>
  <c r="R1997" i="6"/>
  <c r="O1997" i="6"/>
  <c r="Q1997" i="6" s="1"/>
  <c r="S1997" i="6" s="1"/>
  <c r="R1359" i="6"/>
  <c r="O1359" i="6"/>
  <c r="Q1359" i="6" s="1"/>
  <c r="S1359" i="6" s="1"/>
  <c r="R519" i="6"/>
  <c r="O519" i="6"/>
  <c r="Q519" i="6" s="1"/>
  <c r="S519" i="6" s="1"/>
  <c r="R369" i="6"/>
  <c r="O369" i="6"/>
  <c r="Q369" i="6" s="1"/>
  <c r="S369" i="6" s="1"/>
  <c r="R1436" i="6"/>
  <c r="O1436" i="6"/>
  <c r="Q1436" i="6" s="1"/>
  <c r="S1436" i="6" s="1"/>
  <c r="R192" i="6"/>
  <c r="O192" i="6"/>
  <c r="Q192" i="6" s="1"/>
  <c r="S192" i="6" s="1"/>
  <c r="R87" i="6"/>
  <c r="O87" i="6"/>
  <c r="Q87" i="6" s="1"/>
  <c r="S87" i="6" s="1"/>
  <c r="R1774" i="6"/>
  <c r="O1774" i="6"/>
  <c r="Q1774" i="6" s="1"/>
  <c r="S1774" i="6" s="1"/>
  <c r="R1863" i="6"/>
  <c r="O1863" i="6"/>
  <c r="Q1863" i="6" s="1"/>
  <c r="S1863" i="6" s="1"/>
  <c r="R1219" i="6"/>
  <c r="O1219" i="6"/>
  <c r="Q1219" i="6" s="1"/>
  <c r="S1219" i="6" s="1"/>
  <c r="R643" i="6"/>
  <c r="O643" i="6"/>
  <c r="Q643" i="6" s="1"/>
  <c r="S643" i="6" s="1"/>
  <c r="R1365" i="6"/>
  <c r="O1365" i="6"/>
  <c r="Q1365" i="6" s="1"/>
  <c r="S1365" i="6" s="1"/>
  <c r="R1500" i="6"/>
  <c r="O1500" i="6"/>
  <c r="Q1500" i="6" s="1"/>
  <c r="S1500" i="6" s="1"/>
  <c r="R1583" i="6"/>
  <c r="O1583" i="6"/>
  <c r="Q1583" i="6" s="1"/>
  <c r="S1583" i="6" s="1"/>
  <c r="R1955" i="6"/>
  <c r="O1955" i="6"/>
  <c r="Q1955" i="6" s="1"/>
  <c r="S1955" i="6" s="1"/>
  <c r="R1796" i="6"/>
  <c r="O1796" i="6"/>
  <c r="Q1796" i="6" s="1"/>
  <c r="S1796" i="6" s="1"/>
  <c r="R868" i="6"/>
  <c r="O868" i="6"/>
  <c r="Q868" i="6" s="1"/>
  <c r="S868" i="6" s="1"/>
  <c r="R786" i="6"/>
  <c r="O786" i="6"/>
  <c r="Q786" i="6" s="1"/>
  <c r="S786" i="6" s="1"/>
  <c r="R921" i="6"/>
  <c r="O921" i="6"/>
  <c r="Q921" i="6" s="1"/>
  <c r="S921" i="6" s="1"/>
  <c r="R1056" i="6"/>
  <c r="O1056" i="6"/>
  <c r="Q1056" i="6" s="1"/>
  <c r="S1056" i="6" s="1"/>
  <c r="R1199" i="6"/>
  <c r="O1199" i="6"/>
  <c r="Q1199" i="6" s="1"/>
  <c r="S1199" i="6" s="1"/>
  <c r="R496" i="6"/>
  <c r="O496" i="6"/>
  <c r="Q496" i="6" s="1"/>
  <c r="S496" i="6" s="1"/>
  <c r="R1372" i="6"/>
  <c r="O1372" i="6"/>
  <c r="Q1372" i="6" s="1"/>
  <c r="S1372" i="6" s="1"/>
  <c r="R275" i="6"/>
  <c r="O275" i="6"/>
  <c r="Q275" i="6" s="1"/>
  <c r="S275" i="6" s="1"/>
  <c r="R402" i="6"/>
  <c r="O402" i="6"/>
  <c r="Q402" i="6" s="1"/>
  <c r="S402" i="6" s="1"/>
  <c r="R529" i="6"/>
  <c r="O529" i="6"/>
  <c r="Q529" i="6" s="1"/>
  <c r="S529" i="6" s="1"/>
  <c r="R534" i="6"/>
  <c r="O534" i="6"/>
  <c r="Q534" i="6" s="1"/>
  <c r="S534" i="6" s="1"/>
  <c r="R566" i="6"/>
  <c r="O566" i="6"/>
  <c r="Q566" i="6" s="1"/>
  <c r="S566" i="6" s="1"/>
  <c r="R238" i="6"/>
  <c r="O238" i="6"/>
  <c r="Q238" i="6" s="1"/>
  <c r="S238" i="6" s="1"/>
  <c r="R174" i="6"/>
  <c r="O174" i="6"/>
  <c r="Q174" i="6" s="1"/>
  <c r="S174" i="6" s="1"/>
  <c r="R1659" i="6"/>
  <c r="O1659" i="6"/>
  <c r="Q1659" i="6" s="1"/>
  <c r="S1659" i="6" s="1"/>
  <c r="R314" i="6"/>
  <c r="O314" i="6"/>
  <c r="Q314" i="6" s="1"/>
  <c r="S314" i="6" s="1"/>
  <c r="R413" i="6"/>
  <c r="O413" i="6"/>
  <c r="Q413" i="6" s="1"/>
  <c r="S413" i="6" s="1"/>
  <c r="R43" i="6"/>
  <c r="O43" i="6"/>
  <c r="Q43" i="6" s="1"/>
  <c r="S43" i="6" s="1"/>
  <c r="R1605" i="6"/>
  <c r="O1605" i="6"/>
  <c r="Q1605" i="6" s="1"/>
  <c r="S1605" i="6" s="1"/>
  <c r="R858" i="6"/>
  <c r="O858" i="6"/>
  <c r="Q858" i="6" s="1"/>
  <c r="S858" i="6" s="1"/>
  <c r="R1337" i="6"/>
  <c r="O1337" i="6"/>
  <c r="Q1337" i="6" s="1"/>
  <c r="S1337" i="6" s="1"/>
  <c r="R142" i="6"/>
  <c r="O142" i="6"/>
  <c r="Q142" i="6" s="1"/>
  <c r="S142" i="6" s="1"/>
  <c r="R1240" i="6"/>
  <c r="O1240" i="6"/>
  <c r="Q1240" i="6" s="1"/>
  <c r="S1240" i="6" s="1"/>
  <c r="R689" i="6"/>
  <c r="O689" i="6"/>
  <c r="Q689" i="6" s="1"/>
  <c r="S689" i="6" s="1"/>
  <c r="R407" i="6"/>
  <c r="O407" i="6"/>
  <c r="Q407" i="6" s="1"/>
  <c r="S407" i="6" s="1"/>
  <c r="R1846" i="6"/>
  <c r="O1846" i="6"/>
  <c r="Q1846" i="6" s="1"/>
  <c r="S1846" i="6" s="1"/>
  <c r="R1945" i="6"/>
  <c r="O1945" i="6"/>
  <c r="Q1945" i="6" s="1"/>
  <c r="S1945" i="6" s="1"/>
  <c r="R1291" i="6"/>
  <c r="O1291" i="6"/>
  <c r="Q1291" i="6" s="1"/>
  <c r="S1291" i="6" s="1"/>
  <c r="R715" i="6"/>
  <c r="O715" i="6"/>
  <c r="Q715" i="6" s="1"/>
  <c r="S715" i="6" s="1"/>
  <c r="R1459" i="6"/>
  <c r="O1459" i="6"/>
  <c r="Q1459" i="6" s="1"/>
  <c r="S1459" i="6" s="1"/>
  <c r="R1594" i="6"/>
  <c r="O1594" i="6"/>
  <c r="Q1594" i="6" s="1"/>
  <c r="S1594" i="6" s="1"/>
  <c r="R1676" i="6"/>
  <c r="O1676" i="6"/>
  <c r="Q1676" i="6" s="1"/>
  <c r="S1676" i="6" s="1"/>
  <c r="R1571" i="6"/>
  <c r="O1571" i="6"/>
  <c r="Q1571" i="6" s="1"/>
  <c r="S1571" i="6" s="1"/>
  <c r="R1946" i="6"/>
  <c r="O1946" i="6"/>
  <c r="Q1946" i="6" s="1"/>
  <c r="S1946" i="6" s="1"/>
  <c r="R950" i="6"/>
  <c r="O950" i="6"/>
  <c r="Q950" i="6" s="1"/>
  <c r="S950" i="6" s="1"/>
  <c r="R871" i="6"/>
  <c r="O871" i="6"/>
  <c r="Q871" i="6" s="1"/>
  <c r="S871" i="6" s="1"/>
  <c r="R1016" i="6"/>
  <c r="O1016" i="6"/>
  <c r="Q1016" i="6" s="1"/>
  <c r="S1016" i="6" s="1"/>
  <c r="R1152" i="6"/>
  <c r="O1152" i="6"/>
  <c r="Q1152" i="6" s="1"/>
  <c r="S1152" i="6" s="1"/>
  <c r="R1349" i="6"/>
  <c r="O1349" i="6"/>
  <c r="Q1349" i="6" s="1"/>
  <c r="S1349" i="6" s="1"/>
  <c r="R570" i="6"/>
  <c r="O570" i="6"/>
  <c r="Q570" i="6" s="1"/>
  <c r="S570" i="6" s="1"/>
  <c r="R1911" i="6"/>
  <c r="O1911" i="6"/>
  <c r="Q1911" i="6" s="1"/>
  <c r="S1911" i="6" s="1"/>
  <c r="R357" i="6"/>
  <c r="O357" i="6"/>
  <c r="Q357" i="6" s="1"/>
  <c r="S357" i="6" s="1"/>
  <c r="R484" i="6"/>
  <c r="O484" i="6"/>
  <c r="Q484" i="6" s="1"/>
  <c r="S484" i="6" s="1"/>
  <c r="R620" i="6"/>
  <c r="O620" i="6"/>
  <c r="Q620" i="6" s="1"/>
  <c r="S620" i="6" s="1"/>
  <c r="R828" i="6"/>
  <c r="O828" i="6"/>
  <c r="Q828" i="6" s="1"/>
  <c r="S828" i="6" s="1"/>
  <c r="R68" i="6"/>
  <c r="O68" i="6"/>
  <c r="Q68" i="6" s="1"/>
  <c r="S68" i="6" s="1"/>
  <c r="R20" i="6"/>
  <c r="O20" i="6"/>
  <c r="Q20" i="6" s="1"/>
  <c r="S20" i="6" s="1"/>
  <c r="R1423" i="6"/>
  <c r="O1423" i="6"/>
  <c r="Q1423" i="6" s="1"/>
  <c r="S1423" i="6" s="1"/>
  <c r="R1055" i="6"/>
  <c r="O1055" i="6"/>
  <c r="Q1055" i="6" s="1"/>
  <c r="S1055" i="6" s="1"/>
  <c r="R431" i="6"/>
  <c r="O431" i="6"/>
  <c r="Q431" i="6" s="1"/>
  <c r="S431" i="6" s="1"/>
  <c r="R1492" i="6"/>
  <c r="O1492" i="6"/>
  <c r="Q1492" i="6" s="1"/>
  <c r="S1492" i="6" s="1"/>
  <c r="R1049" i="6"/>
  <c r="O1049" i="6"/>
  <c r="Q1049" i="6" s="1"/>
  <c r="S1049" i="6" s="1"/>
  <c r="R999" i="6"/>
  <c r="O999" i="6"/>
  <c r="Q999" i="6" s="1"/>
  <c r="S999" i="6" s="1"/>
  <c r="R51" i="6"/>
  <c r="O51" i="6"/>
  <c r="Q51" i="6" s="1"/>
  <c r="S51" i="6" s="1"/>
  <c r="R89" i="6"/>
  <c r="O89" i="6"/>
  <c r="Q89" i="6" s="1"/>
  <c r="S89" i="6" s="1"/>
  <c r="R502" i="6"/>
  <c r="O502" i="6"/>
  <c r="Q502" i="6" s="1"/>
  <c r="S502" i="6" s="1"/>
  <c r="R1591" i="6"/>
  <c r="O1591" i="6"/>
  <c r="Q1591" i="6" s="1"/>
  <c r="S1591" i="6" s="1"/>
  <c r="R1722" i="6"/>
  <c r="O1722" i="6"/>
  <c r="Q1722" i="6" s="1"/>
  <c r="S1722" i="6" s="1"/>
  <c r="R591" i="6"/>
  <c r="O591" i="6"/>
  <c r="Q591" i="6" s="1"/>
  <c r="S591" i="6" s="1"/>
  <c r="R354" i="6"/>
  <c r="O354" i="6"/>
  <c r="Q354" i="6" s="1"/>
  <c r="S354" i="6" s="1"/>
  <c r="R1742" i="6"/>
  <c r="O1742" i="6"/>
  <c r="Q1742" i="6" s="1"/>
  <c r="S1742" i="6" s="1"/>
  <c r="R1826" i="6"/>
  <c r="O1826" i="6"/>
  <c r="Q1826" i="6" s="1"/>
  <c r="S1826" i="6" s="1"/>
  <c r="R1187" i="6"/>
  <c r="O1187" i="6"/>
  <c r="Q1187" i="6" s="1"/>
  <c r="S1187" i="6" s="1"/>
  <c r="R611" i="6"/>
  <c r="O611" i="6"/>
  <c r="Q611" i="6" s="1"/>
  <c r="S611" i="6" s="1"/>
  <c r="R1324" i="6"/>
  <c r="O1324" i="6"/>
  <c r="Q1324" i="6" s="1"/>
  <c r="S1324" i="6" s="1"/>
  <c r="R1458" i="6"/>
  <c r="O1458" i="6"/>
  <c r="Q1458" i="6" s="1"/>
  <c r="S1458" i="6" s="1"/>
  <c r="R1540" i="6"/>
  <c r="O1540" i="6"/>
  <c r="Q1540" i="6" s="1"/>
  <c r="S1540" i="6" s="1"/>
  <c r="R1889" i="6"/>
  <c r="O1889" i="6"/>
  <c r="Q1889" i="6" s="1"/>
  <c r="S1889" i="6" s="1"/>
  <c r="R1728" i="6"/>
  <c r="O1728" i="6"/>
  <c r="Q1728" i="6" s="1"/>
  <c r="S1728" i="6" s="1"/>
  <c r="R1915" i="6"/>
  <c r="O1915" i="6"/>
  <c r="Q1915" i="6" s="1"/>
  <c r="S1915" i="6" s="1"/>
  <c r="R750" i="6"/>
  <c r="O750" i="6"/>
  <c r="Q750" i="6" s="1"/>
  <c r="S750" i="6" s="1"/>
  <c r="R880" i="6"/>
  <c r="O880" i="6"/>
  <c r="Q880" i="6" s="1"/>
  <c r="S880" i="6" s="1"/>
  <c r="R1015" i="6"/>
  <c r="O1015" i="6"/>
  <c r="Q1015" i="6" s="1"/>
  <c r="S1015" i="6" s="1"/>
  <c r="R1148" i="6"/>
  <c r="O1148" i="6"/>
  <c r="Q1148" i="6" s="1"/>
  <c r="S1148" i="6" s="1"/>
  <c r="R464" i="6"/>
  <c r="O464" i="6"/>
  <c r="Q464" i="6" s="1"/>
  <c r="S464" i="6" s="1"/>
  <c r="R1234" i="6"/>
  <c r="O1234" i="6"/>
  <c r="Q1234" i="6" s="1"/>
  <c r="S1234" i="6" s="1"/>
  <c r="R1968" i="6"/>
  <c r="O1968" i="6"/>
  <c r="Q1968" i="6" s="1"/>
  <c r="S1968" i="6" s="1"/>
  <c r="R365" i="6"/>
  <c r="O365" i="6"/>
  <c r="Q365" i="6" s="1"/>
  <c r="S365" i="6" s="1"/>
  <c r="R492" i="6"/>
  <c r="O492" i="6"/>
  <c r="Q492" i="6" s="1"/>
  <c r="S492" i="6" s="1"/>
  <c r="R615" i="6"/>
  <c r="O615" i="6"/>
  <c r="Q615" i="6" s="1"/>
  <c r="S615" i="6" s="1"/>
  <c r="R797" i="6"/>
  <c r="O797" i="6"/>
  <c r="Q797" i="6" s="1"/>
  <c r="S797" i="6" s="1"/>
  <c r="R606" i="6"/>
  <c r="O606" i="6"/>
  <c r="Q606" i="6" s="1"/>
  <c r="S606" i="6" s="1"/>
  <c r="R7" i="6"/>
  <c r="O7" i="6"/>
  <c r="Q7" i="6" s="1"/>
  <c r="S7" i="6" s="1"/>
  <c r="R79" i="6"/>
  <c r="O79" i="6"/>
  <c r="Q79" i="6" s="1"/>
  <c r="S79" i="6" s="1"/>
  <c r="R1327" i="6"/>
  <c r="O1327" i="6"/>
  <c r="Q1327" i="6" s="1"/>
  <c r="S1327" i="6" s="1"/>
  <c r="R478" i="6"/>
  <c r="O478" i="6"/>
  <c r="Q478" i="6" s="1"/>
  <c r="S478" i="6" s="1"/>
  <c r="R294" i="6"/>
  <c r="O294" i="6"/>
  <c r="Q294" i="6" s="1"/>
  <c r="S294" i="6" s="1"/>
  <c r="R260" i="6"/>
  <c r="O260" i="6"/>
  <c r="Q260" i="6" s="1"/>
  <c r="S260" i="6" s="1"/>
  <c r="R1743" i="6"/>
  <c r="O1743" i="6"/>
  <c r="Q1743" i="6" s="1"/>
  <c r="S1743" i="6" s="1"/>
  <c r="R1092" i="6"/>
  <c r="O1092" i="6"/>
  <c r="Q1092" i="6" s="1"/>
  <c r="S1092" i="6" s="1"/>
  <c r="R1117" i="6"/>
  <c r="O1117" i="6"/>
  <c r="Q1117" i="6" s="1"/>
  <c r="S1117" i="6" s="1"/>
  <c r="R190" i="6"/>
  <c r="O190" i="6"/>
  <c r="Q190" i="6" s="1"/>
  <c r="S190" i="6" s="1"/>
  <c r="R1562" i="6"/>
  <c r="O1562" i="6"/>
  <c r="Q1562" i="6" s="1"/>
  <c r="S1562" i="6" s="1"/>
  <c r="R288" i="6"/>
  <c r="O288" i="6"/>
  <c r="Q288" i="6" s="1"/>
  <c r="S288" i="6" s="1"/>
  <c r="R212" i="6"/>
  <c r="O212" i="6"/>
  <c r="Q212" i="6" s="1"/>
  <c r="S212" i="6" s="1"/>
  <c r="R1830" i="6"/>
  <c r="O1830" i="6"/>
  <c r="Q1830" i="6" s="1"/>
  <c r="S1830" i="6" s="1"/>
  <c r="R1927" i="6"/>
  <c r="O1927" i="6"/>
  <c r="Q1927" i="6" s="1"/>
  <c r="S1927" i="6" s="1"/>
  <c r="R1275" i="6"/>
  <c r="O1275" i="6"/>
  <c r="Q1275" i="6" s="1"/>
  <c r="S1275" i="6" s="1"/>
  <c r="R699" i="6"/>
  <c r="O699" i="6"/>
  <c r="Q699" i="6" s="1"/>
  <c r="S699" i="6" s="1"/>
  <c r="R1439" i="6"/>
  <c r="O1439" i="6"/>
  <c r="Q1439" i="6" s="1"/>
  <c r="S1439" i="6" s="1"/>
  <c r="R1573" i="6"/>
  <c r="O1573" i="6"/>
  <c r="Q1573" i="6" s="1"/>
  <c r="S1573" i="6" s="1"/>
  <c r="R1656" i="6"/>
  <c r="O1656" i="6"/>
  <c r="Q1656" i="6" s="1"/>
  <c r="S1656" i="6" s="1"/>
  <c r="R1538" i="6"/>
  <c r="O1538" i="6"/>
  <c r="Q1538" i="6" s="1"/>
  <c r="S1538" i="6" s="1"/>
  <c r="R1913" i="6"/>
  <c r="O1913" i="6"/>
  <c r="Q1913" i="6" s="1"/>
  <c r="S1913" i="6" s="1"/>
  <c r="R932" i="6"/>
  <c r="O932" i="6"/>
  <c r="Q932" i="6" s="1"/>
  <c r="S932" i="6" s="1"/>
  <c r="R850" i="6"/>
  <c r="O850" i="6"/>
  <c r="Q850" i="6" s="1"/>
  <c r="S850" i="6" s="1"/>
  <c r="R994" i="6"/>
  <c r="O994" i="6"/>
  <c r="Q994" i="6" s="1"/>
  <c r="S994" i="6" s="1"/>
  <c r="R1129" i="6"/>
  <c r="O1129" i="6"/>
  <c r="Q1129" i="6" s="1"/>
  <c r="S1129" i="6" s="1"/>
  <c r="R1316" i="6"/>
  <c r="O1316" i="6"/>
  <c r="Q1316" i="6" s="1"/>
  <c r="S1316" i="6" s="1"/>
  <c r="R552" i="6"/>
  <c r="O552" i="6"/>
  <c r="Q552" i="6" s="1"/>
  <c r="S552" i="6" s="1"/>
  <c r="R1776" i="6"/>
  <c r="O1776" i="6"/>
  <c r="Q1776" i="6" s="1"/>
  <c r="S1776" i="6" s="1"/>
  <c r="R339" i="6"/>
  <c r="O339" i="6"/>
  <c r="Q339" i="6" s="1"/>
  <c r="S339" i="6" s="1"/>
  <c r="R466" i="6"/>
  <c r="O466" i="6"/>
  <c r="Q466" i="6" s="1"/>
  <c r="S466" i="6" s="1"/>
  <c r="R599" i="6"/>
  <c r="O599" i="6"/>
  <c r="Q599" i="6" s="1"/>
  <c r="S599" i="6" s="1"/>
  <c r="R791" i="6"/>
  <c r="O791" i="6"/>
  <c r="Q791" i="6" s="1"/>
  <c r="S791" i="6" s="1"/>
  <c r="R50" i="6"/>
  <c r="O50" i="6"/>
  <c r="Q50" i="6" s="1"/>
  <c r="S50" i="6" s="1"/>
  <c r="R1943" i="6"/>
  <c r="O1943" i="6"/>
  <c r="Q1943" i="6" s="1"/>
  <c r="S1943" i="6" s="1"/>
  <c r="R1279" i="6"/>
  <c r="O1279" i="6"/>
  <c r="Q1279" i="6" s="1"/>
  <c r="S1279" i="6" s="1"/>
  <c r="R972" i="6"/>
  <c r="O972" i="6"/>
  <c r="Q972" i="6" s="1"/>
  <c r="S972" i="6" s="1"/>
  <c r="R358" i="6"/>
  <c r="O358" i="6"/>
  <c r="Q358" i="6" s="1"/>
  <c r="S358" i="6" s="1"/>
  <c r="R180" i="6"/>
  <c r="O180" i="6"/>
  <c r="Q180" i="6" s="1"/>
  <c r="S180" i="6" s="1"/>
  <c r="R131" i="6"/>
  <c r="O131" i="6"/>
  <c r="Q131" i="6" s="1"/>
  <c r="S131" i="6" s="1"/>
  <c r="R761" i="6"/>
  <c r="O761" i="6"/>
  <c r="Q761" i="6" s="1"/>
  <c r="S761" i="6" s="1"/>
  <c r="R1210" i="6"/>
  <c r="O1210" i="6"/>
  <c r="Q1210" i="6" s="1"/>
  <c r="S1210" i="6" s="1"/>
  <c r="R495" i="6"/>
  <c r="O495" i="6"/>
  <c r="Q495" i="6" s="1"/>
  <c r="S495" i="6" s="1"/>
  <c r="R283" i="6"/>
  <c r="O283" i="6"/>
  <c r="Q283" i="6" s="1"/>
  <c r="S283" i="6" s="1"/>
  <c r="R1662" i="6"/>
  <c r="O1662" i="6"/>
  <c r="Q1662" i="6" s="1"/>
  <c r="S1662" i="6" s="1"/>
  <c r="R1560" i="6"/>
  <c r="O1560" i="6"/>
  <c r="Q1560" i="6" s="1"/>
  <c r="S1560" i="6" s="1"/>
  <c r="R493" i="6"/>
  <c r="O493" i="6"/>
  <c r="Q493" i="6" s="1"/>
  <c r="S493" i="6" s="1"/>
  <c r="R172" i="6"/>
  <c r="O172" i="6"/>
  <c r="Q172" i="6" s="1"/>
  <c r="S172" i="6" s="1"/>
  <c r="R1630" i="6"/>
  <c r="O1630" i="6"/>
  <c r="Q1630" i="6" s="1"/>
  <c r="S1630" i="6" s="1"/>
  <c r="R1698" i="6"/>
  <c r="O1698" i="6"/>
  <c r="Q1698" i="6" s="1"/>
  <c r="S1698" i="6" s="1"/>
  <c r="R1075" i="6"/>
  <c r="O1075" i="6"/>
  <c r="Q1075" i="6" s="1"/>
  <c r="S1075" i="6" s="1"/>
  <c r="R1930" i="6"/>
  <c r="O1930" i="6"/>
  <c r="Q1930" i="6" s="1"/>
  <c r="S1930" i="6" s="1"/>
  <c r="R1196" i="6"/>
  <c r="O1196" i="6"/>
  <c r="Q1196" i="6" s="1"/>
  <c r="S1196" i="6" s="1"/>
  <c r="R1313" i="6"/>
  <c r="O1313" i="6"/>
  <c r="Q1313" i="6" s="1"/>
  <c r="S1313" i="6" s="1"/>
  <c r="R1394" i="6"/>
  <c r="O1394" i="6"/>
  <c r="Q1394" i="6" s="1"/>
  <c r="S1394" i="6" s="1"/>
  <c r="R1653" i="6"/>
  <c r="O1653" i="6"/>
  <c r="Q1653" i="6" s="1"/>
  <c r="S1653" i="6" s="1"/>
  <c r="R1495" i="6"/>
  <c r="O1495" i="6"/>
  <c r="Q1495" i="6" s="1"/>
  <c r="S1495" i="6" s="1"/>
  <c r="R1456" i="6"/>
  <c r="O1456" i="6"/>
  <c r="Q1456" i="6" s="1"/>
  <c r="S1456" i="6" s="1"/>
  <c r="R1914" i="6"/>
  <c r="O1914" i="6"/>
  <c r="Q1914" i="6" s="1"/>
  <c r="S1914" i="6" s="1"/>
  <c r="R749" i="6"/>
  <c r="O749" i="6"/>
  <c r="Q749" i="6" s="1"/>
  <c r="S749" i="6" s="1"/>
  <c r="R869" i="6"/>
  <c r="O869" i="6"/>
  <c r="Q869" i="6" s="1"/>
  <c r="S869" i="6" s="1"/>
  <c r="R1000" i="6"/>
  <c r="O1000" i="6"/>
  <c r="Q1000" i="6" s="1"/>
  <c r="S1000" i="6" s="1"/>
  <c r="R352" i="6"/>
  <c r="O352" i="6"/>
  <c r="Q352" i="6" s="1"/>
  <c r="S352" i="6" s="1"/>
  <c r="R919" i="6"/>
  <c r="O919" i="6"/>
  <c r="Q919" i="6" s="1"/>
  <c r="S919" i="6" s="1"/>
  <c r="R1233" i="6"/>
  <c r="O1233" i="6"/>
  <c r="Q1233" i="6" s="1"/>
  <c r="S1233" i="6" s="1"/>
  <c r="R1963" i="6"/>
  <c r="O1963" i="6"/>
  <c r="Q1963" i="6" s="1"/>
  <c r="S1963" i="6" s="1"/>
  <c r="R115" i="6"/>
  <c r="O115" i="6"/>
  <c r="Q115" i="6" s="1"/>
  <c r="S115" i="6" s="1"/>
  <c r="R1669" i="6"/>
  <c r="O1669" i="6"/>
  <c r="Q1669" i="6" s="1"/>
  <c r="S1669" i="6" s="1"/>
  <c r="R1961" i="6"/>
  <c r="O1961" i="6"/>
  <c r="Q1961" i="6" s="1"/>
  <c r="S1961" i="6" s="1"/>
  <c r="R1430" i="6"/>
  <c r="O1430" i="6"/>
  <c r="Q1430" i="6" s="1"/>
  <c r="S1430" i="6" s="1"/>
  <c r="R1469" i="6"/>
  <c r="O1469" i="6"/>
  <c r="Q1469" i="6" s="1"/>
  <c r="S1469" i="6" s="1"/>
  <c r="R875" i="6"/>
  <c r="O875" i="6"/>
  <c r="Q875" i="6" s="1"/>
  <c r="S875" i="6" s="1"/>
  <c r="R1668" i="6"/>
  <c r="O1668" i="6"/>
  <c r="Q1668" i="6" s="1"/>
  <c r="S1668" i="6" s="1"/>
  <c r="R1803" i="6"/>
  <c r="O1803" i="6"/>
  <c r="Q1803" i="6" s="1"/>
  <c r="S1803" i="6" s="1"/>
  <c r="R1885" i="6"/>
  <c r="O1885" i="6"/>
  <c r="Q1885" i="6" s="1"/>
  <c r="S1885" i="6" s="1"/>
  <c r="R1905" i="6"/>
  <c r="O1905" i="6"/>
  <c r="Q1905" i="6" s="1"/>
  <c r="S1905" i="6" s="1"/>
  <c r="R1768" i="6"/>
  <c r="O1768" i="6"/>
  <c r="Q1768" i="6" s="1"/>
  <c r="S1768" i="6" s="1"/>
  <c r="R1133" i="6"/>
  <c r="O1133" i="6"/>
  <c r="Q1133" i="6" s="1"/>
  <c r="S1133" i="6" s="1"/>
  <c r="R1080" i="6"/>
  <c r="O1080" i="6"/>
  <c r="Q1080" i="6" s="1"/>
  <c r="S1080" i="6" s="1"/>
  <c r="R1255" i="6"/>
  <c r="O1255" i="6"/>
  <c r="Q1255" i="6" s="1"/>
  <c r="S1255" i="6" s="1"/>
  <c r="R1508" i="6"/>
  <c r="O1508" i="6"/>
  <c r="Q1508" i="6" s="1"/>
  <c r="S1508" i="6" s="1"/>
  <c r="R1932" i="6"/>
  <c r="O1932" i="6"/>
  <c r="Q1932" i="6" s="1"/>
  <c r="S1932" i="6" s="1"/>
  <c r="R753" i="6"/>
  <c r="O753" i="6"/>
  <c r="Q753" i="6" s="1"/>
  <c r="S753" i="6" s="1"/>
  <c r="R152" i="6"/>
  <c r="O152" i="6"/>
  <c r="Q152" i="6" s="1"/>
  <c r="S152" i="6" s="1"/>
  <c r="R540" i="6"/>
  <c r="O540" i="6"/>
  <c r="Q540" i="6" s="1"/>
  <c r="S540" i="6" s="1"/>
  <c r="R709" i="6"/>
  <c r="O709" i="6"/>
  <c r="Q709" i="6" s="1"/>
  <c r="S709" i="6" s="1"/>
  <c r="R978" i="6"/>
  <c r="O978" i="6"/>
  <c r="Q978" i="6" s="1"/>
  <c r="S978" i="6" s="1"/>
  <c r="R1281" i="6"/>
  <c r="O1281" i="6"/>
  <c r="Q1281" i="6" s="1"/>
  <c r="S1281" i="6" s="1"/>
  <c r="R251" i="6"/>
  <c r="O251" i="6"/>
  <c r="Q251" i="6" s="1"/>
  <c r="S251" i="6" s="1"/>
  <c r="R229" i="6"/>
  <c r="O229" i="6"/>
  <c r="Q229" i="6" s="1"/>
  <c r="S229" i="6" s="1"/>
  <c r="R165" i="6"/>
  <c r="O165" i="6"/>
  <c r="Q165" i="6" s="1"/>
  <c r="S165" i="6" s="1"/>
  <c r="R101" i="6"/>
  <c r="O101" i="6"/>
  <c r="Q101" i="6" s="1"/>
  <c r="S101" i="6" s="1"/>
  <c r="R35" i="6"/>
  <c r="O35" i="6"/>
  <c r="Q35" i="6" s="1"/>
  <c r="S35" i="6" s="1"/>
  <c r="R1388" i="6"/>
  <c r="O1388" i="6"/>
  <c r="Q1388" i="6" s="1"/>
  <c r="S1388" i="6" s="1"/>
  <c r="R422" i="6"/>
  <c r="O422" i="6"/>
  <c r="Q422" i="6" s="1"/>
  <c r="S422" i="6" s="1"/>
  <c r="R633" i="6"/>
  <c r="O633" i="6"/>
  <c r="Q633" i="6" s="1"/>
  <c r="S633" i="6" s="1"/>
  <c r="R827" i="6"/>
  <c r="O827" i="6"/>
  <c r="Q827" i="6" s="1"/>
  <c r="S827" i="6" s="1"/>
  <c r="R1618" i="6"/>
  <c r="O1618" i="6"/>
  <c r="Q1618" i="6" s="1"/>
  <c r="S1618" i="6" s="1"/>
  <c r="R1410" i="6"/>
  <c r="O1410" i="6"/>
  <c r="Q1410" i="6" s="1"/>
  <c r="S1410" i="6" s="1"/>
  <c r="R340" i="6"/>
  <c r="O340" i="6"/>
  <c r="Q340" i="6" s="1"/>
  <c r="S340" i="6" s="1"/>
  <c r="R1994" i="6"/>
  <c r="O1994" i="6"/>
  <c r="Q1994" i="6" s="1"/>
  <c r="S1994" i="6" s="1"/>
  <c r="R1301" i="6"/>
  <c r="O1301" i="6"/>
  <c r="Q1301" i="6" s="1"/>
  <c r="S1301" i="6" s="1"/>
  <c r="R1274" i="6"/>
  <c r="O1274" i="6"/>
  <c r="Q1274" i="6" s="1"/>
  <c r="S1274" i="6" s="1"/>
  <c r="R1806" i="6"/>
  <c r="O1806" i="6"/>
  <c r="Q1806" i="6" s="1"/>
  <c r="S1806" i="6" s="1"/>
  <c r="R1899" i="6"/>
  <c r="O1899" i="6"/>
  <c r="Q1899" i="6" s="1"/>
  <c r="S1899" i="6" s="1"/>
  <c r="R1251" i="6"/>
  <c r="O1251" i="6"/>
  <c r="Q1251" i="6" s="1"/>
  <c r="S1251" i="6" s="1"/>
  <c r="R675" i="6"/>
  <c r="O675" i="6"/>
  <c r="Q675" i="6" s="1"/>
  <c r="S675" i="6" s="1"/>
  <c r="R1408" i="6"/>
  <c r="O1408" i="6"/>
  <c r="Q1408" i="6" s="1"/>
  <c r="S1408" i="6" s="1"/>
  <c r="R1541" i="6"/>
  <c r="O1541" i="6"/>
  <c r="Q1541" i="6" s="1"/>
  <c r="S1541" i="6" s="1"/>
  <c r="R1624" i="6"/>
  <c r="O1624" i="6"/>
  <c r="Q1624" i="6" s="1"/>
  <c r="S1624" i="6" s="1"/>
  <c r="R1487" i="6"/>
  <c r="O1487" i="6"/>
  <c r="Q1487" i="6" s="1"/>
  <c r="S1487" i="6" s="1"/>
  <c r="R1861" i="6"/>
  <c r="O1861" i="6"/>
  <c r="Q1861" i="6" s="1"/>
  <c r="S1861" i="6" s="1"/>
  <c r="R904" i="6"/>
  <c r="O904" i="6"/>
  <c r="Q904" i="6" s="1"/>
  <c r="S904" i="6" s="1"/>
  <c r="R823" i="6"/>
  <c r="O823" i="6"/>
  <c r="Q823" i="6" s="1"/>
  <c r="S823" i="6" s="1"/>
  <c r="R964" i="6"/>
  <c r="O964" i="6"/>
  <c r="Q964" i="6" s="1"/>
  <c r="S964" i="6" s="1"/>
  <c r="R1098" i="6"/>
  <c r="O1098" i="6"/>
  <c r="Q1098" i="6" s="1"/>
  <c r="S1098" i="6" s="1"/>
  <c r="R1263" i="6"/>
  <c r="O1263" i="6"/>
  <c r="Q1263" i="6" s="1"/>
  <c r="S1263" i="6" s="1"/>
  <c r="R528" i="6"/>
  <c r="O528" i="6"/>
  <c r="Q528" i="6" s="1"/>
  <c r="S528" i="6" s="1"/>
  <c r="R1576" i="6"/>
  <c r="O1576" i="6"/>
  <c r="Q1576" i="6" s="1"/>
  <c r="S1576" i="6" s="1"/>
  <c r="R311" i="6"/>
  <c r="O311" i="6"/>
  <c r="Q311" i="6" s="1"/>
  <c r="S311" i="6" s="1"/>
  <c r="R438" i="6"/>
  <c r="O438" i="6"/>
  <c r="Q438" i="6" s="1"/>
  <c r="S438" i="6" s="1"/>
  <c r="R346" i="6"/>
  <c r="O346" i="6"/>
  <c r="Q346" i="6" s="1"/>
  <c r="S346" i="6" s="1"/>
  <c r="R461" i="6"/>
  <c r="O461" i="6"/>
  <c r="Q461" i="6" s="1"/>
  <c r="S461" i="6" s="1"/>
  <c r="R650" i="6"/>
  <c r="O650" i="6"/>
  <c r="Q650" i="6" s="1"/>
  <c r="S650" i="6" s="1"/>
  <c r="R307" i="6"/>
  <c r="O307" i="6"/>
  <c r="Q307" i="6" s="1"/>
  <c r="S307" i="6" s="1"/>
  <c r="R1474" i="6"/>
  <c r="O1474" i="6"/>
  <c r="Q1474" i="6" s="1"/>
  <c r="S1474" i="6" s="1"/>
  <c r="R249" i="6"/>
  <c r="O249" i="6"/>
  <c r="Q249" i="6" s="1"/>
  <c r="S249" i="6" s="1"/>
  <c r="R117" i="6"/>
  <c r="O117" i="6"/>
  <c r="Q117" i="6" s="1"/>
  <c r="S117" i="6" s="1"/>
  <c r="R211" i="6"/>
  <c r="O211" i="6"/>
  <c r="Q211" i="6" s="1"/>
  <c r="S211" i="6" s="1"/>
  <c r="R1958" i="6"/>
  <c r="O1958" i="6"/>
  <c r="Q1958" i="6" s="1"/>
  <c r="S1958" i="6" s="1"/>
  <c r="R1166" i="6"/>
  <c r="O1166" i="6"/>
  <c r="Q1166" i="6" s="1"/>
  <c r="S1166" i="6" s="1"/>
  <c r="R300" i="6"/>
  <c r="O300" i="6"/>
  <c r="Q300" i="6" s="1"/>
  <c r="S300" i="6" s="1"/>
  <c r="R1788" i="6"/>
  <c r="O1788" i="6"/>
  <c r="Q1788" i="6" s="1"/>
  <c r="S1788" i="6" s="1"/>
  <c r="R305" i="6"/>
  <c r="O305" i="6"/>
  <c r="Q305" i="6" s="1"/>
  <c r="S305" i="6" s="1"/>
  <c r="R1798" i="6"/>
  <c r="O1798" i="6"/>
  <c r="Q1798" i="6" s="1"/>
  <c r="S1798" i="6" s="1"/>
  <c r="R1890" i="6"/>
  <c r="O1890" i="6"/>
  <c r="Q1890" i="6" s="1"/>
  <c r="S1890" i="6" s="1"/>
  <c r="R1243" i="6"/>
  <c r="O1243" i="6"/>
  <c r="Q1243" i="6" s="1"/>
  <c r="S1243" i="6" s="1"/>
  <c r="R667" i="6"/>
  <c r="O667" i="6"/>
  <c r="Q667" i="6" s="1"/>
  <c r="S667" i="6" s="1"/>
  <c r="R1397" i="6"/>
  <c r="O1397" i="6"/>
  <c r="Q1397" i="6" s="1"/>
  <c r="S1397" i="6" s="1"/>
  <c r="R1531" i="6"/>
  <c r="O1531" i="6"/>
  <c r="Q1531" i="6" s="1"/>
  <c r="S1531" i="6" s="1"/>
  <c r="R1613" i="6"/>
  <c r="O1613" i="6"/>
  <c r="Q1613" i="6" s="1"/>
  <c r="S1613" i="6" s="1"/>
  <c r="R1473" i="6"/>
  <c r="O1473" i="6"/>
  <c r="Q1473" i="6" s="1"/>
  <c r="S1473" i="6" s="1"/>
  <c r="R1848" i="6"/>
  <c r="O1848" i="6"/>
  <c r="Q1848" i="6" s="1"/>
  <c r="S1848" i="6" s="1"/>
  <c r="R895" i="6"/>
  <c r="O895" i="6"/>
  <c r="Q895" i="6" s="1"/>
  <c r="S895" i="6" s="1"/>
  <c r="R814" i="6"/>
  <c r="O814" i="6"/>
  <c r="Q814" i="6" s="1"/>
  <c r="S814" i="6" s="1"/>
  <c r="R953" i="6"/>
  <c r="O953" i="6"/>
  <c r="Q953" i="6" s="1"/>
  <c r="S953" i="6" s="1"/>
  <c r="R1088" i="6"/>
  <c r="O1088" i="6"/>
  <c r="Q1088" i="6" s="1"/>
  <c r="S1088" i="6" s="1"/>
  <c r="R1246" i="6"/>
  <c r="O1246" i="6"/>
  <c r="Q1246" i="6" s="1"/>
  <c r="S1246" i="6" s="1"/>
  <c r="R520" i="6"/>
  <c r="O520" i="6"/>
  <c r="Q520" i="6" s="1"/>
  <c r="S520" i="6" s="1"/>
  <c r="R1507" i="6"/>
  <c r="O1507" i="6"/>
  <c r="Q1507" i="6" s="1"/>
  <c r="S1507" i="6" s="1"/>
  <c r="R302" i="6"/>
  <c r="O302" i="6"/>
  <c r="Q302" i="6" s="1"/>
  <c r="S302" i="6" s="1"/>
  <c r="R429" i="6"/>
  <c r="O429" i="6"/>
  <c r="Q429" i="6" s="1"/>
  <c r="S429" i="6" s="1"/>
  <c r="R557" i="6"/>
  <c r="O557" i="6"/>
  <c r="Q557" i="6" s="1"/>
  <c r="S557" i="6" s="1"/>
  <c r="R718" i="6"/>
  <c r="O718" i="6"/>
  <c r="Q718" i="6" s="1"/>
  <c r="S718" i="6" s="1"/>
  <c r="R13" i="6"/>
  <c r="O13" i="6"/>
  <c r="Q13" i="6" s="1"/>
  <c r="S13" i="6" s="1"/>
  <c r="R1432" i="6"/>
  <c r="O1432" i="6"/>
  <c r="Q1432" i="6" s="1"/>
  <c r="S1432" i="6" s="1"/>
  <c r="R1072" i="6"/>
  <c r="O1072" i="6"/>
  <c r="Q1072" i="6" s="1"/>
  <c r="S1072" i="6" s="1"/>
  <c r="R810" i="6"/>
  <c r="O810" i="6"/>
  <c r="Q810" i="6" s="1"/>
  <c r="S810" i="6" s="1"/>
  <c r="R226" i="6"/>
  <c r="O226" i="6"/>
  <c r="Q226" i="6" s="1"/>
  <c r="S226" i="6" s="1"/>
  <c r="R97" i="6"/>
  <c r="O97" i="6"/>
  <c r="Q97" i="6" s="1"/>
  <c r="S97" i="6" s="1"/>
  <c r="R1727" i="6"/>
  <c r="O1727" i="6"/>
  <c r="Q1727" i="6" s="1"/>
  <c r="S1727" i="6" s="1"/>
  <c r="R303" i="6"/>
  <c r="O303" i="6"/>
  <c r="Q303" i="6" s="1"/>
  <c r="S303" i="6" s="1"/>
  <c r="R1415" i="6"/>
  <c r="O1415" i="6"/>
  <c r="Q1415" i="6" s="1"/>
  <c r="S1415" i="6" s="1"/>
  <c r="R1869" i="6"/>
  <c r="O1869" i="6"/>
  <c r="Q1869" i="6" s="1"/>
  <c r="S1869" i="6" s="1"/>
  <c r="R927" i="6"/>
  <c r="O927" i="6"/>
  <c r="Q927" i="6" s="1"/>
  <c r="S927" i="6" s="1"/>
  <c r="R326" i="6"/>
  <c r="O326" i="6"/>
  <c r="Q326" i="6" s="1"/>
  <c r="S326" i="6" s="1"/>
  <c r="R1203" i="6"/>
  <c r="O1203" i="6"/>
  <c r="Q1203" i="6" s="1"/>
  <c r="S1203" i="6" s="1"/>
  <c r="R1339" i="6"/>
  <c r="O1339" i="6"/>
  <c r="Q1339" i="6" s="1"/>
  <c r="S1339" i="6" s="1"/>
  <c r="R297" i="6"/>
  <c r="O297" i="6"/>
  <c r="Q297" i="6" s="1"/>
  <c r="S297" i="6" s="1"/>
  <c r="R1982" i="6"/>
  <c r="O1982" i="6"/>
  <c r="Q1982" i="6" s="1"/>
  <c r="S1982" i="6" s="1"/>
  <c r="R1406" i="6"/>
  <c r="O1406" i="6"/>
  <c r="Q1406" i="6" s="1"/>
  <c r="S1406" i="6" s="1"/>
  <c r="R1442" i="6"/>
  <c r="O1442" i="6"/>
  <c r="Q1442" i="6" s="1"/>
  <c r="S1442" i="6" s="1"/>
  <c r="R851" i="6"/>
  <c r="O851" i="6"/>
  <c r="Q851" i="6" s="1"/>
  <c r="S851" i="6" s="1"/>
  <c r="R1637" i="6"/>
  <c r="O1637" i="6"/>
  <c r="Q1637" i="6" s="1"/>
  <c r="S1637" i="6" s="1"/>
  <c r="R1772" i="6"/>
  <c r="O1772" i="6"/>
  <c r="Q1772" i="6" s="1"/>
  <c r="S1772" i="6" s="1"/>
  <c r="R1855" i="6"/>
  <c r="O1855" i="6"/>
  <c r="Q1855" i="6" s="1"/>
  <c r="S1855" i="6" s="1"/>
  <c r="R1858" i="6"/>
  <c r="O1858" i="6"/>
  <c r="Q1858" i="6" s="1"/>
  <c r="S1858" i="6" s="1"/>
  <c r="R1717" i="6"/>
  <c r="O1717" i="6"/>
  <c r="Q1717" i="6" s="1"/>
  <c r="S1717" i="6" s="1"/>
  <c r="R1105" i="6"/>
  <c r="O1105" i="6"/>
  <c r="Q1105" i="6" s="1"/>
  <c r="S1105" i="6" s="1"/>
  <c r="R1048" i="6"/>
  <c r="O1048" i="6"/>
  <c r="Q1048" i="6" s="1"/>
  <c r="S1048" i="6" s="1"/>
  <c r="R1206" i="6"/>
  <c r="O1206" i="6"/>
  <c r="Q1206" i="6" s="1"/>
  <c r="S1206" i="6" s="1"/>
  <c r="R1434" i="6"/>
  <c r="O1434" i="6"/>
  <c r="Q1434" i="6" s="1"/>
  <c r="S1434" i="6" s="1"/>
  <c r="R1831" i="6"/>
  <c r="O1831" i="6"/>
  <c r="Q1831" i="6" s="1"/>
  <c r="S1831" i="6" s="1"/>
  <c r="R726" i="6"/>
  <c r="O726" i="6"/>
  <c r="Q726" i="6" s="1"/>
  <c r="S726" i="6" s="1"/>
  <c r="R128" i="6"/>
  <c r="O128" i="6"/>
  <c r="Q128" i="6" s="1"/>
  <c r="S128" i="6" s="1"/>
  <c r="R513" i="6"/>
  <c r="O513" i="6"/>
  <c r="Q513" i="6" s="1"/>
  <c r="S513" i="6" s="1"/>
  <c r="R654" i="6"/>
  <c r="O654" i="6"/>
  <c r="Q654" i="6" s="1"/>
  <c r="S654" i="6" s="1"/>
  <c r="R916" i="6"/>
  <c r="O916" i="6"/>
  <c r="Q916" i="6" s="1"/>
  <c r="S916" i="6" s="1"/>
  <c r="R1188" i="6"/>
  <c r="O1188" i="6"/>
  <c r="Q1188" i="6" s="1"/>
  <c r="S1188" i="6" s="1"/>
  <c r="R223" i="6"/>
  <c r="O223" i="6"/>
  <c r="Q223" i="6" s="1"/>
  <c r="S223" i="6" s="1"/>
  <c r="R198" i="6"/>
  <c r="O198" i="6"/>
  <c r="Q198" i="6" s="1"/>
  <c r="S198" i="6" s="1"/>
  <c r="R134" i="6"/>
  <c r="O134" i="6"/>
  <c r="Q134" i="6" s="1"/>
  <c r="S134" i="6" s="1"/>
  <c r="R70" i="6"/>
  <c r="O70" i="6"/>
  <c r="Q70" i="6" s="1"/>
  <c r="S70" i="6" s="1"/>
  <c r="R623" i="6"/>
  <c r="O623" i="6"/>
  <c r="Q623" i="6" s="1"/>
  <c r="S623" i="6" s="1"/>
  <c r="R387" i="6"/>
  <c r="O387" i="6"/>
  <c r="Q387" i="6" s="1"/>
  <c r="S387" i="6" s="1"/>
  <c r="R560" i="6"/>
  <c r="O560" i="6"/>
  <c r="Q560" i="6" s="1"/>
  <c r="S560" i="6" s="1"/>
  <c r="R210" i="6"/>
  <c r="O210" i="6"/>
  <c r="Q210" i="6" s="1"/>
  <c r="S210" i="6" s="1"/>
  <c r="R1697" i="6"/>
  <c r="O1697" i="6"/>
  <c r="Q1697" i="6" s="1"/>
  <c r="S1697" i="6" s="1"/>
  <c r="R1046" i="6"/>
  <c r="O1046" i="6"/>
  <c r="Q1046" i="6" s="1"/>
  <c r="S1046" i="6" s="1"/>
  <c r="R546" i="6"/>
  <c r="O546" i="6"/>
  <c r="Q546" i="6" s="1"/>
  <c r="S546" i="6" s="1"/>
  <c r="R1973" i="6"/>
  <c r="O1973" i="6"/>
  <c r="Q1973" i="6" s="1"/>
  <c r="S1973" i="6" s="1"/>
  <c r="R1357" i="6"/>
  <c r="O1357" i="6"/>
  <c r="Q1357" i="6" s="1"/>
  <c r="S1357" i="6" s="1"/>
  <c r="R872" i="6"/>
  <c r="O872" i="6"/>
  <c r="Q872" i="6" s="1"/>
  <c r="S872" i="6" s="1"/>
  <c r="R1974" i="6"/>
  <c r="O1974" i="6"/>
  <c r="Q1974" i="6" s="1"/>
  <c r="S1974" i="6" s="1"/>
  <c r="R1398" i="6"/>
  <c r="O1398" i="6"/>
  <c r="Q1398" i="6" s="1"/>
  <c r="S1398" i="6" s="1"/>
  <c r="R1433" i="6"/>
  <c r="O1433" i="6"/>
  <c r="Q1433" i="6" s="1"/>
  <c r="S1433" i="6" s="1"/>
  <c r="R843" i="6"/>
  <c r="O843" i="6"/>
  <c r="Q843" i="6" s="1"/>
  <c r="S843" i="6" s="1"/>
  <c r="R1627" i="6"/>
  <c r="O1627" i="6"/>
  <c r="Q1627" i="6" s="1"/>
  <c r="S1627" i="6" s="1"/>
  <c r="R1761" i="6"/>
  <c r="O1761" i="6"/>
  <c r="Q1761" i="6" s="1"/>
  <c r="S1761" i="6" s="1"/>
  <c r="R1843" i="6"/>
  <c r="O1843" i="6"/>
  <c r="Q1843" i="6" s="1"/>
  <c r="S1843" i="6" s="1"/>
  <c r="R1840" i="6"/>
  <c r="O1840" i="6"/>
  <c r="Q1840" i="6" s="1"/>
  <c r="S1840" i="6" s="1"/>
  <c r="R1703" i="6"/>
  <c r="O1703" i="6"/>
  <c r="Q1703" i="6" s="1"/>
  <c r="S1703" i="6" s="1"/>
  <c r="R1096" i="6"/>
  <c r="O1096" i="6"/>
  <c r="Q1096" i="6" s="1"/>
  <c r="S1096" i="6" s="1"/>
  <c r="R1038" i="6"/>
  <c r="O1038" i="6"/>
  <c r="Q1038" i="6" s="1"/>
  <c r="S1038" i="6" s="1"/>
  <c r="R1191" i="6"/>
  <c r="O1191" i="6"/>
  <c r="Q1191" i="6" s="1"/>
  <c r="S1191" i="6" s="1"/>
  <c r="R1413" i="6"/>
  <c r="O1413" i="6"/>
  <c r="Q1413" i="6" s="1"/>
  <c r="S1413" i="6" s="1"/>
  <c r="R1797" i="6"/>
  <c r="O1797" i="6"/>
  <c r="Q1797" i="6" s="1"/>
  <c r="S1797" i="6" s="1"/>
  <c r="R717" i="6"/>
  <c r="O717" i="6"/>
  <c r="Q717" i="6" s="1"/>
  <c r="S717" i="6" s="1"/>
  <c r="R120" i="6"/>
  <c r="O120" i="6"/>
  <c r="Q120" i="6" s="1"/>
  <c r="S120" i="6" s="1"/>
  <c r="R503" i="6"/>
  <c r="O503" i="6"/>
  <c r="Q503" i="6" s="1"/>
  <c r="S503" i="6" s="1"/>
  <c r="R641" i="6"/>
  <c r="O641" i="6"/>
  <c r="Q641" i="6" s="1"/>
  <c r="S641" i="6" s="1"/>
  <c r="R894" i="6"/>
  <c r="O894" i="6"/>
  <c r="Q894" i="6" s="1"/>
  <c r="S894" i="6" s="1"/>
  <c r="R1161" i="6"/>
  <c r="O1161" i="6"/>
  <c r="Q1161" i="6" s="1"/>
  <c r="S1161" i="6" s="1"/>
  <c r="R214" i="6"/>
  <c r="O214" i="6"/>
  <c r="Q214" i="6" s="1"/>
  <c r="S214" i="6" s="1"/>
  <c r="R188" i="6"/>
  <c r="O188" i="6"/>
  <c r="Q188" i="6" s="1"/>
  <c r="S188" i="6" s="1"/>
  <c r="R124" i="6"/>
  <c r="O124" i="6"/>
  <c r="Q124" i="6" s="1"/>
  <c r="S124" i="6" s="1"/>
  <c r="R60" i="6"/>
  <c r="O60" i="6"/>
  <c r="Q60" i="6" s="1"/>
  <c r="S60" i="6" s="1"/>
  <c r="R1924" i="6"/>
  <c r="O1924" i="6"/>
  <c r="Q1924" i="6" s="1"/>
  <c r="S1924" i="6" s="1"/>
  <c r="R350" i="6"/>
  <c r="O350" i="6"/>
  <c r="Q350" i="6" s="1"/>
  <c r="S350" i="6" s="1"/>
  <c r="R486" i="6"/>
  <c r="O486" i="6"/>
  <c r="Q486" i="6" s="1"/>
  <c r="S486" i="6" s="1"/>
  <c r="R1208" i="6"/>
  <c r="O1208" i="6"/>
  <c r="Q1208" i="6" s="1"/>
  <c r="S1208" i="6" s="1"/>
  <c r="R1364" i="6"/>
  <c r="O1364" i="6"/>
  <c r="Q1364" i="6" s="1"/>
  <c r="S1364" i="6" s="1"/>
  <c r="R1712" i="6"/>
  <c r="O1712" i="6"/>
  <c r="Q1712" i="6" s="1"/>
  <c r="S1712" i="6" s="1"/>
  <c r="R415" i="6"/>
  <c r="O415" i="6"/>
  <c r="Q415" i="6" s="1"/>
  <c r="S415" i="6" s="1"/>
  <c r="R2001" i="6"/>
  <c r="O2001" i="6"/>
  <c r="Q2001" i="6" s="1"/>
  <c r="S2001" i="6" s="1"/>
  <c r="R1651" i="6"/>
  <c r="O1651" i="6"/>
  <c r="Q1651" i="6" s="1"/>
  <c r="S1651" i="6" s="1"/>
  <c r="R366" i="6"/>
  <c r="O366" i="6"/>
  <c r="Q366" i="6" s="1"/>
  <c r="S366" i="6" s="1"/>
  <c r="R1757" i="6"/>
  <c r="O1757" i="6"/>
  <c r="Q1757" i="6" s="1"/>
  <c r="S1757" i="6" s="1"/>
  <c r="R1678" i="6"/>
  <c r="O1678" i="6"/>
  <c r="Q1678" i="6" s="1"/>
  <c r="S1678" i="6" s="1"/>
  <c r="R1753" i="6"/>
  <c r="O1753" i="6"/>
  <c r="Q1753" i="6" s="1"/>
  <c r="S1753" i="6" s="1"/>
  <c r="R1123" i="6"/>
  <c r="O1123" i="6"/>
  <c r="Q1123" i="6" s="1"/>
  <c r="S1123" i="6" s="1"/>
  <c r="R1999" i="6"/>
  <c r="O1999" i="6"/>
  <c r="Q1999" i="6" s="1"/>
  <c r="S1999" i="6" s="1"/>
  <c r="R1250" i="6"/>
  <c r="O1250" i="6"/>
  <c r="Q1250" i="6" s="1"/>
  <c r="S1250" i="6" s="1"/>
  <c r="R1375" i="6"/>
  <c r="O1375" i="6"/>
  <c r="Q1375" i="6" s="1"/>
  <c r="S1375" i="6" s="1"/>
  <c r="R1457" i="6"/>
  <c r="O1457" i="6"/>
  <c r="Q1457" i="6" s="1"/>
  <c r="S1457" i="6" s="1"/>
  <c r="R1755" i="6"/>
  <c r="O1755" i="6"/>
  <c r="Q1755" i="6" s="1"/>
  <c r="S1755" i="6" s="1"/>
  <c r="R1596" i="6"/>
  <c r="O1596" i="6"/>
  <c r="Q1596" i="6" s="1"/>
  <c r="S1596" i="6" s="1"/>
  <c r="R1650" i="6"/>
  <c r="O1650" i="6"/>
  <c r="Q1650" i="6" s="1"/>
  <c r="S1650" i="6" s="1"/>
  <c r="R677" i="6"/>
  <c r="O677" i="6"/>
  <c r="Q677" i="6" s="1"/>
  <c r="S677" i="6" s="1"/>
  <c r="R804" i="6"/>
  <c r="O804" i="6"/>
  <c r="Q804" i="6" s="1"/>
  <c r="S804" i="6" s="1"/>
  <c r="R930" i="6"/>
  <c r="O930" i="6"/>
  <c r="Q930" i="6" s="1"/>
  <c r="S930" i="6" s="1"/>
  <c r="R1063" i="6"/>
  <c r="O1063" i="6"/>
  <c r="Q1063" i="6" s="1"/>
  <c r="S1063" i="6" s="1"/>
  <c r="R400" i="6"/>
  <c r="O400" i="6"/>
  <c r="Q400" i="6" s="1"/>
  <c r="S400" i="6" s="1"/>
  <c r="R1045" i="6"/>
  <c r="O1045" i="6"/>
  <c r="Q1045" i="6" s="1"/>
  <c r="S1045" i="6" s="1"/>
  <c r="R1450" i="6"/>
  <c r="O1450" i="6"/>
  <c r="Q1450" i="6" s="1"/>
  <c r="S1450" i="6" s="1"/>
  <c r="R292" i="6"/>
  <c r="O292" i="6"/>
  <c r="Q292" i="6" s="1"/>
  <c r="S292" i="6" s="1"/>
  <c r="R419" i="6"/>
  <c r="O419" i="6"/>
  <c r="Q419" i="6" s="1"/>
  <c r="S419" i="6" s="1"/>
  <c r="R425" i="6"/>
  <c r="O425" i="6"/>
  <c r="Q425" i="6" s="1"/>
  <c r="S425" i="6" s="1"/>
  <c r="R345" i="6"/>
  <c r="O345" i="6"/>
  <c r="Q345" i="6" s="1"/>
  <c r="S345" i="6" s="1"/>
  <c r="R113" i="6"/>
  <c r="O113" i="6"/>
  <c r="Q113" i="6" s="1"/>
  <c r="S113" i="6" s="1"/>
  <c r="R49" i="6"/>
  <c r="O49" i="6"/>
  <c r="Q49" i="6" s="1"/>
  <c r="S49" i="6" s="1"/>
  <c r="R541" i="6"/>
  <c r="O541" i="6"/>
  <c r="Q541" i="6" s="1"/>
  <c r="S541" i="6" s="1"/>
  <c r="R34" i="6"/>
  <c r="O34" i="6"/>
  <c r="Q34" i="6" s="1"/>
  <c r="S34" i="6" s="1"/>
  <c r="R926" i="6"/>
  <c r="O926" i="6"/>
  <c r="Q926" i="6" s="1"/>
  <c r="S926" i="6" s="1"/>
  <c r="R514" i="6"/>
  <c r="O514" i="6"/>
  <c r="Q514" i="6" s="1"/>
  <c r="S514" i="6" s="1"/>
  <c r="R1866" i="6"/>
  <c r="O1866" i="6"/>
  <c r="Q1866" i="6" s="1"/>
  <c r="S1866" i="6" s="1"/>
  <c r="R777" i="6"/>
  <c r="O777" i="6"/>
  <c r="Q777" i="6" s="1"/>
  <c r="S777" i="6" s="1"/>
  <c r="R1064" i="6"/>
  <c r="O1064" i="6"/>
  <c r="Q1064" i="6" s="1"/>
  <c r="S1064" i="6" s="1"/>
  <c r="R193" i="6"/>
  <c r="O193" i="6"/>
  <c r="Q193" i="6" s="1"/>
  <c r="S193" i="6" s="1"/>
  <c r="R1922" i="6"/>
  <c r="O1922" i="6"/>
  <c r="Q1922" i="6" s="1"/>
  <c r="S1922" i="6" s="1"/>
  <c r="R1002" i="6"/>
  <c r="O1002" i="6"/>
  <c r="Q1002" i="6" s="1"/>
  <c r="S1002" i="6" s="1"/>
  <c r="R734" i="6"/>
  <c r="O734" i="6"/>
  <c r="Q734" i="6" s="1"/>
  <c r="S734" i="6" s="1"/>
  <c r="R1750" i="6"/>
  <c r="O1750" i="6"/>
  <c r="Q1750" i="6" s="1"/>
  <c r="S1750" i="6" s="1"/>
  <c r="R1835" i="6"/>
  <c r="O1835" i="6"/>
  <c r="Q1835" i="6" s="1"/>
  <c r="S1835" i="6" s="1"/>
  <c r="R1195" i="6"/>
  <c r="O1195" i="6"/>
  <c r="Q1195" i="6" s="1"/>
  <c r="S1195" i="6" s="1"/>
  <c r="R619" i="6"/>
  <c r="O619" i="6"/>
  <c r="Q619" i="6" s="1"/>
  <c r="S619" i="6" s="1"/>
  <c r="R1335" i="6"/>
  <c r="O1335" i="6"/>
  <c r="Q1335" i="6" s="1"/>
  <c r="S1335" i="6" s="1"/>
  <c r="R1468" i="6"/>
  <c r="O1468" i="6"/>
  <c r="Q1468" i="6" s="1"/>
  <c r="S1468" i="6" s="1"/>
  <c r="R1551" i="6"/>
  <c r="O1551" i="6"/>
  <c r="Q1551" i="6" s="1"/>
  <c r="S1551" i="6" s="1"/>
  <c r="R1904" i="6"/>
  <c r="O1904" i="6"/>
  <c r="Q1904" i="6" s="1"/>
  <c r="S1904" i="6" s="1"/>
  <c r="R1746" i="6"/>
  <c r="O1746" i="6"/>
  <c r="Q1746" i="6" s="1"/>
  <c r="S1746" i="6" s="1"/>
  <c r="R1952" i="6"/>
  <c r="O1952" i="6"/>
  <c r="Q1952" i="6" s="1"/>
  <c r="S1952" i="6" s="1"/>
  <c r="R759" i="6"/>
  <c r="O759" i="6"/>
  <c r="Q759" i="6" s="1"/>
  <c r="S759" i="6" s="1"/>
  <c r="R890" i="6"/>
  <c r="O890" i="6"/>
  <c r="Q890" i="6" s="1"/>
  <c r="S890" i="6" s="1"/>
  <c r="R1025" i="6"/>
  <c r="O1025" i="6"/>
  <c r="Q1025" i="6" s="1"/>
  <c r="S1025" i="6" s="1"/>
  <c r="R1160" i="6"/>
  <c r="O1160" i="6"/>
  <c r="Q1160" i="6" s="1"/>
  <c r="S1160" i="6" s="1"/>
  <c r="R472" i="6"/>
  <c r="O472" i="6"/>
  <c r="Q472" i="6" s="1"/>
  <c r="S472" i="6" s="1"/>
  <c r="R1265" i="6"/>
  <c r="O1265" i="6"/>
  <c r="Q1265" i="6" s="1"/>
  <c r="S1265" i="6" s="1"/>
  <c r="R247" i="6"/>
  <c r="O247" i="6"/>
  <c r="Q247" i="6" s="1"/>
  <c r="S247" i="6" s="1"/>
  <c r="R374" i="6"/>
  <c r="O374" i="6"/>
  <c r="Q374" i="6" s="1"/>
  <c r="S374" i="6" s="1"/>
  <c r="R501" i="6"/>
  <c r="O501" i="6"/>
  <c r="Q501" i="6" s="1"/>
  <c r="S501" i="6" s="1"/>
  <c r="R626" i="6"/>
  <c r="O626" i="6"/>
  <c r="Q626" i="6" s="1"/>
  <c r="S626" i="6" s="1"/>
  <c r="R1441" i="6"/>
  <c r="O1441" i="6"/>
  <c r="Q1441" i="6" s="1"/>
  <c r="S1441" i="6" s="1"/>
  <c r="R1076" i="6"/>
  <c r="O1076" i="6"/>
  <c r="Q1076" i="6" s="1"/>
  <c r="S1076" i="6" s="1"/>
  <c r="R825" i="6"/>
  <c r="O825" i="6"/>
  <c r="Q825" i="6" s="1"/>
  <c r="S825" i="6" s="1"/>
  <c r="R617" i="6"/>
  <c r="O617" i="6"/>
  <c r="Q617" i="6" s="1"/>
  <c r="S617" i="6" s="1"/>
  <c r="R100" i="6"/>
  <c r="O100" i="6"/>
  <c r="Q100" i="6" s="1"/>
  <c r="S100" i="6" s="1"/>
  <c r="R518" i="6"/>
  <c r="O518" i="6"/>
  <c r="Q518" i="6" s="1"/>
  <c r="S518" i="6" s="1"/>
  <c r="R74" i="6"/>
  <c r="O74" i="6"/>
  <c r="Q74" i="6" s="1"/>
  <c r="S74" i="6" s="1"/>
  <c r="R1012" i="6"/>
  <c r="O1012" i="6"/>
  <c r="Q1012" i="6" s="1"/>
  <c r="S1012" i="6" s="1"/>
  <c r="R237" i="6"/>
  <c r="O237" i="6"/>
  <c r="Q237" i="6" s="1"/>
  <c r="S237" i="6" s="1"/>
  <c r="R90" i="6"/>
  <c r="O90" i="6"/>
  <c r="Q90" i="6" s="1"/>
  <c r="S90" i="6" s="1"/>
  <c r="R410" i="6"/>
  <c r="O410" i="6"/>
  <c r="Q410" i="6" s="1"/>
  <c r="S410" i="6" s="1"/>
  <c r="R1566" i="6"/>
  <c r="O1566" i="6"/>
  <c r="Q1566" i="6" s="1"/>
  <c r="S1566" i="6" s="1"/>
  <c r="R1184" i="6"/>
  <c r="O1184" i="6"/>
  <c r="Q1184" i="6" s="1"/>
  <c r="S1184" i="6" s="1"/>
  <c r="R383" i="6"/>
  <c r="O383" i="6"/>
  <c r="Q383" i="6" s="1"/>
  <c r="S383" i="6" s="1"/>
  <c r="R53" i="6"/>
  <c r="O53" i="6"/>
  <c r="Q53" i="6" s="1"/>
  <c r="S53" i="6" s="1"/>
  <c r="R1646" i="6"/>
  <c r="O1646" i="6"/>
  <c r="Q1646" i="6" s="1"/>
  <c r="S1646" i="6" s="1"/>
  <c r="R1716" i="6"/>
  <c r="O1716" i="6"/>
  <c r="Q1716" i="6" s="1"/>
  <c r="S1716" i="6" s="1"/>
  <c r="R1091" i="6"/>
  <c r="O1091" i="6"/>
  <c r="Q1091" i="6" s="1"/>
  <c r="S1091" i="6" s="1"/>
  <c r="R1951" i="6"/>
  <c r="O1951" i="6"/>
  <c r="Q1951" i="6" s="1"/>
  <c r="S1951" i="6" s="1"/>
  <c r="R1214" i="6"/>
  <c r="O1214" i="6"/>
  <c r="Q1214" i="6" s="1"/>
  <c r="S1214" i="6" s="1"/>
  <c r="R1333" i="6"/>
  <c r="O1333" i="6"/>
  <c r="Q1333" i="6" s="1"/>
  <c r="S1333" i="6" s="1"/>
  <c r="R1416" i="6"/>
  <c r="O1416" i="6"/>
  <c r="Q1416" i="6" s="1"/>
  <c r="S1416" i="6" s="1"/>
  <c r="R1685" i="6"/>
  <c r="O1685" i="6"/>
  <c r="Q1685" i="6" s="1"/>
  <c r="S1685" i="6" s="1"/>
  <c r="R1528" i="6"/>
  <c r="O1528" i="6"/>
  <c r="Q1528" i="6" s="1"/>
  <c r="S1528" i="6" s="1"/>
  <c r="R1516" i="6"/>
  <c r="O1516" i="6"/>
  <c r="Q1516" i="6" s="1"/>
  <c r="S1516" i="6" s="1"/>
  <c r="R1988" i="6"/>
  <c r="O1988" i="6"/>
  <c r="Q1988" i="6" s="1"/>
  <c r="S1988" i="6" s="1"/>
  <c r="R767" i="6"/>
  <c r="O767" i="6"/>
  <c r="Q767" i="6" s="1"/>
  <c r="S767" i="6" s="1"/>
  <c r="R889" i="6"/>
  <c r="O889" i="6"/>
  <c r="Q889" i="6" s="1"/>
  <c r="S889" i="6" s="1"/>
  <c r="R1021" i="6"/>
  <c r="O1021" i="6"/>
  <c r="Q1021" i="6" s="1"/>
  <c r="S1021" i="6" s="1"/>
  <c r="R368" i="6"/>
  <c r="O368" i="6"/>
  <c r="Q368" i="6" s="1"/>
  <c r="S368" i="6" s="1"/>
  <c r="R961" i="6"/>
  <c r="O961" i="6"/>
  <c r="Q961" i="6" s="1"/>
  <c r="S961" i="6" s="1"/>
  <c r="R1300" i="6"/>
  <c r="O1300" i="6"/>
  <c r="Q1300" i="6" s="1"/>
  <c r="S1300" i="6" s="1"/>
  <c r="R255" i="6"/>
  <c r="O255" i="6"/>
  <c r="Q255" i="6" s="1"/>
  <c r="S255" i="6" s="1"/>
  <c r="R382" i="6"/>
  <c r="O382" i="6"/>
  <c r="Q382" i="6" s="1"/>
  <c r="S382" i="6" s="1"/>
  <c r="R498" i="6"/>
  <c r="O498" i="6"/>
  <c r="Q498" i="6" s="1"/>
  <c r="S498" i="6" s="1"/>
  <c r="R491" i="6"/>
  <c r="O491" i="6"/>
  <c r="Q491" i="6" s="1"/>
  <c r="S491" i="6" s="1"/>
  <c r="R380" i="6"/>
  <c r="O380" i="6"/>
  <c r="Q380" i="6" s="1"/>
  <c r="S380" i="6" s="1"/>
  <c r="R1013" i="6"/>
  <c r="O1013" i="6"/>
  <c r="Q1013" i="6" s="1"/>
  <c r="S1013" i="6" s="1"/>
  <c r="R815" i="6"/>
  <c r="O815" i="6"/>
  <c r="Q815" i="6" s="1"/>
  <c r="S815" i="6" s="1"/>
  <c r="R482" i="6"/>
  <c r="O482" i="6"/>
  <c r="Q482" i="6" s="1"/>
  <c r="S482" i="6" s="1"/>
  <c r="R882" i="6"/>
  <c r="O882" i="6"/>
  <c r="Q882" i="6" s="1"/>
  <c r="S882" i="6" s="1"/>
  <c r="R1309" i="6"/>
  <c r="O1309" i="6"/>
  <c r="Q1309" i="6" s="1"/>
  <c r="S1309" i="6" s="1"/>
  <c r="R1226" i="6"/>
  <c r="O1226" i="6"/>
  <c r="Q1226" i="6" s="1"/>
  <c r="S1226" i="6" s="1"/>
  <c r="R171" i="6"/>
  <c r="O171" i="6"/>
  <c r="Q171" i="6" s="1"/>
  <c r="S171" i="6" s="1"/>
  <c r="R593" i="6"/>
  <c r="O593" i="6"/>
  <c r="Q593" i="6" s="1"/>
  <c r="S593" i="6" s="1"/>
  <c r="R914" i="6"/>
  <c r="O914" i="6"/>
  <c r="Q914" i="6" s="1"/>
  <c r="S914" i="6" s="1"/>
  <c r="R1854" i="6"/>
  <c r="O1854" i="6"/>
  <c r="Q1854" i="6" s="1"/>
  <c r="S1854" i="6" s="1"/>
  <c r="R1851" i="6"/>
  <c r="O1851" i="6"/>
  <c r="Q1851" i="6" s="1"/>
  <c r="S1851" i="6" s="1"/>
  <c r="R476" i="6"/>
  <c r="O476" i="6"/>
  <c r="Q476" i="6" s="1"/>
  <c r="S476" i="6" s="1"/>
  <c r="R243" i="6"/>
  <c r="O243" i="6"/>
  <c r="Q243" i="6" s="1"/>
  <c r="S243" i="6" s="1"/>
  <c r="R1734" i="6"/>
  <c r="O1734" i="6"/>
  <c r="Q1734" i="6" s="1"/>
  <c r="S1734" i="6" s="1"/>
  <c r="R1817" i="6"/>
  <c r="O1817" i="6"/>
  <c r="Q1817" i="6" s="1"/>
  <c r="S1817" i="6" s="1"/>
  <c r="R1179" i="6"/>
  <c r="O1179" i="6"/>
  <c r="Q1179" i="6" s="1"/>
  <c r="S1179" i="6" s="1"/>
  <c r="R603" i="6"/>
  <c r="O603" i="6"/>
  <c r="Q603" i="6" s="1"/>
  <c r="S603" i="6" s="1"/>
  <c r="R1314" i="6"/>
  <c r="O1314" i="6"/>
  <c r="Q1314" i="6" s="1"/>
  <c r="S1314" i="6" s="1"/>
  <c r="R1448" i="6"/>
  <c r="O1448" i="6"/>
  <c r="Q1448" i="6" s="1"/>
  <c r="S1448" i="6" s="1"/>
  <c r="R1530" i="6"/>
  <c r="O1530" i="6"/>
  <c r="Q1530" i="6" s="1"/>
  <c r="S1530" i="6" s="1"/>
  <c r="R1871" i="6"/>
  <c r="O1871" i="6"/>
  <c r="Q1871" i="6" s="1"/>
  <c r="S1871" i="6" s="1"/>
  <c r="R1713" i="6"/>
  <c r="O1713" i="6"/>
  <c r="Q1713" i="6" s="1"/>
  <c r="S1713" i="6" s="1"/>
  <c r="R1883" i="6"/>
  <c r="O1883" i="6"/>
  <c r="Q1883" i="6" s="1"/>
  <c r="S1883" i="6" s="1"/>
  <c r="R741" i="6"/>
  <c r="O741" i="6"/>
  <c r="Q741" i="6" s="1"/>
  <c r="S741" i="6" s="1"/>
  <c r="R870" i="6"/>
  <c r="O870" i="6"/>
  <c r="Q870" i="6" s="1"/>
  <c r="S870" i="6" s="1"/>
  <c r="R1004" i="6"/>
  <c r="O1004" i="6"/>
  <c r="Q1004" i="6" s="1"/>
  <c r="S1004" i="6" s="1"/>
  <c r="R1136" i="6"/>
  <c r="O1136" i="6"/>
  <c r="Q1136" i="6" s="1"/>
  <c r="S1136" i="6" s="1"/>
  <c r="R456" i="6"/>
  <c r="O456" i="6"/>
  <c r="Q456" i="6" s="1"/>
  <c r="S456" i="6" s="1"/>
  <c r="R1201" i="6"/>
  <c r="O1201" i="6"/>
  <c r="Q1201" i="6" s="1"/>
  <c r="S1201" i="6" s="1"/>
  <c r="R1901" i="6"/>
  <c r="O1901" i="6"/>
  <c r="Q1901" i="6" s="1"/>
  <c r="S1901" i="6" s="1"/>
  <c r="R356" i="6"/>
  <c r="O356" i="6"/>
  <c r="Q356" i="6" s="1"/>
  <c r="S356" i="6" s="1"/>
  <c r="R483" i="6"/>
  <c r="O483" i="6"/>
  <c r="Q483" i="6" s="1"/>
  <c r="S483" i="6" s="1"/>
  <c r="R605" i="6"/>
  <c r="O605" i="6"/>
  <c r="Q605" i="6" s="1"/>
  <c r="S605" i="6" s="1"/>
  <c r="R1292" i="6"/>
  <c r="O1292" i="6"/>
  <c r="Q1292" i="6" s="1"/>
  <c r="S1292" i="6" s="1"/>
  <c r="R992" i="6"/>
  <c r="O992" i="6"/>
  <c r="Q992" i="6" s="1"/>
  <c r="S992" i="6" s="1"/>
  <c r="R752" i="6"/>
  <c r="O752" i="6"/>
  <c r="Q752" i="6" s="1"/>
  <c r="S752" i="6" s="1"/>
  <c r="R575" i="6"/>
  <c r="O575" i="6"/>
  <c r="Q575" i="6" s="1"/>
  <c r="S575" i="6" s="1"/>
  <c r="R58" i="6"/>
  <c r="O58" i="6"/>
  <c r="Q58" i="6" s="1"/>
  <c r="S58" i="6" s="1"/>
  <c r="R1193" i="6"/>
  <c r="O1193" i="6"/>
  <c r="Q1193" i="6" s="1"/>
  <c r="S1193" i="6" s="1"/>
  <c r="R405" i="6"/>
  <c r="O405" i="6"/>
  <c r="Q405" i="6" s="1"/>
  <c r="S405" i="6" s="1"/>
  <c r="R773" i="6"/>
  <c r="O773" i="6"/>
  <c r="Q773" i="6" s="1"/>
  <c r="S773" i="6" s="1"/>
  <c r="R111" i="6"/>
  <c r="O111" i="6"/>
  <c r="Q111" i="6" s="1"/>
  <c r="S111" i="6" s="1"/>
  <c r="R332" i="6"/>
  <c r="O332" i="6"/>
  <c r="Q332" i="6" s="1"/>
  <c r="S332" i="6" s="1"/>
  <c r="R525" i="6"/>
  <c r="O525" i="6"/>
  <c r="Q525" i="6" s="1"/>
  <c r="S525" i="6" s="1"/>
  <c r="R1625" i="6"/>
  <c r="O1625" i="6"/>
  <c r="Q1625" i="6" s="1"/>
  <c r="S1625" i="6" s="1"/>
  <c r="R1132" i="6"/>
  <c r="O1132" i="6"/>
  <c r="Q1132" i="6" s="1"/>
  <c r="S1132" i="6" s="1"/>
  <c r="R291" i="6"/>
  <c r="O291" i="6"/>
  <c r="Q291" i="6" s="1"/>
  <c r="S291" i="6" s="1"/>
  <c r="R844" i="6"/>
  <c r="O844" i="6"/>
  <c r="Q844" i="6" s="1"/>
  <c r="S844" i="6" s="1"/>
  <c r="R1534" i="6"/>
  <c r="O1534" i="6"/>
  <c r="Q1534" i="6" s="1"/>
  <c r="S1534" i="6" s="1"/>
  <c r="R1588" i="6"/>
  <c r="O1588" i="6"/>
  <c r="Q1588" i="6" s="1"/>
  <c r="S1588" i="6" s="1"/>
  <c r="R979" i="6"/>
  <c r="O979" i="6"/>
  <c r="Q979" i="6" s="1"/>
  <c r="S979" i="6" s="1"/>
  <c r="R1804" i="6"/>
  <c r="O1804" i="6"/>
  <c r="Q1804" i="6" s="1"/>
  <c r="S1804" i="6" s="1"/>
  <c r="R1939" i="6"/>
  <c r="O1939" i="6"/>
  <c r="Q1939" i="6" s="1"/>
  <c r="S1939" i="6" s="1"/>
  <c r="R1204" i="6"/>
  <c r="O1204" i="6"/>
  <c r="Q1204" i="6" s="1"/>
  <c r="S1204" i="6" s="1"/>
  <c r="R1276" i="6"/>
  <c r="O1276" i="6"/>
  <c r="Q1276" i="6" s="1"/>
  <c r="S1276" i="6" s="1"/>
  <c r="R1991" i="6"/>
  <c r="O1991" i="6"/>
  <c r="Q1991" i="6" s="1"/>
  <c r="S1991" i="6" s="1"/>
  <c r="R1298" i="6"/>
  <c r="O1298" i="6"/>
  <c r="Q1298" i="6" s="1"/>
  <c r="S1298" i="6" s="1"/>
  <c r="R1242" i="6"/>
  <c r="O1242" i="6"/>
  <c r="Q1242" i="6" s="1"/>
  <c r="S1242" i="6" s="1"/>
  <c r="R1514" i="6"/>
  <c r="O1514" i="6"/>
  <c r="Q1514" i="6" s="1"/>
  <c r="S1514" i="6" s="1"/>
  <c r="R1944" i="6"/>
  <c r="O1944" i="6"/>
  <c r="Q1944" i="6" s="1"/>
  <c r="S1944" i="6" s="1"/>
  <c r="R757" i="6"/>
  <c r="O757" i="6"/>
  <c r="Q757" i="6" s="1"/>
  <c r="S757" i="6" s="1"/>
  <c r="R874" i="6"/>
  <c r="O874" i="6"/>
  <c r="Q874" i="6" s="1"/>
  <c r="S874" i="6" s="1"/>
  <c r="R256" i="6"/>
  <c r="O256" i="6"/>
  <c r="Q256" i="6" s="1"/>
  <c r="S256" i="6" s="1"/>
  <c r="R692" i="6"/>
  <c r="O692" i="6"/>
  <c r="Q692" i="6" s="1"/>
  <c r="S692" i="6" s="1"/>
  <c r="R960" i="6"/>
  <c r="O960" i="6"/>
  <c r="Q960" i="6" s="1"/>
  <c r="S960" i="6" s="1"/>
  <c r="R1293" i="6"/>
  <c r="O1293" i="6"/>
  <c r="Q1293" i="6" s="1"/>
  <c r="S1293" i="6" s="1"/>
  <c r="R716" i="6"/>
  <c r="O716" i="6"/>
  <c r="Q716" i="6" s="1"/>
  <c r="S716" i="6" s="1"/>
  <c r="R1138" i="6"/>
  <c r="O1138" i="6"/>
  <c r="Q1138" i="6" s="1"/>
  <c r="S1138" i="6" s="1"/>
  <c r="R1910" i="6"/>
  <c r="O1910" i="6"/>
  <c r="Q1910" i="6" s="1"/>
  <c r="S1910" i="6" s="1"/>
  <c r="R1334" i="6"/>
  <c r="O1334" i="6"/>
  <c r="Q1334" i="6" s="1"/>
  <c r="S1334" i="6" s="1"/>
  <c r="R1360" i="6"/>
  <c r="O1360" i="6"/>
  <c r="Q1360" i="6" s="1"/>
  <c r="S1360" i="6" s="1"/>
  <c r="R779" i="6"/>
  <c r="O779" i="6"/>
  <c r="Q779" i="6" s="1"/>
  <c r="S779" i="6" s="1"/>
  <c r="R1544" i="6"/>
  <c r="O1544" i="6"/>
  <c r="Q1544" i="6" s="1"/>
  <c r="S1544" i="6" s="1"/>
  <c r="R1677" i="6"/>
  <c r="O1677" i="6"/>
  <c r="Q1677" i="6" s="1"/>
  <c r="S1677" i="6" s="1"/>
  <c r="R1760" i="6"/>
  <c r="O1760" i="6"/>
  <c r="Q1760" i="6" s="1"/>
  <c r="S1760" i="6" s="1"/>
  <c r="R1705" i="6"/>
  <c r="O1705" i="6"/>
  <c r="Q1705" i="6" s="1"/>
  <c r="S1705" i="6" s="1"/>
  <c r="R1568" i="6"/>
  <c r="O1568" i="6"/>
  <c r="Q1568" i="6" s="1"/>
  <c r="S1568" i="6" s="1"/>
  <c r="R1023" i="6"/>
  <c r="O1023" i="6"/>
  <c r="Q1023" i="6" s="1"/>
  <c r="S1023" i="6" s="1"/>
  <c r="R954" i="6"/>
  <c r="O954" i="6"/>
  <c r="Q954" i="6" s="1"/>
  <c r="S954" i="6" s="1"/>
  <c r="R1100" i="6"/>
  <c r="O1100" i="6"/>
  <c r="Q1100" i="6" s="1"/>
  <c r="S1100" i="6" s="1"/>
  <c r="R1271" i="6"/>
  <c r="O1271" i="6"/>
  <c r="Q1271" i="6" s="1"/>
  <c r="S1271" i="6" s="1"/>
  <c r="R1529" i="6"/>
  <c r="O1529" i="6"/>
  <c r="Q1529" i="6" s="1"/>
  <c r="S1529" i="6" s="1"/>
  <c r="R644" i="6"/>
  <c r="O644" i="6"/>
  <c r="Q644" i="6" s="1"/>
  <c r="S644" i="6" s="1"/>
  <c r="R56" i="6"/>
  <c r="O56" i="6"/>
  <c r="Q56" i="6" s="1"/>
  <c r="S56" i="6" s="1"/>
  <c r="R430" i="6"/>
  <c r="O430" i="6"/>
  <c r="Q430" i="6" s="1"/>
  <c r="S430" i="6" s="1"/>
  <c r="R558" i="6"/>
  <c r="O558" i="6"/>
  <c r="Q558" i="6" s="1"/>
  <c r="S558" i="6" s="1"/>
  <c r="R743" i="6"/>
  <c r="O743" i="6"/>
  <c r="Q743" i="6" s="1"/>
  <c r="S743" i="6" s="1"/>
  <c r="R991" i="6"/>
  <c r="O991" i="6"/>
  <c r="Q991" i="6" s="1"/>
  <c r="S991" i="6" s="1"/>
  <c r="R141" i="6"/>
  <c r="O141" i="6"/>
  <c r="Q141" i="6" s="1"/>
  <c r="S141" i="6" s="1"/>
  <c r="R103" i="6"/>
  <c r="O103" i="6"/>
  <c r="Q103" i="6" s="1"/>
  <c r="S103" i="6" s="1"/>
  <c r="R39" i="6"/>
  <c r="O39" i="6"/>
  <c r="Q39" i="6" s="1"/>
  <c r="S39" i="6" s="1"/>
  <c r="R1609" i="6"/>
  <c r="O1609" i="6"/>
  <c r="Q1609" i="6" s="1"/>
  <c r="S1609" i="6" s="1"/>
  <c r="R824" i="6"/>
  <c r="O824" i="6"/>
  <c r="Q824" i="6" s="1"/>
  <c r="S824" i="6" s="1"/>
  <c r="R497" i="6"/>
  <c r="O497" i="6"/>
  <c r="Q497" i="6" s="1"/>
  <c r="S497" i="6" s="1"/>
  <c r="R47" i="6"/>
  <c r="O47" i="6"/>
  <c r="Q47" i="6" s="1"/>
  <c r="S47" i="6" s="1"/>
  <c r="R1182" i="6"/>
  <c r="O1182" i="6"/>
  <c r="Q1182" i="6" s="1"/>
  <c r="S1182" i="6" s="1"/>
  <c r="R1241" i="6"/>
  <c r="O1241" i="6"/>
  <c r="Q1241" i="6" s="1"/>
  <c r="S1241" i="6" s="1"/>
  <c r="R1682" i="6"/>
  <c r="O1682" i="6"/>
  <c r="Q1682" i="6" s="1"/>
  <c r="S1682" i="6" s="1"/>
  <c r="R853" i="6"/>
  <c r="O853" i="6"/>
  <c r="Q853" i="6" s="1"/>
  <c r="S853" i="6" s="1"/>
  <c r="R1950" i="6"/>
  <c r="O1950" i="6"/>
  <c r="Q1950" i="6" s="1"/>
  <c r="S1950" i="6" s="1"/>
  <c r="R1764" i="6"/>
  <c r="O1764" i="6"/>
  <c r="Q1764" i="6" s="1"/>
  <c r="S1764" i="6" s="1"/>
  <c r="R1044" i="6"/>
  <c r="O1044" i="6"/>
  <c r="Q1044" i="6" s="1"/>
  <c r="S1044" i="6" s="1"/>
  <c r="R556" i="6"/>
  <c r="O556" i="6"/>
  <c r="Q556" i="6" s="1"/>
  <c r="S556" i="6" s="1"/>
  <c r="R1710" i="6"/>
  <c r="O1710" i="6"/>
  <c r="Q1710" i="6" s="1"/>
  <c r="S1710" i="6" s="1"/>
  <c r="R1789" i="6"/>
  <c r="O1789" i="6"/>
  <c r="Q1789" i="6" s="1"/>
  <c r="S1789" i="6" s="1"/>
  <c r="R1155" i="6"/>
  <c r="O1155" i="6"/>
  <c r="Q1155" i="6" s="1"/>
  <c r="S1155" i="6" s="1"/>
  <c r="R579" i="6"/>
  <c r="O579" i="6"/>
  <c r="Q579" i="6" s="1"/>
  <c r="S579" i="6" s="1"/>
  <c r="R1287" i="6"/>
  <c r="O1287" i="6"/>
  <c r="Q1287" i="6" s="1"/>
  <c r="S1287" i="6" s="1"/>
  <c r="R1417" i="6"/>
  <c r="O1417" i="6"/>
  <c r="Q1417" i="6" s="1"/>
  <c r="S1417" i="6" s="1"/>
  <c r="R1499" i="6"/>
  <c r="O1499" i="6"/>
  <c r="Q1499" i="6" s="1"/>
  <c r="S1499" i="6" s="1"/>
  <c r="R1820" i="6"/>
  <c r="O1820" i="6"/>
  <c r="Q1820" i="6" s="1"/>
  <c r="S1820" i="6" s="1"/>
  <c r="R1663" i="6"/>
  <c r="O1663" i="6"/>
  <c r="Q1663" i="6" s="1"/>
  <c r="S1663" i="6" s="1"/>
  <c r="R1785" i="6"/>
  <c r="O1785" i="6"/>
  <c r="Q1785" i="6" s="1"/>
  <c r="S1785" i="6" s="1"/>
  <c r="R713" i="6"/>
  <c r="O713" i="6"/>
  <c r="Q713" i="6" s="1"/>
  <c r="S713" i="6" s="1"/>
  <c r="R840" i="6"/>
  <c r="O840" i="6"/>
  <c r="Q840" i="6" s="1"/>
  <c r="S840" i="6" s="1"/>
  <c r="R973" i="6"/>
  <c r="O973" i="6"/>
  <c r="Q973" i="6" s="1"/>
  <c r="S973" i="6" s="1"/>
  <c r="R1104" i="6"/>
  <c r="O1104" i="6"/>
  <c r="Q1104" i="6" s="1"/>
  <c r="S1104" i="6" s="1"/>
  <c r="R432" i="6"/>
  <c r="O432" i="6"/>
  <c r="Q432" i="6" s="1"/>
  <c r="S432" i="6" s="1"/>
  <c r="R1128" i="6"/>
  <c r="O1128" i="6"/>
  <c r="Q1128" i="6" s="1"/>
  <c r="S1128" i="6" s="1"/>
  <c r="R1701" i="6"/>
  <c r="O1701" i="6"/>
  <c r="Q1701" i="6" s="1"/>
  <c r="S1701" i="6" s="1"/>
  <c r="R329" i="6"/>
  <c r="O329" i="6"/>
  <c r="Q329" i="6" s="1"/>
  <c r="S329" i="6" s="1"/>
  <c r="R1868" i="6"/>
  <c r="O1868" i="6"/>
  <c r="Q1868" i="6" s="1"/>
  <c r="S1868" i="6" s="1"/>
  <c r="R351" i="6"/>
  <c r="O351" i="6"/>
  <c r="Q351" i="6" s="1"/>
  <c r="S351" i="6" s="1"/>
  <c r="R418" i="6"/>
  <c r="O418" i="6"/>
  <c r="Q418" i="6" s="1"/>
  <c r="S418" i="6" s="1"/>
  <c r="R155" i="6"/>
  <c r="O155" i="6"/>
  <c r="Q155" i="6" s="1"/>
  <c r="S155" i="6" s="1"/>
  <c r="R847" i="6"/>
  <c r="O847" i="6"/>
  <c r="Q847" i="6" s="1"/>
  <c r="S847" i="6" s="1"/>
  <c r="R1892" i="6"/>
  <c r="O1892" i="6"/>
  <c r="Q1892" i="6" s="1"/>
  <c r="S1892" i="6" s="1"/>
  <c r="R935" i="6"/>
  <c r="O935" i="6"/>
  <c r="Q935" i="6" s="1"/>
  <c r="S935" i="6" s="1"/>
  <c r="R459" i="6"/>
  <c r="O459" i="6"/>
  <c r="Q459" i="6" s="1"/>
  <c r="S459" i="6" s="1"/>
  <c r="R1857" i="6"/>
  <c r="O1857" i="6"/>
  <c r="Q1857" i="6" s="1"/>
  <c r="S1857" i="6" s="1"/>
  <c r="R1377" i="6"/>
  <c r="O1377" i="6"/>
  <c r="Q1377" i="6" s="1"/>
  <c r="S1377" i="6" s="1"/>
  <c r="R86" i="6"/>
  <c r="O86" i="6"/>
  <c r="Q86" i="6" s="1"/>
  <c r="S86" i="6" s="1"/>
  <c r="R1026" i="6"/>
  <c r="O1026" i="6"/>
  <c r="Q1026" i="6" s="1"/>
  <c r="S1026" i="6" s="1"/>
  <c r="R121" i="6"/>
  <c r="O121" i="6"/>
  <c r="Q121" i="6" s="1"/>
  <c r="S121" i="6" s="1"/>
  <c r="R1702" i="6"/>
  <c r="O1702" i="6"/>
  <c r="Q1702" i="6" s="1"/>
  <c r="S1702" i="6" s="1"/>
  <c r="R1780" i="6"/>
  <c r="O1780" i="6"/>
  <c r="Q1780" i="6" s="1"/>
  <c r="S1780" i="6" s="1"/>
  <c r="R1147" i="6"/>
  <c r="O1147" i="6"/>
  <c r="Q1147" i="6" s="1"/>
  <c r="S1147" i="6" s="1"/>
  <c r="R571" i="6"/>
  <c r="O571" i="6"/>
  <c r="Q571" i="6" s="1"/>
  <c r="S571" i="6" s="1"/>
  <c r="R1278" i="6"/>
  <c r="O1278" i="6"/>
  <c r="Q1278" i="6" s="1"/>
  <c r="S1278" i="6" s="1"/>
  <c r="R1407" i="6"/>
  <c r="O1407" i="6"/>
  <c r="Q1407" i="6" s="1"/>
  <c r="S1407" i="6" s="1"/>
  <c r="R1489" i="6"/>
  <c r="O1489" i="6"/>
  <c r="Q1489" i="6" s="1"/>
  <c r="S1489" i="6" s="1"/>
  <c r="R1805" i="6"/>
  <c r="O1805" i="6"/>
  <c r="Q1805" i="6" s="1"/>
  <c r="S1805" i="6" s="1"/>
  <c r="R1644" i="6"/>
  <c r="O1644" i="6"/>
  <c r="Q1644" i="6" s="1"/>
  <c r="S1644" i="6" s="1"/>
  <c r="R1748" i="6"/>
  <c r="O1748" i="6"/>
  <c r="Q1748" i="6" s="1"/>
  <c r="S1748" i="6" s="1"/>
  <c r="R704" i="6"/>
  <c r="O704" i="6"/>
  <c r="Q704" i="6" s="1"/>
  <c r="S704" i="6" s="1"/>
  <c r="R831" i="6"/>
  <c r="O831" i="6"/>
  <c r="Q831" i="6" s="1"/>
  <c r="S831" i="6" s="1"/>
  <c r="R962" i="6"/>
  <c r="O962" i="6"/>
  <c r="Q962" i="6" s="1"/>
  <c r="S962" i="6" s="1"/>
  <c r="R1094" i="6"/>
  <c r="O1094" i="6"/>
  <c r="Q1094" i="6" s="1"/>
  <c r="S1094" i="6" s="1"/>
  <c r="R424" i="6"/>
  <c r="O424" i="6"/>
  <c r="Q424" i="6" s="1"/>
  <c r="S424" i="6" s="1"/>
  <c r="R1108" i="6"/>
  <c r="O1108" i="6"/>
  <c r="Q1108" i="6" s="1"/>
  <c r="S1108" i="6" s="1"/>
  <c r="R1632" i="6"/>
  <c r="O1632" i="6"/>
  <c r="Q1632" i="6" s="1"/>
  <c r="S1632" i="6" s="1"/>
  <c r="R319" i="6"/>
  <c r="O319" i="6"/>
  <c r="Q319" i="6" s="1"/>
  <c r="S319" i="6" s="1"/>
  <c r="R446" i="6"/>
  <c r="O446" i="6"/>
  <c r="Q446" i="6" s="1"/>
  <c r="S446" i="6" s="1"/>
  <c r="R564" i="6"/>
  <c r="O564" i="6"/>
  <c r="Q564" i="6" s="1"/>
  <c r="S564" i="6" s="1"/>
  <c r="R1081" i="6"/>
  <c r="O1081" i="6"/>
  <c r="Q1081" i="6" s="1"/>
  <c r="S1081" i="6" s="1"/>
  <c r="R829" i="6"/>
  <c r="O829" i="6"/>
  <c r="Q829" i="6" s="1"/>
  <c r="S829" i="6" s="1"/>
  <c r="R624" i="6"/>
  <c r="O624" i="6"/>
  <c r="Q624" i="6" s="1"/>
  <c r="S624" i="6" s="1"/>
  <c r="R499" i="6"/>
  <c r="O499" i="6"/>
  <c r="Q499" i="6" s="1"/>
  <c r="S499" i="6" s="1"/>
  <c r="R1623" i="6"/>
  <c r="O1623" i="6"/>
  <c r="Q1623" i="6" s="1"/>
  <c r="S1623" i="6" s="1"/>
  <c r="R852" i="6"/>
  <c r="O852" i="6"/>
  <c r="Q852" i="6" s="1"/>
  <c r="S852" i="6" s="1"/>
  <c r="R170" i="6"/>
  <c r="O170" i="6"/>
  <c r="Q170" i="6" s="1"/>
  <c r="S170" i="6" s="1"/>
  <c r="R1461" i="6"/>
  <c r="O1461" i="6"/>
  <c r="Q1461" i="6" s="1"/>
  <c r="S1461" i="6" s="1"/>
  <c r="R923" i="6"/>
  <c r="O923" i="6"/>
  <c r="Q923" i="6" s="1"/>
  <c r="S923" i="6" s="1"/>
  <c r="R1198" i="6"/>
  <c r="O1198" i="6"/>
  <c r="Q1198" i="6" s="1"/>
  <c r="S1198" i="6" s="1"/>
  <c r="R200" i="6"/>
  <c r="O200" i="6"/>
  <c r="Q200" i="6" s="1"/>
  <c r="S200" i="6" s="1"/>
  <c r="R905" i="6"/>
  <c r="O905" i="6"/>
  <c r="Q905" i="6" s="1"/>
  <c r="S905" i="6" s="1"/>
  <c r="R1595" i="6"/>
  <c r="O1595" i="6"/>
  <c r="Q1595" i="6" s="1"/>
  <c r="S1595" i="6" s="1"/>
  <c r="R1036" i="6"/>
  <c r="O1036" i="6"/>
  <c r="Q1036" i="6" s="1"/>
  <c r="S1036" i="6" s="1"/>
  <c r="R648" i="6"/>
  <c r="O648" i="6"/>
  <c r="Q648" i="6" s="1"/>
  <c r="S648" i="6" s="1"/>
  <c r="R1886" i="6"/>
  <c r="O1886" i="6"/>
  <c r="Q1886" i="6" s="1"/>
  <c r="S1886" i="6" s="1"/>
  <c r="R1996" i="6"/>
  <c r="O1996" i="6"/>
  <c r="Q1996" i="6" s="1"/>
  <c r="S1996" i="6" s="1"/>
  <c r="R1332" i="6"/>
  <c r="O1332" i="6"/>
  <c r="Q1332" i="6" s="1"/>
  <c r="S1332" i="6" s="1"/>
  <c r="R755" i="6"/>
  <c r="O755" i="6"/>
  <c r="Q755" i="6" s="1"/>
  <c r="S755" i="6" s="1"/>
  <c r="R1512" i="6"/>
  <c r="O1512" i="6"/>
  <c r="Q1512" i="6" s="1"/>
  <c r="S1512" i="6" s="1"/>
  <c r="R1647" i="6"/>
  <c r="O1647" i="6"/>
  <c r="Q1647" i="6" s="1"/>
  <c r="S1647" i="6" s="1"/>
  <c r="R1729" i="6"/>
  <c r="O1729" i="6"/>
  <c r="Q1729" i="6" s="1"/>
  <c r="S1729" i="6" s="1"/>
  <c r="R1655" i="6"/>
  <c r="O1655" i="6"/>
  <c r="Q1655" i="6" s="1"/>
  <c r="S1655" i="6" s="1"/>
  <c r="R1517" i="6"/>
  <c r="O1517" i="6"/>
  <c r="Q1517" i="6" s="1"/>
  <c r="S1517" i="6" s="1"/>
  <c r="R996" i="6"/>
  <c r="O996" i="6"/>
  <c r="Q996" i="6" s="1"/>
  <c r="S996" i="6" s="1"/>
  <c r="R924" i="6"/>
  <c r="O924" i="6"/>
  <c r="Q924" i="6" s="1"/>
  <c r="S924" i="6" s="1"/>
  <c r="R1068" i="6"/>
  <c r="O1068" i="6"/>
  <c r="Q1068" i="6" s="1"/>
  <c r="S1068" i="6" s="1"/>
  <c r="R1218" i="6"/>
  <c r="O1218" i="6"/>
  <c r="Q1218" i="6" s="1"/>
  <c r="S1218" i="6" s="1"/>
  <c r="R1445" i="6"/>
  <c r="O1445" i="6"/>
  <c r="Q1445" i="6" s="1"/>
  <c r="S1445" i="6" s="1"/>
  <c r="R616" i="6"/>
  <c r="O616" i="6"/>
  <c r="Q616" i="6" s="1"/>
  <c r="S616" i="6" s="1"/>
  <c r="R32" i="6"/>
  <c r="O32" i="6"/>
  <c r="Q32" i="6" s="1"/>
  <c r="S32" i="6" s="1"/>
  <c r="R403" i="6"/>
  <c r="O403" i="6"/>
  <c r="Q403" i="6" s="1"/>
  <c r="S403" i="6" s="1"/>
  <c r="R530" i="6"/>
  <c r="O530" i="6"/>
  <c r="Q530" i="6" s="1"/>
  <c r="S530" i="6" s="1"/>
  <c r="R688" i="6"/>
  <c r="O688" i="6"/>
  <c r="Q688" i="6" s="1"/>
  <c r="S688" i="6" s="1"/>
  <c r="R928" i="6"/>
  <c r="O928" i="6"/>
  <c r="Q928" i="6" s="1"/>
  <c r="S928" i="6" s="1"/>
  <c r="R114" i="6"/>
  <c r="O114" i="6"/>
  <c r="Q114" i="6" s="1"/>
  <c r="S114" i="6" s="1"/>
  <c r="R73" i="6"/>
  <c r="O73" i="6"/>
  <c r="Q73" i="6" s="1"/>
  <c r="S73" i="6" s="1"/>
  <c r="R9" i="6"/>
  <c r="O9" i="6"/>
  <c r="Q9" i="6" s="1"/>
  <c r="S9" i="6" s="1"/>
  <c r="R1318" i="6"/>
  <c r="O1318" i="6"/>
  <c r="Q1318" i="6" s="1"/>
  <c r="S1318" i="6" s="1"/>
  <c r="R204" i="6"/>
  <c r="O204" i="6"/>
  <c r="Q204" i="6" s="1"/>
  <c r="S204" i="6" s="1"/>
  <c r="R75" i="6"/>
  <c r="O75" i="6"/>
  <c r="Q75" i="6" s="1"/>
  <c r="S75" i="6" s="1"/>
  <c r="R1310" i="6"/>
  <c r="O1310" i="6"/>
  <c r="Q1310" i="6" s="1"/>
  <c r="S1310" i="6" s="1"/>
  <c r="R1766" i="6"/>
  <c r="O1766" i="6"/>
  <c r="Q1766" i="6" s="1"/>
  <c r="S1766" i="6" s="1"/>
  <c r="R1807" i="6"/>
  <c r="O1807" i="6"/>
  <c r="Q1807" i="6" s="1"/>
  <c r="S1807" i="6" s="1"/>
  <c r="R698" i="6"/>
  <c r="O698" i="6"/>
  <c r="Q698" i="6" s="1"/>
  <c r="S698" i="6" s="1"/>
  <c r="R1660" i="6"/>
  <c r="O1660" i="6"/>
  <c r="Q1660" i="6" s="1"/>
  <c r="S1660" i="6" s="1"/>
  <c r="R1856" i="6"/>
  <c r="O1856" i="6"/>
  <c r="Q1856" i="6" s="1"/>
  <c r="S1856" i="6" s="1"/>
  <c r="R1172" i="6"/>
  <c r="O1172" i="6"/>
  <c r="Q1172" i="6" s="1"/>
  <c r="S1172" i="6" s="1"/>
  <c r="R92" i="6"/>
  <c r="O92" i="6"/>
  <c r="Q92" i="6" s="1"/>
  <c r="S92" i="6" s="1"/>
  <c r="R1878" i="6"/>
  <c r="O1878" i="6"/>
  <c r="Q1878" i="6" s="1"/>
  <c r="S1878" i="6" s="1"/>
  <c r="R1986" i="6"/>
  <c r="O1986" i="6"/>
  <c r="Q1986" i="6" s="1"/>
  <c r="S1986" i="6" s="1"/>
  <c r="R1323" i="6"/>
  <c r="O1323" i="6"/>
  <c r="Q1323" i="6" s="1"/>
  <c r="S1323" i="6" s="1"/>
  <c r="R747" i="6"/>
  <c r="O747" i="6"/>
  <c r="Q747" i="6" s="1"/>
  <c r="S747" i="6" s="1"/>
  <c r="R1501" i="6"/>
  <c r="O1501" i="6"/>
  <c r="Q1501" i="6" s="1"/>
  <c r="S1501" i="6" s="1"/>
  <c r="R1636" i="6"/>
  <c r="O1636" i="6"/>
  <c r="Q1636" i="6" s="1"/>
  <c r="S1636" i="6" s="1"/>
  <c r="R1719" i="6"/>
  <c r="O1719" i="6"/>
  <c r="Q1719" i="6" s="1"/>
  <c r="S1719" i="6" s="1"/>
  <c r="R1640" i="6"/>
  <c r="O1640" i="6"/>
  <c r="Q1640" i="6" s="1"/>
  <c r="S1640" i="6" s="1"/>
  <c r="R1503" i="6"/>
  <c r="O1503" i="6"/>
  <c r="Q1503" i="6" s="1"/>
  <c r="S1503" i="6" s="1"/>
  <c r="R986" i="6"/>
  <c r="O986" i="6"/>
  <c r="Q986" i="6" s="1"/>
  <c r="S986" i="6" s="1"/>
  <c r="R912" i="6"/>
  <c r="O912" i="6"/>
  <c r="Q912" i="6" s="1"/>
  <c r="S912" i="6" s="1"/>
  <c r="R1057" i="6"/>
  <c r="O1057" i="6"/>
  <c r="Q1057" i="6" s="1"/>
  <c r="S1057" i="6" s="1"/>
  <c r="R1202" i="6"/>
  <c r="O1202" i="6"/>
  <c r="Q1202" i="6" s="1"/>
  <c r="S1202" i="6" s="1"/>
  <c r="R1425" i="6"/>
  <c r="O1425" i="6"/>
  <c r="Q1425" i="6" s="1"/>
  <c r="S1425" i="6" s="1"/>
  <c r="R607" i="6"/>
  <c r="O607" i="6"/>
  <c r="Q607" i="6" s="1"/>
  <c r="S607" i="6" s="1"/>
  <c r="R24" i="6"/>
  <c r="O24" i="6"/>
  <c r="Q24" i="6" s="1"/>
  <c r="S24" i="6" s="1"/>
  <c r="R394" i="6"/>
  <c r="O394" i="6"/>
  <c r="Q394" i="6" s="1"/>
  <c r="S394" i="6" s="1"/>
  <c r="R521" i="6"/>
  <c r="O521" i="6"/>
  <c r="Q521" i="6" s="1"/>
  <c r="S521" i="6" s="1"/>
  <c r="R670" i="6"/>
  <c r="O670" i="6"/>
  <c r="Q670" i="6" s="1"/>
  <c r="S670" i="6" s="1"/>
  <c r="R908" i="6"/>
  <c r="O908" i="6"/>
  <c r="Q908" i="6" s="1"/>
  <c r="S908" i="6" s="1"/>
  <c r="R105" i="6"/>
  <c r="O105" i="6"/>
  <c r="Q105" i="6" s="1"/>
  <c r="S105" i="6" s="1"/>
  <c r="R62" i="6"/>
  <c r="O62" i="6"/>
  <c r="Q62" i="6" s="1"/>
  <c r="S62" i="6" s="1"/>
  <c r="R1925" i="6"/>
  <c r="O1925" i="6"/>
  <c r="Q1925" i="6" s="1"/>
  <c r="S1925" i="6" s="1"/>
  <c r="R1252" i="6"/>
  <c r="O1252" i="6"/>
  <c r="Q1252" i="6" s="1"/>
  <c r="S1252" i="6" s="1"/>
  <c r="R582" i="6"/>
  <c r="O582" i="6"/>
  <c r="Q582" i="6" s="1"/>
  <c r="S582" i="6" s="1"/>
  <c r="R54" i="6"/>
  <c r="O54" i="6"/>
  <c r="Q54" i="6" s="1"/>
  <c r="S54" i="6" s="1"/>
  <c r="R1093" i="6"/>
  <c r="O1093" i="6"/>
  <c r="Q1093" i="6" s="1"/>
  <c r="S1093" i="6" s="1"/>
  <c r="R1670" i="6"/>
  <c r="O1670" i="6"/>
  <c r="Q1670" i="6" s="1"/>
  <c r="S1670" i="6" s="1"/>
  <c r="R1447" i="6"/>
  <c r="O1447" i="6"/>
  <c r="Q1447" i="6" s="1"/>
  <c r="S1447" i="6" s="1"/>
  <c r="R1389" i="6"/>
  <c r="O1389" i="6"/>
  <c r="Q1389" i="6" s="1"/>
  <c r="S1389" i="6" s="1"/>
  <c r="R166" i="6"/>
  <c r="O166" i="6"/>
  <c r="Q166" i="6" s="1"/>
  <c r="S166" i="6" s="1"/>
  <c r="R1844" i="6"/>
  <c r="O1844" i="6"/>
  <c r="Q1844" i="6" s="1"/>
  <c r="S1844" i="6" s="1"/>
  <c r="R1989" i="6"/>
  <c r="O1989" i="6"/>
  <c r="Q1989" i="6" s="1"/>
  <c r="S1989" i="6" s="1"/>
  <c r="R1082" i="6"/>
  <c r="O1082" i="6"/>
  <c r="Q1082" i="6" s="1"/>
  <c r="S1082" i="6" s="1"/>
  <c r="R1029" i="6"/>
  <c r="O1029" i="6"/>
  <c r="Q1029" i="6" s="1"/>
  <c r="S1029" i="6" s="1"/>
  <c r="R1582" i="6"/>
  <c r="O1582" i="6"/>
  <c r="Q1582" i="6" s="1"/>
  <c r="S1582" i="6" s="1"/>
  <c r="R1643" i="6"/>
  <c r="O1643" i="6"/>
  <c r="Q1643" i="6" s="1"/>
  <c r="S1643" i="6" s="1"/>
  <c r="R1027" i="6"/>
  <c r="O1027" i="6"/>
  <c r="Q1027" i="6" s="1"/>
  <c r="S1027" i="6" s="1"/>
  <c r="R1867" i="6"/>
  <c r="O1867" i="6"/>
  <c r="Q1867" i="6" s="1"/>
  <c r="S1867" i="6" s="1"/>
  <c r="R1141" i="6"/>
  <c r="O1141" i="6"/>
  <c r="Q1141" i="6" s="1"/>
  <c r="S1141" i="6" s="1"/>
  <c r="R1258" i="6"/>
  <c r="O1258" i="6"/>
  <c r="Q1258" i="6" s="1"/>
  <c r="S1258" i="6" s="1"/>
  <c r="R1331" i="6"/>
  <c r="O1331" i="6"/>
  <c r="Q1331" i="6" s="1"/>
  <c r="S1331" i="6" s="1"/>
  <c r="R1555" i="6"/>
  <c r="O1555" i="6"/>
  <c r="Q1555" i="6" s="1"/>
  <c r="S1555" i="6" s="1"/>
  <c r="R1393" i="6"/>
  <c r="O1393" i="6"/>
  <c r="Q1393" i="6" s="1"/>
  <c r="S1393" i="6" s="1"/>
  <c r="R1340" i="6"/>
  <c r="O1340" i="6"/>
  <c r="Q1340" i="6" s="1"/>
  <c r="S1340" i="6" s="1"/>
  <c r="R1714" i="6"/>
  <c r="O1714" i="6"/>
  <c r="Q1714" i="6" s="1"/>
  <c r="S1714" i="6" s="1"/>
  <c r="R694" i="6"/>
  <c r="O694" i="6"/>
  <c r="Q694" i="6" s="1"/>
  <c r="S694" i="6" s="1"/>
  <c r="R812" i="6"/>
  <c r="O812" i="6"/>
  <c r="Q812" i="6" s="1"/>
  <c r="S812" i="6" s="1"/>
  <c r="R937" i="6"/>
  <c r="O937" i="6"/>
  <c r="Q937" i="6" s="1"/>
  <c r="S937" i="6" s="1"/>
  <c r="R304" i="6"/>
  <c r="O304" i="6"/>
  <c r="Q304" i="6" s="1"/>
  <c r="S304" i="6" s="1"/>
  <c r="R801" i="6"/>
  <c r="O801" i="6"/>
  <c r="Q801" i="6" s="1"/>
  <c r="S801" i="6" s="1"/>
  <c r="R1085" i="6"/>
  <c r="O1085" i="6"/>
  <c r="Q1085" i="6" s="1"/>
  <c r="S1085" i="6" s="1"/>
  <c r="R1559" i="6"/>
  <c r="O1559" i="6"/>
  <c r="Q1559" i="6" s="1"/>
  <c r="S1559" i="6" s="1"/>
  <c r="R309" i="6"/>
  <c r="O309" i="6"/>
  <c r="Q309" i="6" s="1"/>
  <c r="S309" i="6" s="1"/>
  <c r="R315" i="6"/>
  <c r="O315" i="6"/>
  <c r="Q315" i="6" s="1"/>
  <c r="S315" i="6" s="1"/>
  <c r="R52" i="6"/>
  <c r="O52" i="6"/>
  <c r="Q52" i="6" s="1"/>
  <c r="S52" i="6" s="1"/>
  <c r="R1795" i="6"/>
  <c r="O1795" i="6"/>
  <c r="Q1795" i="6" s="1"/>
  <c r="S1795" i="6" s="1"/>
  <c r="R1189" i="6"/>
  <c r="O1189" i="6"/>
  <c r="Q1189" i="6" s="1"/>
  <c r="S1189" i="6" s="1"/>
  <c r="R1145" i="6"/>
  <c r="O1145" i="6"/>
  <c r="Q1145" i="6" s="1"/>
  <c r="S1145" i="6" s="1"/>
  <c r="R639" i="6"/>
  <c r="O639" i="6"/>
  <c r="Q639" i="6" s="1"/>
  <c r="S639" i="6" s="1"/>
  <c r="R44" i="6"/>
  <c r="O44" i="6"/>
  <c r="Q44" i="6" s="1"/>
  <c r="S44" i="6" s="1"/>
  <c r="R1574" i="6"/>
  <c r="O1574" i="6"/>
  <c r="Q1574" i="6" s="1"/>
  <c r="S1574" i="6" s="1"/>
  <c r="R1948" i="6"/>
  <c r="O1948" i="6"/>
  <c r="Q1948" i="6" s="1"/>
  <c r="S1948" i="6" s="1"/>
  <c r="R911" i="6"/>
  <c r="O911" i="6"/>
  <c r="Q911" i="6" s="1"/>
  <c r="S911" i="6" s="1"/>
  <c r="R1535" i="6"/>
  <c r="O1535" i="6"/>
  <c r="Q1535" i="6" s="1"/>
  <c r="S1535" i="6" s="1"/>
  <c r="R23" i="6"/>
  <c r="O23" i="6"/>
  <c r="Q23" i="6" s="1"/>
  <c r="S23" i="6" s="1"/>
  <c r="R1361" i="6"/>
  <c r="O1361" i="6"/>
  <c r="Q1361" i="6" s="1"/>
  <c r="S1361" i="6" s="1"/>
  <c r="R610" i="6"/>
  <c r="O610" i="6"/>
  <c r="Q610" i="6" s="1"/>
  <c r="S610" i="6" s="1"/>
  <c r="R636" i="6"/>
  <c r="O636" i="6"/>
  <c r="Q636" i="6" s="1"/>
  <c r="S636" i="6" s="1"/>
  <c r="R1654" i="6"/>
  <c r="O1654" i="6"/>
  <c r="Q1654" i="6" s="1"/>
  <c r="S1654" i="6" s="1"/>
  <c r="R1725" i="6"/>
  <c r="O1725" i="6"/>
  <c r="Q1725" i="6" s="1"/>
  <c r="S1725" i="6" s="1"/>
  <c r="R1099" i="6"/>
  <c r="O1099" i="6"/>
  <c r="Q1099" i="6" s="1"/>
  <c r="S1099" i="6" s="1"/>
  <c r="R1962" i="6"/>
  <c r="O1962" i="6"/>
  <c r="Q1962" i="6" s="1"/>
  <c r="S1962" i="6" s="1"/>
  <c r="R1223" i="6"/>
  <c r="O1223" i="6"/>
  <c r="Q1223" i="6" s="1"/>
  <c r="S1223" i="6" s="1"/>
  <c r="R1344" i="6"/>
  <c r="O1344" i="6"/>
  <c r="Q1344" i="6" s="1"/>
  <c r="S1344" i="6" s="1"/>
  <c r="R1426" i="6"/>
  <c r="O1426" i="6"/>
  <c r="Q1426" i="6" s="1"/>
  <c r="S1426" i="6" s="1"/>
  <c r="R1704" i="6"/>
  <c r="O1704" i="6"/>
  <c r="Q1704" i="6" s="1"/>
  <c r="S1704" i="6" s="1"/>
  <c r="R1546" i="6"/>
  <c r="O1546" i="6"/>
  <c r="Q1546" i="6" s="1"/>
  <c r="S1546" i="6" s="1"/>
  <c r="R1548" i="6"/>
  <c r="O1548" i="6"/>
  <c r="Q1548" i="6" s="1"/>
  <c r="S1548" i="6" s="1"/>
  <c r="R649" i="6"/>
  <c r="O649" i="6"/>
  <c r="Q649" i="6" s="1"/>
  <c r="S649" i="6" s="1"/>
  <c r="R776" i="6"/>
  <c r="O776" i="6"/>
  <c r="Q776" i="6" s="1"/>
  <c r="S776" i="6" s="1"/>
  <c r="R900" i="6"/>
  <c r="O900" i="6"/>
  <c r="Q900" i="6" s="1"/>
  <c r="S900" i="6" s="1"/>
  <c r="R1031" i="6"/>
  <c r="O1031" i="6"/>
  <c r="Q1031" i="6" s="1"/>
  <c r="S1031" i="6" s="1"/>
  <c r="R376" i="6"/>
  <c r="O376" i="6"/>
  <c r="Q376" i="6" s="1"/>
  <c r="S376" i="6" s="1"/>
  <c r="R982" i="6"/>
  <c r="O982" i="6"/>
  <c r="Q982" i="6" s="1"/>
  <c r="S982" i="6" s="1"/>
  <c r="R1336" i="6"/>
  <c r="O1336" i="6"/>
  <c r="Q1336" i="6" s="1"/>
  <c r="S1336" i="6" s="1"/>
  <c r="R265" i="6"/>
  <c r="O265" i="6"/>
  <c r="Q265" i="6" s="1"/>
  <c r="S265" i="6" s="1"/>
  <c r="R391" i="6"/>
  <c r="O391" i="6"/>
  <c r="Q391" i="6" s="1"/>
  <c r="S391" i="6" s="1"/>
  <c r="R507" i="6"/>
  <c r="O507" i="6"/>
  <c r="Q507" i="6" s="1"/>
  <c r="S507" i="6" s="1"/>
  <c r="R833" i="6"/>
  <c r="O833" i="6"/>
  <c r="Q833" i="6" s="1"/>
  <c r="S833" i="6" s="1"/>
  <c r="R628" i="6"/>
  <c r="O628" i="6"/>
  <c r="Q628" i="6" s="1"/>
  <c r="S628" i="6" s="1"/>
  <c r="R506" i="6"/>
  <c r="O506" i="6"/>
  <c r="Q506" i="6" s="1"/>
  <c r="S506" i="6" s="1"/>
  <c r="R389" i="6"/>
  <c r="O389" i="6"/>
  <c r="Q389" i="6" s="1"/>
  <c r="S389" i="6" s="1"/>
  <c r="R317" i="6"/>
  <c r="O317" i="6"/>
  <c r="Q317" i="6" s="1"/>
  <c r="S317" i="6" s="1"/>
  <c r="R151" i="6"/>
  <c r="O151" i="6"/>
  <c r="Q151" i="6" s="1"/>
  <c r="S151" i="6" s="1"/>
  <c r="R714" i="6"/>
  <c r="O714" i="6"/>
  <c r="Q714" i="6" s="1"/>
  <c r="S714" i="6" s="1"/>
  <c r="R479" i="6"/>
  <c r="O479" i="6"/>
  <c r="Q479" i="6" s="1"/>
  <c r="S479" i="6" s="1"/>
  <c r="R929" i="6"/>
  <c r="O929" i="6"/>
  <c r="Q929" i="6" s="1"/>
  <c r="S929" i="6" s="1"/>
  <c r="R236" i="6"/>
  <c r="O236" i="6"/>
  <c r="Q236" i="6" s="1"/>
  <c r="S236" i="6" s="1"/>
  <c r="R1692" i="6"/>
  <c r="O1692" i="6"/>
  <c r="Q1692" i="6" s="1"/>
  <c r="S1692" i="6" s="1"/>
  <c r="R1515" i="6"/>
  <c r="O1515" i="6"/>
  <c r="Q1515" i="6" s="1"/>
  <c r="S1515" i="6" s="1"/>
  <c r="R881" i="6"/>
  <c r="O881" i="6"/>
  <c r="Q881" i="6" s="1"/>
  <c r="S881" i="6" s="1"/>
  <c r="R1095" i="6"/>
  <c r="O1095" i="6"/>
  <c r="Q1095" i="6" s="1"/>
  <c r="S1095" i="6" s="1"/>
  <c r="R441" i="6"/>
  <c r="O441" i="6"/>
  <c r="Q441" i="6" s="1"/>
  <c r="S441" i="6" s="1"/>
  <c r="R1550" i="6"/>
  <c r="O1550" i="6"/>
  <c r="Q1550" i="6" s="1"/>
  <c r="S1550" i="6" s="1"/>
  <c r="R1607" i="6"/>
  <c r="O1607" i="6"/>
  <c r="Q1607" i="6" s="1"/>
  <c r="S1607" i="6" s="1"/>
  <c r="R995" i="6"/>
  <c r="O995" i="6"/>
  <c r="Q995" i="6" s="1"/>
  <c r="S995" i="6" s="1"/>
  <c r="R1825" i="6"/>
  <c r="O1825" i="6"/>
  <c r="Q1825" i="6" s="1"/>
  <c r="S1825" i="6" s="1"/>
  <c r="R1960" i="6"/>
  <c r="O1960" i="6"/>
  <c r="Q1960" i="6" s="1"/>
  <c r="S1960" i="6" s="1"/>
  <c r="R1222" i="6"/>
  <c r="O1222" i="6"/>
  <c r="Q1222" i="6" s="1"/>
  <c r="S1222" i="6" s="1"/>
  <c r="R1294" i="6"/>
  <c r="O1294" i="6"/>
  <c r="Q1294" i="6" s="1"/>
  <c r="S1294" i="6" s="1"/>
  <c r="R1485" i="6"/>
  <c r="O1485" i="6"/>
  <c r="Q1485" i="6" s="1"/>
  <c r="S1485" i="6" s="1"/>
  <c r="R1328" i="6"/>
  <c r="O1328" i="6"/>
  <c r="Q1328" i="6" s="1"/>
  <c r="S1328" i="6" s="1"/>
  <c r="R1273" i="6"/>
  <c r="O1273" i="6"/>
  <c r="Q1273" i="6" s="1"/>
  <c r="S1273" i="6" s="1"/>
  <c r="R1580" i="6"/>
  <c r="O1580" i="6"/>
  <c r="Q1580" i="6" s="1"/>
  <c r="S1580" i="6" s="1"/>
  <c r="R657" i="6"/>
  <c r="O657" i="6"/>
  <c r="Q657" i="6" s="1"/>
  <c r="S657" i="6" s="1"/>
  <c r="R775" i="6"/>
  <c r="O775" i="6"/>
  <c r="Q775" i="6" s="1"/>
  <c r="S775" i="6" s="1"/>
  <c r="R896" i="6"/>
  <c r="O896" i="6"/>
  <c r="Q896" i="6" s="1"/>
  <c r="S896" i="6" s="1"/>
  <c r="R272" i="6"/>
  <c r="O272" i="6"/>
  <c r="Q272" i="6" s="1"/>
  <c r="S272" i="6" s="1"/>
  <c r="R728" i="6"/>
  <c r="O728" i="6"/>
  <c r="Q728" i="6" s="1"/>
  <c r="S728" i="6" s="1"/>
  <c r="R1001" i="6"/>
  <c r="O1001" i="6"/>
  <c r="Q1001" i="6" s="1"/>
  <c r="S1001" i="6" s="1"/>
  <c r="R1368" i="6"/>
  <c r="O1368" i="6"/>
  <c r="Q1368" i="6" s="1"/>
  <c r="S1368" i="6" s="1"/>
  <c r="R273" i="6"/>
  <c r="O273" i="6"/>
  <c r="Q273" i="6" s="1"/>
  <c r="S273" i="6" s="1"/>
  <c r="R388" i="6"/>
  <c r="O388" i="6"/>
  <c r="Q388" i="6" s="1"/>
  <c r="S388" i="6" s="1"/>
  <c r="R271" i="6"/>
  <c r="O271" i="6"/>
  <c r="Q271" i="6" s="1"/>
  <c r="S271" i="6" s="1"/>
  <c r="R197" i="6"/>
  <c r="O197" i="6"/>
  <c r="Q197" i="6" s="1"/>
  <c r="S197" i="6" s="1"/>
  <c r="R596" i="6"/>
  <c r="O596" i="6"/>
  <c r="Q596" i="6" s="1"/>
  <c r="S596" i="6" s="1"/>
  <c r="R281" i="6"/>
  <c r="O281" i="6"/>
  <c r="Q281" i="6" s="1"/>
  <c r="S281" i="6" s="1"/>
  <c r="R130" i="6"/>
  <c r="O130" i="6"/>
  <c r="Q130" i="6" s="1"/>
  <c r="S130" i="6" s="1"/>
  <c r="R33" i="6"/>
  <c r="O33" i="6"/>
  <c r="Q33" i="6" s="1"/>
  <c r="S33" i="6" s="1"/>
  <c r="R1181" i="6"/>
  <c r="O1181" i="6"/>
  <c r="Q1181" i="6" s="1"/>
  <c r="S1181" i="6" s="1"/>
  <c r="R239" i="6"/>
  <c r="O239" i="6"/>
  <c r="Q239" i="6" s="1"/>
  <c r="S239" i="6" s="1"/>
  <c r="R322" i="6"/>
  <c r="O322" i="6"/>
  <c r="Q322" i="6" s="1"/>
  <c r="S322" i="6" s="1"/>
  <c r="R1987" i="6"/>
  <c r="O1987" i="6"/>
  <c r="Q1987" i="6" s="1"/>
  <c r="S1987" i="6" s="1"/>
  <c r="R228" i="6"/>
  <c r="O228" i="6"/>
  <c r="Q228" i="6" s="1"/>
  <c r="S228" i="6" s="1"/>
  <c r="R1954" i="6"/>
  <c r="O1954" i="6"/>
  <c r="Q1954" i="6" s="1"/>
  <c r="S1954" i="6" s="1"/>
  <c r="R959" i="6"/>
  <c r="O959" i="6"/>
  <c r="Q959" i="6" s="1"/>
  <c r="S959" i="6" s="1"/>
  <c r="R1443" i="6"/>
  <c r="O1443" i="6"/>
  <c r="Q1443" i="6" s="1"/>
  <c r="S1443" i="6" s="1"/>
  <c r="R116" i="6"/>
  <c r="O116" i="6"/>
  <c r="Q116" i="6" s="1"/>
  <c r="S116" i="6" s="1"/>
  <c r="R1638" i="6"/>
  <c r="O1638" i="6"/>
  <c r="Q1638" i="6" s="1"/>
  <c r="S1638" i="6" s="1"/>
  <c r="R1707" i="6"/>
  <c r="O1707" i="6"/>
  <c r="Q1707" i="6" s="1"/>
  <c r="S1707" i="6" s="1"/>
  <c r="R1083" i="6"/>
  <c r="O1083" i="6"/>
  <c r="Q1083" i="6" s="1"/>
  <c r="S1083" i="6" s="1"/>
  <c r="R1940" i="6"/>
  <c r="O1940" i="6"/>
  <c r="Q1940" i="6" s="1"/>
  <c r="S1940" i="6" s="1"/>
  <c r="R1205" i="6"/>
  <c r="O1205" i="6"/>
  <c r="Q1205" i="6" s="1"/>
  <c r="S1205" i="6" s="1"/>
  <c r="R1322" i="6"/>
  <c r="O1322" i="6"/>
  <c r="Q1322" i="6" s="1"/>
  <c r="S1322" i="6" s="1"/>
  <c r="R1404" i="6"/>
  <c r="O1404" i="6"/>
  <c r="Q1404" i="6" s="1"/>
  <c r="S1404" i="6" s="1"/>
  <c r="R1672" i="6"/>
  <c r="O1672" i="6"/>
  <c r="Q1672" i="6" s="1"/>
  <c r="S1672" i="6" s="1"/>
  <c r="R1513" i="6"/>
  <c r="O1513" i="6"/>
  <c r="Q1513" i="6" s="1"/>
  <c r="S1513" i="6" s="1"/>
  <c r="R1483" i="6"/>
  <c r="O1483" i="6"/>
  <c r="Q1483" i="6" s="1"/>
  <c r="S1483" i="6" s="1"/>
  <c r="R1947" i="6"/>
  <c r="O1947" i="6"/>
  <c r="Q1947" i="6" s="1"/>
  <c r="S1947" i="6" s="1"/>
  <c r="R758" i="6"/>
  <c r="O758" i="6"/>
  <c r="Q758" i="6" s="1"/>
  <c r="S758" i="6" s="1"/>
  <c r="R879" i="6"/>
  <c r="O879" i="6"/>
  <c r="Q879" i="6" s="1"/>
  <c r="S879" i="6" s="1"/>
  <c r="R1010" i="6"/>
  <c r="O1010" i="6"/>
  <c r="Q1010" i="6" s="1"/>
  <c r="S1010" i="6" s="1"/>
  <c r="R360" i="6"/>
  <c r="O360" i="6"/>
  <c r="Q360" i="6" s="1"/>
  <c r="S360" i="6" s="1"/>
  <c r="R940" i="6"/>
  <c r="O940" i="6"/>
  <c r="Q940" i="6" s="1"/>
  <c r="S940" i="6" s="1"/>
  <c r="R1264" i="6"/>
  <c r="O1264" i="6"/>
  <c r="Q1264" i="6" s="1"/>
  <c r="S1264" i="6" s="1"/>
  <c r="R246" i="6"/>
  <c r="O246" i="6"/>
  <c r="Q246" i="6" s="1"/>
  <c r="S246" i="6" s="1"/>
  <c r="R373" i="6"/>
  <c r="O373" i="6"/>
  <c r="Q373" i="6" s="1"/>
  <c r="S373" i="6" s="1"/>
  <c r="R489" i="6"/>
  <c r="O489" i="6"/>
  <c r="Q489" i="6" s="1"/>
  <c r="S489" i="6" s="1"/>
  <c r="R760" i="6"/>
  <c r="O760" i="6"/>
  <c r="Q760" i="6" s="1"/>
  <c r="S760" i="6" s="1"/>
  <c r="R585" i="6"/>
  <c r="O585" i="6"/>
  <c r="Q585" i="6" s="1"/>
  <c r="S585" i="6" s="1"/>
  <c r="R469" i="6"/>
  <c r="O469" i="6"/>
  <c r="Q469" i="6" s="1"/>
  <c r="S469" i="6" s="1"/>
  <c r="R353" i="6"/>
  <c r="O353" i="6"/>
  <c r="Q353" i="6" s="1"/>
  <c r="S353" i="6" s="1"/>
  <c r="R742" i="6"/>
  <c r="O742" i="6"/>
  <c r="Q742" i="6" s="1"/>
  <c r="S742" i="6" s="1"/>
  <c r="R445" i="6"/>
  <c r="O445" i="6"/>
  <c r="Q445" i="6" s="1"/>
  <c r="S445" i="6" s="1"/>
  <c r="R733" i="6"/>
  <c r="O733" i="6"/>
  <c r="Q733" i="6" s="1"/>
  <c r="S733" i="6" s="1"/>
  <c r="R370" i="6"/>
  <c r="O370" i="6"/>
  <c r="Q370" i="6" s="1"/>
  <c r="S370" i="6" s="1"/>
  <c r="R554" i="6"/>
  <c r="O554" i="6"/>
  <c r="Q554" i="6" s="1"/>
  <c r="S554" i="6" s="1"/>
  <c r="R925" i="6"/>
  <c r="O925" i="6"/>
  <c r="Q925" i="6" s="1"/>
  <c r="S925" i="6" s="1"/>
  <c r="R42" i="6"/>
  <c r="O42" i="6"/>
  <c r="Q42" i="6" s="1"/>
  <c r="S42" i="6" s="1"/>
  <c r="R819" i="6"/>
  <c r="O819" i="6"/>
  <c r="Q819" i="6" s="1"/>
  <c r="S819" i="6" s="1"/>
  <c r="R785" i="6"/>
  <c r="O785" i="6"/>
  <c r="Q785" i="6" s="1"/>
  <c r="S785" i="6" s="1"/>
  <c r="R187" i="6"/>
  <c r="O187" i="6"/>
  <c r="Q187" i="6" s="1"/>
  <c r="S187" i="6" s="1"/>
  <c r="R1969" i="6"/>
  <c r="O1969" i="6"/>
  <c r="Q1969" i="6" s="1"/>
  <c r="S1969" i="6" s="1"/>
  <c r="R1438" i="6"/>
  <c r="O1438" i="6"/>
  <c r="Q1438" i="6" s="1"/>
  <c r="S1438" i="6" s="1"/>
  <c r="R1479" i="6"/>
  <c r="O1479" i="6"/>
  <c r="Q1479" i="6" s="1"/>
  <c r="S1479" i="6" s="1"/>
  <c r="R883" i="6"/>
  <c r="O883" i="6"/>
  <c r="Q883" i="6" s="1"/>
  <c r="S883" i="6" s="1"/>
  <c r="R1679" i="6"/>
  <c r="O1679" i="6"/>
  <c r="Q1679" i="6" s="1"/>
  <c r="S1679" i="6" s="1"/>
  <c r="R1813" i="6"/>
  <c r="O1813" i="6"/>
  <c r="Q1813" i="6" s="1"/>
  <c r="S1813" i="6" s="1"/>
  <c r="R1896" i="6"/>
  <c r="O1896" i="6"/>
  <c r="Q1896" i="6" s="1"/>
  <c r="S1896" i="6" s="1"/>
  <c r="R1923" i="6"/>
  <c r="O1923" i="6"/>
  <c r="Q1923" i="6" s="1"/>
  <c r="S1923" i="6" s="1"/>
  <c r="R1786" i="6"/>
  <c r="O1786" i="6"/>
  <c r="Q1786" i="6" s="1"/>
  <c r="S1786" i="6" s="1"/>
  <c r="R1143" i="6"/>
  <c r="O1143" i="6"/>
  <c r="Q1143" i="6" s="1"/>
  <c r="S1143" i="6" s="1"/>
  <c r="R1090" i="6"/>
  <c r="O1090" i="6"/>
  <c r="Q1090" i="6" s="1"/>
  <c r="S1090" i="6" s="1"/>
  <c r="R1272" i="6"/>
  <c r="O1272" i="6"/>
  <c r="Q1272" i="6" s="1"/>
  <c r="S1272" i="6" s="1"/>
  <c r="R1545" i="6"/>
  <c r="O1545" i="6"/>
  <c r="Q1545" i="6" s="1"/>
  <c r="S1545" i="6" s="1"/>
  <c r="R1967" i="6"/>
  <c r="O1967" i="6"/>
  <c r="Q1967" i="6" s="1"/>
  <c r="S1967" i="6" s="1"/>
  <c r="R762" i="6"/>
  <c r="O762" i="6"/>
  <c r="Q762" i="6" s="1"/>
  <c r="S762" i="6" s="1"/>
  <c r="R160" i="6"/>
  <c r="O160" i="6"/>
  <c r="Q160" i="6" s="1"/>
  <c r="S160" i="6" s="1"/>
  <c r="R549" i="6"/>
  <c r="O549" i="6"/>
  <c r="Q549" i="6" s="1"/>
  <c r="S549" i="6" s="1"/>
  <c r="R727" i="6"/>
  <c r="O727" i="6"/>
  <c r="Q727" i="6" s="1"/>
  <c r="S727" i="6" s="1"/>
  <c r="R588" i="6"/>
  <c r="O588" i="6"/>
  <c r="Q588" i="6" s="1"/>
  <c r="S588" i="6" s="1"/>
  <c r="R334" i="6"/>
  <c r="O334" i="6"/>
  <c r="Q334" i="6" s="1"/>
  <c r="S334" i="6" s="1"/>
  <c r="R723" i="6"/>
  <c r="O723" i="6"/>
  <c r="Q723" i="6" s="1"/>
  <c r="S723" i="6" s="1"/>
  <c r="R1814" i="6"/>
  <c r="O1814" i="6"/>
  <c r="Q1814" i="6" s="1"/>
  <c r="S1814" i="6" s="1"/>
  <c r="R1908" i="6"/>
  <c r="O1908" i="6"/>
  <c r="Q1908" i="6" s="1"/>
  <c r="S1908" i="6" s="1"/>
  <c r="R1259" i="6"/>
  <c r="O1259" i="6"/>
  <c r="Q1259" i="6" s="1"/>
  <c r="S1259" i="6" s="1"/>
  <c r="R683" i="6"/>
  <c r="O683" i="6"/>
  <c r="Q683" i="6" s="1"/>
  <c r="S683" i="6" s="1"/>
  <c r="R1418" i="6"/>
  <c r="O1418" i="6"/>
  <c r="Q1418" i="6" s="1"/>
  <c r="S1418" i="6" s="1"/>
  <c r="R1553" i="6"/>
  <c r="O1553" i="6"/>
  <c r="Q1553" i="6" s="1"/>
  <c r="S1553" i="6" s="1"/>
  <c r="R1635" i="6"/>
  <c r="O1635" i="6"/>
  <c r="Q1635" i="6" s="1"/>
  <c r="S1635" i="6" s="1"/>
  <c r="R1505" i="6"/>
  <c r="O1505" i="6"/>
  <c r="Q1505" i="6" s="1"/>
  <c r="S1505" i="6" s="1"/>
  <c r="R1880" i="6"/>
  <c r="O1880" i="6"/>
  <c r="Q1880" i="6" s="1"/>
  <c r="S1880" i="6" s="1"/>
  <c r="R913" i="6"/>
  <c r="O913" i="6"/>
  <c r="Q913" i="6" s="1"/>
  <c r="S913" i="6" s="1"/>
  <c r="R832" i="6"/>
  <c r="O832" i="6"/>
  <c r="Q832" i="6" s="1"/>
  <c r="S832" i="6" s="1"/>
  <c r="R974" i="6"/>
  <c r="O974" i="6"/>
  <c r="Q974" i="6" s="1"/>
  <c r="S974" i="6" s="1"/>
  <c r="R1109" i="6"/>
  <c r="O1109" i="6"/>
  <c r="Q1109" i="6" s="1"/>
  <c r="S1109" i="6" s="1"/>
  <c r="R1280" i="6"/>
  <c r="O1280" i="6"/>
  <c r="Q1280" i="6" s="1"/>
  <c r="S1280" i="6" s="1"/>
  <c r="R536" i="6"/>
  <c r="O536" i="6"/>
  <c r="Q536" i="6" s="1"/>
  <c r="S536" i="6" s="1"/>
  <c r="R1641" i="6"/>
  <c r="O1641" i="6"/>
  <c r="Q1641" i="6" s="1"/>
  <c r="S1641" i="6" s="1"/>
  <c r="R321" i="6"/>
  <c r="O321" i="6"/>
  <c r="Q321" i="6" s="1"/>
  <c r="S321" i="6" s="1"/>
  <c r="R447" i="6"/>
  <c r="O447" i="6"/>
  <c r="Q447" i="6" s="1"/>
  <c r="S447" i="6" s="1"/>
  <c r="R577" i="6"/>
  <c r="O577" i="6"/>
  <c r="Q577" i="6" s="1"/>
  <c r="S577" i="6" s="1"/>
  <c r="R754" i="6"/>
  <c r="O754" i="6"/>
  <c r="Q754" i="6" s="1"/>
  <c r="S754" i="6" s="1"/>
  <c r="R31" i="6"/>
  <c r="O31" i="6"/>
  <c r="Q31" i="6" s="1"/>
  <c r="S31" i="6" s="1"/>
  <c r="R1674" i="6"/>
  <c r="O1674" i="6"/>
  <c r="Q1674" i="6" s="1"/>
  <c r="S1674" i="6" s="1"/>
  <c r="R1158" i="6"/>
  <c r="O1158" i="6"/>
  <c r="Q1158" i="6" s="1"/>
  <c r="S1158" i="6" s="1"/>
  <c r="R888" i="6"/>
  <c r="O888" i="6"/>
  <c r="Q888" i="6" s="1"/>
  <c r="S888" i="6" s="1"/>
  <c r="R285" i="6"/>
  <c r="O285" i="6"/>
  <c r="Q285" i="6" s="1"/>
  <c r="S285" i="6" s="1"/>
  <c r="R138" i="6"/>
  <c r="O138" i="6"/>
  <c r="Q138" i="6" s="1"/>
  <c r="S138" i="6" s="1"/>
  <c r="R259" i="6"/>
  <c r="O259" i="6"/>
  <c r="Q259" i="6" s="1"/>
  <c r="S259" i="6" s="1"/>
  <c r="R367" i="6"/>
  <c r="O367" i="6"/>
  <c r="Q367" i="6" s="1"/>
  <c r="S367" i="6" s="1"/>
  <c r="R1490" i="6"/>
  <c r="O1490" i="6"/>
  <c r="Q1490" i="6" s="1"/>
  <c r="S1490" i="6" s="1"/>
  <c r="R685" i="6"/>
  <c r="O685" i="6"/>
  <c r="Q685" i="6" s="1"/>
  <c r="S685" i="6" s="1"/>
  <c r="R306" i="6"/>
  <c r="O306" i="6"/>
  <c r="Q306" i="6" s="1"/>
  <c r="S306" i="6" s="1"/>
  <c r="R1735" i="6"/>
  <c r="O1735" i="6"/>
  <c r="Q1735" i="6" s="1"/>
  <c r="S1735" i="6" s="1"/>
  <c r="R1308" i="6"/>
  <c r="O1308" i="6"/>
  <c r="Q1308" i="6" s="1"/>
  <c r="S1308" i="6" s="1"/>
  <c r="R630" i="6"/>
  <c r="O630" i="6"/>
  <c r="Q630" i="6" s="1"/>
  <c r="S630" i="6" s="1"/>
  <c r="R442" i="6"/>
  <c r="O442" i="6"/>
  <c r="Q442" i="6" s="1"/>
  <c r="S442" i="6" s="1"/>
  <c r="R1614" i="6"/>
  <c r="O1614" i="6"/>
  <c r="Q1614" i="6" s="1"/>
  <c r="S1614" i="6" s="1"/>
  <c r="R1680" i="6"/>
  <c r="O1680" i="6"/>
  <c r="Q1680" i="6" s="1"/>
  <c r="S1680" i="6" s="1"/>
  <c r="R1059" i="6"/>
  <c r="O1059" i="6"/>
  <c r="Q1059" i="6" s="1"/>
  <c r="S1059" i="6" s="1"/>
  <c r="R1909" i="6"/>
  <c r="O1909" i="6"/>
  <c r="Q1909" i="6" s="1"/>
  <c r="S1909" i="6" s="1"/>
  <c r="R1177" i="6"/>
  <c r="O1177" i="6"/>
  <c r="Q1177" i="6" s="1"/>
  <c r="S1177" i="6" s="1"/>
  <c r="R1295" i="6"/>
  <c r="O1295" i="6"/>
  <c r="Q1295" i="6" s="1"/>
  <c r="S1295" i="6" s="1"/>
  <c r="R1373" i="6"/>
  <c r="O1373" i="6"/>
  <c r="Q1373" i="6" s="1"/>
  <c r="S1373" i="6" s="1"/>
  <c r="R1620" i="6"/>
  <c r="O1620" i="6"/>
  <c r="Q1620" i="6" s="1"/>
  <c r="S1620" i="6" s="1"/>
  <c r="R1463" i="6"/>
  <c r="O1463" i="6"/>
  <c r="Q1463" i="6" s="1"/>
  <c r="S1463" i="6" s="1"/>
  <c r="R1420" i="6"/>
  <c r="O1420" i="6"/>
  <c r="Q1420" i="6" s="1"/>
  <c r="S1420" i="6" s="1"/>
  <c r="R1849" i="6"/>
  <c r="O1849" i="6"/>
  <c r="Q1849" i="6" s="1"/>
  <c r="S1849" i="6" s="1"/>
  <c r="R730" i="6"/>
  <c r="O730" i="6"/>
  <c r="Q730" i="6" s="1"/>
  <c r="S730" i="6" s="1"/>
  <c r="R848" i="6"/>
  <c r="O848" i="6"/>
  <c r="Q848" i="6" s="1"/>
  <c r="S848" i="6" s="1"/>
  <c r="R980" i="6"/>
  <c r="O980" i="6"/>
  <c r="Q980" i="6" s="1"/>
  <c r="S980" i="6" s="1"/>
  <c r="R336" i="6"/>
  <c r="O336" i="6"/>
  <c r="Q336" i="6" s="1"/>
  <c r="S336" i="6" s="1"/>
  <c r="R878" i="6"/>
  <c r="O878" i="6"/>
  <c r="Q878" i="6" s="1"/>
  <c r="S878" i="6" s="1"/>
  <c r="R1173" i="6"/>
  <c r="O1173" i="6"/>
  <c r="Q1173" i="6" s="1"/>
  <c r="S1173" i="6" s="1"/>
  <c r="R1828" i="6"/>
  <c r="O1828" i="6"/>
  <c r="Q1828" i="6" s="1"/>
  <c r="S1828" i="6" s="1"/>
  <c r="R1247" i="6"/>
  <c r="O1247" i="6"/>
  <c r="Q1247" i="6" s="1"/>
  <c r="S1247" i="6" s="1"/>
  <c r="R242" i="6"/>
  <c r="O242" i="6"/>
  <c r="Q242" i="6" s="1"/>
  <c r="S242" i="6" s="1"/>
  <c r="R219" i="6"/>
  <c r="O219" i="6"/>
  <c r="Q219" i="6" s="1"/>
  <c r="S219" i="6" s="1"/>
  <c r="R1113" i="6"/>
  <c r="O1113" i="6"/>
  <c r="Q1113" i="6" s="1"/>
  <c r="S1113" i="6" s="1"/>
  <c r="R298" i="6"/>
  <c r="O298" i="6"/>
  <c r="Q298" i="6" s="1"/>
  <c r="S298" i="6" s="1"/>
  <c r="R576" i="6"/>
  <c r="O576" i="6"/>
  <c r="Q576" i="6" s="1"/>
  <c r="S576" i="6" s="1"/>
  <c r="R46" i="6"/>
  <c r="O46" i="6"/>
  <c r="Q46" i="6" s="1"/>
  <c r="S46" i="6" s="1"/>
  <c r="R550" i="6"/>
  <c r="O550" i="6"/>
  <c r="Q550" i="6" s="1"/>
  <c r="S550" i="6" s="1"/>
  <c r="R1249" i="6"/>
  <c r="O1249" i="6"/>
  <c r="Q1249" i="6" s="1"/>
  <c r="S1249" i="6" s="1"/>
  <c r="R1183" i="6"/>
  <c r="O1183" i="6"/>
  <c r="Q1183" i="6" s="1"/>
  <c r="S1183" i="6" s="1"/>
  <c r="R102" i="6"/>
  <c r="O102" i="6"/>
  <c r="Q102" i="6" s="1"/>
  <c r="S102" i="6" s="1"/>
  <c r="R480" i="6"/>
  <c r="O480" i="6"/>
  <c r="Q480" i="6" s="1"/>
  <c r="S480" i="6" s="1"/>
  <c r="R1244" i="6"/>
  <c r="O1244" i="6"/>
  <c r="Q1244" i="6" s="1"/>
  <c r="S1244" i="6" s="1"/>
  <c r="R1606" i="6"/>
  <c r="O1606" i="6"/>
  <c r="Q1606" i="6" s="1"/>
  <c r="S1606" i="6" s="1"/>
  <c r="R1671" i="6"/>
  <c r="O1671" i="6"/>
  <c r="Q1671" i="6" s="1"/>
  <c r="S1671" i="6" s="1"/>
  <c r="R1051" i="6"/>
  <c r="O1051" i="6"/>
  <c r="Q1051" i="6" s="1"/>
  <c r="S1051" i="6" s="1"/>
  <c r="R1898" i="6"/>
  <c r="O1898" i="6"/>
  <c r="Q1898" i="6" s="1"/>
  <c r="S1898" i="6" s="1"/>
  <c r="R1168" i="6"/>
  <c r="O1168" i="6"/>
  <c r="Q1168" i="6" s="1"/>
  <c r="S1168" i="6" s="1"/>
  <c r="R1286" i="6"/>
  <c r="O1286" i="6"/>
  <c r="Q1286" i="6" s="1"/>
  <c r="S1286" i="6" s="1"/>
  <c r="R1363" i="6"/>
  <c r="O1363" i="6"/>
  <c r="Q1363" i="6" s="1"/>
  <c r="S1363" i="6" s="1"/>
  <c r="R1602" i="6"/>
  <c r="O1602" i="6"/>
  <c r="Q1602" i="6" s="1"/>
  <c r="S1602" i="6" s="1"/>
  <c r="R1444" i="6"/>
  <c r="O1444" i="6"/>
  <c r="Q1444" i="6" s="1"/>
  <c r="S1444" i="6" s="1"/>
  <c r="R1401" i="6"/>
  <c r="O1401" i="6"/>
  <c r="Q1401" i="6" s="1"/>
  <c r="S1401" i="6" s="1"/>
  <c r="R1816" i="6"/>
  <c r="O1816" i="6"/>
  <c r="Q1816" i="6" s="1"/>
  <c r="S1816" i="6" s="1"/>
  <c r="R721" i="6"/>
  <c r="O721" i="6"/>
  <c r="Q721" i="6" s="1"/>
  <c r="S721" i="6" s="1"/>
  <c r="R839" i="6"/>
  <c r="O839" i="6"/>
  <c r="Q839" i="6" s="1"/>
  <c r="S839" i="6" s="1"/>
  <c r="R969" i="6"/>
  <c r="O969" i="6"/>
  <c r="Q969" i="6" s="1"/>
  <c r="S969" i="6" s="1"/>
  <c r="R328" i="6"/>
  <c r="O328" i="6"/>
  <c r="Q328" i="6" s="1"/>
  <c r="S328" i="6" s="1"/>
  <c r="R856" i="6"/>
  <c r="O856" i="6"/>
  <c r="Q856" i="6" s="1"/>
  <c r="S856" i="6" s="1"/>
  <c r="R1149" i="6"/>
  <c r="O1149" i="6"/>
  <c r="Q1149" i="6" s="1"/>
  <c r="S1149" i="6" s="1"/>
  <c r="R1759" i="6"/>
  <c r="O1759" i="6"/>
  <c r="Q1759" i="6" s="1"/>
  <c r="S1759" i="6" s="1"/>
  <c r="R337" i="6"/>
  <c r="O337" i="6"/>
  <c r="Q337" i="6" s="1"/>
  <c r="S337" i="6" s="1"/>
  <c r="R452" i="6"/>
  <c r="O452" i="6"/>
  <c r="Q452" i="6" s="1"/>
  <c r="S452" i="6" s="1"/>
  <c r="R629" i="6"/>
  <c r="O629" i="6"/>
  <c r="Q629" i="6" s="1"/>
  <c r="S629" i="6" s="1"/>
  <c r="R508" i="6"/>
  <c r="O508" i="6"/>
  <c r="Q508" i="6" s="1"/>
  <c r="S508" i="6" s="1"/>
  <c r="R396" i="6"/>
  <c r="O396" i="6"/>
  <c r="Q396" i="6" s="1"/>
  <c r="S396" i="6" s="1"/>
  <c r="R279" i="6"/>
  <c r="O279" i="6"/>
  <c r="Q279" i="6" s="1"/>
  <c r="S279" i="6" s="1"/>
  <c r="R537" i="6"/>
  <c r="O537" i="6"/>
  <c r="Q537" i="6" s="1"/>
  <c r="S537" i="6" s="1"/>
  <c r="R299" i="6"/>
  <c r="O299" i="6"/>
  <c r="Q299" i="6" s="1"/>
  <c r="S299" i="6" s="1"/>
  <c r="R386" i="6"/>
  <c r="O386" i="6"/>
  <c r="Q386" i="6" s="1"/>
  <c r="S386" i="6" s="1"/>
  <c r="R602" i="6"/>
  <c r="O602" i="6"/>
  <c r="Q602" i="6" s="1"/>
  <c r="S602" i="6" s="1"/>
  <c r="R1481" i="6"/>
  <c r="O1481" i="6"/>
  <c r="Q1481" i="6" s="1"/>
  <c r="S1481" i="6" s="1"/>
  <c r="R1325" i="6"/>
  <c r="O1325" i="6"/>
  <c r="Q1325" i="6" s="1"/>
  <c r="S1325" i="6" s="1"/>
  <c r="R783" i="6"/>
  <c r="O783" i="6"/>
  <c r="Q783" i="6" s="1"/>
  <c r="S783" i="6" s="1"/>
  <c r="R222" i="6"/>
  <c r="O222" i="6"/>
  <c r="Q222" i="6" s="1"/>
  <c r="S222" i="6" s="1"/>
  <c r="R1480" i="6"/>
  <c r="O1480" i="6"/>
  <c r="Q1480" i="6" s="1"/>
  <c r="S1480" i="6" s="1"/>
  <c r="R917" i="6"/>
  <c r="O917" i="6"/>
  <c r="Q917" i="6" s="1"/>
  <c r="S917" i="6" s="1"/>
  <c r="R28" i="6"/>
  <c r="O28" i="6"/>
  <c r="Q28" i="6" s="1"/>
  <c r="S28" i="6" s="1"/>
  <c r="R1790" i="6"/>
  <c r="O1790" i="6"/>
  <c r="Q1790" i="6" s="1"/>
  <c r="S1790" i="6" s="1"/>
  <c r="R1881" i="6"/>
  <c r="O1881" i="6"/>
  <c r="Q1881" i="6" s="1"/>
  <c r="S1881" i="6" s="1"/>
  <c r="R1235" i="6"/>
  <c r="O1235" i="6"/>
  <c r="Q1235" i="6" s="1"/>
  <c r="S1235" i="6" s="1"/>
  <c r="R659" i="6"/>
  <c r="O659" i="6"/>
  <c r="Q659" i="6" s="1"/>
  <c r="S659" i="6" s="1"/>
  <c r="R1386" i="6"/>
  <c r="O1386" i="6"/>
  <c r="Q1386" i="6" s="1"/>
  <c r="S1386" i="6" s="1"/>
  <c r="R1521" i="6"/>
  <c r="O1521" i="6"/>
  <c r="Q1521" i="6" s="1"/>
  <c r="S1521" i="6" s="1"/>
  <c r="R1603" i="6"/>
  <c r="O1603" i="6"/>
  <c r="Q1603" i="6" s="1"/>
  <c r="S1603" i="6" s="1"/>
  <c r="R1992" i="6"/>
  <c r="O1992" i="6"/>
  <c r="Q1992" i="6" s="1"/>
  <c r="S1992" i="6" s="1"/>
  <c r="R1829" i="6"/>
  <c r="O1829" i="6"/>
  <c r="Q1829" i="6" s="1"/>
  <c r="S1829" i="6" s="1"/>
  <c r="R886" i="6"/>
  <c r="O886" i="6"/>
  <c r="Q886" i="6" s="1"/>
  <c r="S886" i="6" s="1"/>
  <c r="R805" i="6"/>
  <c r="O805" i="6"/>
  <c r="Q805" i="6" s="1"/>
  <c r="S805" i="6" s="1"/>
  <c r="R943" i="6"/>
  <c r="O943" i="6"/>
  <c r="Q943" i="6" s="1"/>
  <c r="S943" i="6" s="1"/>
  <c r="R1077" i="6"/>
  <c r="O1077" i="6"/>
  <c r="Q1077" i="6" s="1"/>
  <c r="S1077" i="6" s="1"/>
  <c r="R1229" i="6"/>
  <c r="O1229" i="6"/>
  <c r="Q1229" i="6" s="1"/>
  <c r="S1229" i="6" s="1"/>
  <c r="R512" i="6"/>
  <c r="O512" i="6"/>
  <c r="Q512" i="6" s="1"/>
  <c r="S512" i="6" s="1"/>
  <c r="R1452" i="6"/>
  <c r="O1452" i="6"/>
  <c r="Q1452" i="6" s="1"/>
  <c r="S1452" i="6" s="1"/>
  <c r="R293" i="6"/>
  <c r="O293" i="6"/>
  <c r="Q293" i="6" s="1"/>
  <c r="S293" i="6" s="1"/>
  <c r="R420" i="6"/>
  <c r="O420" i="6"/>
  <c r="Q420" i="6" s="1"/>
  <c r="S420" i="6" s="1"/>
  <c r="R547" i="6"/>
  <c r="O547" i="6"/>
  <c r="Q547" i="6" s="1"/>
  <c r="S547" i="6" s="1"/>
  <c r="R700" i="6"/>
  <c r="O700" i="6"/>
  <c r="Q700" i="6" s="1"/>
  <c r="S700" i="6" s="1"/>
  <c r="R4" i="6"/>
  <c r="O4" i="6"/>
  <c r="Q4" i="6" s="1"/>
  <c r="S4" i="6" s="1"/>
  <c r="R1356" i="6"/>
  <c r="O1356" i="6"/>
  <c r="Q1356" i="6" s="1"/>
  <c r="S1356" i="6" s="1"/>
  <c r="R1030" i="6"/>
  <c r="O1030" i="6"/>
  <c r="Q1030" i="6" s="1"/>
  <c r="S1030" i="6" s="1"/>
  <c r="R774" i="6"/>
  <c r="O774" i="6"/>
  <c r="Q774" i="6" s="1"/>
  <c r="S774" i="6" s="1"/>
  <c r="R1402" i="6"/>
  <c r="O1402" i="6"/>
  <c r="Q1402" i="6" s="1"/>
  <c r="S1402" i="6" s="1"/>
  <c r="R778" i="6"/>
  <c r="O778" i="6"/>
  <c r="Q778" i="6" s="1"/>
  <c r="S778" i="6" s="1"/>
  <c r="R127" i="6"/>
  <c r="O127" i="6"/>
  <c r="Q127" i="6" s="1"/>
  <c r="S127" i="6" s="1"/>
  <c r="R1634" i="6"/>
  <c r="O1634" i="6"/>
  <c r="Q1634" i="6" s="1"/>
  <c r="S1634" i="6" s="1"/>
  <c r="R1981" i="6"/>
  <c r="O1981" i="6"/>
  <c r="Q1981" i="6" s="1"/>
  <c r="S1981" i="6" s="1"/>
  <c r="R104" i="6"/>
  <c r="O104" i="6"/>
  <c r="Q104" i="6" s="1"/>
  <c r="S104" i="6" s="1"/>
  <c r="R98" i="6"/>
  <c r="O98" i="6"/>
  <c r="Q98" i="6" s="1"/>
  <c r="S98" i="6" s="1"/>
  <c r="R1687" i="6"/>
  <c r="O1687" i="6"/>
  <c r="Q1687" i="6" s="1"/>
  <c r="S1687" i="6" s="1"/>
  <c r="R96" i="6"/>
  <c r="O96" i="6"/>
  <c r="Q96" i="6" s="1"/>
  <c r="S96" i="6" s="1"/>
  <c r="R638" i="6"/>
  <c r="O638" i="6"/>
  <c r="Q638" i="6" s="1"/>
  <c r="S638" i="6" s="1"/>
  <c r="R1782" i="6"/>
  <c r="O1782" i="6"/>
  <c r="Q1782" i="6" s="1"/>
  <c r="S1782" i="6" s="1"/>
  <c r="R1872" i="6"/>
  <c r="O1872" i="6"/>
  <c r="Q1872" i="6" s="1"/>
  <c r="S1872" i="6" s="1"/>
  <c r="R1227" i="6"/>
  <c r="O1227" i="6"/>
  <c r="Q1227" i="6" s="1"/>
  <c r="S1227" i="6" s="1"/>
  <c r="R651" i="6"/>
  <c r="O651" i="6"/>
  <c r="Q651" i="6" s="1"/>
  <c r="S651" i="6" s="1"/>
  <c r="R1376" i="6"/>
  <c r="O1376" i="6"/>
  <c r="Q1376" i="6" s="1"/>
  <c r="S1376" i="6" s="1"/>
  <c r="R1511" i="6"/>
  <c r="O1511" i="6"/>
  <c r="Q1511" i="6" s="1"/>
  <c r="S1511" i="6" s="1"/>
  <c r="R1593" i="6"/>
  <c r="O1593" i="6"/>
  <c r="Q1593" i="6" s="1"/>
  <c r="S1593" i="6" s="1"/>
  <c r="R1976" i="6"/>
  <c r="O1976" i="6"/>
  <c r="Q1976" i="6" s="1"/>
  <c r="S1976" i="6" s="1"/>
  <c r="R1811" i="6"/>
  <c r="O1811" i="6"/>
  <c r="Q1811" i="6" s="1"/>
  <c r="S1811" i="6" s="1"/>
  <c r="R877" i="6"/>
  <c r="O877" i="6"/>
  <c r="Q877" i="6" s="1"/>
  <c r="S877" i="6" s="1"/>
  <c r="R796" i="6"/>
  <c r="O796" i="6"/>
  <c r="Q796" i="6" s="1"/>
  <c r="S796" i="6" s="1"/>
  <c r="R933" i="6"/>
  <c r="O933" i="6"/>
  <c r="Q933" i="6" s="1"/>
  <c r="S933" i="6" s="1"/>
  <c r="R1066" i="6"/>
  <c r="O1066" i="6"/>
  <c r="Q1066" i="6" s="1"/>
  <c r="S1066" i="6" s="1"/>
  <c r="R1215" i="6"/>
  <c r="O1215" i="6"/>
  <c r="Q1215" i="6" s="1"/>
  <c r="S1215" i="6" s="1"/>
  <c r="R504" i="6"/>
  <c r="O504" i="6"/>
  <c r="Q504" i="6" s="1"/>
  <c r="S504" i="6" s="1"/>
  <c r="R1412" i="6"/>
  <c r="O1412" i="6"/>
  <c r="Q1412" i="6" s="1"/>
  <c r="S1412" i="6" s="1"/>
  <c r="R284" i="6"/>
  <c r="O284" i="6"/>
  <c r="Q284" i="6" s="1"/>
  <c r="S284" i="6" s="1"/>
  <c r="R411" i="6"/>
  <c r="O411" i="6"/>
  <c r="Q411" i="6" s="1"/>
  <c r="S411" i="6" s="1"/>
  <c r="R538" i="6"/>
  <c r="O538" i="6"/>
  <c r="Q538" i="6" s="1"/>
  <c r="S538" i="6" s="1"/>
  <c r="R681" i="6"/>
  <c r="O681" i="6"/>
  <c r="Q681" i="6" s="1"/>
  <c r="S681" i="6" s="1"/>
  <c r="R1957" i="6"/>
  <c r="O1957" i="6"/>
  <c r="Q1957" i="6" s="1"/>
  <c r="S1957" i="6" s="1"/>
  <c r="R1284" i="6"/>
  <c r="O1284" i="6"/>
  <c r="Q1284" i="6" s="1"/>
  <c r="S1284" i="6" s="1"/>
  <c r="R989" i="6"/>
  <c r="O989" i="6"/>
  <c r="Q989" i="6" s="1"/>
  <c r="S989" i="6" s="1"/>
  <c r="R737" i="6"/>
  <c r="O737" i="6"/>
  <c r="Q737" i="6" s="1"/>
  <c r="S737" i="6" s="1"/>
  <c r="R183" i="6"/>
  <c r="O183" i="6"/>
  <c r="Q183" i="6" s="1"/>
  <c r="S183" i="6" s="1"/>
  <c r="R705" i="6"/>
  <c r="O705" i="6"/>
  <c r="Q705" i="6" s="1"/>
  <c r="S705" i="6" s="1"/>
  <c r="R85" i="6"/>
  <c r="O85" i="6"/>
  <c r="Q85" i="6" s="1"/>
  <c r="S85" i="6" s="1"/>
  <c r="R1744" i="6"/>
  <c r="O1744" i="6"/>
  <c r="Q1744" i="6" s="1"/>
  <c r="S1744" i="6" s="1"/>
  <c r="R1537" i="6"/>
  <c r="O1537" i="6"/>
  <c r="Q1537" i="6" s="1"/>
  <c r="S1537" i="6" s="1"/>
  <c r="R488" i="6"/>
  <c r="O488" i="6"/>
  <c r="Q488" i="6" s="1"/>
  <c r="S488" i="6" s="1"/>
  <c r="R542" i="6"/>
  <c r="O542" i="6"/>
  <c r="Q542" i="6" s="1"/>
  <c r="S542" i="6" s="1"/>
  <c r="R1107" i="6"/>
  <c r="O1107" i="6"/>
  <c r="Q1107" i="6" s="1"/>
  <c r="S1107" i="6" s="1"/>
  <c r="R1649" i="6"/>
  <c r="O1649" i="6"/>
  <c r="Q1649" i="6" s="1"/>
  <c r="S1649" i="6" s="1"/>
  <c r="R637" i="6"/>
  <c r="O637" i="6"/>
  <c r="Q637" i="6" s="1"/>
  <c r="S637" i="6" s="1"/>
  <c r="R230" i="6"/>
  <c r="O230" i="6"/>
  <c r="Q230" i="6" s="1"/>
  <c r="S230" i="6" s="1"/>
  <c r="R1486" i="6"/>
  <c r="O1486" i="6"/>
  <c r="Q1486" i="6" s="1"/>
  <c r="S1486" i="6" s="1"/>
  <c r="R1533" i="6"/>
  <c r="O1533" i="6"/>
  <c r="Q1533" i="6" s="1"/>
  <c r="S1533" i="6" s="1"/>
  <c r="R931" i="6"/>
  <c r="O931" i="6"/>
  <c r="Q931" i="6" s="1"/>
  <c r="S931" i="6" s="1"/>
  <c r="R1741" i="6"/>
  <c r="O1741" i="6"/>
  <c r="Q1741" i="6" s="1"/>
  <c r="S1741" i="6" s="1"/>
  <c r="R1876" i="6"/>
  <c r="O1876" i="6"/>
  <c r="Q1876" i="6" s="1"/>
  <c r="S1876" i="6" s="1"/>
  <c r="R1959" i="6"/>
  <c r="O1959" i="6"/>
  <c r="Q1959" i="6" s="1"/>
  <c r="S1959" i="6" s="1"/>
  <c r="R1221" i="6"/>
  <c r="O1221" i="6"/>
  <c r="Q1221" i="6" s="1"/>
  <c r="S1221" i="6" s="1"/>
  <c r="R1884" i="6"/>
  <c r="O1884" i="6"/>
  <c r="Q1884" i="6" s="1"/>
  <c r="S1884" i="6" s="1"/>
  <c r="R1209" i="6"/>
  <c r="O1209" i="6"/>
  <c r="Q1209" i="6" s="1"/>
  <c r="S1209" i="6" s="1"/>
  <c r="R1156" i="6"/>
  <c r="O1156" i="6"/>
  <c r="Q1156" i="6" s="1"/>
  <c r="S1156" i="6" s="1"/>
  <c r="R1380" i="6"/>
  <c r="O1380" i="6"/>
  <c r="Q1380" i="6" s="1"/>
  <c r="S1380" i="6" s="1"/>
  <c r="R1745" i="6"/>
  <c r="O1745" i="6"/>
  <c r="Q1745" i="6" s="1"/>
  <c r="S1745" i="6" s="1"/>
  <c r="R702" i="6"/>
  <c r="O702" i="6"/>
  <c r="Q702" i="6" s="1"/>
  <c r="S702" i="6" s="1"/>
  <c r="R817" i="6"/>
  <c r="O817" i="6"/>
  <c r="Q817" i="6" s="1"/>
  <c r="S817" i="6" s="1"/>
  <c r="R208" i="6"/>
  <c r="O208" i="6"/>
  <c r="Q208" i="6" s="1"/>
  <c r="S208" i="6" s="1"/>
  <c r="R612" i="6"/>
  <c r="O612" i="6"/>
  <c r="Q612" i="6" s="1"/>
  <c r="S612" i="6" s="1"/>
  <c r="R837" i="6"/>
  <c r="O837" i="6"/>
  <c r="Q837" i="6" s="1"/>
  <c r="S837" i="6" s="1"/>
  <c r="R1125" i="6"/>
  <c r="O1125" i="6"/>
  <c r="Q1125" i="6" s="1"/>
  <c r="S1125" i="6" s="1"/>
  <c r="R1600" i="6"/>
  <c r="O1600" i="6"/>
  <c r="Q1600" i="6" s="1"/>
  <c r="S1600" i="6" s="1"/>
  <c r="R95" i="6"/>
  <c r="O95" i="6"/>
  <c r="Q95" i="6" s="1"/>
  <c r="S95" i="6" s="1"/>
  <c r="R1217" i="6"/>
  <c r="O1217" i="6"/>
  <c r="Q1217" i="6" s="1"/>
  <c r="S1217" i="6" s="1"/>
  <c r="R946" i="6"/>
  <c r="O946" i="6"/>
  <c r="Q946" i="6" s="1"/>
  <c r="S946" i="6" s="1"/>
  <c r="R444" i="6"/>
  <c r="O444" i="6"/>
  <c r="Q444" i="6" s="1"/>
  <c r="S444" i="6" s="1"/>
  <c r="R427" i="6"/>
  <c r="O427" i="6"/>
  <c r="Q427" i="6" s="1"/>
  <c r="S427" i="6" s="1"/>
  <c r="R213" i="6"/>
  <c r="O213" i="6"/>
  <c r="Q213" i="6" s="1"/>
  <c r="S213" i="6" s="1"/>
  <c r="R199" i="6"/>
  <c r="O199" i="6"/>
  <c r="Q199" i="6" s="1"/>
  <c r="S199" i="6" s="1"/>
  <c r="R1964" i="6"/>
  <c r="O1964" i="6"/>
  <c r="Q1964" i="6" s="1"/>
  <c r="S1964" i="6" s="1"/>
  <c r="R1321" i="6"/>
  <c r="O1321" i="6"/>
  <c r="Q1321" i="6" s="1"/>
  <c r="S1321" i="6" s="1"/>
  <c r="R1176" i="6"/>
  <c r="O1176" i="6"/>
  <c r="Q1176" i="6" s="1"/>
  <c r="S1176" i="6" s="1"/>
  <c r="R196" i="6"/>
  <c r="O196" i="6"/>
  <c r="Q196" i="6" s="1"/>
  <c r="S196" i="6" s="1"/>
  <c r="R1374" i="6"/>
  <c r="O1374" i="6"/>
  <c r="Q1374" i="6" s="1"/>
  <c r="S1374" i="6" s="1"/>
  <c r="R1007" i="6"/>
  <c r="O1007" i="6"/>
  <c r="Q1007" i="6" s="1"/>
  <c r="S1007" i="6" s="1"/>
  <c r="R401" i="6"/>
  <c r="O401" i="6"/>
  <c r="Q401" i="6" s="1"/>
  <c r="S401" i="6" s="1"/>
  <c r="R3" i="6"/>
  <c r="O3" i="6"/>
  <c r="Q3" i="6" s="1"/>
  <c r="S3" i="6" s="1"/>
  <c r="G130" i="4"/>
  <c r="H130" i="4" s="1"/>
  <c r="G1275" i="4"/>
  <c r="H1275" i="4" s="1"/>
  <c r="G665" i="4"/>
  <c r="H665" i="4" s="1"/>
  <c r="G1786" i="4"/>
  <c r="H1786" i="4" s="1"/>
  <c r="N1928" i="4"/>
  <c r="N1786" i="4"/>
  <c r="M1901" i="4"/>
  <c r="M1801" i="4"/>
  <c r="M1107" i="4"/>
  <c r="L1900" i="4"/>
  <c r="AL1900" i="4" s="1"/>
  <c r="L640" i="4"/>
  <c r="AL640" i="4" s="1"/>
  <c r="G686" i="4"/>
  <c r="H686" i="4" s="1"/>
  <c r="G1073" i="4"/>
  <c r="H1073" i="4" s="1"/>
  <c r="G1928" i="4"/>
  <c r="H1928" i="4" s="1"/>
  <c r="G1647" i="4"/>
  <c r="H1647" i="4" s="1"/>
  <c r="G1588" i="4"/>
  <c r="H1588" i="4" s="1"/>
  <c r="N1066" i="4"/>
  <c r="N137" i="4"/>
  <c r="N988" i="4"/>
  <c r="N1647" i="4"/>
  <c r="M1647" i="4"/>
  <c r="M1786" i="4"/>
  <c r="M269" i="4"/>
  <c r="L1792" i="4"/>
  <c r="AL1792" i="4" s="1"/>
  <c r="L1759" i="4"/>
  <c r="AL1759" i="4" s="1"/>
  <c r="G263" i="4"/>
  <c r="H263" i="4" s="1"/>
  <c r="G1901" i="4"/>
  <c r="H1901" i="4" s="1"/>
  <c r="G244" i="4"/>
  <c r="H244" i="4" s="1"/>
  <c r="G137" i="4"/>
  <c r="H137" i="4" s="1"/>
  <c r="G1792" i="4"/>
  <c r="H1792" i="4" s="1"/>
  <c r="N1303" i="4"/>
  <c r="N269" i="4"/>
  <c r="N880" i="4"/>
  <c r="M1009" i="4"/>
  <c r="M1303" i="4"/>
  <c r="M880" i="4"/>
  <c r="L1937" i="4"/>
  <c r="AL1937" i="4" s="1"/>
  <c r="L1540" i="4"/>
  <c r="AL1540" i="4" s="1"/>
  <c r="G358" i="4"/>
  <c r="H358" i="4" s="1"/>
  <c r="G1425" i="4"/>
  <c r="H1425" i="4" s="1"/>
  <c r="G1900" i="4"/>
  <c r="H1900" i="4" s="1"/>
  <c r="N1473" i="4"/>
  <c r="N975" i="4"/>
  <c r="N1575" i="4"/>
  <c r="N1588" i="4"/>
  <c r="M1900" i="4"/>
  <c r="M1066" i="4"/>
  <c r="M1588" i="4"/>
  <c r="L100" i="4"/>
  <c r="AL100" i="4" s="1"/>
  <c r="L130" i="4"/>
  <c r="AL130" i="4" s="1"/>
  <c r="G437" i="4"/>
  <c r="H437" i="4" s="1"/>
  <c r="G1442" i="4"/>
  <c r="H1442" i="4" s="1"/>
  <c r="G975" i="4"/>
  <c r="H975" i="4" s="1"/>
  <c r="G307" i="4"/>
  <c r="H307" i="4" s="1"/>
  <c r="N437" i="4"/>
  <c r="N130" i="4"/>
  <c r="M1401" i="4"/>
  <c r="M1759" i="4"/>
  <c r="M1473" i="4"/>
  <c r="M307" i="4"/>
  <c r="L263" i="4"/>
  <c r="AL263" i="4" s="1"/>
  <c r="L686" i="4"/>
  <c r="AL686" i="4" s="1"/>
  <c r="G1009" i="4"/>
  <c r="H1009" i="4" s="1"/>
  <c r="G667" i="4"/>
  <c r="H667" i="4" s="1"/>
  <c r="G1615" i="4"/>
  <c r="H1615" i="4" s="1"/>
  <c r="G1503" i="4"/>
  <c r="H1503" i="4" s="1"/>
  <c r="N665" i="4"/>
  <c r="N244" i="4"/>
  <c r="M381" i="4"/>
  <c r="M1540" i="4"/>
  <c r="M789" i="4"/>
  <c r="L1401" i="4"/>
  <c r="AL1401" i="4" s="1"/>
  <c r="L1801" i="4"/>
  <c r="AL1801" i="4" s="1"/>
  <c r="G1562" i="4"/>
  <c r="H1562" i="4" s="1"/>
  <c r="G1329" i="4"/>
  <c r="H1329" i="4" s="1"/>
  <c r="G1066" i="4"/>
  <c r="H1066" i="4" s="1"/>
  <c r="G1107" i="4"/>
  <c r="H1107" i="4" s="1"/>
  <c r="G1937" i="4"/>
  <c r="H1937" i="4" s="1"/>
  <c r="N381" i="4"/>
  <c r="N1425" i="4"/>
  <c r="N1107" i="4"/>
  <c r="N1801" i="4"/>
  <c r="N1073" i="4"/>
  <c r="N1937" i="4"/>
  <c r="M1792" i="4"/>
  <c r="M686" i="4"/>
  <c r="M137" i="4"/>
  <c r="L381" i="4"/>
  <c r="AL381" i="4" s="1"/>
  <c r="L1786" i="4"/>
  <c r="AL1786" i="4" s="1"/>
  <c r="L1066" i="4"/>
  <c r="AL1066" i="4" s="1"/>
  <c r="G1801" i="4"/>
  <c r="G269" i="4"/>
  <c r="H269" i="4" s="1"/>
  <c r="M1937" i="4"/>
  <c r="M263" i="4"/>
  <c r="M1425" i="4"/>
  <c r="L880" i="4"/>
  <c r="AL880" i="4" s="1"/>
  <c r="L1275" i="4"/>
  <c r="AL1275" i="4" s="1"/>
  <c r="L1473" i="4"/>
  <c r="AL1473" i="4" s="1"/>
  <c r="G1507" i="4"/>
  <c r="H1507" i="4" s="1"/>
  <c r="G1473" i="4"/>
  <c r="H1473" i="4" s="1"/>
  <c r="N1503" i="4"/>
  <c r="G381" i="4"/>
  <c r="H381" i="4" s="1"/>
  <c r="G100" i="4"/>
  <c r="H100" i="4" s="1"/>
  <c r="G622" i="4"/>
  <c r="H622" i="4" s="1"/>
  <c r="G1631" i="4"/>
  <c r="G789" i="4"/>
  <c r="H789" i="4" s="1"/>
  <c r="G880" i="4"/>
  <c r="H880" i="4" s="1"/>
  <c r="N686" i="4"/>
  <c r="N1759" i="4"/>
  <c r="N1401" i="4"/>
  <c r="N1901" i="4"/>
  <c r="N307" i="4"/>
  <c r="M1073" i="4"/>
  <c r="M640" i="4"/>
  <c r="M975" i="4"/>
  <c r="L1159" i="4"/>
  <c r="AL1159" i="4" s="1"/>
  <c r="L1647" i="4"/>
  <c r="AL1647" i="4" s="1"/>
  <c r="L1425" i="4"/>
  <c r="AL1425" i="4" s="1"/>
  <c r="G1159" i="4"/>
  <c r="H1159" i="4" s="1"/>
  <c r="G1759" i="4"/>
  <c r="H1759" i="4" s="1"/>
  <c r="G111" i="4"/>
  <c r="H111" i="4" s="1"/>
  <c r="G988" i="4"/>
  <c r="H988" i="4" s="1"/>
  <c r="N789" i="4"/>
  <c r="N1540" i="4"/>
  <c r="N40" i="4"/>
  <c r="N2001" i="4"/>
  <c r="N640" i="4"/>
  <c r="N1792" i="4"/>
  <c r="M1575" i="4"/>
  <c r="M988" i="4"/>
  <c r="M1503" i="4"/>
  <c r="L1073" i="4"/>
  <c r="AL1073" i="4" s="1"/>
  <c r="L1588" i="4"/>
  <c r="AL1588" i="4" s="1"/>
  <c r="G1763" i="4"/>
  <c r="H1763" i="4" s="1"/>
  <c r="G1976" i="4"/>
  <c r="H1976" i="4" s="1"/>
  <c r="G1259" i="4"/>
  <c r="H1259" i="4" s="1"/>
  <c r="G1592" i="4"/>
  <c r="H1592" i="4" s="1"/>
  <c r="G519" i="4"/>
  <c r="H519" i="4" s="1"/>
  <c r="G1605" i="4"/>
  <c r="H1605" i="4" s="1"/>
  <c r="M762" i="4"/>
  <c r="L1881" i="4"/>
  <c r="AL1881" i="4" s="1"/>
  <c r="G1488" i="4"/>
  <c r="H1488" i="4" s="1"/>
  <c r="G322" i="4"/>
  <c r="H322" i="4" s="1"/>
  <c r="G759" i="4"/>
  <c r="H759" i="4" s="1"/>
  <c r="N1411" i="4"/>
  <c r="N1463" i="4"/>
  <c r="M382" i="4"/>
  <c r="G777" i="4"/>
  <c r="H777" i="4" s="1"/>
  <c r="G1463" i="4"/>
  <c r="H1463" i="4" s="1"/>
  <c r="G762" i="4"/>
  <c r="H762" i="4" s="1"/>
  <c r="G1967" i="4"/>
  <c r="H1967" i="4" s="1"/>
  <c r="G1835" i="4"/>
  <c r="H1835" i="4" s="1"/>
  <c r="G1604" i="4"/>
  <c r="G265" i="4"/>
  <c r="H265" i="4" s="1"/>
  <c r="G1042" i="4"/>
  <c r="H1042" i="4" s="1"/>
  <c r="M991" i="4"/>
  <c r="G1707" i="4"/>
  <c r="H1707" i="4" s="1"/>
  <c r="G1446" i="4"/>
  <c r="H1446" i="4" s="1"/>
  <c r="G1881" i="4"/>
  <c r="H1881" i="4" s="1"/>
  <c r="G1523" i="4"/>
  <c r="H1523" i="4" s="1"/>
  <c r="G1625" i="4"/>
  <c r="H1625" i="4" s="1"/>
  <c r="G1867" i="4"/>
  <c r="H1867" i="4" s="1"/>
  <c r="G484" i="4"/>
  <c r="H484" i="4" s="1"/>
  <c r="G1391" i="4"/>
  <c r="H1391" i="4" s="1"/>
  <c r="G77" i="4"/>
  <c r="H77" i="4" s="1"/>
  <c r="G382" i="4"/>
  <c r="H382" i="4" s="1"/>
  <c r="N1867" i="4"/>
  <c r="N1979" i="4"/>
  <c r="G1699" i="4"/>
  <c r="H1699" i="4" s="1"/>
  <c r="G1058" i="4"/>
  <c r="H1058" i="4" s="1"/>
  <c r="G867" i="4"/>
  <c r="H867" i="4" s="1"/>
  <c r="G1979" i="4"/>
  <c r="H1979" i="4" s="1"/>
  <c r="G1712" i="4"/>
  <c r="H1712" i="4" s="1"/>
  <c r="G809" i="4"/>
  <c r="H809" i="4" s="1"/>
  <c r="G59" i="6"/>
  <c r="H59" i="6" s="1"/>
  <c r="I59" i="6" s="1"/>
  <c r="M59" i="6"/>
  <c r="G163" i="6"/>
  <c r="H163" i="6" s="1"/>
  <c r="I163" i="6" s="1"/>
  <c r="M163" i="6"/>
  <c r="G893" i="6"/>
  <c r="H893" i="6" s="1"/>
  <c r="I893" i="6" s="1"/>
  <c r="M893" i="6"/>
  <c r="G93" i="6"/>
  <c r="H93" i="6" s="1"/>
  <c r="I93" i="6" s="1"/>
  <c r="M93" i="6"/>
  <c r="G463" i="6"/>
  <c r="H463" i="6" s="1"/>
  <c r="I463" i="6" s="1"/>
  <c r="M463" i="6"/>
  <c r="G29" i="6"/>
  <c r="H29" i="6" s="1"/>
  <c r="I29" i="6" s="1"/>
  <c r="M29" i="6"/>
  <c r="G335" i="6"/>
  <c r="H335" i="6" s="1"/>
  <c r="I335" i="6" s="1"/>
  <c r="M335" i="6"/>
  <c r="G663" i="6"/>
  <c r="H663" i="6" s="1"/>
  <c r="I663" i="6" s="1"/>
  <c r="M663" i="6"/>
  <c r="G1348" i="6"/>
  <c r="H1348" i="6" s="1"/>
  <c r="I1348" i="6" s="1"/>
  <c r="M1348" i="6"/>
  <c r="G945" i="6"/>
  <c r="H945" i="6" s="1"/>
  <c r="I945" i="6" s="1"/>
  <c r="M945" i="6"/>
  <c r="G371" i="6"/>
  <c r="H371" i="6" s="1"/>
  <c r="I371" i="6" s="1"/>
  <c r="M371" i="6"/>
  <c r="G395" i="6"/>
  <c r="H395" i="6" s="1"/>
  <c r="I395" i="6" s="1"/>
  <c r="M395" i="6"/>
  <c r="G177" i="6"/>
  <c r="H177" i="6" s="1"/>
  <c r="I177" i="6" s="1"/>
  <c r="M177" i="6"/>
  <c r="G487" i="6"/>
  <c r="H487" i="6" s="1"/>
  <c r="I487" i="6" s="1"/>
  <c r="M487" i="6"/>
  <c r="G215" i="6"/>
  <c r="H215" i="6" s="1"/>
  <c r="I215" i="6" s="1"/>
  <c r="M215" i="6"/>
  <c r="G205" i="6"/>
  <c r="H205" i="6" s="1"/>
  <c r="I205" i="6" s="1"/>
  <c r="M205" i="6"/>
  <c r="G217" i="6"/>
  <c r="H217" i="6" s="1"/>
  <c r="I217" i="6" s="1"/>
  <c r="M217" i="6"/>
  <c r="G1525" i="6"/>
  <c r="H1525" i="6" s="1"/>
  <c r="I1525" i="6" s="1"/>
  <c r="M1525" i="6"/>
  <c r="G133" i="6"/>
  <c r="H133" i="6" s="1"/>
  <c r="I133" i="6" s="1"/>
  <c r="M133" i="6"/>
  <c r="G126" i="6"/>
  <c r="H126" i="6" s="1"/>
  <c r="I126" i="6" s="1"/>
  <c r="M126" i="6"/>
  <c r="G696" i="6"/>
  <c r="H696" i="6" s="1"/>
  <c r="I696" i="6" s="1"/>
  <c r="M696" i="6"/>
  <c r="G725" i="6"/>
  <c r="H725" i="6" s="1"/>
  <c r="I725" i="6" s="1"/>
  <c r="M725" i="6"/>
  <c r="G701" i="6"/>
  <c r="H701" i="6" s="1"/>
  <c r="I701" i="6" s="1"/>
  <c r="M701" i="6"/>
  <c r="G455" i="6"/>
  <c r="H455" i="6" s="1"/>
  <c r="I455" i="6" s="1"/>
  <c r="M455" i="6"/>
  <c r="G517" i="6"/>
  <c r="H517" i="6" s="1"/>
  <c r="I517" i="6" s="1"/>
  <c r="M517" i="6"/>
  <c r="L878" i="4"/>
  <c r="AL878" i="4" s="1"/>
  <c r="M244" i="4"/>
  <c r="N358" i="4"/>
  <c r="G327" i="4"/>
  <c r="H327" i="4" s="1"/>
  <c r="N925" i="4"/>
  <c r="N141" i="4"/>
  <c r="M925" i="4"/>
  <c r="N83" i="4"/>
  <c r="M437" i="4"/>
  <c r="L111" i="4"/>
  <c r="AL111" i="4" s="1"/>
  <c r="N1888" i="4"/>
  <c r="G1688" i="4"/>
  <c r="H1688" i="4" s="1"/>
  <c r="N111" i="4"/>
  <c r="M1058" i="4"/>
  <c r="L317" i="4"/>
  <c r="AL317" i="4" s="1"/>
  <c r="L331" i="4"/>
  <c r="AL331" i="4" s="1"/>
  <c r="N1042" i="4"/>
  <c r="L1259" i="4"/>
  <c r="AL1259" i="4" s="1"/>
  <c r="M328" i="4"/>
  <c r="M1912" i="4"/>
  <c r="L77" i="4"/>
  <c r="AL77" i="4" s="1"/>
  <c r="N1488" i="4"/>
  <c r="N1967" i="4"/>
  <c r="N1973" i="4"/>
  <c r="M1391" i="4"/>
  <c r="L425" i="4"/>
  <c r="AL425" i="4" s="1"/>
  <c r="G454" i="4"/>
  <c r="H454" i="4" s="1"/>
  <c r="G317" i="4"/>
  <c r="H317" i="4" s="1"/>
  <c r="N991" i="4"/>
  <c r="N1881" i="4"/>
  <c r="M1867" i="4"/>
  <c r="N1271" i="4"/>
  <c r="M1979" i="4"/>
  <c r="L1463" i="4"/>
  <c r="AL1463" i="4" s="1"/>
  <c r="G1827" i="4"/>
  <c r="H1827" i="4" s="1"/>
  <c r="N484" i="4"/>
  <c r="M672" i="4"/>
  <c r="N1387" i="4"/>
  <c r="L519" i="4"/>
  <c r="AL519" i="4" s="1"/>
  <c r="M1397" i="4"/>
  <c r="L1374" i="4"/>
  <c r="AL1374" i="4" s="1"/>
  <c r="M1731" i="4"/>
  <c r="G770" i="4"/>
  <c r="H770" i="4" s="1"/>
  <c r="N1869" i="4"/>
  <c r="M1487" i="4"/>
  <c r="G51" i="4"/>
  <c r="H51" i="4" s="1"/>
  <c r="G525" i="4"/>
  <c r="H525" i="4" s="1"/>
  <c r="G577" i="4"/>
  <c r="H577" i="4" s="1"/>
  <c r="G1487" i="4"/>
  <c r="H1487" i="4" s="1"/>
  <c r="N1487" i="4"/>
  <c r="G1595" i="4"/>
  <c r="H1595" i="4" s="1"/>
  <c r="G339" i="4"/>
  <c r="H339" i="4" s="1"/>
  <c r="G688" i="4"/>
  <c r="H688" i="4" s="1"/>
  <c r="N1139" i="4"/>
  <c r="G1421" i="4"/>
  <c r="H1421" i="4" s="1"/>
  <c r="G1613" i="4"/>
  <c r="H1613" i="4" s="1"/>
  <c r="N1595" i="4"/>
  <c r="G293" i="4"/>
  <c r="H293" i="4" s="1"/>
  <c r="G226" i="4"/>
  <c r="H226" i="4" s="1"/>
  <c r="G1248" i="4"/>
  <c r="H1248" i="4" s="1"/>
  <c r="G1063" i="4"/>
  <c r="H1063" i="4" s="1"/>
  <c r="G1876" i="4"/>
  <c r="H1876" i="4" s="1"/>
  <c r="G1828" i="4"/>
  <c r="H1828" i="4" s="1"/>
  <c r="M877" i="4"/>
  <c r="N139" i="4"/>
  <c r="M743" i="4"/>
  <c r="G877" i="4"/>
  <c r="H877" i="4" s="1"/>
  <c r="G1579" i="4"/>
  <c r="H1579" i="4" s="1"/>
  <c r="G594" i="4"/>
  <c r="H594" i="4" s="1"/>
  <c r="G1861" i="4"/>
  <c r="H1861" i="4" s="1"/>
  <c r="N1649" i="4"/>
  <c r="G1505" i="4"/>
  <c r="H1505" i="4" s="1"/>
  <c r="G1729" i="4"/>
  <c r="H1729" i="4" s="1"/>
  <c r="N1910" i="4"/>
  <c r="N877" i="4"/>
  <c r="N740" i="4"/>
  <c r="N1412" i="4"/>
  <c r="N1165" i="4"/>
  <c r="G1629" i="4"/>
  <c r="H1629" i="4" s="1"/>
  <c r="N1614" i="4"/>
  <c r="N1859" i="4"/>
  <c r="L1429" i="4"/>
  <c r="AL1429" i="4" s="1"/>
  <c r="G1397" i="4"/>
  <c r="H1397" i="4" s="1"/>
  <c r="M1697" i="4"/>
  <c r="G1517" i="4"/>
  <c r="H1517" i="4" s="1"/>
  <c r="M435" i="4"/>
  <c r="N357" i="4"/>
  <c r="N1708" i="4"/>
  <c r="G155" i="4"/>
  <c r="H155" i="4" s="1"/>
  <c r="G1244" i="4"/>
  <c r="H1244" i="4" s="1"/>
  <c r="G159" i="4"/>
  <c r="H159" i="4" s="1"/>
  <c r="N887" i="4"/>
  <c r="G1653" i="4"/>
  <c r="H1653" i="4" s="1"/>
  <c r="G1549" i="4"/>
  <c r="H1549" i="4" s="1"/>
  <c r="N65" i="4"/>
  <c r="G65" i="4"/>
  <c r="H65" i="4" s="1"/>
  <c r="N334" i="4"/>
  <c r="N73" i="4"/>
  <c r="N1834" i="4"/>
  <c r="N71" i="4"/>
  <c r="N1730" i="4"/>
  <c r="L71" i="4"/>
  <c r="AL71" i="4" s="1"/>
  <c r="G1568" i="4"/>
  <c r="H1568" i="4" s="1"/>
  <c r="G1501" i="4"/>
  <c r="H1501" i="4" s="1"/>
  <c r="G1784" i="4"/>
  <c r="H1784" i="4" s="1"/>
  <c r="G1679" i="4"/>
  <c r="H1679" i="4" s="1"/>
  <c r="G985" i="4"/>
  <c r="H985" i="4" s="1"/>
  <c r="G1531" i="4"/>
  <c r="H1531" i="4" s="1"/>
  <c r="G1179" i="4"/>
  <c r="H1179" i="4" s="1"/>
  <c r="G666" i="4"/>
  <c r="H666" i="4" s="1"/>
  <c r="G1276" i="4"/>
  <c r="H1276" i="4" s="1"/>
  <c r="G691" i="4"/>
  <c r="H691" i="4" s="1"/>
  <c r="N724" i="4"/>
  <c r="N1691" i="4"/>
  <c r="N1697" i="4"/>
  <c r="N435" i="4"/>
  <c r="M897" i="4"/>
  <c r="M1859" i="4"/>
  <c r="M1276" i="4"/>
  <c r="L1020" i="4"/>
  <c r="AL1020" i="4" s="1"/>
  <c r="L1697" i="4"/>
  <c r="AL1697" i="4" s="1"/>
  <c r="G1761" i="4"/>
  <c r="H1761" i="4" s="1"/>
  <c r="G1628" i="4"/>
  <c r="H1628" i="4" s="1"/>
  <c r="G1829" i="4"/>
  <c r="H1829" i="4" s="1"/>
  <c r="G1374" i="4"/>
  <c r="H1374" i="4" s="1"/>
  <c r="M691" i="4"/>
  <c r="M1628" i="4"/>
  <c r="M1840" i="4"/>
  <c r="M1429" i="4"/>
  <c r="L1691" i="4"/>
  <c r="AL1691" i="4" s="1"/>
  <c r="L1628" i="4"/>
  <c r="AL1628" i="4" s="1"/>
  <c r="L1057" i="4"/>
  <c r="AL1057" i="4" s="1"/>
  <c r="G1940" i="4"/>
  <c r="H1940" i="4" s="1"/>
  <c r="G1020" i="4"/>
  <c r="H1020" i="4" s="1"/>
  <c r="G435" i="4"/>
  <c r="H435" i="4" s="1"/>
  <c r="M1629" i="4"/>
  <c r="M1506" i="4"/>
  <c r="L435" i="4"/>
  <c r="AL435" i="4" s="1"/>
  <c r="L1708" i="4"/>
  <c r="AL1708" i="4" s="1"/>
  <c r="G1506" i="4"/>
  <c r="H1506" i="4" s="1"/>
  <c r="G1691" i="4"/>
  <c r="H1691" i="4" s="1"/>
  <c r="G1236" i="4"/>
  <c r="H1236" i="4" s="1"/>
  <c r="N1628" i="4"/>
  <c r="N1057" i="4"/>
  <c r="N1629" i="4"/>
  <c r="N274" i="4"/>
  <c r="M357" i="4"/>
  <c r="M1708" i="4"/>
  <c r="M1690" i="4"/>
  <c r="L897" i="4"/>
  <c r="AL897" i="4" s="1"/>
  <c r="L1517" i="4"/>
  <c r="AL1517" i="4" s="1"/>
  <c r="L167" i="4"/>
  <c r="AL167" i="4" s="1"/>
  <c r="L1940" i="4"/>
  <c r="AL1940" i="4" s="1"/>
  <c r="G949" i="4"/>
  <c r="H949" i="4" s="1"/>
  <c r="G1014" i="4"/>
  <c r="H1014" i="4" s="1"/>
  <c r="N1757" i="4"/>
  <c r="N897" i="4"/>
  <c r="N1374" i="4"/>
  <c r="N1840" i="4"/>
  <c r="M167" i="4"/>
  <c r="L1629" i="4"/>
  <c r="AL1629" i="4" s="1"/>
  <c r="L1276" i="4"/>
  <c r="AL1276" i="4" s="1"/>
  <c r="G1859" i="4"/>
  <c r="H1859" i="4" s="1"/>
  <c r="G1708" i="4"/>
  <c r="H1708" i="4" s="1"/>
  <c r="G274" i="4"/>
  <c r="H274" i="4" s="1"/>
  <c r="N1506" i="4"/>
  <c r="M274" i="4"/>
  <c r="L982" i="4"/>
  <c r="AL982" i="4" s="1"/>
  <c r="G167" i="4"/>
  <c r="H167" i="4" s="1"/>
  <c r="G1057" i="4"/>
  <c r="H1057" i="4" s="1"/>
  <c r="G1690" i="4"/>
  <c r="H1690" i="4" s="1"/>
  <c r="G1840" i="4"/>
  <c r="H1840" i="4" s="1"/>
  <c r="N982" i="4"/>
  <c r="M1691" i="4"/>
  <c r="M1057" i="4"/>
  <c r="L1690" i="4"/>
  <c r="AL1690" i="4" s="1"/>
  <c r="L1506" i="4"/>
  <c r="AL1506" i="4" s="1"/>
  <c r="G1319" i="4"/>
  <c r="H1319" i="4" s="1"/>
  <c r="G982" i="4"/>
  <c r="H982" i="4" s="1"/>
  <c r="G1697" i="4"/>
  <c r="H1697" i="4" s="1"/>
  <c r="M1020" i="4"/>
  <c r="M1701" i="4"/>
  <c r="L1614" i="4"/>
  <c r="AL1614" i="4" s="1"/>
  <c r="L274" i="4"/>
  <c r="AL274" i="4" s="1"/>
  <c r="L1397" i="4"/>
  <c r="AL1397" i="4" s="1"/>
  <c r="G357" i="4"/>
  <c r="H357" i="4" s="1"/>
  <c r="N167" i="4"/>
  <c r="N409" i="4"/>
  <c r="N1690" i="4"/>
  <c r="N1276" i="4"/>
  <c r="N691" i="4"/>
  <c r="M1374" i="4"/>
  <c r="M1614" i="4"/>
  <c r="L666" i="4"/>
  <c r="AL666" i="4" s="1"/>
  <c r="G845" i="4"/>
  <c r="H845" i="4" s="1"/>
  <c r="G897" i="4"/>
  <c r="H897" i="4" s="1"/>
  <c r="G409" i="4"/>
  <c r="H409" i="4" s="1"/>
  <c r="N1020" i="4"/>
  <c r="N1397" i="4"/>
  <c r="M1940" i="4"/>
  <c r="M982" i="4"/>
  <c r="L357" i="4"/>
  <c r="AL357" i="4" s="1"/>
  <c r="L1859" i="4"/>
  <c r="AL1859" i="4" s="1"/>
  <c r="L691" i="4"/>
  <c r="AL691" i="4" s="1"/>
  <c r="G1203" i="4"/>
  <c r="H1203" i="4" s="1"/>
  <c r="G1614" i="4"/>
  <c r="H1614" i="4" s="1"/>
  <c r="G1429" i="4"/>
  <c r="H1429" i="4" s="1"/>
  <c r="N1429" i="4"/>
  <c r="N666" i="4"/>
  <c r="N1940" i="4"/>
  <c r="M666" i="4"/>
  <c r="G346" i="4"/>
  <c r="H346" i="4" s="1"/>
  <c r="G1172" i="4"/>
  <c r="H1172" i="4" s="1"/>
  <c r="N1977" i="4"/>
  <c r="N1761" i="4"/>
  <c r="N1643" i="4"/>
  <c r="N411" i="4"/>
  <c r="N1961" i="4"/>
  <c r="N1086" i="4"/>
  <c r="N501" i="4"/>
  <c r="M1637" i="4"/>
  <c r="M1203" i="4"/>
  <c r="M1086" i="4"/>
  <c r="L1203" i="4"/>
  <c r="AL1203" i="4" s="1"/>
  <c r="N885" i="4"/>
  <c r="N346" i="4"/>
  <c r="N1547" i="4"/>
  <c r="G1557" i="4"/>
  <c r="H1557" i="4" s="1"/>
  <c r="G1916" i="4"/>
  <c r="H1916" i="4" s="1"/>
  <c r="G486" i="4"/>
  <c r="H486" i="4" s="1"/>
  <c r="G1414" i="4"/>
  <c r="H1414" i="4" s="1"/>
  <c r="N1858" i="4"/>
  <c r="N1637" i="4"/>
  <c r="N1014" i="4"/>
  <c r="M1547" i="4"/>
  <c r="M1829" i="4"/>
  <c r="L1547" i="4"/>
  <c r="AL1547" i="4" s="1"/>
  <c r="L1829" i="4"/>
  <c r="AL1829" i="4" s="1"/>
  <c r="G642" i="4"/>
  <c r="H642" i="4" s="1"/>
  <c r="G457" i="4"/>
  <c r="H457" i="4" s="1"/>
  <c r="G1777" i="4"/>
  <c r="H1777" i="4" s="1"/>
  <c r="G1030" i="4"/>
  <c r="H1030" i="4" s="1"/>
  <c r="G1643" i="4"/>
  <c r="H1643" i="4" s="1"/>
  <c r="G844" i="4"/>
  <c r="H844" i="4" s="1"/>
  <c r="G501" i="4"/>
  <c r="H501" i="4" s="1"/>
  <c r="N949" i="4"/>
  <c r="N486" i="4"/>
  <c r="N457" i="4"/>
  <c r="N1118" i="4"/>
  <c r="M697" i="4"/>
  <c r="M1014" i="4"/>
  <c r="M1618" i="4"/>
  <c r="L1124" i="4"/>
  <c r="AL1124" i="4" s="1"/>
  <c r="G1279" i="4"/>
  <c r="H1279" i="4" s="1"/>
  <c r="G914" i="4"/>
  <c r="H914" i="4" s="1"/>
  <c r="G1118" i="4"/>
  <c r="H1118" i="4" s="1"/>
  <c r="G1124" i="4"/>
  <c r="H1124" i="4" s="1"/>
  <c r="N1341" i="4"/>
  <c r="N1133" i="4"/>
  <c r="N1203" i="4"/>
  <c r="N1701" i="4"/>
  <c r="M669" i="4"/>
  <c r="M1995" i="4"/>
  <c r="M1961" i="4"/>
  <c r="L1995" i="4"/>
  <c r="AL1995" i="4" s="1"/>
  <c r="G1399" i="4"/>
  <c r="H1399" i="4" s="1"/>
  <c r="G1418" i="4"/>
  <c r="H1418" i="4" s="1"/>
  <c r="N573" i="4"/>
  <c r="N1618" i="4"/>
  <c r="M1777" i="4"/>
  <c r="M407" i="4"/>
  <c r="M1236" i="4"/>
  <c r="G76" i="4"/>
  <c r="H76" i="4" s="1"/>
  <c r="G1757" i="4"/>
  <c r="H1757" i="4" s="1"/>
  <c r="G1637" i="4"/>
  <c r="H1637" i="4" s="1"/>
  <c r="G1123" i="4"/>
  <c r="H1123" i="4" s="1"/>
  <c r="N1970" i="4"/>
  <c r="N642" i="4"/>
  <c r="N1517" i="4"/>
  <c r="N844" i="4"/>
  <c r="N1236" i="4"/>
  <c r="M914" i="4"/>
  <c r="M409" i="4"/>
  <c r="M1179" i="4"/>
  <c r="M501" i="4"/>
  <c r="L1977" i="4"/>
  <c r="AL1977" i="4" s="1"/>
  <c r="L1086" i="4"/>
  <c r="AL1086" i="4" s="1"/>
  <c r="N1290" i="4"/>
  <c r="G885" i="4"/>
  <c r="H885" i="4" s="1"/>
  <c r="G573" i="4"/>
  <c r="H573" i="4" s="1"/>
  <c r="G1547" i="4"/>
  <c r="H1547" i="4" s="1"/>
  <c r="G1618" i="4"/>
  <c r="H1618" i="4" s="1"/>
  <c r="G1977" i="4"/>
  <c r="H1977" i="4" s="1"/>
  <c r="G1086" i="4"/>
  <c r="H1086" i="4" s="1"/>
  <c r="N1916" i="4"/>
  <c r="N1399" i="4"/>
  <c r="N697" i="4"/>
  <c r="N1179" i="4"/>
  <c r="M1517" i="4"/>
  <c r="M844" i="4"/>
  <c r="L1701" i="4"/>
  <c r="AL1701" i="4" s="1"/>
  <c r="G1970" i="4"/>
  <c r="H1970" i="4" s="1"/>
  <c r="G697" i="4"/>
  <c r="H697" i="4" s="1"/>
  <c r="G669" i="4"/>
  <c r="H669" i="4" s="1"/>
  <c r="G1995" i="4"/>
  <c r="H1995" i="4" s="1"/>
  <c r="N1414" i="4"/>
  <c r="N1829" i="4"/>
  <c r="M1123" i="4"/>
  <c r="L1414" i="4"/>
  <c r="AL1414" i="4" s="1"/>
  <c r="L1236" i="4"/>
  <c r="AL1236" i="4" s="1"/>
  <c r="G1858" i="4"/>
  <c r="H1858" i="4" s="1"/>
  <c r="G57" i="4"/>
  <c r="H57" i="4" s="1"/>
  <c r="G1341" i="4"/>
  <c r="H1341" i="4" s="1"/>
  <c r="G1817" i="4"/>
  <c r="H1817" i="4" s="1"/>
  <c r="G177" i="4"/>
  <c r="H177" i="4" s="1"/>
  <c r="N57" i="4"/>
  <c r="N1279" i="4"/>
  <c r="N914" i="4"/>
  <c r="N669" i="4"/>
  <c r="N1030" i="4"/>
  <c r="N1844" i="4"/>
  <c r="M845" i="4"/>
  <c r="M1124" i="4"/>
  <c r="L845" i="4"/>
  <c r="AL845" i="4" s="1"/>
  <c r="L669" i="4"/>
  <c r="AL669" i="4" s="1"/>
  <c r="L1123" i="4"/>
  <c r="AL1123" i="4" s="1"/>
  <c r="G411" i="4"/>
  <c r="H411" i="4" s="1"/>
  <c r="G407" i="4"/>
  <c r="H407" i="4" s="1"/>
  <c r="G1844" i="4"/>
  <c r="H1844" i="4" s="1"/>
  <c r="G1701" i="4"/>
  <c r="H1701" i="4" s="1"/>
  <c r="N1172" i="4"/>
  <c r="N1777" i="4"/>
  <c r="N1817" i="4"/>
  <c r="N1124" i="4"/>
  <c r="N845" i="4"/>
  <c r="N1995" i="4"/>
  <c r="N1123" i="4"/>
  <c r="M1643" i="4"/>
  <c r="M1844" i="4"/>
  <c r="M1418" i="4"/>
  <c r="G724" i="4"/>
  <c r="H724" i="4" s="1"/>
  <c r="G1290" i="4"/>
  <c r="H1290" i="4" s="1"/>
  <c r="G1133" i="4"/>
  <c r="H1133" i="4" s="1"/>
  <c r="G1961" i="4"/>
  <c r="H1961" i="4" s="1"/>
  <c r="N1557" i="4"/>
  <c r="N76" i="4"/>
  <c r="N407" i="4"/>
  <c r="N177" i="4"/>
  <c r="N1418" i="4"/>
  <c r="M1118" i="4"/>
  <c r="M1977" i="4"/>
  <c r="L1618" i="4"/>
  <c r="AL1618" i="4" s="1"/>
  <c r="L409" i="4"/>
  <c r="AL409" i="4" s="1"/>
  <c r="G1882" i="4"/>
  <c r="H1882" i="4" s="1"/>
  <c r="G954" i="4"/>
  <c r="H954" i="4" s="1"/>
  <c r="L858" i="4"/>
  <c r="AL858" i="4" s="1"/>
  <c r="N121" i="4"/>
  <c r="N529" i="4"/>
  <c r="N1721" i="4"/>
  <c r="G1175" i="4"/>
  <c r="H1175" i="4" s="1"/>
  <c r="G1811" i="4"/>
  <c r="H1811" i="4" s="1"/>
  <c r="G184" i="4"/>
  <c r="H184" i="4" s="1"/>
  <c r="L954" i="4"/>
  <c r="AL954" i="4" s="1"/>
  <c r="G1862" i="4"/>
  <c r="H1862" i="4" s="1"/>
  <c r="G1110" i="4"/>
  <c r="H1110" i="4" s="1"/>
  <c r="G858" i="4"/>
  <c r="H858" i="4" s="1"/>
  <c r="G625" i="4"/>
  <c r="H625" i="4" s="1"/>
  <c r="N1811" i="4"/>
  <c r="M625" i="4"/>
  <c r="G417" i="4"/>
  <c r="H417" i="4" s="1"/>
  <c r="N1221" i="4"/>
  <c r="N1689" i="4"/>
  <c r="G1422" i="4"/>
  <c r="H1422" i="4" s="1"/>
  <c r="G591" i="4"/>
  <c r="H591" i="4" s="1"/>
  <c r="M858" i="4"/>
  <c r="L1120" i="4"/>
  <c r="M1909" i="4"/>
  <c r="N858" i="4"/>
  <c r="M1279" i="4"/>
  <c r="L1279" i="4"/>
  <c r="AL1279" i="4" s="1"/>
  <c r="L1643" i="4"/>
  <c r="AL1643" i="4" s="1"/>
  <c r="L411" i="4"/>
  <c r="AL411" i="4" s="1"/>
  <c r="M57" i="4"/>
  <c r="M1172" i="4"/>
  <c r="N860" i="4"/>
  <c r="G1536" i="4"/>
  <c r="H1536" i="4" s="1"/>
  <c r="M1556" i="4"/>
  <c r="G969" i="4"/>
  <c r="H969" i="4" s="1"/>
  <c r="M1594" i="4"/>
  <c r="G1841" i="4"/>
  <c r="H1841" i="4" s="1"/>
  <c r="M533" i="4"/>
  <c r="M1970" i="4"/>
  <c r="L573" i="4"/>
  <c r="AL573" i="4" s="1"/>
  <c r="M1953" i="4"/>
  <c r="N1045" i="4"/>
  <c r="M1653" i="4"/>
  <c r="L1916" i="4"/>
  <c r="AL1916" i="4" s="1"/>
  <c r="M155" i="4"/>
  <c r="M1460" i="4"/>
  <c r="L1803" i="4"/>
  <c r="AL1803" i="4" s="1"/>
  <c r="N47" i="4"/>
  <c r="N82" i="4"/>
  <c r="M1148" i="4"/>
  <c r="G1376" i="4"/>
  <c r="H1376" i="4" s="1"/>
  <c r="G852" i="4"/>
  <c r="H852" i="4" s="1"/>
  <c r="G1577" i="4"/>
  <c r="H1577" i="4" s="1"/>
  <c r="G1029" i="4"/>
  <c r="H1029" i="4" s="1"/>
  <c r="G952" i="4"/>
  <c r="H952" i="4" s="1"/>
  <c r="G1498" i="4"/>
  <c r="H1498" i="4" s="1"/>
  <c r="G82" i="4"/>
  <c r="H82" i="4" s="1"/>
  <c r="N1148" i="4"/>
  <c r="N1439" i="4"/>
  <c r="N1634" i="4"/>
  <c r="N1613" i="4"/>
  <c r="N713" i="4"/>
  <c r="M1444" i="4"/>
  <c r="L661" i="4"/>
  <c r="AL661" i="4" s="1"/>
  <c r="L1630" i="4"/>
  <c r="AL1630" i="4" s="1"/>
  <c r="G1424" i="4"/>
  <c r="H1424" i="4" s="1"/>
  <c r="G1869" i="4"/>
  <c r="H1869" i="4" s="1"/>
  <c r="G1684" i="4"/>
  <c r="H1684" i="4" s="1"/>
  <c r="G786" i="4"/>
  <c r="H786" i="4" s="1"/>
  <c r="G1413" i="4"/>
  <c r="H1413" i="4" s="1"/>
  <c r="N1113" i="4"/>
  <c r="N788" i="4"/>
  <c r="N1741" i="4"/>
  <c r="M1498" i="4"/>
  <c r="M894" i="4"/>
  <c r="M1833" i="4"/>
  <c r="L788" i="4"/>
  <c r="AL788" i="4" s="1"/>
  <c r="L1161" i="4"/>
  <c r="AL1161" i="4" s="1"/>
  <c r="L713" i="4"/>
  <c r="AL713" i="4" s="1"/>
  <c r="G1650" i="4"/>
  <c r="H1650" i="4" s="1"/>
  <c r="G436" i="4"/>
  <c r="H436" i="4" s="1"/>
  <c r="G1870" i="4"/>
  <c r="H1870" i="4" s="1"/>
  <c r="G203" i="4"/>
  <c r="H203" i="4" s="1"/>
  <c r="N1566" i="4"/>
  <c r="N1799" i="4"/>
  <c r="N51" i="4"/>
  <c r="M1965" i="4"/>
  <c r="L1263" i="4"/>
  <c r="AL1263" i="4" s="1"/>
  <c r="L1139" i="4"/>
  <c r="AL1139" i="4" s="1"/>
  <c r="G1833" i="4"/>
  <c r="H1833" i="4" s="1"/>
  <c r="G1545" i="4"/>
  <c r="H1545" i="4" s="1"/>
  <c r="G1161" i="4"/>
  <c r="H1161" i="4" s="1"/>
  <c r="G1277" i="4"/>
  <c r="H1277" i="4" s="1"/>
  <c r="G47" i="4"/>
  <c r="H47" i="4" s="1"/>
  <c r="N1680" i="4"/>
  <c r="N1589" i="4"/>
  <c r="M713" i="4"/>
  <c r="G661" i="4"/>
  <c r="H661" i="4" s="1"/>
  <c r="G1565" i="4"/>
  <c r="H1565" i="4" s="1"/>
  <c r="G823" i="4"/>
  <c r="H823" i="4" s="1"/>
  <c r="G472" i="4"/>
  <c r="H472" i="4" s="1"/>
  <c r="G1630" i="4"/>
  <c r="H1630" i="4" s="1"/>
  <c r="N1569" i="4"/>
  <c r="N1693" i="4"/>
  <c r="M1459" i="4"/>
  <c r="G984" i="4"/>
  <c r="H984" i="4" s="1"/>
  <c r="G1569" i="4"/>
  <c r="H1569" i="4" s="1"/>
  <c r="G1566" i="4"/>
  <c r="H1566" i="4" s="1"/>
  <c r="G894" i="4"/>
  <c r="H894" i="4" s="1"/>
  <c r="G1693" i="4"/>
  <c r="H1693" i="4" s="1"/>
  <c r="G693" i="4"/>
  <c r="H693" i="4" s="1"/>
  <c r="G1444" i="4"/>
  <c r="H1444" i="4" s="1"/>
  <c r="N1658" i="4"/>
  <c r="N339" i="4"/>
  <c r="N1444" i="4"/>
  <c r="L693" i="4"/>
  <c r="AL693" i="4" s="1"/>
  <c r="L1444" i="4"/>
  <c r="AL1444" i="4" s="1"/>
  <c r="G1439" i="4"/>
  <c r="H1439" i="4" s="1"/>
  <c r="G1738" i="4"/>
  <c r="H1738" i="4" s="1"/>
  <c r="G763" i="4"/>
  <c r="H763" i="4" s="1"/>
  <c r="N1263" i="4"/>
  <c r="N824" i="4"/>
  <c r="M786" i="4"/>
  <c r="G649" i="4"/>
  <c r="H649" i="4" s="1"/>
  <c r="G1445" i="4"/>
  <c r="H1445" i="4" s="1"/>
  <c r="G1139" i="4"/>
  <c r="H1139" i="4" s="1"/>
  <c r="G1725" i="4"/>
  <c r="H1725" i="4" s="1"/>
  <c r="G713" i="4"/>
  <c r="H713" i="4" s="1"/>
  <c r="N661" i="4"/>
  <c r="N226" i="4"/>
  <c r="N852" i="4"/>
  <c r="M1545" i="4"/>
  <c r="L82" i="4"/>
  <c r="AL82" i="4" s="1"/>
  <c r="G1470" i="4"/>
  <c r="H1470" i="4" s="1"/>
  <c r="G788" i="4"/>
  <c r="H788" i="4" s="1"/>
  <c r="G1365" i="4"/>
  <c r="H1365" i="4" s="1"/>
  <c r="G1493" i="4"/>
  <c r="H1493" i="4" s="1"/>
  <c r="G1680" i="4"/>
  <c r="H1680" i="4" s="1"/>
  <c r="N1577" i="4"/>
  <c r="N1965" i="4"/>
  <c r="M339" i="4"/>
  <c r="L339" i="4"/>
  <c r="AL339" i="4" s="1"/>
  <c r="G715" i="4"/>
  <c r="H715" i="4" s="1"/>
  <c r="G1263" i="4"/>
  <c r="H1263" i="4" s="1"/>
  <c r="G824" i="4"/>
  <c r="H824" i="4" s="1"/>
  <c r="G1459" i="4"/>
  <c r="H1459" i="4" s="1"/>
  <c r="G1113" i="4"/>
  <c r="H1113" i="4" s="1"/>
  <c r="G815" i="4"/>
  <c r="H815" i="4" s="1"/>
  <c r="G1148" i="4"/>
  <c r="H1148" i="4" s="1"/>
  <c r="G1741" i="4"/>
  <c r="H1741" i="4" s="1"/>
  <c r="G633" i="4"/>
  <c r="H633" i="4" s="1"/>
  <c r="N436" i="4"/>
  <c r="N1650" i="4"/>
  <c r="N770" i="4"/>
  <c r="L763" i="4"/>
  <c r="AL763" i="4" s="1"/>
  <c r="N1386" i="4"/>
  <c r="N505" i="4"/>
  <c r="N1661" i="4"/>
  <c r="N508" i="4"/>
  <c r="N597" i="4"/>
  <c r="N1939" i="4"/>
  <c r="N1244" i="4"/>
  <c r="N954" i="4"/>
  <c r="M485" i="4"/>
  <c r="M843" i="4"/>
  <c r="M694" i="4"/>
  <c r="M365" i="4"/>
  <c r="M1403" i="4"/>
  <c r="L603" i="4"/>
  <c r="AL603" i="4" s="1"/>
  <c r="L625" i="4"/>
  <c r="AL625" i="4" s="1"/>
  <c r="L1737" i="4"/>
  <c r="AL1737" i="4" s="1"/>
  <c r="L365" i="4"/>
  <c r="AL365" i="4" s="1"/>
  <c r="L155" i="4"/>
  <c r="AL155" i="4" s="1"/>
  <c r="L591" i="4"/>
  <c r="AL591" i="4" s="1"/>
  <c r="G603" i="4"/>
  <c r="H603" i="4" s="1"/>
  <c r="G705" i="4"/>
  <c r="H705" i="4" s="1"/>
  <c r="N1747" i="4"/>
  <c r="N1766" i="4"/>
  <c r="N1509" i="4"/>
  <c r="N1737" i="4"/>
  <c r="N1743" i="4"/>
  <c r="N1421" i="4"/>
  <c r="N1711" i="4"/>
  <c r="N1602" i="4"/>
  <c r="M371" i="4"/>
  <c r="M1882" i="4"/>
  <c r="M1737" i="4"/>
  <c r="M121" i="4"/>
  <c r="M298" i="4"/>
  <c r="M1294" i="4"/>
  <c r="L1689" i="4"/>
  <c r="AL1689" i="4" s="1"/>
  <c r="L293" i="4"/>
  <c r="AL293" i="4" s="1"/>
  <c r="L1909" i="4"/>
  <c r="AL1909" i="4" s="1"/>
  <c r="L539" i="4"/>
  <c r="AL539" i="4" s="1"/>
  <c r="L1514" i="4"/>
  <c r="AL1514" i="4" s="1"/>
  <c r="G533" i="4"/>
  <c r="H533" i="4" s="1"/>
  <c r="G1714" i="4"/>
  <c r="H1714" i="4" s="1"/>
  <c r="N371" i="4"/>
  <c r="G1344" i="4"/>
  <c r="H1344" i="4" s="1"/>
  <c r="G485" i="4"/>
  <c r="H485" i="4" s="1"/>
  <c r="G1721" i="4"/>
  <c r="H1721" i="4" s="1"/>
  <c r="N1798" i="4"/>
  <c r="N1954" i="4"/>
  <c r="N1188" i="4"/>
  <c r="N1862" i="4"/>
  <c r="N1175" i="4"/>
  <c r="N1978" i="4"/>
  <c r="M184" i="4"/>
  <c r="M954" i="4"/>
  <c r="M1433" i="4"/>
  <c r="L1748" i="4"/>
  <c r="AL1748" i="4" s="1"/>
  <c r="L1721" i="4"/>
  <c r="AL1721" i="4" s="1"/>
  <c r="L1882" i="4"/>
  <c r="AL1882" i="4" s="1"/>
  <c r="L1654" i="4"/>
  <c r="AL1654" i="4" s="1"/>
  <c r="G1887" i="4"/>
  <c r="H1887" i="4" s="1"/>
  <c r="G843" i="4"/>
  <c r="H843" i="4" s="1"/>
  <c r="G365" i="4"/>
  <c r="H365" i="4" s="1"/>
  <c r="G958" i="4"/>
  <c r="H958" i="4" s="1"/>
  <c r="G1378" i="4"/>
  <c r="H1378" i="4" s="1"/>
  <c r="G597" i="4"/>
  <c r="H597" i="4" s="1"/>
  <c r="G1737" i="4"/>
  <c r="H1737" i="4" s="1"/>
  <c r="G1939" i="4"/>
  <c r="H1939" i="4" s="1"/>
  <c r="G298" i="4"/>
  <c r="H298" i="4" s="1"/>
  <c r="G1909" i="4"/>
  <c r="H1909" i="4" s="1"/>
  <c r="N649" i="4"/>
  <c r="N1424" i="4"/>
  <c r="N847" i="4"/>
  <c r="N293" i="4"/>
  <c r="N823" i="4"/>
  <c r="O823" i="4" s="1"/>
  <c r="N155" i="4"/>
  <c r="N209" i="4"/>
  <c r="N1882" i="4"/>
  <c r="M1424" i="4"/>
  <c r="M1773" i="4"/>
  <c r="M1422" i="4"/>
  <c r="M539" i="4"/>
  <c r="M399" i="4"/>
  <c r="L1365" i="4"/>
  <c r="AL1365" i="4" s="1"/>
  <c r="L1244" i="4"/>
  <c r="AL1244" i="4" s="1"/>
  <c r="G1805" i="4"/>
  <c r="H1805" i="4" s="1"/>
  <c r="G847" i="4"/>
  <c r="H847" i="4" s="1"/>
  <c r="G1954" i="4"/>
  <c r="H1954" i="4" s="1"/>
  <c r="G1403" i="4"/>
  <c r="H1403" i="4" s="1"/>
  <c r="G1045" i="4"/>
  <c r="H1045" i="4" s="1"/>
  <c r="G1689" i="4"/>
  <c r="H1689" i="4" s="1"/>
  <c r="G1451" i="4"/>
  <c r="H1451" i="4" s="1"/>
  <c r="G1000" i="4"/>
  <c r="H1000" i="4" s="1"/>
  <c r="G1772" i="4"/>
  <c r="H1772" i="4" s="1"/>
  <c r="G539" i="4"/>
  <c r="H539" i="4" s="1"/>
  <c r="G1509" i="4"/>
  <c r="H1509" i="4" s="1"/>
  <c r="G1514" i="4"/>
  <c r="H1514" i="4" s="1"/>
  <c r="G1773" i="4"/>
  <c r="H1773" i="4" s="1"/>
  <c r="N738" i="4"/>
  <c r="N1246" i="4"/>
  <c r="N442" i="4"/>
  <c r="N843" i="4"/>
  <c r="N1772" i="4"/>
  <c r="N1433" i="4"/>
  <c r="N577" i="4"/>
  <c r="N1748" i="4"/>
  <c r="N1422" i="4"/>
  <c r="N1514" i="4"/>
  <c r="N1455" i="4"/>
  <c r="N1809" i="4"/>
  <c r="N184" i="4"/>
  <c r="M670" i="4"/>
  <c r="M976" i="4"/>
  <c r="M1654" i="4"/>
  <c r="M1811" i="4"/>
  <c r="M1809" i="4"/>
  <c r="L1602" i="4"/>
  <c r="AL1602" i="4" s="1"/>
  <c r="L843" i="4"/>
  <c r="AL843" i="4" s="1"/>
  <c r="L184" i="4"/>
  <c r="AL184" i="4" s="1"/>
  <c r="L529" i="4"/>
  <c r="AL529" i="4" s="1"/>
  <c r="L1455" i="4"/>
  <c r="AL1455" i="4" s="1"/>
  <c r="G1849" i="4"/>
  <c r="H1849" i="4" s="1"/>
  <c r="G371" i="4"/>
  <c r="H371" i="4" s="1"/>
  <c r="G583" i="4"/>
  <c r="H583" i="4" s="1"/>
  <c r="G1747" i="4"/>
  <c r="H1747" i="4" s="1"/>
  <c r="G694" i="4"/>
  <c r="H694" i="4" s="1"/>
  <c r="G211" i="4"/>
  <c r="H211" i="4" s="1"/>
  <c r="G1433" i="4"/>
  <c r="H1433" i="4" s="1"/>
  <c r="G1278" i="4"/>
  <c r="H1278" i="4" s="1"/>
  <c r="G1455" i="4"/>
  <c r="H1455" i="4" s="1"/>
  <c r="G1809" i="4"/>
  <c r="H1809" i="4" s="1"/>
  <c r="G1978" i="4"/>
  <c r="H1978" i="4" s="1"/>
  <c r="G399" i="4"/>
  <c r="H399" i="4" s="1"/>
  <c r="G213" i="4"/>
  <c r="H213" i="4" s="1"/>
  <c r="N1845" i="4"/>
  <c r="N670" i="4"/>
  <c r="N472" i="4"/>
  <c r="N211" i="4"/>
  <c r="N1714" i="4"/>
  <c r="N1294" i="4"/>
  <c r="N365" i="4"/>
  <c r="N399" i="4"/>
  <c r="N1773" i="4"/>
  <c r="M1721" i="4"/>
  <c r="M1748" i="4"/>
  <c r="M1939" i="4"/>
  <c r="L485" i="4"/>
  <c r="AL485" i="4" s="1"/>
  <c r="L417" i="4"/>
  <c r="AL417" i="4" s="1"/>
  <c r="L1953" i="4"/>
  <c r="AL1953" i="4" s="1"/>
  <c r="N1805" i="4"/>
  <c r="N1278" i="4"/>
  <c r="M603" i="4"/>
  <c r="M1978" i="4"/>
  <c r="M1602" i="4"/>
  <c r="M1714" i="4"/>
  <c r="M529" i="4"/>
  <c r="M591" i="4"/>
  <c r="L1509" i="4"/>
  <c r="AL1509" i="4" s="1"/>
  <c r="L1653" i="4"/>
  <c r="AL1653" i="4" s="1"/>
  <c r="G1891" i="4"/>
  <c r="H1891" i="4" s="1"/>
  <c r="G1845" i="4"/>
  <c r="H1845" i="4" s="1"/>
  <c r="N915" i="4"/>
  <c r="N539" i="4"/>
  <c r="N1403" i="4"/>
  <c r="N298" i="4"/>
  <c r="N984" i="4"/>
  <c r="N1120" i="4"/>
  <c r="M1000" i="4"/>
  <c r="M1887" i="4"/>
  <c r="M1244" i="4"/>
  <c r="M417" i="4"/>
  <c r="M1743" i="4"/>
  <c r="M1278" i="4"/>
  <c r="L1773" i="4"/>
  <c r="AL1773" i="4" s="1"/>
  <c r="L1738" i="4"/>
  <c r="AL1738" i="4" s="1"/>
  <c r="L1809" i="4"/>
  <c r="AL1809" i="4" s="1"/>
  <c r="N779" i="4"/>
  <c r="G1060" i="4"/>
  <c r="H1060" i="4" s="1"/>
  <c r="G738" i="4"/>
  <c r="H738" i="4" s="1"/>
  <c r="G1654" i="4"/>
  <c r="H1654" i="4" s="1"/>
  <c r="N213" i="4"/>
  <c r="G1658" i="4"/>
  <c r="H1658" i="4" s="1"/>
  <c r="G508" i="4"/>
  <c r="H508" i="4" s="1"/>
  <c r="G1602" i="4"/>
  <c r="H1602" i="4" s="1"/>
  <c r="G670" i="4"/>
  <c r="H670" i="4" s="1"/>
  <c r="G1953" i="4"/>
  <c r="H1953" i="4" s="1"/>
  <c r="G976" i="4"/>
  <c r="H976" i="4" s="1"/>
  <c r="G1294" i="4"/>
  <c r="H1294" i="4" s="1"/>
  <c r="G1120" i="4"/>
  <c r="H1120" i="4" s="1"/>
  <c r="N705" i="4"/>
  <c r="N417" i="4"/>
  <c r="N533" i="4"/>
  <c r="N1887" i="4"/>
  <c r="N1870" i="4"/>
  <c r="N603" i="4"/>
  <c r="N1653" i="4"/>
  <c r="N625" i="4"/>
  <c r="M1263" i="4"/>
  <c r="M1120" i="4"/>
  <c r="M1711" i="4"/>
  <c r="M887" i="4"/>
  <c r="M1455" i="4"/>
  <c r="L1569" i="4"/>
  <c r="AL1569" i="4" s="1"/>
  <c r="L121" i="4"/>
  <c r="AL121" i="4" s="1"/>
  <c r="L694" i="4"/>
  <c r="AL694" i="4" s="1"/>
  <c r="L1772" i="4"/>
  <c r="AL1772" i="4" s="1"/>
  <c r="L1711" i="4"/>
  <c r="AL1711" i="4" s="1"/>
  <c r="L1175" i="4"/>
  <c r="AL1175" i="4" s="1"/>
  <c r="N1451" i="4"/>
  <c r="G121" i="4"/>
  <c r="H121" i="4" s="1"/>
  <c r="G209" i="4"/>
  <c r="H209" i="4" s="1"/>
  <c r="G1798" i="4"/>
  <c r="H1798" i="4" s="1"/>
  <c r="G505" i="4"/>
  <c r="H505" i="4" s="1"/>
  <c r="G1188" i="4"/>
  <c r="H1188" i="4" s="1"/>
  <c r="G1221" i="4"/>
  <c r="H1221" i="4" s="1"/>
  <c r="G1748" i="4"/>
  <c r="H1748" i="4" s="1"/>
  <c r="G1743" i="4"/>
  <c r="H1743" i="4" s="1"/>
  <c r="G915" i="4"/>
  <c r="H915" i="4" s="1"/>
  <c r="N525" i="4"/>
  <c r="N485" i="4"/>
  <c r="N1871" i="4"/>
  <c r="N694" i="4"/>
  <c r="N1953" i="4"/>
  <c r="N1909" i="4"/>
  <c r="M1689" i="4"/>
  <c r="M1509" i="4"/>
  <c r="M915" i="4"/>
  <c r="L670" i="4"/>
  <c r="AL670" i="4" s="1"/>
  <c r="L1278" i="4"/>
  <c r="AL1278" i="4" s="1"/>
  <c r="N1060" i="4"/>
  <c r="G1711" i="4"/>
  <c r="H1711" i="4" s="1"/>
  <c r="G887" i="4"/>
  <c r="H887" i="4" s="1"/>
  <c r="G1386" i="4"/>
  <c r="H1386" i="4" s="1"/>
  <c r="G779" i="4"/>
  <c r="H779" i="4" s="1"/>
  <c r="G1246" i="4"/>
  <c r="H1246" i="4" s="1"/>
  <c r="G442" i="4"/>
  <c r="H442" i="4" s="1"/>
  <c r="G1661" i="4"/>
  <c r="H1661" i="4" s="1"/>
  <c r="G1799" i="4"/>
  <c r="H1799" i="4" s="1"/>
  <c r="G1766" i="4"/>
  <c r="H1766" i="4" s="1"/>
  <c r="G1871" i="4"/>
  <c r="H1871" i="4" s="1"/>
  <c r="G529" i="4"/>
  <c r="H529" i="4" s="1"/>
  <c r="N583" i="4"/>
  <c r="N1110" i="4"/>
  <c r="N159" i="4"/>
  <c r="N1654" i="4"/>
  <c r="N976" i="4"/>
  <c r="N591" i="4"/>
  <c r="M209" i="4"/>
  <c r="M1799" i="4"/>
  <c r="M1772" i="4"/>
  <c r="M779" i="4"/>
  <c r="M159" i="4"/>
  <c r="M1514" i="4"/>
  <c r="M1175" i="4"/>
  <c r="L1045" i="4"/>
  <c r="AL1045" i="4" s="1"/>
  <c r="G313" i="4"/>
  <c r="H313" i="4" s="1"/>
  <c r="G1642" i="4"/>
  <c r="H1642" i="4" s="1"/>
  <c r="G1971" i="4"/>
  <c r="H1971" i="4" s="1"/>
  <c r="N1642" i="4"/>
  <c r="N1949" i="4"/>
  <c r="M1803" i="4"/>
  <c r="G1460" i="4"/>
  <c r="H1460" i="4" s="1"/>
  <c r="G495" i="4"/>
  <c r="H495" i="4" s="1"/>
  <c r="G141" i="4"/>
  <c r="H141" i="4" s="1"/>
  <c r="G1392" i="4"/>
  <c r="H1392" i="4" s="1"/>
  <c r="N1225" i="4"/>
  <c r="N1468" i="4"/>
  <c r="N1326" i="4"/>
  <c r="N313" i="4"/>
  <c r="N1975" i="4"/>
  <c r="N622" i="4"/>
  <c r="L83" i="4"/>
  <c r="AL83" i="4" s="1"/>
  <c r="G1349" i="4"/>
  <c r="H1349" i="4" s="1"/>
  <c r="G1458" i="4"/>
  <c r="H1458" i="4" s="1"/>
  <c r="G1101" i="4"/>
  <c r="H1101" i="4" s="1"/>
  <c r="N1101" i="4"/>
  <c r="M667" i="4"/>
  <c r="L1888" i="4"/>
  <c r="AL1888" i="4" s="1"/>
  <c r="N1507" i="4"/>
  <c r="N1329" i="4"/>
  <c r="M1032" i="4"/>
  <c r="L622" i="4"/>
  <c r="AL622" i="4" s="1"/>
  <c r="L1442" i="4"/>
  <c r="AL1442" i="4" s="1"/>
  <c r="G853" i="4"/>
  <c r="H853" i="4" s="1"/>
  <c r="G83" i="4"/>
  <c r="H83" i="4" s="1"/>
  <c r="G1468" i="4"/>
  <c r="H1468" i="4" s="1"/>
  <c r="G829" i="4"/>
  <c r="H829" i="4" s="1"/>
  <c r="G1989" i="4"/>
  <c r="H1989" i="4" s="1"/>
  <c r="N1186" i="4"/>
  <c r="N63" i="4"/>
  <c r="N1392" i="4"/>
  <c r="N1971" i="4"/>
  <c r="M1975" i="4"/>
  <c r="M1971" i="4"/>
  <c r="L437" i="4"/>
  <c r="AL437" i="4" s="1"/>
  <c r="G1905" i="4"/>
  <c r="H1905" i="4" s="1"/>
  <c r="N853" i="4"/>
  <c r="N1905" i="4"/>
  <c r="N829" i="4"/>
  <c r="N1989" i="4"/>
  <c r="M1329" i="4"/>
  <c r="L1760" i="4"/>
  <c r="AL1760" i="4" s="1"/>
  <c r="G1975" i="4"/>
  <c r="H1975" i="4" s="1"/>
  <c r="G1888" i="4"/>
  <c r="H1888" i="4" s="1"/>
  <c r="N1688" i="4"/>
  <c r="N1032" i="4"/>
  <c r="N1562" i="4"/>
  <c r="N1349" i="4"/>
  <c r="N1744" i="4"/>
  <c r="N1009" i="4"/>
  <c r="N1760" i="4"/>
  <c r="M1989" i="4"/>
  <c r="L1975" i="4"/>
  <c r="AL1975" i="4" s="1"/>
  <c r="G63" i="4"/>
  <c r="H63" i="4" s="1"/>
  <c r="G142" i="4"/>
  <c r="H142" i="4" s="1"/>
  <c r="G1326" i="4"/>
  <c r="H1326" i="4" s="1"/>
  <c r="G1032" i="4"/>
  <c r="H1032" i="4" s="1"/>
  <c r="G1949" i="4"/>
  <c r="H1949" i="4" s="1"/>
  <c r="N667" i="4"/>
  <c r="M1101" i="4"/>
  <c r="L313" i="4"/>
  <c r="AL313" i="4" s="1"/>
  <c r="L1631" i="4"/>
  <c r="AL1631" i="4" s="1"/>
  <c r="G612" i="4"/>
  <c r="H612" i="4" s="1"/>
  <c r="G1225" i="4"/>
  <c r="H1225" i="4" s="1"/>
  <c r="G1760" i="4"/>
  <c r="H1760" i="4" s="1"/>
  <c r="G1744" i="4"/>
  <c r="H1744" i="4" s="1"/>
  <c r="N612" i="4"/>
  <c r="N1460" i="4"/>
  <c r="N1803" i="4"/>
  <c r="N1442" i="4"/>
  <c r="N1631" i="4"/>
  <c r="M1225" i="4"/>
  <c r="M1949" i="4"/>
  <c r="M853" i="4"/>
  <c r="L1507" i="4"/>
  <c r="AL1507" i="4" s="1"/>
  <c r="G1186" i="4"/>
  <c r="H1186" i="4" s="1"/>
  <c r="G1803" i="4"/>
  <c r="H1803" i="4" s="1"/>
  <c r="N327" i="4"/>
  <c r="N142" i="4"/>
  <c r="N1458" i="4"/>
  <c r="M612" i="4"/>
  <c r="L63" i="4"/>
  <c r="AL63" i="4" s="1"/>
  <c r="G1727" i="4"/>
  <c r="H1727" i="4" s="1"/>
  <c r="N1847" i="4"/>
  <c r="M538" i="4"/>
  <c r="N1972" i="4"/>
  <c r="M1447" i="4"/>
  <c r="M346" i="4"/>
  <c r="M1817" i="4"/>
  <c r="M1732" i="4"/>
  <c r="L57" i="4"/>
  <c r="AL57" i="4" s="1"/>
  <c r="L1447" i="4"/>
  <c r="AL1447" i="4" s="1"/>
  <c r="G1516" i="4"/>
  <c r="H1516" i="4" s="1"/>
  <c r="G1972" i="4"/>
  <c r="H1972" i="4" s="1"/>
  <c r="N1427" i="4"/>
  <c r="N1079" i="4"/>
  <c r="L1727" i="4"/>
  <c r="AL1727" i="4" s="1"/>
  <c r="L1853" i="4"/>
  <c r="AL1853" i="4" s="1"/>
  <c r="G1931" i="4"/>
  <c r="H1931" i="4" s="1"/>
  <c r="G651" i="4"/>
  <c r="H651" i="4" s="1"/>
  <c r="M709" i="4"/>
  <c r="M1771" i="4"/>
  <c r="M1461" i="4"/>
  <c r="L958" i="4"/>
  <c r="AL958" i="4" s="1"/>
  <c r="G1247" i="4"/>
  <c r="H1247" i="4" s="1"/>
  <c r="G1947" i="4"/>
  <c r="H1947" i="4" s="1"/>
  <c r="M1557" i="4"/>
  <c r="M1685" i="4"/>
  <c r="G1543" i="4"/>
  <c r="H1543" i="4" s="1"/>
  <c r="N1726" i="4"/>
  <c r="M1319" i="4"/>
  <c r="M642" i="4"/>
  <c r="L949" i="4"/>
  <c r="AL949" i="4" s="1"/>
  <c r="G787" i="4"/>
  <c r="H787" i="4" s="1"/>
  <c r="M1947" i="4"/>
  <c r="L1518" i="4"/>
  <c r="AL1518" i="4" s="1"/>
  <c r="N1675" i="4"/>
  <c r="L1931" i="4"/>
  <c r="AL1931" i="4" s="1"/>
  <c r="N1638" i="4"/>
  <c r="M69" i="4"/>
  <c r="M1518" i="4"/>
  <c r="M907" i="4"/>
  <c r="M1724" i="4"/>
  <c r="G1363" i="4"/>
  <c r="H1363" i="4" s="1"/>
  <c r="N201" i="4"/>
  <c r="N1934" i="4"/>
  <c r="M76" i="4"/>
  <c r="M827" i="4"/>
  <c r="M573" i="4"/>
  <c r="M201" i="4"/>
  <c r="L679" i="4"/>
  <c r="AL679" i="4" s="1"/>
  <c r="L979" i="4"/>
  <c r="AL979" i="4" s="1"/>
  <c r="M1785" i="4"/>
  <c r="M442" i="4"/>
  <c r="M705" i="4"/>
  <c r="M1246" i="4"/>
  <c r="M1766" i="4"/>
  <c r="M1221" i="4"/>
  <c r="M213" i="4"/>
  <c r="L1583" i="4"/>
  <c r="AL1583" i="4" s="1"/>
  <c r="G1555" i="4"/>
  <c r="H1555" i="4" s="1"/>
  <c r="N1490" i="4"/>
  <c r="N948" i="4"/>
  <c r="N1679" i="4"/>
  <c r="N1568" i="4"/>
  <c r="N1976" i="4"/>
  <c r="N1549" i="4"/>
  <c r="N940" i="4"/>
  <c r="N1723" i="4"/>
  <c r="N1604" i="4"/>
  <c r="N1259" i="4"/>
  <c r="M1673" i="4"/>
  <c r="M867" i="4"/>
  <c r="M73" i="4"/>
  <c r="M1568" i="4"/>
  <c r="M1259" i="4"/>
  <c r="M1967" i="4"/>
  <c r="M425" i="4"/>
  <c r="M331" i="4"/>
  <c r="M1763" i="4"/>
  <c r="M1592" i="4"/>
  <c r="M1707" i="4"/>
  <c r="L1663" i="4"/>
  <c r="AL1663" i="4" s="1"/>
  <c r="L762" i="4"/>
  <c r="AL762" i="4" s="1"/>
  <c r="L777" i="4"/>
  <c r="AL777" i="4" s="1"/>
  <c r="L1912" i="4"/>
  <c r="AL1912" i="4" s="1"/>
  <c r="N807" i="4"/>
  <c r="N425" i="4"/>
  <c r="N1523" i="4"/>
  <c r="M65" i="4"/>
  <c r="M1625" i="4"/>
  <c r="M1712" i="4"/>
  <c r="M777" i="4"/>
  <c r="L1730" i="4"/>
  <c r="AL1730" i="4" s="1"/>
  <c r="L1923" i="4"/>
  <c r="AL1923" i="4" s="1"/>
  <c r="G1490" i="4"/>
  <c r="H1490" i="4" s="1"/>
  <c r="G1655" i="4"/>
  <c r="H1655" i="4" s="1"/>
  <c r="G1730" i="4"/>
  <c r="H1730" i="4" s="1"/>
  <c r="G328" i="4"/>
  <c r="H328" i="4" s="1"/>
  <c r="G978" i="4"/>
  <c r="H978" i="4" s="1"/>
  <c r="G940" i="4"/>
  <c r="H940" i="4" s="1"/>
  <c r="G1387" i="4"/>
  <c r="H1387" i="4" s="1"/>
  <c r="N1827" i="4"/>
  <c r="O1827" i="4" s="1"/>
  <c r="N1699" i="4"/>
  <c r="N1625" i="4"/>
  <c r="N382" i="4"/>
  <c r="M353" i="4"/>
  <c r="M1229" i="4"/>
  <c r="M1501" i="4"/>
  <c r="M1549" i="4"/>
  <c r="M1835" i="4"/>
  <c r="M317" i="4"/>
  <c r="L1054" i="4"/>
  <c r="AL1054" i="4" s="1"/>
  <c r="L1605" i="4"/>
  <c r="AL1605" i="4" s="1"/>
  <c r="L1501" i="4"/>
  <c r="AL1501" i="4" s="1"/>
  <c r="L454" i="4"/>
  <c r="AL454" i="4" s="1"/>
  <c r="L322" i="4"/>
  <c r="AL322" i="4" s="1"/>
  <c r="L1391" i="4"/>
  <c r="AL1391" i="4" s="1"/>
  <c r="G1601" i="4"/>
  <c r="H1601" i="4" s="1"/>
  <c r="G71" i="4"/>
  <c r="H71" i="4" s="1"/>
  <c r="G1834" i="4"/>
  <c r="H1834" i="4" s="1"/>
  <c r="G1973" i="4"/>
  <c r="H1973" i="4" s="1"/>
  <c r="N328" i="4"/>
  <c r="N454" i="4"/>
  <c r="N322" i="4"/>
  <c r="N1712" i="4"/>
  <c r="N607" i="4"/>
  <c r="N1592" i="4"/>
  <c r="N672" i="4"/>
  <c r="N317" i="4"/>
  <c r="M1488" i="4"/>
  <c r="M607" i="4"/>
  <c r="M1976" i="4"/>
  <c r="M1881" i="4"/>
  <c r="M265" i="4"/>
  <c r="L1973" i="4"/>
  <c r="AL1973" i="4" s="1"/>
  <c r="L265" i="4"/>
  <c r="AL265" i="4" s="1"/>
  <c r="G353" i="4"/>
  <c r="H353" i="4" s="1"/>
  <c r="G1054" i="4"/>
  <c r="H1054" i="4" s="1"/>
  <c r="G1474" i="4"/>
  <c r="H1474" i="4" s="1"/>
  <c r="G1002" i="4"/>
  <c r="H1002" i="4" s="1"/>
  <c r="G1411" i="4"/>
  <c r="H1411" i="4" s="1"/>
  <c r="G991" i="4"/>
  <c r="H991" i="4" s="1"/>
  <c r="G1234" i="4"/>
  <c r="H1234" i="4" s="1"/>
  <c r="G1271" i="4"/>
  <c r="H1271" i="4" s="1"/>
  <c r="N1673" i="4"/>
  <c r="N1555" i="4"/>
  <c r="N985" i="4"/>
  <c r="N1391" i="4"/>
  <c r="N1835" i="4"/>
  <c r="N1605" i="4"/>
  <c r="M1054" i="4"/>
  <c r="M985" i="4"/>
  <c r="M1604" i="4"/>
  <c r="M1730" i="4"/>
  <c r="M1851" i="4"/>
  <c r="M940" i="4"/>
  <c r="M1387" i="4"/>
  <c r="M1446" i="4"/>
  <c r="L1687" i="4"/>
  <c r="AL1687" i="4" s="1"/>
  <c r="L1625" i="4"/>
  <c r="AL1625" i="4" s="1"/>
  <c r="L1967" i="4"/>
  <c r="AL1967" i="4" s="1"/>
  <c r="L1763" i="4"/>
  <c r="AL1763" i="4" s="1"/>
  <c r="L1387" i="4"/>
  <c r="AL1387" i="4" s="1"/>
  <c r="G1229" i="4"/>
  <c r="H1229" i="4" s="1"/>
  <c r="N1785" i="4"/>
  <c r="N1229" i="4"/>
  <c r="N1784" i="4"/>
  <c r="N1501" i="4"/>
  <c r="N1103" i="4"/>
  <c r="N519" i="4"/>
  <c r="N265" i="4"/>
  <c r="N867" i="4"/>
  <c r="M1555" i="4"/>
  <c r="M1474" i="4"/>
  <c r="M1784" i="4"/>
  <c r="M1002" i="4"/>
  <c r="M454" i="4"/>
  <c r="M1523" i="4"/>
  <c r="M1973" i="4"/>
  <c r="M1923" i="4"/>
  <c r="L382" i="4"/>
  <c r="AL382" i="4" s="1"/>
  <c r="L1834" i="4"/>
  <c r="AL1834" i="4" s="1"/>
  <c r="L759" i="4"/>
  <c r="AL759" i="4" s="1"/>
  <c r="L1699" i="4"/>
  <c r="AL1699" i="4" s="1"/>
  <c r="G1486" i="4"/>
  <c r="H1486" i="4" s="1"/>
  <c r="G948" i="4"/>
  <c r="H948" i="4" s="1"/>
  <c r="N1002" i="4"/>
  <c r="N979" i="4"/>
  <c r="N1851" i="4"/>
  <c r="N978" i="4"/>
  <c r="N1923" i="4"/>
  <c r="N1446" i="4"/>
  <c r="M1687" i="4"/>
  <c r="M807" i="4"/>
  <c r="M1411" i="4"/>
  <c r="M1042" i="4"/>
  <c r="M1463" i="4"/>
  <c r="L1555" i="4"/>
  <c r="AL1555" i="4" s="1"/>
  <c r="L484" i="4"/>
  <c r="AL484" i="4" s="1"/>
  <c r="L1835" i="4"/>
  <c r="AL1835" i="4" s="1"/>
  <c r="L1723" i="4"/>
  <c r="AL1723" i="4" s="1"/>
  <c r="L1042" i="4"/>
  <c r="AL1042" i="4" s="1"/>
  <c r="G979" i="4"/>
  <c r="H979" i="4" s="1"/>
  <c r="G807" i="4"/>
  <c r="H807" i="4" s="1"/>
  <c r="G331" i="4"/>
  <c r="H331" i="4" s="1"/>
  <c r="G1912" i="4"/>
  <c r="H1912" i="4" s="1"/>
  <c r="G1723" i="4"/>
  <c r="H1723" i="4" s="1"/>
  <c r="G1923" i="4"/>
  <c r="H1923" i="4" s="1"/>
  <c r="N1687" i="4"/>
  <c r="N1531" i="4"/>
  <c r="N1763" i="4"/>
  <c r="N1912" i="4"/>
  <c r="N1058" i="4"/>
  <c r="N762" i="4"/>
  <c r="M1655" i="4"/>
  <c r="M1834" i="4"/>
  <c r="M322" i="4"/>
  <c r="M978" i="4"/>
  <c r="M1699" i="4"/>
  <c r="L328" i="4"/>
  <c r="AL328" i="4" s="1"/>
  <c r="L1851" i="4"/>
  <c r="AL1851" i="4" s="1"/>
  <c r="L809" i="4"/>
  <c r="AL809" i="4" s="1"/>
  <c r="G334" i="4"/>
  <c r="H334" i="4" s="1"/>
  <c r="G73" i="4"/>
  <c r="H73" i="4" s="1"/>
  <c r="G1754" i="4"/>
  <c r="H1754" i="4" s="1"/>
  <c r="N1486" i="4"/>
  <c r="N1054" i="4"/>
  <c r="N1655" i="4"/>
  <c r="N1754" i="4"/>
  <c r="N331" i="4"/>
  <c r="N809" i="4"/>
  <c r="M1605" i="4"/>
  <c r="M1754" i="4"/>
  <c r="M71" i="4"/>
  <c r="M979" i="4"/>
  <c r="M1531" i="4"/>
  <c r="M809" i="4"/>
  <c r="M1723" i="4"/>
  <c r="M77" i="4"/>
  <c r="L1604" i="4"/>
  <c r="AL1604" i="4" s="1"/>
  <c r="L1229" i="4"/>
  <c r="AL1229" i="4" s="1"/>
  <c r="L1549" i="4"/>
  <c r="AL1549" i="4" s="1"/>
  <c r="L867" i="4"/>
  <c r="AL867" i="4" s="1"/>
  <c r="L1979" i="4"/>
  <c r="AL1979" i="4" s="1"/>
  <c r="L607" i="4"/>
  <c r="AL607" i="4" s="1"/>
  <c r="L1271" i="4"/>
  <c r="AL1271" i="4" s="1"/>
  <c r="L1058" i="4"/>
  <c r="AL1058" i="4" s="1"/>
  <c r="G1673" i="4"/>
  <c r="H1673" i="4" s="1"/>
  <c r="G1687" i="4"/>
  <c r="H1687" i="4" s="1"/>
  <c r="G1103" i="4"/>
  <c r="H1103" i="4" s="1"/>
  <c r="G607" i="4"/>
  <c r="H607" i="4" s="1"/>
  <c r="G425" i="4"/>
  <c r="H425" i="4" s="1"/>
  <c r="G1851" i="4"/>
  <c r="H1851" i="4" s="1"/>
  <c r="G672" i="4"/>
  <c r="H672" i="4" s="1"/>
  <c r="N353" i="4"/>
  <c r="N1474" i="4"/>
  <c r="N777" i="4"/>
  <c r="N759" i="4"/>
  <c r="N77" i="4"/>
  <c r="N1707" i="4"/>
  <c r="M1490" i="4"/>
  <c r="M759" i="4"/>
  <c r="M1103" i="4"/>
  <c r="M484" i="4"/>
  <c r="M1271" i="4"/>
  <c r="M519" i="4"/>
  <c r="L1867" i="4"/>
  <c r="AL1867" i="4" s="1"/>
  <c r="L1002" i="4"/>
  <c r="AL1002" i="4" s="1"/>
  <c r="L1707" i="4"/>
  <c r="AL1707" i="4" s="1"/>
  <c r="L1592" i="4"/>
  <c r="AL1592" i="4" s="1"/>
  <c r="L1446" i="4"/>
  <c r="AL1446" i="4" s="1"/>
  <c r="L1048" i="4"/>
  <c r="AL1048" i="4" s="1"/>
  <c r="M1475" i="4"/>
  <c r="M293" i="4"/>
  <c r="M688" i="4"/>
  <c r="M1277" i="4"/>
  <c r="L824" i="4"/>
  <c r="AL824" i="4" s="1"/>
  <c r="L1658" i="4"/>
  <c r="AL1658" i="4" s="1"/>
  <c r="L1113" i="4"/>
  <c r="AL1113" i="4" s="1"/>
  <c r="L688" i="4"/>
  <c r="AL688" i="4" s="1"/>
  <c r="L1869" i="4"/>
  <c r="AL1869" i="4" s="1"/>
  <c r="N1344" i="4"/>
  <c r="N1445" i="4"/>
  <c r="O1445" i="4" s="1"/>
  <c r="N1565" i="4"/>
  <c r="N1493" i="4"/>
  <c r="N815" i="4"/>
  <c r="N894" i="4"/>
  <c r="N259" i="4"/>
  <c r="M1798" i="4"/>
  <c r="M1650" i="4"/>
  <c r="M1738" i="4"/>
  <c r="M1421" i="4"/>
  <c r="L1459" i="4"/>
  <c r="AL1459" i="4" s="1"/>
  <c r="L1870" i="4"/>
  <c r="AL1870" i="4" s="1"/>
  <c r="L1741" i="4"/>
  <c r="AL1741" i="4" s="1"/>
  <c r="L1965" i="4"/>
  <c r="AL1965" i="4" s="1"/>
  <c r="L770" i="4"/>
  <c r="AL770" i="4" s="1"/>
  <c r="N1376" i="4"/>
  <c r="N1459" i="4"/>
  <c r="N688" i="4"/>
  <c r="N1365" i="4"/>
  <c r="N633" i="4"/>
  <c r="N1833" i="4"/>
  <c r="M1376" i="4"/>
  <c r="M661" i="4"/>
  <c r="M1565" i="4"/>
  <c r="M633" i="4"/>
  <c r="M1161" i="4"/>
  <c r="M1741" i="4"/>
  <c r="M203" i="4"/>
  <c r="M1494" i="4"/>
  <c r="L1487" i="4"/>
  <c r="AL1487" i="4" s="1"/>
  <c r="L1595" i="4"/>
  <c r="AL1595" i="4" s="1"/>
  <c r="L1589" i="4"/>
  <c r="AL1589" i="4" s="1"/>
  <c r="N1470" i="4"/>
  <c r="N1413" i="4"/>
  <c r="N1630" i="4"/>
  <c r="M525" i="4"/>
  <c r="M1658" i="4"/>
  <c r="M436" i="4"/>
  <c r="M1589" i="4"/>
  <c r="M1725" i="4"/>
  <c r="M1693" i="4"/>
  <c r="L715" i="4"/>
  <c r="AL715" i="4" s="1"/>
  <c r="L1378" i="4"/>
  <c r="AL1378" i="4" s="1"/>
  <c r="L259" i="4"/>
  <c r="AL259" i="4" s="1"/>
  <c r="L1029" i="4"/>
  <c r="AL1029" i="4" s="1"/>
  <c r="L472" i="4"/>
  <c r="AL472" i="4" s="1"/>
  <c r="L1421" i="4"/>
  <c r="AL1421" i="4" s="1"/>
  <c r="L1725" i="4"/>
  <c r="AL1725" i="4" s="1"/>
  <c r="L1680" i="4"/>
  <c r="AL1680" i="4" s="1"/>
  <c r="L952" i="4"/>
  <c r="AL952" i="4" s="1"/>
  <c r="N958" i="4"/>
  <c r="N715" i="4"/>
  <c r="N1000" i="4"/>
  <c r="N763" i="4"/>
  <c r="M715" i="4"/>
  <c r="M824" i="4"/>
  <c r="M1566" i="4"/>
  <c r="M1439" i="4"/>
  <c r="M815" i="4"/>
  <c r="M226" i="4"/>
  <c r="M693" i="4"/>
  <c r="M259" i="4"/>
  <c r="L1498" i="4"/>
  <c r="AL1498" i="4" s="1"/>
  <c r="L1650" i="4"/>
  <c r="AL1650" i="4" s="1"/>
  <c r="L633" i="4"/>
  <c r="AL633" i="4" s="1"/>
  <c r="L786" i="4"/>
  <c r="AL786" i="4" s="1"/>
  <c r="L203" i="4"/>
  <c r="AL203" i="4" s="1"/>
  <c r="N1498" i="4"/>
  <c r="M1470" i="4"/>
  <c r="M1365" i="4"/>
  <c r="M1493" i="4"/>
  <c r="M763" i="4"/>
  <c r="M1613" i="4"/>
  <c r="M1630" i="4"/>
  <c r="M47" i="4"/>
  <c r="L852" i="4"/>
  <c r="AL852" i="4" s="1"/>
  <c r="L1565" i="4"/>
  <c r="AL1565" i="4" s="1"/>
  <c r="L436" i="4"/>
  <c r="AL436" i="4" s="1"/>
  <c r="L1493" i="4"/>
  <c r="AL1493" i="4" s="1"/>
  <c r="L1413" i="4"/>
  <c r="AL1413" i="4" s="1"/>
  <c r="N1725" i="4"/>
  <c r="N1277" i="4"/>
  <c r="M852" i="4"/>
  <c r="M1378" i="4"/>
  <c r="M1634" i="4"/>
  <c r="M51" i="4"/>
  <c r="M1413" i="4"/>
  <c r="M952" i="4"/>
  <c r="M1595" i="4"/>
  <c r="L1833" i="4"/>
  <c r="AL1833" i="4" s="1"/>
  <c r="L1000" i="4"/>
  <c r="AL1000" i="4" s="1"/>
  <c r="L226" i="4"/>
  <c r="AL226" i="4" s="1"/>
  <c r="L1148" i="4"/>
  <c r="AL1148" i="4" s="1"/>
  <c r="L1684" i="4"/>
  <c r="AL1684" i="4" s="1"/>
  <c r="L47" i="4"/>
  <c r="AL47" i="4" s="1"/>
  <c r="L1277" i="4"/>
  <c r="AL1277" i="4" s="1"/>
  <c r="N1378" i="4"/>
  <c r="N1545" i="4"/>
  <c r="N1029" i="4"/>
  <c r="N1738" i="4"/>
  <c r="N1684" i="4"/>
  <c r="N786" i="4"/>
  <c r="N952" i="4"/>
  <c r="N203" i="4"/>
  <c r="M984" i="4"/>
  <c r="M1569" i="4"/>
  <c r="M1869" i="4"/>
  <c r="M788" i="4"/>
  <c r="M1139" i="4"/>
  <c r="L1798" i="4"/>
  <c r="AL1798" i="4" s="1"/>
  <c r="L577" i="4"/>
  <c r="AL577" i="4" s="1"/>
  <c r="L1634" i="4"/>
  <c r="AL1634" i="4" s="1"/>
  <c r="L51" i="4"/>
  <c r="AL51" i="4" s="1"/>
  <c r="L894" i="4"/>
  <c r="AL894" i="4" s="1"/>
  <c r="L1693" i="4"/>
  <c r="AL1693" i="4" s="1"/>
  <c r="N1161" i="4"/>
  <c r="N693" i="4"/>
  <c r="M649" i="4"/>
  <c r="M1029" i="4"/>
  <c r="M1113" i="4"/>
  <c r="M82" i="4"/>
  <c r="M577" i="4"/>
  <c r="M472" i="4"/>
  <c r="M1870" i="4"/>
  <c r="M1684" i="4"/>
  <c r="M1680" i="4"/>
  <c r="M770" i="4"/>
  <c r="L1344" i="4"/>
  <c r="AL1344" i="4" s="1"/>
  <c r="L525" i="4"/>
  <c r="AL525" i="4" s="1"/>
  <c r="L815" i="4"/>
  <c r="AL815" i="4" s="1"/>
  <c r="L1613" i="4"/>
  <c r="AL1613" i="4" s="1"/>
  <c r="L495" i="4"/>
  <c r="AL495" i="4" s="1"/>
  <c r="G94" i="4"/>
  <c r="H94" i="4" s="1"/>
  <c r="G1447" i="4"/>
  <c r="H1447" i="4" s="1"/>
  <c r="G1230" i="4"/>
  <c r="H1230" i="4" s="1"/>
  <c r="G1847" i="4"/>
  <c r="H1847" i="4" s="1"/>
  <c r="G1810" i="4"/>
  <c r="H1810" i="4" s="1"/>
  <c r="G191" i="4"/>
  <c r="H191" i="4" s="1"/>
  <c r="G1733" i="4"/>
  <c r="H1733" i="4" s="1"/>
  <c r="G1675" i="4"/>
  <c r="H1675" i="4" s="1"/>
  <c r="G1724" i="4"/>
  <c r="H1724" i="4" s="1"/>
  <c r="N834" i="4"/>
  <c r="N1560" i="4"/>
  <c r="N817" i="4"/>
  <c r="N1608" i="4"/>
  <c r="N515" i="4"/>
  <c r="M112" i="4"/>
  <c r="M87" i="4"/>
  <c r="M834" i="4"/>
  <c r="M1520" i="4"/>
  <c r="M257" i="4"/>
  <c r="M1985" i="4"/>
  <c r="M1727" i="4"/>
  <c r="M191" i="4"/>
  <c r="M1733" i="4"/>
  <c r="M1675" i="4"/>
  <c r="L1638" i="4"/>
  <c r="AL1638" i="4" s="1"/>
  <c r="L1461" i="4"/>
  <c r="AL1461" i="4" s="1"/>
  <c r="L1726" i="4"/>
  <c r="AL1726" i="4" s="1"/>
  <c r="L1520" i="4"/>
  <c r="AL1520" i="4" s="1"/>
  <c r="L1947" i="4"/>
  <c r="AL1947" i="4" s="1"/>
  <c r="G1685" i="4"/>
  <c r="H1685" i="4" s="1"/>
  <c r="G1771" i="4"/>
  <c r="H1771" i="4" s="1"/>
  <c r="G1427" i="4"/>
  <c r="H1427" i="4" s="1"/>
  <c r="G582" i="4"/>
  <c r="H582" i="4" s="1"/>
  <c r="G1461" i="4"/>
  <c r="H1461" i="4" s="1"/>
  <c r="G1532" i="4"/>
  <c r="H1532" i="4" s="1"/>
  <c r="G201" i="4"/>
  <c r="H201" i="4" s="1"/>
  <c r="G1137" i="4"/>
  <c r="H1137" i="4" s="1"/>
  <c r="G1934" i="4"/>
  <c r="H1934" i="4" s="1"/>
  <c r="G1638" i="4"/>
  <c r="H1638" i="4" s="1"/>
  <c r="N827" i="4"/>
  <c r="N1599" i="4"/>
  <c r="M1934" i="4"/>
  <c r="M1997" i="4"/>
  <c r="M1212" i="4"/>
  <c r="M1745" i="4"/>
  <c r="M1810" i="4"/>
  <c r="M303" i="4"/>
  <c r="M1137" i="4"/>
  <c r="L1516" i="4"/>
  <c r="AL1516" i="4" s="1"/>
  <c r="L335" i="4"/>
  <c r="AL335" i="4" s="1"/>
  <c r="L1079" i="4"/>
  <c r="AL1079" i="4" s="1"/>
  <c r="L1934" i="4"/>
  <c r="AL1934" i="4" s="1"/>
  <c r="L1733" i="4"/>
  <c r="AL1733" i="4" s="1"/>
  <c r="L752" i="4"/>
  <c r="AL752" i="4" s="1"/>
  <c r="G69" i="4"/>
  <c r="H69" i="4" s="1"/>
  <c r="G1560" i="4"/>
  <c r="H1560" i="4" s="1"/>
  <c r="G538" i="4"/>
  <c r="H538" i="4" s="1"/>
  <c r="G709" i="4"/>
  <c r="H709" i="4" s="1"/>
  <c r="G1985" i="4"/>
  <c r="H1985" i="4" s="1"/>
  <c r="G1518" i="4"/>
  <c r="H1518" i="4" s="1"/>
  <c r="G1732" i="4"/>
  <c r="H1732" i="4" s="1"/>
  <c r="N943" i="4"/>
  <c r="N1247" i="4"/>
  <c r="N91" i="4"/>
  <c r="N1936" i="4"/>
  <c r="N1518" i="4"/>
  <c r="N1532" i="4"/>
  <c r="O1532" i="4" s="1"/>
  <c r="N1137" i="4"/>
  <c r="N907" i="4"/>
  <c r="M91" i="4"/>
  <c r="M1981" i="4"/>
  <c r="M1331" i="4"/>
  <c r="L1724" i="4"/>
  <c r="AL1724" i="4" s="1"/>
  <c r="L1981" i="4"/>
  <c r="AL1981" i="4" s="1"/>
  <c r="L1483" i="4"/>
  <c r="AL1483" i="4" s="1"/>
  <c r="L907" i="4"/>
  <c r="AL907" i="4" s="1"/>
  <c r="L1212" i="4"/>
  <c r="AL1212" i="4" s="1"/>
  <c r="L1814" i="4"/>
  <c r="AL1814" i="4" s="1"/>
  <c r="G1915" i="4"/>
  <c r="H1915" i="4" s="1"/>
  <c r="G112" i="4"/>
  <c r="H112" i="4" s="1"/>
  <c r="G1608" i="4"/>
  <c r="H1608" i="4" s="1"/>
  <c r="G408" i="4"/>
  <c r="H408" i="4" s="1"/>
  <c r="G1853" i="4"/>
  <c r="H1853" i="4" s="1"/>
  <c r="G1619" i="4"/>
  <c r="H1619" i="4" s="1"/>
  <c r="G657" i="4"/>
  <c r="H657" i="4" s="1"/>
  <c r="G1582" i="4"/>
  <c r="H1582" i="4" s="1"/>
  <c r="G752" i="4"/>
  <c r="H752" i="4" s="1"/>
  <c r="N1667" i="4"/>
  <c r="N1457" i="4"/>
  <c r="N651" i="4"/>
  <c r="N1810" i="4"/>
  <c r="N1706" i="4"/>
  <c r="N981" i="4"/>
  <c r="N1724" i="4"/>
  <c r="N335" i="4"/>
  <c r="M1915" i="4"/>
  <c r="M1582" i="4"/>
  <c r="M679" i="4"/>
  <c r="M657" i="4"/>
  <c r="M752" i="4"/>
  <c r="L1915" i="4"/>
  <c r="AL1915" i="4" s="1"/>
  <c r="L582" i="4"/>
  <c r="AL582" i="4" s="1"/>
  <c r="L1936" i="4"/>
  <c r="AL1936" i="4" s="1"/>
  <c r="L1745" i="4"/>
  <c r="AL1745" i="4" s="1"/>
  <c r="L1732" i="4"/>
  <c r="AL1732" i="4" s="1"/>
  <c r="L1945" i="4"/>
  <c r="AL1945" i="4" s="1"/>
  <c r="G1856" i="4"/>
  <c r="H1856" i="4" s="1"/>
  <c r="G1616" i="4"/>
  <c r="H1616" i="4" s="1"/>
  <c r="G1331" i="4"/>
  <c r="H1331" i="4" s="1"/>
  <c r="G1599" i="4"/>
  <c r="H1599" i="4" s="1"/>
  <c r="G1520" i="4"/>
  <c r="H1520" i="4" s="1"/>
  <c r="G1814" i="4"/>
  <c r="H1814" i="4" s="1"/>
  <c r="N1915" i="4"/>
  <c r="N1771" i="4"/>
  <c r="N787" i="4"/>
  <c r="N1856" i="4"/>
  <c r="N1931" i="4"/>
  <c r="N1733" i="4"/>
  <c r="M1667" i="4"/>
  <c r="M582" i="4"/>
  <c r="M1230" i="4"/>
  <c r="L943" i="4"/>
  <c r="AL943" i="4" s="1"/>
  <c r="L1599" i="4"/>
  <c r="AL1599" i="4" s="1"/>
  <c r="L408" i="4"/>
  <c r="AL408" i="4" s="1"/>
  <c r="L1230" i="4"/>
  <c r="AL1230" i="4" s="1"/>
  <c r="L1685" i="4"/>
  <c r="AL1685" i="4" s="1"/>
  <c r="L1331" i="4"/>
  <c r="AL1331" i="4" s="1"/>
  <c r="L1619" i="4"/>
  <c r="AL1619" i="4" s="1"/>
  <c r="L1582" i="4"/>
  <c r="AL1582" i="4" s="1"/>
  <c r="G87" i="4"/>
  <c r="H87" i="4" s="1"/>
  <c r="G257" i="4"/>
  <c r="H257" i="4" s="1"/>
  <c r="G679" i="4"/>
  <c r="H679" i="4" s="1"/>
  <c r="G1745" i="4"/>
  <c r="H1745" i="4" s="1"/>
  <c r="G303" i="4"/>
  <c r="H303" i="4" s="1"/>
  <c r="G1706" i="4"/>
  <c r="H1706" i="4" s="1"/>
  <c r="G981" i="4"/>
  <c r="H981" i="4" s="1"/>
  <c r="N1400" i="4"/>
  <c r="N1727" i="4"/>
  <c r="N1997" i="4"/>
  <c r="N1947" i="4"/>
  <c r="N1483" i="4"/>
  <c r="N1616" i="4"/>
  <c r="N1331" i="4"/>
  <c r="N1745" i="4"/>
  <c r="N1582" i="4"/>
  <c r="N1516" i="4"/>
  <c r="M1400" i="4"/>
  <c r="M787" i="4"/>
  <c r="M943" i="4"/>
  <c r="M1616" i="4"/>
  <c r="M1416" i="4"/>
  <c r="M1936" i="4"/>
  <c r="M1706" i="4"/>
  <c r="M981" i="4"/>
  <c r="L94" i="4"/>
  <c r="AL94" i="4" s="1"/>
  <c r="L1363" i="4"/>
  <c r="AL1363" i="4" s="1"/>
  <c r="L1771" i="4"/>
  <c r="AL1771" i="4" s="1"/>
  <c r="L1132" i="4"/>
  <c r="AL1132" i="4" s="1"/>
  <c r="L191" i="4"/>
  <c r="AL191" i="4" s="1"/>
  <c r="L981" i="4"/>
  <c r="AL981" i="4" s="1"/>
  <c r="G834" i="4"/>
  <c r="H834" i="4" s="1"/>
  <c r="G91" i="4"/>
  <c r="H91" i="4" s="1"/>
  <c r="G1997" i="4"/>
  <c r="H1997" i="4" s="1"/>
  <c r="G1981" i="4"/>
  <c r="H1981" i="4" s="1"/>
  <c r="G1416" i="4"/>
  <c r="H1416" i="4" s="1"/>
  <c r="G907" i="4"/>
  <c r="H907" i="4" s="1"/>
  <c r="N94" i="4"/>
  <c r="N160" i="4"/>
  <c r="N1301" i="4"/>
  <c r="N1985" i="4"/>
  <c r="N679" i="4"/>
  <c r="N1619" i="4"/>
  <c r="N657" i="4"/>
  <c r="N191" i="4"/>
  <c r="N1363" i="4"/>
  <c r="N1814" i="4"/>
  <c r="N1543" i="4"/>
  <c r="M817" i="4"/>
  <c r="M160" i="4"/>
  <c r="M408" i="4"/>
  <c r="M515" i="4"/>
  <c r="M1132" i="4"/>
  <c r="M1619" i="4"/>
  <c r="M1931" i="4"/>
  <c r="M1079" i="4"/>
  <c r="M1301" i="4"/>
  <c r="L1301" i="4"/>
  <c r="AL1301" i="4" s="1"/>
  <c r="L1137" i="4"/>
  <c r="AL1137" i="4" s="1"/>
  <c r="G335" i="4"/>
  <c r="H335" i="4" s="1"/>
  <c r="G1400" i="4"/>
  <c r="H1400" i="4" s="1"/>
  <c r="G1936" i="4"/>
  <c r="H1936" i="4" s="1"/>
  <c r="G1079" i="4"/>
  <c r="H1079" i="4" s="1"/>
  <c r="N87" i="4"/>
  <c r="N69" i="4"/>
  <c r="N1461" i="4"/>
  <c r="N1416" i="4"/>
  <c r="N1685" i="4"/>
  <c r="N752" i="4"/>
  <c r="N1945" i="4"/>
  <c r="M1247" i="4"/>
  <c r="M1599" i="4"/>
  <c r="M1427" i="4"/>
  <c r="M1483" i="4"/>
  <c r="M1363" i="4"/>
  <c r="M1814" i="4"/>
  <c r="M1608" i="4"/>
  <c r="L303" i="4"/>
  <c r="AL303" i="4" s="1"/>
  <c r="L1985" i="4"/>
  <c r="AL1985" i="4" s="1"/>
  <c r="L787" i="4"/>
  <c r="AL787" i="4" s="1"/>
  <c r="G1667" i="4"/>
  <c r="H1667" i="4" s="1"/>
  <c r="G817" i="4"/>
  <c r="H817" i="4" s="1"/>
  <c r="G160" i="4"/>
  <c r="H160" i="4" s="1"/>
  <c r="G827" i="4"/>
  <c r="H827" i="4" s="1"/>
  <c r="G1483" i="4"/>
  <c r="H1483" i="4" s="1"/>
  <c r="G1301" i="4"/>
  <c r="H1301" i="4" s="1"/>
  <c r="G1945" i="4"/>
  <c r="H1945" i="4" s="1"/>
  <c r="N257" i="4"/>
  <c r="N1981" i="4"/>
  <c r="N1230" i="4"/>
  <c r="N1132" i="4"/>
  <c r="N1853" i="4"/>
  <c r="N1212" i="4"/>
  <c r="N303" i="4"/>
  <c r="N1520" i="4"/>
  <c r="N1447" i="4"/>
  <c r="M94" i="4"/>
  <c r="M1856" i="4"/>
  <c r="M1638" i="4"/>
  <c r="M651" i="4"/>
  <c r="M1543" i="4"/>
  <c r="M1945" i="4"/>
  <c r="L817" i="4"/>
  <c r="AL817" i="4" s="1"/>
  <c r="L201" i="4"/>
  <c r="AL201" i="4" s="1"/>
  <c r="L1810" i="4"/>
  <c r="AL1810" i="4" s="1"/>
  <c r="G943" i="4"/>
  <c r="H943" i="4" s="1"/>
  <c r="G1457" i="4"/>
  <c r="H1457" i="4" s="1"/>
  <c r="G1132" i="4"/>
  <c r="H1132" i="4" s="1"/>
  <c r="G1212" i="4"/>
  <c r="H1212" i="4" s="1"/>
  <c r="G1726" i="4"/>
  <c r="H1726" i="4" s="1"/>
  <c r="G515" i="4"/>
  <c r="H515" i="4" s="1"/>
  <c r="N408" i="4"/>
  <c r="N582" i="4"/>
  <c r="N1732" i="4"/>
  <c r="M1457" i="4"/>
  <c r="M1972" i="4"/>
  <c r="M1847" i="4"/>
  <c r="M1853" i="4"/>
  <c r="M1726" i="4"/>
  <c r="M335" i="4"/>
  <c r="L1608" i="4"/>
  <c r="AL1608" i="4" s="1"/>
  <c r="L1416" i="4"/>
  <c r="AL1416" i="4" s="1"/>
  <c r="L1847" i="4"/>
  <c r="AL1847" i="4" s="1"/>
  <c r="L657" i="4"/>
  <c r="AL657" i="4" s="1"/>
  <c r="L515" i="4"/>
  <c r="AL515" i="4" s="1"/>
  <c r="L651" i="4"/>
  <c r="AL651" i="4" s="1"/>
  <c r="L1706" i="4"/>
  <c r="AL1706" i="4" s="1"/>
  <c r="L1675" i="4"/>
  <c r="AL1675" i="4" s="1"/>
  <c r="M1519" i="4"/>
  <c r="G1519" i="4"/>
  <c r="H1519" i="4" s="1"/>
  <c r="M327" i="4"/>
  <c r="M1186" i="4"/>
  <c r="M1661" i="4"/>
  <c r="M1615" i="4"/>
  <c r="L1225" i="4"/>
  <c r="AL1225" i="4" s="1"/>
  <c r="L1468" i="4"/>
  <c r="AL1468" i="4" s="1"/>
  <c r="L141" i="4"/>
  <c r="AL141" i="4" s="1"/>
  <c r="L1101" i="4"/>
  <c r="AL1101" i="4" s="1"/>
  <c r="L1433" i="4"/>
  <c r="AL1433" i="4" s="1"/>
  <c r="L244" i="4"/>
  <c r="AL244" i="4" s="1"/>
  <c r="L789" i="4"/>
  <c r="AL789" i="4" s="1"/>
  <c r="M738" i="4"/>
  <c r="M1451" i="4"/>
  <c r="M622" i="4"/>
  <c r="M1760" i="4"/>
  <c r="M111" i="4"/>
  <c r="L853" i="4"/>
  <c r="AL853" i="4" s="1"/>
  <c r="L327" i="4"/>
  <c r="AL327" i="4" s="1"/>
  <c r="L442" i="4"/>
  <c r="AL442" i="4" s="1"/>
  <c r="L988" i="4"/>
  <c r="AL988" i="4" s="1"/>
  <c r="L358" i="4"/>
  <c r="AL358" i="4" s="1"/>
  <c r="L137" i="4"/>
  <c r="AL137" i="4" s="1"/>
  <c r="M1349" i="4"/>
  <c r="M313" i="4"/>
  <c r="L612" i="4"/>
  <c r="AL612" i="4" s="1"/>
  <c r="L1460" i="4"/>
  <c r="AL1460" i="4" s="1"/>
  <c r="L1562" i="4"/>
  <c r="AL1562" i="4" s="1"/>
  <c r="L1458" i="4"/>
  <c r="AL1458" i="4" s="1"/>
  <c r="L1503" i="4"/>
  <c r="AL1503" i="4" s="1"/>
  <c r="L1107" i="4"/>
  <c r="AL1107" i="4" s="1"/>
  <c r="M1060" i="4"/>
  <c r="M1849" i="4"/>
  <c r="M847" i="4"/>
  <c r="M495" i="4"/>
  <c r="M1468" i="4"/>
  <c r="M63" i="4"/>
  <c r="M141" i="4"/>
  <c r="M1392" i="4"/>
  <c r="M1744" i="4"/>
  <c r="M1631" i="4"/>
  <c r="L1246" i="4"/>
  <c r="AL1246" i="4" s="1"/>
  <c r="L1744" i="4"/>
  <c r="AL1744" i="4" s="1"/>
  <c r="L1949" i="4"/>
  <c r="AL1949" i="4" s="1"/>
  <c r="L269" i="4"/>
  <c r="AL269" i="4" s="1"/>
  <c r="M1905" i="4"/>
  <c r="M1642" i="4"/>
  <c r="L829" i="4"/>
  <c r="AL829" i="4" s="1"/>
  <c r="L1349" i="4"/>
  <c r="AL1349" i="4" s="1"/>
  <c r="N495" i="4"/>
  <c r="M83" i="4"/>
  <c r="M829" i="4"/>
  <c r="M1458" i="4"/>
  <c r="L1642" i="4"/>
  <c r="AL1642" i="4" s="1"/>
  <c r="L1392" i="4"/>
  <c r="AL1392" i="4" s="1"/>
  <c r="L1971" i="4"/>
  <c r="AL1971" i="4" s="1"/>
  <c r="L925" i="4"/>
  <c r="AL925" i="4" s="1"/>
  <c r="M1688" i="4"/>
  <c r="M1891" i="4"/>
  <c r="M1045" i="4"/>
  <c r="M142" i="4"/>
  <c r="M1507" i="4"/>
  <c r="M1442" i="4"/>
  <c r="M665" i="4"/>
  <c r="L1905" i="4"/>
  <c r="AL1905" i="4" s="1"/>
  <c r="L142" i="4"/>
  <c r="AL142" i="4" s="1"/>
  <c r="L1032" i="4"/>
  <c r="AL1032" i="4" s="1"/>
  <c r="L1329" i="4"/>
  <c r="AL1329" i="4" s="1"/>
  <c r="L1009" i="4"/>
  <c r="AL1009" i="4" s="1"/>
  <c r="L1303" i="4"/>
  <c r="AL1303" i="4" s="1"/>
  <c r="L2001" i="4"/>
  <c r="AL2001" i="4" s="1"/>
  <c r="M1562" i="4"/>
  <c r="M1888" i="4"/>
  <c r="M358" i="4"/>
  <c r="L1688" i="4"/>
  <c r="AL1688" i="4" s="1"/>
  <c r="L1186" i="4"/>
  <c r="AL1186" i="4" s="1"/>
  <c r="L1989" i="4"/>
  <c r="AL1989" i="4" s="1"/>
  <c r="L667" i="4"/>
  <c r="AL667" i="4" s="1"/>
  <c r="L665" i="4"/>
  <c r="AL665" i="4" s="1"/>
  <c r="L975" i="4"/>
  <c r="AL975" i="4" s="1"/>
  <c r="M1560" i="4"/>
  <c r="L1376" i="4"/>
  <c r="AL1376" i="4" s="1"/>
  <c r="L1667" i="4"/>
  <c r="AL1667" i="4" s="1"/>
  <c r="L1997" i="4"/>
  <c r="AL1997" i="4" s="1"/>
  <c r="M1516" i="4"/>
  <c r="L834" i="4"/>
  <c r="AL834" i="4" s="1"/>
  <c r="L1560" i="4"/>
  <c r="AL1560" i="4" s="1"/>
  <c r="L91" i="4"/>
  <c r="AL91" i="4" s="1"/>
  <c r="L1566" i="4"/>
  <c r="AL1566" i="4" s="1"/>
  <c r="L257" i="4"/>
  <c r="AL257" i="4" s="1"/>
  <c r="L1856" i="4"/>
  <c r="AL1856" i="4" s="1"/>
  <c r="L1972" i="4"/>
  <c r="AL1972" i="4" s="1"/>
  <c r="L649" i="4"/>
  <c r="AL649" i="4" s="1"/>
  <c r="L827" i="4"/>
  <c r="AL827" i="4" s="1"/>
  <c r="M613" i="4"/>
  <c r="M1916" i="4"/>
  <c r="M457" i="4"/>
  <c r="L1133" i="4"/>
  <c r="AL1133" i="4" s="1"/>
  <c r="L1637" i="4"/>
  <c r="AL1637" i="4" s="1"/>
  <c r="L697" i="4"/>
  <c r="AL697" i="4" s="1"/>
  <c r="L1399" i="4"/>
  <c r="AL1399" i="4" s="1"/>
  <c r="L1179" i="4"/>
  <c r="AL1179" i="4" s="1"/>
  <c r="L1418" i="4"/>
  <c r="AL1418" i="4" s="1"/>
  <c r="M1341" i="4"/>
  <c r="M1761" i="4"/>
  <c r="M411" i="4"/>
  <c r="L346" i="4"/>
  <c r="AL346" i="4" s="1"/>
  <c r="L73" i="4"/>
  <c r="AL73" i="4" s="1"/>
  <c r="L1777" i="4"/>
  <c r="AL1777" i="4" s="1"/>
  <c r="L1840" i="4"/>
  <c r="AL1840" i="4" s="1"/>
  <c r="L724" i="4"/>
  <c r="AL724" i="4" s="1"/>
  <c r="L76" i="4"/>
  <c r="AL76" i="4" s="1"/>
  <c r="L1817" i="4"/>
  <c r="AL1817" i="4" s="1"/>
  <c r="N1319" i="4"/>
  <c r="M724" i="4"/>
  <c r="M949" i="4"/>
  <c r="L1761" i="4"/>
  <c r="AL1761" i="4" s="1"/>
  <c r="M885" i="4"/>
  <c r="M1030" i="4"/>
  <c r="L1319" i="4"/>
  <c r="AL1319" i="4" s="1"/>
  <c r="L1290" i="4"/>
  <c r="AL1290" i="4" s="1"/>
  <c r="L1858" i="4"/>
  <c r="AL1858" i="4" s="1"/>
  <c r="L914" i="4"/>
  <c r="AL914" i="4" s="1"/>
  <c r="M1290" i="4"/>
  <c r="M1133" i="4"/>
  <c r="M486" i="4"/>
  <c r="M1757" i="4"/>
  <c r="M177" i="4"/>
  <c r="M1399" i="4"/>
  <c r="L1679" i="4"/>
  <c r="AL1679" i="4" s="1"/>
  <c r="L486" i="4"/>
  <c r="AL486" i="4" s="1"/>
  <c r="L1172" i="4"/>
  <c r="AL1172" i="4" s="1"/>
  <c r="L177" i="4"/>
  <c r="AL177" i="4" s="1"/>
  <c r="L1118" i="4"/>
  <c r="AL1118" i="4" s="1"/>
  <c r="L1014" i="4"/>
  <c r="AL1014" i="4" s="1"/>
  <c r="L407" i="4"/>
  <c r="AL407" i="4" s="1"/>
  <c r="L1844" i="4"/>
  <c r="AL1844" i="4" s="1"/>
  <c r="L844" i="4"/>
  <c r="AL844" i="4" s="1"/>
  <c r="L501" i="4"/>
  <c r="AL501" i="4" s="1"/>
  <c r="M1858" i="4"/>
  <c r="M1414" i="4"/>
  <c r="L885" i="4"/>
  <c r="AL885" i="4" s="1"/>
  <c r="L1030" i="4"/>
  <c r="AL1030" i="4" s="1"/>
  <c r="L1961" i="4"/>
  <c r="AL1961" i="4" s="1"/>
  <c r="L618" i="4"/>
  <c r="AL618" i="4" s="1"/>
  <c r="L1822" i="4"/>
  <c r="AL1822" i="4" s="1"/>
  <c r="G1816" i="4"/>
  <c r="H1816" i="4" s="1"/>
  <c r="M243" i="4"/>
  <c r="M1793" i="4"/>
  <c r="M169" i="4"/>
  <c r="M671" i="4"/>
  <c r="N1768" i="4"/>
  <c r="N499" i="4"/>
  <c r="M499" i="4"/>
  <c r="L499" i="4"/>
  <c r="AL499" i="4" s="1"/>
  <c r="G499" i="4"/>
  <c r="H499" i="4" s="1"/>
  <c r="N433" i="4"/>
  <c r="N1793" i="4"/>
  <c r="N1753" i="4"/>
  <c r="N820" i="4"/>
  <c r="G820" i="4"/>
  <c r="H820" i="4" s="1"/>
  <c r="N1375" i="4"/>
  <c r="M1703" i="4"/>
  <c r="M1713" i="4"/>
  <c r="G1793" i="4"/>
  <c r="H1793" i="4" s="1"/>
  <c r="G1612" i="4"/>
  <c r="H1612" i="4" s="1"/>
  <c r="N81" i="4"/>
  <c r="M1783" i="4"/>
  <c r="L101" i="4"/>
  <c r="AL101" i="4" s="1"/>
  <c r="L1545" i="4"/>
  <c r="AL1545" i="4" s="1"/>
  <c r="L1439" i="4"/>
  <c r="AL1439" i="4" s="1"/>
  <c r="G1664" i="4"/>
  <c r="H1664" i="4" s="1"/>
  <c r="G81" i="4"/>
  <c r="H81" i="4" s="1"/>
  <c r="L1424" i="4"/>
  <c r="AL1424" i="4" s="1"/>
  <c r="L1134" i="4"/>
  <c r="AL1134" i="4" s="1"/>
  <c r="M1344" i="4"/>
  <c r="M958" i="4"/>
  <c r="L984" i="4"/>
  <c r="AL984" i="4" s="1"/>
  <c r="L1470" i="4"/>
  <c r="AL1470" i="4" s="1"/>
  <c r="L1799" i="4"/>
  <c r="AL1799" i="4" s="1"/>
  <c r="L1999" i="4"/>
  <c r="AL1999" i="4" s="1"/>
  <c r="G1645" i="4"/>
  <c r="H1645" i="4" s="1"/>
  <c r="N1206" i="4"/>
  <c r="G475" i="4"/>
  <c r="H475" i="4" s="1"/>
  <c r="G1671" i="4"/>
  <c r="H1671" i="4" s="1"/>
  <c r="N1742" i="4"/>
  <c r="N1929" i="4"/>
  <c r="N1895" i="4"/>
  <c r="N1426" i="4"/>
  <c r="M1922" i="4"/>
  <c r="M1823" i="4"/>
  <c r="L370" i="4"/>
  <c r="AL370" i="4" s="1"/>
  <c r="G449" i="4"/>
  <c r="H449" i="4" s="1"/>
  <c r="N547" i="4"/>
  <c r="M801" i="4"/>
  <c r="M808" i="4"/>
  <c r="L1873" i="4"/>
  <c r="AL1873" i="4" s="1"/>
  <c r="G994" i="4"/>
  <c r="H994" i="4" s="1"/>
  <c r="G1197" i="4"/>
  <c r="H1197" i="4" s="1"/>
  <c r="M1398" i="4"/>
  <c r="G1895" i="4"/>
  <c r="H1895" i="4" s="1"/>
  <c r="M1402" i="4"/>
  <c r="N999" i="4"/>
  <c r="L1218" i="4"/>
  <c r="AL1218" i="4" s="1"/>
  <c r="G1813" i="4"/>
  <c r="H1813" i="4" s="1"/>
  <c r="N1472" i="4"/>
  <c r="N1535" i="4"/>
  <c r="N1402" i="4"/>
  <c r="M1895" i="4"/>
  <c r="L771" i="4"/>
  <c r="AL771" i="4" s="1"/>
  <c r="G1946" i="4"/>
  <c r="H1946" i="4" s="1"/>
  <c r="G808" i="4"/>
  <c r="H808" i="4" s="1"/>
  <c r="N801" i="4"/>
  <c r="N1996" i="4"/>
  <c r="M1082" i="4"/>
  <c r="G1742" i="4"/>
  <c r="H1742" i="4" s="1"/>
  <c r="G1075" i="4"/>
  <c r="H1075" i="4" s="1"/>
  <c r="G1218" i="4"/>
  <c r="H1218" i="4" s="1"/>
  <c r="N1885" i="4"/>
  <c r="G1296" i="4"/>
  <c r="H1296" i="4" s="1"/>
  <c r="N1006" i="4"/>
  <c r="N1343" i="4"/>
  <c r="M475" i="4"/>
  <c r="M1885" i="4"/>
  <c r="G1070" i="4"/>
  <c r="H1070" i="4" s="1"/>
  <c r="G523" i="4"/>
  <c r="H523" i="4" s="1"/>
  <c r="N1907" i="4"/>
  <c r="N771" i="4"/>
  <c r="M1185" i="4"/>
  <c r="G1983" i="4"/>
  <c r="H1983" i="4" s="1"/>
  <c r="G1122" i="4"/>
  <c r="H1122" i="4" s="1"/>
  <c r="G1583" i="4"/>
  <c r="H1583" i="4" s="1"/>
  <c r="G1089" i="4"/>
  <c r="H1089" i="4" s="1"/>
  <c r="G304" i="4"/>
  <c r="H304" i="4" s="1"/>
  <c r="G879" i="4"/>
  <c r="H879" i="4" s="1"/>
  <c r="N291" i="4"/>
  <c r="N1779" i="4"/>
  <c r="N129" i="4"/>
  <c r="N1621" i="4"/>
  <c r="M124" i="4"/>
  <c r="M304" i="4"/>
  <c r="M1621" i="4"/>
  <c r="M1729" i="4"/>
  <c r="M680" i="4"/>
  <c r="M740" i="4"/>
  <c r="M1505" i="4"/>
  <c r="L1122" i="4"/>
  <c r="AL1122" i="4" s="1"/>
  <c r="L304" i="4"/>
  <c r="AL304" i="4" s="1"/>
  <c r="L1731" i="4"/>
  <c r="AL1731" i="4" s="1"/>
  <c r="L1412" i="4"/>
  <c r="AL1412" i="4" s="1"/>
  <c r="L1063" i="4"/>
  <c r="AL1063" i="4" s="1"/>
  <c r="L1994" i="4"/>
  <c r="AL1994" i="4" s="1"/>
  <c r="L1903" i="4"/>
  <c r="AL1903" i="4" s="1"/>
  <c r="M527" i="4"/>
  <c r="G648" i="4"/>
  <c r="H648" i="4" s="1"/>
  <c r="G1865" i="4"/>
  <c r="H1865" i="4" s="1"/>
  <c r="G908" i="4"/>
  <c r="H908" i="4" s="1"/>
  <c r="G1546" i="4"/>
  <c r="H1546" i="4" s="1"/>
  <c r="G1731" i="4"/>
  <c r="H1731" i="4" s="1"/>
  <c r="G291" i="4"/>
  <c r="H291" i="4" s="1"/>
  <c r="G652" i="4"/>
  <c r="H652" i="4" s="1"/>
  <c r="N712" i="4"/>
  <c r="N1134" i="4"/>
  <c r="N1828" i="4"/>
  <c r="N1362" i="4"/>
  <c r="N341" i="4"/>
  <c r="N1861" i="4"/>
  <c r="N1903" i="4"/>
  <c r="N1627" i="4"/>
  <c r="N1868" i="4"/>
  <c r="N648" i="4"/>
  <c r="M1379" i="4"/>
  <c r="M1999" i="4"/>
  <c r="M139" i="4"/>
  <c r="M1546" i="4"/>
  <c r="M1918" i="4"/>
  <c r="M1165" i="4"/>
  <c r="M1140" i="4"/>
  <c r="M727" i="4"/>
  <c r="L1092" i="4"/>
  <c r="AL1092" i="4" s="1"/>
  <c r="L743" i="4"/>
  <c r="AL743" i="4" s="1"/>
  <c r="L1627" i="4"/>
  <c r="AL1627" i="4" s="1"/>
  <c r="L1918" i="4"/>
  <c r="AL1918" i="4" s="1"/>
  <c r="L1346" i="4"/>
  <c r="AL1346" i="4" s="1"/>
  <c r="L291" i="4"/>
  <c r="AL291" i="4" s="1"/>
  <c r="L1505" i="4"/>
  <c r="AL1505" i="4" s="1"/>
  <c r="L1254" i="4"/>
  <c r="AL1254" i="4" s="1"/>
  <c r="L1284" i="4"/>
  <c r="AL1284" i="4" s="1"/>
  <c r="G1158" i="4"/>
  <c r="H1158" i="4" s="1"/>
  <c r="G1362" i="4"/>
  <c r="H1362" i="4" s="1"/>
  <c r="G1346" i="4"/>
  <c r="H1346" i="4" s="1"/>
  <c r="G680" i="4"/>
  <c r="H680" i="4" s="1"/>
  <c r="G1140" i="4"/>
  <c r="H1140" i="4" s="1"/>
  <c r="G1877" i="4"/>
  <c r="H1877" i="4" s="1"/>
  <c r="N1158" i="4"/>
  <c r="N527" i="4"/>
  <c r="N1350" i="4"/>
  <c r="N1796" i="4"/>
  <c r="N1122" i="4"/>
  <c r="N1484" i="4"/>
  <c r="N1879" i="4"/>
  <c r="N502" i="4"/>
  <c r="N1546" i="4"/>
  <c r="N1346" i="4"/>
  <c r="N1005" i="4"/>
  <c r="N1955" i="4"/>
  <c r="M1822" i="4"/>
  <c r="M1216" i="4"/>
  <c r="M1865" i="4"/>
  <c r="M1649" i="4"/>
  <c r="M291" i="4"/>
  <c r="L1350" i="4"/>
  <c r="AL1350" i="4" s="1"/>
  <c r="L1779" i="4"/>
  <c r="AL1779" i="4" s="1"/>
  <c r="L1089" i="4"/>
  <c r="AL1089" i="4" s="1"/>
  <c r="L680" i="4"/>
  <c r="AL680" i="4" s="1"/>
  <c r="G527" i="4"/>
  <c r="H527" i="4" s="1"/>
  <c r="G1649" i="4"/>
  <c r="H1649" i="4" s="1"/>
  <c r="G1621" i="4"/>
  <c r="H1621" i="4" s="1"/>
  <c r="N1822" i="4"/>
  <c r="N1999" i="4"/>
  <c r="N1048" i="4"/>
  <c r="N1651" i="4"/>
  <c r="O1651" i="4" s="1"/>
  <c r="N680" i="4"/>
  <c r="M1485" i="4"/>
  <c r="M1350" i="4"/>
  <c r="M1828" i="4"/>
  <c r="M737" i="4"/>
  <c r="M129" i="4"/>
  <c r="M1346" i="4"/>
  <c r="M1910" i="4"/>
  <c r="M1955" i="4"/>
  <c r="M879" i="4"/>
  <c r="L1379" i="4"/>
  <c r="AL1379" i="4" s="1"/>
  <c r="L613" i="4"/>
  <c r="AL613" i="4" s="1"/>
  <c r="L1248" i="4"/>
  <c r="AL1248" i="4" s="1"/>
  <c r="L1807" i="4"/>
  <c r="AL1807" i="4" s="1"/>
  <c r="L1649" i="4"/>
  <c r="AL1649" i="4" s="1"/>
  <c r="L1910" i="4"/>
  <c r="AL1910" i="4" s="1"/>
  <c r="L594" i="4"/>
  <c r="AL594" i="4" s="1"/>
  <c r="L740" i="4"/>
  <c r="AL740" i="4" s="1"/>
  <c r="G613" i="4"/>
  <c r="H613" i="4" s="1"/>
  <c r="G1796" i="4"/>
  <c r="H1796" i="4" s="1"/>
  <c r="G1092" i="4"/>
  <c r="H1092" i="4" s="1"/>
  <c r="G1999" i="4"/>
  <c r="H1999" i="4" s="1"/>
  <c r="G737" i="4"/>
  <c r="H737" i="4" s="1"/>
  <c r="G1005" i="4"/>
  <c r="H1005" i="4" s="1"/>
  <c r="G1955" i="4"/>
  <c r="H1955" i="4" s="1"/>
  <c r="G1471" i="4"/>
  <c r="H1471" i="4" s="1"/>
  <c r="G601" i="4"/>
  <c r="H601" i="4" s="1"/>
  <c r="N1877" i="4"/>
  <c r="N1485" i="4"/>
  <c r="M700" i="4"/>
  <c r="M1005" i="4"/>
  <c r="M1412" i="4"/>
  <c r="L1876" i="4"/>
  <c r="AL1876" i="4" s="1"/>
  <c r="L700" i="4"/>
  <c r="AL700" i="4" s="1"/>
  <c r="L712" i="4"/>
  <c r="AL712" i="4" s="1"/>
  <c r="L139" i="4"/>
  <c r="AL139" i="4" s="1"/>
  <c r="L1196" i="4"/>
  <c r="AL1196" i="4" s="1"/>
  <c r="L1546" i="4"/>
  <c r="AL1546" i="4" s="1"/>
  <c r="L129" i="4"/>
  <c r="AL129" i="4" s="1"/>
  <c r="L1729" i="4"/>
  <c r="AL1729" i="4" s="1"/>
  <c r="G1379" i="4"/>
  <c r="H1379" i="4" s="1"/>
  <c r="G1216" i="4"/>
  <c r="H1216" i="4" s="1"/>
  <c r="G712" i="4"/>
  <c r="H712" i="4" s="1"/>
  <c r="G618" i="4"/>
  <c r="H618" i="4" s="1"/>
  <c r="G1048" i="4"/>
  <c r="H1048" i="4" s="1"/>
  <c r="G129" i="4"/>
  <c r="H129" i="4" s="1"/>
  <c r="G502" i="4"/>
  <c r="H502" i="4" s="1"/>
  <c r="G1994" i="4"/>
  <c r="H1994" i="4" s="1"/>
  <c r="N1248" i="4"/>
  <c r="N1736" i="4"/>
  <c r="N1254" i="4"/>
  <c r="N1876" i="4"/>
  <c r="N124" i="4"/>
  <c r="N743" i="4"/>
  <c r="M1868" i="4"/>
  <c r="M1122" i="4"/>
  <c r="M1362" i="4"/>
  <c r="M1876" i="4"/>
  <c r="M652" i="4"/>
  <c r="M1254" i="4"/>
  <c r="M1877" i="4"/>
  <c r="L403" i="4"/>
  <c r="AL403" i="4" s="1"/>
  <c r="L1865" i="4"/>
  <c r="AL1865" i="4" s="1"/>
  <c r="L601" i="4"/>
  <c r="AL601" i="4" s="1"/>
  <c r="G1145" i="4"/>
  <c r="H1145" i="4" s="1"/>
  <c r="G1910" i="4"/>
  <c r="H1910" i="4" s="1"/>
  <c r="G1412" i="4"/>
  <c r="H1412" i="4" s="1"/>
  <c r="G1254" i="4"/>
  <c r="H1254" i="4" s="1"/>
  <c r="G740" i="4"/>
  <c r="H740" i="4" s="1"/>
  <c r="N1379" i="4"/>
  <c r="O1379" i="4" s="1"/>
  <c r="N345" i="4"/>
  <c r="N700" i="4"/>
  <c r="N1196" i="4"/>
  <c r="N1094" i="4"/>
  <c r="N1471" i="4"/>
  <c r="N1983" i="4"/>
  <c r="M1736" i="4"/>
  <c r="M1145" i="4"/>
  <c r="M1807" i="4"/>
  <c r="L1579" i="4"/>
  <c r="AL1579" i="4" s="1"/>
  <c r="L345" i="4"/>
  <c r="AL345" i="4" s="1"/>
  <c r="L1216" i="4"/>
  <c r="AL1216" i="4" s="1"/>
  <c r="L1736" i="4"/>
  <c r="AL1736" i="4" s="1"/>
  <c r="L1094" i="4"/>
  <c r="AL1094" i="4" s="1"/>
  <c r="L727" i="4"/>
  <c r="AL727" i="4" s="1"/>
  <c r="G1822" i="4"/>
  <c r="H1822" i="4" s="1"/>
  <c r="G700" i="4"/>
  <c r="H700" i="4" s="1"/>
  <c r="G1165" i="4"/>
  <c r="H1165" i="4" s="1"/>
  <c r="G341" i="4"/>
  <c r="H341" i="4" s="1"/>
  <c r="G1094" i="4"/>
  <c r="H1094" i="4" s="1"/>
  <c r="G1284" i="4"/>
  <c r="H1284" i="4" s="1"/>
  <c r="G1903" i="4"/>
  <c r="H1903" i="4" s="1"/>
  <c r="G1485" i="4"/>
  <c r="H1485" i="4" s="1"/>
  <c r="N1583" i="4"/>
  <c r="N618" i="4"/>
  <c r="N1731" i="4"/>
  <c r="N652" i="4"/>
  <c r="N1505" i="4"/>
  <c r="N1994" i="4"/>
  <c r="N383" i="4"/>
  <c r="N1918" i="4"/>
  <c r="N1092" i="4"/>
  <c r="M1579" i="4"/>
  <c r="M1983" i="4"/>
  <c r="M345" i="4"/>
  <c r="M712" i="4"/>
  <c r="M1134" i="4"/>
  <c r="M618" i="4"/>
  <c r="M1048" i="4"/>
  <c r="M1879" i="4"/>
  <c r="M1089" i="4"/>
  <c r="M1627" i="4"/>
  <c r="M1094" i="4"/>
  <c r="M601" i="4"/>
  <c r="M648" i="4"/>
  <c r="L1868" i="4"/>
  <c r="AL1868" i="4" s="1"/>
  <c r="L1828" i="4"/>
  <c r="AL1828" i="4" s="1"/>
  <c r="L877" i="4"/>
  <c r="AL877" i="4" s="1"/>
  <c r="L1861" i="4"/>
  <c r="AL1861" i="4" s="1"/>
  <c r="L652" i="4"/>
  <c r="AL652" i="4" s="1"/>
  <c r="L879" i="4"/>
  <c r="AL879" i="4" s="1"/>
  <c r="L1877" i="4"/>
  <c r="AL1877" i="4" s="1"/>
  <c r="G1134" i="4"/>
  <c r="H1134" i="4" s="1"/>
  <c r="G1779" i="4"/>
  <c r="H1779" i="4" s="1"/>
  <c r="G1879" i="4"/>
  <c r="H1879" i="4" s="1"/>
  <c r="G1196" i="4"/>
  <c r="H1196" i="4" s="1"/>
  <c r="N1579" i="4"/>
  <c r="N1216" i="4"/>
  <c r="N1729" i="4"/>
  <c r="N727" i="4"/>
  <c r="M1248" i="4"/>
  <c r="M383" i="4"/>
  <c r="M502" i="4"/>
  <c r="M1994" i="4"/>
  <c r="L1158" i="4"/>
  <c r="AL1158" i="4" s="1"/>
  <c r="L383" i="4"/>
  <c r="AL383" i="4" s="1"/>
  <c r="L1145" i="4"/>
  <c r="AL1145" i="4" s="1"/>
  <c r="L1471" i="4"/>
  <c r="AL1471" i="4" s="1"/>
  <c r="L1485" i="4"/>
  <c r="AL1485" i="4" s="1"/>
  <c r="L1955" i="4"/>
  <c r="AL1955" i="4" s="1"/>
  <c r="G1350" i="4"/>
  <c r="H1350" i="4" s="1"/>
  <c r="G345" i="4"/>
  <c r="H345" i="4" s="1"/>
  <c r="G124" i="4"/>
  <c r="H124" i="4" s="1"/>
  <c r="G1651" i="4"/>
  <c r="H1651" i="4" s="1"/>
  <c r="G1807" i="4"/>
  <c r="H1807" i="4" s="1"/>
  <c r="G1918" i="4"/>
  <c r="H1918" i="4" s="1"/>
  <c r="N304" i="4"/>
  <c r="N1145" i="4"/>
  <c r="N1140" i="4"/>
  <c r="N879" i="4"/>
  <c r="N1284" i="4"/>
  <c r="N601" i="4"/>
  <c r="N1063" i="4"/>
  <c r="N1089" i="4"/>
  <c r="M1158" i="4"/>
  <c r="M1092" i="4"/>
  <c r="M1583" i="4"/>
  <c r="M1861" i="4"/>
  <c r="M594" i="4"/>
  <c r="M1063" i="4"/>
  <c r="L1983" i="4"/>
  <c r="AL1983" i="4" s="1"/>
  <c r="L527" i="4"/>
  <c r="AL527" i="4" s="1"/>
  <c r="L1879" i="4"/>
  <c r="AL1879" i="4" s="1"/>
  <c r="L1140" i="4"/>
  <c r="AL1140" i="4" s="1"/>
  <c r="L1165" i="4"/>
  <c r="AL1165" i="4" s="1"/>
  <c r="G1736" i="4"/>
  <c r="H1736" i="4" s="1"/>
  <c r="G1868" i="4"/>
  <c r="H1868" i="4" s="1"/>
  <c r="G1484" i="4"/>
  <c r="H1484" i="4" s="1"/>
  <c r="G139" i="4"/>
  <c r="H139" i="4" s="1"/>
  <c r="G727" i="4"/>
  <c r="H727" i="4" s="1"/>
  <c r="G383" i="4"/>
  <c r="H383" i="4" s="1"/>
  <c r="G743" i="4"/>
  <c r="H743" i="4" s="1"/>
  <c r="G1627" i="4"/>
  <c r="H1627" i="4" s="1"/>
  <c r="N1865" i="4"/>
  <c r="N594" i="4"/>
  <c r="N613" i="4"/>
  <c r="N1807" i="4"/>
  <c r="M403" i="4"/>
  <c r="M1484" i="4"/>
  <c r="M1779" i="4"/>
  <c r="M1196" i="4"/>
  <c r="M1284" i="4"/>
  <c r="M1903" i="4"/>
  <c r="M1471" i="4"/>
  <c r="L502" i="4"/>
  <c r="AL502" i="4" s="1"/>
  <c r="L1484" i="4"/>
  <c r="AL1484" i="4" s="1"/>
  <c r="L1362" i="4"/>
  <c r="AL1362" i="4" s="1"/>
  <c r="L648" i="4"/>
  <c r="AL648" i="4" s="1"/>
  <c r="L1005" i="4"/>
  <c r="AL1005" i="4" s="1"/>
  <c r="L1621" i="4"/>
  <c r="AL1621" i="4" s="1"/>
  <c r="L124" i="4"/>
  <c r="AL124" i="4" s="1"/>
  <c r="L1757" i="4"/>
  <c r="AL1757" i="4" s="1"/>
  <c r="M1987" i="4"/>
  <c r="L1970" i="4"/>
  <c r="AL1970" i="4" s="1"/>
  <c r="L1849" i="4"/>
  <c r="AL1849" i="4" s="1"/>
  <c r="L1557" i="4"/>
  <c r="AL1557" i="4" s="1"/>
  <c r="L642" i="4"/>
  <c r="AL642" i="4" s="1"/>
  <c r="L1341" i="4"/>
  <c r="AL1341" i="4" s="1"/>
  <c r="L1942" i="4"/>
  <c r="AL1942" i="4" s="1"/>
  <c r="L457" i="4"/>
  <c r="AL457" i="4" s="1"/>
  <c r="L1409" i="4"/>
  <c r="AL1409" i="4" s="1"/>
  <c r="G1893" i="4"/>
  <c r="H1893" i="4" s="1"/>
  <c r="G1367" i="4"/>
  <c r="H1367" i="4" s="1"/>
  <c r="G1448" i="4"/>
  <c r="H1448" i="4" s="1"/>
  <c r="G961" i="4"/>
  <c r="H961" i="4" s="1"/>
  <c r="G999" i="4"/>
  <c r="H999" i="4" s="1"/>
  <c r="N475" i="4"/>
  <c r="N1825" i="4"/>
  <c r="M267" i="4"/>
  <c r="M1988" i="4"/>
  <c r="M1115" i="4"/>
  <c r="M1742" i="4"/>
  <c r="M480" i="4"/>
  <c r="M1218" i="4"/>
  <c r="L238" i="4"/>
  <c r="AL238" i="4" s="1"/>
  <c r="L1846" i="4"/>
  <c r="AL1846" i="4" s="1"/>
  <c r="L1185" i="4"/>
  <c r="AL1185" i="4" s="1"/>
  <c r="L1426" i="4"/>
  <c r="AL1426" i="4" s="1"/>
  <c r="L1929" i="4"/>
  <c r="AL1929" i="4" s="1"/>
  <c r="G1778" i="4"/>
  <c r="H1778" i="4" s="1"/>
  <c r="G267" i="4"/>
  <c r="H267" i="4" s="1"/>
  <c r="G1206" i="4"/>
  <c r="H1206" i="4" s="1"/>
  <c r="G1823" i="4"/>
  <c r="H1823" i="4" s="1"/>
  <c r="G1409" i="4"/>
  <c r="H1409" i="4" s="1"/>
  <c r="G1426" i="4"/>
  <c r="H1426" i="4" s="1"/>
  <c r="G262" i="4"/>
  <c r="H262" i="4" s="1"/>
  <c r="G1481" i="4"/>
  <c r="H1481" i="4" s="1"/>
  <c r="G251" i="4"/>
  <c r="H251" i="4" s="1"/>
  <c r="G623" i="4"/>
  <c r="H623" i="4" s="1"/>
  <c r="N1778" i="4"/>
  <c r="N1815" i="4"/>
  <c r="N1946" i="4"/>
  <c r="N994" i="4"/>
  <c r="N262" i="4"/>
  <c r="N523" i="4"/>
  <c r="N623" i="4"/>
  <c r="M547" i="4"/>
  <c r="M1821" i="4"/>
  <c r="M1907" i="4"/>
  <c r="M859" i="4"/>
  <c r="M1996" i="4"/>
  <c r="M1472" i="4"/>
  <c r="M238" i="4"/>
  <c r="M1942" i="4"/>
  <c r="M1873" i="4"/>
  <c r="L1907" i="4"/>
  <c r="AL1907" i="4" s="1"/>
  <c r="L1645" i="4"/>
  <c r="AL1645" i="4" s="1"/>
  <c r="L523" i="4"/>
  <c r="AL523" i="4" s="1"/>
  <c r="L1313" i="4"/>
  <c r="AL1313" i="4" s="1"/>
  <c r="L1823" i="4"/>
  <c r="AL1823" i="4" s="1"/>
  <c r="L1671" i="4"/>
  <c r="AL1671" i="4" s="1"/>
  <c r="G1535" i="4"/>
  <c r="H1535" i="4" s="1"/>
  <c r="G1907" i="4"/>
  <c r="H1907" i="4" s="1"/>
  <c r="G859" i="4"/>
  <c r="H859" i="4" s="1"/>
  <c r="G1846" i="4"/>
  <c r="H1846" i="4" s="1"/>
  <c r="G750" i="4"/>
  <c r="H750" i="4" s="1"/>
  <c r="N1893" i="4"/>
  <c r="N461" i="4"/>
  <c r="N267" i="4"/>
  <c r="N1448" i="4"/>
  <c r="N1313" i="4"/>
  <c r="N1075" i="4"/>
  <c r="N1185" i="4"/>
  <c r="N769" i="4"/>
  <c r="N1481" i="4"/>
  <c r="N1671" i="4"/>
  <c r="N1873" i="4"/>
  <c r="M1815" i="4"/>
  <c r="M424" i="4"/>
  <c r="M1899" i="4"/>
  <c r="M1813" i="4"/>
  <c r="M994" i="4"/>
  <c r="M1645" i="4"/>
  <c r="M1750" i="4"/>
  <c r="M1607" i="4"/>
  <c r="L1996" i="4"/>
  <c r="AL1996" i="4" s="1"/>
  <c r="L769" i="4"/>
  <c r="AL769" i="4" s="1"/>
  <c r="G1472" i="4"/>
  <c r="H1472" i="4" s="1"/>
  <c r="G1198" i="4"/>
  <c r="H1198" i="4" s="1"/>
  <c r="G801" i="4"/>
  <c r="H801" i="4" s="1"/>
  <c r="G1402" i="4"/>
  <c r="H1402" i="4" s="1"/>
  <c r="G480" i="4"/>
  <c r="H480" i="4" s="1"/>
  <c r="N1875" i="4"/>
  <c r="N1499" i="4"/>
  <c r="N1892" i="4"/>
  <c r="N1823" i="4"/>
  <c r="M1946" i="4"/>
  <c r="M961" i="4"/>
  <c r="M1075" i="4"/>
  <c r="M1409" i="4"/>
  <c r="L1206" i="4"/>
  <c r="AL1206" i="4" s="1"/>
  <c r="L1070" i="4"/>
  <c r="AL1070" i="4" s="1"/>
  <c r="L999" i="4"/>
  <c r="AL999" i="4" s="1"/>
  <c r="L1082" i="4"/>
  <c r="AL1082" i="4" s="1"/>
  <c r="L1398" i="4"/>
  <c r="AL1398" i="4" s="1"/>
  <c r="L547" i="4"/>
  <c r="AL547" i="4" s="1"/>
  <c r="L1895" i="4"/>
  <c r="AL1895" i="4" s="1"/>
  <c r="L1825" i="4"/>
  <c r="AL1825" i="4" s="1"/>
  <c r="G1899" i="4"/>
  <c r="H1899" i="4" s="1"/>
  <c r="G964" i="4"/>
  <c r="H964" i="4" s="1"/>
  <c r="G1115" i="4"/>
  <c r="H1115" i="4" s="1"/>
  <c r="G1922" i="4"/>
  <c r="H1922" i="4" s="1"/>
  <c r="G1082" i="4"/>
  <c r="H1082" i="4" s="1"/>
  <c r="G1006" i="4"/>
  <c r="H1006" i="4" s="1"/>
  <c r="G769" i="4"/>
  <c r="H769" i="4" s="1"/>
  <c r="G1927" i="4"/>
  <c r="H1927" i="4" s="1"/>
  <c r="G1873" i="4"/>
  <c r="H1873" i="4" s="1"/>
  <c r="N1899" i="4"/>
  <c r="N1367" i="4"/>
  <c r="N154" i="4"/>
  <c r="N1988" i="4"/>
  <c r="N1942" i="4"/>
  <c r="N1070" i="4"/>
  <c r="M623" i="4"/>
  <c r="M154" i="4"/>
  <c r="M370" i="4"/>
  <c r="M1448" i="4"/>
  <c r="M1206" i="4"/>
  <c r="M305" i="4"/>
  <c r="M1426" i="4"/>
  <c r="M750" i="4"/>
  <c r="M771" i="4"/>
  <c r="L994" i="4"/>
  <c r="AL994" i="4" s="1"/>
  <c r="L480" i="4"/>
  <c r="AL480" i="4" s="1"/>
  <c r="L1006" i="4"/>
  <c r="AL1006" i="4" s="1"/>
  <c r="L1296" i="4"/>
  <c r="AL1296" i="4" s="1"/>
  <c r="L424" i="4"/>
  <c r="AL424" i="4" s="1"/>
  <c r="G547" i="4"/>
  <c r="H547" i="4" s="1"/>
  <c r="N1774" i="4"/>
  <c r="N1987" i="4"/>
  <c r="N1846" i="4"/>
  <c r="N1645" i="4"/>
  <c r="N449" i="4"/>
  <c r="N1927" i="4"/>
  <c r="N480" i="4"/>
  <c r="M1499" i="4"/>
  <c r="M1774" i="4"/>
  <c r="M1666" i="4"/>
  <c r="M449" i="4"/>
  <c r="M1006" i="4"/>
  <c r="M1927" i="4"/>
  <c r="M1825" i="4"/>
  <c r="L1499" i="4"/>
  <c r="AL1499" i="4" s="1"/>
  <c r="L1885" i="4"/>
  <c r="AL1885" i="4" s="1"/>
  <c r="L961" i="4"/>
  <c r="AL961" i="4" s="1"/>
  <c r="L750" i="4"/>
  <c r="AL750" i="4" s="1"/>
  <c r="L1481" i="4"/>
  <c r="AL1481" i="4" s="1"/>
  <c r="L251" i="4"/>
  <c r="AL251" i="4" s="1"/>
  <c r="G1892" i="4"/>
  <c r="H1892" i="4" s="1"/>
  <c r="G1815" i="4"/>
  <c r="H1815" i="4" s="1"/>
  <c r="G872" i="4"/>
  <c r="H872" i="4" s="1"/>
  <c r="G1666" i="4"/>
  <c r="H1666" i="4" s="1"/>
  <c r="G323" i="4"/>
  <c r="H323" i="4" s="1"/>
  <c r="G1313" i="4"/>
  <c r="H1313" i="4" s="1"/>
  <c r="G1929" i="4"/>
  <c r="H1929" i="4" s="1"/>
  <c r="G424" i="4"/>
  <c r="H424" i="4" s="1"/>
  <c r="G238" i="4"/>
  <c r="H238" i="4" s="1"/>
  <c r="N964" i="4"/>
  <c r="N961" i="4"/>
  <c r="N1813" i="4"/>
  <c r="N1082" i="4"/>
  <c r="N888" i="4"/>
  <c r="N370" i="4"/>
  <c r="N238" i="4"/>
  <c r="M1893" i="4"/>
  <c r="M1198" i="4"/>
  <c r="M1755" i="4"/>
  <c r="M769" i="4"/>
  <c r="M1343" i="4"/>
  <c r="L1875" i="4"/>
  <c r="AL1875" i="4" s="1"/>
  <c r="L1075" i="4"/>
  <c r="AL1075" i="4" s="1"/>
  <c r="L964" i="4"/>
  <c r="AL964" i="4" s="1"/>
  <c r="L1607" i="4"/>
  <c r="AL1607" i="4" s="1"/>
  <c r="L1988" i="4"/>
  <c r="AL1988" i="4" s="1"/>
  <c r="L1813" i="4"/>
  <c r="AL1813" i="4" s="1"/>
  <c r="L1343" i="4"/>
  <c r="AL1343" i="4" s="1"/>
  <c r="L623" i="4"/>
  <c r="AL623" i="4" s="1"/>
  <c r="N1198" i="4"/>
  <c r="G1499" i="4"/>
  <c r="H1499" i="4" s="1"/>
  <c r="G1988" i="4"/>
  <c r="H1988" i="4" s="1"/>
  <c r="G1996" i="4"/>
  <c r="H1996" i="4" s="1"/>
  <c r="G1398" i="4"/>
  <c r="H1398" i="4" s="1"/>
  <c r="G370" i="4"/>
  <c r="H370" i="4" s="1"/>
  <c r="N1115" i="4"/>
  <c r="N305" i="4"/>
  <c r="N251" i="4"/>
  <c r="N1296" i="4"/>
  <c r="N1607" i="4"/>
  <c r="M207" i="4"/>
  <c r="M964" i="4"/>
  <c r="M1846" i="4"/>
  <c r="M999" i="4"/>
  <c r="M1929" i="4"/>
  <c r="M1671" i="4"/>
  <c r="L1666" i="4"/>
  <c r="AL1666" i="4" s="1"/>
  <c r="L1742" i="4"/>
  <c r="AL1742" i="4" s="1"/>
  <c r="G1343" i="4"/>
  <c r="H1343" i="4" s="1"/>
  <c r="G1774" i="4"/>
  <c r="H1774" i="4" s="1"/>
  <c r="G1987" i="4"/>
  <c r="H1987" i="4" s="1"/>
  <c r="G1755" i="4"/>
  <c r="H1755" i="4" s="1"/>
  <c r="G1885" i="4"/>
  <c r="H1885" i="4" s="1"/>
  <c r="G305" i="4"/>
  <c r="H305" i="4" s="1"/>
  <c r="G1750" i="4"/>
  <c r="H1750" i="4" s="1"/>
  <c r="G771" i="4"/>
  <c r="H771" i="4" s="1"/>
  <c r="G1607" i="4"/>
  <c r="H1607" i="4" s="1"/>
  <c r="N207" i="4"/>
  <c r="N1409" i="4"/>
  <c r="N1398" i="4"/>
  <c r="N750" i="4"/>
  <c r="N424" i="4"/>
  <c r="M461" i="4"/>
  <c r="M1875" i="4"/>
  <c r="M523" i="4"/>
  <c r="M1296" i="4"/>
  <c r="L888" i="4"/>
  <c r="AL888" i="4" s="1"/>
  <c r="L323" i="4"/>
  <c r="AL323" i="4" s="1"/>
  <c r="L1472" i="4"/>
  <c r="AL1472" i="4" s="1"/>
  <c r="L1922" i="4"/>
  <c r="AL1922" i="4" s="1"/>
  <c r="L1750" i="4"/>
  <c r="AL1750" i="4" s="1"/>
  <c r="L449" i="4"/>
  <c r="AL449" i="4" s="1"/>
  <c r="L262" i="4"/>
  <c r="AL262" i="4" s="1"/>
  <c r="G1821" i="4"/>
  <c r="H1821" i="4" s="1"/>
  <c r="G154" i="4"/>
  <c r="H154" i="4" s="1"/>
  <c r="G888" i="4"/>
  <c r="H888" i="4" s="1"/>
  <c r="G1942" i="4"/>
  <c r="H1942" i="4" s="1"/>
  <c r="G461" i="4"/>
  <c r="H461" i="4" s="1"/>
  <c r="G1875" i="4"/>
  <c r="H1875" i="4" s="1"/>
  <c r="G207" i="4"/>
  <c r="H207" i="4" s="1"/>
  <c r="G1185" i="4"/>
  <c r="H1185" i="4" s="1"/>
  <c r="G1825" i="4"/>
  <c r="H1825" i="4" s="1"/>
  <c r="N1821" i="4"/>
  <c r="N1666" i="4"/>
  <c r="N859" i="4"/>
  <c r="N323" i="4"/>
  <c r="N1755" i="4"/>
  <c r="N1922" i="4"/>
  <c r="N1750" i="4"/>
  <c r="N1218" i="4"/>
  <c r="M1778" i="4"/>
  <c r="M888" i="4"/>
  <c r="M1367" i="4"/>
  <c r="M1892" i="4"/>
  <c r="M323" i="4"/>
  <c r="M1070" i="4"/>
  <c r="M1313" i="4"/>
  <c r="M262" i="4"/>
  <c r="M1481" i="4"/>
  <c r="M251" i="4"/>
  <c r="L1755" i="4"/>
  <c r="AL1755" i="4" s="1"/>
  <c r="L801" i="4"/>
  <c r="AL801" i="4" s="1"/>
  <c r="L1927" i="4"/>
  <c r="AL1927" i="4" s="1"/>
  <c r="L1402" i="4"/>
  <c r="AL1402" i="4" s="1"/>
  <c r="L1893" i="4"/>
  <c r="AL1893" i="4" s="1"/>
  <c r="L1367" i="4"/>
  <c r="AL1367" i="4" s="1"/>
  <c r="L1821" i="4"/>
  <c r="AL1821" i="4" s="1"/>
  <c r="L207" i="4"/>
  <c r="AL207" i="4" s="1"/>
  <c r="L1115" i="4"/>
  <c r="AL1115" i="4" s="1"/>
  <c r="L305" i="4"/>
  <c r="AL305" i="4" s="1"/>
  <c r="L461" i="4"/>
  <c r="AL461" i="4" s="1"/>
  <c r="L154" i="4"/>
  <c r="AL154" i="4" s="1"/>
  <c r="L1892" i="4"/>
  <c r="AL1892" i="4" s="1"/>
  <c r="L1946" i="4"/>
  <c r="AL1946" i="4" s="1"/>
  <c r="L1774" i="4"/>
  <c r="AL1774" i="4" s="1"/>
  <c r="L1815" i="4"/>
  <c r="AL1815" i="4" s="1"/>
  <c r="L267" i="4"/>
  <c r="AL267" i="4" s="1"/>
  <c r="L1198" i="4"/>
  <c r="AL1198" i="4" s="1"/>
  <c r="G1597" i="4"/>
  <c r="H1597" i="4" s="1"/>
  <c r="L1531" i="4"/>
  <c r="AL1531" i="4" s="1"/>
  <c r="M948" i="4"/>
  <c r="L1778" i="4"/>
  <c r="AL1778" i="4" s="1"/>
  <c r="L859" i="4"/>
  <c r="AL859" i="4" s="1"/>
  <c r="L1448" i="4"/>
  <c r="AL1448" i="4" s="1"/>
  <c r="L1103" i="4"/>
  <c r="AL1103" i="4" s="1"/>
  <c r="L1976" i="4"/>
  <c r="AL1976" i="4" s="1"/>
  <c r="L1490" i="4"/>
  <c r="AL1490" i="4" s="1"/>
  <c r="L65" i="4"/>
  <c r="AL65" i="4" s="1"/>
  <c r="L1474" i="4"/>
  <c r="AL1474" i="4" s="1"/>
  <c r="L1655" i="4"/>
  <c r="AL1655" i="4" s="1"/>
  <c r="L1488" i="4"/>
  <c r="AL1488" i="4" s="1"/>
  <c r="L1754" i="4"/>
  <c r="AL1754" i="4" s="1"/>
  <c r="M1486" i="4"/>
  <c r="L807" i="4"/>
  <c r="AL807" i="4" s="1"/>
  <c r="L978" i="4"/>
  <c r="AL978" i="4" s="1"/>
  <c r="L1523" i="4"/>
  <c r="AL1523" i="4" s="1"/>
  <c r="G1554" i="4"/>
  <c r="H1554" i="4" s="1"/>
  <c r="M1679" i="4"/>
  <c r="L1486" i="4"/>
  <c r="AL1486" i="4" s="1"/>
  <c r="L475" i="4"/>
  <c r="AL475" i="4" s="1"/>
  <c r="L1568" i="4"/>
  <c r="AL1568" i="4" s="1"/>
  <c r="L1987" i="4"/>
  <c r="AL1987" i="4" s="1"/>
  <c r="L1712" i="4"/>
  <c r="AL1712" i="4" s="1"/>
  <c r="L991" i="4"/>
  <c r="AL991" i="4" s="1"/>
  <c r="L940" i="4"/>
  <c r="AL940" i="4" s="1"/>
  <c r="L672" i="4"/>
  <c r="AL672" i="4" s="1"/>
  <c r="L353" i="4"/>
  <c r="AL353" i="4" s="1"/>
  <c r="L1899" i="4"/>
  <c r="AL1899" i="4" s="1"/>
  <c r="L985" i="4"/>
  <c r="AL985" i="4" s="1"/>
  <c r="L1784" i="4"/>
  <c r="AL1784" i="4" s="1"/>
  <c r="L1411" i="4"/>
  <c r="AL1411" i="4" s="1"/>
  <c r="M1435" i="4"/>
  <c r="N281" i="4"/>
  <c r="O281" i="4" s="1"/>
  <c r="M926" i="4"/>
  <c r="G1571" i="4"/>
  <c r="H1571" i="4" s="1"/>
  <c r="M1739" i="4"/>
  <c r="M863" i="4"/>
  <c r="L1739" i="4"/>
  <c r="AL1739" i="4" s="1"/>
  <c r="L960" i="4"/>
  <c r="AL960" i="4" s="1"/>
  <c r="L870" i="4"/>
  <c r="AL870" i="4" s="1"/>
  <c r="N1405" i="4"/>
  <c r="G1053" i="4"/>
  <c r="H1053" i="4" s="1"/>
  <c r="M559" i="4"/>
  <c r="N1044" i="4"/>
  <c r="L59" i="4"/>
  <c r="AL59" i="4" s="1"/>
  <c r="G1090" i="4"/>
  <c r="H1090" i="4" s="1"/>
  <c r="G1734" i="4"/>
  <c r="H1734" i="4" s="1"/>
  <c r="N1925" i="4"/>
  <c r="N559" i="4"/>
  <c r="M1127" i="4"/>
  <c r="G990" i="4"/>
  <c r="H990" i="4" s="1"/>
  <c r="N1435" i="4"/>
  <c r="M1072" i="4"/>
  <c r="G1933" i="4"/>
  <c r="H1933" i="4" s="1"/>
  <c r="N389" i="4"/>
  <c r="N1718" i="4"/>
  <c r="M106" i="4"/>
  <c r="M772" i="4"/>
  <c r="L1217" i="4"/>
  <c r="AL1217" i="4" s="1"/>
  <c r="G1993" i="4"/>
  <c r="H1993" i="4" s="1"/>
  <c r="G352" i="4"/>
  <c r="H352" i="4" s="1"/>
  <c r="G1984" i="4"/>
  <c r="H1984" i="4" s="1"/>
  <c r="G389" i="4"/>
  <c r="H389" i="4" s="1"/>
  <c r="G1464" i="4"/>
  <c r="H1464" i="4" s="1"/>
  <c r="G1289" i="4"/>
  <c r="H1289" i="4" s="1"/>
  <c r="G1388" i="4"/>
  <c r="H1388" i="4" s="1"/>
  <c r="G1183" i="4"/>
  <c r="H1183" i="4" s="1"/>
  <c r="N1553" i="4"/>
  <c r="N1053" i="4"/>
  <c r="N59" i="4"/>
  <c r="N1935" i="4"/>
  <c r="N1891" i="4"/>
  <c r="N600" i="4"/>
  <c r="N1849" i="4"/>
  <c r="M1954" i="4"/>
  <c r="M1188" i="4"/>
  <c r="M1924" i="4"/>
  <c r="M1862" i="4"/>
  <c r="M766" i="4"/>
  <c r="M1864" i="4"/>
  <c r="M1719" i="4"/>
  <c r="M647" i="4"/>
  <c r="M1715" i="4"/>
  <c r="L1874" i="4"/>
  <c r="AL1874" i="4" s="1"/>
  <c r="L1805" i="4"/>
  <c r="AL1805" i="4" s="1"/>
  <c r="L371" i="4"/>
  <c r="AL371" i="4" s="1"/>
  <c r="L376" i="4"/>
  <c r="AL376" i="4" s="1"/>
  <c r="L1558" i="4"/>
  <c r="AL1558" i="4" s="1"/>
  <c r="L1464" i="4"/>
  <c r="AL1464" i="4" s="1"/>
  <c r="L509" i="4"/>
  <c r="AL509" i="4" s="1"/>
  <c r="L196" i="4"/>
  <c r="AL196" i="4" s="1"/>
  <c r="L1221" i="4"/>
  <c r="AL1221" i="4" s="1"/>
  <c r="L1090" i="4"/>
  <c r="AL1090" i="4" s="1"/>
  <c r="L1110" i="4"/>
  <c r="AL1110" i="4" s="1"/>
  <c r="L1422" i="4"/>
  <c r="AL1422" i="4" s="1"/>
  <c r="L741" i="4"/>
  <c r="AL741" i="4" s="1"/>
  <c r="L1852" i="4"/>
  <c r="AL1852" i="4" s="1"/>
  <c r="L298" i="4"/>
  <c r="AL298" i="4" s="1"/>
  <c r="L1811" i="4"/>
  <c r="AL1811" i="4" s="1"/>
  <c r="G333" i="4"/>
  <c r="H333" i="4" s="1"/>
  <c r="G196" i="4"/>
  <c r="H196" i="4" s="1"/>
  <c r="G926" i="4"/>
  <c r="H926" i="4" s="1"/>
  <c r="G1435" i="4"/>
  <c r="H1435" i="4" s="1"/>
  <c r="G1935" i="4"/>
  <c r="H1935" i="4" s="1"/>
  <c r="N1804" i="4"/>
  <c r="N1984" i="4"/>
  <c r="N1217" i="4"/>
  <c r="N1933" i="4"/>
  <c r="M256" i="4"/>
  <c r="M1804" i="4"/>
  <c r="M376" i="4"/>
  <c r="M1008" i="4"/>
  <c r="M1718" i="4"/>
  <c r="M1497" i="4"/>
  <c r="M196" i="4"/>
  <c r="M1388" i="4"/>
  <c r="M1522" i="4"/>
  <c r="M59" i="4"/>
  <c r="M870" i="4"/>
  <c r="M1933" i="4"/>
  <c r="M1573" i="4"/>
  <c r="L1053" i="4"/>
  <c r="AL1053" i="4" s="1"/>
  <c r="L1993" i="4"/>
  <c r="AL1993" i="4" s="1"/>
  <c r="L1451" i="4"/>
  <c r="AL1451" i="4" s="1"/>
  <c r="L1845" i="4"/>
  <c r="AL1845" i="4" s="1"/>
  <c r="L412" i="4"/>
  <c r="AL412" i="4" s="1"/>
  <c r="L533" i="4"/>
  <c r="AL533" i="4" s="1"/>
  <c r="L159" i="4"/>
  <c r="AL159" i="4" s="1"/>
  <c r="L1702" i="4"/>
  <c r="AL1702" i="4" s="1"/>
  <c r="L1714" i="4"/>
  <c r="AL1714" i="4" s="1"/>
  <c r="L106" i="4"/>
  <c r="AL106" i="4" s="1"/>
  <c r="L772" i="4"/>
  <c r="AL772" i="4" s="1"/>
  <c r="G927" i="4"/>
  <c r="H927" i="4" s="1"/>
  <c r="G766" i="4"/>
  <c r="H766" i="4" s="1"/>
  <c r="G960" i="4"/>
  <c r="H960" i="4" s="1"/>
  <c r="G1924" i="4"/>
  <c r="H1924" i="4" s="1"/>
  <c r="N504" i="4"/>
  <c r="N376" i="4"/>
  <c r="N927" i="4"/>
  <c r="N1558" i="4"/>
  <c r="N1090" i="4"/>
  <c r="N870" i="4"/>
  <c r="N609" i="4"/>
  <c r="N1497" i="4"/>
  <c r="M1553" i="4"/>
  <c r="M1925" i="4"/>
  <c r="M609" i="4"/>
  <c r="M1762" i="4"/>
  <c r="M1533" i="4"/>
  <c r="M1065" i="4"/>
  <c r="M131" i="4"/>
  <c r="L1924" i="4"/>
  <c r="AL1924" i="4" s="1"/>
  <c r="L926" i="4"/>
  <c r="AL926" i="4" s="1"/>
  <c r="L1435" i="4"/>
  <c r="AL1435" i="4" s="1"/>
  <c r="L1969" i="4"/>
  <c r="AL1969" i="4" s="1"/>
  <c r="L1717" i="4"/>
  <c r="AL1717" i="4" s="1"/>
  <c r="L1831" i="4"/>
  <c r="AL1831" i="4" s="1"/>
  <c r="L1591" i="4"/>
  <c r="AL1591" i="4" s="1"/>
  <c r="G1477" i="4"/>
  <c r="H1477" i="4" s="1"/>
  <c r="G1969" i="4"/>
  <c r="H1969" i="4" s="1"/>
  <c r="G1405" i="4"/>
  <c r="H1405" i="4" s="1"/>
  <c r="G1852" i="4"/>
  <c r="H1852" i="4" s="1"/>
  <c r="G59" i="4"/>
  <c r="H59" i="4" s="1"/>
  <c r="N256" i="4"/>
  <c r="N250" i="4"/>
  <c r="N414" i="4"/>
  <c r="N1864" i="4"/>
  <c r="N509" i="4"/>
  <c r="M352" i="4"/>
  <c r="M505" i="4"/>
  <c r="M1871" i="4"/>
  <c r="M597" i="4"/>
  <c r="M1289" i="4"/>
  <c r="M1911" i="4"/>
  <c r="L1673" i="4"/>
  <c r="AL1673" i="4" s="1"/>
  <c r="L1891" i="4"/>
  <c r="AL1891" i="4" s="1"/>
  <c r="L948" i="4"/>
  <c r="AL948" i="4" s="1"/>
  <c r="L841" i="4"/>
  <c r="AL841" i="4" s="1"/>
  <c r="L1127" i="4"/>
  <c r="AL1127" i="4" s="1"/>
  <c r="L1044" i="4"/>
  <c r="AL1044" i="4" s="1"/>
  <c r="L1661" i="4"/>
  <c r="AL1661" i="4" s="1"/>
  <c r="L1871" i="4"/>
  <c r="AL1871" i="4" s="1"/>
  <c r="L1747" i="4"/>
  <c r="AL1747" i="4" s="1"/>
  <c r="L1862" i="4"/>
  <c r="AL1862" i="4" s="1"/>
  <c r="L1522" i="4"/>
  <c r="AL1522" i="4" s="1"/>
  <c r="L1294" i="4"/>
  <c r="AL1294" i="4" s="1"/>
  <c r="G1925" i="4"/>
  <c r="H1925" i="4" s="1"/>
  <c r="G1127" i="4"/>
  <c r="H1127" i="4" s="1"/>
  <c r="G414" i="4"/>
  <c r="H414" i="4" s="1"/>
  <c r="G1533" i="4"/>
  <c r="H1533" i="4" s="1"/>
  <c r="G412" i="4"/>
  <c r="H412" i="4" s="1"/>
  <c r="G741" i="4"/>
  <c r="H741" i="4" s="1"/>
  <c r="G1911" i="4"/>
  <c r="H1911" i="4" s="1"/>
  <c r="N960" i="4"/>
  <c r="N1195" i="4"/>
  <c r="N1969" i="4"/>
  <c r="N377" i="4"/>
  <c r="N1522" i="4"/>
  <c r="N1591" i="4"/>
  <c r="M1993" i="4"/>
  <c r="M250" i="4"/>
  <c r="M1845" i="4"/>
  <c r="M1558" i="4"/>
  <c r="M412" i="4"/>
  <c r="M1747" i="4"/>
  <c r="M1110" i="4"/>
  <c r="M1717" i="4"/>
  <c r="M279" i="4"/>
  <c r="M1591" i="4"/>
  <c r="L847" i="4"/>
  <c r="AL847" i="4" s="1"/>
  <c r="L1954" i="4"/>
  <c r="AL1954" i="4" s="1"/>
  <c r="L250" i="4"/>
  <c r="AL250" i="4" s="1"/>
  <c r="L389" i="4"/>
  <c r="AL389" i="4" s="1"/>
  <c r="L927" i="4"/>
  <c r="AL927" i="4" s="1"/>
  <c r="L414" i="4"/>
  <c r="AL414" i="4" s="1"/>
  <c r="L213" i="4"/>
  <c r="AL213" i="4" s="1"/>
  <c r="L1743" i="4"/>
  <c r="AL1743" i="4" s="1"/>
  <c r="L779" i="4"/>
  <c r="AL779" i="4" s="1"/>
  <c r="L399" i="4"/>
  <c r="AL399" i="4" s="1"/>
  <c r="L1978" i="4"/>
  <c r="AL1978" i="4" s="1"/>
  <c r="G841" i="4"/>
  <c r="H841" i="4" s="1"/>
  <c r="G1044" i="4"/>
  <c r="H1044" i="4" s="1"/>
  <c r="G281" i="4"/>
  <c r="H281" i="4" s="1"/>
  <c r="G509" i="4"/>
  <c r="H509" i="4" s="1"/>
  <c r="G647" i="4"/>
  <c r="H647" i="4" s="1"/>
  <c r="G131" i="4"/>
  <c r="H131" i="4" s="1"/>
  <c r="G1522" i="4"/>
  <c r="H1522" i="4" s="1"/>
  <c r="G106" i="4"/>
  <c r="H106" i="4" s="1"/>
  <c r="G772" i="4"/>
  <c r="H772" i="4" s="1"/>
  <c r="G1831" i="4"/>
  <c r="H1831" i="4" s="1"/>
  <c r="N1762" i="4"/>
  <c r="N1127" i="4"/>
  <c r="N1571" i="4"/>
  <c r="N196" i="4"/>
  <c r="N926" i="4"/>
  <c r="N1065" i="4"/>
  <c r="N231" i="4"/>
  <c r="N1388" i="4"/>
  <c r="N1852" i="4"/>
  <c r="N1183" i="4"/>
  <c r="N772" i="4"/>
  <c r="N990" i="4"/>
  <c r="N1924" i="4"/>
  <c r="N741" i="4"/>
  <c r="N863" i="4"/>
  <c r="M504" i="4"/>
  <c r="M275" i="4"/>
  <c r="M1464" i="4"/>
  <c r="M1542" i="4"/>
  <c r="M1255" i="4"/>
  <c r="M1702" i="4"/>
  <c r="M931" i="4"/>
  <c r="L1497" i="4"/>
  <c r="AL1497" i="4" s="1"/>
  <c r="L1542" i="4"/>
  <c r="AL1542" i="4" s="1"/>
  <c r="L1527" i="4"/>
  <c r="AL1527" i="4" s="1"/>
  <c r="L1533" i="4"/>
  <c r="AL1533" i="4" s="1"/>
  <c r="L1715" i="4"/>
  <c r="AL1715" i="4" s="1"/>
  <c r="L609" i="4"/>
  <c r="AL609" i="4" s="1"/>
  <c r="L990" i="4"/>
  <c r="AL990" i="4" s="1"/>
  <c r="L863" i="4"/>
  <c r="AL863" i="4" s="1"/>
  <c r="G1553" i="4"/>
  <c r="H1553" i="4" s="1"/>
  <c r="G504" i="4"/>
  <c r="H504" i="4" s="1"/>
  <c r="G1194" i="4"/>
  <c r="H1194" i="4" s="1"/>
  <c r="G376" i="4"/>
  <c r="H376" i="4" s="1"/>
  <c r="G1195" i="4"/>
  <c r="H1195" i="4" s="1"/>
  <c r="G1719" i="4"/>
  <c r="H1719" i="4" s="1"/>
  <c r="G600" i="4"/>
  <c r="H600" i="4" s="1"/>
  <c r="N1194" i="4"/>
  <c r="N412" i="4"/>
  <c r="N1255" i="4"/>
  <c r="N1719" i="4"/>
  <c r="N131" i="4"/>
  <c r="N931" i="4"/>
  <c r="N1314" i="4"/>
  <c r="M1044" i="4"/>
  <c r="M389" i="4"/>
  <c r="M1527" i="4"/>
  <c r="M1969" i="4"/>
  <c r="M960" i="4"/>
  <c r="M377" i="4"/>
  <c r="M1183" i="4"/>
  <c r="L1925" i="4"/>
  <c r="AL1925" i="4" s="1"/>
  <c r="L1911" i="4"/>
  <c r="AL1911" i="4" s="1"/>
  <c r="L1477" i="4"/>
  <c r="AL1477" i="4" s="1"/>
  <c r="L600" i="4"/>
  <c r="AL600" i="4" s="1"/>
  <c r="L1762" i="4"/>
  <c r="AL1762" i="4" s="1"/>
  <c r="L583" i="4"/>
  <c r="AL583" i="4" s="1"/>
  <c r="L1072" i="4"/>
  <c r="AL1072" i="4" s="1"/>
  <c r="L231" i="4"/>
  <c r="AL231" i="4" s="1"/>
  <c r="L597" i="4"/>
  <c r="AL597" i="4" s="1"/>
  <c r="L1195" i="4"/>
  <c r="AL1195" i="4" s="1"/>
  <c r="L559" i="4"/>
  <c r="AL559" i="4" s="1"/>
  <c r="L1933" i="4"/>
  <c r="AL1933" i="4" s="1"/>
  <c r="L931" i="4"/>
  <c r="AL931" i="4" s="1"/>
  <c r="L279" i="4"/>
  <c r="AL279" i="4" s="1"/>
  <c r="G1762" i="4"/>
  <c r="H1762" i="4" s="1"/>
  <c r="G1718" i="4"/>
  <c r="H1718" i="4" s="1"/>
  <c r="G1542" i="4"/>
  <c r="H1542" i="4" s="1"/>
  <c r="G1255" i="4"/>
  <c r="H1255" i="4" s="1"/>
  <c r="G377" i="4"/>
  <c r="H377" i="4" s="1"/>
  <c r="G870" i="4"/>
  <c r="H870" i="4" s="1"/>
  <c r="G1573" i="4"/>
  <c r="H1573" i="4" s="1"/>
  <c r="G1056" i="4"/>
  <c r="H1056" i="4" s="1"/>
  <c r="G931" i="4"/>
  <c r="H931" i="4" s="1"/>
  <c r="N1477" i="4"/>
  <c r="N275" i="4"/>
  <c r="N1008" i="4"/>
  <c r="N766" i="4"/>
  <c r="N1527" i="4"/>
  <c r="N1533" i="4"/>
  <c r="N106" i="4"/>
  <c r="M1477" i="4"/>
  <c r="M841" i="4"/>
  <c r="M1984" i="4"/>
  <c r="M1217" i="4"/>
  <c r="M231" i="4"/>
  <c r="M990" i="4"/>
  <c r="L1553" i="4"/>
  <c r="AL1553" i="4" s="1"/>
  <c r="L504" i="4"/>
  <c r="AL504" i="4" s="1"/>
  <c r="L1386" i="4"/>
  <c r="AL1386" i="4" s="1"/>
  <c r="L738" i="4"/>
  <c r="AL738" i="4" s="1"/>
  <c r="L505" i="4"/>
  <c r="AL505" i="4" s="1"/>
  <c r="L211" i="4"/>
  <c r="AL211" i="4" s="1"/>
  <c r="L1405" i="4"/>
  <c r="AL1405" i="4" s="1"/>
  <c r="L1939" i="4"/>
  <c r="AL1939" i="4" s="1"/>
  <c r="L915" i="4"/>
  <c r="AL915" i="4" s="1"/>
  <c r="L976" i="4"/>
  <c r="AL976" i="4" s="1"/>
  <c r="L1403" i="4"/>
  <c r="AL1403" i="4" s="1"/>
  <c r="G1739" i="4"/>
  <c r="H1739" i="4" s="1"/>
  <c r="G1217" i="4"/>
  <c r="H1217" i="4" s="1"/>
  <c r="G559" i="4"/>
  <c r="H559" i="4" s="1"/>
  <c r="G863" i="4"/>
  <c r="H863" i="4" s="1"/>
  <c r="N1993" i="4"/>
  <c r="N1464" i="4"/>
  <c r="N1542" i="4"/>
  <c r="N1831" i="4"/>
  <c r="N1911" i="4"/>
  <c r="N1056" i="4"/>
  <c r="N1715" i="4"/>
  <c r="M1874" i="4"/>
  <c r="M1805" i="4"/>
  <c r="M1386" i="4"/>
  <c r="M583" i="4"/>
  <c r="M927" i="4"/>
  <c r="M741" i="4"/>
  <c r="M600" i="4"/>
  <c r="M509" i="4"/>
  <c r="L352" i="4"/>
  <c r="AL352" i="4" s="1"/>
  <c r="L766" i="4"/>
  <c r="AL766" i="4" s="1"/>
  <c r="L333" i="4"/>
  <c r="AL333" i="4" s="1"/>
  <c r="L1255" i="4"/>
  <c r="AL1255" i="4" s="1"/>
  <c r="L647" i="4"/>
  <c r="AL647" i="4" s="1"/>
  <c r="L1388" i="4"/>
  <c r="AL1388" i="4" s="1"/>
  <c r="L1314" i="4"/>
  <c r="AL1314" i="4" s="1"/>
  <c r="L377" i="4"/>
  <c r="AL377" i="4" s="1"/>
  <c r="L1183" i="4"/>
  <c r="AL1183" i="4" s="1"/>
  <c r="L1935" i="4"/>
  <c r="AL1935" i="4" s="1"/>
  <c r="G1008" i="4"/>
  <c r="H1008" i="4" s="1"/>
  <c r="G250" i="4"/>
  <c r="H250" i="4" s="1"/>
  <c r="G1497" i="4"/>
  <c r="H1497" i="4" s="1"/>
  <c r="G1527" i="4"/>
  <c r="H1527" i="4" s="1"/>
  <c r="G231" i="4"/>
  <c r="H231" i="4" s="1"/>
  <c r="G1864" i="4"/>
  <c r="H1864" i="4" s="1"/>
  <c r="G1717" i="4"/>
  <c r="H1717" i="4" s="1"/>
  <c r="G1314" i="4"/>
  <c r="H1314" i="4" s="1"/>
  <c r="G1591" i="4"/>
  <c r="H1591" i="4" s="1"/>
  <c r="G609" i="4"/>
  <c r="H609" i="4" s="1"/>
  <c r="N841" i="4"/>
  <c r="N333" i="4"/>
  <c r="N1717" i="4"/>
  <c r="N647" i="4"/>
  <c r="N1702" i="4"/>
  <c r="N1573" i="4"/>
  <c r="M1053" i="4"/>
  <c r="M414" i="4"/>
  <c r="M1090" i="4"/>
  <c r="M1195" i="4"/>
  <c r="M1405" i="4"/>
  <c r="M1314" i="4"/>
  <c r="L1573" i="4"/>
  <c r="AL1573" i="4" s="1"/>
  <c r="L1194" i="4"/>
  <c r="AL1194" i="4" s="1"/>
  <c r="L1804" i="4"/>
  <c r="AL1804" i="4" s="1"/>
  <c r="L275" i="4"/>
  <c r="AL275" i="4" s="1"/>
  <c r="L1984" i="4"/>
  <c r="AL1984" i="4" s="1"/>
  <c r="L1008" i="4"/>
  <c r="AL1008" i="4" s="1"/>
  <c r="L1718" i="4"/>
  <c r="AL1718" i="4" s="1"/>
  <c r="L1864" i="4"/>
  <c r="AL1864" i="4" s="1"/>
  <c r="L1719" i="4"/>
  <c r="AL1719" i="4" s="1"/>
  <c r="L131" i="4"/>
  <c r="AL131" i="4" s="1"/>
  <c r="G1874" i="4"/>
  <c r="H1874" i="4" s="1"/>
  <c r="G1804" i="4"/>
  <c r="H1804" i="4" s="1"/>
  <c r="G275" i="4"/>
  <c r="H275" i="4" s="1"/>
  <c r="G1558" i="4"/>
  <c r="H1558" i="4" s="1"/>
  <c r="G1065" i="4"/>
  <c r="H1065" i="4" s="1"/>
  <c r="G1702" i="4"/>
  <c r="H1702" i="4" s="1"/>
  <c r="G279" i="4"/>
  <c r="H279" i="4" s="1"/>
  <c r="G1715" i="4"/>
  <c r="H1715" i="4" s="1"/>
  <c r="G1072" i="4"/>
  <c r="H1072" i="4" s="1"/>
  <c r="N1874" i="4"/>
  <c r="N1739" i="4"/>
  <c r="N352" i="4"/>
  <c r="N279" i="4"/>
  <c r="N1072" i="4"/>
  <c r="M1194" i="4"/>
  <c r="M1056" i="4"/>
  <c r="M333" i="4"/>
  <c r="M1571" i="4"/>
  <c r="M211" i="4"/>
  <c r="M1852" i="4"/>
  <c r="M1831" i="4"/>
  <c r="M1935" i="4"/>
  <c r="L1060" i="4"/>
  <c r="AL1060" i="4" s="1"/>
  <c r="L1188" i="4"/>
  <c r="AL1188" i="4" s="1"/>
  <c r="L1065" i="4"/>
  <c r="AL1065" i="4" s="1"/>
  <c r="L705" i="4"/>
  <c r="AL705" i="4" s="1"/>
  <c r="L1887" i="4"/>
  <c r="AL1887" i="4" s="1"/>
  <c r="L1571" i="4"/>
  <c r="AL1571" i="4" s="1"/>
  <c r="L1766" i="4"/>
  <c r="AL1766" i="4" s="1"/>
  <c r="L1056" i="4"/>
  <c r="AL1056" i="4" s="1"/>
  <c r="L209" i="4"/>
  <c r="AL209" i="4" s="1"/>
  <c r="L887" i="4"/>
  <c r="AL887" i="4" s="1"/>
  <c r="L1400" i="4"/>
  <c r="AL1400" i="4" s="1"/>
  <c r="L69" i="4"/>
  <c r="AL69" i="4" s="1"/>
  <c r="L1457" i="4"/>
  <c r="AL1457" i="4" s="1"/>
  <c r="L1427" i="4"/>
  <c r="AL1427" i="4" s="1"/>
  <c r="L87" i="4"/>
  <c r="AL87" i="4" s="1"/>
  <c r="L1247" i="4"/>
  <c r="AL1247" i="4" s="1"/>
  <c r="L160" i="4"/>
  <c r="AL160" i="4" s="1"/>
  <c r="L1616" i="4"/>
  <c r="AL1616" i="4" s="1"/>
  <c r="L1820" i="4"/>
  <c r="AL1820" i="4" s="1"/>
  <c r="G1489" i="4"/>
  <c r="H1489" i="4" s="1"/>
  <c r="N861" i="4"/>
  <c r="N1780" i="4"/>
  <c r="N477" i="4"/>
  <c r="N406" i="4"/>
  <c r="M1660" i="4"/>
  <c r="L871" i="4"/>
  <c r="AL871" i="4" s="1"/>
  <c r="N1709" i="4"/>
  <c r="N1373" i="4"/>
  <c r="M781" i="4"/>
  <c r="N1357" i="4"/>
  <c r="M467" i="4"/>
  <c r="M1775" i="4"/>
  <c r="M881" i="4"/>
  <c r="G1423" i="4"/>
  <c r="H1423" i="4" s="1"/>
  <c r="N43" i="4"/>
  <c r="M1170" i="4"/>
  <c r="L1232" i="4"/>
  <c r="AL1232" i="4" s="1"/>
  <c r="N1838" i="4"/>
  <c r="M1855" i="4"/>
  <c r="M1838" i="4"/>
  <c r="M1361" i="4"/>
  <c r="G860" i="4"/>
  <c r="H860" i="4" s="1"/>
  <c r="G1780" i="4"/>
  <c r="H1780" i="4" s="1"/>
  <c r="G878" i="4"/>
  <c r="H878" i="4" s="1"/>
  <c r="N1359" i="4"/>
  <c r="N909" i="4"/>
  <c r="M1780" i="4"/>
  <c r="M1790" i="4"/>
  <c r="M871" i="4"/>
  <c r="L115" i="4"/>
  <c r="AL115" i="4" s="1"/>
  <c r="L406" i="4"/>
  <c r="AL406" i="4" s="1"/>
  <c r="G966" i="4"/>
  <c r="H966" i="4" s="1"/>
  <c r="G742" i="4"/>
  <c r="H742" i="4" s="1"/>
  <c r="G1594" i="4"/>
  <c r="H1594" i="4" s="1"/>
  <c r="G1790" i="4"/>
  <c r="H1790" i="4" s="1"/>
  <c r="N571" i="4"/>
  <c r="N1906" i="4"/>
  <c r="M406" i="4"/>
  <c r="G1919" i="4"/>
  <c r="H1919" i="4" s="1"/>
  <c r="G1556" i="4"/>
  <c r="H1556" i="4" s="1"/>
  <c r="G1136" i="4"/>
  <c r="H1136" i="4" s="1"/>
  <c r="G1291" i="4"/>
  <c r="H1291" i="4" s="1"/>
  <c r="G1152" i="4"/>
  <c r="H1152" i="4" s="1"/>
  <c r="G1434" i="4"/>
  <c r="H1434" i="4" s="1"/>
  <c r="G1982" i="4"/>
  <c r="H1982" i="4" s="1"/>
  <c r="G781" i="4"/>
  <c r="H781" i="4" s="1"/>
  <c r="G1791" i="4"/>
  <c r="H1791" i="4" s="1"/>
  <c r="N1839" i="4"/>
  <c r="N930" i="4"/>
  <c r="N1136" i="4"/>
  <c r="N955" i="4"/>
  <c r="N1808" i="4"/>
  <c r="N1475" i="4"/>
  <c r="N1841" i="4"/>
  <c r="M878" i="4"/>
  <c r="M1536" i="4"/>
  <c r="M1966" i="4"/>
  <c r="M1258" i="4"/>
  <c r="M1415" i="4"/>
  <c r="M1431" i="4"/>
  <c r="M1434" i="4"/>
  <c r="M1943" i="4"/>
  <c r="L969" i="4"/>
  <c r="AL969" i="4" s="1"/>
  <c r="L1544" i="4"/>
  <c r="AL1544" i="4" s="1"/>
  <c r="L1157" i="4"/>
  <c r="AL1157" i="4" s="1"/>
  <c r="G1674" i="4"/>
  <c r="H1674" i="4" s="1"/>
  <c r="G780" i="4"/>
  <c r="H780" i="4" s="1"/>
  <c r="G1475" i="4"/>
  <c r="H1475" i="4" s="1"/>
  <c r="G406" i="4"/>
  <c r="H406" i="4" s="1"/>
  <c r="G1906" i="4"/>
  <c r="H1906" i="4" s="1"/>
  <c r="G881" i="4"/>
  <c r="H881" i="4" s="1"/>
  <c r="N780" i="4"/>
  <c r="N1544" i="4"/>
  <c r="N1529" i="4"/>
  <c r="N755" i="4"/>
  <c r="N1258" i="4"/>
  <c r="N748" i="4"/>
  <c r="N1843" i="4"/>
  <c r="N878" i="4"/>
  <c r="N115" i="4"/>
  <c r="N1857" i="4"/>
  <c r="M1674" i="4"/>
  <c r="M1808" i="4"/>
  <c r="M1152" i="4"/>
  <c r="M1136" i="4"/>
  <c r="M1906" i="4"/>
  <c r="M1894" i="4"/>
  <c r="L1790" i="4"/>
  <c r="AL1790" i="4" s="1"/>
  <c r="L1415" i="4"/>
  <c r="AL1415" i="4" s="1"/>
  <c r="L1361" i="4"/>
  <c r="AL1361" i="4" s="1"/>
  <c r="L1709" i="4"/>
  <c r="AL1709" i="4" s="1"/>
  <c r="G1941" i="4"/>
  <c r="H1941" i="4" s="1"/>
  <c r="G861" i="4"/>
  <c r="H861" i="4" s="1"/>
  <c r="G1529" i="4"/>
  <c r="H1529" i="4" s="1"/>
  <c r="G1232" i="4"/>
  <c r="H1232" i="4" s="1"/>
  <c r="G1838" i="4"/>
  <c r="H1838" i="4" s="1"/>
  <c r="G1361" i="4"/>
  <c r="H1361" i="4" s="1"/>
  <c r="G1857" i="4"/>
  <c r="H1857" i="4" s="1"/>
  <c r="N1855" i="4"/>
  <c r="N775" i="4"/>
  <c r="N881" i="4"/>
  <c r="N220" i="4"/>
  <c r="N1556" i="4"/>
  <c r="N1594" i="4"/>
  <c r="M1941" i="4"/>
  <c r="M1245" i="4"/>
  <c r="M1857" i="4"/>
  <c r="M755" i="4"/>
  <c r="M1963" i="4"/>
  <c r="M811" i="4"/>
  <c r="M15" i="4"/>
  <c r="L1857" i="4"/>
  <c r="AL1857" i="4" s="1"/>
  <c r="L1594" i="4"/>
  <c r="AL1594" i="4" s="1"/>
  <c r="L783" i="4"/>
  <c r="AL783" i="4" s="1"/>
  <c r="G1808" i="4"/>
  <c r="H1808" i="4" s="1"/>
  <c r="G1886" i="4"/>
  <c r="H1886" i="4" s="1"/>
  <c r="G1157" i="4"/>
  <c r="H1157" i="4" s="1"/>
  <c r="N1415" i="4"/>
  <c r="N1519" i="4"/>
  <c r="N1232" i="4"/>
  <c r="N1775" i="4"/>
  <c r="N811" i="4"/>
  <c r="N1957" i="4"/>
  <c r="N1894" i="4"/>
  <c r="N1919" i="4"/>
  <c r="M1359" i="4"/>
  <c r="M861" i="4"/>
  <c r="M860" i="4"/>
  <c r="M490" i="4"/>
  <c r="M1709" i="4"/>
  <c r="M1077" i="4"/>
  <c r="M1886" i="4"/>
  <c r="L717" i="4"/>
  <c r="AL717" i="4" s="1"/>
  <c r="L860" i="4"/>
  <c r="AL860" i="4" s="1"/>
  <c r="L299" i="4"/>
  <c r="AL299" i="4" s="1"/>
  <c r="G1431" i="4"/>
  <c r="H1431" i="4" s="1"/>
  <c r="G571" i="4"/>
  <c r="H571" i="4" s="1"/>
  <c r="G299" i="4"/>
  <c r="H299" i="4" s="1"/>
  <c r="G909" i="4"/>
  <c r="H909" i="4" s="1"/>
  <c r="N1941" i="4"/>
  <c r="N1880" i="4"/>
  <c r="N783" i="4"/>
  <c r="N1077" i="4"/>
  <c r="N15" i="4"/>
  <c r="N1361" i="4"/>
  <c r="N1886" i="4"/>
  <c r="M742" i="4"/>
  <c r="M717" i="4"/>
  <c r="M955" i="4"/>
  <c r="M1157" i="4"/>
  <c r="M775" i="4"/>
  <c r="M43" i="4"/>
  <c r="M1581" i="4"/>
  <c r="L1674" i="4"/>
  <c r="AL1674" i="4" s="1"/>
  <c r="L1943" i="4"/>
  <c r="AL1943" i="4" s="1"/>
  <c r="L1886" i="4"/>
  <c r="AL1886" i="4" s="1"/>
  <c r="L1843" i="4"/>
  <c r="AL1843" i="4" s="1"/>
  <c r="G1018" i="4"/>
  <c r="H1018" i="4" s="1"/>
  <c r="G1855" i="4"/>
  <c r="H1855" i="4" s="1"/>
  <c r="G220" i="4"/>
  <c r="H220" i="4" s="1"/>
  <c r="G477" i="4"/>
  <c r="H477" i="4" s="1"/>
  <c r="G1170" i="4"/>
  <c r="H1170" i="4" s="1"/>
  <c r="G811" i="4"/>
  <c r="H811" i="4" s="1"/>
  <c r="G490" i="4"/>
  <c r="H490" i="4" s="1"/>
  <c r="N1790" i="4"/>
  <c r="N1152" i="4"/>
  <c r="N1434" i="4"/>
  <c r="N1791" i="4"/>
  <c r="M930" i="4"/>
  <c r="M115" i="4"/>
  <c r="M1232" i="4"/>
  <c r="M783" i="4"/>
  <c r="M1843" i="4"/>
  <c r="G1359" i="4"/>
  <c r="H1359" i="4" s="1"/>
  <c r="G1957" i="4"/>
  <c r="H1957" i="4" s="1"/>
  <c r="G1839" i="4"/>
  <c r="H1839" i="4" s="1"/>
  <c r="G930" i="4"/>
  <c r="H930" i="4" s="1"/>
  <c r="G871" i="4"/>
  <c r="H871" i="4" s="1"/>
  <c r="G1880" i="4"/>
  <c r="H1880" i="4" s="1"/>
  <c r="G1660" i="4"/>
  <c r="H1660" i="4" s="1"/>
  <c r="G1943" i="4"/>
  <c r="H1943" i="4" s="1"/>
  <c r="G1963" i="4"/>
  <c r="H1963" i="4" s="1"/>
  <c r="G748" i="4"/>
  <c r="H748" i="4" s="1"/>
  <c r="G1709" i="4"/>
  <c r="H1709" i="4" s="1"/>
  <c r="N1170" i="4"/>
  <c r="N1963" i="4"/>
  <c r="N1641" i="4"/>
  <c r="N490" i="4"/>
  <c r="N742" i="4"/>
  <c r="N1581" i="4"/>
  <c r="M1018" i="4"/>
  <c r="M477" i="4"/>
  <c r="M748" i="4"/>
  <c r="M1373" i="4"/>
  <c r="M1720" i="4"/>
  <c r="M909" i="4"/>
  <c r="M299" i="4"/>
  <c r="L775" i="4"/>
  <c r="AL775" i="4" s="1"/>
  <c r="L1982" i="4"/>
  <c r="AL1982" i="4" s="1"/>
  <c r="L1791" i="4"/>
  <c r="AL1791" i="4" s="1"/>
  <c r="G1357" i="4"/>
  <c r="H1357" i="4" s="1"/>
  <c r="G717" i="4"/>
  <c r="H717" i="4" s="1"/>
  <c r="G1544" i="4"/>
  <c r="H1544" i="4" s="1"/>
  <c r="G115" i="4"/>
  <c r="H115" i="4" s="1"/>
  <c r="G1258" i="4"/>
  <c r="H1258" i="4" s="1"/>
  <c r="G43" i="4"/>
  <c r="H43" i="4" s="1"/>
  <c r="G1077" i="4"/>
  <c r="H1077" i="4" s="1"/>
  <c r="N1677" i="4"/>
  <c r="N1245" i="4"/>
  <c r="N1966" i="4"/>
  <c r="N1291" i="4"/>
  <c r="N781" i="4"/>
  <c r="N1700" i="4"/>
  <c r="N717" i="4"/>
  <c r="N871" i="4"/>
  <c r="N1157" i="4"/>
  <c r="M1357" i="4"/>
  <c r="M1880" i="4"/>
  <c r="M1544" i="4"/>
  <c r="M571" i="4"/>
  <c r="M1802" i="4"/>
  <c r="L1152" i="4"/>
  <c r="AL1152" i="4" s="1"/>
  <c r="L1855" i="4"/>
  <c r="AL1855" i="4" s="1"/>
  <c r="L1581" i="4"/>
  <c r="AL1581" i="4" s="1"/>
  <c r="L15" i="4"/>
  <c r="AL15" i="4" s="1"/>
  <c r="G955" i="4"/>
  <c r="H955" i="4" s="1"/>
  <c r="G1677" i="4"/>
  <c r="H1677" i="4" s="1"/>
  <c r="G775" i="4"/>
  <c r="H775" i="4" s="1"/>
  <c r="G1373" i="4"/>
  <c r="H1373" i="4" s="1"/>
  <c r="G1720" i="4"/>
  <c r="H1720" i="4" s="1"/>
  <c r="G1894" i="4"/>
  <c r="H1894" i="4" s="1"/>
  <c r="N966" i="4"/>
  <c r="N1536" i="4"/>
  <c r="N1982" i="4"/>
  <c r="N1802" i="4"/>
  <c r="N299" i="4"/>
  <c r="N969" i="4"/>
  <c r="N1943" i="4"/>
  <c r="M969" i="4"/>
  <c r="M1957" i="4"/>
  <c r="M1291" i="4"/>
  <c r="M1641" i="4"/>
  <c r="M1841" i="4"/>
  <c r="L1556" i="4"/>
  <c r="AL1556" i="4" s="1"/>
  <c r="L220" i="4"/>
  <c r="AL220" i="4" s="1"/>
  <c r="L1957" i="4"/>
  <c r="AL1957" i="4" s="1"/>
  <c r="L742" i="4"/>
  <c r="AL742" i="4" s="1"/>
  <c r="G1245" i="4"/>
  <c r="H1245" i="4" s="1"/>
  <c r="G467" i="4"/>
  <c r="H467" i="4" s="1"/>
  <c r="G1966" i="4"/>
  <c r="H1966" i="4" s="1"/>
  <c r="G1775" i="4"/>
  <c r="H1775" i="4" s="1"/>
  <c r="G755" i="4"/>
  <c r="H755" i="4" s="1"/>
  <c r="G1415" i="4"/>
  <c r="H1415" i="4" s="1"/>
  <c r="G783" i="4"/>
  <c r="H783" i="4" s="1"/>
  <c r="G1641" i="4"/>
  <c r="H1641" i="4" s="1"/>
  <c r="G1700" i="4"/>
  <c r="H1700" i="4" s="1"/>
  <c r="G1802" i="4"/>
  <c r="H1802" i="4" s="1"/>
  <c r="G1843" i="4"/>
  <c r="H1843" i="4" s="1"/>
  <c r="G15" i="4"/>
  <c r="H15" i="4" s="1"/>
  <c r="G1581" i="4"/>
  <c r="H1581" i="4" s="1"/>
  <c r="N1674" i="4"/>
  <c r="N1018" i="4"/>
  <c r="N1660" i="4"/>
  <c r="N1431" i="4"/>
  <c r="N1720" i="4"/>
  <c r="M1919" i="4"/>
  <c r="M1677" i="4"/>
  <c r="M780" i="4"/>
  <c r="M220" i="4"/>
  <c r="M1982" i="4"/>
  <c r="M1791" i="4"/>
  <c r="M1700" i="4"/>
  <c r="L1919" i="4"/>
  <c r="AL1919" i="4" s="1"/>
  <c r="L909" i="4"/>
  <c r="AL909" i="4" s="1"/>
  <c r="G1285" i="4"/>
  <c r="H1285" i="4" s="1"/>
  <c r="G862" i="4"/>
  <c r="H862" i="4" s="1"/>
  <c r="G1091" i="4"/>
  <c r="H1091" i="4" s="1"/>
  <c r="L1894" i="4"/>
  <c r="AL1894" i="4" s="1"/>
  <c r="G1551" i="4"/>
  <c r="H1551" i="4" s="1"/>
  <c r="G319" i="4"/>
  <c r="H319" i="4" s="1"/>
  <c r="L1841" i="4"/>
  <c r="AL1841" i="4" s="1"/>
  <c r="L1966" i="4"/>
  <c r="AL1966" i="4" s="1"/>
  <c r="L1720" i="4"/>
  <c r="AL1720" i="4" s="1"/>
  <c r="L1700" i="4"/>
  <c r="AL1700" i="4" s="1"/>
  <c r="L1077" i="4"/>
  <c r="AL1077" i="4" s="1"/>
  <c r="M1839" i="4"/>
  <c r="L811" i="4"/>
  <c r="AL811" i="4" s="1"/>
  <c r="L1906" i="4"/>
  <c r="AL1906" i="4" s="1"/>
  <c r="L1802" i="4"/>
  <c r="AL1802" i="4" s="1"/>
  <c r="L1775" i="4"/>
  <c r="AL1775" i="4" s="1"/>
  <c r="L1641" i="4"/>
  <c r="AL1641" i="4" s="1"/>
  <c r="L881" i="4"/>
  <c r="AL881" i="4" s="1"/>
  <c r="L571" i="4"/>
  <c r="AL571" i="4" s="1"/>
  <c r="L781" i="4"/>
  <c r="AL781" i="4" s="1"/>
  <c r="M966" i="4"/>
  <c r="L1373" i="4"/>
  <c r="AL1373" i="4" s="1"/>
  <c r="L490" i="4"/>
  <c r="AL490" i="4" s="1"/>
  <c r="G1358" i="4"/>
  <c r="H1358" i="4" s="1"/>
  <c r="G758" i="4"/>
  <c r="H758" i="4" s="1"/>
  <c r="G1328" i="4"/>
  <c r="H1328" i="4" s="1"/>
  <c r="G6" i="4"/>
  <c r="H6" i="4" s="1"/>
  <c r="G90" i="4"/>
  <c r="H90" i="4" s="1"/>
  <c r="G1606" i="4"/>
  <c r="H1606" i="4" s="1"/>
  <c r="G574" i="4"/>
  <c r="H574" i="4" s="1"/>
  <c r="G551" i="4"/>
  <c r="H551" i="4" s="1"/>
  <c r="G1034" i="4"/>
  <c r="H1034" i="4" s="1"/>
  <c r="G1921" i="4"/>
  <c r="H1921" i="4" s="1"/>
  <c r="G692" i="4"/>
  <c r="H692" i="4" s="1"/>
  <c r="G1968" i="4"/>
  <c r="H1968" i="4" s="1"/>
  <c r="G1676" i="4"/>
  <c r="H1676" i="4" s="1"/>
  <c r="G1088" i="4"/>
  <c r="H1088" i="4" s="1"/>
  <c r="N1663" i="4"/>
  <c r="N361" i="4"/>
  <c r="N379" i="4"/>
  <c r="N520" i="4"/>
  <c r="N462" i="4"/>
  <c r="N329" i="4"/>
  <c r="M97" i="4"/>
  <c r="M1264" i="4"/>
  <c r="M99" i="4"/>
  <c r="M1819" i="4"/>
  <c r="M1767" i="4"/>
  <c r="M1375" i="4"/>
  <c r="M1768" i="4"/>
  <c r="M418" i="4"/>
  <c r="M903" i="4"/>
  <c r="M1632" i="4"/>
  <c r="M641" i="4"/>
  <c r="L1601" i="4"/>
  <c r="AL1601" i="4" s="1"/>
  <c r="L81" i="4"/>
  <c r="AL81" i="4" s="1"/>
  <c r="L816" i="4"/>
  <c r="AL816" i="4" s="1"/>
  <c r="L1793" i="4"/>
  <c r="AL1793" i="4" s="1"/>
  <c r="L1204" i="4"/>
  <c r="AL1204" i="4" s="1"/>
  <c r="L418" i="4"/>
  <c r="AL418" i="4" s="1"/>
  <c r="L1960" i="4"/>
  <c r="AL1960" i="4" s="1"/>
  <c r="L1199" i="4"/>
  <c r="AL1199" i="4" s="1"/>
  <c r="G726" i="4"/>
  <c r="H726" i="4" s="1"/>
  <c r="G1640" i="4"/>
  <c r="H1640" i="4" s="1"/>
  <c r="G890" i="4"/>
  <c r="H890" i="4" s="1"/>
  <c r="G520" i="4"/>
  <c r="H520" i="4" s="1"/>
  <c r="N1612" i="4"/>
  <c r="N1921" i="4"/>
  <c r="N1863" i="4"/>
  <c r="M1601" i="4"/>
  <c r="M1797" i="4"/>
  <c r="M1663" i="4"/>
  <c r="M1204" i="4"/>
  <c r="M1826" i="4"/>
  <c r="M1960" i="4"/>
  <c r="M1991" i="4"/>
  <c r="L243" i="4"/>
  <c r="AL243" i="4" s="1"/>
  <c r="L1664" i="4"/>
  <c r="AL1664" i="4" s="1"/>
  <c r="L1015" i="4"/>
  <c r="AL1015" i="4" s="1"/>
  <c r="L1753" i="4"/>
  <c r="AL1753" i="4" s="1"/>
  <c r="L340" i="4"/>
  <c r="AL340" i="4" s="1"/>
  <c r="G1705" i="4"/>
  <c r="H1705" i="4" s="1"/>
  <c r="G101" i="4"/>
  <c r="H101" i="4" s="1"/>
  <c r="G340" i="4"/>
  <c r="H340" i="4" s="1"/>
  <c r="G433" i="4"/>
  <c r="H433" i="4" s="1"/>
  <c r="G171" i="4"/>
  <c r="H171" i="4" s="1"/>
  <c r="G514" i="4"/>
  <c r="H514" i="4" s="1"/>
  <c r="G903" i="4"/>
  <c r="H903" i="4" s="1"/>
  <c r="G429" i="4"/>
  <c r="H429" i="4" s="1"/>
  <c r="G1819" i="4"/>
  <c r="H1819" i="4" s="1"/>
  <c r="G462" i="4"/>
  <c r="H462" i="4" s="1"/>
  <c r="N1664" i="4"/>
  <c r="N1897" i="4"/>
  <c r="N99" i="4"/>
  <c r="N1883" i="4"/>
  <c r="N479" i="4"/>
  <c r="M1586" i="4"/>
  <c r="M1664" i="4"/>
  <c r="M1570" i="4"/>
  <c r="M433" i="4"/>
  <c r="M1930" i="4"/>
  <c r="M589" i="4"/>
  <c r="M1816" i="4"/>
  <c r="M1234" i="4"/>
  <c r="M1262" i="4"/>
  <c r="L621" i="4"/>
  <c r="AL621" i="4" s="1"/>
  <c r="L1819" i="4"/>
  <c r="AL1819" i="4" s="1"/>
  <c r="L1930" i="4"/>
  <c r="AL1930" i="4" s="1"/>
  <c r="L329" i="4"/>
  <c r="AL329" i="4" s="1"/>
  <c r="L1640" i="4"/>
  <c r="AL1640" i="4" s="1"/>
  <c r="L145" i="4"/>
  <c r="AL145" i="4" s="1"/>
  <c r="G1586" i="4"/>
  <c r="H1586" i="4" s="1"/>
  <c r="G1897" i="4"/>
  <c r="H1897" i="4" s="1"/>
  <c r="G1015" i="4"/>
  <c r="H1015" i="4" s="1"/>
  <c r="G1930" i="4"/>
  <c r="H1930" i="4" s="1"/>
  <c r="G1204" i="4"/>
  <c r="H1204" i="4" s="1"/>
  <c r="G1826" i="4"/>
  <c r="H1826" i="4" s="1"/>
  <c r="G1917" i="4"/>
  <c r="H1917" i="4" s="1"/>
  <c r="N1586" i="4"/>
  <c r="N671" i="4"/>
  <c r="N427" i="4"/>
  <c r="N97" i="4"/>
  <c r="N1820" i="4"/>
  <c r="N1713" i="4"/>
  <c r="N1050" i="4"/>
  <c r="N249" i="4"/>
  <c r="M285" i="4"/>
  <c r="M621" i="4"/>
  <c r="M1257" i="4"/>
  <c r="M692" i="4"/>
  <c r="M1088" i="4"/>
  <c r="M171" i="4"/>
  <c r="M1883" i="4"/>
  <c r="M1832" i="4"/>
  <c r="L1257" i="4"/>
  <c r="AL1257" i="4" s="1"/>
  <c r="L1850" i="4"/>
  <c r="AL1850" i="4" s="1"/>
  <c r="L433" i="4"/>
  <c r="AL433" i="4" s="1"/>
  <c r="L1917" i="4"/>
  <c r="AL1917" i="4" s="1"/>
  <c r="L589" i="4"/>
  <c r="AL589" i="4" s="1"/>
  <c r="L1703" i="4"/>
  <c r="AL1703" i="4" s="1"/>
  <c r="G1663" i="4"/>
  <c r="H1663" i="4" s="1"/>
  <c r="G379" i="4"/>
  <c r="H379" i="4" s="1"/>
  <c r="G418" i="4"/>
  <c r="H418" i="4" s="1"/>
  <c r="G628" i="4"/>
  <c r="H628" i="4" s="1"/>
  <c r="G589" i="4"/>
  <c r="H589" i="4" s="1"/>
  <c r="G1863" i="4"/>
  <c r="H1863" i="4" s="1"/>
  <c r="G1496" i="4"/>
  <c r="H1496" i="4" s="1"/>
  <c r="N243" i="4"/>
  <c r="N1264" i="4"/>
  <c r="N1767" i="4"/>
  <c r="N340" i="4"/>
  <c r="N1204" i="4"/>
  <c r="N1826" i="4"/>
  <c r="N145" i="4"/>
  <c r="N1496" i="4"/>
  <c r="N1199" i="4"/>
  <c r="M1917" i="4"/>
  <c r="M427" i="4"/>
  <c r="M820" i="4"/>
  <c r="M1496" i="4"/>
  <c r="L671" i="4"/>
  <c r="AL671" i="4" s="1"/>
  <c r="L1713" i="4"/>
  <c r="AL1713" i="4" s="1"/>
  <c r="L1767" i="4"/>
  <c r="AL1767" i="4" s="1"/>
  <c r="L379" i="4"/>
  <c r="AL379" i="4" s="1"/>
  <c r="L97" i="4"/>
  <c r="AL97" i="4" s="1"/>
  <c r="L903" i="4"/>
  <c r="AL903" i="4" s="1"/>
  <c r="L676" i="4"/>
  <c r="AL676" i="4" s="1"/>
  <c r="L1676" i="4"/>
  <c r="AL1676" i="4" s="1"/>
  <c r="L641" i="4"/>
  <c r="AL641" i="4" s="1"/>
  <c r="G479" i="4"/>
  <c r="H479" i="4" s="1"/>
  <c r="G1587" i="4"/>
  <c r="H1587" i="4" s="1"/>
  <c r="G1820" i="4"/>
  <c r="H1820" i="4" s="1"/>
  <c r="N1705" i="4"/>
  <c r="N692" i="4"/>
  <c r="N1570" i="4"/>
  <c r="N1765" i="4"/>
  <c r="N171" i="4"/>
  <c r="M1789" i="4"/>
  <c r="M101" i="4"/>
  <c r="M1015" i="4"/>
  <c r="M1753" i="4"/>
  <c r="M361" i="4"/>
  <c r="M1676" i="4"/>
  <c r="M462" i="4"/>
  <c r="M1199" i="4"/>
  <c r="L1705" i="4"/>
  <c r="AL1705" i="4" s="1"/>
  <c r="L1789" i="4"/>
  <c r="AL1789" i="4" s="1"/>
  <c r="L1050" i="4"/>
  <c r="AL1050" i="4" s="1"/>
  <c r="L1765" i="4"/>
  <c r="AL1765" i="4" s="1"/>
  <c r="L1098" i="4"/>
  <c r="AL1098" i="4" s="1"/>
  <c r="L169" i="4"/>
  <c r="AL169" i="4" s="1"/>
  <c r="L1991" i="4"/>
  <c r="AL1991" i="4" s="1"/>
  <c r="L462" i="4"/>
  <c r="AL462" i="4" s="1"/>
  <c r="L1262" i="4"/>
  <c r="AL1262" i="4" s="1"/>
  <c r="L1863" i="4"/>
  <c r="AL1863" i="4" s="1"/>
  <c r="G285" i="4"/>
  <c r="H285" i="4" s="1"/>
  <c r="G621" i="4"/>
  <c r="H621" i="4" s="1"/>
  <c r="G1264" i="4"/>
  <c r="H1264" i="4" s="1"/>
  <c r="G1850" i="4"/>
  <c r="H1850" i="4" s="1"/>
  <c r="G816" i="4"/>
  <c r="H816" i="4" s="1"/>
  <c r="G1050" i="4"/>
  <c r="H1050" i="4" s="1"/>
  <c r="G97" i="4"/>
  <c r="H97" i="4" s="1"/>
  <c r="G1632" i="4"/>
  <c r="H1632" i="4" s="1"/>
  <c r="G1832" i="4"/>
  <c r="H1832" i="4" s="1"/>
  <c r="G1262" i="4"/>
  <c r="H1262" i="4" s="1"/>
  <c r="N628" i="4"/>
  <c r="N676" i="4"/>
  <c r="N1991" i="4"/>
  <c r="N1676" i="4"/>
  <c r="N1816" i="4"/>
  <c r="M726" i="4"/>
  <c r="M1897" i="4"/>
  <c r="M676" i="4"/>
  <c r="M520" i="4"/>
  <c r="L479" i="4"/>
  <c r="AL479" i="4" s="1"/>
  <c r="L58" i="4"/>
  <c r="AL58" i="4" s="1"/>
  <c r="L1826" i="4"/>
  <c r="AL1826" i="4" s="1"/>
  <c r="L1612" i="4"/>
  <c r="AL1612" i="4" s="1"/>
  <c r="L249" i="4"/>
  <c r="AL249" i="4" s="1"/>
  <c r="L520" i="4"/>
  <c r="AL520" i="4" s="1"/>
  <c r="L1496" i="4"/>
  <c r="AL1496" i="4" s="1"/>
  <c r="L1832" i="4"/>
  <c r="AL1832" i="4" s="1"/>
  <c r="G243" i="4"/>
  <c r="H243" i="4" s="1"/>
  <c r="G1257" i="4"/>
  <c r="H1257" i="4" s="1"/>
  <c r="G1781" i="4"/>
  <c r="H1781" i="4" s="1"/>
  <c r="G643" i="4"/>
  <c r="H643" i="4" s="1"/>
  <c r="G1960" i="4"/>
  <c r="H1960" i="4" s="1"/>
  <c r="G145" i="4"/>
  <c r="H145" i="4" s="1"/>
  <c r="G1991" i="4"/>
  <c r="H1991" i="4" s="1"/>
  <c r="G1167" i="4"/>
  <c r="H1167" i="4" s="1"/>
  <c r="G641" i="4"/>
  <c r="H641" i="4" s="1"/>
  <c r="G329" i="4"/>
  <c r="H329" i="4" s="1"/>
  <c r="G1504" i="4"/>
  <c r="H1504" i="4" s="1"/>
  <c r="G1375" i="4"/>
  <c r="H1375" i="4" s="1"/>
  <c r="N1789" i="4"/>
  <c r="N1015" i="4"/>
  <c r="N418" i="4"/>
  <c r="N903" i="4"/>
  <c r="N1917" i="4"/>
  <c r="M81" i="4"/>
  <c r="M816" i="4"/>
  <c r="M379" i="4"/>
  <c r="M340" i="4"/>
  <c r="L285" i="4"/>
  <c r="AL285" i="4" s="1"/>
  <c r="L628" i="4"/>
  <c r="AL628" i="4" s="1"/>
  <c r="L1816" i="4"/>
  <c r="AL1816" i="4" s="1"/>
  <c r="L429" i="4"/>
  <c r="AL429" i="4" s="1"/>
  <c r="G1783" i="4"/>
  <c r="H1783" i="4" s="1"/>
  <c r="G1789" i="4"/>
  <c r="H1789" i="4" s="1"/>
  <c r="G1765" i="4"/>
  <c r="H1765" i="4" s="1"/>
  <c r="G58" i="4"/>
  <c r="H58" i="4" s="1"/>
  <c r="G1550" i="4"/>
  <c r="H1550" i="4" s="1"/>
  <c r="G427" i="4"/>
  <c r="H427" i="4" s="1"/>
  <c r="G1713" i="4"/>
  <c r="H1713" i="4" s="1"/>
  <c r="N1601" i="4"/>
  <c r="N58" i="4"/>
  <c r="N1098" i="4"/>
  <c r="N1930" i="4"/>
  <c r="N514" i="4"/>
  <c r="N429" i="4"/>
  <c r="N1832" i="4"/>
  <c r="N641" i="4"/>
  <c r="N643" i="4"/>
  <c r="N1088" i="4"/>
  <c r="M479" i="4"/>
  <c r="M1781" i="4"/>
  <c r="M1921" i="4"/>
  <c r="M429" i="4"/>
  <c r="M1612" i="4"/>
  <c r="M643" i="4"/>
  <c r="L1797" i="4"/>
  <c r="AL1797" i="4" s="1"/>
  <c r="L1781" i="4"/>
  <c r="AL1781" i="4" s="1"/>
  <c r="L1088" i="4"/>
  <c r="AL1088" i="4" s="1"/>
  <c r="L1921" i="4"/>
  <c r="AL1921" i="4" s="1"/>
  <c r="L1632" i="4"/>
  <c r="AL1632" i="4" s="1"/>
  <c r="G671" i="4"/>
  <c r="H671" i="4" s="1"/>
  <c r="G99" i="4"/>
  <c r="H99" i="4" s="1"/>
  <c r="G1797" i="4"/>
  <c r="H1797" i="4" s="1"/>
  <c r="G1767" i="4"/>
  <c r="H1767" i="4" s="1"/>
  <c r="G1098" i="4"/>
  <c r="H1098" i="4" s="1"/>
  <c r="G1753" i="4"/>
  <c r="H1753" i="4" s="1"/>
  <c r="G361" i="4"/>
  <c r="H361" i="4" s="1"/>
  <c r="G482" i="4"/>
  <c r="H482" i="4" s="1"/>
  <c r="N1257" i="4"/>
  <c r="N1797" i="4"/>
  <c r="N726" i="4"/>
  <c r="N1850" i="4"/>
  <c r="N101" i="4"/>
  <c r="N1640" i="4"/>
  <c r="N890" i="4"/>
  <c r="N169" i="4"/>
  <c r="N1234" i="4"/>
  <c r="N1819" i="4"/>
  <c r="M1705" i="4"/>
  <c r="M58" i="4"/>
  <c r="M1850" i="4"/>
  <c r="M1098" i="4"/>
  <c r="M890" i="4"/>
  <c r="M145" i="4"/>
  <c r="M1863" i="4"/>
  <c r="M1820" i="4"/>
  <c r="M329" i="4"/>
  <c r="L1586" i="4"/>
  <c r="AL1586" i="4" s="1"/>
  <c r="L99" i="4"/>
  <c r="AL99" i="4" s="1"/>
  <c r="L692" i="4"/>
  <c r="AL692" i="4" s="1"/>
  <c r="L514" i="4"/>
  <c r="AL514" i="4" s="1"/>
  <c r="L820" i="4"/>
  <c r="AL820" i="4" s="1"/>
  <c r="L1375" i="4"/>
  <c r="AL1375" i="4" s="1"/>
  <c r="G1570" i="4"/>
  <c r="H1570" i="4" s="1"/>
  <c r="G169" i="4"/>
  <c r="H169" i="4" s="1"/>
  <c r="G1703" i="4"/>
  <c r="H1703" i="4" s="1"/>
  <c r="G676" i="4"/>
  <c r="H676" i="4" s="1"/>
  <c r="G1883" i="4"/>
  <c r="H1883" i="4" s="1"/>
  <c r="G249" i="4"/>
  <c r="H249" i="4" s="1"/>
  <c r="G1199" i="4"/>
  <c r="H1199" i="4" s="1"/>
  <c r="N285" i="4"/>
  <c r="N1781" i="4"/>
  <c r="N816" i="4"/>
  <c r="N1703" i="4"/>
  <c r="N589" i="4"/>
  <c r="N1960" i="4"/>
  <c r="N1632" i="4"/>
  <c r="N1262" i="4"/>
  <c r="M1765" i="4"/>
  <c r="M514" i="4"/>
  <c r="M628" i="4"/>
  <c r="M1640" i="4"/>
  <c r="M249" i="4"/>
  <c r="L1264" i="4"/>
  <c r="AL1264" i="4" s="1"/>
  <c r="L1570" i="4"/>
  <c r="AL1570" i="4" s="1"/>
  <c r="L726" i="4"/>
  <c r="AL726" i="4" s="1"/>
  <c r="L643" i="4"/>
  <c r="AL643" i="4" s="1"/>
  <c r="L1897" i="4"/>
  <c r="AL1897" i="4" s="1"/>
  <c r="L361" i="4"/>
  <c r="AL361" i="4" s="1"/>
  <c r="L427" i="4"/>
  <c r="AL427" i="4" s="1"/>
  <c r="L1883" i="4"/>
  <c r="AL1883" i="4" s="1"/>
  <c r="L890" i="4"/>
  <c r="AL890" i="4" s="1"/>
  <c r="L1234" i="4"/>
  <c r="AL1234" i="4" s="1"/>
  <c r="L861" i="4"/>
  <c r="AL861" i="4" s="1"/>
  <c r="L1963" i="4"/>
  <c r="AL1963" i="4" s="1"/>
  <c r="G922" i="4"/>
  <c r="H922" i="4" s="1"/>
  <c r="L1880" i="4"/>
  <c r="AL1880" i="4" s="1"/>
  <c r="L43" i="4"/>
  <c r="AL43" i="4" s="1"/>
  <c r="G1884" i="4"/>
  <c r="H1884" i="4" s="1"/>
  <c r="G32" i="4"/>
  <c r="H32" i="4" s="1"/>
  <c r="G1478" i="4"/>
  <c r="H1478" i="4" s="1"/>
  <c r="G264" i="4"/>
  <c r="H264" i="4" s="1"/>
  <c r="L955" i="4"/>
  <c r="AL955" i="4" s="1"/>
  <c r="L477" i="4"/>
  <c r="AL477" i="4" s="1"/>
  <c r="L1677" i="4"/>
  <c r="AL1677" i="4" s="1"/>
  <c r="G1454" i="4"/>
  <c r="H1454" i="4" s="1"/>
  <c r="L1258" i="4"/>
  <c r="AL1258" i="4" s="1"/>
  <c r="L1660" i="4"/>
  <c r="AL1660" i="4" s="1"/>
  <c r="L1434" i="4"/>
  <c r="AL1434" i="4" s="1"/>
  <c r="L1170" i="4"/>
  <c r="AL1170" i="4" s="1"/>
  <c r="L1291" i="4"/>
  <c r="AL1291" i="4" s="1"/>
  <c r="G564" i="4"/>
  <c r="H564" i="4" s="1"/>
  <c r="L1136" i="4"/>
  <c r="AL1136" i="4" s="1"/>
  <c r="L1536" i="4"/>
  <c r="AL1536" i="4" s="1"/>
  <c r="L748" i="4"/>
  <c r="AL748" i="4" s="1"/>
  <c r="L1475" i="4"/>
  <c r="AL1475" i="4" s="1"/>
  <c r="G516" i="4"/>
  <c r="H516" i="4" s="1"/>
  <c r="L780" i="4"/>
  <c r="AL780" i="4" s="1"/>
  <c r="L1245" i="4"/>
  <c r="AL1245" i="4" s="1"/>
  <c r="G611" i="4"/>
  <c r="H611" i="4" s="1"/>
  <c r="G326" i="4"/>
  <c r="H326" i="4" s="1"/>
  <c r="G794" i="4"/>
  <c r="H794" i="4" s="1"/>
  <c r="G152" i="4"/>
  <c r="H152" i="4" s="1"/>
  <c r="G1624" i="4"/>
  <c r="H1624" i="4" s="1"/>
  <c r="G756" i="4"/>
  <c r="H756" i="4" s="1"/>
  <c r="G677" i="4"/>
  <c r="H677" i="4" s="1"/>
  <c r="G1526" i="4"/>
  <c r="H1526" i="4" s="1"/>
  <c r="G590" i="4"/>
  <c r="H590" i="4" s="1"/>
  <c r="G5" i="4"/>
  <c r="H5" i="4" s="1"/>
  <c r="L1359" i="4"/>
  <c r="AL1359" i="4" s="1"/>
  <c r="L1780" i="4"/>
  <c r="AL1780" i="4" s="1"/>
  <c r="L1519" i="4"/>
  <c r="AL1519" i="4" s="1"/>
  <c r="L755" i="4"/>
  <c r="AL755" i="4" s="1"/>
  <c r="G1380" i="4"/>
  <c r="H1380" i="4" s="1"/>
  <c r="L1839" i="4"/>
  <c r="AL1839" i="4" s="1"/>
  <c r="G566" i="4"/>
  <c r="H566" i="4" s="1"/>
  <c r="G11" i="4"/>
  <c r="H11" i="4" s="1"/>
  <c r="L966" i="4"/>
  <c r="AL966" i="4" s="1"/>
  <c r="L930" i="4"/>
  <c r="AL930" i="4" s="1"/>
  <c r="L1808" i="4"/>
  <c r="AL1808" i="4" s="1"/>
  <c r="L1018" i="4"/>
  <c r="AL1018" i="4" s="1"/>
  <c r="G506" i="4"/>
  <c r="H506" i="4" s="1"/>
  <c r="L1941" i="4"/>
  <c r="AL1941" i="4" s="1"/>
  <c r="L1431" i="4"/>
  <c r="AL1431" i="4" s="1"/>
  <c r="L1838" i="4"/>
  <c r="AL1838" i="4" s="1"/>
  <c r="L1357" i="4"/>
  <c r="AL1357" i="4" s="1"/>
  <c r="G1926" i="4"/>
  <c r="H1926" i="4" s="1"/>
  <c r="G336" i="4"/>
  <c r="H336" i="4" s="1"/>
  <c r="G402" i="4"/>
  <c r="H402" i="4" s="1"/>
  <c r="G1633" i="4"/>
  <c r="H1633" i="4" s="1"/>
  <c r="G1169" i="4"/>
  <c r="H1169" i="4" s="1"/>
  <c r="G20" i="4"/>
  <c r="H20" i="4" s="1"/>
  <c r="G84" i="4"/>
  <c r="H84" i="4" s="1"/>
  <c r="G1184" i="4"/>
  <c r="H1184" i="4" s="1"/>
  <c r="N1281" i="4"/>
  <c r="G254" i="4"/>
  <c r="H254" i="4" s="1"/>
  <c r="G884" i="4"/>
  <c r="H884" i="4" s="1"/>
  <c r="G1482" i="4"/>
  <c r="H1482" i="4" s="1"/>
  <c r="G55" i="4"/>
  <c r="H55" i="4" s="1"/>
  <c r="G1013" i="4"/>
  <c r="H1013" i="4" s="1"/>
  <c r="L1541" i="4"/>
  <c r="AL1541" i="4" s="1"/>
  <c r="G216" i="4"/>
  <c r="H216" i="4" s="1"/>
  <c r="G874" i="4"/>
  <c r="H874" i="4" s="1"/>
  <c r="G1951" i="4"/>
  <c r="H1951" i="4" s="1"/>
  <c r="G78" i="4"/>
  <c r="H78" i="4" s="1"/>
  <c r="G1561" i="4"/>
  <c r="H1561" i="4" s="1"/>
  <c r="G1299" i="4"/>
  <c r="H1299" i="4" s="1"/>
  <c r="G16" i="4"/>
  <c r="H16" i="4" s="1"/>
  <c r="G593" i="4"/>
  <c r="H593" i="4" s="1"/>
  <c r="G1345" i="4"/>
  <c r="H1345" i="4" s="1"/>
  <c r="G1980" i="4"/>
  <c r="H1980" i="4" s="1"/>
  <c r="G1437" i="4"/>
  <c r="H1437" i="4" s="1"/>
  <c r="G544" i="4"/>
  <c r="H544" i="4" s="1"/>
  <c r="G1456" i="4"/>
  <c r="H1456" i="4" s="1"/>
  <c r="N1617" i="4"/>
  <c r="M1224" i="4"/>
  <c r="L1958" i="4"/>
  <c r="AL1958" i="4" s="1"/>
  <c r="L235" i="4"/>
  <c r="AL235" i="4" s="1"/>
  <c r="N1951" i="4"/>
  <c r="M471" i="4"/>
  <c r="G103" i="4"/>
  <c r="H103" i="4" s="1"/>
  <c r="G1338" i="4"/>
  <c r="H1338" i="4" s="1"/>
  <c r="N849" i="4"/>
  <c r="M1990" i="4"/>
  <c r="N1603" i="4"/>
  <c r="N718" i="4"/>
  <c r="L616" i="4"/>
  <c r="AL616" i="4" s="1"/>
  <c r="G1758" i="4"/>
  <c r="H1758" i="4" s="1"/>
  <c r="G1513" i="4"/>
  <c r="H1513" i="4" s="1"/>
  <c r="N1511" i="4"/>
  <c r="N1662" i="4"/>
  <c r="M187" i="4"/>
  <c r="M235" i="4"/>
  <c r="L351" i="4"/>
  <c r="AL351" i="4" s="1"/>
  <c r="L1686" i="4"/>
  <c r="AL1686" i="4" s="1"/>
  <c r="G1417" i="4"/>
  <c r="H1417" i="4" s="1"/>
  <c r="G911" i="4"/>
  <c r="H911" i="4" s="1"/>
  <c r="G839" i="4"/>
  <c r="H839" i="4" s="1"/>
  <c r="G79" i="4"/>
  <c r="H79" i="4" s="1"/>
  <c r="G1450" i="4"/>
  <c r="H1450" i="4" s="1"/>
  <c r="G1395" i="4"/>
  <c r="H1395" i="4" s="1"/>
  <c r="N1990" i="4"/>
  <c r="M681" i="4"/>
  <c r="L802" i="4"/>
  <c r="AL802" i="4" s="1"/>
  <c r="G1224" i="4"/>
  <c r="H1224" i="4" s="1"/>
  <c r="G42" i="4"/>
  <c r="H42" i="4" s="1"/>
  <c r="G581" i="4"/>
  <c r="H581" i="4" s="1"/>
  <c r="G1824" i="4"/>
  <c r="H1824" i="4" s="1"/>
  <c r="N1026" i="4"/>
  <c r="M1302" i="4"/>
  <c r="M849" i="4"/>
  <c r="G1603" i="4"/>
  <c r="H1603" i="4" s="1"/>
  <c r="G685" i="4"/>
  <c r="H685" i="4" s="1"/>
  <c r="G1147" i="4"/>
  <c r="H1147" i="4" s="1"/>
  <c r="G1511" i="4"/>
  <c r="H1511" i="4" s="1"/>
  <c r="G1898" i="4"/>
  <c r="H1898" i="4" s="1"/>
  <c r="N119" i="4"/>
  <c r="N1147" i="4"/>
  <c r="N1559" i="4"/>
  <c r="N704" i="4"/>
  <c r="N802" i="4"/>
  <c r="N165" i="4"/>
  <c r="N1530" i="4"/>
  <c r="N531" i="4"/>
  <c r="N235" i="4"/>
  <c r="N654" i="4"/>
  <c r="M1069" i="4"/>
  <c r="M64" i="4"/>
  <c r="M1751" i="4"/>
  <c r="M67" i="4"/>
  <c r="L1769" i="4"/>
  <c r="AL1769" i="4" s="1"/>
  <c r="L1511" i="4"/>
  <c r="AL1511" i="4" s="1"/>
  <c r="L1795" i="4"/>
  <c r="AL1795" i="4" s="1"/>
  <c r="L1530" i="4"/>
  <c r="AL1530" i="4" s="1"/>
  <c r="L261" i="4"/>
  <c r="AL261" i="4" s="1"/>
  <c r="L67" i="4"/>
  <c r="AL67" i="4" s="1"/>
  <c r="G471" i="4"/>
  <c r="H471" i="4" s="1"/>
  <c r="G718" i="4"/>
  <c r="H718" i="4" s="1"/>
  <c r="G119" i="4"/>
  <c r="H119" i="4" s="1"/>
  <c r="G696" i="4"/>
  <c r="H696" i="4" s="1"/>
  <c r="G1749" i="4"/>
  <c r="H1749" i="4" s="1"/>
  <c r="G1559" i="4"/>
  <c r="H1559" i="4" s="1"/>
  <c r="G1250" i="4"/>
  <c r="H1250" i="4" s="1"/>
  <c r="G616" i="4"/>
  <c r="H616" i="4" s="1"/>
  <c r="G1662" i="4"/>
  <c r="H1662" i="4" s="1"/>
  <c r="N1958" i="4"/>
  <c r="N1224" i="4"/>
  <c r="N928" i="4"/>
  <c r="N1250" i="4"/>
  <c r="N1146" i="4"/>
  <c r="N1437" i="4"/>
  <c r="M704" i="4"/>
  <c r="M802" i="4"/>
  <c r="M2000" i="4"/>
  <c r="M928" i="4"/>
  <c r="M165" i="4"/>
  <c r="M1904" i="4"/>
  <c r="L685" i="4"/>
  <c r="AL685" i="4" s="1"/>
  <c r="L1026" i="4"/>
  <c r="AL1026" i="4" s="1"/>
  <c r="L545" i="4"/>
  <c r="AL545" i="4" s="1"/>
  <c r="L1320" i="4"/>
  <c r="AL1320" i="4" s="1"/>
  <c r="L1438" i="4"/>
  <c r="AL1438" i="4" s="1"/>
  <c r="G723" i="4"/>
  <c r="H723" i="4" s="1"/>
  <c r="G1438" i="4"/>
  <c r="H1438" i="4" s="1"/>
  <c r="N503" i="4"/>
  <c r="N185" i="4"/>
  <c r="N1751" i="4"/>
  <c r="N1898" i="4"/>
  <c r="N1174" i="4"/>
  <c r="M1469" i="4"/>
  <c r="M1686" i="4"/>
  <c r="M1026" i="4"/>
  <c r="M696" i="4"/>
  <c r="M1559" i="4"/>
  <c r="M185" i="4"/>
  <c r="M544" i="4"/>
  <c r="M1250" i="4"/>
  <c r="M1541" i="4"/>
  <c r="M1948" i="4"/>
  <c r="M1510" i="4"/>
  <c r="M1662" i="4"/>
  <c r="M899" i="4"/>
  <c r="M967" i="4"/>
  <c r="L471" i="4"/>
  <c r="AL471" i="4" s="1"/>
  <c r="L119" i="4"/>
  <c r="AL119" i="4" s="1"/>
  <c r="L1114" i="4"/>
  <c r="AL1114" i="4" s="1"/>
  <c r="L1559" i="4"/>
  <c r="AL1559" i="4" s="1"/>
  <c r="L185" i="4"/>
  <c r="AL185" i="4" s="1"/>
  <c r="G1958" i="4"/>
  <c r="H1958" i="4" s="1"/>
  <c r="G1469" i="4"/>
  <c r="H1469" i="4" s="1"/>
  <c r="G654" i="4"/>
  <c r="H654" i="4" s="1"/>
  <c r="G1617" i="4"/>
  <c r="H1617" i="4" s="1"/>
  <c r="G448" i="4"/>
  <c r="H448" i="4" s="1"/>
  <c r="G1756" i="4"/>
  <c r="H1756" i="4" s="1"/>
  <c r="G1904" i="4"/>
  <c r="H1904" i="4" s="1"/>
  <c r="G1769" i="4"/>
  <c r="H1769" i="4" s="1"/>
  <c r="G1320" i="4"/>
  <c r="H1320" i="4" s="1"/>
  <c r="G802" i="4"/>
  <c r="H802" i="4" s="1"/>
  <c r="G1541" i="4"/>
  <c r="H1541" i="4" s="1"/>
  <c r="G1530" i="4"/>
  <c r="H1530" i="4" s="1"/>
  <c r="G1913" i="4"/>
  <c r="H1913" i="4" s="1"/>
  <c r="N595" i="4"/>
  <c r="N1135" i="4"/>
  <c r="N545" i="4"/>
  <c r="N1787" i="4"/>
  <c r="N1302" i="4"/>
  <c r="N1438" i="4"/>
  <c r="N510" i="4"/>
  <c r="N1904" i="4"/>
  <c r="M595" i="4"/>
  <c r="M1135" i="4"/>
  <c r="M351" i="4"/>
  <c r="M1530" i="4"/>
  <c r="L1889" i="4"/>
  <c r="AL1889" i="4" s="1"/>
  <c r="L1787" i="4"/>
  <c r="AL1787" i="4" s="1"/>
  <c r="L967" i="4"/>
  <c r="AL967" i="4" s="1"/>
  <c r="L1837" i="4"/>
  <c r="AL1837" i="4" s="1"/>
  <c r="L1948" i="4"/>
  <c r="AL1948" i="4" s="1"/>
  <c r="L1959" i="4"/>
  <c r="AL1959" i="4" s="1"/>
  <c r="L1396" i="4"/>
  <c r="AL1396" i="4" s="1"/>
  <c r="L874" i="4"/>
  <c r="AL874" i="4" s="1"/>
  <c r="G1135" i="4"/>
  <c r="H1135" i="4" s="1"/>
  <c r="G1686" i="4"/>
  <c r="H1686" i="4" s="1"/>
  <c r="G545" i="4"/>
  <c r="H545" i="4" s="1"/>
  <c r="G1948" i="4"/>
  <c r="H1948" i="4" s="1"/>
  <c r="G1751" i="4"/>
  <c r="H1751" i="4" s="1"/>
  <c r="G261" i="4"/>
  <c r="H261" i="4" s="1"/>
  <c r="G849" i="4"/>
  <c r="H849" i="4" s="1"/>
  <c r="G489" i="4"/>
  <c r="H489" i="4" s="1"/>
  <c r="N471" i="4"/>
  <c r="N448" i="4"/>
  <c r="N723" i="4"/>
  <c r="N1756" i="4"/>
  <c r="N1320" i="4"/>
  <c r="N2000" i="4"/>
  <c r="N1795" i="4"/>
  <c r="N675" i="4"/>
  <c r="N874" i="4"/>
  <c r="N1964" i="4"/>
  <c r="M1958" i="4"/>
  <c r="M685" i="4"/>
  <c r="M1617" i="4"/>
  <c r="M1735" i="4"/>
  <c r="M874" i="4"/>
  <c r="M1964" i="4"/>
  <c r="L654" i="4"/>
  <c r="AL654" i="4" s="1"/>
  <c r="L1590" i="4"/>
  <c r="AL1590" i="4" s="1"/>
  <c r="L1904" i="4"/>
  <c r="AL1904" i="4" s="1"/>
  <c r="L489" i="4"/>
  <c r="AL489" i="4" s="1"/>
  <c r="L544" i="4"/>
  <c r="AL544" i="4" s="1"/>
  <c r="L1510" i="4"/>
  <c r="AL1510" i="4" s="1"/>
  <c r="L165" i="4"/>
  <c r="AL165" i="4" s="1"/>
  <c r="L899" i="4"/>
  <c r="AL899" i="4" s="1"/>
  <c r="G503" i="4"/>
  <c r="H503" i="4" s="1"/>
  <c r="G187" i="4"/>
  <c r="H187" i="4" s="1"/>
  <c r="G1795" i="4"/>
  <c r="H1795" i="4" s="1"/>
  <c r="G1302" i="4"/>
  <c r="H1302" i="4" s="1"/>
  <c r="G1964" i="4"/>
  <c r="H1964" i="4" s="1"/>
  <c r="N1889" i="4"/>
  <c r="N1590" i="4"/>
  <c r="N1769" i="4"/>
  <c r="N67" i="4"/>
  <c r="M1146" i="4"/>
  <c r="M675" i="4"/>
  <c r="M718" i="4"/>
  <c r="M1590" i="4"/>
  <c r="M1320" i="4"/>
  <c r="L1603" i="4"/>
  <c r="AL1603" i="4" s="1"/>
  <c r="L681" i="4"/>
  <c r="AL681" i="4" s="1"/>
  <c r="L675" i="4"/>
  <c r="AL675" i="4" s="1"/>
  <c r="L696" i="4"/>
  <c r="AL696" i="4" s="1"/>
  <c r="L531" i="4"/>
  <c r="AL531" i="4" s="1"/>
  <c r="L1951" i="4"/>
  <c r="AL1951" i="4" s="1"/>
  <c r="L1898" i="4"/>
  <c r="AL1898" i="4" s="1"/>
  <c r="G1990" i="4"/>
  <c r="H1990" i="4" s="1"/>
  <c r="G1878" i="4"/>
  <c r="H1878" i="4" s="1"/>
  <c r="G351" i="4"/>
  <c r="H351" i="4" s="1"/>
  <c r="G899" i="4"/>
  <c r="H899" i="4" s="1"/>
  <c r="G1952" i="4"/>
  <c r="H1952" i="4" s="1"/>
  <c r="G67" i="4"/>
  <c r="H67" i="4" s="1"/>
  <c r="G681" i="4"/>
  <c r="H681" i="4" s="1"/>
  <c r="N685" i="4"/>
  <c r="N1686" i="4"/>
  <c r="N681" i="4"/>
  <c r="N1541" i="4"/>
  <c r="N1959" i="4"/>
  <c r="N1069" i="4"/>
  <c r="M654" i="4"/>
  <c r="M1114" i="4"/>
  <c r="M1147" i="4"/>
  <c r="M448" i="4"/>
  <c r="M489" i="4"/>
  <c r="M1756" i="4"/>
  <c r="M837" i="4"/>
  <c r="M526" i="4"/>
  <c r="M1450" i="4"/>
  <c r="M1769" i="4"/>
  <c r="M1913" i="4"/>
  <c r="M1837" i="4"/>
  <c r="M261" i="4"/>
  <c r="M1281" i="4"/>
  <c r="M1898" i="4"/>
  <c r="M1952" i="4"/>
  <c r="M1174" i="4"/>
  <c r="M1438" i="4"/>
  <c r="L595" i="4"/>
  <c r="AL595" i="4" s="1"/>
  <c r="L363" i="4"/>
  <c r="AL363" i="4" s="1"/>
  <c r="L1437" i="4"/>
  <c r="AL1437" i="4" s="1"/>
  <c r="L448" i="4"/>
  <c r="AL448" i="4" s="1"/>
  <c r="L466" i="4"/>
  <c r="AL466" i="4" s="1"/>
  <c r="L1662" i="4"/>
  <c r="AL1662" i="4" s="1"/>
  <c r="G1026" i="4"/>
  <c r="H1026" i="4" s="1"/>
  <c r="G1510" i="4"/>
  <c r="H1510" i="4" s="1"/>
  <c r="G1959" i="4"/>
  <c r="H1959" i="4" s="1"/>
  <c r="G466" i="4"/>
  <c r="H466" i="4" s="1"/>
  <c r="N1469" i="4"/>
  <c r="N1114" i="4"/>
  <c r="N1510" i="4"/>
  <c r="N1749" i="4"/>
  <c r="N1735" i="4"/>
  <c r="N544" i="4"/>
  <c r="N489" i="4"/>
  <c r="N899" i="4"/>
  <c r="M1603" i="4"/>
  <c r="M119" i="4"/>
  <c r="M545" i="4"/>
  <c r="M1889" i="4"/>
  <c r="M1787" i="4"/>
  <c r="M1749" i="4"/>
  <c r="M1795" i="4"/>
  <c r="M1951" i="4"/>
  <c r="L1224" i="4"/>
  <c r="AL1224" i="4" s="1"/>
  <c r="L503" i="4"/>
  <c r="AL503" i="4" s="1"/>
  <c r="L2000" i="4"/>
  <c r="AL2000" i="4" s="1"/>
  <c r="L1913" i="4"/>
  <c r="AL1913" i="4" s="1"/>
  <c r="L1964" i="4"/>
  <c r="AL1964" i="4" s="1"/>
  <c r="L1069" i="4"/>
  <c r="AL1069" i="4" s="1"/>
  <c r="L1952" i="4"/>
  <c r="AL1952" i="4" s="1"/>
  <c r="G363" i="4"/>
  <c r="H363" i="4" s="1"/>
  <c r="G675" i="4"/>
  <c r="H675" i="4" s="1"/>
  <c r="G1889" i="4"/>
  <c r="H1889" i="4" s="1"/>
  <c r="G595" i="4"/>
  <c r="H595" i="4" s="1"/>
  <c r="G1735" i="4"/>
  <c r="H1735" i="4" s="1"/>
  <c r="G704" i="4"/>
  <c r="H704" i="4" s="1"/>
  <c r="G64" i="4"/>
  <c r="H64" i="4" s="1"/>
  <c r="G928" i="4"/>
  <c r="H928" i="4" s="1"/>
  <c r="N64" i="4"/>
  <c r="N1396" i="4"/>
  <c r="N1837" i="4"/>
  <c r="M1511" i="4"/>
  <c r="M466" i="4"/>
  <c r="M1959" i="4"/>
  <c r="M1396" i="4"/>
  <c r="L64" i="4"/>
  <c r="AL64" i="4" s="1"/>
  <c r="L1135" i="4"/>
  <c r="AL1135" i="4" s="1"/>
  <c r="L1147" i="4"/>
  <c r="AL1147" i="4" s="1"/>
  <c r="L1756" i="4"/>
  <c r="AL1756" i="4" s="1"/>
  <c r="G1590" i="4"/>
  <c r="H1590" i="4" s="1"/>
  <c r="G2000" i="4"/>
  <c r="H2000" i="4" s="1"/>
  <c r="G1130" i="4"/>
  <c r="H1130" i="4" s="1"/>
  <c r="G837" i="4"/>
  <c r="H837" i="4" s="1"/>
  <c r="G185" i="4"/>
  <c r="H185" i="4" s="1"/>
  <c r="G165" i="4"/>
  <c r="H165" i="4" s="1"/>
  <c r="G1146" i="4"/>
  <c r="H1146" i="4" s="1"/>
  <c r="G1837" i="4"/>
  <c r="H1837" i="4" s="1"/>
  <c r="G1069" i="4"/>
  <c r="H1069" i="4" s="1"/>
  <c r="N696" i="4"/>
  <c r="N1450" i="4"/>
  <c r="N526" i="4"/>
  <c r="N261" i="4"/>
  <c r="N1952" i="4"/>
  <c r="N363" i="4"/>
  <c r="M503" i="4"/>
  <c r="M531" i="4"/>
  <c r="M1437" i="4"/>
  <c r="L1617" i="4"/>
  <c r="AL1617" i="4" s="1"/>
  <c r="L1250" i="4"/>
  <c r="AL1250" i="4" s="1"/>
  <c r="L928" i="4"/>
  <c r="AL928" i="4" s="1"/>
  <c r="L1302" i="4"/>
  <c r="AL1302" i="4" s="1"/>
  <c r="L1146" i="4"/>
  <c r="AL1146" i="4" s="1"/>
  <c r="L1281" i="4"/>
  <c r="AL1281" i="4" s="1"/>
  <c r="L1174" i="4"/>
  <c r="AL1174" i="4" s="1"/>
  <c r="G1787" i="4"/>
  <c r="H1787" i="4" s="1"/>
  <c r="G1114" i="4"/>
  <c r="H1114" i="4" s="1"/>
  <c r="G531" i="4"/>
  <c r="H531" i="4" s="1"/>
  <c r="G1396" i="4"/>
  <c r="H1396" i="4" s="1"/>
  <c r="G967" i="4"/>
  <c r="H967" i="4" s="1"/>
  <c r="G1281" i="4"/>
  <c r="H1281" i="4" s="1"/>
  <c r="G1174" i="4"/>
  <c r="H1174" i="4" s="1"/>
  <c r="G235" i="4"/>
  <c r="H235" i="4" s="1"/>
  <c r="N187" i="4"/>
  <c r="N1948" i="4"/>
  <c r="N351" i="4"/>
  <c r="N1913" i="4"/>
  <c r="N616" i="4"/>
  <c r="N967" i="4"/>
  <c r="N466" i="4"/>
  <c r="M363" i="4"/>
  <c r="M723" i="4"/>
  <c r="M616" i="4"/>
  <c r="L1469" i="4"/>
  <c r="AL1469" i="4" s="1"/>
  <c r="L718" i="4"/>
  <c r="AL718" i="4" s="1"/>
  <c r="L1990" i="4"/>
  <c r="AL1990" i="4" s="1"/>
  <c r="L723" i="4"/>
  <c r="AL723" i="4" s="1"/>
  <c r="L1749" i="4"/>
  <c r="AL1749" i="4" s="1"/>
  <c r="L1735" i="4"/>
  <c r="AL1735" i="4" s="1"/>
  <c r="L187" i="4"/>
  <c r="AL187" i="4" s="1"/>
  <c r="L704" i="4"/>
  <c r="AL704" i="4" s="1"/>
  <c r="L1450" i="4"/>
  <c r="AL1450" i="4" s="1"/>
  <c r="L849" i="4"/>
  <c r="AL849" i="4" s="1"/>
  <c r="L1751" i="4"/>
  <c r="AL1751" i="4" s="1"/>
  <c r="G24" i="4"/>
  <c r="H24" i="4" s="1"/>
  <c r="V24" i="4"/>
  <c r="G168" i="4"/>
  <c r="H168" i="4" s="1"/>
  <c r="V168" i="4"/>
  <c r="G1678" i="4"/>
  <c r="H1678" i="4" s="1"/>
  <c r="G968" i="4"/>
  <c r="H968" i="4" s="1"/>
  <c r="G1286" i="4"/>
  <c r="H1286" i="4" s="1"/>
  <c r="G1596" i="4"/>
  <c r="H1596" i="4" s="1"/>
  <c r="V1596" i="4"/>
  <c r="G1669" i="4"/>
  <c r="H1669" i="4" s="1"/>
  <c r="V1669" i="4"/>
  <c r="G1117" i="4"/>
  <c r="H1117" i="4" s="1"/>
  <c r="V1117" i="4"/>
  <c r="G1096" i="4"/>
  <c r="H1096" i="4" s="1"/>
  <c r="V1096" i="4"/>
  <c r="G1430" i="4"/>
  <c r="H1430" i="4" s="1"/>
  <c r="V1430" i="4"/>
  <c r="G27" i="4"/>
  <c r="H27" i="4" s="1"/>
  <c r="V27" i="4"/>
  <c r="G1171" i="4"/>
  <c r="H1171" i="4" s="1"/>
  <c r="V1171" i="4"/>
  <c r="G656" i="4"/>
  <c r="H656" i="4" s="1"/>
  <c r="V656" i="4"/>
  <c r="G1273" i="4"/>
  <c r="H1273" i="4" s="1"/>
  <c r="V1273" i="4"/>
  <c r="G1710" i="4"/>
  <c r="H1710" i="4" s="1"/>
  <c r="V1710" i="4"/>
  <c r="G1372" i="4"/>
  <c r="H1372" i="4" s="1"/>
  <c r="V1372" i="4"/>
  <c r="G194" i="4"/>
  <c r="H194" i="4" s="1"/>
  <c r="V194" i="4"/>
  <c r="G14" i="4"/>
  <c r="H14" i="4" s="1"/>
  <c r="V14" i="4"/>
  <c r="G905" i="4"/>
  <c r="H905" i="4" s="1"/>
  <c r="V905" i="4"/>
  <c r="G247" i="4"/>
  <c r="H247" i="4" s="1"/>
  <c r="V247" i="4"/>
  <c r="G272" i="4"/>
  <c r="H272" i="4" s="1"/>
  <c r="V272" i="4"/>
  <c r="G1410" i="4"/>
  <c r="H1410" i="4" s="1"/>
  <c r="V1410" i="4"/>
  <c r="G1639" i="4"/>
  <c r="H1639" i="4" s="1"/>
  <c r="V1639" i="4"/>
  <c r="G1598" i="4"/>
  <c r="H1598" i="4" s="1"/>
  <c r="V1598" i="4"/>
  <c r="G295" i="4"/>
  <c r="H295" i="4" s="1"/>
  <c r="V295" i="4"/>
  <c r="G875" i="4"/>
  <c r="H875" i="4" s="1"/>
  <c r="V875" i="4"/>
  <c r="V334" i="4"/>
  <c r="L334" i="4"/>
  <c r="AL334" i="4" s="1"/>
  <c r="V171" i="4"/>
  <c r="L171" i="4"/>
  <c r="AL171" i="4" s="1"/>
  <c r="V1651" i="4"/>
  <c r="L1651" i="4"/>
  <c r="AL1651" i="4" s="1"/>
  <c r="G1256" i="4"/>
  <c r="H1256" i="4" s="1"/>
  <c r="V1256" i="4"/>
  <c r="G1584" i="4"/>
  <c r="H1584" i="4" s="1"/>
  <c r="V1584" i="4"/>
  <c r="G1364" i="4"/>
  <c r="H1364" i="4" s="1"/>
  <c r="V1364" i="4"/>
  <c r="G1001" i="4"/>
  <c r="H1001" i="4" s="1"/>
  <c r="V1001" i="4"/>
  <c r="G1538" i="4"/>
  <c r="H1538" i="4" s="1"/>
  <c r="V1538" i="4"/>
  <c r="G415" i="4"/>
  <c r="H415" i="4" s="1"/>
  <c r="V415" i="4"/>
  <c r="G133" i="4"/>
  <c r="H133" i="4" s="1"/>
  <c r="V133" i="4"/>
  <c r="G749" i="4"/>
  <c r="H749" i="4" s="1"/>
  <c r="V749" i="4"/>
  <c r="G186" i="4"/>
  <c r="H186" i="4" s="1"/>
  <c r="V186" i="4"/>
  <c r="G26" i="4"/>
  <c r="H26" i="4" s="1"/>
  <c r="G1226" i="4"/>
  <c r="H1226" i="4" s="1"/>
  <c r="G512" i="4"/>
  <c r="H512" i="4" s="1"/>
  <c r="V512" i="4"/>
  <c r="G1908" i="4"/>
  <c r="H1908" i="4" s="1"/>
  <c r="V1908" i="4"/>
  <c r="G1150" i="4"/>
  <c r="H1150" i="4" s="1"/>
  <c r="V1150" i="4"/>
  <c r="G1031" i="4"/>
  <c r="H1031" i="4" s="1"/>
  <c r="V1031" i="4"/>
  <c r="G830" i="4"/>
  <c r="H830" i="4" s="1"/>
  <c r="V830" i="4"/>
  <c r="G230" i="4"/>
  <c r="H230" i="4" s="1"/>
  <c r="V230" i="4"/>
  <c r="G62" i="4"/>
  <c r="H62" i="4" s="1"/>
  <c r="V62" i="4"/>
  <c r="G1112" i="4"/>
  <c r="H1112" i="4" s="1"/>
  <c r="V1112" i="4"/>
  <c r="G428" i="4"/>
  <c r="H428" i="4" s="1"/>
  <c r="V428" i="4"/>
  <c r="G668" i="4"/>
  <c r="H668" i="4" s="1"/>
  <c r="V668" i="4"/>
  <c r="G1211" i="4"/>
  <c r="H1211" i="4" s="1"/>
  <c r="V1211" i="4"/>
  <c r="G558" i="4"/>
  <c r="H558" i="4" s="1"/>
  <c r="V558" i="4"/>
  <c r="G1635" i="4"/>
  <c r="H1635" i="4" s="1"/>
  <c r="V1635" i="4"/>
  <c r="G1600" i="4"/>
  <c r="H1600" i="4" s="1"/>
  <c r="V1600" i="4"/>
  <c r="G270" i="4"/>
  <c r="H270" i="4" s="1"/>
  <c r="V270" i="4"/>
  <c r="G422" i="4"/>
  <c r="H422" i="4" s="1"/>
  <c r="V422" i="4"/>
  <c r="G282" i="4"/>
  <c r="H282" i="4" s="1"/>
  <c r="V282" i="4"/>
  <c r="G556" i="4"/>
  <c r="H556" i="4" s="1"/>
  <c r="V556" i="4"/>
  <c r="G277" i="4"/>
  <c r="H277" i="4" s="1"/>
  <c r="V277" i="4"/>
  <c r="G1420" i="4"/>
  <c r="H1420" i="4" s="1"/>
  <c r="V1420" i="4"/>
  <c r="M942" i="4"/>
  <c r="V1783" i="4"/>
  <c r="L1783" i="4"/>
  <c r="AL1783" i="4" s="1"/>
  <c r="V256" i="4"/>
  <c r="L256" i="4"/>
  <c r="AL256" i="4" s="1"/>
  <c r="V538" i="4"/>
  <c r="L538" i="4"/>
  <c r="AL538" i="4" s="1"/>
  <c r="V1529" i="4"/>
  <c r="L1529" i="4"/>
  <c r="AL1529" i="4" s="1"/>
  <c r="V1535" i="4"/>
  <c r="L1535" i="4"/>
  <c r="AL1535" i="4" s="1"/>
  <c r="G150" i="4"/>
  <c r="H150" i="4" s="1"/>
  <c r="V150" i="4"/>
  <c r="G1525" i="4"/>
  <c r="H1525" i="4" s="1"/>
  <c r="V1525" i="4"/>
  <c r="G34" i="4"/>
  <c r="H34" i="4" s="1"/>
  <c r="V34" i="4"/>
  <c r="G792" i="4"/>
  <c r="H792" i="4" s="1"/>
  <c r="V792" i="4"/>
  <c r="G290" i="4"/>
  <c r="H290" i="4" s="1"/>
  <c r="V290" i="4"/>
  <c r="G658" i="4"/>
  <c r="H658" i="4" s="1"/>
  <c r="V658" i="4"/>
  <c r="G1692" i="4"/>
  <c r="H1692" i="4" s="1"/>
  <c r="N1578" i="4"/>
  <c r="G1382" i="4"/>
  <c r="H1382" i="4" s="1"/>
  <c r="V1382" i="4"/>
  <c r="G935" i="4"/>
  <c r="H935" i="4" s="1"/>
  <c r="V935" i="4"/>
  <c r="G1896" i="4"/>
  <c r="H1896" i="4" s="1"/>
  <c r="V1896" i="4"/>
  <c r="G1652" i="4"/>
  <c r="H1652" i="4" s="1"/>
  <c r="V1652" i="4"/>
  <c r="G192" i="4"/>
  <c r="H192" i="4" s="1"/>
  <c r="V192" i="4"/>
  <c r="G947" i="4"/>
  <c r="H947" i="4" s="1"/>
  <c r="V947" i="4"/>
  <c r="G902" i="4"/>
  <c r="H902" i="4" s="1"/>
  <c r="V902" i="4"/>
  <c r="G1491" i="4"/>
  <c r="H1491" i="4" s="1"/>
  <c r="V1491" i="4"/>
  <c r="G1154" i="4"/>
  <c r="H1154" i="4" s="1"/>
  <c r="V1154" i="4"/>
  <c r="G1253" i="4"/>
  <c r="H1253" i="4" s="1"/>
  <c r="V1253" i="4"/>
  <c r="V737" i="4"/>
  <c r="L737" i="4"/>
  <c r="AL737" i="4" s="1"/>
  <c r="G722" i="4"/>
  <c r="H722" i="4" s="1"/>
  <c r="V722" i="4"/>
  <c r="G1665" i="4"/>
  <c r="H1665" i="4" s="1"/>
  <c r="V1665" i="4"/>
  <c r="V431" i="4"/>
  <c r="L431" i="4"/>
  <c r="AL431" i="4" s="1"/>
  <c r="G1672" i="4"/>
  <c r="H1672" i="4" s="1"/>
  <c r="G344" i="4"/>
  <c r="H344" i="4" s="1"/>
  <c r="V344" i="4"/>
  <c r="N1039" i="4"/>
  <c r="G530" i="4"/>
  <c r="H530" i="4" s="1"/>
  <c r="V530" i="4"/>
  <c r="V621" i="4"/>
  <c r="V467" i="4"/>
  <c r="L467" i="4"/>
  <c r="AL467" i="4" s="1"/>
  <c r="G1492" i="4"/>
  <c r="H1492" i="4" s="1"/>
  <c r="V1492" i="4"/>
  <c r="V709" i="4"/>
  <c r="L709" i="4"/>
  <c r="AL709" i="4" s="1"/>
  <c r="V808" i="4"/>
  <c r="L808" i="4"/>
  <c r="AL808" i="4" s="1"/>
  <c r="G3" i="4"/>
  <c r="H3" i="4" s="1"/>
  <c r="G1578" i="4"/>
  <c r="H1578" i="4" s="1"/>
  <c r="G942" i="4"/>
  <c r="H942" i="4" s="1"/>
  <c r="G1354" i="4"/>
  <c r="H1354" i="4" s="1"/>
  <c r="G450" i="4"/>
  <c r="H450" i="4" s="1"/>
  <c r="V450" i="4"/>
  <c r="G1567" i="4"/>
  <c r="H1567" i="4" s="1"/>
  <c r="V1567" i="4"/>
  <c r="G1332" i="4"/>
  <c r="H1332" i="4" s="1"/>
  <c r="V1332" i="4"/>
  <c r="N942" i="4"/>
  <c r="G416" i="4"/>
  <c r="H416" i="4" s="1"/>
  <c r="V416" i="4"/>
  <c r="G498" i="4"/>
  <c r="H498" i="4" s="1"/>
  <c r="V498" i="4"/>
  <c r="G1067" i="4"/>
  <c r="H1067" i="4" s="1"/>
  <c r="V1067" i="4"/>
  <c r="L1578" i="4"/>
  <c r="AL1578" i="4" s="1"/>
  <c r="L1039" i="4"/>
  <c r="AL1039" i="4" s="1"/>
  <c r="V1768" i="4"/>
  <c r="L1768" i="4"/>
  <c r="AL1768" i="4" s="1"/>
  <c r="V526" i="4"/>
  <c r="L526" i="4"/>
  <c r="AL526" i="4" s="1"/>
  <c r="V1928" i="4"/>
  <c r="L1928" i="4"/>
  <c r="AL1928" i="4" s="1"/>
  <c r="V1050" i="4"/>
  <c r="G1039" i="4"/>
  <c r="H1039" i="4" s="1"/>
  <c r="G431" i="4"/>
  <c r="H431" i="4" s="1"/>
  <c r="V1577" i="4"/>
  <c r="L1577" i="4"/>
  <c r="AL1577" i="4" s="1"/>
  <c r="V837" i="4"/>
  <c r="L837" i="4"/>
  <c r="AL837" i="4" s="1"/>
  <c r="V823" i="4"/>
  <c r="L823" i="4"/>
  <c r="AL823" i="4" s="1"/>
  <c r="G1269" i="4"/>
  <c r="H1269" i="4" s="1"/>
  <c r="G938" i="4"/>
  <c r="H938" i="4" s="1"/>
  <c r="G725" i="4"/>
  <c r="H725" i="4" s="1"/>
  <c r="G1143" i="4"/>
  <c r="H1143" i="4" s="1"/>
  <c r="V1143" i="4"/>
  <c r="G1348" i="4"/>
  <c r="H1348" i="4" s="1"/>
  <c r="V1348" i="4"/>
  <c r="M1039" i="4"/>
  <c r="L942" i="4"/>
  <c r="AL942" i="4" s="1"/>
  <c r="V1785" i="4"/>
  <c r="L1785" i="4"/>
  <c r="AL1785" i="4" s="1"/>
  <c r="V1289" i="4"/>
  <c r="L1289" i="4"/>
  <c r="AL1289" i="4" s="1"/>
  <c r="V510" i="4"/>
  <c r="M510" i="4"/>
  <c r="L510" i="4"/>
  <c r="AL510" i="4" s="1"/>
  <c r="G1097" i="4"/>
  <c r="H1097" i="4" s="1"/>
  <c r="V1097" i="4"/>
  <c r="G157" i="4"/>
  <c r="H157" i="4" s="1"/>
  <c r="V157" i="4"/>
  <c r="G1534" i="4"/>
  <c r="H1534" i="4" s="1"/>
  <c r="V1534" i="4"/>
  <c r="G939" i="4"/>
  <c r="H939" i="4" s="1"/>
  <c r="V939" i="4"/>
  <c r="G1317" i="4"/>
  <c r="H1317" i="4" s="1"/>
  <c r="V1317" i="4"/>
  <c r="G332" i="4"/>
  <c r="H332" i="4" s="1"/>
  <c r="V332" i="4"/>
  <c r="G1300" i="4"/>
  <c r="H1300" i="4" s="1"/>
  <c r="V1300" i="4"/>
  <c r="G223" i="4"/>
  <c r="H223" i="4" s="1"/>
  <c r="V223" i="4"/>
  <c r="G1377" i="4"/>
  <c r="H1377" i="4" s="1"/>
  <c r="V1377" i="4"/>
  <c r="G1310" i="4"/>
  <c r="H1310" i="4" s="1"/>
  <c r="V1310" i="4"/>
  <c r="G1848" i="4"/>
  <c r="H1848" i="4" s="1"/>
  <c r="V1848" i="4"/>
  <c r="M1578" i="4"/>
  <c r="V1532" i="4"/>
  <c r="L1532" i="4"/>
  <c r="AL1532" i="4" s="1"/>
  <c r="G1141" i="4"/>
  <c r="H1141" i="4" s="1"/>
  <c r="G1390" i="4"/>
  <c r="H1390" i="4" s="1"/>
  <c r="G1830" i="4"/>
  <c r="H1830" i="4" s="1"/>
  <c r="V1830" i="4"/>
  <c r="G1508" i="4"/>
  <c r="H1508" i="4" s="1"/>
  <c r="V1508" i="4"/>
  <c r="G1180" i="4"/>
  <c r="H1180" i="4" s="1"/>
  <c r="V1180" i="4"/>
  <c r="G1274" i="4"/>
  <c r="H1274" i="4" s="1"/>
  <c r="V1274" i="4"/>
  <c r="G1106" i="4"/>
  <c r="H1106" i="4" s="1"/>
  <c r="V1106" i="4"/>
  <c r="G80" i="4"/>
  <c r="H80" i="4" s="1"/>
  <c r="V80" i="4"/>
  <c r="G1059" i="4"/>
  <c r="H1059" i="4" s="1"/>
  <c r="V1059" i="4"/>
  <c r="G1998" i="4"/>
  <c r="H1998" i="4" s="1"/>
  <c r="V1998" i="4"/>
  <c r="G1443" i="4"/>
  <c r="H1443" i="4" s="1"/>
  <c r="V1443" i="4"/>
  <c r="G1099" i="4"/>
  <c r="H1099" i="4" s="1"/>
  <c r="V1099" i="4"/>
  <c r="G35" i="4"/>
  <c r="H35" i="4" s="1"/>
  <c r="V35" i="4"/>
  <c r="G1304" i="4"/>
  <c r="H1304" i="4" s="1"/>
  <c r="V1304" i="4"/>
  <c r="G1321" i="4"/>
  <c r="H1321" i="4" s="1"/>
  <c r="V1321" i="4"/>
  <c r="G1914" i="4"/>
  <c r="H1914" i="4" s="1"/>
  <c r="V1914" i="4"/>
  <c r="G1609" i="4"/>
  <c r="H1609" i="4" s="1"/>
  <c r="V1609" i="4"/>
  <c r="G1681" i="4"/>
  <c r="H1681" i="4" s="1"/>
  <c r="V1681" i="4"/>
  <c r="G252" i="4"/>
  <c r="H252" i="4" s="1"/>
  <c r="V252" i="4"/>
  <c r="G989" i="4"/>
  <c r="H989" i="4" s="1"/>
  <c r="V989" i="4"/>
  <c r="G608" i="4"/>
  <c r="H608" i="4" s="1"/>
  <c r="V608" i="4"/>
  <c r="G1574" i="4"/>
  <c r="H1574" i="4" s="1"/>
  <c r="V1574" i="4"/>
  <c r="G868" i="4"/>
  <c r="H868" i="4" s="1"/>
  <c r="V868" i="4"/>
  <c r="G1698" i="4"/>
  <c r="H1698" i="4" s="1"/>
  <c r="V1698" i="4"/>
  <c r="G893" i="4"/>
  <c r="H893" i="4" s="1"/>
  <c r="V893" i="4"/>
  <c r="M431" i="4"/>
  <c r="V1445" i="4"/>
  <c r="L1445" i="4"/>
  <c r="AL1445" i="4" s="1"/>
  <c r="V1326" i="4"/>
  <c r="L1326" i="4"/>
  <c r="AL1326" i="4" s="1"/>
  <c r="V281" i="4"/>
  <c r="L281" i="4"/>
  <c r="AL281" i="4" s="1"/>
  <c r="G1231" i="4"/>
  <c r="H1231" i="4" s="1"/>
  <c r="V1231" i="4"/>
  <c r="G1722" i="4"/>
  <c r="H1722" i="4" s="1"/>
  <c r="V1722" i="4"/>
  <c r="G156" i="4"/>
  <c r="H156" i="4" s="1"/>
  <c r="V156" i="4"/>
  <c r="G1537" i="4"/>
  <c r="H1537" i="4" s="1"/>
  <c r="V1537" i="4"/>
  <c r="G941" i="4"/>
  <c r="H941" i="4" s="1"/>
  <c r="V941" i="4"/>
  <c r="G1788" i="4"/>
  <c r="H1788" i="4" s="1"/>
  <c r="V1788" i="4"/>
  <c r="G1316" i="4"/>
  <c r="H1316" i="4" s="1"/>
  <c r="V1316" i="4"/>
  <c r="G1539" i="4"/>
  <c r="H1539" i="4" s="1"/>
  <c r="V1539" i="4"/>
  <c r="G1440" i="4"/>
  <c r="H1440" i="4" s="1"/>
  <c r="V1440" i="4"/>
  <c r="G1189" i="4"/>
  <c r="H1189" i="4" s="1"/>
  <c r="V1189" i="4"/>
  <c r="G1818" i="4"/>
  <c r="H1818" i="4" s="1"/>
  <c r="V1818" i="4"/>
  <c r="G1500" i="4"/>
  <c r="H1500" i="4" s="1"/>
  <c r="V1500" i="4"/>
  <c r="G18" i="4"/>
  <c r="H18" i="4" s="1"/>
  <c r="V18" i="4"/>
  <c r="G535" i="4"/>
  <c r="H535" i="4" s="1"/>
  <c r="V535" i="4"/>
  <c r="N431" i="4"/>
  <c r="G421" i="4"/>
  <c r="H421" i="4" s="1"/>
  <c r="V421" i="4"/>
  <c r="G1322" i="4"/>
  <c r="H1322" i="4" s="1"/>
  <c r="V1322" i="4"/>
  <c r="G386" i="4"/>
  <c r="H386" i="4" s="1"/>
  <c r="V386" i="4"/>
  <c r="G7" i="4"/>
  <c r="H7" i="4" s="1"/>
  <c r="V7" i="4"/>
  <c r="G701" i="4"/>
  <c r="H701" i="4" s="1"/>
  <c r="V701" i="4"/>
  <c r="G1287" i="4"/>
  <c r="H1287" i="4" s="1"/>
  <c r="V1287" i="4"/>
  <c r="G1078" i="4"/>
  <c r="H1078" i="4" s="1"/>
  <c r="V1078" i="4"/>
  <c r="G378" i="4"/>
  <c r="H378" i="4" s="1"/>
  <c r="V378" i="4"/>
  <c r="G635" i="4"/>
  <c r="H635" i="4" s="1"/>
  <c r="V635" i="4"/>
  <c r="G850" i="4"/>
  <c r="H850" i="4" s="1"/>
  <c r="V850" i="4"/>
  <c r="G1055" i="4"/>
  <c r="H1055" i="4" s="1"/>
  <c r="V1055" i="4"/>
  <c r="G1704" i="4"/>
  <c r="H1704" i="4" s="1"/>
  <c r="V1704" i="4"/>
  <c r="V112" i="4"/>
  <c r="L112" i="4"/>
  <c r="AL112" i="4" s="1"/>
  <c r="V1796" i="4"/>
  <c r="L1796" i="4"/>
  <c r="AL1796" i="4" s="1"/>
  <c r="V1827" i="4"/>
  <c r="L1827" i="4"/>
  <c r="AL1827" i="4" s="1"/>
  <c r="V508" i="4"/>
  <c r="L508" i="4"/>
  <c r="AL508" i="4" s="1"/>
  <c r="V341" i="4"/>
  <c r="L341" i="4"/>
  <c r="AL341" i="4" s="1"/>
  <c r="L1228" i="4"/>
  <c r="AL1228" i="4" s="1"/>
  <c r="L9" i="4"/>
  <c r="AL9" i="4" s="1"/>
  <c r="L266" i="4"/>
  <c r="AL266" i="4" s="1"/>
  <c r="L228" i="4"/>
  <c r="AL228" i="4" s="1"/>
  <c r="L500" i="4"/>
  <c r="AL500" i="4" s="1"/>
  <c r="L136" i="4"/>
  <c r="AL136" i="4" s="1"/>
  <c r="L240" i="4"/>
  <c r="AL240" i="4" s="1"/>
  <c r="L1325" i="4"/>
  <c r="AL1325" i="4" s="1"/>
  <c r="G596" i="4"/>
  <c r="H596" i="4" s="1"/>
  <c r="L596" i="4"/>
  <c r="AL596" i="4" s="1"/>
  <c r="L1353" i="4"/>
  <c r="AL1353" i="4" s="1"/>
  <c r="L222" i="4"/>
  <c r="AL222" i="4" s="1"/>
  <c r="G222" i="4"/>
  <c r="H222" i="4" s="1"/>
  <c r="L1776" i="4"/>
  <c r="AL1776" i="4" s="1"/>
  <c r="L182" i="4"/>
  <c r="AL182" i="4" s="1"/>
  <c r="L296" i="4"/>
  <c r="AL296" i="4" s="1"/>
  <c r="L1093" i="4"/>
  <c r="AL1093" i="4" s="1"/>
  <c r="L1740" i="4"/>
  <c r="AL1740" i="4" s="1"/>
  <c r="L1512" i="4"/>
  <c r="AL1512" i="4" s="1"/>
  <c r="L1854" i="4"/>
  <c r="AL1854" i="4" s="1"/>
  <c r="G1854" i="4"/>
  <c r="H1854" i="4" s="1"/>
  <c r="L1495" i="4"/>
  <c r="AL1495" i="4" s="1"/>
  <c r="L541" i="4"/>
  <c r="AL541" i="4" s="1"/>
  <c r="L311" i="4"/>
  <c r="AL311" i="4" s="1"/>
  <c r="L455" i="4"/>
  <c r="AL455" i="4" s="1"/>
  <c r="L636" i="4"/>
  <c r="AL636" i="4" s="1"/>
  <c r="L980" i="4"/>
  <c r="AL980" i="4" s="1"/>
  <c r="L123" i="4"/>
  <c r="AL123" i="4" s="1"/>
  <c r="L585" i="4"/>
  <c r="AL585" i="4" s="1"/>
  <c r="L1017" i="4"/>
  <c r="AL1017" i="4" s="1"/>
  <c r="L813" i="4"/>
  <c r="AL813" i="4" s="1"/>
  <c r="L148" i="4"/>
  <c r="AL148" i="4" s="1"/>
  <c r="L1454" i="4"/>
  <c r="AL1454" i="4" s="1"/>
  <c r="L170" i="4"/>
  <c r="AL170" i="4" s="1"/>
  <c r="G170" i="4"/>
  <c r="H170" i="4" s="1"/>
  <c r="L354" i="4"/>
  <c r="AL354" i="4" s="1"/>
  <c r="L198" i="4"/>
  <c r="AL198" i="4" s="1"/>
  <c r="G198" i="4"/>
  <c r="H198" i="4" s="1"/>
  <c r="L1552" i="4"/>
  <c r="AL1552" i="4" s="1"/>
  <c r="G1552" i="4"/>
  <c r="H1552" i="4" s="1"/>
  <c r="L96" i="4"/>
  <c r="AL96" i="4" s="1"/>
  <c r="G96" i="4"/>
  <c r="H96" i="4" s="1"/>
  <c r="L32" i="4"/>
  <c r="AL32" i="4" s="1"/>
  <c r="L644" i="4"/>
  <c r="AL644" i="4" s="1"/>
  <c r="G644" i="4"/>
  <c r="H644" i="4" s="1"/>
  <c r="L1222" i="4"/>
  <c r="AL1222" i="4" s="1"/>
  <c r="L1646" i="4"/>
  <c r="AL1646" i="4" s="1"/>
  <c r="G1646" i="4"/>
  <c r="H1646" i="4" s="1"/>
  <c r="L1205" i="4"/>
  <c r="AL1205" i="4" s="1"/>
  <c r="L919" i="4"/>
  <c r="AL919" i="4" s="1"/>
  <c r="L356" i="4"/>
  <c r="AL356" i="4" s="1"/>
  <c r="L178" i="4"/>
  <c r="AL178" i="4" s="1"/>
  <c r="L1564" i="4"/>
  <c r="AL1564" i="4" s="1"/>
  <c r="L450" i="4"/>
  <c r="AL450" i="4" s="1"/>
  <c r="L132" i="4"/>
  <c r="AL132" i="4" s="1"/>
  <c r="G132" i="4"/>
  <c r="H132" i="4" s="1"/>
  <c r="L1548" i="4"/>
  <c r="AL1548" i="4" s="1"/>
  <c r="L812" i="4"/>
  <c r="AL812" i="4" s="1"/>
  <c r="L23" i="4"/>
  <c r="AL23" i="4" s="1"/>
  <c r="G23" i="4"/>
  <c r="H23" i="4" s="1"/>
  <c r="L229" i="4"/>
  <c r="AL229" i="4" s="1"/>
  <c r="G229" i="4"/>
  <c r="H229" i="4" s="1"/>
  <c r="L1384" i="4"/>
  <c r="AL1384" i="4" s="1"/>
  <c r="G1384" i="4"/>
  <c r="H1384" i="4" s="1"/>
  <c r="L555" i="4"/>
  <c r="AL555" i="4" s="1"/>
  <c r="L673" i="4"/>
  <c r="AL673" i="4" s="1"/>
  <c r="L734" i="4"/>
  <c r="AL734" i="4" s="1"/>
  <c r="L1220" i="4"/>
  <c r="AL1220" i="4" s="1"/>
  <c r="L800" i="4"/>
  <c r="AL800" i="4" s="1"/>
  <c r="L337" i="4"/>
  <c r="AL337" i="4" s="1"/>
  <c r="L321" i="4"/>
  <c r="AL321" i="4" s="1"/>
  <c r="L1068" i="4"/>
  <c r="AL1068" i="4" s="1"/>
  <c r="L1315" i="4"/>
  <c r="AL1315" i="4" s="1"/>
  <c r="L239" i="4"/>
  <c r="AL239" i="4" s="1"/>
  <c r="L728" i="4"/>
  <c r="AL728" i="4" s="1"/>
  <c r="L513" i="4"/>
  <c r="AL513" i="4" s="1"/>
  <c r="L598" i="4"/>
  <c r="AL598" i="4" s="1"/>
  <c r="L474" i="4"/>
  <c r="AL474" i="4" s="1"/>
  <c r="L1356" i="4"/>
  <c r="AL1356" i="4" s="1"/>
  <c r="L744" i="4"/>
  <c r="AL744" i="4" s="1"/>
  <c r="L1208" i="4"/>
  <c r="AL1208" i="4" s="1"/>
  <c r="L836" i="4"/>
  <c r="AL836" i="4" s="1"/>
  <c r="L1062" i="4"/>
  <c r="AL1062" i="4" s="1"/>
  <c r="L586" i="4"/>
  <c r="AL586" i="4" s="1"/>
  <c r="L395" i="4"/>
  <c r="AL395" i="4" s="1"/>
  <c r="L873" i="4"/>
  <c r="AL873" i="4" s="1"/>
  <c r="L1153" i="4"/>
  <c r="AL1153" i="4" s="1"/>
  <c r="L217" i="4"/>
  <c r="AL217" i="4" s="1"/>
  <c r="L689" i="4"/>
  <c r="AL689" i="4" s="1"/>
  <c r="L1027" i="4"/>
  <c r="AL1027" i="4" s="1"/>
  <c r="L22" i="4"/>
  <c r="AL22" i="4" s="1"/>
  <c r="L793" i="4"/>
  <c r="AL793" i="4" s="1"/>
  <c r="L561" i="4"/>
  <c r="AL561" i="4" s="1"/>
  <c r="L773" i="4"/>
  <c r="AL773" i="4" s="1"/>
  <c r="L463" i="4"/>
  <c r="AL463" i="4" s="1"/>
  <c r="L1156" i="4"/>
  <c r="AL1156" i="4" s="1"/>
  <c r="G1156" i="4"/>
  <c r="H1156" i="4" s="1"/>
  <c r="L584" i="4"/>
  <c r="AL584" i="4" s="1"/>
  <c r="G584" i="4"/>
  <c r="H584" i="4" s="1"/>
  <c r="L528" i="4"/>
  <c r="AL528" i="4" s="1"/>
  <c r="L1366" i="4"/>
  <c r="AL1366" i="4" s="1"/>
  <c r="L522" i="4"/>
  <c r="AL522" i="4" s="1"/>
  <c r="L373" i="4"/>
  <c r="AL373" i="4" s="1"/>
  <c r="L315" i="4"/>
  <c r="AL315" i="4" s="1"/>
  <c r="L588" i="4"/>
  <c r="AL588" i="4" s="1"/>
  <c r="L359" i="4"/>
  <c r="AL359" i="4" s="1"/>
  <c r="L1337" i="4"/>
  <c r="AL1337" i="4" s="1"/>
  <c r="L1102" i="4"/>
  <c r="AL1102" i="4" s="1"/>
  <c r="L1138" i="4"/>
  <c r="AL1138" i="4" s="1"/>
  <c r="L747" i="4"/>
  <c r="AL747" i="4" s="1"/>
  <c r="L831" i="4"/>
  <c r="AL831" i="4" s="1"/>
  <c r="L1190" i="4"/>
  <c r="AL1190" i="4" s="1"/>
  <c r="L146" i="4"/>
  <c r="AL146" i="4" s="1"/>
  <c r="G146" i="4"/>
  <c r="H146" i="4" s="1"/>
  <c r="L138" i="4"/>
  <c r="AL138" i="4" s="1"/>
  <c r="L1297" i="4"/>
  <c r="AL1297" i="4" s="1"/>
  <c r="G1297" i="4"/>
  <c r="H1297" i="4" s="1"/>
  <c r="L30" i="4"/>
  <c r="AL30" i="4" s="1"/>
  <c r="L271" i="4"/>
  <c r="AL271" i="4" s="1"/>
  <c r="L1683" i="4"/>
  <c r="AL1683" i="4" s="1"/>
  <c r="L1021" i="4"/>
  <c r="AL1021" i="4" s="1"/>
  <c r="L1324" i="4"/>
  <c r="AL1324" i="4" s="1"/>
  <c r="L1352" i="4"/>
  <c r="AL1352" i="4" s="1"/>
  <c r="L739" i="4"/>
  <c r="AL739" i="4" s="1"/>
  <c r="L430" i="4"/>
  <c r="AL430" i="4" s="1"/>
  <c r="L889" i="4"/>
  <c r="AL889" i="4" s="1"/>
  <c r="L478" i="4"/>
  <c r="AL478" i="4" s="1"/>
  <c r="L865" i="4"/>
  <c r="AL865" i="4" s="1"/>
  <c r="L1261" i="4"/>
  <c r="AL1261" i="4" s="1"/>
  <c r="L1105" i="4"/>
  <c r="AL1105" i="4" s="1"/>
  <c r="L205" i="4"/>
  <c r="AL205" i="4" s="1"/>
  <c r="L1004" i="4"/>
  <c r="AL1004" i="4" s="1"/>
  <c r="L173" i="4"/>
  <c r="AL173" i="4" s="1"/>
  <c r="L347" i="4"/>
  <c r="AL347" i="4" s="1"/>
  <c r="L179" i="4"/>
  <c r="AL179" i="4" s="1"/>
  <c r="L25" i="4"/>
  <c r="AL25" i="4" s="1"/>
  <c r="G1548" i="4"/>
  <c r="H1548" i="4" s="1"/>
  <c r="L683" i="4"/>
  <c r="AL683" i="4" s="1"/>
  <c r="L107" i="4"/>
  <c r="AL107" i="4" s="1"/>
  <c r="L306" i="4"/>
  <c r="AL306" i="4" s="1"/>
  <c r="G776" i="4"/>
  <c r="H776" i="4" s="1"/>
  <c r="L776" i="4"/>
  <c r="AL776" i="4" s="1"/>
  <c r="L1385" i="4"/>
  <c r="AL1385" i="4" s="1"/>
  <c r="L1036" i="4"/>
  <c r="AL1036" i="4" s="1"/>
  <c r="L923" i="4"/>
  <c r="AL923" i="4" s="1"/>
  <c r="L1292" i="4"/>
  <c r="AL1292" i="4" s="1"/>
  <c r="L1035" i="4"/>
  <c r="AL1035" i="4" s="1"/>
  <c r="L653" i="4"/>
  <c r="AL653" i="4" s="1"/>
  <c r="L104" i="4"/>
  <c r="AL104" i="4" s="1"/>
  <c r="L916" i="4"/>
  <c r="AL916" i="4" s="1"/>
  <c r="L1163" i="4"/>
  <c r="AL1163" i="4" s="1"/>
  <c r="L125" i="4"/>
  <c r="AL125" i="4" s="1"/>
  <c r="L3" i="4"/>
  <c r="AL3" i="4" s="1"/>
  <c r="L757" i="4"/>
  <c r="AL757" i="4" s="1"/>
  <c r="L464" i="4"/>
  <c r="AL464" i="4" s="1"/>
  <c r="L325" i="4"/>
  <c r="AL325" i="4" s="1"/>
  <c r="L105" i="4"/>
  <c r="AL105" i="4" s="1"/>
  <c r="L1567" i="4"/>
  <c r="AL1567" i="4" s="1"/>
  <c r="L1323" i="4"/>
  <c r="AL1323" i="4" s="1"/>
  <c r="L1944" i="4"/>
  <c r="AL1944" i="4" s="1"/>
  <c r="G1944" i="4"/>
  <c r="H1944" i="4" s="1"/>
  <c r="L1611" i="4"/>
  <c r="AL1611" i="4" s="1"/>
  <c r="G1611" i="4"/>
  <c r="H1611" i="4" s="1"/>
  <c r="L13" i="4"/>
  <c r="AL13" i="4" s="1"/>
  <c r="L1318" i="4"/>
  <c r="AL1318" i="4" s="1"/>
  <c r="L848" i="4"/>
  <c r="AL848" i="4" s="1"/>
  <c r="L579" i="4"/>
  <c r="AL579" i="4" s="1"/>
  <c r="L702" i="4"/>
  <c r="AL702" i="4" s="1"/>
  <c r="L195" i="4"/>
  <c r="AL195" i="4" s="1"/>
  <c r="L576" i="4"/>
  <c r="AL576" i="4" s="1"/>
  <c r="L720" i="4"/>
  <c r="AL720" i="4" s="1"/>
  <c r="L237" i="4"/>
  <c r="AL237" i="4" s="1"/>
  <c r="L619" i="4"/>
  <c r="AL619" i="4" s="1"/>
  <c r="L44" i="4"/>
  <c r="AL44" i="4" s="1"/>
  <c r="L1383" i="4"/>
  <c r="AL1383" i="4" s="1"/>
  <c r="L280" i="4"/>
  <c r="AL280" i="4" s="1"/>
  <c r="L632" i="4"/>
  <c r="AL632" i="4" s="1"/>
  <c r="L972" i="4"/>
  <c r="AL972" i="4" s="1"/>
  <c r="L1129" i="4"/>
  <c r="AL1129" i="4" s="1"/>
  <c r="L518" i="4"/>
  <c r="AL518" i="4" s="1"/>
  <c r="L854" i="4"/>
  <c r="AL854" i="4" s="1"/>
  <c r="L1330" i="4"/>
  <c r="AL1330" i="4" s="1"/>
  <c r="L957" i="4"/>
  <c r="AL957" i="4" s="1"/>
  <c r="L283" i="4"/>
  <c r="AL283" i="4" s="1"/>
  <c r="L316" i="4"/>
  <c r="AL316" i="4" s="1"/>
  <c r="L1233" i="4"/>
  <c r="AL1233" i="4" s="1"/>
  <c r="L796" i="4"/>
  <c r="AL796" i="4" s="1"/>
  <c r="L1368" i="4"/>
  <c r="AL1368" i="4" s="1"/>
  <c r="L1339" i="4"/>
  <c r="AL1339" i="4" s="1"/>
  <c r="L946" i="4"/>
  <c r="AL946" i="4" s="1"/>
  <c r="L1267" i="4"/>
  <c r="AL1267" i="4" s="1"/>
  <c r="L1238" i="4"/>
  <c r="AL1238" i="4" s="1"/>
  <c r="L494" i="4"/>
  <c r="AL494" i="4" s="1"/>
  <c r="L828" i="4"/>
  <c r="AL828" i="4" s="1"/>
  <c r="L1012" i="4"/>
  <c r="AL1012" i="4" s="1"/>
  <c r="L176" i="4"/>
  <c r="AL176" i="4" s="1"/>
  <c r="G176" i="4"/>
  <c r="H176" i="4" s="1"/>
  <c r="L782" i="4"/>
  <c r="AL782" i="4" s="1"/>
  <c r="L548" i="4"/>
  <c r="AL548" i="4" s="1"/>
  <c r="L617" i="4"/>
  <c r="AL617" i="4" s="1"/>
  <c r="L1121" i="4"/>
  <c r="AL1121" i="4" s="1"/>
  <c r="L1024" i="4"/>
  <c r="AL1024" i="4" s="1"/>
  <c r="L1087" i="4"/>
  <c r="AL1087" i="4" s="1"/>
  <c r="L1265" i="4"/>
  <c r="AL1265" i="4" s="1"/>
  <c r="L818" i="4"/>
  <c r="AL818" i="4" s="1"/>
  <c r="G1740" i="4"/>
  <c r="H1740" i="4" s="1"/>
  <c r="L1051" i="4"/>
  <c r="AL1051" i="4" s="1"/>
  <c r="L721" i="4"/>
  <c r="AL721" i="4" s="1"/>
  <c r="L933" i="4"/>
  <c r="AL933" i="4" s="1"/>
  <c r="L630" i="4"/>
  <c r="AL630" i="4" s="1"/>
  <c r="L56" i="4"/>
  <c r="AL56" i="4" s="1"/>
  <c r="G56" i="4"/>
  <c r="H56" i="4" s="1"/>
  <c r="L1332" i="4"/>
  <c r="AL1332" i="4" s="1"/>
  <c r="L1746" i="4"/>
  <c r="AL1746" i="4" s="1"/>
  <c r="G1746" i="4"/>
  <c r="H1746" i="4" s="1"/>
  <c r="L180" i="4"/>
  <c r="AL180" i="4" s="1"/>
  <c r="G180" i="4"/>
  <c r="H180" i="4" s="1"/>
  <c r="L416" i="4"/>
  <c r="AL416" i="4" s="1"/>
  <c r="L1067" i="4"/>
  <c r="AL1067" i="4" s="1"/>
  <c r="L144" i="4"/>
  <c r="AL144" i="4" s="1"/>
  <c r="L866" i="4"/>
  <c r="AL866" i="4" s="1"/>
  <c r="G866" i="4"/>
  <c r="H866" i="4" s="1"/>
  <c r="L10" i="4"/>
  <c r="AL10" i="4" s="1"/>
  <c r="L219" i="4"/>
  <c r="AL219" i="4" s="1"/>
  <c r="L488" i="4"/>
  <c r="AL488" i="4" s="1"/>
  <c r="L232" i="4"/>
  <c r="AL232" i="4" s="1"/>
  <c r="L385" i="4"/>
  <c r="AL385" i="4" s="1"/>
  <c r="L660" i="4"/>
  <c r="AL660" i="4" s="1"/>
  <c r="L1160" i="4"/>
  <c r="AL1160" i="4" s="1"/>
  <c r="L637" i="4"/>
  <c r="AL637" i="4" s="1"/>
  <c r="L459" i="4"/>
  <c r="AL459" i="4" s="1"/>
  <c r="L803" i="4"/>
  <c r="AL803" i="4" s="1"/>
  <c r="L1272" i="4"/>
  <c r="AL1272" i="4" s="1"/>
  <c r="L447" i="4"/>
  <c r="AL447" i="4" s="1"/>
  <c r="L215" i="4"/>
  <c r="AL215" i="4" s="1"/>
  <c r="L284" i="4"/>
  <c r="AL284" i="4" s="1"/>
  <c r="L707" i="4"/>
  <c r="AL707" i="4" s="1"/>
  <c r="L95" i="4"/>
  <c r="AL95" i="4" s="1"/>
  <c r="L1023" i="4"/>
  <c r="AL1023" i="4" s="1"/>
  <c r="L1192" i="4"/>
  <c r="AL1192" i="4" s="1"/>
  <c r="L754" i="4"/>
  <c r="AL754" i="4" s="1"/>
  <c r="G13" i="4"/>
  <c r="H13" i="4" s="1"/>
  <c r="L52" i="4"/>
  <c r="AL52" i="4" s="1"/>
  <c r="L842" i="4"/>
  <c r="AL842" i="4" s="1"/>
  <c r="L711" i="4"/>
  <c r="AL711" i="4" s="1"/>
  <c r="L473" i="4"/>
  <c r="AL473" i="4" s="1"/>
  <c r="L1047" i="4"/>
  <c r="AL1047" i="4" s="1"/>
  <c r="L1041" i="4"/>
  <c r="AL1041" i="4" s="1"/>
  <c r="L998" i="4"/>
  <c r="AL998" i="4" s="1"/>
  <c r="L135" i="4"/>
  <c r="AL135" i="4" s="1"/>
  <c r="L1081" i="4"/>
  <c r="AL1081" i="4" s="1"/>
  <c r="L233" i="4"/>
  <c r="AL233" i="4" s="1"/>
  <c r="L719" i="4"/>
  <c r="AL719" i="4" s="1"/>
  <c r="L190" i="4"/>
  <c r="AL190" i="4" s="1"/>
  <c r="L41" i="4"/>
  <c r="AL41" i="4" s="1"/>
  <c r="L1227" i="4"/>
  <c r="AL1227" i="4" s="1"/>
  <c r="L149" i="4"/>
  <c r="AL149" i="4" s="1"/>
  <c r="L993" i="4"/>
  <c r="AL993" i="4" s="1"/>
  <c r="L1080" i="4"/>
  <c r="AL1080" i="4" s="1"/>
  <c r="L1176" i="4"/>
  <c r="AL1176" i="4" s="1"/>
  <c r="L970" i="4"/>
  <c r="AL970" i="4" s="1"/>
  <c r="L1327" i="4"/>
  <c r="AL1327" i="4" s="1"/>
  <c r="L53" i="4"/>
  <c r="AL53" i="4" s="1"/>
  <c r="L320" i="4"/>
  <c r="AL320" i="4" s="1"/>
  <c r="L534" i="4"/>
  <c r="AL534" i="4" s="1"/>
  <c r="L166" i="4"/>
  <c r="AL166" i="4" s="1"/>
  <c r="L221" i="4"/>
  <c r="AL221" i="4" s="1"/>
  <c r="L886" i="4"/>
  <c r="AL886" i="4" s="1"/>
  <c r="L398" i="4"/>
  <c r="AL398" i="4" s="1"/>
  <c r="L312" i="4"/>
  <c r="AL312" i="4" s="1"/>
  <c r="L552" i="4"/>
  <c r="AL552" i="4" s="1"/>
  <c r="L1131" i="4"/>
  <c r="AL1131" i="4" s="1"/>
  <c r="L364" i="4"/>
  <c r="AL364" i="4" s="1"/>
  <c r="G296" i="4"/>
  <c r="H296" i="4" s="1"/>
  <c r="L286" i="4"/>
  <c r="AL286" i="4" s="1"/>
  <c r="L857" i="4"/>
  <c r="AL857" i="4" s="1"/>
  <c r="L1436" i="4"/>
  <c r="AL1436" i="4" s="1"/>
  <c r="L575" i="4"/>
  <c r="AL575" i="4" s="1"/>
  <c r="L324" i="4"/>
  <c r="AL324" i="4" s="1"/>
  <c r="G324" i="4"/>
  <c r="H324" i="4" s="1"/>
  <c r="L1462" i="4"/>
  <c r="AL1462" i="4" s="1"/>
  <c r="G1462" i="4"/>
  <c r="H1462" i="4" s="1"/>
  <c r="L498" i="4"/>
  <c r="AL498" i="4" s="1"/>
  <c r="L1644" i="4"/>
  <c r="AL1644" i="4" s="1"/>
  <c r="L54" i="4"/>
  <c r="AL54" i="4" s="1"/>
  <c r="L46" i="4"/>
  <c r="AL46" i="4" s="1"/>
  <c r="L765" i="4"/>
  <c r="AL765" i="4" s="1"/>
  <c r="L855" i="4"/>
  <c r="AL855" i="4" s="1"/>
  <c r="L268" i="4"/>
  <c r="AL268" i="4" s="1"/>
  <c r="L1085" i="4"/>
  <c r="AL1085" i="4" s="1"/>
  <c r="L1371" i="4"/>
  <c r="AL1371" i="4" s="1"/>
  <c r="L835" i="4"/>
  <c r="AL835" i="4" s="1"/>
  <c r="L1076" i="4"/>
  <c r="AL1076" i="4" s="1"/>
  <c r="L469" i="4"/>
  <c r="AL469" i="4" s="1"/>
  <c r="L819" i="4"/>
  <c r="AL819" i="4" s="1"/>
  <c r="L1173" i="4"/>
  <c r="AL1173" i="4" s="1"/>
  <c r="L491" i="4"/>
  <c r="AL491" i="4" s="1"/>
  <c r="L432" i="4"/>
  <c r="AL432" i="4" s="1"/>
  <c r="L163" i="4"/>
  <c r="AL163" i="4" s="1"/>
  <c r="L401" i="4"/>
  <c r="AL401" i="4" s="1"/>
  <c r="L1111" i="4"/>
  <c r="AL1111" i="4" s="1"/>
  <c r="L906" i="4"/>
  <c r="AL906" i="4" s="1"/>
  <c r="L1181" i="4"/>
  <c r="AL1181" i="4" s="1"/>
  <c r="L912" i="4"/>
  <c r="AL912" i="4" s="1"/>
  <c r="L153" i="4"/>
  <c r="AL153" i="4" s="1"/>
  <c r="L37" i="4"/>
  <c r="AL37" i="4" s="1"/>
  <c r="L710" i="4"/>
  <c r="AL710" i="4" s="1"/>
  <c r="L75" i="4"/>
  <c r="AL75" i="4" s="1"/>
  <c r="L708" i="4"/>
  <c r="AL708" i="4" s="1"/>
  <c r="L921" i="4"/>
  <c r="AL921" i="4" s="1"/>
  <c r="L93" i="4"/>
  <c r="AL93" i="4" s="1"/>
  <c r="L384" i="4"/>
  <c r="AL384" i="4" s="1"/>
  <c r="L892" i="4"/>
  <c r="AL892" i="4" s="1"/>
  <c r="G1512" i="4"/>
  <c r="H1512" i="4" s="1"/>
  <c r="L1260" i="4"/>
  <c r="AL1260" i="4" s="1"/>
  <c r="L896" i="4"/>
  <c r="AL896" i="4" s="1"/>
  <c r="L856" i="4"/>
  <c r="AL856" i="4" s="1"/>
  <c r="L362" i="4"/>
  <c r="AL362" i="4" s="1"/>
  <c r="L614" i="4"/>
  <c r="AL614" i="4" s="1"/>
  <c r="G127" i="4"/>
  <c r="H127" i="4" s="1"/>
  <c r="L127" i="4"/>
  <c r="AL127" i="4" s="1"/>
  <c r="L546" i="4"/>
  <c r="AL546" i="4" s="1"/>
  <c r="L48" i="4"/>
  <c r="AL48" i="4" s="1"/>
  <c r="L904" i="4"/>
  <c r="AL904" i="4" s="1"/>
  <c r="L338" i="4"/>
  <c r="AL338" i="4" s="1"/>
  <c r="G338" i="4"/>
  <c r="H338" i="4" s="1"/>
  <c r="L1528" i="4"/>
  <c r="AL1528" i="4" s="1"/>
  <c r="G599" i="4"/>
  <c r="H599" i="4" s="1"/>
  <c r="L599" i="4"/>
  <c r="AL599" i="4" s="1"/>
  <c r="L156" i="4"/>
  <c r="AL156" i="4" s="1"/>
  <c r="L396" i="4"/>
  <c r="AL396" i="4" s="1"/>
  <c r="G204" i="4"/>
  <c r="H204" i="4" s="1"/>
  <c r="L204" i="4"/>
  <c r="AL204" i="4" s="1"/>
  <c r="G1441" i="4"/>
  <c r="H1441" i="4" s="1"/>
  <c r="L1441" i="4"/>
  <c r="AL1441" i="4" s="1"/>
  <c r="L301" i="4"/>
  <c r="AL301" i="4" s="1"/>
  <c r="L536" i="4"/>
  <c r="AL536" i="4" s="1"/>
  <c r="L276" i="4"/>
  <c r="AL276" i="4" s="1"/>
  <c r="L487" i="4"/>
  <c r="AL487" i="4" s="1"/>
  <c r="G1842" i="4"/>
  <c r="H1842" i="4" s="1"/>
  <c r="L1842" i="4"/>
  <c r="AL1842" i="4" s="1"/>
  <c r="G1432" i="4"/>
  <c r="H1432" i="4" s="1"/>
  <c r="L1432" i="4"/>
  <c r="AL1432" i="4" s="1"/>
  <c r="L234" i="4"/>
  <c r="AL234" i="4" s="1"/>
  <c r="L468" i="4"/>
  <c r="AL468" i="4" s="1"/>
  <c r="G995" i="4"/>
  <c r="H995" i="4" s="1"/>
  <c r="L995" i="4"/>
  <c r="AL995" i="4" s="1"/>
  <c r="L1334" i="4"/>
  <c r="AL1334" i="4" s="1"/>
  <c r="L1040" i="4"/>
  <c r="AL1040" i="4" s="1"/>
  <c r="L1215" i="4"/>
  <c r="AL1215" i="4" s="1"/>
  <c r="L1007" i="4"/>
  <c r="AL1007" i="4" s="1"/>
  <c r="G1452" i="4"/>
  <c r="H1452" i="4" s="1"/>
  <c r="L1452" i="4"/>
  <c r="AL1452" i="4" s="1"/>
  <c r="G790" i="4"/>
  <c r="H790" i="4" s="1"/>
  <c r="L790" i="4"/>
  <c r="AL790" i="4" s="1"/>
  <c r="L869" i="4"/>
  <c r="AL869" i="4" s="1"/>
  <c r="G869" i="4"/>
  <c r="H869" i="4" s="1"/>
  <c r="G986" i="4"/>
  <c r="H986" i="4" s="1"/>
  <c r="L986" i="4"/>
  <c r="AL986" i="4" s="1"/>
  <c r="L1492" i="4"/>
  <c r="AL1492" i="4" s="1"/>
  <c r="G397" i="4"/>
  <c r="H397" i="4" s="1"/>
  <c r="L397" i="4"/>
  <c r="AL397" i="4" s="1"/>
  <c r="L33" i="4"/>
  <c r="AL33" i="4" s="1"/>
  <c r="G445" i="4"/>
  <c r="H445" i="4" s="1"/>
  <c r="L445" i="4"/>
  <c r="AL445" i="4" s="1"/>
  <c r="L1191" i="4"/>
  <c r="AL1191" i="4" s="1"/>
  <c r="G1191" i="4"/>
  <c r="H1191" i="4" s="1"/>
  <c r="L343" i="4"/>
  <c r="AL343" i="4" s="1"/>
  <c r="G343" i="4"/>
  <c r="H343" i="4" s="1"/>
  <c r="L444" i="4"/>
  <c r="AL444" i="4" s="1"/>
  <c r="L1622" i="4"/>
  <c r="AL1622" i="4" s="1"/>
  <c r="G1622" i="4"/>
  <c r="H1622" i="4" s="1"/>
  <c r="G391" i="4"/>
  <c r="H391" i="4" s="1"/>
  <c r="L391" i="4"/>
  <c r="AL391" i="4" s="1"/>
  <c r="L1404" i="4"/>
  <c r="AL1404" i="4" s="1"/>
  <c r="L962" i="4"/>
  <c r="AL962" i="4" s="1"/>
  <c r="L1657" i="4"/>
  <c r="AL1657" i="4" s="1"/>
  <c r="G761" i="4"/>
  <c r="H761" i="4" s="1"/>
  <c r="L761" i="4"/>
  <c r="AL761" i="4" s="1"/>
  <c r="L1480" i="4"/>
  <c r="AL1480" i="4" s="1"/>
  <c r="L1902" i="4"/>
  <c r="AL1902" i="4" s="1"/>
  <c r="G731" i="4"/>
  <c r="H731" i="4" s="1"/>
  <c r="L731" i="4"/>
  <c r="AL731" i="4" s="1"/>
  <c r="L128" i="4"/>
  <c r="AL128" i="4" s="1"/>
  <c r="L1648" i="4"/>
  <c r="AL1648" i="4" s="1"/>
  <c r="G1648" i="4"/>
  <c r="H1648" i="4" s="1"/>
  <c r="L1019" i="4"/>
  <c r="AL1019" i="4" s="1"/>
  <c r="G372" i="4"/>
  <c r="H372" i="4" s="1"/>
  <c r="L372" i="4"/>
  <c r="AL372" i="4" s="1"/>
  <c r="G620" i="4"/>
  <c r="H620" i="4" s="1"/>
  <c r="L620" i="4"/>
  <c r="AL620" i="4" s="1"/>
  <c r="L294" i="4"/>
  <c r="AL294" i="4" s="1"/>
  <c r="G604" i="4"/>
  <c r="H604" i="4" s="1"/>
  <c r="L604" i="4"/>
  <c r="AL604" i="4" s="1"/>
  <c r="L929" i="4"/>
  <c r="AL929" i="4" s="1"/>
  <c r="L1992" i="4"/>
  <c r="AL1992" i="4" s="1"/>
  <c r="G1992" i="4"/>
  <c r="H1992" i="4" s="1"/>
  <c r="L965" i="4"/>
  <c r="AL965" i="4" s="1"/>
  <c r="G965" i="4"/>
  <c r="H965" i="4" s="1"/>
  <c r="L368" i="4"/>
  <c r="AL368" i="4" s="1"/>
  <c r="L1243" i="4"/>
  <c r="AL1243" i="4" s="1"/>
  <c r="L977" i="4"/>
  <c r="AL977" i="4" s="1"/>
  <c r="L122" i="4"/>
  <c r="AL122" i="4" s="1"/>
  <c r="L108" i="4"/>
  <c r="AL108" i="4" s="1"/>
  <c r="L1213" i="4"/>
  <c r="AL1213" i="4" s="1"/>
  <c r="L1878" i="4"/>
  <c r="AL1878" i="4" s="1"/>
  <c r="L1417" i="4"/>
  <c r="AL1417" i="4" s="1"/>
  <c r="L42" i="4"/>
  <c r="AL42" i="4" s="1"/>
  <c r="L566" i="4"/>
  <c r="AL566" i="4" s="1"/>
  <c r="L318" i="4"/>
  <c r="AL318" i="4" s="1"/>
  <c r="L911" i="4"/>
  <c r="AL911" i="4" s="1"/>
  <c r="L1950" i="4"/>
  <c r="AL1950" i="4" s="1"/>
  <c r="L593" i="4"/>
  <c r="AL593" i="4" s="1"/>
  <c r="L1633" i="4"/>
  <c r="AL1633" i="4" s="1"/>
  <c r="L794" i="4"/>
  <c r="AL794" i="4" s="1"/>
  <c r="L152" i="4"/>
  <c r="AL152" i="4" s="1"/>
  <c r="L1734" i="4"/>
  <c r="AL1734" i="4" s="1"/>
  <c r="L402" i="4"/>
  <c r="AL402" i="4" s="1"/>
  <c r="L1456" i="4"/>
  <c r="AL1456" i="4" s="1"/>
  <c r="L1184" i="4"/>
  <c r="AL1184" i="4" s="1"/>
  <c r="L1091" i="4"/>
  <c r="AL1091" i="4" s="1"/>
  <c r="L764" i="4"/>
  <c r="AL764" i="4" s="1"/>
  <c r="L374" i="4"/>
  <c r="AL374" i="4" s="1"/>
  <c r="L1986" i="4"/>
  <c r="AL1986" i="4" s="1"/>
  <c r="L1597" i="4"/>
  <c r="AL1597" i="4" s="1"/>
  <c r="L1504" i="4"/>
  <c r="AL1504" i="4" s="1"/>
  <c r="L6" i="4"/>
  <c r="AL6" i="4" s="1"/>
  <c r="L1561" i="4"/>
  <c r="AL1561" i="4" s="1"/>
  <c r="L103" i="4"/>
  <c r="AL103" i="4" s="1"/>
  <c r="L253" i="4"/>
  <c r="AL253" i="4" s="1"/>
  <c r="L1478" i="4"/>
  <c r="AL1478" i="4" s="1"/>
  <c r="L264" i="4"/>
  <c r="AL264" i="4" s="1"/>
  <c r="L1100" i="4"/>
  <c r="AL1100" i="4" s="1"/>
  <c r="L1116" i="4"/>
  <c r="AL1116" i="4" s="1"/>
  <c r="L1126" i="4"/>
  <c r="AL1126" i="4" s="1"/>
  <c r="L423" i="4"/>
  <c r="AL423" i="4" s="1"/>
  <c r="L537" i="4"/>
  <c r="AL537" i="4" s="1"/>
  <c r="L838" i="4"/>
  <c r="AL838" i="4" s="1"/>
  <c r="L1052" i="4"/>
  <c r="AL1052" i="4" s="1"/>
  <c r="L140" i="4"/>
  <c r="AL140" i="4" s="1"/>
  <c r="L703" i="4"/>
  <c r="AL703" i="4" s="1"/>
  <c r="L1200" i="4"/>
  <c r="AL1200" i="4" s="1"/>
  <c r="L481" i="4"/>
  <c r="AL481" i="4" s="1"/>
  <c r="L716" i="4"/>
  <c r="AL716" i="4" s="1"/>
  <c r="L973" i="4"/>
  <c r="AL973" i="4" s="1"/>
  <c r="L8" i="4"/>
  <c r="AL8" i="4" s="1"/>
  <c r="L784" i="4"/>
  <c r="AL784" i="4" s="1"/>
  <c r="L181" i="4"/>
  <c r="AL181" i="4" s="1"/>
  <c r="L664" i="4"/>
  <c r="AL664" i="4" s="1"/>
  <c r="L1340" i="4"/>
  <c r="AL1340" i="4" s="1"/>
  <c r="L714" i="4"/>
  <c r="AL714" i="4" s="1"/>
  <c r="L924" i="4"/>
  <c r="AL924" i="4" s="1"/>
  <c r="L729" i="4"/>
  <c r="AL729" i="4" s="1"/>
  <c r="L936" i="4"/>
  <c r="AL936" i="4" s="1"/>
  <c r="L419" i="4"/>
  <c r="AL419" i="4" s="1"/>
  <c r="L460" i="4"/>
  <c r="AL460" i="4" s="1"/>
  <c r="L1288" i="4"/>
  <c r="AL1288" i="4" s="1"/>
  <c r="L540" i="4"/>
  <c r="AL540" i="4" s="1"/>
  <c r="L483" i="4"/>
  <c r="AL483" i="4" s="1"/>
  <c r="L1333" i="4"/>
  <c r="AL1333" i="4" s="1"/>
  <c r="L1369" i="4"/>
  <c r="AL1369" i="4" s="1"/>
  <c r="L733" i="4"/>
  <c r="AL733" i="4" s="1"/>
  <c r="L197" i="4"/>
  <c r="AL197" i="4" s="1"/>
  <c r="L832" i="4"/>
  <c r="AL832" i="4" s="1"/>
  <c r="L465" i="4"/>
  <c r="AL465" i="4" s="1"/>
  <c r="L439" i="4"/>
  <c r="AL439" i="4" s="1"/>
  <c r="L225" i="4"/>
  <c r="AL225" i="4" s="1"/>
  <c r="L959" i="4"/>
  <c r="AL959" i="4" s="1"/>
  <c r="L1061" i="4"/>
  <c r="AL1061" i="4" s="1"/>
  <c r="L690" i="4"/>
  <c r="AL690" i="4" s="1"/>
  <c r="L236" i="4"/>
  <c r="AL236" i="4" s="1"/>
  <c r="L1682" i="4"/>
  <c r="AL1682" i="4" s="1"/>
  <c r="L1143" i="4"/>
  <c r="AL1143" i="4" s="1"/>
  <c r="L1695" i="4"/>
  <c r="AL1695" i="4" s="1"/>
  <c r="L74" i="4"/>
  <c r="AL74" i="4" s="1"/>
  <c r="L175" i="4"/>
  <c r="AL175" i="4" s="1"/>
  <c r="L524" i="4"/>
  <c r="AL524" i="4" s="1"/>
  <c r="L756" i="4"/>
  <c r="AL756" i="4" s="1"/>
  <c r="L1806" i="4"/>
  <c r="AL1806" i="4" s="1"/>
  <c r="L1576" i="4"/>
  <c r="AL1576" i="4" s="1"/>
  <c r="L258" i="4"/>
  <c r="AL258" i="4" s="1"/>
  <c r="L1670" i="4"/>
  <c r="AL1670" i="4" s="1"/>
  <c r="L1348" i="4"/>
  <c r="AL1348" i="4" s="1"/>
  <c r="L72" i="4"/>
  <c r="AL72" i="4" s="1"/>
  <c r="L86" i="4"/>
  <c r="AL86" i="4" s="1"/>
  <c r="L1758" i="4"/>
  <c r="AL1758" i="4" s="1"/>
  <c r="L1119" i="4"/>
  <c r="AL1119" i="4" s="1"/>
  <c r="L1345" i="4"/>
  <c r="AL1345" i="4" s="1"/>
  <c r="L92" i="4"/>
  <c r="AL92" i="4" s="1"/>
  <c r="L1554" i="4"/>
  <c r="AL1554" i="4" s="1"/>
  <c r="L1968" i="4"/>
  <c r="AL1968" i="4" s="1"/>
  <c r="L814" i="4"/>
  <c r="AL814" i="4" s="1"/>
  <c r="L446" i="4"/>
  <c r="AL446" i="4" s="1"/>
  <c r="L1526" i="4"/>
  <c r="AL1526" i="4" s="1"/>
  <c r="L1550" i="4"/>
  <c r="AL1550" i="4" s="1"/>
  <c r="L638" i="4"/>
  <c r="AL638" i="4" s="1"/>
  <c r="L862" i="4"/>
  <c r="AL862" i="4" s="1"/>
  <c r="L1524" i="4"/>
  <c r="AL1524" i="4" s="1"/>
  <c r="L1311" i="4"/>
  <c r="AL1311" i="4" s="1"/>
  <c r="L698" i="4"/>
  <c r="AL698" i="4" s="1"/>
  <c r="L1624" i="4"/>
  <c r="AL1624" i="4" s="1"/>
  <c r="L550" i="4"/>
  <c r="AL550" i="4" s="1"/>
  <c r="L581" i="4"/>
  <c r="AL581" i="4" s="1"/>
  <c r="L1155" i="4"/>
  <c r="AL1155" i="4" s="1"/>
  <c r="L11" i="4"/>
  <c r="AL11" i="4" s="1"/>
  <c r="L1380" i="4"/>
  <c r="AL1380" i="4" s="1"/>
  <c r="L778" i="4"/>
  <c r="AL778" i="4" s="1"/>
  <c r="L758" i="4"/>
  <c r="AL758" i="4" s="1"/>
  <c r="L1252" i="4"/>
  <c r="AL1252" i="4" s="1"/>
  <c r="L1610" i="4"/>
  <c r="AL1610" i="4" s="1"/>
  <c r="L1167" i="4"/>
  <c r="AL1167" i="4" s="1"/>
  <c r="L1920" i="4"/>
  <c r="AL1920" i="4" s="1"/>
  <c r="L674" i="4"/>
  <c r="AL674" i="4" s="1"/>
  <c r="L260" i="4"/>
  <c r="AL260" i="4" s="1"/>
  <c r="L85" i="4"/>
  <c r="AL85" i="4" s="1"/>
  <c r="L1890" i="4"/>
  <c r="AL1890" i="4" s="1"/>
  <c r="L1395" i="4"/>
  <c r="AL1395" i="4" s="1"/>
  <c r="L84" i="4"/>
  <c r="AL84" i="4" s="1"/>
  <c r="L1872" i="4"/>
  <c r="AL1872" i="4" s="1"/>
  <c r="L953" i="4"/>
  <c r="AL953" i="4" s="1"/>
  <c r="L287" i="4"/>
  <c r="AL287" i="4" s="1"/>
  <c r="L934" i="4"/>
  <c r="AL934" i="4" s="1"/>
  <c r="L1251" i="4"/>
  <c r="AL1251" i="4" s="1"/>
  <c r="L39" i="4"/>
  <c r="AL39" i="4" s="1"/>
  <c r="L687" i="4"/>
  <c r="AL687" i="4" s="1"/>
  <c r="L646" i="4"/>
  <c r="AL646" i="4" s="1"/>
  <c r="L753" i="4"/>
  <c r="AL753" i="4" s="1"/>
  <c r="L605" i="4"/>
  <c r="AL605" i="4" s="1"/>
  <c r="L910" i="4"/>
  <c r="AL910" i="4" s="1"/>
  <c r="L806" i="4"/>
  <c r="AL806" i="4" s="1"/>
  <c r="L147" i="4"/>
  <c r="AL147" i="4" s="1"/>
  <c r="L944" i="4"/>
  <c r="AL944" i="4" s="1"/>
  <c r="L452" i="4"/>
  <c r="AL452" i="4" s="1"/>
  <c r="L549" i="4"/>
  <c r="AL549" i="4" s="1"/>
  <c r="L517" i="4"/>
  <c r="AL517" i="4" s="1"/>
  <c r="L937" i="4"/>
  <c r="AL937" i="4" s="1"/>
  <c r="L1193" i="4"/>
  <c r="AL1193" i="4" s="1"/>
  <c r="L650" i="4"/>
  <c r="AL650" i="4" s="1"/>
  <c r="L760" i="4"/>
  <c r="AL760" i="4" s="1"/>
  <c r="L563" i="4"/>
  <c r="AL563" i="4" s="1"/>
  <c r="L663" i="4"/>
  <c r="AL663" i="4" s="1"/>
  <c r="L785" i="4"/>
  <c r="AL785" i="4" s="1"/>
  <c r="L208" i="4"/>
  <c r="AL208" i="4" s="1"/>
  <c r="L1128" i="4"/>
  <c r="AL1128" i="4" s="1"/>
  <c r="L289" i="4"/>
  <c r="AL289" i="4" s="1"/>
  <c r="L117" i="4"/>
  <c r="AL117" i="4" s="1"/>
  <c r="L1164" i="4"/>
  <c r="AL1164" i="4" s="1"/>
  <c r="L1049" i="4"/>
  <c r="AL1049" i="4" s="1"/>
  <c r="L587" i="4"/>
  <c r="AL587" i="4" s="1"/>
  <c r="L88" i="4"/>
  <c r="AL88" i="4" s="1"/>
  <c r="L639" i="4"/>
  <c r="AL639" i="4" s="1"/>
  <c r="L189" i="4"/>
  <c r="AL189" i="4" s="1"/>
  <c r="L360" i="4"/>
  <c r="AL360" i="4" s="1"/>
  <c r="L895" i="4"/>
  <c r="AL895" i="4" s="1"/>
  <c r="L997" i="4"/>
  <c r="AL997" i="4" s="1"/>
  <c r="L562" i="4"/>
  <c r="AL562" i="4" s="1"/>
  <c r="L951" i="4"/>
  <c r="AL951" i="4" s="1"/>
  <c r="L1585" i="4"/>
  <c r="AL1585" i="4" s="1"/>
  <c r="L1235" i="4"/>
  <c r="AL1235" i="4" s="1"/>
  <c r="L1097" i="4"/>
  <c r="AL1097" i="4" s="1"/>
  <c r="L1696" i="4"/>
  <c r="AL1696" i="4" s="1"/>
  <c r="L1467" i="4"/>
  <c r="AL1467" i="4" s="1"/>
  <c r="L1335" i="4"/>
  <c r="AL1335" i="4" s="1"/>
  <c r="L162" i="4"/>
  <c r="AL162" i="4" s="1"/>
  <c r="L157" i="4"/>
  <c r="AL157" i="4" s="1"/>
  <c r="L1800" i="4"/>
  <c r="AL1800" i="4" s="1"/>
  <c r="L1534" i="4"/>
  <c r="AL1534" i="4" s="1"/>
  <c r="L79" i="4"/>
  <c r="AL79" i="4" s="1"/>
  <c r="L939" i="4"/>
  <c r="AL939" i="4" s="1"/>
  <c r="L278" i="4"/>
  <c r="AL278" i="4" s="1"/>
  <c r="L1466" i="4"/>
  <c r="AL1466" i="4" s="1"/>
  <c r="L1317" i="4"/>
  <c r="AL1317" i="4" s="1"/>
  <c r="L332" i="4"/>
  <c r="AL332" i="4" s="1"/>
  <c r="L1283" i="4"/>
  <c r="AL1283" i="4" s="1"/>
  <c r="L1659" i="4"/>
  <c r="AL1659" i="4" s="1"/>
  <c r="L1593" i="4"/>
  <c r="AL1593" i="4" s="1"/>
  <c r="L1408" i="4"/>
  <c r="AL1408" i="4" s="1"/>
  <c r="L551" i="4"/>
  <c r="AL551" i="4" s="1"/>
  <c r="L126" i="4"/>
  <c r="AL126" i="4" s="1"/>
  <c r="L706" i="4"/>
  <c r="AL706" i="4" s="1"/>
  <c r="L158" i="4"/>
  <c r="AL158" i="4" s="1"/>
  <c r="L1300" i="4"/>
  <c r="AL1300" i="4" s="1"/>
  <c r="L1201" i="4"/>
  <c r="AL1201" i="4" s="1"/>
  <c r="L602" i="4"/>
  <c r="AL602" i="4" s="1"/>
  <c r="L223" i="4"/>
  <c r="AL223" i="4" s="1"/>
  <c r="L1515" i="4"/>
  <c r="AL1515" i="4" s="1"/>
  <c r="L210" i="4"/>
  <c r="AL210" i="4" s="1"/>
  <c r="L440" i="4"/>
  <c r="AL440" i="4" s="1"/>
  <c r="L1974" i="4"/>
  <c r="AL1974" i="4" s="1"/>
  <c r="L1270" i="4"/>
  <c r="AL1270" i="4" s="1"/>
  <c r="L288" i="4"/>
  <c r="AL288" i="4" s="1"/>
  <c r="L682" i="4"/>
  <c r="AL682" i="4" s="1"/>
  <c r="L212" i="4"/>
  <c r="AL212" i="4" s="1"/>
  <c r="L1812" i="4"/>
  <c r="AL1812" i="4" s="1"/>
  <c r="L1071" i="4"/>
  <c r="AL1071" i="4" s="1"/>
  <c r="L578" i="4"/>
  <c r="AL578" i="4" s="1"/>
  <c r="L134" i="4"/>
  <c r="AL134" i="4" s="1"/>
  <c r="L876" i="4"/>
  <c r="AL876" i="4" s="1"/>
  <c r="L1794" i="4"/>
  <c r="AL1794" i="4" s="1"/>
  <c r="L1377" i="4"/>
  <c r="AL1377" i="4" s="1"/>
  <c r="L1285" i="4"/>
  <c r="AL1285" i="4" s="1"/>
  <c r="L570" i="4"/>
  <c r="AL570" i="4" s="1"/>
  <c r="L1310" i="4"/>
  <c r="AL1310" i="4" s="1"/>
  <c r="L1347" i="4"/>
  <c r="AL1347" i="4" s="1"/>
  <c r="L1580" i="4"/>
  <c r="AL1580" i="4" s="1"/>
  <c r="L38" i="4"/>
  <c r="AL38" i="4" s="1"/>
  <c r="L1848" i="4"/>
  <c r="AL1848" i="4" s="1"/>
  <c r="L1476" i="4"/>
  <c r="AL1476" i="4" s="1"/>
  <c r="L1130" i="4"/>
  <c r="AL1130" i="4" s="1"/>
  <c r="L1830" i="4"/>
  <c r="AL1830" i="4" s="1"/>
  <c r="L1587" i="4"/>
  <c r="AL1587" i="4" s="1"/>
  <c r="L1358" i="4"/>
  <c r="AL1358" i="4" s="1"/>
  <c r="L1037" i="4"/>
  <c r="AL1037" i="4" s="1"/>
  <c r="L922" i="4"/>
  <c r="AL922" i="4" s="1"/>
  <c r="L1508" i="4"/>
  <c r="AL1508" i="4" s="1"/>
  <c r="L4" i="4"/>
  <c r="AL4" i="4" s="1"/>
  <c r="L1180" i="4"/>
  <c r="AL1180" i="4" s="1"/>
  <c r="L300" i="4"/>
  <c r="AL300" i="4" s="1"/>
  <c r="L1274" i="4"/>
  <c r="AL1274" i="4" s="1"/>
  <c r="L1668" i="4"/>
  <c r="AL1668" i="4" s="1"/>
  <c r="L1106" i="4"/>
  <c r="AL1106" i="4" s="1"/>
  <c r="L80" i="4"/>
  <c r="AL80" i="4" s="1"/>
  <c r="L1059" i="4"/>
  <c r="AL1059" i="4" s="1"/>
  <c r="L1998" i="4"/>
  <c r="AL1998" i="4" s="1"/>
  <c r="L1443" i="4"/>
  <c r="AL1443" i="4" s="1"/>
  <c r="L1299" i="4"/>
  <c r="AL1299" i="4" s="1"/>
  <c r="L1099" i="4"/>
  <c r="AL1099" i="4" s="1"/>
  <c r="L326" i="4"/>
  <c r="AL326" i="4" s="1"/>
  <c r="L35" i="4"/>
  <c r="AL35" i="4" s="1"/>
  <c r="L492" i="4"/>
  <c r="AL492" i="4" s="1"/>
  <c r="L1304" i="4"/>
  <c r="AL1304" i="4" s="1"/>
  <c r="L1321" i="4"/>
  <c r="AL1321" i="4" s="1"/>
  <c r="L506" i="4"/>
  <c r="AL506" i="4" s="1"/>
  <c r="L768" i="4"/>
  <c r="AL768" i="4" s="1"/>
  <c r="L1914" i="4"/>
  <c r="AL1914" i="4" s="1"/>
  <c r="L1609" i="4"/>
  <c r="AL1609" i="4" s="1"/>
  <c r="L1681" i="4"/>
  <c r="AL1681" i="4" s="1"/>
  <c r="L246" i="4"/>
  <c r="AL246" i="4" s="1"/>
  <c r="L252" i="4"/>
  <c r="AL252" i="4" s="1"/>
  <c r="L989" i="4"/>
  <c r="AL989" i="4" s="1"/>
  <c r="L1108" i="4"/>
  <c r="AL1108" i="4" s="1"/>
  <c r="L482" i="4"/>
  <c r="AL482" i="4" s="1"/>
  <c r="L920" i="4"/>
  <c r="AL920" i="4" s="1"/>
  <c r="L608" i="4"/>
  <c r="AL608" i="4" s="1"/>
  <c r="L1574" i="4"/>
  <c r="AL1574" i="4" s="1"/>
  <c r="L868" i="4"/>
  <c r="AL868" i="4" s="1"/>
  <c r="L1698" i="4"/>
  <c r="AL1698" i="4" s="1"/>
  <c r="L1268" i="4"/>
  <c r="AL1268" i="4" s="1"/>
  <c r="L366" i="4"/>
  <c r="AL366" i="4" s="1"/>
  <c r="L1305" i="4"/>
  <c r="AL1305" i="4" s="1"/>
  <c r="L893" i="4"/>
  <c r="AL893" i="4" s="1"/>
  <c r="L1151" i="4"/>
  <c r="AL1151" i="4" s="1"/>
  <c r="L1394" i="4"/>
  <c r="AL1394" i="4" s="1"/>
  <c r="L1034" i="4"/>
  <c r="AL1034" i="4" s="1"/>
  <c r="L1537" i="4"/>
  <c r="AL1537" i="4" s="1"/>
  <c r="L1962" i="4"/>
  <c r="AL1962" i="4" s="1"/>
  <c r="L941" i="4"/>
  <c r="AL941" i="4" s="1"/>
  <c r="L826" i="4"/>
  <c r="AL826" i="4" s="1"/>
  <c r="L367" i="4"/>
  <c r="AL367" i="4" s="1"/>
  <c r="L314" i="4"/>
  <c r="AL314" i="4" s="1"/>
  <c r="L1178" i="4"/>
  <c r="AL1178" i="4" s="1"/>
  <c r="L1788" i="4"/>
  <c r="AL1788" i="4" s="1"/>
  <c r="L120" i="4"/>
  <c r="AL120" i="4" s="1"/>
  <c r="L1316" i="4"/>
  <c r="AL1316" i="4" s="1"/>
  <c r="L1539" i="4"/>
  <c r="AL1539" i="4" s="1"/>
  <c r="L963" i="4"/>
  <c r="AL963" i="4" s="1"/>
  <c r="L1440" i="4"/>
  <c r="AL1440" i="4" s="1"/>
  <c r="L1189" i="4"/>
  <c r="AL1189" i="4" s="1"/>
  <c r="L60" i="4"/>
  <c r="AL60" i="4" s="1"/>
  <c r="L774" i="4"/>
  <c r="AL774" i="4" s="1"/>
  <c r="L410" i="4"/>
  <c r="AL410" i="4" s="1"/>
  <c r="L1011" i="4"/>
  <c r="AL1011" i="4" s="1"/>
  <c r="L1818" i="4"/>
  <c r="AL1818" i="4" s="1"/>
  <c r="L1295" i="4"/>
  <c r="AL1295" i="4" s="1"/>
  <c r="L1500" i="4"/>
  <c r="AL1500" i="4" s="1"/>
  <c r="L18" i="4"/>
  <c r="AL18" i="4" s="1"/>
  <c r="L535" i="4"/>
  <c r="AL535" i="4" s="1"/>
  <c r="L421" i="4"/>
  <c r="AL421" i="4" s="1"/>
  <c r="L1322" i="4"/>
  <c r="AL1322" i="4" s="1"/>
  <c r="L386" i="4"/>
  <c r="AL386" i="4" s="1"/>
  <c r="L7" i="4"/>
  <c r="AL7" i="4" s="1"/>
  <c r="L701" i="4"/>
  <c r="AL701" i="4" s="1"/>
  <c r="L1287" i="4"/>
  <c r="AL1287" i="4" s="1"/>
  <c r="L1078" i="4"/>
  <c r="AL1078" i="4" s="1"/>
  <c r="L378" i="4"/>
  <c r="AL378" i="4" s="1"/>
  <c r="L635" i="4"/>
  <c r="AL635" i="4" s="1"/>
  <c r="L850" i="4"/>
  <c r="AL850" i="4" s="1"/>
  <c r="L872" i="4"/>
  <c r="AL872" i="4" s="1"/>
  <c r="L1336" i="4"/>
  <c r="AL1336" i="4" s="1"/>
  <c r="L1055" i="4"/>
  <c r="AL1055" i="4" s="1"/>
  <c r="L1704" i="4"/>
  <c r="AL1704" i="4" s="1"/>
  <c r="L1381" i="4"/>
  <c r="AL1381" i="4" s="1"/>
  <c r="L12" i="4"/>
  <c r="AL12" i="4" s="1"/>
  <c r="L45" i="4"/>
  <c r="AL45" i="4" s="1"/>
  <c r="L1187" i="4"/>
  <c r="AL1187" i="4" s="1"/>
  <c r="L572" i="4"/>
  <c r="AL572" i="4" s="1"/>
  <c r="L214" i="4"/>
  <c r="AL214" i="4" s="1"/>
  <c r="L627" i="4"/>
  <c r="AL627" i="4" s="1"/>
  <c r="L310" i="4"/>
  <c r="AL310" i="4" s="1"/>
  <c r="L521" i="4"/>
  <c r="AL521" i="4" s="1"/>
  <c r="L851" i="4"/>
  <c r="AL851" i="4" s="1"/>
  <c r="L441" i="4"/>
  <c r="AL441" i="4" s="1"/>
  <c r="L118" i="4"/>
  <c r="AL118" i="4" s="1"/>
  <c r="L199" i="4"/>
  <c r="AL199" i="4" s="1"/>
  <c r="L443" i="4"/>
  <c r="AL443" i="4" s="1"/>
  <c r="L1293" i="4"/>
  <c r="AL1293" i="4" s="1"/>
  <c r="L394" i="4"/>
  <c r="AL394" i="4" s="1"/>
  <c r="L248" i="4"/>
  <c r="AL248" i="4" s="1"/>
  <c r="L61" i="4"/>
  <c r="AL61" i="4" s="1"/>
  <c r="L273" i="4"/>
  <c r="AL273" i="4" s="1"/>
  <c r="L66" i="4"/>
  <c r="AL66" i="4" s="1"/>
  <c r="L645" i="4"/>
  <c r="AL645" i="4" s="1"/>
  <c r="L606" i="4"/>
  <c r="AL606" i="4" s="1"/>
  <c r="L799" i="4"/>
  <c r="AL799" i="4" s="1"/>
  <c r="L420" i="4"/>
  <c r="AL420" i="4" s="1"/>
  <c r="L543" i="4"/>
  <c r="AL543" i="4" s="1"/>
  <c r="L393" i="4"/>
  <c r="AL393" i="4" s="1"/>
  <c r="L438" i="4"/>
  <c r="AL438" i="4" s="1"/>
  <c r="L791" i="4"/>
  <c r="AL791" i="4" s="1"/>
  <c r="L891" i="4"/>
  <c r="AL891" i="4" s="1"/>
  <c r="L183" i="4"/>
  <c r="AL183" i="4" s="1"/>
  <c r="L89" i="4"/>
  <c r="AL89" i="4" s="1"/>
  <c r="L798" i="4"/>
  <c r="AL798" i="4" s="1"/>
  <c r="L1312" i="4"/>
  <c r="AL1312" i="4" s="1"/>
  <c r="L1280" i="4"/>
  <c r="AL1280" i="4" s="1"/>
  <c r="L114" i="4"/>
  <c r="AL114" i="4" s="1"/>
  <c r="L1298" i="4"/>
  <c r="AL1298" i="4" s="1"/>
  <c r="L1256" i="4"/>
  <c r="AL1256" i="4" s="1"/>
  <c r="L938" i="4"/>
  <c r="AL938" i="4" s="1"/>
  <c r="L1620" i="4"/>
  <c r="AL1620" i="4" s="1"/>
  <c r="L1269" i="4"/>
  <c r="AL1269" i="4" s="1"/>
  <c r="L1866" i="4"/>
  <c r="AL1866" i="4" s="1"/>
  <c r="L1141" i="4"/>
  <c r="AL1141" i="4" s="1"/>
  <c r="L1584" i="4"/>
  <c r="AL1584" i="4" s="1"/>
  <c r="L68" i="4"/>
  <c r="AL68" i="4" s="1"/>
  <c r="L1231" i="4"/>
  <c r="AL1231" i="4" s="1"/>
  <c r="L1142" i="4"/>
  <c r="AL1142" i="4" s="1"/>
  <c r="L730" i="4"/>
  <c r="AL730" i="4" s="1"/>
  <c r="L1364" i="4"/>
  <c r="AL1364" i="4" s="1"/>
  <c r="L1016" i="4"/>
  <c r="AL1016" i="4" s="1"/>
  <c r="L206" i="4"/>
  <c r="AL206" i="4" s="1"/>
  <c r="L150" i="4"/>
  <c r="AL150" i="4" s="1"/>
  <c r="L1678" i="4"/>
  <c r="AL1678" i="4" s="1"/>
  <c r="L722" i="4"/>
  <c r="AL722" i="4" s="1"/>
  <c r="L1525" i="4"/>
  <c r="AL1525" i="4" s="1"/>
  <c r="L725" i="4"/>
  <c r="AL725" i="4" s="1"/>
  <c r="L968" i="4"/>
  <c r="AL968" i="4" s="1"/>
  <c r="L151" i="4"/>
  <c r="AL151" i="4" s="1"/>
  <c r="L1001" i="4"/>
  <c r="AL1001" i="4" s="1"/>
  <c r="L810" i="4"/>
  <c r="AL810" i="4" s="1"/>
  <c r="L804" i="4"/>
  <c r="AL804" i="4" s="1"/>
  <c r="L1354" i="4"/>
  <c r="AL1354" i="4" s="1"/>
  <c r="L26" i="4"/>
  <c r="AL26" i="4" s="1"/>
  <c r="L34" i="4"/>
  <c r="AL34" i="4" s="1"/>
  <c r="L1479" i="4"/>
  <c r="AL1479" i="4" s="1"/>
  <c r="L792" i="4"/>
  <c r="AL792" i="4" s="1"/>
  <c r="L24" i="4"/>
  <c r="AL24" i="4" s="1"/>
  <c r="L1407" i="4"/>
  <c r="AL1407" i="4" s="1"/>
  <c r="L1665" i="4"/>
  <c r="AL1665" i="4" s="1"/>
  <c r="L1538" i="4"/>
  <c r="AL1538" i="4" s="1"/>
  <c r="L1095" i="4"/>
  <c r="AL1095" i="4" s="1"/>
  <c r="L218" i="4"/>
  <c r="AL218" i="4" s="1"/>
  <c r="L1722" i="4"/>
  <c r="AL1722" i="4" s="1"/>
  <c r="L1390" i="4"/>
  <c r="AL1390" i="4" s="1"/>
  <c r="L415" i="4"/>
  <c r="AL415" i="4" s="1"/>
  <c r="L168" i="4"/>
  <c r="AL168" i="4" s="1"/>
  <c r="L1286" i="4"/>
  <c r="AL1286" i="4" s="1"/>
  <c r="L1226" i="4"/>
  <c r="AL1226" i="4" s="1"/>
  <c r="L290" i="4"/>
  <c r="AL290" i="4" s="1"/>
  <c r="L1672" i="4"/>
  <c r="AL1672" i="4" s="1"/>
  <c r="L1692" i="4"/>
  <c r="AL1692" i="4" s="1"/>
  <c r="L133" i="4"/>
  <c r="AL133" i="4" s="1"/>
  <c r="L749" i="4"/>
  <c r="AL749" i="4" s="1"/>
  <c r="L864" i="4"/>
  <c r="AL864" i="4" s="1"/>
  <c r="L186" i="4"/>
  <c r="AL186" i="4" s="1"/>
  <c r="L658" i="4"/>
  <c r="AL658" i="4" s="1"/>
  <c r="L20" i="4"/>
  <c r="AL20" i="4" s="1"/>
  <c r="L380" i="4"/>
  <c r="AL380" i="4" s="1"/>
  <c r="L309" i="4"/>
  <c r="AL309" i="4" s="1"/>
  <c r="L172" i="4"/>
  <c r="AL172" i="4" s="1"/>
  <c r="L241" i="4"/>
  <c r="AL241" i="4" s="1"/>
  <c r="L308" i="4"/>
  <c r="AL308" i="4" s="1"/>
  <c r="L901" i="4"/>
  <c r="AL901" i="4" s="1"/>
  <c r="L405" i="4"/>
  <c r="AL405" i="4" s="1"/>
  <c r="L805" i="4"/>
  <c r="AL805" i="4" s="1"/>
  <c r="L292" i="4"/>
  <c r="AL292" i="4" s="1"/>
  <c r="L143" i="4"/>
  <c r="AL143" i="4" s="1"/>
  <c r="L615" i="4"/>
  <c r="AL615" i="4" s="1"/>
  <c r="L1083" i="4"/>
  <c r="AL1083" i="4" s="1"/>
  <c r="L732" i="4"/>
  <c r="AL732" i="4" s="1"/>
  <c r="L388" i="4"/>
  <c r="AL388" i="4" s="1"/>
  <c r="L497" i="4"/>
  <c r="AL497" i="4" s="1"/>
  <c r="L917" i="4"/>
  <c r="AL917" i="4" s="1"/>
  <c r="L1149" i="4"/>
  <c r="AL1149" i="4" s="1"/>
  <c r="L330" i="4"/>
  <c r="AL330" i="4" s="1"/>
  <c r="L102" i="4"/>
  <c r="AL102" i="4" s="1"/>
  <c r="L1389" i="4"/>
  <c r="AL1389" i="4" s="1"/>
  <c r="L507" i="4"/>
  <c r="AL507" i="4" s="1"/>
  <c r="L1309" i="4"/>
  <c r="AL1309" i="4" s="1"/>
  <c r="L227" i="4"/>
  <c r="AL227" i="4" s="1"/>
  <c r="L355" i="4"/>
  <c r="AL355" i="4" s="1"/>
  <c r="L631" i="4"/>
  <c r="AL631" i="4" s="1"/>
  <c r="L883" i="4"/>
  <c r="AL883" i="4" s="1"/>
  <c r="L375" i="4"/>
  <c r="AL375" i="4" s="1"/>
  <c r="L736" i="4"/>
  <c r="AL736" i="4" s="1"/>
  <c r="L624" i="4"/>
  <c r="AL624" i="4" s="1"/>
  <c r="L19" i="4"/>
  <c r="AL19" i="4" s="1"/>
  <c r="L453" i="4"/>
  <c r="AL453" i="4" s="1"/>
  <c r="L224" i="4"/>
  <c r="AL224" i="4" s="1"/>
  <c r="L1025" i="4"/>
  <c r="AL1025" i="4" s="1"/>
  <c r="L1166" i="4"/>
  <c r="AL1166" i="4" s="1"/>
  <c r="L1207" i="4"/>
  <c r="AL1207" i="4" s="1"/>
  <c r="L109" i="4"/>
  <c r="AL109" i="4" s="1"/>
  <c r="L1596" i="4"/>
  <c r="AL1596" i="4" s="1"/>
  <c r="L746" i="4"/>
  <c r="AL746" i="4" s="1"/>
  <c r="L31" i="4"/>
  <c r="AL31" i="4" s="1"/>
  <c r="L1770" i="4"/>
  <c r="AL1770" i="4" s="1"/>
  <c r="L1046" i="4"/>
  <c r="AL1046" i="4" s="1"/>
  <c r="L634" i="4"/>
  <c r="AL634" i="4" s="1"/>
  <c r="L840" i="4"/>
  <c r="AL840" i="4" s="1"/>
  <c r="L592" i="4"/>
  <c r="AL592" i="4" s="1"/>
  <c r="L390" i="4"/>
  <c r="AL390" i="4" s="1"/>
  <c r="L846" i="4"/>
  <c r="AL846" i="4" s="1"/>
  <c r="G560" i="4"/>
  <c r="H560" i="4" s="1"/>
  <c r="L560" i="4"/>
  <c r="AL560" i="4" s="1"/>
  <c r="L1125" i="4"/>
  <c r="AL1125" i="4" s="1"/>
  <c r="L626" i="4"/>
  <c r="AL626" i="4" s="1"/>
  <c r="L188" i="4"/>
  <c r="AL188" i="4" s="1"/>
  <c r="L557" i="4"/>
  <c r="AL557" i="4" s="1"/>
  <c r="L1043" i="4"/>
  <c r="AL1043" i="4" s="1"/>
  <c r="L1956" i="4"/>
  <c r="AL1956" i="4" s="1"/>
  <c r="G1563" i="4"/>
  <c r="H1563" i="4" s="1"/>
  <c r="L1563" i="4"/>
  <c r="AL1563" i="4" s="1"/>
  <c r="L821" i="4"/>
  <c r="AL821" i="4" s="1"/>
  <c r="L1669" i="4"/>
  <c r="AL1669" i="4" s="1"/>
  <c r="L1117" i="4"/>
  <c r="AL1117" i="4" s="1"/>
  <c r="L1836" i="4"/>
  <c r="AL1836" i="4" s="1"/>
  <c r="G1022" i="4"/>
  <c r="H1022" i="4" s="1"/>
  <c r="L1022" i="4"/>
  <c r="AL1022" i="4" s="1"/>
  <c r="L898" i="4"/>
  <c r="AL898" i="4" s="1"/>
  <c r="G945" i="4"/>
  <c r="H945" i="4" s="1"/>
  <c r="L945" i="4"/>
  <c r="AL945" i="4" s="1"/>
  <c r="L1096" i="4"/>
  <c r="AL1096" i="4" s="1"/>
  <c r="L1430" i="4"/>
  <c r="AL1430" i="4" s="1"/>
  <c r="G992" i="4"/>
  <c r="H992" i="4" s="1"/>
  <c r="L992" i="4"/>
  <c r="AL992" i="4" s="1"/>
  <c r="G542" i="4"/>
  <c r="H542" i="4" s="1"/>
  <c r="L542" i="4"/>
  <c r="AL542" i="4" s="1"/>
  <c r="L27" i="4"/>
  <c r="AL27" i="4" s="1"/>
  <c r="L17" i="4"/>
  <c r="AL17" i="4" s="1"/>
  <c r="L1932" i="4"/>
  <c r="AL1932" i="4" s="1"/>
  <c r="L1626" i="4"/>
  <c r="AL1626" i="4" s="1"/>
  <c r="L1171" i="4"/>
  <c r="AL1171" i="4" s="1"/>
  <c r="L1694" i="4"/>
  <c r="AL1694" i="4" s="1"/>
  <c r="L656" i="4"/>
  <c r="AL656" i="4" s="1"/>
  <c r="L164" i="4"/>
  <c r="AL164" i="4" s="1"/>
  <c r="L1273" i="4"/>
  <c r="AL1273" i="4" s="1"/>
  <c r="L1710" i="4"/>
  <c r="AL1710" i="4" s="1"/>
  <c r="L1241" i="4"/>
  <c r="AL1241" i="4" s="1"/>
  <c r="L1372" i="4"/>
  <c r="AL1372" i="4" s="1"/>
  <c r="L194" i="4"/>
  <c r="AL194" i="4" s="1"/>
  <c r="L14" i="4"/>
  <c r="AL14" i="4" s="1"/>
  <c r="L905" i="4"/>
  <c r="AL905" i="4" s="1"/>
  <c r="L247" i="4"/>
  <c r="AL247" i="4" s="1"/>
  <c r="L272" i="4"/>
  <c r="AL272" i="4" s="1"/>
  <c r="L1410" i="4"/>
  <c r="AL1410" i="4" s="1"/>
  <c r="L1639" i="4"/>
  <c r="AL1639" i="4" s="1"/>
  <c r="L78" i="4"/>
  <c r="AL78" i="4" s="1"/>
  <c r="L350" i="4"/>
  <c r="AL350" i="4" s="1"/>
  <c r="L1598" i="4"/>
  <c r="AL1598" i="4" s="1"/>
  <c r="L295" i="4"/>
  <c r="AL295" i="4" s="1"/>
  <c r="L1306" i="4"/>
  <c r="AL1306" i="4" s="1"/>
  <c r="L875" i="4"/>
  <c r="AL875" i="4" s="1"/>
  <c r="L512" i="4"/>
  <c r="AL512" i="4" s="1"/>
  <c r="L1908" i="4"/>
  <c r="AL1908" i="4" s="1"/>
  <c r="L348" i="4"/>
  <c r="AL348" i="4" s="1"/>
  <c r="L1240" i="4"/>
  <c r="AL1240" i="4" s="1"/>
  <c r="L1150" i="4"/>
  <c r="AL1150" i="4" s="1"/>
  <c r="L1031" i="4"/>
  <c r="AL1031" i="4" s="1"/>
  <c r="L950" i="4"/>
  <c r="AL950" i="4" s="1"/>
  <c r="L110" i="4"/>
  <c r="AL110" i="4" s="1"/>
  <c r="L830" i="4"/>
  <c r="AL830" i="4" s="1"/>
  <c r="L230" i="4"/>
  <c r="AL230" i="4" s="1"/>
  <c r="L434" i="4"/>
  <c r="AL434" i="4" s="1"/>
  <c r="L62" i="4"/>
  <c r="AL62" i="4" s="1"/>
  <c r="L1112" i="4"/>
  <c r="AL1112" i="4" s="1"/>
  <c r="L1214" i="4"/>
  <c r="AL1214" i="4" s="1"/>
  <c r="L428" i="4"/>
  <c r="AL428" i="4" s="1"/>
  <c r="L1752" i="4"/>
  <c r="AL1752" i="4" s="1"/>
  <c r="L668" i="4"/>
  <c r="AL668" i="4" s="1"/>
  <c r="L1084" i="4"/>
  <c r="AL1084" i="4" s="1"/>
  <c r="L1211" i="4"/>
  <c r="AL1211" i="4" s="1"/>
  <c r="L1406" i="4"/>
  <c r="AL1406" i="4" s="1"/>
  <c r="L1728" i="4"/>
  <c r="AL1728" i="4" s="1"/>
  <c r="L558" i="4"/>
  <c r="AL558" i="4" s="1"/>
  <c r="L1635" i="4"/>
  <c r="AL1635" i="4" s="1"/>
  <c r="L983" i="4"/>
  <c r="AL983" i="4" s="1"/>
  <c r="L1600" i="4"/>
  <c r="AL1600" i="4" s="1"/>
  <c r="L270" i="4"/>
  <c r="AL270" i="4" s="1"/>
  <c r="L98" i="4"/>
  <c r="AL98" i="4" s="1"/>
  <c r="L422" i="4"/>
  <c r="AL422" i="4" s="1"/>
  <c r="L659" i="4"/>
  <c r="AL659" i="4" s="1"/>
  <c r="L282" i="4"/>
  <c r="AL282" i="4" s="1"/>
  <c r="L556" i="4"/>
  <c r="AL556" i="4" s="1"/>
  <c r="L277" i="4"/>
  <c r="AL277" i="4" s="1"/>
  <c r="L1420" i="4"/>
  <c r="AL1420" i="4" s="1"/>
  <c r="L1210" i="4"/>
  <c r="AL1210" i="4" s="1"/>
  <c r="L451" i="4"/>
  <c r="AL451" i="4" s="1"/>
  <c r="L735" i="4"/>
  <c r="AL735" i="4" s="1"/>
  <c r="L369" i="4"/>
  <c r="AL369" i="4" s="1"/>
  <c r="L1104" i="4"/>
  <c r="AL1104" i="4" s="1"/>
  <c r="L1209" i="4"/>
  <c r="AL1209" i="4" s="1"/>
  <c r="L470" i="4"/>
  <c r="AL470" i="4" s="1"/>
  <c r="L70" i="4"/>
  <c r="AL70" i="4" s="1"/>
  <c r="L795" i="4"/>
  <c r="AL795" i="4" s="1"/>
  <c r="L1182" i="4"/>
  <c r="AL1182" i="4" s="1"/>
  <c r="L1064" i="4"/>
  <c r="AL1064" i="4" s="1"/>
  <c r="L113" i="4"/>
  <c r="AL113" i="4" s="1"/>
  <c r="L413" i="4"/>
  <c r="AL413" i="4" s="1"/>
  <c r="L684" i="4"/>
  <c r="AL684" i="4" s="1"/>
  <c r="L161" i="4"/>
  <c r="AL161" i="4" s="1"/>
  <c r="L662" i="4"/>
  <c r="AL662" i="4" s="1"/>
  <c r="L200" i="4"/>
  <c r="AL200" i="4" s="1"/>
  <c r="L1266" i="4"/>
  <c r="AL1266" i="4" s="1"/>
  <c r="L1308" i="4"/>
  <c r="AL1308" i="4" s="1"/>
  <c r="L202" i="4"/>
  <c r="AL202" i="4" s="1"/>
  <c r="L553" i="4"/>
  <c r="AL553" i="4" s="1"/>
  <c r="L825" i="4"/>
  <c r="AL825" i="4" s="1"/>
  <c r="L580" i="4"/>
  <c r="AL580" i="4" s="1"/>
  <c r="L751" i="4"/>
  <c r="AL751" i="4" s="1"/>
  <c r="L1028" i="4"/>
  <c r="AL1028" i="4" s="1"/>
  <c r="L1144" i="4"/>
  <c r="AL1144" i="4" s="1"/>
  <c r="L565" i="4"/>
  <c r="AL565" i="4" s="1"/>
  <c r="L913" i="4"/>
  <c r="AL913" i="4" s="1"/>
  <c r="L1351" i="4"/>
  <c r="AL1351" i="4" s="1"/>
  <c r="L956" i="4"/>
  <c r="AL956" i="4" s="1"/>
  <c r="L1307" i="4"/>
  <c r="AL1307" i="4" s="1"/>
  <c r="L255" i="4"/>
  <c r="AL255" i="4" s="1"/>
  <c r="L695" i="4"/>
  <c r="AL695" i="4" s="1"/>
  <c r="L745" i="4"/>
  <c r="AL745" i="4" s="1"/>
  <c r="L493" i="4"/>
  <c r="AL493" i="4" s="1"/>
  <c r="L1370" i="4"/>
  <c r="AL1370" i="4" s="1"/>
  <c r="L1038" i="4"/>
  <c r="AL1038" i="4" s="1"/>
  <c r="L1074" i="4"/>
  <c r="AL1074" i="4" s="1"/>
  <c r="L554" i="4"/>
  <c r="AL554" i="4" s="1"/>
  <c r="G987" i="4"/>
  <c r="H987" i="4" s="1"/>
  <c r="L987" i="4"/>
  <c r="AL987" i="4" s="1"/>
  <c r="L1382" i="4"/>
  <c r="AL1382" i="4" s="1"/>
  <c r="G1502" i="4"/>
  <c r="H1502" i="4" s="1"/>
  <c r="L1502" i="4"/>
  <c r="AL1502" i="4" s="1"/>
  <c r="L1282" i="4"/>
  <c r="AL1282" i="4" s="1"/>
  <c r="L935" i="4"/>
  <c r="AL935" i="4" s="1"/>
  <c r="L1896" i="4"/>
  <c r="AL1896" i="4" s="1"/>
  <c r="G342" i="4"/>
  <c r="H342" i="4" s="1"/>
  <c r="L342" i="4"/>
  <c r="AL342" i="4" s="1"/>
  <c r="L1782" i="4"/>
  <c r="AL1782" i="4" s="1"/>
  <c r="L242" i="4"/>
  <c r="AL242" i="4" s="1"/>
  <c r="L1636" i="4"/>
  <c r="AL1636" i="4" s="1"/>
  <c r="L1453" i="4"/>
  <c r="AL1453" i="4" s="1"/>
  <c r="L1764" i="4"/>
  <c r="AL1764" i="4" s="1"/>
  <c r="L1652" i="4"/>
  <c r="AL1652" i="4" s="1"/>
  <c r="L1449" i="4"/>
  <c r="AL1449" i="4" s="1"/>
  <c r="L426" i="4"/>
  <c r="AL426" i="4" s="1"/>
  <c r="L797" i="4"/>
  <c r="AL797" i="4" s="1"/>
  <c r="L610" i="4"/>
  <c r="AL610" i="4" s="1"/>
  <c r="L192" i="4"/>
  <c r="AL192" i="4" s="1"/>
  <c r="G1109" i="4"/>
  <c r="H1109" i="4" s="1"/>
  <c r="L1109" i="4"/>
  <c r="AL1109" i="4" s="1"/>
  <c r="L568" i="4"/>
  <c r="AL568" i="4" s="1"/>
  <c r="L947" i="4"/>
  <c r="AL947" i="4" s="1"/>
  <c r="G1860" i="4"/>
  <c r="H1860" i="4" s="1"/>
  <c r="L1860" i="4"/>
  <c r="AL1860" i="4" s="1"/>
  <c r="L902" i="4"/>
  <c r="AL902" i="4" s="1"/>
  <c r="L1521" i="4"/>
  <c r="AL1521" i="4" s="1"/>
  <c r="L882" i="4"/>
  <c r="AL882" i="4" s="1"/>
  <c r="L1428" i="4"/>
  <c r="AL1428" i="4" s="1"/>
  <c r="L569" i="4"/>
  <c r="AL569" i="4" s="1"/>
  <c r="G511" i="4"/>
  <c r="H511" i="4" s="1"/>
  <c r="L511" i="4"/>
  <c r="AL511" i="4" s="1"/>
  <c r="L1491" i="4"/>
  <c r="AL1491" i="4" s="1"/>
  <c r="G1716" i="4"/>
  <c r="H1716" i="4" s="1"/>
  <c r="L1716" i="4"/>
  <c r="AL1716" i="4" s="1"/>
  <c r="L1623" i="4"/>
  <c r="AL1623" i="4" s="1"/>
  <c r="L1393" i="4"/>
  <c r="AL1393" i="4" s="1"/>
  <c r="L1154" i="4"/>
  <c r="AL1154" i="4" s="1"/>
  <c r="L21" i="4"/>
  <c r="AL21" i="4" s="1"/>
  <c r="L90" i="4"/>
  <c r="AL90" i="4" s="1"/>
  <c r="L404" i="4"/>
  <c r="AL404" i="4" s="1"/>
  <c r="L476" i="4"/>
  <c r="AL476" i="4" s="1"/>
  <c r="L1253" i="4"/>
  <c r="AL1253" i="4" s="1"/>
  <c r="L1656" i="4"/>
  <c r="AL1656" i="4" s="1"/>
  <c r="L1419" i="4"/>
  <c r="AL1419" i="4" s="1"/>
  <c r="L1824" i="4"/>
  <c r="AL1824" i="4" s="1"/>
  <c r="L1342" i="4"/>
  <c r="AL1342" i="4" s="1"/>
  <c r="L49" i="4"/>
  <c r="AL49" i="4" s="1"/>
  <c r="L1249" i="4"/>
  <c r="AL1249" i="4" s="1"/>
  <c r="L1360" i="4"/>
  <c r="AL1360" i="4" s="1"/>
  <c r="L400" i="4"/>
  <c r="AL400" i="4" s="1"/>
  <c r="L918" i="4"/>
  <c r="AL918" i="4" s="1"/>
  <c r="L302" i="4"/>
  <c r="AL302" i="4" s="1"/>
  <c r="L1237" i="4"/>
  <c r="AL1237" i="4" s="1"/>
  <c r="L245" i="4"/>
  <c r="AL245" i="4" s="1"/>
  <c r="L900" i="4"/>
  <c r="AL900" i="4" s="1"/>
  <c r="L822" i="4"/>
  <c r="AL822" i="4" s="1"/>
  <c r="L456" i="4"/>
  <c r="AL456" i="4" s="1"/>
  <c r="L193" i="4"/>
  <c r="AL193" i="4" s="1"/>
  <c r="L1168" i="4"/>
  <c r="AL1168" i="4" s="1"/>
  <c r="L496" i="4"/>
  <c r="AL496" i="4" s="1"/>
  <c r="L833" i="4"/>
  <c r="AL833" i="4" s="1"/>
  <c r="L567" i="4"/>
  <c r="AL567" i="4" s="1"/>
  <c r="L1202" i="4"/>
  <c r="AL1202" i="4" s="1"/>
  <c r="L1162" i="4"/>
  <c r="AL1162" i="4" s="1"/>
  <c r="L387" i="4"/>
  <c r="AL387" i="4" s="1"/>
  <c r="L655" i="4"/>
  <c r="AL655" i="4" s="1"/>
  <c r="L1219" i="4"/>
  <c r="AL1219" i="4" s="1"/>
  <c r="L532" i="4"/>
  <c r="AL532" i="4" s="1"/>
  <c r="L1003" i="4"/>
  <c r="AL1003" i="4" s="1"/>
  <c r="L699" i="4"/>
  <c r="AL699" i="4" s="1"/>
  <c r="L297" i="4"/>
  <c r="AL297" i="4" s="1"/>
  <c r="L678" i="4"/>
  <c r="AL678" i="4" s="1"/>
  <c r="L1033" i="4"/>
  <c r="AL1033" i="4" s="1"/>
  <c r="L1355" i="4"/>
  <c r="AL1355" i="4" s="1"/>
  <c r="L996" i="4"/>
  <c r="AL996" i="4" s="1"/>
  <c r="L1177" i="4"/>
  <c r="AL1177" i="4" s="1"/>
  <c r="L36" i="4"/>
  <c r="AL36" i="4" s="1"/>
  <c r="L932" i="4"/>
  <c r="AL932" i="4" s="1"/>
  <c r="L629" i="4"/>
  <c r="AL629" i="4" s="1"/>
  <c r="L1242" i="4"/>
  <c r="AL1242" i="4" s="1"/>
  <c r="L974" i="4"/>
  <c r="AL974" i="4" s="1"/>
  <c r="L1010" i="4"/>
  <c r="AL1010" i="4" s="1"/>
  <c r="L1572" i="4"/>
  <c r="AL1572" i="4" s="1"/>
  <c r="L458" i="4"/>
  <c r="AL458" i="4" s="1"/>
  <c r="L344" i="4"/>
  <c r="AL344" i="4" s="1"/>
  <c r="L254" i="4"/>
  <c r="AL254" i="4" s="1"/>
  <c r="L1482" i="4"/>
  <c r="AL1482" i="4" s="1"/>
  <c r="L1884" i="4"/>
  <c r="AL1884" i="4" s="1"/>
  <c r="L971" i="4"/>
  <c r="AL971" i="4" s="1"/>
  <c r="L55" i="4"/>
  <c r="AL55" i="4" s="1"/>
  <c r="L839" i="4"/>
  <c r="AL839" i="4" s="1"/>
  <c r="L574" i="4"/>
  <c r="AL574" i="4" s="1"/>
  <c r="L216" i="4"/>
  <c r="AL216" i="4" s="1"/>
  <c r="L530" i="4"/>
  <c r="AL530" i="4" s="1"/>
  <c r="L564" i="4"/>
  <c r="AL564" i="4" s="1"/>
  <c r="L516" i="4"/>
  <c r="AL516" i="4" s="1"/>
  <c r="L16" i="4"/>
  <c r="AL16" i="4" s="1"/>
  <c r="L1551" i="4"/>
  <c r="AL1551" i="4" s="1"/>
  <c r="L1239" i="4"/>
  <c r="AL1239" i="4" s="1"/>
  <c r="L50" i="4"/>
  <c r="AL50" i="4" s="1"/>
  <c r="L116" i="4"/>
  <c r="AL116" i="4" s="1"/>
  <c r="L677" i="4"/>
  <c r="AL677" i="4" s="1"/>
  <c r="L319" i="4"/>
  <c r="AL319" i="4" s="1"/>
  <c r="L1938" i="4"/>
  <c r="AL1938" i="4" s="1"/>
  <c r="L1223" i="4"/>
  <c r="AL1223" i="4" s="1"/>
  <c r="L590" i="4"/>
  <c r="AL590" i="4" s="1"/>
  <c r="L1423" i="4"/>
  <c r="AL1423" i="4" s="1"/>
  <c r="L392" i="4"/>
  <c r="AL392" i="4" s="1"/>
  <c r="L1013" i="4"/>
  <c r="AL1013" i="4" s="1"/>
  <c r="L349" i="4"/>
  <c r="AL349" i="4" s="1"/>
  <c r="L336" i="4"/>
  <c r="AL336" i="4" s="1"/>
  <c r="L174" i="4"/>
  <c r="AL174" i="4" s="1"/>
  <c r="L611" i="4"/>
  <c r="AL611" i="4" s="1"/>
  <c r="L1980" i="4"/>
  <c r="AL1980" i="4" s="1"/>
  <c r="L1169" i="4"/>
  <c r="AL1169" i="4" s="1"/>
  <c r="L1338" i="4"/>
  <c r="AL1338" i="4" s="1"/>
  <c r="L1606" i="4"/>
  <c r="AL1606" i="4" s="1"/>
  <c r="L1513" i="4"/>
  <c r="AL1513" i="4" s="1"/>
  <c r="L1328" i="4"/>
  <c r="AL1328" i="4" s="1"/>
  <c r="L908" i="4"/>
  <c r="AL908" i="4" s="1"/>
  <c r="L884" i="4"/>
  <c r="AL884" i="4" s="1"/>
  <c r="L1926" i="4"/>
  <c r="AL1926" i="4" s="1"/>
  <c r="L767" i="4"/>
  <c r="AL767" i="4" s="1"/>
  <c r="L5" i="4"/>
  <c r="AL5" i="4" s="1"/>
  <c r="L1489" i="4"/>
  <c r="AL1489" i="4" s="1"/>
  <c r="L1197" i="4"/>
  <c r="AL1197" i="4" s="1"/>
  <c r="L1465" i="4"/>
  <c r="AL1465" i="4" s="1"/>
  <c r="M1126" i="4"/>
  <c r="M924" i="4"/>
  <c r="M74" i="4"/>
  <c r="M910" i="4"/>
  <c r="M806" i="4"/>
  <c r="M147" i="4"/>
  <c r="M944" i="4"/>
  <c r="M452" i="4"/>
  <c r="M549" i="4"/>
  <c r="M517" i="4"/>
  <c r="M937" i="4"/>
  <c r="M1193" i="4"/>
  <c r="M650" i="4"/>
  <c r="M587" i="4"/>
  <c r="M33" i="4"/>
  <c r="M88" i="4"/>
  <c r="M639" i="4"/>
  <c r="M189" i="4"/>
  <c r="M360" i="4"/>
  <c r="M895" i="4"/>
  <c r="M1235" i="4"/>
  <c r="M423" i="4"/>
  <c r="M690" i="4"/>
  <c r="M321" i="4"/>
  <c r="M1068" i="4"/>
  <c r="M1315" i="4"/>
  <c r="M239" i="4"/>
  <c r="M585" i="4"/>
  <c r="M1017" i="4"/>
  <c r="M813" i="4"/>
  <c r="M1116" i="4"/>
  <c r="M1061" i="4"/>
  <c r="M865" i="4"/>
  <c r="M873" i="4"/>
  <c r="M1153" i="4"/>
  <c r="M217" i="4"/>
  <c r="M689" i="4"/>
  <c r="M1027" i="4"/>
  <c r="M178" i="4"/>
  <c r="M1100" i="4"/>
  <c r="M537" i="4"/>
  <c r="M347" i="4"/>
  <c r="M179" i="4"/>
  <c r="M1381" i="4"/>
  <c r="M12" i="4"/>
  <c r="M45" i="4"/>
  <c r="M310" i="4"/>
  <c r="M248" i="4"/>
  <c r="M61" i="4"/>
  <c r="M1280" i="4"/>
  <c r="M901" i="4"/>
  <c r="M405" i="4"/>
  <c r="M805" i="4"/>
  <c r="M292" i="4"/>
  <c r="M736" i="4"/>
  <c r="M271" i="4"/>
  <c r="M624" i="4"/>
  <c r="M453" i="4"/>
  <c r="M224" i="4"/>
  <c r="M1025" i="4"/>
  <c r="M1166" i="4"/>
  <c r="M1125" i="4"/>
  <c r="M626" i="4"/>
  <c r="M188" i="4"/>
  <c r="M557" i="4"/>
  <c r="M19" i="4"/>
  <c r="M632" i="4"/>
  <c r="M972" i="4"/>
  <c r="M1129" i="4"/>
  <c r="M518" i="4"/>
  <c r="M854" i="4"/>
  <c r="M1330" i="4"/>
  <c r="M957" i="4"/>
  <c r="M266" i="4"/>
  <c r="M1163" i="4"/>
  <c r="M125" i="4"/>
  <c r="M735" i="4"/>
  <c r="M1104" i="4"/>
  <c r="M113" i="4"/>
  <c r="M751" i="4"/>
  <c r="M1028" i="4"/>
  <c r="M565" i="4"/>
  <c r="M1074" i="4"/>
  <c r="M451" i="4"/>
  <c r="M369" i="4"/>
  <c r="M1209" i="4"/>
  <c r="M580" i="4"/>
  <c r="M1144" i="4"/>
  <c r="M400" i="4"/>
  <c r="M387" i="4"/>
  <c r="M655" i="4"/>
  <c r="M1355" i="4"/>
  <c r="M996" i="4"/>
  <c r="M1177" i="4"/>
  <c r="M36" i="4"/>
  <c r="M932" i="4"/>
  <c r="M629" i="4"/>
  <c r="M1242" i="4"/>
  <c r="M974" i="4"/>
  <c r="M190" i="4"/>
  <c r="M10" i="4"/>
  <c r="M803" i="4"/>
  <c r="M614" i="4"/>
  <c r="M904" i="4"/>
  <c r="M301" i="4"/>
  <c r="M468" i="4"/>
  <c r="M1334" i="4"/>
  <c r="M1215" i="4"/>
  <c r="M294" i="4"/>
  <c r="M459" i="4"/>
  <c r="M1371" i="4"/>
  <c r="M835" i="4"/>
  <c r="M1076" i="4"/>
  <c r="M469" i="4"/>
  <c r="M491" i="4"/>
  <c r="M432" i="4"/>
  <c r="M163" i="4"/>
  <c r="M401" i="4"/>
  <c r="M1111" i="4"/>
  <c r="M906" i="4"/>
  <c r="M534" i="4"/>
  <c r="M166" i="4"/>
  <c r="M221" i="4"/>
  <c r="M886" i="4"/>
  <c r="M398" i="4"/>
  <c r="M1051" i="4"/>
  <c r="M896" i="4"/>
  <c r="M912" i="4"/>
  <c r="M153" i="4"/>
  <c r="M1682" i="4"/>
  <c r="M1143" i="4"/>
  <c r="M175" i="4"/>
  <c r="M524" i="4"/>
  <c r="M756" i="4"/>
  <c r="M1576" i="4"/>
  <c r="M1670" i="4"/>
  <c r="M1348" i="4"/>
  <c r="M72" i="4"/>
  <c r="M1758" i="4"/>
  <c r="M1345" i="4"/>
  <c r="M1554" i="4"/>
  <c r="M1968" i="4"/>
  <c r="M814" i="4"/>
  <c r="M446" i="4"/>
  <c r="M1526" i="4"/>
  <c r="M1550" i="4"/>
  <c r="M638" i="4"/>
  <c r="M862" i="4"/>
  <c r="M1524" i="4"/>
  <c r="M1311" i="4"/>
  <c r="M698" i="4"/>
  <c r="M1624" i="4"/>
  <c r="M581" i="4"/>
  <c r="M1155" i="4"/>
  <c r="M11" i="4"/>
  <c r="M1380" i="4"/>
  <c r="M778" i="4"/>
  <c r="M758" i="4"/>
  <c r="M1610" i="4"/>
  <c r="M1167" i="4"/>
  <c r="M1920" i="4"/>
  <c r="M674" i="4"/>
  <c r="M85" i="4"/>
  <c r="M1890" i="4"/>
  <c r="M1395" i="4"/>
  <c r="M84" i="4"/>
  <c r="M1249" i="4"/>
  <c r="M918" i="4"/>
  <c r="M237" i="4"/>
  <c r="M44" i="4"/>
  <c r="M521" i="4"/>
  <c r="M474" i="4"/>
  <c r="M500" i="4"/>
  <c r="M744" i="4"/>
  <c r="M836" i="4"/>
  <c r="M586" i="4"/>
  <c r="M729" i="4"/>
  <c r="M37" i="4"/>
  <c r="M75" i="4"/>
  <c r="M921" i="4"/>
  <c r="M552" i="4"/>
  <c r="M782" i="4"/>
  <c r="M316" i="4"/>
  <c r="M796" i="4"/>
  <c r="M1339" i="4"/>
  <c r="M951" i="4"/>
  <c r="M1097" i="4"/>
  <c r="M1467" i="4"/>
  <c r="M1335" i="4"/>
  <c r="M157" i="4"/>
  <c r="M1800" i="4"/>
  <c r="M1534" i="4"/>
  <c r="M79" i="4"/>
  <c r="M939" i="4"/>
  <c r="M278" i="4"/>
  <c r="M1466" i="4"/>
  <c r="M1317" i="4"/>
  <c r="M332" i="4"/>
  <c r="M1593" i="4"/>
  <c r="M1408" i="4"/>
  <c r="M551" i="4"/>
  <c r="M706" i="4"/>
  <c r="M158" i="4"/>
  <c r="M1300" i="4"/>
  <c r="M1201" i="4"/>
  <c r="M602" i="4"/>
  <c r="M223" i="4"/>
  <c r="M1515" i="4"/>
  <c r="M210" i="4"/>
  <c r="M440" i="4"/>
  <c r="M1974" i="4"/>
  <c r="M1270" i="4"/>
  <c r="M288" i="4"/>
  <c r="M682" i="4"/>
  <c r="M212" i="4"/>
  <c r="M1071" i="4"/>
  <c r="M578" i="4"/>
  <c r="M134" i="4"/>
  <c r="M876" i="4"/>
  <c r="M1794" i="4"/>
  <c r="M1377" i="4"/>
  <c r="M1285" i="4"/>
  <c r="M570" i="4"/>
  <c r="M1310" i="4"/>
  <c r="M1848" i="4"/>
  <c r="M1366" i="4"/>
  <c r="M522" i="4"/>
  <c r="M563" i="4"/>
  <c r="M663" i="4"/>
  <c r="M419" i="4"/>
  <c r="M460" i="4"/>
  <c r="M1288" i="4"/>
  <c r="M540" i="4"/>
  <c r="M483" i="4"/>
  <c r="M93" i="4"/>
  <c r="M384" i="4"/>
  <c r="M1131" i="4"/>
  <c r="M447" i="4"/>
  <c r="M548" i="4"/>
  <c r="M617" i="4"/>
  <c r="M1121" i="4"/>
  <c r="M1024" i="4"/>
  <c r="M1087" i="4"/>
  <c r="M1265" i="4"/>
  <c r="M946" i="4"/>
  <c r="G1576" i="4"/>
  <c r="H1576" i="4" s="1"/>
  <c r="G1270" i="4"/>
  <c r="H1270" i="4" s="1"/>
  <c r="G674" i="4"/>
  <c r="H674" i="4" s="1"/>
  <c r="G1794" i="4"/>
  <c r="H1794" i="4" s="1"/>
  <c r="M1130" i="4"/>
  <c r="M1830" i="4"/>
  <c r="M1587" i="4"/>
  <c r="M1358" i="4"/>
  <c r="M922" i="4"/>
  <c r="M1508" i="4"/>
  <c r="M1180" i="4"/>
  <c r="M1274" i="4"/>
  <c r="M1106" i="4"/>
  <c r="M80" i="4"/>
  <c r="M1059" i="4"/>
  <c r="M1998" i="4"/>
  <c r="M1443" i="4"/>
  <c r="M1299" i="4"/>
  <c r="M1099" i="4"/>
  <c r="M326" i="4"/>
  <c r="M35" i="4"/>
  <c r="M492" i="4"/>
  <c r="M1304" i="4"/>
  <c r="M1321" i="4"/>
  <c r="M506" i="4"/>
  <c r="M768" i="4"/>
  <c r="M1914" i="4"/>
  <c r="M1609" i="4"/>
  <c r="M1681" i="4"/>
  <c r="M252" i="4"/>
  <c r="M989" i="4"/>
  <c r="M49" i="4"/>
  <c r="M1360" i="4"/>
  <c r="M720" i="4"/>
  <c r="M619" i="4"/>
  <c r="M143" i="4"/>
  <c r="M598" i="4"/>
  <c r="M1356" i="4"/>
  <c r="M1208" i="4"/>
  <c r="M1062" i="4"/>
  <c r="M760" i="4"/>
  <c r="M936" i="4"/>
  <c r="M710" i="4"/>
  <c r="M708" i="4"/>
  <c r="M312" i="4"/>
  <c r="M1272" i="4"/>
  <c r="M283" i="4"/>
  <c r="M1233" i="4"/>
  <c r="M1368" i="4"/>
  <c r="M1010" i="4"/>
  <c r="M473" i="4"/>
  <c r="M1047" i="4"/>
  <c r="M1041" i="4"/>
  <c r="M998" i="4"/>
  <c r="M470" i="4"/>
  <c r="M70" i="4"/>
  <c r="M795" i="4"/>
  <c r="M1182" i="4"/>
  <c r="M1383" i="4"/>
  <c r="M1261" i="4"/>
  <c r="M1105" i="4"/>
  <c r="M205" i="4"/>
  <c r="M1004" i="4"/>
  <c r="M528" i="4"/>
  <c r="M173" i="4"/>
  <c r="M765" i="4"/>
  <c r="M855" i="4"/>
  <c r="M268" i="4"/>
  <c r="M1085" i="4"/>
  <c r="M302" i="4"/>
  <c r="M1237" i="4"/>
  <c r="M245" i="4"/>
  <c r="M900" i="4"/>
  <c r="M1064" i="4"/>
  <c r="M615" i="4"/>
  <c r="M851" i="4"/>
  <c r="M441" i="4"/>
  <c r="M118" i="4"/>
  <c r="M199" i="4"/>
  <c r="M443" i="4"/>
  <c r="M1293" i="4"/>
  <c r="M394" i="4"/>
  <c r="M541" i="4"/>
  <c r="M311" i="4"/>
  <c r="M455" i="4"/>
  <c r="M785" i="4"/>
  <c r="M208" i="4"/>
  <c r="M1128" i="4"/>
  <c r="M289" i="4"/>
  <c r="M117" i="4"/>
  <c r="M1333" i="4"/>
  <c r="M1369" i="4"/>
  <c r="M892" i="4"/>
  <c r="M364" i="4"/>
  <c r="M215" i="4"/>
  <c r="M284" i="4"/>
  <c r="M707" i="4"/>
  <c r="M95" i="4"/>
  <c r="M1023" i="4"/>
  <c r="M1192" i="4"/>
  <c r="M818" i="4"/>
  <c r="G1467" i="4"/>
  <c r="H1467" i="4" s="1"/>
  <c r="G1670" i="4"/>
  <c r="H1670" i="4" s="1"/>
  <c r="G72" i="4"/>
  <c r="H72" i="4" s="1"/>
  <c r="G1408" i="4"/>
  <c r="H1408" i="4" s="1"/>
  <c r="G158" i="4"/>
  <c r="H158" i="4" s="1"/>
  <c r="G578" i="4"/>
  <c r="H578" i="4" s="1"/>
  <c r="M1034" i="4"/>
  <c r="M1537" i="4"/>
  <c r="M941" i="4"/>
  <c r="M367" i="4"/>
  <c r="M1178" i="4"/>
  <c r="M1788" i="4"/>
  <c r="M1316" i="4"/>
  <c r="M1539" i="4"/>
  <c r="M1440" i="4"/>
  <c r="M1189" i="4"/>
  <c r="M60" i="4"/>
  <c r="M774" i="4"/>
  <c r="M410" i="4"/>
  <c r="M1011" i="4"/>
  <c r="M1818" i="4"/>
  <c r="M1295" i="4"/>
  <c r="M1500" i="4"/>
  <c r="M18" i="4"/>
  <c r="M1260" i="4"/>
  <c r="M136" i="4"/>
  <c r="M1267" i="4"/>
  <c r="M757" i="4"/>
  <c r="M683" i="4"/>
  <c r="M135" i="4"/>
  <c r="M1081" i="4"/>
  <c r="M233" i="4"/>
  <c r="M719" i="4"/>
  <c r="M822" i="4"/>
  <c r="M280" i="4"/>
  <c r="M1083" i="4"/>
  <c r="M732" i="4"/>
  <c r="M388" i="4"/>
  <c r="M497" i="4"/>
  <c r="M917" i="4"/>
  <c r="M1149" i="4"/>
  <c r="M330" i="4"/>
  <c r="M395" i="4"/>
  <c r="M228" i="4"/>
  <c r="M555" i="4"/>
  <c r="M636" i="4"/>
  <c r="M980" i="4"/>
  <c r="M123" i="4"/>
  <c r="M1164" i="4"/>
  <c r="M1049" i="4"/>
  <c r="M733" i="4"/>
  <c r="M197" i="4"/>
  <c r="M832" i="4"/>
  <c r="M465" i="4"/>
  <c r="M439" i="4"/>
  <c r="M225" i="4"/>
  <c r="M959" i="4"/>
  <c r="M754" i="4"/>
  <c r="G1800" i="4"/>
  <c r="H1800" i="4" s="1"/>
  <c r="G446" i="4"/>
  <c r="H446" i="4" s="1"/>
  <c r="G1890" i="4"/>
  <c r="H1890" i="4" s="1"/>
  <c r="G1610" i="4"/>
  <c r="H1610" i="4" s="1"/>
  <c r="G1593" i="4"/>
  <c r="H1593" i="4" s="1"/>
  <c r="M1256" i="4"/>
  <c r="M938" i="4"/>
  <c r="M1269" i="4"/>
  <c r="M1141" i="4"/>
  <c r="M1584" i="4"/>
  <c r="M1231" i="4"/>
  <c r="M1364" i="4"/>
  <c r="M206" i="4"/>
  <c r="M150" i="4"/>
  <c r="M1678" i="4"/>
  <c r="M722" i="4"/>
  <c r="M1525" i="4"/>
  <c r="M725" i="4"/>
  <c r="M968" i="4"/>
  <c r="M151" i="4"/>
  <c r="M1001" i="4"/>
  <c r="M804" i="4"/>
  <c r="M1354" i="4"/>
  <c r="M26" i="4"/>
  <c r="M34" i="4"/>
  <c r="M792" i="4"/>
  <c r="M24" i="4"/>
  <c r="M1665" i="4"/>
  <c r="M1538" i="4"/>
  <c r="M1722" i="4"/>
  <c r="M1390" i="4"/>
  <c r="M415" i="4"/>
  <c r="M1596" i="4"/>
  <c r="M31" i="4"/>
  <c r="M560" i="4"/>
  <c r="M1043" i="4"/>
  <c r="M1956" i="4"/>
  <c r="M1563" i="4"/>
  <c r="M821" i="4"/>
  <c r="M1669" i="4"/>
  <c r="M1117" i="4"/>
  <c r="M1836" i="4"/>
  <c r="M1022" i="4"/>
  <c r="M945" i="4"/>
  <c r="M1096" i="4"/>
  <c r="M1430" i="4"/>
  <c r="M992" i="4"/>
  <c r="M542" i="4"/>
  <c r="M27" i="4"/>
  <c r="M1626" i="4"/>
  <c r="M1171" i="4"/>
  <c r="M656" i="4"/>
  <c r="M1273" i="4"/>
  <c r="M1710" i="4"/>
  <c r="M109" i="4"/>
  <c r="M746" i="4"/>
  <c r="M390" i="4"/>
  <c r="M846" i="4"/>
  <c r="M953" i="4"/>
  <c r="M287" i="4"/>
  <c r="M934" i="4"/>
  <c r="M1251" i="4"/>
  <c r="M39" i="4"/>
  <c r="M838" i="4"/>
  <c r="M1205" i="4"/>
  <c r="M747" i="4"/>
  <c r="M286" i="4"/>
  <c r="M819" i="4"/>
  <c r="M456" i="4"/>
  <c r="M413" i="4"/>
  <c r="M684" i="4"/>
  <c r="M161" i="4"/>
  <c r="M662" i="4"/>
  <c r="M200" i="4"/>
  <c r="M1266" i="4"/>
  <c r="M1308" i="4"/>
  <c r="M202" i="4"/>
  <c r="M102" i="4"/>
  <c r="M1389" i="4"/>
  <c r="M273" i="4"/>
  <c r="M66" i="4"/>
  <c r="M645" i="4"/>
  <c r="M606" i="4"/>
  <c r="M799" i="4"/>
  <c r="M22" i="4"/>
  <c r="M793" i="4"/>
  <c r="M561" i="4"/>
  <c r="M148" i="4"/>
  <c r="M1325" i="4"/>
  <c r="M325" i="4"/>
  <c r="M856" i="4"/>
  <c r="M356" i="4"/>
  <c r="M494" i="4"/>
  <c r="M831" i="4"/>
  <c r="M997" i="4"/>
  <c r="G524" i="4"/>
  <c r="H524" i="4" s="1"/>
  <c r="G1466" i="4"/>
  <c r="H1466" i="4" s="1"/>
  <c r="G278" i="4"/>
  <c r="H278" i="4" s="1"/>
  <c r="M512" i="4"/>
  <c r="M1908" i="4"/>
  <c r="M1150" i="4"/>
  <c r="M1031" i="4"/>
  <c r="M110" i="4"/>
  <c r="M830" i="4"/>
  <c r="M230" i="4"/>
  <c r="M434" i="4"/>
  <c r="M62" i="4"/>
  <c r="M1112" i="4"/>
  <c r="M1214" i="4"/>
  <c r="M428" i="4"/>
  <c r="M668" i="4"/>
  <c r="M1211" i="4"/>
  <c r="M558" i="4"/>
  <c r="M1635" i="4"/>
  <c r="M1220" i="4"/>
  <c r="M337" i="4"/>
  <c r="M1052" i="4"/>
  <c r="M703" i="4"/>
  <c r="M463" i="4"/>
  <c r="M193" i="4"/>
  <c r="M496" i="4"/>
  <c r="M567" i="4"/>
  <c r="M1162" i="4"/>
  <c r="M1036" i="4"/>
  <c r="M507" i="4"/>
  <c r="M227" i="4"/>
  <c r="M631" i="4"/>
  <c r="M543" i="4"/>
  <c r="M773" i="4"/>
  <c r="M575" i="4"/>
  <c r="M105" i="4"/>
  <c r="M630" i="4"/>
  <c r="M933" i="4"/>
  <c r="G746" i="4"/>
  <c r="H746" i="4" s="1"/>
  <c r="M987" i="4"/>
  <c r="M1382" i="4"/>
  <c r="M1502" i="4"/>
  <c r="M935" i="4"/>
  <c r="M1896" i="4"/>
  <c r="M342" i="4"/>
  <c r="M242" i="4"/>
  <c r="M1453" i="4"/>
  <c r="M1652" i="4"/>
  <c r="M426" i="4"/>
  <c r="M610" i="4"/>
  <c r="M192" i="4"/>
  <c r="M1109" i="4"/>
  <c r="M947" i="4"/>
  <c r="M1860" i="4"/>
  <c r="M902" i="4"/>
  <c r="M1521" i="4"/>
  <c r="M882" i="4"/>
  <c r="M1428" i="4"/>
  <c r="M511" i="4"/>
  <c r="M1491" i="4"/>
  <c r="M1716" i="4"/>
  <c r="M1623" i="4"/>
  <c r="M1154" i="4"/>
  <c r="M21" i="4"/>
  <c r="M90" i="4"/>
  <c r="M404" i="4"/>
  <c r="M476" i="4"/>
  <c r="M1253" i="4"/>
  <c r="M1656" i="4"/>
  <c r="M1824" i="4"/>
  <c r="M1342" i="4"/>
  <c r="M673" i="4"/>
  <c r="M734" i="4"/>
  <c r="M800" i="4"/>
  <c r="M687" i="4"/>
  <c r="M140" i="4"/>
  <c r="M52" i="4"/>
  <c r="M41" i="4"/>
  <c r="M1168" i="4"/>
  <c r="M833" i="4"/>
  <c r="M1202" i="4"/>
  <c r="M138" i="4"/>
  <c r="M923" i="4"/>
  <c r="M1309" i="4"/>
  <c r="M355" i="4"/>
  <c r="M420" i="4"/>
  <c r="M393" i="4"/>
  <c r="M1012" i="4"/>
  <c r="M1190" i="4"/>
  <c r="M1385" i="4"/>
  <c r="M562" i="4"/>
  <c r="G821" i="4"/>
  <c r="H821" i="4" s="1"/>
  <c r="M711" i="4"/>
  <c r="M46" i="4"/>
  <c r="M1021" i="4"/>
  <c r="M1228" i="4"/>
  <c r="M1324" i="4"/>
  <c r="M646" i="4"/>
  <c r="M753" i="4"/>
  <c r="M605" i="4"/>
  <c r="M1200" i="4"/>
  <c r="M481" i="4"/>
  <c r="M1173" i="4"/>
  <c r="M1227" i="4"/>
  <c r="M149" i="4"/>
  <c r="M993" i="4"/>
  <c r="M1080" i="4"/>
  <c r="M9" i="4"/>
  <c r="M1176" i="4"/>
  <c r="M970" i="4"/>
  <c r="M553" i="4"/>
  <c r="M825" i="4"/>
  <c r="M1292" i="4"/>
  <c r="M1035" i="4"/>
  <c r="M653" i="4"/>
  <c r="M104" i="4"/>
  <c r="M916" i="4"/>
  <c r="M883" i="4"/>
  <c r="M375" i="4"/>
  <c r="M438" i="4"/>
  <c r="M791" i="4"/>
  <c r="M891" i="4"/>
  <c r="M183" i="4"/>
  <c r="M89" i="4"/>
  <c r="M798" i="4"/>
  <c r="M1312" i="4"/>
  <c r="M1353" i="4"/>
  <c r="M306" i="4"/>
  <c r="G1682" i="4"/>
  <c r="H1682" i="4" s="1"/>
  <c r="G1335" i="4"/>
  <c r="H1335" i="4" s="1"/>
  <c r="G1836" i="4"/>
  <c r="H1836" i="4" s="1"/>
  <c r="G1515" i="4"/>
  <c r="H1515" i="4" s="1"/>
  <c r="G210" i="4"/>
  <c r="H210" i="4" s="1"/>
  <c r="G1155" i="4"/>
  <c r="H1155" i="4" s="1"/>
  <c r="G1623" i="4"/>
  <c r="H1623" i="4" s="1"/>
  <c r="G570" i="4"/>
  <c r="H570" i="4" s="1"/>
  <c r="M458" i="4"/>
  <c r="M344" i="4"/>
  <c r="M254" i="4"/>
  <c r="M1482" i="4"/>
  <c r="M1884" i="4"/>
  <c r="M55" i="4"/>
  <c r="M839" i="4"/>
  <c r="M574" i="4"/>
  <c r="M216" i="4"/>
  <c r="M530" i="4"/>
  <c r="M564" i="4"/>
  <c r="M516" i="4"/>
  <c r="M16" i="4"/>
  <c r="M1551" i="4"/>
  <c r="M1239" i="4"/>
  <c r="M50" i="4"/>
  <c r="M677" i="4"/>
  <c r="M319" i="4"/>
  <c r="M1223" i="4"/>
  <c r="M590" i="4"/>
  <c r="M1423" i="4"/>
  <c r="M1013" i="4"/>
  <c r="M336" i="4"/>
  <c r="M127" i="4"/>
  <c r="M546" i="4"/>
  <c r="M776" i="4"/>
  <c r="M596" i="4"/>
  <c r="M48" i="4"/>
  <c r="M338" i="4"/>
  <c r="M599" i="4"/>
  <c r="M156" i="4"/>
  <c r="M396" i="4"/>
  <c r="M204" i="4"/>
  <c r="M1441" i="4"/>
  <c r="M536" i="4"/>
  <c r="M276" i="4"/>
  <c r="M1842" i="4"/>
  <c r="M1432" i="4"/>
  <c r="M234" i="4"/>
  <c r="M995" i="4"/>
  <c r="M1040" i="4"/>
  <c r="M790" i="4"/>
  <c r="M869" i="4"/>
  <c r="M986" i="4"/>
  <c r="M1492" i="4"/>
  <c r="M397" i="4"/>
  <c r="M445" i="4"/>
  <c r="M1191" i="4"/>
  <c r="M343" i="4"/>
  <c r="M444" i="4"/>
  <c r="M1622" i="4"/>
  <c r="M391" i="4"/>
  <c r="M1404" i="4"/>
  <c r="M1657" i="4"/>
  <c r="M761" i="4"/>
  <c r="M1480" i="4"/>
  <c r="M731" i="4"/>
  <c r="M128" i="4"/>
  <c r="M1648" i="4"/>
  <c r="M372" i="4"/>
  <c r="M620" i="4"/>
  <c r="M604" i="4"/>
  <c r="M929" i="4"/>
  <c r="M828" i="4"/>
  <c r="M1452" i="4"/>
  <c r="M380" i="4"/>
  <c r="M309" i="4"/>
  <c r="M172" i="4"/>
  <c r="M241" i="4"/>
  <c r="M308" i="4"/>
  <c r="M1352" i="4"/>
  <c r="M739" i="4"/>
  <c r="M430" i="4"/>
  <c r="M889" i="4"/>
  <c r="M728" i="4"/>
  <c r="M513" i="4"/>
  <c r="M716" i="4"/>
  <c r="M1238" i="4"/>
  <c r="M240" i="4"/>
  <c r="M721" i="4"/>
  <c r="M464" i="4"/>
  <c r="M107" i="4"/>
  <c r="M857" i="4"/>
  <c r="M919" i="4"/>
  <c r="M842" i="4"/>
  <c r="M1327" i="4"/>
  <c r="M219" i="4"/>
  <c r="M488" i="4"/>
  <c r="M1219" i="4"/>
  <c r="M532" i="4"/>
  <c r="M1003" i="4"/>
  <c r="M699" i="4"/>
  <c r="M297" i="4"/>
  <c r="M913" i="4"/>
  <c r="M1351" i="4"/>
  <c r="M3" i="4"/>
  <c r="M25" i="4"/>
  <c r="M373" i="4"/>
  <c r="M315" i="4"/>
  <c r="M588" i="4"/>
  <c r="M359" i="4"/>
  <c r="M1337" i="4"/>
  <c r="M1102" i="4"/>
  <c r="M1207" i="4"/>
  <c r="M114" i="4"/>
  <c r="G951" i="4"/>
  <c r="H951" i="4" s="1"/>
  <c r="G546" i="4"/>
  <c r="H546" i="4" s="1"/>
  <c r="G390" i="4"/>
  <c r="H390" i="4" s="1"/>
  <c r="G1043" i="4"/>
  <c r="H1043" i="4" s="1"/>
  <c r="G1453" i="4"/>
  <c r="H1453" i="4" s="1"/>
  <c r="G426" i="4"/>
  <c r="H426" i="4" s="1"/>
  <c r="G706" i="4"/>
  <c r="H706" i="4" s="1"/>
  <c r="G1956" i="4"/>
  <c r="H1956" i="4" s="1"/>
  <c r="G698" i="4"/>
  <c r="H698" i="4" s="1"/>
  <c r="G638" i="4"/>
  <c r="H638" i="4" s="1"/>
  <c r="G1626" i="4"/>
  <c r="H1626" i="4" s="1"/>
  <c r="G1428" i="4"/>
  <c r="H1428" i="4" s="1"/>
  <c r="G288" i="4"/>
  <c r="H288" i="4" s="1"/>
  <c r="G1071" i="4"/>
  <c r="H1071" i="4" s="1"/>
  <c r="G1404" i="4"/>
  <c r="H1404" i="4" s="1"/>
  <c r="G1920" i="4"/>
  <c r="H1920" i="4" s="1"/>
  <c r="M1156" i="4"/>
  <c r="M450" i="4"/>
  <c r="M222" i="4"/>
  <c r="M1567" i="4"/>
  <c r="M324" i="4"/>
  <c r="M132" i="4"/>
  <c r="M146" i="4"/>
  <c r="M56" i="4"/>
  <c r="M1332" i="4"/>
  <c r="M1548" i="4"/>
  <c r="M176" i="4"/>
  <c r="M584" i="4"/>
  <c r="M812" i="4"/>
  <c r="M1746" i="4"/>
  <c r="M1323" i="4"/>
  <c r="M1462" i="4"/>
  <c r="M180" i="4"/>
  <c r="M182" i="4"/>
  <c r="M416" i="4"/>
  <c r="M296" i="4"/>
  <c r="M1297" i="4"/>
  <c r="M498" i="4"/>
  <c r="M1067" i="4"/>
  <c r="M1740" i="4"/>
  <c r="M144" i="4"/>
  <c r="M1944" i="4"/>
  <c r="M848" i="4"/>
  <c r="M579" i="4"/>
  <c r="M702" i="4"/>
  <c r="M195" i="4"/>
  <c r="M576" i="4"/>
  <c r="M1187" i="4"/>
  <c r="M572" i="4"/>
  <c r="M214" i="4"/>
  <c r="M627" i="4"/>
  <c r="M478" i="4"/>
  <c r="M973" i="4"/>
  <c r="M8" i="4"/>
  <c r="M784" i="4"/>
  <c r="M181" i="4"/>
  <c r="M664" i="4"/>
  <c r="M1340" i="4"/>
  <c r="M714" i="4"/>
  <c r="M1181" i="4"/>
  <c r="M53" i="4"/>
  <c r="M320" i="4"/>
  <c r="M232" i="4"/>
  <c r="M385" i="4"/>
  <c r="M660" i="4"/>
  <c r="M1160" i="4"/>
  <c r="M637" i="4"/>
  <c r="M678" i="4"/>
  <c r="M1033" i="4"/>
  <c r="M956" i="4"/>
  <c r="M1307" i="4"/>
  <c r="M255" i="4"/>
  <c r="M695" i="4"/>
  <c r="M745" i="4"/>
  <c r="M493" i="4"/>
  <c r="M1370" i="4"/>
  <c r="M1038" i="4"/>
  <c r="M1138" i="4"/>
  <c r="G109" i="4"/>
  <c r="H109" i="4" s="1"/>
  <c r="G276" i="4"/>
  <c r="H276" i="4" s="1"/>
  <c r="G48" i="4"/>
  <c r="H48" i="4" s="1"/>
  <c r="G234" i="4"/>
  <c r="H234" i="4" s="1"/>
  <c r="G610" i="4"/>
  <c r="H610" i="4" s="1"/>
  <c r="G1524" i="4"/>
  <c r="H1524" i="4" s="1"/>
  <c r="G1201" i="4"/>
  <c r="H1201" i="4" s="1"/>
  <c r="G602" i="4"/>
  <c r="H602" i="4" s="1"/>
  <c r="G1521" i="4"/>
  <c r="H1521" i="4" s="1"/>
  <c r="G1974" i="4"/>
  <c r="H1974" i="4" s="1"/>
  <c r="G682" i="4"/>
  <c r="H682" i="4" s="1"/>
  <c r="G212" i="4"/>
  <c r="H212" i="4" s="1"/>
  <c r="G1657" i="4"/>
  <c r="H1657" i="4" s="1"/>
  <c r="G1480" i="4"/>
  <c r="H1480" i="4" s="1"/>
  <c r="G476" i="4"/>
  <c r="H476" i="4" s="1"/>
  <c r="G404" i="4"/>
  <c r="H404" i="4" s="1"/>
  <c r="G1656" i="4"/>
  <c r="H1656" i="4" s="1"/>
  <c r="M1454" i="4"/>
  <c r="M170" i="4"/>
  <c r="M198" i="4"/>
  <c r="M1552" i="4"/>
  <c r="M96" i="4"/>
  <c r="M32" i="4"/>
  <c r="M644" i="4"/>
  <c r="M1222" i="4"/>
  <c r="M1646" i="4"/>
  <c r="M1878" i="4"/>
  <c r="M1417" i="4"/>
  <c r="M42" i="4"/>
  <c r="M566" i="4"/>
  <c r="M318" i="4"/>
  <c r="M911" i="4"/>
  <c r="M593" i="4"/>
  <c r="M1633" i="4"/>
  <c r="M794" i="4"/>
  <c r="M152" i="4"/>
  <c r="M1734" i="4"/>
  <c r="M402" i="4"/>
  <c r="M482" i="4"/>
  <c r="M920" i="4"/>
  <c r="M608" i="4"/>
  <c r="M1574" i="4"/>
  <c r="M868" i="4"/>
  <c r="M1698" i="4"/>
  <c r="M893" i="4"/>
  <c r="M1151" i="4"/>
  <c r="M535" i="4"/>
  <c r="M421" i="4"/>
  <c r="M1322" i="4"/>
  <c r="M386" i="4"/>
  <c r="M7" i="4"/>
  <c r="M701" i="4"/>
  <c r="M1287" i="4"/>
  <c r="M1078" i="4"/>
  <c r="M378" i="4"/>
  <c r="M635" i="4"/>
  <c r="M850" i="4"/>
  <c r="M872" i="4"/>
  <c r="M1336" i="4"/>
  <c r="M1055" i="4"/>
  <c r="M1704" i="4"/>
  <c r="M168" i="4"/>
  <c r="M1286" i="4"/>
  <c r="M1226" i="4"/>
  <c r="M290" i="4"/>
  <c r="M1672" i="4"/>
  <c r="M1692" i="4"/>
  <c r="M133" i="4"/>
  <c r="M749" i="4"/>
  <c r="M186" i="4"/>
  <c r="M658" i="4"/>
  <c r="M20" i="4"/>
  <c r="M1372" i="4"/>
  <c r="M194" i="4"/>
  <c r="M14" i="4"/>
  <c r="M905" i="4"/>
  <c r="M247" i="4"/>
  <c r="M272" i="4"/>
  <c r="M1410" i="4"/>
  <c r="M1639" i="4"/>
  <c r="M78" i="4"/>
  <c r="M1598" i="4"/>
  <c r="M295" i="4"/>
  <c r="M1306" i="4"/>
  <c r="M875" i="4"/>
  <c r="M983" i="4"/>
  <c r="M1600" i="4"/>
  <c r="M270" i="4"/>
  <c r="M422" i="4"/>
  <c r="M282" i="4"/>
  <c r="M556" i="4"/>
  <c r="M277" i="4"/>
  <c r="M1420" i="4"/>
  <c r="M611" i="4"/>
  <c r="M1980" i="4"/>
  <c r="M1169" i="4"/>
  <c r="M1338" i="4"/>
  <c r="M1606" i="4"/>
  <c r="M1513" i="4"/>
  <c r="M1328" i="4"/>
  <c r="M908" i="4"/>
  <c r="M884" i="4"/>
  <c r="M1926" i="4"/>
  <c r="M767" i="4"/>
  <c r="M5" i="4"/>
  <c r="M1489" i="4"/>
  <c r="M1197" i="4"/>
  <c r="M1992" i="4"/>
  <c r="M965" i="4"/>
  <c r="M368" i="4"/>
  <c r="M1512" i="4"/>
  <c r="M866" i="4"/>
  <c r="M1611" i="4"/>
  <c r="M23" i="4"/>
  <c r="M229" i="4"/>
  <c r="M13" i="4"/>
  <c r="M1384" i="4"/>
  <c r="M1854" i="4"/>
  <c r="M54" i="4"/>
  <c r="M1456" i="4"/>
  <c r="M1184" i="4"/>
  <c r="M1091" i="4"/>
  <c r="M764" i="4"/>
  <c r="M1597" i="4"/>
  <c r="M1504" i="4"/>
  <c r="M6" i="4"/>
  <c r="M1561" i="4"/>
  <c r="M103" i="4"/>
  <c r="M253" i="4"/>
  <c r="M1478" i="4"/>
  <c r="M264" i="4"/>
  <c r="G1564" i="4"/>
  <c r="H1564" i="4" s="1"/>
  <c r="M1564" i="4"/>
  <c r="G1240" i="4"/>
  <c r="H1240" i="4" s="1"/>
  <c r="M1240" i="4"/>
  <c r="G1037" i="4"/>
  <c r="H1037" i="4" s="1"/>
  <c r="M1037" i="4"/>
  <c r="G349" i="4"/>
  <c r="H349" i="4" s="1"/>
  <c r="M349" i="4"/>
  <c r="G1407" i="4"/>
  <c r="H1407" i="4" s="1"/>
  <c r="M1407" i="4"/>
  <c r="G1932" i="4"/>
  <c r="H1932" i="4" s="1"/>
  <c r="M1932" i="4"/>
  <c r="G569" i="4"/>
  <c r="H569" i="4" s="1"/>
  <c r="M569" i="4"/>
  <c r="G1305" i="4"/>
  <c r="H1305" i="4" s="1"/>
  <c r="M1305" i="4"/>
  <c r="G1282" i="4"/>
  <c r="H1282" i="4" s="1"/>
  <c r="M1282" i="4"/>
  <c r="G1210" i="4"/>
  <c r="H1210" i="4" s="1"/>
  <c r="M1210" i="4"/>
  <c r="G362" i="4"/>
  <c r="H362" i="4" s="1"/>
  <c r="M362" i="4"/>
  <c r="G1938" i="4"/>
  <c r="H1938" i="4" s="1"/>
  <c r="M1938" i="4"/>
  <c r="G810" i="4"/>
  <c r="H810" i="4" s="1"/>
  <c r="M810" i="4"/>
  <c r="G1694" i="4"/>
  <c r="H1694" i="4" s="1"/>
  <c r="M1694" i="4"/>
  <c r="G1393" i="4"/>
  <c r="H1393" i="4" s="1"/>
  <c r="M1393" i="4"/>
  <c r="G1986" i="4"/>
  <c r="H1986" i="4" s="1"/>
  <c r="M1986" i="4"/>
  <c r="G1585" i="4"/>
  <c r="H1585" i="4" s="1"/>
  <c r="M1585" i="4"/>
  <c r="G1016" i="4"/>
  <c r="H1016" i="4" s="1"/>
  <c r="M1016" i="4"/>
  <c r="G1776" i="4"/>
  <c r="H1776" i="4" s="1"/>
  <c r="M1776" i="4"/>
  <c r="G1668" i="4"/>
  <c r="H1668" i="4" s="1"/>
  <c r="M1668" i="4"/>
  <c r="G92" i="4"/>
  <c r="H92" i="4" s="1"/>
  <c r="M92" i="4"/>
  <c r="G1084" i="4"/>
  <c r="H1084" i="4" s="1"/>
  <c r="M1084" i="4"/>
  <c r="G374" i="4"/>
  <c r="H374" i="4" s="1"/>
  <c r="M374" i="4"/>
  <c r="G1696" i="4"/>
  <c r="H1696" i="4" s="1"/>
  <c r="M1696" i="4"/>
  <c r="G162" i="4"/>
  <c r="H162" i="4" s="1"/>
  <c r="M162" i="4"/>
  <c r="G950" i="4"/>
  <c r="H950" i="4" s="1"/>
  <c r="M950" i="4"/>
  <c r="G1283" i="4"/>
  <c r="H1283" i="4" s="1"/>
  <c r="M1283" i="4"/>
  <c r="G174" i="4"/>
  <c r="H174" i="4" s="1"/>
  <c r="M174" i="4"/>
  <c r="G1812" i="4"/>
  <c r="H1812" i="4" s="1"/>
  <c r="M1812" i="4"/>
  <c r="G350" i="4"/>
  <c r="H350" i="4" s="1"/>
  <c r="M350" i="4"/>
  <c r="G1782" i="4"/>
  <c r="H1782" i="4" s="1"/>
  <c r="M1782" i="4"/>
  <c r="G314" i="4"/>
  <c r="H314" i="4" s="1"/>
  <c r="M314" i="4"/>
  <c r="G122" i="4"/>
  <c r="H122" i="4" s="1"/>
  <c r="M122" i="4"/>
  <c r="G1866" i="4"/>
  <c r="H1866" i="4" s="1"/>
  <c r="M1866" i="4"/>
  <c r="G1764" i="4"/>
  <c r="H1764" i="4" s="1"/>
  <c r="M1764" i="4"/>
  <c r="G218" i="4"/>
  <c r="H218" i="4" s="1"/>
  <c r="M218" i="4"/>
  <c r="G1252" i="4"/>
  <c r="H1252" i="4" s="1"/>
  <c r="M1252" i="4"/>
  <c r="G1298" i="4"/>
  <c r="H1298" i="4" s="1"/>
  <c r="M1298" i="4"/>
  <c r="G108" i="4"/>
  <c r="H108" i="4" s="1"/>
  <c r="M108" i="4"/>
  <c r="G898" i="4"/>
  <c r="H898" i="4" s="1"/>
  <c r="M898" i="4"/>
  <c r="G126" i="4"/>
  <c r="H126" i="4" s="1"/>
  <c r="M126" i="4"/>
  <c r="G1406" i="4"/>
  <c r="H1406" i="4" s="1"/>
  <c r="M1406" i="4"/>
  <c r="G962" i="4"/>
  <c r="H962" i="4" s="1"/>
  <c r="M962" i="4"/>
  <c r="G1572" i="4"/>
  <c r="H1572" i="4" s="1"/>
  <c r="M1572" i="4"/>
  <c r="G348" i="4"/>
  <c r="H348" i="4" s="1"/>
  <c r="M348" i="4"/>
  <c r="G258" i="4"/>
  <c r="H258" i="4" s="1"/>
  <c r="M258" i="4"/>
  <c r="G1119" i="4"/>
  <c r="H1119" i="4" s="1"/>
  <c r="M1119" i="4"/>
  <c r="G568" i="4"/>
  <c r="H568" i="4" s="1"/>
  <c r="M568" i="4"/>
  <c r="G1476" i="4"/>
  <c r="H1476" i="4" s="1"/>
  <c r="M1476" i="4"/>
  <c r="G634" i="4"/>
  <c r="H634" i="4" s="1"/>
  <c r="M634" i="4"/>
  <c r="G840" i="4"/>
  <c r="H840" i="4" s="1"/>
  <c r="M840" i="4"/>
  <c r="G1243" i="4"/>
  <c r="H1243" i="4" s="1"/>
  <c r="M1243" i="4"/>
  <c r="G1449" i="4"/>
  <c r="H1449" i="4" s="1"/>
  <c r="M1449" i="4"/>
  <c r="G1479" i="4"/>
  <c r="H1479" i="4" s="1"/>
  <c r="M1479" i="4"/>
  <c r="G1095" i="4"/>
  <c r="H1095" i="4" s="1"/>
  <c r="M1095" i="4"/>
  <c r="G1347" i="4"/>
  <c r="H1347" i="4" s="1"/>
  <c r="M1347" i="4"/>
  <c r="G1495" i="4"/>
  <c r="H1495" i="4" s="1"/>
  <c r="M1495" i="4"/>
  <c r="G1683" i="4"/>
  <c r="H1683" i="4" s="1"/>
  <c r="M1683" i="4"/>
  <c r="G1644" i="4"/>
  <c r="H1644" i="4" s="1"/>
  <c r="M1644" i="4"/>
  <c r="G1770" i="4"/>
  <c r="H1770" i="4" s="1"/>
  <c r="M1770" i="4"/>
  <c r="G86" i="4"/>
  <c r="H86" i="4" s="1"/>
  <c r="M86" i="4"/>
  <c r="G1394" i="4"/>
  <c r="H1394" i="4" s="1"/>
  <c r="M1394" i="4"/>
  <c r="G1046" i="4"/>
  <c r="H1046" i="4" s="1"/>
  <c r="M1046" i="4"/>
  <c r="G1213" i="4"/>
  <c r="H1213" i="4" s="1"/>
  <c r="M1213" i="4"/>
  <c r="G1007" i="4"/>
  <c r="H1007" i="4" s="1"/>
  <c r="M1007" i="4"/>
  <c r="G1436" i="4"/>
  <c r="H1436" i="4" s="1"/>
  <c r="M1436" i="4"/>
  <c r="G1241" i="4"/>
  <c r="H1241" i="4" s="1"/>
  <c r="M1241" i="4"/>
  <c r="G1419" i="4"/>
  <c r="H1419" i="4" s="1"/>
  <c r="M1419" i="4"/>
  <c r="G1580" i="4"/>
  <c r="H1580" i="4" s="1"/>
  <c r="M1580" i="4"/>
  <c r="G1806" i="4"/>
  <c r="H1806" i="4" s="1"/>
  <c r="M1806" i="4"/>
  <c r="G730" i="4"/>
  <c r="H730" i="4" s="1"/>
  <c r="M730" i="4"/>
  <c r="G116" i="4"/>
  <c r="H116" i="4" s="1"/>
  <c r="M116" i="4"/>
  <c r="G550" i="4"/>
  <c r="H550" i="4" s="1"/>
  <c r="M550" i="4"/>
  <c r="G236" i="4"/>
  <c r="H236" i="4" s="1"/>
  <c r="M236" i="4"/>
  <c r="G1695" i="4"/>
  <c r="H1695" i="4" s="1"/>
  <c r="M1695" i="4"/>
  <c r="G554" i="4"/>
  <c r="H554" i="4" s="1"/>
  <c r="M554" i="4"/>
  <c r="G1620" i="4"/>
  <c r="H1620" i="4" s="1"/>
  <c r="M1620" i="4"/>
  <c r="G1962" i="4"/>
  <c r="H1962" i="4" s="1"/>
  <c r="M1962" i="4"/>
  <c r="G354" i="4"/>
  <c r="H354" i="4" s="1"/>
  <c r="M354" i="4"/>
  <c r="G971" i="4"/>
  <c r="H971" i="4" s="1"/>
  <c r="M971" i="4"/>
  <c r="G68" i="4"/>
  <c r="H68" i="4" s="1"/>
  <c r="M68" i="4"/>
  <c r="G1142" i="4"/>
  <c r="H1142" i="4" s="1"/>
  <c r="M1142" i="4"/>
  <c r="G826" i="4"/>
  <c r="H826" i="4" s="1"/>
  <c r="M826" i="4"/>
  <c r="G592" i="4"/>
  <c r="H592" i="4" s="1"/>
  <c r="M592" i="4"/>
  <c r="G4" i="4"/>
  <c r="H4" i="4" s="1"/>
  <c r="M4" i="4"/>
  <c r="G1528" i="4"/>
  <c r="H1528" i="4" s="1"/>
  <c r="M1528" i="4"/>
  <c r="G300" i="4"/>
  <c r="H300" i="4" s="1"/>
  <c r="M300" i="4"/>
  <c r="G1636" i="4"/>
  <c r="H1636" i="4" s="1"/>
  <c r="M1636" i="4"/>
  <c r="G977" i="4"/>
  <c r="H977" i="4" s="1"/>
  <c r="M977" i="4"/>
  <c r="G120" i="4"/>
  <c r="H120" i="4" s="1"/>
  <c r="M120" i="4"/>
  <c r="G487" i="4"/>
  <c r="H487" i="4" s="1"/>
  <c r="M487" i="4"/>
  <c r="G1659" i="4"/>
  <c r="H1659" i="4" s="1"/>
  <c r="M1659" i="4"/>
  <c r="G797" i="4"/>
  <c r="H797" i="4" s="1"/>
  <c r="M797" i="4"/>
  <c r="G963" i="4"/>
  <c r="H963" i="4" s="1"/>
  <c r="M963" i="4"/>
  <c r="G1752" i="4"/>
  <c r="H1752" i="4" s="1"/>
  <c r="M1752" i="4"/>
  <c r="G1950" i="4"/>
  <c r="H1950" i="4" s="1"/>
  <c r="M1950" i="4"/>
  <c r="G392" i="4"/>
  <c r="H392" i="4" s="1"/>
  <c r="M392" i="4"/>
  <c r="G17" i="4"/>
  <c r="H17" i="4" s="1"/>
  <c r="M17" i="4"/>
  <c r="G1728" i="4"/>
  <c r="H1728" i="4" s="1"/>
  <c r="M1728" i="4"/>
  <c r="G30" i="4"/>
  <c r="H30" i="4" s="1"/>
  <c r="M30" i="4"/>
  <c r="G1093" i="4"/>
  <c r="H1093" i="4" s="1"/>
  <c r="M1093" i="4"/>
  <c r="G164" i="4"/>
  <c r="H164" i="4" s="1"/>
  <c r="M164" i="4"/>
  <c r="G246" i="4"/>
  <c r="H246" i="4" s="1"/>
  <c r="M246" i="4"/>
  <c r="G1108" i="4"/>
  <c r="H1108" i="4" s="1"/>
  <c r="M1108" i="4"/>
  <c r="G98" i="4"/>
  <c r="H98" i="4" s="1"/>
  <c r="M98" i="4"/>
  <c r="G260" i="4"/>
  <c r="H260" i="4" s="1"/>
  <c r="M260" i="4"/>
  <c r="G659" i="4"/>
  <c r="H659" i="4" s="1"/>
  <c r="M659" i="4"/>
  <c r="G1902" i="4"/>
  <c r="H1902" i="4" s="1"/>
  <c r="M1902" i="4"/>
  <c r="G864" i="4"/>
  <c r="H864" i="4" s="1"/>
  <c r="M864" i="4"/>
  <c r="G1268" i="4"/>
  <c r="H1268" i="4" s="1"/>
  <c r="M1268" i="4"/>
  <c r="G1019" i="4"/>
  <c r="H1019" i="4" s="1"/>
  <c r="M1019" i="4"/>
  <c r="G366" i="4"/>
  <c r="H366" i="4" s="1"/>
  <c r="M366" i="4"/>
  <c r="G1318" i="4"/>
  <c r="H1318" i="4" s="1"/>
  <c r="M1318" i="4"/>
  <c r="G1872" i="4"/>
  <c r="H1872" i="4" s="1"/>
  <c r="M1872" i="4"/>
  <c r="G38" i="4"/>
  <c r="H38" i="4" s="1"/>
  <c r="M38" i="4"/>
  <c r="G1465" i="4"/>
  <c r="H1465" i="4" s="1"/>
  <c r="M1465" i="4"/>
  <c r="N380" i="4"/>
  <c r="N46" i="4"/>
  <c r="N1220" i="4"/>
  <c r="N1251" i="4"/>
  <c r="N537" i="4"/>
  <c r="N1235" i="4"/>
  <c r="N302" i="4"/>
  <c r="N237" i="4"/>
  <c r="N619" i="4"/>
  <c r="N44" i="4"/>
  <c r="N143" i="4"/>
  <c r="N521" i="4"/>
  <c r="N598" i="4"/>
  <c r="N721" i="4"/>
  <c r="N464" i="4"/>
  <c r="N833" i="4"/>
  <c r="N497" i="4"/>
  <c r="N443" i="4"/>
  <c r="N1062" i="4"/>
  <c r="N650" i="4"/>
  <c r="N1181" i="4"/>
  <c r="N219" i="4"/>
  <c r="N825" i="4"/>
  <c r="N507" i="4"/>
  <c r="N66" i="4"/>
  <c r="N217" i="4"/>
  <c r="N1128" i="4"/>
  <c r="N540" i="4"/>
  <c r="N921" i="4"/>
  <c r="N312" i="4"/>
  <c r="N552" i="4"/>
  <c r="N492" i="4"/>
  <c r="N438" i="4"/>
  <c r="N791" i="4"/>
  <c r="N88" i="4"/>
  <c r="N284" i="4"/>
  <c r="N1233" i="4"/>
  <c r="N629" i="4"/>
  <c r="N1370" i="4"/>
  <c r="N831" i="4"/>
  <c r="N1061" i="4"/>
  <c r="N754" i="4"/>
  <c r="N848" i="4"/>
  <c r="N179" i="4"/>
  <c r="N1021" i="4"/>
  <c r="N800" i="4"/>
  <c r="N39" i="4"/>
  <c r="N1051" i="4"/>
  <c r="N135" i="4"/>
  <c r="N70" i="4"/>
  <c r="N795" i="4"/>
  <c r="N1182" i="4"/>
  <c r="N1383" i="4"/>
  <c r="N188" i="4"/>
  <c r="N1261" i="4"/>
  <c r="N474" i="4"/>
  <c r="N944" i="4"/>
  <c r="N8" i="4"/>
  <c r="N784" i="4"/>
  <c r="N1080" i="4"/>
  <c r="N854" i="4"/>
  <c r="N917" i="4"/>
  <c r="N1366" i="4"/>
  <c r="N586" i="4"/>
  <c r="N924" i="4"/>
  <c r="N53" i="4"/>
  <c r="N655" i="4"/>
  <c r="N1292" i="4"/>
  <c r="N1309" i="4"/>
  <c r="N645" i="4"/>
  <c r="N980" i="4"/>
  <c r="N289" i="4"/>
  <c r="N483" i="4"/>
  <c r="N93" i="4"/>
  <c r="N384" i="4"/>
  <c r="N3" i="4"/>
  <c r="N271" i="4"/>
  <c r="N624" i="4"/>
  <c r="N325" i="4"/>
  <c r="N465" i="4"/>
  <c r="N1121" i="4"/>
  <c r="N796" i="4"/>
  <c r="N1306" i="4"/>
  <c r="N1385" i="4"/>
  <c r="N997" i="4"/>
  <c r="N690" i="4"/>
  <c r="N451" i="4"/>
  <c r="N309" i="4"/>
  <c r="N1381" i="4"/>
  <c r="N1228" i="4"/>
  <c r="N337" i="4"/>
  <c r="N838" i="4"/>
  <c r="N1371" i="4"/>
  <c r="N1237" i="4"/>
  <c r="N245" i="4"/>
  <c r="N900" i="4"/>
  <c r="N1064" i="4"/>
  <c r="N615" i="4"/>
  <c r="N410" i="4"/>
  <c r="N500" i="4"/>
  <c r="N452" i="4"/>
  <c r="N182" i="4"/>
  <c r="N200" i="4"/>
  <c r="N1214" i="4"/>
  <c r="N1293" i="4"/>
  <c r="N522" i="4"/>
  <c r="N760" i="4"/>
  <c r="N912" i="4"/>
  <c r="N488" i="4"/>
  <c r="N580" i="4"/>
  <c r="N1035" i="4"/>
  <c r="N227" i="4"/>
  <c r="N689" i="4"/>
  <c r="N123" i="4"/>
  <c r="N117" i="4"/>
  <c r="N1333" i="4"/>
  <c r="N134" i="4"/>
  <c r="N956" i="4"/>
  <c r="N25" i="4"/>
  <c r="N373" i="4"/>
  <c r="N575" i="4"/>
  <c r="N639" i="4"/>
  <c r="N707" i="4"/>
  <c r="N1024" i="4"/>
  <c r="N1242" i="4"/>
  <c r="N1312" i="4"/>
  <c r="N933" i="4"/>
  <c r="N626" i="4"/>
  <c r="N49" i="4"/>
  <c r="N444" i="4"/>
  <c r="N172" i="4"/>
  <c r="N12" i="4"/>
  <c r="N1324" i="4"/>
  <c r="N687" i="4"/>
  <c r="N1205" i="4"/>
  <c r="N1081" i="4"/>
  <c r="N233" i="4"/>
  <c r="N719" i="4"/>
  <c r="N822" i="4"/>
  <c r="N280" i="4"/>
  <c r="N1105" i="4"/>
  <c r="N1356" i="4"/>
  <c r="N368" i="4"/>
  <c r="N1011" i="4"/>
  <c r="N567" i="4"/>
  <c r="N1330" i="4"/>
  <c r="N1149" i="4"/>
  <c r="N458" i="4"/>
  <c r="N614" i="4"/>
  <c r="N729" i="4"/>
  <c r="N320" i="4"/>
  <c r="N1219" i="4"/>
  <c r="N828" i="4"/>
  <c r="N653" i="4"/>
  <c r="N606" i="4"/>
  <c r="N1342" i="4"/>
  <c r="N904" i="4"/>
  <c r="N1164" i="4"/>
  <c r="N1369" i="4"/>
  <c r="N1355" i="4"/>
  <c r="N1307" i="4"/>
  <c r="N206" i="4"/>
  <c r="N891" i="4"/>
  <c r="N856" i="4"/>
  <c r="N439" i="4"/>
  <c r="N1336" i="4"/>
  <c r="N1178" i="4"/>
  <c r="N1239" i="4"/>
  <c r="N1353" i="4"/>
  <c r="N562" i="4"/>
  <c r="N473" i="4"/>
  <c r="N579" i="4"/>
  <c r="N128" i="4"/>
  <c r="N241" i="4"/>
  <c r="N45" i="4"/>
  <c r="N468" i="4"/>
  <c r="N1052" i="4"/>
  <c r="N835" i="4"/>
  <c r="N1076" i="4"/>
  <c r="N469" i="4"/>
  <c r="N190" i="4"/>
  <c r="N113" i="4"/>
  <c r="N851" i="4"/>
  <c r="N205" i="4"/>
  <c r="N549" i="4"/>
  <c r="N846" i="4"/>
  <c r="N9" i="4"/>
  <c r="N1266" i="4"/>
  <c r="N957" i="4"/>
  <c r="N394" i="4"/>
  <c r="N541" i="4"/>
  <c r="N563" i="4"/>
  <c r="N153" i="4"/>
  <c r="N232" i="4"/>
  <c r="N751" i="4"/>
  <c r="N31" i="4"/>
  <c r="N355" i="4"/>
  <c r="N1027" i="4"/>
  <c r="N585" i="4"/>
  <c r="N1017" i="4"/>
  <c r="N1049" i="4"/>
  <c r="N1272" i="4"/>
  <c r="N996" i="4"/>
  <c r="N255" i="4"/>
  <c r="N19" i="4"/>
  <c r="N1190" i="4"/>
  <c r="N189" i="4"/>
  <c r="N95" i="4"/>
  <c r="N1368" i="4"/>
  <c r="N1166" i="4"/>
  <c r="N1280" i="4"/>
  <c r="N434" i="4"/>
  <c r="N21" i="4"/>
  <c r="N735" i="4"/>
  <c r="N702" i="4"/>
  <c r="N774" i="4"/>
  <c r="N308" i="4"/>
  <c r="N321" i="4"/>
  <c r="N814" i="4"/>
  <c r="N747" i="4"/>
  <c r="N286" i="4"/>
  <c r="N301" i="4"/>
  <c r="N819" i="4"/>
  <c r="N456" i="4"/>
  <c r="N1083" i="4"/>
  <c r="N441" i="4"/>
  <c r="N744" i="4"/>
  <c r="N107" i="4"/>
  <c r="N401" i="4"/>
  <c r="N1202" i="4"/>
  <c r="N1308" i="4"/>
  <c r="N330" i="4"/>
  <c r="N395" i="4"/>
  <c r="N396" i="4"/>
  <c r="N936" i="4"/>
  <c r="N534" i="4"/>
  <c r="N532" i="4"/>
  <c r="N1028" i="4"/>
  <c r="N104" i="4"/>
  <c r="N799" i="4"/>
  <c r="N22" i="4"/>
  <c r="N793" i="4"/>
  <c r="N813" i="4"/>
  <c r="N1131" i="4"/>
  <c r="N782" i="4"/>
  <c r="N110" i="4"/>
  <c r="N315" i="4"/>
  <c r="N54" i="4"/>
  <c r="N768" i="4"/>
  <c r="N225" i="4"/>
  <c r="N1295" i="4"/>
  <c r="N1102" i="4"/>
  <c r="N1207" i="4"/>
  <c r="N306" i="4"/>
  <c r="N1260" i="4"/>
  <c r="N765" i="4"/>
  <c r="N1249" i="4"/>
  <c r="N369" i="4"/>
  <c r="N195" i="4"/>
  <c r="N576" i="4"/>
  <c r="N175" i="4"/>
  <c r="N646" i="4"/>
  <c r="N140" i="4"/>
  <c r="N703" i="4"/>
  <c r="N52" i="4"/>
  <c r="N463" i="4"/>
  <c r="N41" i="4"/>
  <c r="N632" i="4"/>
  <c r="N972" i="4"/>
  <c r="N732" i="4"/>
  <c r="N1004" i="4"/>
  <c r="N181" i="4"/>
  <c r="N857" i="4"/>
  <c r="N1323" i="4"/>
  <c r="N1162" i="4"/>
  <c r="N266" i="4"/>
  <c r="N248" i="4"/>
  <c r="N311" i="4"/>
  <c r="N663" i="4"/>
  <c r="N37" i="4"/>
  <c r="N385" i="4"/>
  <c r="N1003" i="4"/>
  <c r="N1144" i="4"/>
  <c r="N631" i="4"/>
  <c r="N420" i="4"/>
  <c r="N543" i="4"/>
  <c r="N561" i="4"/>
  <c r="N892" i="4"/>
  <c r="N447" i="4"/>
  <c r="N1177" i="4"/>
  <c r="N695" i="4"/>
  <c r="N183" i="4"/>
  <c r="N356" i="4"/>
  <c r="N360" i="4"/>
  <c r="N1222" i="4"/>
  <c r="N1038" i="4"/>
  <c r="N1138" i="4"/>
  <c r="N242" i="4"/>
  <c r="N1100" i="4"/>
  <c r="N136" i="4"/>
  <c r="N1047" i="4"/>
  <c r="N1360" i="4"/>
  <c r="N1104" i="4"/>
  <c r="N1209" i="4"/>
  <c r="N1352" i="4"/>
  <c r="N144" i="4"/>
  <c r="N753" i="4"/>
  <c r="N605" i="4"/>
  <c r="N1200" i="4"/>
  <c r="N481" i="4"/>
  <c r="N1173" i="4"/>
  <c r="N413" i="4"/>
  <c r="N767" i="4"/>
  <c r="N1129" i="4"/>
  <c r="N118" i="4"/>
  <c r="N764" i="4"/>
  <c r="N664" i="4"/>
  <c r="N1176" i="4"/>
  <c r="N970" i="4"/>
  <c r="N202" i="4"/>
  <c r="N102" i="4"/>
  <c r="N228" i="4"/>
  <c r="N455" i="4"/>
  <c r="N419" i="4"/>
  <c r="N166" i="4"/>
  <c r="N660" i="4"/>
  <c r="N876" i="4"/>
  <c r="N916" i="4"/>
  <c r="N883" i="4"/>
  <c r="N375" i="4"/>
  <c r="N393" i="4"/>
  <c r="N733" i="4"/>
  <c r="N364" i="4"/>
  <c r="N283" i="4"/>
  <c r="N36" i="4"/>
  <c r="N318" i="4"/>
  <c r="N105" i="4"/>
  <c r="N494" i="4"/>
  <c r="N1151" i="4"/>
  <c r="N974" i="4"/>
  <c r="N1074" i="4"/>
  <c r="N178" i="4"/>
  <c r="N953" i="4"/>
  <c r="N536" i="4"/>
  <c r="N855" i="4"/>
  <c r="N400" i="4"/>
  <c r="N918" i="4"/>
  <c r="N1187" i="4"/>
  <c r="N1068" i="4"/>
  <c r="N1315" i="4"/>
  <c r="N239" i="4"/>
  <c r="N910" i="4"/>
  <c r="N806" i="4"/>
  <c r="N896" i="4"/>
  <c r="N193" i="4"/>
  <c r="N684" i="4"/>
  <c r="N161" i="4"/>
  <c r="N253" i="4"/>
  <c r="N517" i="4"/>
  <c r="N937" i="4"/>
  <c r="N1111" i="4"/>
  <c r="N906" i="4"/>
  <c r="N138" i="4"/>
  <c r="N1036" i="4"/>
  <c r="N61" i="4"/>
  <c r="N1334" i="4"/>
  <c r="N785" i="4"/>
  <c r="N710" i="4"/>
  <c r="N440" i="4"/>
  <c r="N699" i="4"/>
  <c r="N565" i="4"/>
  <c r="N1163" i="4"/>
  <c r="N125" i="4"/>
  <c r="N60" i="4"/>
  <c r="N587" i="4"/>
  <c r="N197" i="4"/>
  <c r="N548" i="4"/>
  <c r="N316" i="4"/>
  <c r="N453" i="4"/>
  <c r="N89" i="4"/>
  <c r="N630" i="4"/>
  <c r="N1087" i="4"/>
  <c r="N1339" i="4"/>
  <c r="N1010" i="4"/>
  <c r="N114" i="4"/>
  <c r="N673" i="4"/>
  <c r="N1116" i="4"/>
  <c r="N1267" i="4"/>
  <c r="N1041" i="4"/>
  <c r="N983" i="4"/>
  <c r="N901" i="4"/>
  <c r="N739" i="4"/>
  <c r="N430" i="4"/>
  <c r="N889" i="4"/>
  <c r="N728" i="4"/>
  <c r="N513" i="4"/>
  <c r="N716" i="4"/>
  <c r="N1311" i="4"/>
  <c r="N1227" i="4"/>
  <c r="N1168" i="4"/>
  <c r="N496" i="4"/>
  <c r="N388" i="4"/>
  <c r="N1208" i="4"/>
  <c r="N836" i="4"/>
  <c r="N919" i="4"/>
  <c r="N842" i="4"/>
  <c r="N74" i="4"/>
  <c r="N804" i="4"/>
  <c r="N1389" i="4"/>
  <c r="N873" i="4"/>
  <c r="N151" i="4"/>
  <c r="N460" i="4"/>
  <c r="N221" i="4"/>
  <c r="N1160" i="4"/>
  <c r="N297" i="4"/>
  <c r="N913" i="4"/>
  <c r="N1351" i="4"/>
  <c r="N1215" i="4"/>
  <c r="N367" i="4"/>
  <c r="N33" i="4"/>
  <c r="N929" i="4"/>
  <c r="N617" i="4"/>
  <c r="N588" i="4"/>
  <c r="N224" i="4"/>
  <c r="N798" i="4"/>
  <c r="N1023" i="4"/>
  <c r="N1265" i="4"/>
  <c r="N946" i="4"/>
  <c r="N50" i="4"/>
  <c r="N711" i="4"/>
  <c r="N287" i="4"/>
  <c r="N1126" i="4"/>
  <c r="N757" i="4"/>
  <c r="N268" i="4"/>
  <c r="N998" i="4"/>
  <c r="N720" i="4"/>
  <c r="N572" i="4"/>
  <c r="N214" i="4"/>
  <c r="N627" i="4"/>
  <c r="N478" i="4"/>
  <c r="N294" i="4"/>
  <c r="N557" i="4"/>
  <c r="N1238" i="4"/>
  <c r="N491" i="4"/>
  <c r="N149" i="4"/>
  <c r="N993" i="4"/>
  <c r="N518" i="4"/>
  <c r="N528" i="4"/>
  <c r="N812" i="4"/>
  <c r="N1340" i="4"/>
  <c r="N778" i="4"/>
  <c r="N10" i="4"/>
  <c r="N553" i="4"/>
  <c r="N1223" i="4"/>
  <c r="N555" i="4"/>
  <c r="N208" i="4"/>
  <c r="N75" i="4"/>
  <c r="N886" i="4"/>
  <c r="N637" i="4"/>
  <c r="N678" i="4"/>
  <c r="N1033" i="4"/>
  <c r="N920" i="4"/>
  <c r="N148" i="4"/>
  <c r="N1325" i="4"/>
  <c r="N215" i="4"/>
  <c r="N1040" i="4"/>
  <c r="N745" i="4"/>
  <c r="N359" i="4"/>
  <c r="N1025" i="4"/>
  <c r="N959" i="4"/>
  <c r="N1192" i="4"/>
  <c r="N882" i="4"/>
  <c r="N347" i="4"/>
  <c r="N734" i="4"/>
  <c r="N934" i="4"/>
  <c r="N423" i="4"/>
  <c r="N683" i="4"/>
  <c r="N1085" i="4"/>
  <c r="N470" i="4"/>
  <c r="N405" i="4"/>
  <c r="N805" i="4"/>
  <c r="N292" i="4"/>
  <c r="N310" i="4"/>
  <c r="N865" i="4"/>
  <c r="N147" i="4"/>
  <c r="N973" i="4"/>
  <c r="N240" i="4"/>
  <c r="N432" i="4"/>
  <c r="N163" i="4"/>
  <c r="N662" i="4"/>
  <c r="N199" i="4"/>
  <c r="N173" i="4"/>
  <c r="N1193" i="4"/>
  <c r="N714" i="4"/>
  <c r="N1327" i="4"/>
  <c r="N387" i="4"/>
  <c r="N923" i="4"/>
  <c r="N273" i="4"/>
  <c r="N1153" i="4"/>
  <c r="N636" i="4"/>
  <c r="N1288" i="4"/>
  <c r="N708" i="4"/>
  <c r="N398" i="4"/>
  <c r="N459" i="4"/>
  <c r="N803" i="4"/>
  <c r="N736" i="4"/>
  <c r="N773" i="4"/>
  <c r="N1012" i="4"/>
  <c r="N832" i="4"/>
  <c r="N85" i="4"/>
  <c r="N932" i="4"/>
  <c r="N493" i="4"/>
  <c r="N1337" i="4"/>
  <c r="N895" i="4"/>
  <c r="N1125" i="4"/>
  <c r="N818" i="4"/>
  <c r="N939" i="4"/>
  <c r="N278" i="4"/>
  <c r="N1782" i="4"/>
  <c r="N1466" i="4"/>
  <c r="N1317" i="4"/>
  <c r="N332" i="4"/>
  <c r="N1636" i="4"/>
  <c r="N1878" i="4"/>
  <c r="N590" i="4"/>
  <c r="N898" i="4"/>
  <c r="N668" i="4"/>
  <c r="N126" i="4"/>
  <c r="N1013" i="4"/>
  <c r="N349" i="4"/>
  <c r="N1407" i="4"/>
  <c r="N17" i="4"/>
  <c r="N30" i="4"/>
  <c r="N951" i="4"/>
  <c r="N1585" i="4"/>
  <c r="N554" i="4"/>
  <c r="N987" i="4"/>
  <c r="N1097" i="4"/>
  <c r="N1696" i="4"/>
  <c r="N1467" i="4"/>
  <c r="N1335" i="4"/>
  <c r="N162" i="4"/>
  <c r="N1382" i="4"/>
  <c r="N1502" i="4"/>
  <c r="N1282" i="4"/>
  <c r="N935" i="4"/>
  <c r="N1896" i="4"/>
  <c r="N157" i="4"/>
  <c r="N1800" i="4"/>
  <c r="N1534" i="4"/>
  <c r="N342" i="4"/>
  <c r="N79" i="4"/>
  <c r="N487" i="4"/>
  <c r="N1746" i="4"/>
  <c r="N1669" i="4"/>
  <c r="N797" i="4"/>
  <c r="N1354" i="4"/>
  <c r="N1022" i="4"/>
  <c r="N551" i="4"/>
  <c r="N392" i="4"/>
  <c r="N296" i="4"/>
  <c r="N24" i="4"/>
  <c r="N27" i="4"/>
  <c r="N1524" i="4"/>
  <c r="N218" i="4"/>
  <c r="N530" i="4"/>
  <c r="N564" i="4"/>
  <c r="N516" i="4"/>
  <c r="N4" i="4"/>
  <c r="N1180" i="4"/>
  <c r="N300" i="4"/>
  <c r="N16" i="4"/>
  <c r="N1274" i="4"/>
  <c r="N1551" i="4"/>
  <c r="N1668" i="4"/>
  <c r="N1106" i="4"/>
  <c r="N80" i="4"/>
  <c r="N116" i="4"/>
  <c r="N677" i="4"/>
  <c r="N120" i="4"/>
  <c r="N1316" i="4"/>
  <c r="N276" i="4"/>
  <c r="N1539" i="4"/>
  <c r="N1213" i="4"/>
  <c r="N426" i="4"/>
  <c r="N1443" i="4"/>
  <c r="N911" i="4"/>
  <c r="N326" i="4"/>
  <c r="N792" i="4"/>
  <c r="N593" i="4"/>
  <c r="N1932" i="4"/>
  <c r="N1694" i="4"/>
  <c r="N1572" i="4"/>
  <c r="N1476" i="4"/>
  <c r="N1130" i="4"/>
  <c r="N1830" i="4"/>
  <c r="N344" i="4"/>
  <c r="N254" i="4"/>
  <c r="N1482" i="4"/>
  <c r="N1587" i="4"/>
  <c r="N1884" i="4"/>
  <c r="N971" i="4"/>
  <c r="N55" i="4"/>
  <c r="N839" i="4"/>
  <c r="N1358" i="4"/>
  <c r="N1037" i="4"/>
  <c r="N922" i="4"/>
  <c r="N574" i="4"/>
  <c r="N1508" i="4"/>
  <c r="N216" i="4"/>
  <c r="N821" i="4"/>
  <c r="N995" i="4"/>
  <c r="N1007" i="4"/>
  <c r="N1479" i="4"/>
  <c r="N542" i="4"/>
  <c r="N338" i="4"/>
  <c r="N1528" i="4"/>
  <c r="N599" i="4"/>
  <c r="N314" i="4"/>
  <c r="N156" i="4"/>
  <c r="N204" i="4"/>
  <c r="N1441" i="4"/>
  <c r="N1788" i="4"/>
  <c r="N584" i="4"/>
  <c r="N1001" i="4"/>
  <c r="N108" i="4"/>
  <c r="N1659" i="4"/>
  <c r="N963" i="4"/>
  <c r="N180" i="4"/>
  <c r="N1836" i="4"/>
  <c r="N610" i="4"/>
  <c r="N34" i="4"/>
  <c r="N992" i="4"/>
  <c r="N862" i="4"/>
  <c r="N986" i="4"/>
  <c r="N656" i="4"/>
  <c r="N1394" i="4"/>
  <c r="N1034" i="4"/>
  <c r="N362" i="4"/>
  <c r="N1537" i="4"/>
  <c r="N127" i="4"/>
  <c r="N1962" i="4"/>
  <c r="N546" i="4"/>
  <c r="N776" i="4"/>
  <c r="N941" i="4"/>
  <c r="N1436" i="4"/>
  <c r="N826" i="4"/>
  <c r="N596" i="4"/>
  <c r="N48" i="4"/>
  <c r="N1563" i="4"/>
  <c r="N1554" i="4"/>
  <c r="N1449" i="4"/>
  <c r="N566" i="4"/>
  <c r="N1752" i="4"/>
  <c r="N1408" i="4"/>
  <c r="N1099" i="4"/>
  <c r="N638" i="4"/>
  <c r="N1406" i="4"/>
  <c r="N1304" i="4"/>
  <c r="N1980" i="4"/>
  <c r="N1321" i="4"/>
  <c r="N397" i="4"/>
  <c r="N146" i="4"/>
  <c r="N1776" i="4"/>
  <c r="N56" i="4"/>
  <c r="N150" i="4"/>
  <c r="N1332" i="4"/>
  <c r="N1678" i="4"/>
  <c r="N722" i="4"/>
  <c r="N1548" i="4"/>
  <c r="N1525" i="4"/>
  <c r="N725" i="4"/>
  <c r="N176" i="4"/>
  <c r="N968" i="4"/>
  <c r="N122" i="4"/>
  <c r="N234" i="4"/>
  <c r="N1462" i="4"/>
  <c r="N1430" i="4"/>
  <c r="N611" i="4"/>
  <c r="N1298" i="4"/>
  <c r="N1256" i="4"/>
  <c r="N1564" i="4"/>
  <c r="N938" i="4"/>
  <c r="N1620" i="4"/>
  <c r="N1269" i="4"/>
  <c r="N1156" i="4"/>
  <c r="N1866" i="4"/>
  <c r="N1141" i="4"/>
  <c r="N450" i="4"/>
  <c r="N1584" i="4"/>
  <c r="N68" i="4"/>
  <c r="N222" i="4"/>
  <c r="N1231" i="4"/>
  <c r="N1142" i="4"/>
  <c r="N1567" i="4"/>
  <c r="N730" i="4"/>
  <c r="N1364" i="4"/>
  <c r="N324" i="4"/>
  <c r="N1016" i="4"/>
  <c r="N132" i="4"/>
  <c r="N1956" i="4"/>
  <c r="N1764" i="4"/>
  <c r="N1652" i="4"/>
  <c r="N1593" i="4"/>
  <c r="N1299" i="4"/>
  <c r="N26" i="4"/>
  <c r="N416" i="4"/>
  <c r="N1096" i="4"/>
  <c r="N794" i="4"/>
  <c r="N558" i="4"/>
  <c r="N402" i="4"/>
  <c r="N32" i="4"/>
  <c r="N644" i="4"/>
  <c r="N560" i="4"/>
  <c r="N1646" i="4"/>
  <c r="N1243" i="4"/>
  <c r="N1043" i="4"/>
  <c r="N977" i="4"/>
  <c r="N92" i="4"/>
  <c r="N1998" i="4"/>
  <c r="N810" i="4"/>
  <c r="N446" i="4"/>
  <c r="N1211" i="4"/>
  <c r="N869" i="4"/>
  <c r="N1818" i="4"/>
  <c r="N1734" i="4"/>
  <c r="N1500" i="4"/>
  <c r="N109" i="4"/>
  <c r="N1596" i="4"/>
  <c r="N1454" i="4"/>
  <c r="N746" i="4"/>
  <c r="N170" i="4"/>
  <c r="N1770" i="4"/>
  <c r="N354" i="4"/>
  <c r="N1046" i="4"/>
  <c r="N634" i="4"/>
  <c r="N198" i="4"/>
  <c r="N840" i="4"/>
  <c r="N592" i="4"/>
  <c r="N1552" i="4"/>
  <c r="N96" i="4"/>
  <c r="N390" i="4"/>
  <c r="N1112" i="4"/>
  <c r="N1453" i="4"/>
  <c r="N1938" i="4"/>
  <c r="N42" i="4"/>
  <c r="N1423" i="4"/>
  <c r="N1189" i="4"/>
  <c r="N1550" i="4"/>
  <c r="N174" i="4"/>
  <c r="N790" i="4"/>
  <c r="N1095" i="4"/>
  <c r="N698" i="4"/>
  <c r="N152" i="4"/>
  <c r="N1169" i="4"/>
  <c r="N1722" i="4"/>
  <c r="N1624" i="4"/>
  <c r="N1492" i="4"/>
  <c r="N1758" i="4"/>
  <c r="N830" i="4"/>
  <c r="N230" i="4"/>
  <c r="N1119" i="4"/>
  <c r="N1345" i="4"/>
  <c r="N62" i="4"/>
  <c r="N1283" i="4"/>
  <c r="N1059" i="4"/>
  <c r="N1417" i="4"/>
  <c r="N428" i="4"/>
  <c r="N1440" i="4"/>
  <c r="N945" i="4"/>
  <c r="N1526" i="4"/>
  <c r="N1084" i="4"/>
  <c r="N336" i="4"/>
  <c r="N35" i="4"/>
  <c r="N1297" i="4"/>
  <c r="N1538" i="4"/>
  <c r="N1626" i="4"/>
  <c r="N1171" i="4"/>
  <c r="N236" i="4"/>
  <c r="N512" i="4"/>
  <c r="N1682" i="4"/>
  <c r="N1908" i="4"/>
  <c r="N1143" i="4"/>
  <c r="N1695" i="4"/>
  <c r="N348" i="4"/>
  <c r="N524" i="4"/>
  <c r="N756" i="4"/>
  <c r="N1240" i="4"/>
  <c r="N1806" i="4"/>
  <c r="N1150" i="4"/>
  <c r="N1576" i="4"/>
  <c r="N258" i="4"/>
  <c r="N1670" i="4"/>
  <c r="N1031" i="4"/>
  <c r="N950" i="4"/>
  <c r="N1348" i="4"/>
  <c r="N72" i="4"/>
  <c r="N86" i="4"/>
  <c r="N319" i="4"/>
  <c r="N1842" i="4"/>
  <c r="N1432" i="4"/>
  <c r="N1117" i="4"/>
  <c r="N1968" i="4"/>
  <c r="N1950" i="4"/>
  <c r="N192" i="4"/>
  <c r="N1452" i="4"/>
  <c r="N1665" i="4"/>
  <c r="N1633" i="4"/>
  <c r="N1728" i="4"/>
  <c r="N506" i="4"/>
  <c r="N18" i="4"/>
  <c r="N164" i="4"/>
  <c r="N1273" i="4"/>
  <c r="N1456" i="4"/>
  <c r="N1710" i="4"/>
  <c r="N1241" i="4"/>
  <c r="N1184" i="4"/>
  <c r="N1372" i="4"/>
  <c r="N194" i="4"/>
  <c r="N1091" i="4"/>
  <c r="N374" i="4"/>
  <c r="N14" i="4"/>
  <c r="N905" i="4"/>
  <c r="N247" i="4"/>
  <c r="N272" i="4"/>
  <c r="N1986" i="4"/>
  <c r="N1410" i="4"/>
  <c r="N1597" i="4"/>
  <c r="N1504" i="4"/>
  <c r="N1639" i="4"/>
  <c r="N6" i="4"/>
  <c r="N78" i="4"/>
  <c r="N1561" i="4"/>
  <c r="N350" i="4"/>
  <c r="N103" i="4"/>
  <c r="N1598" i="4"/>
  <c r="N295" i="4"/>
  <c r="N1478" i="4"/>
  <c r="N264" i="4"/>
  <c r="N875" i="4"/>
  <c r="N550" i="4"/>
  <c r="N581" i="4"/>
  <c r="N1635" i="4"/>
  <c r="N1155" i="4"/>
  <c r="N11" i="4"/>
  <c r="N1380" i="4"/>
  <c r="N1600" i="4"/>
  <c r="N270" i="4"/>
  <c r="N758" i="4"/>
  <c r="N1252" i="4"/>
  <c r="N1610" i="4"/>
  <c r="N1167" i="4"/>
  <c r="N1920" i="4"/>
  <c r="N674" i="4"/>
  <c r="N98" i="4"/>
  <c r="N422" i="4"/>
  <c r="N260" i="4"/>
  <c r="N659" i="4"/>
  <c r="N282" i="4"/>
  <c r="N556" i="4"/>
  <c r="N277" i="4"/>
  <c r="N1890" i="4"/>
  <c r="N1395" i="4"/>
  <c r="N1420" i="4"/>
  <c r="N84" i="4"/>
  <c r="N1872" i="4"/>
  <c r="N1210" i="4"/>
  <c r="N1109" i="4"/>
  <c r="N706" i="4"/>
  <c r="N568" i="4"/>
  <c r="N947" i="4"/>
  <c r="N158" i="4"/>
  <c r="N1300" i="4"/>
  <c r="N1860" i="4"/>
  <c r="N1201" i="4"/>
  <c r="N602" i="4"/>
  <c r="N902" i="4"/>
  <c r="N223" i="4"/>
  <c r="N1515" i="4"/>
  <c r="N1521" i="4"/>
  <c r="N210" i="4"/>
  <c r="N1974" i="4"/>
  <c r="N1428" i="4"/>
  <c r="N1270" i="4"/>
  <c r="N569" i="4"/>
  <c r="N511" i="4"/>
  <c r="N288" i="4"/>
  <c r="N1491" i="4"/>
  <c r="N682" i="4"/>
  <c r="N212" i="4"/>
  <c r="N1812" i="4"/>
  <c r="N1716" i="4"/>
  <c r="N1071" i="4"/>
  <c r="N1623" i="4"/>
  <c r="N1393" i="4"/>
  <c r="N1154" i="4"/>
  <c r="N578" i="4"/>
  <c r="N90" i="4"/>
  <c r="N404" i="4"/>
  <c r="N476" i="4"/>
  <c r="N1794" i="4"/>
  <c r="N1377" i="4"/>
  <c r="N1285" i="4"/>
  <c r="N1253" i="4"/>
  <c r="N570" i="4"/>
  <c r="N1656" i="4"/>
  <c r="N1310" i="4"/>
  <c r="N1347" i="4"/>
  <c r="N1419" i="4"/>
  <c r="N1580" i="4"/>
  <c r="N1824" i="4"/>
  <c r="N38" i="4"/>
  <c r="N1848" i="4"/>
  <c r="N1914" i="4"/>
  <c r="N1338" i="4"/>
  <c r="N1609" i="4"/>
  <c r="N1681" i="4"/>
  <c r="N246" i="4"/>
  <c r="N252" i="4"/>
  <c r="N989" i="4"/>
  <c r="N1108" i="4"/>
  <c r="N1606" i="4"/>
  <c r="N1513" i="4"/>
  <c r="N482" i="4"/>
  <c r="N608" i="4"/>
  <c r="N1328" i="4"/>
  <c r="N908" i="4"/>
  <c r="N884" i="4"/>
  <c r="N1574" i="4"/>
  <c r="N868" i="4"/>
  <c r="N1698" i="4"/>
  <c r="N1926" i="4"/>
  <c r="N1268" i="4"/>
  <c r="N366" i="4"/>
  <c r="N5" i="4"/>
  <c r="N1305" i="4"/>
  <c r="N1489" i="4"/>
  <c r="N1197" i="4"/>
  <c r="N893" i="4"/>
  <c r="N1465" i="4"/>
  <c r="N445" i="4"/>
  <c r="N535" i="4"/>
  <c r="N1191" i="4"/>
  <c r="N343" i="4"/>
  <c r="N1622" i="4"/>
  <c r="N421" i="4"/>
  <c r="N391" i="4"/>
  <c r="N1322" i="4"/>
  <c r="N1404" i="4"/>
  <c r="N962" i="4"/>
  <c r="N386" i="4"/>
  <c r="N1657" i="4"/>
  <c r="N7" i="4"/>
  <c r="N761" i="4"/>
  <c r="N1480" i="4"/>
  <c r="N701" i="4"/>
  <c r="N1902" i="4"/>
  <c r="N731" i="4"/>
  <c r="N1287" i="4"/>
  <c r="N1648" i="4"/>
  <c r="N1078" i="4"/>
  <c r="N378" i="4"/>
  <c r="N1019" i="4"/>
  <c r="N635" i="4"/>
  <c r="N372" i="4"/>
  <c r="N620" i="4"/>
  <c r="N850" i="4"/>
  <c r="N604" i="4"/>
  <c r="N872" i="4"/>
  <c r="N1992" i="4"/>
  <c r="N1055" i="4"/>
  <c r="N1704" i="4"/>
  <c r="N965" i="4"/>
  <c r="N1093" i="4"/>
  <c r="N1390" i="4"/>
  <c r="N498" i="4"/>
  <c r="N1067" i="4"/>
  <c r="N415" i="4"/>
  <c r="N168" i="4"/>
  <c r="N1740" i="4"/>
  <c r="N1944" i="4"/>
  <c r="N1286" i="4"/>
  <c r="N1512" i="4"/>
  <c r="N1226" i="4"/>
  <c r="N866" i="4"/>
  <c r="N290" i="4"/>
  <c r="N1611" i="4"/>
  <c r="N23" i="4"/>
  <c r="N1672" i="4"/>
  <c r="N1692" i="4"/>
  <c r="N133" i="4"/>
  <c r="N1683" i="4"/>
  <c r="N229" i="4"/>
  <c r="N749" i="4"/>
  <c r="N864" i="4"/>
  <c r="N13" i="4"/>
  <c r="N1384" i="4"/>
  <c r="N186" i="4"/>
  <c r="N1318" i="4"/>
  <c r="N658" i="4"/>
  <c r="N1854" i="4"/>
  <c r="N1644" i="4"/>
  <c r="N20" i="4"/>
  <c r="N1495" i="4"/>
  <c r="G228" i="4"/>
  <c r="H228" i="4" s="1"/>
  <c r="G393" i="4"/>
  <c r="H393" i="4" s="1"/>
  <c r="G105" i="4"/>
  <c r="H105" i="4" s="1"/>
  <c r="G400" i="4"/>
  <c r="H400" i="4" s="1"/>
  <c r="G239" i="4"/>
  <c r="H239" i="4" s="1"/>
  <c r="G193" i="4"/>
  <c r="H193" i="4" s="1"/>
  <c r="G202" i="4"/>
  <c r="H202" i="4" s="1"/>
  <c r="G876" i="4"/>
  <c r="H876" i="4" s="1"/>
  <c r="G283" i="4"/>
  <c r="H283" i="4" s="1"/>
  <c r="G1074" i="4"/>
  <c r="H1074" i="4" s="1"/>
  <c r="G673" i="4"/>
  <c r="H673" i="4" s="1"/>
  <c r="G1116" i="4"/>
  <c r="H1116" i="4" s="1"/>
  <c r="G1267" i="4"/>
  <c r="H1267" i="4" s="1"/>
  <c r="G1041" i="4"/>
  <c r="H1041" i="4" s="1"/>
  <c r="G983" i="4"/>
  <c r="H983" i="4" s="1"/>
  <c r="G901" i="4"/>
  <c r="H901" i="4" s="1"/>
  <c r="G739" i="4"/>
  <c r="H739" i="4" s="1"/>
  <c r="G430" i="4"/>
  <c r="H430" i="4" s="1"/>
  <c r="G889" i="4"/>
  <c r="H889" i="4" s="1"/>
  <c r="G728" i="4"/>
  <c r="H728" i="4" s="1"/>
  <c r="G513" i="4"/>
  <c r="H513" i="4" s="1"/>
  <c r="G716" i="4"/>
  <c r="H716" i="4" s="1"/>
  <c r="G1311" i="4"/>
  <c r="H1311" i="4" s="1"/>
  <c r="G1227" i="4"/>
  <c r="H1227" i="4" s="1"/>
  <c r="G1168" i="4"/>
  <c r="H1168" i="4" s="1"/>
  <c r="G496" i="4"/>
  <c r="H496" i="4" s="1"/>
  <c r="G388" i="4"/>
  <c r="H388" i="4" s="1"/>
  <c r="G517" i="4"/>
  <c r="H517" i="4" s="1"/>
  <c r="G937" i="4"/>
  <c r="H937" i="4" s="1"/>
  <c r="G1111" i="4"/>
  <c r="H1111" i="4" s="1"/>
  <c r="G906" i="4"/>
  <c r="H906" i="4" s="1"/>
  <c r="G138" i="4"/>
  <c r="H138" i="4" s="1"/>
  <c r="G1036" i="4"/>
  <c r="H1036" i="4" s="1"/>
  <c r="G61" i="4"/>
  <c r="H61" i="4" s="1"/>
  <c r="G1334" i="4"/>
  <c r="H1334" i="4" s="1"/>
  <c r="G785" i="4"/>
  <c r="H785" i="4" s="1"/>
  <c r="G710" i="4"/>
  <c r="H710" i="4" s="1"/>
  <c r="G440" i="4"/>
  <c r="H440" i="4" s="1"/>
  <c r="G699" i="4"/>
  <c r="H699" i="4" s="1"/>
  <c r="G565" i="4"/>
  <c r="H565" i="4" s="1"/>
  <c r="G1163" i="4"/>
  <c r="H1163" i="4" s="1"/>
  <c r="G125" i="4"/>
  <c r="H125" i="4" s="1"/>
  <c r="G60" i="4"/>
  <c r="H60" i="4" s="1"/>
  <c r="G587" i="4"/>
  <c r="H587" i="4" s="1"/>
  <c r="G197" i="4"/>
  <c r="H197" i="4" s="1"/>
  <c r="G548" i="4"/>
  <c r="H548" i="4" s="1"/>
  <c r="G316" i="4"/>
  <c r="H316" i="4" s="1"/>
  <c r="G453" i="4"/>
  <c r="H453" i="4" s="1"/>
  <c r="G89" i="4"/>
  <c r="H89" i="4" s="1"/>
  <c r="G630" i="4"/>
  <c r="H630" i="4" s="1"/>
  <c r="G1087" i="4"/>
  <c r="H1087" i="4" s="1"/>
  <c r="G1339" i="4"/>
  <c r="H1339" i="4" s="1"/>
  <c r="G1010" i="4"/>
  <c r="H1010" i="4" s="1"/>
  <c r="G114" i="4"/>
  <c r="H114" i="4" s="1"/>
  <c r="G855" i="4"/>
  <c r="H855" i="4" s="1"/>
  <c r="G1315" i="4"/>
  <c r="H1315" i="4" s="1"/>
  <c r="G896" i="4"/>
  <c r="H896" i="4" s="1"/>
  <c r="G664" i="4"/>
  <c r="H664" i="4" s="1"/>
  <c r="G166" i="4"/>
  <c r="H166" i="4" s="1"/>
  <c r="G375" i="4"/>
  <c r="H375" i="4" s="1"/>
  <c r="G364" i="4"/>
  <c r="H364" i="4" s="1"/>
  <c r="G1151" i="4"/>
  <c r="H1151" i="4" s="1"/>
  <c r="G711" i="4"/>
  <c r="H711" i="4" s="1"/>
  <c r="G287" i="4"/>
  <c r="H287" i="4" s="1"/>
  <c r="G1126" i="4"/>
  <c r="H1126" i="4" s="1"/>
  <c r="G757" i="4"/>
  <c r="H757" i="4" s="1"/>
  <c r="G268" i="4"/>
  <c r="H268" i="4" s="1"/>
  <c r="G998" i="4"/>
  <c r="H998" i="4" s="1"/>
  <c r="G720" i="4"/>
  <c r="H720" i="4" s="1"/>
  <c r="G572" i="4"/>
  <c r="H572" i="4" s="1"/>
  <c r="G214" i="4"/>
  <c r="H214" i="4" s="1"/>
  <c r="G627" i="4"/>
  <c r="H627" i="4" s="1"/>
  <c r="G478" i="4"/>
  <c r="H478" i="4" s="1"/>
  <c r="G294" i="4"/>
  <c r="H294" i="4" s="1"/>
  <c r="G557" i="4"/>
  <c r="H557" i="4" s="1"/>
  <c r="G1238" i="4"/>
  <c r="H1238" i="4" s="1"/>
  <c r="G491" i="4"/>
  <c r="H491" i="4" s="1"/>
  <c r="G149" i="4"/>
  <c r="H149" i="4" s="1"/>
  <c r="G993" i="4"/>
  <c r="H993" i="4" s="1"/>
  <c r="G518" i="4"/>
  <c r="H518" i="4" s="1"/>
  <c r="G1208" i="4"/>
  <c r="H1208" i="4" s="1"/>
  <c r="G836" i="4"/>
  <c r="H836" i="4" s="1"/>
  <c r="G919" i="4"/>
  <c r="H919" i="4" s="1"/>
  <c r="G842" i="4"/>
  <c r="H842" i="4" s="1"/>
  <c r="G74" i="4"/>
  <c r="H74" i="4" s="1"/>
  <c r="G804" i="4"/>
  <c r="H804" i="4" s="1"/>
  <c r="G1389" i="4"/>
  <c r="H1389" i="4" s="1"/>
  <c r="G873" i="4"/>
  <c r="H873" i="4" s="1"/>
  <c r="G151" i="4"/>
  <c r="H151" i="4" s="1"/>
  <c r="G460" i="4"/>
  <c r="H460" i="4" s="1"/>
  <c r="G221" i="4"/>
  <c r="H221" i="4" s="1"/>
  <c r="G1160" i="4"/>
  <c r="H1160" i="4" s="1"/>
  <c r="G297" i="4"/>
  <c r="H297" i="4" s="1"/>
  <c r="G913" i="4"/>
  <c r="H913" i="4" s="1"/>
  <c r="G1351" i="4"/>
  <c r="H1351" i="4" s="1"/>
  <c r="G1215" i="4"/>
  <c r="H1215" i="4" s="1"/>
  <c r="G367" i="4"/>
  <c r="H367" i="4" s="1"/>
  <c r="G33" i="4"/>
  <c r="H33" i="4" s="1"/>
  <c r="G929" i="4"/>
  <c r="H929" i="4" s="1"/>
  <c r="G617" i="4"/>
  <c r="H617" i="4" s="1"/>
  <c r="G588" i="4"/>
  <c r="H588" i="4" s="1"/>
  <c r="G224" i="4"/>
  <c r="H224" i="4" s="1"/>
  <c r="G798" i="4"/>
  <c r="H798" i="4" s="1"/>
  <c r="G1023" i="4"/>
  <c r="H1023" i="4" s="1"/>
  <c r="G1265" i="4"/>
  <c r="H1265" i="4" s="1"/>
  <c r="G946" i="4"/>
  <c r="H946" i="4" s="1"/>
  <c r="G50" i="4"/>
  <c r="H50" i="4" s="1"/>
  <c r="G347" i="4"/>
  <c r="H347" i="4" s="1"/>
  <c r="G734" i="4"/>
  <c r="H734" i="4" s="1"/>
  <c r="G934" i="4"/>
  <c r="H934" i="4" s="1"/>
  <c r="G423" i="4"/>
  <c r="H423" i="4" s="1"/>
  <c r="G683" i="4"/>
  <c r="H683" i="4" s="1"/>
  <c r="G1085" i="4"/>
  <c r="H1085" i="4" s="1"/>
  <c r="G470" i="4"/>
  <c r="H470" i="4" s="1"/>
  <c r="G405" i="4"/>
  <c r="H405" i="4" s="1"/>
  <c r="G805" i="4"/>
  <c r="H805" i="4" s="1"/>
  <c r="G292" i="4"/>
  <c r="H292" i="4" s="1"/>
  <c r="G310" i="4"/>
  <c r="H310" i="4" s="1"/>
  <c r="G865" i="4"/>
  <c r="H865" i="4" s="1"/>
  <c r="G147" i="4"/>
  <c r="H147" i="4" s="1"/>
  <c r="G973" i="4"/>
  <c r="H973" i="4" s="1"/>
  <c r="G240" i="4"/>
  <c r="H240" i="4" s="1"/>
  <c r="G432" i="4"/>
  <c r="H432" i="4" s="1"/>
  <c r="G163" i="4"/>
  <c r="H163" i="4" s="1"/>
  <c r="G662" i="4"/>
  <c r="H662" i="4" s="1"/>
  <c r="G528" i="4"/>
  <c r="H528" i="4" s="1"/>
  <c r="G812" i="4"/>
  <c r="H812" i="4" s="1"/>
  <c r="G1340" i="4"/>
  <c r="H1340" i="4" s="1"/>
  <c r="G778" i="4"/>
  <c r="H778" i="4" s="1"/>
  <c r="G10" i="4"/>
  <c r="H10" i="4" s="1"/>
  <c r="G553" i="4"/>
  <c r="H553" i="4" s="1"/>
  <c r="G1223" i="4"/>
  <c r="H1223" i="4" s="1"/>
  <c r="G555" i="4"/>
  <c r="H555" i="4" s="1"/>
  <c r="G208" i="4"/>
  <c r="H208" i="4" s="1"/>
  <c r="G75" i="4"/>
  <c r="H75" i="4" s="1"/>
  <c r="G886" i="4"/>
  <c r="H886" i="4" s="1"/>
  <c r="G637" i="4"/>
  <c r="H637" i="4" s="1"/>
  <c r="G678" i="4"/>
  <c r="H678" i="4" s="1"/>
  <c r="G1033" i="4"/>
  <c r="H1033" i="4" s="1"/>
  <c r="G920" i="4"/>
  <c r="H920" i="4" s="1"/>
  <c r="G148" i="4"/>
  <c r="H148" i="4" s="1"/>
  <c r="G1325" i="4"/>
  <c r="H1325" i="4" s="1"/>
  <c r="G215" i="4"/>
  <c r="H215" i="4" s="1"/>
  <c r="G1040" i="4"/>
  <c r="H1040" i="4" s="1"/>
  <c r="G745" i="4"/>
  <c r="H745" i="4" s="1"/>
  <c r="G359" i="4"/>
  <c r="H359" i="4" s="1"/>
  <c r="G1025" i="4"/>
  <c r="H1025" i="4" s="1"/>
  <c r="G959" i="4"/>
  <c r="H959" i="4" s="1"/>
  <c r="G1192" i="4"/>
  <c r="H1192" i="4" s="1"/>
  <c r="G882" i="4"/>
  <c r="H882" i="4" s="1"/>
  <c r="G536" i="4"/>
  <c r="H536" i="4" s="1"/>
  <c r="G1068" i="4"/>
  <c r="H1068" i="4" s="1"/>
  <c r="G102" i="4"/>
  <c r="H102" i="4" s="1"/>
  <c r="G916" i="4"/>
  <c r="H916" i="4" s="1"/>
  <c r="G36" i="4"/>
  <c r="H36" i="4" s="1"/>
  <c r="G974" i="4"/>
  <c r="H974" i="4" s="1"/>
  <c r="G380" i="4"/>
  <c r="H380" i="4" s="1"/>
  <c r="G46" i="4"/>
  <c r="H46" i="4" s="1"/>
  <c r="G1220" i="4"/>
  <c r="H1220" i="4" s="1"/>
  <c r="G1251" i="4"/>
  <c r="H1251" i="4" s="1"/>
  <c r="G537" i="4"/>
  <c r="H537" i="4" s="1"/>
  <c r="G1235" i="4"/>
  <c r="H1235" i="4" s="1"/>
  <c r="G302" i="4"/>
  <c r="H302" i="4" s="1"/>
  <c r="G237" i="4"/>
  <c r="H237" i="4" s="1"/>
  <c r="G619" i="4"/>
  <c r="H619" i="4" s="1"/>
  <c r="G44" i="4"/>
  <c r="H44" i="4" s="1"/>
  <c r="G143" i="4"/>
  <c r="H143" i="4" s="1"/>
  <c r="G521" i="4"/>
  <c r="H521" i="4" s="1"/>
  <c r="G598" i="4"/>
  <c r="H598" i="4" s="1"/>
  <c r="G721" i="4"/>
  <c r="H721" i="4" s="1"/>
  <c r="G464" i="4"/>
  <c r="H464" i="4" s="1"/>
  <c r="G833" i="4"/>
  <c r="H833" i="4" s="1"/>
  <c r="G199" i="4"/>
  <c r="H199" i="4" s="1"/>
  <c r="G173" i="4"/>
  <c r="H173" i="4" s="1"/>
  <c r="G1193" i="4"/>
  <c r="H1193" i="4" s="1"/>
  <c r="G714" i="4"/>
  <c r="H714" i="4" s="1"/>
  <c r="G1327" i="4"/>
  <c r="H1327" i="4" s="1"/>
  <c r="G387" i="4"/>
  <c r="H387" i="4" s="1"/>
  <c r="G923" i="4"/>
  <c r="H923" i="4" s="1"/>
  <c r="G273" i="4"/>
  <c r="H273" i="4" s="1"/>
  <c r="G1153" i="4"/>
  <c r="H1153" i="4" s="1"/>
  <c r="G636" i="4"/>
  <c r="H636" i="4" s="1"/>
  <c r="G1288" i="4"/>
  <c r="H1288" i="4" s="1"/>
  <c r="G708" i="4"/>
  <c r="H708" i="4" s="1"/>
  <c r="G398" i="4"/>
  <c r="H398" i="4" s="1"/>
  <c r="G459" i="4"/>
  <c r="H459" i="4" s="1"/>
  <c r="G803" i="4"/>
  <c r="H803" i="4" s="1"/>
  <c r="G736" i="4"/>
  <c r="H736" i="4" s="1"/>
  <c r="G773" i="4"/>
  <c r="H773" i="4" s="1"/>
  <c r="G1012" i="4"/>
  <c r="H1012" i="4" s="1"/>
  <c r="G832" i="4"/>
  <c r="H832" i="4" s="1"/>
  <c r="G85" i="4"/>
  <c r="H85" i="4" s="1"/>
  <c r="G932" i="4"/>
  <c r="H932" i="4" s="1"/>
  <c r="G493" i="4"/>
  <c r="H493" i="4" s="1"/>
  <c r="G1337" i="4"/>
  <c r="H1337" i="4" s="1"/>
  <c r="G895" i="4"/>
  <c r="H895" i="4" s="1"/>
  <c r="G1125" i="4"/>
  <c r="H1125" i="4" s="1"/>
  <c r="G818" i="4"/>
  <c r="H818" i="4" s="1"/>
  <c r="G918" i="4"/>
  <c r="H918" i="4" s="1"/>
  <c r="G910" i="4"/>
  <c r="H910" i="4" s="1"/>
  <c r="G161" i="4"/>
  <c r="H161" i="4" s="1"/>
  <c r="G455" i="4"/>
  <c r="H455" i="4" s="1"/>
  <c r="G883" i="4"/>
  <c r="H883" i="4" s="1"/>
  <c r="G318" i="4"/>
  <c r="H318" i="4" s="1"/>
  <c r="G178" i="4"/>
  <c r="H178" i="4" s="1"/>
  <c r="G848" i="4"/>
  <c r="H848" i="4" s="1"/>
  <c r="G179" i="4"/>
  <c r="H179" i="4" s="1"/>
  <c r="G1021" i="4"/>
  <c r="H1021" i="4" s="1"/>
  <c r="G800" i="4"/>
  <c r="H800" i="4" s="1"/>
  <c r="G39" i="4"/>
  <c r="H39" i="4" s="1"/>
  <c r="G1051" i="4"/>
  <c r="H1051" i="4" s="1"/>
  <c r="G135" i="4"/>
  <c r="H135" i="4" s="1"/>
  <c r="G70" i="4"/>
  <c r="H70" i="4" s="1"/>
  <c r="G795" i="4"/>
  <c r="H795" i="4" s="1"/>
  <c r="G1182" i="4"/>
  <c r="H1182" i="4" s="1"/>
  <c r="G1383" i="4"/>
  <c r="H1383" i="4" s="1"/>
  <c r="G188" i="4"/>
  <c r="H188" i="4" s="1"/>
  <c r="G1261" i="4"/>
  <c r="H1261" i="4" s="1"/>
  <c r="G474" i="4"/>
  <c r="H474" i="4" s="1"/>
  <c r="G944" i="4"/>
  <c r="H944" i="4" s="1"/>
  <c r="G8" i="4"/>
  <c r="H8" i="4" s="1"/>
  <c r="G784" i="4"/>
  <c r="H784" i="4" s="1"/>
  <c r="G1080" i="4"/>
  <c r="H1080" i="4" s="1"/>
  <c r="G497" i="4"/>
  <c r="H497" i="4" s="1"/>
  <c r="G443" i="4"/>
  <c r="H443" i="4" s="1"/>
  <c r="G1062" i="4"/>
  <c r="H1062" i="4" s="1"/>
  <c r="G650" i="4"/>
  <c r="H650" i="4" s="1"/>
  <c r="G1181" i="4"/>
  <c r="H1181" i="4" s="1"/>
  <c r="G219" i="4"/>
  <c r="H219" i="4" s="1"/>
  <c r="G825" i="4"/>
  <c r="H825" i="4" s="1"/>
  <c r="G507" i="4"/>
  <c r="H507" i="4" s="1"/>
  <c r="G66" i="4"/>
  <c r="H66" i="4" s="1"/>
  <c r="G217" i="4"/>
  <c r="H217" i="4" s="1"/>
  <c r="G1128" i="4"/>
  <c r="H1128" i="4" s="1"/>
  <c r="G540" i="4"/>
  <c r="H540" i="4" s="1"/>
  <c r="G921" i="4"/>
  <c r="H921" i="4" s="1"/>
  <c r="G312" i="4"/>
  <c r="H312" i="4" s="1"/>
  <c r="G552" i="4"/>
  <c r="H552" i="4" s="1"/>
  <c r="G492" i="4"/>
  <c r="H492" i="4" s="1"/>
  <c r="G438" i="4"/>
  <c r="H438" i="4" s="1"/>
  <c r="G791" i="4"/>
  <c r="H791" i="4" s="1"/>
  <c r="G88" i="4"/>
  <c r="H88" i="4" s="1"/>
  <c r="G284" i="4"/>
  <c r="H284" i="4" s="1"/>
  <c r="G1233" i="4"/>
  <c r="H1233" i="4" s="1"/>
  <c r="G629" i="4"/>
  <c r="H629" i="4" s="1"/>
  <c r="G1370" i="4"/>
  <c r="H1370" i="4" s="1"/>
  <c r="G831" i="4"/>
  <c r="H831" i="4" s="1"/>
  <c r="G1061" i="4"/>
  <c r="H1061" i="4" s="1"/>
  <c r="G754" i="4"/>
  <c r="H754" i="4" s="1"/>
  <c r="G953" i="4"/>
  <c r="H953" i="4" s="1"/>
  <c r="G1187" i="4"/>
  <c r="H1187" i="4" s="1"/>
  <c r="G806" i="4"/>
  <c r="H806" i="4" s="1"/>
  <c r="G253" i="4"/>
  <c r="H253" i="4" s="1"/>
  <c r="G419" i="4"/>
  <c r="H419" i="4" s="1"/>
  <c r="G660" i="4"/>
  <c r="H660" i="4" s="1"/>
  <c r="G733" i="4"/>
  <c r="H733" i="4" s="1"/>
  <c r="G494" i="4"/>
  <c r="H494" i="4" s="1"/>
  <c r="G451" i="4"/>
  <c r="H451" i="4" s="1"/>
  <c r="G309" i="4"/>
  <c r="H309" i="4" s="1"/>
  <c r="G1381" i="4"/>
  <c r="H1381" i="4" s="1"/>
  <c r="G1228" i="4"/>
  <c r="H1228" i="4" s="1"/>
  <c r="G337" i="4"/>
  <c r="H337" i="4" s="1"/>
  <c r="G838" i="4"/>
  <c r="H838" i="4" s="1"/>
  <c r="G1371" i="4"/>
  <c r="H1371" i="4" s="1"/>
  <c r="G1237" i="4"/>
  <c r="H1237" i="4" s="1"/>
  <c r="G245" i="4"/>
  <c r="H245" i="4" s="1"/>
  <c r="G900" i="4"/>
  <c r="H900" i="4" s="1"/>
  <c r="G1064" i="4"/>
  <c r="H1064" i="4" s="1"/>
  <c r="G615" i="4"/>
  <c r="H615" i="4" s="1"/>
  <c r="G410" i="4"/>
  <c r="H410" i="4" s="1"/>
  <c r="G500" i="4"/>
  <c r="H500" i="4" s="1"/>
  <c r="G452" i="4"/>
  <c r="H452" i="4" s="1"/>
  <c r="G182" i="4"/>
  <c r="H182" i="4" s="1"/>
  <c r="G854" i="4"/>
  <c r="H854" i="4" s="1"/>
  <c r="G917" i="4"/>
  <c r="H917" i="4" s="1"/>
  <c r="G1366" i="4"/>
  <c r="H1366" i="4" s="1"/>
  <c r="G586" i="4"/>
  <c r="H586" i="4" s="1"/>
  <c r="G924" i="4"/>
  <c r="H924" i="4" s="1"/>
  <c r="G53" i="4"/>
  <c r="H53" i="4" s="1"/>
  <c r="G655" i="4"/>
  <c r="H655" i="4" s="1"/>
  <c r="G1292" i="4"/>
  <c r="H1292" i="4" s="1"/>
  <c r="G1309" i="4"/>
  <c r="H1309" i="4" s="1"/>
  <c r="G645" i="4"/>
  <c r="H645" i="4" s="1"/>
  <c r="G980" i="4"/>
  <c r="H980" i="4" s="1"/>
  <c r="G289" i="4"/>
  <c r="H289" i="4" s="1"/>
  <c r="G483" i="4"/>
  <c r="H483" i="4" s="1"/>
  <c r="G93" i="4"/>
  <c r="H93" i="4" s="1"/>
  <c r="G384" i="4"/>
  <c r="H384" i="4" s="1"/>
  <c r="G271" i="4"/>
  <c r="H271" i="4" s="1"/>
  <c r="G624" i="4"/>
  <c r="H624" i="4" s="1"/>
  <c r="G325" i="4"/>
  <c r="H325" i="4" s="1"/>
  <c r="G465" i="4"/>
  <c r="H465" i="4" s="1"/>
  <c r="G1121" i="4"/>
  <c r="H1121" i="4" s="1"/>
  <c r="G796" i="4"/>
  <c r="H796" i="4" s="1"/>
  <c r="G1306" i="4"/>
  <c r="H1306" i="4" s="1"/>
  <c r="G1385" i="4"/>
  <c r="H1385" i="4" s="1"/>
  <c r="G997" i="4"/>
  <c r="H997" i="4" s="1"/>
  <c r="G690" i="4"/>
  <c r="H690" i="4" s="1"/>
  <c r="G970" i="4"/>
  <c r="H970" i="4" s="1"/>
  <c r="G49" i="4"/>
  <c r="H49" i="4" s="1"/>
  <c r="G444" i="4"/>
  <c r="H444" i="4" s="1"/>
  <c r="G172" i="4"/>
  <c r="H172" i="4" s="1"/>
  <c r="G12" i="4"/>
  <c r="H12" i="4" s="1"/>
  <c r="G1324" i="4"/>
  <c r="H1324" i="4" s="1"/>
  <c r="G687" i="4"/>
  <c r="H687" i="4" s="1"/>
  <c r="G1205" i="4"/>
  <c r="H1205" i="4" s="1"/>
  <c r="G1081" i="4"/>
  <c r="H1081" i="4" s="1"/>
  <c r="G233" i="4"/>
  <c r="H233" i="4" s="1"/>
  <c r="G719" i="4"/>
  <c r="H719" i="4" s="1"/>
  <c r="G822" i="4"/>
  <c r="H822" i="4" s="1"/>
  <c r="G280" i="4"/>
  <c r="H280" i="4" s="1"/>
  <c r="G1105" i="4"/>
  <c r="H1105" i="4" s="1"/>
  <c r="G1356" i="4"/>
  <c r="H1356" i="4" s="1"/>
  <c r="G368" i="4"/>
  <c r="H368" i="4" s="1"/>
  <c r="G200" i="4"/>
  <c r="H200" i="4" s="1"/>
  <c r="G1214" i="4"/>
  <c r="H1214" i="4" s="1"/>
  <c r="G1293" i="4"/>
  <c r="H1293" i="4" s="1"/>
  <c r="G522" i="4"/>
  <c r="H522" i="4" s="1"/>
  <c r="G760" i="4"/>
  <c r="H760" i="4" s="1"/>
  <c r="G912" i="4"/>
  <c r="H912" i="4" s="1"/>
  <c r="G488" i="4"/>
  <c r="H488" i="4" s="1"/>
  <c r="G580" i="4"/>
  <c r="H580" i="4" s="1"/>
  <c r="G1035" i="4"/>
  <c r="H1035" i="4" s="1"/>
  <c r="G227" i="4"/>
  <c r="H227" i="4" s="1"/>
  <c r="G689" i="4"/>
  <c r="H689" i="4" s="1"/>
  <c r="G123" i="4"/>
  <c r="H123" i="4" s="1"/>
  <c r="G117" i="4"/>
  <c r="H117" i="4" s="1"/>
  <c r="G1333" i="4"/>
  <c r="H1333" i="4" s="1"/>
  <c r="G134" i="4"/>
  <c r="H134" i="4" s="1"/>
  <c r="G956" i="4"/>
  <c r="H956" i="4" s="1"/>
  <c r="G25" i="4"/>
  <c r="H25" i="4" s="1"/>
  <c r="G373" i="4"/>
  <c r="H373" i="4" s="1"/>
  <c r="G575" i="4"/>
  <c r="H575" i="4" s="1"/>
  <c r="G639" i="4"/>
  <c r="H639" i="4" s="1"/>
  <c r="G707" i="4"/>
  <c r="H707" i="4" s="1"/>
  <c r="G1024" i="4"/>
  <c r="H1024" i="4" s="1"/>
  <c r="G1242" i="4"/>
  <c r="H1242" i="4" s="1"/>
  <c r="G1312" i="4"/>
  <c r="H1312" i="4" s="1"/>
  <c r="G933" i="4"/>
  <c r="H933" i="4" s="1"/>
  <c r="G626" i="4"/>
  <c r="H626" i="4" s="1"/>
  <c r="G1176" i="4"/>
  <c r="H1176" i="4" s="1"/>
  <c r="G473" i="4"/>
  <c r="H473" i="4" s="1"/>
  <c r="G579" i="4"/>
  <c r="H579" i="4" s="1"/>
  <c r="G128" i="4"/>
  <c r="H128" i="4" s="1"/>
  <c r="G241" i="4"/>
  <c r="H241" i="4" s="1"/>
  <c r="G45" i="4"/>
  <c r="H45" i="4" s="1"/>
  <c r="G468" i="4"/>
  <c r="H468" i="4" s="1"/>
  <c r="G1052" i="4"/>
  <c r="H1052" i="4" s="1"/>
  <c r="G835" i="4"/>
  <c r="H835" i="4" s="1"/>
  <c r="G1076" i="4"/>
  <c r="H1076" i="4" s="1"/>
  <c r="G469" i="4"/>
  <c r="H469" i="4" s="1"/>
  <c r="G190" i="4"/>
  <c r="H190" i="4" s="1"/>
  <c r="G113" i="4"/>
  <c r="H113" i="4" s="1"/>
  <c r="G851" i="4"/>
  <c r="H851" i="4" s="1"/>
  <c r="G205" i="4"/>
  <c r="H205" i="4" s="1"/>
  <c r="G549" i="4"/>
  <c r="H549" i="4" s="1"/>
  <c r="G1011" i="4"/>
  <c r="H1011" i="4" s="1"/>
  <c r="G567" i="4"/>
  <c r="H567" i="4" s="1"/>
  <c r="G1330" i="4"/>
  <c r="H1330" i="4" s="1"/>
  <c r="G1149" i="4"/>
  <c r="H1149" i="4" s="1"/>
  <c r="G458" i="4"/>
  <c r="H458" i="4" s="1"/>
  <c r="G614" i="4"/>
  <c r="H614" i="4" s="1"/>
  <c r="G729" i="4"/>
  <c r="H729" i="4" s="1"/>
  <c r="G320" i="4"/>
  <c r="H320" i="4" s="1"/>
  <c r="G1219" i="4"/>
  <c r="H1219" i="4" s="1"/>
  <c r="G828" i="4"/>
  <c r="H828" i="4" s="1"/>
  <c r="G653" i="4"/>
  <c r="H653" i="4" s="1"/>
  <c r="G606" i="4"/>
  <c r="H606" i="4" s="1"/>
  <c r="G1342" i="4"/>
  <c r="H1342" i="4" s="1"/>
  <c r="G904" i="4"/>
  <c r="H904" i="4" s="1"/>
  <c r="G1164" i="4"/>
  <c r="H1164" i="4" s="1"/>
  <c r="G1369" i="4"/>
  <c r="H1369" i="4" s="1"/>
  <c r="G1355" i="4"/>
  <c r="H1355" i="4" s="1"/>
  <c r="G1307" i="4"/>
  <c r="H1307" i="4" s="1"/>
  <c r="G206" i="4"/>
  <c r="H206" i="4" s="1"/>
  <c r="G891" i="4"/>
  <c r="H891" i="4" s="1"/>
  <c r="G856" i="4"/>
  <c r="H856" i="4" s="1"/>
  <c r="G439" i="4"/>
  <c r="H439" i="4" s="1"/>
  <c r="G1336" i="4"/>
  <c r="H1336" i="4" s="1"/>
  <c r="G1178" i="4"/>
  <c r="H1178" i="4" s="1"/>
  <c r="G1239" i="4"/>
  <c r="H1239" i="4" s="1"/>
  <c r="G1353" i="4"/>
  <c r="H1353" i="4" s="1"/>
  <c r="G562" i="4"/>
  <c r="H562" i="4" s="1"/>
  <c r="G764" i="4"/>
  <c r="H764" i="4" s="1"/>
  <c r="G21" i="4"/>
  <c r="H21" i="4" s="1"/>
  <c r="G735" i="4"/>
  <c r="H735" i="4" s="1"/>
  <c r="G702" i="4"/>
  <c r="H702" i="4" s="1"/>
  <c r="G774" i="4"/>
  <c r="H774" i="4" s="1"/>
  <c r="G308" i="4"/>
  <c r="H308" i="4" s="1"/>
  <c r="G321" i="4"/>
  <c r="H321" i="4" s="1"/>
  <c r="G814" i="4"/>
  <c r="H814" i="4" s="1"/>
  <c r="G747" i="4"/>
  <c r="H747" i="4" s="1"/>
  <c r="G286" i="4"/>
  <c r="H286" i="4" s="1"/>
  <c r="G301" i="4"/>
  <c r="H301" i="4" s="1"/>
  <c r="G819" i="4"/>
  <c r="H819" i="4" s="1"/>
  <c r="G456" i="4"/>
  <c r="H456" i="4" s="1"/>
  <c r="G1083" i="4"/>
  <c r="H1083" i="4" s="1"/>
  <c r="G441" i="4"/>
  <c r="H441" i="4" s="1"/>
  <c r="G744" i="4"/>
  <c r="H744" i="4" s="1"/>
  <c r="G846" i="4"/>
  <c r="H846" i="4" s="1"/>
  <c r="G9" i="4"/>
  <c r="H9" i="4" s="1"/>
  <c r="G1266" i="4"/>
  <c r="H1266" i="4" s="1"/>
  <c r="G957" i="4"/>
  <c r="H957" i="4" s="1"/>
  <c r="G394" i="4"/>
  <c r="H394" i="4" s="1"/>
  <c r="G541" i="4"/>
  <c r="H541" i="4" s="1"/>
  <c r="G563" i="4"/>
  <c r="H563" i="4" s="1"/>
  <c r="G153" i="4"/>
  <c r="H153" i="4" s="1"/>
  <c r="G232" i="4"/>
  <c r="H232" i="4" s="1"/>
  <c r="G751" i="4"/>
  <c r="H751" i="4" s="1"/>
  <c r="G31" i="4"/>
  <c r="H31" i="4" s="1"/>
  <c r="G355" i="4"/>
  <c r="H355" i="4" s="1"/>
  <c r="G1027" i="4"/>
  <c r="H1027" i="4" s="1"/>
  <c r="G585" i="4"/>
  <c r="H585" i="4" s="1"/>
  <c r="G1017" i="4"/>
  <c r="H1017" i="4" s="1"/>
  <c r="G1049" i="4"/>
  <c r="H1049" i="4" s="1"/>
  <c r="G1272" i="4"/>
  <c r="H1272" i="4" s="1"/>
  <c r="G996" i="4"/>
  <c r="H996" i="4" s="1"/>
  <c r="G255" i="4"/>
  <c r="H255" i="4" s="1"/>
  <c r="G19" i="4"/>
  <c r="H19" i="4" s="1"/>
  <c r="G1190" i="4"/>
  <c r="H1190" i="4" s="1"/>
  <c r="G189" i="4"/>
  <c r="H189" i="4" s="1"/>
  <c r="G95" i="4"/>
  <c r="H95" i="4" s="1"/>
  <c r="G1368" i="4"/>
  <c r="H1368" i="4" s="1"/>
  <c r="G1166" i="4"/>
  <c r="H1166" i="4" s="1"/>
  <c r="G1280" i="4"/>
  <c r="H1280" i="4" s="1"/>
  <c r="G434" i="4"/>
  <c r="H434" i="4" s="1"/>
  <c r="G1260" i="4"/>
  <c r="H1260" i="4" s="1"/>
  <c r="G765" i="4"/>
  <c r="H765" i="4" s="1"/>
  <c r="G1249" i="4"/>
  <c r="H1249" i="4" s="1"/>
  <c r="G369" i="4"/>
  <c r="H369" i="4" s="1"/>
  <c r="G195" i="4"/>
  <c r="H195" i="4" s="1"/>
  <c r="G576" i="4"/>
  <c r="H576" i="4" s="1"/>
  <c r="G175" i="4"/>
  <c r="H175" i="4" s="1"/>
  <c r="G646" i="4"/>
  <c r="H646" i="4" s="1"/>
  <c r="G140" i="4"/>
  <c r="H140" i="4" s="1"/>
  <c r="G703" i="4"/>
  <c r="H703" i="4" s="1"/>
  <c r="G52" i="4"/>
  <c r="H52" i="4" s="1"/>
  <c r="G463" i="4"/>
  <c r="H463" i="4" s="1"/>
  <c r="G41" i="4"/>
  <c r="H41" i="4" s="1"/>
  <c r="G632" i="4"/>
  <c r="H632" i="4" s="1"/>
  <c r="G972" i="4"/>
  <c r="H972" i="4" s="1"/>
  <c r="G732" i="4"/>
  <c r="H732" i="4" s="1"/>
  <c r="G1004" i="4"/>
  <c r="H1004" i="4" s="1"/>
  <c r="G107" i="4"/>
  <c r="H107" i="4" s="1"/>
  <c r="G401" i="4"/>
  <c r="H401" i="4" s="1"/>
  <c r="G1202" i="4"/>
  <c r="H1202" i="4" s="1"/>
  <c r="G1308" i="4"/>
  <c r="H1308" i="4" s="1"/>
  <c r="G330" i="4"/>
  <c r="H330" i="4" s="1"/>
  <c r="G395" i="4"/>
  <c r="H395" i="4" s="1"/>
  <c r="G396" i="4"/>
  <c r="H396" i="4" s="1"/>
  <c r="G936" i="4"/>
  <c r="H936" i="4" s="1"/>
  <c r="G534" i="4"/>
  <c r="H534" i="4" s="1"/>
  <c r="G532" i="4"/>
  <c r="H532" i="4" s="1"/>
  <c r="G1028" i="4"/>
  <c r="H1028" i="4" s="1"/>
  <c r="G104" i="4"/>
  <c r="H104" i="4" s="1"/>
  <c r="G799" i="4"/>
  <c r="H799" i="4" s="1"/>
  <c r="G22" i="4"/>
  <c r="H22" i="4" s="1"/>
  <c r="G793" i="4"/>
  <c r="H793" i="4" s="1"/>
  <c r="G813" i="4"/>
  <c r="H813" i="4" s="1"/>
  <c r="G1131" i="4"/>
  <c r="H1131" i="4" s="1"/>
  <c r="G782" i="4"/>
  <c r="H782" i="4" s="1"/>
  <c r="G110" i="4"/>
  <c r="H110" i="4" s="1"/>
  <c r="G315" i="4"/>
  <c r="H315" i="4" s="1"/>
  <c r="G54" i="4"/>
  <c r="H54" i="4" s="1"/>
  <c r="G768" i="4"/>
  <c r="H768" i="4" s="1"/>
  <c r="G225" i="4"/>
  <c r="H225" i="4" s="1"/>
  <c r="G1295" i="4"/>
  <c r="H1295" i="4" s="1"/>
  <c r="G1102" i="4"/>
  <c r="H1102" i="4" s="1"/>
  <c r="G1207" i="4"/>
  <c r="H1207" i="4" s="1"/>
  <c r="G306" i="4"/>
  <c r="H306" i="4" s="1"/>
  <c r="G684" i="4"/>
  <c r="H684" i="4" s="1"/>
  <c r="G1100" i="4"/>
  <c r="H1100" i="4" s="1"/>
  <c r="G136" i="4"/>
  <c r="H136" i="4" s="1"/>
  <c r="G1047" i="4"/>
  <c r="H1047" i="4" s="1"/>
  <c r="G1360" i="4"/>
  <c r="H1360" i="4" s="1"/>
  <c r="G1104" i="4"/>
  <c r="H1104" i="4" s="1"/>
  <c r="G1209" i="4"/>
  <c r="H1209" i="4" s="1"/>
  <c r="G1352" i="4"/>
  <c r="H1352" i="4" s="1"/>
  <c r="G144" i="4"/>
  <c r="H144" i="4" s="1"/>
  <c r="G753" i="4"/>
  <c r="H753" i="4" s="1"/>
  <c r="G605" i="4"/>
  <c r="H605" i="4" s="1"/>
  <c r="G1200" i="4"/>
  <c r="H1200" i="4" s="1"/>
  <c r="G481" i="4"/>
  <c r="H481" i="4" s="1"/>
  <c r="G1173" i="4"/>
  <c r="H1173" i="4" s="1"/>
  <c r="G413" i="4"/>
  <c r="H413" i="4" s="1"/>
  <c r="G767" i="4"/>
  <c r="H767" i="4" s="1"/>
  <c r="G1129" i="4"/>
  <c r="H1129" i="4" s="1"/>
  <c r="G118" i="4"/>
  <c r="H118" i="4" s="1"/>
  <c r="G181" i="4"/>
  <c r="H181" i="4" s="1"/>
  <c r="G857" i="4"/>
  <c r="H857" i="4" s="1"/>
  <c r="G1323" i="4"/>
  <c r="H1323" i="4" s="1"/>
  <c r="G1162" i="4"/>
  <c r="H1162" i="4" s="1"/>
  <c r="G266" i="4"/>
  <c r="H266" i="4" s="1"/>
  <c r="G248" i="4"/>
  <c r="H248" i="4" s="1"/>
  <c r="G311" i="4"/>
  <c r="H311" i="4" s="1"/>
  <c r="G663" i="4"/>
  <c r="H663" i="4" s="1"/>
  <c r="G37" i="4"/>
  <c r="H37" i="4" s="1"/>
  <c r="G385" i="4"/>
  <c r="H385" i="4" s="1"/>
  <c r="G1003" i="4"/>
  <c r="H1003" i="4" s="1"/>
  <c r="G1144" i="4"/>
  <c r="H1144" i="4" s="1"/>
  <c r="G631" i="4"/>
  <c r="H631" i="4" s="1"/>
  <c r="G420" i="4"/>
  <c r="H420" i="4" s="1"/>
  <c r="G543" i="4"/>
  <c r="H543" i="4" s="1"/>
  <c r="G561" i="4"/>
  <c r="H561" i="4" s="1"/>
  <c r="G892" i="4"/>
  <c r="H892" i="4" s="1"/>
  <c r="G447" i="4"/>
  <c r="H447" i="4" s="1"/>
  <c r="G1177" i="4"/>
  <c r="H1177" i="4" s="1"/>
  <c r="G695" i="4"/>
  <c r="H695" i="4" s="1"/>
  <c r="G183" i="4"/>
  <c r="H183" i="4" s="1"/>
  <c r="G356" i="4"/>
  <c r="H356" i="4" s="1"/>
  <c r="G360" i="4"/>
  <c r="H360" i="4" s="1"/>
  <c r="G1222" i="4"/>
  <c r="H1222" i="4" s="1"/>
  <c r="G1038" i="4"/>
  <c r="H1038" i="4" s="1"/>
  <c r="G1138" i="4"/>
  <c r="H1138" i="4" s="1"/>
  <c r="G242" i="4"/>
  <c r="H242" i="4" s="1"/>
  <c r="H1801" i="4"/>
  <c r="H1631" i="4"/>
  <c r="H1401" i="4"/>
  <c r="H1965" i="4"/>
  <c r="H1575" i="4"/>
  <c r="H1604" i="4"/>
  <c r="U1120" i="4" l="1"/>
  <c r="AL1120" i="4"/>
  <c r="AR1379" i="4"/>
  <c r="O1928" i="4"/>
  <c r="AQ1928" i="4" s="1"/>
  <c r="AR1827" i="4"/>
  <c r="AR281" i="4"/>
  <c r="AR823" i="4"/>
  <c r="AR1445" i="4"/>
  <c r="AR1651" i="4"/>
  <c r="AR1532" i="4"/>
  <c r="AQ281" i="4"/>
  <c r="AQ1827" i="4"/>
  <c r="AQ823" i="4"/>
  <c r="AQ1445" i="4"/>
  <c r="AQ1651" i="4"/>
  <c r="AQ1532" i="4"/>
  <c r="AQ1379" i="4"/>
  <c r="O1535" i="4"/>
  <c r="AR1535" i="4" s="1"/>
  <c r="O1796" i="4"/>
  <c r="AR1796" i="4" s="1"/>
  <c r="O975" i="4"/>
  <c r="AR975" i="4" s="1"/>
  <c r="O988" i="4"/>
  <c r="AR988" i="4" s="1"/>
  <c r="O508" i="4"/>
  <c r="AR508" i="4" s="1"/>
  <c r="O334" i="4"/>
  <c r="AR334" i="4" s="1"/>
  <c r="O640" i="4"/>
  <c r="AR640" i="4" s="1"/>
  <c r="O341" i="4"/>
  <c r="AR341" i="4" s="1"/>
  <c r="O1401" i="4"/>
  <c r="AR1401" i="4" s="1"/>
  <c r="O40" i="4"/>
  <c r="AR40" i="4" s="1"/>
  <c r="O1050" i="4"/>
  <c r="AR1050" i="4" s="1"/>
  <c r="O1326" i="4"/>
  <c r="AR1326" i="4" s="1"/>
  <c r="O1577" i="4"/>
  <c r="AR1577" i="4" s="1"/>
  <c r="AJ1836" i="4"/>
  <c r="AN1836" i="4" s="1"/>
  <c r="AJ1083" i="4"/>
  <c r="AJ206" i="4"/>
  <c r="AJ378" i="4"/>
  <c r="AJ1681" i="4"/>
  <c r="AJ134" i="4"/>
  <c r="AJ587" i="4"/>
  <c r="AJ1624" i="4"/>
  <c r="AJ729" i="4"/>
  <c r="AJ103" i="4"/>
  <c r="AJ1213" i="4"/>
  <c r="AJ1040" i="4"/>
  <c r="AJ54" i="4"/>
  <c r="AJ104" i="4"/>
  <c r="AJ823" i="4"/>
  <c r="AJ1224" i="4"/>
  <c r="AJ185" i="4"/>
  <c r="AJ427" i="4"/>
  <c r="AJ1257" i="4"/>
  <c r="AJ145" i="4"/>
  <c r="AJ783" i="4"/>
  <c r="AJ1008" i="4"/>
  <c r="AJ1828" i="4"/>
  <c r="AN1828" i="4" s="1"/>
  <c r="AJ727" i="4"/>
  <c r="AJ611" i="4"/>
  <c r="AJ16" i="4"/>
  <c r="AJ456" i="4"/>
  <c r="AJ610" i="4"/>
  <c r="AJ565" i="4"/>
  <c r="AJ422" i="4"/>
  <c r="AJ194" i="4"/>
  <c r="AJ736" i="4"/>
  <c r="AJ24" i="4"/>
  <c r="AJ851" i="4"/>
  <c r="AJ1574" i="4"/>
  <c r="AJ158" i="4"/>
  <c r="AJ687" i="4"/>
  <c r="AJ524" i="4"/>
  <c r="AJ338" i="4"/>
  <c r="AJ970" i="4"/>
  <c r="AJ1366" i="4"/>
  <c r="AJ800" i="4"/>
  <c r="AJ585" i="4"/>
  <c r="AJ510" i="4"/>
  <c r="AJ1578" i="4"/>
  <c r="AJ723" i="4"/>
  <c r="AJ1541" i="4"/>
  <c r="AJ1536" i="4"/>
  <c r="AJ1015" i="4"/>
  <c r="AJ909" i="4"/>
  <c r="AJ1361" i="4"/>
  <c r="AJ1715" i="4"/>
  <c r="AJ1702" i="4"/>
  <c r="AJ1474" i="4"/>
  <c r="AJ1892" i="4"/>
  <c r="AN1892" i="4" s="1"/>
  <c r="AJ262" i="4"/>
  <c r="AJ642" i="4"/>
  <c r="AJ1165" i="4"/>
  <c r="AJ1248" i="4"/>
  <c r="AJ884" i="4"/>
  <c r="AJ1033" i="4"/>
  <c r="AJ902" i="4"/>
  <c r="AJ735" i="4"/>
  <c r="AJ350" i="4"/>
  <c r="AJ1389" i="4"/>
  <c r="AJ1141" i="4"/>
  <c r="AJ535" i="4"/>
  <c r="AJ35" i="4"/>
  <c r="AJ663" i="4"/>
  <c r="AJ1842" i="4"/>
  <c r="AN1842" i="4" s="1"/>
  <c r="AJ1076" i="4"/>
  <c r="AJ719" i="4"/>
  <c r="AJ1332" i="4"/>
  <c r="AJ619" i="4"/>
  <c r="AJ561" i="4"/>
  <c r="AJ500" i="4"/>
  <c r="AJ467" i="4"/>
  <c r="AJ1147" i="4"/>
  <c r="AJ1437" i="4"/>
  <c r="AJ43" i="4"/>
  <c r="AJ1586" i="4"/>
  <c r="AJ676" i="4"/>
  <c r="AJ1966" i="4"/>
  <c r="AN1966" i="4" s="1"/>
  <c r="AJ1852" i="4"/>
  <c r="AN1852" i="4" s="1"/>
  <c r="AJ769" i="4"/>
  <c r="AJ1196" i="4"/>
  <c r="AJ974" i="4"/>
  <c r="AJ749" i="4"/>
  <c r="AJ61" i="4"/>
  <c r="AJ1394" i="4"/>
  <c r="AJ1974" i="4"/>
  <c r="AN1974" i="4" s="1"/>
  <c r="AJ452" i="4"/>
  <c r="AJ446" i="4"/>
  <c r="AJ537" i="4"/>
  <c r="AJ1902" i="4"/>
  <c r="AN1902" i="4" s="1"/>
  <c r="AJ856" i="4"/>
  <c r="AJ711" i="4"/>
  <c r="AJ818" i="4"/>
  <c r="AJ1318" i="4"/>
  <c r="AJ430" i="4"/>
  <c r="AJ598" i="4"/>
  <c r="AJ198" i="4"/>
  <c r="AJ281" i="4"/>
  <c r="AJ165" i="4"/>
  <c r="AJ1958" i="4"/>
  <c r="AN1958" i="4" s="1"/>
  <c r="AJ1359" i="4"/>
  <c r="AJ1797" i="4"/>
  <c r="AN1797" i="4" s="1"/>
  <c r="AJ1601" i="4"/>
  <c r="AJ1775" i="4"/>
  <c r="AN1775" i="4" s="1"/>
  <c r="AJ1388" i="4"/>
  <c r="AJ948" i="4"/>
  <c r="AJ1464" i="4"/>
  <c r="AJ1893" i="4"/>
  <c r="AN1893" i="4" s="1"/>
  <c r="AJ1254" i="4"/>
  <c r="AJ1223" i="4"/>
  <c r="AJ387" i="4"/>
  <c r="AJ476" i="4"/>
  <c r="AJ493" i="4"/>
  <c r="AJ1406" i="4"/>
  <c r="AJ1171" i="4"/>
  <c r="AJ109" i="4"/>
  <c r="AJ415" i="4"/>
  <c r="AJ393" i="4"/>
  <c r="AJ1178" i="4"/>
  <c r="AJ1580" i="4"/>
  <c r="AJ951" i="4"/>
  <c r="AJ1252" i="4"/>
  <c r="AJ1369" i="4"/>
  <c r="AJ1091" i="4"/>
  <c r="AJ372" i="4"/>
  <c r="AJ204" i="4"/>
  <c r="AJ1436" i="4"/>
  <c r="AJ707" i="4"/>
  <c r="AJ1339" i="4"/>
  <c r="AJ105" i="4"/>
  <c r="AJ1138" i="4"/>
  <c r="AJ1564" i="4"/>
  <c r="AJ1146" i="4"/>
  <c r="AJ429" i="4"/>
  <c r="AJ1674" i="4"/>
  <c r="AJ1571" i="4"/>
  <c r="AJ231" i="4"/>
  <c r="AJ1522" i="4"/>
  <c r="AJ940" i="4"/>
  <c r="AJ971" i="4"/>
  <c r="AJ1360" i="4"/>
  <c r="AJ242" i="4"/>
  <c r="AJ1064" i="4"/>
  <c r="AJ62" i="4"/>
  <c r="AJ557" i="4"/>
  <c r="AJ241" i="4"/>
  <c r="AJ1280" i="4"/>
  <c r="AJ60" i="4"/>
  <c r="AJ1037" i="4"/>
  <c r="AJ332" i="4"/>
  <c r="AJ1395" i="4"/>
  <c r="AJ1061" i="4"/>
  <c r="AJ973" i="4"/>
  <c r="AJ593" i="4"/>
  <c r="AJ445" i="4"/>
  <c r="AJ1111" i="4"/>
  <c r="AJ866" i="4"/>
  <c r="AJ395" i="4"/>
  <c r="AJ229" i="4"/>
  <c r="AJ1603" i="4"/>
  <c r="AJ1396" i="4"/>
  <c r="AJ1357" i="4"/>
  <c r="AJ169" i="4"/>
  <c r="AJ738" i="4"/>
  <c r="AJ1743" i="4"/>
  <c r="AN1743" i="4" s="1"/>
  <c r="AJ926" i="4"/>
  <c r="AJ1607" i="4"/>
  <c r="AJ1005" i="4"/>
  <c r="AJ1308" i="4"/>
  <c r="AJ1240" i="4"/>
  <c r="AJ592" i="4"/>
  <c r="AJ1001" i="4"/>
  <c r="AJ12" i="4"/>
  <c r="AJ1106" i="4"/>
  <c r="AJ157" i="4"/>
  <c r="AJ86" i="4"/>
  <c r="AJ708" i="4"/>
  <c r="AJ398" i="4"/>
  <c r="AJ1160" i="4"/>
  <c r="AJ854" i="4"/>
  <c r="AJ173" i="4"/>
  <c r="AJ1511" i="4"/>
  <c r="AJ966" i="4"/>
  <c r="AJ479" i="4"/>
  <c r="AJ1427" i="4"/>
  <c r="AJ1006" i="4"/>
  <c r="AJ999" i="4"/>
  <c r="AJ1122" i="4"/>
  <c r="AJ908" i="4"/>
  <c r="AJ174" i="4"/>
  <c r="AJ1938" i="4"/>
  <c r="AN1938" i="4" s="1"/>
  <c r="AJ516" i="4"/>
  <c r="AJ1884" i="4"/>
  <c r="AN1884" i="4" s="1"/>
  <c r="AJ1242" i="4"/>
  <c r="AJ678" i="4"/>
  <c r="AJ1162" i="4"/>
  <c r="AJ822" i="4"/>
  <c r="AJ1249" i="4"/>
  <c r="AJ404" i="4"/>
  <c r="AJ1491" i="4"/>
  <c r="AJ1860" i="4"/>
  <c r="AN1860" i="4" s="1"/>
  <c r="AJ797" i="4"/>
  <c r="AJ1782" i="4"/>
  <c r="AN1782" i="4" s="1"/>
  <c r="AJ1382" i="4"/>
  <c r="AJ745" i="4"/>
  <c r="AJ1144" i="4"/>
  <c r="AJ1266" i="4"/>
  <c r="AJ1182" i="4"/>
  <c r="AJ451" i="4"/>
  <c r="AJ98" i="4"/>
  <c r="AJ1211" i="4"/>
  <c r="AJ434" i="4"/>
  <c r="AJ348" i="4"/>
  <c r="AJ78" i="4"/>
  <c r="AJ1372" i="4"/>
  <c r="AJ1626" i="4"/>
  <c r="AJ1430" i="4"/>
  <c r="AJ1117" i="4"/>
  <c r="AJ188" i="4"/>
  <c r="AJ840" i="4"/>
  <c r="AJ1207" i="4"/>
  <c r="AJ375" i="4"/>
  <c r="AJ102" i="4"/>
  <c r="AJ615" i="4"/>
  <c r="AJ172" i="4"/>
  <c r="AJ133" i="4"/>
  <c r="AJ1390" i="4"/>
  <c r="AJ792" i="4"/>
  <c r="AJ151" i="4"/>
  <c r="AJ1016" i="4"/>
  <c r="AJ1866" i="4"/>
  <c r="AN1866" i="4" s="1"/>
  <c r="AJ1312" i="4"/>
  <c r="AJ543" i="4"/>
  <c r="AJ248" i="4"/>
  <c r="AJ521" i="4"/>
  <c r="AJ1381" i="4"/>
  <c r="AJ1078" i="4"/>
  <c r="AJ18" i="4"/>
  <c r="AJ1189" i="4"/>
  <c r="AJ314" i="4"/>
  <c r="AJ1151" i="4"/>
  <c r="AJ608" i="4"/>
  <c r="AJ1609" i="4"/>
  <c r="AJ326" i="4"/>
  <c r="AJ1668" i="4"/>
  <c r="AJ1358" i="4"/>
  <c r="AJ1347" i="4"/>
  <c r="AJ578" i="4"/>
  <c r="AJ440" i="4"/>
  <c r="AJ706" i="4"/>
  <c r="AJ1317" i="4"/>
  <c r="AJ162" i="4"/>
  <c r="AJ562" i="4"/>
  <c r="AJ1049" i="4"/>
  <c r="AJ563" i="4"/>
  <c r="AJ944" i="4"/>
  <c r="AJ39" i="4"/>
  <c r="AJ1890" i="4"/>
  <c r="AN1890" i="4" s="1"/>
  <c r="AJ758" i="4"/>
  <c r="AJ698" i="4"/>
  <c r="AJ814" i="4"/>
  <c r="AJ72" i="4"/>
  <c r="AJ175" i="4"/>
  <c r="AJ959" i="4"/>
  <c r="AJ1333" i="4"/>
  <c r="AJ924" i="4"/>
  <c r="AJ716" i="4"/>
  <c r="AJ423" i="4"/>
  <c r="AJ1561" i="4"/>
  <c r="AJ1184" i="4"/>
  <c r="AJ1950" i="4"/>
  <c r="AN1950" i="4" s="1"/>
  <c r="AJ108" i="4"/>
  <c r="AJ1992" i="4"/>
  <c r="AN1992" i="4" s="1"/>
  <c r="AJ1480" i="4"/>
  <c r="AJ869" i="4"/>
  <c r="AJ1334" i="4"/>
  <c r="AJ904" i="4"/>
  <c r="AJ896" i="4"/>
  <c r="AJ75" i="4"/>
  <c r="AJ401" i="4"/>
  <c r="AJ835" i="4"/>
  <c r="AJ1644" i="4"/>
  <c r="AJ857" i="4"/>
  <c r="AJ886" i="4"/>
  <c r="AJ1176" i="4"/>
  <c r="AJ233" i="4"/>
  <c r="AJ842" i="4"/>
  <c r="AJ284" i="4"/>
  <c r="AJ660" i="4"/>
  <c r="AJ144" i="4"/>
  <c r="AJ1265" i="4"/>
  <c r="AJ176" i="4"/>
  <c r="AJ1368" i="4"/>
  <c r="AJ518" i="4"/>
  <c r="AJ237" i="4"/>
  <c r="AJ13" i="4"/>
  <c r="AJ325" i="4"/>
  <c r="AJ653" i="4"/>
  <c r="AJ306" i="4"/>
  <c r="AJ1004" i="4"/>
  <c r="AJ739" i="4"/>
  <c r="AJ1297" i="4"/>
  <c r="AJ1102" i="4"/>
  <c r="AJ528" i="4"/>
  <c r="AJ793" i="4"/>
  <c r="AJ586" i="4"/>
  <c r="AJ513" i="4"/>
  <c r="AJ1220" i="4"/>
  <c r="AJ178" i="4"/>
  <c r="AJ644" i="4"/>
  <c r="AJ354" i="4"/>
  <c r="AJ123" i="4"/>
  <c r="AJ1854" i="4"/>
  <c r="AN1854" i="4" s="1"/>
  <c r="AJ222" i="4"/>
  <c r="AJ228" i="4"/>
  <c r="AJ341" i="4"/>
  <c r="AJ112" i="4"/>
  <c r="AJ1928" i="4"/>
  <c r="AN1928" i="4" s="1"/>
  <c r="AJ431" i="4"/>
  <c r="AJ256" i="4"/>
  <c r="AJ1465" i="4"/>
  <c r="AJ1328" i="4"/>
  <c r="AJ336" i="4"/>
  <c r="AJ319" i="4"/>
  <c r="AJ564" i="4"/>
  <c r="AJ1482" i="4"/>
  <c r="AJ629" i="4"/>
  <c r="AJ297" i="4"/>
  <c r="AJ1202" i="4"/>
  <c r="AJ900" i="4"/>
  <c r="AJ49" i="4"/>
  <c r="AJ90" i="4"/>
  <c r="AJ511" i="4"/>
  <c r="AJ426" i="4"/>
  <c r="AJ342" i="4"/>
  <c r="AJ987" i="4"/>
  <c r="AJ695" i="4"/>
  <c r="AJ1028" i="4"/>
  <c r="AJ200" i="4"/>
  <c r="AJ795" i="4"/>
  <c r="AJ1210" i="4"/>
  <c r="AJ270" i="4"/>
  <c r="AJ1084" i="4"/>
  <c r="AJ230" i="4"/>
  <c r="AJ1908" i="4"/>
  <c r="AN1908" i="4" s="1"/>
  <c r="AJ1639" i="4"/>
  <c r="AJ1241" i="4"/>
  <c r="AJ1932" i="4"/>
  <c r="AN1932" i="4" s="1"/>
  <c r="AJ1096" i="4"/>
  <c r="AJ1669" i="4"/>
  <c r="AJ626" i="4"/>
  <c r="AJ634" i="4"/>
  <c r="AJ1166" i="4"/>
  <c r="AJ883" i="4"/>
  <c r="AJ330" i="4"/>
  <c r="AJ143" i="4"/>
  <c r="AJ309" i="4"/>
  <c r="AJ1692" i="4"/>
  <c r="AJ1722" i="4"/>
  <c r="AJ1479" i="4"/>
  <c r="AJ968" i="4"/>
  <c r="AJ1364" i="4"/>
  <c r="AJ1269" i="4"/>
  <c r="AJ798" i="4"/>
  <c r="AJ420" i="4"/>
  <c r="AJ394" i="4"/>
  <c r="AJ310" i="4"/>
  <c r="AJ1704" i="4"/>
  <c r="AJ1287" i="4"/>
  <c r="AJ1500" i="4"/>
  <c r="AJ1440" i="4"/>
  <c r="AJ367" i="4"/>
  <c r="AJ893" i="4"/>
  <c r="AJ920" i="4"/>
  <c r="AJ1914" i="4"/>
  <c r="AN1914" i="4" s="1"/>
  <c r="AJ1099" i="4"/>
  <c r="AJ1274" i="4"/>
  <c r="AJ1587" i="4"/>
  <c r="AJ1310" i="4"/>
  <c r="AJ1071" i="4"/>
  <c r="AJ210" i="4"/>
  <c r="AJ126" i="4"/>
  <c r="AJ1466" i="4"/>
  <c r="AJ1335" i="4"/>
  <c r="AJ997" i="4"/>
  <c r="AJ1164" i="4"/>
  <c r="AJ760" i="4"/>
  <c r="AJ147" i="4"/>
  <c r="AJ1251" i="4"/>
  <c r="AJ85" i="4"/>
  <c r="AJ778" i="4"/>
  <c r="AJ1311" i="4"/>
  <c r="AJ1968" i="4"/>
  <c r="AN1968" i="4" s="1"/>
  <c r="AJ1348" i="4"/>
  <c r="AJ74" i="4"/>
  <c r="AJ225" i="4"/>
  <c r="AJ483" i="4"/>
  <c r="AJ714" i="4"/>
  <c r="AJ481" i="4"/>
  <c r="AJ1126" i="4"/>
  <c r="AJ6" i="4"/>
  <c r="AJ1456" i="4"/>
  <c r="AJ911" i="4"/>
  <c r="AJ122" i="4"/>
  <c r="AJ929" i="4"/>
  <c r="AJ1019" i="4"/>
  <c r="AJ761" i="4"/>
  <c r="AJ1622" i="4"/>
  <c r="AJ33" i="4"/>
  <c r="AJ790" i="4"/>
  <c r="AJ995" i="4"/>
  <c r="AJ487" i="4"/>
  <c r="AJ396" i="4"/>
  <c r="AJ48" i="4"/>
  <c r="AJ1260" i="4"/>
  <c r="AJ710" i="4"/>
  <c r="AJ163" i="4"/>
  <c r="AJ1371" i="4"/>
  <c r="AJ498" i="4"/>
  <c r="AJ286" i="4"/>
  <c r="AJ221" i="4"/>
  <c r="AJ1080" i="4"/>
  <c r="AJ1081" i="4"/>
  <c r="AJ52" i="4"/>
  <c r="AJ215" i="4"/>
  <c r="AJ385" i="4"/>
  <c r="AJ1067" i="4"/>
  <c r="AJ56" i="4"/>
  <c r="AJ1087" i="4"/>
  <c r="AJ1012" i="4"/>
  <c r="AJ796" i="4"/>
  <c r="AJ1129" i="4"/>
  <c r="AJ720" i="4"/>
  <c r="AJ464" i="4"/>
  <c r="AJ1035" i="4"/>
  <c r="AJ107" i="4"/>
  <c r="AJ205" i="4"/>
  <c r="AJ1352" i="4"/>
  <c r="AJ138" i="4"/>
  <c r="AJ1337" i="4"/>
  <c r="AJ22" i="4"/>
  <c r="AJ1062" i="4"/>
  <c r="AJ728" i="4"/>
  <c r="AJ734" i="4"/>
  <c r="AJ23" i="4"/>
  <c r="AJ356" i="4"/>
  <c r="AJ32" i="4"/>
  <c r="AJ980" i="4"/>
  <c r="AJ1512" i="4"/>
  <c r="AJ1353" i="4"/>
  <c r="AJ266" i="4"/>
  <c r="AJ1326" i="4"/>
  <c r="AJ837" i="4"/>
  <c r="AJ808" i="4"/>
  <c r="AJ1651" i="4"/>
  <c r="AJ849" i="4"/>
  <c r="AJ718" i="4"/>
  <c r="AJ928" i="4"/>
  <c r="AJ64" i="4"/>
  <c r="AJ1952" i="4"/>
  <c r="AN1952" i="4" s="1"/>
  <c r="AJ595" i="4"/>
  <c r="AJ1898" i="4"/>
  <c r="AN1898" i="4" s="1"/>
  <c r="AJ544" i="4"/>
  <c r="AJ1948" i="4"/>
  <c r="AN1948" i="4" s="1"/>
  <c r="AJ1114" i="4"/>
  <c r="AJ1438" i="4"/>
  <c r="AJ1431" i="4"/>
  <c r="AJ477" i="4"/>
  <c r="AJ1197" i="4"/>
  <c r="AJ1513" i="4"/>
  <c r="AJ349" i="4"/>
  <c r="AJ677" i="4"/>
  <c r="AJ530" i="4"/>
  <c r="AJ254" i="4"/>
  <c r="AJ932" i="4"/>
  <c r="AJ699" i="4"/>
  <c r="AJ567" i="4"/>
  <c r="AJ245" i="4"/>
  <c r="AJ1342" i="4"/>
  <c r="AJ21" i="4"/>
  <c r="AJ947" i="4"/>
  <c r="AJ1449" i="4"/>
  <c r="AJ255" i="4"/>
  <c r="AJ751" i="4"/>
  <c r="AJ662" i="4"/>
  <c r="AJ70" i="4"/>
  <c r="AJ1420" i="4"/>
  <c r="AJ1600" i="4"/>
  <c r="AJ668" i="4"/>
  <c r="AJ830" i="4"/>
  <c r="AJ512" i="4"/>
  <c r="AJ1410" i="4"/>
  <c r="AJ1710" i="4"/>
  <c r="AJ17" i="4"/>
  <c r="AJ945" i="4"/>
  <c r="AJ821" i="4"/>
  <c r="AJ1125" i="4"/>
  <c r="AJ1046" i="4"/>
  <c r="AJ1025" i="4"/>
  <c r="AJ631" i="4"/>
  <c r="AJ1149" i="4"/>
  <c r="AJ292" i="4"/>
  <c r="AJ380" i="4"/>
  <c r="AJ1672" i="4"/>
  <c r="AJ218" i="4"/>
  <c r="AJ34" i="4"/>
  <c r="AJ725" i="4"/>
  <c r="AJ730" i="4"/>
  <c r="AJ1620" i="4"/>
  <c r="AJ89" i="4"/>
  <c r="AJ799" i="4"/>
  <c r="AJ1293" i="4"/>
  <c r="AJ627" i="4"/>
  <c r="AJ1055" i="4"/>
  <c r="AJ701" i="4"/>
  <c r="AJ1295" i="4"/>
  <c r="AJ963" i="4"/>
  <c r="AJ826" i="4"/>
  <c r="AJ1305" i="4"/>
  <c r="AJ482" i="4"/>
  <c r="AJ768" i="4"/>
  <c r="AJ1299" i="4"/>
  <c r="AJ300" i="4"/>
  <c r="AJ1830" i="4"/>
  <c r="AN1830" i="4" s="1"/>
  <c r="AJ570" i="4"/>
  <c r="AJ1812" i="4"/>
  <c r="AN1812" i="4" s="1"/>
  <c r="AJ1515" i="4"/>
  <c r="AJ551" i="4"/>
  <c r="AJ278" i="4"/>
  <c r="AJ1467" i="4"/>
  <c r="AJ895" i="4"/>
  <c r="AJ117" i="4"/>
  <c r="AJ650" i="4"/>
  <c r="AJ806" i="4"/>
  <c r="AJ934" i="4"/>
  <c r="AJ260" i="4"/>
  <c r="AJ1380" i="4"/>
  <c r="AJ1524" i="4"/>
  <c r="AJ1554" i="4"/>
  <c r="AJ1670" i="4"/>
  <c r="AJ1695" i="4"/>
  <c r="AJ439" i="4"/>
  <c r="AJ540" i="4"/>
  <c r="AJ1340" i="4"/>
  <c r="AJ1200" i="4"/>
  <c r="AJ1116" i="4"/>
  <c r="AJ1504" i="4"/>
  <c r="AJ402" i="4"/>
  <c r="AJ318" i="4"/>
  <c r="AJ977" i="4"/>
  <c r="AJ604" i="4"/>
  <c r="AJ444" i="4"/>
  <c r="AJ397" i="4"/>
  <c r="AJ276" i="4"/>
  <c r="AJ156" i="4"/>
  <c r="AJ546" i="4"/>
  <c r="AJ37" i="4"/>
  <c r="AJ432" i="4"/>
  <c r="AJ1085" i="4"/>
  <c r="AJ166" i="4"/>
  <c r="AJ993" i="4"/>
  <c r="AJ135" i="4"/>
  <c r="AJ447" i="4"/>
  <c r="AJ232" i="4"/>
  <c r="AJ416" i="4"/>
  <c r="AJ630" i="4"/>
  <c r="AJ1024" i="4"/>
  <c r="AJ828" i="4"/>
  <c r="AJ1233" i="4"/>
  <c r="AJ972" i="4"/>
  <c r="AJ576" i="4"/>
  <c r="AJ1611" i="4"/>
  <c r="AJ757" i="4"/>
  <c r="AJ1292" i="4"/>
  <c r="AJ683" i="4"/>
  <c r="AJ1105" i="4"/>
  <c r="AJ1324" i="4"/>
  <c r="AJ359" i="4"/>
  <c r="AJ584" i="4"/>
  <c r="AJ1027" i="4"/>
  <c r="AJ836" i="4"/>
  <c r="AJ239" i="4"/>
  <c r="AJ673" i="4"/>
  <c r="AJ812" i="4"/>
  <c r="AJ919" i="4"/>
  <c r="AJ170" i="4"/>
  <c r="AJ636" i="4"/>
  <c r="AJ1740" i="4"/>
  <c r="AJ596" i="4"/>
  <c r="AJ9" i="4"/>
  <c r="AJ508" i="4"/>
  <c r="AJ1289" i="4"/>
  <c r="AJ526" i="4"/>
  <c r="AJ1535" i="4"/>
  <c r="AJ1783" i="4"/>
  <c r="AN1783" i="4" s="1"/>
  <c r="AJ1450" i="4"/>
  <c r="AJ1469" i="4"/>
  <c r="AJ1250" i="4"/>
  <c r="AJ1069" i="4"/>
  <c r="AJ1951" i="4"/>
  <c r="AN1951" i="4" s="1"/>
  <c r="AJ489" i="4"/>
  <c r="AJ1837" i="4"/>
  <c r="AN1837" i="4" s="1"/>
  <c r="AJ119" i="4"/>
  <c r="AJ1320" i="4"/>
  <c r="AJ1489" i="4"/>
  <c r="AJ1606" i="4"/>
  <c r="AJ1013" i="4"/>
  <c r="AJ116" i="4"/>
  <c r="AJ216" i="4"/>
  <c r="AJ344" i="4"/>
  <c r="AJ36" i="4"/>
  <c r="AJ1003" i="4"/>
  <c r="AJ833" i="4"/>
  <c r="AJ1237" i="4"/>
  <c r="AJ1824" i="4"/>
  <c r="AN1824" i="4" s="1"/>
  <c r="AJ1154" i="4"/>
  <c r="AJ569" i="4"/>
  <c r="AJ568" i="4"/>
  <c r="AJ1652" i="4"/>
  <c r="AJ1896" i="4"/>
  <c r="AN1896" i="4" s="1"/>
  <c r="AJ554" i="4"/>
  <c r="AJ1307" i="4"/>
  <c r="AJ580" i="4"/>
  <c r="AJ161" i="4"/>
  <c r="AJ470" i="4"/>
  <c r="AJ277" i="4"/>
  <c r="AJ983" i="4"/>
  <c r="AJ1752" i="4"/>
  <c r="AN1752" i="4" s="1"/>
  <c r="AJ110" i="4"/>
  <c r="AJ875" i="4"/>
  <c r="AJ272" i="4"/>
  <c r="AJ1273" i="4"/>
  <c r="AJ27" i="4"/>
  <c r="AJ1563" i="4"/>
  <c r="AJ560" i="4"/>
  <c r="AJ1770" i="4"/>
  <c r="AN1770" i="4" s="1"/>
  <c r="AJ224" i="4"/>
  <c r="AJ355" i="4"/>
  <c r="AJ917" i="4"/>
  <c r="AJ805" i="4"/>
  <c r="AJ20" i="4"/>
  <c r="AJ290" i="4"/>
  <c r="AJ1095" i="4"/>
  <c r="AJ26" i="4"/>
  <c r="AJ1525" i="4"/>
  <c r="AJ1142" i="4"/>
  <c r="AJ938" i="4"/>
  <c r="AJ183" i="4"/>
  <c r="AJ606" i="4"/>
  <c r="AJ443" i="4"/>
  <c r="AJ214" i="4"/>
  <c r="AJ1336" i="4"/>
  <c r="AJ7" i="4"/>
  <c r="AJ1818" i="4"/>
  <c r="AN1818" i="4" s="1"/>
  <c r="AJ1539" i="4"/>
  <c r="AJ941" i="4"/>
  <c r="AJ366" i="4"/>
  <c r="AJ1108" i="4"/>
  <c r="AJ506" i="4"/>
  <c r="AJ1443" i="4"/>
  <c r="AJ1180" i="4"/>
  <c r="AJ1130" i="4"/>
  <c r="AJ1285" i="4"/>
  <c r="AJ212" i="4"/>
  <c r="AJ223" i="4"/>
  <c r="AJ1408" i="4"/>
  <c r="AJ939" i="4"/>
  <c r="AJ1696" i="4"/>
  <c r="AJ360" i="4"/>
  <c r="AJ289" i="4"/>
  <c r="AJ1193" i="4"/>
  <c r="AJ910" i="4"/>
  <c r="AJ287" i="4"/>
  <c r="AJ674" i="4"/>
  <c r="AJ11" i="4"/>
  <c r="AJ862" i="4"/>
  <c r="AJ92" i="4"/>
  <c r="AJ258" i="4"/>
  <c r="AJ1143" i="4"/>
  <c r="AJ465" i="4"/>
  <c r="AJ1288" i="4"/>
  <c r="AJ664" i="4"/>
  <c r="AJ703" i="4"/>
  <c r="AJ1100" i="4"/>
  <c r="AJ1597" i="4"/>
  <c r="AJ1734" i="4"/>
  <c r="AJ566" i="4"/>
  <c r="AJ1243" i="4"/>
  <c r="AJ1648" i="4"/>
  <c r="AJ1657" i="4"/>
  <c r="AJ1452" i="4"/>
  <c r="AJ468" i="4"/>
  <c r="AJ536" i="4"/>
  <c r="AJ599" i="4"/>
  <c r="AJ127" i="4"/>
  <c r="AJ892" i="4"/>
  <c r="AJ153" i="4"/>
  <c r="AJ491" i="4"/>
  <c r="AJ268" i="4"/>
  <c r="AJ1462" i="4"/>
  <c r="AJ364" i="4"/>
  <c r="AJ534" i="4"/>
  <c r="AJ149" i="4"/>
  <c r="AJ998" i="4"/>
  <c r="AJ754" i="4"/>
  <c r="AJ1272" i="4"/>
  <c r="AJ488" i="4"/>
  <c r="AJ933" i="4"/>
  <c r="AJ1121" i="4"/>
  <c r="AJ494" i="4"/>
  <c r="AJ316" i="4"/>
  <c r="AJ632" i="4"/>
  <c r="AJ195" i="4"/>
  <c r="U3" i="4"/>
  <c r="AJ923" i="4"/>
  <c r="AJ1261" i="4"/>
  <c r="AJ1021" i="4"/>
  <c r="AJ146" i="4"/>
  <c r="AJ588" i="4"/>
  <c r="AJ689" i="4"/>
  <c r="AJ1208" i="4"/>
  <c r="AJ1315" i="4"/>
  <c r="AJ555" i="4"/>
  <c r="AJ1548" i="4"/>
  <c r="AJ1205" i="4"/>
  <c r="AJ96" i="4"/>
  <c r="AJ1454" i="4"/>
  <c r="AJ455" i="4"/>
  <c r="AJ1093" i="4"/>
  <c r="AJ1228" i="4"/>
  <c r="AJ1445" i="4"/>
  <c r="AJ1577" i="4"/>
  <c r="AJ709" i="4"/>
  <c r="AJ171" i="4"/>
  <c r="AJ704" i="4"/>
  <c r="AJ1617" i="4"/>
  <c r="AJ1964" i="4"/>
  <c r="AN1964" i="4" s="1"/>
  <c r="AJ531" i="4"/>
  <c r="AJ1904" i="4"/>
  <c r="AN1904" i="4" s="1"/>
  <c r="AJ967" i="4"/>
  <c r="AJ471" i="4"/>
  <c r="AJ545" i="4"/>
  <c r="AJ67" i="4"/>
  <c r="AJ802" i="4"/>
  <c r="AJ780" i="4"/>
  <c r="AJ1170" i="4"/>
  <c r="AJ861" i="4"/>
  <c r="AJ726" i="4"/>
  <c r="AJ820" i="4"/>
  <c r="AJ1632" i="4"/>
  <c r="AJ249" i="4"/>
  <c r="AJ1863" i="4"/>
  <c r="AN1863" i="4" s="1"/>
  <c r="AJ1789" i="4"/>
  <c r="AN1789" i="4" s="1"/>
  <c r="AJ1767" i="4"/>
  <c r="AN1767" i="4" s="1"/>
  <c r="AJ589" i="4"/>
  <c r="AJ1819" i="4"/>
  <c r="AN1819" i="4" s="1"/>
  <c r="AJ1204" i="4"/>
  <c r="AJ781" i="4"/>
  <c r="AJ1894" i="4"/>
  <c r="AN1894" i="4" s="1"/>
  <c r="AJ1957" i="4"/>
  <c r="AN1957" i="4" s="1"/>
  <c r="AJ1152" i="4"/>
  <c r="AJ775" i="4"/>
  <c r="AJ860" i="4"/>
  <c r="AJ115" i="4"/>
  <c r="AJ5" i="4"/>
  <c r="AJ1338" i="4"/>
  <c r="AJ392" i="4"/>
  <c r="AJ50" i="4"/>
  <c r="AJ574" i="4"/>
  <c r="AJ458" i="4"/>
  <c r="AJ1177" i="4"/>
  <c r="AJ532" i="4"/>
  <c r="AJ496" i="4"/>
  <c r="AJ302" i="4"/>
  <c r="AJ1419" i="4"/>
  <c r="AJ1393" i="4"/>
  <c r="AJ1428" i="4"/>
  <c r="AJ1109" i="4"/>
  <c r="AJ1764" i="4"/>
  <c r="AN1764" i="4" s="1"/>
  <c r="AJ935" i="4"/>
  <c r="AJ1074" i="4"/>
  <c r="AJ956" i="4"/>
  <c r="AJ825" i="4"/>
  <c r="AJ684" i="4"/>
  <c r="AJ1209" i="4"/>
  <c r="AJ556" i="4"/>
  <c r="AJ1635" i="4"/>
  <c r="AJ428" i="4"/>
  <c r="AJ950" i="4"/>
  <c r="AJ1306" i="4"/>
  <c r="AJ247" i="4"/>
  <c r="AJ164" i="4"/>
  <c r="AJ542" i="4"/>
  <c r="AJ898" i="4"/>
  <c r="AJ31" i="4"/>
  <c r="AJ453" i="4"/>
  <c r="AJ227" i="4"/>
  <c r="AJ497" i="4"/>
  <c r="AJ405" i="4"/>
  <c r="AJ658" i="4"/>
  <c r="AJ1226" i="4"/>
  <c r="AJ1538" i="4"/>
  <c r="AJ1354" i="4"/>
  <c r="AJ722" i="4"/>
  <c r="AJ1231" i="4"/>
  <c r="AJ1256" i="4"/>
  <c r="AJ891" i="4"/>
  <c r="AJ645" i="4"/>
  <c r="AJ199" i="4"/>
  <c r="AJ572" i="4"/>
  <c r="AJ872" i="4"/>
  <c r="AJ386" i="4"/>
  <c r="AJ1011" i="4"/>
  <c r="AJ1316" i="4"/>
  <c r="AJ1962" i="4"/>
  <c r="AN1962" i="4" s="1"/>
  <c r="AJ1268" i="4"/>
  <c r="AJ989" i="4"/>
  <c r="AJ1321" i="4"/>
  <c r="AJ1998" i="4"/>
  <c r="AN1998" i="4" s="1"/>
  <c r="U4" i="4"/>
  <c r="W4" i="4" s="1"/>
  <c r="Y4" i="4" s="1"/>
  <c r="AJ4" i="4"/>
  <c r="AJ1476" i="4"/>
  <c r="AJ1377" i="4"/>
  <c r="AJ682" i="4"/>
  <c r="AJ602" i="4"/>
  <c r="AJ1593" i="4"/>
  <c r="AJ79" i="4"/>
  <c r="AJ1097" i="4"/>
  <c r="AJ189" i="4"/>
  <c r="AJ1128" i="4"/>
  <c r="AJ937" i="4"/>
  <c r="AJ605" i="4"/>
  <c r="AJ953" i="4"/>
  <c r="AJ1920" i="4"/>
  <c r="AN1920" i="4" s="1"/>
  <c r="AJ1155" i="4"/>
  <c r="AJ638" i="4"/>
  <c r="AJ1345" i="4"/>
  <c r="AJ1576" i="4"/>
  <c r="AJ1682" i="4"/>
  <c r="AJ832" i="4"/>
  <c r="AJ460" i="4"/>
  <c r="AJ181" i="4"/>
  <c r="AJ140" i="4"/>
  <c r="AJ264" i="4"/>
  <c r="AJ1986" i="4"/>
  <c r="AN1986" i="4" s="1"/>
  <c r="AJ152" i="4"/>
  <c r="AJ42" i="4"/>
  <c r="AJ368" i="4"/>
  <c r="AJ294" i="4"/>
  <c r="AJ128" i="4"/>
  <c r="AJ962" i="4"/>
  <c r="AJ343" i="4"/>
  <c r="AJ1492" i="4"/>
  <c r="AJ234" i="4"/>
  <c r="AJ301" i="4"/>
  <c r="AJ384" i="4"/>
  <c r="AJ912" i="4"/>
  <c r="AJ1173" i="4"/>
  <c r="AJ855" i="4"/>
  <c r="AJ1131" i="4"/>
  <c r="AJ320" i="4"/>
  <c r="AJ1227" i="4"/>
  <c r="AJ1041" i="4"/>
  <c r="AJ1192" i="4"/>
  <c r="AJ803" i="4"/>
  <c r="AJ219" i="4"/>
  <c r="AJ180" i="4"/>
  <c r="AJ721" i="4"/>
  <c r="AJ617" i="4"/>
  <c r="AJ1238" i="4"/>
  <c r="AJ283" i="4"/>
  <c r="AJ280" i="4"/>
  <c r="AJ702" i="4"/>
  <c r="AJ1944" i="4"/>
  <c r="AN1944" i="4" s="1"/>
  <c r="AJ125" i="4"/>
  <c r="AJ1036" i="4"/>
  <c r="AJ25" i="4"/>
  <c r="AJ865" i="4"/>
  <c r="AJ1683" i="4"/>
  <c r="AJ1190" i="4"/>
  <c r="AJ315" i="4"/>
  <c r="AJ1156" i="4"/>
  <c r="AJ217" i="4"/>
  <c r="AJ744" i="4"/>
  <c r="AJ1068" i="4"/>
  <c r="AJ148" i="4"/>
  <c r="AJ311" i="4"/>
  <c r="AJ296" i="4"/>
  <c r="AJ1325" i="4"/>
  <c r="AJ1827" i="4"/>
  <c r="AN1827" i="4" s="1"/>
  <c r="AJ1785" i="4"/>
  <c r="AN1785" i="4" s="1"/>
  <c r="AJ1768" i="4"/>
  <c r="AN1768" i="4" s="1"/>
  <c r="AJ1529" i="4"/>
  <c r="AJ767" i="4"/>
  <c r="AJ1169" i="4"/>
  <c r="AJ1423" i="4"/>
  <c r="AJ1239" i="4"/>
  <c r="AJ839" i="4"/>
  <c r="AJ1572" i="4"/>
  <c r="AJ996" i="4"/>
  <c r="AJ1219" i="4"/>
  <c r="AJ1168" i="4"/>
  <c r="AJ918" i="4"/>
  <c r="AJ1656" i="4"/>
  <c r="AJ1623" i="4"/>
  <c r="AJ882" i="4"/>
  <c r="AJ1453" i="4"/>
  <c r="AJ1282" i="4"/>
  <c r="AJ1038" i="4"/>
  <c r="AJ1351" i="4"/>
  <c r="AJ553" i="4"/>
  <c r="AJ413" i="4"/>
  <c r="AJ1104" i="4"/>
  <c r="AJ282" i="4"/>
  <c r="AJ558" i="4"/>
  <c r="AJ1214" i="4"/>
  <c r="AJ1031" i="4"/>
  <c r="AJ295" i="4"/>
  <c r="AJ905" i="4"/>
  <c r="AJ656" i="4"/>
  <c r="AJ1022" i="4"/>
  <c r="AJ1956" i="4"/>
  <c r="AN1956" i="4" s="1"/>
  <c r="AJ846" i="4"/>
  <c r="AJ746" i="4"/>
  <c r="AJ19" i="4"/>
  <c r="AJ1309" i="4"/>
  <c r="AJ388" i="4"/>
  <c r="AJ901" i="4"/>
  <c r="AJ186" i="4"/>
  <c r="AJ1286" i="4"/>
  <c r="AJ1665" i="4"/>
  <c r="AJ804" i="4"/>
  <c r="AJ1678" i="4"/>
  <c r="AJ68" i="4"/>
  <c r="AJ1298" i="4"/>
  <c r="AJ791" i="4"/>
  <c r="AJ66" i="4"/>
  <c r="AJ118" i="4"/>
  <c r="AJ1187" i="4"/>
  <c r="AJ850" i="4"/>
  <c r="AJ1322" i="4"/>
  <c r="AJ410" i="4"/>
  <c r="AJ120" i="4"/>
  <c r="AJ1537" i="4"/>
  <c r="AJ1698" i="4"/>
  <c r="AJ252" i="4"/>
  <c r="AJ1304" i="4"/>
  <c r="AJ1059" i="4"/>
  <c r="AJ1508" i="4"/>
  <c r="AJ1848" i="4"/>
  <c r="AN1848" i="4" s="1"/>
  <c r="AJ1794" i="4"/>
  <c r="AN1794" i="4" s="1"/>
  <c r="AJ288" i="4"/>
  <c r="AJ1201" i="4"/>
  <c r="AJ1659" i="4"/>
  <c r="AJ1534" i="4"/>
  <c r="AJ1235" i="4"/>
  <c r="AJ639" i="4"/>
  <c r="AJ208" i="4"/>
  <c r="AJ517" i="4"/>
  <c r="AJ753" i="4"/>
  <c r="AJ1872" i="4"/>
  <c r="AN1872" i="4" s="1"/>
  <c r="AJ1167" i="4"/>
  <c r="AJ581" i="4"/>
  <c r="AJ1550" i="4"/>
  <c r="AJ1119" i="4"/>
  <c r="AJ1806" i="4"/>
  <c r="AN1806" i="4" s="1"/>
  <c r="AJ236" i="4"/>
  <c r="AJ197" i="4"/>
  <c r="AJ419" i="4"/>
  <c r="AJ784" i="4"/>
  <c r="AJ1052" i="4"/>
  <c r="AJ1478" i="4"/>
  <c r="AJ374" i="4"/>
  <c r="AJ794" i="4"/>
  <c r="AJ1417" i="4"/>
  <c r="AJ620" i="4"/>
  <c r="AJ731" i="4"/>
  <c r="AJ1404" i="4"/>
  <c r="AJ986" i="4"/>
  <c r="AJ1007" i="4"/>
  <c r="AJ1432" i="4"/>
  <c r="AJ1441" i="4"/>
  <c r="AJ1528" i="4"/>
  <c r="AJ614" i="4"/>
  <c r="AJ93" i="4"/>
  <c r="AJ1181" i="4"/>
  <c r="AJ819" i="4"/>
  <c r="AJ765" i="4"/>
  <c r="AJ324" i="4"/>
  <c r="AJ552" i="4"/>
  <c r="AJ53" i="4"/>
  <c r="AJ41" i="4"/>
  <c r="AJ1047" i="4"/>
  <c r="AJ1023" i="4"/>
  <c r="AJ459" i="4"/>
  <c r="AJ10" i="4"/>
  <c r="AJ1051" i="4"/>
  <c r="AJ548" i="4"/>
  <c r="AJ1267" i="4"/>
  <c r="AJ957" i="4"/>
  <c r="AJ1383" i="4"/>
  <c r="AJ579" i="4"/>
  <c r="AJ1323" i="4"/>
  <c r="AJ1163" i="4"/>
  <c r="AJ1385" i="4"/>
  <c r="AJ179" i="4"/>
  <c r="AJ478" i="4"/>
  <c r="AJ271" i="4"/>
  <c r="AJ831" i="4"/>
  <c r="AJ373" i="4"/>
  <c r="AJ463" i="4"/>
  <c r="AJ1153" i="4"/>
  <c r="AJ1356" i="4"/>
  <c r="AJ321" i="4"/>
  <c r="AJ1384" i="4"/>
  <c r="AJ132" i="4"/>
  <c r="AJ1646" i="4"/>
  <c r="AJ1552" i="4"/>
  <c r="AJ813" i="4"/>
  <c r="AJ541" i="4"/>
  <c r="AJ182" i="4"/>
  <c r="AJ240" i="4"/>
  <c r="AJ334" i="4"/>
  <c r="AJ1926" i="4"/>
  <c r="AN1926" i="4" s="1"/>
  <c r="AJ1980" i="4"/>
  <c r="AN1980" i="4" s="1"/>
  <c r="AJ590" i="4"/>
  <c r="AJ1551" i="4"/>
  <c r="AJ55" i="4"/>
  <c r="AJ1010" i="4"/>
  <c r="AJ1355" i="4"/>
  <c r="AJ655" i="4"/>
  <c r="AJ193" i="4"/>
  <c r="AJ400" i="4"/>
  <c r="AJ1253" i="4"/>
  <c r="AJ1716" i="4"/>
  <c r="AJ1521" i="4"/>
  <c r="AJ192" i="4"/>
  <c r="AJ1636" i="4"/>
  <c r="AJ1502" i="4"/>
  <c r="AJ1370" i="4"/>
  <c r="AJ913" i="4"/>
  <c r="AJ202" i="4"/>
  <c r="AJ113" i="4"/>
  <c r="AJ369" i="4"/>
  <c r="AJ659" i="4"/>
  <c r="AJ1728" i="4"/>
  <c r="AJ1112" i="4"/>
  <c r="AJ1150" i="4"/>
  <c r="AJ1598" i="4"/>
  <c r="AJ14" i="4"/>
  <c r="AJ1694" i="4"/>
  <c r="AJ992" i="4"/>
  <c r="AJ1043" i="4"/>
  <c r="AJ390" i="4"/>
  <c r="AJ1596" i="4"/>
  <c r="AJ624" i="4"/>
  <c r="AJ507" i="4"/>
  <c r="AJ732" i="4"/>
  <c r="AJ308" i="4"/>
  <c r="AJ864" i="4"/>
  <c r="AJ168" i="4"/>
  <c r="AJ1407" i="4"/>
  <c r="AJ810" i="4"/>
  <c r="AJ150" i="4"/>
  <c r="AJ1584" i="4"/>
  <c r="AJ114" i="4"/>
  <c r="AJ438" i="4"/>
  <c r="AJ273" i="4"/>
  <c r="AJ441" i="4"/>
  <c r="AJ45" i="4"/>
  <c r="AJ635" i="4"/>
  <c r="AJ421" i="4"/>
  <c r="AJ774" i="4"/>
  <c r="AJ1788" i="4"/>
  <c r="AN1788" i="4" s="1"/>
  <c r="AJ1034" i="4"/>
  <c r="AJ868" i="4"/>
  <c r="AJ246" i="4"/>
  <c r="AJ492" i="4"/>
  <c r="AJ80" i="4"/>
  <c r="AJ922" i="4"/>
  <c r="AJ38" i="4"/>
  <c r="AJ876" i="4"/>
  <c r="AJ1270" i="4"/>
  <c r="AJ1300" i="4"/>
  <c r="AJ1283" i="4"/>
  <c r="AJ1800" i="4"/>
  <c r="AN1800" i="4" s="1"/>
  <c r="AJ1585" i="4"/>
  <c r="AJ88" i="4"/>
  <c r="AJ785" i="4"/>
  <c r="AJ549" i="4"/>
  <c r="AJ646" i="4"/>
  <c r="AJ84" i="4"/>
  <c r="AJ1610" i="4"/>
  <c r="AJ550" i="4"/>
  <c r="AJ1526" i="4"/>
  <c r="AJ1758" i="4"/>
  <c r="AN1758" i="4" s="1"/>
  <c r="AJ756" i="4"/>
  <c r="AJ690" i="4"/>
  <c r="AJ733" i="4"/>
  <c r="AJ936" i="4"/>
  <c r="AJ8" i="4"/>
  <c r="AJ838" i="4"/>
  <c r="AJ253" i="4"/>
  <c r="AJ764" i="4"/>
  <c r="AJ1633" i="4"/>
  <c r="AJ1878" i="4"/>
  <c r="AN1878" i="4" s="1"/>
  <c r="AJ965" i="4"/>
  <c r="AJ391" i="4"/>
  <c r="AJ1191" i="4"/>
  <c r="AJ1215" i="4"/>
  <c r="AJ362" i="4"/>
  <c r="AJ921" i="4"/>
  <c r="AJ906" i="4"/>
  <c r="AJ469" i="4"/>
  <c r="AJ46" i="4"/>
  <c r="AJ575" i="4"/>
  <c r="AJ312" i="4"/>
  <c r="AJ1327" i="4"/>
  <c r="AJ190" i="4"/>
  <c r="AJ473" i="4"/>
  <c r="AJ95" i="4"/>
  <c r="AJ637" i="4"/>
  <c r="AJ1746" i="4"/>
  <c r="AN1746" i="4" s="1"/>
  <c r="AJ782" i="4"/>
  <c r="AJ946" i="4"/>
  <c r="AJ1330" i="4"/>
  <c r="AJ44" i="4"/>
  <c r="AJ848" i="4"/>
  <c r="AJ1567" i="4"/>
  <c r="AJ916" i="4"/>
  <c r="AJ776" i="4"/>
  <c r="AJ347" i="4"/>
  <c r="AJ889" i="4"/>
  <c r="AJ30" i="4"/>
  <c r="AJ747" i="4"/>
  <c r="AJ522" i="4"/>
  <c r="AJ773" i="4"/>
  <c r="AJ873" i="4"/>
  <c r="AJ474" i="4"/>
  <c r="AJ337" i="4"/>
  <c r="AJ450" i="4"/>
  <c r="AJ1222" i="4"/>
  <c r="AJ1017" i="4"/>
  <c r="AJ1495" i="4"/>
  <c r="AJ1776" i="4"/>
  <c r="AN1776" i="4" s="1"/>
  <c r="AJ136" i="4"/>
  <c r="AJ1796" i="4"/>
  <c r="AN1796" i="4" s="1"/>
  <c r="AJ1532" i="4"/>
  <c r="AJ942" i="4"/>
  <c r="AJ1039" i="4"/>
  <c r="AJ737" i="4"/>
  <c r="AJ538" i="4"/>
  <c r="AJ1749" i="4"/>
  <c r="AN1749" i="4" s="1"/>
  <c r="AJ1281" i="4"/>
  <c r="AJ1756" i="4"/>
  <c r="AN1756" i="4" s="1"/>
  <c r="AJ503" i="4"/>
  <c r="AJ448" i="4"/>
  <c r="AJ681" i="4"/>
  <c r="AJ899" i="4"/>
  <c r="AJ874" i="4"/>
  <c r="AJ1795" i="4"/>
  <c r="AN1795" i="4" s="1"/>
  <c r="AJ351" i="4"/>
  <c r="AJ235" i="4"/>
  <c r="AJ930" i="4"/>
  <c r="AJ1780" i="4"/>
  <c r="AN1780" i="4" s="1"/>
  <c r="AJ748" i="4"/>
  <c r="AJ1258" i="4"/>
  <c r="AJ1883" i="4"/>
  <c r="AN1883" i="4" s="1"/>
  <c r="AJ99" i="4"/>
  <c r="AJ1781" i="4"/>
  <c r="AN1781" i="4" s="1"/>
  <c r="AJ58" i="4"/>
  <c r="AJ1991" i="4"/>
  <c r="AN1991" i="4" s="1"/>
  <c r="AJ1676" i="4"/>
  <c r="AJ1850" i="4"/>
  <c r="AN1850" i="4" s="1"/>
  <c r="AJ1753" i="4"/>
  <c r="AN1753" i="4" s="1"/>
  <c r="AJ81" i="4"/>
  <c r="AJ1641" i="4"/>
  <c r="AJ1720" i="4"/>
  <c r="AJ1943" i="4"/>
  <c r="AN1943" i="4" s="1"/>
  <c r="AJ1709" i="4"/>
  <c r="AJ1751" i="4"/>
  <c r="AN1751" i="4" s="1"/>
  <c r="AJ1990" i="4"/>
  <c r="AN1990" i="4" s="1"/>
  <c r="AJ1302" i="4"/>
  <c r="AJ1135" i="4"/>
  <c r="AJ363" i="4"/>
  <c r="AJ1510" i="4"/>
  <c r="AJ1959" i="4"/>
  <c r="AN1959" i="4" s="1"/>
  <c r="AJ1559" i="4"/>
  <c r="AJ1769" i="4"/>
  <c r="AN1769" i="4" s="1"/>
  <c r="AJ1838" i="4"/>
  <c r="AN1838" i="4" s="1"/>
  <c r="AJ1136" i="4"/>
  <c r="AJ1677" i="4"/>
  <c r="AJ1880" i="4"/>
  <c r="AN1880" i="4" s="1"/>
  <c r="AJ361" i="4"/>
  <c r="AJ1816" i="4"/>
  <c r="AN1816" i="4" s="1"/>
  <c r="AJ1832" i="4"/>
  <c r="AN1832" i="4" s="1"/>
  <c r="AJ1098" i="4"/>
  <c r="AJ903" i="4"/>
  <c r="AJ1640" i="4"/>
  <c r="AJ1664" i="4"/>
  <c r="AJ1199" i="4"/>
  <c r="AJ490" i="4"/>
  <c r="AJ1802" i="4"/>
  <c r="AN1802" i="4" s="1"/>
  <c r="AJ1841" i="4"/>
  <c r="AN1841" i="4" s="1"/>
  <c r="AJ1919" i="4"/>
  <c r="AN1919" i="4" s="1"/>
  <c r="AJ15" i="4"/>
  <c r="AJ1594" i="4"/>
  <c r="AJ1415" i="4"/>
  <c r="AJ1157" i="4"/>
  <c r="AJ1232" i="4"/>
  <c r="AJ1457" i="4"/>
  <c r="AJ1887" i="4"/>
  <c r="AN1887" i="4" s="1"/>
  <c r="AJ1984" i="4"/>
  <c r="AN1984" i="4" s="1"/>
  <c r="AJ647" i="4"/>
  <c r="AJ1403" i="4"/>
  <c r="AJ1386" i="4"/>
  <c r="AJ1072" i="4"/>
  <c r="AJ1533" i="4"/>
  <c r="AJ213" i="4"/>
  <c r="AJ1862" i="4"/>
  <c r="AN1862" i="4" s="1"/>
  <c r="AJ1891" i="4"/>
  <c r="AN1891" i="4" s="1"/>
  <c r="AJ1924" i="4"/>
  <c r="AN1924" i="4" s="1"/>
  <c r="AJ159" i="4"/>
  <c r="AJ741" i="4"/>
  <c r="AJ1558" i="4"/>
  <c r="AJ870" i="4"/>
  <c r="AJ991" i="4"/>
  <c r="AJ1523" i="4"/>
  <c r="AJ65" i="4"/>
  <c r="AJ1531" i="4"/>
  <c r="AJ154" i="4"/>
  <c r="AJ1402" i="4"/>
  <c r="AJ449" i="4"/>
  <c r="AJ1742" i="4"/>
  <c r="AN1742" i="4" s="1"/>
  <c r="AJ964" i="4"/>
  <c r="AJ251" i="4"/>
  <c r="AJ480" i="4"/>
  <c r="AJ1070" i="4"/>
  <c r="AJ1996" i="4"/>
  <c r="AN1996" i="4" s="1"/>
  <c r="AJ1557" i="4"/>
  <c r="AJ648" i="4"/>
  <c r="AJ1140" i="4"/>
  <c r="AJ1955" i="4"/>
  <c r="AN1955" i="4" s="1"/>
  <c r="AJ1868" i="4"/>
  <c r="AN1868" i="4" s="1"/>
  <c r="AJ1094" i="4"/>
  <c r="AJ139" i="4"/>
  <c r="AJ613" i="4"/>
  <c r="AJ1505" i="4"/>
  <c r="AJ1897" i="4"/>
  <c r="AN1897" i="4" s="1"/>
  <c r="AJ628" i="4"/>
  <c r="AJ1496" i="4"/>
  <c r="AJ1765" i="4"/>
  <c r="AN1765" i="4" s="1"/>
  <c r="AJ97" i="4"/>
  <c r="AJ329" i="4"/>
  <c r="AJ243" i="4"/>
  <c r="AJ1960" i="4"/>
  <c r="AN1960" i="4" s="1"/>
  <c r="AJ1373" i="4"/>
  <c r="AJ1906" i="4"/>
  <c r="AN1906" i="4" s="1"/>
  <c r="AJ1581" i="4"/>
  <c r="AJ1791" i="4"/>
  <c r="AN1791" i="4" s="1"/>
  <c r="AJ1857" i="4"/>
  <c r="AN1857" i="4" s="1"/>
  <c r="AJ1790" i="4"/>
  <c r="AN1790" i="4" s="1"/>
  <c r="AJ1544" i="4"/>
  <c r="AJ69" i="4"/>
  <c r="AJ705" i="4"/>
  <c r="AJ275" i="4"/>
  <c r="AJ1255" i="4"/>
  <c r="AJ976" i="4"/>
  <c r="AJ504" i="4"/>
  <c r="AJ279" i="4"/>
  <c r="AJ583" i="4"/>
  <c r="AJ1527" i="4"/>
  <c r="AJ414" i="4"/>
  <c r="AJ1747" i="4"/>
  <c r="AN1747" i="4" s="1"/>
  <c r="AJ1673" i="4"/>
  <c r="AJ533" i="4"/>
  <c r="AJ1422" i="4"/>
  <c r="AJ376" i="4"/>
  <c r="AJ960" i="4"/>
  <c r="AJ1411" i="4"/>
  <c r="AJ1712" i="4"/>
  <c r="AJ978" i="4"/>
  <c r="AJ1490" i="4"/>
  <c r="AJ461" i="4"/>
  <c r="AJ1927" i="4"/>
  <c r="AN1927" i="4" s="1"/>
  <c r="AJ1750" i="4"/>
  <c r="AN1750" i="4" s="1"/>
  <c r="AJ1666" i="4"/>
  <c r="AJ1075" i="4"/>
  <c r="AJ1481" i="4"/>
  <c r="AJ994" i="4"/>
  <c r="AJ1206" i="4"/>
  <c r="AJ1671" i="4"/>
  <c r="AJ1929" i="4"/>
  <c r="AN1929" i="4" s="1"/>
  <c r="AJ1849" i="4"/>
  <c r="AN1849" i="4" s="1"/>
  <c r="AJ1362" i="4"/>
  <c r="AJ1879" i="4"/>
  <c r="AN1879" i="4" s="1"/>
  <c r="AJ1485" i="4"/>
  <c r="AJ1736" i="4"/>
  <c r="AJ712" i="4"/>
  <c r="AJ1379" i="4"/>
  <c r="AJ291" i="4"/>
  <c r="AJ1903" i="4"/>
  <c r="AN1903" i="4" s="1"/>
  <c r="AJ1941" i="4"/>
  <c r="AN1941" i="4" s="1"/>
  <c r="AJ1839" i="4"/>
  <c r="AN1839" i="4" s="1"/>
  <c r="AJ1245" i="4"/>
  <c r="AJ1291" i="4"/>
  <c r="AJ955" i="4"/>
  <c r="AJ1963" i="4"/>
  <c r="AN1963" i="4" s="1"/>
  <c r="AJ643" i="4"/>
  <c r="AJ1375" i="4"/>
  <c r="AJ285" i="4"/>
  <c r="AJ520" i="4"/>
  <c r="AJ1050" i="4"/>
  <c r="AJ379" i="4"/>
  <c r="AJ1703" i="4"/>
  <c r="AJ1930" i="4"/>
  <c r="AN1930" i="4" s="1"/>
  <c r="AJ418" i="4"/>
  <c r="AJ811" i="4"/>
  <c r="AJ742" i="4"/>
  <c r="AJ1855" i="4"/>
  <c r="AN1855" i="4" s="1"/>
  <c r="AJ1982" i="4"/>
  <c r="AN1982" i="4" s="1"/>
  <c r="AJ299" i="4"/>
  <c r="AJ969" i="4"/>
  <c r="AJ406" i="4"/>
  <c r="AJ1820" i="4"/>
  <c r="AN1820" i="4" s="1"/>
  <c r="AJ1400" i="4"/>
  <c r="AJ1065" i="4"/>
  <c r="AJ1804" i="4"/>
  <c r="AN1804" i="4" s="1"/>
  <c r="AJ333" i="4"/>
  <c r="AJ915" i="4"/>
  <c r="AJ1553" i="4"/>
  <c r="AJ931" i="4"/>
  <c r="AJ1762" i="4"/>
  <c r="AN1762" i="4" s="1"/>
  <c r="AJ1542" i="4"/>
  <c r="AJ927" i="4"/>
  <c r="AJ1871" i="4"/>
  <c r="AN1871" i="4" s="1"/>
  <c r="AJ1591" i="4"/>
  <c r="AJ412" i="4"/>
  <c r="AJ1110" i="4"/>
  <c r="AJ371" i="4"/>
  <c r="AJ1739" i="4"/>
  <c r="AJ1784" i="4"/>
  <c r="AN1784" i="4" s="1"/>
  <c r="AJ1987" i="4"/>
  <c r="AN1987" i="4" s="1"/>
  <c r="AJ807" i="4"/>
  <c r="AJ1976" i="4"/>
  <c r="AN1976" i="4" s="1"/>
  <c r="AJ1198" i="4"/>
  <c r="AJ305" i="4"/>
  <c r="AJ801" i="4"/>
  <c r="AJ1922" i="4"/>
  <c r="AN1922" i="4" s="1"/>
  <c r="AJ1875" i="4"/>
  <c r="AN1875" i="4" s="1"/>
  <c r="AJ750" i="4"/>
  <c r="AJ1825" i="4"/>
  <c r="AN1825" i="4" s="1"/>
  <c r="AJ1823" i="4"/>
  <c r="AN1823" i="4" s="1"/>
  <c r="AJ1426" i="4"/>
  <c r="AJ1970" i="4"/>
  <c r="AN1970" i="4" s="1"/>
  <c r="AJ1484" i="4"/>
  <c r="AJ527" i="4"/>
  <c r="AJ1471" i="4"/>
  <c r="AJ1877" i="4"/>
  <c r="AN1877" i="4" s="1"/>
  <c r="AJ1216" i="4"/>
  <c r="AJ700" i="4"/>
  <c r="AJ740" i="4"/>
  <c r="AJ1346" i="4"/>
  <c r="AJ1994" i="4"/>
  <c r="AN1994" i="4" s="1"/>
  <c r="AJ1218" i="4"/>
  <c r="AJ1799" i="4"/>
  <c r="AN1799" i="4" s="1"/>
  <c r="AJ1172" i="4"/>
  <c r="AJ73" i="4"/>
  <c r="AJ697" i="4"/>
  <c r="AJ1972" i="4"/>
  <c r="AN1972" i="4" s="1"/>
  <c r="AJ1997" i="4"/>
  <c r="AN1997" i="4" s="1"/>
  <c r="AJ1186" i="4"/>
  <c r="AJ1329" i="4"/>
  <c r="AJ1949" i="4"/>
  <c r="AN1949" i="4" s="1"/>
  <c r="AJ1562" i="4"/>
  <c r="AJ442" i="4"/>
  <c r="AJ789" i="4"/>
  <c r="AJ515" i="4"/>
  <c r="AJ1132" i="4"/>
  <c r="AJ1685" i="4"/>
  <c r="AJ582" i="4"/>
  <c r="AJ1814" i="4"/>
  <c r="AN1814" i="4" s="1"/>
  <c r="AJ871" i="4"/>
  <c r="AJ1616" i="4"/>
  <c r="AJ887" i="4"/>
  <c r="AJ1188" i="4"/>
  <c r="AJ131" i="4"/>
  <c r="AJ1194" i="4"/>
  <c r="AJ1935" i="4"/>
  <c r="AN1935" i="4" s="1"/>
  <c r="AJ766" i="4"/>
  <c r="AJ1939" i="4"/>
  <c r="AN1939" i="4" s="1"/>
  <c r="AJ1933" i="4"/>
  <c r="AN1933" i="4" s="1"/>
  <c r="AJ600" i="4"/>
  <c r="AJ1497" i="4"/>
  <c r="AJ389" i="4"/>
  <c r="AJ1661" i="4"/>
  <c r="AJ1831" i="4"/>
  <c r="AN1831" i="4" s="1"/>
  <c r="AJ1845" i="4"/>
  <c r="AN1845" i="4" s="1"/>
  <c r="AJ1090" i="4"/>
  <c r="AJ1805" i="4"/>
  <c r="AN1805" i="4" s="1"/>
  <c r="AJ59" i="4"/>
  <c r="AJ985" i="4"/>
  <c r="AJ1568" i="4"/>
  <c r="AJ1103" i="4"/>
  <c r="AJ267" i="4"/>
  <c r="AJ1115" i="4"/>
  <c r="AJ1755" i="4"/>
  <c r="AN1755" i="4" s="1"/>
  <c r="AJ1472" i="4"/>
  <c r="AJ623" i="4"/>
  <c r="AJ961" i="4"/>
  <c r="AJ1895" i="4"/>
  <c r="AN1895" i="4" s="1"/>
  <c r="AJ1313" i="4"/>
  <c r="AJ1185" i="4"/>
  <c r="AJ1409" i="4"/>
  <c r="AJ502" i="4"/>
  <c r="AJ1983" i="4"/>
  <c r="AN1983" i="4" s="1"/>
  <c r="AJ1145" i="4"/>
  <c r="AJ879" i="4"/>
  <c r="AJ345" i="4"/>
  <c r="AJ1876" i="4"/>
  <c r="AN1876" i="4" s="1"/>
  <c r="AJ594" i="4"/>
  <c r="AJ680" i="4"/>
  <c r="AJ1918" i="4"/>
  <c r="AN1918" i="4" s="1"/>
  <c r="AJ1063" i="4"/>
  <c r="AJ1470" i="4"/>
  <c r="AJ1439" i="4"/>
  <c r="AJ499" i="4"/>
  <c r="AJ501" i="4"/>
  <c r="AJ486" i="4"/>
  <c r="AJ914" i="4"/>
  <c r="AJ346" i="4"/>
  <c r="AJ1637" i="4"/>
  <c r="AJ1856" i="4"/>
  <c r="AN1856" i="4" s="1"/>
  <c r="AJ1667" i="4"/>
  <c r="AJ1688" i="4"/>
  <c r="AJ1032" i="4"/>
  <c r="AJ1744" i="4"/>
  <c r="AN1744" i="4" s="1"/>
  <c r="AJ1460" i="4"/>
  <c r="AJ327" i="4"/>
  <c r="AJ244" i="4"/>
  <c r="AJ657" i="4"/>
  <c r="AJ1771" i="4"/>
  <c r="AN1771" i="4" s="1"/>
  <c r="AJ1230" i="4"/>
  <c r="AJ1915" i="4"/>
  <c r="AN1915" i="4" s="1"/>
  <c r="AJ1212" i="4"/>
  <c r="AJ1733" i="4"/>
  <c r="AJ1947" i="4"/>
  <c r="AN1947" i="4" s="1"/>
  <c r="AJ525" i="4"/>
  <c r="AJ51" i="4"/>
  <c r="AJ633" i="4"/>
  <c r="AJ1680" i="4"/>
  <c r="AJ1867" i="4"/>
  <c r="AN1867" i="4" s="1"/>
  <c r="AJ867" i="4"/>
  <c r="AJ1387" i="4"/>
  <c r="AJ454" i="4"/>
  <c r="AJ762" i="4"/>
  <c r="AJ1583" i="4"/>
  <c r="AJ979" i="4"/>
  <c r="AJ1518" i="4"/>
  <c r="AJ1447" i="4"/>
  <c r="AJ83" i="4"/>
  <c r="AJ1175" i="4"/>
  <c r="AJ1809" i="4"/>
  <c r="AN1809" i="4" s="1"/>
  <c r="AJ529" i="4"/>
  <c r="AJ187" i="4"/>
  <c r="AJ1913" i="4"/>
  <c r="AN1913" i="4" s="1"/>
  <c r="AJ1662" i="4"/>
  <c r="AJ696" i="4"/>
  <c r="AJ1590" i="4"/>
  <c r="AJ1787" i="4"/>
  <c r="AN1787" i="4" s="1"/>
  <c r="AJ1026" i="4"/>
  <c r="AJ261" i="4"/>
  <c r="AJ1018" i="4"/>
  <c r="AJ755" i="4"/>
  <c r="AJ1434" i="4"/>
  <c r="AJ1234" i="4"/>
  <c r="AJ1570" i="4"/>
  <c r="AJ514" i="4"/>
  <c r="AJ1921" i="4"/>
  <c r="AN1921" i="4" s="1"/>
  <c r="AJ1612" i="4"/>
  <c r="AJ1262" i="4"/>
  <c r="AJ1705" i="4"/>
  <c r="AJ1713" i="4"/>
  <c r="AJ1917" i="4"/>
  <c r="AN1917" i="4" s="1"/>
  <c r="AJ621" i="4"/>
  <c r="AJ1793" i="4"/>
  <c r="AN1793" i="4" s="1"/>
  <c r="AJ571" i="4"/>
  <c r="AJ1077" i="4"/>
  <c r="AJ220" i="4"/>
  <c r="AJ1843" i="4"/>
  <c r="AN1843" i="4" s="1"/>
  <c r="AJ717" i="4"/>
  <c r="AJ160" i="4"/>
  <c r="AJ209" i="4"/>
  <c r="AJ1060" i="4"/>
  <c r="AJ1719" i="4"/>
  <c r="AJ1573" i="4"/>
  <c r="AJ1183" i="4"/>
  <c r="AJ352" i="4"/>
  <c r="AJ1405" i="4"/>
  <c r="AJ559" i="4"/>
  <c r="AJ1477" i="4"/>
  <c r="AJ863" i="4"/>
  <c r="AJ1978" i="4"/>
  <c r="AN1978" i="4" s="1"/>
  <c r="AJ250" i="4"/>
  <c r="AJ1044" i="4"/>
  <c r="AJ1717" i="4"/>
  <c r="AJ772" i="4"/>
  <c r="AJ1451" i="4"/>
  <c r="AJ1221" i="4"/>
  <c r="AJ1874" i="4"/>
  <c r="AN1874" i="4" s="1"/>
  <c r="AJ1899" i="4"/>
  <c r="AN1899" i="4" s="1"/>
  <c r="AJ475" i="4"/>
  <c r="AJ1754" i="4"/>
  <c r="AN1754" i="4" s="1"/>
  <c r="AJ1448" i="4"/>
  <c r="AJ1815" i="4"/>
  <c r="AN1815" i="4" s="1"/>
  <c r="AJ207" i="4"/>
  <c r="AJ323" i="4"/>
  <c r="AJ1343" i="4"/>
  <c r="AJ1885" i="4"/>
  <c r="AN1885" i="4" s="1"/>
  <c r="AJ547" i="4"/>
  <c r="AJ523" i="4"/>
  <c r="AJ1846" i="4"/>
  <c r="AN1846" i="4" s="1"/>
  <c r="AJ457" i="4"/>
  <c r="AJ1757" i="4"/>
  <c r="AN1757" i="4" s="1"/>
  <c r="AJ383" i="4"/>
  <c r="AJ652" i="4"/>
  <c r="AJ1579" i="4"/>
  <c r="AJ601" i="4"/>
  <c r="AJ1729" i="4"/>
  <c r="AJ1910" i="4"/>
  <c r="AN1910" i="4" s="1"/>
  <c r="AJ1089" i="4"/>
  <c r="AJ1627" i="4"/>
  <c r="AJ1412" i="4"/>
  <c r="AJ1735" i="4"/>
  <c r="AJ1174" i="4"/>
  <c r="AJ2000" i="4"/>
  <c r="AN2000" i="4" s="1"/>
  <c r="AJ466" i="4"/>
  <c r="AJ675" i="4"/>
  <c r="AJ654" i="4"/>
  <c r="AJ1889" i="4"/>
  <c r="AN1889" i="4" s="1"/>
  <c r="AJ685" i="4"/>
  <c r="AJ1530" i="4"/>
  <c r="AJ1686" i="4"/>
  <c r="AJ616" i="4"/>
  <c r="AJ1808" i="4"/>
  <c r="AN1808" i="4" s="1"/>
  <c r="AJ1519" i="4"/>
  <c r="AJ1475" i="4"/>
  <c r="AJ1660" i="4"/>
  <c r="AJ890" i="4"/>
  <c r="AJ1264" i="4"/>
  <c r="AJ692" i="4"/>
  <c r="AJ1088" i="4"/>
  <c r="AJ1826" i="4"/>
  <c r="AN1826" i="4" s="1"/>
  <c r="AJ462" i="4"/>
  <c r="AJ641" i="4"/>
  <c r="AJ671" i="4"/>
  <c r="AJ433" i="4"/>
  <c r="AJ340" i="4"/>
  <c r="AJ816" i="4"/>
  <c r="AJ881" i="4"/>
  <c r="AJ1700" i="4"/>
  <c r="AJ1556" i="4"/>
  <c r="AJ1886" i="4"/>
  <c r="AN1886" i="4" s="1"/>
  <c r="AJ1247" i="4"/>
  <c r="AJ1056" i="4"/>
  <c r="AJ1864" i="4"/>
  <c r="AN1864" i="4" s="1"/>
  <c r="AJ377" i="4"/>
  <c r="AJ211" i="4"/>
  <c r="AJ1195" i="4"/>
  <c r="AJ1911" i="4"/>
  <c r="AN1911" i="4" s="1"/>
  <c r="AJ990" i="4"/>
  <c r="AJ399" i="4"/>
  <c r="AJ1954" i="4"/>
  <c r="AN1954" i="4" s="1"/>
  <c r="AJ1127" i="4"/>
  <c r="AJ1969" i="4"/>
  <c r="AN1969" i="4" s="1"/>
  <c r="AJ106" i="4"/>
  <c r="AJ1993" i="4"/>
  <c r="AN1993" i="4" s="1"/>
  <c r="AJ1811" i="4"/>
  <c r="AN1811" i="4" s="1"/>
  <c r="AJ196" i="4"/>
  <c r="AJ1217" i="4"/>
  <c r="AJ353" i="4"/>
  <c r="AJ1486" i="4"/>
  <c r="AJ1488" i="4"/>
  <c r="AJ859" i="4"/>
  <c r="AJ1774" i="4"/>
  <c r="AN1774" i="4" s="1"/>
  <c r="AJ1821" i="4"/>
  <c r="AN1821" i="4" s="1"/>
  <c r="AJ888" i="4"/>
  <c r="AJ1813" i="4"/>
  <c r="AN1813" i="4" s="1"/>
  <c r="AJ1499" i="4"/>
  <c r="AJ424" i="4"/>
  <c r="AJ1398" i="4"/>
  <c r="AJ1645" i="4"/>
  <c r="AJ238" i="4"/>
  <c r="AJ1942" i="4"/>
  <c r="AN1942" i="4" s="1"/>
  <c r="AJ124" i="4"/>
  <c r="AJ1158" i="4"/>
  <c r="AJ1861" i="4"/>
  <c r="AN1861" i="4" s="1"/>
  <c r="AJ1865" i="4"/>
  <c r="AN1865" i="4" s="1"/>
  <c r="AJ129" i="4"/>
  <c r="AJ1649" i="4"/>
  <c r="AJ1779" i="4"/>
  <c r="AN1779" i="4" s="1"/>
  <c r="AJ743" i="4"/>
  <c r="AJ1731" i="4"/>
  <c r="AJ87" i="4"/>
  <c r="AJ1766" i="4"/>
  <c r="AN1766" i="4" s="1"/>
  <c r="AJ1718" i="4"/>
  <c r="AJ1314" i="4"/>
  <c r="AJ505" i="4"/>
  <c r="AJ597" i="4"/>
  <c r="AJ1925" i="4"/>
  <c r="AN1925" i="4" s="1"/>
  <c r="AJ609" i="4"/>
  <c r="AJ779" i="4"/>
  <c r="AJ847" i="4"/>
  <c r="AJ1294" i="4"/>
  <c r="AJ841" i="4"/>
  <c r="AJ1435" i="4"/>
  <c r="AJ1714" i="4"/>
  <c r="AJ1053" i="4"/>
  <c r="AJ298" i="4"/>
  <c r="AJ509" i="4"/>
  <c r="AJ672" i="4"/>
  <c r="AJ1655" i="4"/>
  <c r="AJ1778" i="4"/>
  <c r="AN1778" i="4" s="1"/>
  <c r="AJ1946" i="4"/>
  <c r="AN1946" i="4" s="1"/>
  <c r="AJ1367" i="4"/>
  <c r="AJ1988" i="4"/>
  <c r="AN1988" i="4" s="1"/>
  <c r="AJ1296" i="4"/>
  <c r="AJ1082" i="4"/>
  <c r="AJ1907" i="4"/>
  <c r="AN1907" i="4" s="1"/>
  <c r="AJ1341" i="4"/>
  <c r="AJ1621" i="4"/>
  <c r="AJ877" i="4"/>
  <c r="AJ403" i="4"/>
  <c r="AJ1546" i="4"/>
  <c r="AJ1807" i="4"/>
  <c r="AN1807" i="4" s="1"/>
  <c r="AJ1350" i="4"/>
  <c r="AJ1284" i="4"/>
  <c r="AJ1092" i="4"/>
  <c r="AJ304" i="4"/>
  <c r="AJ370" i="4"/>
  <c r="AJ1961" i="4"/>
  <c r="AN1961" i="4" s="1"/>
  <c r="AJ407" i="4"/>
  <c r="AJ1319" i="4"/>
  <c r="AJ76" i="4"/>
  <c r="AJ91" i="4"/>
  <c r="AJ975" i="4"/>
  <c r="AJ1971" i="4"/>
  <c r="AN1971" i="4" s="1"/>
  <c r="AJ829" i="4"/>
  <c r="AJ141" i="4"/>
  <c r="AJ1608" i="4"/>
  <c r="AJ1810" i="4"/>
  <c r="AN1810" i="4" s="1"/>
  <c r="AJ943" i="4"/>
  <c r="AJ1945" i="4"/>
  <c r="AN1945" i="4" s="1"/>
  <c r="AJ1981" i="4"/>
  <c r="AN1981" i="4" s="1"/>
  <c r="AJ335" i="4"/>
  <c r="AJ1461" i="4"/>
  <c r="AJ1798" i="4"/>
  <c r="AN1798" i="4" s="1"/>
  <c r="AJ1684" i="4"/>
  <c r="AJ436" i="4"/>
  <c r="AJ472" i="4"/>
  <c r="AJ1487" i="4"/>
  <c r="AJ1965" i="4"/>
  <c r="AN1965" i="4" s="1"/>
  <c r="AJ688" i="4"/>
  <c r="AJ1048" i="4"/>
  <c r="AJ1604" i="4"/>
  <c r="AJ1835" i="4"/>
  <c r="AN1835" i="4" s="1"/>
  <c r="AJ1699" i="4"/>
  <c r="AJ1625" i="4"/>
  <c r="AJ265" i="4"/>
  <c r="AJ1054" i="4"/>
  <c r="AJ949" i="4"/>
  <c r="AJ1727" i="4"/>
  <c r="AJ1278" i="4"/>
  <c r="AJ694" i="4"/>
  <c r="AJ1953" i="4"/>
  <c r="AN1953" i="4" s="1"/>
  <c r="AJ1602" i="4"/>
  <c r="AJ1244" i="4"/>
  <c r="AJ1689" i="4"/>
  <c r="AJ713" i="4"/>
  <c r="AJ752" i="4"/>
  <c r="AJ815" i="4"/>
  <c r="AJ894" i="4"/>
  <c r="AJ1833" i="4"/>
  <c r="AN1833" i="4" s="1"/>
  <c r="AJ786" i="4"/>
  <c r="AJ952" i="4"/>
  <c r="AJ715" i="4"/>
  <c r="AJ1002" i="4"/>
  <c r="AJ1979" i="4"/>
  <c r="AN1979" i="4" s="1"/>
  <c r="AJ328" i="4"/>
  <c r="AJ322" i="4"/>
  <c r="AJ777" i="4"/>
  <c r="AJ313" i="4"/>
  <c r="AJ1975" i="4"/>
  <c r="AN1975" i="4" s="1"/>
  <c r="AJ1455" i="4"/>
  <c r="AJ1748" i="4"/>
  <c r="AN1748" i="4" s="1"/>
  <c r="AJ1514" i="4"/>
  <c r="AJ1737" i="4"/>
  <c r="AJ763" i="4"/>
  <c r="AJ1279" i="4"/>
  <c r="AJ858" i="4"/>
  <c r="AJ845" i="4"/>
  <c r="AJ691" i="4"/>
  <c r="AJ1057" i="4"/>
  <c r="AJ1073" i="4"/>
  <c r="AJ1159" i="4"/>
  <c r="AJ1615" i="4"/>
  <c r="AJ539" i="4"/>
  <c r="AJ625" i="4"/>
  <c r="AJ954" i="4"/>
  <c r="AJ1859" i="4"/>
  <c r="AN1859" i="4" s="1"/>
  <c r="AJ1708" i="4"/>
  <c r="AJ1628" i="4"/>
  <c r="AJ640" i="4"/>
  <c r="AJ771" i="4"/>
  <c r="AJ984" i="4"/>
  <c r="AJ1545" i="4"/>
  <c r="AJ1822" i="4"/>
  <c r="AN1822" i="4" s="1"/>
  <c r="AJ844" i="4"/>
  <c r="AJ1679" i="4"/>
  <c r="AJ1858" i="4"/>
  <c r="AN1858" i="4" s="1"/>
  <c r="AJ1133" i="4"/>
  <c r="AJ257" i="4"/>
  <c r="AJ1376" i="4"/>
  <c r="AJ142" i="4"/>
  <c r="AJ1246" i="4"/>
  <c r="AJ612" i="4"/>
  <c r="AJ853" i="4"/>
  <c r="AJ1433" i="4"/>
  <c r="AJ1847" i="4"/>
  <c r="AN1847" i="4" s="1"/>
  <c r="AJ1137" i="4"/>
  <c r="AJ1363" i="4"/>
  <c r="AJ408" i="4"/>
  <c r="AJ907" i="4"/>
  <c r="AJ1934" i="4"/>
  <c r="AN1934" i="4" s="1"/>
  <c r="AJ1520" i="4"/>
  <c r="AJ1344" i="4"/>
  <c r="AJ1634" i="4"/>
  <c r="AJ1277" i="4"/>
  <c r="AJ1413" i="4"/>
  <c r="AJ1650" i="4"/>
  <c r="AJ1725" i="4"/>
  <c r="AJ1589" i="4"/>
  <c r="AJ1549" i="4"/>
  <c r="AJ1042" i="4"/>
  <c r="AJ1763" i="4"/>
  <c r="AN1763" i="4" s="1"/>
  <c r="AJ1501" i="4"/>
  <c r="AJ1663" i="4"/>
  <c r="AJ679" i="4"/>
  <c r="AJ57" i="4"/>
  <c r="AJ1507" i="4"/>
  <c r="AJ437" i="4"/>
  <c r="AJ1045" i="4"/>
  <c r="AJ1711" i="4"/>
  <c r="AJ1738" i="4"/>
  <c r="AJ1653" i="4"/>
  <c r="AJ184" i="4"/>
  <c r="AJ1909" i="4"/>
  <c r="AN1909" i="4" s="1"/>
  <c r="AJ603" i="4"/>
  <c r="AJ1139" i="4"/>
  <c r="AJ1630" i="4"/>
  <c r="AJ357" i="4"/>
  <c r="AJ666" i="4"/>
  <c r="AJ1276" i="4"/>
  <c r="AJ435" i="4"/>
  <c r="AJ1691" i="4"/>
  <c r="AJ1429" i="4"/>
  <c r="AJ1463" i="4"/>
  <c r="AJ425" i="4"/>
  <c r="AJ1259" i="4"/>
  <c r="AJ111" i="4"/>
  <c r="AJ1473" i="4"/>
  <c r="AJ1066" i="4"/>
  <c r="AJ130" i="4"/>
  <c r="AJ1900" i="4"/>
  <c r="AN1900" i="4" s="1"/>
  <c r="AJ307" i="4"/>
  <c r="AJ101" i="4"/>
  <c r="AJ618" i="4"/>
  <c r="AJ1844" i="4"/>
  <c r="AN1844" i="4" s="1"/>
  <c r="AJ1290" i="4"/>
  <c r="AJ1817" i="4"/>
  <c r="AN1817" i="4" s="1"/>
  <c r="AJ1566" i="4"/>
  <c r="AJ1905" i="4"/>
  <c r="AN1905" i="4" s="1"/>
  <c r="AJ925" i="4"/>
  <c r="AJ1349" i="4"/>
  <c r="AJ1101" i="4"/>
  <c r="AJ1416" i="4"/>
  <c r="AJ1301" i="4"/>
  <c r="AJ94" i="4"/>
  <c r="AJ1599" i="4"/>
  <c r="AJ1483" i="4"/>
  <c r="AJ1079" i="4"/>
  <c r="AJ1726" i="4"/>
  <c r="AJ577" i="4"/>
  <c r="AJ47" i="4"/>
  <c r="AJ1493" i="4"/>
  <c r="AJ1498" i="4"/>
  <c r="AJ1421" i="4"/>
  <c r="AJ1595" i="4"/>
  <c r="AJ770" i="4"/>
  <c r="AJ1869" i="4"/>
  <c r="AN1869" i="4" s="1"/>
  <c r="AJ1229" i="4"/>
  <c r="AJ1723" i="4"/>
  <c r="AJ1967" i="4"/>
  <c r="AN1967" i="4" s="1"/>
  <c r="AJ1605" i="4"/>
  <c r="AJ1853" i="4"/>
  <c r="AN1853" i="4" s="1"/>
  <c r="AJ63" i="4"/>
  <c r="AJ1760" i="4"/>
  <c r="AN1760" i="4" s="1"/>
  <c r="AJ1888" i="4"/>
  <c r="AN1888" i="4" s="1"/>
  <c r="AJ1772" i="4"/>
  <c r="AN1772" i="4" s="1"/>
  <c r="AJ1773" i="4"/>
  <c r="AN1773" i="4" s="1"/>
  <c r="AJ1509" i="4"/>
  <c r="AJ843" i="4"/>
  <c r="AJ293" i="4"/>
  <c r="AJ1263" i="4"/>
  <c r="AJ661" i="4"/>
  <c r="AJ573" i="4"/>
  <c r="AJ409" i="4"/>
  <c r="AJ1995" i="4"/>
  <c r="AN1995" i="4" s="1"/>
  <c r="AJ1397" i="4"/>
  <c r="AJ1506" i="4"/>
  <c r="AJ1629" i="4"/>
  <c r="AJ1940" i="4"/>
  <c r="AN1940" i="4" s="1"/>
  <c r="AJ1697" i="4"/>
  <c r="AJ1374" i="4"/>
  <c r="AJ878" i="4"/>
  <c r="AJ1275" i="4"/>
  <c r="AJ1786" i="4"/>
  <c r="AN1786" i="4" s="1"/>
  <c r="AJ1801" i="4"/>
  <c r="AN1801" i="4" s="1"/>
  <c r="AJ100" i="4"/>
  <c r="AJ1759" i="4"/>
  <c r="AN1759" i="4" s="1"/>
  <c r="AJ1575" i="4"/>
  <c r="AJ1901" i="4"/>
  <c r="AN1901" i="4" s="1"/>
  <c r="AJ1803" i="4"/>
  <c r="AN1803" i="4" s="1"/>
  <c r="AJ1120" i="4"/>
  <c r="AJ1618" i="4"/>
  <c r="AJ1203" i="4"/>
  <c r="AJ274" i="4"/>
  <c r="AJ1690" i="4"/>
  <c r="AJ982" i="4"/>
  <c r="AJ167" i="4"/>
  <c r="AJ1020" i="4"/>
  <c r="AJ331" i="4"/>
  <c r="AJ880" i="4"/>
  <c r="AJ381" i="4"/>
  <c r="AJ1401" i="4"/>
  <c r="AJ1792" i="4"/>
  <c r="AN1792" i="4" s="1"/>
  <c r="U1543" i="4"/>
  <c r="W1543" i="4" s="1"/>
  <c r="Y1543" i="4" s="1"/>
  <c r="AJ1543" i="4"/>
  <c r="AJ1134" i="4"/>
  <c r="AJ1030" i="4"/>
  <c r="AJ1014" i="4"/>
  <c r="AJ724" i="4"/>
  <c r="AJ1418" i="4"/>
  <c r="AJ1560" i="4"/>
  <c r="AJ665" i="4"/>
  <c r="AJ2001" i="4"/>
  <c r="AN2001" i="4" s="1"/>
  <c r="AJ1392" i="4"/>
  <c r="AJ1107" i="4"/>
  <c r="AJ137" i="4"/>
  <c r="AJ1468" i="4"/>
  <c r="AJ1675" i="4"/>
  <c r="AJ201" i="4"/>
  <c r="AJ787" i="4"/>
  <c r="AJ1582" i="4"/>
  <c r="AJ1732" i="4"/>
  <c r="AJ1724" i="4"/>
  <c r="AJ1516" i="4"/>
  <c r="AJ1638" i="4"/>
  <c r="AJ1148" i="4"/>
  <c r="AJ1565" i="4"/>
  <c r="AJ1029" i="4"/>
  <c r="AJ1741" i="4"/>
  <c r="AJ1113" i="4"/>
  <c r="AJ1446" i="4"/>
  <c r="AJ1058" i="4"/>
  <c r="AJ484" i="4"/>
  <c r="AJ759" i="4"/>
  <c r="AJ1687" i="4"/>
  <c r="AJ1973" i="4"/>
  <c r="AN1973" i="4" s="1"/>
  <c r="AJ958" i="4"/>
  <c r="AJ670" i="4"/>
  <c r="AJ121" i="4"/>
  <c r="AJ417" i="4"/>
  <c r="AJ1365" i="4"/>
  <c r="AJ1654" i="4"/>
  <c r="AJ591" i="4"/>
  <c r="AJ339" i="4"/>
  <c r="AJ1161" i="4"/>
  <c r="AJ1086" i="4"/>
  <c r="AJ1614" i="4"/>
  <c r="AJ1517" i="4"/>
  <c r="AJ519" i="4"/>
  <c r="AJ317" i="4"/>
  <c r="AJ40" i="4"/>
  <c r="AJ1494" i="4"/>
  <c r="AJ1424" i="4"/>
  <c r="AJ885" i="4"/>
  <c r="AJ1118" i="4"/>
  <c r="AJ1840" i="4"/>
  <c r="AN1840" i="4" s="1"/>
  <c r="AJ1179" i="4"/>
  <c r="AJ827" i="4"/>
  <c r="AJ834" i="4"/>
  <c r="AJ667" i="4"/>
  <c r="AJ1303" i="4"/>
  <c r="AJ1642" i="4"/>
  <c r="AJ1503" i="4"/>
  <c r="AJ358" i="4"/>
  <c r="AJ1225" i="4"/>
  <c r="AJ1706" i="4"/>
  <c r="AJ817" i="4"/>
  <c r="AJ1985" i="4"/>
  <c r="AN1985" i="4" s="1"/>
  <c r="AJ981" i="4"/>
  <c r="AJ1619" i="4"/>
  <c r="AJ1745" i="4"/>
  <c r="AN1745" i="4" s="1"/>
  <c r="AJ495" i="4"/>
  <c r="AJ226" i="4"/>
  <c r="AJ852" i="4"/>
  <c r="AJ259" i="4"/>
  <c r="AJ1870" i="4"/>
  <c r="AN1870" i="4" s="1"/>
  <c r="AJ1658" i="4"/>
  <c r="AJ1592" i="4"/>
  <c r="AJ1271" i="4"/>
  <c r="AJ809" i="4"/>
  <c r="AJ1555" i="4"/>
  <c r="AJ1834" i="4"/>
  <c r="AN1834" i="4" s="1"/>
  <c r="AJ1923" i="4"/>
  <c r="AN1923" i="4" s="1"/>
  <c r="AJ1442" i="4"/>
  <c r="AJ1569" i="4"/>
  <c r="AJ485" i="4"/>
  <c r="AJ1882" i="4"/>
  <c r="AN1882" i="4" s="1"/>
  <c r="AJ155" i="4"/>
  <c r="AJ82" i="4"/>
  <c r="AJ1444" i="4"/>
  <c r="AJ788" i="4"/>
  <c r="AJ411" i="4"/>
  <c r="AJ1123" i="4"/>
  <c r="AJ1236" i="4"/>
  <c r="AJ1977" i="4"/>
  <c r="AN1977" i="4" s="1"/>
  <c r="AJ1829" i="4"/>
  <c r="AN1829" i="4" s="1"/>
  <c r="AJ897" i="4"/>
  <c r="AJ71" i="4"/>
  <c r="AJ1425" i="4"/>
  <c r="AJ686" i="4"/>
  <c r="AJ1540" i="4"/>
  <c r="AJ1873" i="4"/>
  <c r="AN1873" i="4" s="1"/>
  <c r="AJ1999" i="4"/>
  <c r="AN1999" i="4" s="1"/>
  <c r="AJ177" i="4"/>
  <c r="AJ1761" i="4"/>
  <c r="AN1761" i="4" s="1"/>
  <c r="AJ1777" i="4"/>
  <c r="AN1777" i="4" s="1"/>
  <c r="AJ1399" i="4"/>
  <c r="AJ649" i="4"/>
  <c r="AJ1989" i="4"/>
  <c r="AN1989" i="4" s="1"/>
  <c r="AJ1009" i="4"/>
  <c r="AJ269" i="4"/>
  <c r="AJ1458" i="4"/>
  <c r="AJ988" i="4"/>
  <c r="AJ651" i="4"/>
  <c r="AJ303" i="4"/>
  <c r="AJ191" i="4"/>
  <c r="AJ1331" i="4"/>
  <c r="AJ1936" i="4"/>
  <c r="AN1936" i="4" s="1"/>
  <c r="AJ1613" i="4"/>
  <c r="AJ1693" i="4"/>
  <c r="AJ1000" i="4"/>
  <c r="AJ203" i="4"/>
  <c r="AJ1378" i="4"/>
  <c r="AJ1459" i="4"/>
  <c r="AJ824" i="4"/>
  <c r="AJ1707" i="4"/>
  <c r="AJ607" i="4"/>
  <c r="AJ1851" i="4"/>
  <c r="AN1851" i="4" s="1"/>
  <c r="AJ382" i="4"/>
  <c r="AJ1391" i="4"/>
  <c r="AJ1730" i="4"/>
  <c r="AJ1912" i="4"/>
  <c r="AN1912" i="4" s="1"/>
  <c r="AJ1931" i="4"/>
  <c r="AN1931" i="4" s="1"/>
  <c r="AJ1631" i="4"/>
  <c r="AJ622" i="4"/>
  <c r="AJ1721" i="4"/>
  <c r="AJ365" i="4"/>
  <c r="AJ693" i="4"/>
  <c r="AJ1916" i="4"/>
  <c r="AN1916" i="4" s="1"/>
  <c r="AJ1643" i="4"/>
  <c r="AJ669" i="4"/>
  <c r="AJ1414" i="4"/>
  <c r="AJ1701" i="4"/>
  <c r="AJ1124" i="4"/>
  <c r="AJ1547" i="4"/>
  <c r="AJ77" i="4"/>
  <c r="AJ1881" i="4"/>
  <c r="AN1881" i="4" s="1"/>
  <c r="AJ1588" i="4"/>
  <c r="AJ1647" i="4"/>
  <c r="AJ263" i="4"/>
  <c r="AJ1937" i="4"/>
  <c r="AN1937" i="4" s="1"/>
  <c r="O1888" i="4"/>
  <c r="AR1888" i="4" s="1"/>
  <c r="O1783" i="4"/>
  <c r="AR1783" i="4" s="1"/>
  <c r="O665" i="4"/>
  <c r="AR665" i="4" s="1"/>
  <c r="O1275" i="4"/>
  <c r="AR1275" i="4" s="1"/>
  <c r="O737" i="4"/>
  <c r="AR737" i="4" s="1"/>
  <c r="O1494" i="4"/>
  <c r="AR1494" i="4" s="1"/>
  <c r="O1615" i="4"/>
  <c r="AR1615" i="4" s="1"/>
  <c r="O112" i="4"/>
  <c r="AR112" i="4" s="1"/>
  <c r="O808" i="4"/>
  <c r="AR808" i="4" s="1"/>
  <c r="O1967" i="4"/>
  <c r="AR1967" i="4" s="1"/>
  <c r="O709" i="4"/>
  <c r="AR709" i="4" s="1"/>
  <c r="O538" i="4"/>
  <c r="AR538" i="4" s="1"/>
  <c r="U5" i="4"/>
  <c r="U1177" i="4"/>
  <c r="U1393" i="4"/>
  <c r="U935" i="4"/>
  <c r="W935" i="4" s="1"/>
  <c r="Y935" i="4" s="1"/>
  <c r="U556" i="4"/>
  <c r="W556" i="4" s="1"/>
  <c r="Y556" i="4" s="1"/>
  <c r="U658" i="4"/>
  <c r="W658" i="4" s="1"/>
  <c r="Y658" i="4" s="1"/>
  <c r="U1256" i="4"/>
  <c r="W1256" i="4" s="1"/>
  <c r="Y1256" i="4" s="1"/>
  <c r="U386" i="4"/>
  <c r="W386" i="4" s="1"/>
  <c r="Y386" i="4" s="1"/>
  <c r="U1321" i="4"/>
  <c r="W1321" i="4" s="1"/>
  <c r="Y1321" i="4" s="1"/>
  <c r="U602" i="4"/>
  <c r="U1128" i="4"/>
  <c r="U638" i="4"/>
  <c r="U181" i="4"/>
  <c r="W181" i="4" s="1"/>
  <c r="Y181" i="4" s="1"/>
  <c r="U368" i="4"/>
  <c r="U912" i="4"/>
  <c r="U1227" i="4"/>
  <c r="U721" i="4"/>
  <c r="U125" i="4"/>
  <c r="W125" i="4" s="1"/>
  <c r="Y125" i="4" s="1"/>
  <c r="U315" i="4"/>
  <c r="U1325" i="4"/>
  <c r="U1431" i="4"/>
  <c r="U1496" i="4"/>
  <c r="U504" i="4"/>
  <c r="W504" i="4" s="1"/>
  <c r="Y504" i="4" s="1"/>
  <c r="U1712" i="4"/>
  <c r="U1750" i="4"/>
  <c r="W1750" i="4" s="1"/>
  <c r="Y1750" i="4" s="1"/>
  <c r="U1666" i="4"/>
  <c r="W1666" i="4" s="1"/>
  <c r="Y1666" i="4" s="1"/>
  <c r="U1481" i="4"/>
  <c r="U1206" i="4"/>
  <c r="U1671" i="4"/>
  <c r="W1671" i="4" s="1"/>
  <c r="Y1671" i="4" s="1"/>
  <c r="U1929" i="4"/>
  <c r="U1362" i="4"/>
  <c r="U1485" i="4"/>
  <c r="W1485" i="4" s="1"/>
  <c r="Y1485" i="4" s="1"/>
  <c r="U712" i="4"/>
  <c r="W712" i="4" s="1"/>
  <c r="Y712" i="4" s="1"/>
  <c r="U1999" i="4"/>
  <c r="U1693" i="4"/>
  <c r="U1459" i="4"/>
  <c r="U1916" i="4"/>
  <c r="U263" i="4"/>
  <c r="U1489" i="4"/>
  <c r="W1489" i="4" s="1"/>
  <c r="Y1489" i="4" s="1"/>
  <c r="U1606" i="4"/>
  <c r="W1606" i="4" s="1"/>
  <c r="Y1606" i="4" s="1"/>
  <c r="U1013" i="4"/>
  <c r="U116" i="4"/>
  <c r="U216" i="4"/>
  <c r="U344" i="4"/>
  <c r="W344" i="4" s="1"/>
  <c r="Y344" i="4" s="1"/>
  <c r="U36" i="4"/>
  <c r="U1003" i="4"/>
  <c r="U833" i="4"/>
  <c r="U1237" i="4"/>
  <c r="W1237" i="4" s="1"/>
  <c r="Y1237" i="4" s="1"/>
  <c r="U1824" i="4"/>
  <c r="U1154" i="4"/>
  <c r="W1154" i="4" s="1"/>
  <c r="Y1154" i="4" s="1"/>
  <c r="U569" i="4"/>
  <c r="U568" i="4"/>
  <c r="U1652" i="4"/>
  <c r="W1652" i="4" s="1"/>
  <c r="Y1652" i="4" s="1"/>
  <c r="U1896" i="4"/>
  <c r="W1896" i="4" s="1"/>
  <c r="Y1896" i="4" s="1"/>
  <c r="U554" i="4"/>
  <c r="U1307" i="4"/>
  <c r="U580" i="4"/>
  <c r="U161" i="4"/>
  <c r="W161" i="4" s="1"/>
  <c r="Y161" i="4" s="1"/>
  <c r="U470" i="4"/>
  <c r="U277" i="4"/>
  <c r="W277" i="4" s="1"/>
  <c r="Y277" i="4" s="1"/>
  <c r="U983" i="4"/>
  <c r="U1752" i="4"/>
  <c r="U110" i="4"/>
  <c r="U875" i="4"/>
  <c r="W875" i="4" s="1"/>
  <c r="Y875" i="4" s="1"/>
  <c r="U272" i="4"/>
  <c r="W272" i="4" s="1"/>
  <c r="Y272" i="4" s="1"/>
  <c r="U1273" i="4"/>
  <c r="W1273" i="4" s="1"/>
  <c r="Y1273" i="4" s="1"/>
  <c r="U27" i="4"/>
  <c r="W27" i="4" s="1"/>
  <c r="Y27" i="4" s="1"/>
  <c r="U1563" i="4"/>
  <c r="U560" i="4"/>
  <c r="U1770" i="4"/>
  <c r="U224" i="4"/>
  <c r="U355" i="4"/>
  <c r="U917" i="4"/>
  <c r="U805" i="4"/>
  <c r="U20" i="4"/>
  <c r="U290" i="4"/>
  <c r="W290" i="4" s="1"/>
  <c r="Y290" i="4" s="1"/>
  <c r="U1095" i="4"/>
  <c r="U26" i="4"/>
  <c r="W26" i="4" s="1"/>
  <c r="Y26" i="4" s="1"/>
  <c r="U1525" i="4"/>
  <c r="W1525" i="4" s="1"/>
  <c r="Y1525" i="4" s="1"/>
  <c r="U1142" i="4"/>
  <c r="U938" i="4"/>
  <c r="U183" i="4"/>
  <c r="U606" i="4"/>
  <c r="U443" i="4"/>
  <c r="U214" i="4"/>
  <c r="U1336" i="4"/>
  <c r="U7" i="4"/>
  <c r="W7" i="4" s="1"/>
  <c r="Y7" i="4" s="1"/>
  <c r="U1818" i="4"/>
  <c r="W1818" i="4" s="1"/>
  <c r="Y1818" i="4" s="1"/>
  <c r="U1539" i="4"/>
  <c r="W1539" i="4" s="1"/>
  <c r="Y1539" i="4" s="1"/>
  <c r="U941" i="4"/>
  <c r="W941" i="4" s="1"/>
  <c r="Y941" i="4" s="1"/>
  <c r="U366" i="4"/>
  <c r="U1108" i="4"/>
  <c r="U506" i="4"/>
  <c r="U1443" i="4"/>
  <c r="W1443" i="4" s="1"/>
  <c r="Y1443" i="4" s="1"/>
  <c r="U1180" i="4"/>
  <c r="W1180" i="4" s="1"/>
  <c r="Y1180" i="4" s="1"/>
  <c r="U1130" i="4"/>
  <c r="U1285" i="4"/>
  <c r="U212" i="4"/>
  <c r="U223" i="4"/>
  <c r="W223" i="4" s="1"/>
  <c r="Y223" i="4" s="1"/>
  <c r="U1408" i="4"/>
  <c r="U939" i="4"/>
  <c r="W939" i="4" s="1"/>
  <c r="Y939" i="4" s="1"/>
  <c r="U1696" i="4"/>
  <c r="U360" i="4"/>
  <c r="U289" i="4"/>
  <c r="U1193" i="4"/>
  <c r="W1193" i="4" s="1"/>
  <c r="Y1193" i="4" s="1"/>
  <c r="U910" i="4"/>
  <c r="W910" i="4" s="1"/>
  <c r="Y910" i="4" s="1"/>
  <c r="U287" i="4"/>
  <c r="U674" i="4"/>
  <c r="U11" i="4"/>
  <c r="U862" i="4"/>
  <c r="W862" i="4" s="1"/>
  <c r="Y862" i="4" s="1"/>
  <c r="U92" i="4"/>
  <c r="U258" i="4"/>
  <c r="U1143" i="4"/>
  <c r="W1143" i="4" s="1"/>
  <c r="Y1143" i="4" s="1"/>
  <c r="U465" i="4"/>
  <c r="U1288" i="4"/>
  <c r="U664" i="4"/>
  <c r="U703" i="4"/>
  <c r="U1100" i="4"/>
  <c r="U1597" i="4"/>
  <c r="U1734" i="4"/>
  <c r="U566" i="4"/>
  <c r="U1243" i="4"/>
  <c r="U1648" i="4"/>
  <c r="U1657" i="4"/>
  <c r="U1452" i="4"/>
  <c r="W1452" i="4" s="1"/>
  <c r="Y1452" i="4" s="1"/>
  <c r="U468" i="4"/>
  <c r="U536" i="4"/>
  <c r="U599" i="4"/>
  <c r="U127" i="4"/>
  <c r="U892" i="4"/>
  <c r="U153" i="4"/>
  <c r="U491" i="4"/>
  <c r="U268" i="4"/>
  <c r="U1462" i="4"/>
  <c r="W1462" i="4" s="1"/>
  <c r="Y1462" i="4" s="1"/>
  <c r="U364" i="4"/>
  <c r="U534" i="4"/>
  <c r="U149" i="4"/>
  <c r="W149" i="4" s="1"/>
  <c r="Y149" i="4" s="1"/>
  <c r="U998" i="4"/>
  <c r="U754" i="4"/>
  <c r="U1272" i="4"/>
  <c r="U488" i="4"/>
  <c r="U933" i="4"/>
  <c r="U1121" i="4"/>
  <c r="U494" i="4"/>
  <c r="U316" i="4"/>
  <c r="U632" i="4"/>
  <c r="U195" i="4"/>
  <c r="U923" i="4"/>
  <c r="U1261" i="4"/>
  <c r="U1021" i="4"/>
  <c r="U146" i="4"/>
  <c r="U588" i="4"/>
  <c r="U689" i="4"/>
  <c r="U1208" i="4"/>
  <c r="W1208" i="4" s="1"/>
  <c r="Y1208" i="4" s="1"/>
  <c r="U1315" i="4"/>
  <c r="U555" i="4"/>
  <c r="U1548" i="4"/>
  <c r="U1205" i="4"/>
  <c r="U96" i="4"/>
  <c r="U1454" i="4"/>
  <c r="W1454" i="4" s="1"/>
  <c r="Y1454" i="4" s="1"/>
  <c r="U455" i="4"/>
  <c r="U1093" i="4"/>
  <c r="U1228" i="4"/>
  <c r="U341" i="4"/>
  <c r="W341" i="4" s="1"/>
  <c r="Y341" i="4" s="1"/>
  <c r="U112" i="4"/>
  <c r="W112" i="4" s="1"/>
  <c r="Y112" i="4" s="1"/>
  <c r="U1928" i="4"/>
  <c r="W1928" i="4" s="1"/>
  <c r="Y1928" i="4" s="1"/>
  <c r="U431" i="4"/>
  <c r="W431" i="4" s="1"/>
  <c r="Y431" i="4" s="1"/>
  <c r="U256" i="4"/>
  <c r="W256" i="4" s="1"/>
  <c r="Y256" i="4" s="1"/>
  <c r="U1751" i="4"/>
  <c r="W1751" i="4" s="1"/>
  <c r="Y1751" i="4" s="1"/>
  <c r="U1990" i="4"/>
  <c r="U1302" i="4"/>
  <c r="U1135" i="4"/>
  <c r="U363" i="4"/>
  <c r="U1510" i="4"/>
  <c r="U1959" i="4"/>
  <c r="U1559" i="4"/>
  <c r="U1769" i="4"/>
  <c r="W1769" i="4" s="1"/>
  <c r="Y1769" i="4" s="1"/>
  <c r="U1838" i="4"/>
  <c r="U1136" i="4"/>
  <c r="U1677" i="4"/>
  <c r="U1880" i="4"/>
  <c r="U361" i="4"/>
  <c r="U1816" i="4"/>
  <c r="U1832" i="4"/>
  <c r="U1098" i="4"/>
  <c r="U903" i="4"/>
  <c r="W903" i="4" s="1"/>
  <c r="Y903" i="4" s="1"/>
  <c r="U1640" i="4"/>
  <c r="U1664" i="4"/>
  <c r="U1199" i="4"/>
  <c r="U490" i="4"/>
  <c r="U1802" i="4"/>
  <c r="U1841" i="4"/>
  <c r="U1919" i="4"/>
  <c r="U15" i="4"/>
  <c r="W15" i="4" s="1"/>
  <c r="Y15" i="4" s="1"/>
  <c r="U1594" i="4"/>
  <c r="U1415" i="4"/>
  <c r="U1157" i="4"/>
  <c r="U1232" i="4"/>
  <c r="U1457" i="4"/>
  <c r="U1887" i="4"/>
  <c r="W1887" i="4" s="1"/>
  <c r="Y1887" i="4" s="1"/>
  <c r="U1984" i="4"/>
  <c r="U647" i="4"/>
  <c r="U1403" i="4"/>
  <c r="U1386" i="4"/>
  <c r="W1386" i="4" s="1"/>
  <c r="Y1386" i="4" s="1"/>
  <c r="U1072" i="4"/>
  <c r="U1533" i="4"/>
  <c r="U213" i="4"/>
  <c r="U1862" i="4"/>
  <c r="W1862" i="4" s="1"/>
  <c r="Y1862" i="4" s="1"/>
  <c r="U1891" i="4"/>
  <c r="U1924" i="4"/>
  <c r="U159" i="4"/>
  <c r="U741" i="4"/>
  <c r="U1558" i="4"/>
  <c r="U870" i="4"/>
  <c r="U991" i="4"/>
  <c r="W991" i="4" s="1"/>
  <c r="Y991" i="4" s="1"/>
  <c r="U1523" i="4"/>
  <c r="U65" i="4"/>
  <c r="U1531" i="4"/>
  <c r="W1531" i="4" s="1"/>
  <c r="Y1531" i="4" s="1"/>
  <c r="U154" i="4"/>
  <c r="U1402" i="4"/>
  <c r="U449" i="4"/>
  <c r="U1742" i="4"/>
  <c r="U964" i="4"/>
  <c r="U251" i="4"/>
  <c r="U480" i="4"/>
  <c r="U1070" i="4"/>
  <c r="U1996" i="4"/>
  <c r="U1557" i="4"/>
  <c r="U648" i="4"/>
  <c r="U1140" i="4"/>
  <c r="U1955" i="4"/>
  <c r="U1868" i="4"/>
  <c r="U1094" i="4"/>
  <c r="U139" i="4"/>
  <c r="U613" i="4"/>
  <c r="U1505" i="4"/>
  <c r="U1424" i="4"/>
  <c r="U885" i="4"/>
  <c r="U1118" i="4"/>
  <c r="U1840" i="4"/>
  <c r="U1179" i="4"/>
  <c r="W1179" i="4" s="1"/>
  <c r="Y1179" i="4" s="1"/>
  <c r="U827" i="4"/>
  <c r="U834" i="4"/>
  <c r="U667" i="4"/>
  <c r="U1303" i="4"/>
  <c r="U1642" i="4"/>
  <c r="U1503" i="4"/>
  <c r="U358" i="4"/>
  <c r="U1225" i="4"/>
  <c r="U1706" i="4"/>
  <c r="U817" i="4"/>
  <c r="U1985" i="4"/>
  <c r="U981" i="4"/>
  <c r="U1619" i="4"/>
  <c r="U1745" i="4"/>
  <c r="U495" i="4"/>
  <c r="U226" i="4"/>
  <c r="U852" i="4"/>
  <c r="U259" i="4"/>
  <c r="U1870" i="4"/>
  <c r="U1658" i="4"/>
  <c r="U1592" i="4"/>
  <c r="U1271" i="4"/>
  <c r="U809" i="4"/>
  <c r="U1555" i="4"/>
  <c r="U1834" i="4"/>
  <c r="U1923" i="4"/>
  <c r="W1923" i="4" s="1"/>
  <c r="Y1923" i="4" s="1"/>
  <c r="U1442" i="4"/>
  <c r="U1569" i="4"/>
  <c r="U485" i="4"/>
  <c r="U1882" i="4"/>
  <c r="U155" i="4"/>
  <c r="U82" i="4"/>
  <c r="U1444" i="4"/>
  <c r="U788" i="4"/>
  <c r="U411" i="4"/>
  <c r="U1123" i="4"/>
  <c r="U1236" i="4"/>
  <c r="U1977" i="4"/>
  <c r="U1829" i="4"/>
  <c r="W1829" i="4" s="1"/>
  <c r="Y1829" i="4" s="1"/>
  <c r="U897" i="4"/>
  <c r="U71" i="4"/>
  <c r="U1425" i="4"/>
  <c r="U686" i="4"/>
  <c r="U1540" i="4"/>
  <c r="U1338" i="4"/>
  <c r="U532" i="4"/>
  <c r="U1109" i="4"/>
  <c r="U825" i="4"/>
  <c r="U428" i="4"/>
  <c r="W428" i="4" s="1"/>
  <c r="Y428" i="4" s="1"/>
  <c r="U164" i="4"/>
  <c r="U453" i="4"/>
  <c r="U1538" i="4"/>
  <c r="W1538" i="4" s="1"/>
  <c r="Y1538" i="4" s="1"/>
  <c r="U645" i="4"/>
  <c r="U1316" i="4"/>
  <c r="W1316" i="4" s="1"/>
  <c r="Y1316" i="4" s="1"/>
  <c r="U79" i="4"/>
  <c r="U953" i="4"/>
  <c r="U1682" i="4"/>
  <c r="U264" i="4"/>
  <c r="U128" i="4"/>
  <c r="U1131" i="4"/>
  <c r="U219" i="4"/>
  <c r="U283" i="4"/>
  <c r="W283" i="4" s="1"/>
  <c r="Y283" i="4" s="1"/>
  <c r="U25" i="4"/>
  <c r="W25" i="4" s="1"/>
  <c r="Y25" i="4" s="1"/>
  <c r="U217" i="4"/>
  <c r="W217" i="4" s="1"/>
  <c r="Y217" i="4" s="1"/>
  <c r="U1326" i="4"/>
  <c r="W1326" i="4" s="1"/>
  <c r="Y1326" i="4" s="1"/>
  <c r="U849" i="4"/>
  <c r="U1952" i="4"/>
  <c r="U544" i="4"/>
  <c r="U329" i="4"/>
  <c r="U1544" i="4"/>
  <c r="U976" i="4"/>
  <c r="W976" i="4" s="1"/>
  <c r="Y976" i="4" s="1"/>
  <c r="U279" i="4"/>
  <c r="U1422" i="4"/>
  <c r="U960" i="4"/>
  <c r="U1736" i="4"/>
  <c r="U177" i="4"/>
  <c r="U1399" i="4"/>
  <c r="U988" i="4"/>
  <c r="U1547" i="4"/>
  <c r="U1881" i="4"/>
  <c r="U767" i="4"/>
  <c r="U1169" i="4"/>
  <c r="U1423" i="4"/>
  <c r="U1239" i="4"/>
  <c r="U839" i="4"/>
  <c r="U1572" i="4"/>
  <c r="U996" i="4"/>
  <c r="U1219" i="4"/>
  <c r="W1219" i="4" s="1"/>
  <c r="Y1219" i="4" s="1"/>
  <c r="U1168" i="4"/>
  <c r="U918" i="4"/>
  <c r="U1656" i="4"/>
  <c r="U1623" i="4"/>
  <c r="U882" i="4"/>
  <c r="W882" i="4" s="1"/>
  <c r="Y882" i="4" s="1"/>
  <c r="U1453" i="4"/>
  <c r="U1282" i="4"/>
  <c r="U1038" i="4"/>
  <c r="U1351" i="4"/>
  <c r="U553" i="4"/>
  <c r="U413" i="4"/>
  <c r="U1104" i="4"/>
  <c r="U282" i="4"/>
  <c r="W282" i="4" s="1"/>
  <c r="Y282" i="4" s="1"/>
  <c r="U558" i="4"/>
  <c r="W558" i="4" s="1"/>
  <c r="Y558" i="4" s="1"/>
  <c r="U1214" i="4"/>
  <c r="U1031" i="4"/>
  <c r="W1031" i="4" s="1"/>
  <c r="Y1031" i="4" s="1"/>
  <c r="U295" i="4"/>
  <c r="W295" i="4" s="1"/>
  <c r="Y295" i="4" s="1"/>
  <c r="U905" i="4"/>
  <c r="W905" i="4" s="1"/>
  <c r="Y905" i="4" s="1"/>
  <c r="U656" i="4"/>
  <c r="W656" i="4" s="1"/>
  <c r="Y656" i="4" s="1"/>
  <c r="U1022" i="4"/>
  <c r="U1956" i="4"/>
  <c r="U846" i="4"/>
  <c r="U746" i="4"/>
  <c r="W746" i="4" s="1"/>
  <c r="Y746" i="4" s="1"/>
  <c r="U19" i="4"/>
  <c r="U1309" i="4"/>
  <c r="U388" i="4"/>
  <c r="U901" i="4"/>
  <c r="U186" i="4"/>
  <c r="W186" i="4" s="1"/>
  <c r="Y186" i="4" s="1"/>
  <c r="U1286" i="4"/>
  <c r="U1665" i="4"/>
  <c r="W1665" i="4" s="1"/>
  <c r="Y1665" i="4" s="1"/>
  <c r="U804" i="4"/>
  <c r="U1678" i="4"/>
  <c r="U68" i="4"/>
  <c r="U1298" i="4"/>
  <c r="U791" i="4"/>
  <c r="U66" i="4"/>
  <c r="U118" i="4"/>
  <c r="U1187" i="4"/>
  <c r="W1187" i="4" s="1"/>
  <c r="Y1187" i="4" s="1"/>
  <c r="U850" i="4"/>
  <c r="W850" i="4" s="1"/>
  <c r="Y850" i="4" s="1"/>
  <c r="U1322" i="4"/>
  <c r="W1322" i="4" s="1"/>
  <c r="Y1322" i="4" s="1"/>
  <c r="U410" i="4"/>
  <c r="U120" i="4"/>
  <c r="U1537" i="4"/>
  <c r="W1537" i="4" s="1"/>
  <c r="Y1537" i="4" s="1"/>
  <c r="U1698" i="4"/>
  <c r="W1698" i="4" s="1"/>
  <c r="Y1698" i="4" s="1"/>
  <c r="U252" i="4"/>
  <c r="W252" i="4" s="1"/>
  <c r="Y252" i="4" s="1"/>
  <c r="U1304" i="4"/>
  <c r="W1304" i="4" s="1"/>
  <c r="Y1304" i="4" s="1"/>
  <c r="U1059" i="4"/>
  <c r="U1508" i="4"/>
  <c r="W1508" i="4" s="1"/>
  <c r="Y1508" i="4" s="1"/>
  <c r="U1848" i="4"/>
  <c r="W1848" i="4" s="1"/>
  <c r="Y1848" i="4" s="1"/>
  <c r="U1794" i="4"/>
  <c r="W1794" i="4" s="1"/>
  <c r="Y1794" i="4" s="1"/>
  <c r="U288" i="4"/>
  <c r="U1201" i="4"/>
  <c r="U1659" i="4"/>
  <c r="U1534" i="4"/>
  <c r="W1534" i="4" s="1"/>
  <c r="Y1534" i="4" s="1"/>
  <c r="U1235" i="4"/>
  <c r="U639" i="4"/>
  <c r="U208" i="4"/>
  <c r="U517" i="4"/>
  <c r="U753" i="4"/>
  <c r="U1872" i="4"/>
  <c r="U1167" i="4"/>
  <c r="U581" i="4"/>
  <c r="U1550" i="4"/>
  <c r="U1119" i="4"/>
  <c r="U1806" i="4"/>
  <c r="U236" i="4"/>
  <c r="U197" i="4"/>
  <c r="U419" i="4"/>
  <c r="U784" i="4"/>
  <c r="U1052" i="4"/>
  <c r="U1478" i="4"/>
  <c r="W1478" i="4" s="1"/>
  <c r="Y1478" i="4" s="1"/>
  <c r="U374" i="4"/>
  <c r="U794" i="4"/>
  <c r="U1417" i="4"/>
  <c r="U620" i="4"/>
  <c r="U731" i="4"/>
  <c r="W731" i="4" s="1"/>
  <c r="Y731" i="4" s="1"/>
  <c r="U1404" i="4"/>
  <c r="U986" i="4"/>
  <c r="U1007" i="4"/>
  <c r="U1432" i="4"/>
  <c r="U1441" i="4"/>
  <c r="U1528" i="4"/>
  <c r="U614" i="4"/>
  <c r="U93" i="4"/>
  <c r="U1181" i="4"/>
  <c r="U819" i="4"/>
  <c r="U765" i="4"/>
  <c r="U324" i="4"/>
  <c r="U552" i="4"/>
  <c r="U53" i="4"/>
  <c r="U41" i="4"/>
  <c r="U1047" i="4"/>
  <c r="U1023" i="4"/>
  <c r="U459" i="4"/>
  <c r="U10" i="4"/>
  <c r="U1051" i="4"/>
  <c r="U548" i="4"/>
  <c r="U1267" i="4"/>
  <c r="U957" i="4"/>
  <c r="U1383" i="4"/>
  <c r="U579" i="4"/>
  <c r="U1323" i="4"/>
  <c r="U1163" i="4"/>
  <c r="U1385" i="4"/>
  <c r="U179" i="4"/>
  <c r="U478" i="4"/>
  <c r="U271" i="4"/>
  <c r="U831" i="4"/>
  <c r="U373" i="4"/>
  <c r="U463" i="4"/>
  <c r="U1153" i="4"/>
  <c r="U1356" i="4"/>
  <c r="U321" i="4"/>
  <c r="U1384" i="4"/>
  <c r="U132" i="4"/>
  <c r="U1646" i="4"/>
  <c r="W1646" i="4" s="1"/>
  <c r="Y1646" i="4" s="1"/>
  <c r="U1552" i="4"/>
  <c r="U813" i="4"/>
  <c r="U541" i="4"/>
  <c r="U182" i="4"/>
  <c r="U240" i="4"/>
  <c r="U508" i="4"/>
  <c r="W508" i="4" s="1"/>
  <c r="Y508" i="4" s="1"/>
  <c r="U1289" i="4"/>
  <c r="W1289" i="4" s="1"/>
  <c r="Y1289" i="4" s="1"/>
  <c r="U526" i="4"/>
  <c r="W526" i="4" s="1"/>
  <c r="Y526" i="4" s="1"/>
  <c r="U1535" i="4"/>
  <c r="U1783" i="4"/>
  <c r="W1783" i="4" s="1"/>
  <c r="Y1783" i="4" s="1"/>
  <c r="U1450" i="4"/>
  <c r="U1469" i="4"/>
  <c r="U1250" i="4"/>
  <c r="U1069" i="4"/>
  <c r="U1951" i="4"/>
  <c r="U489" i="4"/>
  <c r="U1837" i="4"/>
  <c r="U119" i="4"/>
  <c r="U1320" i="4"/>
  <c r="U1941" i="4"/>
  <c r="U1839" i="4"/>
  <c r="U1245" i="4"/>
  <c r="U1291" i="4"/>
  <c r="U955" i="4"/>
  <c r="U1963" i="4"/>
  <c r="U643" i="4"/>
  <c r="U1375" i="4"/>
  <c r="U285" i="4"/>
  <c r="U520" i="4"/>
  <c r="U1050" i="4"/>
  <c r="W1050" i="4" s="1"/>
  <c r="Y1050" i="4" s="1"/>
  <c r="U379" i="4"/>
  <c r="U1703" i="4"/>
  <c r="U1930" i="4"/>
  <c r="U418" i="4"/>
  <c r="U811" i="4"/>
  <c r="W811" i="4" s="1"/>
  <c r="Y811" i="4" s="1"/>
  <c r="U742" i="4"/>
  <c r="U1855" i="4"/>
  <c r="U1982" i="4"/>
  <c r="U299" i="4"/>
  <c r="U969" i="4"/>
  <c r="U406" i="4"/>
  <c r="U1820" i="4"/>
  <c r="U1400" i="4"/>
  <c r="U1065" i="4"/>
  <c r="W1065" i="4" s="1"/>
  <c r="Y1065" i="4" s="1"/>
  <c r="U1804" i="4"/>
  <c r="U333" i="4"/>
  <c r="W333" i="4" s="1"/>
  <c r="Y333" i="4" s="1"/>
  <c r="U915" i="4"/>
  <c r="U1553" i="4"/>
  <c r="U931" i="4"/>
  <c r="U1762" i="4"/>
  <c r="U1542" i="4"/>
  <c r="U927" i="4"/>
  <c r="U1871" i="4"/>
  <c r="U1591" i="4"/>
  <c r="U412" i="4"/>
  <c r="U1110" i="4"/>
  <c r="U371" i="4"/>
  <c r="U1739" i="4"/>
  <c r="U1784" i="4"/>
  <c r="U1987" i="4"/>
  <c r="U807" i="4"/>
  <c r="U1976" i="4"/>
  <c r="W1976" i="4" s="1"/>
  <c r="Y1976" i="4" s="1"/>
  <c r="U1198" i="4"/>
  <c r="U305" i="4"/>
  <c r="U801" i="4"/>
  <c r="U1922" i="4"/>
  <c r="U1875" i="4"/>
  <c r="U750" i="4"/>
  <c r="U1825" i="4"/>
  <c r="U1823" i="4"/>
  <c r="U1426" i="4"/>
  <c r="U1970" i="4"/>
  <c r="U1484" i="4"/>
  <c r="U527" i="4"/>
  <c r="U1471" i="4"/>
  <c r="U1877" i="4"/>
  <c r="U1216" i="4"/>
  <c r="U700" i="4"/>
  <c r="U740" i="4"/>
  <c r="U1346" i="4"/>
  <c r="U1994" i="4"/>
  <c r="U1218" i="4"/>
  <c r="U1799" i="4"/>
  <c r="W1799" i="4" s="1"/>
  <c r="Y1799" i="4" s="1"/>
  <c r="U1172" i="4"/>
  <c r="U73" i="4"/>
  <c r="U697" i="4"/>
  <c r="U1972" i="4"/>
  <c r="U1997" i="4"/>
  <c r="U1186" i="4"/>
  <c r="U1329" i="4"/>
  <c r="U1949" i="4"/>
  <c r="U1562" i="4"/>
  <c r="U442" i="4"/>
  <c r="U789" i="4"/>
  <c r="U515" i="4"/>
  <c r="U1132" i="4"/>
  <c r="W1132" i="4" s="1"/>
  <c r="Y1132" i="4" s="1"/>
  <c r="U1685" i="4"/>
  <c r="U582" i="4"/>
  <c r="U1814" i="4"/>
  <c r="U752" i="4"/>
  <c r="U815" i="4"/>
  <c r="U894" i="4"/>
  <c r="W894" i="4" s="1"/>
  <c r="Y894" i="4" s="1"/>
  <c r="U1833" i="4"/>
  <c r="U786" i="4"/>
  <c r="U952" i="4"/>
  <c r="U715" i="4"/>
  <c r="U1002" i="4"/>
  <c r="U1979" i="4"/>
  <c r="U328" i="4"/>
  <c r="U322" i="4"/>
  <c r="U777" i="4"/>
  <c r="U313" i="4"/>
  <c r="U1975" i="4"/>
  <c r="U1455" i="4"/>
  <c r="U1748" i="4"/>
  <c r="W1748" i="4" s="1"/>
  <c r="Y1748" i="4" s="1"/>
  <c r="U1514" i="4"/>
  <c r="U1737" i="4"/>
  <c r="U763" i="4"/>
  <c r="U1279" i="4"/>
  <c r="U858" i="4"/>
  <c r="U845" i="4"/>
  <c r="U691" i="4"/>
  <c r="U1057" i="4"/>
  <c r="U1073" i="4"/>
  <c r="U1159" i="4"/>
  <c r="U1615" i="4"/>
  <c r="U458" i="4"/>
  <c r="U1428" i="4"/>
  <c r="U1074" i="4"/>
  <c r="U1635" i="4"/>
  <c r="W1635" i="4" s="1"/>
  <c r="Y1635" i="4" s="1"/>
  <c r="U247" i="4"/>
  <c r="W247" i="4" s="1"/>
  <c r="Y247" i="4" s="1"/>
  <c r="U31" i="4"/>
  <c r="U1226" i="4"/>
  <c r="U891" i="4"/>
  <c r="U1011" i="4"/>
  <c r="U1998" i="4"/>
  <c r="W1998" i="4" s="1"/>
  <c r="Y1998" i="4" s="1"/>
  <c r="U1593" i="4"/>
  <c r="U605" i="4"/>
  <c r="U1345" i="4"/>
  <c r="W1345" i="4" s="1"/>
  <c r="Y1345" i="4" s="1"/>
  <c r="U140" i="4"/>
  <c r="U294" i="4"/>
  <c r="U1492" i="4"/>
  <c r="W1492" i="4" s="1"/>
  <c r="Y1492" i="4" s="1"/>
  <c r="U1192" i="4"/>
  <c r="U617" i="4"/>
  <c r="U1944" i="4"/>
  <c r="U1190" i="4"/>
  <c r="W1190" i="4" s="1"/>
  <c r="Y1190" i="4" s="1"/>
  <c r="U744" i="4"/>
  <c r="U148" i="4"/>
  <c r="W148" i="4" s="1"/>
  <c r="Y148" i="4" s="1"/>
  <c r="U1651" i="4"/>
  <c r="W1651" i="4" s="1"/>
  <c r="Y1651" i="4" s="1"/>
  <c r="U928" i="4"/>
  <c r="U64" i="4"/>
  <c r="U595" i="4"/>
  <c r="U1898" i="4"/>
  <c r="U1114" i="4"/>
  <c r="W1114" i="4" s="1"/>
  <c r="Y1114" i="4" s="1"/>
  <c r="U477" i="4"/>
  <c r="U1255" i="4"/>
  <c r="U376" i="4"/>
  <c r="U1761" i="4"/>
  <c r="U1458" i="4"/>
  <c r="U651" i="4"/>
  <c r="U203" i="4"/>
  <c r="U1378" i="4"/>
  <c r="U1851" i="4"/>
  <c r="U622" i="4"/>
  <c r="U693" i="4"/>
  <c r="U669" i="4"/>
  <c r="U1414" i="4"/>
  <c r="U1124" i="4"/>
  <c r="U1926" i="4"/>
  <c r="U1980" i="4"/>
  <c r="U590" i="4"/>
  <c r="U1551" i="4"/>
  <c r="U55" i="4"/>
  <c r="U1010" i="4"/>
  <c r="U1355" i="4"/>
  <c r="W1355" i="4" s="1"/>
  <c r="Y1355" i="4" s="1"/>
  <c r="U655" i="4"/>
  <c r="U193" i="4"/>
  <c r="W193" i="4" s="1"/>
  <c r="Y193" i="4" s="1"/>
  <c r="U400" i="4"/>
  <c r="U1253" i="4"/>
  <c r="U1716" i="4"/>
  <c r="U1521" i="4"/>
  <c r="U192" i="4"/>
  <c r="U1636" i="4"/>
  <c r="U1502" i="4"/>
  <c r="U1370" i="4"/>
  <c r="U913" i="4"/>
  <c r="U202" i="4"/>
  <c r="U113" i="4"/>
  <c r="U369" i="4"/>
  <c r="U659" i="4"/>
  <c r="U1728" i="4"/>
  <c r="U1112" i="4"/>
  <c r="W1112" i="4" s="1"/>
  <c r="Y1112" i="4" s="1"/>
  <c r="U1150" i="4"/>
  <c r="W1150" i="4" s="1"/>
  <c r="Y1150" i="4" s="1"/>
  <c r="U1598" i="4"/>
  <c r="W1598" i="4" s="1"/>
  <c r="Y1598" i="4" s="1"/>
  <c r="U14" i="4"/>
  <c r="W14" i="4" s="1"/>
  <c r="Y14" i="4" s="1"/>
  <c r="U1694" i="4"/>
  <c r="U992" i="4"/>
  <c r="U1043" i="4"/>
  <c r="U390" i="4"/>
  <c r="U1596" i="4"/>
  <c r="W1596" i="4" s="1"/>
  <c r="Y1596" i="4" s="1"/>
  <c r="U624" i="4"/>
  <c r="U507" i="4"/>
  <c r="U732" i="4"/>
  <c r="U308" i="4"/>
  <c r="U864" i="4"/>
  <c r="U168" i="4"/>
  <c r="W168" i="4" s="1"/>
  <c r="Y168" i="4" s="1"/>
  <c r="U1407" i="4"/>
  <c r="U810" i="4"/>
  <c r="U150" i="4"/>
  <c r="W150" i="4" s="1"/>
  <c r="Y150" i="4" s="1"/>
  <c r="U1584" i="4"/>
  <c r="W1584" i="4" s="1"/>
  <c r="Y1584" i="4" s="1"/>
  <c r="U114" i="4"/>
  <c r="W114" i="4" s="1"/>
  <c r="Y114" i="4" s="1"/>
  <c r="U438" i="4"/>
  <c r="U273" i="4"/>
  <c r="W273" i="4" s="1"/>
  <c r="Y273" i="4" s="1"/>
  <c r="U441" i="4"/>
  <c r="U45" i="4"/>
  <c r="U635" i="4"/>
  <c r="W635" i="4" s="1"/>
  <c r="Y635" i="4" s="1"/>
  <c r="U421" i="4"/>
  <c r="W421" i="4" s="1"/>
  <c r="Y421" i="4" s="1"/>
  <c r="U774" i="4"/>
  <c r="U1788" i="4"/>
  <c r="U1034" i="4"/>
  <c r="U868" i="4"/>
  <c r="W868" i="4" s="1"/>
  <c r="Y868" i="4" s="1"/>
  <c r="U246" i="4"/>
  <c r="U492" i="4"/>
  <c r="U80" i="4"/>
  <c r="W80" i="4" s="1"/>
  <c r="Y80" i="4" s="1"/>
  <c r="U922" i="4"/>
  <c r="U38" i="4"/>
  <c r="U876" i="4"/>
  <c r="U1270" i="4"/>
  <c r="U1300" i="4"/>
  <c r="W1300" i="4" s="1"/>
  <c r="Y1300" i="4" s="1"/>
  <c r="U1283" i="4"/>
  <c r="U1800" i="4"/>
  <c r="U1585" i="4"/>
  <c r="U88" i="4"/>
  <c r="U785" i="4"/>
  <c r="U549" i="4"/>
  <c r="U646" i="4"/>
  <c r="U84" i="4"/>
  <c r="U1610" i="4"/>
  <c r="U550" i="4"/>
  <c r="U1526" i="4"/>
  <c r="U1758" i="4"/>
  <c r="U756" i="4"/>
  <c r="U690" i="4"/>
  <c r="U733" i="4"/>
  <c r="U936" i="4"/>
  <c r="U8" i="4"/>
  <c r="U838" i="4"/>
  <c r="W838" i="4" s="1"/>
  <c r="Y838" i="4" s="1"/>
  <c r="U253" i="4"/>
  <c r="U764" i="4"/>
  <c r="U1633" i="4"/>
  <c r="U1878" i="4"/>
  <c r="U965" i="4"/>
  <c r="U391" i="4"/>
  <c r="U1191" i="4"/>
  <c r="U1215" i="4"/>
  <c r="W1215" i="4" s="1"/>
  <c r="Y1215" i="4" s="1"/>
  <c r="U362" i="4"/>
  <c r="U921" i="4"/>
  <c r="W921" i="4" s="1"/>
  <c r="Y921" i="4" s="1"/>
  <c r="U906" i="4"/>
  <c r="U469" i="4"/>
  <c r="U46" i="4"/>
  <c r="U575" i="4"/>
  <c r="U312" i="4"/>
  <c r="U1327" i="4"/>
  <c r="U190" i="4"/>
  <c r="W190" i="4" s="1"/>
  <c r="Y190" i="4" s="1"/>
  <c r="U473" i="4"/>
  <c r="U95" i="4"/>
  <c r="U637" i="4"/>
  <c r="U1746" i="4"/>
  <c r="U782" i="4"/>
  <c r="U946" i="4"/>
  <c r="U1330" i="4"/>
  <c r="U44" i="4"/>
  <c r="U848" i="4"/>
  <c r="U1567" i="4"/>
  <c r="W1567" i="4" s="1"/>
  <c r="Y1567" i="4" s="1"/>
  <c r="U916" i="4"/>
  <c r="U776" i="4"/>
  <c r="U347" i="4"/>
  <c r="U889" i="4"/>
  <c r="U30" i="4"/>
  <c r="U747" i="4"/>
  <c r="U522" i="4"/>
  <c r="U773" i="4"/>
  <c r="U873" i="4"/>
  <c r="U474" i="4"/>
  <c r="U337" i="4"/>
  <c r="U450" i="4"/>
  <c r="W450" i="4" s="1"/>
  <c r="Y450" i="4" s="1"/>
  <c r="U1222" i="4"/>
  <c r="U1017" i="4"/>
  <c r="U1495" i="4"/>
  <c r="U1776" i="4"/>
  <c r="U136" i="4"/>
  <c r="W136" i="4" s="1"/>
  <c r="Y136" i="4" s="1"/>
  <c r="U1445" i="4"/>
  <c r="W1445" i="4" s="1"/>
  <c r="Y1445" i="4" s="1"/>
  <c r="U1577" i="4"/>
  <c r="W1577" i="4" s="1"/>
  <c r="Y1577" i="4" s="1"/>
  <c r="U709" i="4"/>
  <c r="U171" i="4"/>
  <c r="W171" i="4" s="1"/>
  <c r="Y171" i="4" s="1"/>
  <c r="U704" i="4"/>
  <c r="U1617" i="4"/>
  <c r="U1964" i="4"/>
  <c r="U531" i="4"/>
  <c r="U1904" i="4"/>
  <c r="U967" i="4"/>
  <c r="U471" i="4"/>
  <c r="U545" i="4"/>
  <c r="U67" i="4"/>
  <c r="U802" i="4"/>
  <c r="W802" i="4" s="1"/>
  <c r="Y802" i="4" s="1"/>
  <c r="U780" i="4"/>
  <c r="U1170" i="4"/>
  <c r="U861" i="4"/>
  <c r="U726" i="4"/>
  <c r="U820" i="4"/>
  <c r="U1632" i="4"/>
  <c r="U249" i="4"/>
  <c r="U1863" i="4"/>
  <c r="W1863" i="4" s="1"/>
  <c r="Y1863" i="4" s="1"/>
  <c r="U1789" i="4"/>
  <c r="U1767" i="4"/>
  <c r="U589" i="4"/>
  <c r="U1819" i="4"/>
  <c r="U1204" i="4"/>
  <c r="U781" i="4"/>
  <c r="U1894" i="4"/>
  <c r="W1894" i="4" s="1"/>
  <c r="Y1894" i="4" s="1"/>
  <c r="U1957" i="4"/>
  <c r="U1152" i="4"/>
  <c r="U775" i="4"/>
  <c r="W775" i="4" s="1"/>
  <c r="Y775" i="4" s="1"/>
  <c r="U860" i="4"/>
  <c r="U115" i="4"/>
  <c r="U871" i="4"/>
  <c r="U1616" i="4"/>
  <c r="W1616" i="4" s="1"/>
  <c r="Y1616" i="4" s="1"/>
  <c r="U887" i="4"/>
  <c r="W887" i="4" s="1"/>
  <c r="Y887" i="4" s="1"/>
  <c r="U1188" i="4"/>
  <c r="U131" i="4"/>
  <c r="U1194" i="4"/>
  <c r="U1935" i="4"/>
  <c r="U766" i="4"/>
  <c r="U1939" i="4"/>
  <c r="U1933" i="4"/>
  <c r="U600" i="4"/>
  <c r="U1497" i="4"/>
  <c r="U389" i="4"/>
  <c r="U1661" i="4"/>
  <c r="W1661" i="4" s="1"/>
  <c r="Y1661" i="4" s="1"/>
  <c r="U1831" i="4"/>
  <c r="U1845" i="4"/>
  <c r="U1090" i="4"/>
  <c r="U1805" i="4"/>
  <c r="U59" i="4"/>
  <c r="W59" i="4" s="1"/>
  <c r="Y59" i="4" s="1"/>
  <c r="U985" i="4"/>
  <c r="U1568" i="4"/>
  <c r="U1103" i="4"/>
  <c r="U267" i="4"/>
  <c r="U1115" i="4"/>
  <c r="U1755" i="4"/>
  <c r="U1472" i="4"/>
  <c r="W1472" i="4" s="1"/>
  <c r="Y1472" i="4" s="1"/>
  <c r="U623" i="4"/>
  <c r="W623" i="4" s="1"/>
  <c r="Y623" i="4" s="1"/>
  <c r="U961" i="4"/>
  <c r="U1895" i="4"/>
  <c r="U1313" i="4"/>
  <c r="U1185" i="4"/>
  <c r="U1409" i="4"/>
  <c r="W1409" i="4" s="1"/>
  <c r="Y1409" i="4" s="1"/>
  <c r="U502" i="4"/>
  <c r="U1983" i="4"/>
  <c r="U1145" i="4"/>
  <c r="U879" i="4"/>
  <c r="W879" i="4" s="1"/>
  <c r="Y879" i="4" s="1"/>
  <c r="U345" i="4"/>
  <c r="U1876" i="4"/>
  <c r="W1876" i="4" s="1"/>
  <c r="Y1876" i="4" s="1"/>
  <c r="U594" i="4"/>
  <c r="U680" i="4"/>
  <c r="W680" i="4" s="1"/>
  <c r="Y680" i="4" s="1"/>
  <c r="U1918" i="4"/>
  <c r="W1918" i="4" s="1"/>
  <c r="Y1918" i="4" s="1"/>
  <c r="U1063" i="4"/>
  <c r="U1470" i="4"/>
  <c r="U1439" i="4"/>
  <c r="W1439" i="4" s="1"/>
  <c r="Y1439" i="4" s="1"/>
  <c r="U499" i="4"/>
  <c r="U501" i="4"/>
  <c r="U486" i="4"/>
  <c r="U914" i="4"/>
  <c r="U346" i="4"/>
  <c r="U1637" i="4"/>
  <c r="U1856" i="4"/>
  <c r="U1667" i="4"/>
  <c r="U1688" i="4"/>
  <c r="U1032" i="4"/>
  <c r="W1032" i="4" s="1"/>
  <c r="Y1032" i="4" s="1"/>
  <c r="U1744" i="4"/>
  <c r="U1460" i="4"/>
  <c r="U327" i="4"/>
  <c r="U244" i="4"/>
  <c r="U657" i="4"/>
  <c r="U1771" i="4"/>
  <c r="U1230" i="4"/>
  <c r="U1915" i="4"/>
  <c r="U1212" i="4"/>
  <c r="U1733" i="4"/>
  <c r="U1947" i="4"/>
  <c r="U525" i="4"/>
  <c r="U51" i="4"/>
  <c r="U633" i="4"/>
  <c r="U1680" i="4"/>
  <c r="U1867" i="4"/>
  <c r="U867" i="4"/>
  <c r="U1387" i="4"/>
  <c r="U454" i="4"/>
  <c r="U762" i="4"/>
  <c r="W762" i="4" s="1"/>
  <c r="Y762" i="4" s="1"/>
  <c r="U1583" i="4"/>
  <c r="U979" i="4"/>
  <c r="U1518" i="4"/>
  <c r="U1447" i="4"/>
  <c r="U83" i="4"/>
  <c r="U1175" i="4"/>
  <c r="U1809" i="4"/>
  <c r="U529" i="4"/>
  <c r="U539" i="4"/>
  <c r="U625" i="4"/>
  <c r="U954" i="4"/>
  <c r="U1859" i="4"/>
  <c r="U1708" i="4"/>
  <c r="U1628" i="4"/>
  <c r="U640" i="4"/>
  <c r="U574" i="4"/>
  <c r="U1419" i="4"/>
  <c r="U956" i="4"/>
  <c r="U950" i="4"/>
  <c r="U898" i="4"/>
  <c r="U497" i="4"/>
  <c r="U1231" i="4"/>
  <c r="W1231" i="4" s="1"/>
  <c r="Y1231" i="4" s="1"/>
  <c r="U872" i="4"/>
  <c r="W872" i="4" s="1"/>
  <c r="Y872" i="4" s="1"/>
  <c r="U989" i="4"/>
  <c r="W989" i="4" s="1"/>
  <c r="Y989" i="4" s="1"/>
  <c r="U682" i="4"/>
  <c r="U937" i="4"/>
  <c r="U1576" i="4"/>
  <c r="U1986" i="4"/>
  <c r="U962" i="4"/>
  <c r="U234" i="4"/>
  <c r="U855" i="4"/>
  <c r="U803" i="4"/>
  <c r="U280" i="4"/>
  <c r="U865" i="4"/>
  <c r="U837" i="4"/>
  <c r="W837" i="4" s="1"/>
  <c r="Y837" i="4" s="1"/>
  <c r="U718" i="4"/>
  <c r="W718" i="4" s="1"/>
  <c r="Y718" i="4" s="1"/>
  <c r="U1948" i="4"/>
  <c r="U1897" i="4"/>
  <c r="W1897" i="4" s="1"/>
  <c r="Y1897" i="4" s="1"/>
  <c r="U97" i="4"/>
  <c r="W97" i="4" s="1"/>
  <c r="Y97" i="4" s="1"/>
  <c r="U1581" i="4"/>
  <c r="U1790" i="4"/>
  <c r="U705" i="4"/>
  <c r="U275" i="4"/>
  <c r="U1747" i="4"/>
  <c r="U1411" i="4"/>
  <c r="U461" i="4"/>
  <c r="U1849" i="4"/>
  <c r="U1873" i="4"/>
  <c r="U649" i="4"/>
  <c r="U382" i="4"/>
  <c r="U1643" i="4"/>
  <c r="U1701" i="4"/>
  <c r="U1588" i="4"/>
  <c r="U884" i="4"/>
  <c r="U611" i="4"/>
  <c r="U1223" i="4"/>
  <c r="U16" i="4"/>
  <c r="U971" i="4"/>
  <c r="U974" i="4"/>
  <c r="U1033" i="4"/>
  <c r="U387" i="4"/>
  <c r="U456" i="4"/>
  <c r="U1360" i="4"/>
  <c r="U476" i="4"/>
  <c r="U902" i="4"/>
  <c r="W902" i="4" s="1"/>
  <c r="Y902" i="4" s="1"/>
  <c r="U610" i="4"/>
  <c r="U242" i="4"/>
  <c r="U493" i="4"/>
  <c r="U565" i="4"/>
  <c r="U1308" i="4"/>
  <c r="U1064" i="4"/>
  <c r="U735" i="4"/>
  <c r="U422" i="4"/>
  <c r="W422" i="4" s="1"/>
  <c r="Y422" i="4" s="1"/>
  <c r="U1406" i="4"/>
  <c r="U62" i="4"/>
  <c r="W62" i="4" s="1"/>
  <c r="Y62" i="4" s="1"/>
  <c r="U1240" i="4"/>
  <c r="U350" i="4"/>
  <c r="U194" i="4"/>
  <c r="W194" i="4" s="1"/>
  <c r="Y194" i="4" s="1"/>
  <c r="U1171" i="4"/>
  <c r="W1171" i="4" s="1"/>
  <c r="Y1171" i="4" s="1"/>
  <c r="U1836" i="4"/>
  <c r="U557" i="4"/>
  <c r="U592" i="4"/>
  <c r="U109" i="4"/>
  <c r="U736" i="4"/>
  <c r="U1389" i="4"/>
  <c r="U1083" i="4"/>
  <c r="U241" i="4"/>
  <c r="U749" i="4"/>
  <c r="W749" i="4" s="1"/>
  <c r="Y749" i="4" s="1"/>
  <c r="U415" i="4"/>
  <c r="W415" i="4" s="1"/>
  <c r="Y415" i="4" s="1"/>
  <c r="U24" i="4"/>
  <c r="W24" i="4" s="1"/>
  <c r="Y24" i="4" s="1"/>
  <c r="U1001" i="4"/>
  <c r="W1001" i="4" s="1"/>
  <c r="Y1001" i="4" s="1"/>
  <c r="U206" i="4"/>
  <c r="U1141" i="4"/>
  <c r="U1280" i="4"/>
  <c r="U393" i="4"/>
  <c r="U61" i="4"/>
  <c r="U851" i="4"/>
  <c r="U12" i="4"/>
  <c r="U378" i="4"/>
  <c r="W378" i="4" s="1"/>
  <c r="Y378" i="4" s="1"/>
  <c r="U535" i="4"/>
  <c r="U60" i="4"/>
  <c r="U1178" i="4"/>
  <c r="U1394" i="4"/>
  <c r="U1574" i="4"/>
  <c r="W1574" i="4" s="1"/>
  <c r="Y1574" i="4" s="1"/>
  <c r="U1681" i="4"/>
  <c r="W1681" i="4" s="1"/>
  <c r="Y1681" i="4" s="1"/>
  <c r="U35" i="4"/>
  <c r="W35" i="4" s="1"/>
  <c r="Y35" i="4" s="1"/>
  <c r="U1106" i="4"/>
  <c r="W1106" i="4" s="1"/>
  <c r="Y1106" i="4" s="1"/>
  <c r="U1037" i="4"/>
  <c r="U1580" i="4"/>
  <c r="U134" i="4"/>
  <c r="U1974" i="4"/>
  <c r="U158" i="4"/>
  <c r="U332" i="4"/>
  <c r="W332" i="4" s="1"/>
  <c r="Y332" i="4" s="1"/>
  <c r="U157" i="4"/>
  <c r="W157" i="4" s="1"/>
  <c r="Y157" i="4" s="1"/>
  <c r="U951" i="4"/>
  <c r="U587" i="4"/>
  <c r="U663" i="4"/>
  <c r="U452" i="4"/>
  <c r="U687" i="4"/>
  <c r="U1395" i="4"/>
  <c r="U1252" i="4"/>
  <c r="U1624" i="4"/>
  <c r="U446" i="4"/>
  <c r="U86" i="4"/>
  <c r="U524" i="4"/>
  <c r="U1061" i="4"/>
  <c r="U1369" i="4"/>
  <c r="U729" i="4"/>
  <c r="U973" i="4"/>
  <c r="U537" i="4"/>
  <c r="U103" i="4"/>
  <c r="U1091" i="4"/>
  <c r="U593" i="4"/>
  <c r="U1213" i="4"/>
  <c r="U372" i="4"/>
  <c r="U1902" i="4"/>
  <c r="U445" i="4"/>
  <c r="U1040" i="4"/>
  <c r="U1842" i="4"/>
  <c r="U204" i="4"/>
  <c r="U338" i="4"/>
  <c r="U856" i="4"/>
  <c r="U708" i="4"/>
  <c r="U1111" i="4"/>
  <c r="U1076" i="4"/>
  <c r="U54" i="4"/>
  <c r="U1436" i="4"/>
  <c r="U398" i="4"/>
  <c r="U970" i="4"/>
  <c r="U719" i="4"/>
  <c r="U711" i="4"/>
  <c r="U707" i="4"/>
  <c r="U1160" i="4"/>
  <c r="U866" i="4"/>
  <c r="U1332" i="4"/>
  <c r="W1332" i="4" s="1"/>
  <c r="Y1332" i="4" s="1"/>
  <c r="U818" i="4"/>
  <c r="U1339" i="4"/>
  <c r="U854" i="4"/>
  <c r="U619" i="4"/>
  <c r="U1318" i="4"/>
  <c r="U105" i="4"/>
  <c r="U104" i="4"/>
  <c r="U173" i="4"/>
  <c r="U430" i="4"/>
  <c r="U1138" i="4"/>
  <c r="U1366" i="4"/>
  <c r="U561" i="4"/>
  <c r="U395" i="4"/>
  <c r="U598" i="4"/>
  <c r="U800" i="4"/>
  <c r="U229" i="4"/>
  <c r="U1564" i="4"/>
  <c r="U198" i="4"/>
  <c r="U585" i="4"/>
  <c r="U500" i="4"/>
  <c r="U1827" i="4"/>
  <c r="W1827" i="4" s="1"/>
  <c r="Y1827" i="4" s="1"/>
  <c r="U1785" i="4"/>
  <c r="W1785" i="4" s="1"/>
  <c r="Y1785" i="4" s="1"/>
  <c r="U1768" i="4"/>
  <c r="W1768" i="4" s="1"/>
  <c r="Y1768" i="4" s="1"/>
  <c r="U1529" i="4"/>
  <c r="W1529" i="4" s="1"/>
  <c r="Y1529" i="4" s="1"/>
  <c r="U187" i="4"/>
  <c r="U1913" i="4"/>
  <c r="U1662" i="4"/>
  <c r="U696" i="4"/>
  <c r="U1590" i="4"/>
  <c r="U1787" i="4"/>
  <c r="U1026" i="4"/>
  <c r="U261" i="4"/>
  <c r="U1018" i="4"/>
  <c r="U755" i="4"/>
  <c r="U1434" i="4"/>
  <c r="U1234" i="4"/>
  <c r="U1570" i="4"/>
  <c r="U514" i="4"/>
  <c r="U1921" i="4"/>
  <c r="U1612" i="4"/>
  <c r="U1262" i="4"/>
  <c r="U1705" i="4"/>
  <c r="U1713" i="4"/>
  <c r="U1917" i="4"/>
  <c r="U621" i="4"/>
  <c r="W621" i="4" s="1"/>
  <c r="Y621" i="4" s="1"/>
  <c r="U1793" i="4"/>
  <c r="U571" i="4"/>
  <c r="U1077" i="4"/>
  <c r="U220" i="4"/>
  <c r="U1843" i="4"/>
  <c r="U717" i="4"/>
  <c r="U160" i="4"/>
  <c r="U209" i="4"/>
  <c r="U1060" i="4"/>
  <c r="U1719" i="4"/>
  <c r="U1573" i="4"/>
  <c r="U1183" i="4"/>
  <c r="U352" i="4"/>
  <c r="U1405" i="4"/>
  <c r="U559" i="4"/>
  <c r="U1477" i="4"/>
  <c r="U863" i="4"/>
  <c r="U1978" i="4"/>
  <c r="U250" i="4"/>
  <c r="U1044" i="4"/>
  <c r="U1717" i="4"/>
  <c r="U772" i="4"/>
  <c r="U1451" i="4"/>
  <c r="U1221" i="4"/>
  <c r="U1874" i="4"/>
  <c r="U1899" i="4"/>
  <c r="U475" i="4"/>
  <c r="U1754" i="4"/>
  <c r="U1448" i="4"/>
  <c r="U1815" i="4"/>
  <c r="U207" i="4"/>
  <c r="U323" i="4"/>
  <c r="U1343" i="4"/>
  <c r="U1885" i="4"/>
  <c r="U547" i="4"/>
  <c r="U523" i="4"/>
  <c r="U1846" i="4"/>
  <c r="U457" i="4"/>
  <c r="U1757" i="4"/>
  <c r="U383" i="4"/>
  <c r="U652" i="4"/>
  <c r="U1579" i="4"/>
  <c r="U601" i="4"/>
  <c r="U1729" i="4"/>
  <c r="U1910" i="4"/>
  <c r="U1089" i="4"/>
  <c r="U1627" i="4"/>
  <c r="U1412" i="4"/>
  <c r="U771" i="4"/>
  <c r="U984" i="4"/>
  <c r="U1545" i="4"/>
  <c r="U1822" i="4"/>
  <c r="U844" i="4"/>
  <c r="U1679" i="4"/>
  <c r="U1858" i="4"/>
  <c r="U1133" i="4"/>
  <c r="U257" i="4"/>
  <c r="U1376" i="4"/>
  <c r="U142" i="4"/>
  <c r="U1246" i="4"/>
  <c r="U612" i="4"/>
  <c r="U853" i="4"/>
  <c r="U1433" i="4"/>
  <c r="U1847" i="4"/>
  <c r="U1137" i="4"/>
  <c r="U1363" i="4"/>
  <c r="U408" i="4"/>
  <c r="U907" i="4"/>
  <c r="U1934" i="4"/>
  <c r="U1520" i="4"/>
  <c r="U1344" i="4"/>
  <c r="U1634" i="4"/>
  <c r="U1277" i="4"/>
  <c r="U1413" i="4"/>
  <c r="U1650" i="4"/>
  <c r="U1725" i="4"/>
  <c r="U1589" i="4"/>
  <c r="U1549" i="4"/>
  <c r="U1042" i="4"/>
  <c r="U1763" i="4"/>
  <c r="U1501" i="4"/>
  <c r="U1663" i="4"/>
  <c r="U679" i="4"/>
  <c r="U57" i="4"/>
  <c r="U1507" i="4"/>
  <c r="U437" i="4"/>
  <c r="U1045" i="4"/>
  <c r="U1711" i="4"/>
  <c r="U1738" i="4"/>
  <c r="U1653" i="4"/>
  <c r="U184" i="4"/>
  <c r="U1909" i="4"/>
  <c r="U603" i="4"/>
  <c r="U1139" i="4"/>
  <c r="U1630" i="4"/>
  <c r="U357" i="4"/>
  <c r="U666" i="4"/>
  <c r="U1276" i="4"/>
  <c r="U435" i="4"/>
  <c r="U1691" i="4"/>
  <c r="U1429" i="4"/>
  <c r="U1463" i="4"/>
  <c r="U425" i="4"/>
  <c r="U1259" i="4"/>
  <c r="U111" i="4"/>
  <c r="U1473" i="4"/>
  <c r="U1066" i="4"/>
  <c r="U130" i="4"/>
  <c r="U1900" i="4"/>
  <c r="U307" i="4"/>
  <c r="U50" i="4"/>
  <c r="U302" i="4"/>
  <c r="U684" i="4"/>
  <c r="U405" i="4"/>
  <c r="U722" i="4"/>
  <c r="W722" i="4" s="1"/>
  <c r="Y722" i="4" s="1"/>
  <c r="U572" i="4"/>
  <c r="U1268" i="4"/>
  <c r="U1377" i="4"/>
  <c r="W1377" i="4" s="1"/>
  <c r="Y1377" i="4" s="1"/>
  <c r="U189" i="4"/>
  <c r="U1155" i="4"/>
  <c r="U460" i="4"/>
  <c r="U42" i="4"/>
  <c r="U343" i="4"/>
  <c r="U301" i="4"/>
  <c r="U1173" i="4"/>
  <c r="U1041" i="4"/>
  <c r="U1238" i="4"/>
  <c r="U1036" i="4"/>
  <c r="U1156" i="4"/>
  <c r="U1068" i="4"/>
  <c r="U296" i="4"/>
  <c r="U808" i="4"/>
  <c r="U1438" i="4"/>
  <c r="U628" i="4"/>
  <c r="U1373" i="4"/>
  <c r="U69" i="4"/>
  <c r="U1490" i="4"/>
  <c r="U1903" i="4"/>
  <c r="U269" i="4"/>
  <c r="U303" i="4"/>
  <c r="U191" i="4"/>
  <c r="U1331" i="4"/>
  <c r="U1936" i="4"/>
  <c r="U1613" i="4"/>
  <c r="U1707" i="4"/>
  <c r="U607" i="4"/>
  <c r="U1391" i="4"/>
  <c r="U1912" i="4"/>
  <c r="U1931" i="4"/>
  <c r="U1721" i="4"/>
  <c r="U365" i="4"/>
  <c r="U908" i="4"/>
  <c r="U174" i="4"/>
  <c r="U1938" i="4"/>
  <c r="U516" i="4"/>
  <c r="U1884" i="4"/>
  <c r="U1242" i="4"/>
  <c r="U678" i="4"/>
  <c r="U1162" i="4"/>
  <c r="U822" i="4"/>
  <c r="U1249" i="4"/>
  <c r="U404" i="4"/>
  <c r="U1491" i="4"/>
  <c r="W1491" i="4" s="1"/>
  <c r="Y1491" i="4" s="1"/>
  <c r="U1860" i="4"/>
  <c r="U797" i="4"/>
  <c r="U1782" i="4"/>
  <c r="U1382" i="4"/>
  <c r="W1382" i="4" s="1"/>
  <c r="Y1382" i="4" s="1"/>
  <c r="U745" i="4"/>
  <c r="U1144" i="4"/>
  <c r="U1266" i="4"/>
  <c r="U1182" i="4"/>
  <c r="U451" i="4"/>
  <c r="U98" i="4"/>
  <c r="U1211" i="4"/>
  <c r="W1211" i="4" s="1"/>
  <c r="Y1211" i="4" s="1"/>
  <c r="U434" i="4"/>
  <c r="U348" i="4"/>
  <c r="U78" i="4"/>
  <c r="U1372" i="4"/>
  <c r="W1372" i="4" s="1"/>
  <c r="Y1372" i="4" s="1"/>
  <c r="U1626" i="4"/>
  <c r="U1430" i="4"/>
  <c r="U1117" i="4"/>
  <c r="W1117" i="4" s="1"/>
  <c r="Y1117" i="4" s="1"/>
  <c r="U188" i="4"/>
  <c r="U840" i="4"/>
  <c r="U1207" i="4"/>
  <c r="U375" i="4"/>
  <c r="U102" i="4"/>
  <c r="U615" i="4"/>
  <c r="U172" i="4"/>
  <c r="U133" i="4"/>
  <c r="W133" i="4" s="1"/>
  <c r="Y133" i="4" s="1"/>
  <c r="U1390" i="4"/>
  <c r="U792" i="4"/>
  <c r="W792" i="4" s="1"/>
  <c r="Y792" i="4" s="1"/>
  <c r="U151" i="4"/>
  <c r="U1016" i="4"/>
  <c r="U1866" i="4"/>
  <c r="U1312" i="4"/>
  <c r="U543" i="4"/>
  <c r="U248" i="4"/>
  <c r="U521" i="4"/>
  <c r="U1381" i="4"/>
  <c r="U1078" i="4"/>
  <c r="W1078" i="4" s="1"/>
  <c r="Y1078" i="4" s="1"/>
  <c r="U18" i="4"/>
  <c r="W18" i="4" s="1"/>
  <c r="Y18" i="4" s="1"/>
  <c r="U1189" i="4"/>
  <c r="W1189" i="4" s="1"/>
  <c r="Y1189" i="4" s="1"/>
  <c r="U314" i="4"/>
  <c r="U1151" i="4"/>
  <c r="U608" i="4"/>
  <c r="W608" i="4" s="1"/>
  <c r="Y608" i="4" s="1"/>
  <c r="U1609" i="4"/>
  <c r="W1609" i="4" s="1"/>
  <c r="Y1609" i="4" s="1"/>
  <c r="U326" i="4"/>
  <c r="U1668" i="4"/>
  <c r="U1358" i="4"/>
  <c r="U1347" i="4"/>
  <c r="U578" i="4"/>
  <c r="U440" i="4"/>
  <c r="U706" i="4"/>
  <c r="U1317" i="4"/>
  <c r="W1317" i="4" s="1"/>
  <c r="Y1317" i="4" s="1"/>
  <c r="U162" i="4"/>
  <c r="U562" i="4"/>
  <c r="U1049" i="4"/>
  <c r="U563" i="4"/>
  <c r="U944" i="4"/>
  <c r="U39" i="4"/>
  <c r="U1890" i="4"/>
  <c r="U758" i="4"/>
  <c r="U698" i="4"/>
  <c r="U814" i="4"/>
  <c r="U72" i="4"/>
  <c r="U175" i="4"/>
  <c r="U959" i="4"/>
  <c r="U1333" i="4"/>
  <c r="U924" i="4"/>
  <c r="U716" i="4"/>
  <c r="U423" i="4"/>
  <c r="U1561" i="4"/>
  <c r="U1184" i="4"/>
  <c r="U1950" i="4"/>
  <c r="U108" i="4"/>
  <c r="U1992" i="4"/>
  <c r="U1480" i="4"/>
  <c r="U869" i="4"/>
  <c r="U1334" i="4"/>
  <c r="U904" i="4"/>
  <c r="U896" i="4"/>
  <c r="U75" i="4"/>
  <c r="U401" i="4"/>
  <c r="U835" i="4"/>
  <c r="U1644" i="4"/>
  <c r="U857" i="4"/>
  <c r="U886" i="4"/>
  <c r="U1176" i="4"/>
  <c r="U233" i="4"/>
  <c r="U842" i="4"/>
  <c r="U284" i="4"/>
  <c r="U660" i="4"/>
  <c r="U144" i="4"/>
  <c r="U1265" i="4"/>
  <c r="U176" i="4"/>
  <c r="U1368" i="4"/>
  <c r="U518" i="4"/>
  <c r="U237" i="4"/>
  <c r="U13" i="4"/>
  <c r="U325" i="4"/>
  <c r="U653" i="4"/>
  <c r="U306" i="4"/>
  <c r="U1004" i="4"/>
  <c r="U739" i="4"/>
  <c r="U1297" i="4"/>
  <c r="U1102" i="4"/>
  <c r="U528" i="4"/>
  <c r="U793" i="4"/>
  <c r="U586" i="4"/>
  <c r="U513" i="4"/>
  <c r="U1220" i="4"/>
  <c r="U178" i="4"/>
  <c r="U644" i="4"/>
  <c r="U354" i="4"/>
  <c r="U123" i="4"/>
  <c r="U1854" i="4"/>
  <c r="U222" i="4"/>
  <c r="U228" i="4"/>
  <c r="U334" i="4"/>
  <c r="W334" i="4" s="1"/>
  <c r="Y334" i="4" s="1"/>
  <c r="U1735" i="4"/>
  <c r="U1174" i="4"/>
  <c r="U2000" i="4"/>
  <c r="U466" i="4"/>
  <c r="U675" i="4"/>
  <c r="U654" i="4"/>
  <c r="U1889" i="4"/>
  <c r="U685" i="4"/>
  <c r="U1530" i="4"/>
  <c r="U1686" i="4"/>
  <c r="U616" i="4"/>
  <c r="U1808" i="4"/>
  <c r="U1519" i="4"/>
  <c r="U1475" i="4"/>
  <c r="U1660" i="4"/>
  <c r="U890" i="4"/>
  <c r="U1264" i="4"/>
  <c r="U692" i="4"/>
  <c r="U1088" i="4"/>
  <c r="U1826" i="4"/>
  <c r="U462" i="4"/>
  <c r="U641" i="4"/>
  <c r="U671" i="4"/>
  <c r="U433" i="4"/>
  <c r="U340" i="4"/>
  <c r="U816" i="4"/>
  <c r="U881" i="4"/>
  <c r="U1700" i="4"/>
  <c r="U1556" i="4"/>
  <c r="U1886" i="4"/>
  <c r="U1247" i="4"/>
  <c r="U1056" i="4"/>
  <c r="U1864" i="4"/>
  <c r="U377" i="4"/>
  <c r="U211" i="4"/>
  <c r="U1195" i="4"/>
  <c r="U1911" i="4"/>
  <c r="U990" i="4"/>
  <c r="U399" i="4"/>
  <c r="U1954" i="4"/>
  <c r="U1127" i="4"/>
  <c r="U1969" i="4"/>
  <c r="U106" i="4"/>
  <c r="U1993" i="4"/>
  <c r="U1811" i="4"/>
  <c r="U196" i="4"/>
  <c r="U1217" i="4"/>
  <c r="U353" i="4"/>
  <c r="U1486" i="4"/>
  <c r="U1488" i="4"/>
  <c r="U859" i="4"/>
  <c r="U1774" i="4"/>
  <c r="U1821" i="4"/>
  <c r="U888" i="4"/>
  <c r="U1813" i="4"/>
  <c r="U1499" i="4"/>
  <c r="U424" i="4"/>
  <c r="U1398" i="4"/>
  <c r="U1645" i="4"/>
  <c r="U238" i="4"/>
  <c r="U1942" i="4"/>
  <c r="U124" i="4"/>
  <c r="U1158" i="4"/>
  <c r="U1861" i="4"/>
  <c r="U1865" i="4"/>
  <c r="U129" i="4"/>
  <c r="U1649" i="4"/>
  <c r="U1779" i="4"/>
  <c r="U743" i="4"/>
  <c r="U1731" i="4"/>
  <c r="U101" i="4"/>
  <c r="U618" i="4"/>
  <c r="U1844" i="4"/>
  <c r="U1290" i="4"/>
  <c r="U1817" i="4"/>
  <c r="U1566" i="4"/>
  <c r="U1905" i="4"/>
  <c r="U925" i="4"/>
  <c r="U1349" i="4"/>
  <c r="U1101" i="4"/>
  <c r="U1416" i="4"/>
  <c r="U1301" i="4"/>
  <c r="U94" i="4"/>
  <c r="U1599" i="4"/>
  <c r="U1483" i="4"/>
  <c r="U1079" i="4"/>
  <c r="U1726" i="4"/>
  <c r="U577" i="4"/>
  <c r="U47" i="4"/>
  <c r="U1493" i="4"/>
  <c r="U1498" i="4"/>
  <c r="U1421" i="4"/>
  <c r="U1595" i="4"/>
  <c r="U770" i="4"/>
  <c r="U1869" i="4"/>
  <c r="U1229" i="4"/>
  <c r="U1723" i="4"/>
  <c r="U1967" i="4"/>
  <c r="U1605" i="4"/>
  <c r="U1853" i="4"/>
  <c r="U63" i="4"/>
  <c r="U1760" i="4"/>
  <c r="U1888" i="4"/>
  <c r="U1772" i="4"/>
  <c r="U1773" i="4"/>
  <c r="U1509" i="4"/>
  <c r="U843" i="4"/>
  <c r="U293" i="4"/>
  <c r="U1263" i="4"/>
  <c r="U661" i="4"/>
  <c r="U573" i="4"/>
  <c r="U409" i="4"/>
  <c r="U1995" i="4"/>
  <c r="U1397" i="4"/>
  <c r="U1506" i="4"/>
  <c r="U1629" i="4"/>
  <c r="U1940" i="4"/>
  <c r="U1697" i="4"/>
  <c r="U1374" i="4"/>
  <c r="U878" i="4"/>
  <c r="U1275" i="4"/>
  <c r="U1786" i="4"/>
  <c r="U1801" i="4"/>
  <c r="U100" i="4"/>
  <c r="U1759" i="4"/>
  <c r="U1575" i="4"/>
  <c r="U1901" i="4"/>
  <c r="U243" i="4"/>
  <c r="U1527" i="4"/>
  <c r="U414" i="4"/>
  <c r="U994" i="4"/>
  <c r="U1879" i="4"/>
  <c r="U1989" i="4"/>
  <c r="U1465" i="4"/>
  <c r="U1328" i="4"/>
  <c r="U336" i="4"/>
  <c r="U319" i="4"/>
  <c r="U564" i="4"/>
  <c r="U1482" i="4"/>
  <c r="U629" i="4"/>
  <c r="U297" i="4"/>
  <c r="U1202" i="4"/>
  <c r="U900" i="4"/>
  <c r="U49" i="4"/>
  <c r="U90" i="4"/>
  <c r="U511" i="4"/>
  <c r="U426" i="4"/>
  <c r="U342" i="4"/>
  <c r="U987" i="4"/>
  <c r="U695" i="4"/>
  <c r="U1028" i="4"/>
  <c r="U200" i="4"/>
  <c r="U795" i="4"/>
  <c r="U1210" i="4"/>
  <c r="U270" i="4"/>
  <c r="W270" i="4" s="1"/>
  <c r="Y270" i="4" s="1"/>
  <c r="U1084" i="4"/>
  <c r="U230" i="4"/>
  <c r="U1908" i="4"/>
  <c r="W1908" i="4" s="1"/>
  <c r="Y1908" i="4" s="1"/>
  <c r="U1639" i="4"/>
  <c r="W1639" i="4" s="1"/>
  <c r="Y1639" i="4" s="1"/>
  <c r="U1241" i="4"/>
  <c r="U1932" i="4"/>
  <c r="U1096" i="4"/>
  <c r="W1096" i="4" s="1"/>
  <c r="Y1096" i="4" s="1"/>
  <c r="U1669" i="4"/>
  <c r="W1669" i="4" s="1"/>
  <c r="Y1669" i="4" s="1"/>
  <c r="U626" i="4"/>
  <c r="U634" i="4"/>
  <c r="U1166" i="4"/>
  <c r="U883" i="4"/>
  <c r="U330" i="4"/>
  <c r="U143" i="4"/>
  <c r="U309" i="4"/>
  <c r="U1692" i="4"/>
  <c r="U1722" i="4"/>
  <c r="W1722" i="4" s="1"/>
  <c r="Y1722" i="4" s="1"/>
  <c r="U1479" i="4"/>
  <c r="U968" i="4"/>
  <c r="U1364" i="4"/>
  <c r="W1364" i="4" s="1"/>
  <c r="Y1364" i="4" s="1"/>
  <c r="U1269" i="4"/>
  <c r="U798" i="4"/>
  <c r="U420" i="4"/>
  <c r="U394" i="4"/>
  <c r="U310" i="4"/>
  <c r="U1704" i="4"/>
  <c r="U1287" i="4"/>
  <c r="W1287" i="4" s="1"/>
  <c r="Y1287" i="4" s="1"/>
  <c r="U1500" i="4"/>
  <c r="W1500" i="4" s="1"/>
  <c r="Y1500" i="4" s="1"/>
  <c r="U1440" i="4"/>
  <c r="W1440" i="4" s="1"/>
  <c r="Y1440" i="4" s="1"/>
  <c r="U367" i="4"/>
  <c r="U893" i="4"/>
  <c r="W893" i="4" s="1"/>
  <c r="Y893" i="4" s="1"/>
  <c r="U920" i="4"/>
  <c r="U1914" i="4"/>
  <c r="W1914" i="4" s="1"/>
  <c r="Y1914" i="4" s="1"/>
  <c r="U1099" i="4"/>
  <c r="U1274" i="4"/>
  <c r="W1274" i="4" s="1"/>
  <c r="Y1274" i="4" s="1"/>
  <c r="U1587" i="4"/>
  <c r="U1310" i="4"/>
  <c r="W1310" i="4" s="1"/>
  <c r="Y1310" i="4" s="1"/>
  <c r="U1071" i="4"/>
  <c r="U210" i="4"/>
  <c r="U126" i="4"/>
  <c r="U1466" i="4"/>
  <c r="U1335" i="4"/>
  <c r="U997" i="4"/>
  <c r="U1164" i="4"/>
  <c r="U760" i="4"/>
  <c r="U147" i="4"/>
  <c r="U1251" i="4"/>
  <c r="U85" i="4"/>
  <c r="U778" i="4"/>
  <c r="U1311" i="4"/>
  <c r="U1968" i="4"/>
  <c r="U1348" i="4"/>
  <c r="W1348" i="4" s="1"/>
  <c r="Y1348" i="4" s="1"/>
  <c r="U74" i="4"/>
  <c r="U225" i="4"/>
  <c r="U483" i="4"/>
  <c r="U714" i="4"/>
  <c r="U481" i="4"/>
  <c r="U1126" i="4"/>
  <c r="U6" i="4"/>
  <c r="U1456" i="4"/>
  <c r="U911" i="4"/>
  <c r="U122" i="4"/>
  <c r="U929" i="4"/>
  <c r="U1019" i="4"/>
  <c r="U761" i="4"/>
  <c r="U1622" i="4"/>
  <c r="U33" i="4"/>
  <c r="U790" i="4"/>
  <c r="U995" i="4"/>
  <c r="U487" i="4"/>
  <c r="U396" i="4"/>
  <c r="U48" i="4"/>
  <c r="U1260" i="4"/>
  <c r="U710" i="4"/>
  <c r="U163" i="4"/>
  <c r="U1371" i="4"/>
  <c r="U498" i="4"/>
  <c r="W498" i="4" s="1"/>
  <c r="Y498" i="4" s="1"/>
  <c r="U286" i="4"/>
  <c r="U221" i="4"/>
  <c r="U1080" i="4"/>
  <c r="U1081" i="4"/>
  <c r="U52" i="4"/>
  <c r="U215" i="4"/>
  <c r="U385" i="4"/>
  <c r="U1067" i="4"/>
  <c r="W1067" i="4" s="1"/>
  <c r="Y1067" i="4" s="1"/>
  <c r="U56" i="4"/>
  <c r="U1087" i="4"/>
  <c r="U1012" i="4"/>
  <c r="U796" i="4"/>
  <c r="U1129" i="4"/>
  <c r="U720" i="4"/>
  <c r="U464" i="4"/>
  <c r="U1035" i="4"/>
  <c r="U107" i="4"/>
  <c r="U205" i="4"/>
  <c r="U1352" i="4"/>
  <c r="U138" i="4"/>
  <c r="U1337" i="4"/>
  <c r="U22" i="4"/>
  <c r="U1062" i="4"/>
  <c r="U728" i="4"/>
  <c r="U734" i="4"/>
  <c r="U23" i="4"/>
  <c r="U356" i="4"/>
  <c r="U32" i="4"/>
  <c r="U980" i="4"/>
  <c r="U1512" i="4"/>
  <c r="U1353" i="4"/>
  <c r="U266" i="4"/>
  <c r="U1796" i="4"/>
  <c r="W1796" i="4" s="1"/>
  <c r="Y1796" i="4" s="1"/>
  <c r="U1532" i="4"/>
  <c r="W1532" i="4" s="1"/>
  <c r="Y1532" i="4" s="1"/>
  <c r="U942" i="4"/>
  <c r="U1039" i="4"/>
  <c r="U737" i="4"/>
  <c r="W737" i="4" s="1"/>
  <c r="Y737" i="4" s="1"/>
  <c r="U538" i="4"/>
  <c r="W538" i="4" s="1"/>
  <c r="Y538" i="4" s="1"/>
  <c r="U1749" i="4"/>
  <c r="U1281" i="4"/>
  <c r="U1756" i="4"/>
  <c r="U503" i="4"/>
  <c r="U448" i="4"/>
  <c r="U681" i="4"/>
  <c r="U899" i="4"/>
  <c r="U874" i="4"/>
  <c r="U1795" i="4"/>
  <c r="U351" i="4"/>
  <c r="U235" i="4"/>
  <c r="U930" i="4"/>
  <c r="U1780" i="4"/>
  <c r="U748" i="4"/>
  <c r="U1258" i="4"/>
  <c r="U1883" i="4"/>
  <c r="U99" i="4"/>
  <c r="U1781" i="4"/>
  <c r="U58" i="4"/>
  <c r="U1991" i="4"/>
  <c r="U1676" i="4"/>
  <c r="U1850" i="4"/>
  <c r="U1753" i="4"/>
  <c r="U81" i="4"/>
  <c r="U1641" i="4"/>
  <c r="U1720" i="4"/>
  <c r="U1943" i="4"/>
  <c r="U1709" i="4"/>
  <c r="U87" i="4"/>
  <c r="U1766" i="4"/>
  <c r="U1718" i="4"/>
  <c r="U1314" i="4"/>
  <c r="U505" i="4"/>
  <c r="U597" i="4"/>
  <c r="U1925" i="4"/>
  <c r="U609" i="4"/>
  <c r="U779" i="4"/>
  <c r="U847" i="4"/>
  <c r="U1294" i="4"/>
  <c r="U841" i="4"/>
  <c r="U1435" i="4"/>
  <c r="U1714" i="4"/>
  <c r="U1053" i="4"/>
  <c r="U298" i="4"/>
  <c r="U509" i="4"/>
  <c r="U672" i="4"/>
  <c r="U1655" i="4"/>
  <c r="U1778" i="4"/>
  <c r="U1946" i="4"/>
  <c r="U1367" i="4"/>
  <c r="U1988" i="4"/>
  <c r="U1296" i="4"/>
  <c r="U1082" i="4"/>
  <c r="U1907" i="4"/>
  <c r="U1341" i="4"/>
  <c r="U1621" i="4"/>
  <c r="U877" i="4"/>
  <c r="U403" i="4"/>
  <c r="U1546" i="4"/>
  <c r="U1807" i="4"/>
  <c r="U1350" i="4"/>
  <c r="U1284" i="4"/>
  <c r="U1092" i="4"/>
  <c r="U304" i="4"/>
  <c r="U370" i="4"/>
  <c r="U1961" i="4"/>
  <c r="U407" i="4"/>
  <c r="U1319" i="4"/>
  <c r="U76" i="4"/>
  <c r="U91" i="4"/>
  <c r="U975" i="4"/>
  <c r="U1971" i="4"/>
  <c r="U829" i="4"/>
  <c r="U141" i="4"/>
  <c r="U1608" i="4"/>
  <c r="U1810" i="4"/>
  <c r="U943" i="4"/>
  <c r="U1945" i="4"/>
  <c r="U1981" i="4"/>
  <c r="U335" i="4"/>
  <c r="U1461" i="4"/>
  <c r="U1798" i="4"/>
  <c r="U1684" i="4"/>
  <c r="U436" i="4"/>
  <c r="U472" i="4"/>
  <c r="U1487" i="4"/>
  <c r="U1965" i="4"/>
  <c r="U688" i="4"/>
  <c r="U1048" i="4"/>
  <c r="U1604" i="4"/>
  <c r="U1835" i="4"/>
  <c r="U1699" i="4"/>
  <c r="U1625" i="4"/>
  <c r="U265" i="4"/>
  <c r="U1054" i="4"/>
  <c r="U949" i="4"/>
  <c r="U1727" i="4"/>
  <c r="U1278" i="4"/>
  <c r="U694" i="4"/>
  <c r="U1953" i="4"/>
  <c r="U1602" i="4"/>
  <c r="U1244" i="4"/>
  <c r="U1689" i="4"/>
  <c r="U713" i="4"/>
  <c r="U1803" i="4"/>
  <c r="U1618" i="4"/>
  <c r="U1203" i="4"/>
  <c r="U274" i="4"/>
  <c r="U1690" i="4"/>
  <c r="U982" i="4"/>
  <c r="U167" i="4"/>
  <c r="U1020" i="4"/>
  <c r="U331" i="4"/>
  <c r="U880" i="4"/>
  <c r="U381" i="4"/>
  <c r="U1401" i="4"/>
  <c r="U1792" i="4"/>
  <c r="U392" i="4"/>
  <c r="U496" i="4"/>
  <c r="U1764" i="4"/>
  <c r="U1209" i="4"/>
  <c r="U1306" i="4"/>
  <c r="U542" i="4"/>
  <c r="U227" i="4"/>
  <c r="U1354" i="4"/>
  <c r="U199" i="4"/>
  <c r="U1962" i="4"/>
  <c r="U1476" i="4"/>
  <c r="U1097" i="4"/>
  <c r="W1097" i="4" s="1"/>
  <c r="Y1097" i="4" s="1"/>
  <c r="U1920" i="4"/>
  <c r="U832" i="4"/>
  <c r="U152" i="4"/>
  <c r="U384" i="4"/>
  <c r="U320" i="4"/>
  <c r="U180" i="4"/>
  <c r="U702" i="4"/>
  <c r="U1683" i="4"/>
  <c r="U311" i="4"/>
  <c r="U1765" i="4"/>
  <c r="U1960" i="4"/>
  <c r="U1906" i="4"/>
  <c r="U1791" i="4"/>
  <c r="U1857" i="4"/>
  <c r="U583" i="4"/>
  <c r="U1673" i="4"/>
  <c r="U533" i="4"/>
  <c r="U978" i="4"/>
  <c r="U1927" i="4"/>
  <c r="U1075" i="4"/>
  <c r="U1379" i="4"/>
  <c r="U291" i="4"/>
  <c r="U1777" i="4"/>
  <c r="U1009" i="4"/>
  <c r="U1000" i="4"/>
  <c r="U824" i="4"/>
  <c r="U1730" i="4"/>
  <c r="U1631" i="4"/>
  <c r="U77" i="4"/>
  <c r="U1647" i="4"/>
  <c r="U1937" i="4"/>
  <c r="U1197" i="4"/>
  <c r="U1513" i="4"/>
  <c r="U349" i="4"/>
  <c r="U677" i="4"/>
  <c r="U530" i="4"/>
  <c r="W530" i="4" s="1"/>
  <c r="Y530" i="4" s="1"/>
  <c r="U254" i="4"/>
  <c r="U932" i="4"/>
  <c r="U699" i="4"/>
  <c r="U567" i="4"/>
  <c r="U245" i="4"/>
  <c r="U1342" i="4"/>
  <c r="U21" i="4"/>
  <c r="U947" i="4"/>
  <c r="W947" i="4" s="1"/>
  <c r="Y947" i="4" s="1"/>
  <c r="U1449" i="4"/>
  <c r="U255" i="4"/>
  <c r="U751" i="4"/>
  <c r="U662" i="4"/>
  <c r="U70" i="4"/>
  <c r="U1420" i="4"/>
  <c r="U1600" i="4"/>
  <c r="W1600" i="4" s="1"/>
  <c r="Y1600" i="4" s="1"/>
  <c r="U668" i="4"/>
  <c r="W668" i="4" s="1"/>
  <c r="Y668" i="4" s="1"/>
  <c r="U830" i="4"/>
  <c r="U512" i="4"/>
  <c r="W512" i="4" s="1"/>
  <c r="Y512" i="4" s="1"/>
  <c r="U1410" i="4"/>
  <c r="W1410" i="4" s="1"/>
  <c r="Y1410" i="4" s="1"/>
  <c r="U1710" i="4"/>
  <c r="W1710" i="4" s="1"/>
  <c r="Y1710" i="4" s="1"/>
  <c r="U17" i="4"/>
  <c r="U945" i="4"/>
  <c r="U821" i="4"/>
  <c r="U1125" i="4"/>
  <c r="U1046" i="4"/>
  <c r="U1025" i="4"/>
  <c r="U631" i="4"/>
  <c r="U1149" i="4"/>
  <c r="U292" i="4"/>
  <c r="U380" i="4"/>
  <c r="U1672" i="4"/>
  <c r="U218" i="4"/>
  <c r="U34" i="4"/>
  <c r="W34" i="4" s="1"/>
  <c r="Y34" i="4" s="1"/>
  <c r="U725" i="4"/>
  <c r="U730" i="4"/>
  <c r="U1620" i="4"/>
  <c r="U89" i="4"/>
  <c r="U799" i="4"/>
  <c r="U1293" i="4"/>
  <c r="U627" i="4"/>
  <c r="U1055" i="4"/>
  <c r="W1055" i="4" s="1"/>
  <c r="Y1055" i="4" s="1"/>
  <c r="U701" i="4"/>
  <c r="W701" i="4" s="1"/>
  <c r="Y701" i="4" s="1"/>
  <c r="U1295" i="4"/>
  <c r="U963" i="4"/>
  <c r="U826" i="4"/>
  <c r="U1305" i="4"/>
  <c r="U482" i="4"/>
  <c r="U768" i="4"/>
  <c r="U1299" i="4"/>
  <c r="U300" i="4"/>
  <c r="U1830" i="4"/>
  <c r="W1830" i="4" s="1"/>
  <c r="Y1830" i="4" s="1"/>
  <c r="U570" i="4"/>
  <c r="U1812" i="4"/>
  <c r="U1515" i="4"/>
  <c r="U551" i="4"/>
  <c r="U278" i="4"/>
  <c r="U1467" i="4"/>
  <c r="U895" i="4"/>
  <c r="U117" i="4"/>
  <c r="U650" i="4"/>
  <c r="U806" i="4"/>
  <c r="U934" i="4"/>
  <c r="U260" i="4"/>
  <c r="U1380" i="4"/>
  <c r="U1524" i="4"/>
  <c r="U1554" i="4"/>
  <c r="U1670" i="4"/>
  <c r="U1695" i="4"/>
  <c r="U439" i="4"/>
  <c r="U540" i="4"/>
  <c r="U1340" i="4"/>
  <c r="U1200" i="4"/>
  <c r="U1116" i="4"/>
  <c r="U1504" i="4"/>
  <c r="U402" i="4"/>
  <c r="U318" i="4"/>
  <c r="U977" i="4"/>
  <c r="U604" i="4"/>
  <c r="U444" i="4"/>
  <c r="U397" i="4"/>
  <c r="U276" i="4"/>
  <c r="U156" i="4"/>
  <c r="W156" i="4" s="1"/>
  <c r="Y156" i="4" s="1"/>
  <c r="U546" i="4"/>
  <c r="U37" i="4"/>
  <c r="U432" i="4"/>
  <c r="U1085" i="4"/>
  <c r="U166" i="4"/>
  <c r="U993" i="4"/>
  <c r="U135" i="4"/>
  <c r="U447" i="4"/>
  <c r="U232" i="4"/>
  <c r="U416" i="4"/>
  <c r="W416" i="4" s="1"/>
  <c r="Y416" i="4" s="1"/>
  <c r="U630" i="4"/>
  <c r="U1024" i="4"/>
  <c r="U828" i="4"/>
  <c r="U1233" i="4"/>
  <c r="U972" i="4"/>
  <c r="U576" i="4"/>
  <c r="U1611" i="4"/>
  <c r="U757" i="4"/>
  <c r="U1292" i="4"/>
  <c r="U683" i="4"/>
  <c r="U1105" i="4"/>
  <c r="U1324" i="4"/>
  <c r="U359" i="4"/>
  <c r="U584" i="4"/>
  <c r="U1027" i="4"/>
  <c r="U836" i="4"/>
  <c r="U239" i="4"/>
  <c r="U673" i="4"/>
  <c r="U812" i="4"/>
  <c r="U919" i="4"/>
  <c r="U170" i="4"/>
  <c r="U636" i="4"/>
  <c r="U1740" i="4"/>
  <c r="U596" i="4"/>
  <c r="U9" i="4"/>
  <c r="U281" i="4"/>
  <c r="U510" i="4"/>
  <c r="W510" i="4" s="1"/>
  <c r="Y510" i="4" s="1"/>
  <c r="U823" i="4"/>
  <c r="W823" i="4" s="1"/>
  <c r="Y823" i="4" s="1"/>
  <c r="U1578" i="4"/>
  <c r="U467" i="4"/>
  <c r="W467" i="4" s="1"/>
  <c r="Y467" i="4" s="1"/>
  <c r="U723" i="4"/>
  <c r="U1146" i="4"/>
  <c r="U1147" i="4"/>
  <c r="U1224" i="4"/>
  <c r="U1437" i="4"/>
  <c r="U1603" i="4"/>
  <c r="U165" i="4"/>
  <c r="U1396" i="4"/>
  <c r="U185" i="4"/>
  <c r="U1511" i="4"/>
  <c r="U1958" i="4"/>
  <c r="U1541" i="4"/>
  <c r="U1357" i="4"/>
  <c r="U966" i="4"/>
  <c r="U1359" i="4"/>
  <c r="U1536" i="4"/>
  <c r="U43" i="4"/>
  <c r="U427" i="4"/>
  <c r="U1586" i="4"/>
  <c r="U1797" i="4"/>
  <c r="U429" i="4"/>
  <c r="U479" i="4"/>
  <c r="U169" i="4"/>
  <c r="U676" i="4"/>
  <c r="U1257" i="4"/>
  <c r="U145" i="4"/>
  <c r="U1015" i="4"/>
  <c r="U1601" i="4"/>
  <c r="U1775" i="4"/>
  <c r="U1966" i="4"/>
  <c r="U909" i="4"/>
  <c r="U1674" i="4"/>
  <c r="U783" i="4"/>
  <c r="U1361" i="4"/>
  <c r="U1427" i="4"/>
  <c r="U1571" i="4"/>
  <c r="U1008" i="4"/>
  <c r="U1388" i="4"/>
  <c r="U738" i="4"/>
  <c r="U231" i="4"/>
  <c r="U1715" i="4"/>
  <c r="U1743" i="4"/>
  <c r="U1522" i="4"/>
  <c r="U948" i="4"/>
  <c r="U926" i="4"/>
  <c r="U1702" i="4"/>
  <c r="U1852" i="4"/>
  <c r="U1464" i="4"/>
  <c r="U940" i="4"/>
  <c r="U1474" i="4"/>
  <c r="U1892" i="4"/>
  <c r="U1893" i="4"/>
  <c r="U262" i="4"/>
  <c r="U1607" i="4"/>
  <c r="U1006" i="4"/>
  <c r="U999" i="4"/>
  <c r="U769" i="4"/>
  <c r="U642" i="4"/>
  <c r="U1005" i="4"/>
  <c r="U1165" i="4"/>
  <c r="U1828" i="4"/>
  <c r="U727" i="4"/>
  <c r="U1196" i="4"/>
  <c r="U1248" i="4"/>
  <c r="U1254" i="4"/>
  <c r="U1122" i="4"/>
  <c r="U1134" i="4"/>
  <c r="U1030" i="4"/>
  <c r="U1014" i="4"/>
  <c r="U724" i="4"/>
  <c r="U1418" i="4"/>
  <c r="U1560" i="4"/>
  <c r="U665" i="4"/>
  <c r="U2001" i="4"/>
  <c r="U1392" i="4"/>
  <c r="U1107" i="4"/>
  <c r="U137" i="4"/>
  <c r="U1468" i="4"/>
  <c r="U1675" i="4"/>
  <c r="U201" i="4"/>
  <c r="U787" i="4"/>
  <c r="U1582" i="4"/>
  <c r="U1732" i="4"/>
  <c r="U1724" i="4"/>
  <c r="U1516" i="4"/>
  <c r="U1638" i="4"/>
  <c r="U1148" i="4"/>
  <c r="U1565" i="4"/>
  <c r="U1029" i="4"/>
  <c r="U1741" i="4"/>
  <c r="U1113" i="4"/>
  <c r="U1446" i="4"/>
  <c r="U1058" i="4"/>
  <c r="U484" i="4"/>
  <c r="U759" i="4"/>
  <c r="U1687" i="4"/>
  <c r="U1973" i="4"/>
  <c r="U958" i="4"/>
  <c r="U670" i="4"/>
  <c r="U121" i="4"/>
  <c r="U417" i="4"/>
  <c r="U1365" i="4"/>
  <c r="U1654" i="4"/>
  <c r="U591" i="4"/>
  <c r="U339" i="4"/>
  <c r="U1161" i="4"/>
  <c r="U1086" i="4"/>
  <c r="U1614" i="4"/>
  <c r="U1517" i="4"/>
  <c r="U519" i="4"/>
  <c r="U317" i="4"/>
  <c r="U40" i="4"/>
  <c r="U1494" i="4"/>
  <c r="O100" i="4"/>
  <c r="AR100" i="4" s="1"/>
  <c r="O263" i="4"/>
  <c r="AR263" i="4" s="1"/>
  <c r="O880" i="4"/>
  <c r="AR880" i="4" s="1"/>
  <c r="O1303" i="4"/>
  <c r="AR1303" i="4" s="1"/>
  <c r="O1107" i="4"/>
  <c r="AR1107" i="4" s="1"/>
  <c r="O437" i="4"/>
  <c r="AR437" i="4" s="1"/>
  <c r="O1900" i="4"/>
  <c r="AR1900" i="4" s="1"/>
  <c r="O1759" i="4"/>
  <c r="AR1759" i="4" s="1"/>
  <c r="O1503" i="4"/>
  <c r="AR1503" i="4" s="1"/>
  <c r="O1859" i="4"/>
  <c r="AR1859" i="4" s="1"/>
  <c r="O381" i="4"/>
  <c r="AR381" i="4" s="1"/>
  <c r="O137" i="4"/>
  <c r="AR137" i="4" s="1"/>
  <c r="O1786" i="4"/>
  <c r="AR1786" i="4" s="1"/>
  <c r="O2001" i="4"/>
  <c r="AR2001" i="4" s="1"/>
  <c r="O1473" i="4"/>
  <c r="AR1473" i="4" s="1"/>
  <c r="O1073" i="4"/>
  <c r="AR1073" i="4" s="1"/>
  <c r="O1867" i="4"/>
  <c r="AR1867" i="4" s="1"/>
  <c r="O51" i="4"/>
  <c r="AR51" i="4" s="1"/>
  <c r="O612" i="4"/>
  <c r="AR612" i="4" s="1"/>
  <c r="O1540" i="4"/>
  <c r="AR1540" i="4" s="1"/>
  <c r="O307" i="4"/>
  <c r="AR307" i="4" s="1"/>
  <c r="O358" i="4"/>
  <c r="AR358" i="4" s="1"/>
  <c r="O1801" i="4"/>
  <c r="AR1801" i="4" s="1"/>
  <c r="O1387" i="4"/>
  <c r="AR1387" i="4" s="1"/>
  <c r="O1425" i="4"/>
  <c r="AR1425" i="4" s="1"/>
  <c r="O1575" i="4"/>
  <c r="AR1575" i="4" s="1"/>
  <c r="O244" i="4"/>
  <c r="AR244" i="4" s="1"/>
  <c r="O1159" i="4"/>
  <c r="AR1159" i="4" s="1"/>
  <c r="O1066" i="4"/>
  <c r="AR1066" i="4" s="1"/>
  <c r="O130" i="4"/>
  <c r="AR130" i="4" s="1"/>
  <c r="O269" i="4"/>
  <c r="AR269" i="4" s="1"/>
  <c r="O1792" i="4"/>
  <c r="AR1792" i="4" s="1"/>
  <c r="O1647" i="4"/>
  <c r="AR1647" i="4" s="1"/>
  <c r="O713" i="4"/>
  <c r="AR713" i="4" s="1"/>
  <c r="O1588" i="4"/>
  <c r="AR1588" i="4" s="1"/>
  <c r="O670" i="4"/>
  <c r="AR670" i="4" s="1"/>
  <c r="O1397" i="4"/>
  <c r="AR1397" i="4" s="1"/>
  <c r="O155" i="4"/>
  <c r="AR155" i="4" s="1"/>
  <c r="O789" i="4"/>
  <c r="AR789" i="4" s="1"/>
  <c r="O1175" i="4"/>
  <c r="AR1175" i="4" s="1"/>
  <c r="O1901" i="4"/>
  <c r="AR1901" i="4" s="1"/>
  <c r="O824" i="4"/>
  <c r="AR824" i="4" s="1"/>
  <c r="O1487" i="4"/>
  <c r="AR1487" i="4" s="1"/>
  <c r="O1937" i="4"/>
  <c r="AR1937" i="4" s="1"/>
  <c r="R517" i="6"/>
  <c r="O517" i="6"/>
  <c r="Q517" i="6" s="1"/>
  <c r="S517" i="6" s="1"/>
  <c r="R133" i="6"/>
  <c r="O133" i="6"/>
  <c r="Q133" i="6" s="1"/>
  <c r="S133" i="6" s="1"/>
  <c r="R177" i="6"/>
  <c r="O177" i="6"/>
  <c r="Q177" i="6" s="1"/>
  <c r="S177" i="6" s="1"/>
  <c r="R335" i="6"/>
  <c r="O335" i="6"/>
  <c r="Q335" i="6" s="1"/>
  <c r="S335" i="6" s="1"/>
  <c r="R59" i="6"/>
  <c r="O59" i="6"/>
  <c r="Q59" i="6" s="1"/>
  <c r="S59" i="6" s="1"/>
  <c r="R455" i="6"/>
  <c r="O455" i="6"/>
  <c r="Q455" i="6" s="1"/>
  <c r="S455" i="6" s="1"/>
  <c r="R1525" i="6"/>
  <c r="O1525" i="6"/>
  <c r="Q1525" i="6" s="1"/>
  <c r="S1525" i="6" s="1"/>
  <c r="R395" i="6"/>
  <c r="O395" i="6"/>
  <c r="Q395" i="6" s="1"/>
  <c r="S395" i="6" s="1"/>
  <c r="R29" i="6"/>
  <c r="O29" i="6"/>
  <c r="Q29" i="6" s="1"/>
  <c r="S29" i="6" s="1"/>
  <c r="R701" i="6"/>
  <c r="O701" i="6"/>
  <c r="Q701" i="6" s="1"/>
  <c r="S701" i="6" s="1"/>
  <c r="R217" i="6"/>
  <c r="O217" i="6"/>
  <c r="Q217" i="6" s="1"/>
  <c r="S217" i="6" s="1"/>
  <c r="R371" i="6"/>
  <c r="O371" i="6"/>
  <c r="Q371" i="6" s="1"/>
  <c r="S371" i="6" s="1"/>
  <c r="R463" i="6"/>
  <c r="O463" i="6"/>
  <c r="Q463" i="6" s="1"/>
  <c r="S463" i="6" s="1"/>
  <c r="R725" i="6"/>
  <c r="O725" i="6"/>
  <c r="Q725" i="6" s="1"/>
  <c r="S725" i="6" s="1"/>
  <c r="R205" i="6"/>
  <c r="O205" i="6"/>
  <c r="Q205" i="6" s="1"/>
  <c r="S205" i="6" s="1"/>
  <c r="R945" i="6"/>
  <c r="O945" i="6"/>
  <c r="Q945" i="6" s="1"/>
  <c r="S945" i="6" s="1"/>
  <c r="R93" i="6"/>
  <c r="O93" i="6"/>
  <c r="Q93" i="6" s="1"/>
  <c r="S93" i="6" s="1"/>
  <c r="R696" i="6"/>
  <c r="O696" i="6"/>
  <c r="Q696" i="6" s="1"/>
  <c r="S696" i="6" s="1"/>
  <c r="R215" i="6"/>
  <c r="O215" i="6"/>
  <c r="Q215" i="6" s="1"/>
  <c r="S215" i="6" s="1"/>
  <c r="R1348" i="6"/>
  <c r="O1348" i="6"/>
  <c r="Q1348" i="6" s="1"/>
  <c r="S1348" i="6" s="1"/>
  <c r="R893" i="6"/>
  <c r="O893" i="6"/>
  <c r="Q893" i="6" s="1"/>
  <c r="S893" i="6" s="1"/>
  <c r="R126" i="6"/>
  <c r="O126" i="6"/>
  <c r="Q126" i="6" s="1"/>
  <c r="S126" i="6" s="1"/>
  <c r="R487" i="6"/>
  <c r="O487" i="6"/>
  <c r="Q487" i="6" s="1"/>
  <c r="S487" i="6" s="1"/>
  <c r="R663" i="6"/>
  <c r="O663" i="6"/>
  <c r="Q663" i="6" s="1"/>
  <c r="S663" i="6" s="1"/>
  <c r="R163" i="6"/>
  <c r="O163" i="6"/>
  <c r="Q163" i="6" s="1"/>
  <c r="S163" i="6" s="1"/>
  <c r="O740" i="4"/>
  <c r="AR740" i="4" s="1"/>
  <c r="O1582" i="4"/>
  <c r="AR1582" i="4" s="1"/>
  <c r="O1979" i="4"/>
  <c r="AR1979" i="4" s="1"/>
  <c r="O686" i="4"/>
  <c r="AR686" i="4" s="1"/>
  <c r="O1723" i="4"/>
  <c r="AR1723" i="4" s="1"/>
  <c r="D29" i="4"/>
  <c r="F29" i="4" s="1"/>
  <c r="O1475" i="4"/>
  <c r="AR1475" i="4" s="1"/>
  <c r="O925" i="4"/>
  <c r="AR925" i="4" s="1"/>
  <c r="O1042" i="4"/>
  <c r="AR1042" i="4" s="1"/>
  <c r="O1411" i="4"/>
  <c r="AR1411" i="4" s="1"/>
  <c r="O991" i="4"/>
  <c r="AR991" i="4" s="1"/>
  <c r="O762" i="4"/>
  <c r="AR762" i="4" s="1"/>
  <c r="O1139" i="4"/>
  <c r="AR1139" i="4" s="1"/>
  <c r="O1613" i="4"/>
  <c r="AR1613" i="4" s="1"/>
  <c r="O1230" i="4"/>
  <c r="AR1230" i="4" s="1"/>
  <c r="O1463" i="4"/>
  <c r="AR1463" i="4" s="1"/>
  <c r="O1732" i="4"/>
  <c r="AR1732" i="4" s="1"/>
  <c r="O1507" i="4"/>
  <c r="AR1507" i="4" s="1"/>
  <c r="O141" i="4"/>
  <c r="AR141" i="4" s="1"/>
  <c r="O142" i="4"/>
  <c r="AR142" i="4" s="1"/>
  <c r="O1468" i="4"/>
  <c r="AR1468" i="4" s="1"/>
  <c r="O1881" i="4"/>
  <c r="AR1881" i="4" s="1"/>
  <c r="O1654" i="4"/>
  <c r="AR1654" i="4" s="1"/>
  <c r="O1912" i="4"/>
  <c r="AR1912" i="4" s="1"/>
  <c r="O1595" i="4"/>
  <c r="AR1595" i="4" s="1"/>
  <c r="O597" i="4"/>
  <c r="AR597" i="4" s="1"/>
  <c r="O1451" i="4"/>
  <c r="AR1451" i="4" s="1"/>
  <c r="O313" i="4"/>
  <c r="AR313" i="4" s="1"/>
  <c r="O1688" i="4"/>
  <c r="AR1688" i="4" s="1"/>
  <c r="O435" i="4"/>
  <c r="AR435" i="4" s="1"/>
  <c r="O1133" i="4"/>
  <c r="AR1133" i="4" s="1"/>
  <c r="O1661" i="4"/>
  <c r="AR1661" i="4" s="1"/>
  <c r="O409" i="4"/>
  <c r="AR409" i="4" s="1"/>
  <c r="O457" i="4"/>
  <c r="AR457" i="4" s="1"/>
  <c r="O1271" i="4"/>
  <c r="AR1271" i="4" s="1"/>
  <c r="O1811" i="4"/>
  <c r="AR1811" i="4" s="1"/>
  <c r="O1179" i="4"/>
  <c r="AR1179" i="4" s="1"/>
  <c r="O1030" i="4"/>
  <c r="AR1030" i="4" s="1"/>
  <c r="O1399" i="4"/>
  <c r="AR1399" i="4" s="1"/>
  <c r="O472" i="4"/>
  <c r="AR472" i="4" s="1"/>
  <c r="O1869" i="4"/>
  <c r="AR1869" i="4" s="1"/>
  <c r="O83" i="4"/>
  <c r="AR83" i="4" s="1"/>
  <c r="O887" i="4"/>
  <c r="AR887" i="4" s="1"/>
  <c r="O1614" i="4"/>
  <c r="AR1614" i="4" s="1"/>
  <c r="O1697" i="4"/>
  <c r="AR1697" i="4" s="1"/>
  <c r="O1799" i="4"/>
  <c r="AR1799" i="4" s="1"/>
  <c r="O1934" i="4"/>
  <c r="AR1934" i="4" s="1"/>
  <c r="O1488" i="4"/>
  <c r="AR1488" i="4" s="1"/>
  <c r="O1246" i="4"/>
  <c r="AR1246" i="4" s="1"/>
  <c r="O346" i="4"/>
  <c r="AR346" i="4" s="1"/>
  <c r="O76" i="4"/>
  <c r="AR76" i="4" s="1"/>
  <c r="O525" i="4"/>
  <c r="AR525" i="4" s="1"/>
  <c r="O529" i="4"/>
  <c r="AR529" i="4" s="1"/>
  <c r="O1977" i="4"/>
  <c r="AR1977" i="4" s="1"/>
  <c r="O1392" i="4"/>
  <c r="AR1392" i="4" s="1"/>
  <c r="O1421" i="4"/>
  <c r="AR1421" i="4" s="1"/>
  <c r="O484" i="4"/>
  <c r="AR484" i="4" s="1"/>
  <c r="O1973" i="4"/>
  <c r="AR1973" i="4" s="1"/>
  <c r="O111" i="4"/>
  <c r="AR111" i="4" s="1"/>
  <c r="O1803" i="4"/>
  <c r="AR1803" i="4" s="1"/>
  <c r="O1602" i="4"/>
  <c r="AR1602" i="4" s="1"/>
  <c r="O672" i="4"/>
  <c r="AR672" i="4" s="1"/>
  <c r="O411" i="4"/>
  <c r="AR411" i="4" s="1"/>
  <c r="O1123" i="4"/>
  <c r="AR1123" i="4" s="1"/>
  <c r="O1970" i="4"/>
  <c r="AR1970" i="4" s="1"/>
  <c r="O436" i="4"/>
  <c r="AR436" i="4" s="1"/>
  <c r="O1708" i="4"/>
  <c r="AR1708" i="4" s="1"/>
  <c r="O1279" i="4"/>
  <c r="AR1279" i="4" s="1"/>
  <c r="O1506" i="4"/>
  <c r="AR1506" i="4" s="1"/>
  <c r="O877" i="4"/>
  <c r="AR877" i="4" s="1"/>
  <c r="O724" i="4"/>
  <c r="AR724" i="4" s="1"/>
  <c r="O984" i="4"/>
  <c r="AR984" i="4" s="1"/>
  <c r="O1847" i="4"/>
  <c r="AR1847" i="4" s="1"/>
  <c r="O73" i="4"/>
  <c r="AR73" i="4" s="1"/>
  <c r="O1834" i="4"/>
  <c r="AR1834" i="4" s="1"/>
  <c r="O1840" i="4"/>
  <c r="AR1840" i="4" s="1"/>
  <c r="O1693" i="4"/>
  <c r="AR1693" i="4" s="1"/>
  <c r="O357" i="4"/>
  <c r="AR357" i="4" s="1"/>
  <c r="O1910" i="4"/>
  <c r="AR1910" i="4" s="1"/>
  <c r="O642" i="4"/>
  <c r="AR642" i="4" s="1"/>
  <c r="O852" i="4"/>
  <c r="AR852" i="4" s="1"/>
  <c r="O666" i="4"/>
  <c r="AR666" i="4" s="1"/>
  <c r="O1637" i="4"/>
  <c r="AR1637" i="4" s="1"/>
  <c r="O603" i="4"/>
  <c r="AR603" i="4" s="1"/>
  <c r="O139" i="4"/>
  <c r="AR139" i="4" s="1"/>
  <c r="O1236" i="4"/>
  <c r="AR1236" i="4" s="1"/>
  <c r="O1730" i="4"/>
  <c r="AR1730" i="4" s="1"/>
  <c r="O1412" i="4"/>
  <c r="AR1412" i="4" s="1"/>
  <c r="O1349" i="4"/>
  <c r="AR1349" i="4" s="1"/>
  <c r="O274" i="4"/>
  <c r="AR274" i="4" s="1"/>
  <c r="O815" i="4"/>
  <c r="AR815" i="4" s="1"/>
  <c r="O1517" i="4"/>
  <c r="AR1517" i="4" s="1"/>
  <c r="O1124" i="4"/>
  <c r="AR1124" i="4" s="1"/>
  <c r="O743" i="4"/>
  <c r="AR743" i="4" s="1"/>
  <c r="O1165" i="4"/>
  <c r="AR1165" i="4" s="1"/>
  <c r="O1276" i="4"/>
  <c r="AR1276" i="4" s="1"/>
  <c r="O1649" i="4"/>
  <c r="AR1649" i="4" s="1"/>
  <c r="O1761" i="4"/>
  <c r="AR1761" i="4" s="1"/>
  <c r="O1221" i="4"/>
  <c r="AR1221" i="4" s="1"/>
  <c r="O979" i="4"/>
  <c r="AR979" i="4" s="1"/>
  <c r="O1777" i="4"/>
  <c r="AR1777" i="4" s="1"/>
  <c r="O1203" i="4"/>
  <c r="AR1203" i="4" s="1"/>
  <c r="O1940" i="4"/>
  <c r="AR1940" i="4" s="1"/>
  <c r="O691" i="4"/>
  <c r="AR691" i="4" s="1"/>
  <c r="O407" i="4"/>
  <c r="AR407" i="4" s="1"/>
  <c r="O65" i="4"/>
  <c r="AR65" i="4" s="1"/>
  <c r="O845" i="4"/>
  <c r="AR845" i="4" s="1"/>
  <c r="O1628" i="4"/>
  <c r="AR1628" i="4" s="1"/>
  <c r="O1014" i="4"/>
  <c r="AR1014" i="4" s="1"/>
  <c r="O1020" i="4"/>
  <c r="AR1020" i="4" s="1"/>
  <c r="O1691" i="4"/>
  <c r="AR1691" i="4" s="1"/>
  <c r="O914" i="4"/>
  <c r="AR914" i="4" s="1"/>
  <c r="O1414" i="4"/>
  <c r="AR1414" i="4" s="1"/>
  <c r="O949" i="4"/>
  <c r="AR949" i="4" s="1"/>
  <c r="O1341" i="4"/>
  <c r="AR1341" i="4" s="1"/>
  <c r="O1642" i="4"/>
  <c r="AR1642" i="4" s="1"/>
  <c r="O1244" i="4"/>
  <c r="AR1244" i="4" s="1"/>
  <c r="O184" i="4"/>
  <c r="AR184" i="4" s="1"/>
  <c r="O669" i="4"/>
  <c r="AR669" i="4" s="1"/>
  <c r="O1829" i="4"/>
  <c r="AR1829" i="4" s="1"/>
  <c r="O1689" i="4"/>
  <c r="AR1689" i="4" s="1"/>
  <c r="O1418" i="4"/>
  <c r="AR1418" i="4" s="1"/>
  <c r="O167" i="4"/>
  <c r="AR167" i="4" s="1"/>
  <c r="O1629" i="4"/>
  <c r="AR1629" i="4" s="1"/>
  <c r="O982" i="4"/>
  <c r="AR982" i="4" s="1"/>
  <c r="O371" i="4"/>
  <c r="AR371" i="4" s="1"/>
  <c r="O844" i="4"/>
  <c r="AR844" i="4" s="1"/>
  <c r="O1961" i="4"/>
  <c r="AR1961" i="4" s="1"/>
  <c r="O1618" i="4"/>
  <c r="AR1618" i="4" s="1"/>
  <c r="O1374" i="4"/>
  <c r="AR1374" i="4" s="1"/>
  <c r="O1975" i="4"/>
  <c r="AR1975" i="4" s="1"/>
  <c r="O1461" i="4"/>
  <c r="AR1461" i="4" s="1"/>
  <c r="O1965" i="4"/>
  <c r="AR1965" i="4" s="1"/>
  <c r="O625" i="4"/>
  <c r="AR625" i="4" s="1"/>
  <c r="O501" i="4"/>
  <c r="AR501" i="4" s="1"/>
  <c r="O1429" i="4"/>
  <c r="AR1429" i="4" s="1"/>
  <c r="O57" i="4"/>
  <c r="AR57" i="4" s="1"/>
  <c r="O573" i="4"/>
  <c r="AR573" i="4" s="1"/>
  <c r="O1858" i="4"/>
  <c r="AR1858" i="4" s="1"/>
  <c r="O1707" i="4"/>
  <c r="AR1707" i="4" s="1"/>
  <c r="O71" i="4"/>
  <c r="AR71" i="4" s="1"/>
  <c r="O1058" i="4"/>
  <c r="AR1058" i="4" s="1"/>
  <c r="O1690" i="4"/>
  <c r="AR1690" i="4" s="1"/>
  <c r="O1817" i="4"/>
  <c r="AR1817" i="4" s="1"/>
  <c r="O1547" i="4"/>
  <c r="AR1547" i="4" s="1"/>
  <c r="O1118" i="4"/>
  <c r="AR1118" i="4" s="1"/>
  <c r="O1458" i="4"/>
  <c r="AR1458" i="4" s="1"/>
  <c r="O1329" i="4"/>
  <c r="AR1329" i="4" s="1"/>
  <c r="O293" i="4"/>
  <c r="AR293" i="4" s="1"/>
  <c r="O1460" i="4"/>
  <c r="AR1460" i="4" s="1"/>
  <c r="O382" i="4"/>
  <c r="AR382" i="4" s="1"/>
  <c r="O1604" i="4"/>
  <c r="AR1604" i="4" s="1"/>
  <c r="O1701" i="4"/>
  <c r="AR1701" i="4" s="1"/>
  <c r="O485" i="4"/>
  <c r="AR485" i="4" s="1"/>
  <c r="O697" i="4"/>
  <c r="AR697" i="4" s="1"/>
  <c r="O121" i="4"/>
  <c r="AR121" i="4" s="1"/>
  <c r="O897" i="4"/>
  <c r="AR897" i="4" s="1"/>
  <c r="O1557" i="4"/>
  <c r="AR1557" i="4" s="1"/>
  <c r="O577" i="4"/>
  <c r="AR577" i="4" s="1"/>
  <c r="O1844" i="4"/>
  <c r="AR1844" i="4" s="1"/>
  <c r="O786" i="4"/>
  <c r="AR786" i="4" s="1"/>
  <c r="O1757" i="4"/>
  <c r="AR1757" i="4" s="1"/>
  <c r="O885" i="4"/>
  <c r="AR885" i="4" s="1"/>
  <c r="O1971" i="4"/>
  <c r="AR1971" i="4" s="1"/>
  <c r="O976" i="4"/>
  <c r="AR976" i="4" s="1"/>
  <c r="O1032" i="4"/>
  <c r="AR1032" i="4" s="1"/>
  <c r="O1643" i="4"/>
  <c r="AR1643" i="4" s="1"/>
  <c r="O177" i="4"/>
  <c r="AR177" i="4" s="1"/>
  <c r="O1278" i="4"/>
  <c r="AR1278" i="4" s="1"/>
  <c r="O1995" i="4"/>
  <c r="AR1995" i="4" s="1"/>
  <c r="O1675" i="4"/>
  <c r="AR1675" i="4" s="1"/>
  <c r="O1658" i="4"/>
  <c r="AR1658" i="4" s="1"/>
  <c r="O1939" i="4"/>
  <c r="AR1939" i="4" s="1"/>
  <c r="O1086" i="4"/>
  <c r="AR1086" i="4" s="1"/>
  <c r="O1290" i="4"/>
  <c r="AR1290" i="4" s="1"/>
  <c r="O1442" i="4"/>
  <c r="AR1442" i="4" s="1"/>
  <c r="O1721" i="4"/>
  <c r="AR1721" i="4" s="1"/>
  <c r="O1057" i="4"/>
  <c r="AR1057" i="4" s="1"/>
  <c r="O1045" i="4"/>
  <c r="AR1045" i="4" s="1"/>
  <c r="O1113" i="4"/>
  <c r="AR1113" i="4" s="1"/>
  <c r="O858" i="4"/>
  <c r="AR858" i="4" s="1"/>
  <c r="O1916" i="4"/>
  <c r="AR1916" i="4" s="1"/>
  <c r="O1172" i="4"/>
  <c r="AR1172" i="4" s="1"/>
  <c r="O486" i="4"/>
  <c r="AR486" i="4" s="1"/>
  <c r="O1263" i="4"/>
  <c r="AR1263" i="4" s="1"/>
  <c r="O1439" i="4"/>
  <c r="AR1439" i="4" s="1"/>
  <c r="O1630" i="4"/>
  <c r="AR1630" i="4" s="1"/>
  <c r="O853" i="4"/>
  <c r="AR853" i="4" s="1"/>
  <c r="O1772" i="4"/>
  <c r="AR1772" i="4" s="1"/>
  <c r="O1680" i="4"/>
  <c r="AR1680" i="4" s="1"/>
  <c r="O1120" i="4"/>
  <c r="AR1120" i="4" s="1"/>
  <c r="O47" i="4"/>
  <c r="AR47" i="4" s="1"/>
  <c r="O1565" i="4"/>
  <c r="AR1565" i="4" s="1"/>
  <c r="O1625" i="4"/>
  <c r="AR1625" i="4" s="1"/>
  <c r="O915" i="4"/>
  <c r="AR915" i="4" s="1"/>
  <c r="O1714" i="4"/>
  <c r="AR1714" i="4" s="1"/>
  <c r="O1882" i="4"/>
  <c r="AR1882" i="4" s="1"/>
  <c r="O1653" i="4"/>
  <c r="AR1653" i="4" s="1"/>
  <c r="O539" i="4"/>
  <c r="AR539" i="4" s="1"/>
  <c r="O1953" i="4"/>
  <c r="AR1953" i="4" s="1"/>
  <c r="O1631" i="4"/>
  <c r="AR1631" i="4" s="1"/>
  <c r="O1545" i="4"/>
  <c r="AR1545" i="4" s="1"/>
  <c r="O667" i="4"/>
  <c r="AR667" i="4" s="1"/>
  <c r="O622" i="4"/>
  <c r="AR622" i="4" s="1"/>
  <c r="O1433" i="4"/>
  <c r="AR1433" i="4" s="1"/>
  <c r="O1562" i="4"/>
  <c r="AR1562" i="4" s="1"/>
  <c r="O1809" i="4"/>
  <c r="AR1809" i="4" s="1"/>
  <c r="O1186" i="4"/>
  <c r="AR1186" i="4" s="1"/>
  <c r="O1566" i="4"/>
  <c r="AR1566" i="4" s="1"/>
  <c r="O339" i="4"/>
  <c r="AR339" i="4" s="1"/>
  <c r="O209" i="4"/>
  <c r="AR209" i="4" s="1"/>
  <c r="O1711" i="4"/>
  <c r="AR1711" i="4" s="1"/>
  <c r="O1978" i="4"/>
  <c r="AR1978" i="4" s="1"/>
  <c r="O213" i="4"/>
  <c r="AR213" i="4" s="1"/>
  <c r="O759" i="4"/>
  <c r="AR759" i="4" s="1"/>
  <c r="O1887" i="4"/>
  <c r="AR1887" i="4" s="1"/>
  <c r="O1531" i="4"/>
  <c r="AR1531" i="4" s="1"/>
  <c r="O1386" i="4"/>
  <c r="AR1386" i="4" s="1"/>
  <c r="O1344" i="4"/>
  <c r="AR1344" i="4" s="1"/>
  <c r="O1589" i="4"/>
  <c r="AR1589" i="4" s="1"/>
  <c r="O788" i="4"/>
  <c r="AR788" i="4" s="1"/>
  <c r="O82" i="4"/>
  <c r="AR82" i="4" s="1"/>
  <c r="O1634" i="4"/>
  <c r="AR1634" i="4" s="1"/>
  <c r="O1870" i="4"/>
  <c r="AR1870" i="4" s="1"/>
  <c r="O1743" i="4"/>
  <c r="AR1743" i="4" s="1"/>
  <c r="O327" i="4"/>
  <c r="AR327" i="4" s="1"/>
  <c r="O399" i="4"/>
  <c r="AR399" i="4" s="1"/>
  <c r="O843" i="4"/>
  <c r="AR843" i="4" s="1"/>
  <c r="O63" i="4"/>
  <c r="AR63" i="4" s="1"/>
  <c r="O738" i="4"/>
  <c r="AR738" i="4" s="1"/>
  <c r="O1763" i="4"/>
  <c r="AR1763" i="4" s="1"/>
  <c r="O1225" i="4"/>
  <c r="AR1225" i="4" s="1"/>
  <c r="O1403" i="4"/>
  <c r="AR1403" i="4" s="1"/>
  <c r="O1737" i="4"/>
  <c r="AR1737" i="4" s="1"/>
  <c r="O1592" i="4"/>
  <c r="AR1592" i="4" s="1"/>
  <c r="O1002" i="4"/>
  <c r="AR1002" i="4" s="1"/>
  <c r="O583" i="4"/>
  <c r="AR583" i="4" s="1"/>
  <c r="O1060" i="4"/>
  <c r="AR1060" i="4" s="1"/>
  <c r="O1741" i="4"/>
  <c r="AR1741" i="4" s="1"/>
  <c r="O1949" i="4"/>
  <c r="AR1949" i="4" s="1"/>
  <c r="O1638" i="4"/>
  <c r="AR1638" i="4" s="1"/>
  <c r="O1909" i="4"/>
  <c r="AR1909" i="4" s="1"/>
  <c r="O1444" i="4"/>
  <c r="AR1444" i="4" s="1"/>
  <c r="O1427" i="4"/>
  <c r="AR1427" i="4" s="1"/>
  <c r="O1569" i="4"/>
  <c r="AR1569" i="4" s="1"/>
  <c r="O954" i="4"/>
  <c r="AR954" i="4" s="1"/>
  <c r="O1422" i="4"/>
  <c r="AR1422" i="4" s="1"/>
  <c r="O298" i="4"/>
  <c r="AR298" i="4" s="1"/>
  <c r="O442" i="4"/>
  <c r="AR442" i="4" s="1"/>
  <c r="O1785" i="4"/>
  <c r="AR1785" i="4" s="1"/>
  <c r="O1294" i="4"/>
  <c r="AR1294" i="4" s="1"/>
  <c r="O1650" i="4"/>
  <c r="AR1650" i="4" s="1"/>
  <c r="O1301" i="4"/>
  <c r="AR1301" i="4" s="1"/>
  <c r="O1773" i="4"/>
  <c r="AR1773" i="4" s="1"/>
  <c r="O1079" i="4"/>
  <c r="AR1079" i="4" s="1"/>
  <c r="O1905" i="4"/>
  <c r="AR1905" i="4" s="1"/>
  <c r="O705" i="4"/>
  <c r="AR705" i="4" s="1"/>
  <c r="O1009" i="4"/>
  <c r="AR1009" i="4" s="1"/>
  <c r="O1744" i="4"/>
  <c r="AR1744" i="4" s="1"/>
  <c r="O661" i="4"/>
  <c r="AR661" i="4" s="1"/>
  <c r="O1754" i="4"/>
  <c r="AR1754" i="4" s="1"/>
  <c r="O159" i="4"/>
  <c r="AR159" i="4" s="1"/>
  <c r="O591" i="4"/>
  <c r="AR591" i="4" s="1"/>
  <c r="O1748" i="4"/>
  <c r="AR1748" i="4" s="1"/>
  <c r="O649" i="4"/>
  <c r="AR649" i="4" s="1"/>
  <c r="O779" i="4"/>
  <c r="AR779" i="4" s="1"/>
  <c r="O694" i="4"/>
  <c r="AR694" i="4" s="1"/>
  <c r="O1514" i="4"/>
  <c r="AR1514" i="4" s="1"/>
  <c r="O1726" i="4"/>
  <c r="AR1726" i="4" s="1"/>
  <c r="O1247" i="4"/>
  <c r="AR1247" i="4" s="1"/>
  <c r="O1861" i="4"/>
  <c r="AR1861" i="4" s="1"/>
  <c r="O1766" i="4"/>
  <c r="AR1766" i="4" s="1"/>
  <c r="O770" i="4"/>
  <c r="AR770" i="4" s="1"/>
  <c r="O1798" i="4"/>
  <c r="AR1798" i="4" s="1"/>
  <c r="O1424" i="4"/>
  <c r="AR1424" i="4" s="1"/>
  <c r="O1972" i="4"/>
  <c r="AR1972" i="4" s="1"/>
  <c r="O417" i="4"/>
  <c r="AR417" i="4" s="1"/>
  <c r="O1148" i="4"/>
  <c r="AR1148" i="4" s="1"/>
  <c r="O226" i="4"/>
  <c r="AR226" i="4" s="1"/>
  <c r="O829" i="4"/>
  <c r="AR829" i="4" s="1"/>
  <c r="O1760" i="4"/>
  <c r="AR1760" i="4" s="1"/>
  <c r="O1989" i="4"/>
  <c r="AR1989" i="4" s="1"/>
  <c r="O1509" i="4"/>
  <c r="AR1509" i="4" s="1"/>
  <c r="O365" i="4"/>
  <c r="AR365" i="4" s="1"/>
  <c r="O777" i="4"/>
  <c r="AR777" i="4" s="1"/>
  <c r="O1712" i="4"/>
  <c r="AR1712" i="4" s="1"/>
  <c r="O847" i="4"/>
  <c r="AR847" i="4" s="1"/>
  <c r="O1101" i="4"/>
  <c r="AR1101" i="4" s="1"/>
  <c r="O533" i="4"/>
  <c r="AR533" i="4" s="1"/>
  <c r="O1687" i="4"/>
  <c r="AR1687" i="4" s="1"/>
  <c r="O1455" i="4"/>
  <c r="AR1455" i="4" s="1"/>
  <c r="O940" i="4"/>
  <c r="AR940" i="4" s="1"/>
  <c r="O1762" i="4"/>
  <c r="AR1762" i="4" s="1"/>
  <c r="O1738" i="4"/>
  <c r="AR1738" i="4" s="1"/>
  <c r="O353" i="4"/>
  <c r="AR353" i="4" s="1"/>
  <c r="O809" i="4"/>
  <c r="AR809" i="4" s="1"/>
  <c r="O1699" i="4"/>
  <c r="AR1699" i="4" s="1"/>
  <c r="O317" i="4"/>
  <c r="AR317" i="4" s="1"/>
  <c r="O1259" i="4"/>
  <c r="AR1259" i="4" s="1"/>
  <c r="O201" i="4"/>
  <c r="AR201" i="4" s="1"/>
  <c r="O657" i="4"/>
  <c r="AR657" i="4" s="1"/>
  <c r="O1277" i="4"/>
  <c r="AR1277" i="4" s="1"/>
  <c r="O1655" i="4"/>
  <c r="AR1655" i="4" s="1"/>
  <c r="O1976" i="4"/>
  <c r="AR1976" i="4" s="1"/>
  <c r="O763" i="4"/>
  <c r="AR763" i="4" s="1"/>
  <c r="O1457" i="4"/>
  <c r="AR1457" i="4" s="1"/>
  <c r="O1400" i="4"/>
  <c r="AR1400" i="4" s="1"/>
  <c r="O1501" i="4"/>
  <c r="AR1501" i="4" s="1"/>
  <c r="O1685" i="4"/>
  <c r="AR1685" i="4" s="1"/>
  <c r="O259" i="4"/>
  <c r="AR259" i="4" s="1"/>
  <c r="O1599" i="4"/>
  <c r="AR1599" i="4" s="1"/>
  <c r="O1936" i="4"/>
  <c r="AR1936" i="4" s="1"/>
  <c r="O1985" i="4"/>
  <c r="AR1985" i="4" s="1"/>
  <c r="O1915" i="4"/>
  <c r="AR1915" i="4" s="1"/>
  <c r="O985" i="4"/>
  <c r="AR985" i="4" s="1"/>
  <c r="O1947" i="4"/>
  <c r="AR1947" i="4" s="1"/>
  <c r="O454" i="4"/>
  <c r="AR454" i="4" s="1"/>
  <c r="O1833" i="4"/>
  <c r="AR1833" i="4" s="1"/>
  <c r="O1470" i="4"/>
  <c r="AR1470" i="4" s="1"/>
  <c r="O1725" i="4"/>
  <c r="AR1725" i="4" s="1"/>
  <c r="O1362" i="4"/>
  <c r="AR1362" i="4" s="1"/>
  <c r="O425" i="4"/>
  <c r="AR425" i="4" s="1"/>
  <c r="O1856" i="4"/>
  <c r="AR1856" i="4" s="1"/>
  <c r="O1814" i="4"/>
  <c r="AR1814" i="4" s="1"/>
  <c r="O651" i="4"/>
  <c r="AR651" i="4" s="1"/>
  <c r="O1520" i="4"/>
  <c r="AR1520" i="4" s="1"/>
  <c r="O715" i="4"/>
  <c r="AR715" i="4" s="1"/>
  <c r="O1549" i="4"/>
  <c r="AR1549" i="4" s="1"/>
  <c r="O1853" i="4"/>
  <c r="AR1853" i="4" s="1"/>
  <c r="O1771" i="4"/>
  <c r="AR1771" i="4" s="1"/>
  <c r="O1103" i="4"/>
  <c r="AR1103" i="4" s="1"/>
  <c r="O1490" i="4"/>
  <c r="AR1490" i="4" s="1"/>
  <c r="O952" i="4"/>
  <c r="AR952" i="4" s="1"/>
  <c r="O1212" i="4"/>
  <c r="AR1212" i="4" s="1"/>
  <c r="O1518" i="4"/>
  <c r="AR1518" i="4" s="1"/>
  <c r="O978" i="4"/>
  <c r="AR978" i="4" s="1"/>
  <c r="O1446" i="4"/>
  <c r="AR1446" i="4" s="1"/>
  <c r="O257" i="4"/>
  <c r="AR257" i="4" s="1"/>
  <c r="O265" i="4"/>
  <c r="AR265" i="4" s="1"/>
  <c r="O1835" i="4"/>
  <c r="AR1835" i="4" s="1"/>
  <c r="O1945" i="4"/>
  <c r="AR1945" i="4" s="1"/>
  <c r="O1555" i="4"/>
  <c r="AR1555" i="4" s="1"/>
  <c r="O328" i="4"/>
  <c r="AR328" i="4" s="1"/>
  <c r="O1185" i="4"/>
  <c r="AR1185" i="4" s="1"/>
  <c r="O519" i="4"/>
  <c r="AR519" i="4" s="1"/>
  <c r="O1997" i="4"/>
  <c r="AR1997" i="4" s="1"/>
  <c r="O1161" i="4"/>
  <c r="AR1161" i="4" s="1"/>
  <c r="O203" i="4"/>
  <c r="AR203" i="4" s="1"/>
  <c r="O331" i="4"/>
  <c r="AR331" i="4" s="1"/>
  <c r="O1363" i="4"/>
  <c r="AR1363" i="4" s="1"/>
  <c r="O807" i="4"/>
  <c r="AR807" i="4" s="1"/>
  <c r="O1498" i="4"/>
  <c r="AR1498" i="4" s="1"/>
  <c r="O594" i="4"/>
  <c r="AR594" i="4" s="1"/>
  <c r="O1923" i="4"/>
  <c r="AR1923" i="4" s="1"/>
  <c r="O1706" i="4"/>
  <c r="AR1706" i="4" s="1"/>
  <c r="O787" i="4"/>
  <c r="AR787" i="4" s="1"/>
  <c r="O688" i="4"/>
  <c r="AR688" i="4" s="1"/>
  <c r="O1727" i="4"/>
  <c r="AR1727" i="4" s="1"/>
  <c r="O1365" i="4"/>
  <c r="AR1365" i="4" s="1"/>
  <c r="O1376" i="4"/>
  <c r="AR1376" i="4" s="1"/>
  <c r="O1605" i="4"/>
  <c r="AR1605" i="4" s="1"/>
  <c r="O1229" i="4"/>
  <c r="AR1229" i="4" s="1"/>
  <c r="O1474" i="4"/>
  <c r="AR1474" i="4" s="1"/>
  <c r="O304" i="4"/>
  <c r="AR304" i="4" s="1"/>
  <c r="O907" i="4"/>
  <c r="AR907" i="4" s="1"/>
  <c r="O1391" i="4"/>
  <c r="AR1391" i="4" s="1"/>
  <c r="O322" i="4"/>
  <c r="AR322" i="4" s="1"/>
  <c r="O502" i="4"/>
  <c r="AR502" i="4" s="1"/>
  <c r="O1983" i="4"/>
  <c r="AR1983" i="4" s="1"/>
  <c r="O1931" i="4"/>
  <c r="AR1931" i="4" s="1"/>
  <c r="O752" i="4"/>
  <c r="AR752" i="4" s="1"/>
  <c r="O87" i="4"/>
  <c r="AR87" i="4" s="1"/>
  <c r="O77" i="4"/>
  <c r="AR77" i="4" s="1"/>
  <c r="O1851" i="4"/>
  <c r="AR1851" i="4" s="1"/>
  <c r="O607" i="4"/>
  <c r="AR607" i="4" s="1"/>
  <c r="O1673" i="4"/>
  <c r="AR1673" i="4" s="1"/>
  <c r="O1568" i="4"/>
  <c r="AR1568" i="4" s="1"/>
  <c r="O1523" i="4"/>
  <c r="AR1523" i="4" s="1"/>
  <c r="O859" i="4"/>
  <c r="AR859" i="4" s="1"/>
  <c r="O981" i="4"/>
  <c r="AR981" i="4" s="1"/>
  <c r="O867" i="4"/>
  <c r="AR867" i="4" s="1"/>
  <c r="O1481" i="4"/>
  <c r="AR1481" i="4" s="1"/>
  <c r="O1483" i="4"/>
  <c r="AR1483" i="4" s="1"/>
  <c r="O1447" i="4"/>
  <c r="AR1447" i="4" s="1"/>
  <c r="O1472" i="4"/>
  <c r="AR1472" i="4" s="1"/>
  <c r="O1684" i="4"/>
  <c r="AR1684" i="4" s="1"/>
  <c r="O1054" i="4"/>
  <c r="AR1054" i="4" s="1"/>
  <c r="O1784" i="4"/>
  <c r="AR1784" i="4" s="1"/>
  <c r="O408" i="4"/>
  <c r="AR408" i="4" s="1"/>
  <c r="O1137" i="4"/>
  <c r="AR1137" i="4" s="1"/>
  <c r="O1378" i="4"/>
  <c r="AR1378" i="4" s="1"/>
  <c r="O693" i="4"/>
  <c r="AR693" i="4" s="1"/>
  <c r="O633" i="4"/>
  <c r="AR633" i="4" s="1"/>
  <c r="O1416" i="4"/>
  <c r="AR1416" i="4" s="1"/>
  <c r="O894" i="4"/>
  <c r="AR894" i="4" s="1"/>
  <c r="O827" i="4"/>
  <c r="AR827" i="4" s="1"/>
  <c r="O1459" i="4"/>
  <c r="AR1459" i="4" s="1"/>
  <c r="O1619" i="4"/>
  <c r="AR1619" i="4" s="1"/>
  <c r="O1000" i="4"/>
  <c r="AR1000" i="4" s="1"/>
  <c r="O1319" i="4"/>
  <c r="AR1319" i="4" s="1"/>
  <c r="O1745" i="4"/>
  <c r="AR1745" i="4" s="1"/>
  <c r="O1667" i="4"/>
  <c r="AR1667" i="4" s="1"/>
  <c r="O1543" i="4"/>
  <c r="AR1543" i="4" s="1"/>
  <c r="O1608" i="4"/>
  <c r="AR1608" i="4" s="1"/>
  <c r="O1132" i="4"/>
  <c r="AR1132" i="4" s="1"/>
  <c r="O679" i="4"/>
  <c r="AR679" i="4" s="1"/>
  <c r="O1413" i="4"/>
  <c r="AR1413" i="4" s="1"/>
  <c r="O1793" i="4"/>
  <c r="AR1793" i="4" s="1"/>
  <c r="O160" i="4"/>
  <c r="AR160" i="4" s="1"/>
  <c r="O817" i="4"/>
  <c r="AR817" i="4" s="1"/>
  <c r="O1516" i="4"/>
  <c r="AR1516" i="4" s="1"/>
  <c r="O1029" i="4"/>
  <c r="AR1029" i="4" s="1"/>
  <c r="O943" i="4"/>
  <c r="AR943" i="4" s="1"/>
  <c r="O69" i="4"/>
  <c r="AR69" i="4" s="1"/>
  <c r="O515" i="4"/>
  <c r="AR515" i="4" s="1"/>
  <c r="O91" i="4"/>
  <c r="AR91" i="4" s="1"/>
  <c r="O1810" i="4"/>
  <c r="AR1810" i="4" s="1"/>
  <c r="O1493" i="4"/>
  <c r="AR1493" i="4" s="1"/>
  <c r="O958" i="4"/>
  <c r="AR958" i="4" s="1"/>
  <c r="O582" i="4"/>
  <c r="AR582" i="4" s="1"/>
  <c r="O834" i="4"/>
  <c r="AR834" i="4" s="1"/>
  <c r="O1616" i="4"/>
  <c r="AR1616" i="4" s="1"/>
  <c r="O1724" i="4"/>
  <c r="AR1724" i="4" s="1"/>
  <c r="O1719" i="4"/>
  <c r="AR1719" i="4" s="1"/>
  <c r="O1145" i="4"/>
  <c r="AR1145" i="4" s="1"/>
  <c r="O1981" i="4"/>
  <c r="AR1981" i="4" s="1"/>
  <c r="O303" i="4"/>
  <c r="AR303" i="4" s="1"/>
  <c r="O1733" i="4"/>
  <c r="AR1733" i="4" s="1"/>
  <c r="O1666" i="4"/>
  <c r="AR1666" i="4" s="1"/>
  <c r="O1471" i="4"/>
  <c r="AR1471" i="4" s="1"/>
  <c r="O191" i="4"/>
  <c r="AR191" i="4" s="1"/>
  <c r="O251" i="4"/>
  <c r="AR251" i="4" s="1"/>
  <c r="O124" i="4"/>
  <c r="AR124" i="4" s="1"/>
  <c r="O1070" i="4"/>
  <c r="AR1070" i="4" s="1"/>
  <c r="O323" i="4"/>
  <c r="AR323" i="4" s="1"/>
  <c r="O1903" i="4"/>
  <c r="AR1903" i="4" s="1"/>
  <c r="O1560" i="4"/>
  <c r="AR1560" i="4" s="1"/>
  <c r="O1140" i="4"/>
  <c r="AR1140" i="4" s="1"/>
  <c r="O475" i="4"/>
  <c r="AR475" i="4" s="1"/>
  <c r="O1331" i="4"/>
  <c r="AR1331" i="4" s="1"/>
  <c r="O94" i="4"/>
  <c r="AR94" i="4" s="1"/>
  <c r="O1092" i="4"/>
  <c r="AR1092" i="4" s="1"/>
  <c r="O129" i="4"/>
  <c r="AR129" i="4" s="1"/>
  <c r="O1402" i="4"/>
  <c r="AR1402" i="4" s="1"/>
  <c r="O495" i="4"/>
  <c r="AR495" i="4" s="1"/>
  <c r="O370" i="4"/>
  <c r="AR370" i="4" s="1"/>
  <c r="O1804" i="4"/>
  <c r="AR1804" i="4" s="1"/>
  <c r="O335" i="4"/>
  <c r="AR335" i="4" s="1"/>
  <c r="O238" i="4"/>
  <c r="AR238" i="4" s="1"/>
  <c r="O1879" i="4"/>
  <c r="AR1879" i="4" s="1"/>
  <c r="O1485" i="4"/>
  <c r="AR1485" i="4" s="1"/>
  <c r="O700" i="4"/>
  <c r="AR700" i="4" s="1"/>
  <c r="O1731" i="4"/>
  <c r="AR1731" i="4" s="1"/>
  <c r="O1367" i="4"/>
  <c r="AR1367" i="4" s="1"/>
  <c r="O1996" i="4"/>
  <c r="AR1996" i="4" s="1"/>
  <c r="O1955" i="4"/>
  <c r="AR1955" i="4" s="1"/>
  <c r="O262" i="4"/>
  <c r="AR262" i="4" s="1"/>
  <c r="O601" i="4"/>
  <c r="AR601" i="4" s="1"/>
  <c r="O613" i="4"/>
  <c r="AR613" i="4" s="1"/>
  <c r="O1729" i="4"/>
  <c r="AR1729" i="4" s="1"/>
  <c r="O1158" i="4"/>
  <c r="AR1158" i="4" s="1"/>
  <c r="O1822" i="4"/>
  <c r="AR1822" i="4" s="1"/>
  <c r="O1505" i="4"/>
  <c r="AR1505" i="4" s="1"/>
  <c r="O1709" i="4"/>
  <c r="AR1709" i="4" s="1"/>
  <c r="O499" i="4"/>
  <c r="AR499" i="4" s="1"/>
  <c r="O1849" i="4"/>
  <c r="AR1849" i="4" s="1"/>
  <c r="O154" i="4"/>
  <c r="AR154" i="4" s="1"/>
  <c r="O961" i="4"/>
  <c r="AR961" i="4" s="1"/>
  <c r="O1090" i="4"/>
  <c r="AR1090" i="4" s="1"/>
  <c r="O1815" i="4"/>
  <c r="AR1815" i="4" s="1"/>
  <c r="O648" i="4"/>
  <c r="AR648" i="4" s="1"/>
  <c r="O1063" i="4"/>
  <c r="AR1063" i="4" s="1"/>
  <c r="O1346" i="4"/>
  <c r="AR1346" i="4" s="1"/>
  <c r="O1987" i="4"/>
  <c r="AR1987" i="4" s="1"/>
  <c r="O1918" i="4"/>
  <c r="AR1918" i="4" s="1"/>
  <c r="O960" i="4"/>
  <c r="AR960" i="4" s="1"/>
  <c r="O1892" i="4"/>
  <c r="AR1892" i="4" s="1"/>
  <c r="O1671" i="4"/>
  <c r="AR1671" i="4" s="1"/>
  <c r="O771" i="4"/>
  <c r="AR771" i="4" s="1"/>
  <c r="O1409" i="4"/>
  <c r="AR1409" i="4" s="1"/>
  <c r="O1484" i="4"/>
  <c r="AR1484" i="4" s="1"/>
  <c r="O1969" i="4"/>
  <c r="AR1969" i="4" s="1"/>
  <c r="O1736" i="4"/>
  <c r="AR1736" i="4" s="1"/>
  <c r="O1895" i="4"/>
  <c r="AR1895" i="4" s="1"/>
  <c r="O1828" i="4"/>
  <c r="AR1828" i="4" s="1"/>
  <c r="O433" i="4"/>
  <c r="AR433" i="4" s="1"/>
  <c r="O1868" i="4"/>
  <c r="AR1868" i="4" s="1"/>
  <c r="O1053" i="4"/>
  <c r="AR1053" i="4" s="1"/>
  <c r="O1993" i="4"/>
  <c r="AR1993" i="4" s="1"/>
  <c r="O1942" i="4"/>
  <c r="AR1942" i="4" s="1"/>
  <c r="O1922" i="4"/>
  <c r="AR1922" i="4" s="1"/>
  <c r="O1825" i="4"/>
  <c r="AR1825" i="4" s="1"/>
  <c r="O1946" i="4"/>
  <c r="AR1946" i="4" s="1"/>
  <c r="O870" i="4"/>
  <c r="AR870" i="4" s="1"/>
  <c r="O1005" i="4"/>
  <c r="AR1005" i="4" s="1"/>
  <c r="O1627" i="4"/>
  <c r="AR1627" i="4" s="1"/>
  <c r="O1607" i="4"/>
  <c r="AR1607" i="4" s="1"/>
  <c r="O1579" i="4"/>
  <c r="AR1579" i="4" s="1"/>
  <c r="O1006" i="4"/>
  <c r="AR1006" i="4" s="1"/>
  <c r="O1821" i="4"/>
  <c r="AR1821" i="4" s="1"/>
  <c r="O383" i="4"/>
  <c r="AR383" i="4" s="1"/>
  <c r="O1877" i="4"/>
  <c r="AR1877" i="4" s="1"/>
  <c r="O1248" i="4"/>
  <c r="AR1248" i="4" s="1"/>
  <c r="O1546" i="4"/>
  <c r="AR1546" i="4" s="1"/>
  <c r="O1082" i="4"/>
  <c r="AR1082" i="4" s="1"/>
  <c r="O527" i="4"/>
  <c r="AR527" i="4" s="1"/>
  <c r="O680" i="4"/>
  <c r="AR680" i="4" s="1"/>
  <c r="O1621" i="4"/>
  <c r="AR1621" i="4" s="1"/>
  <c r="O1196" i="4"/>
  <c r="AR1196" i="4" s="1"/>
  <c r="O1864" i="4"/>
  <c r="AR1864" i="4" s="1"/>
  <c r="O1907" i="4"/>
  <c r="AR1907" i="4" s="1"/>
  <c r="O1823" i="4"/>
  <c r="AR1823" i="4" s="1"/>
  <c r="O1094" i="4"/>
  <c r="AR1094" i="4" s="1"/>
  <c r="O1296" i="4"/>
  <c r="AR1296" i="4" s="1"/>
  <c r="O964" i="4"/>
  <c r="AR964" i="4" s="1"/>
  <c r="O1206" i="4"/>
  <c r="AR1206" i="4" s="1"/>
  <c r="O1988" i="4"/>
  <c r="AR1988" i="4" s="1"/>
  <c r="O81" i="4"/>
  <c r="AR81" i="4" s="1"/>
  <c r="O467" i="4"/>
  <c r="AR467" i="4" s="1"/>
  <c r="O1845" i="4"/>
  <c r="AR1845" i="4" s="1"/>
  <c r="O1486" i="4"/>
  <c r="AR1486" i="4" s="1"/>
  <c r="O948" i="4"/>
  <c r="AR948" i="4" s="1"/>
  <c r="O1122" i="4"/>
  <c r="AR1122" i="4" s="1"/>
  <c r="O1768" i="4"/>
  <c r="AR1768" i="4" s="1"/>
  <c r="O1373" i="4"/>
  <c r="AR1373" i="4" s="1"/>
  <c r="O1375" i="4"/>
  <c r="AR1375" i="4" s="1"/>
  <c r="O621" i="4"/>
  <c r="AR621" i="4" s="1"/>
  <c r="O1805" i="4"/>
  <c r="AR1805" i="4" s="1"/>
  <c r="O1289" i="4"/>
  <c r="AR1289" i="4" s="1"/>
  <c r="O1862" i="4"/>
  <c r="AR1862" i="4" s="1"/>
  <c r="O1284" i="4"/>
  <c r="AR1284" i="4" s="1"/>
  <c r="O1935" i="4"/>
  <c r="AR1935" i="4" s="1"/>
  <c r="O837" i="4"/>
  <c r="AR837" i="4" s="1"/>
  <c r="O1871" i="4"/>
  <c r="AR1871" i="4" s="1"/>
  <c r="O1188" i="4"/>
  <c r="AR1188" i="4" s="1"/>
  <c r="O820" i="4"/>
  <c r="AR820" i="4" s="1"/>
  <c r="O1110" i="4"/>
  <c r="AR1110" i="4" s="1"/>
  <c r="O505" i="4"/>
  <c r="AR505" i="4" s="1"/>
  <c r="O1954" i="4"/>
  <c r="AR1954" i="4" s="1"/>
  <c r="O1929" i="4"/>
  <c r="AR1929" i="4" s="1"/>
  <c r="O1343" i="4"/>
  <c r="AR1343" i="4" s="1"/>
  <c r="O547" i="4"/>
  <c r="AR547" i="4" s="1"/>
  <c r="O379" i="4"/>
  <c r="AR379" i="4" s="1"/>
  <c r="O211" i="4"/>
  <c r="AR211" i="4" s="1"/>
  <c r="O1747" i="4"/>
  <c r="AR1747" i="4" s="1"/>
  <c r="O999" i="4"/>
  <c r="AR999" i="4" s="1"/>
  <c r="O769" i="4"/>
  <c r="AR769" i="4" s="1"/>
  <c r="O1426" i="4"/>
  <c r="AR1426" i="4" s="1"/>
  <c r="O1742" i="4"/>
  <c r="AR1742" i="4" s="1"/>
  <c r="O403" i="4"/>
  <c r="AR403" i="4" s="1"/>
  <c r="O1134" i="4"/>
  <c r="AR1134" i="4" s="1"/>
  <c r="O652" i="4"/>
  <c r="AR652" i="4" s="1"/>
  <c r="O1865" i="4"/>
  <c r="AR1865" i="4" s="1"/>
  <c r="O801" i="4"/>
  <c r="AR801" i="4" s="1"/>
  <c r="O1753" i="4"/>
  <c r="AR1753" i="4" s="1"/>
  <c r="O860" i="4"/>
  <c r="AR860" i="4" s="1"/>
  <c r="O1778" i="4"/>
  <c r="AR1778" i="4" s="1"/>
  <c r="O1755" i="4"/>
  <c r="AR1755" i="4" s="1"/>
  <c r="O1846" i="4"/>
  <c r="AR1846" i="4" s="1"/>
  <c r="O305" i="4"/>
  <c r="AR305" i="4" s="1"/>
  <c r="O1813" i="4"/>
  <c r="AR1813" i="4" s="1"/>
  <c r="O1115" i="4"/>
  <c r="AR1115" i="4" s="1"/>
  <c r="O712" i="4"/>
  <c r="AR712" i="4" s="1"/>
  <c r="O1876" i="4"/>
  <c r="AR1876" i="4" s="1"/>
  <c r="O879" i="4"/>
  <c r="AR879" i="4" s="1"/>
  <c r="O1216" i="4"/>
  <c r="AR1216" i="4" s="1"/>
  <c r="O291" i="4"/>
  <c r="AR291" i="4" s="1"/>
  <c r="O1885" i="4"/>
  <c r="AR1885" i="4" s="1"/>
  <c r="O1398" i="4"/>
  <c r="AR1398" i="4" s="1"/>
  <c r="O1357" i="4"/>
  <c r="AR1357" i="4" s="1"/>
  <c r="O1350" i="4"/>
  <c r="AR1350" i="4" s="1"/>
  <c r="O1807" i="4"/>
  <c r="AR1807" i="4" s="1"/>
  <c r="O1089" i="4"/>
  <c r="AR1089" i="4" s="1"/>
  <c r="O345" i="4"/>
  <c r="AR345" i="4" s="1"/>
  <c r="O727" i="4"/>
  <c r="AR727" i="4" s="1"/>
  <c r="O1875" i="4"/>
  <c r="AR1875" i="4" s="1"/>
  <c r="O461" i="4"/>
  <c r="AR461" i="4" s="1"/>
  <c r="O1583" i="4"/>
  <c r="AR1583" i="4" s="1"/>
  <c r="O1198" i="4"/>
  <c r="AR1198" i="4" s="1"/>
  <c r="O1218" i="4"/>
  <c r="AR1218" i="4" s="1"/>
  <c r="O1048" i="4"/>
  <c r="AR1048" i="4" s="1"/>
  <c r="O1999" i="4"/>
  <c r="AR1999" i="4" s="1"/>
  <c r="O618" i="4"/>
  <c r="AR618" i="4" s="1"/>
  <c r="O490" i="4"/>
  <c r="AR490" i="4" s="1"/>
  <c r="O1008" i="4"/>
  <c r="AR1008" i="4" s="1"/>
  <c r="O1779" i="4"/>
  <c r="AR1779" i="4" s="1"/>
  <c r="O903" i="4"/>
  <c r="AR903" i="4" s="1"/>
  <c r="O1703" i="4"/>
  <c r="AR1703" i="4" s="1"/>
  <c r="O1257" i="4"/>
  <c r="AR1257" i="4" s="1"/>
  <c r="O1994" i="4"/>
  <c r="AR1994" i="4" s="1"/>
  <c r="O931" i="4"/>
  <c r="AR931" i="4" s="1"/>
  <c r="O412" i="4"/>
  <c r="AR412" i="4" s="1"/>
  <c r="O888" i="4"/>
  <c r="AR888" i="4" s="1"/>
  <c r="O671" i="4"/>
  <c r="AR671" i="4" s="1"/>
  <c r="O1254" i="4"/>
  <c r="AR1254" i="4" s="1"/>
  <c r="O927" i="4"/>
  <c r="AR927" i="4" s="1"/>
  <c r="O1750" i="4"/>
  <c r="AR1750" i="4" s="1"/>
  <c r="O1075" i="4"/>
  <c r="AR1075" i="4" s="1"/>
  <c r="O361" i="4"/>
  <c r="AR361" i="4" s="1"/>
  <c r="O1542" i="4"/>
  <c r="AR1542" i="4" s="1"/>
  <c r="O250" i="4"/>
  <c r="AR250" i="4" s="1"/>
  <c r="O926" i="4"/>
  <c r="AR926" i="4" s="1"/>
  <c r="O523" i="4"/>
  <c r="AR523" i="4" s="1"/>
  <c r="O207" i="4"/>
  <c r="AR207" i="4" s="1"/>
  <c r="O1927" i="4"/>
  <c r="AR1927" i="4" s="1"/>
  <c r="O424" i="4"/>
  <c r="AR424" i="4" s="1"/>
  <c r="O1873" i="4"/>
  <c r="AR1873" i="4" s="1"/>
  <c r="O267" i="4"/>
  <c r="AR267" i="4" s="1"/>
  <c r="O1832" i="4"/>
  <c r="AR1832" i="4" s="1"/>
  <c r="O310" i="4"/>
  <c r="AR310" i="4" s="1"/>
  <c r="O548" i="4"/>
  <c r="AR548" i="4" s="1"/>
  <c r="O1893" i="4"/>
  <c r="AR1893" i="4" s="1"/>
  <c r="O59" i="4"/>
  <c r="AR59" i="4" s="1"/>
  <c r="O1774" i="4"/>
  <c r="AR1774" i="4" s="1"/>
  <c r="O1147" i="4"/>
  <c r="AR1147" i="4" s="1"/>
  <c r="O414" i="4"/>
  <c r="AR414" i="4" s="1"/>
  <c r="O609" i="4"/>
  <c r="AR609" i="4" s="1"/>
  <c r="O841" i="4"/>
  <c r="AR841" i="4" s="1"/>
  <c r="O1527" i="4"/>
  <c r="AR1527" i="4" s="1"/>
  <c r="O449" i="4"/>
  <c r="AR449" i="4" s="1"/>
  <c r="O750" i="4"/>
  <c r="AR750" i="4" s="1"/>
  <c r="O1645" i="4"/>
  <c r="AR1645" i="4" s="1"/>
  <c r="O480" i="4"/>
  <c r="AR480" i="4" s="1"/>
  <c r="O1984" i="4"/>
  <c r="AR1984" i="4" s="1"/>
  <c r="O647" i="4"/>
  <c r="AR647" i="4" s="1"/>
  <c r="O1573" i="4"/>
  <c r="AR1573" i="4" s="1"/>
  <c r="O994" i="4"/>
  <c r="AR994" i="4" s="1"/>
  <c r="O1448" i="4"/>
  <c r="AR1448" i="4" s="1"/>
  <c r="O623" i="4"/>
  <c r="AR623" i="4" s="1"/>
  <c r="O1852" i="4"/>
  <c r="AR1852" i="4" s="1"/>
  <c r="O1925" i="4"/>
  <c r="AR1925" i="4" s="1"/>
  <c r="O1894" i="4"/>
  <c r="AR1894" i="4" s="1"/>
  <c r="O1464" i="4"/>
  <c r="AR1464" i="4" s="1"/>
  <c r="O1791" i="4"/>
  <c r="AR1791" i="4" s="1"/>
  <c r="O646" i="4"/>
  <c r="AR646" i="4" s="1"/>
  <c r="O106" i="4"/>
  <c r="AR106" i="4" s="1"/>
  <c r="O559" i="4"/>
  <c r="AR559" i="4" s="1"/>
  <c r="O1899" i="4"/>
  <c r="AR1899" i="4" s="1"/>
  <c r="O600" i="4"/>
  <c r="AR600" i="4" s="1"/>
  <c r="O509" i="4"/>
  <c r="AR509" i="4" s="1"/>
  <c r="O899" i="4"/>
  <c r="AR899" i="4" s="1"/>
  <c r="O775" i="4"/>
  <c r="AR775" i="4" s="1"/>
  <c r="O1313" i="4"/>
  <c r="AR1313" i="4" s="1"/>
  <c r="O1499" i="4"/>
  <c r="AR1499" i="4" s="1"/>
  <c r="O1702" i="4"/>
  <c r="AR1702" i="4" s="1"/>
  <c r="O1765" i="4"/>
  <c r="AR1765" i="4" s="1"/>
  <c r="O595" i="4"/>
  <c r="AR595" i="4" s="1"/>
  <c r="O1314" i="4"/>
  <c r="AR1314" i="4" s="1"/>
  <c r="O1533" i="4"/>
  <c r="AR1533" i="4" s="1"/>
  <c r="O1183" i="4"/>
  <c r="AR1183" i="4" s="1"/>
  <c r="O1933" i="4"/>
  <c r="AR1933" i="4" s="1"/>
  <c r="O1065" i="4"/>
  <c r="AR1065" i="4" s="1"/>
  <c r="O1891" i="4"/>
  <c r="AR1891" i="4" s="1"/>
  <c r="O1855" i="4"/>
  <c r="AR1855" i="4" s="1"/>
  <c r="O15" i="4"/>
  <c r="AR15" i="4" s="1"/>
  <c r="O333" i="4"/>
  <c r="AR333" i="4" s="1"/>
  <c r="O1258" i="4"/>
  <c r="AR1258" i="4" s="1"/>
  <c r="O811" i="4"/>
  <c r="AR811" i="4" s="1"/>
  <c r="O1838" i="4"/>
  <c r="AR1838" i="4" s="1"/>
  <c r="O871" i="4"/>
  <c r="AR871" i="4" s="1"/>
  <c r="O653" i="4"/>
  <c r="AR653" i="4" s="1"/>
  <c r="O1679" i="4"/>
  <c r="AR1679" i="4" s="1"/>
  <c r="O1831" i="4"/>
  <c r="AR1831" i="4" s="1"/>
  <c r="O772" i="4"/>
  <c r="AR772" i="4" s="1"/>
  <c r="O1497" i="4"/>
  <c r="AR1497" i="4" s="1"/>
  <c r="O1756" i="4"/>
  <c r="AR1756" i="4" s="1"/>
  <c r="O351" i="4"/>
  <c r="AR351" i="4" s="1"/>
  <c r="O909" i="4"/>
  <c r="AR909" i="4" s="1"/>
  <c r="O1217" i="4"/>
  <c r="AR1217" i="4" s="1"/>
  <c r="O1802" i="4"/>
  <c r="AR1802" i="4" s="1"/>
  <c r="O231" i="4"/>
  <c r="AR231" i="4" s="1"/>
  <c r="O279" i="4"/>
  <c r="AR279" i="4" s="1"/>
  <c r="O1127" i="4"/>
  <c r="AR1127" i="4" s="1"/>
  <c r="O376" i="4"/>
  <c r="AR376" i="4" s="1"/>
  <c r="O1194" i="4"/>
  <c r="AR1194" i="4" s="1"/>
  <c r="O748" i="4"/>
  <c r="AR748" i="4" s="1"/>
  <c r="O1874" i="4"/>
  <c r="AR1874" i="4" s="1"/>
  <c r="O616" i="4"/>
  <c r="AR616" i="4" s="1"/>
  <c r="O654" i="4"/>
  <c r="AR654" i="4" s="1"/>
  <c r="O544" i="4"/>
  <c r="AR544" i="4" s="1"/>
  <c r="O1715" i="4"/>
  <c r="AR1715" i="4" s="1"/>
  <c r="O1789" i="4"/>
  <c r="AR1789" i="4" s="1"/>
  <c r="O632" i="4"/>
  <c r="AR632" i="4" s="1"/>
  <c r="O377" i="4"/>
  <c r="AR377" i="4" s="1"/>
  <c r="O256" i="4"/>
  <c r="AR256" i="4" s="1"/>
  <c r="O1157" i="4"/>
  <c r="AR1157" i="4" s="1"/>
  <c r="O741" i="4"/>
  <c r="AR741" i="4" s="1"/>
  <c r="O766" i="4"/>
  <c r="AR766" i="4" s="1"/>
  <c r="O389" i="4"/>
  <c r="AR389" i="4" s="1"/>
  <c r="O1496" i="4"/>
  <c r="AR1496" i="4" s="1"/>
  <c r="O1717" i="4"/>
  <c r="AR1717" i="4" s="1"/>
  <c r="O1072" i="4"/>
  <c r="AR1072" i="4" s="1"/>
  <c r="O1477" i="4"/>
  <c r="AR1477" i="4" s="1"/>
  <c r="O589" i="4"/>
  <c r="AR589" i="4" s="1"/>
  <c r="O1522" i="4"/>
  <c r="AR1522" i="4" s="1"/>
  <c r="O863" i="4"/>
  <c r="AR863" i="4" s="1"/>
  <c r="O1571" i="4"/>
  <c r="AR1571" i="4" s="1"/>
  <c r="O119" i="4"/>
  <c r="AR119" i="4" s="1"/>
  <c r="O1739" i="4"/>
  <c r="AR1739" i="4" s="1"/>
  <c r="O131" i="4"/>
  <c r="AR131" i="4" s="1"/>
  <c r="O1388" i="4"/>
  <c r="AR1388" i="4" s="1"/>
  <c r="O118" i="4"/>
  <c r="AR118" i="4" s="1"/>
  <c r="O1911" i="4"/>
  <c r="AR1911" i="4" s="1"/>
  <c r="O1056" i="4"/>
  <c r="AR1056" i="4" s="1"/>
  <c r="O619" i="4"/>
  <c r="AR619" i="4" s="1"/>
  <c r="O1435" i="4"/>
  <c r="AR1435" i="4" s="1"/>
  <c r="O723" i="4"/>
  <c r="AR723" i="4" s="1"/>
  <c r="O1841" i="4"/>
  <c r="AR1841" i="4" s="1"/>
  <c r="O1195" i="4"/>
  <c r="AR1195" i="4" s="1"/>
  <c r="O504" i="4"/>
  <c r="AR504" i="4" s="1"/>
  <c r="O1405" i="4"/>
  <c r="AR1405" i="4" s="1"/>
  <c r="O990" i="4"/>
  <c r="AR990" i="4" s="1"/>
  <c r="O514" i="4"/>
  <c r="AR514" i="4" s="1"/>
  <c r="O890" i="4"/>
  <c r="AR890" i="4" s="1"/>
  <c r="O462" i="4"/>
  <c r="AR462" i="4" s="1"/>
  <c r="O861" i="4"/>
  <c r="AR861" i="4" s="1"/>
  <c r="O1924" i="4"/>
  <c r="AR1924" i="4" s="1"/>
  <c r="O1553" i="4"/>
  <c r="AR1553" i="4" s="1"/>
  <c r="O1591" i="4"/>
  <c r="AR1591" i="4" s="1"/>
  <c r="O1558" i="4"/>
  <c r="AR1558" i="4" s="1"/>
  <c r="O1255" i="4"/>
  <c r="AR1255" i="4" s="1"/>
  <c r="O1941" i="4"/>
  <c r="AR1941" i="4" s="1"/>
  <c r="O352" i="4"/>
  <c r="AR352" i="4" s="1"/>
  <c r="O1170" i="4"/>
  <c r="AR1170" i="4" s="1"/>
  <c r="O243" i="4"/>
  <c r="AR243" i="4" s="1"/>
  <c r="O1991" i="4"/>
  <c r="AR1991" i="4" s="1"/>
  <c r="O99" i="4"/>
  <c r="AR99" i="4" s="1"/>
  <c r="O1044" i="4"/>
  <c r="AR1044" i="4" s="1"/>
  <c r="O275" i="4"/>
  <c r="AR275" i="4" s="1"/>
  <c r="O196" i="4"/>
  <c r="AR196" i="4" s="1"/>
  <c r="O1438" i="4"/>
  <c r="AR1438" i="4" s="1"/>
  <c r="O1718" i="4"/>
  <c r="AR1718" i="4" s="1"/>
  <c r="O193" i="4"/>
  <c r="AR193" i="4" s="1"/>
  <c r="O891" i="4"/>
  <c r="AR891" i="4" s="1"/>
  <c r="O518" i="4"/>
  <c r="AR518" i="4" s="1"/>
  <c r="O37" i="4"/>
  <c r="AR37" i="4" s="1"/>
  <c r="O765" i="4"/>
  <c r="AR765" i="4" s="1"/>
  <c r="O50" i="4"/>
  <c r="AR50" i="4" s="1"/>
  <c r="O9" i="4"/>
  <c r="AR9" i="4" s="1"/>
  <c r="O639" i="4"/>
  <c r="AR639" i="4" s="1"/>
  <c r="O1245" i="4"/>
  <c r="AR1245" i="4" s="1"/>
  <c r="O1674" i="4"/>
  <c r="AR1674" i="4" s="1"/>
  <c r="O537" i="4"/>
  <c r="AR537" i="4" s="1"/>
  <c r="O1415" i="4"/>
  <c r="AR1415" i="4" s="1"/>
  <c r="O969" i="4"/>
  <c r="AR969" i="4" s="1"/>
  <c r="O1880" i="4"/>
  <c r="AR1880" i="4" s="1"/>
  <c r="O1919" i="4"/>
  <c r="AR1919" i="4" s="1"/>
  <c r="O1843" i="4"/>
  <c r="AR1843" i="4" s="1"/>
  <c r="O1361" i="4"/>
  <c r="AR1361" i="4" s="1"/>
  <c r="O1775" i="4"/>
  <c r="AR1775" i="4" s="1"/>
  <c r="O571" i="4"/>
  <c r="AR571" i="4" s="1"/>
  <c r="O1450" i="4"/>
  <c r="AR1450" i="4" s="1"/>
  <c r="O1641" i="4"/>
  <c r="AR1641" i="4" s="1"/>
  <c r="O1951" i="4"/>
  <c r="AR1951" i="4" s="1"/>
  <c r="O97" i="4"/>
  <c r="AR97" i="4" s="1"/>
  <c r="O1957" i="4"/>
  <c r="AR1957" i="4" s="1"/>
  <c r="O1359" i="4"/>
  <c r="AR1359" i="4" s="1"/>
  <c r="O1088" i="4"/>
  <c r="AR1088" i="4" s="1"/>
  <c r="O1839" i="4"/>
  <c r="AR1839" i="4" s="1"/>
  <c r="O755" i="4"/>
  <c r="AR755" i="4" s="1"/>
  <c r="O43" i="4"/>
  <c r="AR43" i="4" s="1"/>
  <c r="O1808" i="4"/>
  <c r="AR1808" i="4" s="1"/>
  <c r="O1199" i="4"/>
  <c r="AR1199" i="4" s="1"/>
  <c r="O1018" i="4"/>
  <c r="AR1018" i="4" s="1"/>
  <c r="O1720" i="4"/>
  <c r="AR1720" i="4" s="1"/>
  <c r="O1232" i="4"/>
  <c r="AR1232" i="4" s="1"/>
  <c r="O717" i="4"/>
  <c r="AR717" i="4" s="1"/>
  <c r="O881" i="4"/>
  <c r="AR881" i="4" s="1"/>
  <c r="O220" i="4"/>
  <c r="AR220" i="4" s="1"/>
  <c r="O1857" i="4"/>
  <c r="AR1857" i="4" s="1"/>
  <c r="O681" i="4"/>
  <c r="AR681" i="4" s="1"/>
  <c r="O1536" i="4"/>
  <c r="AR1536" i="4" s="1"/>
  <c r="O878" i="4"/>
  <c r="AR878" i="4" s="1"/>
  <c r="O101" i="4"/>
  <c r="AR101" i="4" s="1"/>
  <c r="O294" i="4"/>
  <c r="AR294" i="4" s="1"/>
  <c r="O1660" i="4"/>
  <c r="AR1660" i="4" s="1"/>
  <c r="O360" i="4"/>
  <c r="AR360" i="4" s="1"/>
  <c r="W3" i="4"/>
  <c r="Y3" i="4" s="1"/>
  <c r="O1556" i="4"/>
  <c r="AR1556" i="4" s="1"/>
  <c r="O479" i="4"/>
  <c r="AR479" i="4" s="1"/>
  <c r="O477" i="4"/>
  <c r="AR477" i="4" s="1"/>
  <c r="O1921" i="4"/>
  <c r="AR1921" i="4" s="1"/>
  <c r="O1966" i="4"/>
  <c r="AR1966" i="4" s="1"/>
  <c r="O924" i="4"/>
  <c r="AR924" i="4" s="1"/>
  <c r="O406" i="4"/>
  <c r="AR406" i="4" s="1"/>
  <c r="O676" i="4"/>
  <c r="AR676" i="4" s="1"/>
  <c r="O704" i="4"/>
  <c r="AR704" i="4" s="1"/>
  <c r="O1594" i="4"/>
  <c r="AR1594" i="4" s="1"/>
  <c r="O966" i="4"/>
  <c r="AR966" i="4" s="1"/>
  <c r="O438" i="4"/>
  <c r="AR438" i="4" s="1"/>
  <c r="O849" i="4"/>
  <c r="AR849" i="4" s="1"/>
  <c r="O780" i="4"/>
  <c r="AR780" i="4" s="1"/>
  <c r="O1431" i="4"/>
  <c r="AR1431" i="4" s="1"/>
  <c r="O115" i="4"/>
  <c r="AR115" i="4" s="1"/>
  <c r="O1302" i="4"/>
  <c r="AR1302" i="4" s="1"/>
  <c r="O429" i="4"/>
  <c r="AR429" i="4" s="1"/>
  <c r="O684" i="4"/>
  <c r="AR684" i="4" s="1"/>
  <c r="O165" i="4"/>
  <c r="AR165" i="4" s="1"/>
  <c r="O1820" i="4"/>
  <c r="AR1820" i="4" s="1"/>
  <c r="O1913" i="4"/>
  <c r="AR1913" i="4" s="1"/>
  <c r="O169" i="4"/>
  <c r="AR169" i="4" s="1"/>
  <c r="O1291" i="4"/>
  <c r="AR1291" i="4" s="1"/>
  <c r="O271" i="4"/>
  <c r="AR271" i="4" s="1"/>
  <c r="O1906" i="4"/>
  <c r="AR1906" i="4" s="1"/>
  <c r="O431" i="4"/>
  <c r="AR431" i="4" s="1"/>
  <c r="O580" i="4"/>
  <c r="AR580" i="4" s="1"/>
  <c r="O615" i="4"/>
  <c r="AR615" i="4" s="1"/>
  <c r="O1519" i="4"/>
  <c r="AR1519" i="4" s="1"/>
  <c r="O183" i="4"/>
  <c r="AR183" i="4" s="1"/>
  <c r="O930" i="4"/>
  <c r="AR930" i="4" s="1"/>
  <c r="O364" i="4"/>
  <c r="AR364" i="4" s="1"/>
  <c r="O783" i="4"/>
  <c r="AR783" i="4" s="1"/>
  <c r="O1886" i="4"/>
  <c r="AR1886" i="4" s="1"/>
  <c r="O1963" i="4"/>
  <c r="AR1963" i="4" s="1"/>
  <c r="O1943" i="4"/>
  <c r="AR1943" i="4" s="1"/>
  <c r="O710" i="4"/>
  <c r="AR710" i="4" s="1"/>
  <c r="O1224" i="4"/>
  <c r="AR1224" i="4" s="1"/>
  <c r="O1780" i="4"/>
  <c r="AR1780" i="4" s="1"/>
  <c r="O1897" i="4"/>
  <c r="AR1897" i="4" s="1"/>
  <c r="O320" i="4"/>
  <c r="AR320" i="4" s="1"/>
  <c r="O919" i="4"/>
  <c r="AR919" i="4" s="1"/>
  <c r="O1581" i="4"/>
  <c r="AR1581" i="4" s="1"/>
  <c r="O1077" i="4"/>
  <c r="AR1077" i="4" s="1"/>
  <c r="O1152" i="4"/>
  <c r="AR1152" i="4" s="1"/>
  <c r="O1434" i="4"/>
  <c r="AR1434" i="4" s="1"/>
  <c r="O955" i="4"/>
  <c r="AR955" i="4" s="1"/>
  <c r="O363" i="4"/>
  <c r="AR363" i="4" s="1"/>
  <c r="O1677" i="4"/>
  <c r="AR1677" i="4" s="1"/>
  <c r="O1790" i="4"/>
  <c r="AR1790" i="4" s="1"/>
  <c r="O306" i="4"/>
  <c r="AR306" i="4" s="1"/>
  <c r="O1135" i="4"/>
  <c r="AR1135" i="4" s="1"/>
  <c r="O1529" i="4"/>
  <c r="AR1529" i="4" s="1"/>
  <c r="O742" i="4"/>
  <c r="AR742" i="4" s="1"/>
  <c r="O369" i="4"/>
  <c r="AR369" i="4" s="1"/>
  <c r="O31" i="4"/>
  <c r="AR31" i="4" s="1"/>
  <c r="O825" i="4"/>
  <c r="AR825" i="4" s="1"/>
  <c r="O143" i="4"/>
  <c r="AR143" i="4" s="1"/>
  <c r="O1700" i="4"/>
  <c r="AR1700" i="4" s="1"/>
  <c r="O802" i="4"/>
  <c r="AR802" i="4" s="1"/>
  <c r="O655" i="4"/>
  <c r="AR655" i="4" s="1"/>
  <c r="O1663" i="4"/>
  <c r="AR1663" i="4" s="1"/>
  <c r="O692" i="4"/>
  <c r="AR692" i="4" s="1"/>
  <c r="O1578" i="4"/>
  <c r="AR1578" i="4" s="1"/>
  <c r="O89" i="4"/>
  <c r="AR89" i="4" s="1"/>
  <c r="O171" i="4"/>
  <c r="AR171" i="4" s="1"/>
  <c r="O1136" i="4"/>
  <c r="AR1136" i="4" s="1"/>
  <c r="O816" i="4"/>
  <c r="AR816" i="4" s="1"/>
  <c r="O781" i="4"/>
  <c r="AR781" i="4" s="1"/>
  <c r="O315" i="4"/>
  <c r="AR315" i="4" s="1"/>
  <c r="O822" i="4"/>
  <c r="AR822" i="4" s="1"/>
  <c r="O430" i="4"/>
  <c r="AR430" i="4" s="1"/>
  <c r="O835" i="4"/>
  <c r="AR835" i="4" s="1"/>
  <c r="O497" i="4"/>
  <c r="AR497" i="4" s="1"/>
  <c r="O261" i="4"/>
  <c r="AR261" i="4" s="1"/>
  <c r="O1952" i="4"/>
  <c r="AR1952" i="4" s="1"/>
  <c r="O448" i="4"/>
  <c r="AR448" i="4" s="1"/>
  <c r="O299" i="4"/>
  <c r="AR299" i="4" s="1"/>
  <c r="O145" i="4"/>
  <c r="AR145" i="4" s="1"/>
  <c r="O60" i="4"/>
  <c r="AR60" i="4" s="1"/>
  <c r="O458" i="4"/>
  <c r="AR458" i="4" s="1"/>
  <c r="O1544" i="4"/>
  <c r="AR1544" i="4" s="1"/>
  <c r="O832" i="4"/>
  <c r="AR832" i="4" s="1"/>
  <c r="O838" i="4"/>
  <c r="AR838" i="4" s="1"/>
  <c r="O796" i="4"/>
  <c r="AR796" i="4" s="1"/>
  <c r="O1797" i="4"/>
  <c r="AR1797" i="4" s="1"/>
  <c r="O1982" i="4"/>
  <c r="AR1982" i="4" s="1"/>
  <c r="O1437" i="4"/>
  <c r="AR1437" i="4" s="1"/>
  <c r="O88" i="4"/>
  <c r="AR88" i="4" s="1"/>
  <c r="O641" i="4"/>
  <c r="AR641" i="4" s="1"/>
  <c r="O1990" i="4"/>
  <c r="AR1990" i="4" s="1"/>
  <c r="O102" i="4"/>
  <c r="AR102" i="4" s="1"/>
  <c r="O1200" i="4"/>
  <c r="AR1200" i="4" s="1"/>
  <c r="O876" i="4"/>
  <c r="AR876" i="4" s="1"/>
  <c r="O543" i="4"/>
  <c r="AR543" i="4" s="1"/>
  <c r="O394" i="4"/>
  <c r="AR394" i="4" s="1"/>
  <c r="O685" i="4"/>
  <c r="AR685" i="4" s="1"/>
  <c r="O240" i="4"/>
  <c r="AR240" i="4" s="1"/>
  <c r="O1061" i="4"/>
  <c r="AR1061" i="4" s="1"/>
  <c r="O1264" i="4"/>
  <c r="AR1264" i="4" s="1"/>
  <c r="O923" i="4"/>
  <c r="AR923" i="4" s="1"/>
  <c r="O147" i="4"/>
  <c r="AR147" i="4" s="1"/>
  <c r="O347" i="4"/>
  <c r="AR347" i="4" s="1"/>
  <c r="O959" i="4"/>
  <c r="AR959" i="4" s="1"/>
  <c r="O1355" i="4"/>
  <c r="AR1355" i="4" s="1"/>
  <c r="O1396" i="4"/>
  <c r="AR1396" i="4" s="1"/>
  <c r="O1003" i="4"/>
  <c r="AR1003" i="4" s="1"/>
  <c r="O732" i="4"/>
  <c r="AR732" i="4" s="1"/>
  <c r="O793" i="4"/>
  <c r="AR793" i="4" s="1"/>
  <c r="O321" i="4"/>
  <c r="AR321" i="4" s="1"/>
  <c r="O1664" i="4"/>
  <c r="AR1664" i="4" s="1"/>
  <c r="O757" i="4"/>
  <c r="AR757" i="4" s="1"/>
  <c r="O151" i="4"/>
  <c r="AR151" i="4" s="1"/>
  <c r="O626" i="4"/>
  <c r="AR626" i="4" s="1"/>
  <c r="O784" i="4"/>
  <c r="AR784" i="4" s="1"/>
  <c r="O58" i="4"/>
  <c r="AR58" i="4" s="1"/>
  <c r="O696" i="4"/>
  <c r="AR696" i="4" s="1"/>
  <c r="O536" i="4"/>
  <c r="AR536" i="4" s="1"/>
  <c r="O41" i="4"/>
  <c r="AR41" i="4" s="1"/>
  <c r="O553" i="4"/>
  <c r="AR553" i="4" s="1"/>
  <c r="O526" i="4"/>
  <c r="AR526" i="4" s="1"/>
  <c r="O439" i="4"/>
  <c r="AR439" i="4" s="1"/>
  <c r="O410" i="4"/>
  <c r="AR410" i="4" s="1"/>
  <c r="O451" i="4"/>
  <c r="AR451" i="4" s="1"/>
  <c r="O520" i="4"/>
  <c r="AR520" i="4" s="1"/>
  <c r="O181" i="4"/>
  <c r="AR181" i="4" s="1"/>
  <c r="O510" i="4"/>
  <c r="AR510" i="4" s="1"/>
  <c r="O726" i="4"/>
  <c r="AR726" i="4" s="1"/>
  <c r="O489" i="4"/>
  <c r="AR489" i="4" s="1"/>
  <c r="O67" i="4"/>
  <c r="AR67" i="4" s="1"/>
  <c r="O187" i="4"/>
  <c r="AR187" i="4" s="1"/>
  <c r="O64" i="4"/>
  <c r="AR64" i="4" s="1"/>
  <c r="O329" i="4"/>
  <c r="AR329" i="4" s="1"/>
  <c r="O1917" i="4"/>
  <c r="AR1917" i="4" s="1"/>
  <c r="O1204" i="4"/>
  <c r="AR1204" i="4" s="1"/>
  <c r="O953" i="4"/>
  <c r="AR953" i="4" s="1"/>
  <c r="O1325" i="4"/>
  <c r="AR1325" i="4" s="1"/>
  <c r="O1570" i="4"/>
  <c r="AR1570" i="4" s="1"/>
  <c r="O1047" i="4"/>
  <c r="AR1047" i="4" s="1"/>
  <c r="O1015" i="4"/>
  <c r="AR1015" i="4" s="1"/>
  <c r="O906" i="4"/>
  <c r="AR906" i="4" s="1"/>
  <c r="O1676" i="4"/>
  <c r="AR1676" i="4" s="1"/>
  <c r="O1601" i="4"/>
  <c r="AR1601" i="4" s="1"/>
  <c r="O1662" i="4"/>
  <c r="AR1662" i="4" s="1"/>
  <c r="O2000" i="4"/>
  <c r="AR2000" i="4" s="1"/>
  <c r="O1323" i="4"/>
  <c r="AR1323" i="4" s="1"/>
  <c r="O1713" i="4"/>
  <c r="AR1713" i="4" s="1"/>
  <c r="O1850" i="4"/>
  <c r="AR1850" i="4" s="1"/>
  <c r="O1816" i="4"/>
  <c r="AR1816" i="4" s="1"/>
  <c r="O1883" i="4"/>
  <c r="AR1883" i="4" s="1"/>
  <c r="O1510" i="4"/>
  <c r="AR1510" i="4" s="1"/>
  <c r="O235" i="4"/>
  <c r="AR235" i="4" s="1"/>
  <c r="O1202" i="4"/>
  <c r="AR1202" i="4" s="1"/>
  <c r="O1898" i="4"/>
  <c r="AR1898" i="4" s="1"/>
  <c r="O1632" i="4"/>
  <c r="AR1632" i="4" s="1"/>
  <c r="O643" i="4"/>
  <c r="AR643" i="4" s="1"/>
  <c r="O1333" i="4"/>
  <c r="AR1333" i="4" s="1"/>
  <c r="O886" i="4"/>
  <c r="AR886" i="4" s="1"/>
  <c r="O998" i="4"/>
  <c r="AR998" i="4" s="1"/>
  <c r="O1863" i="4"/>
  <c r="AR1863" i="4" s="1"/>
  <c r="O1826" i="4"/>
  <c r="AR1826" i="4" s="1"/>
  <c r="O1151" i="4"/>
  <c r="AR1151" i="4" s="1"/>
  <c r="O628" i="4"/>
  <c r="AR628" i="4" s="1"/>
  <c r="O1559" i="4"/>
  <c r="AR1559" i="4" s="1"/>
  <c r="O1114" i="4"/>
  <c r="AR1114" i="4" s="1"/>
  <c r="O1904" i="4"/>
  <c r="AR1904" i="4" s="1"/>
  <c r="O1181" i="4"/>
  <c r="AR1181" i="4" s="1"/>
  <c r="O1026" i="4"/>
  <c r="AR1026" i="4" s="1"/>
  <c r="O427" i="4"/>
  <c r="AR427" i="4" s="1"/>
  <c r="O1781" i="4"/>
  <c r="AR1781" i="4" s="1"/>
  <c r="O1686" i="4"/>
  <c r="AR1686" i="4" s="1"/>
  <c r="O1705" i="4"/>
  <c r="AR1705" i="4" s="1"/>
  <c r="O1930" i="4"/>
  <c r="AR1930" i="4" s="1"/>
  <c r="O1612" i="4"/>
  <c r="AR1612" i="4" s="1"/>
  <c r="O1469" i="4"/>
  <c r="AR1469" i="4" s="1"/>
  <c r="O1795" i="4"/>
  <c r="AR1795" i="4" s="1"/>
  <c r="O942" i="4"/>
  <c r="AR942" i="4" s="1"/>
  <c r="O1889" i="4"/>
  <c r="AR1889" i="4" s="1"/>
  <c r="O285" i="4"/>
  <c r="AR285" i="4" s="1"/>
  <c r="O967" i="4"/>
  <c r="AR967" i="4" s="1"/>
  <c r="O874" i="4"/>
  <c r="AR874" i="4" s="1"/>
  <c r="O1767" i="4"/>
  <c r="AR1767" i="4" s="1"/>
  <c r="O1749" i="4"/>
  <c r="AR1749" i="4" s="1"/>
  <c r="O1769" i="4"/>
  <c r="AR1769" i="4" s="1"/>
  <c r="O1640" i="4"/>
  <c r="AR1640" i="4" s="1"/>
  <c r="O1960" i="4"/>
  <c r="AR1960" i="4" s="1"/>
  <c r="O1787" i="4"/>
  <c r="AR1787" i="4" s="1"/>
  <c r="O1234" i="4"/>
  <c r="AR1234" i="4" s="1"/>
  <c r="O1819" i="4"/>
  <c r="AR1819" i="4" s="1"/>
  <c r="O1281" i="4"/>
  <c r="AR1281" i="4" s="1"/>
  <c r="O340" i="4"/>
  <c r="AR340" i="4" s="1"/>
  <c r="O1069" i="4"/>
  <c r="AR1069" i="4" s="1"/>
  <c r="O1174" i="4"/>
  <c r="AR1174" i="4" s="1"/>
  <c r="O1320" i="4"/>
  <c r="AR1320" i="4" s="1"/>
  <c r="O249" i="4"/>
  <c r="AR249" i="4" s="1"/>
  <c r="O1751" i="4"/>
  <c r="AR1751" i="4" s="1"/>
  <c r="O1586" i="4"/>
  <c r="AR1586" i="4" s="1"/>
  <c r="O1098" i="4"/>
  <c r="AR1098" i="4" s="1"/>
  <c r="O1617" i="4"/>
  <c r="AR1617" i="4" s="1"/>
  <c r="O1511" i="4"/>
  <c r="AR1511" i="4" s="1"/>
  <c r="O1262" i="4"/>
  <c r="AR1262" i="4" s="1"/>
  <c r="O531" i="4"/>
  <c r="AR531" i="4" s="1"/>
  <c r="O418" i="4"/>
  <c r="AR418" i="4" s="1"/>
  <c r="O1837" i="4"/>
  <c r="AR1837" i="4" s="1"/>
  <c r="O1541" i="4"/>
  <c r="AR1541" i="4" s="1"/>
  <c r="O1959" i="4"/>
  <c r="AR1959" i="4" s="1"/>
  <c r="O1250" i="4"/>
  <c r="AR1250" i="4" s="1"/>
  <c r="O1233" i="4"/>
  <c r="AR1233" i="4" s="1"/>
  <c r="O1735" i="4"/>
  <c r="AR1735" i="4" s="1"/>
  <c r="O1590" i="4"/>
  <c r="AR1590" i="4" s="1"/>
  <c r="O1039" i="4"/>
  <c r="AR1039" i="4" s="1"/>
  <c r="O928" i="4"/>
  <c r="AR928" i="4" s="1"/>
  <c r="O1603" i="4"/>
  <c r="AR1603" i="4" s="1"/>
  <c r="O803" i="4"/>
  <c r="AR803" i="4" s="1"/>
  <c r="O1104" i="4"/>
  <c r="AR1104" i="4" s="1"/>
  <c r="O1948" i="4"/>
  <c r="AR1948" i="4" s="1"/>
  <c r="O813" i="4"/>
  <c r="AR813" i="4" s="1"/>
  <c r="O1105" i="4"/>
  <c r="AR1105" i="4" s="1"/>
  <c r="O1292" i="4"/>
  <c r="AR1292" i="4" s="1"/>
  <c r="O957" i="4"/>
  <c r="AR957" i="4" s="1"/>
  <c r="O1958" i="4"/>
  <c r="AR1958" i="4" s="1"/>
  <c r="O718" i="4"/>
  <c r="AR718" i="4" s="1"/>
  <c r="O1964" i="4"/>
  <c r="AR1964" i="4" s="1"/>
  <c r="O466" i="4"/>
  <c r="AR466" i="4" s="1"/>
  <c r="O675" i="4"/>
  <c r="AR675" i="4" s="1"/>
  <c r="O1146" i="4"/>
  <c r="AR1146" i="4" s="1"/>
  <c r="O471" i="4"/>
  <c r="AR471" i="4" s="1"/>
  <c r="O545" i="4"/>
  <c r="AR545" i="4" s="1"/>
  <c r="O1530" i="4"/>
  <c r="AR1530" i="4" s="1"/>
  <c r="O503" i="4"/>
  <c r="AR503" i="4" s="1"/>
  <c r="O185" i="4"/>
  <c r="AR185" i="4" s="1"/>
  <c r="O1177" i="4"/>
  <c r="AR1177" i="4" s="1"/>
  <c r="O1351" i="4"/>
  <c r="AR1351" i="4" s="1"/>
  <c r="O1308" i="4"/>
  <c r="AR1308" i="4" s="1"/>
  <c r="O1272" i="4"/>
  <c r="AR1272" i="4" s="1"/>
  <c r="O1315" i="4"/>
  <c r="AR1315" i="4" s="1"/>
  <c r="O186" i="4"/>
  <c r="AR186" i="4" s="1"/>
  <c r="O290" i="4"/>
  <c r="AR290" i="4" s="1"/>
  <c r="O1093" i="4"/>
  <c r="AR1093" i="4" s="1"/>
  <c r="O378" i="4"/>
  <c r="AR378" i="4" s="1"/>
  <c r="O962" i="4"/>
  <c r="AR962" i="4" s="1"/>
  <c r="O1197" i="4"/>
  <c r="AR1197" i="4" s="1"/>
  <c r="O1328" i="4"/>
  <c r="AR1328" i="4" s="1"/>
  <c r="O1914" i="4"/>
  <c r="AR1914" i="4" s="1"/>
  <c r="O1377" i="4"/>
  <c r="AR1377" i="4" s="1"/>
  <c r="O212" i="4"/>
  <c r="AR212" i="4" s="1"/>
  <c r="O223" i="4"/>
  <c r="AR223" i="4" s="1"/>
  <c r="O1872" i="4"/>
  <c r="AR1872" i="4" s="1"/>
  <c r="O674" i="4"/>
  <c r="AR674" i="4" s="1"/>
  <c r="O581" i="4"/>
  <c r="AR581" i="4" s="1"/>
  <c r="O1639" i="4"/>
  <c r="AR1639" i="4" s="1"/>
  <c r="O1372" i="4"/>
  <c r="AR1372" i="4" s="1"/>
  <c r="O1452" i="4"/>
  <c r="AR1452" i="4" s="1"/>
  <c r="O1031" i="4"/>
  <c r="AR1031" i="4" s="1"/>
  <c r="O1908" i="4"/>
  <c r="AR1908" i="4" s="1"/>
  <c r="O1417" i="4"/>
  <c r="AR1417" i="4" s="1"/>
  <c r="O1169" i="4"/>
  <c r="AR1169" i="4" s="1"/>
  <c r="O1112" i="4"/>
  <c r="AR1112" i="4" s="1"/>
  <c r="O746" i="4"/>
  <c r="AR746" i="4" s="1"/>
  <c r="O1998" i="4"/>
  <c r="AR1998" i="4" s="1"/>
  <c r="O1593" i="4"/>
  <c r="AR1593" i="4" s="1"/>
  <c r="O222" i="4"/>
  <c r="AR222" i="4" s="1"/>
  <c r="O1298" i="4"/>
  <c r="AR1298" i="4" s="1"/>
  <c r="O968" i="4"/>
  <c r="AR968" i="4" s="1"/>
  <c r="O638" i="4"/>
  <c r="AR638" i="4" s="1"/>
  <c r="O941" i="4"/>
  <c r="AR941" i="4" s="1"/>
  <c r="O1836" i="4"/>
  <c r="AR1836" i="4" s="1"/>
  <c r="O599" i="4"/>
  <c r="AR599" i="4" s="1"/>
  <c r="O1037" i="4"/>
  <c r="AR1037" i="4" s="1"/>
  <c r="O1476" i="4"/>
  <c r="AR1476" i="4" s="1"/>
  <c r="O911" i="4"/>
  <c r="AR911" i="4" s="1"/>
  <c r="O1668" i="4"/>
  <c r="AR1668" i="4" s="1"/>
  <c r="O27" i="4"/>
  <c r="AR27" i="4" s="1"/>
  <c r="O342" i="4"/>
  <c r="AR342" i="4" s="1"/>
  <c r="O1696" i="4"/>
  <c r="AR1696" i="4" s="1"/>
  <c r="O349" i="4"/>
  <c r="AR349" i="4" s="1"/>
  <c r="O278" i="4"/>
  <c r="AR278" i="4" s="1"/>
  <c r="O1193" i="4"/>
  <c r="AR1193" i="4" s="1"/>
  <c r="O805" i="4"/>
  <c r="AR805" i="4" s="1"/>
  <c r="O359" i="4"/>
  <c r="AR359" i="4" s="1"/>
  <c r="O208" i="4"/>
  <c r="AR208" i="4" s="1"/>
  <c r="O149" i="4"/>
  <c r="AR149" i="4" s="1"/>
  <c r="O798" i="4"/>
  <c r="AR798" i="4" s="1"/>
  <c r="O221" i="4"/>
  <c r="AR221" i="4" s="1"/>
  <c r="O496" i="4"/>
  <c r="AR496" i="4" s="1"/>
  <c r="O1041" i="4"/>
  <c r="AR1041" i="4" s="1"/>
  <c r="O1010" i="4"/>
  <c r="AR1010" i="4" s="1"/>
  <c r="O1163" i="4"/>
  <c r="AR1163" i="4" s="1"/>
  <c r="O937" i="4"/>
  <c r="AR937" i="4" s="1"/>
  <c r="O1187" i="4"/>
  <c r="AR1187" i="4" s="1"/>
  <c r="O105" i="4"/>
  <c r="AR105" i="4" s="1"/>
  <c r="O166" i="4"/>
  <c r="AR166" i="4" s="1"/>
  <c r="O767" i="4"/>
  <c r="AR767" i="4" s="1"/>
  <c r="O311" i="4"/>
  <c r="AR311" i="4" s="1"/>
  <c r="O463" i="4"/>
  <c r="AR463" i="4" s="1"/>
  <c r="O1295" i="4"/>
  <c r="AR1295" i="4" s="1"/>
  <c r="O104" i="4"/>
  <c r="AR104" i="4" s="1"/>
  <c r="O744" i="4"/>
  <c r="AR744" i="4" s="1"/>
  <c r="O702" i="4"/>
  <c r="AR702" i="4" s="1"/>
  <c r="O1280" i="4"/>
  <c r="AR1280" i="4" s="1"/>
  <c r="O585" i="4"/>
  <c r="AR585" i="4" s="1"/>
  <c r="O45" i="4"/>
  <c r="AR45" i="4" s="1"/>
  <c r="O1081" i="4"/>
  <c r="AR1081" i="4" s="1"/>
  <c r="O373" i="4"/>
  <c r="AR373" i="4" s="1"/>
  <c r="O912" i="4"/>
  <c r="AR912" i="4" s="1"/>
  <c r="O900" i="4"/>
  <c r="AR900" i="4" s="1"/>
  <c r="O384" i="4"/>
  <c r="AR384" i="4" s="1"/>
  <c r="O1366" i="4"/>
  <c r="AR1366" i="4" s="1"/>
  <c r="O795" i="4"/>
  <c r="AR795" i="4" s="1"/>
  <c r="O921" i="4"/>
  <c r="AR921" i="4" s="1"/>
  <c r="O1019" i="4"/>
  <c r="AR1019" i="4" s="1"/>
  <c r="O908" i="4"/>
  <c r="AR908" i="4" s="1"/>
  <c r="O1515" i="4"/>
  <c r="AR1515" i="4" s="1"/>
  <c r="O950" i="4"/>
  <c r="AR950" i="4" s="1"/>
  <c r="O170" i="4"/>
  <c r="AR170" i="4" s="1"/>
  <c r="O1299" i="4"/>
  <c r="AR1299" i="4" s="1"/>
  <c r="O326" i="4"/>
  <c r="AR326" i="4" s="1"/>
  <c r="O79" i="4"/>
  <c r="AR79" i="4" s="1"/>
  <c r="O736" i="4"/>
  <c r="AR736" i="4" s="1"/>
  <c r="O1025" i="4"/>
  <c r="AR1025" i="4" s="1"/>
  <c r="O268" i="4"/>
  <c r="AR268" i="4" s="1"/>
  <c r="O388" i="4"/>
  <c r="AR388" i="4" s="1"/>
  <c r="O983" i="4"/>
  <c r="AR983" i="4" s="1"/>
  <c r="O114" i="4"/>
  <c r="AR114" i="4" s="1"/>
  <c r="O1111" i="4"/>
  <c r="AR1111" i="4" s="1"/>
  <c r="O1360" i="4"/>
  <c r="AR1360" i="4" s="1"/>
  <c r="O695" i="4"/>
  <c r="AR695" i="4" s="1"/>
  <c r="O1260" i="4"/>
  <c r="AR1260" i="4" s="1"/>
  <c r="O1102" i="4"/>
  <c r="AR1102" i="4" s="1"/>
  <c r="O107" i="4"/>
  <c r="AR107" i="4" s="1"/>
  <c r="O434" i="4"/>
  <c r="AR434" i="4" s="1"/>
  <c r="O1307" i="4"/>
  <c r="AR1307" i="4" s="1"/>
  <c r="O1182" i="4"/>
  <c r="AR1182" i="4" s="1"/>
  <c r="O312" i="4"/>
  <c r="AR312" i="4" s="1"/>
  <c r="O1384" i="4"/>
  <c r="AR1384" i="4" s="1"/>
  <c r="O866" i="4"/>
  <c r="AR866" i="4" s="1"/>
  <c r="O965" i="4"/>
  <c r="AR965" i="4" s="1"/>
  <c r="O1078" i="4"/>
  <c r="AR1078" i="4" s="1"/>
  <c r="O1404" i="4"/>
  <c r="AR1404" i="4" s="1"/>
  <c r="O1489" i="4"/>
  <c r="AR1489" i="4" s="1"/>
  <c r="O608" i="4"/>
  <c r="AR608" i="4" s="1"/>
  <c r="O1848" i="4"/>
  <c r="AR1848" i="4" s="1"/>
  <c r="O1794" i="4"/>
  <c r="AR1794" i="4" s="1"/>
  <c r="O682" i="4"/>
  <c r="AR682" i="4" s="1"/>
  <c r="O902" i="4"/>
  <c r="AR902" i="4" s="1"/>
  <c r="O84" i="4"/>
  <c r="AR84" i="4" s="1"/>
  <c r="O1920" i="4"/>
  <c r="AR1920" i="4" s="1"/>
  <c r="O550" i="4"/>
  <c r="AR550" i="4" s="1"/>
  <c r="O1504" i="4"/>
  <c r="AR1504" i="4" s="1"/>
  <c r="O1184" i="4"/>
  <c r="AR1184" i="4" s="1"/>
  <c r="O192" i="4"/>
  <c r="AR192" i="4" s="1"/>
  <c r="O1670" i="4"/>
  <c r="AR1670" i="4" s="1"/>
  <c r="O1682" i="4"/>
  <c r="AR1682" i="4" s="1"/>
  <c r="O1171" i="4"/>
  <c r="AR1171" i="4" s="1"/>
  <c r="O1059" i="4"/>
  <c r="AR1059" i="4" s="1"/>
  <c r="O152" i="4"/>
  <c r="AR152" i="4" s="1"/>
  <c r="O390" i="4"/>
  <c r="AR390" i="4" s="1"/>
  <c r="O1454" i="4"/>
  <c r="AR1454" i="4" s="1"/>
  <c r="O92" i="4"/>
  <c r="AR92" i="4" s="1"/>
  <c r="O1652" i="4"/>
  <c r="AR1652" i="4" s="1"/>
  <c r="O68" i="4"/>
  <c r="AR68" i="4" s="1"/>
  <c r="O176" i="4"/>
  <c r="AR176" i="4" s="1"/>
  <c r="O1099" i="4"/>
  <c r="AR1099" i="4" s="1"/>
  <c r="O776" i="4"/>
  <c r="AR776" i="4" s="1"/>
  <c r="O180" i="4"/>
  <c r="AR180" i="4" s="1"/>
  <c r="O1528" i="4"/>
  <c r="AR1528" i="4" s="1"/>
  <c r="O1358" i="4"/>
  <c r="AR1358" i="4" s="1"/>
  <c r="O1572" i="4"/>
  <c r="AR1572" i="4" s="1"/>
  <c r="O1443" i="4"/>
  <c r="AR1443" i="4" s="1"/>
  <c r="O1551" i="4"/>
  <c r="AR1551" i="4" s="1"/>
  <c r="O24" i="4"/>
  <c r="AR24" i="4" s="1"/>
  <c r="O1534" i="4"/>
  <c r="AR1534" i="4" s="1"/>
  <c r="O1097" i="4"/>
  <c r="AR1097" i="4" s="1"/>
  <c r="O1013" i="4"/>
  <c r="AR1013" i="4" s="1"/>
  <c r="O939" i="4"/>
  <c r="AR939" i="4" s="1"/>
  <c r="O818" i="4"/>
  <c r="AR818" i="4" s="1"/>
  <c r="O459" i="4"/>
  <c r="AR459" i="4" s="1"/>
  <c r="O173" i="4"/>
  <c r="AR173" i="4" s="1"/>
  <c r="O405" i="4"/>
  <c r="AR405" i="4" s="1"/>
  <c r="O745" i="4"/>
  <c r="AR745" i="4" s="1"/>
  <c r="O555" i="4"/>
  <c r="AR555" i="4" s="1"/>
  <c r="O491" i="4"/>
  <c r="AR491" i="4" s="1"/>
  <c r="O1126" i="4"/>
  <c r="AR1126" i="4" s="1"/>
  <c r="O224" i="4"/>
  <c r="AR224" i="4" s="1"/>
  <c r="O460" i="4"/>
  <c r="AR460" i="4" s="1"/>
  <c r="O1168" i="4"/>
  <c r="AR1168" i="4" s="1"/>
  <c r="O1267" i="4"/>
  <c r="AR1267" i="4" s="1"/>
  <c r="O1339" i="4"/>
  <c r="AR1339" i="4" s="1"/>
  <c r="O565" i="4"/>
  <c r="AR565" i="4" s="1"/>
  <c r="O517" i="4"/>
  <c r="AR517" i="4" s="1"/>
  <c r="O918" i="4"/>
  <c r="AR918" i="4" s="1"/>
  <c r="O318" i="4"/>
  <c r="AR318" i="4" s="1"/>
  <c r="O419" i="4"/>
  <c r="AR419" i="4" s="1"/>
  <c r="O413" i="4"/>
  <c r="AR413" i="4" s="1"/>
  <c r="O136" i="4"/>
  <c r="AR136" i="4" s="1"/>
  <c r="O447" i="4"/>
  <c r="AR447" i="4" s="1"/>
  <c r="O248" i="4"/>
  <c r="AR248" i="4" s="1"/>
  <c r="O52" i="4"/>
  <c r="AR52" i="4" s="1"/>
  <c r="O225" i="4"/>
  <c r="AR225" i="4" s="1"/>
  <c r="O1028" i="4"/>
  <c r="AR1028" i="4" s="1"/>
  <c r="O441" i="4"/>
  <c r="AR441" i="4" s="1"/>
  <c r="O735" i="4"/>
  <c r="AR735" i="4" s="1"/>
  <c r="O1166" i="4"/>
  <c r="AR1166" i="4" s="1"/>
  <c r="O1027" i="4"/>
  <c r="AR1027" i="4" s="1"/>
  <c r="O846" i="4"/>
  <c r="AR846" i="4" s="1"/>
  <c r="O241" i="4"/>
  <c r="AR241" i="4" s="1"/>
  <c r="O1369" i="4"/>
  <c r="AR1369" i="4" s="1"/>
  <c r="O1149" i="4"/>
  <c r="AR1149" i="4" s="1"/>
  <c r="O1205" i="4"/>
  <c r="AR1205" i="4" s="1"/>
  <c r="O25" i="4"/>
  <c r="AR25" i="4" s="1"/>
  <c r="O760" i="4"/>
  <c r="AR760" i="4" s="1"/>
  <c r="O245" i="4"/>
  <c r="AR245" i="4" s="1"/>
  <c r="O690" i="4"/>
  <c r="AR690" i="4" s="1"/>
  <c r="O93" i="4"/>
  <c r="AR93" i="4" s="1"/>
  <c r="O917" i="4"/>
  <c r="AR917" i="4" s="1"/>
  <c r="O70" i="4"/>
  <c r="AR70" i="4" s="1"/>
  <c r="O831" i="4"/>
  <c r="AR831" i="4" s="1"/>
  <c r="O540" i="4"/>
  <c r="AR540" i="4" s="1"/>
  <c r="O833" i="4"/>
  <c r="AR833" i="4" s="1"/>
  <c r="O1251" i="4"/>
  <c r="AR1251" i="4" s="1"/>
  <c r="O1318" i="4"/>
  <c r="AR1318" i="4" s="1"/>
  <c r="O1338" i="4"/>
  <c r="AR1338" i="4" s="1"/>
  <c r="O1210" i="4"/>
  <c r="AR1210" i="4" s="1"/>
  <c r="O1143" i="4"/>
  <c r="AR1143" i="4" s="1"/>
  <c r="O1722" i="4"/>
  <c r="AR1722" i="4" s="1"/>
  <c r="O146" i="4"/>
  <c r="AR146" i="4" s="1"/>
  <c r="O314" i="4"/>
  <c r="AR314" i="4" s="1"/>
  <c r="O1130" i="4"/>
  <c r="AR1130" i="4" s="1"/>
  <c r="O1524" i="4"/>
  <c r="AR1524" i="4" s="1"/>
  <c r="O1407" i="4"/>
  <c r="AR1407" i="4" s="1"/>
  <c r="O714" i="4"/>
  <c r="AR714" i="4" s="1"/>
  <c r="O993" i="4"/>
  <c r="AR993" i="4" s="1"/>
  <c r="O1160" i="4"/>
  <c r="AR1160" i="4" s="1"/>
  <c r="O125" i="4"/>
  <c r="AR125" i="4" s="1"/>
  <c r="O1068" i="4"/>
  <c r="AR1068" i="4" s="1"/>
  <c r="O660" i="4"/>
  <c r="AR660" i="4" s="1"/>
  <c r="O1129" i="4"/>
  <c r="AR1129" i="4" s="1"/>
  <c r="O663" i="4"/>
  <c r="AR663" i="4" s="1"/>
  <c r="O799" i="4"/>
  <c r="AR799" i="4" s="1"/>
  <c r="O774" i="4"/>
  <c r="AR774" i="4" s="1"/>
  <c r="O1017" i="4"/>
  <c r="AR1017" i="4" s="1"/>
  <c r="O468" i="4"/>
  <c r="AR468" i="4" s="1"/>
  <c r="O614" i="4"/>
  <c r="AR614" i="4" s="1"/>
  <c r="O233" i="4"/>
  <c r="AR233" i="4" s="1"/>
  <c r="O575" i="4"/>
  <c r="AR575" i="4" s="1"/>
  <c r="O1064" i="4"/>
  <c r="AR1064" i="4" s="1"/>
  <c r="O3" i="4"/>
  <c r="AR3" i="4" s="1"/>
  <c r="O586" i="4"/>
  <c r="AR586" i="4" s="1"/>
  <c r="O13" i="4"/>
  <c r="AR13" i="4" s="1"/>
  <c r="O1226" i="4"/>
  <c r="AR1226" i="4" s="1"/>
  <c r="O1704" i="4"/>
  <c r="AR1704" i="4" s="1"/>
  <c r="O1648" i="4"/>
  <c r="AR1648" i="4" s="1"/>
  <c r="O1322" i="4"/>
  <c r="AR1322" i="4" s="1"/>
  <c r="O1305" i="4"/>
  <c r="AR1305" i="4" s="1"/>
  <c r="O482" i="4"/>
  <c r="AR482" i="4" s="1"/>
  <c r="O38" i="4"/>
  <c r="AR38" i="4" s="1"/>
  <c r="O476" i="4"/>
  <c r="AR476" i="4" s="1"/>
  <c r="O1491" i="4"/>
  <c r="AR1491" i="4" s="1"/>
  <c r="O602" i="4"/>
  <c r="AR602" i="4" s="1"/>
  <c r="O1420" i="4"/>
  <c r="AR1420" i="4" s="1"/>
  <c r="O1167" i="4"/>
  <c r="AR1167" i="4" s="1"/>
  <c r="O875" i="4"/>
  <c r="AR875" i="4" s="1"/>
  <c r="O1597" i="4"/>
  <c r="AR1597" i="4" s="1"/>
  <c r="O1241" i="4"/>
  <c r="AR1241" i="4" s="1"/>
  <c r="O1950" i="4"/>
  <c r="AR1950" i="4" s="1"/>
  <c r="O258" i="4"/>
  <c r="AR258" i="4" s="1"/>
  <c r="O512" i="4"/>
  <c r="AR512" i="4" s="1"/>
  <c r="O1626" i="4"/>
  <c r="AR1626" i="4" s="1"/>
  <c r="O1283" i="4"/>
  <c r="AR1283" i="4" s="1"/>
  <c r="O698" i="4"/>
  <c r="AR698" i="4" s="1"/>
  <c r="O96" i="4"/>
  <c r="AR96" i="4" s="1"/>
  <c r="O1596" i="4"/>
  <c r="AR1596" i="4" s="1"/>
  <c r="O977" i="4"/>
  <c r="AR977" i="4" s="1"/>
  <c r="O1764" i="4"/>
  <c r="AR1764" i="4" s="1"/>
  <c r="O1584" i="4"/>
  <c r="AR1584" i="4" s="1"/>
  <c r="O725" i="4"/>
  <c r="AR725" i="4" s="1"/>
  <c r="O1408" i="4"/>
  <c r="AR1408" i="4" s="1"/>
  <c r="O546" i="4"/>
  <c r="AR546" i="4" s="1"/>
  <c r="O963" i="4"/>
  <c r="AR963" i="4" s="1"/>
  <c r="O338" i="4"/>
  <c r="AR338" i="4" s="1"/>
  <c r="O839" i="4"/>
  <c r="AR839" i="4" s="1"/>
  <c r="O426" i="4"/>
  <c r="AR426" i="4" s="1"/>
  <c r="O1274" i="4"/>
  <c r="AR1274" i="4" s="1"/>
  <c r="O296" i="4"/>
  <c r="AR296" i="4" s="1"/>
  <c r="O1800" i="4"/>
  <c r="AR1800" i="4" s="1"/>
  <c r="O987" i="4"/>
  <c r="AR987" i="4" s="1"/>
  <c r="O126" i="4"/>
  <c r="AR126" i="4" s="1"/>
  <c r="O1125" i="4"/>
  <c r="AR1125" i="4" s="1"/>
  <c r="O398" i="4"/>
  <c r="AR398" i="4" s="1"/>
  <c r="O199" i="4"/>
  <c r="AR199" i="4" s="1"/>
  <c r="O470" i="4"/>
  <c r="AR470" i="4" s="1"/>
  <c r="O1040" i="4"/>
  <c r="AR1040" i="4" s="1"/>
  <c r="O1238" i="4"/>
  <c r="AR1238" i="4" s="1"/>
  <c r="O287" i="4"/>
  <c r="AR287" i="4" s="1"/>
  <c r="O588" i="4"/>
  <c r="AR588" i="4" s="1"/>
  <c r="O1227" i="4"/>
  <c r="AR1227" i="4" s="1"/>
  <c r="O1116" i="4"/>
  <c r="AR1116" i="4" s="1"/>
  <c r="O1087" i="4"/>
  <c r="AR1087" i="4" s="1"/>
  <c r="O699" i="4"/>
  <c r="AR699" i="4" s="1"/>
  <c r="O253" i="4"/>
  <c r="AR253" i="4" s="1"/>
  <c r="O400" i="4"/>
  <c r="AR400" i="4" s="1"/>
  <c r="O36" i="4"/>
  <c r="AR36" i="4" s="1"/>
  <c r="O455" i="4"/>
  <c r="AR455" i="4" s="1"/>
  <c r="O1173" i="4"/>
  <c r="AR1173" i="4" s="1"/>
  <c r="O1100" i="4"/>
  <c r="AR1100" i="4" s="1"/>
  <c r="O892" i="4"/>
  <c r="AR892" i="4" s="1"/>
  <c r="O266" i="4"/>
  <c r="AR266" i="4" s="1"/>
  <c r="O703" i="4"/>
  <c r="AR703" i="4" s="1"/>
  <c r="O768" i="4"/>
  <c r="AR768" i="4" s="1"/>
  <c r="O532" i="4"/>
  <c r="AR532" i="4" s="1"/>
  <c r="O1083" i="4"/>
  <c r="AR1083" i="4" s="1"/>
  <c r="O21" i="4"/>
  <c r="AR21" i="4" s="1"/>
  <c r="O1368" i="4"/>
  <c r="AR1368" i="4" s="1"/>
  <c r="O355" i="4"/>
  <c r="AR355" i="4" s="1"/>
  <c r="O549" i="4"/>
  <c r="AR549" i="4" s="1"/>
  <c r="O128" i="4"/>
  <c r="AR128" i="4" s="1"/>
  <c r="O562" i="4"/>
  <c r="AR562" i="4" s="1"/>
  <c r="O1164" i="4"/>
  <c r="AR1164" i="4" s="1"/>
  <c r="O1330" i="4"/>
  <c r="AR1330" i="4" s="1"/>
  <c r="O687" i="4"/>
  <c r="AR687" i="4" s="1"/>
  <c r="O956" i="4"/>
  <c r="AR956" i="4" s="1"/>
  <c r="O522" i="4"/>
  <c r="AR522" i="4" s="1"/>
  <c r="O1237" i="4"/>
  <c r="AR1237" i="4" s="1"/>
  <c r="O997" i="4"/>
  <c r="AR997" i="4" s="1"/>
  <c r="O483" i="4"/>
  <c r="AR483" i="4" s="1"/>
  <c r="O854" i="4"/>
  <c r="AR854" i="4" s="1"/>
  <c r="O135" i="4"/>
  <c r="AR135" i="4" s="1"/>
  <c r="O1370" i="4"/>
  <c r="AR1370" i="4" s="1"/>
  <c r="O1128" i="4"/>
  <c r="AR1128" i="4" s="1"/>
  <c r="O464" i="4"/>
  <c r="AR464" i="4" s="1"/>
  <c r="O1220" i="4"/>
  <c r="AR1220" i="4" s="1"/>
  <c r="O488" i="4"/>
  <c r="AR488" i="4" s="1"/>
  <c r="O864" i="4"/>
  <c r="AR864" i="4" s="1"/>
  <c r="O1512" i="4"/>
  <c r="AR1512" i="4" s="1"/>
  <c r="O1055" i="4"/>
  <c r="AR1055" i="4" s="1"/>
  <c r="O1287" i="4"/>
  <c r="AR1287" i="4" s="1"/>
  <c r="O391" i="4"/>
  <c r="AR391" i="4" s="1"/>
  <c r="O5" i="4"/>
  <c r="AR5" i="4" s="1"/>
  <c r="O1513" i="4"/>
  <c r="AR1513" i="4" s="1"/>
  <c r="O1824" i="4"/>
  <c r="AR1824" i="4" s="1"/>
  <c r="O404" i="4"/>
  <c r="AR404" i="4" s="1"/>
  <c r="O288" i="4"/>
  <c r="AR288" i="4" s="1"/>
  <c r="O1201" i="4"/>
  <c r="AR1201" i="4" s="1"/>
  <c r="O1395" i="4"/>
  <c r="AR1395" i="4" s="1"/>
  <c r="O1610" i="4"/>
  <c r="AR1610" i="4" s="1"/>
  <c r="O264" i="4"/>
  <c r="AR264" i="4" s="1"/>
  <c r="O1410" i="4"/>
  <c r="AR1410" i="4" s="1"/>
  <c r="O1710" i="4"/>
  <c r="AR1710" i="4" s="1"/>
  <c r="O1968" i="4"/>
  <c r="AR1968" i="4" s="1"/>
  <c r="O1576" i="4"/>
  <c r="AR1576" i="4" s="1"/>
  <c r="O236" i="4"/>
  <c r="AR236" i="4" s="1"/>
  <c r="O1538" i="4"/>
  <c r="AR1538" i="4" s="1"/>
  <c r="O62" i="4"/>
  <c r="AR62" i="4" s="1"/>
  <c r="O1095" i="4"/>
  <c r="AR1095" i="4" s="1"/>
  <c r="O1552" i="4"/>
  <c r="AR1552" i="4" s="1"/>
  <c r="O109" i="4"/>
  <c r="AR109" i="4" s="1"/>
  <c r="O1043" i="4"/>
  <c r="AR1043" i="4" s="1"/>
  <c r="O1956" i="4"/>
  <c r="AR1956" i="4" s="1"/>
  <c r="O450" i="4"/>
  <c r="AR450" i="4" s="1"/>
  <c r="O1525" i="4"/>
  <c r="AR1525" i="4" s="1"/>
  <c r="O1752" i="4"/>
  <c r="AR1752" i="4" s="1"/>
  <c r="O1962" i="4"/>
  <c r="AR1962" i="4" s="1"/>
  <c r="O1659" i="4"/>
  <c r="AR1659" i="4" s="1"/>
  <c r="O542" i="4"/>
  <c r="AR542" i="4" s="1"/>
  <c r="O55" i="4"/>
  <c r="AR55" i="4" s="1"/>
  <c r="O1213" i="4"/>
  <c r="AR1213" i="4" s="1"/>
  <c r="O16" i="4"/>
  <c r="AR16" i="4" s="1"/>
  <c r="O392" i="4"/>
  <c r="AR392" i="4" s="1"/>
  <c r="O157" i="4"/>
  <c r="AR157" i="4" s="1"/>
  <c r="O554" i="4"/>
  <c r="AR554" i="4" s="1"/>
  <c r="O668" i="4"/>
  <c r="AR668" i="4" s="1"/>
  <c r="O895" i="4"/>
  <c r="AR895" i="4" s="1"/>
  <c r="O708" i="4"/>
  <c r="AR708" i="4" s="1"/>
  <c r="O662" i="4"/>
  <c r="AR662" i="4" s="1"/>
  <c r="O1085" i="4"/>
  <c r="AR1085" i="4" s="1"/>
  <c r="O215" i="4"/>
  <c r="AR215" i="4" s="1"/>
  <c r="O1223" i="4"/>
  <c r="AR1223" i="4" s="1"/>
  <c r="O557" i="4"/>
  <c r="AR557" i="4" s="1"/>
  <c r="O711" i="4"/>
  <c r="AR711" i="4" s="1"/>
  <c r="O617" i="4"/>
  <c r="AR617" i="4" s="1"/>
  <c r="O873" i="4"/>
  <c r="AR873" i="4" s="1"/>
  <c r="O1311" i="4"/>
  <c r="AR1311" i="4" s="1"/>
  <c r="O673" i="4"/>
  <c r="AR673" i="4" s="1"/>
  <c r="O630" i="4"/>
  <c r="AR630" i="4" s="1"/>
  <c r="O440" i="4"/>
  <c r="AR440" i="4" s="1"/>
  <c r="O161" i="4"/>
  <c r="AR161" i="4" s="1"/>
  <c r="O855" i="4"/>
  <c r="AR855" i="4" s="1"/>
  <c r="O283" i="4"/>
  <c r="AR283" i="4" s="1"/>
  <c r="O228" i="4"/>
  <c r="AR228" i="4" s="1"/>
  <c r="O481" i="4"/>
  <c r="AR481" i="4" s="1"/>
  <c r="O561" i="4"/>
  <c r="AR561" i="4" s="1"/>
  <c r="O1162" i="4"/>
  <c r="AR1162" i="4" s="1"/>
  <c r="O140" i="4"/>
  <c r="AR140" i="4" s="1"/>
  <c r="O54" i="4"/>
  <c r="AR54" i="4" s="1"/>
  <c r="O534" i="4"/>
  <c r="AR534" i="4" s="1"/>
  <c r="O456" i="4"/>
  <c r="AR456" i="4" s="1"/>
  <c r="O95" i="4"/>
  <c r="AR95" i="4" s="1"/>
  <c r="O205" i="4"/>
  <c r="AR205" i="4" s="1"/>
  <c r="O579" i="4"/>
  <c r="AR579" i="4" s="1"/>
  <c r="O1353" i="4"/>
  <c r="AR1353" i="4" s="1"/>
  <c r="O904" i="4"/>
  <c r="AR904" i="4" s="1"/>
  <c r="O567" i="4"/>
  <c r="AR567" i="4" s="1"/>
  <c r="O1324" i="4"/>
  <c r="AR1324" i="4" s="1"/>
  <c r="O134" i="4"/>
  <c r="AR134" i="4" s="1"/>
  <c r="O1293" i="4"/>
  <c r="AR1293" i="4" s="1"/>
  <c r="O1371" i="4"/>
  <c r="AR1371" i="4" s="1"/>
  <c r="O1385" i="4"/>
  <c r="AR1385" i="4" s="1"/>
  <c r="O289" i="4"/>
  <c r="AR289" i="4" s="1"/>
  <c r="O1080" i="4"/>
  <c r="AR1080" i="4" s="1"/>
  <c r="O1051" i="4"/>
  <c r="AR1051" i="4" s="1"/>
  <c r="O629" i="4"/>
  <c r="AR629" i="4" s="1"/>
  <c r="O217" i="4"/>
  <c r="AR217" i="4" s="1"/>
  <c r="O721" i="4"/>
  <c r="AR721" i="4" s="1"/>
  <c r="O46" i="4"/>
  <c r="AR46" i="4" s="1"/>
  <c r="O1611" i="4"/>
  <c r="AR1611" i="4" s="1"/>
  <c r="O386" i="4"/>
  <c r="AR386" i="4" s="1"/>
  <c r="O893" i="4"/>
  <c r="AR893" i="4" s="1"/>
  <c r="O1812" i="4"/>
  <c r="AR1812" i="4" s="1"/>
  <c r="O98" i="4"/>
  <c r="AR98" i="4" s="1"/>
  <c r="O428" i="4"/>
  <c r="AR428" i="4" s="1"/>
  <c r="O810" i="4"/>
  <c r="AR810" i="4" s="1"/>
  <c r="O1256" i="4"/>
  <c r="AR1256" i="4" s="1"/>
  <c r="O1406" i="4"/>
  <c r="AR1406" i="4" s="1"/>
  <c r="O922" i="4"/>
  <c r="AR922" i="4" s="1"/>
  <c r="O1467" i="4"/>
  <c r="AR1467" i="4" s="1"/>
  <c r="O75" i="4"/>
  <c r="AR75" i="4" s="1"/>
  <c r="O749" i="4"/>
  <c r="AR749" i="4" s="1"/>
  <c r="O1286" i="4"/>
  <c r="AR1286" i="4" s="1"/>
  <c r="O1992" i="4"/>
  <c r="AR1992" i="4" s="1"/>
  <c r="O731" i="4"/>
  <c r="AR731" i="4" s="1"/>
  <c r="O421" i="4"/>
  <c r="AR421" i="4" s="1"/>
  <c r="O366" i="4"/>
  <c r="AR366" i="4" s="1"/>
  <c r="O1606" i="4"/>
  <c r="AR1606" i="4" s="1"/>
  <c r="O1580" i="4"/>
  <c r="AR1580" i="4" s="1"/>
  <c r="O90" i="4"/>
  <c r="AR90" i="4" s="1"/>
  <c r="O511" i="4"/>
  <c r="AR511" i="4" s="1"/>
  <c r="O1860" i="4"/>
  <c r="AR1860" i="4" s="1"/>
  <c r="O1890" i="4"/>
  <c r="AR1890" i="4" s="1"/>
  <c r="O1252" i="4"/>
  <c r="AR1252" i="4" s="1"/>
  <c r="O1478" i="4"/>
  <c r="AR1478" i="4" s="1"/>
  <c r="O1986" i="4"/>
  <c r="AR1986" i="4" s="1"/>
  <c r="O1456" i="4"/>
  <c r="AR1456" i="4" s="1"/>
  <c r="O1117" i="4"/>
  <c r="AR1117" i="4" s="1"/>
  <c r="O1150" i="4"/>
  <c r="AR1150" i="4" s="1"/>
  <c r="O1297" i="4"/>
  <c r="AR1297" i="4" s="1"/>
  <c r="O1345" i="4"/>
  <c r="AR1345" i="4" s="1"/>
  <c r="O790" i="4"/>
  <c r="AR790" i="4" s="1"/>
  <c r="O592" i="4"/>
  <c r="AR592" i="4" s="1"/>
  <c r="O1243" i="4"/>
  <c r="AR1243" i="4" s="1"/>
  <c r="O132" i="4"/>
  <c r="AR132" i="4" s="1"/>
  <c r="O1141" i="4"/>
  <c r="AR1141" i="4" s="1"/>
  <c r="O1548" i="4"/>
  <c r="AR1548" i="4" s="1"/>
  <c r="O566" i="4"/>
  <c r="AR566" i="4" s="1"/>
  <c r="O127" i="4"/>
  <c r="AR127" i="4" s="1"/>
  <c r="O108" i="4"/>
  <c r="AR108" i="4" s="1"/>
  <c r="O1479" i="4"/>
  <c r="AR1479" i="4" s="1"/>
  <c r="O971" i="4"/>
  <c r="AR971" i="4" s="1"/>
  <c r="O1539" i="4"/>
  <c r="AR1539" i="4" s="1"/>
  <c r="O300" i="4"/>
  <c r="AR300" i="4" s="1"/>
  <c r="O551" i="4"/>
  <c r="AR551" i="4" s="1"/>
  <c r="O1896" i="4"/>
  <c r="AR1896" i="4" s="1"/>
  <c r="O1585" i="4"/>
  <c r="AR1585" i="4" s="1"/>
  <c r="O898" i="4"/>
  <c r="AR898" i="4" s="1"/>
  <c r="O1337" i="4"/>
  <c r="AR1337" i="4" s="1"/>
  <c r="O1288" i="4"/>
  <c r="AR1288" i="4" s="1"/>
  <c r="O163" i="4"/>
  <c r="AR163" i="4" s="1"/>
  <c r="O683" i="4"/>
  <c r="AR683" i="4" s="1"/>
  <c r="O929" i="4"/>
  <c r="AR929" i="4" s="1"/>
  <c r="O1389" i="4"/>
  <c r="AR1389" i="4" s="1"/>
  <c r="O716" i="4"/>
  <c r="AR716" i="4" s="1"/>
  <c r="O242" i="4"/>
  <c r="AR242" i="4" s="1"/>
  <c r="O936" i="4"/>
  <c r="AR936" i="4" s="1"/>
  <c r="O819" i="4"/>
  <c r="AR819" i="4" s="1"/>
  <c r="O189" i="4"/>
  <c r="AR189" i="4" s="1"/>
  <c r="O751" i="4"/>
  <c r="AR751" i="4" s="1"/>
  <c r="O851" i="4"/>
  <c r="AR851" i="4" s="1"/>
  <c r="O473" i="4"/>
  <c r="AR473" i="4" s="1"/>
  <c r="O1239" i="4"/>
  <c r="AR1239" i="4" s="1"/>
  <c r="O1342" i="4"/>
  <c r="AR1342" i="4" s="1"/>
  <c r="O1011" i="4"/>
  <c r="AR1011" i="4" s="1"/>
  <c r="O12" i="4"/>
  <c r="AR12" i="4" s="1"/>
  <c r="O1214" i="4"/>
  <c r="AR1214" i="4" s="1"/>
  <c r="O1306" i="4"/>
  <c r="AR1306" i="4" s="1"/>
  <c r="O980" i="4"/>
  <c r="AR980" i="4" s="1"/>
  <c r="O39" i="4"/>
  <c r="AR39" i="4" s="1"/>
  <c r="O66" i="4"/>
  <c r="AR66" i="4" s="1"/>
  <c r="O598" i="4"/>
  <c r="AR598" i="4" s="1"/>
  <c r="O380" i="4"/>
  <c r="AR380" i="4" s="1"/>
  <c r="O1285" i="4"/>
  <c r="AR1285" i="4" s="1"/>
  <c r="O1665" i="4"/>
  <c r="AR1665" i="4" s="1"/>
  <c r="O1453" i="4"/>
  <c r="AR1453" i="4" s="1"/>
  <c r="O1231" i="4"/>
  <c r="AR1231" i="4" s="1"/>
  <c r="O1436" i="4"/>
  <c r="AR1436" i="4" s="1"/>
  <c r="O610" i="4"/>
  <c r="AR610" i="4" s="1"/>
  <c r="O1106" i="4"/>
  <c r="AR1106" i="4" s="1"/>
  <c r="O1782" i="4"/>
  <c r="AR1782" i="4" s="1"/>
  <c r="O292" i="4"/>
  <c r="AR292" i="4" s="1"/>
  <c r="O1023" i="4"/>
  <c r="AR1023" i="4" s="1"/>
  <c r="O494" i="4"/>
  <c r="AR494" i="4" s="1"/>
  <c r="O1266" i="4"/>
  <c r="AR1266" i="4" s="1"/>
  <c r="O1495" i="4"/>
  <c r="AR1495" i="4" s="1"/>
  <c r="O229" i="4"/>
  <c r="AR229" i="4" s="1"/>
  <c r="O1944" i="4"/>
  <c r="AR1944" i="4" s="1"/>
  <c r="O872" i="4"/>
  <c r="AR872" i="4" s="1"/>
  <c r="O1902" i="4"/>
  <c r="AR1902" i="4" s="1"/>
  <c r="O1622" i="4"/>
  <c r="AR1622" i="4" s="1"/>
  <c r="O1268" i="4"/>
  <c r="AR1268" i="4" s="1"/>
  <c r="O1108" i="4"/>
  <c r="AR1108" i="4" s="1"/>
  <c r="O1419" i="4"/>
  <c r="AR1419" i="4" s="1"/>
  <c r="O578" i="4"/>
  <c r="AR578" i="4" s="1"/>
  <c r="O569" i="4"/>
  <c r="AR569" i="4" s="1"/>
  <c r="O1300" i="4"/>
  <c r="AR1300" i="4" s="1"/>
  <c r="O277" i="4"/>
  <c r="AR277" i="4" s="1"/>
  <c r="O758" i="4"/>
  <c r="AR758" i="4" s="1"/>
  <c r="O295" i="4"/>
  <c r="AR295" i="4" s="1"/>
  <c r="O272" i="4"/>
  <c r="AR272" i="4" s="1"/>
  <c r="O1273" i="4"/>
  <c r="AR1273" i="4" s="1"/>
  <c r="O1432" i="4"/>
  <c r="AR1432" i="4" s="1"/>
  <c r="O1806" i="4"/>
  <c r="AR1806" i="4" s="1"/>
  <c r="O35" i="4"/>
  <c r="AR35" i="4" s="1"/>
  <c r="O1119" i="4"/>
  <c r="AR1119" i="4" s="1"/>
  <c r="O174" i="4"/>
  <c r="AR174" i="4" s="1"/>
  <c r="O840" i="4"/>
  <c r="AR840" i="4" s="1"/>
  <c r="O1500" i="4"/>
  <c r="AR1500" i="4" s="1"/>
  <c r="O1646" i="4"/>
  <c r="AR1646" i="4" s="1"/>
  <c r="O402" i="4"/>
  <c r="AR402" i="4" s="1"/>
  <c r="O1016" i="4"/>
  <c r="AR1016" i="4" s="1"/>
  <c r="O1866" i="4"/>
  <c r="AR1866" i="4" s="1"/>
  <c r="O722" i="4"/>
  <c r="AR722" i="4" s="1"/>
  <c r="O1449" i="4"/>
  <c r="AR1449" i="4" s="1"/>
  <c r="O1537" i="4"/>
  <c r="AR1537" i="4" s="1"/>
  <c r="O1001" i="4"/>
  <c r="AR1001" i="4" s="1"/>
  <c r="O1007" i="4"/>
  <c r="AR1007" i="4" s="1"/>
  <c r="O1884" i="4"/>
  <c r="AR1884" i="4" s="1"/>
  <c r="O276" i="4"/>
  <c r="AR276" i="4" s="1"/>
  <c r="O1180" i="4"/>
  <c r="AR1180" i="4" s="1"/>
  <c r="O1022" i="4"/>
  <c r="AR1022" i="4" s="1"/>
  <c r="O935" i="4"/>
  <c r="AR935" i="4" s="1"/>
  <c r="O951" i="4"/>
  <c r="AR951" i="4" s="1"/>
  <c r="O590" i="4"/>
  <c r="AR590" i="4" s="1"/>
  <c r="O493" i="4"/>
  <c r="AR493" i="4" s="1"/>
  <c r="O636" i="4"/>
  <c r="AR636" i="4" s="1"/>
  <c r="O432" i="4"/>
  <c r="AR432" i="4" s="1"/>
  <c r="O423" i="4"/>
  <c r="AR423" i="4" s="1"/>
  <c r="O148" i="4"/>
  <c r="AR148" i="4" s="1"/>
  <c r="O10" i="4"/>
  <c r="AR10" i="4" s="1"/>
  <c r="O478" i="4"/>
  <c r="AR478" i="4" s="1"/>
  <c r="O33" i="4"/>
  <c r="AR33" i="4" s="1"/>
  <c r="O804" i="4"/>
  <c r="AR804" i="4" s="1"/>
  <c r="O513" i="4"/>
  <c r="AR513" i="4" s="1"/>
  <c r="O453" i="4"/>
  <c r="AR453" i="4" s="1"/>
  <c r="O785" i="4"/>
  <c r="AR785" i="4" s="1"/>
  <c r="O733" i="4"/>
  <c r="AR733" i="4" s="1"/>
  <c r="O202" i="4"/>
  <c r="AR202" i="4" s="1"/>
  <c r="O605" i="4"/>
  <c r="AR605" i="4" s="1"/>
  <c r="O1138" i="4"/>
  <c r="AR1138" i="4" s="1"/>
  <c r="O420" i="4"/>
  <c r="AR420" i="4" s="1"/>
  <c r="O857" i="4"/>
  <c r="AR857" i="4" s="1"/>
  <c r="O175" i="4"/>
  <c r="AR175" i="4" s="1"/>
  <c r="O110" i="4"/>
  <c r="AR110" i="4" s="1"/>
  <c r="O396" i="4"/>
  <c r="AR396" i="4" s="1"/>
  <c r="O301" i="4"/>
  <c r="AR301" i="4" s="1"/>
  <c r="O1190" i="4"/>
  <c r="AR1190" i="4" s="1"/>
  <c r="O232" i="4"/>
  <c r="AR232" i="4" s="1"/>
  <c r="O113" i="4"/>
  <c r="AR113" i="4" s="1"/>
  <c r="O1178" i="4"/>
  <c r="AR1178" i="4" s="1"/>
  <c r="O606" i="4"/>
  <c r="AR606" i="4" s="1"/>
  <c r="O368" i="4"/>
  <c r="AR368" i="4" s="1"/>
  <c r="O172" i="4"/>
  <c r="AR172" i="4" s="1"/>
  <c r="O933" i="4"/>
  <c r="AR933" i="4" s="1"/>
  <c r="O117" i="4"/>
  <c r="AR117" i="4" s="1"/>
  <c r="O200" i="4"/>
  <c r="AR200" i="4" s="1"/>
  <c r="O337" i="4"/>
  <c r="AR337" i="4" s="1"/>
  <c r="O645" i="4"/>
  <c r="AR645" i="4" s="1"/>
  <c r="O8" i="4"/>
  <c r="AR8" i="4" s="1"/>
  <c r="O800" i="4"/>
  <c r="AR800" i="4" s="1"/>
  <c r="O284" i="4"/>
  <c r="AR284" i="4" s="1"/>
  <c r="O507" i="4"/>
  <c r="AR507" i="4" s="1"/>
  <c r="O521" i="4"/>
  <c r="AR521" i="4" s="1"/>
  <c r="O122" i="4"/>
  <c r="AR122" i="4" s="1"/>
  <c r="O1683" i="4"/>
  <c r="AR1683" i="4" s="1"/>
  <c r="O1740" i="4"/>
  <c r="AR1740" i="4" s="1"/>
  <c r="O604" i="4"/>
  <c r="AR604" i="4" s="1"/>
  <c r="O701" i="4"/>
  <c r="AR701" i="4" s="1"/>
  <c r="O343" i="4"/>
  <c r="AR343" i="4" s="1"/>
  <c r="O1926" i="4"/>
  <c r="AR1926" i="4" s="1"/>
  <c r="O989" i="4"/>
  <c r="AR989" i="4" s="1"/>
  <c r="O1347" i="4"/>
  <c r="AR1347" i="4" s="1"/>
  <c r="O1154" i="4"/>
  <c r="AR1154" i="4" s="1"/>
  <c r="O1270" i="4"/>
  <c r="AR1270" i="4" s="1"/>
  <c r="O158" i="4"/>
  <c r="AR158" i="4" s="1"/>
  <c r="O556" i="4"/>
  <c r="AR556" i="4" s="1"/>
  <c r="O270" i="4"/>
  <c r="AR270" i="4" s="1"/>
  <c r="O1598" i="4"/>
  <c r="AR1598" i="4" s="1"/>
  <c r="O247" i="4"/>
  <c r="AR247" i="4" s="1"/>
  <c r="O164" i="4"/>
  <c r="AR164" i="4" s="1"/>
  <c r="O1842" i="4"/>
  <c r="AR1842" i="4" s="1"/>
  <c r="O1240" i="4"/>
  <c r="AR1240" i="4" s="1"/>
  <c r="O336" i="4"/>
  <c r="AR336" i="4" s="1"/>
  <c r="O230" i="4"/>
  <c r="AR230" i="4" s="1"/>
  <c r="O1550" i="4"/>
  <c r="AR1550" i="4" s="1"/>
  <c r="O198" i="4"/>
  <c r="AR198" i="4" s="1"/>
  <c r="O1734" i="4"/>
  <c r="AR1734" i="4" s="1"/>
  <c r="O560" i="4"/>
  <c r="AR560" i="4" s="1"/>
  <c r="O558" i="4"/>
  <c r="AR558" i="4" s="1"/>
  <c r="O324" i="4"/>
  <c r="AR324" i="4" s="1"/>
  <c r="O1156" i="4"/>
  <c r="AR1156" i="4" s="1"/>
  <c r="O1678" i="4"/>
  <c r="AR1678" i="4" s="1"/>
  <c r="O1554" i="4"/>
  <c r="AR1554" i="4" s="1"/>
  <c r="O362" i="4"/>
  <c r="AR362" i="4" s="1"/>
  <c r="O656" i="4"/>
  <c r="AR656" i="4" s="1"/>
  <c r="O584" i="4"/>
  <c r="AR584" i="4" s="1"/>
  <c r="O995" i="4"/>
  <c r="AR995" i="4" s="1"/>
  <c r="O1587" i="4"/>
  <c r="AR1587" i="4" s="1"/>
  <c r="O1316" i="4"/>
  <c r="AR1316" i="4" s="1"/>
  <c r="O4" i="4"/>
  <c r="AR4" i="4" s="1"/>
  <c r="O1354" i="4"/>
  <c r="AR1354" i="4" s="1"/>
  <c r="O1282" i="4"/>
  <c r="AR1282" i="4" s="1"/>
  <c r="O1878" i="4"/>
  <c r="AR1878" i="4" s="1"/>
  <c r="O932" i="4"/>
  <c r="AR932" i="4" s="1"/>
  <c r="O1153" i="4"/>
  <c r="AR1153" i="4" s="1"/>
  <c r="O934" i="4"/>
  <c r="AR934" i="4" s="1"/>
  <c r="O920" i="4"/>
  <c r="AR920" i="4" s="1"/>
  <c r="O778" i="4"/>
  <c r="AR778" i="4" s="1"/>
  <c r="O627" i="4"/>
  <c r="AR627" i="4" s="1"/>
  <c r="O367" i="4"/>
  <c r="AR367" i="4" s="1"/>
  <c r="O74" i="4"/>
  <c r="AR74" i="4" s="1"/>
  <c r="O728" i="4"/>
  <c r="AR728" i="4" s="1"/>
  <c r="O316" i="4"/>
  <c r="AR316" i="4" s="1"/>
  <c r="O1334" i="4"/>
  <c r="AR1334" i="4" s="1"/>
  <c r="O896" i="4"/>
  <c r="AR896" i="4" s="1"/>
  <c r="O393" i="4"/>
  <c r="AR393" i="4" s="1"/>
  <c r="O970" i="4"/>
  <c r="AR970" i="4" s="1"/>
  <c r="O753" i="4"/>
  <c r="AR753" i="4" s="1"/>
  <c r="O1038" i="4"/>
  <c r="AR1038" i="4" s="1"/>
  <c r="O631" i="4"/>
  <c r="AR631" i="4" s="1"/>
  <c r="O576" i="4"/>
  <c r="AR576" i="4" s="1"/>
  <c r="O782" i="4"/>
  <c r="AR782" i="4" s="1"/>
  <c r="O395" i="4"/>
  <c r="AR395" i="4" s="1"/>
  <c r="O286" i="4"/>
  <c r="AR286" i="4" s="1"/>
  <c r="O19" i="4"/>
  <c r="AR19" i="4" s="1"/>
  <c r="O153" i="4"/>
  <c r="AR153" i="4" s="1"/>
  <c r="O190" i="4"/>
  <c r="AR190" i="4" s="1"/>
  <c r="O1336" i="4"/>
  <c r="AR1336" i="4" s="1"/>
  <c r="O1356" i="4"/>
  <c r="AR1356" i="4" s="1"/>
  <c r="O444" i="4"/>
  <c r="AR444" i="4" s="1"/>
  <c r="O1312" i="4"/>
  <c r="AR1312" i="4" s="1"/>
  <c r="O123" i="4"/>
  <c r="AR123" i="4" s="1"/>
  <c r="O182" i="4"/>
  <c r="AR182" i="4" s="1"/>
  <c r="O1228" i="4"/>
  <c r="AR1228" i="4" s="1"/>
  <c r="O1121" i="4"/>
  <c r="AR1121" i="4" s="1"/>
  <c r="O1309" i="4"/>
  <c r="AR1309" i="4" s="1"/>
  <c r="O944" i="4"/>
  <c r="AR944" i="4" s="1"/>
  <c r="O1021" i="4"/>
  <c r="AR1021" i="4" s="1"/>
  <c r="O194" i="4"/>
  <c r="AR194" i="4" s="1"/>
  <c r="O754" i="4"/>
  <c r="AR754" i="4" s="1"/>
  <c r="O20" i="4"/>
  <c r="AR20" i="4" s="1"/>
  <c r="O133" i="4"/>
  <c r="AR133" i="4" s="1"/>
  <c r="O168" i="4"/>
  <c r="AR168" i="4" s="1"/>
  <c r="O850" i="4"/>
  <c r="AR850" i="4" s="1"/>
  <c r="O1480" i="4"/>
  <c r="AR1480" i="4" s="1"/>
  <c r="O1191" i="4"/>
  <c r="AR1191" i="4" s="1"/>
  <c r="O1698" i="4"/>
  <c r="AR1698" i="4" s="1"/>
  <c r="O252" i="4"/>
  <c r="AR252" i="4" s="1"/>
  <c r="O1310" i="4"/>
  <c r="AR1310" i="4" s="1"/>
  <c r="O1393" i="4"/>
  <c r="AR1393" i="4" s="1"/>
  <c r="O1428" i="4"/>
  <c r="AR1428" i="4" s="1"/>
  <c r="O947" i="4"/>
  <c r="AR947" i="4" s="1"/>
  <c r="O282" i="4"/>
  <c r="AR282" i="4" s="1"/>
  <c r="O1600" i="4"/>
  <c r="AR1600" i="4" s="1"/>
  <c r="O103" i="4"/>
  <c r="AR103" i="4" s="1"/>
  <c r="O905" i="4"/>
  <c r="AR905" i="4" s="1"/>
  <c r="O18" i="4"/>
  <c r="AR18" i="4" s="1"/>
  <c r="O319" i="4"/>
  <c r="AR319" i="4" s="1"/>
  <c r="O756" i="4"/>
  <c r="AR756" i="4" s="1"/>
  <c r="O1084" i="4"/>
  <c r="AR1084" i="4" s="1"/>
  <c r="O830" i="4"/>
  <c r="AR830" i="4" s="1"/>
  <c r="O1189" i="4"/>
  <c r="AR1189" i="4" s="1"/>
  <c r="O634" i="4"/>
  <c r="AR634" i="4" s="1"/>
  <c r="O1818" i="4"/>
  <c r="AR1818" i="4" s="1"/>
  <c r="O644" i="4"/>
  <c r="AR644" i="4" s="1"/>
  <c r="O794" i="4"/>
  <c r="AR794" i="4" s="1"/>
  <c r="O1364" i="4"/>
  <c r="AR1364" i="4" s="1"/>
  <c r="O1269" i="4"/>
  <c r="AR1269" i="4" s="1"/>
  <c r="O611" i="4"/>
  <c r="AR611" i="4" s="1"/>
  <c r="O1332" i="4"/>
  <c r="AR1332" i="4" s="1"/>
  <c r="O397" i="4"/>
  <c r="AR397" i="4" s="1"/>
  <c r="O1563" i="4"/>
  <c r="AR1563" i="4" s="1"/>
  <c r="O1034" i="4"/>
  <c r="AR1034" i="4" s="1"/>
  <c r="O986" i="4"/>
  <c r="AR986" i="4" s="1"/>
  <c r="O1788" i="4"/>
  <c r="AR1788" i="4" s="1"/>
  <c r="O821" i="4"/>
  <c r="AR821" i="4" s="1"/>
  <c r="O1482" i="4"/>
  <c r="AR1482" i="4" s="1"/>
  <c r="O1694" i="4"/>
  <c r="AR1694" i="4" s="1"/>
  <c r="O120" i="4"/>
  <c r="AR120" i="4" s="1"/>
  <c r="O516" i="4"/>
  <c r="AR516" i="4" s="1"/>
  <c r="O797" i="4"/>
  <c r="AR797" i="4" s="1"/>
  <c r="O1502" i="4"/>
  <c r="AR1502" i="4" s="1"/>
  <c r="O1636" i="4"/>
  <c r="AR1636" i="4" s="1"/>
  <c r="O85" i="4"/>
  <c r="AR85" i="4" s="1"/>
  <c r="O273" i="4"/>
  <c r="AR273" i="4" s="1"/>
  <c r="O973" i="4"/>
  <c r="AR973" i="4" s="1"/>
  <c r="O734" i="4"/>
  <c r="AR734" i="4" s="1"/>
  <c r="O1033" i="4"/>
  <c r="AR1033" i="4" s="1"/>
  <c r="O1340" i="4"/>
  <c r="AR1340" i="4" s="1"/>
  <c r="O214" i="4"/>
  <c r="AR214" i="4" s="1"/>
  <c r="O1215" i="4"/>
  <c r="AR1215" i="4" s="1"/>
  <c r="O842" i="4"/>
  <c r="AR842" i="4" s="1"/>
  <c r="O889" i="4"/>
  <c r="AR889" i="4" s="1"/>
  <c r="O61" i="4"/>
  <c r="AR61" i="4" s="1"/>
  <c r="O806" i="4"/>
  <c r="AR806" i="4" s="1"/>
  <c r="O178" i="4"/>
  <c r="AR178" i="4" s="1"/>
  <c r="O375" i="4"/>
  <c r="AR375" i="4" s="1"/>
  <c r="O1176" i="4"/>
  <c r="AR1176" i="4" s="1"/>
  <c r="O144" i="4"/>
  <c r="AR144" i="4" s="1"/>
  <c r="O1222" i="4"/>
  <c r="AR1222" i="4" s="1"/>
  <c r="O1144" i="4"/>
  <c r="AR1144" i="4" s="1"/>
  <c r="O1004" i="4"/>
  <c r="AR1004" i="4" s="1"/>
  <c r="O195" i="4"/>
  <c r="AR195" i="4" s="1"/>
  <c r="O1131" i="4"/>
  <c r="AR1131" i="4" s="1"/>
  <c r="O330" i="4"/>
  <c r="AR330" i="4" s="1"/>
  <c r="O747" i="4"/>
  <c r="AR747" i="4" s="1"/>
  <c r="O255" i="4"/>
  <c r="AR255" i="4" s="1"/>
  <c r="O563" i="4"/>
  <c r="AR563" i="4" s="1"/>
  <c r="O469" i="4"/>
  <c r="AR469" i="4" s="1"/>
  <c r="O828" i="4"/>
  <c r="AR828" i="4" s="1"/>
  <c r="O49" i="4"/>
  <c r="AR49" i="4" s="1"/>
  <c r="O1242" i="4"/>
  <c r="AR1242" i="4" s="1"/>
  <c r="O689" i="4"/>
  <c r="AR689" i="4" s="1"/>
  <c r="O452" i="4"/>
  <c r="AR452" i="4" s="1"/>
  <c r="O1381" i="4"/>
  <c r="AR1381" i="4" s="1"/>
  <c r="O465" i="4"/>
  <c r="AR465" i="4" s="1"/>
  <c r="O474" i="4"/>
  <c r="AR474" i="4" s="1"/>
  <c r="O179" i="4"/>
  <c r="AR179" i="4" s="1"/>
  <c r="O791" i="4"/>
  <c r="AR791" i="4" s="1"/>
  <c r="O219" i="4"/>
  <c r="AR219" i="4" s="1"/>
  <c r="O44" i="4"/>
  <c r="AR44" i="4" s="1"/>
  <c r="O6" i="4"/>
  <c r="AR6" i="4" s="1"/>
  <c r="O443" i="4"/>
  <c r="AR443" i="4" s="1"/>
  <c r="O1644" i="4"/>
  <c r="AR1644" i="4" s="1"/>
  <c r="O1692" i="4"/>
  <c r="AR1692" i="4" s="1"/>
  <c r="O415" i="4"/>
  <c r="AR415" i="4" s="1"/>
  <c r="O620" i="4"/>
  <c r="AR620" i="4" s="1"/>
  <c r="O761" i="4"/>
  <c r="AR761" i="4" s="1"/>
  <c r="O535" i="4"/>
  <c r="AR535" i="4" s="1"/>
  <c r="O868" i="4"/>
  <c r="AR868" i="4" s="1"/>
  <c r="O246" i="4"/>
  <c r="AR246" i="4" s="1"/>
  <c r="O1656" i="4"/>
  <c r="AR1656" i="4" s="1"/>
  <c r="O1623" i="4"/>
  <c r="AR1623" i="4" s="1"/>
  <c r="O1974" i="4"/>
  <c r="AR1974" i="4" s="1"/>
  <c r="O568" i="4"/>
  <c r="AR568" i="4" s="1"/>
  <c r="O659" i="4"/>
  <c r="AR659" i="4" s="1"/>
  <c r="O1380" i="4"/>
  <c r="AR1380" i="4" s="1"/>
  <c r="O350" i="4"/>
  <c r="AR350" i="4" s="1"/>
  <c r="O14" i="4"/>
  <c r="AR14" i="4" s="1"/>
  <c r="O506" i="4"/>
  <c r="AR506" i="4" s="1"/>
  <c r="O86" i="4"/>
  <c r="AR86" i="4" s="1"/>
  <c r="O524" i="4"/>
  <c r="AR524" i="4" s="1"/>
  <c r="O1526" i="4"/>
  <c r="AR1526" i="4" s="1"/>
  <c r="O1758" i="4"/>
  <c r="AR1758" i="4" s="1"/>
  <c r="O1423" i="4"/>
  <c r="AR1423" i="4" s="1"/>
  <c r="O1046" i="4"/>
  <c r="AR1046" i="4" s="1"/>
  <c r="O869" i="4"/>
  <c r="AR869" i="4" s="1"/>
  <c r="O32" i="4"/>
  <c r="AR32" i="4" s="1"/>
  <c r="O1096" i="4"/>
  <c r="AR1096" i="4" s="1"/>
  <c r="O730" i="4"/>
  <c r="AR730" i="4" s="1"/>
  <c r="O1620" i="4"/>
  <c r="AR1620" i="4" s="1"/>
  <c r="O1430" i="4"/>
  <c r="AR1430" i="4" s="1"/>
  <c r="O150" i="4"/>
  <c r="AR150" i="4" s="1"/>
  <c r="O1321" i="4"/>
  <c r="AR1321" i="4" s="1"/>
  <c r="O48" i="4"/>
  <c r="AR48" i="4" s="1"/>
  <c r="O1394" i="4"/>
  <c r="AR1394" i="4" s="1"/>
  <c r="O862" i="4"/>
  <c r="AR862" i="4" s="1"/>
  <c r="O1441" i="4"/>
  <c r="AR1441" i="4" s="1"/>
  <c r="O216" i="4"/>
  <c r="AR216" i="4" s="1"/>
  <c r="O254" i="4"/>
  <c r="AR254" i="4" s="1"/>
  <c r="O1932" i="4"/>
  <c r="AR1932" i="4" s="1"/>
  <c r="O677" i="4"/>
  <c r="AR677" i="4" s="1"/>
  <c r="O564" i="4"/>
  <c r="AR564" i="4" s="1"/>
  <c r="O1669" i="4"/>
  <c r="AR1669" i="4" s="1"/>
  <c r="O1382" i="4"/>
  <c r="AR1382" i="4" s="1"/>
  <c r="O332" i="4"/>
  <c r="AR332" i="4" s="1"/>
  <c r="O882" i="4"/>
  <c r="AR882" i="4" s="1"/>
  <c r="O678" i="4"/>
  <c r="AR678" i="4" s="1"/>
  <c r="O812" i="4"/>
  <c r="AR812" i="4" s="1"/>
  <c r="O572" i="4"/>
  <c r="AR572" i="4" s="1"/>
  <c r="O197" i="4"/>
  <c r="AR197" i="4" s="1"/>
  <c r="O1036" i="4"/>
  <c r="AR1036" i="4" s="1"/>
  <c r="O910" i="4"/>
  <c r="AR910" i="4" s="1"/>
  <c r="O1074" i="4"/>
  <c r="AR1074" i="4" s="1"/>
  <c r="O883" i="4"/>
  <c r="AR883" i="4" s="1"/>
  <c r="O664" i="4"/>
  <c r="AR664" i="4" s="1"/>
  <c r="O1352" i="4"/>
  <c r="AR1352" i="4" s="1"/>
  <c r="O814" i="4"/>
  <c r="AR814" i="4" s="1"/>
  <c r="O996" i="4"/>
  <c r="AR996" i="4" s="1"/>
  <c r="O541" i="4"/>
  <c r="AR541" i="4" s="1"/>
  <c r="O1076" i="4"/>
  <c r="AR1076" i="4" s="1"/>
  <c r="O856" i="4"/>
  <c r="AR856" i="4" s="1"/>
  <c r="O1219" i="4"/>
  <c r="AR1219" i="4" s="1"/>
  <c r="O280" i="4"/>
  <c r="AR280" i="4" s="1"/>
  <c r="O1024" i="4"/>
  <c r="AR1024" i="4" s="1"/>
  <c r="O227" i="4"/>
  <c r="AR227" i="4" s="1"/>
  <c r="O500" i="4"/>
  <c r="AR500" i="4" s="1"/>
  <c r="O309" i="4"/>
  <c r="AR309" i="4" s="1"/>
  <c r="O325" i="4"/>
  <c r="AR325" i="4" s="1"/>
  <c r="O1261" i="4"/>
  <c r="AR1261" i="4" s="1"/>
  <c r="O848" i="4"/>
  <c r="AR848" i="4" s="1"/>
  <c r="O1635" i="4"/>
  <c r="AR1635" i="4" s="1"/>
  <c r="O1235" i="4"/>
  <c r="AR1235" i="4" s="1"/>
  <c r="O1854" i="4"/>
  <c r="AR1854" i="4" s="1"/>
  <c r="O1672" i="4"/>
  <c r="AR1672" i="4" s="1"/>
  <c r="O1067" i="4"/>
  <c r="AR1067" i="4" s="1"/>
  <c r="O372" i="4"/>
  <c r="AR372" i="4" s="1"/>
  <c r="O7" i="4"/>
  <c r="AR7" i="4" s="1"/>
  <c r="O445" i="4"/>
  <c r="AR445" i="4" s="1"/>
  <c r="O1574" i="4"/>
  <c r="AR1574" i="4" s="1"/>
  <c r="O1681" i="4"/>
  <c r="AR1681" i="4" s="1"/>
  <c r="O570" i="4"/>
  <c r="AR570" i="4" s="1"/>
  <c r="O1071" i="4"/>
  <c r="AR1071" i="4" s="1"/>
  <c r="O210" i="4"/>
  <c r="AR210" i="4" s="1"/>
  <c r="O706" i="4"/>
  <c r="AR706" i="4" s="1"/>
  <c r="O260" i="4"/>
  <c r="AR260" i="4" s="1"/>
  <c r="O11" i="4"/>
  <c r="AR11" i="4" s="1"/>
  <c r="O1561" i="4"/>
  <c r="AR1561" i="4" s="1"/>
  <c r="O374" i="4"/>
  <c r="AR374" i="4" s="1"/>
  <c r="O1728" i="4"/>
  <c r="AR1728" i="4" s="1"/>
  <c r="O72" i="4"/>
  <c r="AR72" i="4" s="1"/>
  <c r="O348" i="4"/>
  <c r="AR348" i="4" s="1"/>
  <c r="O945" i="4"/>
  <c r="AR945" i="4" s="1"/>
  <c r="O1492" i="4"/>
  <c r="AR1492" i="4" s="1"/>
  <c r="O42" i="4"/>
  <c r="AR42" i="4" s="1"/>
  <c r="O354" i="4"/>
  <c r="AR354" i="4" s="1"/>
  <c r="O1211" i="4"/>
  <c r="AR1211" i="4" s="1"/>
  <c r="O416" i="4"/>
  <c r="AR416" i="4" s="1"/>
  <c r="O1567" i="4"/>
  <c r="AR1567" i="4" s="1"/>
  <c r="O938" i="4"/>
  <c r="AR938" i="4" s="1"/>
  <c r="O1462" i="4"/>
  <c r="AR1462" i="4" s="1"/>
  <c r="O56" i="4"/>
  <c r="AR56" i="4" s="1"/>
  <c r="O1980" i="4"/>
  <c r="AR1980" i="4" s="1"/>
  <c r="O596" i="4"/>
  <c r="AR596" i="4" s="1"/>
  <c r="O992" i="4"/>
  <c r="AR992" i="4" s="1"/>
  <c r="O204" i="4"/>
  <c r="AR204" i="4" s="1"/>
  <c r="O1508" i="4"/>
  <c r="AR1508" i="4" s="1"/>
  <c r="O344" i="4"/>
  <c r="AR344" i="4" s="1"/>
  <c r="O593" i="4"/>
  <c r="AR593" i="4" s="1"/>
  <c r="O116" i="4"/>
  <c r="AR116" i="4" s="1"/>
  <c r="O530" i="4"/>
  <c r="AR530" i="4" s="1"/>
  <c r="O1746" i="4"/>
  <c r="AR1746" i="4" s="1"/>
  <c r="O162" i="4"/>
  <c r="AR162" i="4" s="1"/>
  <c r="O30" i="4"/>
  <c r="AR30" i="4" s="1"/>
  <c r="O1317" i="4"/>
  <c r="AR1317" i="4" s="1"/>
  <c r="O1012" i="4"/>
  <c r="AR1012" i="4" s="1"/>
  <c r="O387" i="4"/>
  <c r="AR387" i="4" s="1"/>
  <c r="O865" i="4"/>
  <c r="AR865" i="4" s="1"/>
  <c r="O1192" i="4"/>
  <c r="AR1192" i="4" s="1"/>
  <c r="O637" i="4"/>
  <c r="AR637" i="4" s="1"/>
  <c r="O528" i="4"/>
  <c r="AR528" i="4" s="1"/>
  <c r="O720" i="4"/>
  <c r="AR720" i="4" s="1"/>
  <c r="O946" i="4"/>
  <c r="AR946" i="4" s="1"/>
  <c r="O913" i="4"/>
  <c r="AR913" i="4" s="1"/>
  <c r="O836" i="4"/>
  <c r="AR836" i="4" s="1"/>
  <c r="O739" i="4"/>
  <c r="AR739" i="4" s="1"/>
  <c r="O587" i="4"/>
  <c r="AR587" i="4" s="1"/>
  <c r="O138" i="4"/>
  <c r="AR138" i="4" s="1"/>
  <c r="O239" i="4"/>
  <c r="AR239" i="4" s="1"/>
  <c r="O974" i="4"/>
  <c r="AR974" i="4" s="1"/>
  <c r="O916" i="4"/>
  <c r="AR916" i="4" s="1"/>
  <c r="O764" i="4"/>
  <c r="AR764" i="4" s="1"/>
  <c r="O1209" i="4"/>
  <c r="AR1209" i="4" s="1"/>
  <c r="O356" i="4"/>
  <c r="AR356" i="4" s="1"/>
  <c r="O385" i="4"/>
  <c r="AR385" i="4" s="1"/>
  <c r="O972" i="4"/>
  <c r="AR972" i="4" s="1"/>
  <c r="O1249" i="4"/>
  <c r="AR1249" i="4" s="1"/>
  <c r="O707" i="4"/>
  <c r="AR707" i="4" s="1"/>
  <c r="O1035" i="4"/>
  <c r="AR1035" i="4" s="1"/>
  <c r="O624" i="4"/>
  <c r="AR624" i="4" s="1"/>
  <c r="O53" i="4"/>
  <c r="AR53" i="4" s="1"/>
  <c r="O188" i="4"/>
  <c r="AR188" i="4" s="1"/>
  <c r="O492" i="4"/>
  <c r="AR492" i="4" s="1"/>
  <c r="O650" i="4"/>
  <c r="AR650" i="4" s="1"/>
  <c r="O237" i="4"/>
  <c r="AR237" i="4" s="1"/>
  <c r="O1390" i="4"/>
  <c r="AR1390" i="4" s="1"/>
  <c r="O658" i="4"/>
  <c r="AR658" i="4" s="1"/>
  <c r="O23" i="4"/>
  <c r="AR23" i="4" s="1"/>
  <c r="O498" i="4"/>
  <c r="AR498" i="4" s="1"/>
  <c r="O635" i="4"/>
  <c r="AR635" i="4" s="1"/>
  <c r="O1657" i="4"/>
  <c r="AR1657" i="4" s="1"/>
  <c r="O1465" i="4"/>
  <c r="AR1465" i="4" s="1"/>
  <c r="O884" i="4"/>
  <c r="AR884" i="4" s="1"/>
  <c r="O1609" i="4"/>
  <c r="AR1609" i="4" s="1"/>
  <c r="O1253" i="4"/>
  <c r="AR1253" i="4" s="1"/>
  <c r="O1716" i="4"/>
  <c r="AR1716" i="4" s="1"/>
  <c r="O1521" i="4"/>
  <c r="AR1521" i="4" s="1"/>
  <c r="O1109" i="4"/>
  <c r="AR1109" i="4" s="1"/>
  <c r="O422" i="4"/>
  <c r="AR422" i="4" s="1"/>
  <c r="O1155" i="4"/>
  <c r="AR1155" i="4" s="1"/>
  <c r="O78" i="4"/>
  <c r="AR78" i="4" s="1"/>
  <c r="O1091" i="4"/>
  <c r="AR1091" i="4" s="1"/>
  <c r="O1633" i="4"/>
  <c r="AR1633" i="4" s="1"/>
  <c r="O1348" i="4"/>
  <c r="AR1348" i="4" s="1"/>
  <c r="O1695" i="4"/>
  <c r="AR1695" i="4" s="1"/>
  <c r="O1440" i="4"/>
  <c r="AR1440" i="4" s="1"/>
  <c r="O1624" i="4"/>
  <c r="AR1624" i="4" s="1"/>
  <c r="O1938" i="4"/>
  <c r="AR1938" i="4" s="1"/>
  <c r="O1770" i="4"/>
  <c r="AR1770" i="4" s="1"/>
  <c r="O446" i="4"/>
  <c r="AR446" i="4" s="1"/>
  <c r="O26" i="4"/>
  <c r="AR26" i="4" s="1"/>
  <c r="O1142" i="4"/>
  <c r="AR1142" i="4" s="1"/>
  <c r="O1564" i="4"/>
  <c r="AR1564" i="4" s="1"/>
  <c r="O234" i="4"/>
  <c r="AR234" i="4" s="1"/>
  <c r="O1776" i="4"/>
  <c r="AR1776" i="4" s="1"/>
  <c r="O1304" i="4"/>
  <c r="AR1304" i="4" s="1"/>
  <c r="O826" i="4"/>
  <c r="AR826" i="4" s="1"/>
  <c r="O34" i="4"/>
  <c r="AR34" i="4" s="1"/>
  <c r="O156" i="4"/>
  <c r="AR156" i="4" s="1"/>
  <c r="O574" i="4"/>
  <c r="AR574" i="4" s="1"/>
  <c r="O1830" i="4"/>
  <c r="AR1830" i="4" s="1"/>
  <c r="O792" i="4"/>
  <c r="AR792" i="4" s="1"/>
  <c r="O80" i="4"/>
  <c r="AR80" i="4" s="1"/>
  <c r="O218" i="4"/>
  <c r="AR218" i="4" s="1"/>
  <c r="O487" i="4"/>
  <c r="AR487" i="4" s="1"/>
  <c r="O1335" i="4"/>
  <c r="AR1335" i="4" s="1"/>
  <c r="O17" i="4"/>
  <c r="AR17" i="4" s="1"/>
  <c r="O1466" i="4"/>
  <c r="AR1466" i="4" s="1"/>
  <c r="O773" i="4"/>
  <c r="AR773" i="4" s="1"/>
  <c r="O1327" i="4"/>
  <c r="AR1327" i="4" s="1"/>
  <c r="O1265" i="4"/>
  <c r="AR1265" i="4" s="1"/>
  <c r="O297" i="4"/>
  <c r="AR297" i="4" s="1"/>
  <c r="O1208" i="4"/>
  <c r="AR1208" i="4" s="1"/>
  <c r="O901" i="4"/>
  <c r="AR901" i="4" s="1"/>
  <c r="O1207" i="4"/>
  <c r="AR1207" i="4" s="1"/>
  <c r="O22" i="4"/>
  <c r="AR22" i="4" s="1"/>
  <c r="O401" i="4"/>
  <c r="AR401" i="4" s="1"/>
  <c r="O308" i="4"/>
  <c r="AR308" i="4" s="1"/>
  <c r="O1049" i="4"/>
  <c r="AR1049" i="4" s="1"/>
  <c r="O1052" i="4"/>
  <c r="AR1052" i="4" s="1"/>
  <c r="O206" i="4"/>
  <c r="AR206" i="4" s="1"/>
  <c r="O729" i="4"/>
  <c r="AR729" i="4" s="1"/>
  <c r="O719" i="4"/>
  <c r="AR719" i="4" s="1"/>
  <c r="O1383" i="4"/>
  <c r="AR1383" i="4" s="1"/>
  <c r="O552" i="4"/>
  <c r="AR552" i="4" s="1"/>
  <c r="O1062" i="4"/>
  <c r="AR1062" i="4" s="1"/>
  <c r="O302" i="4"/>
  <c r="AR302" i="4" s="1"/>
  <c r="AR1928" i="4" l="1"/>
  <c r="P1379" i="4"/>
  <c r="P823" i="4"/>
  <c r="AC823" i="4" s="1"/>
  <c r="P1928" i="4"/>
  <c r="AC1928" i="4" s="1"/>
  <c r="P1532" i="4"/>
  <c r="AC1532" i="4" s="1"/>
  <c r="P1651" i="4"/>
  <c r="AC1651" i="4" s="1"/>
  <c r="P1827" i="4"/>
  <c r="AC1827" i="4" s="1"/>
  <c r="P1445" i="4"/>
  <c r="AC1445" i="4" s="1"/>
  <c r="P281" i="4"/>
  <c r="AC281" i="4" s="1"/>
  <c r="AQ1142" i="4"/>
  <c r="AQ972" i="4"/>
  <c r="P972" i="4" s="1"/>
  <c r="AQ348" i="4"/>
  <c r="AQ1178" i="4"/>
  <c r="AQ1956" i="4"/>
  <c r="AQ719" i="4"/>
  <c r="P719" i="4" s="1"/>
  <c r="AQ1207" i="4"/>
  <c r="AQ1265" i="4"/>
  <c r="AQ80" i="4"/>
  <c r="AQ1776" i="4"/>
  <c r="AQ1624" i="4"/>
  <c r="AQ1633" i="4"/>
  <c r="AQ1253" i="4"/>
  <c r="AQ658" i="4"/>
  <c r="P658" i="4" s="1"/>
  <c r="AQ492" i="4"/>
  <c r="AQ385" i="4"/>
  <c r="AQ587" i="4"/>
  <c r="AQ946" i="4"/>
  <c r="P946" i="4" s="1"/>
  <c r="AQ1317" i="4"/>
  <c r="P1317" i="4" s="1"/>
  <c r="AQ530" i="4"/>
  <c r="AQ1980" i="4"/>
  <c r="AQ1567" i="4"/>
  <c r="AQ72" i="4"/>
  <c r="AQ11" i="4"/>
  <c r="AQ1071" i="4"/>
  <c r="AQ1672" i="4"/>
  <c r="AQ1038" i="4"/>
  <c r="P1038" i="4" s="1"/>
  <c r="AQ174" i="4"/>
  <c r="AQ848" i="4"/>
  <c r="AQ500" i="4"/>
  <c r="P500" i="4" s="1"/>
  <c r="AQ1219" i="4"/>
  <c r="P1219" i="4" s="1"/>
  <c r="AQ996" i="4"/>
  <c r="AQ883" i="4"/>
  <c r="AQ197" i="4"/>
  <c r="AQ882" i="4"/>
  <c r="AQ564" i="4"/>
  <c r="AQ216" i="4"/>
  <c r="AQ48" i="4"/>
  <c r="AQ1620" i="4"/>
  <c r="AQ869" i="4"/>
  <c r="AQ1526" i="4"/>
  <c r="AQ14" i="4"/>
  <c r="AQ568" i="4"/>
  <c r="AQ246" i="4"/>
  <c r="AQ620" i="4"/>
  <c r="AQ443" i="4"/>
  <c r="AQ791" i="4"/>
  <c r="AQ1381" i="4"/>
  <c r="AQ49" i="4"/>
  <c r="AQ255" i="4"/>
  <c r="AQ195" i="4"/>
  <c r="AQ144" i="4"/>
  <c r="AQ806" i="4"/>
  <c r="AQ1215" i="4"/>
  <c r="AQ734" i="4"/>
  <c r="AQ1636" i="4"/>
  <c r="AQ120" i="4"/>
  <c r="AQ1788" i="4"/>
  <c r="AQ397" i="4"/>
  <c r="AQ1364" i="4"/>
  <c r="AQ634" i="4"/>
  <c r="AQ756" i="4"/>
  <c r="AQ103" i="4"/>
  <c r="AQ1428" i="4"/>
  <c r="AQ1698" i="4"/>
  <c r="AQ168" i="4"/>
  <c r="AQ194" i="4"/>
  <c r="AQ1121" i="4"/>
  <c r="AQ1312" i="4"/>
  <c r="AQ190" i="4"/>
  <c r="AQ395" i="4"/>
  <c r="AQ1334" i="4"/>
  <c r="AQ584" i="4"/>
  <c r="AQ1156" i="4"/>
  <c r="AQ1240" i="4"/>
  <c r="AQ122" i="4"/>
  <c r="AQ8" i="4"/>
  <c r="AQ232" i="4"/>
  <c r="AQ1539" i="4"/>
  <c r="AQ75" i="4"/>
  <c r="AQ54" i="4"/>
  <c r="AQ1962" i="4"/>
  <c r="AQ464" i="4"/>
  <c r="AQ1087" i="4"/>
  <c r="AQ258" i="4"/>
  <c r="AQ998" i="4"/>
  <c r="AQ118" i="4"/>
  <c r="AQ589" i="4"/>
  <c r="AQ1157" i="4"/>
  <c r="P1157" i="4" s="1"/>
  <c r="AQ616" i="4"/>
  <c r="AQ1802" i="4"/>
  <c r="AQ1679" i="4"/>
  <c r="AQ424" i="4"/>
  <c r="P424" i="4" s="1"/>
  <c r="AQ1075" i="4"/>
  <c r="AQ1994" i="4"/>
  <c r="AQ1999" i="4"/>
  <c r="AQ345" i="4"/>
  <c r="AQ1466" i="4"/>
  <c r="AQ23" i="4"/>
  <c r="AQ1012" i="4"/>
  <c r="AQ1067" i="4"/>
  <c r="P1067" i="4" s="1"/>
  <c r="AQ247" i="4"/>
  <c r="AQ287" i="4"/>
  <c r="AQ729" i="4"/>
  <c r="P729" i="4" s="1"/>
  <c r="AQ1335" i="4"/>
  <c r="P1335" i="4" s="1"/>
  <c r="AQ446" i="4"/>
  <c r="AQ635" i="4"/>
  <c r="AQ707" i="4"/>
  <c r="P707" i="4" s="1"/>
  <c r="AQ739" i="4"/>
  <c r="P739" i="4" s="1"/>
  <c r="AQ865" i="4"/>
  <c r="AQ116" i="4"/>
  <c r="AQ56" i="4"/>
  <c r="AQ416" i="4"/>
  <c r="AQ1492" i="4"/>
  <c r="AQ1728" i="4"/>
  <c r="AQ260" i="4"/>
  <c r="AQ570" i="4"/>
  <c r="P570" i="4" s="1"/>
  <c r="AQ7" i="4"/>
  <c r="AQ1854" i="4"/>
  <c r="AQ753" i="4"/>
  <c r="P753" i="4" s="1"/>
  <c r="AQ4" i="4"/>
  <c r="AQ656" i="4"/>
  <c r="AQ198" i="4"/>
  <c r="AQ701" i="4"/>
  <c r="P701" i="4" s="1"/>
  <c r="AQ521" i="4"/>
  <c r="P521" i="4" s="1"/>
  <c r="AQ645" i="4"/>
  <c r="AQ172" i="4"/>
  <c r="AQ857" i="4"/>
  <c r="P857" i="4" s="1"/>
  <c r="AQ636" i="4"/>
  <c r="P636" i="4" s="1"/>
  <c r="AQ402" i="4"/>
  <c r="AQ578" i="4"/>
  <c r="AQ610" i="4"/>
  <c r="P610" i="4" s="1"/>
  <c r="AQ473" i="4"/>
  <c r="P473" i="4" s="1"/>
  <c r="AQ716" i="4"/>
  <c r="AQ1890" i="4"/>
  <c r="AQ1371" i="4"/>
  <c r="P1371" i="4" s="1"/>
  <c r="AQ662" i="4"/>
  <c r="P662" i="4" s="1"/>
  <c r="AQ288" i="4"/>
  <c r="AQ532" i="4"/>
  <c r="P532" i="4" s="1"/>
  <c r="AQ546" i="4"/>
  <c r="P546" i="4" s="1"/>
  <c r="AQ1292" i="4"/>
  <c r="AQ1612" i="4"/>
  <c r="AQ1904" i="4"/>
  <c r="AQ1843" i="4"/>
  <c r="AQ639" i="4"/>
  <c r="P639" i="4" s="1"/>
  <c r="AQ1718" i="4"/>
  <c r="AQ1924" i="4"/>
  <c r="AQ1195" i="4"/>
  <c r="P1195" i="4" s="1"/>
  <c r="AQ22" i="4"/>
  <c r="AQ1348" i="4"/>
  <c r="AQ138" i="4"/>
  <c r="AQ938" i="4"/>
  <c r="P938" i="4" s="1"/>
  <c r="AQ74" i="4"/>
  <c r="AQ1062" i="4"/>
  <c r="AQ901" i="4"/>
  <c r="AQ792" i="4"/>
  <c r="AQ234" i="4"/>
  <c r="AQ1091" i="4"/>
  <c r="AQ1609" i="4"/>
  <c r="AQ188" i="4"/>
  <c r="AQ974" i="4"/>
  <c r="P974" i="4" s="1"/>
  <c r="AQ30" i="4"/>
  <c r="AQ1261" i="4"/>
  <c r="P1261" i="4" s="1"/>
  <c r="AQ856" i="4"/>
  <c r="AQ1074" i="4"/>
  <c r="P1074" i="4" s="1"/>
  <c r="AQ677" i="4"/>
  <c r="AQ1321" i="4"/>
  <c r="P1321" i="4" s="1"/>
  <c r="AQ1046" i="4"/>
  <c r="P1046" i="4" s="1"/>
  <c r="AQ350" i="4"/>
  <c r="AQ868" i="4"/>
  <c r="AQ6" i="4"/>
  <c r="AQ452" i="4"/>
  <c r="P452" i="4" s="1"/>
  <c r="AQ747" i="4"/>
  <c r="P747" i="4" s="1"/>
  <c r="AQ61" i="4"/>
  <c r="AQ973" i="4"/>
  <c r="P973" i="4" s="1"/>
  <c r="AQ1694" i="4"/>
  <c r="AQ1332" i="4"/>
  <c r="AQ1189" i="4"/>
  <c r="AQ1600" i="4"/>
  <c r="AQ133" i="4"/>
  <c r="AQ1228" i="4"/>
  <c r="AQ782" i="4"/>
  <c r="AQ932" i="4"/>
  <c r="P932" i="4" s="1"/>
  <c r="AQ324" i="4"/>
  <c r="AQ1347" i="4"/>
  <c r="P1347" i="4" s="1"/>
  <c r="AQ604" i="4"/>
  <c r="AQ368" i="4"/>
  <c r="AQ132" i="4"/>
  <c r="AQ1812" i="4"/>
  <c r="AQ161" i="4"/>
  <c r="AQ1095" i="4"/>
  <c r="P1095" i="4" s="1"/>
  <c r="AQ522" i="4"/>
  <c r="P522" i="4" s="1"/>
  <c r="AQ199" i="4"/>
  <c r="AQ1491" i="4"/>
  <c r="AQ1590" i="4"/>
  <c r="AQ726" i="4"/>
  <c r="AQ97" i="4"/>
  <c r="AQ1938" i="4"/>
  <c r="AQ913" i="4"/>
  <c r="P913" i="4" s="1"/>
  <c r="AQ1574" i="4"/>
  <c r="AQ393" i="4"/>
  <c r="AQ308" i="4"/>
  <c r="AQ1327" i="4"/>
  <c r="P1327" i="4" s="1"/>
  <c r="AQ34" i="4"/>
  <c r="AQ1440" i="4"/>
  <c r="AQ1109" i="4"/>
  <c r="AQ1390" i="4"/>
  <c r="AQ356" i="4"/>
  <c r="AQ720" i="4"/>
  <c r="AQ204" i="4"/>
  <c r="AQ227" i="4"/>
  <c r="AQ814" i="4"/>
  <c r="AQ572" i="4"/>
  <c r="P572" i="4" s="1"/>
  <c r="AQ332" i="4"/>
  <c r="AQ1441" i="4"/>
  <c r="AQ730" i="4"/>
  <c r="AQ524" i="4"/>
  <c r="P524" i="4" s="1"/>
  <c r="AQ1974" i="4"/>
  <c r="AQ415" i="4"/>
  <c r="AQ179" i="4"/>
  <c r="AQ828" i="4"/>
  <c r="AQ1004" i="4"/>
  <c r="AQ1176" i="4"/>
  <c r="AQ214" i="4"/>
  <c r="AQ1502" i="4"/>
  <c r="AQ986" i="4"/>
  <c r="AQ794" i="4"/>
  <c r="AQ319" i="4"/>
  <c r="AQ1393" i="4"/>
  <c r="P1393" i="4" s="1"/>
  <c r="AQ1191" i="4"/>
  <c r="AQ1021" i="4"/>
  <c r="P1021" i="4" s="1"/>
  <c r="AQ444" i="4"/>
  <c r="P444" i="4" s="1"/>
  <c r="AQ153" i="4"/>
  <c r="AQ1316" i="4"/>
  <c r="AQ552" i="4"/>
  <c r="P552" i="4" s="1"/>
  <c r="AQ206" i="4"/>
  <c r="AQ401" i="4"/>
  <c r="AQ1208" i="4"/>
  <c r="AQ773" i="4"/>
  <c r="P773" i="4" s="1"/>
  <c r="AQ487" i="4"/>
  <c r="P487" i="4" s="1"/>
  <c r="AQ1830" i="4"/>
  <c r="AQ826" i="4"/>
  <c r="AQ1564" i="4"/>
  <c r="AQ1770" i="4"/>
  <c r="AQ1695" i="4"/>
  <c r="AQ78" i="4"/>
  <c r="AQ1521" i="4"/>
  <c r="AQ884" i="4"/>
  <c r="AQ498" i="4"/>
  <c r="P498" i="4" s="1"/>
  <c r="AQ237" i="4"/>
  <c r="AQ53" i="4"/>
  <c r="AQ1249" i="4"/>
  <c r="AQ1209" i="4"/>
  <c r="P1209" i="4" s="1"/>
  <c r="AQ239" i="4"/>
  <c r="AQ836" i="4"/>
  <c r="AQ528" i="4"/>
  <c r="P528" i="4" s="1"/>
  <c r="AQ387" i="4"/>
  <c r="AQ162" i="4"/>
  <c r="AQ593" i="4"/>
  <c r="P593" i="4" s="1"/>
  <c r="AQ992" i="4"/>
  <c r="P992" i="4" s="1"/>
  <c r="AQ1462" i="4"/>
  <c r="AQ1211" i="4"/>
  <c r="AQ945" i="4"/>
  <c r="P945" i="4" s="1"/>
  <c r="AQ374" i="4"/>
  <c r="AQ706" i="4"/>
  <c r="AQ1681" i="4"/>
  <c r="AQ372" i="4"/>
  <c r="AQ778" i="4"/>
  <c r="AQ1878" i="4"/>
  <c r="AQ362" i="4"/>
  <c r="AQ556" i="4"/>
  <c r="P556" i="4" s="1"/>
  <c r="AQ989" i="4"/>
  <c r="P989" i="4" s="1"/>
  <c r="AQ507" i="4"/>
  <c r="P507" i="4" s="1"/>
  <c r="AQ337" i="4"/>
  <c r="P301" i="4"/>
  <c r="AQ301" i="4"/>
  <c r="AQ10" i="4"/>
  <c r="AQ1449" i="4"/>
  <c r="AQ758" i="4"/>
  <c r="AQ1023" i="4"/>
  <c r="P1023" i="4" s="1"/>
  <c r="AQ1214" i="4"/>
  <c r="AQ1585" i="4"/>
  <c r="AQ731" i="4"/>
  <c r="AQ205" i="4"/>
  <c r="AQ1213" i="4"/>
  <c r="P1213" i="4" s="1"/>
  <c r="AQ1512" i="4"/>
  <c r="AQ36" i="4"/>
  <c r="AQ698" i="4"/>
  <c r="AQ531" i="4"/>
  <c r="P531" i="4" s="1"/>
  <c r="AQ1857" i="4"/>
  <c r="AQ1808" i="4"/>
  <c r="AQ1052" i="4"/>
  <c r="P1052" i="4" s="1"/>
  <c r="AQ574" i="4"/>
  <c r="P574" i="4" s="1"/>
  <c r="AQ1155" i="4"/>
  <c r="AQ624" i="4"/>
  <c r="AQ1746" i="4"/>
  <c r="AQ354" i="4"/>
  <c r="P354" i="4"/>
  <c r="AQ1235" i="4"/>
  <c r="P1235" i="4" s="1"/>
  <c r="AQ325" i="4"/>
  <c r="AQ1024" i="4"/>
  <c r="P1024" i="4" s="1"/>
  <c r="AQ1076" i="4"/>
  <c r="P1076" i="4" s="1"/>
  <c r="AQ1352" i="4"/>
  <c r="AQ910" i="4"/>
  <c r="AQ812" i="4"/>
  <c r="AQ1382" i="4"/>
  <c r="AQ1932" i="4"/>
  <c r="AQ862" i="4"/>
  <c r="AQ150" i="4"/>
  <c r="AQ1096" i="4"/>
  <c r="P1096" i="4" s="1"/>
  <c r="AQ1423" i="4"/>
  <c r="P1423" i="4" s="1"/>
  <c r="AQ86" i="4"/>
  <c r="AQ1380" i="4"/>
  <c r="AQ1623" i="4"/>
  <c r="AQ535" i="4"/>
  <c r="P535" i="4" s="1"/>
  <c r="AQ1692" i="4"/>
  <c r="AQ44" i="4"/>
  <c r="AQ474" i="4"/>
  <c r="P474" i="4" s="1"/>
  <c r="AQ689" i="4"/>
  <c r="P689" i="4" s="1"/>
  <c r="AQ469" i="4"/>
  <c r="AQ330" i="4"/>
  <c r="AQ1144" i="4"/>
  <c r="P1144" i="4" s="1"/>
  <c r="AQ375" i="4"/>
  <c r="AQ889" i="4"/>
  <c r="AQ1340" i="4"/>
  <c r="AQ273" i="4"/>
  <c r="AQ797" i="4"/>
  <c r="P797" i="4" s="1"/>
  <c r="AQ1482" i="4"/>
  <c r="AQ1034" i="4"/>
  <c r="P1034" i="4" s="1"/>
  <c r="AQ611" i="4"/>
  <c r="P611" i="4" s="1"/>
  <c r="AQ644" i="4"/>
  <c r="P644" i="4" s="1"/>
  <c r="AQ830" i="4"/>
  <c r="AQ18" i="4"/>
  <c r="AQ282" i="4"/>
  <c r="AQ1310" i="4"/>
  <c r="AQ1480" i="4"/>
  <c r="AQ20" i="4"/>
  <c r="AQ944" i="4"/>
  <c r="P944" i="4" s="1"/>
  <c r="AQ182" i="4"/>
  <c r="AQ1356" i="4"/>
  <c r="P19" i="4"/>
  <c r="AQ19" i="4"/>
  <c r="AQ728" i="4"/>
  <c r="AQ920" i="4"/>
  <c r="P920" i="4" s="1"/>
  <c r="AQ1587" i="4"/>
  <c r="AQ164" i="4"/>
  <c r="AQ158" i="4"/>
  <c r="P158" i="4"/>
  <c r="AQ1740" i="4"/>
  <c r="AQ200" i="4"/>
  <c r="AQ12" i="4"/>
  <c r="AQ189" i="4"/>
  <c r="AQ1456" i="4"/>
  <c r="AQ1051" i="4"/>
  <c r="AQ557" i="4"/>
  <c r="P557" i="4" s="1"/>
  <c r="AQ264" i="4"/>
  <c r="P264" i="4"/>
  <c r="AQ355" i="4"/>
  <c r="AQ426" i="4"/>
  <c r="AQ1226" i="4"/>
  <c r="AQ285" i="4"/>
  <c r="AQ183" i="4"/>
  <c r="AQ169" i="4"/>
  <c r="AQ1431" i="4"/>
  <c r="P1431" i="4" s="1"/>
  <c r="AQ406" i="4"/>
  <c r="P406" i="4"/>
  <c r="AQ297" i="4"/>
  <c r="AQ1304" i="4"/>
  <c r="AQ1465" i="4"/>
  <c r="P1465" i="4" s="1"/>
  <c r="AQ764" i="4"/>
  <c r="AQ344" i="4"/>
  <c r="AQ1561" i="4"/>
  <c r="AQ1282" i="4"/>
  <c r="AQ230" i="4"/>
  <c r="P230" i="4"/>
  <c r="AQ1926" i="4"/>
  <c r="AQ513" i="4"/>
  <c r="AQ1884" i="4"/>
  <c r="AQ229" i="4"/>
  <c r="AQ66" i="4"/>
  <c r="AQ127" i="4"/>
  <c r="AQ1256" i="4"/>
  <c r="AQ481" i="4"/>
  <c r="P481" i="4" s="1"/>
  <c r="AQ875" i="4"/>
  <c r="P875" i="4" s="1"/>
  <c r="AQ1964" i="4"/>
  <c r="AQ1960" i="4"/>
  <c r="AQ655" i="4"/>
  <c r="P655" i="4" s="1"/>
  <c r="AQ1529" i="4"/>
  <c r="AQ1152" i="4"/>
  <c r="AQ710" i="4"/>
  <c r="AQ218" i="4"/>
  <c r="P218" i="4"/>
  <c r="AQ650" i="4"/>
  <c r="P650" i="4" s="1"/>
  <c r="AQ596" i="4"/>
  <c r="P596" i="4" s="1"/>
  <c r="AQ854" i="4"/>
  <c r="AQ1635" i="4"/>
  <c r="AQ309" i="4"/>
  <c r="AQ280" i="4"/>
  <c r="AQ541" i="4"/>
  <c r="P541" i="4" s="1"/>
  <c r="AQ664" i="4"/>
  <c r="P664" i="4" s="1"/>
  <c r="AQ1036" i="4"/>
  <c r="P1036" i="4" s="1"/>
  <c r="AQ678" i="4"/>
  <c r="AQ1669" i="4"/>
  <c r="AQ254" i="4"/>
  <c r="AQ1394" i="4"/>
  <c r="AQ1430" i="4"/>
  <c r="AQ32" i="4"/>
  <c r="AQ1758" i="4"/>
  <c r="AQ506" i="4"/>
  <c r="P506" i="4" s="1"/>
  <c r="AQ659" i="4"/>
  <c r="AQ1656" i="4"/>
  <c r="P1656" i="4" s="1"/>
  <c r="AQ761" i="4"/>
  <c r="P761" i="4" s="1"/>
  <c r="AQ1644" i="4"/>
  <c r="AQ219" i="4"/>
  <c r="AQ465" i="4"/>
  <c r="P465" i="4" s="1"/>
  <c r="AQ1242" i="4"/>
  <c r="AQ563" i="4"/>
  <c r="P563" i="4" s="1"/>
  <c r="AQ1131" i="4"/>
  <c r="P1131" i="4" s="1"/>
  <c r="AQ1222" i="4"/>
  <c r="AQ178" i="4"/>
  <c r="AQ842" i="4"/>
  <c r="AQ1033" i="4"/>
  <c r="P1033" i="4" s="1"/>
  <c r="AQ85" i="4"/>
  <c r="AQ516" i="4"/>
  <c r="P516" i="4" s="1"/>
  <c r="AQ821" i="4"/>
  <c r="P821" i="4" s="1"/>
  <c r="AQ1563" i="4"/>
  <c r="AQ1269" i="4"/>
  <c r="P1269" i="4" s="1"/>
  <c r="AQ1818" i="4"/>
  <c r="AQ1084" i="4"/>
  <c r="P1084" i="4" s="1"/>
  <c r="AQ905" i="4"/>
  <c r="P905" i="4" s="1"/>
  <c r="AQ947" i="4"/>
  <c r="P947" i="4" s="1"/>
  <c r="AQ252" i="4"/>
  <c r="P252" i="4"/>
  <c r="AQ850" i="4"/>
  <c r="AQ754" i="4"/>
  <c r="AQ1309" i="4"/>
  <c r="P1309" i="4" s="1"/>
  <c r="AQ123" i="4"/>
  <c r="AQ1336" i="4"/>
  <c r="AQ286" i="4"/>
  <c r="AQ631" i="4"/>
  <c r="P631" i="4" s="1"/>
  <c r="AQ896" i="4"/>
  <c r="AQ934" i="4"/>
  <c r="P934" i="4" s="1"/>
  <c r="AQ560" i="4"/>
  <c r="P560" i="4" s="1"/>
  <c r="AQ336" i="4"/>
  <c r="AQ1270" i="4"/>
  <c r="AQ110" i="4"/>
  <c r="AQ819" i="4"/>
  <c r="P819" i="4" s="1"/>
  <c r="AQ163" i="4"/>
  <c r="AQ1580" i="4"/>
  <c r="AQ567" i="4"/>
  <c r="P567" i="4" s="1"/>
  <c r="AQ554" i="4"/>
  <c r="P554" i="4" s="1"/>
  <c r="AQ5" i="4"/>
  <c r="AQ892" i="4"/>
  <c r="AQ1764" i="4"/>
  <c r="AQ1047" i="4"/>
  <c r="P1047" i="4" s="1"/>
  <c r="AQ732" i="4"/>
  <c r="AQ1264" i="4"/>
  <c r="AQ102" i="4"/>
  <c r="AQ838" i="4"/>
  <c r="AQ1952" i="4"/>
  <c r="AQ816" i="4"/>
  <c r="AQ1383" i="4"/>
  <c r="P1383" i="4" s="1"/>
  <c r="AQ1716" i="4"/>
  <c r="AQ637" i="4"/>
  <c r="P637" i="4" s="1"/>
  <c r="AQ210" i="4"/>
  <c r="P210" i="4"/>
  <c r="AQ1432" i="4"/>
  <c r="AQ302" i="4"/>
  <c r="AQ1049" i="4"/>
  <c r="P1049" i="4" s="1"/>
  <c r="AQ17" i="4"/>
  <c r="AQ156" i="4"/>
  <c r="AQ26" i="4"/>
  <c r="AQ422" i="4"/>
  <c r="P422" i="4" s="1"/>
  <c r="AQ1657" i="4"/>
  <c r="AQ1035" i="4"/>
  <c r="P1035" i="4" s="1"/>
  <c r="AQ916" i="4"/>
  <c r="P916" i="4" s="1"/>
  <c r="AQ1192" i="4"/>
  <c r="P1192" i="4" s="1"/>
  <c r="AQ1508" i="4"/>
  <c r="AQ42" i="4"/>
  <c r="AQ445" i="4"/>
  <c r="P445" i="4" s="1"/>
  <c r="AQ367" i="4"/>
  <c r="AQ1678" i="4"/>
  <c r="AQ1734" i="4"/>
  <c r="AQ1598" i="4"/>
  <c r="AQ800" i="4"/>
  <c r="AQ933" i="4"/>
  <c r="P933" i="4" s="1"/>
  <c r="AQ202" i="4"/>
  <c r="AQ935" i="4"/>
  <c r="P935" i="4" s="1"/>
  <c r="AQ1622" i="4"/>
  <c r="AQ1665" i="4"/>
  <c r="AQ1239" i="4"/>
  <c r="P1239" i="4" s="1"/>
  <c r="AQ1345" i="4"/>
  <c r="P1345" i="4" s="1"/>
  <c r="AQ46" i="4"/>
  <c r="AQ1311" i="4"/>
  <c r="P1311" i="4" s="1"/>
  <c r="AQ1576" i="4"/>
  <c r="AQ1164" i="4"/>
  <c r="P1164" i="4" s="1"/>
  <c r="AQ987" i="4"/>
  <c r="P987" i="4" s="1"/>
  <c r="AQ1305" i="4"/>
  <c r="P1305" i="4" s="1"/>
  <c r="AQ1603" i="4"/>
  <c r="AQ410" i="4"/>
  <c r="AQ784" i="4"/>
  <c r="AQ576" i="4"/>
  <c r="P576" i="4" s="1"/>
  <c r="AQ970" i="4"/>
  <c r="P970" i="4" s="1"/>
  <c r="AQ316" i="4"/>
  <c r="AQ627" i="4"/>
  <c r="P627" i="4" s="1"/>
  <c r="AQ1153" i="4"/>
  <c r="P1153" i="4" s="1"/>
  <c r="AQ1354" i="4"/>
  <c r="AQ995" i="4"/>
  <c r="P995" i="4" s="1"/>
  <c r="AQ1554" i="4"/>
  <c r="AQ558" i="4"/>
  <c r="P558" i="4" s="1"/>
  <c r="AQ1550" i="4"/>
  <c r="AQ1842" i="4"/>
  <c r="AQ270" i="4"/>
  <c r="AQ1154" i="4"/>
  <c r="P1154" i="4" s="1"/>
  <c r="AQ343" i="4"/>
  <c r="AQ1683" i="4"/>
  <c r="AQ284" i="4"/>
  <c r="AQ1011" i="4"/>
  <c r="P1011" i="4" s="1"/>
  <c r="AQ851" i="4"/>
  <c r="P851" i="4" s="1"/>
  <c r="AQ936" i="4"/>
  <c r="P936" i="4" s="1"/>
  <c r="AQ929" i="4"/>
  <c r="P929" i="4" s="1"/>
  <c r="AQ1337" i="4"/>
  <c r="P1337" i="4" s="1"/>
  <c r="AQ551" i="4"/>
  <c r="P551" i="4" s="1"/>
  <c r="AQ1479" i="4"/>
  <c r="AQ1548" i="4"/>
  <c r="P1548" i="4" s="1"/>
  <c r="AQ592" i="4"/>
  <c r="P592" i="4" s="1"/>
  <c r="AQ1150" i="4"/>
  <c r="P1150" i="4" s="1"/>
  <c r="AQ1478" i="4"/>
  <c r="AQ511" i="4"/>
  <c r="P511" i="4" s="1"/>
  <c r="AQ366" i="4"/>
  <c r="P366" i="4"/>
  <c r="AQ1286" i="4"/>
  <c r="AQ922" i="4"/>
  <c r="P922" i="4" s="1"/>
  <c r="AQ428" i="4"/>
  <c r="P428" i="4" s="1"/>
  <c r="AQ386" i="4"/>
  <c r="AQ217" i="4"/>
  <c r="AQ289" i="4"/>
  <c r="AQ134" i="4"/>
  <c r="AQ1353" i="4"/>
  <c r="P1353" i="4" s="1"/>
  <c r="AQ456" i="4"/>
  <c r="P456" i="4" s="1"/>
  <c r="AQ1162" i="4"/>
  <c r="P1162" i="4" s="1"/>
  <c r="P283" i="4"/>
  <c r="AQ283" i="4"/>
  <c r="AQ630" i="4"/>
  <c r="P630" i="4" s="1"/>
  <c r="AQ617" i="4"/>
  <c r="P617" i="4" s="1"/>
  <c r="AQ215" i="4"/>
  <c r="AQ895" i="4"/>
  <c r="P895" i="4" s="1"/>
  <c r="AQ392" i="4"/>
  <c r="P392" i="4"/>
  <c r="AQ542" i="4"/>
  <c r="P542" i="4" s="1"/>
  <c r="AQ1525" i="4"/>
  <c r="AQ109" i="4"/>
  <c r="AQ1538" i="4"/>
  <c r="AQ1710" i="4"/>
  <c r="AQ1395" i="4"/>
  <c r="P1395" i="4" s="1"/>
  <c r="AQ1824" i="4"/>
  <c r="AQ1287" i="4"/>
  <c r="P1287" i="4" s="1"/>
  <c r="AQ488" i="4"/>
  <c r="P488" i="4" s="1"/>
  <c r="AQ1370" i="4"/>
  <c r="AQ997" i="4"/>
  <c r="P997" i="4" s="1"/>
  <c r="AQ687" i="4"/>
  <c r="P687" i="4" s="1"/>
  <c r="AQ128" i="4"/>
  <c r="AQ21" i="4"/>
  <c r="AQ703" i="4"/>
  <c r="P703" i="4" s="1"/>
  <c r="AQ1173" i="4"/>
  <c r="P1173" i="4" s="1"/>
  <c r="AQ253" i="4"/>
  <c r="AQ1227" i="4"/>
  <c r="P1227" i="4" s="1"/>
  <c r="AQ1040" i="4"/>
  <c r="P1040" i="4" s="1"/>
  <c r="AQ1125" i="4"/>
  <c r="P1125" i="4" s="1"/>
  <c r="AQ296" i="4"/>
  <c r="AQ338" i="4"/>
  <c r="AQ725" i="4"/>
  <c r="AQ1596" i="4"/>
  <c r="AQ1626" i="4"/>
  <c r="AQ1241" i="4"/>
  <c r="AQ1420" i="4"/>
  <c r="AQ38" i="4"/>
  <c r="AQ1648" i="4"/>
  <c r="AQ586" i="4"/>
  <c r="AQ233" i="4"/>
  <c r="AQ774" i="4"/>
  <c r="AQ660" i="4"/>
  <c r="AQ993" i="4"/>
  <c r="AQ1130" i="4"/>
  <c r="AQ1143" i="4"/>
  <c r="AQ1251" i="4"/>
  <c r="AQ70" i="4"/>
  <c r="AQ245" i="4"/>
  <c r="AQ1149" i="4"/>
  <c r="AQ1027" i="4"/>
  <c r="AQ1028" i="4"/>
  <c r="AQ447" i="4"/>
  <c r="AQ318" i="4"/>
  <c r="AQ1339" i="4"/>
  <c r="AQ224" i="4"/>
  <c r="AQ745" i="4"/>
  <c r="AQ818" i="4"/>
  <c r="AQ1534" i="4"/>
  <c r="AQ1572" i="4"/>
  <c r="AQ776" i="4"/>
  <c r="AQ1652" i="4"/>
  <c r="AQ152" i="4"/>
  <c r="AQ1670" i="4"/>
  <c r="AQ550" i="4"/>
  <c r="AQ682" i="4"/>
  <c r="AQ1489" i="4"/>
  <c r="AQ866" i="4"/>
  <c r="AQ1307" i="4"/>
  <c r="AQ1260" i="4"/>
  <c r="AQ114" i="4"/>
  <c r="AQ1025" i="4"/>
  <c r="AQ1299" i="4"/>
  <c r="AQ908" i="4"/>
  <c r="AQ1366" i="4"/>
  <c r="AQ373" i="4"/>
  <c r="AQ1280" i="4"/>
  <c r="AQ1295" i="4"/>
  <c r="AQ166" i="4"/>
  <c r="AQ1163" i="4"/>
  <c r="AQ221" i="4"/>
  <c r="AQ359" i="4"/>
  <c r="AQ349" i="4"/>
  <c r="AQ1668" i="4"/>
  <c r="AQ599" i="4"/>
  <c r="AQ968" i="4"/>
  <c r="AQ1998" i="4"/>
  <c r="AQ1417" i="4"/>
  <c r="AQ1372" i="4"/>
  <c r="AQ1872" i="4"/>
  <c r="P1872" i="4" s="1"/>
  <c r="AQ1914" i="4"/>
  <c r="AQ378" i="4"/>
  <c r="AQ1530" i="4"/>
  <c r="AQ675" i="4"/>
  <c r="AQ718" i="4"/>
  <c r="AQ1735" i="4"/>
  <c r="AQ1751" i="4"/>
  <c r="AQ1281" i="4"/>
  <c r="AQ1749" i="4"/>
  <c r="AQ942" i="4"/>
  <c r="AQ1686" i="4"/>
  <c r="P1686" i="4" s="1"/>
  <c r="AQ628" i="4"/>
  <c r="AQ643" i="4"/>
  <c r="AQ1883" i="4"/>
  <c r="AQ1662" i="4"/>
  <c r="AQ553" i="4"/>
  <c r="AQ757" i="4"/>
  <c r="AQ1355" i="4"/>
  <c r="AQ685" i="4"/>
  <c r="AQ88" i="4"/>
  <c r="AQ458" i="4"/>
  <c r="AQ835" i="4"/>
  <c r="AQ171" i="4"/>
  <c r="AQ143" i="4"/>
  <c r="AQ1790" i="4"/>
  <c r="AQ919" i="4"/>
  <c r="AQ1963" i="4"/>
  <c r="P1963" i="4" s="1"/>
  <c r="AQ580" i="4"/>
  <c r="AQ165" i="4"/>
  <c r="AQ438" i="4"/>
  <c r="AQ1966" i="4"/>
  <c r="AQ294" i="4"/>
  <c r="P294" i="4"/>
  <c r="AQ717" i="4"/>
  <c r="AQ1839" i="4"/>
  <c r="AQ1641" i="4"/>
  <c r="P1641" i="4" s="1"/>
  <c r="AQ969" i="4"/>
  <c r="AQ765" i="4"/>
  <c r="AQ275" i="4"/>
  <c r="AQ1941" i="4"/>
  <c r="AQ890" i="4"/>
  <c r="AQ1435" i="4"/>
  <c r="AQ1739" i="4"/>
  <c r="AQ1717" i="4"/>
  <c r="AQ632" i="4"/>
  <c r="AQ1194" i="4"/>
  <c r="AQ351" i="4"/>
  <c r="AQ1933" i="4"/>
  <c r="AQ1313" i="4"/>
  <c r="AQ1090" i="4"/>
  <c r="AQ1505" i="4"/>
  <c r="AQ1996" i="4"/>
  <c r="AQ1294" i="4"/>
  <c r="AQ1444" i="4"/>
  <c r="AQ485" i="4"/>
  <c r="AQ1118" i="4"/>
  <c r="AQ573" i="4"/>
  <c r="AQ1374" i="4"/>
  <c r="AQ1418" i="4"/>
  <c r="AQ949" i="4"/>
  <c r="AQ65" i="4"/>
  <c r="AQ1761" i="4"/>
  <c r="AQ274" i="4"/>
  <c r="AQ666" i="4"/>
  <c r="AQ1138" i="4"/>
  <c r="AQ785" i="4"/>
  <c r="AQ33" i="4"/>
  <c r="AQ423" i="4"/>
  <c r="AQ590" i="4"/>
  <c r="AQ1180" i="4"/>
  <c r="AQ1001" i="4"/>
  <c r="AQ1866" i="4"/>
  <c r="AQ1500" i="4"/>
  <c r="AQ35" i="4"/>
  <c r="AQ272" i="4"/>
  <c r="AQ1300" i="4"/>
  <c r="AQ1108" i="4"/>
  <c r="AQ872" i="4"/>
  <c r="AQ1266" i="4"/>
  <c r="AQ1782" i="4"/>
  <c r="AQ1231" i="4"/>
  <c r="AQ380" i="4"/>
  <c r="AQ980" i="4"/>
  <c r="AQ1958" i="4"/>
  <c r="P1958" i="4" s="1"/>
  <c r="AQ1948" i="4"/>
  <c r="AQ1233" i="4"/>
  <c r="AQ1511" i="4"/>
  <c r="AQ249" i="4"/>
  <c r="AQ1819" i="4"/>
  <c r="AQ1767" i="4"/>
  <c r="AQ1781" i="4"/>
  <c r="AQ1151" i="4"/>
  <c r="AQ1632" i="4"/>
  <c r="AQ1816" i="4"/>
  <c r="AQ1601" i="4"/>
  <c r="AQ1325" i="4"/>
  <c r="AQ64" i="4"/>
  <c r="P64" i="4"/>
  <c r="AQ510" i="4"/>
  <c r="AQ41" i="4"/>
  <c r="AQ959" i="4"/>
  <c r="AQ394" i="4"/>
  <c r="AQ1437" i="4"/>
  <c r="AQ60" i="4"/>
  <c r="AQ430" i="4"/>
  <c r="AQ89" i="4"/>
  <c r="P89" i="4"/>
  <c r="AQ825" i="4"/>
  <c r="AQ1677" i="4"/>
  <c r="AQ320" i="4"/>
  <c r="AQ1886" i="4"/>
  <c r="AQ431" i="4"/>
  <c r="AQ684" i="4"/>
  <c r="AQ966" i="4"/>
  <c r="AQ1921" i="4"/>
  <c r="AQ101" i="4"/>
  <c r="AQ1232" i="4"/>
  <c r="AQ1088" i="4"/>
  <c r="AQ1450" i="4"/>
  <c r="AQ1415" i="4"/>
  <c r="AQ37" i="4"/>
  <c r="AQ1044" i="4"/>
  <c r="AQ1255" i="4"/>
  <c r="AQ514" i="4"/>
  <c r="AQ619" i="4"/>
  <c r="P119" i="4"/>
  <c r="AQ119" i="4"/>
  <c r="AQ1496" i="4"/>
  <c r="AQ1789" i="4"/>
  <c r="AQ376" i="4"/>
  <c r="AQ1756" i="4"/>
  <c r="AQ811" i="4"/>
  <c r="AQ1822" i="4"/>
  <c r="AQ1989" i="4"/>
  <c r="AQ1798" i="4"/>
  <c r="P1798" i="4" s="1"/>
  <c r="AQ779" i="4"/>
  <c r="AQ1009" i="4"/>
  <c r="AQ1785" i="4"/>
  <c r="AQ1909" i="4"/>
  <c r="AQ1701" i="4"/>
  <c r="AQ1547" i="4"/>
  <c r="AQ57" i="4"/>
  <c r="AQ1618" i="4"/>
  <c r="AQ1689" i="4"/>
  <c r="AQ1414" i="4"/>
  <c r="AQ407" i="4"/>
  <c r="AQ1649" i="4"/>
  <c r="AQ1349" i="4"/>
  <c r="AQ1342" i="4"/>
  <c r="AQ751" i="4"/>
  <c r="P751" i="4" s="1"/>
  <c r="AQ242" i="4"/>
  <c r="AQ683" i="4"/>
  <c r="AQ898" i="4"/>
  <c r="AQ300" i="4"/>
  <c r="AQ108" i="4"/>
  <c r="AQ1141" i="4"/>
  <c r="AQ790" i="4"/>
  <c r="AQ1117" i="4"/>
  <c r="P1117" i="4" s="1"/>
  <c r="AQ1252" i="4"/>
  <c r="AQ90" i="4"/>
  <c r="AQ421" i="4"/>
  <c r="AQ749" i="4"/>
  <c r="P749" i="4" s="1"/>
  <c r="AQ1406" i="4"/>
  <c r="AQ98" i="4"/>
  <c r="P98" i="4"/>
  <c r="AQ1611" i="4"/>
  <c r="AQ629" i="4"/>
  <c r="P629" i="4" s="1"/>
  <c r="AQ1385" i="4"/>
  <c r="AQ1324" i="4"/>
  <c r="AQ579" i="4"/>
  <c r="AQ534" i="4"/>
  <c r="P534" i="4" s="1"/>
  <c r="AQ561" i="4"/>
  <c r="AQ855" i="4"/>
  <c r="AQ673" i="4"/>
  <c r="AQ711" i="4"/>
  <c r="P711" i="4" s="1"/>
  <c r="AQ1085" i="4"/>
  <c r="AQ668" i="4"/>
  <c r="AQ16" i="4"/>
  <c r="AQ1659" i="4"/>
  <c r="AQ450" i="4"/>
  <c r="AQ1552" i="4"/>
  <c r="AQ236" i="4"/>
  <c r="AQ1410" i="4"/>
  <c r="AQ1201" i="4"/>
  <c r="AQ1513" i="4"/>
  <c r="AQ1055" i="4"/>
  <c r="AQ1220" i="4"/>
  <c r="AQ135" i="4"/>
  <c r="AQ1237" i="4"/>
  <c r="P1237" i="4" s="1"/>
  <c r="AQ1330" i="4"/>
  <c r="AQ549" i="4"/>
  <c r="P549" i="4" s="1"/>
  <c r="AQ1083" i="4"/>
  <c r="AQ266" i="4"/>
  <c r="AQ455" i="4"/>
  <c r="AQ699" i="4"/>
  <c r="P699" i="4" s="1"/>
  <c r="AQ588" i="4"/>
  <c r="AQ470" i="4"/>
  <c r="P470" i="4" s="1"/>
  <c r="AQ126" i="4"/>
  <c r="AQ1274" i="4"/>
  <c r="AQ963" i="4"/>
  <c r="AQ1584" i="4"/>
  <c r="AQ96" i="4"/>
  <c r="AQ512" i="4"/>
  <c r="P512" i="4" s="1"/>
  <c r="AQ1597" i="4"/>
  <c r="AQ602" i="4"/>
  <c r="P602" i="4" s="1"/>
  <c r="AQ482" i="4"/>
  <c r="AQ1704" i="4"/>
  <c r="AQ3" i="4"/>
  <c r="AQ614" i="4"/>
  <c r="P614" i="4" s="1"/>
  <c r="AQ799" i="4"/>
  <c r="AQ1068" i="4"/>
  <c r="P1068" i="4" s="1"/>
  <c r="AQ714" i="4"/>
  <c r="AQ314" i="4"/>
  <c r="AQ1210" i="4"/>
  <c r="AQ833" i="4"/>
  <c r="P833" i="4" s="1"/>
  <c r="AQ917" i="4"/>
  <c r="AQ760" i="4"/>
  <c r="AQ1369" i="4"/>
  <c r="AQ1166" i="4"/>
  <c r="P1166" i="4" s="1"/>
  <c r="AQ225" i="4"/>
  <c r="AQ136" i="4"/>
  <c r="AQ918" i="4"/>
  <c r="AQ1267" i="4"/>
  <c r="P1267" i="4" s="1"/>
  <c r="AQ1126" i="4"/>
  <c r="AQ405" i="4"/>
  <c r="AQ939" i="4"/>
  <c r="P939" i="4" s="1"/>
  <c r="AQ24" i="4"/>
  <c r="AQ1358" i="4"/>
  <c r="AQ1099" i="4"/>
  <c r="P1099" i="4" s="1"/>
  <c r="AQ92" i="4"/>
  <c r="AQ1059" i="4"/>
  <c r="P1059" i="4" s="1"/>
  <c r="AQ192" i="4"/>
  <c r="P192" i="4"/>
  <c r="AQ1920" i="4"/>
  <c r="AQ1794" i="4"/>
  <c r="AQ1404" i="4"/>
  <c r="AQ1384" i="4"/>
  <c r="AQ434" i="4"/>
  <c r="P434" i="4" s="1"/>
  <c r="AQ695" i="4"/>
  <c r="P695" i="4" s="1"/>
  <c r="AQ983" i="4"/>
  <c r="P983" i="4" s="1"/>
  <c r="AQ736" i="4"/>
  <c r="AQ170" i="4"/>
  <c r="AQ1019" i="4"/>
  <c r="P1019" i="4" s="1"/>
  <c r="AQ384" i="4"/>
  <c r="AQ1081" i="4"/>
  <c r="AQ702" i="4"/>
  <c r="AQ463" i="4"/>
  <c r="P463" i="4" s="1"/>
  <c r="AQ105" i="4"/>
  <c r="AQ1010" i="4"/>
  <c r="AQ798" i="4"/>
  <c r="AQ805" i="4"/>
  <c r="P805" i="4" s="1"/>
  <c r="AQ1696" i="4"/>
  <c r="P1696" i="4" s="1"/>
  <c r="AQ911" i="4"/>
  <c r="AQ1836" i="4"/>
  <c r="AQ1298" i="4"/>
  <c r="AQ746" i="4"/>
  <c r="AQ1908" i="4"/>
  <c r="P1908" i="4" s="1"/>
  <c r="AQ1639" i="4"/>
  <c r="AQ223" i="4"/>
  <c r="AQ1328" i="4"/>
  <c r="AQ1093" i="4"/>
  <c r="AQ545" i="4"/>
  <c r="P545" i="4" s="1"/>
  <c r="AQ957" i="4"/>
  <c r="P957" i="4" s="1"/>
  <c r="AQ1104" i="4"/>
  <c r="P1104" i="4" s="1"/>
  <c r="AQ1837" i="4"/>
  <c r="AQ1320" i="4"/>
  <c r="AQ1234" i="4"/>
  <c r="AQ874" i="4"/>
  <c r="AQ1795" i="4"/>
  <c r="AQ427" i="4"/>
  <c r="P427" i="4" s="1"/>
  <c r="AQ1850" i="4"/>
  <c r="AQ1676" i="4"/>
  <c r="AQ953" i="4"/>
  <c r="AQ187" i="4"/>
  <c r="AQ181" i="4"/>
  <c r="AQ536" i="4"/>
  <c r="P536" i="4" s="1"/>
  <c r="AQ1664" i="4"/>
  <c r="AQ347" i="4"/>
  <c r="AQ543" i="4"/>
  <c r="P543" i="4" s="1"/>
  <c r="AQ1982" i="4"/>
  <c r="AQ145" i="4"/>
  <c r="P145" i="4"/>
  <c r="AQ822" i="4"/>
  <c r="AQ1578" i="4"/>
  <c r="P31" i="4"/>
  <c r="AQ31" i="4"/>
  <c r="AQ363" i="4"/>
  <c r="AQ1897" i="4"/>
  <c r="AQ783" i="4"/>
  <c r="P783" i="4" s="1"/>
  <c r="AQ1906" i="4"/>
  <c r="AQ429" i="4"/>
  <c r="AQ1594" i="4"/>
  <c r="AQ477" i="4"/>
  <c r="P477" i="4" s="1"/>
  <c r="AQ878" i="4"/>
  <c r="AQ1720" i="4"/>
  <c r="AQ571" i="4"/>
  <c r="P571" i="4" s="1"/>
  <c r="AQ537" i="4"/>
  <c r="P537" i="4" s="1"/>
  <c r="AQ518" i="4"/>
  <c r="P518" i="4" s="1"/>
  <c r="AQ99" i="4"/>
  <c r="AQ1558" i="4"/>
  <c r="AQ990" i="4"/>
  <c r="P990" i="4" s="1"/>
  <c r="AQ1056" i="4"/>
  <c r="P1056" i="4" s="1"/>
  <c r="AQ1571" i="4"/>
  <c r="AQ389" i="4"/>
  <c r="AQ1715" i="4"/>
  <c r="AQ1127" i="4"/>
  <c r="P1127" i="4" s="1"/>
  <c r="AQ1497" i="4"/>
  <c r="AQ1258" i="4"/>
  <c r="AQ1094" i="4"/>
  <c r="P1094" i="4" s="1"/>
  <c r="AQ1082" i="4"/>
  <c r="P1082" i="4" s="1"/>
  <c r="AQ1736" i="4"/>
  <c r="AQ1918" i="4"/>
  <c r="AQ1985" i="4"/>
  <c r="AQ763" i="4"/>
  <c r="P763" i="4" s="1"/>
  <c r="AQ1699" i="4"/>
  <c r="AQ533" i="4"/>
  <c r="P533" i="4" s="1"/>
  <c r="AQ1760" i="4"/>
  <c r="AQ770" i="4"/>
  <c r="AQ649" i="4"/>
  <c r="AQ705" i="4"/>
  <c r="P705" i="4" s="1"/>
  <c r="AQ1086" i="4"/>
  <c r="P1086" i="4" s="1"/>
  <c r="AQ1844" i="4"/>
  <c r="AQ789" i="4"/>
  <c r="AQ269" i="4"/>
  <c r="AQ1801" i="4"/>
  <c r="AQ1473" i="4"/>
  <c r="P1473" i="4" s="1"/>
  <c r="AQ100" i="4"/>
  <c r="AQ117" i="4"/>
  <c r="AQ606" i="4"/>
  <c r="P606" i="4" s="1"/>
  <c r="AQ1190" i="4"/>
  <c r="P1190" i="4" s="1"/>
  <c r="AQ175" i="4"/>
  <c r="AQ605" i="4"/>
  <c r="P605" i="4" s="1"/>
  <c r="AQ453" i="4"/>
  <c r="P453" i="4" s="1"/>
  <c r="AQ478" i="4"/>
  <c r="P478" i="4" s="1"/>
  <c r="AQ432" i="4"/>
  <c r="AQ951" i="4"/>
  <c r="P951" i="4" s="1"/>
  <c r="AQ276" i="4"/>
  <c r="P276" i="4"/>
  <c r="AQ1537" i="4"/>
  <c r="AQ1016" i="4"/>
  <c r="AQ840" i="4"/>
  <c r="AQ1806" i="4"/>
  <c r="P295" i="4"/>
  <c r="AQ295" i="4"/>
  <c r="AQ569" i="4"/>
  <c r="AQ1268" i="4"/>
  <c r="AQ1944" i="4"/>
  <c r="P1944" i="4" s="1"/>
  <c r="AQ494" i="4"/>
  <c r="P494" i="4" s="1"/>
  <c r="AQ1106" i="4"/>
  <c r="AQ1453" i="4"/>
  <c r="AQ598" i="4"/>
  <c r="P598" i="4" s="1"/>
  <c r="AQ1306" i="4"/>
  <c r="AQ1308" i="4"/>
  <c r="AQ185" i="4"/>
  <c r="AQ471" i="4"/>
  <c r="P471" i="4" s="1"/>
  <c r="AQ466" i="4"/>
  <c r="P466" i="4" s="1"/>
  <c r="AQ803" i="4"/>
  <c r="AQ1250" i="4"/>
  <c r="AQ1617" i="4"/>
  <c r="AQ1174" i="4"/>
  <c r="P1174" i="4" s="1"/>
  <c r="AQ1787" i="4"/>
  <c r="AQ967" i="4"/>
  <c r="P967" i="4" s="1"/>
  <c r="AQ1469" i="4"/>
  <c r="AQ1026" i="4"/>
  <c r="P1026" i="4" s="1"/>
  <c r="AQ1826" i="4"/>
  <c r="AQ1898" i="4"/>
  <c r="AQ1713" i="4"/>
  <c r="AQ906" i="4"/>
  <c r="P906" i="4" s="1"/>
  <c r="AQ1204" i="4"/>
  <c r="AQ67" i="4"/>
  <c r="AQ520" i="4"/>
  <c r="P520" i="4" s="1"/>
  <c r="AQ696" i="4"/>
  <c r="AQ321" i="4"/>
  <c r="AQ147" i="4"/>
  <c r="AQ876" i="4"/>
  <c r="AQ1797" i="4"/>
  <c r="P1797" i="4" s="1"/>
  <c r="AQ299" i="4"/>
  <c r="AQ315" i="4"/>
  <c r="AQ692" i="4"/>
  <c r="AQ369" i="4"/>
  <c r="AQ955" i="4"/>
  <c r="AQ1780" i="4"/>
  <c r="AQ364" i="4"/>
  <c r="P271" i="4"/>
  <c r="AQ271" i="4"/>
  <c r="AQ1302" i="4"/>
  <c r="AQ704" i="4"/>
  <c r="AQ479" i="4"/>
  <c r="P479" i="4" s="1"/>
  <c r="AQ1536" i="4"/>
  <c r="P1536" i="4" s="1"/>
  <c r="AQ1018" i="4"/>
  <c r="AQ1359" i="4"/>
  <c r="P1359" i="4" s="1"/>
  <c r="AQ1775" i="4"/>
  <c r="AQ1674" i="4"/>
  <c r="P1674" i="4" s="1"/>
  <c r="AQ891" i="4"/>
  <c r="AQ1991" i="4"/>
  <c r="AQ1591" i="4"/>
  <c r="P1591" i="4" s="1"/>
  <c r="AQ1405" i="4"/>
  <c r="P1405" i="4" s="1"/>
  <c r="AQ1911" i="4"/>
  <c r="AQ863" i="4"/>
  <c r="P863" i="4" s="1"/>
  <c r="AQ766" i="4"/>
  <c r="AQ544" i="4"/>
  <c r="P544" i="4" s="1"/>
  <c r="AQ279" i="4"/>
  <c r="AQ772" i="4"/>
  <c r="AQ1885" i="4"/>
  <c r="P1885" i="4" s="1"/>
  <c r="AQ305" i="4"/>
  <c r="AQ652" i="4"/>
  <c r="AQ211" i="4"/>
  <c r="AQ820" i="4"/>
  <c r="AQ1805" i="4"/>
  <c r="P1805" i="4" s="1"/>
  <c r="AQ1845" i="4"/>
  <c r="AQ1823" i="4"/>
  <c r="AQ1546" i="4"/>
  <c r="AQ1607" i="4"/>
  <c r="AQ1942" i="4"/>
  <c r="AQ1969" i="4"/>
  <c r="AQ1987" i="4"/>
  <c r="AQ1936" i="4"/>
  <c r="P1936" i="4" s="1"/>
  <c r="AQ1976" i="4"/>
  <c r="P1976" i="4" s="1"/>
  <c r="AQ809" i="4"/>
  <c r="P809" i="4" s="1"/>
  <c r="AQ1101" i="4"/>
  <c r="P1101" i="4" s="1"/>
  <c r="AQ915" i="4"/>
  <c r="AQ858" i="4"/>
  <c r="AQ1939" i="4"/>
  <c r="AQ1032" i="4"/>
  <c r="P1032" i="4" s="1"/>
  <c r="P155" i="4"/>
  <c r="AQ155" i="4"/>
  <c r="AQ130" i="4"/>
  <c r="AQ358" i="4"/>
  <c r="AQ2001" i="4"/>
  <c r="P2001" i="4" s="1"/>
  <c r="AQ1759" i="4"/>
  <c r="AQ1064" i="4"/>
  <c r="AQ468" i="4"/>
  <c r="P468" i="4" s="1"/>
  <c r="AQ663" i="4"/>
  <c r="P663" i="4" s="1"/>
  <c r="AQ125" i="4"/>
  <c r="P125" i="4"/>
  <c r="AQ1407" i="4"/>
  <c r="AQ146" i="4"/>
  <c r="AQ1338" i="4"/>
  <c r="AQ540" i="4"/>
  <c r="P540" i="4" s="1"/>
  <c r="AQ93" i="4"/>
  <c r="P93" i="4"/>
  <c r="AQ25" i="4"/>
  <c r="AQ241" i="4"/>
  <c r="AQ735" i="4"/>
  <c r="P735" i="4" s="1"/>
  <c r="AQ52" i="4"/>
  <c r="AQ413" i="4"/>
  <c r="AQ517" i="4"/>
  <c r="P517" i="4" s="1"/>
  <c r="AQ1168" i="4"/>
  <c r="P1168" i="4" s="1"/>
  <c r="AQ491" i="4"/>
  <c r="P491" i="4" s="1"/>
  <c r="AQ173" i="4"/>
  <c r="AQ1013" i="4"/>
  <c r="P1013" i="4" s="1"/>
  <c r="AQ1551" i="4"/>
  <c r="P1551" i="4" s="1"/>
  <c r="AQ1528" i="4"/>
  <c r="AQ176" i="4"/>
  <c r="AQ1454" i="4"/>
  <c r="AQ1171" i="4"/>
  <c r="P1171" i="4" s="1"/>
  <c r="AQ1184" i="4"/>
  <c r="AQ84" i="4"/>
  <c r="AQ1848" i="4"/>
  <c r="AQ1078" i="4"/>
  <c r="P1078" i="4" s="1"/>
  <c r="AQ312" i="4"/>
  <c r="P312" i="4"/>
  <c r="AQ107" i="4"/>
  <c r="AQ1360" i="4"/>
  <c r="AQ388" i="4"/>
  <c r="P388" i="4"/>
  <c r="AQ79" i="4"/>
  <c r="AQ950" i="4"/>
  <c r="P950" i="4" s="1"/>
  <c r="AQ921" i="4"/>
  <c r="P921" i="4" s="1"/>
  <c r="AQ900" i="4"/>
  <c r="P900" i="4" s="1"/>
  <c r="AQ45" i="4"/>
  <c r="AQ744" i="4"/>
  <c r="AQ311" i="4"/>
  <c r="AQ1187" i="4"/>
  <c r="P1187" i="4" s="1"/>
  <c r="AQ1041" i="4"/>
  <c r="P1041" i="4" s="1"/>
  <c r="AQ149" i="4"/>
  <c r="AQ1193" i="4"/>
  <c r="P1193" i="4" s="1"/>
  <c r="AQ342" i="4"/>
  <c r="AQ1476" i="4"/>
  <c r="AQ941" i="4"/>
  <c r="P941" i="4" s="1"/>
  <c r="AQ222" i="4"/>
  <c r="AQ1112" i="4"/>
  <c r="P1112" i="4" s="1"/>
  <c r="AQ1031" i="4"/>
  <c r="P1031" i="4" s="1"/>
  <c r="AQ581" i="4"/>
  <c r="P581" i="4" s="1"/>
  <c r="AQ212" i="4"/>
  <c r="AQ1197" i="4"/>
  <c r="P1197" i="4" s="1"/>
  <c r="AQ290" i="4"/>
  <c r="AQ1351" i="4"/>
  <c r="P1351" i="4" s="1"/>
  <c r="AQ503" i="4"/>
  <c r="P503" i="4" s="1"/>
  <c r="AQ1959" i="4"/>
  <c r="AQ418" i="4"/>
  <c r="P418" i="4"/>
  <c r="AQ1098" i="4"/>
  <c r="P1098" i="4" s="1"/>
  <c r="AQ1181" i="4"/>
  <c r="P1181" i="4" s="1"/>
  <c r="AQ1863" i="4"/>
  <c r="P1863" i="4" s="1"/>
  <c r="AQ1202" i="4"/>
  <c r="P1202" i="4" s="1"/>
  <c r="AQ1323" i="4"/>
  <c r="P1323" i="4" s="1"/>
  <c r="AQ1015" i="4"/>
  <c r="P1015" i="4" s="1"/>
  <c r="AQ1917" i="4"/>
  <c r="AQ489" i="4"/>
  <c r="P489" i="4" s="1"/>
  <c r="AQ451" i="4"/>
  <c r="P451" i="4" s="1"/>
  <c r="AQ58" i="4"/>
  <c r="AQ793" i="4"/>
  <c r="P793" i="4" s="1"/>
  <c r="AQ923" i="4"/>
  <c r="P923" i="4" s="1"/>
  <c r="AQ1200" i="4"/>
  <c r="P1200" i="4" s="1"/>
  <c r="AQ796" i="4"/>
  <c r="AQ448" i="4"/>
  <c r="P448" i="4" s="1"/>
  <c r="AQ781" i="4"/>
  <c r="P781" i="4" s="1"/>
  <c r="AQ1663" i="4"/>
  <c r="AQ742" i="4"/>
  <c r="AQ1434" i="4"/>
  <c r="AQ1224" i="4"/>
  <c r="AQ930" i="4"/>
  <c r="P930" i="4" s="1"/>
  <c r="AQ1291" i="4"/>
  <c r="P1291" i="4" s="1"/>
  <c r="AQ115" i="4"/>
  <c r="AQ676" i="4"/>
  <c r="AQ1556" i="4"/>
  <c r="AQ681" i="4"/>
  <c r="P681" i="4" s="1"/>
  <c r="AQ1199" i="4"/>
  <c r="P1199" i="4" s="1"/>
  <c r="AQ1957" i="4"/>
  <c r="AQ1361" i="4"/>
  <c r="P1361" i="4" s="1"/>
  <c r="AQ1245" i="4"/>
  <c r="P1245" i="4" s="1"/>
  <c r="AQ193" i="4"/>
  <c r="AQ243" i="4"/>
  <c r="AQ1553" i="4"/>
  <c r="AQ504" i="4"/>
  <c r="P504" i="4" s="1"/>
  <c r="AQ1522" i="4"/>
  <c r="AQ741" i="4"/>
  <c r="P741" i="4" s="1"/>
  <c r="AQ654" i="4"/>
  <c r="P654" i="4" s="1"/>
  <c r="AQ231" i="4"/>
  <c r="AQ1831" i="4"/>
  <c r="AQ618" i="4"/>
  <c r="P618" i="4" s="1"/>
  <c r="AQ727" i="4"/>
  <c r="P727" i="4" s="1"/>
  <c r="AQ291" i="4"/>
  <c r="AQ1846" i="4"/>
  <c r="P1846" i="4" s="1"/>
  <c r="AQ1134" i="4"/>
  <c r="P1134" i="4" s="1"/>
  <c r="AQ379" i="4"/>
  <c r="AQ1188" i="4"/>
  <c r="P1188" i="4" s="1"/>
  <c r="AQ621" i="4"/>
  <c r="P621" i="4" s="1"/>
  <c r="AQ467" i="4"/>
  <c r="P467" i="4" s="1"/>
  <c r="AQ1851" i="4"/>
  <c r="AQ1391" i="4"/>
  <c r="P1391" i="4" s="1"/>
  <c r="AQ1727" i="4"/>
  <c r="AQ807" i="4"/>
  <c r="P807" i="4" s="1"/>
  <c r="AQ328" i="4"/>
  <c r="AQ1518" i="4"/>
  <c r="AQ715" i="4"/>
  <c r="P715" i="4" s="1"/>
  <c r="AQ1470" i="4"/>
  <c r="AQ1870" i="4"/>
  <c r="AQ1887" i="4"/>
  <c r="AQ1631" i="4"/>
  <c r="P1631" i="4" s="1"/>
  <c r="AQ1625" i="4"/>
  <c r="AQ1630" i="4"/>
  <c r="AQ1654" i="4"/>
  <c r="AQ1230" i="4"/>
  <c r="AQ1475" i="4"/>
  <c r="AQ1092" i="4"/>
  <c r="P1092" i="4" s="1"/>
  <c r="AQ1733" i="4"/>
  <c r="AQ582" i="4"/>
  <c r="P582" i="4" s="1"/>
  <c r="AQ1029" i="4"/>
  <c r="P1029" i="4" s="1"/>
  <c r="AQ1608" i="4"/>
  <c r="AQ1459" i="4"/>
  <c r="AQ408" i="4"/>
  <c r="AQ867" i="4"/>
  <c r="P867" i="4" s="1"/>
  <c r="AQ77" i="4"/>
  <c r="AQ907" i="4"/>
  <c r="AQ688" i="4"/>
  <c r="AQ1363" i="4"/>
  <c r="P1363" i="4" s="1"/>
  <c r="AQ1555" i="4"/>
  <c r="AQ1212" i="4"/>
  <c r="AQ1520" i="4"/>
  <c r="AQ1833" i="4"/>
  <c r="AQ1634" i="4"/>
  <c r="AQ759" i="4"/>
  <c r="P759" i="4" s="1"/>
  <c r="AQ1186" i="4"/>
  <c r="P1186" i="4" s="1"/>
  <c r="AQ1602" i="4"/>
  <c r="AQ529" i="4"/>
  <c r="P529" i="4" s="1"/>
  <c r="AQ1697" i="4"/>
  <c r="AQ1030" i="4"/>
  <c r="P1030" i="4" s="1"/>
  <c r="AQ435" i="4"/>
  <c r="P435" i="4" s="1"/>
  <c r="AQ1881" i="4"/>
  <c r="AQ1613" i="4"/>
  <c r="AQ1937" i="4"/>
  <c r="P1937" i="4" s="1"/>
  <c r="AQ1389" i="4"/>
  <c r="P1389" i="4" s="1"/>
  <c r="AQ1288" i="4"/>
  <c r="AQ1896" i="4"/>
  <c r="AQ971" i="4"/>
  <c r="P971" i="4" s="1"/>
  <c r="AQ566" i="4"/>
  <c r="P566" i="4" s="1"/>
  <c r="AQ1243" i="4"/>
  <c r="P1243" i="4" s="1"/>
  <c r="AQ1297" i="4"/>
  <c r="P1297" i="4" s="1"/>
  <c r="AQ1986" i="4"/>
  <c r="P1986" i="4" s="1"/>
  <c r="AQ1860" i="4"/>
  <c r="AQ1606" i="4"/>
  <c r="AQ1992" i="4"/>
  <c r="AQ1467" i="4"/>
  <c r="AQ810" i="4"/>
  <c r="AQ893" i="4"/>
  <c r="P893" i="4" s="1"/>
  <c r="AQ721" i="4"/>
  <c r="P721" i="4" s="1"/>
  <c r="AQ1080" i="4"/>
  <c r="P1080" i="4" s="1"/>
  <c r="AQ1293" i="4"/>
  <c r="P1293" i="4" s="1"/>
  <c r="AQ904" i="4"/>
  <c r="P904" i="4" s="1"/>
  <c r="AQ95" i="4"/>
  <c r="AQ140" i="4"/>
  <c r="AQ228" i="4"/>
  <c r="P228" i="4"/>
  <c r="AQ440" i="4"/>
  <c r="P440" i="4" s="1"/>
  <c r="AQ873" i="4"/>
  <c r="P873" i="4" s="1"/>
  <c r="AQ1223" i="4"/>
  <c r="P1223" i="4" s="1"/>
  <c r="AQ708" i="4"/>
  <c r="AQ157" i="4"/>
  <c r="AQ55" i="4"/>
  <c r="AQ1752" i="4"/>
  <c r="AQ1043" i="4"/>
  <c r="P1043" i="4" s="1"/>
  <c r="AQ62" i="4"/>
  <c r="AQ1968" i="4"/>
  <c r="AQ1610" i="4"/>
  <c r="AQ404" i="4"/>
  <c r="AQ391" i="4"/>
  <c r="AQ864" i="4"/>
  <c r="AQ1128" i="4"/>
  <c r="P1128" i="4" s="1"/>
  <c r="AQ483" i="4"/>
  <c r="P483" i="4" s="1"/>
  <c r="AQ956" i="4"/>
  <c r="P956" i="4" s="1"/>
  <c r="AQ562" i="4"/>
  <c r="P562" i="4" s="1"/>
  <c r="AQ1368" i="4"/>
  <c r="AQ768" i="4"/>
  <c r="AQ1100" i="4"/>
  <c r="P1100" i="4" s="1"/>
  <c r="AQ400" i="4"/>
  <c r="AQ1116" i="4"/>
  <c r="P1116" i="4" s="1"/>
  <c r="AQ1238" i="4"/>
  <c r="AQ398" i="4"/>
  <c r="P398" i="4"/>
  <c r="AQ1800" i="4"/>
  <c r="AQ839" i="4"/>
  <c r="P839" i="4" s="1"/>
  <c r="AQ1408" i="4"/>
  <c r="AQ977" i="4"/>
  <c r="P977" i="4" s="1"/>
  <c r="AQ1283" i="4"/>
  <c r="P1283" i="4" s="1"/>
  <c r="AQ1950" i="4"/>
  <c r="AQ1167" i="4"/>
  <c r="P1167" i="4" s="1"/>
  <c r="AQ476" i="4"/>
  <c r="P476" i="4" s="1"/>
  <c r="AQ1322" i="4"/>
  <c r="AQ13" i="4"/>
  <c r="AQ575" i="4"/>
  <c r="P575" i="4" s="1"/>
  <c r="AQ1017" i="4"/>
  <c r="P1017" i="4" s="1"/>
  <c r="AQ1129" i="4"/>
  <c r="P1129" i="4" s="1"/>
  <c r="AQ1160" i="4"/>
  <c r="P1160" i="4" s="1"/>
  <c r="AQ1524" i="4"/>
  <c r="P1524" i="4" s="1"/>
  <c r="AQ1722" i="4"/>
  <c r="AQ1318" i="4"/>
  <c r="AQ831" i="4"/>
  <c r="P831" i="4" s="1"/>
  <c r="AQ690" i="4"/>
  <c r="AQ1205" i="4"/>
  <c r="P1205" i="4" s="1"/>
  <c r="AQ846" i="4"/>
  <c r="AQ441" i="4"/>
  <c r="P441" i="4" s="1"/>
  <c r="AQ248" i="4"/>
  <c r="P248" i="4"/>
  <c r="AQ419" i="4"/>
  <c r="P419" i="4" s="1"/>
  <c r="AQ565" i="4"/>
  <c r="P565" i="4" s="1"/>
  <c r="AQ460" i="4"/>
  <c r="P460" i="4" s="1"/>
  <c r="AQ555" i="4"/>
  <c r="P555" i="4" s="1"/>
  <c r="AQ459" i="4"/>
  <c r="P459" i="4" s="1"/>
  <c r="AQ1097" i="4"/>
  <c r="P1097" i="4" s="1"/>
  <c r="AQ1443" i="4"/>
  <c r="AQ180" i="4"/>
  <c r="P180" i="4"/>
  <c r="AQ68" i="4"/>
  <c r="P68" i="4"/>
  <c r="AQ390" i="4"/>
  <c r="AQ1682" i="4"/>
  <c r="AQ1504" i="4"/>
  <c r="P1504" i="4" s="1"/>
  <c r="AQ902" i="4"/>
  <c r="P902" i="4" s="1"/>
  <c r="AQ608" i="4"/>
  <c r="P608" i="4" s="1"/>
  <c r="AQ965" i="4"/>
  <c r="P965" i="4" s="1"/>
  <c r="AQ1182" i="4"/>
  <c r="P1182" i="4" s="1"/>
  <c r="AQ1102" i="4"/>
  <c r="P1102" i="4" s="1"/>
  <c r="AQ1111" i="4"/>
  <c r="P1111" i="4" s="1"/>
  <c r="AQ268" i="4"/>
  <c r="AQ326" i="4"/>
  <c r="AQ1515" i="4"/>
  <c r="AQ795" i="4"/>
  <c r="P795" i="4" s="1"/>
  <c r="AQ912" i="4"/>
  <c r="P912" i="4" s="1"/>
  <c r="AQ585" i="4"/>
  <c r="P585" i="4" s="1"/>
  <c r="AQ104" i="4"/>
  <c r="P104" i="4"/>
  <c r="AQ767" i="4"/>
  <c r="P767" i="4" s="1"/>
  <c r="AQ937" i="4"/>
  <c r="P937" i="4" s="1"/>
  <c r="AQ496" i="4"/>
  <c r="P496" i="4" s="1"/>
  <c r="AQ208" i="4"/>
  <c r="P208" i="4"/>
  <c r="AQ278" i="4"/>
  <c r="AQ27" i="4"/>
  <c r="AQ1037" i="4"/>
  <c r="P1037" i="4" s="1"/>
  <c r="AQ638" i="4"/>
  <c r="P638" i="4" s="1"/>
  <c r="AQ1593" i="4"/>
  <c r="AQ1169" i="4"/>
  <c r="P1169" i="4" s="1"/>
  <c r="AQ1452" i="4"/>
  <c r="AQ674" i="4"/>
  <c r="AQ1377" i="4"/>
  <c r="P1377" i="4" s="1"/>
  <c r="AQ962" i="4"/>
  <c r="P962" i="4" s="1"/>
  <c r="AQ186" i="4"/>
  <c r="AQ1315" i="4"/>
  <c r="P1315" i="4" s="1"/>
  <c r="AQ1177" i="4"/>
  <c r="P1177" i="4" s="1"/>
  <c r="AQ1146" i="4"/>
  <c r="P1146" i="4" s="1"/>
  <c r="AQ1105" i="4"/>
  <c r="P1105" i="4" s="1"/>
  <c r="AQ928" i="4"/>
  <c r="P928" i="4" s="1"/>
  <c r="AQ1262" i="4"/>
  <c r="AQ1069" i="4"/>
  <c r="P1069" i="4" s="1"/>
  <c r="AQ1640" i="4"/>
  <c r="AQ1889" i="4"/>
  <c r="P1889" i="4" s="1"/>
  <c r="AQ1930" i="4"/>
  <c r="AQ1114" i="4"/>
  <c r="P1114" i="4" s="1"/>
  <c r="AQ886" i="4"/>
  <c r="P235" i="4"/>
  <c r="AQ235" i="4"/>
  <c r="AQ329" i="4"/>
  <c r="AQ439" i="4"/>
  <c r="P439" i="4" s="1"/>
  <c r="AQ626" i="4"/>
  <c r="P626" i="4" s="1"/>
  <c r="AQ1003" i="4"/>
  <c r="P1003" i="4" s="1"/>
  <c r="AQ1061" i="4"/>
  <c r="P1061" i="4" s="1"/>
  <c r="AQ1990" i="4"/>
  <c r="AQ832" i="4"/>
  <c r="AQ261" i="4"/>
  <c r="P261" i="4"/>
  <c r="AQ1136" i="4"/>
  <c r="P1136" i="4" s="1"/>
  <c r="AQ802" i="4"/>
  <c r="AQ1135" i="4"/>
  <c r="P1135" i="4" s="1"/>
  <c r="AQ1077" i="4"/>
  <c r="P1077" i="4" s="1"/>
  <c r="AQ1943" i="4"/>
  <c r="AQ1519" i="4"/>
  <c r="AQ1913" i="4"/>
  <c r="AQ780" i="4"/>
  <c r="AQ924" i="4"/>
  <c r="P924" i="4" s="1"/>
  <c r="AQ360" i="4"/>
  <c r="AQ220" i="4"/>
  <c r="P43" i="4"/>
  <c r="AQ43" i="4"/>
  <c r="AQ1951" i="4"/>
  <c r="AQ1919" i="4"/>
  <c r="AQ9" i="4"/>
  <c r="AQ1438" i="4"/>
  <c r="AQ1170" i="4"/>
  <c r="P1170" i="4" s="1"/>
  <c r="AQ861" i="4"/>
  <c r="P861" i="4" s="1"/>
  <c r="AQ1841" i="4"/>
  <c r="AQ1388" i="4"/>
  <c r="AQ1477" i="4"/>
  <c r="AQ256" i="4"/>
  <c r="AQ1874" i="4"/>
  <c r="AQ1217" i="4"/>
  <c r="P1217" i="4" s="1"/>
  <c r="AQ559" i="4"/>
  <c r="P559" i="4" s="1"/>
  <c r="AQ623" i="4"/>
  <c r="P623" i="4" s="1"/>
  <c r="AQ750" i="4"/>
  <c r="P59" i="4"/>
  <c r="AQ59" i="4"/>
  <c r="AQ1927" i="4"/>
  <c r="AQ1750" i="4"/>
  <c r="AQ1257" i="4"/>
  <c r="AQ238" i="4"/>
  <c r="AQ94" i="4"/>
  <c r="AQ323" i="4"/>
  <c r="AQ303" i="4"/>
  <c r="AQ958" i="4"/>
  <c r="P958" i="4" s="1"/>
  <c r="AQ1516" i="4"/>
  <c r="AQ1543" i="4"/>
  <c r="AQ827" i="4"/>
  <c r="P827" i="4" s="1"/>
  <c r="AQ1784" i="4"/>
  <c r="AQ981" i="4"/>
  <c r="P981" i="4" s="1"/>
  <c r="AQ583" i="4"/>
  <c r="P583" i="4" s="1"/>
  <c r="AQ738" i="4"/>
  <c r="AQ1840" i="4"/>
  <c r="AQ1279" i="4"/>
  <c r="P1279" i="4" s="1"/>
  <c r="AQ1803" i="4"/>
  <c r="AQ525" i="4"/>
  <c r="P525" i="4" s="1"/>
  <c r="AQ1179" i="4"/>
  <c r="P1179" i="4" s="1"/>
  <c r="AQ1688" i="4"/>
  <c r="AQ113" i="4"/>
  <c r="AQ396" i="4"/>
  <c r="AQ420" i="4"/>
  <c r="P420" i="4" s="1"/>
  <c r="AQ733" i="4"/>
  <c r="P733" i="4" s="1"/>
  <c r="AQ804" i="4"/>
  <c r="AQ148" i="4"/>
  <c r="AQ493" i="4"/>
  <c r="P493" i="4" s="1"/>
  <c r="AQ1022" i="4"/>
  <c r="P1022" i="4" s="1"/>
  <c r="AQ1007" i="4"/>
  <c r="P1007" i="4" s="1"/>
  <c r="AQ722" i="4"/>
  <c r="AQ1646" i="4"/>
  <c r="AQ1119" i="4"/>
  <c r="P1119" i="4" s="1"/>
  <c r="AQ1273" i="4"/>
  <c r="P1273" i="4" s="1"/>
  <c r="AQ277" i="4"/>
  <c r="AQ1419" i="4"/>
  <c r="P1419" i="4" s="1"/>
  <c r="AQ1902" i="4"/>
  <c r="AQ1495" i="4"/>
  <c r="AQ292" i="4"/>
  <c r="AQ1436" i="4"/>
  <c r="AQ1285" i="4"/>
  <c r="P1285" i="4" s="1"/>
  <c r="AQ39" i="4"/>
  <c r="AQ1272" i="4"/>
  <c r="AQ813" i="4"/>
  <c r="P813" i="4" s="1"/>
  <c r="AQ1039" i="4"/>
  <c r="P1039" i="4" s="1"/>
  <c r="AQ1541" i="4"/>
  <c r="AQ1586" i="4"/>
  <c r="AQ340" i="4"/>
  <c r="AQ1769" i="4"/>
  <c r="AQ1705" i="4"/>
  <c r="AQ1559" i="4"/>
  <c r="AQ1333" i="4"/>
  <c r="P1333" i="4" s="1"/>
  <c r="AQ1510" i="4"/>
  <c r="AQ2000" i="4"/>
  <c r="AQ1570" i="4"/>
  <c r="AQ526" i="4"/>
  <c r="P526" i="4" s="1"/>
  <c r="AQ151" i="4"/>
  <c r="AQ1396" i="4"/>
  <c r="AQ240" i="4"/>
  <c r="AQ641" i="4"/>
  <c r="P641" i="4" s="1"/>
  <c r="AQ1544" i="4"/>
  <c r="AQ497" i="4"/>
  <c r="P497" i="4" s="1"/>
  <c r="AQ1700" i="4"/>
  <c r="AQ306" i="4"/>
  <c r="AQ1581" i="4"/>
  <c r="AQ615" i="4"/>
  <c r="P615" i="4" s="1"/>
  <c r="AQ1820" i="4"/>
  <c r="AQ849" i="4"/>
  <c r="P849" i="4" s="1"/>
  <c r="AQ1660" i="4"/>
  <c r="AQ881" i="4"/>
  <c r="P881" i="4" s="1"/>
  <c r="AQ755" i="4"/>
  <c r="AQ1880" i="4"/>
  <c r="AQ50" i="4"/>
  <c r="AQ196" i="4"/>
  <c r="AQ352" i="4"/>
  <c r="AQ462" i="4"/>
  <c r="P462" i="4" s="1"/>
  <c r="AQ723" i="4"/>
  <c r="P723" i="4" s="1"/>
  <c r="AQ131" i="4"/>
  <c r="AQ1072" i="4"/>
  <c r="AQ377" i="4"/>
  <c r="AQ748" i="4"/>
  <c r="AQ909" i="4"/>
  <c r="P909" i="4" s="1"/>
  <c r="AQ1065" i="4"/>
  <c r="AQ1499" i="4"/>
  <c r="AQ106" i="4"/>
  <c r="AQ1448" i="4"/>
  <c r="AQ449" i="4"/>
  <c r="AQ1893" i="4"/>
  <c r="AQ1955" i="4"/>
  <c r="AQ335" i="4"/>
  <c r="AQ1002" i="4"/>
  <c r="AQ63" i="4"/>
  <c r="AQ1637" i="4"/>
  <c r="AQ1834" i="4"/>
  <c r="AQ1708" i="4"/>
  <c r="AQ1855" i="4"/>
  <c r="AQ1314" i="4"/>
  <c r="AQ509" i="4"/>
  <c r="P509" i="4" s="1"/>
  <c r="AQ1464" i="4"/>
  <c r="AQ647" i="4"/>
  <c r="P647" i="4" s="1"/>
  <c r="AQ609" i="4"/>
  <c r="P609" i="4" s="1"/>
  <c r="AQ1832" i="4"/>
  <c r="AQ926" i="4"/>
  <c r="AQ671" i="4"/>
  <c r="P671" i="4" s="1"/>
  <c r="AQ1779" i="4"/>
  <c r="AQ1198" i="4"/>
  <c r="P1198" i="4" s="1"/>
  <c r="AQ1350" i="4"/>
  <c r="AQ1876" i="4"/>
  <c r="AQ860" i="4"/>
  <c r="AQ1426" i="4"/>
  <c r="AQ1929" i="4"/>
  <c r="AQ1935" i="4"/>
  <c r="AQ1768" i="4"/>
  <c r="AQ1206" i="4"/>
  <c r="P1206" i="4" s="1"/>
  <c r="AQ1196" i="4"/>
  <c r="AQ383" i="4"/>
  <c r="AQ870" i="4"/>
  <c r="AQ1868" i="4"/>
  <c r="AQ771" i="4"/>
  <c r="AQ1849" i="4"/>
  <c r="AQ1729" i="4"/>
  <c r="AQ1731" i="4"/>
  <c r="AQ495" i="4"/>
  <c r="AQ1140" i="4"/>
  <c r="P1140" i="4" s="1"/>
  <c r="AQ251" i="4"/>
  <c r="AQ1719" i="4"/>
  <c r="AQ91" i="4"/>
  <c r="AQ1793" i="4"/>
  <c r="AQ1745" i="4"/>
  <c r="AQ633" i="4"/>
  <c r="P633" i="4" s="1"/>
  <c r="AQ1472" i="4"/>
  <c r="AQ1523" i="4"/>
  <c r="AQ1931" i="4"/>
  <c r="AQ1229" i="4"/>
  <c r="P1229" i="4" s="1"/>
  <c r="AQ1923" i="4"/>
  <c r="AQ1161" i="4"/>
  <c r="P1161" i="4" s="1"/>
  <c r="AQ265" i="4"/>
  <c r="AQ1103" i="4"/>
  <c r="P1103" i="4" s="1"/>
  <c r="AQ1856" i="4"/>
  <c r="AQ1685" i="4"/>
  <c r="AQ657" i="4"/>
  <c r="P657" i="4" s="1"/>
  <c r="AQ1762" i="4"/>
  <c r="AQ1148" i="4"/>
  <c r="AQ1247" i="4"/>
  <c r="P1247" i="4" s="1"/>
  <c r="AQ159" i="4"/>
  <c r="AQ1422" i="4"/>
  <c r="AQ1737" i="4"/>
  <c r="AQ327" i="4"/>
  <c r="AQ1589" i="4"/>
  <c r="AQ1711" i="4"/>
  <c r="AQ1433" i="4"/>
  <c r="AQ1653" i="4"/>
  <c r="AQ1120" i="4"/>
  <c r="P1120" i="4" s="1"/>
  <c r="AQ486" i="4"/>
  <c r="P486" i="4" s="1"/>
  <c r="AQ1057" i="4"/>
  <c r="AQ1995" i="4"/>
  <c r="AQ885" i="4"/>
  <c r="P885" i="4" s="1"/>
  <c r="AQ897" i="4"/>
  <c r="P897" i="4" s="1"/>
  <c r="AQ1460" i="4"/>
  <c r="AQ1058" i="4"/>
  <c r="AQ625" i="4"/>
  <c r="AQ371" i="4"/>
  <c r="AQ184" i="4"/>
  <c r="AQ1020" i="4"/>
  <c r="AQ1203" i="4"/>
  <c r="AQ743" i="4"/>
  <c r="AQ1236" i="4"/>
  <c r="AQ642" i="4"/>
  <c r="AQ984" i="4"/>
  <c r="AQ1123" i="4"/>
  <c r="AQ484" i="4"/>
  <c r="AQ1246" i="4"/>
  <c r="AQ83" i="4"/>
  <c r="AQ457" i="4"/>
  <c r="AQ141" i="4"/>
  <c r="AQ991" i="4"/>
  <c r="AQ1979" i="4"/>
  <c r="AQ1901" i="4"/>
  <c r="AQ1588" i="4"/>
  <c r="AQ244" i="4"/>
  <c r="AQ612" i="4"/>
  <c r="AQ381" i="4"/>
  <c r="AQ1107" i="4"/>
  <c r="AQ538" i="4"/>
  <c r="AQ1275" i="4"/>
  <c r="AQ1050" i="4"/>
  <c r="AQ653" i="4"/>
  <c r="AQ595" i="4"/>
  <c r="AQ1894" i="4"/>
  <c r="AQ1984" i="4"/>
  <c r="AQ414" i="4"/>
  <c r="AQ250" i="4"/>
  <c r="AQ888" i="4"/>
  <c r="AQ1008" i="4"/>
  <c r="AQ1583" i="4"/>
  <c r="AQ1357" i="4"/>
  <c r="AQ712" i="4"/>
  <c r="AQ1753" i="4"/>
  <c r="AQ769" i="4"/>
  <c r="AQ1954" i="4"/>
  <c r="AQ1284" i="4"/>
  <c r="AQ1122" i="4"/>
  <c r="AQ964" i="4"/>
  <c r="AQ1621" i="4"/>
  <c r="AQ1821" i="4"/>
  <c r="AQ1946" i="4"/>
  <c r="AQ433" i="4"/>
  <c r="AQ1671" i="4"/>
  <c r="AQ1063" i="4"/>
  <c r="AQ613" i="4"/>
  <c r="AQ700" i="4"/>
  <c r="AQ1402" i="4"/>
  <c r="AQ1560" i="4"/>
  <c r="AQ191" i="4"/>
  <c r="AQ1724" i="4"/>
  <c r="AQ515" i="4"/>
  <c r="AQ1413" i="4"/>
  <c r="AQ1319" i="4"/>
  <c r="AQ693" i="4"/>
  <c r="AQ1447" i="4"/>
  <c r="AQ1568" i="4"/>
  <c r="AQ1983" i="4"/>
  <c r="AQ1605" i="4"/>
  <c r="AQ1997" i="4"/>
  <c r="AQ257" i="4"/>
  <c r="AQ1771" i="4"/>
  <c r="AQ425" i="4"/>
  <c r="AQ1947" i="4"/>
  <c r="AQ1501" i="4"/>
  <c r="AQ201" i="4"/>
  <c r="AQ940" i="4"/>
  <c r="AQ777" i="4"/>
  <c r="AQ417" i="4"/>
  <c r="AQ1726" i="4"/>
  <c r="AQ1754" i="4"/>
  <c r="AQ1773" i="4"/>
  <c r="AQ954" i="4"/>
  <c r="AQ1403" i="4"/>
  <c r="AQ1344" i="4"/>
  <c r="AQ209" i="4"/>
  <c r="AQ622" i="4"/>
  <c r="AQ1882" i="4"/>
  <c r="AQ1680" i="4"/>
  <c r="AQ1172" i="4"/>
  <c r="AQ1721" i="4"/>
  <c r="AQ1278" i="4"/>
  <c r="AQ1757" i="4"/>
  <c r="AQ121" i="4"/>
  <c r="AQ293" i="4"/>
  <c r="AQ71" i="4"/>
  <c r="AQ1965" i="4"/>
  <c r="AQ982" i="4"/>
  <c r="AQ1244" i="4"/>
  <c r="AQ1014" i="4"/>
  <c r="AQ1777" i="4"/>
  <c r="AQ1124" i="4"/>
  <c r="AQ139" i="4"/>
  <c r="AQ1910" i="4"/>
  <c r="AQ724" i="4"/>
  <c r="AQ1421" i="4"/>
  <c r="AQ1488" i="4"/>
  <c r="AQ1869" i="4"/>
  <c r="AQ409" i="4"/>
  <c r="AQ597" i="4"/>
  <c r="AQ1507" i="4"/>
  <c r="AQ1411" i="4"/>
  <c r="AQ1582" i="4"/>
  <c r="AQ1175" i="4"/>
  <c r="AQ713" i="4"/>
  <c r="AQ1575" i="4"/>
  <c r="AQ51" i="4"/>
  <c r="AQ1859" i="4"/>
  <c r="AQ1303" i="4"/>
  <c r="AQ709" i="4"/>
  <c r="AQ665" i="4"/>
  <c r="AQ871" i="4"/>
  <c r="AQ1891" i="4"/>
  <c r="AQ1765" i="4"/>
  <c r="AQ600" i="4"/>
  <c r="AQ1925" i="4"/>
  <c r="AQ480" i="4"/>
  <c r="AQ1147" i="4"/>
  <c r="AQ267" i="4"/>
  <c r="AQ1542" i="4"/>
  <c r="AQ412" i="4"/>
  <c r="AQ461" i="4"/>
  <c r="AQ1115" i="4"/>
  <c r="AQ801" i="4"/>
  <c r="AQ999" i="4"/>
  <c r="AQ505" i="4"/>
  <c r="AQ1862" i="4"/>
  <c r="AQ948" i="4"/>
  <c r="AQ1296" i="4"/>
  <c r="AQ680" i="4"/>
  <c r="AQ1006" i="4"/>
  <c r="AQ1825" i="4"/>
  <c r="AQ1828" i="4"/>
  <c r="AQ1892" i="4"/>
  <c r="AQ648" i="4"/>
  <c r="AQ499" i="4"/>
  <c r="AQ601" i="4"/>
  <c r="AQ1485" i="4"/>
  <c r="AQ129" i="4"/>
  <c r="AQ1903" i="4"/>
  <c r="AQ1471" i="4"/>
  <c r="AQ1616" i="4"/>
  <c r="AQ69" i="4"/>
  <c r="AQ679" i="4"/>
  <c r="AQ1000" i="4"/>
  <c r="AQ1378" i="4"/>
  <c r="AQ1483" i="4"/>
  <c r="AQ1673" i="4"/>
  <c r="AQ502" i="4"/>
  <c r="AQ1376" i="4"/>
  <c r="AQ594" i="4"/>
  <c r="AQ519" i="4"/>
  <c r="AQ1446" i="4"/>
  <c r="AQ1853" i="4"/>
  <c r="AQ1362" i="4"/>
  <c r="AQ985" i="4"/>
  <c r="AQ1400" i="4"/>
  <c r="AQ1259" i="4"/>
  <c r="AQ1455" i="4"/>
  <c r="AQ365" i="4"/>
  <c r="AQ1972" i="4"/>
  <c r="AQ1514" i="4"/>
  <c r="AQ661" i="4"/>
  <c r="AQ1301" i="4"/>
  <c r="P1301" i="4" s="1"/>
  <c r="AQ1569" i="4"/>
  <c r="AQ1741" i="4"/>
  <c r="AQ1225" i="4"/>
  <c r="AQ1386" i="4"/>
  <c r="AQ339" i="4"/>
  <c r="AQ667" i="4"/>
  <c r="AQ1714" i="4"/>
  <c r="AQ1772" i="4"/>
  <c r="AQ1916" i="4"/>
  <c r="AQ1442" i="4"/>
  <c r="AQ177" i="4"/>
  <c r="AQ786" i="4"/>
  <c r="AQ697" i="4"/>
  <c r="AQ1329" i="4"/>
  <c r="AQ1707" i="4"/>
  <c r="AQ1461" i="4"/>
  <c r="AQ1629" i="4"/>
  <c r="AQ1642" i="4"/>
  <c r="AQ1628" i="4"/>
  <c r="AQ979" i="4"/>
  <c r="P979" i="4" s="1"/>
  <c r="AQ1517" i="4"/>
  <c r="AQ603" i="4"/>
  <c r="AQ357" i="4"/>
  <c r="AQ877" i="4"/>
  <c r="P877" i="4" s="1"/>
  <c r="AQ411" i="4"/>
  <c r="AQ1392" i="4"/>
  <c r="AQ1934" i="4"/>
  <c r="AQ472" i="4"/>
  <c r="P472" i="4" s="1"/>
  <c r="AQ1661" i="4"/>
  <c r="AQ1595" i="4"/>
  <c r="AQ1732" i="4"/>
  <c r="AQ1042" i="4"/>
  <c r="AQ740" i="4"/>
  <c r="AQ1647" i="4"/>
  <c r="AQ1425" i="4"/>
  <c r="P1425" i="4" s="1"/>
  <c r="AQ1867" i="4"/>
  <c r="AQ1503" i="4"/>
  <c r="AQ880" i="4"/>
  <c r="AQ1967" i="4"/>
  <c r="AQ1783" i="4"/>
  <c r="AQ975" i="4"/>
  <c r="P975" i="4" s="1"/>
  <c r="AQ1838" i="4"/>
  <c r="AQ1702" i="4"/>
  <c r="AQ1899" i="4"/>
  <c r="AQ1852" i="4"/>
  <c r="AQ1645" i="4"/>
  <c r="AQ1774" i="4"/>
  <c r="AQ1873" i="4"/>
  <c r="AQ361" i="4"/>
  <c r="AQ931" i="4"/>
  <c r="AQ490" i="4"/>
  <c r="P490" i="4" s="1"/>
  <c r="AQ1875" i="4"/>
  <c r="AQ1398" i="4"/>
  <c r="AQ1813" i="4"/>
  <c r="AQ1865" i="4"/>
  <c r="AQ1747" i="4"/>
  <c r="AQ1110" i="4"/>
  <c r="P1110" i="4" s="1"/>
  <c r="AQ1289" i="4"/>
  <c r="AQ1486" i="4"/>
  <c r="AQ527" i="4"/>
  <c r="AQ1579" i="4"/>
  <c r="AQ1922" i="4"/>
  <c r="AQ1895" i="4"/>
  <c r="AQ960" i="4"/>
  <c r="AQ1815" i="4"/>
  <c r="AQ1709" i="4"/>
  <c r="AQ262" i="4"/>
  <c r="AQ1879" i="4"/>
  <c r="AQ1666" i="4"/>
  <c r="AQ834" i="4"/>
  <c r="AQ943" i="4"/>
  <c r="P943" i="4" s="1"/>
  <c r="AQ1132" i="4"/>
  <c r="AQ1619" i="4"/>
  <c r="AQ1137" i="4"/>
  <c r="AQ1481" i="4"/>
  <c r="AQ607" i="4"/>
  <c r="AQ322" i="4"/>
  <c r="AQ1365" i="4"/>
  <c r="AQ1498" i="4"/>
  <c r="AQ1185" i="4"/>
  <c r="AQ978" i="4"/>
  <c r="P978" i="4" s="1"/>
  <c r="AQ1549" i="4"/>
  <c r="AQ1725" i="4"/>
  <c r="AQ1915" i="4"/>
  <c r="AQ1457" i="4"/>
  <c r="AQ317" i="4"/>
  <c r="AQ1687" i="4"/>
  <c r="AQ1509" i="4"/>
  <c r="AQ1424" i="4"/>
  <c r="AQ694" i="4"/>
  <c r="AQ1744" i="4"/>
  <c r="AQ1650" i="4"/>
  <c r="AQ1427" i="4"/>
  <c r="P1427" i="4" s="1"/>
  <c r="AQ1060" i="4"/>
  <c r="AQ1763" i="4"/>
  <c r="AQ1743" i="4"/>
  <c r="AQ1531" i="4"/>
  <c r="AQ1566" i="4"/>
  <c r="AQ1545" i="4"/>
  <c r="AQ853" i="4"/>
  <c r="AQ1290" i="4"/>
  <c r="AQ1643" i="4"/>
  <c r="AQ1458" i="4"/>
  <c r="AQ1858" i="4"/>
  <c r="AQ1975" i="4"/>
  <c r="AQ167" i="4"/>
  <c r="AQ1341" i="4"/>
  <c r="P1341" i="4" s="1"/>
  <c r="AQ845" i="4"/>
  <c r="AQ1221" i="4"/>
  <c r="P1221" i="4" s="1"/>
  <c r="AQ815" i="4"/>
  <c r="AQ1693" i="4"/>
  <c r="AQ1506" i="4"/>
  <c r="AQ672" i="4"/>
  <c r="AQ1977" i="4"/>
  <c r="AQ1799" i="4"/>
  <c r="AQ1399" i="4"/>
  <c r="AQ1133" i="4"/>
  <c r="P1133" i="4" s="1"/>
  <c r="AQ1912" i="4"/>
  <c r="AQ1463" i="4"/>
  <c r="AQ925" i="4"/>
  <c r="AQ1792" i="4"/>
  <c r="AQ1387" i="4"/>
  <c r="AQ1073" i="4"/>
  <c r="P1073" i="4" s="1"/>
  <c r="AQ263" i="4"/>
  <c r="AQ808" i="4"/>
  <c r="AQ1888" i="4"/>
  <c r="AQ112" i="4"/>
  <c r="AQ1326" i="4"/>
  <c r="AQ341" i="4"/>
  <c r="AQ1535" i="4"/>
  <c r="AQ1615" i="4"/>
  <c r="AQ333" i="4"/>
  <c r="AQ1183" i="4"/>
  <c r="P1183" i="4" s="1"/>
  <c r="AQ775" i="4"/>
  <c r="AQ646" i="4"/>
  <c r="P646" i="4" s="1"/>
  <c r="AQ994" i="4"/>
  <c r="AQ1527" i="4"/>
  <c r="AQ548" i="4"/>
  <c r="AQ207" i="4"/>
  <c r="AQ927" i="4"/>
  <c r="AQ1703" i="4"/>
  <c r="AQ1048" i="4"/>
  <c r="AQ1089" i="4"/>
  <c r="P1089" i="4" s="1"/>
  <c r="AQ1216" i="4"/>
  <c r="AQ1755" i="4"/>
  <c r="AQ403" i="4"/>
  <c r="AQ547" i="4"/>
  <c r="P547" i="4" s="1"/>
  <c r="AQ1871" i="4"/>
  <c r="AQ1375" i="4"/>
  <c r="P1375" i="4" s="1"/>
  <c r="AQ81" i="4"/>
  <c r="AQ1907" i="4"/>
  <c r="AQ1248" i="4"/>
  <c r="AQ1627" i="4"/>
  <c r="AQ1993" i="4"/>
  <c r="AQ1484" i="4"/>
  <c r="AQ961" i="4"/>
  <c r="AQ1158" i="4"/>
  <c r="P1158" i="4" s="1"/>
  <c r="AQ1804" i="4"/>
  <c r="AQ1331" i="4"/>
  <c r="P1331" i="4" s="1"/>
  <c r="AQ1070" i="4"/>
  <c r="AQ1981" i="4"/>
  <c r="AQ1493" i="4"/>
  <c r="AQ817" i="4"/>
  <c r="P817" i="4" s="1"/>
  <c r="AQ1667" i="4"/>
  <c r="AQ894" i="4"/>
  <c r="AQ1054" i="4"/>
  <c r="AQ87" i="4"/>
  <c r="AQ304" i="4"/>
  <c r="AQ787" i="4"/>
  <c r="P787" i="4" s="1"/>
  <c r="AQ331" i="4"/>
  <c r="AQ1945" i="4"/>
  <c r="AQ952" i="4"/>
  <c r="AQ651" i="4"/>
  <c r="P651" i="4" s="1"/>
  <c r="AQ1599" i="4"/>
  <c r="AQ1655" i="4"/>
  <c r="AQ353" i="4"/>
  <c r="AQ847" i="4"/>
  <c r="P847" i="4" s="1"/>
  <c r="AQ829" i="4"/>
  <c r="AQ1766" i="4"/>
  <c r="AQ1748" i="4"/>
  <c r="AQ1905" i="4"/>
  <c r="AQ442" i="4"/>
  <c r="AQ1638" i="4"/>
  <c r="AQ843" i="4"/>
  <c r="AQ82" i="4"/>
  <c r="AQ213" i="4"/>
  <c r="AQ1809" i="4"/>
  <c r="AQ1953" i="4"/>
  <c r="AQ1565" i="4"/>
  <c r="AQ1439" i="4"/>
  <c r="AQ1113" i="4"/>
  <c r="P1113" i="4" s="1"/>
  <c r="AQ1658" i="4"/>
  <c r="P1658" i="4" s="1"/>
  <c r="AQ976" i="4"/>
  <c r="P976" i="4" s="1"/>
  <c r="AQ577" i="4"/>
  <c r="AQ1604" i="4"/>
  <c r="AQ1817" i="4"/>
  <c r="AQ1429" i="4"/>
  <c r="P1429" i="4" s="1"/>
  <c r="AQ1961" i="4"/>
  <c r="AQ1829" i="4"/>
  <c r="AQ914" i="4"/>
  <c r="AQ691" i="4"/>
  <c r="P691" i="4" s="1"/>
  <c r="AQ1276" i="4"/>
  <c r="AQ1412" i="4"/>
  <c r="AQ852" i="4"/>
  <c r="AQ73" i="4"/>
  <c r="P73" i="4"/>
  <c r="AQ436" i="4"/>
  <c r="AQ111" i="4"/>
  <c r="AQ76" i="4"/>
  <c r="AQ1614" i="4"/>
  <c r="AQ1811" i="4"/>
  <c r="AQ313" i="4"/>
  <c r="AQ1468" i="4"/>
  <c r="AQ1139" i="4"/>
  <c r="P1139" i="4" s="1"/>
  <c r="AQ1723" i="4"/>
  <c r="AQ1487" i="4"/>
  <c r="AQ1397" i="4"/>
  <c r="AQ1066" i="4"/>
  <c r="P1066" i="4" s="1"/>
  <c r="AQ307" i="4"/>
  <c r="AQ1786" i="4"/>
  <c r="AQ1900" i="4"/>
  <c r="AQ1494" i="4"/>
  <c r="AQ1577" i="4"/>
  <c r="AQ334" i="4"/>
  <c r="AQ15" i="4"/>
  <c r="AQ1533" i="4"/>
  <c r="AQ899" i="4"/>
  <c r="AQ1791" i="4"/>
  <c r="AQ1573" i="4"/>
  <c r="AQ841" i="4"/>
  <c r="P841" i="4" s="1"/>
  <c r="AQ310" i="4"/>
  <c r="AQ523" i="4"/>
  <c r="P523" i="4" s="1"/>
  <c r="AQ1254" i="4"/>
  <c r="AQ903" i="4"/>
  <c r="AQ1218" i="4"/>
  <c r="AQ1807" i="4"/>
  <c r="AQ879" i="4"/>
  <c r="AQ1778" i="4"/>
  <c r="AQ1742" i="4"/>
  <c r="AQ1343" i="4"/>
  <c r="P1343" i="4" s="1"/>
  <c r="AQ837" i="4"/>
  <c r="AQ1373" i="4"/>
  <c r="P1373" i="4" s="1"/>
  <c r="AQ1988" i="4"/>
  <c r="AQ1864" i="4"/>
  <c r="AQ1877" i="4"/>
  <c r="AQ1005" i="4"/>
  <c r="P1005" i="4" s="1"/>
  <c r="AQ1053" i="4"/>
  <c r="AQ1409" i="4"/>
  <c r="P1409" i="4" s="1"/>
  <c r="AQ1346" i="4"/>
  <c r="AQ154" i="4"/>
  <c r="AQ1367" i="4"/>
  <c r="AQ370" i="4"/>
  <c r="AQ475" i="4"/>
  <c r="AQ124" i="4"/>
  <c r="P124" i="4"/>
  <c r="AQ1145" i="4"/>
  <c r="AQ1810" i="4"/>
  <c r="AQ160" i="4"/>
  <c r="AQ1416" i="4"/>
  <c r="AQ1684" i="4"/>
  <c r="AQ859" i="4"/>
  <c r="P859" i="4" s="1"/>
  <c r="AQ752" i="4"/>
  <c r="AQ1474" i="4"/>
  <c r="AQ1706" i="4"/>
  <c r="AQ203" i="4"/>
  <c r="AQ1835" i="4"/>
  <c r="AQ1490" i="4"/>
  <c r="AQ1814" i="4"/>
  <c r="AQ454" i="4"/>
  <c r="P454" i="4" s="1"/>
  <c r="AQ259" i="4"/>
  <c r="AQ1277" i="4"/>
  <c r="AQ1738" i="4"/>
  <c r="AQ1712" i="4"/>
  <c r="AQ226" i="4"/>
  <c r="AQ1861" i="4"/>
  <c r="P1861" i="4" s="1"/>
  <c r="AQ591" i="4"/>
  <c r="AQ1079" i="4"/>
  <c r="P1079" i="4" s="1"/>
  <c r="AQ298" i="4"/>
  <c r="AQ1949" i="4"/>
  <c r="AQ1592" i="4"/>
  <c r="AQ399" i="4"/>
  <c r="AQ788" i="4"/>
  <c r="AQ1978" i="4"/>
  <c r="AQ1562" i="4"/>
  <c r="AQ539" i="4"/>
  <c r="P539" i="4" s="1"/>
  <c r="AQ47" i="4"/>
  <c r="AQ1263" i="4"/>
  <c r="P1263" i="4" s="1"/>
  <c r="AQ1045" i="4"/>
  <c r="AQ1675" i="4"/>
  <c r="AQ1971" i="4"/>
  <c r="AQ1557" i="4"/>
  <c r="AQ382" i="4"/>
  <c r="AQ1690" i="4"/>
  <c r="AQ501" i="4"/>
  <c r="AQ844" i="4"/>
  <c r="AQ669" i="4"/>
  <c r="AQ1691" i="4"/>
  <c r="AQ1940" i="4"/>
  <c r="AQ1165" i="4"/>
  <c r="P1165" i="4" s="1"/>
  <c r="AQ1730" i="4"/>
  <c r="AQ1847" i="4"/>
  <c r="AQ1970" i="4"/>
  <c r="AQ1973" i="4"/>
  <c r="AQ346" i="4"/>
  <c r="AQ887" i="4"/>
  <c r="P887" i="4" s="1"/>
  <c r="AQ1271" i="4"/>
  <c r="AQ1451" i="4"/>
  <c r="P1451" i="4" s="1"/>
  <c r="AQ142" i="4"/>
  <c r="AQ762" i="4"/>
  <c r="AQ686" i="4"/>
  <c r="AQ824" i="4"/>
  <c r="AQ670" i="4"/>
  <c r="AQ1159" i="4"/>
  <c r="P1159" i="4" s="1"/>
  <c r="AQ1540" i="4"/>
  <c r="AQ137" i="4"/>
  <c r="AQ437" i="4"/>
  <c r="AQ737" i="4"/>
  <c r="P737" i="4" s="1"/>
  <c r="AQ988" i="4"/>
  <c r="AQ40" i="4"/>
  <c r="AQ508" i="4"/>
  <c r="AQ1401" i="4"/>
  <c r="P1401" i="4" s="1"/>
  <c r="AQ640" i="4"/>
  <c r="AQ1796" i="4"/>
  <c r="AN1068" i="4"/>
  <c r="AO1068" i="4" s="1"/>
  <c r="AP1068" i="4" s="1"/>
  <c r="V29" i="4"/>
  <c r="J29" i="4"/>
  <c r="AN1543" i="4"/>
  <c r="AO1543" i="4" s="1"/>
  <c r="AP1543" i="4" s="1"/>
  <c r="AN42" i="4"/>
  <c r="AO42" i="4" s="1"/>
  <c r="AP42" i="4" s="1"/>
  <c r="W1059" i="4"/>
  <c r="Y1059" i="4" s="1"/>
  <c r="AN167" i="4"/>
  <c r="AO167" i="4" s="1"/>
  <c r="AP167" i="4" s="1"/>
  <c r="AN724" i="4"/>
  <c r="AO724" i="4" s="1"/>
  <c r="AN1008" i="4"/>
  <c r="AO1008" i="4" s="1"/>
  <c r="AP1008" i="4" s="1"/>
  <c r="AO1775" i="4"/>
  <c r="AP1775" i="4" s="1"/>
  <c r="AN627" i="4"/>
  <c r="AO627" i="4" s="1"/>
  <c r="AN1020" i="4"/>
  <c r="AO1020" i="4" s="1"/>
  <c r="AP1020" i="4" s="1"/>
  <c r="AN1048" i="4"/>
  <c r="AO1048" i="4" s="1"/>
  <c r="AP1048" i="4" s="1"/>
  <c r="AN1461" i="4"/>
  <c r="AO1461" i="4" s="1"/>
  <c r="AP1461" i="4" s="1"/>
  <c r="AO1749" i="4"/>
  <c r="AP1749" i="4" s="1"/>
  <c r="AN1456" i="4"/>
  <c r="AO1456" i="4" s="1"/>
  <c r="AP1456" i="4" s="1"/>
  <c r="AN101" i="4"/>
  <c r="AO101" i="4" s="1"/>
  <c r="AP101" i="4" s="1"/>
  <c r="AO1813" i="4"/>
  <c r="AP1813" i="4" s="1"/>
  <c r="AN228" i="4"/>
  <c r="AO228" i="4" s="1"/>
  <c r="AN716" i="4"/>
  <c r="AO716" i="4" s="1"/>
  <c r="AN1317" i="4"/>
  <c r="AO1317" i="4" s="1"/>
  <c r="AO1903" i="4"/>
  <c r="AP1903" i="4" s="1"/>
  <c r="AO1797" i="4"/>
  <c r="AP1797" i="4" s="1"/>
  <c r="AN1541" i="4"/>
  <c r="AO1541" i="4" s="1"/>
  <c r="AP1541" i="4" s="1"/>
  <c r="AN673" i="4"/>
  <c r="AO673" i="4" s="1"/>
  <c r="AP673" i="4" s="1"/>
  <c r="AN1024" i="4"/>
  <c r="AO1024" i="4" s="1"/>
  <c r="AN934" i="4"/>
  <c r="AO934" i="4" s="1"/>
  <c r="AN799" i="4"/>
  <c r="AO799" i="4" s="1"/>
  <c r="AP799" i="4" s="1"/>
  <c r="AN824" i="4"/>
  <c r="AO824" i="4" s="1"/>
  <c r="AP824" i="4" s="1"/>
  <c r="AO1765" i="4"/>
  <c r="AP1765" i="4" s="1"/>
  <c r="AN832" i="4"/>
  <c r="AO832" i="4" s="1"/>
  <c r="AP832" i="4" s="1"/>
  <c r="AN1258" i="4"/>
  <c r="AO1258" i="4" s="1"/>
  <c r="AP1258" i="4" s="1"/>
  <c r="AN710" i="4"/>
  <c r="AO710" i="4" s="1"/>
  <c r="AN230" i="4"/>
  <c r="AO230" i="4" s="1"/>
  <c r="AP230" i="4" s="1"/>
  <c r="AO1759" i="4"/>
  <c r="AP1759" i="4" s="1"/>
  <c r="AN220" i="4"/>
  <c r="AO220" i="4" s="1"/>
  <c r="AP220" i="4" s="1"/>
  <c r="AN187" i="4"/>
  <c r="AO187" i="4" s="1"/>
  <c r="AP187" i="4" s="1"/>
  <c r="AN204" i="4"/>
  <c r="AO204" i="4" s="1"/>
  <c r="AN736" i="4"/>
  <c r="AO736" i="4" s="1"/>
  <c r="AN1240" i="4"/>
  <c r="AO1240" i="4" s="1"/>
  <c r="W709" i="4"/>
  <c r="Y709" i="4" s="1"/>
  <c r="AN919" i="4"/>
  <c r="AO919" i="4" s="1"/>
  <c r="AN1233" i="4"/>
  <c r="AO1233" i="4" s="1"/>
  <c r="AP1233" i="4" s="1"/>
  <c r="AN1380" i="4"/>
  <c r="AO1380" i="4" s="1"/>
  <c r="AN1125" i="4"/>
  <c r="AO1125" i="4" s="1"/>
  <c r="AN947" i="4"/>
  <c r="AO947" i="4" s="1"/>
  <c r="AO1946" i="4"/>
  <c r="AP1946" i="4" s="1"/>
  <c r="AN99" i="4"/>
  <c r="AO99" i="4" s="1"/>
  <c r="AP99" i="4" s="1"/>
  <c r="AN1353" i="4"/>
  <c r="AO1353" i="4" s="1"/>
  <c r="AP1353" i="4" s="1"/>
  <c r="AO1901" i="4"/>
  <c r="AP1901" i="4" s="1"/>
  <c r="AN573" i="4"/>
  <c r="AO573" i="4" s="1"/>
  <c r="AP573" i="4" s="1"/>
  <c r="AO1874" i="4"/>
  <c r="AP1874" i="4" s="1"/>
  <c r="AN863" i="4"/>
  <c r="AO863" i="4" s="1"/>
  <c r="AP863" i="4" s="1"/>
  <c r="AN1060" i="4"/>
  <c r="AO1060" i="4" s="1"/>
  <c r="AP1060" i="4" s="1"/>
  <c r="AN514" i="4"/>
  <c r="AO514" i="4" s="1"/>
  <c r="AP514" i="4" s="1"/>
  <c r="AO1787" i="4"/>
  <c r="AP1787" i="4" s="1"/>
  <c r="AO1785" i="4"/>
  <c r="AP1785" i="4" s="1"/>
  <c r="AN598" i="4"/>
  <c r="AO598" i="4" s="1"/>
  <c r="AN105" i="4"/>
  <c r="AO105" i="4" s="1"/>
  <c r="AP105" i="4" s="1"/>
  <c r="AN332" i="4"/>
  <c r="AO332" i="4" s="1"/>
  <c r="W192" i="4"/>
  <c r="Y192" i="4" s="1"/>
  <c r="AN968" i="4"/>
  <c r="AO968" i="4" s="1"/>
  <c r="AN706" i="4"/>
  <c r="AO706" i="4" s="1"/>
  <c r="AN248" i="4"/>
  <c r="AO248" i="4" s="1"/>
  <c r="AP248" i="4" s="1"/>
  <c r="AN1242" i="4"/>
  <c r="AO1242" i="4" s="1"/>
  <c r="AN191" i="4"/>
  <c r="AO191" i="4" s="1"/>
  <c r="AP191" i="4" s="1"/>
  <c r="AN612" i="4"/>
  <c r="AO612" i="4" s="1"/>
  <c r="AP612" i="4" s="1"/>
  <c r="AN844" i="4"/>
  <c r="AO844" i="4" s="1"/>
  <c r="AP844" i="4" s="1"/>
  <c r="AN1717" i="4"/>
  <c r="AO1717" i="4" s="1"/>
  <c r="AP1717" i="4" s="1"/>
  <c r="AN453" i="4"/>
  <c r="AO453" i="4" s="1"/>
  <c r="AN787" i="4"/>
  <c r="AO787" i="4" s="1"/>
  <c r="AP787" i="4" s="1"/>
  <c r="AN665" i="4"/>
  <c r="AO665" i="4" s="1"/>
  <c r="AP665" i="4" s="1"/>
  <c r="AN1607" i="4"/>
  <c r="AO1607" i="4" s="1"/>
  <c r="AP1607" i="4" s="1"/>
  <c r="AN381" i="4"/>
  <c r="AO381" i="4" s="1"/>
  <c r="AP381" i="4" s="1"/>
  <c r="AN1699" i="4"/>
  <c r="AO1699" i="4" s="1"/>
  <c r="AP1699" i="4" s="1"/>
  <c r="AN1319" i="4"/>
  <c r="AO1319" i="4" s="1"/>
  <c r="AP1319" i="4" s="1"/>
  <c r="AN420" i="4"/>
  <c r="AO420" i="4" s="1"/>
  <c r="AN309" i="4"/>
  <c r="AO309" i="4" s="1"/>
  <c r="AN1493" i="4"/>
  <c r="AO1493" i="4" s="1"/>
  <c r="AP1493" i="4" s="1"/>
  <c r="AN1290" i="4"/>
  <c r="AO1290" i="4" s="1"/>
  <c r="AP1290" i="4" s="1"/>
  <c r="AN129" i="4"/>
  <c r="AO129" i="4" s="1"/>
  <c r="AP129" i="4" s="1"/>
  <c r="AN1398" i="4"/>
  <c r="AO1398" i="4" s="1"/>
  <c r="AP1398" i="4" s="1"/>
  <c r="AN1488" i="4"/>
  <c r="AO1488" i="4" s="1"/>
  <c r="AP1488" i="4" s="1"/>
  <c r="AN1211" i="4"/>
  <c r="AO1211" i="4" s="1"/>
  <c r="AN1331" i="4"/>
  <c r="AO1331" i="4" s="1"/>
  <c r="AP1331" i="4" s="1"/>
  <c r="AN1490" i="4"/>
  <c r="AO1490" i="4" s="1"/>
  <c r="AP1490" i="4" s="1"/>
  <c r="AN1156" i="4"/>
  <c r="AO1156" i="4" s="1"/>
  <c r="AN460" i="4"/>
  <c r="AO460" i="4" s="1"/>
  <c r="AN684" i="4"/>
  <c r="AO684" i="4" s="1"/>
  <c r="AP684" i="4" s="1"/>
  <c r="AN111" i="4"/>
  <c r="AO111" i="4" s="1"/>
  <c r="AP111" i="4" s="1"/>
  <c r="AN666" i="4"/>
  <c r="AO666" i="4" s="1"/>
  <c r="AP666" i="4" s="1"/>
  <c r="AN1738" i="4"/>
  <c r="AO1738" i="4" s="1"/>
  <c r="AP1738" i="4" s="1"/>
  <c r="AN1501" i="4"/>
  <c r="AO1501" i="4" s="1"/>
  <c r="AP1501" i="4" s="1"/>
  <c r="AN1277" i="4"/>
  <c r="AO1277" i="4" s="1"/>
  <c r="AP1277" i="4" s="1"/>
  <c r="AN1137" i="4"/>
  <c r="AO1137" i="4" s="1"/>
  <c r="AP1137" i="4" s="1"/>
  <c r="AN257" i="4"/>
  <c r="AO257" i="4" s="1"/>
  <c r="AP257" i="4" s="1"/>
  <c r="AN771" i="4"/>
  <c r="AO771" i="4" s="1"/>
  <c r="AP771" i="4" s="1"/>
  <c r="AN652" i="4"/>
  <c r="AO652" i="4" s="1"/>
  <c r="AP652" i="4" s="1"/>
  <c r="AN1343" i="4"/>
  <c r="AO1343" i="4" s="1"/>
  <c r="AP1343" i="4" s="1"/>
  <c r="AO1815" i="4"/>
  <c r="AP1815" i="4" s="1"/>
  <c r="AN1434" i="4"/>
  <c r="AO1434" i="4" s="1"/>
  <c r="AP1434" i="4" s="1"/>
  <c r="AN445" i="4"/>
  <c r="AO445" i="4" s="1"/>
  <c r="AN973" i="4"/>
  <c r="AO973" i="4" s="1"/>
  <c r="AP973" i="4" s="1"/>
  <c r="AN1252" i="4"/>
  <c r="AO1252" i="4" s="1"/>
  <c r="AN515" i="4"/>
  <c r="AO515" i="4" s="1"/>
  <c r="AP515" i="4" s="1"/>
  <c r="W830" i="4"/>
  <c r="Y830" i="4" s="1"/>
  <c r="AN189" i="4"/>
  <c r="AO189" i="4" s="1"/>
  <c r="AN752" i="4"/>
  <c r="AO752" i="4" s="1"/>
  <c r="AP752" i="4" s="1"/>
  <c r="AN744" i="4"/>
  <c r="AO744" i="4" s="1"/>
  <c r="AN1345" i="4"/>
  <c r="AO1345" i="4" s="1"/>
  <c r="AN1400" i="4"/>
  <c r="AO1400" i="4" s="1"/>
  <c r="AP1400" i="4" s="1"/>
  <c r="AN1375" i="4"/>
  <c r="AO1375" i="4" s="1"/>
  <c r="AP1375" i="4" s="1"/>
  <c r="AN1245" i="4"/>
  <c r="AO1245" i="4" s="1"/>
  <c r="AP1245" i="4" s="1"/>
  <c r="AN1069" i="4"/>
  <c r="AO1069" i="4" s="1"/>
  <c r="AP1069" i="4" s="1"/>
  <c r="AN508" i="4"/>
  <c r="AO508" i="4" s="1"/>
  <c r="AP508" i="4" s="1"/>
  <c r="AN478" i="4"/>
  <c r="AO478" i="4" s="1"/>
  <c r="AP478" i="4" s="1"/>
  <c r="AN53" i="4"/>
  <c r="AO53" i="4" s="1"/>
  <c r="AN765" i="4"/>
  <c r="AO765" i="4" s="1"/>
  <c r="AN236" i="4"/>
  <c r="AO236" i="4" s="1"/>
  <c r="AN517" i="4"/>
  <c r="AO517" i="4" s="1"/>
  <c r="AP517" i="4" s="1"/>
  <c r="AO1794" i="4"/>
  <c r="AN120" i="4"/>
  <c r="AO120" i="4" s="1"/>
  <c r="AN1298" i="4"/>
  <c r="AO1298" i="4" s="1"/>
  <c r="AN804" i="4"/>
  <c r="AO804" i="4" s="1"/>
  <c r="AN388" i="4"/>
  <c r="AO388" i="4" s="1"/>
  <c r="AP388" i="4" s="1"/>
  <c r="AN905" i="4"/>
  <c r="AO905" i="4" s="1"/>
  <c r="AN553" i="4"/>
  <c r="AO553" i="4" s="1"/>
  <c r="AN1282" i="4"/>
  <c r="AO1282" i="4" s="1"/>
  <c r="AN825" i="4"/>
  <c r="AO825" i="4" s="1"/>
  <c r="AP825" i="4" s="1"/>
  <c r="AN897" i="4"/>
  <c r="AO897" i="4" s="1"/>
  <c r="AP897" i="4" s="1"/>
  <c r="AN1179" i="4"/>
  <c r="AO1179" i="4" s="1"/>
  <c r="AP1179" i="4" s="1"/>
  <c r="AN480" i="4"/>
  <c r="AO480" i="4" s="1"/>
  <c r="AP480" i="4" s="1"/>
  <c r="AN1098" i="4"/>
  <c r="AO1098" i="4" s="1"/>
  <c r="AP1098" i="4" s="1"/>
  <c r="AN689" i="4"/>
  <c r="AO689" i="4" s="1"/>
  <c r="AP689" i="4" s="1"/>
  <c r="AN1206" i="4"/>
  <c r="AO1206" i="4" s="1"/>
  <c r="AP1206" i="4" s="1"/>
  <c r="AN1226" i="4"/>
  <c r="AO1226" i="4" s="1"/>
  <c r="AN1159" i="4"/>
  <c r="AO1159" i="4" s="1"/>
  <c r="AP1159" i="4" s="1"/>
  <c r="AN815" i="4"/>
  <c r="AO815" i="4" s="1"/>
  <c r="AP815" i="4" s="1"/>
  <c r="AN548" i="4"/>
  <c r="AO548" i="4" s="1"/>
  <c r="AN1441" i="4"/>
  <c r="AO1441" i="4" s="1"/>
  <c r="AN1425" i="4"/>
  <c r="AO1425" i="4" s="1"/>
  <c r="AP1425" i="4" s="1"/>
  <c r="AN788" i="4"/>
  <c r="AO788" i="4" s="1"/>
  <c r="AP788" i="4" s="1"/>
  <c r="AN149" i="4"/>
  <c r="AO149" i="4" s="1"/>
  <c r="AP149" i="4" s="1"/>
  <c r="AN1336" i="4"/>
  <c r="AO1336" i="4" s="1"/>
  <c r="AO1752" i="4"/>
  <c r="AN693" i="4"/>
  <c r="AO693" i="4" s="1"/>
  <c r="AP693" i="4" s="1"/>
  <c r="AN376" i="4"/>
  <c r="AO376" i="4" s="1"/>
  <c r="AP376" i="4" s="1"/>
  <c r="AN1651" i="4"/>
  <c r="AO1651" i="4" s="1"/>
  <c r="AP1651" i="4" s="1"/>
  <c r="AN294" i="4"/>
  <c r="AO294" i="4" s="1"/>
  <c r="AN1737" i="4"/>
  <c r="AO1737" i="4" s="1"/>
  <c r="AP1737" i="4" s="1"/>
  <c r="AN73" i="4"/>
  <c r="AO73" i="4" s="1"/>
  <c r="AP73" i="4" s="1"/>
  <c r="AO1871" i="4"/>
  <c r="AP1871" i="4" s="1"/>
  <c r="AO1855" i="4"/>
  <c r="AP1855" i="4" s="1"/>
  <c r="AN520" i="4"/>
  <c r="AO520" i="4" s="1"/>
  <c r="AP520" i="4" s="1"/>
  <c r="AO1839" i="4"/>
  <c r="AP1839" i="4" s="1"/>
  <c r="AN1250" i="4"/>
  <c r="AO1250" i="4" s="1"/>
  <c r="AP1250" i="4" s="1"/>
  <c r="AN321" i="4"/>
  <c r="AO321" i="4" s="1"/>
  <c r="AP321" i="4" s="1"/>
  <c r="AN552" i="4"/>
  <c r="AO552" i="4" s="1"/>
  <c r="AN295" i="4"/>
  <c r="AO295" i="4" s="1"/>
  <c r="AN1351" i="4"/>
  <c r="AO1351" i="4" s="1"/>
  <c r="AP1351" i="4" s="1"/>
  <c r="AN1168" i="4"/>
  <c r="AO1168" i="4" s="1"/>
  <c r="AN767" i="4"/>
  <c r="AO767" i="4" s="1"/>
  <c r="AP767" i="4" s="1"/>
  <c r="AN127" i="4"/>
  <c r="AO127" i="4" s="1"/>
  <c r="AN468" i="4"/>
  <c r="AO468" i="4" s="1"/>
  <c r="AN1193" i="4"/>
  <c r="AO1193" i="4" s="1"/>
  <c r="AN1539" i="4"/>
  <c r="AO1539" i="4" s="1"/>
  <c r="AP1539" i="4" s="1"/>
  <c r="AN1003" i="4"/>
  <c r="AO1003" i="4" s="1"/>
  <c r="AN263" i="4"/>
  <c r="AO263" i="4" s="1"/>
  <c r="AP263" i="4" s="1"/>
  <c r="AO1846" i="4"/>
  <c r="AN1448" i="4"/>
  <c r="AO1448" i="4" s="1"/>
  <c r="AP1448" i="4" s="1"/>
  <c r="AN1736" i="4"/>
  <c r="AO1736" i="4" s="1"/>
  <c r="AP1736" i="4" s="1"/>
  <c r="AN1558" i="4"/>
  <c r="AO1558" i="4" s="1"/>
  <c r="AP1558" i="4" s="1"/>
  <c r="AN1157" i="4"/>
  <c r="AO1157" i="4" s="1"/>
  <c r="AP1157" i="4" s="1"/>
  <c r="AN1261" i="4"/>
  <c r="AO1261" i="4" s="1"/>
  <c r="AO1893" i="4"/>
  <c r="AP1893" i="4" s="1"/>
  <c r="AN1032" i="4"/>
  <c r="AO1032" i="4" s="1"/>
  <c r="AP1032" i="4" s="1"/>
  <c r="AN501" i="4"/>
  <c r="AO501" i="4" s="1"/>
  <c r="AP501" i="4" s="1"/>
  <c r="AN1103" i="4"/>
  <c r="AO1103" i="4" s="1"/>
  <c r="AP1103" i="4" s="1"/>
  <c r="AO1767" i="4"/>
  <c r="AP1767" i="4" s="1"/>
  <c r="AN531" i="4"/>
  <c r="AO531" i="4" s="1"/>
  <c r="AP531" i="4" s="1"/>
  <c r="AN637" i="4"/>
  <c r="AO637" i="4" s="1"/>
  <c r="AN876" i="4"/>
  <c r="AO876" i="4" s="1"/>
  <c r="AN732" i="4"/>
  <c r="AO732" i="4" s="1"/>
  <c r="AN183" i="4"/>
  <c r="AO183" i="4" s="1"/>
  <c r="AP183" i="4" s="1"/>
  <c r="AN1213" i="4"/>
  <c r="AO1213" i="4" s="1"/>
  <c r="AP1213" i="4" s="1"/>
  <c r="AN1061" i="4"/>
  <c r="AO1061" i="4" s="1"/>
  <c r="AP1061" i="4" s="1"/>
  <c r="AN1086" i="4"/>
  <c r="AO1086" i="4" s="1"/>
  <c r="AP1086" i="4" s="1"/>
  <c r="AN1113" i="4"/>
  <c r="AO1113" i="4" s="1"/>
  <c r="AP1113" i="4" s="1"/>
  <c r="AN1392" i="4"/>
  <c r="AO1392" i="4" s="1"/>
  <c r="AP1392" i="4" s="1"/>
  <c r="AN1147" i="4"/>
  <c r="AO1147" i="4" s="1"/>
  <c r="AP1147" i="4" s="1"/>
  <c r="AN89" i="4"/>
  <c r="AO89" i="4" s="1"/>
  <c r="AN310" i="4"/>
  <c r="AO310" i="4" s="1"/>
  <c r="AP310" i="4" s="1"/>
  <c r="AN629" i="4"/>
  <c r="AO629" i="4" s="1"/>
  <c r="AN1599" i="4"/>
  <c r="AO1599" i="4" s="1"/>
  <c r="AP1599" i="4" s="1"/>
  <c r="AN238" i="4"/>
  <c r="AO238" i="4" s="1"/>
  <c r="AP238" i="4" s="1"/>
  <c r="AN13" i="4"/>
  <c r="AO13" i="4" s="1"/>
  <c r="AN284" i="4"/>
  <c r="AO284" i="4" s="1"/>
  <c r="W786" i="4"/>
  <c r="Y786" i="4" s="1"/>
  <c r="W1110" i="4"/>
  <c r="Y1110" i="4" s="1"/>
  <c r="W969" i="4"/>
  <c r="Y969" i="4" s="1"/>
  <c r="AN1674" i="4"/>
  <c r="AO1674" i="4" s="1"/>
  <c r="AP1674" i="4" s="1"/>
  <c r="AN156" i="4"/>
  <c r="AO156" i="4" s="1"/>
  <c r="AN1504" i="4"/>
  <c r="AO1504" i="4" s="1"/>
  <c r="AP1504" i="4" s="1"/>
  <c r="AN1554" i="4"/>
  <c r="AO1554" i="4" s="1"/>
  <c r="AP1554" i="4" s="1"/>
  <c r="AN300" i="4"/>
  <c r="AO300" i="4" s="1"/>
  <c r="AP300" i="4" s="1"/>
  <c r="AN701" i="4"/>
  <c r="AO701" i="4" s="1"/>
  <c r="AN725" i="4"/>
  <c r="AO725" i="4" s="1"/>
  <c r="AN1025" i="4"/>
  <c r="AO1025" i="4" s="1"/>
  <c r="AP1025" i="4" s="1"/>
  <c r="AN512" i="4"/>
  <c r="AO512" i="4" s="1"/>
  <c r="AN255" i="4"/>
  <c r="AO255" i="4" s="1"/>
  <c r="AN932" i="4"/>
  <c r="AO932" i="4" s="1"/>
  <c r="AP932" i="4" s="1"/>
  <c r="AN1647" i="4"/>
  <c r="AO1647" i="4" s="1"/>
  <c r="AP1647" i="4" s="1"/>
  <c r="AO1927" i="4"/>
  <c r="AP1927" i="4" s="1"/>
  <c r="AO1857" i="4"/>
  <c r="AP1857" i="4" s="1"/>
  <c r="AO1960" i="4"/>
  <c r="AP1960" i="4" s="1"/>
  <c r="AN496" i="4"/>
  <c r="AO496" i="4" s="1"/>
  <c r="AN694" i="4"/>
  <c r="AO694" i="4" s="1"/>
  <c r="AP694" i="4" s="1"/>
  <c r="AO1835" i="4"/>
  <c r="AP1835" i="4" s="1"/>
  <c r="AN1608" i="4"/>
  <c r="AO1608" i="4" s="1"/>
  <c r="AP1608" i="4" s="1"/>
  <c r="AO1971" i="4"/>
  <c r="AP1971" i="4" s="1"/>
  <c r="AN1546" i="4"/>
  <c r="AO1546" i="4" s="1"/>
  <c r="AP1546" i="4" s="1"/>
  <c r="AN1621" i="4"/>
  <c r="AO1621" i="4" s="1"/>
  <c r="AP1621" i="4" s="1"/>
  <c r="AO1988" i="4"/>
  <c r="AP1988" i="4" s="1"/>
  <c r="AN1053" i="4"/>
  <c r="AO1053" i="4" s="1"/>
  <c r="AP1053" i="4" s="1"/>
  <c r="AN841" i="4"/>
  <c r="AO841" i="4" s="1"/>
  <c r="AP841" i="4" s="1"/>
  <c r="AO1943" i="4"/>
  <c r="AP1943" i="4" s="1"/>
  <c r="AN58" i="4"/>
  <c r="AO58" i="4" s="1"/>
  <c r="AP58" i="4" s="1"/>
  <c r="AN235" i="4"/>
  <c r="AO235" i="4" s="1"/>
  <c r="AP235" i="4" s="1"/>
  <c r="AO1756" i="4"/>
  <c r="AP1756" i="4" s="1"/>
  <c r="AN538" i="4"/>
  <c r="AO538" i="4" s="1"/>
  <c r="AP538" i="4" s="1"/>
  <c r="AO1796" i="4"/>
  <c r="AN734" i="4"/>
  <c r="AO734" i="4" s="1"/>
  <c r="AN107" i="4"/>
  <c r="AO107" i="4" s="1"/>
  <c r="AP107" i="4" s="1"/>
  <c r="AN56" i="4"/>
  <c r="AO56" i="4" s="1"/>
  <c r="AN286" i="4"/>
  <c r="AO286" i="4" s="1"/>
  <c r="AN487" i="4"/>
  <c r="AO487" i="4" s="1"/>
  <c r="AN122" i="4"/>
  <c r="AO122" i="4" s="1"/>
  <c r="AN225" i="4"/>
  <c r="AO225" i="4" s="1"/>
  <c r="AN367" i="4"/>
  <c r="AO367" i="4" s="1"/>
  <c r="AN143" i="4"/>
  <c r="AO143" i="4" s="1"/>
  <c r="AP143" i="4" s="1"/>
  <c r="AO1932" i="4"/>
  <c r="AN1264" i="4"/>
  <c r="AO1264" i="4" s="1"/>
  <c r="AP1264" i="4" s="1"/>
  <c r="AN1176" i="4"/>
  <c r="AO1176" i="4" s="1"/>
  <c r="AN904" i="4"/>
  <c r="AO904" i="4" s="1"/>
  <c r="AN1561" i="4"/>
  <c r="AO1561" i="4" s="1"/>
  <c r="AN562" i="4"/>
  <c r="AO562" i="4" s="1"/>
  <c r="AP562" i="4" s="1"/>
  <c r="AN1668" i="4"/>
  <c r="AO1668" i="4" s="1"/>
  <c r="AP1668" i="4" s="1"/>
  <c r="AN1078" i="4"/>
  <c r="AO1078" i="4" s="1"/>
  <c r="AN1613" i="4"/>
  <c r="AO1613" i="4" s="1"/>
  <c r="AP1613" i="4" s="1"/>
  <c r="AN1741" i="4"/>
  <c r="AO1741" i="4" s="1"/>
  <c r="AP1741" i="4" s="1"/>
  <c r="AN1582" i="4"/>
  <c r="AO1582" i="4" s="1"/>
  <c r="AP1582" i="4" s="1"/>
  <c r="AN1122" i="4"/>
  <c r="AO1122" i="4" s="1"/>
  <c r="AP1122" i="4" s="1"/>
  <c r="AN642" i="4"/>
  <c r="AO642" i="4" s="1"/>
  <c r="AP642" i="4" s="1"/>
  <c r="AN1006" i="4"/>
  <c r="AO1006" i="4" s="1"/>
  <c r="AP1006" i="4" s="1"/>
  <c r="AN1474" i="4"/>
  <c r="AO1474" i="4" s="1"/>
  <c r="AP1474" i="4" s="1"/>
  <c r="AN738" i="4"/>
  <c r="AO738" i="4" s="1"/>
  <c r="AP738" i="4" s="1"/>
  <c r="AN145" i="4"/>
  <c r="AO145" i="4" s="1"/>
  <c r="AN169" i="4"/>
  <c r="AO169" i="4" s="1"/>
  <c r="AP169" i="4" s="1"/>
  <c r="AN427" i="4"/>
  <c r="AO427" i="4" s="1"/>
  <c r="AP427" i="4" s="1"/>
  <c r="AN1511" i="4"/>
  <c r="AO1511" i="4" s="1"/>
  <c r="AP1511" i="4" s="1"/>
  <c r="AN1146" i="4"/>
  <c r="AO1146" i="4" s="1"/>
  <c r="AN596" i="4"/>
  <c r="AO596" i="4" s="1"/>
  <c r="AN836" i="4"/>
  <c r="AO836" i="4" s="1"/>
  <c r="AP836" i="4" s="1"/>
  <c r="AN359" i="4"/>
  <c r="AO359" i="4" s="1"/>
  <c r="AN757" i="4"/>
  <c r="AO757" i="4" s="1"/>
  <c r="AN972" i="4"/>
  <c r="AO972" i="4" s="1"/>
  <c r="AP972" i="4" s="1"/>
  <c r="AN416" i="4"/>
  <c r="AO416" i="4" s="1"/>
  <c r="AN37" i="4"/>
  <c r="AO37" i="4" s="1"/>
  <c r="AP37" i="4" s="1"/>
  <c r="AN276" i="4"/>
  <c r="AO276" i="4" s="1"/>
  <c r="AP276" i="4" s="1"/>
  <c r="AN318" i="4"/>
  <c r="AO318" i="4" s="1"/>
  <c r="AP318" i="4" s="1"/>
  <c r="AN1695" i="4"/>
  <c r="AO1695" i="4" s="1"/>
  <c r="AP1695" i="4" s="1"/>
  <c r="AN650" i="4"/>
  <c r="AO650" i="4" s="1"/>
  <c r="AN1467" i="4"/>
  <c r="AO1467" i="4" s="1"/>
  <c r="AN963" i="4"/>
  <c r="AO963" i="4" s="1"/>
  <c r="AN1620" i="4"/>
  <c r="AO1620" i="4" s="1"/>
  <c r="AP1620" i="4" s="1"/>
  <c r="AN1149" i="4"/>
  <c r="AO1149" i="4" s="1"/>
  <c r="AN1046" i="4"/>
  <c r="AO1046" i="4" s="1"/>
  <c r="AN1710" i="4"/>
  <c r="AO1710" i="4" s="1"/>
  <c r="AP1710" i="4" s="1"/>
  <c r="AN662" i="4"/>
  <c r="AO662" i="4" s="1"/>
  <c r="AP662" i="4" s="1"/>
  <c r="AN567" i="4"/>
  <c r="AO567" i="4" s="1"/>
  <c r="AP567" i="4" s="1"/>
  <c r="AN254" i="4"/>
  <c r="AO254" i="4" s="1"/>
  <c r="AN1197" i="4"/>
  <c r="AO1197" i="4" s="1"/>
  <c r="AN1673" i="4"/>
  <c r="AO1673" i="4" s="1"/>
  <c r="AP1673" i="4" s="1"/>
  <c r="AN1683" i="4"/>
  <c r="AO1683" i="4" s="1"/>
  <c r="AN1097" i="4"/>
  <c r="AO1097" i="4" s="1"/>
  <c r="AN1209" i="4"/>
  <c r="AO1209" i="4" s="1"/>
  <c r="AP1209" i="4" s="1"/>
  <c r="AN1401" i="4"/>
  <c r="AO1401" i="4" s="1"/>
  <c r="AP1401" i="4" s="1"/>
  <c r="AN274" i="4"/>
  <c r="AO274" i="4" s="1"/>
  <c r="AP274" i="4" s="1"/>
  <c r="AN1625" i="4"/>
  <c r="AO1625" i="4" s="1"/>
  <c r="AP1625" i="4" s="1"/>
  <c r="AN1604" i="4"/>
  <c r="AO1604" i="4" s="1"/>
  <c r="AP1604" i="4" s="1"/>
  <c r="AN472" i="4"/>
  <c r="AO472" i="4" s="1"/>
  <c r="AP472" i="4" s="1"/>
  <c r="AN943" i="4"/>
  <c r="AO943" i="4" s="1"/>
  <c r="AP943" i="4" s="1"/>
  <c r="AN141" i="4"/>
  <c r="AO141" i="4" s="1"/>
  <c r="AP141" i="4" s="1"/>
  <c r="AN76" i="4"/>
  <c r="AO76" i="4" s="1"/>
  <c r="AP76" i="4" s="1"/>
  <c r="AN1350" i="4"/>
  <c r="AO1350" i="4" s="1"/>
  <c r="AP1350" i="4" s="1"/>
  <c r="AN1082" i="4"/>
  <c r="AO1082" i="4" s="1"/>
  <c r="AP1082" i="4" s="1"/>
  <c r="AN1367" i="4"/>
  <c r="AO1367" i="4" s="1"/>
  <c r="AP1367" i="4" s="1"/>
  <c r="AN509" i="4"/>
  <c r="AO509" i="4" s="1"/>
  <c r="AP509" i="4" s="1"/>
  <c r="AN1720" i="4"/>
  <c r="AO1720" i="4" s="1"/>
  <c r="AP1720" i="4" s="1"/>
  <c r="AN1676" i="4"/>
  <c r="AO1676" i="4" s="1"/>
  <c r="AP1676" i="4" s="1"/>
  <c r="AO1781" i="4"/>
  <c r="AP1781" i="4" s="1"/>
  <c r="AO1780" i="4"/>
  <c r="AP1780" i="4" s="1"/>
  <c r="AN448" i="4"/>
  <c r="AO448" i="4" s="1"/>
  <c r="AP448" i="4" s="1"/>
  <c r="AN942" i="4"/>
  <c r="AO942" i="4" s="1"/>
  <c r="AP942" i="4" s="1"/>
  <c r="AN266" i="4"/>
  <c r="AO266" i="4" s="1"/>
  <c r="AP266" i="4" s="1"/>
  <c r="AN356" i="4"/>
  <c r="AO356" i="4" s="1"/>
  <c r="AN728" i="4"/>
  <c r="AO728" i="4" s="1"/>
  <c r="AN1012" i="4"/>
  <c r="AO1012" i="4" s="1"/>
  <c r="AN1080" i="4"/>
  <c r="AO1080" i="4" s="1"/>
  <c r="AN48" i="4"/>
  <c r="AO48" i="4" s="1"/>
  <c r="AP48" i="4" s="1"/>
  <c r="AN1019" i="4"/>
  <c r="AO1019" i="4" s="1"/>
  <c r="AN85" i="4"/>
  <c r="AO85" i="4" s="1"/>
  <c r="AN760" i="4"/>
  <c r="AO760" i="4" s="1"/>
  <c r="AN126" i="4"/>
  <c r="AO126" i="4" s="1"/>
  <c r="AN394" i="4"/>
  <c r="AO394" i="4" s="1"/>
  <c r="AP394" i="4" s="1"/>
  <c r="AN1692" i="4"/>
  <c r="AO1692" i="4" s="1"/>
  <c r="AP1692" i="4" s="1"/>
  <c r="AN1241" i="4"/>
  <c r="AO1241" i="4" s="1"/>
  <c r="AN270" i="4"/>
  <c r="AO270" i="4" s="1"/>
  <c r="AN426" i="4"/>
  <c r="AO426" i="4" s="1"/>
  <c r="AN1482" i="4"/>
  <c r="AO1482" i="4" s="1"/>
  <c r="AN994" i="4"/>
  <c r="AO994" i="4" s="1"/>
  <c r="AP994" i="4" s="1"/>
  <c r="AN1506" i="4"/>
  <c r="AO1506" i="4" s="1"/>
  <c r="AP1506" i="4" s="1"/>
  <c r="AN1605" i="4"/>
  <c r="AO1605" i="4" s="1"/>
  <c r="AP1605" i="4" s="1"/>
  <c r="AN1229" i="4"/>
  <c r="AO1229" i="4" s="1"/>
  <c r="AP1229" i="4" s="1"/>
  <c r="AN1498" i="4"/>
  <c r="AO1498" i="4" s="1"/>
  <c r="AP1498" i="4" s="1"/>
  <c r="AN94" i="4"/>
  <c r="AO94" i="4" s="1"/>
  <c r="AP94" i="4" s="1"/>
  <c r="AO1817" i="4"/>
  <c r="AP1817" i="4" s="1"/>
  <c r="AN618" i="4"/>
  <c r="AO618" i="4" s="1"/>
  <c r="AP618" i="4" s="1"/>
  <c r="AN1645" i="4"/>
  <c r="AO1645" i="4" s="1"/>
  <c r="AP1645" i="4" s="1"/>
  <c r="AN859" i="4"/>
  <c r="AO859" i="4" s="1"/>
  <c r="AP859" i="4" s="1"/>
  <c r="AN106" i="4"/>
  <c r="AO106" i="4" s="1"/>
  <c r="AP106" i="4" s="1"/>
  <c r="AO1954" i="4"/>
  <c r="AP1954" i="4" s="1"/>
  <c r="AN211" i="4"/>
  <c r="AO211" i="4" s="1"/>
  <c r="AP211" i="4" s="1"/>
  <c r="AN881" i="4"/>
  <c r="AO881" i="4" s="1"/>
  <c r="AP881" i="4" s="1"/>
  <c r="AN1088" i="4"/>
  <c r="AO1088" i="4" s="1"/>
  <c r="AP1088" i="4" s="1"/>
  <c r="AN616" i="4"/>
  <c r="AO616" i="4" s="1"/>
  <c r="AP616" i="4" s="1"/>
  <c r="AO2000" i="4"/>
  <c r="AP2000" i="4" s="1"/>
  <c r="AN334" i="4"/>
  <c r="AO334" i="4" s="1"/>
  <c r="AP334" i="4" s="1"/>
  <c r="AN354" i="4"/>
  <c r="AO354" i="4" s="1"/>
  <c r="AN1102" i="4"/>
  <c r="AO1102" i="4" s="1"/>
  <c r="AP1102" i="4" s="1"/>
  <c r="AN1004" i="4"/>
  <c r="AO1004" i="4" s="1"/>
  <c r="AN237" i="4"/>
  <c r="AO237" i="4" s="1"/>
  <c r="AN176" i="4"/>
  <c r="AO176" i="4" s="1"/>
  <c r="AN1556" i="4"/>
  <c r="AO1556" i="4" s="1"/>
  <c r="AP1556" i="4" s="1"/>
  <c r="AN675" i="4"/>
  <c r="AO675" i="4" s="1"/>
  <c r="AO1854" i="4"/>
  <c r="AN793" i="4"/>
  <c r="AO793" i="4" s="1"/>
  <c r="AP793" i="4" s="1"/>
  <c r="AN325" i="4"/>
  <c r="AO325" i="4" s="1"/>
  <c r="AN835" i="4"/>
  <c r="AO835" i="4" s="1"/>
  <c r="AP835" i="4" s="1"/>
  <c r="AO1992" i="4"/>
  <c r="AN451" i="4"/>
  <c r="AO451" i="4" s="1"/>
  <c r="AP451" i="4" s="1"/>
  <c r="AN1029" i="4"/>
  <c r="AO1029" i="4" s="1"/>
  <c r="AP1029" i="4" s="1"/>
  <c r="AN1715" i="4"/>
  <c r="AO1715" i="4" s="1"/>
  <c r="AP1715" i="4" s="1"/>
  <c r="AN783" i="4"/>
  <c r="AO783" i="4" s="1"/>
  <c r="AP783" i="4" s="1"/>
  <c r="AN43" i="4"/>
  <c r="AO43" i="4" s="1"/>
  <c r="AP43" i="4" s="1"/>
  <c r="AN723" i="4"/>
  <c r="AO723" i="4" s="1"/>
  <c r="AP723" i="4" s="1"/>
  <c r="AN1740" i="4"/>
  <c r="AO1740" i="4" s="1"/>
  <c r="AP1740" i="4" s="1"/>
  <c r="AN1611" i="4"/>
  <c r="AO1611" i="4" s="1"/>
  <c r="AP1611" i="4" s="1"/>
  <c r="AN546" i="4"/>
  <c r="AO546" i="4" s="1"/>
  <c r="AN402" i="4"/>
  <c r="AO402" i="4" s="1"/>
  <c r="AN1670" i="4"/>
  <c r="AO1670" i="4" s="1"/>
  <c r="AN117" i="4"/>
  <c r="AO117" i="4" s="1"/>
  <c r="AP117" i="4" s="1"/>
  <c r="AO1830" i="4"/>
  <c r="AP1830" i="4" s="1"/>
  <c r="AN1295" i="4"/>
  <c r="AO1295" i="4" s="1"/>
  <c r="AP1295" i="4" s="1"/>
  <c r="AN631" i="4"/>
  <c r="AO631" i="4" s="1"/>
  <c r="AN1410" i="4"/>
  <c r="AO1410" i="4" s="1"/>
  <c r="AP1410" i="4" s="1"/>
  <c r="AN699" i="4"/>
  <c r="AO699" i="4" s="1"/>
  <c r="AP699" i="4" s="1"/>
  <c r="AO1777" i="4"/>
  <c r="AP1777" i="4" s="1"/>
  <c r="AN583" i="4"/>
  <c r="AO583" i="4" s="1"/>
  <c r="AP583" i="4" s="1"/>
  <c r="AN1476" i="4"/>
  <c r="AO1476" i="4" s="1"/>
  <c r="AP1476" i="4" s="1"/>
  <c r="AO1764" i="4"/>
  <c r="AN1203" i="4"/>
  <c r="AO1203" i="4" s="1"/>
  <c r="AP1203" i="4" s="1"/>
  <c r="AN298" i="4"/>
  <c r="AO298" i="4" s="1"/>
  <c r="AP298" i="4" s="1"/>
  <c r="AN609" i="4"/>
  <c r="AO609" i="4" s="1"/>
  <c r="AP609" i="4" s="1"/>
  <c r="AN1709" i="4"/>
  <c r="AO1709" i="4" s="1"/>
  <c r="AP1709" i="4" s="1"/>
  <c r="AO1991" i="4"/>
  <c r="AP1991" i="4" s="1"/>
  <c r="AN930" i="4"/>
  <c r="AO930" i="4" s="1"/>
  <c r="AP930" i="4" s="1"/>
  <c r="AN503" i="4"/>
  <c r="AO503" i="4" s="1"/>
  <c r="AP503" i="4" s="1"/>
  <c r="AN1532" i="4"/>
  <c r="AO1532" i="4" s="1"/>
  <c r="AP1532" i="4" s="1"/>
  <c r="AN23" i="4"/>
  <c r="AO23" i="4" s="1"/>
  <c r="AN205" i="4"/>
  <c r="AO205" i="4" s="1"/>
  <c r="AP205" i="4" s="1"/>
  <c r="AN1087" i="4"/>
  <c r="AO1087" i="4" s="1"/>
  <c r="AP1087" i="4" s="1"/>
  <c r="AN221" i="4"/>
  <c r="AO221" i="4" s="1"/>
  <c r="AN396" i="4"/>
  <c r="AO396" i="4" s="1"/>
  <c r="AP396" i="4" s="1"/>
  <c r="AN929" i="4"/>
  <c r="AO929" i="4" s="1"/>
  <c r="AP929" i="4" s="1"/>
  <c r="AN893" i="4"/>
  <c r="AO893" i="4" s="1"/>
  <c r="AN511" i="4"/>
  <c r="AO511" i="4" s="1"/>
  <c r="AP511" i="4" s="1"/>
  <c r="AN564" i="4"/>
  <c r="AO564" i="4" s="1"/>
  <c r="AN414" i="4"/>
  <c r="AO414" i="4" s="1"/>
  <c r="AP414" i="4" s="1"/>
  <c r="AO1786" i="4"/>
  <c r="AP1786" i="4" s="1"/>
  <c r="AN1509" i="4"/>
  <c r="AO1509" i="4" s="1"/>
  <c r="AP1509" i="4" s="1"/>
  <c r="AN377" i="4"/>
  <c r="AO377" i="4" s="1"/>
  <c r="AP377" i="4" s="1"/>
  <c r="AN816" i="4"/>
  <c r="AO816" i="4" s="1"/>
  <c r="AP816" i="4" s="1"/>
  <c r="AN1686" i="4"/>
  <c r="AO1686" i="4" s="1"/>
  <c r="AP1686" i="4" s="1"/>
  <c r="AN1174" i="4"/>
  <c r="AO1174" i="4" s="1"/>
  <c r="AP1174" i="4" s="1"/>
  <c r="AN644" i="4"/>
  <c r="AO644" i="4" s="1"/>
  <c r="AN1297" i="4"/>
  <c r="AO1297" i="4" s="1"/>
  <c r="AN233" i="4"/>
  <c r="AO233" i="4" s="1"/>
  <c r="AN1049" i="4"/>
  <c r="AO1049" i="4" s="1"/>
  <c r="AP1049" i="4" s="1"/>
  <c r="AN1358" i="4"/>
  <c r="AO1358" i="4" s="1"/>
  <c r="AN18" i="4"/>
  <c r="AO18" i="4" s="1"/>
  <c r="AN1016" i="4"/>
  <c r="AO1016" i="4" s="1"/>
  <c r="AN944" i="4"/>
  <c r="AO944" i="4" s="1"/>
  <c r="AN1312" i="4"/>
  <c r="AO1312" i="4" s="1"/>
  <c r="AN1182" i="4"/>
  <c r="AO1182" i="4" s="1"/>
  <c r="AP1182" i="4" s="1"/>
  <c r="AN1491" i="4"/>
  <c r="AO1491" i="4" s="1"/>
  <c r="AN296" i="4"/>
  <c r="AO296" i="4" s="1"/>
  <c r="AN343" i="4"/>
  <c r="AO343" i="4" s="1"/>
  <c r="AN1066" i="4"/>
  <c r="AO1066" i="4" s="1"/>
  <c r="AP1066" i="4" s="1"/>
  <c r="AN547" i="4"/>
  <c r="AO547" i="4" s="1"/>
  <c r="AP547" i="4" s="1"/>
  <c r="AN475" i="4"/>
  <c r="AO475" i="4" s="1"/>
  <c r="AP475" i="4" s="1"/>
  <c r="AN1573" i="4"/>
  <c r="AO1573" i="4" s="1"/>
  <c r="AP1573" i="4" s="1"/>
  <c r="AN173" i="4"/>
  <c r="AO173" i="4" s="1"/>
  <c r="AP173" i="4" s="1"/>
  <c r="AN1436" i="4"/>
  <c r="AO1436" i="4" s="1"/>
  <c r="AP1436" i="4" s="1"/>
  <c r="AN103" i="4"/>
  <c r="AO103" i="4" s="1"/>
  <c r="AN109" i="4"/>
  <c r="AO109" i="4" s="1"/>
  <c r="AN974" i="4"/>
  <c r="AO974" i="4" s="1"/>
  <c r="AP974" i="4" s="1"/>
  <c r="AN290" i="4"/>
  <c r="AO290" i="4" s="1"/>
  <c r="AN1563" i="4"/>
  <c r="AO1563" i="4" s="1"/>
  <c r="AP1563" i="4" s="1"/>
  <c r="AN712" i="4"/>
  <c r="AO712" i="4" s="1"/>
  <c r="AP712" i="4" s="1"/>
  <c r="AN1259" i="4"/>
  <c r="AO1259" i="4" s="1"/>
  <c r="AP1259" i="4" s="1"/>
  <c r="AN1711" i="4"/>
  <c r="AO1711" i="4" s="1"/>
  <c r="AP1711" i="4" s="1"/>
  <c r="AO1763" i="4"/>
  <c r="AP1763" i="4" s="1"/>
  <c r="AN1634" i="4"/>
  <c r="AO1634" i="4" s="1"/>
  <c r="AP1634" i="4" s="1"/>
  <c r="AO1847" i="4"/>
  <c r="AP1847" i="4" s="1"/>
  <c r="AN1133" i="4"/>
  <c r="AO1133" i="4" s="1"/>
  <c r="AP1133" i="4" s="1"/>
  <c r="AN755" i="4"/>
  <c r="AO755" i="4" s="1"/>
  <c r="AP755" i="4" s="1"/>
  <c r="AN1395" i="4"/>
  <c r="AO1395" i="4" s="1"/>
  <c r="AN61" i="4"/>
  <c r="AO61" i="4" s="1"/>
  <c r="AP61" i="4" s="1"/>
  <c r="AN749" i="4"/>
  <c r="AO749" i="4" s="1"/>
  <c r="AN1389" i="4"/>
  <c r="AO1389" i="4" s="1"/>
  <c r="AO1836" i="4"/>
  <c r="AP1836" i="4" s="1"/>
  <c r="AN350" i="4"/>
  <c r="AO350" i="4" s="1"/>
  <c r="AP350" i="4" s="1"/>
  <c r="AN735" i="4"/>
  <c r="AO735" i="4" s="1"/>
  <c r="AP735" i="4" s="1"/>
  <c r="AN476" i="4"/>
  <c r="AO476" i="4" s="1"/>
  <c r="AN1588" i="4"/>
  <c r="AO1588" i="4" s="1"/>
  <c r="AP1588" i="4" s="1"/>
  <c r="AO1873" i="4"/>
  <c r="AP1873" i="4" s="1"/>
  <c r="AN1411" i="4"/>
  <c r="AO1411" i="4" s="1"/>
  <c r="AP1411" i="4" s="1"/>
  <c r="AN1581" i="4"/>
  <c r="AO1581" i="4" s="1"/>
  <c r="AP1581" i="4" s="1"/>
  <c r="AN803" i="4"/>
  <c r="AO803" i="4" s="1"/>
  <c r="AP803" i="4" s="1"/>
  <c r="AN989" i="4"/>
  <c r="AO989" i="4" s="1"/>
  <c r="AN574" i="4"/>
  <c r="AO574" i="4" s="1"/>
  <c r="AN529" i="4"/>
  <c r="AO529" i="4" s="1"/>
  <c r="AP529" i="4" s="1"/>
  <c r="AN867" i="4"/>
  <c r="AO867" i="4" s="1"/>
  <c r="AP867" i="4" s="1"/>
  <c r="AN1063" i="4"/>
  <c r="AO1063" i="4" s="1"/>
  <c r="AP1063" i="4" s="1"/>
  <c r="AO1983" i="4"/>
  <c r="AP1983" i="4" s="1"/>
  <c r="AN1472" i="4"/>
  <c r="AO1472" i="4" s="1"/>
  <c r="AP1472" i="4" s="1"/>
  <c r="AO1805" i="4"/>
  <c r="AP1805" i="4" s="1"/>
  <c r="AO1933" i="4"/>
  <c r="AP1933" i="4" s="1"/>
  <c r="AN1616" i="4"/>
  <c r="AO1616" i="4" s="1"/>
  <c r="AP1616" i="4" s="1"/>
  <c r="AN860" i="4"/>
  <c r="AO860" i="4" s="1"/>
  <c r="AP860" i="4" s="1"/>
  <c r="AN781" i="4"/>
  <c r="AO781" i="4" s="1"/>
  <c r="AP781" i="4" s="1"/>
  <c r="AN589" i="4"/>
  <c r="AO589" i="4" s="1"/>
  <c r="AP589" i="4" s="1"/>
  <c r="AN1632" i="4"/>
  <c r="AO1632" i="4" s="1"/>
  <c r="AP1632" i="4" s="1"/>
  <c r="AN545" i="4"/>
  <c r="AO545" i="4" s="1"/>
  <c r="AN171" i="4"/>
  <c r="AO171" i="4" s="1"/>
  <c r="AN1222" i="4"/>
  <c r="AO1222" i="4" s="1"/>
  <c r="AP1222" i="4" s="1"/>
  <c r="AN30" i="4"/>
  <c r="AO30" i="4" s="1"/>
  <c r="AP30" i="4" s="1"/>
  <c r="AN776" i="4"/>
  <c r="AO776" i="4" s="1"/>
  <c r="AN1330" i="4"/>
  <c r="AO1330" i="4" s="1"/>
  <c r="AP1330" i="4" s="1"/>
  <c r="AN1327" i="4"/>
  <c r="AO1327" i="4" s="1"/>
  <c r="AN1215" i="4"/>
  <c r="AO1215" i="4" s="1"/>
  <c r="AP1215" i="4" s="1"/>
  <c r="AO1800" i="4"/>
  <c r="AP1800" i="4" s="1"/>
  <c r="AN492" i="4"/>
  <c r="AO492" i="4" s="1"/>
  <c r="AP492" i="4" s="1"/>
  <c r="AN1034" i="4"/>
  <c r="AO1034" i="4" s="1"/>
  <c r="AN1407" i="4"/>
  <c r="AO1407" i="4" s="1"/>
  <c r="AN390" i="4"/>
  <c r="AO390" i="4" s="1"/>
  <c r="AN1728" i="4"/>
  <c r="AO1728" i="4" s="1"/>
  <c r="AP1728" i="4" s="1"/>
  <c r="AN1636" i="4"/>
  <c r="AO1636" i="4" s="1"/>
  <c r="AP1636" i="4" s="1"/>
  <c r="AN1192" i="4"/>
  <c r="AO1192" i="4" s="1"/>
  <c r="AP1192" i="4" s="1"/>
  <c r="AN458" i="4"/>
  <c r="AO458" i="4" s="1"/>
  <c r="AP458" i="4" s="1"/>
  <c r="AN1279" i="4"/>
  <c r="AO1279" i="4" s="1"/>
  <c r="AP1279" i="4" s="1"/>
  <c r="AO1833" i="4"/>
  <c r="AP1833" i="4" s="1"/>
  <c r="AN1291" i="4"/>
  <c r="AO1291" i="4" s="1"/>
  <c r="AP1291" i="4" s="1"/>
  <c r="AN197" i="4"/>
  <c r="AO197" i="4" s="1"/>
  <c r="AP197" i="4" s="1"/>
  <c r="AN315" i="4"/>
  <c r="AO315" i="4" s="1"/>
  <c r="AN842" i="4"/>
  <c r="AO842" i="4" s="1"/>
  <c r="AN75" i="4"/>
  <c r="AO75" i="4" s="1"/>
  <c r="AO1950" i="4"/>
  <c r="AP1950" i="4" s="1"/>
  <c r="AN698" i="4"/>
  <c r="AO698" i="4" s="1"/>
  <c r="AN1189" i="4"/>
  <c r="AO1189" i="4" s="1"/>
  <c r="AO1866" i="4"/>
  <c r="AP1866" i="4" s="1"/>
  <c r="AN102" i="4"/>
  <c r="AO102" i="4" s="1"/>
  <c r="AN840" i="4"/>
  <c r="AO840" i="4" s="1"/>
  <c r="AP840" i="4" s="1"/>
  <c r="AN1266" i="4"/>
  <c r="AO1266" i="4" s="1"/>
  <c r="AN404" i="4"/>
  <c r="AO404" i="4" s="1"/>
  <c r="AP404" i="4" s="1"/>
  <c r="AN1162" i="4"/>
  <c r="AO1162" i="4" s="1"/>
  <c r="AN607" i="4"/>
  <c r="AO607" i="4" s="1"/>
  <c r="AP607" i="4" s="1"/>
  <c r="AN1276" i="4"/>
  <c r="AO1276" i="4" s="1"/>
  <c r="AP1276" i="4" s="1"/>
  <c r="AN1663" i="4"/>
  <c r="AO1663" i="4" s="1"/>
  <c r="AP1663" i="4" s="1"/>
  <c r="AN1413" i="4"/>
  <c r="AO1413" i="4" s="1"/>
  <c r="AP1413" i="4" s="1"/>
  <c r="AN1363" i="4"/>
  <c r="AO1363" i="4" s="1"/>
  <c r="AP1363" i="4" s="1"/>
  <c r="AN1376" i="4"/>
  <c r="AO1376" i="4" s="1"/>
  <c r="AP1376" i="4" s="1"/>
  <c r="AN1579" i="4"/>
  <c r="AO1579" i="4" s="1"/>
  <c r="AP1579" i="4" s="1"/>
  <c r="AN571" i="4"/>
  <c r="AO571" i="4" s="1"/>
  <c r="AP571" i="4" s="1"/>
  <c r="AO1921" i="4"/>
  <c r="AP1921" i="4" s="1"/>
  <c r="AN1026" i="4"/>
  <c r="AO1026" i="4" s="1"/>
  <c r="AP1026" i="4" s="1"/>
  <c r="AN35" i="4"/>
  <c r="AO35" i="4" s="1"/>
  <c r="AN622" i="4"/>
  <c r="AO622" i="4" s="1"/>
  <c r="AP622" i="4" s="1"/>
  <c r="AN1255" i="4"/>
  <c r="AO1255" i="4" s="1"/>
  <c r="AP1255" i="4" s="1"/>
  <c r="AN148" i="4"/>
  <c r="AO148" i="4" s="1"/>
  <c r="AO1944" i="4"/>
  <c r="AP1944" i="4" s="1"/>
  <c r="AN140" i="4"/>
  <c r="AO140" i="4" s="1"/>
  <c r="AN1073" i="4"/>
  <c r="AO1073" i="4" s="1"/>
  <c r="AP1073" i="4" s="1"/>
  <c r="AN952" i="4"/>
  <c r="AO952" i="4" s="1"/>
  <c r="AP952" i="4" s="1"/>
  <c r="AO1994" i="4"/>
  <c r="AP1994" i="4" s="1"/>
  <c r="AO1877" i="4"/>
  <c r="AP1877" i="4" s="1"/>
  <c r="AN801" i="4"/>
  <c r="AO801" i="4" s="1"/>
  <c r="AP801" i="4" s="1"/>
  <c r="AN927" i="4"/>
  <c r="AO927" i="4" s="1"/>
  <c r="AP927" i="4" s="1"/>
  <c r="AN931" i="4"/>
  <c r="AO931" i="4" s="1"/>
  <c r="AP931" i="4" s="1"/>
  <c r="AN1065" i="4"/>
  <c r="AO1065" i="4" s="1"/>
  <c r="AP1065" i="4" s="1"/>
  <c r="AN742" i="4"/>
  <c r="AO742" i="4" s="1"/>
  <c r="AP742" i="4" s="1"/>
  <c r="AN285" i="4"/>
  <c r="AO285" i="4" s="1"/>
  <c r="AP285" i="4" s="1"/>
  <c r="AO1963" i="4"/>
  <c r="AP1963" i="4" s="1"/>
  <c r="AO1941" i="4"/>
  <c r="AP1941" i="4" s="1"/>
  <c r="AN1469" i="4"/>
  <c r="AO1469" i="4" s="1"/>
  <c r="AP1469" i="4" s="1"/>
  <c r="AN1356" i="4"/>
  <c r="AO1356" i="4" s="1"/>
  <c r="AN373" i="4"/>
  <c r="AO373" i="4" s="1"/>
  <c r="AN1385" i="4"/>
  <c r="AO1385" i="4" s="1"/>
  <c r="AP1385" i="4" s="1"/>
  <c r="AN579" i="4"/>
  <c r="AO579" i="4" s="1"/>
  <c r="AP579" i="4" s="1"/>
  <c r="AN324" i="4"/>
  <c r="AO324" i="4" s="1"/>
  <c r="AN1432" i="4"/>
  <c r="AO1432" i="4" s="1"/>
  <c r="AN374" i="4"/>
  <c r="AO374" i="4" s="1"/>
  <c r="AN784" i="4"/>
  <c r="AO784" i="4" s="1"/>
  <c r="AN1119" i="4"/>
  <c r="AO1119" i="4" s="1"/>
  <c r="AN1167" i="4"/>
  <c r="AO1167" i="4" s="1"/>
  <c r="AN639" i="4"/>
  <c r="AO639" i="4" s="1"/>
  <c r="AN252" i="4"/>
  <c r="AO252" i="4" s="1"/>
  <c r="AN1322" i="4"/>
  <c r="AO1322" i="4" s="1"/>
  <c r="AN1678" i="4"/>
  <c r="AO1678" i="4" s="1"/>
  <c r="AN19" i="4"/>
  <c r="AO19" i="4" s="1"/>
  <c r="AP19" i="4" s="1"/>
  <c r="AN1038" i="4"/>
  <c r="AO1038" i="4" s="1"/>
  <c r="AN882" i="4"/>
  <c r="AO882" i="4" s="1"/>
  <c r="AP882" i="4" s="1"/>
  <c r="AN1219" i="4"/>
  <c r="AO1219" i="4" s="1"/>
  <c r="AO1881" i="4"/>
  <c r="AP1881" i="4" s="1"/>
  <c r="AN279" i="4"/>
  <c r="AO279" i="4" s="1"/>
  <c r="AP279" i="4" s="1"/>
  <c r="AN217" i="4"/>
  <c r="AO217" i="4" s="1"/>
  <c r="AN953" i="4"/>
  <c r="AO953" i="4" s="1"/>
  <c r="AN428" i="4"/>
  <c r="AO428" i="4" s="1"/>
  <c r="AN71" i="4"/>
  <c r="AO71" i="4" s="1"/>
  <c r="AP71" i="4" s="1"/>
  <c r="AN1444" i="4"/>
  <c r="AO1444" i="4" s="1"/>
  <c r="AP1444" i="4" s="1"/>
  <c r="AO1834" i="4"/>
  <c r="AP1834" i="4" s="1"/>
  <c r="AN852" i="4"/>
  <c r="AO852" i="4" s="1"/>
  <c r="AP852" i="4" s="1"/>
  <c r="AO1745" i="4"/>
  <c r="AP1745" i="4" s="1"/>
  <c r="AN1706" i="4"/>
  <c r="AO1706" i="4" s="1"/>
  <c r="AP1706" i="4" s="1"/>
  <c r="AN1118" i="4"/>
  <c r="AO1118" i="4" s="1"/>
  <c r="AP1118" i="4" s="1"/>
  <c r="AN139" i="4"/>
  <c r="AO139" i="4" s="1"/>
  <c r="AP139" i="4" s="1"/>
  <c r="AN1070" i="4"/>
  <c r="AO1070" i="4" s="1"/>
  <c r="AP1070" i="4" s="1"/>
  <c r="AN1531" i="4"/>
  <c r="AO1531" i="4" s="1"/>
  <c r="AP1531" i="4" s="1"/>
  <c r="AO1924" i="4"/>
  <c r="AP1924" i="4" s="1"/>
  <c r="AN647" i="4"/>
  <c r="AO647" i="4" s="1"/>
  <c r="AP647" i="4" s="1"/>
  <c r="AN15" i="4"/>
  <c r="AO15" i="4" s="1"/>
  <c r="AP15" i="4" s="1"/>
  <c r="AN875" i="4"/>
  <c r="AO875" i="4" s="1"/>
  <c r="AN1307" i="4"/>
  <c r="AO1307" i="4" s="1"/>
  <c r="AN181" i="4"/>
  <c r="AO181" i="4" s="1"/>
  <c r="AO1884" i="4"/>
  <c r="AO1912" i="4"/>
  <c r="AP1912" i="4" s="1"/>
  <c r="AO1909" i="4"/>
  <c r="AP1909" i="4" s="1"/>
  <c r="AN907" i="4"/>
  <c r="AO907" i="4" s="1"/>
  <c r="AP907" i="4" s="1"/>
  <c r="AN1262" i="4"/>
  <c r="AO1262" i="4" s="1"/>
  <c r="AP1262" i="4" s="1"/>
  <c r="AN1018" i="4"/>
  <c r="AO1018" i="4" s="1"/>
  <c r="AP1018" i="4" s="1"/>
  <c r="AN398" i="4"/>
  <c r="AO398" i="4" s="1"/>
  <c r="AP398" i="4" s="1"/>
  <c r="AN1701" i="4"/>
  <c r="AO1701" i="4" s="1"/>
  <c r="AP1701" i="4" s="1"/>
  <c r="AN718" i="4"/>
  <c r="AO718" i="4" s="1"/>
  <c r="AP718" i="4" s="1"/>
  <c r="AO1986" i="4"/>
  <c r="AN898" i="4"/>
  <c r="AO898" i="4" s="1"/>
  <c r="AP898" i="4" s="1"/>
  <c r="AN114" i="4"/>
  <c r="AO114" i="4" s="1"/>
  <c r="AN998" i="4"/>
  <c r="AO998" i="4" s="1"/>
  <c r="AN892" i="4"/>
  <c r="AO892" i="4" s="1"/>
  <c r="AN697" i="4"/>
  <c r="AO697" i="4" s="1"/>
  <c r="AP697" i="4" s="1"/>
  <c r="AN1591" i="4"/>
  <c r="AO1591" i="4" s="1"/>
  <c r="AP1591" i="4" s="1"/>
  <c r="AN333" i="4"/>
  <c r="AO333" i="4" s="1"/>
  <c r="AP333" i="4" s="1"/>
  <c r="AO1982" i="4"/>
  <c r="AP1982" i="4" s="1"/>
  <c r="AN1050" i="4"/>
  <c r="AO1050" i="4" s="1"/>
  <c r="AN1169" i="4"/>
  <c r="AO1169" i="4" s="1"/>
  <c r="AN1144" i="4"/>
  <c r="AO1144" i="4" s="1"/>
  <c r="AN1249" i="4"/>
  <c r="AO1249" i="4" s="1"/>
  <c r="AN174" i="4"/>
  <c r="AO174" i="4" s="1"/>
  <c r="AP174" i="4" s="1"/>
  <c r="AN1707" i="4"/>
  <c r="AO1707" i="4" s="1"/>
  <c r="AP1707" i="4" s="1"/>
  <c r="AN851" i="4"/>
  <c r="AO851" i="4" s="1"/>
  <c r="AN1280" i="4"/>
  <c r="AO1280" i="4" s="1"/>
  <c r="AN415" i="4"/>
  <c r="AO415" i="4" s="1"/>
  <c r="AN1083" i="4"/>
  <c r="AO1083" i="4" s="1"/>
  <c r="AP1083" i="4" s="1"/>
  <c r="AN422" i="4"/>
  <c r="AO422" i="4" s="1"/>
  <c r="W1494" i="4"/>
  <c r="Y1494" i="4" s="1"/>
  <c r="AN519" i="4"/>
  <c r="AO519" i="4" s="1"/>
  <c r="AP519" i="4" s="1"/>
  <c r="W339" i="4"/>
  <c r="Y339" i="4" s="1"/>
  <c r="AN1365" i="4"/>
  <c r="AO1365" i="4" s="1"/>
  <c r="AP1365" i="4" s="1"/>
  <c r="W1973" i="4"/>
  <c r="Y1973" i="4" s="1"/>
  <c r="W1029" i="4"/>
  <c r="Y1029" i="4" s="1"/>
  <c r="W787" i="4"/>
  <c r="Y787" i="4" s="1"/>
  <c r="W665" i="4"/>
  <c r="Y665" i="4" s="1"/>
  <c r="W1254" i="4"/>
  <c r="Y1254" i="4" s="1"/>
  <c r="W769" i="4"/>
  <c r="Y769" i="4" s="1"/>
  <c r="W940" i="4"/>
  <c r="Y940" i="4" s="1"/>
  <c r="W1715" i="4"/>
  <c r="Y1715" i="4" s="1"/>
  <c r="W783" i="4"/>
  <c r="Y783" i="4" s="1"/>
  <c r="W1257" i="4"/>
  <c r="Y1257" i="4" s="1"/>
  <c r="W43" i="4"/>
  <c r="Y43" i="4" s="1"/>
  <c r="W185" i="4"/>
  <c r="Y185" i="4" s="1"/>
  <c r="W723" i="4"/>
  <c r="Y723" i="4" s="1"/>
  <c r="W1740" i="4"/>
  <c r="Y1740" i="4" s="1"/>
  <c r="W1027" i="4"/>
  <c r="Y1027" i="4" s="1"/>
  <c r="W1611" i="4"/>
  <c r="Y1611" i="4" s="1"/>
  <c r="W232" i="4"/>
  <c r="Y232" i="4" s="1"/>
  <c r="W546" i="4"/>
  <c r="Y546" i="4" s="1"/>
  <c r="W402" i="4"/>
  <c r="Y402" i="4" s="1"/>
  <c r="W1670" i="4"/>
  <c r="Y1670" i="4" s="1"/>
  <c r="W117" i="4"/>
  <c r="Y117" i="4" s="1"/>
  <c r="W1295" i="4"/>
  <c r="Y1295" i="4" s="1"/>
  <c r="W730" i="4"/>
  <c r="Y730" i="4" s="1"/>
  <c r="W631" i="4"/>
  <c r="Y631" i="4" s="1"/>
  <c r="W751" i="4"/>
  <c r="Y751" i="4" s="1"/>
  <c r="W699" i="4"/>
  <c r="Y699" i="4" s="1"/>
  <c r="W1937" i="4"/>
  <c r="Y1937" i="4" s="1"/>
  <c r="W1777" i="4"/>
  <c r="Y1777" i="4" s="1"/>
  <c r="W583" i="4"/>
  <c r="Y583" i="4" s="1"/>
  <c r="W702" i="4"/>
  <c r="Y702" i="4" s="1"/>
  <c r="W1476" i="4"/>
  <c r="Y1476" i="4" s="1"/>
  <c r="W1764" i="4"/>
  <c r="Y1764" i="4" s="1"/>
  <c r="W381" i="4"/>
  <c r="Y381" i="4" s="1"/>
  <c r="W1203" i="4"/>
  <c r="Y1203" i="4" s="1"/>
  <c r="W1953" i="4"/>
  <c r="Y1953" i="4" s="1"/>
  <c r="W1699" i="4"/>
  <c r="Y1699" i="4" s="1"/>
  <c r="W436" i="4"/>
  <c r="Y436" i="4" s="1"/>
  <c r="W1810" i="4"/>
  <c r="Y1810" i="4" s="1"/>
  <c r="W1319" i="4"/>
  <c r="Y1319" i="4" s="1"/>
  <c r="W1807" i="4"/>
  <c r="Y1807" i="4" s="1"/>
  <c r="W1296" i="4"/>
  <c r="Y1296" i="4" s="1"/>
  <c r="W298" i="4"/>
  <c r="Y298" i="4" s="1"/>
  <c r="W609" i="4"/>
  <c r="Y609" i="4" s="1"/>
  <c r="W1709" i="4"/>
  <c r="Y1709" i="4" s="1"/>
  <c r="W1991" i="4"/>
  <c r="Y1991" i="4" s="1"/>
  <c r="W930" i="4"/>
  <c r="Y930" i="4" s="1"/>
  <c r="W503" i="4"/>
  <c r="Y503" i="4" s="1"/>
  <c r="W23" i="4"/>
  <c r="Y23" i="4" s="1"/>
  <c r="W205" i="4"/>
  <c r="Y205" i="4" s="1"/>
  <c r="W1087" i="4"/>
  <c r="Y1087" i="4" s="1"/>
  <c r="W221" i="4"/>
  <c r="Y221" i="4" s="1"/>
  <c r="W396" i="4"/>
  <c r="Y396" i="4" s="1"/>
  <c r="W929" i="4"/>
  <c r="Y929" i="4" s="1"/>
  <c r="W483" i="4"/>
  <c r="Y483" i="4" s="1"/>
  <c r="W1251" i="4"/>
  <c r="Y1251" i="4" s="1"/>
  <c r="W210" i="4"/>
  <c r="Y210" i="4" s="1"/>
  <c r="W420" i="4"/>
  <c r="Y420" i="4" s="1"/>
  <c r="W309" i="4"/>
  <c r="Y309" i="4" s="1"/>
  <c r="W1210" i="4"/>
  <c r="Y1210" i="4" s="1"/>
  <c r="W511" i="4"/>
  <c r="Y511" i="4" s="1"/>
  <c r="W564" i="4"/>
  <c r="Y564" i="4" s="1"/>
  <c r="W414" i="4"/>
  <c r="Y414" i="4" s="1"/>
  <c r="W1786" i="4"/>
  <c r="Y1786" i="4" s="1"/>
  <c r="W1397" i="4"/>
  <c r="Y1397" i="4" s="1"/>
  <c r="W1509" i="4"/>
  <c r="Y1509" i="4" s="1"/>
  <c r="W1967" i="4"/>
  <c r="Y1967" i="4" s="1"/>
  <c r="W1493" i="4"/>
  <c r="Y1493" i="4" s="1"/>
  <c r="W1301" i="4"/>
  <c r="Y1301" i="4" s="1"/>
  <c r="W1290" i="4"/>
  <c r="Y1290" i="4" s="1"/>
  <c r="W129" i="4"/>
  <c r="Y129" i="4" s="1"/>
  <c r="W1398" i="4"/>
  <c r="Y1398" i="4" s="1"/>
  <c r="W1488" i="4"/>
  <c r="Y1488" i="4" s="1"/>
  <c r="W1969" i="4"/>
  <c r="Y1969" i="4" s="1"/>
  <c r="W377" i="4"/>
  <c r="Y377" i="4" s="1"/>
  <c r="W816" i="4"/>
  <c r="Y816" i="4" s="1"/>
  <c r="W692" i="4"/>
  <c r="Y692" i="4" s="1"/>
  <c r="W1686" i="4"/>
  <c r="Y1686" i="4" s="1"/>
  <c r="W1174" i="4"/>
  <c r="Y1174" i="4" s="1"/>
  <c r="W644" i="4"/>
  <c r="Y644" i="4" s="1"/>
  <c r="W1297" i="4"/>
  <c r="Y1297" i="4" s="1"/>
  <c r="W518" i="4"/>
  <c r="Y518" i="4" s="1"/>
  <c r="W233" i="4"/>
  <c r="Y233" i="4" s="1"/>
  <c r="W896" i="4"/>
  <c r="Y896" i="4" s="1"/>
  <c r="W1184" i="4"/>
  <c r="Y1184" i="4" s="1"/>
  <c r="W72" i="4"/>
  <c r="Y72" i="4" s="1"/>
  <c r="W1049" i="4"/>
  <c r="Y1049" i="4" s="1"/>
  <c r="W1358" i="4"/>
  <c r="Y1358" i="4" s="1"/>
  <c r="W1016" i="4"/>
  <c r="Y1016" i="4" s="1"/>
  <c r="W375" i="4"/>
  <c r="Y375" i="4" s="1"/>
  <c r="W78" i="4"/>
  <c r="Y78" i="4" s="1"/>
  <c r="W1144" i="4"/>
  <c r="Y1144" i="4" s="1"/>
  <c r="W1249" i="4"/>
  <c r="Y1249" i="4" s="1"/>
  <c r="W174" i="4"/>
  <c r="Y174" i="4" s="1"/>
  <c r="W1707" i="4"/>
  <c r="Y1707" i="4" s="1"/>
  <c r="W1490" i="4"/>
  <c r="Y1490" i="4" s="1"/>
  <c r="W1156" i="4"/>
  <c r="Y1156" i="4" s="1"/>
  <c r="W460" i="4"/>
  <c r="Y460" i="4" s="1"/>
  <c r="W684" i="4"/>
  <c r="Y684" i="4" s="1"/>
  <c r="W111" i="4"/>
  <c r="Y111" i="4" s="1"/>
  <c r="W666" i="4"/>
  <c r="Y666" i="4" s="1"/>
  <c r="W1738" i="4"/>
  <c r="Y1738" i="4" s="1"/>
  <c r="W1501" i="4"/>
  <c r="Y1501" i="4" s="1"/>
  <c r="W1277" i="4"/>
  <c r="Y1277" i="4" s="1"/>
  <c r="W1137" i="4"/>
  <c r="Y1137" i="4" s="1"/>
  <c r="W257" i="4"/>
  <c r="Y257" i="4" s="1"/>
  <c r="W771" i="4"/>
  <c r="Y771" i="4" s="1"/>
  <c r="W652" i="4"/>
  <c r="Y652" i="4" s="1"/>
  <c r="W1343" i="4"/>
  <c r="Y1343" i="4" s="1"/>
  <c r="W1086" i="4"/>
  <c r="Y1086" i="4" s="1"/>
  <c r="W670" i="4"/>
  <c r="Y670" i="4" s="1"/>
  <c r="W1113" i="4"/>
  <c r="Y1113" i="4" s="1"/>
  <c r="W1732" i="4"/>
  <c r="Y1732" i="4" s="1"/>
  <c r="W1392" i="4"/>
  <c r="Y1392" i="4" s="1"/>
  <c r="W1134" i="4"/>
  <c r="Y1134" i="4" s="1"/>
  <c r="W1005" i="4"/>
  <c r="Y1005" i="4" s="1"/>
  <c r="W1892" i="4"/>
  <c r="Y1892" i="4" s="1"/>
  <c r="W1522" i="4"/>
  <c r="Y1522" i="4" s="1"/>
  <c r="W1427" i="4"/>
  <c r="Y1427" i="4" s="1"/>
  <c r="W1015" i="4"/>
  <c r="Y1015" i="4" s="1"/>
  <c r="W1586" i="4"/>
  <c r="Y1586" i="4" s="1"/>
  <c r="W1958" i="4"/>
  <c r="Y1958" i="4" s="1"/>
  <c r="W1147" i="4"/>
  <c r="Y1147" i="4" s="1"/>
  <c r="W239" i="4"/>
  <c r="Y239" i="4" s="1"/>
  <c r="W1292" i="4"/>
  <c r="Y1292" i="4" s="1"/>
  <c r="W630" i="4"/>
  <c r="Y630" i="4" s="1"/>
  <c r="W432" i="4"/>
  <c r="Y432" i="4" s="1"/>
  <c r="W977" i="4"/>
  <c r="Y977" i="4" s="1"/>
  <c r="W439" i="4"/>
  <c r="Y439" i="4" s="1"/>
  <c r="W806" i="4"/>
  <c r="Y806" i="4" s="1"/>
  <c r="W1812" i="4"/>
  <c r="Y1812" i="4" s="1"/>
  <c r="W826" i="4"/>
  <c r="Y826" i="4" s="1"/>
  <c r="W89" i="4"/>
  <c r="Y89" i="4" s="1"/>
  <c r="W292" i="4"/>
  <c r="Y292" i="4" s="1"/>
  <c r="W1517" i="4"/>
  <c r="Y1517" i="4" s="1"/>
  <c r="W417" i="4"/>
  <c r="Y417" i="4" s="1"/>
  <c r="W1058" i="4"/>
  <c r="Y1058" i="4" s="1"/>
  <c r="W1516" i="4"/>
  <c r="Y1516" i="4" s="1"/>
  <c r="W137" i="4"/>
  <c r="Y137" i="4" s="1"/>
  <c r="W1014" i="4"/>
  <c r="Y1014" i="4" s="1"/>
  <c r="W1828" i="4"/>
  <c r="Y1828" i="4" s="1"/>
  <c r="W262" i="4"/>
  <c r="Y262" i="4" s="1"/>
  <c r="W926" i="4"/>
  <c r="Y926" i="4" s="1"/>
  <c r="W1008" i="4"/>
  <c r="Y1008" i="4" s="1"/>
  <c r="W1775" i="4"/>
  <c r="Y1775" i="4" s="1"/>
  <c r="W429" i="4"/>
  <c r="Y429" i="4" s="1"/>
  <c r="W1357" i="4"/>
  <c r="Y1357" i="4" s="1"/>
  <c r="W1437" i="4"/>
  <c r="Y1437" i="4" s="1"/>
  <c r="W812" i="4"/>
  <c r="Y812" i="4" s="1"/>
  <c r="W1105" i="4"/>
  <c r="Y1105" i="4" s="1"/>
  <c r="W828" i="4"/>
  <c r="Y828" i="4" s="1"/>
  <c r="W166" i="4"/>
  <c r="Y166" i="4" s="1"/>
  <c r="W444" i="4"/>
  <c r="Y444" i="4" s="1"/>
  <c r="W1340" i="4"/>
  <c r="Y1340" i="4" s="1"/>
  <c r="W260" i="4"/>
  <c r="Y260" i="4" s="1"/>
  <c r="W551" i="4"/>
  <c r="Y551" i="4" s="1"/>
  <c r="W482" i="4"/>
  <c r="Y482" i="4" s="1"/>
  <c r="W1293" i="4"/>
  <c r="Y1293" i="4" s="1"/>
  <c r="W1672" i="4"/>
  <c r="Y1672" i="4" s="1"/>
  <c r="W821" i="4"/>
  <c r="Y821" i="4" s="1"/>
  <c r="W21" i="4"/>
  <c r="Y21" i="4" s="1"/>
  <c r="W677" i="4"/>
  <c r="Y677" i="4" s="1"/>
  <c r="W1730" i="4"/>
  <c r="Y1730" i="4" s="1"/>
  <c r="W1927" i="4"/>
  <c r="Y1927" i="4" s="1"/>
  <c r="W1960" i="4"/>
  <c r="Y1960" i="4" s="1"/>
  <c r="W152" i="4"/>
  <c r="Y152" i="4" s="1"/>
  <c r="W227" i="4"/>
  <c r="Y227" i="4" s="1"/>
  <c r="W167" i="4"/>
  <c r="Y167" i="4" s="1"/>
  <c r="W713" i="4"/>
  <c r="Y713" i="4" s="1"/>
  <c r="W949" i="4"/>
  <c r="Y949" i="4" s="1"/>
  <c r="W688" i="4"/>
  <c r="Y688" i="4" s="1"/>
  <c r="W335" i="4"/>
  <c r="Y335" i="4" s="1"/>
  <c r="W1971" i="4"/>
  <c r="Y1971" i="4" s="1"/>
  <c r="W304" i="4"/>
  <c r="Y304" i="4" s="1"/>
  <c r="W1621" i="4"/>
  <c r="Y1621" i="4" s="1"/>
  <c r="W1778" i="4"/>
  <c r="Y1778" i="4" s="1"/>
  <c r="W841" i="4"/>
  <c r="Y841" i="4" s="1"/>
  <c r="W1314" i="4"/>
  <c r="Y1314" i="4" s="1"/>
  <c r="W1614" i="4"/>
  <c r="Y1614" i="4" s="1"/>
  <c r="W121" i="4"/>
  <c r="Y121" i="4" s="1"/>
  <c r="W1446" i="4"/>
  <c r="Y1446" i="4" s="1"/>
  <c r="W1724" i="4"/>
  <c r="Y1724" i="4" s="1"/>
  <c r="W1107" i="4"/>
  <c r="Y1107" i="4" s="1"/>
  <c r="W1030" i="4"/>
  <c r="Y1030" i="4" s="1"/>
  <c r="W1165" i="4"/>
  <c r="Y1165" i="4" s="1"/>
  <c r="W1893" i="4"/>
  <c r="Y1893" i="4" s="1"/>
  <c r="W948" i="4"/>
  <c r="Y948" i="4" s="1"/>
  <c r="W1571" i="4"/>
  <c r="Y1571" i="4" s="1"/>
  <c r="W1601" i="4"/>
  <c r="Y1601" i="4" s="1"/>
  <c r="W1797" i="4"/>
  <c r="Y1797" i="4" s="1"/>
  <c r="W1541" i="4"/>
  <c r="Y1541" i="4" s="1"/>
  <c r="W1224" i="4"/>
  <c r="Y1224" i="4" s="1"/>
  <c r="W281" i="4"/>
  <c r="Y281" i="4" s="1"/>
  <c r="W673" i="4"/>
  <c r="Y673" i="4" s="1"/>
  <c r="W683" i="4"/>
  <c r="Y683" i="4" s="1"/>
  <c r="W1024" i="4"/>
  <c r="Y1024" i="4" s="1"/>
  <c r="W1085" i="4"/>
  <c r="Y1085" i="4" s="1"/>
  <c r="W604" i="4"/>
  <c r="Y604" i="4" s="1"/>
  <c r="W540" i="4"/>
  <c r="Y540" i="4" s="1"/>
  <c r="W934" i="4"/>
  <c r="Y934" i="4" s="1"/>
  <c r="W1515" i="4"/>
  <c r="Y1515" i="4" s="1"/>
  <c r="W1305" i="4"/>
  <c r="Y1305" i="4" s="1"/>
  <c r="W799" i="4"/>
  <c r="Y799" i="4" s="1"/>
  <c r="W380" i="4"/>
  <c r="Y380" i="4" s="1"/>
  <c r="W945" i="4"/>
  <c r="Y945" i="4" s="1"/>
  <c r="W1420" i="4"/>
  <c r="Y1420" i="4" s="1"/>
  <c r="W1342" i="4"/>
  <c r="Y1342" i="4" s="1"/>
  <c r="W349" i="4"/>
  <c r="Y349" i="4" s="1"/>
  <c r="W824" i="4"/>
  <c r="Y824" i="4" s="1"/>
  <c r="W978" i="4"/>
  <c r="Y978" i="4" s="1"/>
  <c r="W1765" i="4"/>
  <c r="Y1765" i="4" s="1"/>
  <c r="W832" i="4"/>
  <c r="Y832" i="4" s="1"/>
  <c r="W542" i="4"/>
  <c r="Y542" i="4" s="1"/>
  <c r="W982" i="4"/>
  <c r="Y982" i="4" s="1"/>
  <c r="W1689" i="4"/>
  <c r="Y1689" i="4" s="1"/>
  <c r="W1054" i="4"/>
  <c r="Y1054" i="4" s="1"/>
  <c r="W1965" i="4"/>
  <c r="Y1965" i="4" s="1"/>
  <c r="W1981" i="4"/>
  <c r="Y1981" i="4" s="1"/>
  <c r="W975" i="4"/>
  <c r="Y975" i="4" s="1"/>
  <c r="W1092" i="4"/>
  <c r="Y1092" i="4" s="1"/>
  <c r="W1341" i="4"/>
  <c r="Y1341" i="4" s="1"/>
  <c r="W1655" i="4"/>
  <c r="Y1655" i="4" s="1"/>
  <c r="W1294" i="4"/>
  <c r="Y1294" i="4" s="1"/>
  <c r="W1718" i="4"/>
  <c r="Y1718" i="4" s="1"/>
  <c r="W1753" i="4"/>
  <c r="Y1753" i="4" s="1"/>
  <c r="W1258" i="4"/>
  <c r="Y1258" i="4" s="1"/>
  <c r="W899" i="4"/>
  <c r="Y899" i="4" s="1"/>
  <c r="W980" i="4"/>
  <c r="Y980" i="4" s="1"/>
  <c r="W1337" i="4"/>
  <c r="Y1337" i="4" s="1"/>
  <c r="W1129" i="4"/>
  <c r="Y1129" i="4" s="1"/>
  <c r="W52" i="4"/>
  <c r="Y52" i="4" s="1"/>
  <c r="W710" i="4"/>
  <c r="Y710" i="4" s="1"/>
  <c r="W1622" i="4"/>
  <c r="Y1622" i="4" s="1"/>
  <c r="W1126" i="4"/>
  <c r="Y1126" i="4" s="1"/>
  <c r="W1311" i="4"/>
  <c r="Y1311" i="4" s="1"/>
  <c r="W1335" i="4"/>
  <c r="Y1335" i="4" s="1"/>
  <c r="W1099" i="4"/>
  <c r="Y1099" i="4" s="1"/>
  <c r="W1704" i="4"/>
  <c r="Y1704" i="4" s="1"/>
  <c r="W1479" i="4"/>
  <c r="Y1479" i="4" s="1"/>
  <c r="W634" i="4"/>
  <c r="Y634" i="4" s="1"/>
  <c r="W230" i="4"/>
  <c r="Y230" i="4" s="1"/>
  <c r="W987" i="4"/>
  <c r="Y987" i="4" s="1"/>
  <c r="W297" i="4"/>
  <c r="Y297" i="4" s="1"/>
  <c r="W1989" i="4"/>
  <c r="Y1989" i="4" s="1"/>
  <c r="W1759" i="4"/>
  <c r="Y1759" i="4" s="1"/>
  <c r="W1940" i="4"/>
  <c r="Y1940" i="4" s="1"/>
  <c r="W1263" i="4"/>
  <c r="Y1263" i="4" s="1"/>
  <c r="W63" i="4"/>
  <c r="Y63" i="4" s="1"/>
  <c r="W1595" i="4"/>
  <c r="Y1595" i="4" s="1"/>
  <c r="W1483" i="4"/>
  <c r="Y1483" i="4" s="1"/>
  <c r="W1905" i="4"/>
  <c r="Y1905" i="4" s="1"/>
  <c r="W743" i="4"/>
  <c r="Y743" i="4" s="1"/>
  <c r="W1942" i="4"/>
  <c r="Y1942" i="4" s="1"/>
  <c r="W1821" i="4"/>
  <c r="Y1821" i="4" s="1"/>
  <c r="W1811" i="4"/>
  <c r="Y1811" i="4" s="1"/>
  <c r="W1911" i="4"/>
  <c r="Y1911" i="4" s="1"/>
  <c r="W1556" i="4"/>
  <c r="Y1556" i="4" s="1"/>
  <c r="W462" i="4"/>
  <c r="Y462" i="4" s="1"/>
  <c r="W1519" i="4"/>
  <c r="Y1519" i="4" s="1"/>
  <c r="W675" i="4"/>
  <c r="Y675" i="4" s="1"/>
  <c r="W1854" i="4"/>
  <c r="Y1854" i="4" s="1"/>
  <c r="W793" i="4"/>
  <c r="Y793" i="4" s="1"/>
  <c r="W325" i="4"/>
  <c r="Y325" i="4" s="1"/>
  <c r="W660" i="4"/>
  <c r="Y660" i="4" s="1"/>
  <c r="W835" i="4"/>
  <c r="Y835" i="4" s="1"/>
  <c r="W1992" i="4"/>
  <c r="Y1992" i="4" s="1"/>
  <c r="W1333" i="4"/>
  <c r="Y1333" i="4" s="1"/>
  <c r="W39" i="4"/>
  <c r="Y39" i="4" s="1"/>
  <c r="W440" i="4"/>
  <c r="Y440" i="4" s="1"/>
  <c r="W1151" i="4"/>
  <c r="Y1151" i="4" s="1"/>
  <c r="W543" i="4"/>
  <c r="Y543" i="4" s="1"/>
  <c r="W172" i="4"/>
  <c r="Y172" i="4" s="1"/>
  <c r="W1430" i="4"/>
  <c r="Y1430" i="4" s="1"/>
  <c r="W451" i="4"/>
  <c r="Y451" i="4" s="1"/>
  <c r="W1860" i="4"/>
  <c r="Y1860" i="4" s="1"/>
  <c r="W1884" i="4"/>
  <c r="Y1884" i="4" s="1"/>
  <c r="W1912" i="4"/>
  <c r="Y1912" i="4" s="1"/>
  <c r="W303" i="4"/>
  <c r="Y303" i="4" s="1"/>
  <c r="W808" i="4"/>
  <c r="Y808" i="4" s="1"/>
  <c r="W301" i="4"/>
  <c r="Y301" i="4" s="1"/>
  <c r="W572" i="4"/>
  <c r="Y572" i="4" s="1"/>
  <c r="W130" i="4"/>
  <c r="Y130" i="4" s="1"/>
  <c r="W1691" i="4"/>
  <c r="Y1691" i="4" s="1"/>
  <c r="W1909" i="4"/>
  <c r="Y1909" i="4" s="1"/>
  <c r="W57" i="4"/>
  <c r="Y57" i="4" s="1"/>
  <c r="W1725" i="4"/>
  <c r="Y1725" i="4" s="1"/>
  <c r="W907" i="4"/>
  <c r="Y907" i="4" s="1"/>
  <c r="W1246" i="4"/>
  <c r="Y1246" i="4" s="1"/>
  <c r="W1822" i="4"/>
  <c r="Y1822" i="4" s="1"/>
  <c r="W1729" i="4"/>
  <c r="Y1729" i="4" s="1"/>
  <c r="W523" i="4"/>
  <c r="Y523" i="4" s="1"/>
  <c r="W1754" i="4"/>
  <c r="Y1754" i="4" s="1"/>
  <c r="W1044" i="4"/>
  <c r="Y1044" i="4" s="1"/>
  <c r="W1183" i="4"/>
  <c r="Y1183" i="4" s="1"/>
  <c r="W220" i="4"/>
  <c r="Y220" i="4" s="1"/>
  <c r="W1262" i="4"/>
  <c r="Y1262" i="4" s="1"/>
  <c r="W1018" i="4"/>
  <c r="Y1018" i="4" s="1"/>
  <c r="W187" i="4"/>
  <c r="Y187" i="4" s="1"/>
  <c r="W1564" i="4"/>
  <c r="Y1564" i="4" s="1"/>
  <c r="W430" i="4"/>
  <c r="Y430" i="4" s="1"/>
  <c r="W818" i="4"/>
  <c r="Y818" i="4" s="1"/>
  <c r="W398" i="4"/>
  <c r="Y398" i="4" s="1"/>
  <c r="W204" i="4"/>
  <c r="Y204" i="4" s="1"/>
  <c r="W1091" i="4"/>
  <c r="Y1091" i="4" s="1"/>
  <c r="W86" i="4"/>
  <c r="Y86" i="4" s="1"/>
  <c r="W587" i="4"/>
  <c r="Y587" i="4" s="1"/>
  <c r="W1037" i="4"/>
  <c r="Y1037" i="4" s="1"/>
  <c r="W535" i="4"/>
  <c r="Y535" i="4" s="1"/>
  <c r="W206" i="4"/>
  <c r="Y206" i="4" s="1"/>
  <c r="W736" i="4"/>
  <c r="Y736" i="4" s="1"/>
  <c r="W1240" i="4"/>
  <c r="Y1240" i="4" s="1"/>
  <c r="W317" i="4"/>
  <c r="Y317" i="4" s="1"/>
  <c r="W1654" i="4"/>
  <c r="Y1654" i="4" s="1"/>
  <c r="W759" i="4"/>
  <c r="Y759" i="4" s="1"/>
  <c r="W1148" i="4"/>
  <c r="Y1148" i="4" s="1"/>
  <c r="W1675" i="4"/>
  <c r="Y1675" i="4" s="1"/>
  <c r="W1418" i="4"/>
  <c r="Y1418" i="4" s="1"/>
  <c r="W1196" i="4"/>
  <c r="Y1196" i="4" s="1"/>
  <c r="W1006" i="4"/>
  <c r="Y1006" i="4" s="1"/>
  <c r="W1852" i="4"/>
  <c r="Y1852" i="4" s="1"/>
  <c r="W738" i="4"/>
  <c r="Y738" i="4" s="1"/>
  <c r="W909" i="4"/>
  <c r="Y909" i="4" s="1"/>
  <c r="W169" i="4"/>
  <c r="Y169" i="4" s="1"/>
  <c r="W1359" i="4"/>
  <c r="Y1359" i="4" s="1"/>
  <c r="W165" i="4"/>
  <c r="Y165" i="4" s="1"/>
  <c r="W1578" i="4"/>
  <c r="Y1578" i="4" s="1"/>
  <c r="W170" i="4"/>
  <c r="Y170" i="4" s="1"/>
  <c r="W359" i="4"/>
  <c r="Y359" i="4" s="1"/>
  <c r="W972" i="4"/>
  <c r="Y972" i="4" s="1"/>
  <c r="W135" i="4"/>
  <c r="Y135" i="4" s="1"/>
  <c r="W276" i="4"/>
  <c r="Y276" i="4" s="1"/>
  <c r="W1116" i="4"/>
  <c r="Y1116" i="4" s="1"/>
  <c r="W1524" i="4"/>
  <c r="Y1524" i="4" s="1"/>
  <c r="W1467" i="4"/>
  <c r="Y1467" i="4" s="1"/>
  <c r="W1299" i="4"/>
  <c r="Y1299" i="4" s="1"/>
  <c r="W1046" i="4"/>
  <c r="Y1046" i="4" s="1"/>
  <c r="W1449" i="4"/>
  <c r="Y1449" i="4" s="1"/>
  <c r="W254" i="4"/>
  <c r="Y254" i="4" s="1"/>
  <c r="W77" i="4"/>
  <c r="Y77" i="4" s="1"/>
  <c r="W1379" i="4"/>
  <c r="Y1379" i="4" s="1"/>
  <c r="W1791" i="4"/>
  <c r="Y1791" i="4" s="1"/>
  <c r="W320" i="4"/>
  <c r="Y320" i="4" s="1"/>
  <c r="W199" i="4"/>
  <c r="Y199" i="4" s="1"/>
  <c r="W392" i="4"/>
  <c r="Y392" i="4" s="1"/>
  <c r="W331" i="4"/>
  <c r="Y331" i="4" s="1"/>
  <c r="W1120" i="4"/>
  <c r="Y1120" i="4" s="1"/>
  <c r="W1278" i="4"/>
  <c r="Y1278" i="4" s="1"/>
  <c r="W1604" i="4"/>
  <c r="Y1604" i="4" s="1"/>
  <c r="W1798" i="4"/>
  <c r="Y1798" i="4" s="1"/>
  <c r="W141" i="4"/>
  <c r="Y141" i="4" s="1"/>
  <c r="W1961" i="4"/>
  <c r="Y1961" i="4" s="1"/>
  <c r="W403" i="4"/>
  <c r="Y403" i="4" s="1"/>
  <c r="W1367" i="4"/>
  <c r="Y1367" i="4" s="1"/>
  <c r="W1714" i="4"/>
  <c r="Y1714" i="4" s="1"/>
  <c r="W597" i="4"/>
  <c r="Y597" i="4" s="1"/>
  <c r="W1720" i="4"/>
  <c r="Y1720" i="4" s="1"/>
  <c r="W1781" i="4"/>
  <c r="Y1781" i="4" s="1"/>
  <c r="W351" i="4"/>
  <c r="Y351" i="4" s="1"/>
  <c r="W1281" i="4"/>
  <c r="Y1281" i="4" s="1"/>
  <c r="W266" i="4"/>
  <c r="Y266" i="4" s="1"/>
  <c r="W728" i="4"/>
  <c r="Y728" i="4" s="1"/>
  <c r="W1035" i="4"/>
  <c r="Y1035" i="4" s="1"/>
  <c r="W995" i="4"/>
  <c r="Y995" i="4" s="1"/>
  <c r="W911" i="4"/>
  <c r="Y911" i="4" s="1"/>
  <c r="W74" i="4"/>
  <c r="Y74" i="4" s="1"/>
  <c r="W760" i="4"/>
  <c r="Y760" i="4" s="1"/>
  <c r="W1269" i="4"/>
  <c r="Y1269" i="4" s="1"/>
  <c r="W330" i="4"/>
  <c r="Y330" i="4" s="1"/>
  <c r="W1241" i="4"/>
  <c r="Y1241" i="4" s="1"/>
  <c r="W200" i="4"/>
  <c r="Y200" i="4" s="1"/>
  <c r="W49" i="4"/>
  <c r="Y49" i="4" s="1"/>
  <c r="W336" i="4"/>
  <c r="Y336" i="4" s="1"/>
  <c r="W243" i="4"/>
  <c r="Y243" i="4" s="1"/>
  <c r="W878" i="4"/>
  <c r="Y878" i="4" s="1"/>
  <c r="W409" i="4"/>
  <c r="Y409" i="4" s="1"/>
  <c r="W1772" i="4"/>
  <c r="Y1772" i="4" s="1"/>
  <c r="W1229" i="4"/>
  <c r="Y1229" i="4" s="1"/>
  <c r="W577" i="4"/>
  <c r="Y577" i="4" s="1"/>
  <c r="W1101" i="4"/>
  <c r="Y1101" i="4" s="1"/>
  <c r="W618" i="4"/>
  <c r="Y618" i="4" s="1"/>
  <c r="W1861" i="4"/>
  <c r="Y1861" i="4" s="1"/>
  <c r="W1499" i="4"/>
  <c r="Y1499" i="4" s="1"/>
  <c r="W353" i="4"/>
  <c r="Y353" i="4" s="1"/>
  <c r="W1954" i="4"/>
  <c r="Y1954" i="4" s="1"/>
  <c r="W1056" i="4"/>
  <c r="Y1056" i="4" s="1"/>
  <c r="W433" i="4"/>
  <c r="Y433" i="4" s="1"/>
  <c r="W890" i="4"/>
  <c r="Y890" i="4" s="1"/>
  <c r="W685" i="4"/>
  <c r="Y685" i="4" s="1"/>
  <c r="W1220" i="4"/>
  <c r="Y1220" i="4" s="1"/>
  <c r="W1004" i="4"/>
  <c r="Y1004" i="4" s="1"/>
  <c r="W176" i="4"/>
  <c r="Y176" i="4" s="1"/>
  <c r="W886" i="4"/>
  <c r="Y886" i="4" s="1"/>
  <c r="W1334" i="4"/>
  <c r="Y1334" i="4" s="1"/>
  <c r="W423" i="4"/>
  <c r="Y423" i="4" s="1"/>
  <c r="W698" i="4"/>
  <c r="Y698" i="4" s="1"/>
  <c r="W162" i="4"/>
  <c r="Y162" i="4" s="1"/>
  <c r="W326" i="4"/>
  <c r="Y326" i="4" s="1"/>
  <c r="W1381" i="4"/>
  <c r="Y1381" i="4" s="1"/>
  <c r="W840" i="4"/>
  <c r="Y840" i="4" s="1"/>
  <c r="W434" i="4"/>
  <c r="Y434" i="4" s="1"/>
  <c r="W1162" i="4"/>
  <c r="Y1162" i="4" s="1"/>
  <c r="W365" i="4"/>
  <c r="Y365" i="4" s="1"/>
  <c r="W1936" i="4"/>
  <c r="Y1936" i="4" s="1"/>
  <c r="W1373" i="4"/>
  <c r="Y1373" i="4" s="1"/>
  <c r="W1238" i="4"/>
  <c r="Y1238" i="4" s="1"/>
  <c r="W189" i="4"/>
  <c r="Y189" i="4" s="1"/>
  <c r="W50" i="4"/>
  <c r="Y50" i="4" s="1"/>
  <c r="W425" i="4"/>
  <c r="Y425" i="4" s="1"/>
  <c r="W1630" i="4"/>
  <c r="Y1630" i="4" s="1"/>
  <c r="W1045" i="4"/>
  <c r="Y1045" i="4" s="1"/>
  <c r="W1042" i="4"/>
  <c r="Y1042" i="4" s="1"/>
  <c r="W1344" i="4"/>
  <c r="Y1344" i="4" s="1"/>
  <c r="W1433" i="4"/>
  <c r="Y1433" i="4" s="1"/>
  <c r="W1858" i="4"/>
  <c r="Y1858" i="4" s="1"/>
  <c r="W1627" i="4"/>
  <c r="Y1627" i="4" s="1"/>
  <c r="W1757" i="4"/>
  <c r="Y1757" i="4" s="1"/>
  <c r="W207" i="4"/>
  <c r="Y207" i="4" s="1"/>
  <c r="W1451" i="4"/>
  <c r="Y1451" i="4" s="1"/>
  <c r="W559" i="4"/>
  <c r="Y559" i="4" s="1"/>
  <c r="W160" i="4"/>
  <c r="Y160" i="4" s="1"/>
  <c r="W1917" i="4"/>
  <c r="Y1917" i="4" s="1"/>
  <c r="W1234" i="4"/>
  <c r="Y1234" i="4" s="1"/>
  <c r="W696" i="4"/>
  <c r="Y696" i="4" s="1"/>
  <c r="W500" i="4"/>
  <c r="Y500" i="4" s="1"/>
  <c r="W561" i="4"/>
  <c r="Y561" i="4" s="1"/>
  <c r="W619" i="4"/>
  <c r="Y619" i="4" s="1"/>
  <c r="W711" i="4"/>
  <c r="Y711" i="4" s="1"/>
  <c r="W708" i="4"/>
  <c r="Y708" i="4" s="1"/>
  <c r="W372" i="4"/>
  <c r="Y372" i="4" s="1"/>
  <c r="W1369" i="4"/>
  <c r="Y1369" i="4" s="1"/>
  <c r="W687" i="4"/>
  <c r="Y687" i="4" s="1"/>
  <c r="W1974" i="4"/>
  <c r="Y1974" i="4" s="1"/>
  <c r="W1394" i="4"/>
  <c r="Y1394" i="4" s="1"/>
  <c r="W393" i="4"/>
  <c r="Y393" i="4" s="1"/>
  <c r="W241" i="4"/>
  <c r="Y241" i="4" s="1"/>
  <c r="W1064" i="4"/>
  <c r="Y1064" i="4" s="1"/>
  <c r="W1360" i="4"/>
  <c r="Y1360" i="4" s="1"/>
  <c r="W611" i="4"/>
  <c r="Y611" i="4" s="1"/>
  <c r="W1849" i="4"/>
  <c r="Y1849" i="4" s="1"/>
  <c r="W1874" i="4"/>
  <c r="Y1874" i="4" s="1"/>
  <c r="W863" i="4"/>
  <c r="Y863" i="4" s="1"/>
  <c r="W1060" i="4"/>
  <c r="Y1060" i="4" s="1"/>
  <c r="W1793" i="4"/>
  <c r="Y1793" i="4" s="1"/>
  <c r="W514" i="4"/>
  <c r="Y514" i="4" s="1"/>
  <c r="W1787" i="4"/>
  <c r="Y1787" i="4" s="1"/>
  <c r="W598" i="4"/>
  <c r="Y598" i="4" s="1"/>
  <c r="W105" i="4"/>
  <c r="Y105" i="4" s="1"/>
  <c r="W1160" i="4"/>
  <c r="Y1160" i="4" s="1"/>
  <c r="W1076" i="4"/>
  <c r="Y1076" i="4" s="1"/>
  <c r="W445" i="4"/>
  <c r="Y445" i="4" s="1"/>
  <c r="W973" i="4"/>
  <c r="Y973" i="4" s="1"/>
  <c r="W1252" i="4"/>
  <c r="Y1252" i="4" s="1"/>
  <c r="W851" i="4"/>
  <c r="Y851" i="4" s="1"/>
  <c r="W557" i="4"/>
  <c r="Y557" i="4" s="1"/>
  <c r="W16" i="4"/>
  <c r="Y16" i="4" s="1"/>
  <c r="W649" i="4"/>
  <c r="Y649" i="4" s="1"/>
  <c r="W519" i="4"/>
  <c r="Y519" i="4" s="1"/>
  <c r="W1365" i="4"/>
  <c r="Y1365" i="4" s="1"/>
  <c r="AN1687" i="4"/>
  <c r="AO1687" i="4" s="1"/>
  <c r="AP1687" i="4" s="1"/>
  <c r="W484" i="4"/>
  <c r="Y484" i="4" s="1"/>
  <c r="W1638" i="4"/>
  <c r="Y1638" i="4" s="1"/>
  <c r="W1468" i="4"/>
  <c r="Y1468" i="4" s="1"/>
  <c r="W724" i="4"/>
  <c r="Y724" i="4" s="1"/>
  <c r="AN1248" i="4"/>
  <c r="AO1248" i="4" s="1"/>
  <c r="AP1248" i="4" s="1"/>
  <c r="W727" i="4"/>
  <c r="Y727" i="4" s="1"/>
  <c r="W1607" i="4"/>
  <c r="Y1607" i="4" s="1"/>
  <c r="W1702" i="4"/>
  <c r="Y1702" i="4" s="1"/>
  <c r="W1388" i="4"/>
  <c r="Y1388" i="4" s="1"/>
  <c r="W1966" i="4"/>
  <c r="Y1966" i="4" s="1"/>
  <c r="W479" i="4"/>
  <c r="Y479" i="4" s="1"/>
  <c r="AN1536" i="4"/>
  <c r="AO1536" i="4" s="1"/>
  <c r="AP1536" i="4" s="1"/>
  <c r="W966" i="4"/>
  <c r="Y966" i="4" s="1"/>
  <c r="W1603" i="4"/>
  <c r="Y1603" i="4" s="1"/>
  <c r="W919" i="4"/>
  <c r="Y919" i="4" s="1"/>
  <c r="W1324" i="4"/>
  <c r="Y1324" i="4" s="1"/>
  <c r="W1233" i="4"/>
  <c r="Y1233" i="4" s="1"/>
  <c r="W993" i="4"/>
  <c r="Y993" i="4" s="1"/>
  <c r="W397" i="4"/>
  <c r="Y397" i="4" s="1"/>
  <c r="W1200" i="4"/>
  <c r="Y1200" i="4" s="1"/>
  <c r="W1380" i="4"/>
  <c r="Y1380" i="4" s="1"/>
  <c r="W278" i="4"/>
  <c r="Y278" i="4" s="1"/>
  <c r="AO1812" i="4"/>
  <c r="W768" i="4"/>
  <c r="Y768" i="4" s="1"/>
  <c r="W627" i="4"/>
  <c r="Y627" i="4" s="1"/>
  <c r="W218" i="4"/>
  <c r="Y218" i="4" s="1"/>
  <c r="W1125" i="4"/>
  <c r="Y1125" i="4" s="1"/>
  <c r="W1631" i="4"/>
  <c r="Y1631" i="4" s="1"/>
  <c r="W1075" i="4"/>
  <c r="Y1075" i="4" s="1"/>
  <c r="W1906" i="4"/>
  <c r="Y1906" i="4" s="1"/>
  <c r="W384" i="4"/>
  <c r="Y384" i="4" s="1"/>
  <c r="W1354" i="4"/>
  <c r="Y1354" i="4" s="1"/>
  <c r="W1020" i="4"/>
  <c r="Y1020" i="4" s="1"/>
  <c r="W1803" i="4"/>
  <c r="Y1803" i="4" s="1"/>
  <c r="W1727" i="4"/>
  <c r="Y1727" i="4" s="1"/>
  <c r="W1048" i="4"/>
  <c r="Y1048" i="4" s="1"/>
  <c r="W1461" i="4"/>
  <c r="Y1461" i="4" s="1"/>
  <c r="W829" i="4"/>
  <c r="Y829" i="4" s="1"/>
  <c r="W370" i="4"/>
  <c r="Y370" i="4" s="1"/>
  <c r="W877" i="4"/>
  <c r="Y877" i="4" s="1"/>
  <c r="W1946" i="4"/>
  <c r="Y1946" i="4" s="1"/>
  <c r="W1435" i="4"/>
  <c r="Y1435" i="4" s="1"/>
  <c r="W505" i="4"/>
  <c r="Y505" i="4" s="1"/>
  <c r="W1641" i="4"/>
  <c r="Y1641" i="4" s="1"/>
  <c r="W99" i="4"/>
  <c r="Y99" i="4" s="1"/>
  <c r="W1795" i="4"/>
  <c r="Y1795" i="4" s="1"/>
  <c r="W1749" i="4"/>
  <c r="Y1749" i="4" s="1"/>
  <c r="AN1039" i="4"/>
  <c r="AO1039" i="4" s="1"/>
  <c r="AP1039" i="4" s="1"/>
  <c r="W1353" i="4"/>
  <c r="Y1353" i="4" s="1"/>
  <c r="W1062" i="4"/>
  <c r="Y1062" i="4" s="1"/>
  <c r="W464" i="4"/>
  <c r="Y464" i="4" s="1"/>
  <c r="W385" i="4"/>
  <c r="Y385" i="4" s="1"/>
  <c r="W1371" i="4"/>
  <c r="Y1371" i="4" s="1"/>
  <c r="W790" i="4"/>
  <c r="Y790" i="4" s="1"/>
  <c r="W1456" i="4"/>
  <c r="Y1456" i="4" s="1"/>
  <c r="W1164" i="4"/>
  <c r="Y1164" i="4" s="1"/>
  <c r="W1587" i="4"/>
  <c r="Y1587" i="4" s="1"/>
  <c r="W883" i="4"/>
  <c r="Y883" i="4" s="1"/>
  <c r="AN795" i="4"/>
  <c r="AO795" i="4" s="1"/>
  <c r="W1028" i="4"/>
  <c r="Y1028" i="4" s="1"/>
  <c r="W900" i="4"/>
  <c r="Y900" i="4" s="1"/>
  <c r="AN319" i="4"/>
  <c r="AO319" i="4" s="1"/>
  <c r="W1328" i="4"/>
  <c r="Y1328" i="4" s="1"/>
  <c r="W1901" i="4"/>
  <c r="Y1901" i="4" s="1"/>
  <c r="W1374" i="4"/>
  <c r="Y1374" i="4" s="1"/>
  <c r="AO1995" i="4"/>
  <c r="AP1995" i="4" s="1"/>
  <c r="W573" i="4"/>
  <c r="Y573" i="4" s="1"/>
  <c r="W1888" i="4"/>
  <c r="Y1888" i="4" s="1"/>
  <c r="W1869" i="4"/>
  <c r="Y1869" i="4" s="1"/>
  <c r="W1726" i="4"/>
  <c r="Y1726" i="4" s="1"/>
  <c r="W1349" i="4"/>
  <c r="Y1349" i="4" s="1"/>
  <c r="AO1844" i="4"/>
  <c r="AP1844" i="4" s="1"/>
  <c r="W101" i="4"/>
  <c r="Y101" i="4" s="1"/>
  <c r="W1158" i="4"/>
  <c r="Y1158" i="4" s="1"/>
  <c r="W1813" i="4"/>
  <c r="Y1813" i="4" s="1"/>
  <c r="W1217" i="4"/>
  <c r="Y1217" i="4" s="1"/>
  <c r="W399" i="4"/>
  <c r="Y399" i="4" s="1"/>
  <c r="W1247" i="4"/>
  <c r="Y1247" i="4" s="1"/>
  <c r="W671" i="4"/>
  <c r="Y671" i="4" s="1"/>
  <c r="W1660" i="4"/>
  <c r="Y1660" i="4" s="1"/>
  <c r="W1889" i="4"/>
  <c r="Y1889" i="4" s="1"/>
  <c r="W228" i="4"/>
  <c r="Y228" i="4" s="1"/>
  <c r="W513" i="4"/>
  <c r="Y513" i="4" s="1"/>
  <c r="W306" i="4"/>
  <c r="Y306" i="4" s="1"/>
  <c r="W1265" i="4"/>
  <c r="Y1265" i="4" s="1"/>
  <c r="W857" i="4"/>
  <c r="Y857" i="4" s="1"/>
  <c r="W869" i="4"/>
  <c r="Y869" i="4" s="1"/>
  <c r="W716" i="4"/>
  <c r="Y716" i="4" s="1"/>
  <c r="W758" i="4"/>
  <c r="Y758" i="4" s="1"/>
  <c r="W521" i="4"/>
  <c r="Y521" i="4" s="1"/>
  <c r="W1390" i="4"/>
  <c r="Y1390" i="4" s="1"/>
  <c r="W188" i="4"/>
  <c r="Y188" i="4" s="1"/>
  <c r="AN745" i="4"/>
  <c r="AO745" i="4" s="1"/>
  <c r="AP745" i="4" s="1"/>
  <c r="W1782" i="4"/>
  <c r="Y1782" i="4" s="1"/>
  <c r="AN822" i="4"/>
  <c r="AO822" i="4" s="1"/>
  <c r="AP822" i="4" s="1"/>
  <c r="W678" i="4"/>
  <c r="Y678" i="4" s="1"/>
  <c r="W1721" i="4"/>
  <c r="Y1721" i="4" s="1"/>
  <c r="W1331" i="4"/>
  <c r="Y1331" i="4" s="1"/>
  <c r="W628" i="4"/>
  <c r="Y628" i="4" s="1"/>
  <c r="AN1036" i="4"/>
  <c r="AO1036" i="4" s="1"/>
  <c r="W1041" i="4"/>
  <c r="Y1041" i="4" s="1"/>
  <c r="W307" i="4"/>
  <c r="Y307" i="4" s="1"/>
  <c r="W1463" i="4"/>
  <c r="Y1463" i="4" s="1"/>
  <c r="W1139" i="4"/>
  <c r="Y1139" i="4" s="1"/>
  <c r="W437" i="4"/>
  <c r="Y437" i="4" s="1"/>
  <c r="W1549" i="4"/>
  <c r="Y1549" i="4" s="1"/>
  <c r="W1520" i="4"/>
  <c r="Y1520" i="4" s="1"/>
  <c r="W853" i="4"/>
  <c r="Y853" i="4" s="1"/>
  <c r="W1679" i="4"/>
  <c r="Y1679" i="4" s="1"/>
  <c r="W1089" i="4"/>
  <c r="Y1089" i="4" s="1"/>
  <c r="W457" i="4"/>
  <c r="Y457" i="4" s="1"/>
  <c r="W1815" i="4"/>
  <c r="Y1815" i="4" s="1"/>
  <c r="W772" i="4"/>
  <c r="Y772" i="4" s="1"/>
  <c r="AN1477" i="4"/>
  <c r="AO1477" i="4" s="1"/>
  <c r="AP1477" i="4" s="1"/>
  <c r="W1405" i="4"/>
  <c r="Y1405" i="4" s="1"/>
  <c r="W717" i="4"/>
  <c r="Y717" i="4" s="1"/>
  <c r="AN621" i="4"/>
  <c r="AO621" i="4" s="1"/>
  <c r="AP621" i="4" s="1"/>
  <c r="W1713" i="4"/>
  <c r="Y1713" i="4" s="1"/>
  <c r="W1434" i="4"/>
  <c r="Y1434" i="4" s="1"/>
  <c r="AN1590" i="4"/>
  <c r="AO1590" i="4" s="1"/>
  <c r="AP1590" i="4" s="1"/>
  <c r="W1662" i="4"/>
  <c r="Y1662" i="4" s="1"/>
  <c r="W585" i="4"/>
  <c r="Y585" i="4" s="1"/>
  <c r="W1366" i="4"/>
  <c r="Y1366" i="4" s="1"/>
  <c r="W854" i="4"/>
  <c r="Y854" i="4" s="1"/>
  <c r="W719" i="4"/>
  <c r="Y719" i="4" s="1"/>
  <c r="W856" i="4"/>
  <c r="Y856" i="4" s="1"/>
  <c r="W1213" i="4"/>
  <c r="Y1213" i="4" s="1"/>
  <c r="AN729" i="4"/>
  <c r="AO729" i="4" s="1"/>
  <c r="AP729" i="4" s="1"/>
  <c r="W1061" i="4"/>
  <c r="Y1061" i="4" s="1"/>
  <c r="W452" i="4"/>
  <c r="Y452" i="4" s="1"/>
  <c r="W134" i="4"/>
  <c r="Y134" i="4" s="1"/>
  <c r="W1178" i="4"/>
  <c r="Y1178" i="4" s="1"/>
  <c r="W1280" i="4"/>
  <c r="Y1280" i="4" s="1"/>
  <c r="W1083" i="4"/>
  <c r="Y1083" i="4" s="1"/>
  <c r="W1308" i="4"/>
  <c r="Y1308" i="4" s="1"/>
  <c r="W456" i="4"/>
  <c r="Y456" i="4" s="1"/>
  <c r="W884" i="4"/>
  <c r="Y884" i="4" s="1"/>
  <c r="W461" i="4"/>
  <c r="Y461" i="4" s="1"/>
  <c r="W17" i="4"/>
  <c r="Y17" i="4" s="1"/>
  <c r="W70" i="4"/>
  <c r="Y70" i="4" s="1"/>
  <c r="W245" i="4"/>
  <c r="Y245" i="4" s="1"/>
  <c r="W1513" i="4"/>
  <c r="Y1513" i="4" s="1"/>
  <c r="W1000" i="4"/>
  <c r="Y1000" i="4" s="1"/>
  <c r="W533" i="4"/>
  <c r="Y533" i="4" s="1"/>
  <c r="W311" i="4"/>
  <c r="Y311" i="4" s="1"/>
  <c r="W1920" i="4"/>
  <c r="Y1920" i="4" s="1"/>
  <c r="W1306" i="4"/>
  <c r="Y1306" i="4" s="1"/>
  <c r="W1792" i="4"/>
  <c r="Y1792" i="4" s="1"/>
  <c r="W1690" i="4"/>
  <c r="Y1690" i="4" s="1"/>
  <c r="W1244" i="4"/>
  <c r="Y1244" i="4" s="1"/>
  <c r="W265" i="4"/>
  <c r="Y265" i="4" s="1"/>
  <c r="W1487" i="4"/>
  <c r="Y1487" i="4" s="1"/>
  <c r="W1945" i="4"/>
  <c r="Y1945" i="4" s="1"/>
  <c r="W91" i="4"/>
  <c r="Y91" i="4" s="1"/>
  <c r="W1284" i="4"/>
  <c r="Y1284" i="4" s="1"/>
  <c r="W1907" i="4"/>
  <c r="Y1907" i="4" s="1"/>
  <c r="W672" i="4"/>
  <c r="Y672" i="4" s="1"/>
  <c r="W847" i="4"/>
  <c r="Y847" i="4" s="1"/>
  <c r="W1766" i="4"/>
  <c r="Y1766" i="4" s="1"/>
  <c r="W1850" i="4"/>
  <c r="Y1850" i="4" s="1"/>
  <c r="W748" i="4"/>
  <c r="Y748" i="4" s="1"/>
  <c r="W681" i="4"/>
  <c r="Y681" i="4" s="1"/>
  <c r="W1039" i="4"/>
  <c r="Y1039" i="4" s="1"/>
  <c r="W32" i="4"/>
  <c r="Y32" i="4" s="1"/>
  <c r="W138" i="4"/>
  <c r="Y138" i="4" s="1"/>
  <c r="W796" i="4"/>
  <c r="Y796" i="4" s="1"/>
  <c r="W1081" i="4"/>
  <c r="Y1081" i="4" s="1"/>
  <c r="W1260" i="4"/>
  <c r="Y1260" i="4" s="1"/>
  <c r="W761" i="4"/>
  <c r="Y761" i="4" s="1"/>
  <c r="W481" i="4"/>
  <c r="Y481" i="4" s="1"/>
  <c r="W778" i="4"/>
  <c r="Y778" i="4" s="1"/>
  <c r="W1466" i="4"/>
  <c r="Y1466" i="4" s="1"/>
  <c r="W310" i="4"/>
  <c r="Y310" i="4" s="1"/>
  <c r="W626" i="4"/>
  <c r="Y626" i="4" s="1"/>
  <c r="W1084" i="4"/>
  <c r="Y1084" i="4" s="1"/>
  <c r="W342" i="4"/>
  <c r="Y342" i="4" s="1"/>
  <c r="W629" i="4"/>
  <c r="Y629" i="4" s="1"/>
  <c r="W1879" i="4"/>
  <c r="Y1879" i="4" s="1"/>
  <c r="W100" i="4"/>
  <c r="Y100" i="4" s="1"/>
  <c r="W1629" i="4"/>
  <c r="Y1629" i="4" s="1"/>
  <c r="W293" i="4"/>
  <c r="Y293" i="4" s="1"/>
  <c r="W1853" i="4"/>
  <c r="Y1853" i="4" s="1"/>
  <c r="W1421" i="4"/>
  <c r="Y1421" i="4" s="1"/>
  <c r="W1599" i="4"/>
  <c r="Y1599" i="4" s="1"/>
  <c r="W1566" i="4"/>
  <c r="Y1566" i="4" s="1"/>
  <c r="W1779" i="4"/>
  <c r="Y1779" i="4" s="1"/>
  <c r="W238" i="4"/>
  <c r="Y238" i="4" s="1"/>
  <c r="W1774" i="4"/>
  <c r="Y1774" i="4" s="1"/>
  <c r="W1993" i="4"/>
  <c r="Y1993" i="4" s="1"/>
  <c r="W1195" i="4"/>
  <c r="Y1195" i="4" s="1"/>
  <c r="W1700" i="4"/>
  <c r="Y1700" i="4" s="1"/>
  <c r="W1826" i="4"/>
  <c r="Y1826" i="4" s="1"/>
  <c r="W1808" i="4"/>
  <c r="Y1808" i="4" s="1"/>
  <c r="W466" i="4"/>
  <c r="Y466" i="4" s="1"/>
  <c r="W123" i="4"/>
  <c r="Y123" i="4" s="1"/>
  <c r="W528" i="4"/>
  <c r="Y528" i="4" s="1"/>
  <c r="W13" i="4"/>
  <c r="Y13" i="4" s="1"/>
  <c r="W284" i="4"/>
  <c r="Y284" i="4" s="1"/>
  <c r="W401" i="4"/>
  <c r="Y401" i="4" s="1"/>
  <c r="W108" i="4"/>
  <c r="Y108" i="4" s="1"/>
  <c r="W959" i="4"/>
  <c r="Y959" i="4" s="1"/>
  <c r="W944" i="4"/>
  <c r="Y944" i="4" s="1"/>
  <c r="W578" i="4"/>
  <c r="Y578" i="4" s="1"/>
  <c r="W314" i="4"/>
  <c r="Y314" i="4" s="1"/>
  <c r="W1312" i="4"/>
  <c r="Y1312" i="4" s="1"/>
  <c r="W615" i="4"/>
  <c r="Y615" i="4" s="1"/>
  <c r="W1626" i="4"/>
  <c r="Y1626" i="4" s="1"/>
  <c r="W1182" i="4"/>
  <c r="Y1182" i="4" s="1"/>
  <c r="W516" i="4"/>
  <c r="Y516" i="4" s="1"/>
  <c r="W1391" i="4"/>
  <c r="Y1391" i="4" s="1"/>
  <c r="W269" i="4"/>
  <c r="Y269" i="4" s="1"/>
  <c r="W296" i="4"/>
  <c r="Y296" i="4" s="1"/>
  <c r="W343" i="4"/>
  <c r="Y343" i="4" s="1"/>
  <c r="W1066" i="4"/>
  <c r="Y1066" i="4" s="1"/>
  <c r="W435" i="4"/>
  <c r="Y435" i="4" s="1"/>
  <c r="W184" i="4"/>
  <c r="Y184" i="4" s="1"/>
  <c r="W679" i="4"/>
  <c r="Y679" i="4" s="1"/>
  <c r="W1650" i="4"/>
  <c r="Y1650" i="4" s="1"/>
  <c r="W408" i="4"/>
  <c r="Y408" i="4" s="1"/>
  <c r="W142" i="4"/>
  <c r="Y142" i="4" s="1"/>
  <c r="W1545" i="4"/>
  <c r="Y1545" i="4" s="1"/>
  <c r="W601" i="4"/>
  <c r="Y601" i="4" s="1"/>
  <c r="W547" i="4"/>
  <c r="Y547" i="4" s="1"/>
  <c r="W475" i="4"/>
  <c r="Y475" i="4" s="1"/>
  <c r="W250" i="4"/>
  <c r="Y250" i="4" s="1"/>
  <c r="W1573" i="4"/>
  <c r="Y1573" i="4" s="1"/>
  <c r="W1077" i="4"/>
  <c r="Y1077" i="4" s="1"/>
  <c r="W1612" i="4"/>
  <c r="Y1612" i="4" s="1"/>
  <c r="W261" i="4"/>
  <c r="Y261" i="4" s="1"/>
  <c r="W229" i="4"/>
  <c r="Y229" i="4" s="1"/>
  <c r="W173" i="4"/>
  <c r="Y173" i="4" s="1"/>
  <c r="W1436" i="4"/>
  <c r="Y1436" i="4" s="1"/>
  <c r="W1842" i="4"/>
  <c r="Y1842" i="4" s="1"/>
  <c r="W103" i="4"/>
  <c r="Y103" i="4" s="1"/>
  <c r="W446" i="4"/>
  <c r="Y446" i="4" s="1"/>
  <c r="W951" i="4"/>
  <c r="Y951" i="4" s="1"/>
  <c r="W109" i="4"/>
  <c r="Y109" i="4" s="1"/>
  <c r="W242" i="4"/>
  <c r="Y242" i="4" s="1"/>
  <c r="W974" i="4"/>
  <c r="Y974" i="4" s="1"/>
  <c r="W1643" i="4"/>
  <c r="Y1643" i="4" s="1"/>
  <c r="W275" i="4"/>
  <c r="Y275" i="4" s="1"/>
  <c r="W1576" i="4"/>
  <c r="Y1576" i="4" s="1"/>
  <c r="W950" i="4"/>
  <c r="Y950" i="4" s="1"/>
  <c r="W954" i="4"/>
  <c r="Y954" i="4" s="1"/>
  <c r="W1518" i="4"/>
  <c r="Y1518" i="4" s="1"/>
  <c r="W1680" i="4"/>
  <c r="Y1680" i="4" s="1"/>
  <c r="W1230" i="4"/>
  <c r="Y1230" i="4" s="1"/>
  <c r="W1688" i="4"/>
  <c r="Y1688" i="4" s="1"/>
  <c r="W499" i="4"/>
  <c r="Y499" i="4" s="1"/>
  <c r="W345" i="4"/>
  <c r="Y345" i="4" s="1"/>
  <c r="W1895" i="4"/>
  <c r="Y1895" i="4" s="1"/>
  <c r="W1568" i="4"/>
  <c r="Y1568" i="4" s="1"/>
  <c r="W389" i="4"/>
  <c r="Y389" i="4" s="1"/>
  <c r="W131" i="4"/>
  <c r="Y131" i="4" s="1"/>
  <c r="W1152" i="4"/>
  <c r="Y1152" i="4" s="1"/>
  <c r="W1789" i="4"/>
  <c r="Y1789" i="4" s="1"/>
  <c r="W780" i="4"/>
  <c r="Y780" i="4" s="1"/>
  <c r="W1964" i="4"/>
  <c r="Y1964" i="4" s="1"/>
  <c r="W1776" i="4"/>
  <c r="Y1776" i="4" s="1"/>
  <c r="W773" i="4"/>
  <c r="Y773" i="4" s="1"/>
  <c r="W95" i="4"/>
  <c r="Y95" i="4" s="1"/>
  <c r="W906" i="4"/>
  <c r="Y906" i="4" s="1"/>
  <c r="W1633" i="4"/>
  <c r="Y1633" i="4" s="1"/>
  <c r="W756" i="4"/>
  <c r="Y756" i="4" s="1"/>
  <c r="W785" i="4"/>
  <c r="Y785" i="4" s="1"/>
  <c r="W38" i="4"/>
  <c r="Y38" i="4" s="1"/>
  <c r="W774" i="4"/>
  <c r="Y774" i="4" s="1"/>
  <c r="W507" i="4"/>
  <c r="Y507" i="4" s="1"/>
  <c r="W913" i="4"/>
  <c r="Y913" i="4" s="1"/>
  <c r="W400" i="4"/>
  <c r="Y400" i="4" s="1"/>
  <c r="W1980" i="4"/>
  <c r="Y1980" i="4" s="1"/>
  <c r="W693" i="4"/>
  <c r="Y693" i="4" s="1"/>
  <c r="W376" i="4"/>
  <c r="Y376" i="4" s="1"/>
  <c r="W294" i="4"/>
  <c r="Y294" i="4" s="1"/>
  <c r="W1226" i="4"/>
  <c r="Y1226" i="4" s="1"/>
  <c r="W1159" i="4"/>
  <c r="Y1159" i="4" s="1"/>
  <c r="W1737" i="4"/>
  <c r="Y1737" i="4" s="1"/>
  <c r="W328" i="4"/>
  <c r="Y328" i="4" s="1"/>
  <c r="W815" i="4"/>
  <c r="Y815" i="4" s="1"/>
  <c r="W442" i="4"/>
  <c r="Y442" i="4" s="1"/>
  <c r="W73" i="4"/>
  <c r="Y73" i="4" s="1"/>
  <c r="W1216" i="4"/>
  <c r="Y1216" i="4" s="1"/>
  <c r="W1825" i="4"/>
  <c r="Y1825" i="4" s="1"/>
  <c r="W807" i="4"/>
  <c r="Y807" i="4" s="1"/>
  <c r="W1871" i="4"/>
  <c r="Y1871" i="4" s="1"/>
  <c r="W1804" i="4"/>
  <c r="Y1804" i="4" s="1"/>
  <c r="W1855" i="4"/>
  <c r="Y1855" i="4" s="1"/>
  <c r="W520" i="4"/>
  <c r="Y520" i="4" s="1"/>
  <c r="W1839" i="4"/>
  <c r="Y1839" i="4" s="1"/>
  <c r="W1250" i="4"/>
  <c r="Y1250" i="4" s="1"/>
  <c r="W240" i="4"/>
  <c r="Y240" i="4" s="1"/>
  <c r="W321" i="4"/>
  <c r="Y321" i="4" s="1"/>
  <c r="W179" i="4"/>
  <c r="Y179" i="4" s="1"/>
  <c r="W548" i="4"/>
  <c r="Y548" i="4" s="1"/>
  <c r="W552" i="4"/>
  <c r="Y552" i="4" s="1"/>
  <c r="W1441" i="4"/>
  <c r="Y1441" i="4" s="1"/>
  <c r="W794" i="4"/>
  <c r="Y794" i="4" s="1"/>
  <c r="W1806" i="4"/>
  <c r="Y1806" i="4" s="1"/>
  <c r="W208" i="4"/>
  <c r="Y208" i="4" s="1"/>
  <c r="W410" i="4"/>
  <c r="Y410" i="4" s="1"/>
  <c r="W68" i="4"/>
  <c r="Y68" i="4" s="1"/>
  <c r="W1309" i="4"/>
  <c r="Y1309" i="4" s="1"/>
  <c r="W1351" i="4"/>
  <c r="Y1351" i="4" s="1"/>
  <c r="W1168" i="4"/>
  <c r="Y1168" i="4" s="1"/>
  <c r="W767" i="4"/>
  <c r="Y767" i="4" s="1"/>
  <c r="W1422" i="4"/>
  <c r="Y1422" i="4" s="1"/>
  <c r="W1682" i="4"/>
  <c r="Y1682" i="4" s="1"/>
  <c r="W164" i="4"/>
  <c r="Y164" i="4" s="1"/>
  <c r="W1425" i="4"/>
  <c r="Y1425" i="4" s="1"/>
  <c r="W40" i="4"/>
  <c r="Y40" i="4" s="1"/>
  <c r="W591" i="4"/>
  <c r="Y591" i="4" s="1"/>
  <c r="W1687" i="4"/>
  <c r="Y1687" i="4" s="1"/>
  <c r="W1565" i="4"/>
  <c r="Y1565" i="4" s="1"/>
  <c r="W201" i="4"/>
  <c r="Y201" i="4" s="1"/>
  <c r="W1560" i="4"/>
  <c r="Y1560" i="4" s="1"/>
  <c r="AN1014" i="4"/>
  <c r="AO1014" i="4" s="1"/>
  <c r="AP1014" i="4" s="1"/>
  <c r="W1248" i="4"/>
  <c r="Y1248" i="4" s="1"/>
  <c r="W999" i="4"/>
  <c r="Y999" i="4" s="1"/>
  <c r="W1464" i="4"/>
  <c r="Y1464" i="4" s="1"/>
  <c r="W231" i="4"/>
  <c r="Y231" i="4" s="1"/>
  <c r="W1674" i="4"/>
  <c r="Y1674" i="4" s="1"/>
  <c r="W676" i="4"/>
  <c r="Y676" i="4" s="1"/>
  <c r="W1536" i="4"/>
  <c r="Y1536" i="4" s="1"/>
  <c r="W1396" i="4"/>
  <c r="Y1396" i="4" s="1"/>
  <c r="AN510" i="4"/>
  <c r="AO510" i="4" s="1"/>
  <c r="W636" i="4"/>
  <c r="Y636" i="4" s="1"/>
  <c r="W584" i="4"/>
  <c r="Y584" i="4" s="1"/>
  <c r="W576" i="4"/>
  <c r="Y576" i="4" s="1"/>
  <c r="W447" i="4"/>
  <c r="Y447" i="4" s="1"/>
  <c r="W1504" i="4"/>
  <c r="Y1504" i="4" s="1"/>
  <c r="W1554" i="4"/>
  <c r="Y1554" i="4" s="1"/>
  <c r="W895" i="4"/>
  <c r="Y895" i="4" s="1"/>
  <c r="W300" i="4"/>
  <c r="Y300" i="4" s="1"/>
  <c r="W725" i="4"/>
  <c r="Y725" i="4" s="1"/>
  <c r="W1025" i="4"/>
  <c r="Y1025" i="4" s="1"/>
  <c r="W255" i="4"/>
  <c r="Y255" i="4" s="1"/>
  <c r="W932" i="4"/>
  <c r="Y932" i="4" s="1"/>
  <c r="W1647" i="4"/>
  <c r="Y1647" i="4" s="1"/>
  <c r="W291" i="4"/>
  <c r="Y291" i="4" s="1"/>
  <c r="W1857" i="4"/>
  <c r="Y1857" i="4" s="1"/>
  <c r="W180" i="4"/>
  <c r="Y180" i="4" s="1"/>
  <c r="W1962" i="4"/>
  <c r="Y1962" i="4" s="1"/>
  <c r="W496" i="4"/>
  <c r="Y496" i="4" s="1"/>
  <c r="W880" i="4"/>
  <c r="Y880" i="4" s="1"/>
  <c r="W1618" i="4"/>
  <c r="Y1618" i="4" s="1"/>
  <c r="W694" i="4"/>
  <c r="Y694" i="4" s="1"/>
  <c r="W1835" i="4"/>
  <c r="Y1835" i="4" s="1"/>
  <c r="W1684" i="4"/>
  <c r="Y1684" i="4" s="1"/>
  <c r="W1608" i="4"/>
  <c r="Y1608" i="4" s="1"/>
  <c r="W407" i="4"/>
  <c r="Y407" i="4" s="1"/>
  <c r="W1546" i="4"/>
  <c r="Y1546" i="4" s="1"/>
  <c r="W1988" i="4"/>
  <c r="Y1988" i="4" s="1"/>
  <c r="W1053" i="4"/>
  <c r="Y1053" i="4" s="1"/>
  <c r="W1925" i="4"/>
  <c r="Y1925" i="4" s="1"/>
  <c r="W1943" i="4"/>
  <c r="Y1943" i="4" s="1"/>
  <c r="W58" i="4"/>
  <c r="Y58" i="4" s="1"/>
  <c r="W235" i="4"/>
  <c r="Y235" i="4" s="1"/>
  <c r="W1756" i="4"/>
  <c r="Y1756" i="4" s="1"/>
  <c r="W734" i="4"/>
  <c r="Y734" i="4" s="1"/>
  <c r="W107" i="4"/>
  <c r="Y107" i="4" s="1"/>
  <c r="W56" i="4"/>
  <c r="Y56" i="4" s="1"/>
  <c r="W286" i="4"/>
  <c r="Y286" i="4" s="1"/>
  <c r="W487" i="4"/>
  <c r="Y487" i="4" s="1"/>
  <c r="W122" i="4"/>
  <c r="Y122" i="4" s="1"/>
  <c r="W225" i="4"/>
  <c r="Y225" i="4" s="1"/>
  <c r="W147" i="4"/>
  <c r="Y147" i="4" s="1"/>
  <c r="W1071" i="4"/>
  <c r="Y1071" i="4" s="1"/>
  <c r="W367" i="4"/>
  <c r="Y367" i="4" s="1"/>
  <c r="W798" i="4"/>
  <c r="Y798" i="4" s="1"/>
  <c r="W143" i="4"/>
  <c r="Y143" i="4" s="1"/>
  <c r="W1932" i="4"/>
  <c r="Y1932" i="4" s="1"/>
  <c r="W795" i="4"/>
  <c r="Y795" i="4" s="1"/>
  <c r="W90" i="4"/>
  <c r="Y90" i="4" s="1"/>
  <c r="W319" i="4"/>
  <c r="Y319" i="4" s="1"/>
  <c r="W1527" i="4"/>
  <c r="Y1527" i="4" s="1"/>
  <c r="W1275" i="4"/>
  <c r="Y1275" i="4" s="1"/>
  <c r="AN1697" i="4"/>
  <c r="AO1697" i="4" s="1"/>
  <c r="AP1697" i="4" s="1"/>
  <c r="W1995" i="4"/>
  <c r="Y1995" i="4" s="1"/>
  <c r="AN661" i="4"/>
  <c r="AO661" i="4" s="1"/>
  <c r="AP661" i="4" s="1"/>
  <c r="W1773" i="4"/>
  <c r="Y1773" i="4" s="1"/>
  <c r="AO1760" i="4"/>
  <c r="AP1760" i="4" s="1"/>
  <c r="W1723" i="4"/>
  <c r="Y1723" i="4" s="1"/>
  <c r="W47" i="4"/>
  <c r="Y47" i="4" s="1"/>
  <c r="AN1079" i="4"/>
  <c r="AO1079" i="4" s="1"/>
  <c r="AP1079" i="4" s="1"/>
  <c r="W1416" i="4"/>
  <c r="Y1416" i="4" s="1"/>
  <c r="AN925" i="4"/>
  <c r="AO925" i="4" s="1"/>
  <c r="AP925" i="4" s="1"/>
  <c r="W1844" i="4"/>
  <c r="Y1844" i="4" s="1"/>
  <c r="AN1731" i="4"/>
  <c r="AO1731" i="4" s="1"/>
  <c r="AP1731" i="4" s="1"/>
  <c r="W1865" i="4"/>
  <c r="Y1865" i="4" s="1"/>
  <c r="W424" i="4"/>
  <c r="Y424" i="4" s="1"/>
  <c r="W1486" i="4"/>
  <c r="Y1486" i="4" s="1"/>
  <c r="AN196" i="4"/>
  <c r="AO196" i="4" s="1"/>
  <c r="AP196" i="4" s="1"/>
  <c r="W1127" i="4"/>
  <c r="Y1127" i="4" s="1"/>
  <c r="W1864" i="4"/>
  <c r="Y1864" i="4" s="1"/>
  <c r="W340" i="4"/>
  <c r="Y340" i="4" s="1"/>
  <c r="W1264" i="4"/>
  <c r="Y1264" i="4" s="1"/>
  <c r="W1530" i="4"/>
  <c r="Y1530" i="4" s="1"/>
  <c r="AN654" i="4"/>
  <c r="AO654" i="4" s="1"/>
  <c r="AP654" i="4" s="1"/>
  <c r="W1735" i="4"/>
  <c r="Y1735" i="4" s="1"/>
  <c r="W178" i="4"/>
  <c r="Y178" i="4" s="1"/>
  <c r="W739" i="4"/>
  <c r="Y739" i="4" s="1"/>
  <c r="AN653" i="4"/>
  <c r="AO653" i="4" s="1"/>
  <c r="AP653" i="4" s="1"/>
  <c r="W1368" i="4"/>
  <c r="Y1368" i="4" s="1"/>
  <c r="W1176" i="4"/>
  <c r="Y1176" i="4" s="1"/>
  <c r="W904" i="4"/>
  <c r="Y904" i="4" s="1"/>
  <c r="W1561" i="4"/>
  <c r="Y1561" i="4" s="1"/>
  <c r="W814" i="4"/>
  <c r="Y814" i="4" s="1"/>
  <c r="W562" i="4"/>
  <c r="Y562" i="4" s="1"/>
  <c r="W1668" i="4"/>
  <c r="Y1668" i="4" s="1"/>
  <c r="W151" i="4"/>
  <c r="Y151" i="4" s="1"/>
  <c r="W1207" i="4"/>
  <c r="Y1207" i="4" s="1"/>
  <c r="AN1117" i="4"/>
  <c r="AO1117" i="4" s="1"/>
  <c r="W348" i="4"/>
  <c r="Y348" i="4" s="1"/>
  <c r="AN98" i="4"/>
  <c r="AO98" i="4" s="1"/>
  <c r="W745" i="4"/>
  <c r="Y745" i="4" s="1"/>
  <c r="AN797" i="4"/>
  <c r="AO797" i="4" s="1"/>
  <c r="W822" i="4"/>
  <c r="Y822" i="4" s="1"/>
  <c r="W908" i="4"/>
  <c r="Y908" i="4" s="1"/>
  <c r="W1613" i="4"/>
  <c r="Y1613" i="4" s="1"/>
  <c r="W69" i="4"/>
  <c r="Y69" i="4" s="1"/>
  <c r="AN1438" i="4"/>
  <c r="AO1438" i="4" s="1"/>
  <c r="AP1438" i="4" s="1"/>
  <c r="W1036" i="4"/>
  <c r="Y1036" i="4" s="1"/>
  <c r="AN1173" i="4"/>
  <c r="AO1173" i="4" s="1"/>
  <c r="AP1173" i="4" s="1"/>
  <c r="W1155" i="4"/>
  <c r="Y1155" i="4" s="1"/>
  <c r="AN1268" i="4"/>
  <c r="AO1268" i="4" s="1"/>
  <c r="W302" i="4"/>
  <c r="Y302" i="4" s="1"/>
  <c r="W1259" i="4"/>
  <c r="Y1259" i="4" s="1"/>
  <c r="W357" i="4"/>
  <c r="Y357" i="4" s="1"/>
  <c r="W1711" i="4"/>
  <c r="Y1711" i="4" s="1"/>
  <c r="W1763" i="4"/>
  <c r="Y1763" i="4" s="1"/>
  <c r="W1634" i="4"/>
  <c r="Y1634" i="4" s="1"/>
  <c r="W1847" i="4"/>
  <c r="Y1847" i="4" s="1"/>
  <c r="W1133" i="4"/>
  <c r="Y1133" i="4" s="1"/>
  <c r="W1412" i="4"/>
  <c r="Y1412" i="4" s="1"/>
  <c r="W383" i="4"/>
  <c r="Y383" i="4" s="1"/>
  <c r="W323" i="4"/>
  <c r="Y323" i="4" s="1"/>
  <c r="W1221" i="4"/>
  <c r="Y1221" i="4" s="1"/>
  <c r="W1477" i="4"/>
  <c r="Y1477" i="4" s="1"/>
  <c r="W209" i="4"/>
  <c r="Y209" i="4" s="1"/>
  <c r="W1570" i="4"/>
  <c r="Y1570" i="4" s="1"/>
  <c r="W1590" i="4"/>
  <c r="Y1590" i="4" s="1"/>
  <c r="AN198" i="4"/>
  <c r="AO198" i="4" s="1"/>
  <c r="W395" i="4"/>
  <c r="Y395" i="4" s="1"/>
  <c r="AN1138" i="4"/>
  <c r="AO1138" i="4" s="1"/>
  <c r="AP1138" i="4" s="1"/>
  <c r="W1318" i="4"/>
  <c r="Y1318" i="4" s="1"/>
  <c r="W707" i="4"/>
  <c r="Y707" i="4" s="1"/>
  <c r="W1111" i="4"/>
  <c r="Y1111" i="4" s="1"/>
  <c r="W1902" i="4"/>
  <c r="Y1902" i="4" s="1"/>
  <c r="W729" i="4"/>
  <c r="Y729" i="4" s="1"/>
  <c r="W1395" i="4"/>
  <c r="Y1395" i="4" s="1"/>
  <c r="W158" i="4"/>
  <c r="Y158" i="4" s="1"/>
  <c r="W61" i="4"/>
  <c r="Y61" i="4" s="1"/>
  <c r="W1836" i="4"/>
  <c r="Y1836" i="4" s="1"/>
  <c r="W735" i="4"/>
  <c r="Y735" i="4" s="1"/>
  <c r="W1929" i="4"/>
  <c r="Y1929" i="4" s="1"/>
  <c r="W1496" i="4"/>
  <c r="Y1496" i="4" s="1"/>
  <c r="W368" i="4"/>
  <c r="Y368" i="4" s="1"/>
  <c r="W81" i="4"/>
  <c r="Y81" i="4" s="1"/>
  <c r="W1883" i="4"/>
  <c r="Y1883" i="4" s="1"/>
  <c r="W874" i="4"/>
  <c r="Y874" i="4" s="1"/>
  <c r="W1512" i="4"/>
  <c r="Y1512" i="4" s="1"/>
  <c r="W22" i="4"/>
  <c r="Y22" i="4" s="1"/>
  <c r="W720" i="4"/>
  <c r="Y720" i="4" s="1"/>
  <c r="W215" i="4"/>
  <c r="Y215" i="4" s="1"/>
  <c r="W163" i="4"/>
  <c r="Y163" i="4" s="1"/>
  <c r="W33" i="4"/>
  <c r="Y33" i="4" s="1"/>
  <c r="W6" i="4"/>
  <c r="Y6" i="4" s="1"/>
  <c r="W1968" i="4"/>
  <c r="Y1968" i="4" s="1"/>
  <c r="W997" i="4"/>
  <c r="Y997" i="4" s="1"/>
  <c r="W968" i="4"/>
  <c r="Y968" i="4" s="1"/>
  <c r="W1166" i="4"/>
  <c r="Y1166" i="4" s="1"/>
  <c r="W695" i="4"/>
  <c r="Y695" i="4" s="1"/>
  <c r="W1202" i="4"/>
  <c r="Y1202" i="4" s="1"/>
  <c r="W1465" i="4"/>
  <c r="Y1465" i="4" s="1"/>
  <c r="W1575" i="4"/>
  <c r="Y1575" i="4" s="1"/>
  <c r="W1697" i="4"/>
  <c r="Y1697" i="4" s="1"/>
  <c r="W661" i="4"/>
  <c r="Y661" i="4" s="1"/>
  <c r="W1760" i="4"/>
  <c r="Y1760" i="4" s="1"/>
  <c r="W770" i="4"/>
  <c r="Y770" i="4" s="1"/>
  <c r="W1079" i="4"/>
  <c r="Y1079" i="4" s="1"/>
  <c r="W925" i="4"/>
  <c r="Y925" i="4" s="1"/>
  <c r="W1731" i="4"/>
  <c r="Y1731" i="4" s="1"/>
  <c r="W124" i="4"/>
  <c r="Y124" i="4" s="1"/>
  <c r="W888" i="4"/>
  <c r="Y888" i="4" s="1"/>
  <c r="W196" i="4"/>
  <c r="Y196" i="4" s="1"/>
  <c r="W990" i="4"/>
  <c r="Y990" i="4" s="1"/>
  <c r="W1886" i="4"/>
  <c r="Y1886" i="4" s="1"/>
  <c r="W641" i="4"/>
  <c r="Y641" i="4" s="1"/>
  <c r="W1475" i="4"/>
  <c r="Y1475" i="4" s="1"/>
  <c r="W654" i="4"/>
  <c r="Y654" i="4" s="1"/>
  <c r="W222" i="4"/>
  <c r="Y222" i="4" s="1"/>
  <c r="W586" i="4"/>
  <c r="Y586" i="4" s="1"/>
  <c r="W653" i="4"/>
  <c r="Y653" i="4" s="1"/>
  <c r="W144" i="4"/>
  <c r="Y144" i="4" s="1"/>
  <c r="W1644" i="4"/>
  <c r="Y1644" i="4" s="1"/>
  <c r="W1480" i="4"/>
  <c r="Y1480" i="4" s="1"/>
  <c r="W924" i="4"/>
  <c r="Y924" i="4" s="1"/>
  <c r="W1890" i="4"/>
  <c r="Y1890" i="4" s="1"/>
  <c r="W706" i="4"/>
  <c r="Y706" i="4" s="1"/>
  <c r="W248" i="4"/>
  <c r="Y248" i="4" s="1"/>
  <c r="W98" i="4"/>
  <c r="Y98" i="4" s="1"/>
  <c r="W797" i="4"/>
  <c r="Y797" i="4" s="1"/>
  <c r="W1242" i="4"/>
  <c r="Y1242" i="4" s="1"/>
  <c r="W1931" i="4"/>
  <c r="Y1931" i="4" s="1"/>
  <c r="W191" i="4"/>
  <c r="Y191" i="4" s="1"/>
  <c r="W1438" i="4"/>
  <c r="Y1438" i="4" s="1"/>
  <c r="W1173" i="4"/>
  <c r="Y1173" i="4" s="1"/>
  <c r="W1268" i="4"/>
  <c r="Y1268" i="4" s="1"/>
  <c r="W1900" i="4"/>
  <c r="Y1900" i="4" s="1"/>
  <c r="W1429" i="4"/>
  <c r="Y1429" i="4" s="1"/>
  <c r="W603" i="4"/>
  <c r="Y603" i="4" s="1"/>
  <c r="W1507" i="4"/>
  <c r="Y1507" i="4" s="1"/>
  <c r="W1589" i="4"/>
  <c r="Y1589" i="4" s="1"/>
  <c r="W1934" i="4"/>
  <c r="Y1934" i="4" s="1"/>
  <c r="W612" i="4"/>
  <c r="Y612" i="4" s="1"/>
  <c r="W844" i="4"/>
  <c r="Y844" i="4" s="1"/>
  <c r="W1910" i="4"/>
  <c r="Y1910" i="4" s="1"/>
  <c r="W1846" i="4"/>
  <c r="Y1846" i="4" s="1"/>
  <c r="W1448" i="4"/>
  <c r="Y1448" i="4" s="1"/>
  <c r="W1717" i="4"/>
  <c r="Y1717" i="4" s="1"/>
  <c r="W352" i="4"/>
  <c r="Y352" i="4" s="1"/>
  <c r="W1843" i="4"/>
  <c r="Y1843" i="4" s="1"/>
  <c r="W1705" i="4"/>
  <c r="Y1705" i="4" s="1"/>
  <c r="W755" i="4"/>
  <c r="Y755" i="4" s="1"/>
  <c r="W1913" i="4"/>
  <c r="Y1913" i="4" s="1"/>
  <c r="W198" i="4"/>
  <c r="Y198" i="4" s="1"/>
  <c r="W1138" i="4"/>
  <c r="Y1138" i="4" s="1"/>
  <c r="W1339" i="4"/>
  <c r="Y1339" i="4" s="1"/>
  <c r="W970" i="4"/>
  <c r="Y970" i="4" s="1"/>
  <c r="W338" i="4"/>
  <c r="Y338" i="4" s="1"/>
  <c r="W593" i="4"/>
  <c r="Y593" i="4" s="1"/>
  <c r="W524" i="4"/>
  <c r="Y524" i="4" s="1"/>
  <c r="W663" i="4"/>
  <c r="Y663" i="4" s="1"/>
  <c r="W1580" i="4"/>
  <c r="Y1580" i="4" s="1"/>
  <c r="W60" i="4"/>
  <c r="Y60" i="4" s="1"/>
  <c r="W1141" i="4"/>
  <c r="Y1141" i="4" s="1"/>
  <c r="W1389" i="4"/>
  <c r="Y1389" i="4" s="1"/>
  <c r="W350" i="4"/>
  <c r="Y350" i="4" s="1"/>
  <c r="W565" i="4"/>
  <c r="Y565" i="4" s="1"/>
  <c r="W387" i="4"/>
  <c r="Y387" i="4" s="1"/>
  <c r="W1588" i="4"/>
  <c r="Y1588" i="4" s="1"/>
  <c r="W1411" i="4"/>
  <c r="Y1411" i="4" s="1"/>
  <c r="W1948" i="4"/>
  <c r="Y1948" i="4" s="1"/>
  <c r="W962" i="4"/>
  <c r="Y962" i="4" s="1"/>
  <c r="W497" i="4"/>
  <c r="Y497" i="4" s="1"/>
  <c r="W1708" i="4"/>
  <c r="Y1708" i="4" s="1"/>
  <c r="W83" i="4"/>
  <c r="Y83" i="4" s="1"/>
  <c r="W867" i="4"/>
  <c r="Y867" i="4" s="1"/>
  <c r="W1212" i="4"/>
  <c r="Y1212" i="4" s="1"/>
  <c r="W1744" i="4"/>
  <c r="Y1744" i="4" s="1"/>
  <c r="W486" i="4"/>
  <c r="Y486" i="4" s="1"/>
  <c r="W594" i="4"/>
  <c r="Y594" i="4" s="1"/>
  <c r="W1185" i="4"/>
  <c r="Y1185" i="4" s="1"/>
  <c r="W267" i="4"/>
  <c r="Y267" i="4" s="1"/>
  <c r="W1831" i="4"/>
  <c r="Y1831" i="4" s="1"/>
  <c r="W1935" i="4"/>
  <c r="Y1935" i="4" s="1"/>
  <c r="W860" i="4"/>
  <c r="Y860" i="4" s="1"/>
  <c r="W589" i="4"/>
  <c r="Y589" i="4" s="1"/>
  <c r="W861" i="4"/>
  <c r="Y861" i="4" s="1"/>
  <c r="W1904" i="4"/>
  <c r="Y1904" i="4" s="1"/>
  <c r="W474" i="4"/>
  <c r="Y474" i="4" s="1"/>
  <c r="W776" i="4"/>
  <c r="Y776" i="4" s="1"/>
  <c r="W1746" i="4"/>
  <c r="Y1746" i="4" s="1"/>
  <c r="W46" i="4"/>
  <c r="Y46" i="4" s="1"/>
  <c r="W965" i="4"/>
  <c r="Y965" i="4" s="1"/>
  <c r="W733" i="4"/>
  <c r="Y733" i="4" s="1"/>
  <c r="W646" i="4"/>
  <c r="Y646" i="4" s="1"/>
  <c r="W1270" i="4"/>
  <c r="Y1270" i="4" s="1"/>
  <c r="W1034" i="4"/>
  <c r="Y1034" i="4" s="1"/>
  <c r="W438" i="4"/>
  <c r="Y438" i="4" s="1"/>
  <c r="W308" i="4"/>
  <c r="Y308" i="4" s="1"/>
  <c r="W1694" i="4"/>
  <c r="Y1694" i="4" s="1"/>
  <c r="W113" i="4"/>
  <c r="Y113" i="4" s="1"/>
  <c r="W1716" i="4"/>
  <c r="Y1716" i="4" s="1"/>
  <c r="W1551" i="4"/>
  <c r="Y1551" i="4" s="1"/>
  <c r="W1414" i="4"/>
  <c r="Y1414" i="4" s="1"/>
  <c r="W1458" i="4"/>
  <c r="Y1458" i="4" s="1"/>
  <c r="W64" i="4"/>
  <c r="Y64" i="4" s="1"/>
  <c r="W1192" i="4"/>
  <c r="Y1192" i="4" s="1"/>
  <c r="W1011" i="4"/>
  <c r="Y1011" i="4" s="1"/>
  <c r="W458" i="4"/>
  <c r="Y458" i="4" s="1"/>
  <c r="W1279" i="4"/>
  <c r="Y1279" i="4" s="1"/>
  <c r="W777" i="4"/>
  <c r="Y777" i="4" s="1"/>
  <c r="W1833" i="4"/>
  <c r="Y1833" i="4" s="1"/>
  <c r="W515" i="4"/>
  <c r="Y515" i="4" s="1"/>
  <c r="W1972" i="4"/>
  <c r="Y1972" i="4" s="1"/>
  <c r="W740" i="4"/>
  <c r="Y740" i="4" s="1"/>
  <c r="W1426" i="4"/>
  <c r="Y1426" i="4" s="1"/>
  <c r="W1198" i="4"/>
  <c r="Y1198" i="4" s="1"/>
  <c r="W412" i="4"/>
  <c r="Y412" i="4" s="1"/>
  <c r="W915" i="4"/>
  <c r="Y915" i="4" s="1"/>
  <c r="W299" i="4"/>
  <c r="Y299" i="4" s="1"/>
  <c r="W379" i="4"/>
  <c r="Y379" i="4" s="1"/>
  <c r="W1291" i="4"/>
  <c r="Y1291" i="4" s="1"/>
  <c r="W1951" i="4"/>
  <c r="Y1951" i="4" s="1"/>
  <c r="W132" i="4"/>
  <c r="Y132" i="4" s="1"/>
  <c r="W271" i="4"/>
  <c r="Y271" i="4" s="1"/>
  <c r="W957" i="4"/>
  <c r="Y957" i="4" s="1"/>
  <c r="W41" i="4"/>
  <c r="Y41" i="4" s="1"/>
  <c r="W614" i="4"/>
  <c r="Y614" i="4" s="1"/>
  <c r="W620" i="4"/>
  <c r="Y620" i="4" s="1"/>
  <c r="W197" i="4"/>
  <c r="Y197" i="4" s="1"/>
  <c r="W753" i="4"/>
  <c r="Y753" i="4" s="1"/>
  <c r="W288" i="4"/>
  <c r="Y288" i="4" s="1"/>
  <c r="W791" i="4"/>
  <c r="Y791" i="4" s="1"/>
  <c r="W901" i="4"/>
  <c r="Y901" i="4" s="1"/>
  <c r="W413" i="4"/>
  <c r="Y413" i="4" s="1"/>
  <c r="W1656" i="4"/>
  <c r="Y1656" i="4" s="1"/>
  <c r="W1423" i="4"/>
  <c r="Y1423" i="4" s="1"/>
  <c r="W1736" i="4"/>
  <c r="Y1736" i="4" s="1"/>
  <c r="W1952" i="4"/>
  <c r="Y1952" i="4" s="1"/>
  <c r="W128" i="4"/>
  <c r="Y128" i="4" s="1"/>
  <c r="W1540" i="4"/>
  <c r="Y1540" i="4" s="1"/>
  <c r="W1123" i="4"/>
  <c r="Y1123" i="4" s="1"/>
  <c r="W1569" i="4"/>
  <c r="Y1569" i="4" s="1"/>
  <c r="W1658" i="4"/>
  <c r="Y1658" i="4" s="1"/>
  <c r="W981" i="4"/>
  <c r="Y981" i="4" s="1"/>
  <c r="W1303" i="4"/>
  <c r="Y1303" i="4" s="1"/>
  <c r="W1424" i="4"/>
  <c r="Y1424" i="4" s="1"/>
  <c r="W648" i="4"/>
  <c r="Y648" i="4" s="1"/>
  <c r="W449" i="4"/>
  <c r="Y449" i="4" s="1"/>
  <c r="W1558" i="4"/>
  <c r="Y1558" i="4" s="1"/>
  <c r="W1072" i="4"/>
  <c r="Y1072" i="4" s="1"/>
  <c r="W1157" i="4"/>
  <c r="Y1157" i="4" s="1"/>
  <c r="W1199" i="4"/>
  <c r="Y1199" i="4" s="1"/>
  <c r="W1880" i="4"/>
  <c r="Y1880" i="4" s="1"/>
  <c r="W363" i="4"/>
  <c r="Y363" i="4" s="1"/>
  <c r="W1548" i="4"/>
  <c r="Y1548" i="4" s="1"/>
  <c r="W1261" i="4"/>
  <c r="Y1261" i="4" s="1"/>
  <c r="W195" i="4"/>
  <c r="Y195" i="4" s="1"/>
  <c r="W754" i="4"/>
  <c r="Y754" i="4" s="1"/>
  <c r="W153" i="4"/>
  <c r="Y153" i="4" s="1"/>
  <c r="W1648" i="4"/>
  <c r="Y1648" i="4" s="1"/>
  <c r="W1288" i="4"/>
  <c r="Y1288" i="4" s="1"/>
  <c r="W287" i="4"/>
  <c r="Y287" i="4" s="1"/>
  <c r="W366" i="4"/>
  <c r="Y366" i="4" s="1"/>
  <c r="W606" i="4"/>
  <c r="Y606" i="4" s="1"/>
  <c r="W20" i="4"/>
  <c r="Y20" i="4" s="1"/>
  <c r="W470" i="4"/>
  <c r="Y470" i="4" s="1"/>
  <c r="W569" i="4"/>
  <c r="Y569" i="4" s="1"/>
  <c r="W216" i="4"/>
  <c r="Y216" i="4" s="1"/>
  <c r="W1693" i="4"/>
  <c r="Y1693" i="4" s="1"/>
  <c r="AN317" i="4"/>
  <c r="AO317" i="4" s="1"/>
  <c r="AP317" i="4" s="1"/>
  <c r="W1161" i="4"/>
  <c r="Y1161" i="4" s="1"/>
  <c r="AN1654" i="4"/>
  <c r="AO1654" i="4" s="1"/>
  <c r="AP1654" i="4" s="1"/>
  <c r="W958" i="4"/>
  <c r="Y958" i="4" s="1"/>
  <c r="W1741" i="4"/>
  <c r="Y1741" i="4" s="1"/>
  <c r="W1582" i="4"/>
  <c r="Y1582" i="4" s="1"/>
  <c r="W2001" i="4"/>
  <c r="Y2001" i="4" s="1"/>
  <c r="W1122" i="4"/>
  <c r="Y1122" i="4" s="1"/>
  <c r="W642" i="4"/>
  <c r="Y642" i="4" s="1"/>
  <c r="W1474" i="4"/>
  <c r="Y1474" i="4" s="1"/>
  <c r="W1743" i="4"/>
  <c r="Y1743" i="4" s="1"/>
  <c r="W1361" i="4"/>
  <c r="Y1361" i="4" s="1"/>
  <c r="W145" i="4"/>
  <c r="Y145" i="4" s="1"/>
  <c r="W427" i="4"/>
  <c r="Y427" i="4" s="1"/>
  <c r="W1511" i="4"/>
  <c r="Y1511" i="4" s="1"/>
  <c r="W1146" i="4"/>
  <c r="Y1146" i="4" s="1"/>
  <c r="W596" i="4"/>
  <c r="Y596" i="4" s="1"/>
  <c r="W836" i="4"/>
  <c r="Y836" i="4" s="1"/>
  <c r="W757" i="4"/>
  <c r="Y757" i="4" s="1"/>
  <c r="W37" i="4"/>
  <c r="Y37" i="4" s="1"/>
  <c r="W318" i="4"/>
  <c r="Y318" i="4" s="1"/>
  <c r="W1695" i="4"/>
  <c r="Y1695" i="4" s="1"/>
  <c r="W650" i="4"/>
  <c r="Y650" i="4" s="1"/>
  <c r="W570" i="4"/>
  <c r="Y570" i="4" s="1"/>
  <c r="W963" i="4"/>
  <c r="Y963" i="4" s="1"/>
  <c r="W1620" i="4"/>
  <c r="Y1620" i="4" s="1"/>
  <c r="W1149" i="4"/>
  <c r="Y1149" i="4" s="1"/>
  <c r="W662" i="4"/>
  <c r="Y662" i="4" s="1"/>
  <c r="W567" i="4"/>
  <c r="Y567" i="4" s="1"/>
  <c r="W1197" i="4"/>
  <c r="Y1197" i="4" s="1"/>
  <c r="W1009" i="4"/>
  <c r="Y1009" i="4" s="1"/>
  <c r="W1673" i="4"/>
  <c r="Y1673" i="4" s="1"/>
  <c r="W1683" i="4"/>
  <c r="Y1683" i="4" s="1"/>
  <c r="W1209" i="4"/>
  <c r="Y1209" i="4" s="1"/>
  <c r="W1401" i="4"/>
  <c r="Y1401" i="4" s="1"/>
  <c r="W274" i="4"/>
  <c r="Y274" i="4" s="1"/>
  <c r="W1602" i="4"/>
  <c r="Y1602" i="4" s="1"/>
  <c r="AN1054" i="4"/>
  <c r="W1625" i="4"/>
  <c r="Y1625" i="4" s="1"/>
  <c r="W472" i="4"/>
  <c r="Y472" i="4" s="1"/>
  <c r="W943" i="4"/>
  <c r="Y943" i="4" s="1"/>
  <c r="AN975" i="4"/>
  <c r="AO975" i="4" s="1"/>
  <c r="AP975" i="4" s="1"/>
  <c r="W76" i="4"/>
  <c r="Y76" i="4" s="1"/>
  <c r="W1350" i="4"/>
  <c r="Y1350" i="4" s="1"/>
  <c r="W1082" i="4"/>
  <c r="Y1082" i="4" s="1"/>
  <c r="W509" i="4"/>
  <c r="Y509" i="4" s="1"/>
  <c r="W779" i="4"/>
  <c r="Y779" i="4" s="1"/>
  <c r="W87" i="4"/>
  <c r="Y87" i="4" s="1"/>
  <c r="W1676" i="4"/>
  <c r="Y1676" i="4" s="1"/>
  <c r="W1780" i="4"/>
  <c r="Y1780" i="4" s="1"/>
  <c r="W448" i="4"/>
  <c r="Y448" i="4" s="1"/>
  <c r="W942" i="4"/>
  <c r="Y942" i="4" s="1"/>
  <c r="W356" i="4"/>
  <c r="Y356" i="4" s="1"/>
  <c r="W1352" i="4"/>
  <c r="Y1352" i="4" s="1"/>
  <c r="W1012" i="4"/>
  <c r="Y1012" i="4" s="1"/>
  <c r="W1080" i="4"/>
  <c r="Y1080" i="4" s="1"/>
  <c r="W48" i="4"/>
  <c r="Y48" i="4" s="1"/>
  <c r="W1019" i="4"/>
  <c r="Y1019" i="4" s="1"/>
  <c r="W714" i="4"/>
  <c r="Y714" i="4" s="1"/>
  <c r="W85" i="4"/>
  <c r="Y85" i="4" s="1"/>
  <c r="W126" i="4"/>
  <c r="Y126" i="4" s="1"/>
  <c r="W920" i="4"/>
  <c r="Y920" i="4" s="1"/>
  <c r="AN1704" i="4"/>
  <c r="W394" i="4"/>
  <c r="Y394" i="4" s="1"/>
  <c r="W1692" i="4"/>
  <c r="Y1692" i="4" s="1"/>
  <c r="AN634" i="4"/>
  <c r="AO634" i="4" s="1"/>
  <c r="AP634" i="4" s="1"/>
  <c r="W426" i="4"/>
  <c r="Y426" i="4" s="1"/>
  <c r="W1482" i="4"/>
  <c r="Y1482" i="4" s="1"/>
  <c r="AO1989" i="4"/>
  <c r="AP1989" i="4" s="1"/>
  <c r="W994" i="4"/>
  <c r="Y994" i="4" s="1"/>
  <c r="W1801" i="4"/>
  <c r="Y1801" i="4" s="1"/>
  <c r="W1506" i="4"/>
  <c r="Y1506" i="4" s="1"/>
  <c r="W843" i="4"/>
  <c r="Y843" i="4" s="1"/>
  <c r="W1605" i="4"/>
  <c r="Y1605" i="4" s="1"/>
  <c r="W1498" i="4"/>
  <c r="Y1498" i="4" s="1"/>
  <c r="AN1483" i="4"/>
  <c r="AO1483" i="4" s="1"/>
  <c r="AP1483" i="4" s="1"/>
  <c r="W94" i="4"/>
  <c r="Y94" i="4" s="1"/>
  <c r="W1817" i="4"/>
  <c r="Y1817" i="4" s="1"/>
  <c r="W1649" i="4"/>
  <c r="Y1649" i="4" s="1"/>
  <c r="W1645" i="4"/>
  <c r="Y1645" i="4" s="1"/>
  <c r="AO1821" i="4"/>
  <c r="AP1821" i="4" s="1"/>
  <c r="W859" i="4"/>
  <c r="Y859" i="4" s="1"/>
  <c r="W106" i="4"/>
  <c r="Y106" i="4" s="1"/>
  <c r="W211" i="4"/>
  <c r="Y211" i="4" s="1"/>
  <c r="W881" i="4"/>
  <c r="Y881" i="4" s="1"/>
  <c r="W1088" i="4"/>
  <c r="Y1088" i="4" s="1"/>
  <c r="W616" i="4"/>
  <c r="Y616" i="4" s="1"/>
  <c r="W2000" i="4"/>
  <c r="Y2000" i="4" s="1"/>
  <c r="W354" i="4"/>
  <c r="Y354" i="4" s="1"/>
  <c r="W1102" i="4"/>
  <c r="Y1102" i="4" s="1"/>
  <c r="W237" i="4"/>
  <c r="Y237" i="4" s="1"/>
  <c r="W842" i="4"/>
  <c r="Y842" i="4" s="1"/>
  <c r="W75" i="4"/>
  <c r="Y75" i="4" s="1"/>
  <c r="W1950" i="4"/>
  <c r="Y1950" i="4" s="1"/>
  <c r="W175" i="4"/>
  <c r="Y175" i="4" s="1"/>
  <c r="W563" i="4"/>
  <c r="Y563" i="4" s="1"/>
  <c r="W1347" i="4"/>
  <c r="Y1347" i="4" s="1"/>
  <c r="W1866" i="4"/>
  <c r="Y1866" i="4" s="1"/>
  <c r="W102" i="4"/>
  <c r="Y102" i="4" s="1"/>
  <c r="W1266" i="4"/>
  <c r="Y1266" i="4" s="1"/>
  <c r="W404" i="4"/>
  <c r="Y404" i="4" s="1"/>
  <c r="W1938" i="4"/>
  <c r="Y1938" i="4" s="1"/>
  <c r="W607" i="4"/>
  <c r="Y607" i="4" s="1"/>
  <c r="W1903" i="4"/>
  <c r="Y1903" i="4" s="1"/>
  <c r="W1068" i="4"/>
  <c r="Y1068" i="4" s="1"/>
  <c r="W42" i="4"/>
  <c r="Y42" i="4" s="1"/>
  <c r="W405" i="4"/>
  <c r="Y405" i="4" s="1"/>
  <c r="W1473" i="4"/>
  <c r="Y1473" i="4" s="1"/>
  <c r="W1276" i="4"/>
  <c r="Y1276" i="4" s="1"/>
  <c r="W1653" i="4"/>
  <c r="Y1653" i="4" s="1"/>
  <c r="W1663" i="4"/>
  <c r="Y1663" i="4" s="1"/>
  <c r="W1413" i="4"/>
  <c r="Y1413" i="4" s="1"/>
  <c r="W1363" i="4"/>
  <c r="Y1363" i="4" s="1"/>
  <c r="W1376" i="4"/>
  <c r="Y1376" i="4" s="1"/>
  <c r="W984" i="4"/>
  <c r="Y984" i="4" s="1"/>
  <c r="W1579" i="4"/>
  <c r="Y1579" i="4" s="1"/>
  <c r="W1885" i="4"/>
  <c r="Y1885" i="4" s="1"/>
  <c r="W1899" i="4"/>
  <c r="Y1899" i="4" s="1"/>
  <c r="AN1451" i="4"/>
  <c r="AO1451" i="4" s="1"/>
  <c r="AP1451" i="4" s="1"/>
  <c r="W1978" i="4"/>
  <c r="Y1978" i="4" s="1"/>
  <c r="W1719" i="4"/>
  <c r="Y1719" i="4" s="1"/>
  <c r="AN160" i="4"/>
  <c r="AO160" i="4" s="1"/>
  <c r="AP160" i="4" s="1"/>
  <c r="W571" i="4"/>
  <c r="Y571" i="4" s="1"/>
  <c r="W1921" i="4"/>
  <c r="Y1921" i="4" s="1"/>
  <c r="AN1234" i="4"/>
  <c r="W1026" i="4"/>
  <c r="Y1026" i="4" s="1"/>
  <c r="AN500" i="4"/>
  <c r="AO500" i="4" s="1"/>
  <c r="AP500" i="4" s="1"/>
  <c r="W800" i="4"/>
  <c r="Y800" i="4" s="1"/>
  <c r="AN561" i="4"/>
  <c r="AO561" i="4" s="1"/>
  <c r="W104" i="4"/>
  <c r="Y104" i="4" s="1"/>
  <c r="AN619" i="4"/>
  <c r="AO619" i="4" s="1"/>
  <c r="W866" i="4"/>
  <c r="Y866" i="4" s="1"/>
  <c r="AN711" i="4"/>
  <c r="AO711" i="4" s="1"/>
  <c r="AP711" i="4" s="1"/>
  <c r="W54" i="4"/>
  <c r="Y54" i="4" s="1"/>
  <c r="W1040" i="4"/>
  <c r="Y1040" i="4" s="1"/>
  <c r="AN372" i="4"/>
  <c r="AO372" i="4" s="1"/>
  <c r="W537" i="4"/>
  <c r="Y537" i="4" s="1"/>
  <c r="AN1369" i="4"/>
  <c r="AO1369" i="4" s="1"/>
  <c r="W1624" i="4"/>
  <c r="Y1624" i="4" s="1"/>
  <c r="AN687" i="4"/>
  <c r="AO687" i="4" s="1"/>
  <c r="AP687" i="4" s="1"/>
  <c r="AN1394" i="4"/>
  <c r="AO1394" i="4" s="1"/>
  <c r="W12" i="4"/>
  <c r="Y12" i="4" s="1"/>
  <c r="AN393" i="4"/>
  <c r="AO393" i="4" s="1"/>
  <c r="AN241" i="4"/>
  <c r="AO241" i="4" s="1"/>
  <c r="AP241" i="4" s="1"/>
  <c r="W592" i="4"/>
  <c r="Y592" i="4" s="1"/>
  <c r="AN1171" i="4"/>
  <c r="AO1171" i="4" s="1"/>
  <c r="W1406" i="4"/>
  <c r="Y1406" i="4" s="1"/>
  <c r="W610" i="4"/>
  <c r="Y610" i="4" s="1"/>
  <c r="AN1360" i="4"/>
  <c r="AO1360" i="4" s="1"/>
  <c r="AP1360" i="4" s="1"/>
  <c r="W971" i="4"/>
  <c r="Y971" i="4" s="1"/>
  <c r="W382" i="4"/>
  <c r="Y382" i="4" s="1"/>
  <c r="AO1849" i="4"/>
  <c r="AP1849" i="4" s="1"/>
  <c r="W705" i="4"/>
  <c r="Y705" i="4" s="1"/>
  <c r="W476" i="4"/>
  <c r="Y476" i="4" s="1"/>
  <c r="W1223" i="4"/>
  <c r="Y1223" i="4" s="1"/>
  <c r="AN382" i="4"/>
  <c r="AO382" i="4" s="1"/>
  <c r="AP382" i="4" s="1"/>
  <c r="W1873" i="4"/>
  <c r="Y1873" i="4" s="1"/>
  <c r="W1581" i="4"/>
  <c r="Y1581" i="4" s="1"/>
  <c r="W803" i="4"/>
  <c r="Y803" i="4" s="1"/>
  <c r="AN956" i="4"/>
  <c r="AO956" i="4" s="1"/>
  <c r="W574" i="4"/>
  <c r="Y574" i="4" s="1"/>
  <c r="W529" i="4"/>
  <c r="Y529" i="4" s="1"/>
  <c r="AN979" i="4"/>
  <c r="AO979" i="4" s="1"/>
  <c r="AP979" i="4" s="1"/>
  <c r="W525" i="4"/>
  <c r="Y525" i="4" s="1"/>
  <c r="W244" i="4"/>
  <c r="Y244" i="4" s="1"/>
  <c r="W1637" i="4"/>
  <c r="Y1637" i="4" s="1"/>
  <c r="W1063" i="4"/>
  <c r="Y1063" i="4" s="1"/>
  <c r="AN879" i="4"/>
  <c r="AO879" i="4" s="1"/>
  <c r="AP879" i="4" s="1"/>
  <c r="W1983" i="4"/>
  <c r="Y1983" i="4" s="1"/>
  <c r="AN961" i="4"/>
  <c r="AO961" i="4" s="1"/>
  <c r="AP961" i="4" s="1"/>
  <c r="W1805" i="4"/>
  <c r="Y1805" i="4" s="1"/>
  <c r="AN1497" i="4"/>
  <c r="AO1497" i="4" s="1"/>
  <c r="AP1497" i="4" s="1"/>
  <c r="W1933" i="4"/>
  <c r="Y1933" i="4" s="1"/>
  <c r="W781" i="4"/>
  <c r="Y781" i="4" s="1"/>
  <c r="W1632" i="4"/>
  <c r="Y1632" i="4" s="1"/>
  <c r="W545" i="4"/>
  <c r="Y545" i="4" s="1"/>
  <c r="W1222" i="4"/>
  <c r="Y1222" i="4" s="1"/>
  <c r="AN522" i="4"/>
  <c r="AO522" i="4" s="1"/>
  <c r="W30" i="4"/>
  <c r="Y30" i="4" s="1"/>
  <c r="AN848" i="4"/>
  <c r="AO848" i="4" s="1"/>
  <c r="W1330" i="4"/>
  <c r="Y1330" i="4" s="1"/>
  <c r="W1327" i="4"/>
  <c r="Y1327" i="4" s="1"/>
  <c r="AN764" i="4"/>
  <c r="AO764" i="4" s="1"/>
  <c r="W550" i="4"/>
  <c r="Y550" i="4" s="1"/>
  <c r="W1800" i="4"/>
  <c r="Y1800" i="4" s="1"/>
  <c r="AN922" i="4"/>
  <c r="AO922" i="4" s="1"/>
  <c r="W492" i="4"/>
  <c r="Y492" i="4" s="1"/>
  <c r="W45" i="4"/>
  <c r="Y45" i="4" s="1"/>
  <c r="W1407" i="4"/>
  <c r="Y1407" i="4" s="1"/>
  <c r="W390" i="4"/>
  <c r="Y390" i="4" s="1"/>
  <c r="AN1150" i="4"/>
  <c r="AO1150" i="4" s="1"/>
  <c r="W1728" i="4"/>
  <c r="Y1728" i="4" s="1"/>
  <c r="W1636" i="4"/>
  <c r="Y1636" i="4" s="1"/>
  <c r="AN193" i="4"/>
  <c r="AO193" i="4" s="1"/>
  <c r="AP193" i="4" s="1"/>
  <c r="W1378" i="4"/>
  <c r="Y1378" i="4" s="1"/>
  <c r="W605" i="4"/>
  <c r="Y605" i="4" s="1"/>
  <c r="W691" i="4"/>
  <c r="Y691" i="4" s="1"/>
  <c r="W1455" i="4"/>
  <c r="Y1455" i="4" s="1"/>
  <c r="W715" i="4"/>
  <c r="Y715" i="4" s="1"/>
  <c r="W582" i="4"/>
  <c r="Y582" i="4" s="1"/>
  <c r="W1329" i="4"/>
  <c r="Y1329" i="4" s="1"/>
  <c r="W1218" i="4"/>
  <c r="Y1218" i="4" s="1"/>
  <c r="W527" i="4"/>
  <c r="Y527" i="4" s="1"/>
  <c r="W1922" i="4"/>
  <c r="Y1922" i="4" s="1"/>
  <c r="W1739" i="4"/>
  <c r="Y1739" i="4" s="1"/>
  <c r="W1762" i="4"/>
  <c r="Y1762" i="4" s="1"/>
  <c r="W1820" i="4"/>
  <c r="Y1820" i="4" s="1"/>
  <c r="W418" i="4"/>
  <c r="Y418" i="4" s="1"/>
  <c r="W643" i="4"/>
  <c r="Y643" i="4" s="1"/>
  <c r="W119" i="4"/>
  <c r="Y119" i="4" s="1"/>
  <c r="W813" i="4"/>
  <c r="Y813" i="4" s="1"/>
  <c r="W463" i="4"/>
  <c r="Y463" i="4" s="1"/>
  <c r="W1323" i="4"/>
  <c r="Y1323" i="4" s="1"/>
  <c r="W459" i="4"/>
  <c r="Y459" i="4" s="1"/>
  <c r="W819" i="4"/>
  <c r="Y819" i="4" s="1"/>
  <c r="W986" i="4"/>
  <c r="Y986" i="4" s="1"/>
  <c r="W1052" i="4"/>
  <c r="Y1052" i="4" s="1"/>
  <c r="W581" i="4"/>
  <c r="Y581" i="4" s="1"/>
  <c r="W846" i="4"/>
  <c r="Y846" i="4" s="1"/>
  <c r="W1453" i="4"/>
  <c r="Y1453" i="4" s="1"/>
  <c r="W1572" i="4"/>
  <c r="Y1572" i="4" s="1"/>
  <c r="W988" i="4"/>
  <c r="Y988" i="4" s="1"/>
  <c r="W1544" i="4"/>
  <c r="Y1544" i="4" s="1"/>
  <c r="W1109" i="4"/>
  <c r="Y1109" i="4" s="1"/>
  <c r="W155" i="4"/>
  <c r="Y155" i="4" s="1"/>
  <c r="W809" i="4"/>
  <c r="Y809" i="4" s="1"/>
  <c r="W495" i="4"/>
  <c r="Y495" i="4" s="1"/>
  <c r="W358" i="4"/>
  <c r="Y358" i="4" s="1"/>
  <c r="W1840" i="4"/>
  <c r="Y1840" i="4" s="1"/>
  <c r="W1868" i="4"/>
  <c r="Y1868" i="4" s="1"/>
  <c r="W251" i="4"/>
  <c r="Y251" i="4" s="1"/>
  <c r="W1523" i="4"/>
  <c r="Y1523" i="4" s="1"/>
  <c r="W1841" i="4"/>
  <c r="Y1841" i="4" s="1"/>
  <c r="W1832" i="4"/>
  <c r="Y1832" i="4" s="1"/>
  <c r="W1559" i="4"/>
  <c r="Y1559" i="4" s="1"/>
  <c r="AN1208" i="4"/>
  <c r="AO1208" i="4" s="1"/>
  <c r="W588" i="4"/>
  <c r="Y588" i="4" s="1"/>
  <c r="W933" i="4"/>
  <c r="Y933" i="4" s="1"/>
  <c r="AN534" i="4"/>
  <c r="AO534" i="4" s="1"/>
  <c r="AP534" i="4" s="1"/>
  <c r="W468" i="4"/>
  <c r="Y468" i="4" s="1"/>
  <c r="AN1648" i="4"/>
  <c r="AO1648" i="4" s="1"/>
  <c r="AP1648" i="4" s="1"/>
  <c r="W1100" i="4"/>
  <c r="Y1100" i="4" s="1"/>
  <c r="AN1288" i="4"/>
  <c r="AO1288" i="4" s="1"/>
  <c r="W1696" i="4"/>
  <c r="Y1696" i="4" s="1"/>
  <c r="AN223" i="4"/>
  <c r="AO223" i="4" s="1"/>
  <c r="W1336" i="4"/>
  <c r="Y1336" i="4" s="1"/>
  <c r="AN606" i="4"/>
  <c r="AO606" i="4" s="1"/>
  <c r="AN20" i="4"/>
  <c r="AO20" i="4" s="1"/>
  <c r="W1770" i="4"/>
  <c r="Y1770" i="4" s="1"/>
  <c r="AN27" i="4"/>
  <c r="AO27" i="4" s="1"/>
  <c r="W1752" i="4"/>
  <c r="Y1752" i="4" s="1"/>
  <c r="W1003" i="4"/>
  <c r="Y1003" i="4" s="1"/>
  <c r="W263" i="4"/>
  <c r="Y263" i="4" s="1"/>
  <c r="W721" i="4"/>
  <c r="Y721" i="4" s="1"/>
  <c r="W5" i="4"/>
  <c r="Y5" i="4" s="1"/>
  <c r="AN97" i="4"/>
  <c r="AO97" i="4" s="1"/>
  <c r="AP97" i="4" s="1"/>
  <c r="W865" i="4"/>
  <c r="Y865" i="4" s="1"/>
  <c r="AN855" i="4"/>
  <c r="AO855" i="4" s="1"/>
  <c r="AP855" i="4" s="1"/>
  <c r="W937" i="4"/>
  <c r="Y937" i="4" s="1"/>
  <c r="AN872" i="4"/>
  <c r="AO872" i="4" s="1"/>
  <c r="W956" i="4"/>
  <c r="Y956" i="4" s="1"/>
  <c r="AN640" i="4"/>
  <c r="AO640" i="4" s="1"/>
  <c r="AP640" i="4" s="1"/>
  <c r="W625" i="4"/>
  <c r="Y625" i="4" s="1"/>
  <c r="AO1809" i="4"/>
  <c r="AP1809" i="4" s="1"/>
  <c r="W979" i="4"/>
  <c r="Y979" i="4" s="1"/>
  <c r="AN454" i="4"/>
  <c r="AO454" i="4" s="1"/>
  <c r="AP454" i="4" s="1"/>
  <c r="W633" i="4"/>
  <c r="Y633" i="4" s="1"/>
  <c r="W1771" i="4"/>
  <c r="Y1771" i="4" s="1"/>
  <c r="AN327" i="4"/>
  <c r="AO327" i="4" s="1"/>
  <c r="AP327" i="4" s="1"/>
  <c r="W1667" i="4"/>
  <c r="Y1667" i="4" s="1"/>
  <c r="AN346" i="4"/>
  <c r="AO346" i="4" s="1"/>
  <c r="AP346" i="4" s="1"/>
  <c r="AO1918" i="4"/>
  <c r="AP1918" i="4" s="1"/>
  <c r="AN502" i="4"/>
  <c r="AO502" i="4" s="1"/>
  <c r="AP502" i="4" s="1"/>
  <c r="W961" i="4"/>
  <c r="Y961" i="4" s="1"/>
  <c r="AO1755" i="4"/>
  <c r="AP1755" i="4" s="1"/>
  <c r="W985" i="4"/>
  <c r="Y985" i="4" s="1"/>
  <c r="AN1090" i="4"/>
  <c r="AO1090" i="4" s="1"/>
  <c r="AP1090" i="4" s="1"/>
  <c r="W1497" i="4"/>
  <c r="Y1497" i="4" s="1"/>
  <c r="W1188" i="4"/>
  <c r="Y1188" i="4" s="1"/>
  <c r="AN871" i="4"/>
  <c r="AO871" i="4" s="1"/>
  <c r="AP871" i="4" s="1"/>
  <c r="W1957" i="4"/>
  <c r="Y1957" i="4" s="1"/>
  <c r="AN1204" i="4"/>
  <c r="AO1204" i="4" s="1"/>
  <c r="AP1204" i="4" s="1"/>
  <c r="AN820" i="4"/>
  <c r="AO820" i="4" s="1"/>
  <c r="AP820" i="4" s="1"/>
  <c r="AN471" i="4"/>
  <c r="AO471" i="4" s="1"/>
  <c r="AP471" i="4" s="1"/>
  <c r="W1617" i="4"/>
  <c r="Y1617" i="4" s="1"/>
  <c r="AN709" i="4"/>
  <c r="AO709" i="4" s="1"/>
  <c r="AP709" i="4" s="1"/>
  <c r="W1495" i="4"/>
  <c r="Y1495" i="4" s="1"/>
  <c r="AN450" i="4"/>
  <c r="AO450" i="4" s="1"/>
  <c r="W522" i="4"/>
  <c r="Y522" i="4" s="1"/>
  <c r="AN889" i="4"/>
  <c r="AO889" i="4" s="1"/>
  <c r="AP889" i="4" s="1"/>
  <c r="W848" i="4"/>
  <c r="Y848" i="4" s="1"/>
  <c r="W473" i="4"/>
  <c r="Y473" i="4" s="1"/>
  <c r="AN312" i="4"/>
  <c r="AO312" i="4" s="1"/>
  <c r="AN1191" i="4"/>
  <c r="AO1191" i="4" s="1"/>
  <c r="W764" i="4"/>
  <c r="Y764" i="4" s="1"/>
  <c r="AN8" i="4"/>
  <c r="AO8" i="4" s="1"/>
  <c r="W1758" i="4"/>
  <c r="Y1758" i="4" s="1"/>
  <c r="W88" i="4"/>
  <c r="Y88" i="4" s="1"/>
  <c r="AN1283" i="4"/>
  <c r="AO1283" i="4" s="1"/>
  <c r="AP1283" i="4" s="1"/>
  <c r="W922" i="4"/>
  <c r="Y922" i="4" s="1"/>
  <c r="AN246" i="4"/>
  <c r="AO246" i="4" s="1"/>
  <c r="AP246" i="4" s="1"/>
  <c r="AN441" i="4"/>
  <c r="AO441" i="4" s="1"/>
  <c r="AN168" i="4"/>
  <c r="AO168" i="4" s="1"/>
  <c r="W624" i="4"/>
  <c r="Y624" i="4" s="1"/>
  <c r="AN1043" i="4"/>
  <c r="AO1043" i="4" s="1"/>
  <c r="W1370" i="4"/>
  <c r="Y1370" i="4" s="1"/>
  <c r="AN192" i="4"/>
  <c r="AO192" i="4" s="1"/>
  <c r="AN1010" i="4"/>
  <c r="AO1010" i="4" s="1"/>
  <c r="AP1010" i="4" s="1"/>
  <c r="W1926" i="4"/>
  <c r="Y1926" i="4" s="1"/>
  <c r="W622" i="4"/>
  <c r="Y622" i="4" s="1"/>
  <c r="W1255" i="4"/>
  <c r="Y1255" i="4" s="1"/>
  <c r="W140" i="4"/>
  <c r="Y140" i="4" s="1"/>
  <c r="W31" i="4"/>
  <c r="Y31" i="4" s="1"/>
  <c r="W1073" i="4"/>
  <c r="Y1073" i="4" s="1"/>
  <c r="W1514" i="4"/>
  <c r="Y1514" i="4" s="1"/>
  <c r="W1979" i="4"/>
  <c r="Y1979" i="4" s="1"/>
  <c r="W752" i="4"/>
  <c r="Y752" i="4" s="1"/>
  <c r="W1562" i="4"/>
  <c r="Y1562" i="4" s="1"/>
  <c r="W1172" i="4"/>
  <c r="Y1172" i="4" s="1"/>
  <c r="W1877" i="4"/>
  <c r="Y1877" i="4" s="1"/>
  <c r="W750" i="4"/>
  <c r="Y750" i="4" s="1"/>
  <c r="W1987" i="4"/>
  <c r="Y1987" i="4" s="1"/>
  <c r="W927" i="4"/>
  <c r="Y927" i="4" s="1"/>
  <c r="W742" i="4"/>
  <c r="Y742" i="4" s="1"/>
  <c r="W285" i="4"/>
  <c r="Y285" i="4" s="1"/>
  <c r="W1941" i="4"/>
  <c r="Y1941" i="4" s="1"/>
  <c r="W1469" i="4"/>
  <c r="Y1469" i="4" s="1"/>
  <c r="W182" i="4"/>
  <c r="Y182" i="4" s="1"/>
  <c r="W1356" i="4"/>
  <c r="Y1356" i="4" s="1"/>
  <c r="W1385" i="4"/>
  <c r="Y1385" i="4" s="1"/>
  <c r="W1051" i="4"/>
  <c r="Y1051" i="4" s="1"/>
  <c r="W324" i="4"/>
  <c r="Y324" i="4" s="1"/>
  <c r="W1432" i="4"/>
  <c r="Y1432" i="4" s="1"/>
  <c r="W374" i="4"/>
  <c r="Y374" i="4" s="1"/>
  <c r="W1119" i="4"/>
  <c r="Y1119" i="4" s="1"/>
  <c r="W639" i="4"/>
  <c r="Y639" i="4" s="1"/>
  <c r="W1678" i="4"/>
  <c r="Y1678" i="4" s="1"/>
  <c r="W19" i="4"/>
  <c r="Y19" i="4" s="1"/>
  <c r="W1038" i="4"/>
  <c r="Y1038" i="4" s="1"/>
  <c r="W1881" i="4"/>
  <c r="Y1881" i="4" s="1"/>
  <c r="W279" i="4"/>
  <c r="Y279" i="4" s="1"/>
  <c r="W953" i="4"/>
  <c r="Y953" i="4" s="1"/>
  <c r="W71" i="4"/>
  <c r="Y71" i="4" s="1"/>
  <c r="W1444" i="4"/>
  <c r="Y1444" i="4" s="1"/>
  <c r="W1834" i="4"/>
  <c r="Y1834" i="4" s="1"/>
  <c r="W852" i="4"/>
  <c r="Y852" i="4" s="1"/>
  <c r="W1706" i="4"/>
  <c r="Y1706" i="4" s="1"/>
  <c r="W827" i="4"/>
  <c r="Y827" i="4" s="1"/>
  <c r="W139" i="4"/>
  <c r="Y139" i="4" s="1"/>
  <c r="W1070" i="4"/>
  <c r="Y1070" i="4" s="1"/>
  <c r="W1924" i="4"/>
  <c r="Y1924" i="4" s="1"/>
  <c r="W647" i="4"/>
  <c r="Y647" i="4" s="1"/>
  <c r="W1838" i="4"/>
  <c r="Y1838" i="4" s="1"/>
  <c r="W1990" i="4"/>
  <c r="Y1990" i="4" s="1"/>
  <c r="W1093" i="4"/>
  <c r="Y1093" i="4" s="1"/>
  <c r="W494" i="4"/>
  <c r="Y494" i="4" s="1"/>
  <c r="AN488" i="4"/>
  <c r="AO488" i="4" s="1"/>
  <c r="W534" i="4"/>
  <c r="Y534" i="4" s="1"/>
  <c r="W599" i="4"/>
  <c r="Y599" i="4" s="1"/>
  <c r="AN1452" i="4"/>
  <c r="AO1452" i="4" s="1"/>
  <c r="W1734" i="4"/>
  <c r="Y1734" i="4" s="1"/>
  <c r="AN703" i="4"/>
  <c r="AO703" i="4" s="1"/>
  <c r="W258" i="4"/>
  <c r="Y258" i="4" s="1"/>
  <c r="AN11" i="4"/>
  <c r="AO11" i="4" s="1"/>
  <c r="W289" i="4"/>
  <c r="Y289" i="4" s="1"/>
  <c r="W1130" i="4"/>
  <c r="Y1130" i="4" s="1"/>
  <c r="AN214" i="4"/>
  <c r="AO214" i="4" s="1"/>
  <c r="W1142" i="4"/>
  <c r="Y1142" i="4" s="1"/>
  <c r="AN1095" i="4"/>
  <c r="AO1095" i="4" s="1"/>
  <c r="W355" i="4"/>
  <c r="Y355" i="4" s="1"/>
  <c r="AN560" i="4"/>
  <c r="AO560" i="4" s="1"/>
  <c r="AN983" i="4"/>
  <c r="AO983" i="4" s="1"/>
  <c r="W1307" i="4"/>
  <c r="Y1307" i="4" s="1"/>
  <c r="AN1652" i="4"/>
  <c r="AO1652" i="4" s="1"/>
  <c r="AN36" i="4"/>
  <c r="AO36" i="4" s="1"/>
  <c r="AP36" i="4" s="1"/>
  <c r="AN1485" i="4"/>
  <c r="AO1485" i="4" s="1"/>
  <c r="AP1485" i="4" s="1"/>
  <c r="W1481" i="4"/>
  <c r="Y1481" i="4" s="1"/>
  <c r="AN1712" i="4"/>
  <c r="AO1712" i="4" s="1"/>
  <c r="AP1712" i="4" s="1"/>
  <c r="W315" i="4"/>
  <c r="Y315" i="4" s="1"/>
  <c r="AN1227" i="4"/>
  <c r="AO1227" i="4" s="1"/>
  <c r="AP1227" i="4" s="1"/>
  <c r="W1128" i="4"/>
  <c r="Y1128" i="4" s="1"/>
  <c r="AN386" i="4"/>
  <c r="W1393" i="4"/>
  <c r="Y1393" i="4" s="1"/>
  <c r="W855" i="4"/>
  <c r="Y855" i="4" s="1"/>
  <c r="W640" i="4"/>
  <c r="Y640" i="4" s="1"/>
  <c r="W1809" i="4"/>
  <c r="Y1809" i="4" s="1"/>
  <c r="W454" i="4"/>
  <c r="Y454" i="4" s="1"/>
  <c r="W1947" i="4"/>
  <c r="Y1947" i="4" s="1"/>
  <c r="W327" i="4"/>
  <c r="Y327" i="4" s="1"/>
  <c r="W346" i="4"/>
  <c r="Y346" i="4" s="1"/>
  <c r="W502" i="4"/>
  <c r="Y502" i="4" s="1"/>
  <c r="W1755" i="4"/>
  <c r="Y1755" i="4" s="1"/>
  <c r="W1090" i="4"/>
  <c r="Y1090" i="4" s="1"/>
  <c r="W1939" i="4"/>
  <c r="Y1939" i="4" s="1"/>
  <c r="W871" i="4"/>
  <c r="Y871" i="4" s="1"/>
  <c r="W1204" i="4"/>
  <c r="Y1204" i="4" s="1"/>
  <c r="W820" i="4"/>
  <c r="Y820" i="4" s="1"/>
  <c r="W471" i="4"/>
  <c r="Y471" i="4" s="1"/>
  <c r="W889" i="4"/>
  <c r="Y889" i="4" s="1"/>
  <c r="W946" i="4"/>
  <c r="Y946" i="4" s="1"/>
  <c r="W312" i="4"/>
  <c r="Y312" i="4" s="1"/>
  <c r="W1191" i="4"/>
  <c r="Y1191" i="4" s="1"/>
  <c r="W1610" i="4"/>
  <c r="Y1610" i="4" s="1"/>
  <c r="W1283" i="4"/>
  <c r="Y1283" i="4" s="1"/>
  <c r="W246" i="4"/>
  <c r="Y246" i="4" s="1"/>
  <c r="W441" i="4"/>
  <c r="Y441" i="4" s="1"/>
  <c r="W1043" i="4"/>
  <c r="Y1043" i="4" s="1"/>
  <c r="W659" i="4"/>
  <c r="Y659" i="4" s="1"/>
  <c r="W1010" i="4"/>
  <c r="Y1010" i="4" s="1"/>
  <c r="W203" i="4"/>
  <c r="Y203" i="4" s="1"/>
  <c r="W1898" i="4"/>
  <c r="Y1898" i="4" s="1"/>
  <c r="AN928" i="4"/>
  <c r="AO928" i="4" s="1"/>
  <c r="AP928" i="4" s="1"/>
  <c r="W1944" i="4"/>
  <c r="Y1944" i="4" s="1"/>
  <c r="AN1492" i="4"/>
  <c r="AO1492" i="4" s="1"/>
  <c r="AP1492" i="4" s="1"/>
  <c r="W1593" i="4"/>
  <c r="Y1593" i="4" s="1"/>
  <c r="AN891" i="4"/>
  <c r="AO891" i="4" s="1"/>
  <c r="W1074" i="4"/>
  <c r="Y1074" i="4" s="1"/>
  <c r="W845" i="4"/>
  <c r="Y845" i="4" s="1"/>
  <c r="AN763" i="4"/>
  <c r="AO763" i="4" s="1"/>
  <c r="AP763" i="4" s="1"/>
  <c r="W1975" i="4"/>
  <c r="Y1975" i="4" s="1"/>
  <c r="W952" i="4"/>
  <c r="Y952" i="4" s="1"/>
  <c r="W1685" i="4"/>
  <c r="Y1685" i="4" s="1"/>
  <c r="W1186" i="4"/>
  <c r="Y1186" i="4" s="1"/>
  <c r="W1994" i="4"/>
  <c r="Y1994" i="4" s="1"/>
  <c r="W1484" i="4"/>
  <c r="Y1484" i="4" s="1"/>
  <c r="W801" i="4"/>
  <c r="Y801" i="4" s="1"/>
  <c r="W371" i="4"/>
  <c r="Y371" i="4" s="1"/>
  <c r="W931" i="4"/>
  <c r="Y931" i="4" s="1"/>
  <c r="W406" i="4"/>
  <c r="Y406" i="4" s="1"/>
  <c r="W1930" i="4"/>
  <c r="Y1930" i="4" s="1"/>
  <c r="W1963" i="4"/>
  <c r="Y1963" i="4" s="1"/>
  <c r="W1837" i="4"/>
  <c r="Y1837" i="4" s="1"/>
  <c r="W1535" i="4"/>
  <c r="Y1535" i="4" s="1"/>
  <c r="W1552" i="4"/>
  <c r="Y1552" i="4" s="1"/>
  <c r="W373" i="4"/>
  <c r="Y373" i="4" s="1"/>
  <c r="W579" i="4"/>
  <c r="Y579" i="4" s="1"/>
  <c r="W1023" i="4"/>
  <c r="Y1023" i="4" s="1"/>
  <c r="W1181" i="4"/>
  <c r="Y1181" i="4" s="1"/>
  <c r="W1404" i="4"/>
  <c r="Y1404" i="4" s="1"/>
  <c r="W784" i="4"/>
  <c r="Y784" i="4" s="1"/>
  <c r="W1167" i="4"/>
  <c r="Y1167" i="4" s="1"/>
  <c r="W1659" i="4"/>
  <c r="Y1659" i="4" s="1"/>
  <c r="W118" i="4"/>
  <c r="Y118" i="4" s="1"/>
  <c r="W1286" i="4"/>
  <c r="Y1286" i="4" s="1"/>
  <c r="W1956" i="4"/>
  <c r="Y1956" i="4" s="1"/>
  <c r="W839" i="4"/>
  <c r="Y839" i="4" s="1"/>
  <c r="W1399" i="4"/>
  <c r="Y1399" i="4" s="1"/>
  <c r="W329" i="4"/>
  <c r="Y329" i="4" s="1"/>
  <c r="W219" i="4"/>
  <c r="Y219" i="4" s="1"/>
  <c r="W532" i="4"/>
  <c r="Y532" i="4" s="1"/>
  <c r="W1977" i="4"/>
  <c r="Y1977" i="4" s="1"/>
  <c r="W1882" i="4"/>
  <c r="Y1882" i="4" s="1"/>
  <c r="W1271" i="4"/>
  <c r="Y1271" i="4" s="1"/>
  <c r="W1745" i="4"/>
  <c r="Y1745" i="4" s="1"/>
  <c r="W1503" i="4"/>
  <c r="Y1503" i="4" s="1"/>
  <c r="AN667" i="4"/>
  <c r="AO667" i="4" s="1"/>
  <c r="AP667" i="4" s="1"/>
  <c r="W1118" i="4"/>
  <c r="Y1118" i="4" s="1"/>
  <c r="AN1505" i="4"/>
  <c r="AO1505" i="4" s="1"/>
  <c r="AP1505" i="4" s="1"/>
  <c r="W1955" i="4"/>
  <c r="Y1955" i="4" s="1"/>
  <c r="AN1557" i="4"/>
  <c r="AO1557" i="4" s="1"/>
  <c r="AP1557" i="4" s="1"/>
  <c r="W964" i="4"/>
  <c r="Y964" i="4" s="1"/>
  <c r="AN1402" i="4"/>
  <c r="AO1402" i="4" s="1"/>
  <c r="AP1402" i="4" s="1"/>
  <c r="AN741" i="4"/>
  <c r="AO741" i="4" s="1"/>
  <c r="AP741" i="4" s="1"/>
  <c r="W213" i="4"/>
  <c r="Y213" i="4" s="1"/>
  <c r="W1457" i="4"/>
  <c r="Y1457" i="4" s="1"/>
  <c r="AN1415" i="4"/>
  <c r="AO1415" i="4" s="1"/>
  <c r="AP1415" i="4" s="1"/>
  <c r="W1802" i="4"/>
  <c r="Y1802" i="4" s="1"/>
  <c r="AN1664" i="4"/>
  <c r="AO1664" i="4" s="1"/>
  <c r="AP1664" i="4" s="1"/>
  <c r="W1816" i="4"/>
  <c r="Y1816" i="4" s="1"/>
  <c r="AN1677" i="4"/>
  <c r="AO1677" i="4" s="1"/>
  <c r="AP1677" i="4" s="1"/>
  <c r="W1959" i="4"/>
  <c r="Y1959" i="4" s="1"/>
  <c r="W96" i="4"/>
  <c r="Y96" i="4" s="1"/>
  <c r="AN555" i="4"/>
  <c r="AO555" i="4" s="1"/>
  <c r="AP555" i="4" s="1"/>
  <c r="W146" i="4"/>
  <c r="Y146" i="4" s="1"/>
  <c r="AN923" i="4"/>
  <c r="AO923" i="4" s="1"/>
  <c r="AP923" i="4" s="1"/>
  <c r="W488" i="4"/>
  <c r="Y488" i="4" s="1"/>
  <c r="W268" i="4"/>
  <c r="Y268" i="4" s="1"/>
  <c r="W703" i="4"/>
  <c r="Y703" i="4" s="1"/>
  <c r="W11" i="4"/>
  <c r="Y11" i="4" s="1"/>
  <c r="W506" i="4"/>
  <c r="Y506" i="4" s="1"/>
  <c r="W214" i="4"/>
  <c r="Y214" i="4" s="1"/>
  <c r="W1095" i="4"/>
  <c r="Y1095" i="4" s="1"/>
  <c r="W560" i="4"/>
  <c r="Y560" i="4" s="1"/>
  <c r="W983" i="4"/>
  <c r="Y983" i="4" s="1"/>
  <c r="W36" i="4"/>
  <c r="Y36" i="4" s="1"/>
  <c r="W1916" i="4"/>
  <c r="Y1916" i="4" s="1"/>
  <c r="W1712" i="4"/>
  <c r="Y1712" i="4" s="1"/>
  <c r="W1227" i="4"/>
  <c r="Y1227" i="4" s="1"/>
  <c r="W493" i="4"/>
  <c r="Y493" i="4" s="1"/>
  <c r="AN902" i="4"/>
  <c r="AO902" i="4" s="1"/>
  <c r="AN456" i="4"/>
  <c r="AO456" i="4" s="1"/>
  <c r="W1033" i="4"/>
  <c r="Y1033" i="4" s="1"/>
  <c r="AN16" i="4"/>
  <c r="AO16" i="4" s="1"/>
  <c r="W1701" i="4"/>
  <c r="Y1701" i="4" s="1"/>
  <c r="AN649" i="4"/>
  <c r="W1747" i="4"/>
  <c r="Y1747" i="4" s="1"/>
  <c r="AO1790" i="4"/>
  <c r="AP1790" i="4" s="1"/>
  <c r="W1986" i="4"/>
  <c r="Y1986" i="4" s="1"/>
  <c r="AN682" i="4"/>
  <c r="AO682" i="4" s="1"/>
  <c r="W898" i="4"/>
  <c r="Y898" i="4" s="1"/>
  <c r="AN1419" i="4"/>
  <c r="AO1419" i="4" s="1"/>
  <c r="AP1419" i="4" s="1"/>
  <c r="W1859" i="4"/>
  <c r="Y1859" i="4" s="1"/>
  <c r="AN539" i="4"/>
  <c r="AO539" i="4" s="1"/>
  <c r="AP539" i="4" s="1"/>
  <c r="W1447" i="4"/>
  <c r="Y1447" i="4" s="1"/>
  <c r="AN1583" i="4"/>
  <c r="AO1583" i="4" s="1"/>
  <c r="AP1583" i="4" s="1"/>
  <c r="W1867" i="4"/>
  <c r="Y1867" i="4" s="1"/>
  <c r="AN51" i="4"/>
  <c r="AO51" i="4" s="1"/>
  <c r="AP51" i="4" s="1"/>
  <c r="AN1733" i="4"/>
  <c r="AO1733" i="4" s="1"/>
  <c r="AP1733" i="4" s="1"/>
  <c r="W1915" i="4"/>
  <c r="Y1915" i="4" s="1"/>
  <c r="AO1856" i="4"/>
  <c r="AP1856" i="4" s="1"/>
  <c r="W501" i="4"/>
  <c r="Y501" i="4" s="1"/>
  <c r="AN1470" i="4"/>
  <c r="AO1470" i="4" s="1"/>
  <c r="AP1470" i="4" s="1"/>
  <c r="AN1409" i="4"/>
  <c r="AO1409" i="4" s="1"/>
  <c r="AP1409" i="4" s="1"/>
  <c r="W1313" i="4"/>
  <c r="Y1313" i="4" s="1"/>
  <c r="AN1115" i="4"/>
  <c r="AO1115" i="4" s="1"/>
  <c r="AP1115" i="4" s="1"/>
  <c r="W1103" i="4"/>
  <c r="Y1103" i="4" s="1"/>
  <c r="AN59" i="4"/>
  <c r="AO59" i="4" s="1"/>
  <c r="AP59" i="4" s="1"/>
  <c r="AN600" i="4"/>
  <c r="AO600" i="4" s="1"/>
  <c r="AP600" i="4" s="1"/>
  <c r="W1194" i="4"/>
  <c r="Y1194" i="4" s="1"/>
  <c r="AN887" i="4"/>
  <c r="AO887" i="4" s="1"/>
  <c r="AP887" i="4" s="1"/>
  <c r="AO1894" i="4"/>
  <c r="AP1894" i="4" s="1"/>
  <c r="W1767" i="4"/>
  <c r="Y1767" i="4" s="1"/>
  <c r="AN249" i="4"/>
  <c r="AO249" i="4" s="1"/>
  <c r="AP249" i="4" s="1"/>
  <c r="AN726" i="4"/>
  <c r="AO726" i="4" s="1"/>
  <c r="AP726" i="4" s="1"/>
  <c r="W1170" i="4"/>
  <c r="Y1170" i="4" s="1"/>
  <c r="AN67" i="4"/>
  <c r="AO67" i="4" s="1"/>
  <c r="AP67" i="4" s="1"/>
  <c r="AN967" i="4"/>
  <c r="AO967" i="4" s="1"/>
  <c r="AP967" i="4" s="1"/>
  <c r="W531" i="4"/>
  <c r="Y531" i="4" s="1"/>
  <c r="AN1017" i="4"/>
  <c r="AO1017" i="4" s="1"/>
  <c r="AP1017" i="4" s="1"/>
  <c r="W873" i="4"/>
  <c r="Y873" i="4" s="1"/>
  <c r="W916" i="4"/>
  <c r="Y916" i="4" s="1"/>
  <c r="AN44" i="4"/>
  <c r="AO44" i="4" s="1"/>
  <c r="W637" i="4"/>
  <c r="Y637" i="4" s="1"/>
  <c r="W469" i="4"/>
  <c r="Y469" i="4" s="1"/>
  <c r="AN362" i="4"/>
  <c r="AO362" i="4" s="1"/>
  <c r="AN391" i="4"/>
  <c r="AO391" i="4" s="1"/>
  <c r="W1878" i="4"/>
  <c r="Y1878" i="4" s="1"/>
  <c r="AN253" i="4"/>
  <c r="AO253" i="4" s="1"/>
  <c r="W690" i="4"/>
  <c r="Y690" i="4" s="1"/>
  <c r="AN1526" i="4"/>
  <c r="AO1526" i="4" s="1"/>
  <c r="AN84" i="4"/>
  <c r="AO84" i="4" s="1"/>
  <c r="W549" i="4"/>
  <c r="Y549" i="4" s="1"/>
  <c r="W876" i="4"/>
  <c r="Y876" i="4" s="1"/>
  <c r="AN80" i="4"/>
  <c r="AO80" i="4" s="1"/>
  <c r="W1788" i="4"/>
  <c r="Y1788" i="4" s="1"/>
  <c r="AN635" i="4"/>
  <c r="AO635" i="4" s="1"/>
  <c r="AN810" i="4"/>
  <c r="AO810" i="4" s="1"/>
  <c r="AN864" i="4"/>
  <c r="AO864" i="4" s="1"/>
  <c r="AP864" i="4" s="1"/>
  <c r="W732" i="4"/>
  <c r="Y732" i="4" s="1"/>
  <c r="AN1596" i="4"/>
  <c r="AO1596" i="4" s="1"/>
  <c r="AN1112" i="4"/>
  <c r="AO1112" i="4" s="1"/>
  <c r="W202" i="4"/>
  <c r="Y202" i="4" s="1"/>
  <c r="AN1502" i="4"/>
  <c r="AO1502" i="4" s="1"/>
  <c r="W1253" i="4"/>
  <c r="Y1253" i="4" s="1"/>
  <c r="AN655" i="4"/>
  <c r="AO655" i="4" s="1"/>
  <c r="AP655" i="4" s="1"/>
  <c r="W590" i="4"/>
  <c r="Y590" i="4" s="1"/>
  <c r="W669" i="4"/>
  <c r="Y669" i="4" s="1"/>
  <c r="W1761" i="4"/>
  <c r="Y1761" i="4" s="1"/>
  <c r="AN595" i="4"/>
  <c r="AO595" i="4" s="1"/>
  <c r="AP595" i="4" s="1"/>
  <c r="W928" i="4"/>
  <c r="Y928" i="4" s="1"/>
  <c r="W891" i="4"/>
  <c r="Y891" i="4" s="1"/>
  <c r="AN1428" i="4"/>
  <c r="AO1428" i="4" s="1"/>
  <c r="W1615" i="4"/>
  <c r="Y1615" i="4" s="1"/>
  <c r="AN858" i="4"/>
  <c r="AO858" i="4" s="1"/>
  <c r="AP858" i="4" s="1"/>
  <c r="W763" i="4"/>
  <c r="Y763" i="4" s="1"/>
  <c r="W322" i="4"/>
  <c r="Y322" i="4" s="1"/>
  <c r="W789" i="4"/>
  <c r="Y789" i="4" s="1"/>
  <c r="W697" i="4"/>
  <c r="Y697" i="4" s="1"/>
  <c r="W700" i="4"/>
  <c r="Y700" i="4" s="1"/>
  <c r="AO1970" i="4"/>
  <c r="AP1970" i="4" s="1"/>
  <c r="W1823" i="4"/>
  <c r="Y1823" i="4" s="1"/>
  <c r="W1591" i="4"/>
  <c r="Y1591" i="4" s="1"/>
  <c r="AN1553" i="4"/>
  <c r="AO1553" i="4" s="1"/>
  <c r="AP1553" i="4" s="1"/>
  <c r="W1982" i="4"/>
  <c r="Y1982" i="4" s="1"/>
  <c r="AN955" i="4"/>
  <c r="AO955" i="4" s="1"/>
  <c r="AP955" i="4" s="1"/>
  <c r="W1245" i="4"/>
  <c r="Y1245" i="4" s="1"/>
  <c r="W1069" i="4"/>
  <c r="Y1069" i="4" s="1"/>
  <c r="W1384" i="4"/>
  <c r="Y1384" i="4" s="1"/>
  <c r="W478" i="4"/>
  <c r="Y478" i="4" s="1"/>
  <c r="W1267" i="4"/>
  <c r="Y1267" i="4" s="1"/>
  <c r="W53" i="4"/>
  <c r="Y53" i="4" s="1"/>
  <c r="AN93" i="4"/>
  <c r="AO93" i="4" s="1"/>
  <c r="AP93" i="4" s="1"/>
  <c r="W1528" i="4"/>
  <c r="Y1528" i="4" s="1"/>
  <c r="W1417" i="4"/>
  <c r="Y1417" i="4" s="1"/>
  <c r="AN419" i="4"/>
  <c r="AO419" i="4" s="1"/>
  <c r="AP419" i="4" s="1"/>
  <c r="W236" i="4"/>
  <c r="Y236" i="4" s="1"/>
  <c r="W517" i="4"/>
  <c r="Y517" i="4" s="1"/>
  <c r="AN1201" i="4"/>
  <c r="AO1201" i="4" s="1"/>
  <c r="W120" i="4"/>
  <c r="Y120" i="4" s="1"/>
  <c r="W1298" i="4"/>
  <c r="Y1298" i="4" s="1"/>
  <c r="W388" i="4"/>
  <c r="Y388" i="4" s="1"/>
  <c r="W553" i="4"/>
  <c r="Y553" i="4" s="1"/>
  <c r="W918" i="4"/>
  <c r="Y918" i="4" s="1"/>
  <c r="W1169" i="4"/>
  <c r="Y1169" i="4" s="1"/>
  <c r="AN177" i="4"/>
  <c r="AO177" i="4" s="1"/>
  <c r="AP177" i="4" s="1"/>
  <c r="W960" i="4"/>
  <c r="Y960" i="4" s="1"/>
  <c r="W849" i="4"/>
  <c r="Y849" i="4" s="1"/>
  <c r="W264" i="4"/>
  <c r="Y264" i="4" s="1"/>
  <c r="W453" i="4"/>
  <c r="Y453" i="4" s="1"/>
  <c r="W686" i="4"/>
  <c r="Y686" i="4" s="1"/>
  <c r="W411" i="4"/>
  <c r="Y411" i="4" s="1"/>
  <c r="W1442" i="4"/>
  <c r="Y1442" i="4" s="1"/>
  <c r="W1870" i="4"/>
  <c r="Y1870" i="4" s="1"/>
  <c r="W1985" i="4"/>
  <c r="Y1985" i="4" s="1"/>
  <c r="W667" i="4"/>
  <c r="Y667" i="4" s="1"/>
  <c r="W1505" i="4"/>
  <c r="Y1505" i="4" s="1"/>
  <c r="AN1140" i="4"/>
  <c r="AO1140" i="4" s="1"/>
  <c r="AP1140" i="4" s="1"/>
  <c r="W1557" i="4"/>
  <c r="Y1557" i="4" s="1"/>
  <c r="W1402" i="4"/>
  <c r="Y1402" i="4" s="1"/>
  <c r="W741" i="4"/>
  <c r="Y741" i="4" s="1"/>
  <c r="AN1533" i="4"/>
  <c r="AO1533" i="4" s="1"/>
  <c r="AP1533" i="4" s="1"/>
  <c r="AN1232" i="4"/>
  <c r="AO1232" i="4" s="1"/>
  <c r="AP1232" i="4" s="1"/>
  <c r="W1415" i="4"/>
  <c r="Y1415" i="4" s="1"/>
  <c r="W1664" i="4"/>
  <c r="Y1664" i="4" s="1"/>
  <c r="W1677" i="4"/>
  <c r="Y1677" i="4" s="1"/>
  <c r="W1135" i="4"/>
  <c r="Y1135" i="4" s="1"/>
  <c r="AO1928" i="4"/>
  <c r="AP1928" i="4" s="1"/>
  <c r="AN1205" i="4"/>
  <c r="AO1205" i="4" s="1"/>
  <c r="W555" i="4"/>
  <c r="Y555" i="4" s="1"/>
  <c r="W923" i="4"/>
  <c r="Y923" i="4" s="1"/>
  <c r="W632" i="4"/>
  <c r="Y632" i="4" s="1"/>
  <c r="AN1272" i="4"/>
  <c r="AO1272" i="4" s="1"/>
  <c r="AP1272" i="4" s="1"/>
  <c r="W998" i="4"/>
  <c r="Y998" i="4" s="1"/>
  <c r="W892" i="4"/>
  <c r="Y892" i="4" s="1"/>
  <c r="W1243" i="4"/>
  <c r="Y1243" i="4" s="1"/>
  <c r="AN1597" i="4"/>
  <c r="AO1597" i="4" s="1"/>
  <c r="W465" i="4"/>
  <c r="Y465" i="4" s="1"/>
  <c r="AN92" i="4"/>
  <c r="AO92" i="4" s="1"/>
  <c r="AP92" i="4" s="1"/>
  <c r="AN360" i="4"/>
  <c r="AO360" i="4" s="1"/>
  <c r="W212" i="4"/>
  <c r="Y212" i="4" s="1"/>
  <c r="AN1108" i="4"/>
  <c r="AO1108" i="4" s="1"/>
  <c r="AN7" i="4"/>
  <c r="AO7" i="4" s="1"/>
  <c r="AN443" i="4"/>
  <c r="AO443" i="4" s="1"/>
  <c r="W183" i="4"/>
  <c r="Y183" i="4" s="1"/>
  <c r="W805" i="4"/>
  <c r="Y805" i="4" s="1"/>
  <c r="AN110" i="4"/>
  <c r="AO110" i="4" s="1"/>
  <c r="W116" i="4"/>
  <c r="Y116" i="4" s="1"/>
  <c r="AO1999" i="4"/>
  <c r="AP1999" i="4" s="1"/>
  <c r="AN1666" i="4"/>
  <c r="AO1666" i="4" s="1"/>
  <c r="AP1666" i="4" s="1"/>
  <c r="W1431" i="4"/>
  <c r="Y1431" i="4" s="1"/>
  <c r="AN602" i="4"/>
  <c r="AO602" i="4" s="1"/>
  <c r="AN1256" i="4"/>
  <c r="AO1256" i="4" s="1"/>
  <c r="W1790" i="4"/>
  <c r="Y1790" i="4" s="1"/>
  <c r="W280" i="4"/>
  <c r="Y280" i="4" s="1"/>
  <c r="W682" i="4"/>
  <c r="Y682" i="4" s="1"/>
  <c r="W1419" i="4"/>
  <c r="Y1419" i="4" s="1"/>
  <c r="W539" i="4"/>
  <c r="Y539" i="4" s="1"/>
  <c r="W1583" i="4"/>
  <c r="Y1583" i="4" s="1"/>
  <c r="W51" i="4"/>
  <c r="Y51" i="4" s="1"/>
  <c r="W657" i="4"/>
  <c r="Y657" i="4" s="1"/>
  <c r="W1856" i="4"/>
  <c r="Y1856" i="4" s="1"/>
  <c r="W1470" i="4"/>
  <c r="Y1470" i="4" s="1"/>
  <c r="W1145" i="4"/>
  <c r="Y1145" i="4" s="1"/>
  <c r="AN1568" i="4"/>
  <c r="AO1568" i="4" s="1"/>
  <c r="AP1568" i="4" s="1"/>
  <c r="AN389" i="4"/>
  <c r="AO389" i="4" s="1"/>
  <c r="AP389" i="4" s="1"/>
  <c r="W600" i="4"/>
  <c r="Y600" i="4" s="1"/>
  <c r="AO1789" i="4"/>
  <c r="AP1789" i="4" s="1"/>
  <c r="W249" i="4"/>
  <c r="Y249" i="4" s="1"/>
  <c r="W67" i="4"/>
  <c r="Y67" i="4" s="1"/>
  <c r="W704" i="4"/>
  <c r="Y704" i="4" s="1"/>
  <c r="W1017" i="4"/>
  <c r="Y1017" i="4" s="1"/>
  <c r="AN773" i="4"/>
  <c r="AO773" i="4" s="1"/>
  <c r="W747" i="4"/>
  <c r="Y747" i="4" s="1"/>
  <c r="W44" i="4"/>
  <c r="Y44" i="4" s="1"/>
  <c r="AN906" i="4"/>
  <c r="AO906" i="4" s="1"/>
  <c r="AP906" i="4" s="1"/>
  <c r="W362" i="4"/>
  <c r="Y362" i="4" s="1"/>
  <c r="AN1633" i="4"/>
  <c r="AO1633" i="4" s="1"/>
  <c r="W253" i="4"/>
  <c r="Y253" i="4" s="1"/>
  <c r="W1526" i="4"/>
  <c r="Y1526" i="4" s="1"/>
  <c r="AN785" i="4"/>
  <c r="AO785" i="4" s="1"/>
  <c r="AP785" i="4" s="1"/>
  <c r="W1585" i="4"/>
  <c r="Y1585" i="4" s="1"/>
  <c r="AN774" i="4"/>
  <c r="AO774" i="4" s="1"/>
  <c r="AP774" i="4" s="1"/>
  <c r="W810" i="4"/>
  <c r="Y810" i="4" s="1"/>
  <c r="AN913" i="4"/>
  <c r="AO913" i="4" s="1"/>
  <c r="W1502" i="4"/>
  <c r="Y1502" i="4" s="1"/>
  <c r="W655" i="4"/>
  <c r="Y655" i="4" s="1"/>
  <c r="W1851" i="4"/>
  <c r="Y1851" i="4" s="1"/>
  <c r="W477" i="4"/>
  <c r="Y477" i="4" s="1"/>
  <c r="W744" i="4"/>
  <c r="Y744" i="4" s="1"/>
  <c r="W1057" i="4"/>
  <c r="Y1057" i="4" s="1"/>
  <c r="W1002" i="4"/>
  <c r="Y1002" i="4" s="1"/>
  <c r="W1814" i="4"/>
  <c r="Y1814" i="4" s="1"/>
  <c r="W1949" i="4"/>
  <c r="Y1949" i="4" s="1"/>
  <c r="W1471" i="4"/>
  <c r="Y1471" i="4" s="1"/>
  <c r="W1875" i="4"/>
  <c r="Y1875" i="4" s="1"/>
  <c r="W1784" i="4"/>
  <c r="Y1784" i="4" s="1"/>
  <c r="W1542" i="4"/>
  <c r="Y1542" i="4" s="1"/>
  <c r="W1400" i="4"/>
  <c r="Y1400" i="4" s="1"/>
  <c r="W1375" i="4"/>
  <c r="Y1375" i="4" s="1"/>
  <c r="W1320" i="4"/>
  <c r="Y1320" i="4" s="1"/>
  <c r="W1450" i="4"/>
  <c r="Y1450" i="4" s="1"/>
  <c r="W541" i="4"/>
  <c r="Y541" i="4" s="1"/>
  <c r="W1153" i="4"/>
  <c r="Y1153" i="4" s="1"/>
  <c r="W1163" i="4"/>
  <c r="Y1163" i="4" s="1"/>
  <c r="W10" i="4"/>
  <c r="Y10" i="4" s="1"/>
  <c r="W765" i="4"/>
  <c r="Y765" i="4" s="1"/>
  <c r="W1007" i="4"/>
  <c r="Y1007" i="4" s="1"/>
  <c r="W1550" i="4"/>
  <c r="Y1550" i="4" s="1"/>
  <c r="W1235" i="4"/>
  <c r="Y1235" i="4" s="1"/>
  <c r="W804" i="4"/>
  <c r="Y804" i="4" s="1"/>
  <c r="W1214" i="4"/>
  <c r="Y1214" i="4" s="1"/>
  <c r="W1282" i="4"/>
  <c r="Y1282" i="4" s="1"/>
  <c r="W996" i="4"/>
  <c r="Y996" i="4" s="1"/>
  <c r="W1547" i="4"/>
  <c r="Y1547" i="4" s="1"/>
  <c r="W79" i="4"/>
  <c r="Y79" i="4" s="1"/>
  <c r="W825" i="4"/>
  <c r="Y825" i="4" s="1"/>
  <c r="W897" i="4"/>
  <c r="Y897" i="4" s="1"/>
  <c r="W82" i="4"/>
  <c r="Y82" i="4" s="1"/>
  <c r="W1555" i="4"/>
  <c r="Y1555" i="4" s="1"/>
  <c r="W226" i="4"/>
  <c r="Y226" i="4" s="1"/>
  <c r="W1225" i="4"/>
  <c r="Y1225" i="4" s="1"/>
  <c r="W1094" i="4"/>
  <c r="Y1094" i="4" s="1"/>
  <c r="W480" i="4"/>
  <c r="Y480" i="4" s="1"/>
  <c r="W65" i="4"/>
  <c r="Y65" i="4" s="1"/>
  <c r="W1891" i="4"/>
  <c r="Y1891" i="4" s="1"/>
  <c r="W1984" i="4"/>
  <c r="Y1984" i="4" s="1"/>
  <c r="W1919" i="4"/>
  <c r="Y1919" i="4" s="1"/>
  <c r="W1098" i="4"/>
  <c r="Y1098" i="4" s="1"/>
  <c r="AN1228" i="4"/>
  <c r="AO1228" i="4" s="1"/>
  <c r="AP1228" i="4" s="1"/>
  <c r="W455" i="4"/>
  <c r="Y455" i="4" s="1"/>
  <c r="W689" i="4"/>
  <c r="Y689" i="4" s="1"/>
  <c r="W1121" i="4"/>
  <c r="Y1121" i="4" s="1"/>
  <c r="W364" i="4"/>
  <c r="Y364" i="4" s="1"/>
  <c r="W536" i="4"/>
  <c r="Y536" i="4" s="1"/>
  <c r="W1597" i="4"/>
  <c r="Y1597" i="4" s="1"/>
  <c r="W92" i="4"/>
  <c r="Y92" i="4" s="1"/>
  <c r="W360" i="4"/>
  <c r="Y360" i="4" s="1"/>
  <c r="W224" i="4"/>
  <c r="Y224" i="4" s="1"/>
  <c r="W110" i="4"/>
  <c r="Y110" i="4" s="1"/>
  <c r="W554" i="4"/>
  <c r="Y554" i="4" s="1"/>
  <c r="W833" i="4"/>
  <c r="Y833" i="4" s="1"/>
  <c r="W1999" i="4"/>
  <c r="Y1999" i="4" s="1"/>
  <c r="AN638" i="4"/>
  <c r="AO638" i="4" s="1"/>
  <c r="W602" i="4"/>
  <c r="Y602" i="4" s="1"/>
  <c r="W1177" i="4"/>
  <c r="Y1177" i="4" s="1"/>
  <c r="W234" i="4"/>
  <c r="Y234" i="4" s="1"/>
  <c r="W1628" i="4"/>
  <c r="Y1628" i="4" s="1"/>
  <c r="W1175" i="4"/>
  <c r="Y1175" i="4" s="1"/>
  <c r="W1387" i="4"/>
  <c r="Y1387" i="4" s="1"/>
  <c r="W1733" i="4"/>
  <c r="Y1733" i="4" s="1"/>
  <c r="W1460" i="4"/>
  <c r="Y1460" i="4" s="1"/>
  <c r="W914" i="4"/>
  <c r="Y914" i="4" s="1"/>
  <c r="W1115" i="4"/>
  <c r="Y1115" i="4" s="1"/>
  <c r="W1845" i="4"/>
  <c r="Y1845" i="4" s="1"/>
  <c r="W766" i="4"/>
  <c r="Y766" i="4" s="1"/>
  <c r="W115" i="4"/>
  <c r="Y115" i="4" s="1"/>
  <c r="W1819" i="4"/>
  <c r="Y1819" i="4" s="1"/>
  <c r="W726" i="4"/>
  <c r="Y726" i="4" s="1"/>
  <c r="W967" i="4"/>
  <c r="Y967" i="4" s="1"/>
  <c r="W337" i="4"/>
  <c r="Y337" i="4" s="1"/>
  <c r="W347" i="4"/>
  <c r="Y347" i="4" s="1"/>
  <c r="W782" i="4"/>
  <c r="Y782" i="4" s="1"/>
  <c r="W575" i="4"/>
  <c r="Y575" i="4" s="1"/>
  <c r="W391" i="4"/>
  <c r="Y391" i="4" s="1"/>
  <c r="W936" i="4"/>
  <c r="Y936" i="4" s="1"/>
  <c r="W84" i="4"/>
  <c r="Y84" i="4" s="1"/>
  <c r="W864" i="4"/>
  <c r="Y864" i="4" s="1"/>
  <c r="W992" i="4"/>
  <c r="Y992" i="4" s="1"/>
  <c r="W369" i="4"/>
  <c r="Y369" i="4" s="1"/>
  <c r="W1521" i="4"/>
  <c r="Y1521" i="4" s="1"/>
  <c r="W55" i="4"/>
  <c r="Y55" i="4" s="1"/>
  <c r="W1124" i="4"/>
  <c r="Y1124" i="4" s="1"/>
  <c r="W651" i="4"/>
  <c r="Y651" i="4" s="1"/>
  <c r="W595" i="4"/>
  <c r="Y595" i="4" s="1"/>
  <c r="AN1190" i="4"/>
  <c r="AO1190" i="4" s="1"/>
  <c r="W617" i="4"/>
  <c r="Y617" i="4" s="1"/>
  <c r="AN605" i="4"/>
  <c r="AO605" i="4" s="1"/>
  <c r="AP605" i="4" s="1"/>
  <c r="W1428" i="4"/>
  <c r="Y1428" i="4" s="1"/>
  <c r="W858" i="4"/>
  <c r="Y858" i="4" s="1"/>
  <c r="W313" i="4"/>
  <c r="Y313" i="4" s="1"/>
  <c r="AN582" i="4"/>
  <c r="AO582" i="4" s="1"/>
  <c r="AP582" i="4" s="1"/>
  <c r="W1997" i="4"/>
  <c r="Y1997" i="4" s="1"/>
  <c r="AN1218" i="4"/>
  <c r="AO1218" i="4" s="1"/>
  <c r="AP1218" i="4" s="1"/>
  <c r="W1346" i="4"/>
  <c r="Y1346" i="4" s="1"/>
  <c r="AN527" i="4"/>
  <c r="AO527" i="4" s="1"/>
  <c r="W1970" i="4"/>
  <c r="Y1970" i="4" s="1"/>
  <c r="AO1922" i="4"/>
  <c r="AP1922" i="4" s="1"/>
  <c r="W305" i="4"/>
  <c r="Y305" i="4" s="1"/>
  <c r="W1553" i="4"/>
  <c r="Y1553" i="4" s="1"/>
  <c r="AO1820" i="4"/>
  <c r="AP1820" i="4" s="1"/>
  <c r="AN418" i="4"/>
  <c r="AO418" i="4" s="1"/>
  <c r="W1703" i="4"/>
  <c r="Y1703" i="4" s="1"/>
  <c r="AN643" i="4"/>
  <c r="AO643" i="4" s="1"/>
  <c r="AP643" i="4" s="1"/>
  <c r="W955" i="4"/>
  <c r="Y955" i="4" s="1"/>
  <c r="W489" i="4"/>
  <c r="Y489" i="4" s="1"/>
  <c r="AO1783" i="4"/>
  <c r="AP1783" i="4" s="1"/>
  <c r="AN813" i="4"/>
  <c r="AO813" i="4" s="1"/>
  <c r="AP813" i="4" s="1"/>
  <c r="W831" i="4"/>
  <c r="Y831" i="4" s="1"/>
  <c r="W1383" i="4"/>
  <c r="Y1383" i="4" s="1"/>
  <c r="AN459" i="4"/>
  <c r="AO459" i="4" s="1"/>
  <c r="W1047" i="4"/>
  <c r="Y1047" i="4" s="1"/>
  <c r="AN819" i="4"/>
  <c r="AO819" i="4" s="1"/>
  <c r="AP819" i="4" s="1"/>
  <c r="W93" i="4"/>
  <c r="Y93" i="4" s="1"/>
  <c r="AN794" i="4"/>
  <c r="AO794" i="4" s="1"/>
  <c r="W419" i="4"/>
  <c r="Y419" i="4" s="1"/>
  <c r="AO1806" i="4"/>
  <c r="AP1806" i="4" s="1"/>
  <c r="AN581" i="4"/>
  <c r="AO581" i="4" s="1"/>
  <c r="W1872" i="4"/>
  <c r="Y1872" i="4" s="1"/>
  <c r="AN208" i="4"/>
  <c r="AO208" i="4" s="1"/>
  <c r="W1201" i="4"/>
  <c r="Y1201" i="4" s="1"/>
  <c r="AN410" i="4"/>
  <c r="AO410" i="4" s="1"/>
  <c r="AP410" i="4" s="1"/>
  <c r="AN1187" i="4"/>
  <c r="AO1187" i="4" s="1"/>
  <c r="W66" i="4"/>
  <c r="Y66" i="4" s="1"/>
  <c r="AN68" i="4"/>
  <c r="AO68" i="4" s="1"/>
  <c r="AN1665" i="4"/>
  <c r="AO1665" i="4" s="1"/>
  <c r="AN846" i="4"/>
  <c r="AO846" i="4" s="1"/>
  <c r="W1022" i="4"/>
  <c r="Y1022" i="4" s="1"/>
  <c r="W1104" i="4"/>
  <c r="Y1104" i="4" s="1"/>
  <c r="AN1453" i="4"/>
  <c r="AO1453" i="4" s="1"/>
  <c r="AP1453" i="4" s="1"/>
  <c r="W1623" i="4"/>
  <c r="Y1623" i="4" s="1"/>
  <c r="W1239" i="4"/>
  <c r="Y1239" i="4" s="1"/>
  <c r="AN988" i="4"/>
  <c r="AO988" i="4" s="1"/>
  <c r="AP988" i="4" s="1"/>
  <c r="W177" i="4"/>
  <c r="Y177" i="4" s="1"/>
  <c r="AN1422" i="4"/>
  <c r="AO1422" i="4" s="1"/>
  <c r="W544" i="4"/>
  <c r="Y544" i="4" s="1"/>
  <c r="AN1326" i="4"/>
  <c r="AO1326" i="4" s="1"/>
  <c r="AP1326" i="4" s="1"/>
  <c r="W1131" i="4"/>
  <c r="Y1131" i="4" s="1"/>
  <c r="AN1682" i="4"/>
  <c r="AO1682" i="4" s="1"/>
  <c r="W645" i="4"/>
  <c r="Y645" i="4" s="1"/>
  <c r="W1338" i="4"/>
  <c r="Y1338" i="4" s="1"/>
  <c r="AO1829" i="4"/>
  <c r="AP1829" i="4" s="1"/>
  <c r="W1236" i="4"/>
  <c r="Y1236" i="4" s="1"/>
  <c r="W485" i="4"/>
  <c r="Y485" i="4" s="1"/>
  <c r="AO1923" i="4"/>
  <c r="AP1923" i="4" s="1"/>
  <c r="W1592" i="4"/>
  <c r="Y1592" i="4" s="1"/>
  <c r="AN259" i="4"/>
  <c r="AO259" i="4" s="1"/>
  <c r="AP259" i="4" s="1"/>
  <c r="W1619" i="4"/>
  <c r="Y1619" i="4" s="1"/>
  <c r="AN817" i="4"/>
  <c r="AO817" i="4" s="1"/>
  <c r="AP817" i="4" s="1"/>
  <c r="W1642" i="4"/>
  <c r="Y1642" i="4" s="1"/>
  <c r="AN834" i="4"/>
  <c r="AO834" i="4" s="1"/>
  <c r="AP834" i="4" s="1"/>
  <c r="W885" i="4"/>
  <c r="Y885" i="4" s="1"/>
  <c r="AN613" i="4"/>
  <c r="AO613" i="4" s="1"/>
  <c r="AP613" i="4" s="1"/>
  <c r="W1140" i="4"/>
  <c r="Y1140" i="4" s="1"/>
  <c r="AO1996" i="4"/>
  <c r="AP1996" i="4" s="1"/>
  <c r="W1742" i="4"/>
  <c r="Y1742" i="4" s="1"/>
  <c r="AN154" i="4"/>
  <c r="AO154" i="4" s="1"/>
  <c r="W870" i="4"/>
  <c r="Y870" i="4" s="1"/>
  <c r="AN159" i="4"/>
  <c r="AO159" i="4" s="1"/>
  <c r="AP159" i="4" s="1"/>
  <c r="W1533" i="4"/>
  <c r="Y1533" i="4" s="1"/>
  <c r="W1232" i="4"/>
  <c r="Y1232" i="4" s="1"/>
  <c r="W490" i="4"/>
  <c r="Y490" i="4" s="1"/>
  <c r="W361" i="4"/>
  <c r="Y361" i="4" s="1"/>
  <c r="W1510" i="4"/>
  <c r="Y1510" i="4" s="1"/>
  <c r="W1205" i="4"/>
  <c r="Y1205" i="4" s="1"/>
  <c r="W1021" i="4"/>
  <c r="Y1021" i="4" s="1"/>
  <c r="W1272" i="4"/>
  <c r="Y1272" i="4" s="1"/>
  <c r="W491" i="4"/>
  <c r="Y491" i="4" s="1"/>
  <c r="W1657" i="4"/>
  <c r="Y1657" i="4" s="1"/>
  <c r="W664" i="4"/>
  <c r="Y664" i="4" s="1"/>
  <c r="AN1143" i="4"/>
  <c r="AO1143" i="4" s="1"/>
  <c r="W674" i="4"/>
  <c r="Y674" i="4" s="1"/>
  <c r="W1408" i="4"/>
  <c r="Y1408" i="4" s="1"/>
  <c r="W1108" i="4"/>
  <c r="Y1108" i="4" s="1"/>
  <c r="W443" i="4"/>
  <c r="Y443" i="4" s="1"/>
  <c r="W1563" i="4"/>
  <c r="Y1563" i="4" s="1"/>
  <c r="AN580" i="4"/>
  <c r="AO580" i="4" s="1"/>
  <c r="AP580" i="4" s="1"/>
  <c r="W568" i="4"/>
  <c r="Y568" i="4" s="1"/>
  <c r="AN1013" i="4"/>
  <c r="AO1013" i="4" s="1"/>
  <c r="W1459" i="4"/>
  <c r="Y1459" i="4" s="1"/>
  <c r="W1362" i="4"/>
  <c r="Y1362" i="4" s="1"/>
  <c r="W912" i="4"/>
  <c r="Y912" i="4" s="1"/>
  <c r="W788" i="4"/>
  <c r="Y788" i="4" s="1"/>
  <c r="AN155" i="4"/>
  <c r="AO155" i="4" s="1"/>
  <c r="AP155" i="4" s="1"/>
  <c r="W259" i="4"/>
  <c r="Y259" i="4" s="1"/>
  <c r="W817" i="4"/>
  <c r="Y817" i="4" s="1"/>
  <c r="AN358" i="4"/>
  <c r="AO358" i="4" s="1"/>
  <c r="AP358" i="4" s="1"/>
  <c r="W834" i="4"/>
  <c r="Y834" i="4" s="1"/>
  <c r="AO1840" i="4"/>
  <c r="AP1840" i="4" s="1"/>
  <c r="W613" i="4"/>
  <c r="Y613" i="4" s="1"/>
  <c r="AO1868" i="4"/>
  <c r="AP1868" i="4" s="1"/>
  <c r="W1996" i="4"/>
  <c r="Y1996" i="4" s="1"/>
  <c r="W154" i="4"/>
  <c r="Y154" i="4" s="1"/>
  <c r="AN1523" i="4"/>
  <c r="AO1523" i="4" s="1"/>
  <c r="AP1523" i="4" s="1"/>
  <c r="W159" i="4"/>
  <c r="Y159" i="4" s="1"/>
  <c r="W1403" i="4"/>
  <c r="Y1403" i="4" s="1"/>
  <c r="AO1887" i="4"/>
  <c r="AP1887" i="4" s="1"/>
  <c r="W1594" i="4"/>
  <c r="Y1594" i="4" s="1"/>
  <c r="AO1841" i="4"/>
  <c r="AP1841" i="4" s="1"/>
  <c r="W1640" i="4"/>
  <c r="Y1640" i="4" s="1"/>
  <c r="W1136" i="4"/>
  <c r="Y1136" i="4" s="1"/>
  <c r="AN1559" i="4"/>
  <c r="AO1559" i="4" s="1"/>
  <c r="AP1559" i="4" s="1"/>
  <c r="W1302" i="4"/>
  <c r="Y1302" i="4" s="1"/>
  <c r="AN256" i="4"/>
  <c r="AO256" i="4" s="1"/>
  <c r="AP256" i="4" s="1"/>
  <c r="W1228" i="4"/>
  <c r="Y1228" i="4" s="1"/>
  <c r="AN1454" i="4"/>
  <c r="AO1454" i="4" s="1"/>
  <c r="AP1454" i="4" s="1"/>
  <c r="W1315" i="4"/>
  <c r="Y1315" i="4" s="1"/>
  <c r="AN588" i="4"/>
  <c r="AO588" i="4" s="1"/>
  <c r="W316" i="4"/>
  <c r="Y316" i="4" s="1"/>
  <c r="W127" i="4"/>
  <c r="Y127" i="4" s="1"/>
  <c r="W566" i="4"/>
  <c r="Y566" i="4" s="1"/>
  <c r="W1285" i="4"/>
  <c r="Y1285" i="4" s="1"/>
  <c r="W938" i="4"/>
  <c r="Y938" i="4" s="1"/>
  <c r="W917" i="4"/>
  <c r="Y917" i="4" s="1"/>
  <c r="W580" i="4"/>
  <c r="Y580" i="4" s="1"/>
  <c r="W1824" i="4"/>
  <c r="Y1824" i="4" s="1"/>
  <c r="W1013" i="4"/>
  <c r="Y1013" i="4" s="1"/>
  <c r="W1206" i="4"/>
  <c r="Y1206" i="4" s="1"/>
  <c r="W1325" i="4"/>
  <c r="Y1325" i="4" s="1"/>
  <c r="AN721" i="4"/>
  <c r="AO721" i="4" s="1"/>
  <c r="W638" i="4"/>
  <c r="Y638" i="4" s="1"/>
  <c r="AN1321" i="4"/>
  <c r="AO1321" i="4" s="1"/>
  <c r="AN1494" i="4"/>
  <c r="AO1494" i="4" s="1"/>
  <c r="AP1494" i="4" s="1"/>
  <c r="AN339" i="4"/>
  <c r="AO1973" i="4"/>
  <c r="AP1973" i="4" s="1"/>
  <c r="AN484" i="4"/>
  <c r="AO484" i="4" s="1"/>
  <c r="AP484" i="4" s="1"/>
  <c r="AN1724" i="4"/>
  <c r="AO1724" i="4" s="1"/>
  <c r="AP1724" i="4" s="1"/>
  <c r="AN1107" i="4"/>
  <c r="AO1107" i="4" s="1"/>
  <c r="AP1107" i="4" s="1"/>
  <c r="AN1030" i="4"/>
  <c r="AO1030" i="4" s="1"/>
  <c r="AP1030" i="4" s="1"/>
  <c r="AN1254" i="4"/>
  <c r="AO1254" i="4" s="1"/>
  <c r="AP1254" i="4" s="1"/>
  <c r="AN1165" i="4"/>
  <c r="AO1165" i="4" s="1"/>
  <c r="AP1165" i="4" s="1"/>
  <c r="AN769" i="4"/>
  <c r="AO769" i="4" s="1"/>
  <c r="AP769" i="4" s="1"/>
  <c r="AN940" i="4"/>
  <c r="AO940" i="4" s="1"/>
  <c r="AP940" i="4" s="1"/>
  <c r="AN948" i="4"/>
  <c r="AO948" i="4" s="1"/>
  <c r="AP948" i="4" s="1"/>
  <c r="AN1571" i="4"/>
  <c r="AO1571" i="4" s="1"/>
  <c r="AP1571" i="4" s="1"/>
  <c r="AN1601" i="4"/>
  <c r="AO1601" i="4" s="1"/>
  <c r="AP1601" i="4" s="1"/>
  <c r="AN1257" i="4"/>
  <c r="AO1257" i="4" s="1"/>
  <c r="AP1257" i="4" s="1"/>
  <c r="AN185" i="4"/>
  <c r="AO185" i="4" s="1"/>
  <c r="AN1224" i="4"/>
  <c r="AO1224" i="4" s="1"/>
  <c r="AP1224" i="4" s="1"/>
  <c r="AN281" i="4"/>
  <c r="AO281" i="4" s="1"/>
  <c r="AP281" i="4" s="1"/>
  <c r="AN1027" i="4"/>
  <c r="AO1027" i="4" s="1"/>
  <c r="AN683" i="4"/>
  <c r="AO683" i="4" s="1"/>
  <c r="AP683" i="4" s="1"/>
  <c r="AN232" i="4"/>
  <c r="AO232" i="4" s="1"/>
  <c r="AN1085" i="4"/>
  <c r="AO1085" i="4" s="1"/>
  <c r="AP1085" i="4" s="1"/>
  <c r="AN604" i="4"/>
  <c r="AO604" i="4" s="1"/>
  <c r="AN540" i="4"/>
  <c r="AN1515" i="4"/>
  <c r="AO1515" i="4" s="1"/>
  <c r="AP1515" i="4" s="1"/>
  <c r="AN1305" i="4"/>
  <c r="AO1305" i="4" s="1"/>
  <c r="AN730" i="4"/>
  <c r="AO730" i="4" s="1"/>
  <c r="AN380" i="4"/>
  <c r="AO380" i="4" s="1"/>
  <c r="AN945" i="4"/>
  <c r="AO945" i="4" s="1"/>
  <c r="AN1420" i="4"/>
  <c r="AO1420" i="4" s="1"/>
  <c r="AP1420" i="4" s="1"/>
  <c r="AN751" i="4"/>
  <c r="AO751" i="4" s="1"/>
  <c r="AN1342" i="4"/>
  <c r="AN349" i="4"/>
  <c r="AO349" i="4" s="1"/>
  <c r="AP349" i="4" s="1"/>
  <c r="AO1937" i="4"/>
  <c r="AP1937" i="4" s="1"/>
  <c r="AN978" i="4"/>
  <c r="AO978" i="4" s="1"/>
  <c r="AP978" i="4" s="1"/>
  <c r="AN702" i="4"/>
  <c r="AO702" i="4" s="1"/>
  <c r="AN542" i="4"/>
  <c r="AO542" i="4" s="1"/>
  <c r="AN982" i="4"/>
  <c r="AN1689" i="4"/>
  <c r="AO1689" i="4" s="1"/>
  <c r="AP1689" i="4" s="1"/>
  <c r="AO1953" i="4"/>
  <c r="AP1953" i="4" s="1"/>
  <c r="AN436" i="4"/>
  <c r="AO436" i="4" s="1"/>
  <c r="AP436" i="4" s="1"/>
  <c r="AO1810" i="4"/>
  <c r="AP1810" i="4" s="1"/>
  <c r="AN1092" i="4"/>
  <c r="AO1092" i="4" s="1"/>
  <c r="AP1092" i="4" s="1"/>
  <c r="AO1807" i="4"/>
  <c r="AP1807" i="4" s="1"/>
  <c r="AN1341" i="4"/>
  <c r="AO1341" i="4" s="1"/>
  <c r="AP1341" i="4" s="1"/>
  <c r="AN1296" i="4"/>
  <c r="AO1296" i="4" s="1"/>
  <c r="AP1296" i="4" s="1"/>
  <c r="AN1655" i="4"/>
  <c r="AN1294" i="4"/>
  <c r="AO1294" i="4" s="1"/>
  <c r="AP1294" i="4" s="1"/>
  <c r="AN1718" i="4"/>
  <c r="AO1718" i="4" s="1"/>
  <c r="AP1718" i="4" s="1"/>
  <c r="AO1753" i="4"/>
  <c r="AP1753" i="4" s="1"/>
  <c r="AN899" i="4"/>
  <c r="AO899" i="4" s="1"/>
  <c r="AP899" i="4" s="1"/>
  <c r="AN737" i="4"/>
  <c r="AO737" i="4" s="1"/>
  <c r="AP737" i="4" s="1"/>
  <c r="AN980" i="4"/>
  <c r="AO980" i="4" s="1"/>
  <c r="AN1337" i="4"/>
  <c r="AO1337" i="4" s="1"/>
  <c r="AP1337" i="4" s="1"/>
  <c r="AN1129" i="4"/>
  <c r="AO1129" i="4" s="1"/>
  <c r="AP1129" i="4" s="1"/>
  <c r="AN52" i="4"/>
  <c r="AO52" i="4" s="1"/>
  <c r="AP52" i="4" s="1"/>
  <c r="AN1622" i="4"/>
  <c r="AO1622" i="4" s="1"/>
  <c r="AP1622" i="4" s="1"/>
  <c r="AN1126" i="4"/>
  <c r="AO1126" i="4" s="1"/>
  <c r="AN483" i="4"/>
  <c r="AO483" i="4" s="1"/>
  <c r="AN1311" i="4"/>
  <c r="AO1311" i="4" s="1"/>
  <c r="AP1311" i="4" s="1"/>
  <c r="AN1251" i="4"/>
  <c r="AO1251" i="4" s="1"/>
  <c r="AP1251" i="4" s="1"/>
  <c r="AN1335" i="4"/>
  <c r="AO1335" i="4" s="1"/>
  <c r="AP1335" i="4" s="1"/>
  <c r="AN210" i="4"/>
  <c r="AO210" i="4" s="1"/>
  <c r="AP210" i="4" s="1"/>
  <c r="AN1099" i="4"/>
  <c r="AO1099" i="4" s="1"/>
  <c r="AN1479" i="4"/>
  <c r="AO1479" i="4" s="1"/>
  <c r="AP1479" i="4" s="1"/>
  <c r="AN1096" i="4"/>
  <c r="AO1096" i="4" s="1"/>
  <c r="AN1210" i="4"/>
  <c r="AO1210" i="4" s="1"/>
  <c r="AP1210" i="4" s="1"/>
  <c r="AN987" i="4"/>
  <c r="AO987" i="4" s="1"/>
  <c r="AN297" i="4"/>
  <c r="AO1940" i="4"/>
  <c r="AP1940" i="4" s="1"/>
  <c r="AN1397" i="4"/>
  <c r="AO1397" i="4" s="1"/>
  <c r="AP1397" i="4" s="1"/>
  <c r="AN1263" i="4"/>
  <c r="AO1263" i="4" s="1"/>
  <c r="AN63" i="4"/>
  <c r="AO63" i="4" s="1"/>
  <c r="AP63" i="4" s="1"/>
  <c r="AO1967" i="4"/>
  <c r="AP1967" i="4" s="1"/>
  <c r="AN1595" i="4"/>
  <c r="AO1595" i="4" s="1"/>
  <c r="AP1595" i="4" s="1"/>
  <c r="AN1301" i="4"/>
  <c r="AO1301" i="4" s="1"/>
  <c r="AP1301" i="4" s="1"/>
  <c r="AO1905" i="4"/>
  <c r="AP1905" i="4" s="1"/>
  <c r="AN670" i="4"/>
  <c r="AO670" i="4" s="1"/>
  <c r="AP670" i="4" s="1"/>
  <c r="AN1638" i="4"/>
  <c r="AO1638" i="4" s="1"/>
  <c r="AP1638" i="4" s="1"/>
  <c r="AN1468" i="4"/>
  <c r="AO1468" i="4" s="1"/>
  <c r="AP1468" i="4" s="1"/>
  <c r="AN727" i="4"/>
  <c r="AO727" i="4" s="1"/>
  <c r="AP727" i="4" s="1"/>
  <c r="AN1702" i="4"/>
  <c r="AO1702" i="4" s="1"/>
  <c r="AP1702" i="4" s="1"/>
  <c r="AN1522" i="4"/>
  <c r="AO1522" i="4" s="1"/>
  <c r="AP1522" i="4" s="1"/>
  <c r="AN1388" i="4"/>
  <c r="AO1388" i="4" s="1"/>
  <c r="AP1388" i="4" s="1"/>
  <c r="AO1966" i="4"/>
  <c r="AP1966" i="4" s="1"/>
  <c r="AN479" i="4"/>
  <c r="AO479" i="4" s="1"/>
  <c r="AP479" i="4" s="1"/>
  <c r="AN966" i="4"/>
  <c r="AO966" i="4" s="1"/>
  <c r="AP966" i="4" s="1"/>
  <c r="AN1603" i="4"/>
  <c r="AO1603" i="4" s="1"/>
  <c r="AP1603" i="4" s="1"/>
  <c r="AN823" i="4"/>
  <c r="AO823" i="4" s="1"/>
  <c r="AP823" i="4" s="1"/>
  <c r="AN1324" i="4"/>
  <c r="AO1324" i="4" s="1"/>
  <c r="AN630" i="4"/>
  <c r="AO630" i="4" s="1"/>
  <c r="AP630" i="4" s="1"/>
  <c r="AN993" i="4"/>
  <c r="AO993" i="4" s="1"/>
  <c r="AP993" i="4" s="1"/>
  <c r="AN397" i="4"/>
  <c r="AO397" i="4" s="1"/>
  <c r="AN1200" i="4"/>
  <c r="AO1200" i="4" s="1"/>
  <c r="AN278" i="4"/>
  <c r="AO278" i="4" s="1"/>
  <c r="AN768" i="4"/>
  <c r="AO768" i="4" s="1"/>
  <c r="AN218" i="4"/>
  <c r="AO218" i="4" s="1"/>
  <c r="AN668" i="4"/>
  <c r="AO668" i="4" s="1"/>
  <c r="AN530" i="4"/>
  <c r="AO530" i="4" s="1"/>
  <c r="AN1631" i="4"/>
  <c r="AO1631" i="4" s="1"/>
  <c r="AP1631" i="4" s="1"/>
  <c r="AN1075" i="4"/>
  <c r="AO1075" i="4" s="1"/>
  <c r="AP1075" i="4" s="1"/>
  <c r="AO1906" i="4"/>
  <c r="AP1906" i="4" s="1"/>
  <c r="AN384" i="4"/>
  <c r="AO384" i="4" s="1"/>
  <c r="AP384" i="4" s="1"/>
  <c r="AN1354" i="4"/>
  <c r="AO1354" i="4" s="1"/>
  <c r="AO1803" i="4"/>
  <c r="AP1803" i="4" s="1"/>
  <c r="AN1727" i="4"/>
  <c r="AO1727" i="4" s="1"/>
  <c r="AP1727" i="4" s="1"/>
  <c r="AN829" i="4"/>
  <c r="AN370" i="4"/>
  <c r="AO370" i="4" s="1"/>
  <c r="AP370" i="4" s="1"/>
  <c r="AN877" i="4"/>
  <c r="AN1435" i="4"/>
  <c r="AO1435" i="4" s="1"/>
  <c r="AP1435" i="4" s="1"/>
  <c r="AN505" i="4"/>
  <c r="AO505" i="4" s="1"/>
  <c r="AP505" i="4" s="1"/>
  <c r="AN1641" i="4"/>
  <c r="AO1641" i="4" s="1"/>
  <c r="AP1641" i="4" s="1"/>
  <c r="AO1795" i="4"/>
  <c r="AP1795" i="4" s="1"/>
  <c r="AN1062" i="4"/>
  <c r="AO1062" i="4" s="1"/>
  <c r="AN464" i="4"/>
  <c r="AO464" i="4" s="1"/>
  <c r="AN385" i="4"/>
  <c r="AN1081" i="4"/>
  <c r="AO1081" i="4" s="1"/>
  <c r="AN1371" i="4"/>
  <c r="AO1371" i="4" s="1"/>
  <c r="AN790" i="4"/>
  <c r="AO790" i="4" s="1"/>
  <c r="AN1348" i="4"/>
  <c r="AO1348" i="4" s="1"/>
  <c r="AN778" i="4"/>
  <c r="AN1164" i="4"/>
  <c r="AO1164" i="4" s="1"/>
  <c r="AN1587" i="4"/>
  <c r="AO1587" i="4" s="1"/>
  <c r="AP1587" i="4" s="1"/>
  <c r="AN1500" i="4"/>
  <c r="AO1500" i="4" s="1"/>
  <c r="AN1364" i="4"/>
  <c r="AO1364" i="4" s="1"/>
  <c r="AN883" i="4"/>
  <c r="AN1639" i="4"/>
  <c r="AO1639" i="4" s="1"/>
  <c r="AP1639" i="4" s="1"/>
  <c r="AN1028" i="4"/>
  <c r="AO1028" i="4" s="1"/>
  <c r="AP1028" i="4" s="1"/>
  <c r="AN900" i="4"/>
  <c r="AO900" i="4" s="1"/>
  <c r="AN1328" i="4"/>
  <c r="AO1328" i="4" s="1"/>
  <c r="AN1374" i="4"/>
  <c r="AO1374" i="4" s="1"/>
  <c r="AP1374" i="4" s="1"/>
  <c r="AO1888" i="4"/>
  <c r="AP1888" i="4" s="1"/>
  <c r="AO1869" i="4"/>
  <c r="AP1869" i="4" s="1"/>
  <c r="AN1726" i="4"/>
  <c r="AN1349" i="4"/>
  <c r="AO1349" i="4" s="1"/>
  <c r="AP1349" i="4" s="1"/>
  <c r="AN1158" i="4"/>
  <c r="AO1158" i="4" s="1"/>
  <c r="AP1158" i="4" s="1"/>
  <c r="AN40" i="4"/>
  <c r="AO40" i="4" s="1"/>
  <c r="AP40" i="4" s="1"/>
  <c r="AN591" i="4"/>
  <c r="AO591" i="4" s="1"/>
  <c r="AP591" i="4" s="1"/>
  <c r="AN1732" i="4"/>
  <c r="AO1732" i="4" s="1"/>
  <c r="AP1732" i="4" s="1"/>
  <c r="AN1134" i="4"/>
  <c r="AO1134" i="4" s="1"/>
  <c r="AP1134" i="4" s="1"/>
  <c r="AN1005" i="4"/>
  <c r="AO1892" i="4"/>
  <c r="AP1892" i="4" s="1"/>
  <c r="AN1427" i="4"/>
  <c r="AO1427" i="4" s="1"/>
  <c r="AP1427" i="4" s="1"/>
  <c r="AN1015" i="4"/>
  <c r="AO1015" i="4" s="1"/>
  <c r="AP1015" i="4" s="1"/>
  <c r="AN1586" i="4"/>
  <c r="AO1586" i="4" s="1"/>
  <c r="AP1586" i="4" s="1"/>
  <c r="AO1958" i="4"/>
  <c r="AP1958" i="4" s="1"/>
  <c r="AN9" i="4"/>
  <c r="AO9" i="4" s="1"/>
  <c r="AN239" i="4"/>
  <c r="AO239" i="4" s="1"/>
  <c r="AN1292" i="4"/>
  <c r="AO1292" i="4" s="1"/>
  <c r="AP1292" i="4" s="1"/>
  <c r="AN432" i="4"/>
  <c r="AO432" i="4" s="1"/>
  <c r="AN977" i="4"/>
  <c r="AO977" i="4" s="1"/>
  <c r="AP977" i="4" s="1"/>
  <c r="AN439" i="4"/>
  <c r="AO439" i="4" s="1"/>
  <c r="AN806" i="4"/>
  <c r="AO806" i="4" s="1"/>
  <c r="AP806" i="4" s="1"/>
  <c r="AN895" i="4"/>
  <c r="AN826" i="4"/>
  <c r="AO826" i="4" s="1"/>
  <c r="AN292" i="4"/>
  <c r="AO292" i="4" s="1"/>
  <c r="AN17" i="4"/>
  <c r="AO17" i="4" s="1"/>
  <c r="AP17" i="4" s="1"/>
  <c r="AN70" i="4"/>
  <c r="AO70" i="4" s="1"/>
  <c r="AN245" i="4"/>
  <c r="AO245" i="4" s="1"/>
  <c r="AP245" i="4" s="1"/>
  <c r="AN1513" i="4"/>
  <c r="AO1513" i="4" s="1"/>
  <c r="AP1513" i="4" s="1"/>
  <c r="AN1000" i="4"/>
  <c r="AO1000" i="4" s="1"/>
  <c r="AP1000" i="4" s="1"/>
  <c r="AN291" i="4"/>
  <c r="AO291" i="4" s="1"/>
  <c r="AP291" i="4" s="1"/>
  <c r="AN533" i="4"/>
  <c r="AO533" i="4" s="1"/>
  <c r="AP533" i="4" s="1"/>
  <c r="AN311" i="4"/>
  <c r="AO311" i="4" s="1"/>
  <c r="AP311" i="4" s="1"/>
  <c r="AN180" i="4"/>
  <c r="AO180" i="4" s="1"/>
  <c r="AO1920" i="4"/>
  <c r="AO1962" i="4"/>
  <c r="AN1306" i="4"/>
  <c r="AO1306" i="4" s="1"/>
  <c r="AO1792" i="4"/>
  <c r="AP1792" i="4" s="1"/>
  <c r="AN880" i="4"/>
  <c r="AO880" i="4" s="1"/>
  <c r="AP880" i="4" s="1"/>
  <c r="AN1690" i="4"/>
  <c r="AO1690" i="4" s="1"/>
  <c r="AP1690" i="4" s="1"/>
  <c r="AN1618" i="4"/>
  <c r="AO1618" i="4" s="1"/>
  <c r="AP1618" i="4" s="1"/>
  <c r="AN1244" i="4"/>
  <c r="AO1244" i="4" s="1"/>
  <c r="AP1244" i="4" s="1"/>
  <c r="AN265" i="4"/>
  <c r="AO265" i="4" s="1"/>
  <c r="AP265" i="4" s="1"/>
  <c r="AN1487" i="4"/>
  <c r="AO1487" i="4" s="1"/>
  <c r="AP1487" i="4" s="1"/>
  <c r="AN1684" i="4"/>
  <c r="AO1684" i="4" s="1"/>
  <c r="AP1684" i="4" s="1"/>
  <c r="AO1945" i="4"/>
  <c r="AP1945" i="4" s="1"/>
  <c r="AN91" i="4"/>
  <c r="AO91" i="4" s="1"/>
  <c r="AP91" i="4" s="1"/>
  <c r="AN407" i="4"/>
  <c r="AO407" i="4" s="1"/>
  <c r="AP407" i="4" s="1"/>
  <c r="AN1284" i="4"/>
  <c r="AO1284" i="4" s="1"/>
  <c r="AP1284" i="4" s="1"/>
  <c r="AO1907" i="4"/>
  <c r="AP1907" i="4" s="1"/>
  <c r="AN672" i="4"/>
  <c r="AO672" i="4" s="1"/>
  <c r="AP672" i="4" s="1"/>
  <c r="AN847" i="4"/>
  <c r="AO847" i="4" s="1"/>
  <c r="AP847" i="4" s="1"/>
  <c r="AO1925" i="4"/>
  <c r="AP1925" i="4" s="1"/>
  <c r="AO1766" i="4"/>
  <c r="AP1766" i="4" s="1"/>
  <c r="AO1850" i="4"/>
  <c r="AP1850" i="4" s="1"/>
  <c r="AN748" i="4"/>
  <c r="AO748" i="4" s="1"/>
  <c r="AP748" i="4" s="1"/>
  <c r="AN681" i="4"/>
  <c r="AO681" i="4" s="1"/>
  <c r="AP681" i="4" s="1"/>
  <c r="AN32" i="4"/>
  <c r="AO32" i="4" s="1"/>
  <c r="AP32" i="4" s="1"/>
  <c r="AN138" i="4"/>
  <c r="AO138" i="4" s="1"/>
  <c r="AP138" i="4" s="1"/>
  <c r="AN796" i="4"/>
  <c r="AO796" i="4" s="1"/>
  <c r="AP796" i="4" s="1"/>
  <c r="AN1260" i="4"/>
  <c r="AO1260" i="4" s="1"/>
  <c r="AN761" i="4"/>
  <c r="AO761" i="4" s="1"/>
  <c r="AN481" i="4"/>
  <c r="AO481" i="4" s="1"/>
  <c r="AP481" i="4" s="1"/>
  <c r="AN147" i="4"/>
  <c r="AO147" i="4" s="1"/>
  <c r="AP147" i="4" s="1"/>
  <c r="AN1466" i="4"/>
  <c r="AO1466" i="4" s="1"/>
  <c r="AN1071" i="4"/>
  <c r="AO1071" i="4" s="1"/>
  <c r="AP1071" i="4" s="1"/>
  <c r="AO1914" i="4"/>
  <c r="AN798" i="4"/>
  <c r="AO798" i="4" s="1"/>
  <c r="AP798" i="4" s="1"/>
  <c r="AN1722" i="4"/>
  <c r="AO1722" i="4" s="1"/>
  <c r="AN626" i="4"/>
  <c r="AO626" i="4" s="1"/>
  <c r="AN1084" i="4"/>
  <c r="AO1084" i="4" s="1"/>
  <c r="AN342" i="4"/>
  <c r="AO342" i="4" s="1"/>
  <c r="AO1879" i="4"/>
  <c r="AP1879" i="4" s="1"/>
  <c r="AN100" i="4"/>
  <c r="AO100" i="4" s="1"/>
  <c r="AP100" i="4" s="1"/>
  <c r="AN1629" i="4"/>
  <c r="AO1629" i="4" s="1"/>
  <c r="AP1629" i="4" s="1"/>
  <c r="AN293" i="4"/>
  <c r="AO293" i="4" s="1"/>
  <c r="AO1853" i="4"/>
  <c r="AP1853" i="4" s="1"/>
  <c r="AN1421" i="4"/>
  <c r="AO1421" i="4" s="1"/>
  <c r="AP1421" i="4" s="1"/>
  <c r="AN1566" i="4"/>
  <c r="AO1566" i="4" s="1"/>
  <c r="AP1566" i="4" s="1"/>
  <c r="AN1517" i="4"/>
  <c r="AO1517" i="4" s="1"/>
  <c r="AP1517" i="4" s="1"/>
  <c r="AN417" i="4"/>
  <c r="AN958" i="4"/>
  <c r="AO958" i="4" s="1"/>
  <c r="AP958" i="4" s="1"/>
  <c r="AN1058" i="4"/>
  <c r="AO1058" i="4" s="1"/>
  <c r="AP1058" i="4" s="1"/>
  <c r="AN1565" i="4"/>
  <c r="AO1565" i="4" s="1"/>
  <c r="AP1565" i="4" s="1"/>
  <c r="AN1516" i="4"/>
  <c r="AO1516" i="4" s="1"/>
  <c r="AP1516" i="4" s="1"/>
  <c r="AN201" i="4"/>
  <c r="AO201" i="4" s="1"/>
  <c r="AP201" i="4" s="1"/>
  <c r="AN137" i="4"/>
  <c r="AO137" i="4" s="1"/>
  <c r="AP137" i="4" s="1"/>
  <c r="AN1560" i="4"/>
  <c r="AO1560" i="4" s="1"/>
  <c r="AP1560" i="4" s="1"/>
  <c r="AN999" i="4"/>
  <c r="AO999" i="4" s="1"/>
  <c r="AP999" i="4" s="1"/>
  <c r="AN1464" i="4"/>
  <c r="AO1464" i="4" s="1"/>
  <c r="AP1464" i="4" s="1"/>
  <c r="AN231" i="4"/>
  <c r="AO231" i="4" s="1"/>
  <c r="AP231" i="4" s="1"/>
  <c r="AN676" i="4"/>
  <c r="AO676" i="4" s="1"/>
  <c r="AP676" i="4" s="1"/>
  <c r="AN1396" i="4"/>
  <c r="AO1396" i="4" s="1"/>
  <c r="AP1396" i="4" s="1"/>
  <c r="AN467" i="4"/>
  <c r="AN636" i="4"/>
  <c r="AN584" i="4"/>
  <c r="AO584" i="4" s="1"/>
  <c r="AN576" i="4"/>
  <c r="AO576" i="4" s="1"/>
  <c r="AN447" i="4"/>
  <c r="AO447" i="4" s="1"/>
  <c r="AP447" i="4" s="1"/>
  <c r="AN90" i="4"/>
  <c r="AO90" i="4" s="1"/>
  <c r="AN1527" i="4"/>
  <c r="AO1527" i="4" s="1"/>
  <c r="AP1527" i="4" s="1"/>
  <c r="AN1275" i="4"/>
  <c r="AO1275" i="4" s="1"/>
  <c r="AP1275" i="4" s="1"/>
  <c r="AO1773" i="4"/>
  <c r="AP1773" i="4" s="1"/>
  <c r="AN1723" i="4"/>
  <c r="AO1723" i="4" s="1"/>
  <c r="AP1723" i="4" s="1"/>
  <c r="AN770" i="4"/>
  <c r="AN47" i="4"/>
  <c r="AO47" i="4" s="1"/>
  <c r="AP47" i="4" s="1"/>
  <c r="AN1416" i="4"/>
  <c r="AO1416" i="4" s="1"/>
  <c r="AP1416" i="4" s="1"/>
  <c r="AN1161" i="4"/>
  <c r="AO1161" i="4" s="1"/>
  <c r="AP1161" i="4" s="1"/>
  <c r="AN759" i="4"/>
  <c r="AO759" i="4" s="1"/>
  <c r="AP759" i="4" s="1"/>
  <c r="AO2001" i="4"/>
  <c r="AP2001" i="4" s="1"/>
  <c r="AN262" i="4"/>
  <c r="AO262" i="4" s="1"/>
  <c r="AP262" i="4" s="1"/>
  <c r="AN926" i="4"/>
  <c r="AO926" i="4" s="1"/>
  <c r="AP926" i="4" s="1"/>
  <c r="AO1743" i="4"/>
  <c r="AP1743" i="4" s="1"/>
  <c r="AN1361" i="4"/>
  <c r="AO1361" i="4" s="1"/>
  <c r="AP1361" i="4" s="1"/>
  <c r="AN429" i="4"/>
  <c r="AO429" i="4" s="1"/>
  <c r="AP429" i="4" s="1"/>
  <c r="AN1357" i="4"/>
  <c r="AN1437" i="4"/>
  <c r="AO1437" i="4" s="1"/>
  <c r="AP1437" i="4" s="1"/>
  <c r="AN812" i="4"/>
  <c r="AO812" i="4" s="1"/>
  <c r="AN1105" i="4"/>
  <c r="AO1105" i="4" s="1"/>
  <c r="AP1105" i="4" s="1"/>
  <c r="AN828" i="4"/>
  <c r="AO828" i="4" s="1"/>
  <c r="AN166" i="4"/>
  <c r="AO166" i="4" s="1"/>
  <c r="AP166" i="4" s="1"/>
  <c r="AN444" i="4"/>
  <c r="AO444" i="4" s="1"/>
  <c r="AP444" i="4" s="1"/>
  <c r="AN1340" i="4"/>
  <c r="AO1340" i="4" s="1"/>
  <c r="AN260" i="4"/>
  <c r="AO260" i="4" s="1"/>
  <c r="AN551" i="4"/>
  <c r="AO551" i="4" s="1"/>
  <c r="AN570" i="4"/>
  <c r="AO570" i="4" s="1"/>
  <c r="AN482" i="4"/>
  <c r="AO482" i="4" s="1"/>
  <c r="AN1293" i="4"/>
  <c r="AO1293" i="4" s="1"/>
  <c r="AP1293" i="4" s="1"/>
  <c r="AN1672" i="4"/>
  <c r="AN821" i="4"/>
  <c r="AO821" i="4" s="1"/>
  <c r="AP821" i="4" s="1"/>
  <c r="AN1600" i="4"/>
  <c r="AO1600" i="4" s="1"/>
  <c r="AP1600" i="4" s="1"/>
  <c r="AN21" i="4"/>
  <c r="AO21" i="4" s="1"/>
  <c r="AN677" i="4"/>
  <c r="AO677" i="4" s="1"/>
  <c r="AN1730" i="4"/>
  <c r="AO1730" i="4" s="1"/>
  <c r="AP1730" i="4" s="1"/>
  <c r="AN1009" i="4"/>
  <c r="AO1009" i="4" s="1"/>
  <c r="AP1009" i="4" s="1"/>
  <c r="AN152" i="4"/>
  <c r="AO152" i="4" s="1"/>
  <c r="AN227" i="4"/>
  <c r="AN713" i="4"/>
  <c r="AO713" i="4" s="1"/>
  <c r="AP713" i="4" s="1"/>
  <c r="AN1602" i="4"/>
  <c r="AO1602" i="4" s="1"/>
  <c r="AP1602" i="4" s="1"/>
  <c r="AN949" i="4"/>
  <c r="AO949" i="4" s="1"/>
  <c r="AP949" i="4" s="1"/>
  <c r="AN688" i="4"/>
  <c r="AO688" i="4" s="1"/>
  <c r="AP688" i="4" s="1"/>
  <c r="AN335" i="4"/>
  <c r="AN304" i="4"/>
  <c r="AO304" i="4" s="1"/>
  <c r="AP304" i="4" s="1"/>
  <c r="AO1778" i="4"/>
  <c r="AP1778" i="4" s="1"/>
  <c r="AN779" i="4"/>
  <c r="AO779" i="4" s="1"/>
  <c r="AP779" i="4" s="1"/>
  <c r="AN1314" i="4"/>
  <c r="AO1314" i="4" s="1"/>
  <c r="AP1314" i="4" s="1"/>
  <c r="AN87" i="4"/>
  <c r="AO87" i="4" s="1"/>
  <c r="AP87" i="4" s="1"/>
  <c r="AN81" i="4"/>
  <c r="AO81" i="4" s="1"/>
  <c r="AP81" i="4" s="1"/>
  <c r="AO1883" i="4"/>
  <c r="AP1883" i="4" s="1"/>
  <c r="AN874" i="4"/>
  <c r="AO874" i="4" s="1"/>
  <c r="AP874" i="4" s="1"/>
  <c r="AN1512" i="4"/>
  <c r="AO1512" i="4" s="1"/>
  <c r="AN22" i="4"/>
  <c r="AO22" i="4" s="1"/>
  <c r="AN1352" i="4"/>
  <c r="AO1352" i="4" s="1"/>
  <c r="AP1352" i="4" s="1"/>
  <c r="AN720" i="4"/>
  <c r="AO720" i="4" s="1"/>
  <c r="AP720" i="4" s="1"/>
  <c r="AN215" i="4"/>
  <c r="AO215" i="4" s="1"/>
  <c r="AP215" i="4" s="1"/>
  <c r="AN163" i="4"/>
  <c r="AO163" i="4" s="1"/>
  <c r="AN33" i="4"/>
  <c r="AO33" i="4" s="1"/>
  <c r="AP33" i="4" s="1"/>
  <c r="AN6" i="4"/>
  <c r="AO6" i="4" s="1"/>
  <c r="AN714" i="4"/>
  <c r="AO714" i="4" s="1"/>
  <c r="AO1968" i="4"/>
  <c r="AN997" i="4"/>
  <c r="AO997" i="4" s="1"/>
  <c r="AN1274" i="4"/>
  <c r="AO1274" i="4" s="1"/>
  <c r="AP1274" i="4" s="1"/>
  <c r="AN920" i="4"/>
  <c r="AO920" i="4" s="1"/>
  <c r="AN1287" i="4"/>
  <c r="AO1287" i="4" s="1"/>
  <c r="AN1166" i="4"/>
  <c r="AO1166" i="4" s="1"/>
  <c r="AP1166" i="4" s="1"/>
  <c r="AN1669" i="4"/>
  <c r="AO1669" i="4" s="1"/>
  <c r="AP1669" i="4" s="1"/>
  <c r="AO1908" i="4"/>
  <c r="AP1908" i="4" s="1"/>
  <c r="AN695" i="4"/>
  <c r="AO695" i="4" s="1"/>
  <c r="AN1202" i="4"/>
  <c r="AO1202" i="4" s="1"/>
  <c r="AP1202" i="4" s="1"/>
  <c r="AN1465" i="4"/>
  <c r="AO1465" i="4" s="1"/>
  <c r="AN1575" i="4"/>
  <c r="AO1575" i="4" s="1"/>
  <c r="AP1575" i="4" s="1"/>
  <c r="AO1801" i="4"/>
  <c r="AP1801" i="4" s="1"/>
  <c r="AN843" i="4"/>
  <c r="AN1649" i="4"/>
  <c r="AO1649" i="4" s="1"/>
  <c r="AP1649" i="4" s="1"/>
  <c r="AN1614" i="4"/>
  <c r="AO1614" i="4" s="1"/>
  <c r="AP1614" i="4" s="1"/>
  <c r="AN121" i="4"/>
  <c r="AO121" i="4" s="1"/>
  <c r="AP121" i="4" s="1"/>
  <c r="AN1446" i="4"/>
  <c r="AO1446" i="4" s="1"/>
  <c r="AP1446" i="4" s="1"/>
  <c r="AN1148" i="4"/>
  <c r="AO1148" i="4" s="1"/>
  <c r="AP1148" i="4" s="1"/>
  <c r="AN1675" i="4"/>
  <c r="AO1675" i="4" s="1"/>
  <c r="AP1675" i="4" s="1"/>
  <c r="AN1418" i="4"/>
  <c r="AO1418" i="4" s="1"/>
  <c r="AP1418" i="4" s="1"/>
  <c r="AN1196" i="4"/>
  <c r="AO1196" i="4" s="1"/>
  <c r="AP1196" i="4" s="1"/>
  <c r="AO1852" i="4"/>
  <c r="AP1852" i="4" s="1"/>
  <c r="AN909" i="4"/>
  <c r="AO909" i="4" s="1"/>
  <c r="AP909" i="4" s="1"/>
  <c r="AN1359" i="4"/>
  <c r="AO1359" i="4" s="1"/>
  <c r="AP1359" i="4" s="1"/>
  <c r="AN165" i="4"/>
  <c r="AO165" i="4" s="1"/>
  <c r="AP165" i="4" s="1"/>
  <c r="AN1578" i="4"/>
  <c r="AO1578" i="4" s="1"/>
  <c r="AP1578" i="4" s="1"/>
  <c r="AN170" i="4"/>
  <c r="AO170" i="4" s="1"/>
  <c r="AN135" i="4"/>
  <c r="AO135" i="4" s="1"/>
  <c r="AN1116" i="4"/>
  <c r="AO1116" i="4" s="1"/>
  <c r="AP1116" i="4" s="1"/>
  <c r="AN1524" i="4"/>
  <c r="AO1524" i="4" s="1"/>
  <c r="AN1299" i="4"/>
  <c r="AO1299" i="4" s="1"/>
  <c r="AN1055" i="4"/>
  <c r="AO1055" i="4" s="1"/>
  <c r="AN34" i="4"/>
  <c r="AO34" i="4" s="1"/>
  <c r="AN830" i="4"/>
  <c r="AN1449" i="4"/>
  <c r="AN77" i="4"/>
  <c r="AO77" i="4" s="1"/>
  <c r="AP77" i="4" s="1"/>
  <c r="AN1379" i="4"/>
  <c r="AO1379" i="4" s="1"/>
  <c r="AO1791" i="4"/>
  <c r="AP1791" i="4" s="1"/>
  <c r="AN320" i="4"/>
  <c r="AN199" i="4"/>
  <c r="AO199" i="4" s="1"/>
  <c r="AP199" i="4" s="1"/>
  <c r="AN392" i="4"/>
  <c r="AO392" i="4" s="1"/>
  <c r="AN331" i="4"/>
  <c r="AO331" i="4" s="1"/>
  <c r="AP331" i="4" s="1"/>
  <c r="AN1120" i="4"/>
  <c r="AO1120" i="4" s="1"/>
  <c r="AP1120" i="4" s="1"/>
  <c r="AN1278" i="4"/>
  <c r="AO1798" i="4"/>
  <c r="AP1798" i="4" s="1"/>
  <c r="AO1961" i="4"/>
  <c r="AP1961" i="4" s="1"/>
  <c r="AN403" i="4"/>
  <c r="AN1714" i="4"/>
  <c r="AO1714" i="4" s="1"/>
  <c r="AP1714" i="4" s="1"/>
  <c r="AN597" i="4"/>
  <c r="AO597" i="4" s="1"/>
  <c r="AP597" i="4" s="1"/>
  <c r="AN351" i="4"/>
  <c r="AO351" i="4" s="1"/>
  <c r="AP351" i="4" s="1"/>
  <c r="AN1281" i="4"/>
  <c r="AN1035" i="4"/>
  <c r="AO1035" i="4" s="1"/>
  <c r="AN1067" i="4"/>
  <c r="AO1067" i="4" s="1"/>
  <c r="AN498" i="4"/>
  <c r="AO498" i="4" s="1"/>
  <c r="AN995" i="4"/>
  <c r="AO995" i="4" s="1"/>
  <c r="AP995" i="4" s="1"/>
  <c r="AN911" i="4"/>
  <c r="AO911" i="4" s="1"/>
  <c r="AP911" i="4" s="1"/>
  <c r="AN74" i="4"/>
  <c r="AO74" i="4" s="1"/>
  <c r="AP74" i="4" s="1"/>
  <c r="AN1310" i="4"/>
  <c r="AO1310" i="4" s="1"/>
  <c r="AN1440" i="4"/>
  <c r="AO1440" i="4" s="1"/>
  <c r="AN1269" i="4"/>
  <c r="AO1269" i="4" s="1"/>
  <c r="AN330" i="4"/>
  <c r="AO330" i="4" s="1"/>
  <c r="AN200" i="4"/>
  <c r="AO200" i="4" s="1"/>
  <c r="AP200" i="4" s="1"/>
  <c r="AN49" i="4"/>
  <c r="AO49" i="4" s="1"/>
  <c r="AN336" i="4"/>
  <c r="AN243" i="4"/>
  <c r="AO243" i="4" s="1"/>
  <c r="AP243" i="4" s="1"/>
  <c r="AN878" i="4"/>
  <c r="AO878" i="4" s="1"/>
  <c r="AP878" i="4" s="1"/>
  <c r="AN409" i="4"/>
  <c r="AO1772" i="4"/>
  <c r="AP1772" i="4" s="1"/>
  <c r="AN577" i="4"/>
  <c r="AO577" i="4" s="1"/>
  <c r="AP577" i="4" s="1"/>
  <c r="AN1101" i="4"/>
  <c r="AO1101" i="4" s="1"/>
  <c r="AP1101" i="4" s="1"/>
  <c r="AO1861" i="4"/>
  <c r="AP1861" i="4" s="1"/>
  <c r="AN1499" i="4"/>
  <c r="AO1499" i="4" s="1"/>
  <c r="AP1499" i="4" s="1"/>
  <c r="AN353" i="4"/>
  <c r="AO353" i="4" s="1"/>
  <c r="AP353" i="4" s="1"/>
  <c r="AN1056" i="4"/>
  <c r="AO1056" i="4" s="1"/>
  <c r="AP1056" i="4" s="1"/>
  <c r="AN433" i="4"/>
  <c r="AN890" i="4"/>
  <c r="AO890" i="4" s="1"/>
  <c r="AP890" i="4" s="1"/>
  <c r="AN685" i="4"/>
  <c r="AO685" i="4" s="1"/>
  <c r="AP685" i="4" s="1"/>
  <c r="AN1220" i="4"/>
  <c r="AO1220" i="4" s="1"/>
  <c r="AN886" i="4"/>
  <c r="AO886" i="4" s="1"/>
  <c r="AP886" i="4" s="1"/>
  <c r="AN1334" i="4"/>
  <c r="AO1334" i="4" s="1"/>
  <c r="AN423" i="4"/>
  <c r="AO423" i="4" s="1"/>
  <c r="AP423" i="4" s="1"/>
  <c r="AN162" i="4"/>
  <c r="AO162" i="4" s="1"/>
  <c r="AP162" i="4" s="1"/>
  <c r="AN326" i="4"/>
  <c r="AO326" i="4" s="1"/>
  <c r="AN1381" i="4"/>
  <c r="AO1381" i="4" s="1"/>
  <c r="AP1381" i="4" s="1"/>
  <c r="AN792" i="4"/>
  <c r="AO792" i="4" s="1"/>
  <c r="AN434" i="4"/>
  <c r="AO434" i="4" s="1"/>
  <c r="AP434" i="4" s="1"/>
  <c r="AN1382" i="4"/>
  <c r="AO1382" i="4" s="1"/>
  <c r="AN365" i="4"/>
  <c r="AO365" i="4" s="1"/>
  <c r="AP365" i="4" s="1"/>
  <c r="AO1936" i="4"/>
  <c r="AP1936" i="4" s="1"/>
  <c r="AN1373" i="4"/>
  <c r="AO1373" i="4" s="1"/>
  <c r="AP1373" i="4" s="1"/>
  <c r="AN1238" i="4"/>
  <c r="AO1238" i="4" s="1"/>
  <c r="AN743" i="4"/>
  <c r="AO743" i="4" s="1"/>
  <c r="AP743" i="4" s="1"/>
  <c r="AO1942" i="4"/>
  <c r="AP1942" i="4" s="1"/>
  <c r="AO1811" i="4"/>
  <c r="AP1811" i="4" s="1"/>
  <c r="AO1969" i="4"/>
  <c r="AP1969" i="4" s="1"/>
  <c r="AO1911" i="4"/>
  <c r="AP1911" i="4" s="1"/>
  <c r="AN462" i="4"/>
  <c r="AO462" i="4" s="1"/>
  <c r="AP462" i="4" s="1"/>
  <c r="AN692" i="4"/>
  <c r="AN1519" i="4"/>
  <c r="AO1519" i="4" s="1"/>
  <c r="AP1519" i="4" s="1"/>
  <c r="AN518" i="4"/>
  <c r="AO518" i="4" s="1"/>
  <c r="AP518" i="4" s="1"/>
  <c r="AN660" i="4"/>
  <c r="AN896" i="4"/>
  <c r="AO896" i="4" s="1"/>
  <c r="AP896" i="4" s="1"/>
  <c r="AN1184" i="4"/>
  <c r="AO1184" i="4" s="1"/>
  <c r="AN1333" i="4"/>
  <c r="AN72" i="4"/>
  <c r="AO72" i="4" s="1"/>
  <c r="AN39" i="4"/>
  <c r="AO39" i="4" s="1"/>
  <c r="AN440" i="4"/>
  <c r="AO440" i="4" s="1"/>
  <c r="AN1151" i="4"/>
  <c r="AO1151" i="4" s="1"/>
  <c r="AP1151" i="4" s="1"/>
  <c r="AN543" i="4"/>
  <c r="AO543" i="4" s="1"/>
  <c r="AN172" i="4"/>
  <c r="AN375" i="4"/>
  <c r="AO375" i="4" s="1"/>
  <c r="AN1430" i="4"/>
  <c r="AO1430" i="4" s="1"/>
  <c r="AP1430" i="4" s="1"/>
  <c r="AN78" i="4"/>
  <c r="AO78" i="4" s="1"/>
  <c r="AN303" i="4"/>
  <c r="AO303" i="4" s="1"/>
  <c r="AP303" i="4" s="1"/>
  <c r="AN808" i="4"/>
  <c r="AO808" i="4" s="1"/>
  <c r="AP808" i="4" s="1"/>
  <c r="AN301" i="4"/>
  <c r="AO301" i="4" s="1"/>
  <c r="AN572" i="4"/>
  <c r="AO572" i="4" s="1"/>
  <c r="AP572" i="4" s="1"/>
  <c r="AN130" i="4"/>
  <c r="AO130" i="4" s="1"/>
  <c r="AP130" i="4" s="1"/>
  <c r="AN1691" i="4"/>
  <c r="AO1691" i="4" s="1"/>
  <c r="AP1691" i="4" s="1"/>
  <c r="AN57" i="4"/>
  <c r="AO57" i="4" s="1"/>
  <c r="AP57" i="4" s="1"/>
  <c r="AN1725" i="4"/>
  <c r="AO1725" i="4" s="1"/>
  <c r="AP1725" i="4" s="1"/>
  <c r="AN1246" i="4"/>
  <c r="AO1822" i="4"/>
  <c r="AP1822" i="4" s="1"/>
  <c r="AN1729" i="4"/>
  <c r="AN523" i="4"/>
  <c r="AO1754" i="4"/>
  <c r="AP1754" i="4" s="1"/>
  <c r="AN1044" i="4"/>
  <c r="AO1044" i="4" s="1"/>
  <c r="AP1044" i="4" s="1"/>
  <c r="AN1183" i="4"/>
  <c r="AO1183" i="4" s="1"/>
  <c r="AP1183" i="4" s="1"/>
  <c r="AO1793" i="4"/>
  <c r="AP1793" i="4" s="1"/>
  <c r="AN1564" i="4"/>
  <c r="AO1564" i="4" s="1"/>
  <c r="AP1564" i="4" s="1"/>
  <c r="AN430" i="4"/>
  <c r="AO430" i="4" s="1"/>
  <c r="AP430" i="4" s="1"/>
  <c r="AN818" i="4"/>
  <c r="AO818" i="4" s="1"/>
  <c r="AP818" i="4" s="1"/>
  <c r="AN1160" i="4"/>
  <c r="AO1160" i="4" s="1"/>
  <c r="AP1160" i="4" s="1"/>
  <c r="AN1076" i="4"/>
  <c r="AO1076" i="4" s="1"/>
  <c r="AN1091" i="4"/>
  <c r="AO1091" i="4" s="1"/>
  <c r="AN86" i="4"/>
  <c r="AO86" i="4" s="1"/>
  <c r="AN587" i="4"/>
  <c r="AN1037" i="4"/>
  <c r="AO1037" i="4" s="1"/>
  <c r="AN1681" i="4"/>
  <c r="AO1681" i="4" s="1"/>
  <c r="AN535" i="4"/>
  <c r="AO535" i="4" s="1"/>
  <c r="AN206" i="4"/>
  <c r="AO206" i="4" s="1"/>
  <c r="AN557" i="4"/>
  <c r="AO557" i="4" s="1"/>
  <c r="AP557" i="4" s="1"/>
  <c r="AN493" i="4"/>
  <c r="AO493" i="4" s="1"/>
  <c r="AN1033" i="4"/>
  <c r="AO1033" i="4" s="1"/>
  <c r="AO1747" i="4"/>
  <c r="AP1747" i="4" s="1"/>
  <c r="AN280" i="4"/>
  <c r="AO280" i="4" s="1"/>
  <c r="AO1859" i="4"/>
  <c r="AP1859" i="4" s="1"/>
  <c r="AN1447" i="4"/>
  <c r="AO1447" i="4" s="1"/>
  <c r="AP1447" i="4" s="1"/>
  <c r="AO1867" i="4"/>
  <c r="AP1867" i="4" s="1"/>
  <c r="AO1915" i="4"/>
  <c r="AP1915" i="4" s="1"/>
  <c r="AN657" i="4"/>
  <c r="AO657" i="4" s="1"/>
  <c r="AP657" i="4" s="1"/>
  <c r="AO1876" i="4"/>
  <c r="AP1876" i="4" s="1"/>
  <c r="AN1145" i="4"/>
  <c r="AO1145" i="4" s="1"/>
  <c r="AP1145" i="4" s="1"/>
  <c r="AN1313" i="4"/>
  <c r="AO1313" i="4" s="1"/>
  <c r="AP1313" i="4" s="1"/>
  <c r="AN623" i="4"/>
  <c r="AO623" i="4" s="1"/>
  <c r="AP623" i="4" s="1"/>
  <c r="AN1661" i="4"/>
  <c r="AO1661" i="4" s="1"/>
  <c r="AP1661" i="4" s="1"/>
  <c r="AN1194" i="4"/>
  <c r="AO1194" i="4" s="1"/>
  <c r="AP1194" i="4" s="1"/>
  <c r="AN775" i="4"/>
  <c r="AO775" i="4" s="1"/>
  <c r="AP775" i="4" s="1"/>
  <c r="AN1170" i="4"/>
  <c r="AO1170" i="4" s="1"/>
  <c r="AP1170" i="4" s="1"/>
  <c r="AN704" i="4"/>
  <c r="AO704" i="4" s="1"/>
  <c r="AP704" i="4" s="1"/>
  <c r="AN136" i="4"/>
  <c r="AO136" i="4" s="1"/>
  <c r="AP136" i="4" s="1"/>
  <c r="AN873" i="4"/>
  <c r="AO873" i="4" s="1"/>
  <c r="AP873" i="4" s="1"/>
  <c r="AN747" i="4"/>
  <c r="AO747" i="4" s="1"/>
  <c r="AN916" i="4"/>
  <c r="AO916" i="4" s="1"/>
  <c r="AN190" i="4"/>
  <c r="AO190" i="4" s="1"/>
  <c r="AN469" i="4"/>
  <c r="AO469" i="4" s="1"/>
  <c r="AP469" i="4" s="1"/>
  <c r="AO1878" i="4"/>
  <c r="AP1878" i="4" s="1"/>
  <c r="AN690" i="4"/>
  <c r="AO690" i="4" s="1"/>
  <c r="AP690" i="4" s="1"/>
  <c r="AN549" i="4"/>
  <c r="AO549" i="4" s="1"/>
  <c r="AP549" i="4" s="1"/>
  <c r="AN1585" i="4"/>
  <c r="AO1585" i="4" s="1"/>
  <c r="AP1585" i="4" s="1"/>
  <c r="AO1788" i="4"/>
  <c r="AP1788" i="4" s="1"/>
  <c r="AN14" i="4"/>
  <c r="AO14" i="4" s="1"/>
  <c r="AN202" i="4"/>
  <c r="AO202" i="4" s="1"/>
  <c r="AN1253" i="4"/>
  <c r="AO1253" i="4" s="1"/>
  <c r="AN590" i="4"/>
  <c r="AO590" i="4" s="1"/>
  <c r="AN669" i="4"/>
  <c r="AO669" i="4" s="1"/>
  <c r="AP669" i="4" s="1"/>
  <c r="AN203" i="4"/>
  <c r="AO203" i="4" s="1"/>
  <c r="AP203" i="4" s="1"/>
  <c r="AO1761" i="4"/>
  <c r="AP1761" i="4" s="1"/>
  <c r="AO1898" i="4"/>
  <c r="AP1898" i="4" s="1"/>
  <c r="AN1593" i="4"/>
  <c r="AO1593" i="4" s="1"/>
  <c r="AP1593" i="4" s="1"/>
  <c r="AN1074" i="4"/>
  <c r="AO1074" i="4" s="1"/>
  <c r="AN1615" i="4"/>
  <c r="AO1615" i="4" s="1"/>
  <c r="AP1615" i="4" s="1"/>
  <c r="AN845" i="4"/>
  <c r="AO845" i="4" s="1"/>
  <c r="AP845" i="4" s="1"/>
  <c r="AO1975" i="4"/>
  <c r="AP1975" i="4" s="1"/>
  <c r="AN322" i="4"/>
  <c r="AO322" i="4" s="1"/>
  <c r="AP322" i="4" s="1"/>
  <c r="AN894" i="4"/>
  <c r="AO894" i="4" s="1"/>
  <c r="AP894" i="4" s="1"/>
  <c r="AN1685" i="4"/>
  <c r="AO1685" i="4" s="1"/>
  <c r="AP1685" i="4" s="1"/>
  <c r="AN789" i="4"/>
  <c r="AO789" i="4" s="1"/>
  <c r="AP789" i="4" s="1"/>
  <c r="AN1186" i="4"/>
  <c r="AO1186" i="4" s="1"/>
  <c r="AP1186" i="4" s="1"/>
  <c r="AN700" i="4"/>
  <c r="AO700" i="4" s="1"/>
  <c r="AP700" i="4" s="1"/>
  <c r="AN1484" i="4"/>
  <c r="AO1484" i="4" s="1"/>
  <c r="AP1484" i="4" s="1"/>
  <c r="AO1823" i="4"/>
  <c r="AP1823" i="4" s="1"/>
  <c r="AO1976" i="4"/>
  <c r="AP1976" i="4" s="1"/>
  <c r="AN371" i="4"/>
  <c r="AO371" i="4" s="1"/>
  <c r="AP371" i="4" s="1"/>
  <c r="AN406" i="4"/>
  <c r="AO406" i="4" s="1"/>
  <c r="AP406" i="4" s="1"/>
  <c r="AO1930" i="4"/>
  <c r="AP1930" i="4" s="1"/>
  <c r="AO1837" i="4"/>
  <c r="AP1837" i="4" s="1"/>
  <c r="AN1535" i="4"/>
  <c r="AO1535" i="4" s="1"/>
  <c r="AP1535" i="4" s="1"/>
  <c r="AN1552" i="4"/>
  <c r="AO1552" i="4" s="1"/>
  <c r="AN1384" i="4"/>
  <c r="AO1384" i="4" s="1"/>
  <c r="AN1267" i="4"/>
  <c r="AO1267" i="4" s="1"/>
  <c r="AP1267" i="4" s="1"/>
  <c r="AN1023" i="4"/>
  <c r="AO1023" i="4" s="1"/>
  <c r="AP1023" i="4" s="1"/>
  <c r="AN1181" i="4"/>
  <c r="AO1181" i="4" s="1"/>
  <c r="AP1181" i="4" s="1"/>
  <c r="AN1528" i="4"/>
  <c r="AO1528" i="4" s="1"/>
  <c r="AN1404" i="4"/>
  <c r="AO1404" i="4" s="1"/>
  <c r="AP1404" i="4" s="1"/>
  <c r="AN1417" i="4"/>
  <c r="AO1417" i="4" s="1"/>
  <c r="AN1659" i="4"/>
  <c r="AO1659" i="4" s="1"/>
  <c r="AN118" i="4"/>
  <c r="AO118" i="4" s="1"/>
  <c r="AP118" i="4" s="1"/>
  <c r="AN1286" i="4"/>
  <c r="AO1286" i="4" s="1"/>
  <c r="AP1286" i="4" s="1"/>
  <c r="AO1956" i="4"/>
  <c r="AN282" i="4"/>
  <c r="AO282" i="4" s="1"/>
  <c r="AN918" i="4"/>
  <c r="AO918" i="4" s="1"/>
  <c r="AP918" i="4" s="1"/>
  <c r="AN839" i="4"/>
  <c r="AO839" i="4" s="1"/>
  <c r="AN1399" i="4"/>
  <c r="AO1399" i="4" s="1"/>
  <c r="AP1399" i="4" s="1"/>
  <c r="AN960" i="4"/>
  <c r="AO960" i="4" s="1"/>
  <c r="AP960" i="4" s="1"/>
  <c r="AN329" i="4"/>
  <c r="AO329" i="4" s="1"/>
  <c r="AP329" i="4" s="1"/>
  <c r="AN849" i="4"/>
  <c r="AO849" i="4" s="1"/>
  <c r="AP849" i="4" s="1"/>
  <c r="AN219" i="4"/>
  <c r="AO219" i="4" s="1"/>
  <c r="AN264" i="4"/>
  <c r="AO264" i="4" s="1"/>
  <c r="AP264" i="4" s="1"/>
  <c r="AN1316" i="4"/>
  <c r="AO1316" i="4" s="1"/>
  <c r="AP1316" i="4" s="1"/>
  <c r="AN532" i="4"/>
  <c r="AO532" i="4" s="1"/>
  <c r="AN686" i="4"/>
  <c r="AO686" i="4" s="1"/>
  <c r="AP686" i="4" s="1"/>
  <c r="AO1977" i="4"/>
  <c r="AP1977" i="4" s="1"/>
  <c r="AN411" i="4"/>
  <c r="AO411" i="4" s="1"/>
  <c r="AP411" i="4" s="1"/>
  <c r="AO1882" i="4"/>
  <c r="AP1882" i="4" s="1"/>
  <c r="AN1442" i="4"/>
  <c r="AO1442" i="4" s="1"/>
  <c r="AP1442" i="4" s="1"/>
  <c r="AN1271" i="4"/>
  <c r="AO1271" i="4" s="1"/>
  <c r="AP1271" i="4" s="1"/>
  <c r="AO1870" i="4"/>
  <c r="AP1870" i="4" s="1"/>
  <c r="AO1985" i="4"/>
  <c r="AP1985" i="4" s="1"/>
  <c r="AN1503" i="4"/>
  <c r="AO1503" i="4" s="1"/>
  <c r="AP1503" i="4" s="1"/>
  <c r="AO1955" i="4"/>
  <c r="AP1955" i="4" s="1"/>
  <c r="AN964" i="4"/>
  <c r="AO964" i="4" s="1"/>
  <c r="AP964" i="4" s="1"/>
  <c r="AN991" i="4"/>
  <c r="AO991" i="4" s="1"/>
  <c r="AP991" i="4" s="1"/>
  <c r="AN213" i="4"/>
  <c r="AO213" i="4" s="1"/>
  <c r="AP213" i="4" s="1"/>
  <c r="AN1386" i="4"/>
  <c r="AO1386" i="4" s="1"/>
  <c r="AP1386" i="4" s="1"/>
  <c r="AN1457" i="4"/>
  <c r="AO1457" i="4" s="1"/>
  <c r="AP1457" i="4" s="1"/>
  <c r="AO1802" i="4"/>
  <c r="AP1802" i="4" s="1"/>
  <c r="AO1816" i="4"/>
  <c r="AP1816" i="4" s="1"/>
  <c r="AO1959" i="4"/>
  <c r="AP1959" i="4" s="1"/>
  <c r="AN1135" i="4"/>
  <c r="AO1135" i="4" s="1"/>
  <c r="AP1135" i="4" s="1"/>
  <c r="AN431" i="4"/>
  <c r="AO431" i="4" s="1"/>
  <c r="AP431" i="4" s="1"/>
  <c r="AN341" i="4"/>
  <c r="AO341" i="4" s="1"/>
  <c r="AP341" i="4" s="1"/>
  <c r="AN96" i="4"/>
  <c r="AO96" i="4" s="1"/>
  <c r="AN146" i="4"/>
  <c r="AO146" i="4" s="1"/>
  <c r="AN494" i="4"/>
  <c r="AO494" i="4" s="1"/>
  <c r="AN268" i="4"/>
  <c r="AO268" i="4" s="1"/>
  <c r="AP268" i="4" s="1"/>
  <c r="AN599" i="4"/>
  <c r="AO599" i="4" s="1"/>
  <c r="AN1734" i="4"/>
  <c r="AO1734" i="4" s="1"/>
  <c r="AP1734" i="4" s="1"/>
  <c r="AN258" i="4"/>
  <c r="AO258" i="4" s="1"/>
  <c r="AP258" i="4" s="1"/>
  <c r="AN289" i="4"/>
  <c r="AO289" i="4" s="1"/>
  <c r="AN939" i="4"/>
  <c r="AO939" i="4" s="1"/>
  <c r="AP939" i="4" s="1"/>
  <c r="AN506" i="4"/>
  <c r="AO506" i="4" s="1"/>
  <c r="AO1818" i="4"/>
  <c r="AN1142" i="4"/>
  <c r="AO1142" i="4" s="1"/>
  <c r="AN355" i="4"/>
  <c r="AO355" i="4" s="1"/>
  <c r="AN1237" i="4"/>
  <c r="AO1237" i="4" s="1"/>
  <c r="AP1237" i="4" s="1"/>
  <c r="AN1606" i="4"/>
  <c r="AO1606" i="4" s="1"/>
  <c r="AP1606" i="4" s="1"/>
  <c r="AO1916" i="4"/>
  <c r="AP1916" i="4" s="1"/>
  <c r="AN1481" i="4"/>
  <c r="AO1481" i="4" s="1"/>
  <c r="AP1481" i="4" s="1"/>
  <c r="AN1393" i="4"/>
  <c r="AO1393" i="4" s="1"/>
  <c r="AN1217" i="4"/>
  <c r="AO1217" i="4" s="1"/>
  <c r="AP1217" i="4" s="1"/>
  <c r="AN399" i="4"/>
  <c r="AO399" i="4" s="1"/>
  <c r="AP399" i="4" s="1"/>
  <c r="AN1247" i="4"/>
  <c r="AO1247" i="4" s="1"/>
  <c r="AP1247" i="4" s="1"/>
  <c r="AN671" i="4"/>
  <c r="AO671" i="4" s="1"/>
  <c r="AP671" i="4" s="1"/>
  <c r="AN1660" i="4"/>
  <c r="AO1660" i="4" s="1"/>
  <c r="AP1660" i="4" s="1"/>
  <c r="AO1889" i="4"/>
  <c r="AP1889" i="4" s="1"/>
  <c r="AN513" i="4"/>
  <c r="AO513" i="4" s="1"/>
  <c r="AN306" i="4"/>
  <c r="AO306" i="4" s="1"/>
  <c r="AN1265" i="4"/>
  <c r="AO1265" i="4" s="1"/>
  <c r="AN857" i="4"/>
  <c r="AO857" i="4" s="1"/>
  <c r="AN869" i="4"/>
  <c r="AO869" i="4" s="1"/>
  <c r="AN758" i="4"/>
  <c r="AO758" i="4" s="1"/>
  <c r="AN1609" i="4"/>
  <c r="AO1609" i="4" s="1"/>
  <c r="AP1609" i="4" s="1"/>
  <c r="AN521" i="4"/>
  <c r="AO521" i="4" s="1"/>
  <c r="AP521" i="4" s="1"/>
  <c r="AN1390" i="4"/>
  <c r="AO1390" i="4" s="1"/>
  <c r="AN188" i="4"/>
  <c r="AO1782" i="4"/>
  <c r="AN678" i="4"/>
  <c r="AN1721" i="4"/>
  <c r="AN628" i="4"/>
  <c r="AO628" i="4" s="1"/>
  <c r="AP628" i="4" s="1"/>
  <c r="AN1041" i="4"/>
  <c r="AO1041" i="4" s="1"/>
  <c r="AP1041" i="4" s="1"/>
  <c r="AN1377" i="4"/>
  <c r="AO1377" i="4" s="1"/>
  <c r="AN307" i="4"/>
  <c r="AO307" i="4" s="1"/>
  <c r="AP307" i="4" s="1"/>
  <c r="AN1463" i="4"/>
  <c r="AO1463" i="4" s="1"/>
  <c r="AP1463" i="4" s="1"/>
  <c r="AN1139" i="4"/>
  <c r="AO1139" i="4" s="1"/>
  <c r="AP1139" i="4" s="1"/>
  <c r="AN437" i="4"/>
  <c r="AO437" i="4" s="1"/>
  <c r="AP437" i="4" s="1"/>
  <c r="AN1549" i="4"/>
  <c r="AO1549" i="4" s="1"/>
  <c r="AP1549" i="4" s="1"/>
  <c r="AN1520" i="4"/>
  <c r="AO1520" i="4" s="1"/>
  <c r="AP1520" i="4" s="1"/>
  <c r="AN853" i="4"/>
  <c r="AN1679" i="4"/>
  <c r="AO1679" i="4" s="1"/>
  <c r="AP1679" i="4" s="1"/>
  <c r="AN1089" i="4"/>
  <c r="AO1089" i="4" s="1"/>
  <c r="AP1089" i="4" s="1"/>
  <c r="AN457" i="4"/>
  <c r="AO457" i="4" s="1"/>
  <c r="AP457" i="4" s="1"/>
  <c r="AN772" i="4"/>
  <c r="AO772" i="4" s="1"/>
  <c r="AP772" i="4" s="1"/>
  <c r="AN1405" i="4"/>
  <c r="AO1405" i="4" s="1"/>
  <c r="AP1405" i="4" s="1"/>
  <c r="AN717" i="4"/>
  <c r="AO717" i="4" s="1"/>
  <c r="AP717" i="4" s="1"/>
  <c r="AN1713" i="4"/>
  <c r="AO1713" i="4" s="1"/>
  <c r="AP1713" i="4" s="1"/>
  <c r="AN1662" i="4"/>
  <c r="AO1662" i="4" s="1"/>
  <c r="AP1662" i="4" s="1"/>
  <c r="AN585" i="4"/>
  <c r="AO585" i="4" s="1"/>
  <c r="AP585" i="4" s="1"/>
  <c r="AN1366" i="4"/>
  <c r="AO1366" i="4" s="1"/>
  <c r="AP1366" i="4" s="1"/>
  <c r="AN854" i="4"/>
  <c r="AO854" i="4" s="1"/>
  <c r="AN719" i="4"/>
  <c r="AO719" i="4" s="1"/>
  <c r="AN856" i="4"/>
  <c r="AO856" i="4" s="1"/>
  <c r="AN452" i="4"/>
  <c r="AO452" i="4" s="1"/>
  <c r="AN134" i="4"/>
  <c r="AO134" i="4" s="1"/>
  <c r="AN1178" i="4"/>
  <c r="AO1178" i="4" s="1"/>
  <c r="AP1178" i="4" s="1"/>
  <c r="AN194" i="4"/>
  <c r="AO194" i="4" s="1"/>
  <c r="AN1308" i="4"/>
  <c r="AO1308" i="4" s="1"/>
  <c r="AP1308" i="4" s="1"/>
  <c r="AN884" i="4"/>
  <c r="AO884" i="4" s="1"/>
  <c r="AN461" i="4"/>
  <c r="AO461" i="4" s="1"/>
  <c r="AP461" i="4" s="1"/>
  <c r="AO1897" i="4"/>
  <c r="AP1897" i="4" s="1"/>
  <c r="AN234" i="4"/>
  <c r="AO234" i="4" s="1"/>
  <c r="AP234" i="4" s="1"/>
  <c r="AN1231" i="4"/>
  <c r="AO1231" i="4" s="1"/>
  <c r="AN1628" i="4"/>
  <c r="AO1628" i="4" s="1"/>
  <c r="AP1628" i="4" s="1"/>
  <c r="AN1175" i="4"/>
  <c r="AO1175" i="4" s="1"/>
  <c r="AP1175" i="4" s="1"/>
  <c r="AN1387" i="4"/>
  <c r="AO1387" i="4" s="1"/>
  <c r="AP1387" i="4" s="1"/>
  <c r="AN1460" i="4"/>
  <c r="AO1460" i="4" s="1"/>
  <c r="AP1460" i="4" s="1"/>
  <c r="AN914" i="4"/>
  <c r="AO914" i="4" s="1"/>
  <c r="AP914" i="4" s="1"/>
  <c r="AN680" i="4"/>
  <c r="AO680" i="4" s="1"/>
  <c r="AP680" i="4" s="1"/>
  <c r="AO1845" i="4"/>
  <c r="AP1845" i="4" s="1"/>
  <c r="AN766" i="4"/>
  <c r="AO766" i="4" s="1"/>
  <c r="AP766" i="4" s="1"/>
  <c r="AN115" i="4"/>
  <c r="AO115" i="4" s="1"/>
  <c r="AP115" i="4" s="1"/>
  <c r="AO1819" i="4"/>
  <c r="AP1819" i="4" s="1"/>
  <c r="AN1577" i="4"/>
  <c r="AO1577" i="4" s="1"/>
  <c r="AP1577" i="4" s="1"/>
  <c r="AN337" i="4"/>
  <c r="AO337" i="4" s="1"/>
  <c r="AN347" i="4"/>
  <c r="AO347" i="4" s="1"/>
  <c r="AN782" i="4"/>
  <c r="AO782" i="4" s="1"/>
  <c r="AP782" i="4" s="1"/>
  <c r="AN575" i="4"/>
  <c r="AO575" i="4" s="1"/>
  <c r="AN936" i="4"/>
  <c r="AO936" i="4" s="1"/>
  <c r="AP936" i="4" s="1"/>
  <c r="AN1300" i="4"/>
  <c r="AO1300" i="4" s="1"/>
  <c r="AN868" i="4"/>
  <c r="AO868" i="4" s="1"/>
  <c r="AN273" i="4"/>
  <c r="AO273" i="4" s="1"/>
  <c r="AP273" i="4" s="1"/>
  <c r="AN992" i="4"/>
  <c r="AO992" i="4" s="1"/>
  <c r="AN369" i="4"/>
  <c r="AO369" i="4" s="1"/>
  <c r="AP369" i="4" s="1"/>
  <c r="AN1521" i="4"/>
  <c r="AO1521" i="4" s="1"/>
  <c r="AN55" i="4"/>
  <c r="AO55" i="4" s="1"/>
  <c r="AO1851" i="4"/>
  <c r="AP1851" i="4" s="1"/>
  <c r="AN477" i="4"/>
  <c r="AO477" i="4" s="1"/>
  <c r="AP477" i="4" s="1"/>
  <c r="AN247" i="4"/>
  <c r="AO247" i="4" s="1"/>
  <c r="AN1057" i="4"/>
  <c r="AO1057" i="4" s="1"/>
  <c r="AP1057" i="4" s="1"/>
  <c r="AO1748" i="4"/>
  <c r="AP1748" i="4" s="1"/>
  <c r="AN1002" i="4"/>
  <c r="AO1002" i="4" s="1"/>
  <c r="AP1002" i="4" s="1"/>
  <c r="AO1814" i="4"/>
  <c r="AP1814" i="4" s="1"/>
  <c r="AO1949" i="4"/>
  <c r="AP1949" i="4" s="1"/>
  <c r="AO1799" i="4"/>
  <c r="AP1799" i="4" s="1"/>
  <c r="AN1471" i="4"/>
  <c r="AO1471" i="4" s="1"/>
  <c r="AP1471" i="4" s="1"/>
  <c r="AO1875" i="4"/>
  <c r="AP1875" i="4" s="1"/>
  <c r="AO1784" i="4"/>
  <c r="AP1784" i="4" s="1"/>
  <c r="AN1542" i="4"/>
  <c r="AO1542" i="4" s="1"/>
  <c r="AP1542" i="4" s="1"/>
  <c r="AN811" i="4"/>
  <c r="AO811" i="4" s="1"/>
  <c r="AP811" i="4" s="1"/>
  <c r="AN1320" i="4"/>
  <c r="AO1320" i="4" s="1"/>
  <c r="AP1320" i="4" s="1"/>
  <c r="AN1450" i="4"/>
  <c r="AO1450" i="4" s="1"/>
  <c r="AP1450" i="4" s="1"/>
  <c r="AN541" i="4"/>
  <c r="AO541" i="4" s="1"/>
  <c r="AN1153" i="4"/>
  <c r="AO1153" i="4" s="1"/>
  <c r="AN1163" i="4"/>
  <c r="AO1163" i="4" s="1"/>
  <c r="AP1163" i="4" s="1"/>
  <c r="AN10" i="4"/>
  <c r="AO10" i="4" s="1"/>
  <c r="AP10" i="4" s="1"/>
  <c r="AN1007" i="4"/>
  <c r="AO1007" i="4" s="1"/>
  <c r="AP1007" i="4" s="1"/>
  <c r="AN1478" i="4"/>
  <c r="AO1478" i="4" s="1"/>
  <c r="AN1550" i="4"/>
  <c r="AO1550" i="4" s="1"/>
  <c r="AN1235" i="4"/>
  <c r="AO1235" i="4" s="1"/>
  <c r="AP1235" i="4" s="1"/>
  <c r="AN1059" i="4"/>
  <c r="AN850" i="4"/>
  <c r="AO850" i="4" s="1"/>
  <c r="AP850" i="4" s="1"/>
  <c r="AN746" i="4"/>
  <c r="AO746" i="4" s="1"/>
  <c r="AN1214" i="4"/>
  <c r="AO1214" i="4" s="1"/>
  <c r="AP1214" i="4" s="1"/>
  <c r="AN996" i="4"/>
  <c r="AO996" i="4" s="1"/>
  <c r="AP996" i="4" s="1"/>
  <c r="AN1547" i="4"/>
  <c r="AO1547" i="4" s="1"/>
  <c r="AP1547" i="4" s="1"/>
  <c r="AN976" i="4"/>
  <c r="AO976" i="4" s="1"/>
  <c r="AP976" i="4" s="1"/>
  <c r="AN25" i="4"/>
  <c r="AO25" i="4" s="1"/>
  <c r="AP25" i="4" s="1"/>
  <c r="AN79" i="4"/>
  <c r="AO79" i="4" s="1"/>
  <c r="AN82" i="4"/>
  <c r="AO82" i="4" s="1"/>
  <c r="AP82" i="4" s="1"/>
  <c r="AN1555" i="4"/>
  <c r="AO1555" i="4" s="1"/>
  <c r="AP1555" i="4" s="1"/>
  <c r="AN226" i="4"/>
  <c r="AO226" i="4" s="1"/>
  <c r="AP226" i="4" s="1"/>
  <c r="AN1225" i="4"/>
  <c r="AO1225" i="4" s="1"/>
  <c r="AP1225" i="4" s="1"/>
  <c r="AN1094" i="4"/>
  <c r="AO1094" i="4" s="1"/>
  <c r="AP1094" i="4" s="1"/>
  <c r="AN65" i="4"/>
  <c r="AO65" i="4" s="1"/>
  <c r="AP65" i="4" s="1"/>
  <c r="AO1891" i="4"/>
  <c r="AP1891" i="4" s="1"/>
  <c r="AO1984" i="4"/>
  <c r="AP1984" i="4" s="1"/>
  <c r="AO1919" i="4"/>
  <c r="AP1919" i="4" s="1"/>
  <c r="AO1769" i="4"/>
  <c r="AP1769" i="4" s="1"/>
  <c r="AO1751" i="4"/>
  <c r="AP1751" i="4" s="1"/>
  <c r="AN455" i="4"/>
  <c r="AO455" i="4" s="1"/>
  <c r="AP455" i="4" s="1"/>
  <c r="AN632" i="4"/>
  <c r="AO632" i="4" s="1"/>
  <c r="AP632" i="4" s="1"/>
  <c r="AN1243" i="4"/>
  <c r="AO1243" i="4" s="1"/>
  <c r="AP1243" i="4" s="1"/>
  <c r="AN465" i="4"/>
  <c r="AO465" i="4" s="1"/>
  <c r="AN910" i="4"/>
  <c r="AO910" i="4" s="1"/>
  <c r="AN212" i="4"/>
  <c r="AO212" i="4" s="1"/>
  <c r="AN941" i="4"/>
  <c r="AO941" i="4" s="1"/>
  <c r="AN805" i="4"/>
  <c r="AO805" i="4" s="1"/>
  <c r="AN1273" i="4"/>
  <c r="AO1273" i="4" s="1"/>
  <c r="AN161" i="4"/>
  <c r="AO161" i="4" s="1"/>
  <c r="AP161" i="4" s="1"/>
  <c r="AN554" i="4"/>
  <c r="AO554" i="4" s="1"/>
  <c r="AN1154" i="4"/>
  <c r="AO1154" i="4" s="1"/>
  <c r="AN116" i="4"/>
  <c r="AN1489" i="4"/>
  <c r="AO1489" i="4" s="1"/>
  <c r="AP1489" i="4" s="1"/>
  <c r="AN1671" i="4"/>
  <c r="AO1671" i="4" s="1"/>
  <c r="AP1671" i="4" s="1"/>
  <c r="AN1431" i="4"/>
  <c r="AO1431" i="4" s="1"/>
  <c r="AP1431" i="4" s="1"/>
  <c r="AN125" i="4"/>
  <c r="AO125" i="4" s="1"/>
  <c r="AN556" i="4"/>
  <c r="AO556" i="4" s="1"/>
  <c r="AN1177" i="4"/>
  <c r="AO1177" i="4" s="1"/>
  <c r="AP1177" i="4" s="1"/>
  <c r="AO1779" i="4"/>
  <c r="AP1779" i="4" s="1"/>
  <c r="AN424" i="4"/>
  <c r="AO424" i="4" s="1"/>
  <c r="AP424" i="4" s="1"/>
  <c r="AO1774" i="4"/>
  <c r="AP1774" i="4" s="1"/>
  <c r="AO1993" i="4"/>
  <c r="AP1993" i="4" s="1"/>
  <c r="AN1195" i="4"/>
  <c r="AO1195" i="4" s="1"/>
  <c r="AP1195" i="4" s="1"/>
  <c r="AO1864" i="4"/>
  <c r="AP1864" i="4" s="1"/>
  <c r="AN1700" i="4"/>
  <c r="AO1700" i="4" s="1"/>
  <c r="AP1700" i="4" s="1"/>
  <c r="AO1826" i="4"/>
  <c r="AP1826" i="4" s="1"/>
  <c r="AO1808" i="4"/>
  <c r="AP1808" i="4" s="1"/>
  <c r="AN1530" i="4"/>
  <c r="AO1530" i="4" s="1"/>
  <c r="AP1530" i="4" s="1"/>
  <c r="AN466" i="4"/>
  <c r="AO466" i="4" s="1"/>
  <c r="AP466" i="4" s="1"/>
  <c r="AN123" i="4"/>
  <c r="AO123" i="4" s="1"/>
  <c r="AP123" i="4" s="1"/>
  <c r="AN528" i="4"/>
  <c r="AO528" i="4" s="1"/>
  <c r="AN1368" i="4"/>
  <c r="AO1368" i="4" s="1"/>
  <c r="AP1368" i="4" s="1"/>
  <c r="AN401" i="4"/>
  <c r="AN108" i="4"/>
  <c r="AO108" i="4" s="1"/>
  <c r="AP108" i="4" s="1"/>
  <c r="AN959" i="4"/>
  <c r="AO959" i="4" s="1"/>
  <c r="AN814" i="4"/>
  <c r="AO814" i="4" s="1"/>
  <c r="AN578" i="4"/>
  <c r="AO578" i="4" s="1"/>
  <c r="AP578" i="4" s="1"/>
  <c r="AN314" i="4"/>
  <c r="AO314" i="4" s="1"/>
  <c r="AP314" i="4" s="1"/>
  <c r="AN151" i="4"/>
  <c r="AO151" i="4" s="1"/>
  <c r="AP151" i="4" s="1"/>
  <c r="AN615" i="4"/>
  <c r="AO615" i="4" s="1"/>
  <c r="AP615" i="4" s="1"/>
  <c r="AN1626" i="4"/>
  <c r="AO1626" i="4" s="1"/>
  <c r="AP1626" i="4" s="1"/>
  <c r="AN516" i="4"/>
  <c r="AO516" i="4" s="1"/>
  <c r="AN908" i="4"/>
  <c r="AO908" i="4" s="1"/>
  <c r="AP908" i="4" s="1"/>
  <c r="AN1391" i="4"/>
  <c r="AO1391" i="4" s="1"/>
  <c r="AP1391" i="4" s="1"/>
  <c r="AN269" i="4"/>
  <c r="AO269" i="4" s="1"/>
  <c r="AP269" i="4" s="1"/>
  <c r="AN69" i="4"/>
  <c r="AO69" i="4" s="1"/>
  <c r="AP69" i="4" s="1"/>
  <c r="AN722" i="4"/>
  <c r="AO722" i="4" s="1"/>
  <c r="AN302" i="4"/>
  <c r="AO302" i="4" s="1"/>
  <c r="AN435" i="4"/>
  <c r="AO435" i="4" s="1"/>
  <c r="AP435" i="4" s="1"/>
  <c r="AN357" i="4"/>
  <c r="AO357" i="4" s="1"/>
  <c r="AP357" i="4" s="1"/>
  <c r="AN184" i="4"/>
  <c r="AO184" i="4" s="1"/>
  <c r="AN679" i="4"/>
  <c r="AO679" i="4" s="1"/>
  <c r="AP679" i="4" s="1"/>
  <c r="AN1650" i="4"/>
  <c r="AO1650" i="4" s="1"/>
  <c r="AP1650" i="4" s="1"/>
  <c r="AN408" i="4"/>
  <c r="AO408" i="4" s="1"/>
  <c r="AP408" i="4" s="1"/>
  <c r="AN142" i="4"/>
  <c r="AO142" i="4" s="1"/>
  <c r="AP142" i="4" s="1"/>
  <c r="AN1545" i="4"/>
  <c r="AO1545" i="4" s="1"/>
  <c r="AP1545" i="4" s="1"/>
  <c r="AN601" i="4"/>
  <c r="AN250" i="4"/>
  <c r="AO250" i="4" s="1"/>
  <c r="AP250" i="4" s="1"/>
  <c r="AN1077" i="4"/>
  <c r="AO1077" i="4" s="1"/>
  <c r="AP1077" i="4" s="1"/>
  <c r="AN1612" i="4"/>
  <c r="AN261" i="4"/>
  <c r="AO261" i="4" s="1"/>
  <c r="AP261" i="4" s="1"/>
  <c r="AN1529" i="4"/>
  <c r="AO1529" i="4" s="1"/>
  <c r="AP1529" i="4" s="1"/>
  <c r="AN229" i="4"/>
  <c r="AO229" i="4" s="1"/>
  <c r="AN1332" i="4"/>
  <c r="AO1332" i="4" s="1"/>
  <c r="AO1842" i="4"/>
  <c r="AP1842" i="4" s="1"/>
  <c r="AN446" i="4"/>
  <c r="AO446" i="4" s="1"/>
  <c r="AN951" i="4"/>
  <c r="AO951" i="4" s="1"/>
  <c r="AN158" i="4"/>
  <c r="AO158" i="4" s="1"/>
  <c r="AP158" i="4" s="1"/>
  <c r="AN1106" i="4"/>
  <c r="AO1106" i="4" s="1"/>
  <c r="AP1106" i="4" s="1"/>
  <c r="AN1574" i="4"/>
  <c r="AO1574" i="4" s="1"/>
  <c r="AP1574" i="4" s="1"/>
  <c r="AN378" i="4"/>
  <c r="AO378" i="4" s="1"/>
  <c r="AN1001" i="4"/>
  <c r="AO1001" i="4" s="1"/>
  <c r="AN62" i="4"/>
  <c r="AO62" i="4" s="1"/>
  <c r="AN242" i="4"/>
  <c r="AO242" i="4" s="1"/>
  <c r="AP242" i="4" s="1"/>
  <c r="AN1223" i="4"/>
  <c r="AO1223" i="4" s="1"/>
  <c r="AP1223" i="4" s="1"/>
  <c r="AN1643" i="4"/>
  <c r="AO1643" i="4" s="1"/>
  <c r="AP1643" i="4" s="1"/>
  <c r="AN275" i="4"/>
  <c r="AO275" i="4" s="1"/>
  <c r="AP275" i="4" s="1"/>
  <c r="AN837" i="4"/>
  <c r="AO837" i="4" s="1"/>
  <c r="AP837" i="4" s="1"/>
  <c r="AN1576" i="4"/>
  <c r="AO1576" i="4" s="1"/>
  <c r="AN950" i="4"/>
  <c r="AO950" i="4" s="1"/>
  <c r="AN954" i="4"/>
  <c r="AO954" i="4" s="1"/>
  <c r="AP954" i="4" s="1"/>
  <c r="AN1518" i="4"/>
  <c r="AO1518" i="4" s="1"/>
  <c r="AP1518" i="4" s="1"/>
  <c r="AN762" i="4"/>
  <c r="AO762" i="4" s="1"/>
  <c r="AP762" i="4" s="1"/>
  <c r="AN1680" i="4"/>
  <c r="AO1680" i="4" s="1"/>
  <c r="AP1680" i="4" s="1"/>
  <c r="AN525" i="4"/>
  <c r="AO525" i="4" s="1"/>
  <c r="AP525" i="4" s="1"/>
  <c r="AN1230" i="4"/>
  <c r="AN244" i="4"/>
  <c r="AO244" i="4" s="1"/>
  <c r="AP244" i="4" s="1"/>
  <c r="AN1688" i="4"/>
  <c r="AN1637" i="4"/>
  <c r="AO1637" i="4" s="1"/>
  <c r="AP1637" i="4" s="1"/>
  <c r="AN499" i="4"/>
  <c r="AO499" i="4" s="1"/>
  <c r="AP499" i="4" s="1"/>
  <c r="AN345" i="4"/>
  <c r="AO345" i="4" s="1"/>
  <c r="AP345" i="4" s="1"/>
  <c r="AO1895" i="4"/>
  <c r="AP1895" i="4" s="1"/>
  <c r="AN131" i="4"/>
  <c r="AO131" i="4" s="1"/>
  <c r="AP131" i="4" s="1"/>
  <c r="AN1152" i="4"/>
  <c r="AO1152" i="4" s="1"/>
  <c r="AP1152" i="4" s="1"/>
  <c r="AN780" i="4"/>
  <c r="AO780" i="4" s="1"/>
  <c r="AP780" i="4" s="1"/>
  <c r="AO1964" i="4"/>
  <c r="AP1964" i="4" s="1"/>
  <c r="AO1776" i="4"/>
  <c r="AN1567" i="4"/>
  <c r="AO1567" i="4" s="1"/>
  <c r="AP1567" i="4" s="1"/>
  <c r="AN95" i="4"/>
  <c r="AO95" i="4" s="1"/>
  <c r="AN838" i="4"/>
  <c r="AO838" i="4" s="1"/>
  <c r="AN756" i="4"/>
  <c r="AO756" i="4" s="1"/>
  <c r="AP756" i="4" s="1"/>
  <c r="AN550" i="4"/>
  <c r="AO550" i="4" s="1"/>
  <c r="AP550" i="4" s="1"/>
  <c r="AN38" i="4"/>
  <c r="AO38" i="4" s="1"/>
  <c r="AN45" i="4"/>
  <c r="AO45" i="4" s="1"/>
  <c r="AN1584" i="4"/>
  <c r="AO1584" i="4" s="1"/>
  <c r="AP1584" i="4" s="1"/>
  <c r="AN507" i="4"/>
  <c r="AN1598" i="4"/>
  <c r="AN400" i="4"/>
  <c r="AO400" i="4" s="1"/>
  <c r="AN1355" i="4"/>
  <c r="AO1355" i="4" s="1"/>
  <c r="AP1355" i="4" s="1"/>
  <c r="AO1980" i="4"/>
  <c r="AP1980" i="4" s="1"/>
  <c r="AN1124" i="4"/>
  <c r="AO1124" i="4" s="1"/>
  <c r="AP1124" i="4" s="1"/>
  <c r="AN651" i="4"/>
  <c r="AO651" i="4" s="1"/>
  <c r="AP651" i="4" s="1"/>
  <c r="AN617" i="4"/>
  <c r="AO617" i="4" s="1"/>
  <c r="AO1998" i="4"/>
  <c r="AN313" i="4"/>
  <c r="AO313" i="4" s="1"/>
  <c r="AP313" i="4" s="1"/>
  <c r="AN328" i="4"/>
  <c r="AN786" i="4"/>
  <c r="AN1132" i="4"/>
  <c r="AO1132" i="4" s="1"/>
  <c r="AP1132" i="4" s="1"/>
  <c r="AN442" i="4"/>
  <c r="AO442" i="4" s="1"/>
  <c r="AP442" i="4" s="1"/>
  <c r="AO1997" i="4"/>
  <c r="AP1997" i="4" s="1"/>
  <c r="AN1346" i="4"/>
  <c r="AO1346" i="4" s="1"/>
  <c r="AP1346" i="4" s="1"/>
  <c r="AN1216" i="4"/>
  <c r="AO1216" i="4" s="1"/>
  <c r="AP1216" i="4" s="1"/>
  <c r="AO1825" i="4"/>
  <c r="AP1825" i="4" s="1"/>
  <c r="AN305" i="4"/>
  <c r="AO305" i="4" s="1"/>
  <c r="AP305" i="4" s="1"/>
  <c r="AN807" i="4"/>
  <c r="AO807" i="4" s="1"/>
  <c r="AP807" i="4" s="1"/>
  <c r="AN1110" i="4"/>
  <c r="AO1110" i="4" s="1"/>
  <c r="AP1110" i="4" s="1"/>
  <c r="AO1804" i="4"/>
  <c r="AP1804" i="4" s="1"/>
  <c r="AN969" i="4"/>
  <c r="AO969" i="4" s="1"/>
  <c r="AP969" i="4" s="1"/>
  <c r="AN1703" i="4"/>
  <c r="AO1703" i="4" s="1"/>
  <c r="AP1703" i="4" s="1"/>
  <c r="AN489" i="4"/>
  <c r="AO489" i="4" s="1"/>
  <c r="AP489" i="4" s="1"/>
  <c r="AN526" i="4"/>
  <c r="AO526" i="4" s="1"/>
  <c r="AP526" i="4" s="1"/>
  <c r="AN240" i="4"/>
  <c r="AO240" i="4" s="1"/>
  <c r="AP240" i="4" s="1"/>
  <c r="AN1646" i="4"/>
  <c r="AO1646" i="4" s="1"/>
  <c r="AP1646" i="4" s="1"/>
  <c r="AN831" i="4"/>
  <c r="AO831" i="4" s="1"/>
  <c r="AP831" i="4" s="1"/>
  <c r="AN179" i="4"/>
  <c r="AO179" i="4" s="1"/>
  <c r="AP179" i="4" s="1"/>
  <c r="AN1383" i="4"/>
  <c r="AO1383" i="4" s="1"/>
  <c r="AP1383" i="4" s="1"/>
  <c r="AN1047" i="4"/>
  <c r="AO1047" i="4" s="1"/>
  <c r="AP1047" i="4" s="1"/>
  <c r="AN731" i="4"/>
  <c r="AO731" i="4" s="1"/>
  <c r="AP731" i="4" s="1"/>
  <c r="AO1872" i="4"/>
  <c r="AP1872" i="4" s="1"/>
  <c r="AO1848" i="4"/>
  <c r="AP1848" i="4" s="1"/>
  <c r="AN1698" i="4"/>
  <c r="AO1698" i="4" s="1"/>
  <c r="AP1698" i="4" s="1"/>
  <c r="AN66" i="4"/>
  <c r="AO66" i="4" s="1"/>
  <c r="AN186" i="4"/>
  <c r="AO186" i="4" s="1"/>
  <c r="AN1309" i="4"/>
  <c r="AO1309" i="4" s="1"/>
  <c r="AN1022" i="4"/>
  <c r="AO1022" i="4" s="1"/>
  <c r="AN1104" i="4"/>
  <c r="AO1104" i="4" s="1"/>
  <c r="AP1104" i="4" s="1"/>
  <c r="AN1623" i="4"/>
  <c r="AO1623" i="4" s="1"/>
  <c r="AN1239" i="4"/>
  <c r="AO1239" i="4" s="1"/>
  <c r="AP1239" i="4" s="1"/>
  <c r="AN544" i="4"/>
  <c r="AO544" i="4" s="1"/>
  <c r="AP544" i="4" s="1"/>
  <c r="AN1131" i="4"/>
  <c r="AO1131" i="4" s="1"/>
  <c r="AP1131" i="4" s="1"/>
  <c r="AN645" i="4"/>
  <c r="AO645" i="4" s="1"/>
  <c r="AN164" i="4"/>
  <c r="AO164" i="4" s="1"/>
  <c r="AN1338" i="4"/>
  <c r="AO1338" i="4" s="1"/>
  <c r="AN1236" i="4"/>
  <c r="AO1236" i="4" s="1"/>
  <c r="AP1236" i="4" s="1"/>
  <c r="AN485" i="4"/>
  <c r="AO485" i="4" s="1"/>
  <c r="AP485" i="4" s="1"/>
  <c r="AN1592" i="4"/>
  <c r="AO1592" i="4" s="1"/>
  <c r="AP1592" i="4" s="1"/>
  <c r="AN1619" i="4"/>
  <c r="AO1619" i="4" s="1"/>
  <c r="AP1619" i="4" s="1"/>
  <c r="AN1642" i="4"/>
  <c r="AO1642" i="4" s="1"/>
  <c r="AP1642" i="4" s="1"/>
  <c r="AN885" i="4"/>
  <c r="AO885" i="4" s="1"/>
  <c r="AP885" i="4" s="1"/>
  <c r="AO1742" i="4"/>
  <c r="AP1742" i="4" s="1"/>
  <c r="AN870" i="4"/>
  <c r="AO870" i="4" s="1"/>
  <c r="AP870" i="4" s="1"/>
  <c r="AN1403" i="4"/>
  <c r="AO1403" i="4" s="1"/>
  <c r="AP1403" i="4" s="1"/>
  <c r="AN1594" i="4"/>
  <c r="AO1594" i="4" s="1"/>
  <c r="AP1594" i="4" s="1"/>
  <c r="AN490" i="4"/>
  <c r="AO490" i="4" s="1"/>
  <c r="AP490" i="4" s="1"/>
  <c r="AN361" i="4"/>
  <c r="AO361" i="4" s="1"/>
  <c r="AP361" i="4" s="1"/>
  <c r="AN1510" i="4"/>
  <c r="AO1510" i="4" s="1"/>
  <c r="AP1510" i="4" s="1"/>
  <c r="AN1021" i="4"/>
  <c r="AO1021" i="4" s="1"/>
  <c r="AN1121" i="4"/>
  <c r="AO1121" i="4" s="1"/>
  <c r="AN364" i="4"/>
  <c r="AO364" i="4" s="1"/>
  <c r="AN536" i="4"/>
  <c r="AO536" i="4" s="1"/>
  <c r="AN1180" i="4"/>
  <c r="AO1180" i="4" s="1"/>
  <c r="AN1525" i="4"/>
  <c r="AO1525" i="4" s="1"/>
  <c r="AN224" i="4"/>
  <c r="AN833" i="4"/>
  <c r="AO833" i="4" s="1"/>
  <c r="AP833" i="4" s="1"/>
  <c r="AO1865" i="4"/>
  <c r="AP1865" i="4" s="1"/>
  <c r="AN888" i="4"/>
  <c r="AO888" i="4" s="1"/>
  <c r="AP888" i="4" s="1"/>
  <c r="AN1486" i="4"/>
  <c r="AO1486" i="4" s="1"/>
  <c r="AP1486" i="4" s="1"/>
  <c r="AN1127" i="4"/>
  <c r="AO1127" i="4" s="1"/>
  <c r="AP1127" i="4" s="1"/>
  <c r="AN340" i="4"/>
  <c r="AO340" i="4" s="1"/>
  <c r="AP340" i="4" s="1"/>
  <c r="AN641" i="4"/>
  <c r="AO641" i="4" s="1"/>
  <c r="AP641" i="4" s="1"/>
  <c r="AN1475" i="4"/>
  <c r="AO1475" i="4" s="1"/>
  <c r="AP1475" i="4" s="1"/>
  <c r="AN1735" i="4"/>
  <c r="AO1735" i="4" s="1"/>
  <c r="AP1735" i="4" s="1"/>
  <c r="AN222" i="4"/>
  <c r="AO222" i="4" s="1"/>
  <c r="AP222" i="4" s="1"/>
  <c r="AN178" i="4"/>
  <c r="AO178" i="4" s="1"/>
  <c r="AP178" i="4" s="1"/>
  <c r="AN586" i="4"/>
  <c r="AO586" i="4" s="1"/>
  <c r="AP586" i="4" s="1"/>
  <c r="AN739" i="4"/>
  <c r="AO739" i="4" s="1"/>
  <c r="AN1480" i="4"/>
  <c r="AO1480" i="4" s="1"/>
  <c r="AP1480" i="4" s="1"/>
  <c r="AN924" i="4"/>
  <c r="AO924" i="4" s="1"/>
  <c r="AN133" i="4"/>
  <c r="AO133" i="4" s="1"/>
  <c r="AP133" i="4" s="1"/>
  <c r="AN1207" i="4"/>
  <c r="AO1207" i="4" s="1"/>
  <c r="AN348" i="4"/>
  <c r="AO348" i="4" s="1"/>
  <c r="AN1155" i="4"/>
  <c r="AO1155" i="4" s="1"/>
  <c r="AO1900" i="4"/>
  <c r="AP1900" i="4" s="1"/>
  <c r="AN1412" i="4"/>
  <c r="AO1412" i="4" s="1"/>
  <c r="AP1412" i="4" s="1"/>
  <c r="AN383" i="4"/>
  <c r="AO383" i="4" s="1"/>
  <c r="AP383" i="4" s="1"/>
  <c r="AN323" i="4"/>
  <c r="AO323" i="4" s="1"/>
  <c r="AP323" i="4" s="1"/>
  <c r="AN1221" i="4"/>
  <c r="AO1221" i="4" s="1"/>
  <c r="AP1221" i="4" s="1"/>
  <c r="AN209" i="4"/>
  <c r="AO209" i="4" s="1"/>
  <c r="AP209" i="4" s="1"/>
  <c r="AN1570" i="4"/>
  <c r="AO1570" i="4" s="1"/>
  <c r="AP1570" i="4" s="1"/>
  <c r="AO1827" i="4"/>
  <c r="AP1827" i="4" s="1"/>
  <c r="AN395" i="4"/>
  <c r="AO395" i="4" s="1"/>
  <c r="AP395" i="4" s="1"/>
  <c r="AN1318" i="4"/>
  <c r="AO1318" i="4" s="1"/>
  <c r="AN1339" i="4"/>
  <c r="AO1339" i="4" s="1"/>
  <c r="AN707" i="4"/>
  <c r="AO707" i="4" s="1"/>
  <c r="AN970" i="4"/>
  <c r="AO970" i="4" s="1"/>
  <c r="AP970" i="4" s="1"/>
  <c r="AN1111" i="4"/>
  <c r="AO1111" i="4" s="1"/>
  <c r="AN251" i="4"/>
  <c r="AO251" i="4" s="1"/>
  <c r="AP251" i="4" s="1"/>
  <c r="AO1862" i="4"/>
  <c r="AP1862" i="4" s="1"/>
  <c r="AN1640" i="4"/>
  <c r="AO1832" i="4"/>
  <c r="AP1832" i="4" s="1"/>
  <c r="AN1136" i="4"/>
  <c r="AO1136" i="4" s="1"/>
  <c r="AP1136" i="4" s="1"/>
  <c r="AN1302" i="4"/>
  <c r="AO1302" i="4" s="1"/>
  <c r="AP1302" i="4" s="1"/>
  <c r="AN1315" i="4"/>
  <c r="AO1315" i="4" s="1"/>
  <c r="AP1315" i="4" s="1"/>
  <c r="AN3" i="4"/>
  <c r="AO3" i="4" s="1"/>
  <c r="AP3" i="4" s="1"/>
  <c r="AN316" i="4"/>
  <c r="AO316" i="4" s="1"/>
  <c r="AP316" i="4" s="1"/>
  <c r="AN491" i="4"/>
  <c r="AO491" i="4" s="1"/>
  <c r="AN1657" i="4"/>
  <c r="AO1657" i="4" s="1"/>
  <c r="AP1657" i="4" s="1"/>
  <c r="AN566" i="4"/>
  <c r="AO566" i="4" s="1"/>
  <c r="AN664" i="4"/>
  <c r="AO664" i="4" s="1"/>
  <c r="AP664" i="4" s="1"/>
  <c r="AN674" i="4"/>
  <c r="AO674" i="4" s="1"/>
  <c r="AN1408" i="4"/>
  <c r="AO1408" i="4" s="1"/>
  <c r="AP1408" i="4" s="1"/>
  <c r="AN1285" i="4"/>
  <c r="AO1285" i="4" s="1"/>
  <c r="AN938" i="4"/>
  <c r="AO938" i="4" s="1"/>
  <c r="AN277" i="4"/>
  <c r="AO277" i="4" s="1"/>
  <c r="AN568" i="4"/>
  <c r="AO568" i="4" s="1"/>
  <c r="AN344" i="4"/>
  <c r="AO344" i="4" s="1"/>
  <c r="AN1459" i="4"/>
  <c r="AO1459" i="4" s="1"/>
  <c r="AP1459" i="4" s="1"/>
  <c r="AN1362" i="4"/>
  <c r="AO1362" i="4" s="1"/>
  <c r="AP1362" i="4" s="1"/>
  <c r="AN504" i="4"/>
  <c r="AO504" i="4" s="1"/>
  <c r="AP504" i="4" s="1"/>
  <c r="AN912" i="4"/>
  <c r="AO912" i="4" s="1"/>
  <c r="AP912" i="4" s="1"/>
  <c r="AN124" i="4"/>
  <c r="AO124" i="4" s="1"/>
  <c r="AP124" i="4" s="1"/>
  <c r="AN990" i="4"/>
  <c r="AO990" i="4" s="1"/>
  <c r="AP990" i="4" s="1"/>
  <c r="AO1886" i="4"/>
  <c r="AP1886" i="4" s="1"/>
  <c r="AN144" i="4"/>
  <c r="AO144" i="4" s="1"/>
  <c r="AP144" i="4" s="1"/>
  <c r="AN1644" i="4"/>
  <c r="AO1644" i="4" s="1"/>
  <c r="AP1644" i="4" s="1"/>
  <c r="AN175" i="4"/>
  <c r="AO175" i="4" s="1"/>
  <c r="AP175" i="4" s="1"/>
  <c r="AO1890" i="4"/>
  <c r="AN563" i="4"/>
  <c r="AO563" i="4" s="1"/>
  <c r="AP563" i="4" s="1"/>
  <c r="AN1347" i="4"/>
  <c r="AO1347" i="4" s="1"/>
  <c r="AN608" i="4"/>
  <c r="AO608" i="4" s="1"/>
  <c r="AN1372" i="4"/>
  <c r="AO1372" i="4" s="1"/>
  <c r="AO1938" i="4"/>
  <c r="AP1938" i="4" s="1"/>
  <c r="AO1931" i="4"/>
  <c r="AP1931" i="4" s="1"/>
  <c r="AN405" i="4"/>
  <c r="AO405" i="4" s="1"/>
  <c r="AN1473" i="4"/>
  <c r="AO1473" i="4" s="1"/>
  <c r="AP1473" i="4" s="1"/>
  <c r="AN1429" i="4"/>
  <c r="AO1429" i="4" s="1"/>
  <c r="AP1429" i="4" s="1"/>
  <c r="AN603" i="4"/>
  <c r="AN1653" i="4"/>
  <c r="AO1653" i="4" s="1"/>
  <c r="AP1653" i="4" s="1"/>
  <c r="AN1507" i="4"/>
  <c r="AO1507" i="4" s="1"/>
  <c r="AP1507" i="4" s="1"/>
  <c r="AN1589" i="4"/>
  <c r="AO1589" i="4" s="1"/>
  <c r="AP1589" i="4" s="1"/>
  <c r="AO1934" i="4"/>
  <c r="AP1934" i="4" s="1"/>
  <c r="AN984" i="4"/>
  <c r="AO984" i="4" s="1"/>
  <c r="AP984" i="4" s="1"/>
  <c r="AO1910" i="4"/>
  <c r="AP1910" i="4" s="1"/>
  <c r="AO1885" i="4"/>
  <c r="AP1885" i="4" s="1"/>
  <c r="AO1978" i="4"/>
  <c r="AP1978" i="4" s="1"/>
  <c r="AN352" i="4"/>
  <c r="AO352" i="4" s="1"/>
  <c r="AP352" i="4" s="1"/>
  <c r="AO1843" i="4"/>
  <c r="AN1705" i="4"/>
  <c r="AO1705" i="4" s="1"/>
  <c r="AO1913" i="4"/>
  <c r="AP1913" i="4" s="1"/>
  <c r="AN338" i="4"/>
  <c r="AO338" i="4" s="1"/>
  <c r="AN593" i="4"/>
  <c r="AO593" i="4" s="1"/>
  <c r="AN524" i="4"/>
  <c r="AO524" i="4" s="1"/>
  <c r="AP524" i="4" s="1"/>
  <c r="AN663" i="4"/>
  <c r="AO663" i="4" s="1"/>
  <c r="AN157" i="4"/>
  <c r="AO157" i="4" s="1"/>
  <c r="AN1580" i="4"/>
  <c r="AO1580" i="4" s="1"/>
  <c r="AP1580" i="4" s="1"/>
  <c r="AN60" i="4"/>
  <c r="AO60" i="4" s="1"/>
  <c r="AN1141" i="4"/>
  <c r="AO1141" i="4" s="1"/>
  <c r="AP1141" i="4" s="1"/>
  <c r="AN565" i="4"/>
  <c r="AO565" i="4" s="1"/>
  <c r="AN387" i="4"/>
  <c r="AO387" i="4" s="1"/>
  <c r="AO1948" i="4"/>
  <c r="AP1948" i="4" s="1"/>
  <c r="AN962" i="4"/>
  <c r="AO962" i="4" s="1"/>
  <c r="AN497" i="4"/>
  <c r="AO497" i="4" s="1"/>
  <c r="AN1708" i="4"/>
  <c r="AO1708" i="4" s="1"/>
  <c r="AP1708" i="4" s="1"/>
  <c r="AN83" i="4"/>
  <c r="AO83" i="4" s="1"/>
  <c r="AP83" i="4" s="1"/>
  <c r="AN1212" i="4"/>
  <c r="AO1212" i="4" s="1"/>
  <c r="AP1212" i="4" s="1"/>
  <c r="AO1744" i="4"/>
  <c r="AP1744" i="4" s="1"/>
  <c r="AN486" i="4"/>
  <c r="AO486" i="4" s="1"/>
  <c r="AP486" i="4" s="1"/>
  <c r="AN594" i="4"/>
  <c r="AO594" i="4" s="1"/>
  <c r="AP594" i="4" s="1"/>
  <c r="AN1185" i="4"/>
  <c r="AO1185" i="4" s="1"/>
  <c r="AP1185" i="4" s="1"/>
  <c r="AN267" i="4"/>
  <c r="AO267" i="4" s="1"/>
  <c r="AP267" i="4" s="1"/>
  <c r="AO1831" i="4"/>
  <c r="AP1831" i="4" s="1"/>
  <c r="AO1935" i="4"/>
  <c r="AP1935" i="4" s="1"/>
  <c r="AN861" i="4"/>
  <c r="AO861" i="4" s="1"/>
  <c r="AP861" i="4" s="1"/>
  <c r="AO1904" i="4"/>
  <c r="AP1904" i="4" s="1"/>
  <c r="AN1445" i="4"/>
  <c r="AO1445" i="4" s="1"/>
  <c r="AP1445" i="4" s="1"/>
  <c r="AN474" i="4"/>
  <c r="AO474" i="4" s="1"/>
  <c r="AP474" i="4" s="1"/>
  <c r="AO1746" i="4"/>
  <c r="AN46" i="4"/>
  <c r="AO46" i="4" s="1"/>
  <c r="AN965" i="4"/>
  <c r="AO965" i="4" s="1"/>
  <c r="AN733" i="4"/>
  <c r="AO733" i="4" s="1"/>
  <c r="AP733" i="4" s="1"/>
  <c r="AN646" i="4"/>
  <c r="AO646" i="4" s="1"/>
  <c r="AP646" i="4" s="1"/>
  <c r="AN1270" i="4"/>
  <c r="AO1270" i="4" s="1"/>
  <c r="AN438" i="4"/>
  <c r="AO438" i="4" s="1"/>
  <c r="AP438" i="4" s="1"/>
  <c r="AN308" i="4"/>
  <c r="AO308" i="4" s="1"/>
  <c r="AN1694" i="4"/>
  <c r="AO1694" i="4" s="1"/>
  <c r="AP1694" i="4" s="1"/>
  <c r="AN113" i="4"/>
  <c r="AO113" i="4" s="1"/>
  <c r="AP113" i="4" s="1"/>
  <c r="AN1716" i="4"/>
  <c r="AO1716" i="4" s="1"/>
  <c r="AN1551" i="4"/>
  <c r="AO1551" i="4" s="1"/>
  <c r="AP1551" i="4" s="1"/>
  <c r="AN1378" i="4"/>
  <c r="AO1378" i="4" s="1"/>
  <c r="AP1378" i="4" s="1"/>
  <c r="AN1114" i="4"/>
  <c r="AO1114" i="4" s="1"/>
  <c r="AN1635" i="4"/>
  <c r="AO1635" i="4" s="1"/>
  <c r="AP1635" i="4" s="1"/>
  <c r="AN691" i="4"/>
  <c r="AO691" i="4" s="1"/>
  <c r="AP691" i="4" s="1"/>
  <c r="AN1455" i="4"/>
  <c r="AO1455" i="4" s="1"/>
  <c r="AP1455" i="4" s="1"/>
  <c r="AN715" i="4"/>
  <c r="AO715" i="4" s="1"/>
  <c r="AP715" i="4" s="1"/>
  <c r="AN1329" i="4"/>
  <c r="AO1329" i="4" s="1"/>
  <c r="AP1329" i="4" s="1"/>
  <c r="AN1739" i="4"/>
  <c r="AO1739" i="4" s="1"/>
  <c r="AP1739" i="4" s="1"/>
  <c r="AO1762" i="4"/>
  <c r="AP1762" i="4" s="1"/>
  <c r="AN119" i="4"/>
  <c r="AO119" i="4" s="1"/>
  <c r="AP119" i="4" s="1"/>
  <c r="AN463" i="4"/>
  <c r="AO463" i="4" s="1"/>
  <c r="AN1323" i="4"/>
  <c r="AO1323" i="4" s="1"/>
  <c r="AN986" i="4"/>
  <c r="AO986" i="4" s="1"/>
  <c r="AN1052" i="4"/>
  <c r="AO1052" i="4" s="1"/>
  <c r="AN1534" i="4"/>
  <c r="AO1534" i="4" s="1"/>
  <c r="AN1304" i="4"/>
  <c r="AN558" i="4"/>
  <c r="AO558" i="4" s="1"/>
  <c r="AP558" i="4" s="1"/>
  <c r="AN1572" i="4"/>
  <c r="AO1572" i="4" s="1"/>
  <c r="AN1544" i="4"/>
  <c r="AO1544" i="4" s="1"/>
  <c r="AP1544" i="4" s="1"/>
  <c r="AN283" i="4"/>
  <c r="AO283" i="4" s="1"/>
  <c r="AN4" i="4"/>
  <c r="AN1109" i="4"/>
  <c r="AO1109" i="4" s="1"/>
  <c r="AN809" i="4"/>
  <c r="AO809" i="4" s="1"/>
  <c r="AP809" i="4" s="1"/>
  <c r="AN495" i="4"/>
  <c r="AO495" i="4" s="1"/>
  <c r="AP495" i="4" s="1"/>
  <c r="AN917" i="4"/>
  <c r="AO917" i="4" s="1"/>
  <c r="AP917" i="4" s="1"/>
  <c r="AN272" i="4"/>
  <c r="AO272" i="4" s="1"/>
  <c r="AO1824" i="4"/>
  <c r="AP1824" i="4" s="1"/>
  <c r="AN1325" i="4"/>
  <c r="AO1325" i="4" s="1"/>
  <c r="AN935" i="4"/>
  <c r="AO935" i="4" s="1"/>
  <c r="AO1899" i="4"/>
  <c r="AP1899" i="4" s="1"/>
  <c r="AN559" i="4"/>
  <c r="AO559" i="4" s="1"/>
  <c r="AP559" i="4" s="1"/>
  <c r="AN1719" i="4"/>
  <c r="AO1719" i="4" s="1"/>
  <c r="AP1719" i="4" s="1"/>
  <c r="AO1917" i="4"/>
  <c r="AP1917" i="4" s="1"/>
  <c r="AN696" i="4"/>
  <c r="AO1768" i="4"/>
  <c r="AN800" i="4"/>
  <c r="AO800" i="4" s="1"/>
  <c r="AN104" i="4"/>
  <c r="AO104" i="4" s="1"/>
  <c r="AN866" i="4"/>
  <c r="AO866" i="4" s="1"/>
  <c r="AN54" i="4"/>
  <c r="AO54" i="4" s="1"/>
  <c r="AN708" i="4"/>
  <c r="AO708" i="4" s="1"/>
  <c r="AP708" i="4" s="1"/>
  <c r="AN1040" i="4"/>
  <c r="AO1040" i="4" s="1"/>
  <c r="AP1040" i="4" s="1"/>
  <c r="AN537" i="4"/>
  <c r="AO537" i="4" s="1"/>
  <c r="AN1624" i="4"/>
  <c r="AO1624" i="4" s="1"/>
  <c r="AP1624" i="4" s="1"/>
  <c r="AN12" i="4"/>
  <c r="AO12" i="4" s="1"/>
  <c r="AN24" i="4"/>
  <c r="AO24" i="4" s="1"/>
  <c r="AN592" i="4"/>
  <c r="AO592" i="4" s="1"/>
  <c r="AN1406" i="4"/>
  <c r="AO1406" i="4" s="1"/>
  <c r="AP1406" i="4" s="1"/>
  <c r="AN1064" i="4"/>
  <c r="AO1064" i="4" s="1"/>
  <c r="AP1064" i="4" s="1"/>
  <c r="AN610" i="4"/>
  <c r="AO610" i="4" s="1"/>
  <c r="AP610" i="4" s="1"/>
  <c r="AN971" i="4"/>
  <c r="AO971" i="4" s="1"/>
  <c r="AN611" i="4"/>
  <c r="AO611" i="4" s="1"/>
  <c r="AN705" i="4"/>
  <c r="AO705" i="4" s="1"/>
  <c r="AP705" i="4" s="1"/>
  <c r="AN865" i="4"/>
  <c r="AO865" i="4" s="1"/>
  <c r="AN937" i="4"/>
  <c r="AO937" i="4" s="1"/>
  <c r="AN625" i="4"/>
  <c r="AO625" i="4" s="1"/>
  <c r="AP625" i="4" s="1"/>
  <c r="AN633" i="4"/>
  <c r="AO633" i="4" s="1"/>
  <c r="AP633" i="4" s="1"/>
  <c r="AO1947" i="4"/>
  <c r="AP1947" i="4" s="1"/>
  <c r="AO1771" i="4"/>
  <c r="AP1771" i="4" s="1"/>
  <c r="AN1667" i="4"/>
  <c r="AO1667" i="4" s="1"/>
  <c r="AP1667" i="4" s="1"/>
  <c r="AN1439" i="4"/>
  <c r="AO1439" i="4" s="1"/>
  <c r="AP1439" i="4" s="1"/>
  <c r="AN985" i="4"/>
  <c r="AO985" i="4" s="1"/>
  <c r="AP985" i="4" s="1"/>
  <c r="AO1939" i="4"/>
  <c r="AP1939" i="4" s="1"/>
  <c r="AN1188" i="4"/>
  <c r="AO1188" i="4" s="1"/>
  <c r="AP1188" i="4" s="1"/>
  <c r="AO1957" i="4"/>
  <c r="AP1957" i="4" s="1"/>
  <c r="AO1863" i="4"/>
  <c r="AP1863" i="4" s="1"/>
  <c r="AN802" i="4"/>
  <c r="AO802" i="4" s="1"/>
  <c r="AP802" i="4" s="1"/>
  <c r="AN1617" i="4"/>
  <c r="AO1617" i="4" s="1"/>
  <c r="AP1617" i="4" s="1"/>
  <c r="AN1495" i="4"/>
  <c r="AO1495" i="4" s="1"/>
  <c r="AP1495" i="4" s="1"/>
  <c r="AN946" i="4"/>
  <c r="AO946" i="4" s="1"/>
  <c r="AP946" i="4" s="1"/>
  <c r="AN473" i="4"/>
  <c r="AO473" i="4" s="1"/>
  <c r="AP473" i="4" s="1"/>
  <c r="AN921" i="4"/>
  <c r="AO921" i="4" s="1"/>
  <c r="AP921" i="4" s="1"/>
  <c r="AO1758" i="4"/>
  <c r="AP1758" i="4" s="1"/>
  <c r="AN1610" i="4"/>
  <c r="AO1610" i="4" s="1"/>
  <c r="AP1610" i="4" s="1"/>
  <c r="AN88" i="4"/>
  <c r="AO88" i="4" s="1"/>
  <c r="AP88" i="4" s="1"/>
  <c r="AN421" i="4"/>
  <c r="AO421" i="4" s="1"/>
  <c r="AN150" i="4"/>
  <c r="AO150" i="4" s="1"/>
  <c r="AN624" i="4"/>
  <c r="AO624" i="4" s="1"/>
  <c r="AN659" i="4"/>
  <c r="AO659" i="4" s="1"/>
  <c r="AP659" i="4" s="1"/>
  <c r="AN1370" i="4"/>
  <c r="AO1370" i="4" s="1"/>
  <c r="AO1926" i="4"/>
  <c r="AP1926" i="4" s="1"/>
  <c r="AN1414" i="4"/>
  <c r="AO1414" i="4" s="1"/>
  <c r="AP1414" i="4" s="1"/>
  <c r="AN1458" i="4"/>
  <c r="AO1458" i="4" s="1"/>
  <c r="AP1458" i="4" s="1"/>
  <c r="AN64" i="4"/>
  <c r="AO64" i="4" s="1"/>
  <c r="AP64" i="4" s="1"/>
  <c r="AN1011" i="4"/>
  <c r="AO1011" i="4" s="1"/>
  <c r="AN31" i="4"/>
  <c r="AO31" i="4" s="1"/>
  <c r="AP31" i="4" s="1"/>
  <c r="AN1514" i="4"/>
  <c r="AO1514" i="4" s="1"/>
  <c r="AP1514" i="4" s="1"/>
  <c r="AN777" i="4"/>
  <c r="AO777" i="4" s="1"/>
  <c r="AP777" i="4" s="1"/>
  <c r="AO1979" i="4"/>
  <c r="AP1979" i="4" s="1"/>
  <c r="AN1562" i="4"/>
  <c r="AO1562" i="4" s="1"/>
  <c r="AP1562" i="4" s="1"/>
  <c r="AO1972" i="4"/>
  <c r="AP1972" i="4" s="1"/>
  <c r="AN1172" i="4"/>
  <c r="AO1172" i="4" s="1"/>
  <c r="AP1172" i="4" s="1"/>
  <c r="AN740" i="4"/>
  <c r="AO740" i="4" s="1"/>
  <c r="AP740" i="4" s="1"/>
  <c r="AN1426" i="4"/>
  <c r="AO1426" i="4" s="1"/>
  <c r="AP1426" i="4" s="1"/>
  <c r="AN750" i="4"/>
  <c r="AO750" i="4" s="1"/>
  <c r="AP750" i="4" s="1"/>
  <c r="AN1198" i="4"/>
  <c r="AO1198" i="4" s="1"/>
  <c r="AP1198" i="4" s="1"/>
  <c r="AO1987" i="4"/>
  <c r="AP1987" i="4" s="1"/>
  <c r="AN412" i="4"/>
  <c r="AO412" i="4" s="1"/>
  <c r="AP412" i="4" s="1"/>
  <c r="AN915" i="4"/>
  <c r="AO915" i="4" s="1"/>
  <c r="AP915" i="4" s="1"/>
  <c r="AN299" i="4"/>
  <c r="AO299" i="4" s="1"/>
  <c r="AP299" i="4" s="1"/>
  <c r="AN379" i="4"/>
  <c r="AO379" i="4" s="1"/>
  <c r="AP379" i="4" s="1"/>
  <c r="AO1951" i="4"/>
  <c r="AP1951" i="4" s="1"/>
  <c r="AN1289" i="4"/>
  <c r="AO1289" i="4" s="1"/>
  <c r="AP1289" i="4" s="1"/>
  <c r="AN182" i="4"/>
  <c r="AO182" i="4" s="1"/>
  <c r="AN132" i="4"/>
  <c r="AN271" i="4"/>
  <c r="AO271" i="4" s="1"/>
  <c r="AP271" i="4" s="1"/>
  <c r="AN957" i="4"/>
  <c r="AO957" i="4" s="1"/>
  <c r="AP957" i="4" s="1"/>
  <c r="AN1051" i="4"/>
  <c r="AO1051" i="4" s="1"/>
  <c r="AP1051" i="4" s="1"/>
  <c r="AN41" i="4"/>
  <c r="AO41" i="4" s="1"/>
  <c r="AP41" i="4" s="1"/>
  <c r="AN614" i="4"/>
  <c r="AO614" i="4" s="1"/>
  <c r="AP614" i="4" s="1"/>
  <c r="AN620" i="4"/>
  <c r="AO620" i="4" s="1"/>
  <c r="AN753" i="4"/>
  <c r="AO753" i="4" s="1"/>
  <c r="AN288" i="4"/>
  <c r="AN1508" i="4"/>
  <c r="AO1508" i="4" s="1"/>
  <c r="AP1508" i="4" s="1"/>
  <c r="AN1537" i="4"/>
  <c r="AO1537" i="4" s="1"/>
  <c r="AP1537" i="4" s="1"/>
  <c r="AN791" i="4"/>
  <c r="AO791" i="4" s="1"/>
  <c r="AN901" i="4"/>
  <c r="AO901" i="4" s="1"/>
  <c r="AN656" i="4"/>
  <c r="AO656" i="4" s="1"/>
  <c r="AN1031" i="4"/>
  <c r="AO1031" i="4" s="1"/>
  <c r="AN413" i="4"/>
  <c r="AO413" i="4" s="1"/>
  <c r="AN1656" i="4"/>
  <c r="AN1423" i="4"/>
  <c r="AO1423" i="4" s="1"/>
  <c r="AP1423" i="4" s="1"/>
  <c r="AO1952" i="4"/>
  <c r="AP1952" i="4" s="1"/>
  <c r="AN128" i="4"/>
  <c r="AO128" i="4" s="1"/>
  <c r="AP128" i="4" s="1"/>
  <c r="AN1538" i="4"/>
  <c r="AO1538" i="4" s="1"/>
  <c r="AN1540" i="4"/>
  <c r="AO1540" i="4" s="1"/>
  <c r="AP1540" i="4" s="1"/>
  <c r="AN1123" i="4"/>
  <c r="AO1123" i="4" s="1"/>
  <c r="AP1123" i="4" s="1"/>
  <c r="AN1569" i="4"/>
  <c r="AO1569" i="4" s="1"/>
  <c r="AP1569" i="4" s="1"/>
  <c r="AN1658" i="4"/>
  <c r="AO1658" i="4" s="1"/>
  <c r="AP1658" i="4" s="1"/>
  <c r="AN981" i="4"/>
  <c r="AO981" i="4" s="1"/>
  <c r="AP981" i="4" s="1"/>
  <c r="AN1303" i="4"/>
  <c r="AO1303" i="4" s="1"/>
  <c r="AP1303" i="4" s="1"/>
  <c r="AN827" i="4"/>
  <c r="AO827" i="4" s="1"/>
  <c r="AP827" i="4" s="1"/>
  <c r="AN1424" i="4"/>
  <c r="AO1424" i="4" s="1"/>
  <c r="AP1424" i="4" s="1"/>
  <c r="AN648" i="4"/>
  <c r="AO648" i="4" s="1"/>
  <c r="AP648" i="4" s="1"/>
  <c r="AN449" i="4"/>
  <c r="AO449" i="4" s="1"/>
  <c r="AN1072" i="4"/>
  <c r="AO1072" i="4" s="1"/>
  <c r="AP1072" i="4" s="1"/>
  <c r="AN1199" i="4"/>
  <c r="AO1199" i="4" s="1"/>
  <c r="AP1199" i="4" s="1"/>
  <c r="AN903" i="4"/>
  <c r="AO903" i="4" s="1"/>
  <c r="AP903" i="4" s="1"/>
  <c r="AO1838" i="4"/>
  <c r="AP1838" i="4" s="1"/>
  <c r="AN363" i="4"/>
  <c r="AO363" i="4" s="1"/>
  <c r="AO1990" i="4"/>
  <c r="AP1990" i="4" s="1"/>
  <c r="AN112" i="4"/>
  <c r="AO112" i="4" s="1"/>
  <c r="AP112" i="4" s="1"/>
  <c r="AN1093" i="4"/>
  <c r="AO1093" i="4" s="1"/>
  <c r="AN1548" i="4"/>
  <c r="AO1548" i="4" s="1"/>
  <c r="AN195" i="4"/>
  <c r="AO195" i="4" s="1"/>
  <c r="AP195" i="4" s="1"/>
  <c r="AN933" i="4"/>
  <c r="AO933" i="4" s="1"/>
  <c r="AN754" i="4"/>
  <c r="AN1462" i="4"/>
  <c r="AO1462" i="4" s="1"/>
  <c r="AN153" i="4"/>
  <c r="AO153" i="4" s="1"/>
  <c r="AN1100" i="4"/>
  <c r="AO1100" i="4" s="1"/>
  <c r="AP1100" i="4" s="1"/>
  <c r="AN862" i="4"/>
  <c r="AO862" i="4" s="1"/>
  <c r="AN287" i="4"/>
  <c r="AO287" i="4" s="1"/>
  <c r="AP287" i="4" s="1"/>
  <c r="AN1696" i="4"/>
  <c r="AO1696" i="4" s="1"/>
  <c r="AP1696" i="4" s="1"/>
  <c r="AN1443" i="4"/>
  <c r="AO1443" i="4" s="1"/>
  <c r="AP1443" i="4" s="1"/>
  <c r="AN366" i="4"/>
  <c r="AO366" i="4" s="1"/>
  <c r="AN26" i="4"/>
  <c r="AO26" i="4" s="1"/>
  <c r="AO1770" i="4"/>
  <c r="AP1770" i="4" s="1"/>
  <c r="AO1896" i="4"/>
  <c r="AP1896" i="4" s="1"/>
  <c r="AN216" i="4"/>
  <c r="AO216" i="4" s="1"/>
  <c r="AN5" i="4"/>
  <c r="AO5" i="4" s="1"/>
  <c r="AN50" i="4"/>
  <c r="AO50" i="4" s="1"/>
  <c r="AP50" i="4" s="1"/>
  <c r="AN425" i="4"/>
  <c r="AN1630" i="4"/>
  <c r="AO1630" i="4" s="1"/>
  <c r="AP1630" i="4" s="1"/>
  <c r="AN1045" i="4"/>
  <c r="AO1045" i="4" s="1"/>
  <c r="AP1045" i="4" s="1"/>
  <c r="AN1042" i="4"/>
  <c r="AO1042" i="4" s="1"/>
  <c r="AP1042" i="4" s="1"/>
  <c r="AN1344" i="4"/>
  <c r="AO1344" i="4" s="1"/>
  <c r="AP1344" i="4" s="1"/>
  <c r="AN1433" i="4"/>
  <c r="AO1433" i="4" s="1"/>
  <c r="AP1433" i="4" s="1"/>
  <c r="AO1858" i="4"/>
  <c r="AP1858" i="4" s="1"/>
  <c r="AN1627" i="4"/>
  <c r="AO1627" i="4" s="1"/>
  <c r="AP1627" i="4" s="1"/>
  <c r="AO1757" i="4"/>
  <c r="AP1757" i="4" s="1"/>
  <c r="AN207" i="4"/>
  <c r="AO207" i="4" s="1"/>
  <c r="AP207" i="4" s="1"/>
  <c r="AN1130" i="4"/>
  <c r="AO1130" i="4" s="1"/>
  <c r="AN470" i="4"/>
  <c r="AO470" i="4" s="1"/>
  <c r="AN569" i="4"/>
  <c r="AO569" i="4" s="1"/>
  <c r="AN1693" i="4"/>
  <c r="AO1693" i="4" s="1"/>
  <c r="AP1693" i="4" s="1"/>
  <c r="AO1929" i="4"/>
  <c r="AP1929" i="4" s="1"/>
  <c r="AN1496" i="4"/>
  <c r="AO1496" i="4" s="1"/>
  <c r="AP1496" i="4" s="1"/>
  <c r="AN368" i="4"/>
  <c r="AO368" i="4" s="1"/>
  <c r="AN1128" i="4"/>
  <c r="AO1128" i="4" s="1"/>
  <c r="AP1128" i="4" s="1"/>
  <c r="AN658" i="4"/>
  <c r="AO658" i="4" s="1"/>
  <c r="L29" i="4"/>
  <c r="AL29" i="4" s="1"/>
  <c r="N29" i="4"/>
  <c r="G29" i="4"/>
  <c r="H29" i="4" s="1"/>
  <c r="B36" i="1"/>
  <c r="J36" i="1" s="1"/>
  <c r="I36" i="1"/>
  <c r="H36" i="1"/>
  <c r="G36" i="1"/>
  <c r="E36" i="1"/>
  <c r="D36" i="1"/>
  <c r="AI25" i="1" s="1"/>
  <c r="AH25" i="1" s="1"/>
  <c r="M29" i="4"/>
  <c r="P1012" i="4" l="1"/>
  <c r="P589" i="4"/>
  <c r="P1087" i="4"/>
  <c r="P1121" i="4"/>
  <c r="P1381" i="4"/>
  <c r="P883" i="4"/>
  <c r="AC883" i="4" s="1"/>
  <c r="P1071" i="4"/>
  <c r="AC1071" i="4" s="1"/>
  <c r="E1071" i="4" s="1"/>
  <c r="I1071" i="4" s="1"/>
  <c r="P587" i="4"/>
  <c r="AC587" i="4" s="1"/>
  <c r="P1701" i="4"/>
  <c r="P1665" i="4"/>
  <c r="P1657" i="4"/>
  <c r="P1699" i="4"/>
  <c r="P492" i="4"/>
  <c r="P1438" i="4"/>
  <c r="P640" i="4"/>
  <c r="AC640" i="4" s="1"/>
  <c r="E640" i="4" s="1"/>
  <c r="I640" i="4" s="1"/>
  <c r="P988" i="4"/>
  <c r="Q988" i="4" s="1"/>
  <c r="Z988" i="4" s="1"/>
  <c r="AA988" i="4" s="1"/>
  <c r="P1540" i="4"/>
  <c r="P1271" i="4"/>
  <c r="P501" i="4"/>
  <c r="AC501" i="4" s="1"/>
  <c r="P475" i="4"/>
  <c r="P837" i="4"/>
  <c r="P879" i="4"/>
  <c r="P1397" i="4"/>
  <c r="P914" i="4"/>
  <c r="AC914" i="4" s="1"/>
  <c r="E914" i="4" s="1"/>
  <c r="I914" i="4" s="1"/>
  <c r="P843" i="4"/>
  <c r="AC843" i="4" s="1"/>
  <c r="P952" i="4"/>
  <c r="AC952" i="4" s="1"/>
  <c r="P1070" i="4"/>
  <c r="AC1070" i="4" s="1"/>
  <c r="P961" i="4"/>
  <c r="P927" i="4"/>
  <c r="AC927" i="4" s="1"/>
  <c r="P994" i="4"/>
  <c r="P925" i="4"/>
  <c r="AC925" i="4" s="1"/>
  <c r="P1399" i="4"/>
  <c r="Q1399" i="4" s="1"/>
  <c r="R1399" i="4" s="1"/>
  <c r="S1399" i="4" s="1"/>
  <c r="P845" i="4"/>
  <c r="AC845" i="4" s="1"/>
  <c r="P853" i="4"/>
  <c r="AC853" i="4" s="1"/>
  <c r="P1185" i="4"/>
  <c r="P607" i="4"/>
  <c r="P1132" i="4"/>
  <c r="AC1132" i="4" s="1"/>
  <c r="P960" i="4"/>
  <c r="P1470" i="4"/>
  <c r="AC1470" i="4" s="1"/>
  <c r="E1470" i="4" s="1"/>
  <c r="I1470" i="4" s="1"/>
  <c r="P1494" i="4"/>
  <c r="AC1494" i="4" s="1"/>
  <c r="E1494" i="4" s="1"/>
  <c r="I1494" i="4" s="1"/>
  <c r="P1454" i="4"/>
  <c r="P1546" i="4"/>
  <c r="P1253" i="4"/>
  <c r="Q1253" i="4" s="1"/>
  <c r="P1142" i="4"/>
  <c r="P786" i="4"/>
  <c r="AC786" i="4" s="1"/>
  <c r="P1172" i="4"/>
  <c r="P1402" i="4"/>
  <c r="AC1402" i="4" s="1"/>
  <c r="E1402" i="4" s="1"/>
  <c r="I1402" i="4" s="1"/>
  <c r="P1246" i="4"/>
  <c r="AC1246" i="4" s="1"/>
  <c r="P704" i="4"/>
  <c r="P1324" i="4"/>
  <c r="AC1324" i="4" s="1"/>
  <c r="P1294" i="4"/>
  <c r="Q1294" i="4" s="1"/>
  <c r="R1294" i="4" s="1"/>
  <c r="S1294" i="4" s="1"/>
  <c r="P890" i="4"/>
  <c r="P1260" i="4"/>
  <c r="P682" i="4"/>
  <c r="P818" i="4"/>
  <c r="Q818" i="4" s="1"/>
  <c r="Z818" i="4" s="1"/>
  <c r="AA818" i="4" s="1"/>
  <c r="P774" i="4"/>
  <c r="AC774" i="4" s="1"/>
  <c r="E774" i="4" s="1"/>
  <c r="I774" i="4" s="1"/>
  <c r="P1362" i="4"/>
  <c r="P724" i="4"/>
  <c r="Q724" i="4" s="1"/>
  <c r="P1344" i="4"/>
  <c r="AC1344" i="4" s="1"/>
  <c r="P700" i="4"/>
  <c r="AC700" i="4" s="1"/>
  <c r="P1236" i="4"/>
  <c r="P1350" i="4"/>
  <c r="Q1350" i="4" s="1"/>
  <c r="P1272" i="4"/>
  <c r="Q1272" i="4" s="1"/>
  <c r="Z1272" i="4" s="1"/>
  <c r="AA1272" i="4" s="1"/>
  <c r="P722" i="4"/>
  <c r="AC722" i="4" s="1"/>
  <c r="P858" i="4"/>
  <c r="P1302" i="4"/>
  <c r="AC1302" i="4" s="1"/>
  <c r="P911" i="4"/>
  <c r="AC911" i="4" s="1"/>
  <c r="P736" i="4"/>
  <c r="P1384" i="4"/>
  <c r="P1358" i="4"/>
  <c r="P714" i="4"/>
  <c r="AC714" i="4" s="1"/>
  <c r="P1252" i="4"/>
  <c r="P1300" i="4"/>
  <c r="P1372" i="4"/>
  <c r="Q1372" i="4" s="1"/>
  <c r="P1280" i="4"/>
  <c r="P776" i="4"/>
  <c r="P1420" i="4"/>
  <c r="P901" i="4"/>
  <c r="P1240" i="4"/>
  <c r="P734" i="4"/>
  <c r="Q734" i="4" s="1"/>
  <c r="P1207" i="4"/>
  <c r="P1218" i="4"/>
  <c r="Q1218" i="4" s="1"/>
  <c r="Z1218" i="4" s="1"/>
  <c r="AA1218" i="4" s="1"/>
  <c r="P1276" i="4"/>
  <c r="AC1276" i="4" s="1"/>
  <c r="P694" i="4"/>
  <c r="P834" i="4"/>
  <c r="P880" i="4"/>
  <c r="P1392" i="4"/>
  <c r="AC1392" i="4" s="1"/>
  <c r="E1392" i="4" s="1"/>
  <c r="I1392" i="4" s="1"/>
  <c r="P1376" i="4"/>
  <c r="P1378" i="4"/>
  <c r="P680" i="4"/>
  <c r="Q680" i="4" s="1"/>
  <c r="P1278" i="4"/>
  <c r="AC1278" i="4" s="1"/>
  <c r="P1232" i="4"/>
  <c r="P684" i="4"/>
  <c r="P1266" i="4"/>
  <c r="P1418" i="4"/>
  <c r="AC1418" i="4" s="1"/>
  <c r="E1418" i="4" s="1"/>
  <c r="I1418" i="4" s="1"/>
  <c r="P919" i="4"/>
  <c r="AC919" i="4" s="1"/>
  <c r="P866" i="4"/>
  <c r="P1430" i="4"/>
  <c r="P1304" i="4"/>
  <c r="AC1304" i="4" s="1"/>
  <c r="P1356" i="4"/>
  <c r="P830" i="4"/>
  <c r="P862" i="4"/>
  <c r="AC862" i="4" s="1"/>
  <c r="P758" i="4"/>
  <c r="AC758" i="4" s="1"/>
  <c r="P826" i="4"/>
  <c r="Q826" i="4" s="1"/>
  <c r="AF826" i="4" s="1"/>
  <c r="AG826" i="4" s="1"/>
  <c r="P1316" i="4"/>
  <c r="P782" i="4"/>
  <c r="Q782" i="4" s="1"/>
  <c r="Z782" i="4" s="1"/>
  <c r="AA782" i="4" s="1"/>
  <c r="P868" i="4"/>
  <c r="AC868" i="4" s="1"/>
  <c r="P1348" i="4"/>
  <c r="P716" i="4"/>
  <c r="AC716" i="4" s="1"/>
  <c r="P756" i="4"/>
  <c r="P1400" i="4"/>
  <c r="P1296" i="4"/>
  <c r="P1244" i="4"/>
  <c r="P1284" i="4"/>
  <c r="Q1284" i="4" s="1"/>
  <c r="R1284" i="4" s="1"/>
  <c r="S1284" i="4" s="1"/>
  <c r="P712" i="4"/>
  <c r="AC712" i="4" s="1"/>
  <c r="P888" i="4"/>
  <c r="AC888" i="4" s="1"/>
  <c r="P1330" i="4"/>
  <c r="P790" i="4"/>
  <c r="P898" i="4"/>
  <c r="AC898" i="4" s="1"/>
  <c r="P1342" i="4"/>
  <c r="Q1342" i="4" s="1"/>
  <c r="P872" i="4"/>
  <c r="P1180" i="4"/>
  <c r="AC1180" i="4" s="1"/>
  <c r="P1374" i="4"/>
  <c r="Q1374" i="4" s="1"/>
  <c r="P718" i="4"/>
  <c r="P1366" i="4"/>
  <c r="AC1366" i="4" s="1"/>
  <c r="E1366" i="4" s="1"/>
  <c r="I1366" i="4" s="1"/>
  <c r="P1312" i="4"/>
  <c r="P806" i="4"/>
  <c r="AC806" i="4" s="1"/>
  <c r="E806" i="4" s="1"/>
  <c r="I806" i="4" s="1"/>
  <c r="P527" i="4"/>
  <c r="AC527" i="4" s="1"/>
  <c r="P1042" i="4"/>
  <c r="Q1042" i="4" s="1"/>
  <c r="Z1042" i="4" s="1"/>
  <c r="AA1042" i="4" s="1"/>
  <c r="AC737" i="4"/>
  <c r="P762" i="4"/>
  <c r="Q762" i="4" s="1"/>
  <c r="AC887" i="4"/>
  <c r="AC539" i="4"/>
  <c r="AC1079" i="4"/>
  <c r="AC454" i="4"/>
  <c r="AC859" i="4"/>
  <c r="E859" i="4" s="1"/>
  <c r="I859" i="4" s="1"/>
  <c r="AC523" i="4"/>
  <c r="P1412" i="4"/>
  <c r="AC1412" i="4" s="1"/>
  <c r="AC1113" i="4"/>
  <c r="AC817" i="4"/>
  <c r="AC547" i="4"/>
  <c r="AC1089" i="4"/>
  <c r="E1089" i="4" s="1"/>
  <c r="I1089" i="4" s="1"/>
  <c r="AC646" i="4"/>
  <c r="AC1073" i="4"/>
  <c r="E1073" i="4" s="1"/>
  <c r="I1073" i="4" s="1"/>
  <c r="AC943" i="4"/>
  <c r="AC490" i="4"/>
  <c r="P985" i="4"/>
  <c r="AC985" i="4" s="1"/>
  <c r="P519" i="4"/>
  <c r="P679" i="4"/>
  <c r="Q679" i="4" s="1"/>
  <c r="P499" i="4"/>
  <c r="Q499" i="4" s="1"/>
  <c r="Z499" i="4" s="1"/>
  <c r="AA499" i="4" s="1"/>
  <c r="P948" i="4"/>
  <c r="Q948" i="4" s="1"/>
  <c r="R948" i="4" s="1"/>
  <c r="S948" i="4" s="1"/>
  <c r="P801" i="4"/>
  <c r="Q801" i="4" s="1"/>
  <c r="Z801" i="4" s="1"/>
  <c r="AA801" i="4" s="1"/>
  <c r="P871" i="4"/>
  <c r="Q871" i="4" s="1"/>
  <c r="P1175" i="4"/>
  <c r="P597" i="4"/>
  <c r="Q597" i="4" s="1"/>
  <c r="P1421" i="4"/>
  <c r="P1124" i="4"/>
  <c r="Q1124" i="4" s="1"/>
  <c r="Z1124" i="4" s="1"/>
  <c r="AA1124" i="4" s="1"/>
  <c r="P982" i="4"/>
  <c r="P777" i="4"/>
  <c r="Q777" i="4" s="1"/>
  <c r="AF777" i="4" s="1"/>
  <c r="AG777" i="4" s="1"/>
  <c r="P515" i="4"/>
  <c r="Q515" i="4" s="1"/>
  <c r="P1357" i="4"/>
  <c r="AC1357" i="4" s="1"/>
  <c r="P595" i="4"/>
  <c r="AC595" i="4" s="1"/>
  <c r="P538" i="4"/>
  <c r="AC538" i="4" s="1"/>
  <c r="P991" i="4"/>
  <c r="AC991" i="4" s="1"/>
  <c r="P642" i="4"/>
  <c r="AC642" i="4" s="1"/>
  <c r="E642" i="4" s="1"/>
  <c r="I642" i="4" s="1"/>
  <c r="P1020" i="4"/>
  <c r="P1058" i="4"/>
  <c r="Q1058" i="4" s="1"/>
  <c r="Z1058" i="4" s="1"/>
  <c r="AA1058" i="4" s="1"/>
  <c r="P1225" i="4"/>
  <c r="P661" i="4"/>
  <c r="AC661" i="4" s="1"/>
  <c r="P594" i="4"/>
  <c r="P648" i="4"/>
  <c r="AC648" i="4" s="1"/>
  <c r="P1006" i="4"/>
  <c r="P1115" i="4"/>
  <c r="P600" i="4"/>
  <c r="P665" i="4"/>
  <c r="AC665" i="4" s="1"/>
  <c r="E665" i="4" s="1"/>
  <c r="I665" i="4" s="1"/>
  <c r="P940" i="4"/>
  <c r="AC940" i="4" s="1"/>
  <c r="E940" i="4" s="1"/>
  <c r="I940" i="4" s="1"/>
  <c r="P425" i="4"/>
  <c r="P693" i="4"/>
  <c r="P433" i="4"/>
  <c r="AC433" i="4" s="1"/>
  <c r="P964" i="4"/>
  <c r="P769" i="4"/>
  <c r="Q769" i="4" s="1"/>
  <c r="Z769" i="4" s="1"/>
  <c r="AA769" i="4" s="1"/>
  <c r="P653" i="4"/>
  <c r="P1107" i="4"/>
  <c r="AC1107" i="4" s="1"/>
  <c r="P484" i="4"/>
  <c r="AC484" i="4" s="1"/>
  <c r="E484" i="4" s="1"/>
  <c r="I484" i="4" s="1"/>
  <c r="P508" i="4"/>
  <c r="AC508" i="4" s="1"/>
  <c r="P437" i="4"/>
  <c r="AC437" i="4" s="1"/>
  <c r="P670" i="4"/>
  <c r="AC670" i="4" s="1"/>
  <c r="P669" i="4"/>
  <c r="AC669" i="4" s="1"/>
  <c r="P1045" i="4"/>
  <c r="AC1045" i="4" s="1"/>
  <c r="P591" i="4"/>
  <c r="P1145" i="4"/>
  <c r="AC1145" i="4" s="1"/>
  <c r="E1145" i="4" s="1"/>
  <c r="I1145" i="4" s="1"/>
  <c r="P1053" i="4"/>
  <c r="AC1053" i="4" s="1"/>
  <c r="E1053" i="4" s="1"/>
  <c r="I1053" i="4" s="1"/>
  <c r="P899" i="4"/>
  <c r="AC899" i="4" s="1"/>
  <c r="P436" i="4"/>
  <c r="AC436" i="4" s="1"/>
  <c r="P577" i="4"/>
  <c r="AC577" i="4" s="1"/>
  <c r="P442" i="4"/>
  <c r="AC442" i="4" s="1"/>
  <c r="P829" i="4"/>
  <c r="AC829" i="4" s="1"/>
  <c r="P1054" i="4"/>
  <c r="P1048" i="4"/>
  <c r="AC1048" i="4" s="1"/>
  <c r="P548" i="4"/>
  <c r="AC548" i="4" s="1"/>
  <c r="P775" i="4"/>
  <c r="AC775" i="4" s="1"/>
  <c r="P1387" i="4"/>
  <c r="P815" i="4"/>
  <c r="AC815" i="4" s="1"/>
  <c r="P1060" i="4"/>
  <c r="AC1060" i="4" s="1"/>
  <c r="P1365" i="4"/>
  <c r="AC1365" i="4" s="1"/>
  <c r="E1365" i="4" s="1"/>
  <c r="I1365" i="4" s="1"/>
  <c r="P1137" i="4"/>
  <c r="P1289" i="4"/>
  <c r="AC1289" i="4" s="1"/>
  <c r="E1289" i="4" s="1"/>
  <c r="I1289" i="4" s="1"/>
  <c r="P931" i="4"/>
  <c r="AC931" i="4" s="1"/>
  <c r="E931" i="4" s="1"/>
  <c r="I931" i="4" s="1"/>
  <c r="P1057" i="4"/>
  <c r="P1148" i="4"/>
  <c r="P495" i="4"/>
  <c r="AC495" i="4" s="1"/>
  <c r="P771" i="4"/>
  <c r="P1196" i="4"/>
  <c r="AC1196" i="4" s="1"/>
  <c r="E1196" i="4" s="1"/>
  <c r="I1196" i="4" s="1"/>
  <c r="P926" i="4"/>
  <c r="P1002" i="4"/>
  <c r="Q1002" i="4" s="1"/>
  <c r="Z1002" i="4" s="1"/>
  <c r="AA1002" i="4" s="1"/>
  <c r="P449" i="4"/>
  <c r="Q449" i="4" s="1"/>
  <c r="P1065" i="4"/>
  <c r="P1072" i="4"/>
  <c r="P755" i="4"/>
  <c r="AC755" i="4" s="1"/>
  <c r="P824" i="4"/>
  <c r="P844" i="4"/>
  <c r="Q844" i="4" s="1"/>
  <c r="P1416" i="4"/>
  <c r="P903" i="4"/>
  <c r="Q903" i="4" s="1"/>
  <c r="AC841" i="4"/>
  <c r="E841" i="4" s="1"/>
  <c r="I841" i="4" s="1"/>
  <c r="AC1066" i="4"/>
  <c r="AC1139" i="4"/>
  <c r="AC691" i="4"/>
  <c r="AC847" i="4"/>
  <c r="AC787" i="4"/>
  <c r="P894" i="4"/>
  <c r="P808" i="4"/>
  <c r="AC808" i="4" s="1"/>
  <c r="E808" i="4" s="1"/>
  <c r="I808" i="4" s="1"/>
  <c r="AC1133" i="4"/>
  <c r="E1133" i="4" s="1"/>
  <c r="I1133" i="4" s="1"/>
  <c r="P672" i="4"/>
  <c r="AC672" i="4" s="1"/>
  <c r="P1290" i="4"/>
  <c r="P1424" i="4"/>
  <c r="AC1424" i="4" s="1"/>
  <c r="AC978" i="4"/>
  <c r="AC1110" i="4"/>
  <c r="P1398" i="4"/>
  <c r="AC1398" i="4" s="1"/>
  <c r="AC975" i="4"/>
  <c r="E975" i="4" s="1"/>
  <c r="I975" i="4" s="1"/>
  <c r="P740" i="4"/>
  <c r="Q740" i="4" s="1"/>
  <c r="P603" i="4"/>
  <c r="P1329" i="4"/>
  <c r="P667" i="4"/>
  <c r="AC667" i="4" s="1"/>
  <c r="P1259" i="4"/>
  <c r="P505" i="4"/>
  <c r="Q505" i="4" s="1"/>
  <c r="P461" i="4"/>
  <c r="P1147" i="4"/>
  <c r="AC1147" i="4" s="1"/>
  <c r="E1147" i="4" s="1"/>
  <c r="I1147" i="4" s="1"/>
  <c r="P709" i="4"/>
  <c r="AC709" i="4" s="1"/>
  <c r="E709" i="4" s="1"/>
  <c r="I709" i="4" s="1"/>
  <c r="P1411" i="4"/>
  <c r="P1014" i="4"/>
  <c r="P1403" i="4"/>
  <c r="AC1403" i="4" s="1"/>
  <c r="P1319" i="4"/>
  <c r="P613" i="4"/>
  <c r="AC613" i="4" s="1"/>
  <c r="P1122" i="4"/>
  <c r="P1008" i="4"/>
  <c r="AC1008" i="4" s="1"/>
  <c r="P1050" i="4"/>
  <c r="AC1050" i="4" s="1"/>
  <c r="P457" i="4"/>
  <c r="AC457" i="4" s="1"/>
  <c r="P1123" i="4"/>
  <c r="AC1123" i="4" s="1"/>
  <c r="P743" i="4"/>
  <c r="AC743" i="4" s="1"/>
  <c r="P1422" i="4"/>
  <c r="P686" i="4"/>
  <c r="AC686" i="4" s="1"/>
  <c r="E686" i="4" s="1"/>
  <c r="I686" i="4" s="1"/>
  <c r="P788" i="4"/>
  <c r="P752" i="4"/>
  <c r="AC752" i="4" s="1"/>
  <c r="AC475" i="4"/>
  <c r="E475" i="4" s="1"/>
  <c r="I475" i="4" s="1"/>
  <c r="P1346" i="4"/>
  <c r="P1254" i="4"/>
  <c r="P852" i="4"/>
  <c r="AC852" i="4" s="1"/>
  <c r="E852" i="4" s="1"/>
  <c r="I852" i="4" s="1"/>
  <c r="AC961" i="4"/>
  <c r="P1248" i="4"/>
  <c r="AC1248" i="4" s="1"/>
  <c r="E1248" i="4" s="1"/>
  <c r="I1248" i="4" s="1"/>
  <c r="P1216" i="4"/>
  <c r="AC1216" i="4" s="1"/>
  <c r="E1216" i="4" s="1"/>
  <c r="I1216" i="4" s="1"/>
  <c r="P1326" i="4"/>
  <c r="AC607" i="4"/>
  <c r="E607" i="4" s="1"/>
  <c r="I607" i="4" s="1"/>
  <c r="P697" i="4"/>
  <c r="P502" i="4"/>
  <c r="P1000" i="4"/>
  <c r="AC1000" i="4" s="1"/>
  <c r="P601" i="4"/>
  <c r="P999" i="4"/>
  <c r="AC999" i="4" s="1"/>
  <c r="E999" i="4" s="1"/>
  <c r="I999" i="4" s="1"/>
  <c r="P480" i="4"/>
  <c r="AC480" i="4" s="1"/>
  <c r="P1303" i="4"/>
  <c r="P713" i="4"/>
  <c r="AC713" i="4" s="1"/>
  <c r="E713" i="4" s="1"/>
  <c r="I713" i="4" s="1"/>
  <c r="P622" i="4"/>
  <c r="AC622" i="4" s="1"/>
  <c r="P954" i="4"/>
  <c r="AC954" i="4" s="1"/>
  <c r="P1413" i="4"/>
  <c r="P1063" i="4"/>
  <c r="AC1063" i="4" s="1"/>
  <c r="P1275" i="4"/>
  <c r="P612" i="4"/>
  <c r="AC612" i="4" s="1"/>
  <c r="P984" i="4"/>
  <c r="AC984" i="4" s="1"/>
  <c r="E984" i="4" s="1"/>
  <c r="I984" i="4" s="1"/>
  <c r="P1203" i="4"/>
  <c r="P625" i="4"/>
  <c r="AC625" i="4" s="1"/>
  <c r="P870" i="4"/>
  <c r="AC870" i="4" s="1"/>
  <c r="P860" i="4"/>
  <c r="AC860" i="4" s="1"/>
  <c r="P1314" i="4"/>
  <c r="P1426" i="4"/>
  <c r="Q1426" i="4" s="1"/>
  <c r="Z1426" i="4" s="1"/>
  <c r="AA1426" i="4" s="1"/>
  <c r="P1396" i="4"/>
  <c r="P804" i="4"/>
  <c r="AC804" i="4" s="1"/>
  <c r="P802" i="4"/>
  <c r="AC802" i="4" s="1"/>
  <c r="E802" i="4" s="1"/>
  <c r="I802" i="4" s="1"/>
  <c r="P1368" i="4"/>
  <c r="P688" i="4"/>
  <c r="P915" i="4"/>
  <c r="AC915" i="4" s="1"/>
  <c r="P696" i="4"/>
  <c r="AC696" i="4" s="1"/>
  <c r="P1306" i="4"/>
  <c r="Q1306" i="4" s="1"/>
  <c r="Z1306" i="4" s="1"/>
  <c r="AA1306" i="4" s="1"/>
  <c r="P770" i="4"/>
  <c r="Q770" i="4" s="1"/>
  <c r="R770" i="4" s="1"/>
  <c r="S770" i="4" s="1"/>
  <c r="P878" i="4"/>
  <c r="AC878" i="4" s="1"/>
  <c r="E878" i="4" s="1"/>
  <c r="I878" i="4" s="1"/>
  <c r="P874" i="4"/>
  <c r="AC874" i="4" s="1"/>
  <c r="E874" i="4" s="1"/>
  <c r="I874" i="4" s="1"/>
  <c r="P1328" i="4"/>
  <c r="P746" i="4"/>
  <c r="AC746" i="4" s="1"/>
  <c r="P1404" i="4"/>
  <c r="AC833" i="4"/>
  <c r="AC1068" i="4"/>
  <c r="E1068" i="4" s="1"/>
  <c r="I1068" i="4" s="1"/>
  <c r="AC512" i="4"/>
  <c r="P1274" i="4"/>
  <c r="Q1274" i="4" s="1"/>
  <c r="AC699" i="4"/>
  <c r="E699" i="4" s="1"/>
  <c r="I699" i="4" s="1"/>
  <c r="AC549" i="4"/>
  <c r="P1220" i="4"/>
  <c r="P1410" i="4"/>
  <c r="AC711" i="4"/>
  <c r="AC534" i="4"/>
  <c r="E534" i="4" s="1"/>
  <c r="I534" i="4" s="1"/>
  <c r="AC629" i="4"/>
  <c r="AC749" i="4"/>
  <c r="AC1117" i="4"/>
  <c r="AC751" i="4"/>
  <c r="P578" i="4"/>
  <c r="P635" i="4"/>
  <c r="AC635" i="4" s="1"/>
  <c r="P464" i="4"/>
  <c r="Q464" i="4" s="1"/>
  <c r="P791" i="4"/>
  <c r="P568" i="4"/>
  <c r="Q568" i="4" s="1"/>
  <c r="Z568" i="4" s="1"/>
  <c r="AA568" i="4" s="1"/>
  <c r="P882" i="4"/>
  <c r="AC882" i="4" s="1"/>
  <c r="E882" i="4" s="1"/>
  <c r="I882" i="4" s="1"/>
  <c r="P619" i="4"/>
  <c r="AC619" i="4" s="1"/>
  <c r="P980" i="4"/>
  <c r="AC980" i="4" s="1"/>
  <c r="P1001" i="4"/>
  <c r="AC1001" i="4" s="1"/>
  <c r="P485" i="4"/>
  <c r="AC485" i="4" s="1"/>
  <c r="P438" i="4"/>
  <c r="AC438" i="4" s="1"/>
  <c r="P835" i="4"/>
  <c r="P1355" i="4"/>
  <c r="Q1355" i="4" s="1"/>
  <c r="P942" i="4"/>
  <c r="AC942" i="4" s="1"/>
  <c r="E942" i="4" s="1"/>
  <c r="I942" i="4" s="1"/>
  <c r="P1417" i="4"/>
  <c r="P1163" i="4"/>
  <c r="P1025" i="4"/>
  <c r="AC1025" i="4" s="1"/>
  <c r="P1028" i="4"/>
  <c r="AC1028" i="4" s="1"/>
  <c r="P993" i="4"/>
  <c r="AC993" i="4" s="1"/>
  <c r="P586" i="4"/>
  <c r="P1241" i="4"/>
  <c r="Q1241" i="4" s="1"/>
  <c r="P1370" i="4"/>
  <c r="AC1370" i="4" s="1"/>
  <c r="P838" i="4"/>
  <c r="AC838" i="4" s="1"/>
  <c r="P754" i="4"/>
  <c r="AC754" i="4" s="1"/>
  <c r="P678" i="4"/>
  <c r="AC678" i="4" s="1"/>
  <c r="P748" i="4"/>
  <c r="AC748" i="4" s="1"/>
  <c r="P1262" i="4"/>
  <c r="P846" i="4"/>
  <c r="P1318" i="4"/>
  <c r="P1322" i="4"/>
  <c r="Q1322" i="4" s="1"/>
  <c r="P864" i="4"/>
  <c r="AC864" i="4" s="1"/>
  <c r="E864" i="4" s="1"/>
  <c r="I864" i="4" s="1"/>
  <c r="P1212" i="4"/>
  <c r="P907" i="4"/>
  <c r="AC907" i="4" s="1"/>
  <c r="P742" i="4"/>
  <c r="AC742" i="4" s="1"/>
  <c r="P796" i="4"/>
  <c r="AC796" i="4" s="1"/>
  <c r="P1360" i="4"/>
  <c r="P1338" i="4"/>
  <c r="P820" i="4"/>
  <c r="AC820" i="4" s="1"/>
  <c r="E820" i="4" s="1"/>
  <c r="I820" i="4" s="1"/>
  <c r="P766" i="4"/>
  <c r="AC766" i="4" s="1"/>
  <c r="E766" i="4" s="1"/>
  <c r="I766" i="4" s="1"/>
  <c r="P692" i="4"/>
  <c r="AC692" i="4" s="1"/>
  <c r="P876" i="4"/>
  <c r="AC876" i="4" s="1"/>
  <c r="P1234" i="4"/>
  <c r="P1298" i="4"/>
  <c r="Q1298" i="4" s="1"/>
  <c r="P659" i="4"/>
  <c r="P1152" i="4"/>
  <c r="P513" i="4"/>
  <c r="AC513" i="4" s="1"/>
  <c r="P426" i="4"/>
  <c r="Q426" i="4" s="1"/>
  <c r="Z426" i="4" s="1"/>
  <c r="AA426" i="4" s="1"/>
  <c r="P1051" i="4"/>
  <c r="P889" i="4"/>
  <c r="P469" i="4"/>
  <c r="P910" i="4"/>
  <c r="AC910" i="4" s="1"/>
  <c r="P624" i="4"/>
  <c r="P731" i="4"/>
  <c r="AC731" i="4" s="1"/>
  <c r="P1211" i="4"/>
  <c r="P1208" i="4"/>
  <c r="AC1208" i="4" s="1"/>
  <c r="P1191" i="4"/>
  <c r="P986" i="4"/>
  <c r="P1004" i="4"/>
  <c r="P1109" i="4"/>
  <c r="AC1109" i="4" s="1"/>
  <c r="P604" i="4"/>
  <c r="P1189" i="4"/>
  <c r="AC1189" i="4" s="1"/>
  <c r="P677" i="4"/>
  <c r="AC677" i="4" s="1"/>
  <c r="P1091" i="4"/>
  <c r="AC1091" i="4" s="1"/>
  <c r="P1062" i="4"/>
  <c r="P645" i="4"/>
  <c r="P656" i="4"/>
  <c r="AC656" i="4" s="1"/>
  <c r="P865" i="4"/>
  <c r="Q865" i="4" s="1"/>
  <c r="Z865" i="4" s="1"/>
  <c r="AA865" i="4" s="1"/>
  <c r="P446" i="4"/>
  <c r="P1075" i="4"/>
  <c r="AC1075" i="4" s="1"/>
  <c r="P616" i="4"/>
  <c r="AC616" i="4" s="1"/>
  <c r="E616" i="4" s="1"/>
  <c r="I616" i="4" s="1"/>
  <c r="P998" i="4"/>
  <c r="AC998" i="4" s="1"/>
  <c r="P1156" i="4"/>
  <c r="P443" i="4"/>
  <c r="AC443" i="4" s="1"/>
  <c r="AC500" i="4"/>
  <c r="AC946" i="4"/>
  <c r="AC658" i="4"/>
  <c r="AC719" i="4"/>
  <c r="AC972" i="4"/>
  <c r="E972" i="4" s="1"/>
  <c r="I972" i="4" s="1"/>
  <c r="P918" i="4"/>
  <c r="AC918" i="4" s="1"/>
  <c r="E918" i="4" s="1"/>
  <c r="I918" i="4" s="1"/>
  <c r="P1369" i="4"/>
  <c r="P799" i="4"/>
  <c r="P482" i="4"/>
  <c r="AC482" i="4" s="1"/>
  <c r="P455" i="4"/>
  <c r="AC455" i="4" s="1"/>
  <c r="P1055" i="4"/>
  <c r="AC1055" i="4" s="1"/>
  <c r="P673" i="4"/>
  <c r="AC673" i="4" s="1"/>
  <c r="P579" i="4"/>
  <c r="AC579" i="4" s="1"/>
  <c r="P421" i="4"/>
  <c r="AC421" i="4" s="1"/>
  <c r="P1009" i="4"/>
  <c r="AC1009" i="4" s="1"/>
  <c r="P514" i="4"/>
  <c r="AC514" i="4" s="1"/>
  <c r="P1415" i="4"/>
  <c r="AC1415" i="4" s="1"/>
  <c r="P431" i="4"/>
  <c r="AC431" i="4" s="1"/>
  <c r="P825" i="4"/>
  <c r="P510" i="4"/>
  <c r="AC510" i="4" s="1"/>
  <c r="P1233" i="4"/>
  <c r="Q1233" i="4" s="1"/>
  <c r="AF1233" i="4" s="1"/>
  <c r="AG1233" i="4" s="1"/>
  <c r="P785" i="4"/>
  <c r="AC785" i="4" s="1"/>
  <c r="E785" i="4" s="1"/>
  <c r="I785" i="4" s="1"/>
  <c r="P1090" i="4"/>
  <c r="AC1090" i="4" s="1"/>
  <c r="P1194" i="4"/>
  <c r="P765" i="4"/>
  <c r="AC765" i="4" s="1"/>
  <c r="P717" i="4"/>
  <c r="AC717" i="4" s="1"/>
  <c r="P458" i="4"/>
  <c r="AC458" i="4" s="1"/>
  <c r="E458" i="4" s="1"/>
  <c r="I458" i="4" s="1"/>
  <c r="P757" i="4"/>
  <c r="AC757" i="4" s="1"/>
  <c r="P643" i="4"/>
  <c r="AC643" i="4" s="1"/>
  <c r="E643" i="4" s="1"/>
  <c r="I643" i="4" s="1"/>
  <c r="P1339" i="4"/>
  <c r="Q1339" i="4" s="1"/>
  <c r="Z1339" i="4" s="1"/>
  <c r="AA1339" i="4" s="1"/>
  <c r="P1027" i="4"/>
  <c r="AC1027" i="4" s="1"/>
  <c r="P660" i="4"/>
  <c r="AC660" i="4" s="1"/>
  <c r="P1286" i="4"/>
  <c r="AC1286" i="4" s="1"/>
  <c r="P1354" i="4"/>
  <c r="P1336" i="4"/>
  <c r="AC1336" i="4" s="1"/>
  <c r="P850" i="4"/>
  <c r="AC850" i="4" s="1"/>
  <c r="P842" i="4"/>
  <c r="AC842" i="4" s="1"/>
  <c r="P1394" i="4"/>
  <c r="AC1394" i="4" s="1"/>
  <c r="P1310" i="4"/>
  <c r="P1352" i="4"/>
  <c r="AC507" i="4"/>
  <c r="P706" i="4"/>
  <c r="AC498" i="4"/>
  <c r="P828" i="4"/>
  <c r="AC828" i="4" s="1"/>
  <c r="AC572" i="4"/>
  <c r="E572" i="4" s="1"/>
  <c r="I572" i="4" s="1"/>
  <c r="P720" i="4"/>
  <c r="AC720" i="4" s="1"/>
  <c r="E720" i="4" s="1"/>
  <c r="I720" i="4" s="1"/>
  <c r="P1332" i="4"/>
  <c r="AC1074" i="4"/>
  <c r="AC974" i="4"/>
  <c r="AC639" i="4"/>
  <c r="P1292" i="4"/>
  <c r="AC662" i="4"/>
  <c r="AC473" i="4"/>
  <c r="E473" i="4" s="1"/>
  <c r="I473" i="4" s="1"/>
  <c r="AC636" i="4"/>
  <c r="AC521" i="4"/>
  <c r="P1388" i="4"/>
  <c r="P780" i="4"/>
  <c r="AC780" i="4" s="1"/>
  <c r="P674" i="4"/>
  <c r="P1288" i="4"/>
  <c r="AC1288" i="4" s="1"/>
  <c r="P744" i="4"/>
  <c r="AC744" i="4" s="1"/>
  <c r="P772" i="4"/>
  <c r="AC772" i="4" s="1"/>
  <c r="E772" i="4" s="1"/>
  <c r="I772" i="4" s="1"/>
  <c r="P1250" i="4"/>
  <c r="AC1250" i="4" s="1"/>
  <c r="E1250" i="4" s="1"/>
  <c r="I1250" i="4" s="1"/>
  <c r="P1268" i="4"/>
  <c r="P840" i="4"/>
  <c r="AC840" i="4" s="1"/>
  <c r="P1258" i="4"/>
  <c r="Q1258" i="4" s="1"/>
  <c r="P822" i="4"/>
  <c r="AC822" i="4" s="1"/>
  <c r="P1320" i="4"/>
  <c r="P798" i="4"/>
  <c r="AC798" i="4" s="1"/>
  <c r="P702" i="4"/>
  <c r="AC702" i="4" s="1"/>
  <c r="P760" i="4"/>
  <c r="AC760" i="4" s="1"/>
  <c r="P584" i="4"/>
  <c r="P634" i="4"/>
  <c r="P620" i="4"/>
  <c r="P848" i="4"/>
  <c r="Q848" i="4" s="1"/>
  <c r="Z848" i="4" s="1"/>
  <c r="AA848" i="4" s="1"/>
  <c r="AC1142" i="4"/>
  <c r="Q1532" i="4"/>
  <c r="AC704" i="4"/>
  <c r="E704" i="4" s="1"/>
  <c r="I704" i="4" s="1"/>
  <c r="P668" i="4"/>
  <c r="AC668" i="4" s="1"/>
  <c r="P855" i="4"/>
  <c r="P1141" i="4"/>
  <c r="AC1141" i="4" s="1"/>
  <c r="P683" i="4"/>
  <c r="P1349" i="4"/>
  <c r="P779" i="4"/>
  <c r="P811" i="4"/>
  <c r="AC811" i="4" s="1"/>
  <c r="E811" i="4" s="1"/>
  <c r="I811" i="4" s="1"/>
  <c r="P1255" i="4"/>
  <c r="AC1255" i="4" s="1"/>
  <c r="E1255" i="4" s="1"/>
  <c r="I1255" i="4" s="1"/>
  <c r="P1231" i="4"/>
  <c r="Q1231" i="4" s="1"/>
  <c r="P1108" i="4"/>
  <c r="P590" i="4"/>
  <c r="Q590" i="4" s="1"/>
  <c r="P1138" i="4"/>
  <c r="P573" i="4"/>
  <c r="P1313" i="4"/>
  <c r="P632" i="4"/>
  <c r="AC632" i="4" s="1"/>
  <c r="P969" i="4"/>
  <c r="AC969" i="4" s="1"/>
  <c r="E969" i="4" s="1"/>
  <c r="I969" i="4" s="1"/>
  <c r="P580" i="4"/>
  <c r="AC580" i="4" s="1"/>
  <c r="E580" i="4" s="1"/>
  <c r="I580" i="4" s="1"/>
  <c r="P553" i="4"/>
  <c r="P628" i="4"/>
  <c r="AC628" i="4" s="1"/>
  <c r="P1281" i="4"/>
  <c r="P675" i="4"/>
  <c r="AC675" i="4" s="1"/>
  <c r="P968" i="4"/>
  <c r="P1295" i="4"/>
  <c r="AC1295" i="4" s="1"/>
  <c r="P908" i="4"/>
  <c r="AC908" i="4" s="1"/>
  <c r="E908" i="4" s="1"/>
  <c r="I908" i="4" s="1"/>
  <c r="P1149" i="4"/>
  <c r="AC1149" i="4" s="1"/>
  <c r="P1143" i="4"/>
  <c r="AC1143" i="4" s="1"/>
  <c r="P816" i="4"/>
  <c r="Q816" i="4" s="1"/>
  <c r="AF816" i="4" s="1"/>
  <c r="AG816" i="4" s="1"/>
  <c r="P1264" i="4"/>
  <c r="P892" i="4"/>
  <c r="AC892" i="4" s="1"/>
  <c r="P1270" i="4"/>
  <c r="P896" i="4"/>
  <c r="AC896" i="4" s="1"/>
  <c r="P1242" i="4"/>
  <c r="AC1242" i="4" s="1"/>
  <c r="P764" i="4"/>
  <c r="AC764" i="4" s="1"/>
  <c r="P728" i="4"/>
  <c r="AC728" i="4" s="1"/>
  <c r="P1382" i="4"/>
  <c r="Q1382" i="4" s="1"/>
  <c r="P1214" i="4"/>
  <c r="P778" i="4"/>
  <c r="AC778" i="4" s="1"/>
  <c r="P884" i="4"/>
  <c r="P730" i="4"/>
  <c r="AC730" i="4" s="1"/>
  <c r="P814" i="4"/>
  <c r="AC814" i="4" s="1"/>
  <c r="P726" i="4"/>
  <c r="AC726" i="4" s="1"/>
  <c r="E726" i="4" s="1"/>
  <c r="I726" i="4" s="1"/>
  <c r="P856" i="4"/>
  <c r="P792" i="4"/>
  <c r="AC792" i="4" s="1"/>
  <c r="AC546" i="4"/>
  <c r="AC610" i="4"/>
  <c r="AC857" i="4"/>
  <c r="AC701" i="4"/>
  <c r="AC1087" i="4"/>
  <c r="E1087" i="4" s="1"/>
  <c r="I1087" i="4" s="1"/>
  <c r="P1334" i="4"/>
  <c r="Q1334" i="4" s="1"/>
  <c r="AC1121" i="4"/>
  <c r="P1428" i="4"/>
  <c r="Q1428" i="4" s="1"/>
  <c r="P1364" i="4"/>
  <c r="Q823" i="4"/>
  <c r="P738" i="4"/>
  <c r="AC738" i="4" s="1"/>
  <c r="P750" i="4"/>
  <c r="AC750" i="4" s="1"/>
  <c r="P832" i="4"/>
  <c r="AC832" i="4" s="1"/>
  <c r="E832" i="4" s="1"/>
  <c r="I832" i="4" s="1"/>
  <c r="P886" i="4"/>
  <c r="AC886" i="4" s="1"/>
  <c r="E886" i="4" s="1"/>
  <c r="I886" i="4" s="1"/>
  <c r="P690" i="4"/>
  <c r="P1408" i="4"/>
  <c r="P1238" i="4"/>
  <c r="P768" i="4"/>
  <c r="P708" i="4"/>
  <c r="P810" i="4"/>
  <c r="AC810" i="4" s="1"/>
  <c r="P676" i="4"/>
  <c r="AC676" i="4" s="1"/>
  <c r="P1224" i="4"/>
  <c r="P1184" i="4"/>
  <c r="AC816" i="4"/>
  <c r="P1407" i="4"/>
  <c r="P1064" i="4"/>
  <c r="AC858" i="4"/>
  <c r="P652" i="4"/>
  <c r="Q652" i="4" s="1"/>
  <c r="AF652" i="4" s="1"/>
  <c r="AG652" i="4" s="1"/>
  <c r="P891" i="4"/>
  <c r="AC891" i="4" s="1"/>
  <c r="P1018" i="4"/>
  <c r="AC1018" i="4" s="1"/>
  <c r="E1018" i="4" s="1"/>
  <c r="I1018" i="4" s="1"/>
  <c r="P955" i="4"/>
  <c r="P1204" i="4"/>
  <c r="Q1204" i="4" s="1"/>
  <c r="Z1204" i="4" s="1"/>
  <c r="AA1204" i="4" s="1"/>
  <c r="P803" i="4"/>
  <c r="P1106" i="4"/>
  <c r="P569" i="4"/>
  <c r="P1016" i="4"/>
  <c r="AC1016" i="4" s="1"/>
  <c r="P432" i="4"/>
  <c r="AC432" i="4" s="1"/>
  <c r="P789" i="4"/>
  <c r="Q789" i="4" s="1"/>
  <c r="P649" i="4"/>
  <c r="P429" i="4"/>
  <c r="AC429" i="4" s="1"/>
  <c r="P953" i="4"/>
  <c r="P1093" i="4"/>
  <c r="P1010" i="4"/>
  <c r="P1081" i="4"/>
  <c r="AC1081" i="4" s="1"/>
  <c r="AC736" i="4"/>
  <c r="P1126" i="4"/>
  <c r="AC1126" i="4" s="1"/>
  <c r="P917" i="4"/>
  <c r="AC917" i="4" s="1"/>
  <c r="P963" i="4"/>
  <c r="P588" i="4"/>
  <c r="AC588" i="4" s="1"/>
  <c r="P1083" i="4"/>
  <c r="P1201" i="4"/>
  <c r="Q1201" i="4" s="1"/>
  <c r="AF1201" i="4" s="1"/>
  <c r="AG1201" i="4" s="1"/>
  <c r="P450" i="4"/>
  <c r="AC450" i="4" s="1"/>
  <c r="P1085" i="4"/>
  <c r="Q1085" i="4" s="1"/>
  <c r="P561" i="4"/>
  <c r="AC561" i="4" s="1"/>
  <c r="P1385" i="4"/>
  <c r="P1044" i="4"/>
  <c r="P1088" i="4"/>
  <c r="AC1088" i="4" s="1"/>
  <c r="P966" i="4"/>
  <c r="AC966" i="4" s="1"/>
  <c r="E966" i="4" s="1"/>
  <c r="I966" i="4" s="1"/>
  <c r="P430" i="4"/>
  <c r="Q430" i="4" s="1"/>
  <c r="P959" i="4"/>
  <c r="Q959" i="4" s="1"/>
  <c r="AF959" i="4" s="1"/>
  <c r="AG959" i="4" s="1"/>
  <c r="P1325" i="4"/>
  <c r="Q1325" i="4" s="1"/>
  <c r="Z1325" i="4" s="1"/>
  <c r="AA1325" i="4" s="1"/>
  <c r="P1151" i="4"/>
  <c r="AC1151" i="4" s="1"/>
  <c r="E1151" i="4" s="1"/>
  <c r="I1151" i="4" s="1"/>
  <c r="P423" i="4"/>
  <c r="AC423" i="4" s="1"/>
  <c r="P666" i="4"/>
  <c r="AC666" i="4" s="1"/>
  <c r="P949" i="4"/>
  <c r="AC949" i="4" s="1"/>
  <c r="P1118" i="4"/>
  <c r="P685" i="4"/>
  <c r="AC685" i="4" s="1"/>
  <c r="E685" i="4" s="1"/>
  <c r="I685" i="4" s="1"/>
  <c r="P599" i="4"/>
  <c r="AC599" i="4" s="1"/>
  <c r="P1299" i="4"/>
  <c r="P1307" i="4"/>
  <c r="Q1307" i="4" s="1"/>
  <c r="AF1307" i="4" s="1"/>
  <c r="AG1307" i="4" s="1"/>
  <c r="P550" i="4"/>
  <c r="AC550" i="4" s="1"/>
  <c r="P745" i="4"/>
  <c r="AC745" i="4" s="1"/>
  <c r="P447" i="4"/>
  <c r="AC447" i="4" s="1"/>
  <c r="P1130" i="4"/>
  <c r="AC1130" i="4" s="1"/>
  <c r="P725" i="4"/>
  <c r="Q725" i="4" s="1"/>
  <c r="Z725" i="4" s="1"/>
  <c r="AA725" i="4" s="1"/>
  <c r="P784" i="4"/>
  <c r="AC784" i="4" s="1"/>
  <c r="P800" i="4"/>
  <c r="AC800" i="4" s="1"/>
  <c r="P732" i="4"/>
  <c r="AC732" i="4" s="1"/>
  <c r="P1222" i="4"/>
  <c r="P854" i="4"/>
  <c r="P710" i="4"/>
  <c r="AC710" i="4" s="1"/>
  <c r="P1256" i="4"/>
  <c r="P1282" i="4"/>
  <c r="P1226" i="4"/>
  <c r="P1340" i="4"/>
  <c r="AC1340" i="4" s="1"/>
  <c r="P1380" i="4"/>
  <c r="AC1380" i="4" s="1"/>
  <c r="P812" i="4"/>
  <c r="AC812" i="4" s="1"/>
  <c r="P698" i="4"/>
  <c r="AC698" i="4" s="1"/>
  <c r="P836" i="4"/>
  <c r="AC836" i="4" s="1"/>
  <c r="P794" i="4"/>
  <c r="P1176" i="4"/>
  <c r="P1390" i="4"/>
  <c r="Q1390" i="4" s="1"/>
  <c r="P869" i="4"/>
  <c r="Q869" i="4" s="1"/>
  <c r="Z869" i="4" s="1"/>
  <c r="AA869" i="4" s="1"/>
  <c r="P564" i="4"/>
  <c r="Q564" i="4" s="1"/>
  <c r="P996" i="4"/>
  <c r="P530" i="4"/>
  <c r="P1265" i="4"/>
  <c r="P1178" i="4"/>
  <c r="Q1178" i="4" s="1"/>
  <c r="AF1178" i="4" s="1"/>
  <c r="AG1178" i="4" s="1"/>
  <c r="Q281" i="4"/>
  <c r="AF281" i="4" s="1"/>
  <c r="AG281" i="4" s="1"/>
  <c r="P1796" i="4"/>
  <c r="AC1796" i="4" s="1"/>
  <c r="P40" i="4"/>
  <c r="AC40" i="4" s="1"/>
  <c r="E40" i="4" s="1"/>
  <c r="I40" i="4" s="1"/>
  <c r="P137" i="4"/>
  <c r="AC137" i="4" s="1"/>
  <c r="E137" i="4" s="1"/>
  <c r="I137" i="4" s="1"/>
  <c r="P1490" i="4"/>
  <c r="AC1490" i="4" s="1"/>
  <c r="P1474" i="4"/>
  <c r="AC1474" i="4" s="1"/>
  <c r="P154" i="4"/>
  <c r="AC154" i="4" s="1"/>
  <c r="P1614" i="4"/>
  <c r="P82" i="4"/>
  <c r="AC82" i="4" s="1"/>
  <c r="E82" i="4" s="1"/>
  <c r="I82" i="4" s="1"/>
  <c r="P1703" i="4"/>
  <c r="AC1703" i="4" s="1"/>
  <c r="P1792" i="4"/>
  <c r="AC1792" i="4" s="1"/>
  <c r="E1792" i="4" s="1"/>
  <c r="I1792" i="4" s="1"/>
  <c r="P322" i="4"/>
  <c r="AC322" i="4" s="1"/>
  <c r="E322" i="4" s="1"/>
  <c r="I322" i="4" s="1"/>
  <c r="P361" i="4"/>
  <c r="AC361" i="4" s="1"/>
  <c r="P1852" i="4"/>
  <c r="AC1852" i="4" s="1"/>
  <c r="P1595" i="4"/>
  <c r="AC1595" i="4" s="1"/>
  <c r="P1741" i="4"/>
  <c r="AC1741" i="4" s="1"/>
  <c r="E1741" i="4" s="1"/>
  <c r="I1741" i="4" s="1"/>
  <c r="P1853" i="4"/>
  <c r="AC1853" i="4" s="1"/>
  <c r="E1853" i="4" s="1"/>
  <c r="I1853" i="4" s="1"/>
  <c r="P1616" i="4"/>
  <c r="AC1616" i="4" s="1"/>
  <c r="E1616" i="4" s="1"/>
  <c r="I1616" i="4" s="1"/>
  <c r="P1485" i="4"/>
  <c r="AC1485" i="4" s="1"/>
  <c r="P1765" i="4"/>
  <c r="AC1765" i="4" s="1"/>
  <c r="E1765" i="4" s="1"/>
  <c r="I1765" i="4" s="1"/>
  <c r="P1575" i="4"/>
  <c r="AC1575" i="4" s="1"/>
  <c r="P1869" i="4"/>
  <c r="AC1869" i="4" s="1"/>
  <c r="P1910" i="4"/>
  <c r="AC1910" i="4" s="1"/>
  <c r="P71" i="4"/>
  <c r="P201" i="4"/>
  <c r="AC201" i="4" s="1"/>
  <c r="E201" i="4" s="1"/>
  <c r="I201" i="4" s="1"/>
  <c r="P381" i="4"/>
  <c r="AC381" i="4" s="1"/>
  <c r="P1433" i="4"/>
  <c r="AC1433" i="4" s="1"/>
  <c r="P1923" i="4"/>
  <c r="AC1923" i="4" s="1"/>
  <c r="E1923" i="4" s="1"/>
  <c r="I1923" i="4" s="1"/>
  <c r="P1472" i="4"/>
  <c r="AC1472" i="4" s="1"/>
  <c r="P91" i="4"/>
  <c r="AC91" i="4" s="1"/>
  <c r="P1929" i="4"/>
  <c r="AC1929" i="4" s="1"/>
  <c r="P1464" i="4"/>
  <c r="AC1464" i="4" s="1"/>
  <c r="E1464" i="4" s="1"/>
  <c r="I1464" i="4" s="1"/>
  <c r="AC824" i="4"/>
  <c r="P1973" i="4"/>
  <c r="AC1973" i="4" s="1"/>
  <c r="E1973" i="4" s="1"/>
  <c r="I1973" i="4" s="1"/>
  <c r="P1557" i="4"/>
  <c r="AC1557" i="4" s="1"/>
  <c r="E1557" i="4" s="1"/>
  <c r="I1557" i="4" s="1"/>
  <c r="P1978" i="4"/>
  <c r="AC1978" i="4" s="1"/>
  <c r="P1949" i="4"/>
  <c r="AC1949" i="4" s="1"/>
  <c r="P1277" i="4"/>
  <c r="AC1277" i="4" s="1"/>
  <c r="P1778" i="4"/>
  <c r="P1533" i="4"/>
  <c r="AC1533" i="4" s="1"/>
  <c r="E1533" i="4" s="1"/>
  <c r="I1533" i="4" s="1"/>
  <c r="P1565" i="4"/>
  <c r="AC1565" i="4" s="1"/>
  <c r="P1905" i="4"/>
  <c r="AC1905" i="4" s="1"/>
  <c r="E1905" i="4" s="1"/>
  <c r="I1905" i="4" s="1"/>
  <c r="P1981" i="4"/>
  <c r="AC1981" i="4" s="1"/>
  <c r="P1627" i="4"/>
  <c r="AC1627" i="4" s="1"/>
  <c r="P1755" i="4"/>
  <c r="AC1755" i="4" s="1"/>
  <c r="P1527" i="4"/>
  <c r="P341" i="4"/>
  <c r="AC341" i="4" s="1"/>
  <c r="P1975" i="4"/>
  <c r="AC1975" i="4" s="1"/>
  <c r="E1975" i="4" s="1"/>
  <c r="I1975" i="4" s="1"/>
  <c r="P1531" i="4"/>
  <c r="AC1531" i="4" s="1"/>
  <c r="E1531" i="4" s="1"/>
  <c r="I1531" i="4" s="1"/>
  <c r="P1457" i="4"/>
  <c r="AC1457" i="4" s="1"/>
  <c r="E1457" i="4" s="1"/>
  <c r="I1457" i="4" s="1"/>
  <c r="P1619" i="4"/>
  <c r="AC1619" i="4" s="1"/>
  <c r="E1619" i="4" s="1"/>
  <c r="I1619" i="4" s="1"/>
  <c r="P1666" i="4"/>
  <c r="AC1666" i="4" s="1"/>
  <c r="P1815" i="4"/>
  <c r="P1579" i="4"/>
  <c r="AC1579" i="4" s="1"/>
  <c r="P1503" i="4"/>
  <c r="AC1503" i="4" s="1"/>
  <c r="P1661" i="4"/>
  <c r="AC1661" i="4" s="1"/>
  <c r="E1661" i="4" s="1"/>
  <c r="I1661" i="4" s="1"/>
  <c r="P411" i="4"/>
  <c r="AC411" i="4" s="1"/>
  <c r="E411" i="4" s="1"/>
  <c r="I411" i="4" s="1"/>
  <c r="AC697" i="4"/>
  <c r="E697" i="4" s="1"/>
  <c r="I697" i="4" s="1"/>
  <c r="P1916" i="4"/>
  <c r="AC1916" i="4" s="1"/>
  <c r="E1916" i="4" s="1"/>
  <c r="I1916" i="4" s="1"/>
  <c r="P1972" i="4"/>
  <c r="P1446" i="4"/>
  <c r="AC1446" i="4" s="1"/>
  <c r="AC502" i="4"/>
  <c r="AC601" i="4"/>
  <c r="P1828" i="4"/>
  <c r="AC1828" i="4" s="1"/>
  <c r="P412" i="4"/>
  <c r="AC412" i="4" s="1"/>
  <c r="E412" i="4" s="1"/>
  <c r="I412" i="4" s="1"/>
  <c r="P1882" i="4"/>
  <c r="AC1882" i="4" s="1"/>
  <c r="E1882" i="4" s="1"/>
  <c r="I1882" i="4" s="1"/>
  <c r="P1726" i="4"/>
  <c r="AC1726" i="4" s="1"/>
  <c r="P1771" i="4"/>
  <c r="AC1771" i="4" s="1"/>
  <c r="P1983" i="4"/>
  <c r="AC1983" i="4" s="1"/>
  <c r="P191" i="4"/>
  <c r="AC191" i="4" s="1"/>
  <c r="P1946" i="4"/>
  <c r="AC1946" i="4" s="1"/>
  <c r="P1753" i="4"/>
  <c r="AC1753" i="4" s="1"/>
  <c r="E1753" i="4" s="1"/>
  <c r="I1753" i="4" s="1"/>
  <c r="P1940" i="4"/>
  <c r="AC1940" i="4" s="1"/>
  <c r="P298" i="4"/>
  <c r="P226" i="4"/>
  <c r="AC226" i="4" s="1"/>
  <c r="E226" i="4" s="1"/>
  <c r="I226" i="4" s="1"/>
  <c r="P160" i="4"/>
  <c r="AC160" i="4" s="1"/>
  <c r="P1900" i="4"/>
  <c r="AC1900" i="4" s="1"/>
  <c r="P76" i="4"/>
  <c r="AC76" i="4" s="1"/>
  <c r="P1748" i="4"/>
  <c r="AC1748" i="4" s="1"/>
  <c r="P353" i="4"/>
  <c r="AC353" i="4" s="1"/>
  <c r="E353" i="4" s="1"/>
  <c r="I353" i="4" s="1"/>
  <c r="P304" i="4"/>
  <c r="AC304" i="4" s="1"/>
  <c r="E304" i="4" s="1"/>
  <c r="I304" i="4" s="1"/>
  <c r="P1667" i="4"/>
  <c r="P1506" i="4"/>
  <c r="AC1506" i="4" s="1"/>
  <c r="E1506" i="4" s="1"/>
  <c r="I1506" i="4" s="1"/>
  <c r="P1743" i="4"/>
  <c r="AC1743" i="4" s="1"/>
  <c r="P1517" i="4"/>
  <c r="AC1517" i="4" s="1"/>
  <c r="P1629" i="4"/>
  <c r="AC1629" i="4" s="1"/>
  <c r="P339" i="4"/>
  <c r="AC339" i="4" s="1"/>
  <c r="P1569" i="4"/>
  <c r="AC1569" i="4" s="1"/>
  <c r="E1569" i="4" s="1"/>
  <c r="I1569" i="4" s="1"/>
  <c r="P1471" i="4"/>
  <c r="AC1471" i="4" s="1"/>
  <c r="E1471" i="4" s="1"/>
  <c r="I1471" i="4" s="1"/>
  <c r="P1891" i="4"/>
  <c r="P1507" i="4"/>
  <c r="AC1507" i="4" s="1"/>
  <c r="E1507" i="4" s="1"/>
  <c r="I1507" i="4" s="1"/>
  <c r="P1488" i="4"/>
  <c r="AC1488" i="4" s="1"/>
  <c r="P139" i="4"/>
  <c r="AC139" i="4" s="1"/>
  <c r="P293" i="4"/>
  <c r="AC293" i="4" s="1"/>
  <c r="P1721" i="4"/>
  <c r="AC1721" i="4" s="1"/>
  <c r="P417" i="4"/>
  <c r="AC417" i="4" s="1"/>
  <c r="P257" i="4"/>
  <c r="AC257" i="4" s="1"/>
  <c r="E257" i="4" s="1"/>
  <c r="I257" i="4" s="1"/>
  <c r="P1762" i="4"/>
  <c r="P1834" i="4"/>
  <c r="AC1834" i="4" s="1"/>
  <c r="E1834" i="4" s="1"/>
  <c r="I1834" i="4" s="1"/>
  <c r="P335" i="4"/>
  <c r="AC335" i="4" s="1"/>
  <c r="P131" i="4"/>
  <c r="AC131" i="4" s="1"/>
  <c r="P1970" i="4"/>
  <c r="AC1970" i="4" s="1"/>
  <c r="P1971" i="4"/>
  <c r="AC1971" i="4" s="1"/>
  <c r="E1971" i="4" s="1"/>
  <c r="I1971" i="4" s="1"/>
  <c r="P47" i="4"/>
  <c r="AC47" i="4" s="1"/>
  <c r="E47" i="4" s="1"/>
  <c r="I47" i="4" s="1"/>
  <c r="P259" i="4"/>
  <c r="P1835" i="4"/>
  <c r="AC1835" i="4" s="1"/>
  <c r="E1835" i="4" s="1"/>
  <c r="I1835" i="4" s="1"/>
  <c r="P1877" i="4"/>
  <c r="AC1877" i="4" s="1"/>
  <c r="P1573" i="4"/>
  <c r="AC1573" i="4" s="1"/>
  <c r="P15" i="4"/>
  <c r="AC15" i="4" s="1"/>
  <c r="P1468" i="4"/>
  <c r="AC1468" i="4" s="1"/>
  <c r="P1817" i="4"/>
  <c r="AC1817" i="4" s="1"/>
  <c r="E1817" i="4" s="1"/>
  <c r="I1817" i="4" s="1"/>
  <c r="P1953" i="4"/>
  <c r="AC1953" i="4" s="1"/>
  <c r="E1953" i="4" s="1"/>
  <c r="I1953" i="4" s="1"/>
  <c r="P1871" i="4"/>
  <c r="AC1871" i="4" s="1"/>
  <c r="E1871" i="4" s="1"/>
  <c r="I1871" i="4" s="1"/>
  <c r="P333" i="4"/>
  <c r="AC333" i="4" s="1"/>
  <c r="E333" i="4" s="1"/>
  <c r="I333" i="4" s="1"/>
  <c r="P263" i="4"/>
  <c r="AC263" i="4" s="1"/>
  <c r="P1858" i="4"/>
  <c r="AC1858" i="4" s="1"/>
  <c r="P1650" i="4"/>
  <c r="AC1650" i="4" s="1"/>
  <c r="P1509" i="4"/>
  <c r="AC1509" i="4" s="1"/>
  <c r="P1915" i="4"/>
  <c r="AC1915" i="4" s="1"/>
  <c r="E1915" i="4" s="1"/>
  <c r="I1915" i="4" s="1"/>
  <c r="P1879" i="4"/>
  <c r="AC1879" i="4" s="1"/>
  <c r="E1879" i="4" s="1"/>
  <c r="I1879" i="4" s="1"/>
  <c r="P1747" i="4"/>
  <c r="AC1747" i="4" s="1"/>
  <c r="P1875" i="4"/>
  <c r="AC1875" i="4" s="1"/>
  <c r="E1875" i="4" s="1"/>
  <c r="I1875" i="4" s="1"/>
  <c r="P1873" i="4"/>
  <c r="AC1873" i="4" s="1"/>
  <c r="P1899" i="4"/>
  <c r="AC1899" i="4" s="1"/>
  <c r="P1783" i="4"/>
  <c r="AC1783" i="4" s="1"/>
  <c r="P1867" i="4"/>
  <c r="AC1867" i="4" s="1"/>
  <c r="E1867" i="4" s="1"/>
  <c r="I1867" i="4" s="1"/>
  <c r="AC472" i="4"/>
  <c r="E472" i="4" s="1"/>
  <c r="I472" i="4" s="1"/>
  <c r="AC877" i="4"/>
  <c r="AC979" i="4"/>
  <c r="E979" i="4" s="1"/>
  <c r="I979" i="4" s="1"/>
  <c r="P1772" i="4"/>
  <c r="AC1772" i="4" s="1"/>
  <c r="E1772" i="4" s="1"/>
  <c r="I1772" i="4" s="1"/>
  <c r="P1386" i="4"/>
  <c r="AC1386" i="4" s="1"/>
  <c r="P365" i="4"/>
  <c r="AC365" i="4" s="1"/>
  <c r="AC519" i="4"/>
  <c r="P1673" i="4"/>
  <c r="AC1673" i="4" s="1"/>
  <c r="AC679" i="4"/>
  <c r="E679" i="4" s="1"/>
  <c r="I679" i="4" s="1"/>
  <c r="P1542" i="4"/>
  <c r="AC1542" i="4" s="1"/>
  <c r="E1542" i="4" s="1"/>
  <c r="I1542" i="4" s="1"/>
  <c r="AC871" i="4"/>
  <c r="E871" i="4" s="1"/>
  <c r="I871" i="4" s="1"/>
  <c r="P121" i="4"/>
  <c r="Q121" i="4" s="1"/>
  <c r="AF121" i="4" s="1"/>
  <c r="AG121" i="4" s="1"/>
  <c r="P1501" i="4"/>
  <c r="P1568" i="4"/>
  <c r="AC1568" i="4" s="1"/>
  <c r="P1560" i="4"/>
  <c r="AC1560" i="4" s="1"/>
  <c r="P1821" i="4"/>
  <c r="P1894" i="4"/>
  <c r="Q1894" i="4" s="1"/>
  <c r="P1691" i="4"/>
  <c r="AC1691" i="4" s="1"/>
  <c r="E1691" i="4" s="1"/>
  <c r="I1691" i="4" s="1"/>
  <c r="P1675" i="4"/>
  <c r="AC1675" i="4" s="1"/>
  <c r="E1675" i="4" s="1"/>
  <c r="I1675" i="4" s="1"/>
  <c r="P399" i="4"/>
  <c r="AC399" i="4" s="1"/>
  <c r="P370" i="4"/>
  <c r="P1864" i="4"/>
  <c r="AC1864" i="4" s="1"/>
  <c r="P334" i="4"/>
  <c r="P1638" i="4"/>
  <c r="AC1638" i="4" s="1"/>
  <c r="E1638" i="4" s="1"/>
  <c r="I1638" i="4" s="1"/>
  <c r="P1655" i="4"/>
  <c r="AC1655" i="4" s="1"/>
  <c r="P112" i="4"/>
  <c r="AC112" i="4" s="1"/>
  <c r="E112" i="4" s="1"/>
  <c r="I112" i="4" s="1"/>
  <c r="P1693" i="4"/>
  <c r="AC1693" i="4" s="1"/>
  <c r="E1693" i="4" s="1"/>
  <c r="I1693" i="4" s="1"/>
  <c r="P1458" i="4"/>
  <c r="AC1458" i="4" s="1"/>
  <c r="P1687" i="4"/>
  <c r="AC1687" i="4" s="1"/>
  <c r="E1687" i="4" s="1"/>
  <c r="I1687" i="4" s="1"/>
  <c r="P1725" i="4"/>
  <c r="P1498" i="4"/>
  <c r="AC1498" i="4" s="1"/>
  <c r="E1498" i="4" s="1"/>
  <c r="I1498" i="4" s="1"/>
  <c r="P262" i="4"/>
  <c r="AC262" i="4" s="1"/>
  <c r="E262" i="4" s="1"/>
  <c r="I262" i="4" s="1"/>
  <c r="P1486" i="4"/>
  <c r="AC1486" i="4" s="1"/>
  <c r="E1486" i="4" s="1"/>
  <c r="I1486" i="4" s="1"/>
  <c r="P1461" i="4"/>
  <c r="AC1461" i="4" s="1"/>
  <c r="E1461" i="4" s="1"/>
  <c r="I1461" i="4" s="1"/>
  <c r="P1903" i="4"/>
  <c r="AC1903" i="4" s="1"/>
  <c r="E1903" i="4" s="1"/>
  <c r="I1903" i="4" s="1"/>
  <c r="P1825" i="4"/>
  <c r="AC1825" i="4" s="1"/>
  <c r="P1925" i="4"/>
  <c r="P1859" i="4"/>
  <c r="P209" i="4"/>
  <c r="AC209" i="4" s="1"/>
  <c r="E209" i="4" s="1"/>
  <c r="I209" i="4" s="1"/>
  <c r="P244" i="4"/>
  <c r="AC244" i="4" s="1"/>
  <c r="E244" i="4" s="1"/>
  <c r="I244" i="4" s="1"/>
  <c r="P1589" i="4"/>
  <c r="AC1589" i="4" s="1"/>
  <c r="E1589" i="4" s="1"/>
  <c r="I1589" i="4" s="1"/>
  <c r="P159" i="4"/>
  <c r="AC159" i="4" s="1"/>
  <c r="E159" i="4" s="1"/>
  <c r="I159" i="4" s="1"/>
  <c r="P1931" i="4"/>
  <c r="AC1931" i="4" s="1"/>
  <c r="E1931" i="4" s="1"/>
  <c r="I1931" i="4" s="1"/>
  <c r="P1745" i="4"/>
  <c r="AC1745" i="4" s="1"/>
  <c r="P251" i="4"/>
  <c r="P1779" i="4"/>
  <c r="AC1779" i="4" s="1"/>
  <c r="P1637" i="4"/>
  <c r="AC1637" i="4" s="1"/>
  <c r="P1955" i="4"/>
  <c r="AC1955" i="4" s="1"/>
  <c r="E1955" i="4" s="1"/>
  <c r="I1955" i="4" s="1"/>
  <c r="P1847" i="4"/>
  <c r="AC1847" i="4" s="1"/>
  <c r="E1847" i="4" s="1"/>
  <c r="I1847" i="4" s="1"/>
  <c r="P1690" i="4"/>
  <c r="AC1690" i="4" s="1"/>
  <c r="P1712" i="4"/>
  <c r="AC1712" i="4" s="1"/>
  <c r="E1712" i="4" s="1"/>
  <c r="I1712" i="4" s="1"/>
  <c r="P203" i="4"/>
  <c r="P1810" i="4"/>
  <c r="P1807" i="4"/>
  <c r="AC1807" i="4" s="1"/>
  <c r="P1791" i="4"/>
  <c r="AC1791" i="4" s="1"/>
  <c r="E1791" i="4" s="1"/>
  <c r="I1791" i="4" s="1"/>
  <c r="P1786" i="4"/>
  <c r="AC1786" i="4" s="1"/>
  <c r="E1786" i="4" s="1"/>
  <c r="I1786" i="4" s="1"/>
  <c r="P1487" i="4"/>
  <c r="AC1487" i="4" s="1"/>
  <c r="E1487" i="4" s="1"/>
  <c r="I1487" i="4" s="1"/>
  <c r="P313" i="4"/>
  <c r="AC313" i="4" s="1"/>
  <c r="E313" i="4" s="1"/>
  <c r="I313" i="4" s="1"/>
  <c r="P111" i="4"/>
  <c r="AC111" i="4" s="1"/>
  <c r="E111" i="4" s="1"/>
  <c r="I111" i="4" s="1"/>
  <c r="P1829" i="4"/>
  <c r="AC1829" i="4" s="1"/>
  <c r="P1604" i="4"/>
  <c r="P1809" i="4"/>
  <c r="AC1809" i="4" s="1"/>
  <c r="P1766" i="4"/>
  <c r="AC1766" i="4" s="1"/>
  <c r="E1766" i="4" s="1"/>
  <c r="I1766" i="4" s="1"/>
  <c r="P1945" i="4"/>
  <c r="AC1945" i="4" s="1"/>
  <c r="P87" i="4"/>
  <c r="AC87" i="4" s="1"/>
  <c r="E87" i="4" s="1"/>
  <c r="I87" i="4" s="1"/>
  <c r="P1484" i="4"/>
  <c r="AC1484" i="4" s="1"/>
  <c r="E1484" i="4" s="1"/>
  <c r="I1484" i="4" s="1"/>
  <c r="P1907" i="4"/>
  <c r="AC1907" i="4" s="1"/>
  <c r="E1907" i="4" s="1"/>
  <c r="I1907" i="4" s="1"/>
  <c r="P207" i="4"/>
  <c r="P1615" i="4"/>
  <c r="P1463" i="4"/>
  <c r="AC1463" i="4" s="1"/>
  <c r="P1799" i="4"/>
  <c r="AC1799" i="4" s="1"/>
  <c r="E1799" i="4" s="1"/>
  <c r="I1799" i="4" s="1"/>
  <c r="P1545" i="4"/>
  <c r="AC1545" i="4" s="1"/>
  <c r="E1545" i="4" s="1"/>
  <c r="I1545" i="4" s="1"/>
  <c r="P1763" i="4"/>
  <c r="AC1763" i="4" s="1"/>
  <c r="E1763" i="4" s="1"/>
  <c r="I1763" i="4" s="1"/>
  <c r="P1744" i="4"/>
  <c r="AC1744" i="4" s="1"/>
  <c r="E1744" i="4" s="1"/>
  <c r="I1744" i="4" s="1"/>
  <c r="P1481" i="4"/>
  <c r="AC1481" i="4" s="1"/>
  <c r="E1481" i="4" s="1"/>
  <c r="I1481" i="4" s="1"/>
  <c r="P1895" i="4"/>
  <c r="AC1895" i="4" s="1"/>
  <c r="P1865" i="4"/>
  <c r="P1774" i="4"/>
  <c r="AC1774" i="4" s="1"/>
  <c r="P1702" i="4"/>
  <c r="AC1702" i="4" s="1"/>
  <c r="P1967" i="4"/>
  <c r="AC1967" i="4" s="1"/>
  <c r="P357" i="4"/>
  <c r="AC357" i="4" s="1"/>
  <c r="E357" i="4" s="1"/>
  <c r="I357" i="4" s="1"/>
  <c r="P1707" i="4"/>
  <c r="AC1707" i="4" s="1"/>
  <c r="E1707" i="4" s="1"/>
  <c r="I1707" i="4" s="1"/>
  <c r="P177" i="4"/>
  <c r="AC594" i="4"/>
  <c r="P69" i="4"/>
  <c r="AC69" i="4" s="1"/>
  <c r="E69" i="4" s="1"/>
  <c r="I69" i="4" s="1"/>
  <c r="P129" i="4"/>
  <c r="AC129" i="4" s="1"/>
  <c r="AC1006" i="4"/>
  <c r="E1006" i="4" s="1"/>
  <c r="I1006" i="4" s="1"/>
  <c r="AC1115" i="4"/>
  <c r="P1582" i="4"/>
  <c r="AC1582" i="4" s="1"/>
  <c r="P409" i="4"/>
  <c r="AC409" i="4" s="1"/>
  <c r="P1773" i="4"/>
  <c r="P1947" i="4"/>
  <c r="AC1947" i="4" s="1"/>
  <c r="P1997" i="4"/>
  <c r="AC1997" i="4" s="1"/>
  <c r="P1447" i="4"/>
  <c r="AC1447" i="4" s="1"/>
  <c r="P1621" i="4"/>
  <c r="P1954" i="4"/>
  <c r="AC1954" i="4" s="1"/>
  <c r="E1954" i="4" s="1"/>
  <c r="I1954" i="4" s="1"/>
  <c r="P142" i="4"/>
  <c r="AC142" i="4" s="1"/>
  <c r="E142" i="4" s="1"/>
  <c r="I142" i="4" s="1"/>
  <c r="P346" i="4"/>
  <c r="AC346" i="4" s="1"/>
  <c r="E346" i="4" s="1"/>
  <c r="I346" i="4" s="1"/>
  <c r="P382" i="4"/>
  <c r="P1562" i="4"/>
  <c r="AC1562" i="4" s="1"/>
  <c r="E1562" i="4" s="1"/>
  <c r="I1562" i="4" s="1"/>
  <c r="P1988" i="4"/>
  <c r="AC1988" i="4" s="1"/>
  <c r="P310" i="4"/>
  <c r="AC310" i="4" s="1"/>
  <c r="P1723" i="4"/>
  <c r="P213" i="4"/>
  <c r="AC213" i="4" s="1"/>
  <c r="E213" i="4" s="1"/>
  <c r="I213" i="4" s="1"/>
  <c r="P1804" i="4"/>
  <c r="AC1804" i="4" s="1"/>
  <c r="E1804" i="4" s="1"/>
  <c r="I1804" i="4" s="1"/>
  <c r="P1993" i="4"/>
  <c r="AC1993" i="4" s="1"/>
  <c r="E1993" i="4" s="1"/>
  <c r="I1993" i="4" s="1"/>
  <c r="P81" i="4"/>
  <c r="P403" i="4"/>
  <c r="AC403" i="4" s="1"/>
  <c r="P1888" i="4"/>
  <c r="AC1888" i="4" s="1"/>
  <c r="P1912" i="4"/>
  <c r="AC1912" i="4" s="1"/>
  <c r="P1977" i="4"/>
  <c r="P1566" i="4"/>
  <c r="AC1566" i="4" s="1"/>
  <c r="P1709" i="4"/>
  <c r="AC1709" i="4" s="1"/>
  <c r="P1647" i="4"/>
  <c r="AC1647" i="4" s="1"/>
  <c r="E1647" i="4" s="1"/>
  <c r="I1647" i="4" s="1"/>
  <c r="P1732" i="4"/>
  <c r="P1934" i="4"/>
  <c r="AC1934" i="4" s="1"/>
  <c r="P1628" i="4"/>
  <c r="AC1628" i="4" s="1"/>
  <c r="P1714" i="4"/>
  <c r="AC1714" i="4" s="1"/>
  <c r="P1455" i="4"/>
  <c r="AC1455" i="4" s="1"/>
  <c r="E1455" i="4" s="1"/>
  <c r="I1455" i="4" s="1"/>
  <c r="P1483" i="4"/>
  <c r="AC1483" i="4" s="1"/>
  <c r="E1483" i="4" s="1"/>
  <c r="I1483" i="4" s="1"/>
  <c r="P1862" i="4"/>
  <c r="AC1862" i="4" s="1"/>
  <c r="E1862" i="4" s="1"/>
  <c r="I1862" i="4" s="1"/>
  <c r="P267" i="4"/>
  <c r="AC267" i="4" s="1"/>
  <c r="E267" i="4" s="1"/>
  <c r="I267" i="4" s="1"/>
  <c r="P51" i="4"/>
  <c r="P1777" i="4"/>
  <c r="AC1777" i="4" s="1"/>
  <c r="P1965" i="4"/>
  <c r="AC1965" i="4" s="1"/>
  <c r="P141" i="4"/>
  <c r="P184" i="4"/>
  <c r="AC184" i="4" s="1"/>
  <c r="P1995" i="4"/>
  <c r="AC1995" i="4" s="1"/>
  <c r="P327" i="4"/>
  <c r="AC327" i="4" s="1"/>
  <c r="E327" i="4" s="1"/>
  <c r="I327" i="4" s="1"/>
  <c r="P1523" i="4"/>
  <c r="AC1523" i="4" s="1"/>
  <c r="E1523" i="4" s="1"/>
  <c r="I1523" i="4" s="1"/>
  <c r="P1793" i="4"/>
  <c r="AC1793" i="4" s="1"/>
  <c r="E1793" i="4" s="1"/>
  <c r="I1793" i="4" s="1"/>
  <c r="P1849" i="4"/>
  <c r="AC1849" i="4" s="1"/>
  <c r="E1849" i="4" s="1"/>
  <c r="I1849" i="4" s="1"/>
  <c r="P383" i="4"/>
  <c r="AC383" i="4" s="1"/>
  <c r="P1935" i="4"/>
  <c r="P1855" i="4"/>
  <c r="AC1855" i="4" s="1"/>
  <c r="P63" i="4"/>
  <c r="AC63" i="4" s="1"/>
  <c r="E63" i="4" s="1"/>
  <c r="I63" i="4" s="1"/>
  <c r="P1893" i="4"/>
  <c r="AC1893" i="4" s="1"/>
  <c r="E1893" i="4" s="1"/>
  <c r="I1893" i="4" s="1"/>
  <c r="P1730" i="4"/>
  <c r="AC1730" i="4" s="1"/>
  <c r="E1730" i="4" s="1"/>
  <c r="I1730" i="4" s="1"/>
  <c r="P1592" i="4"/>
  <c r="P1738" i="4"/>
  <c r="AC1738" i="4" s="1"/>
  <c r="P1814" i="4"/>
  <c r="P1706" i="4"/>
  <c r="AC1706" i="4" s="1"/>
  <c r="P1684" i="4"/>
  <c r="AC1684" i="4" s="1"/>
  <c r="E1684" i="4" s="1"/>
  <c r="I1684" i="4" s="1"/>
  <c r="P1367" i="4"/>
  <c r="AC1367" i="4" s="1"/>
  <c r="E1367" i="4" s="1"/>
  <c r="I1367" i="4" s="1"/>
  <c r="P1742" i="4"/>
  <c r="AC1742" i="4" s="1"/>
  <c r="P1577" i="4"/>
  <c r="AC1577" i="4" s="1"/>
  <c r="E1577" i="4" s="1"/>
  <c r="I1577" i="4" s="1"/>
  <c r="P307" i="4"/>
  <c r="AC307" i="4" s="1"/>
  <c r="E307" i="4" s="1"/>
  <c r="I307" i="4" s="1"/>
  <c r="P1811" i="4"/>
  <c r="P1961" i="4"/>
  <c r="AC1961" i="4" s="1"/>
  <c r="P1439" i="4"/>
  <c r="AC1439" i="4" s="1"/>
  <c r="P1599" i="4"/>
  <c r="AC1599" i="4" s="1"/>
  <c r="E1599" i="4" s="1"/>
  <c r="I1599" i="4" s="1"/>
  <c r="P331" i="4"/>
  <c r="AC331" i="4" s="1"/>
  <c r="E331" i="4" s="1"/>
  <c r="I331" i="4" s="1"/>
  <c r="P1493" i="4"/>
  <c r="AC1493" i="4" s="1"/>
  <c r="P1535" i="4"/>
  <c r="AC1535" i="4" s="1"/>
  <c r="E1535" i="4" s="1"/>
  <c r="I1535" i="4" s="1"/>
  <c r="P167" i="4"/>
  <c r="P1643" i="4"/>
  <c r="AC694" i="4"/>
  <c r="P317" i="4"/>
  <c r="AC317" i="4" s="1"/>
  <c r="P1549" i="4"/>
  <c r="AC1549" i="4" s="1"/>
  <c r="E1549" i="4" s="1"/>
  <c r="I1549" i="4" s="1"/>
  <c r="AC834" i="4"/>
  <c r="E834" i="4" s="1"/>
  <c r="I834" i="4" s="1"/>
  <c r="P1922" i="4"/>
  <c r="AC1922" i="4" s="1"/>
  <c r="E1922" i="4" s="1"/>
  <c r="I1922" i="4" s="1"/>
  <c r="P1813" i="4"/>
  <c r="AC1813" i="4" s="1"/>
  <c r="E1813" i="4" s="1"/>
  <c r="I1813" i="4" s="1"/>
  <c r="P1645" i="4"/>
  <c r="P1838" i="4"/>
  <c r="AC603" i="4"/>
  <c r="P1642" i="4"/>
  <c r="AC1642" i="4" s="1"/>
  <c r="P1442" i="4"/>
  <c r="AC1442" i="4" s="1"/>
  <c r="E1442" i="4" s="1"/>
  <c r="I1442" i="4" s="1"/>
  <c r="P1514" i="4"/>
  <c r="AC1514" i="4" s="1"/>
  <c r="E1514" i="4" s="1"/>
  <c r="I1514" i="4" s="1"/>
  <c r="P1892" i="4"/>
  <c r="AC1892" i="4" s="1"/>
  <c r="E1892" i="4" s="1"/>
  <c r="I1892" i="4" s="1"/>
  <c r="AC1014" i="4"/>
  <c r="E1014" i="4" s="1"/>
  <c r="I1014" i="4" s="1"/>
  <c r="P1757" i="4"/>
  <c r="AC1757" i="4" s="1"/>
  <c r="P1680" i="4"/>
  <c r="AC1680" i="4" s="1"/>
  <c r="P1754" i="4"/>
  <c r="AC1754" i="4" s="1"/>
  <c r="P1605" i="4"/>
  <c r="P1724" i="4"/>
  <c r="AC1724" i="4" s="1"/>
  <c r="P1583" i="4"/>
  <c r="AC1583" i="4" s="1"/>
  <c r="E1583" i="4" s="1"/>
  <c r="I1583" i="4" s="1"/>
  <c r="P1499" i="4"/>
  <c r="AC1499" i="4" s="1"/>
  <c r="E1499" i="4" s="1"/>
  <c r="I1499" i="4" s="1"/>
  <c r="P1515" i="4"/>
  <c r="AC1515" i="4" s="1"/>
  <c r="E1515" i="4" s="1"/>
  <c r="I1515" i="4" s="1"/>
  <c r="P1722" i="4"/>
  <c r="AC1722" i="4" s="1"/>
  <c r="P391" i="4"/>
  <c r="AC391" i="4" s="1"/>
  <c r="P1881" i="4"/>
  <c r="AC1881" i="4" s="1"/>
  <c r="P1555" i="4"/>
  <c r="P1608" i="4"/>
  <c r="AC1608" i="4" s="1"/>
  <c r="E1608" i="4" s="1"/>
  <c r="I1608" i="4" s="1"/>
  <c r="P1870" i="4"/>
  <c r="AC1870" i="4" s="1"/>
  <c r="E1870" i="4" s="1"/>
  <c r="I1870" i="4" s="1"/>
  <c r="P1851" i="4"/>
  <c r="AC1851" i="4" s="1"/>
  <c r="E1851" i="4" s="1"/>
  <c r="I1851" i="4" s="1"/>
  <c r="P379" i="4"/>
  <c r="AC379" i="4" s="1"/>
  <c r="E379" i="4" s="1"/>
  <c r="I379" i="4" s="1"/>
  <c r="P1553" i="4"/>
  <c r="AC1553" i="4" s="1"/>
  <c r="P1556" i="4"/>
  <c r="AC1556" i="4" s="1"/>
  <c r="P107" i="4"/>
  <c r="P1939" i="4"/>
  <c r="P1969" i="4"/>
  <c r="AC1969" i="4" s="1"/>
  <c r="E1969" i="4" s="1"/>
  <c r="I1969" i="4" s="1"/>
  <c r="P1823" i="4"/>
  <c r="AC1823" i="4" s="1"/>
  <c r="E1823" i="4" s="1"/>
  <c r="I1823" i="4" s="1"/>
  <c r="P211" i="4"/>
  <c r="AC211" i="4" s="1"/>
  <c r="E211" i="4" s="1"/>
  <c r="I211" i="4" s="1"/>
  <c r="P1991" i="4"/>
  <c r="AC1991" i="4" s="1"/>
  <c r="E1991" i="4" s="1"/>
  <c r="I1991" i="4" s="1"/>
  <c r="P315" i="4"/>
  <c r="AC315" i="4" s="1"/>
  <c r="P147" i="4"/>
  <c r="AC147" i="4" s="1"/>
  <c r="E147" i="4" s="1"/>
  <c r="I147" i="4" s="1"/>
  <c r="P67" i="4"/>
  <c r="AC67" i="4" s="1"/>
  <c r="P1898" i="4"/>
  <c r="P1453" i="4"/>
  <c r="AC1453" i="4" s="1"/>
  <c r="E1453" i="4" s="1"/>
  <c r="I1453" i="4" s="1"/>
  <c r="P1918" i="4"/>
  <c r="AC1918" i="4" s="1"/>
  <c r="E1918" i="4" s="1"/>
  <c r="I1918" i="4" s="1"/>
  <c r="P1897" i="4"/>
  <c r="AC1897" i="4" s="1"/>
  <c r="E1897" i="4" s="1"/>
  <c r="I1897" i="4" s="1"/>
  <c r="P347" i="4"/>
  <c r="AC347" i="4" s="1"/>
  <c r="P187" i="4"/>
  <c r="AC187" i="4" s="1"/>
  <c r="P1639" i="4"/>
  <c r="P1584" i="4"/>
  <c r="AC1584" i="4" s="1"/>
  <c r="P1513" i="4"/>
  <c r="P1552" i="4"/>
  <c r="AC1552" i="4" s="1"/>
  <c r="P1496" i="4"/>
  <c r="AC1496" i="4" s="1"/>
  <c r="E1496" i="4" s="1"/>
  <c r="I1496" i="4" s="1"/>
  <c r="P1921" i="4"/>
  <c r="AC1921" i="4" s="1"/>
  <c r="E1921" i="4" s="1"/>
  <c r="I1921" i="4" s="1"/>
  <c r="P1886" i="4"/>
  <c r="AC1886" i="4" s="1"/>
  <c r="E1886" i="4" s="1"/>
  <c r="I1886" i="4" s="1"/>
  <c r="P1632" i="4"/>
  <c r="P1819" i="4"/>
  <c r="AC1819" i="4" s="1"/>
  <c r="P1500" i="4"/>
  <c r="AC1500" i="4" s="1"/>
  <c r="AC890" i="4"/>
  <c r="E890" i="4" s="1"/>
  <c r="I890" i="4" s="1"/>
  <c r="P143" i="4"/>
  <c r="AC143" i="4" s="1"/>
  <c r="P359" i="4"/>
  <c r="AC359" i="4" s="1"/>
  <c r="P1652" i="4"/>
  <c r="AC1652" i="4" s="1"/>
  <c r="P1596" i="4"/>
  <c r="AC1596" i="4" s="1"/>
  <c r="AC1125" i="4"/>
  <c r="AC687" i="4"/>
  <c r="E687" i="4" s="1"/>
  <c r="I687" i="4" s="1"/>
  <c r="P1538" i="4"/>
  <c r="AC1538" i="4" s="1"/>
  <c r="AC630" i="4"/>
  <c r="P386" i="4"/>
  <c r="AC386" i="4" s="1"/>
  <c r="AC592" i="4"/>
  <c r="AC1011" i="4"/>
  <c r="AC558" i="4"/>
  <c r="E558" i="4" s="1"/>
  <c r="I558" i="4" s="1"/>
  <c r="AC576" i="4"/>
  <c r="AC933" i="4"/>
  <c r="P17" i="4"/>
  <c r="AC17" i="4" s="1"/>
  <c r="E17" i="4" s="1"/>
  <c r="I17" i="4" s="1"/>
  <c r="P178" i="4"/>
  <c r="AC178" i="4" s="1"/>
  <c r="AC761" i="4"/>
  <c r="P254" i="4"/>
  <c r="AC254" i="4" s="1"/>
  <c r="AC655" i="4"/>
  <c r="E655" i="4" s="1"/>
  <c r="I655" i="4" s="1"/>
  <c r="P229" i="4"/>
  <c r="AC229" i="4" s="1"/>
  <c r="P189" i="4"/>
  <c r="P282" i="4"/>
  <c r="AC282" i="4" s="1"/>
  <c r="P273" i="4"/>
  <c r="AC273" i="4" s="1"/>
  <c r="E273" i="4" s="1"/>
  <c r="I273" i="4" s="1"/>
  <c r="AC474" i="4"/>
  <c r="AC1096" i="4"/>
  <c r="AC1076" i="4"/>
  <c r="AC574" i="4"/>
  <c r="P10" i="4"/>
  <c r="AC10" i="4" s="1"/>
  <c r="E10" i="4" s="1"/>
  <c r="I10" i="4" s="1"/>
  <c r="P374" i="4"/>
  <c r="AC992" i="4"/>
  <c r="AC528" i="4"/>
  <c r="AC487" i="4"/>
  <c r="P206" i="4"/>
  <c r="Q206" i="4" s="1"/>
  <c r="Z206" i="4" s="1"/>
  <c r="AA206" i="4" s="1"/>
  <c r="P199" i="4"/>
  <c r="AC199" i="4" s="1"/>
  <c r="E199" i="4" s="1"/>
  <c r="I199" i="4" s="1"/>
  <c r="P4" i="4"/>
  <c r="AC4" i="4" s="1"/>
  <c r="AC570" i="4"/>
  <c r="P416" i="4"/>
  <c r="AC416" i="4" s="1"/>
  <c r="AC739" i="4"/>
  <c r="AC1067" i="4"/>
  <c r="P345" i="4"/>
  <c r="AC345" i="4" s="1"/>
  <c r="AC424" i="4"/>
  <c r="P258" i="4"/>
  <c r="AC258" i="4" s="1"/>
  <c r="E258" i="4" s="1"/>
  <c r="I258" i="4" s="1"/>
  <c r="P54" i="4"/>
  <c r="AC54" i="4" s="1"/>
  <c r="P8" i="4"/>
  <c r="Q8" i="4" s="1"/>
  <c r="AC584" i="4"/>
  <c r="AC634" i="4"/>
  <c r="P120" i="4"/>
  <c r="P49" i="4"/>
  <c r="AC49" i="4" s="1"/>
  <c r="AC620" i="4"/>
  <c r="P1672" i="4"/>
  <c r="AC1672" i="4" s="1"/>
  <c r="P1567" i="4"/>
  <c r="AC1567" i="4" s="1"/>
  <c r="E1567" i="4" s="1"/>
  <c r="I1567" i="4" s="1"/>
  <c r="Q1827" i="4"/>
  <c r="P1984" i="4"/>
  <c r="AC1984" i="4" s="1"/>
  <c r="P1588" i="4"/>
  <c r="AC1588" i="4" s="1"/>
  <c r="P1460" i="4"/>
  <c r="AC1057" i="4"/>
  <c r="P1737" i="4"/>
  <c r="AC1737" i="4" s="1"/>
  <c r="E1737" i="4" s="1"/>
  <c r="I1737" i="4" s="1"/>
  <c r="AC1148" i="4"/>
  <c r="P1856" i="4"/>
  <c r="AC1856" i="4" s="1"/>
  <c r="E1856" i="4" s="1"/>
  <c r="I1856" i="4" s="1"/>
  <c r="AC771" i="4"/>
  <c r="E771" i="4" s="1"/>
  <c r="I771" i="4" s="1"/>
  <c r="AC1065" i="4"/>
  <c r="AC1072" i="4"/>
  <c r="E1072" i="4" s="1"/>
  <c r="I1072" i="4" s="1"/>
  <c r="P352" i="4"/>
  <c r="AC352" i="4" s="1"/>
  <c r="P1820" i="4"/>
  <c r="AC1820" i="4" s="1"/>
  <c r="P240" i="4"/>
  <c r="P1570" i="4"/>
  <c r="AC1570" i="4" s="1"/>
  <c r="P1586" i="4"/>
  <c r="AC1586" i="4" s="1"/>
  <c r="E1586" i="4" s="1"/>
  <c r="I1586" i="4" s="1"/>
  <c r="P292" i="4"/>
  <c r="AC292" i="4" s="1"/>
  <c r="P277" i="4"/>
  <c r="AC277" i="4" s="1"/>
  <c r="P148" i="4"/>
  <c r="AC148" i="4" s="1"/>
  <c r="P396" i="4"/>
  <c r="AC396" i="4" s="1"/>
  <c r="AC525" i="4"/>
  <c r="AC827" i="4"/>
  <c r="E827" i="4" s="1"/>
  <c r="I827" i="4" s="1"/>
  <c r="P9" i="4"/>
  <c r="Q9" i="4" s="1"/>
  <c r="P220" i="4"/>
  <c r="AC220" i="4" s="1"/>
  <c r="E220" i="4" s="1"/>
  <c r="I220" i="4" s="1"/>
  <c r="AC1135" i="4"/>
  <c r="E1135" i="4" s="1"/>
  <c r="I1135" i="4" s="1"/>
  <c r="AC626" i="4"/>
  <c r="AC1105" i="4"/>
  <c r="E1105" i="4" s="1"/>
  <c r="I1105" i="4" s="1"/>
  <c r="P186" i="4"/>
  <c r="AC186" i="4" s="1"/>
  <c r="P1452" i="4"/>
  <c r="AC1452" i="4" s="1"/>
  <c r="AC1037" i="4"/>
  <c r="AC496" i="4"/>
  <c r="P326" i="4"/>
  <c r="AC326" i="4" s="1"/>
  <c r="AC555" i="4"/>
  <c r="E555" i="4" s="1"/>
  <c r="I555" i="4" s="1"/>
  <c r="AC575" i="4"/>
  <c r="P404" i="4"/>
  <c r="AC404" i="4" s="1"/>
  <c r="E404" i="4" s="1"/>
  <c r="I404" i="4" s="1"/>
  <c r="P1860" i="4"/>
  <c r="AC1860" i="4" s="1"/>
  <c r="P1602" i="4"/>
  <c r="AC1029" i="4"/>
  <c r="E1029" i="4" s="1"/>
  <c r="I1029" i="4" s="1"/>
  <c r="AC807" i="4"/>
  <c r="AC1134" i="4"/>
  <c r="E1134" i="4" s="1"/>
  <c r="I1134" i="4" s="1"/>
  <c r="AC741" i="4"/>
  <c r="E741" i="4" s="1"/>
  <c r="I741" i="4" s="1"/>
  <c r="AC923" i="4"/>
  <c r="P290" i="4"/>
  <c r="AC290" i="4" s="1"/>
  <c r="P45" i="4"/>
  <c r="AC45" i="4" s="1"/>
  <c r="P52" i="4"/>
  <c r="AC52" i="4" s="1"/>
  <c r="P130" i="4"/>
  <c r="P1308" i="4"/>
  <c r="AC1308" i="4" s="1"/>
  <c r="E1308" i="4" s="1"/>
  <c r="I1308" i="4" s="1"/>
  <c r="P100" i="4"/>
  <c r="AC100" i="4" s="1"/>
  <c r="AC649" i="4"/>
  <c r="AC1093" i="4"/>
  <c r="P225" i="4"/>
  <c r="AC963" i="4"/>
  <c r="P1406" i="4"/>
  <c r="P108" i="4"/>
  <c r="AC108" i="4" s="1"/>
  <c r="E108" i="4" s="1"/>
  <c r="I108" i="4" s="1"/>
  <c r="P242" i="4"/>
  <c r="P1649" i="4"/>
  <c r="AC1649" i="4" s="1"/>
  <c r="E1649" i="4" s="1"/>
  <c r="I1649" i="4" s="1"/>
  <c r="P1618" i="4"/>
  <c r="AC1618" i="4" s="1"/>
  <c r="E1618" i="4" s="1"/>
  <c r="I1618" i="4" s="1"/>
  <c r="P1756" i="4"/>
  <c r="AC1756" i="4" s="1"/>
  <c r="AC1044" i="4"/>
  <c r="E1044" i="4" s="1"/>
  <c r="I1044" i="4" s="1"/>
  <c r="P320" i="4"/>
  <c r="AC320" i="4" s="1"/>
  <c r="P249" i="4"/>
  <c r="AC249" i="4" s="1"/>
  <c r="P1996" i="4"/>
  <c r="AC1996" i="4" s="1"/>
  <c r="E1996" i="4" s="1"/>
  <c r="I1996" i="4" s="1"/>
  <c r="P1717" i="4"/>
  <c r="AC1717" i="4" s="1"/>
  <c r="E1717" i="4" s="1"/>
  <c r="I1717" i="4" s="1"/>
  <c r="P1530" i="4"/>
  <c r="AC1530" i="4" s="1"/>
  <c r="E1530" i="4" s="1"/>
  <c r="I1530" i="4" s="1"/>
  <c r="P221" i="4"/>
  <c r="P245" i="4"/>
  <c r="AC245" i="4" s="1"/>
  <c r="P233" i="4"/>
  <c r="P1678" i="4"/>
  <c r="AC1678" i="4" s="1"/>
  <c r="P1508" i="4"/>
  <c r="AC1508" i="4" s="1"/>
  <c r="E1508" i="4" s="1"/>
  <c r="I1508" i="4" s="1"/>
  <c r="P1580" i="4"/>
  <c r="AC1580" i="4" s="1"/>
  <c r="E1580" i="4" s="1"/>
  <c r="I1580" i="4" s="1"/>
  <c r="P123" i="4"/>
  <c r="AC123" i="4" s="1"/>
  <c r="E123" i="4" s="1"/>
  <c r="I123" i="4" s="1"/>
  <c r="P1818" i="4"/>
  <c r="AC1818" i="4" s="1"/>
  <c r="P1758" i="4"/>
  <c r="P1635" i="4"/>
  <c r="AC1635" i="4" s="1"/>
  <c r="P285" i="4"/>
  <c r="P1623" i="4"/>
  <c r="AC1623" i="4" s="1"/>
  <c r="P1249" i="4"/>
  <c r="AC1249" i="4" s="1"/>
  <c r="P1770" i="4"/>
  <c r="AC1770" i="4" s="1"/>
  <c r="E1770" i="4" s="1"/>
  <c r="I1770" i="4" s="1"/>
  <c r="AC444" i="4"/>
  <c r="E444" i="4" s="1"/>
  <c r="I444" i="4" s="1"/>
  <c r="P214" i="4"/>
  <c r="P356" i="4"/>
  <c r="AC356" i="4" s="1"/>
  <c r="P34" i="4"/>
  <c r="AC34" i="4" s="1"/>
  <c r="P1574" i="4"/>
  <c r="AC522" i="4"/>
  <c r="P132" i="4"/>
  <c r="AC132" i="4" s="1"/>
  <c r="P324" i="4"/>
  <c r="AC324" i="4" s="1"/>
  <c r="P133" i="4"/>
  <c r="AC133" i="4" s="1"/>
  <c r="E133" i="4" s="1"/>
  <c r="I133" i="4" s="1"/>
  <c r="AC452" i="4"/>
  <c r="AC1046" i="4"/>
  <c r="P188" i="4"/>
  <c r="AC188" i="4" s="1"/>
  <c r="AC938" i="4"/>
  <c r="P1698" i="4"/>
  <c r="AC1698" i="4" s="1"/>
  <c r="E1698" i="4" s="1"/>
  <c r="I1698" i="4" s="1"/>
  <c r="P1526" i="4"/>
  <c r="AC1526" i="4" s="1"/>
  <c r="P216" i="4"/>
  <c r="AC216" i="4" s="1"/>
  <c r="P1980" i="4"/>
  <c r="AC1980" i="4" s="1"/>
  <c r="E1980" i="4" s="1"/>
  <c r="I1980" i="4" s="1"/>
  <c r="P80" i="4"/>
  <c r="P1956" i="4"/>
  <c r="AC1956" i="4" s="1"/>
  <c r="P1708" i="4"/>
  <c r="AC1708" i="4" s="1"/>
  <c r="P1700" i="4"/>
  <c r="AC1700" i="4" s="1"/>
  <c r="E1700" i="4" s="1"/>
  <c r="I1700" i="4" s="1"/>
  <c r="P1559" i="4"/>
  <c r="AC1559" i="4" s="1"/>
  <c r="E1559" i="4" s="1"/>
  <c r="I1559" i="4" s="1"/>
  <c r="P303" i="4"/>
  <c r="P1257" i="4"/>
  <c r="AC1257" i="4" s="1"/>
  <c r="P1874" i="4"/>
  <c r="AC1874" i="4" s="1"/>
  <c r="P1841" i="4"/>
  <c r="P1913" i="4"/>
  <c r="AC1913" i="4" s="1"/>
  <c r="E1913" i="4" s="1"/>
  <c r="I1913" i="4" s="1"/>
  <c r="P1640" i="4"/>
  <c r="AC1640" i="4" s="1"/>
  <c r="P1833" i="4"/>
  <c r="AC1833" i="4" s="1"/>
  <c r="P1475" i="4"/>
  <c r="AC1475" i="4" s="1"/>
  <c r="E1475" i="4" s="1"/>
  <c r="I1475" i="4" s="1"/>
  <c r="P1625" i="4"/>
  <c r="P243" i="4"/>
  <c r="AC243" i="4" s="1"/>
  <c r="P1957" i="4"/>
  <c r="AC1957" i="4" s="1"/>
  <c r="P1476" i="4"/>
  <c r="P79" i="4"/>
  <c r="AC79" i="4" s="1"/>
  <c r="P1528" i="4"/>
  <c r="AC1528" i="4" s="1"/>
  <c r="P1942" i="4"/>
  <c r="AC1942" i="4" s="1"/>
  <c r="E1942" i="4" s="1"/>
  <c r="I1942" i="4" s="1"/>
  <c r="P1845" i="4"/>
  <c r="P279" i="4"/>
  <c r="AC279" i="4" s="1"/>
  <c r="E279" i="4" s="1"/>
  <c r="I279" i="4" s="1"/>
  <c r="P1911" i="4"/>
  <c r="AC1911" i="4" s="1"/>
  <c r="P299" i="4"/>
  <c r="AC299" i="4" s="1"/>
  <c r="E299" i="4" s="1"/>
  <c r="I299" i="4" s="1"/>
  <c r="P321" i="4"/>
  <c r="P1826" i="4"/>
  <c r="AC1826" i="4" s="1"/>
  <c r="E1826" i="4" s="1"/>
  <c r="I1826" i="4" s="1"/>
  <c r="P1787" i="4"/>
  <c r="AC1787" i="4" s="1"/>
  <c r="P175" i="4"/>
  <c r="AC175" i="4" s="1"/>
  <c r="E175" i="4" s="1"/>
  <c r="I175" i="4" s="1"/>
  <c r="P1736" i="4"/>
  <c r="P1497" i="4"/>
  <c r="AC1497" i="4" s="1"/>
  <c r="E1497" i="4" s="1"/>
  <c r="I1497" i="4" s="1"/>
  <c r="P1571" i="4"/>
  <c r="AC1571" i="4" s="1"/>
  <c r="P99" i="4"/>
  <c r="AC99" i="4" s="1"/>
  <c r="P1720" i="4"/>
  <c r="P363" i="4"/>
  <c r="AC363" i="4" s="1"/>
  <c r="P1664" i="4"/>
  <c r="AC1664" i="4" s="1"/>
  <c r="P1795" i="4"/>
  <c r="AC1795" i="4" s="1"/>
  <c r="E1795" i="4" s="1"/>
  <c r="I1795" i="4" s="1"/>
  <c r="P1837" i="4"/>
  <c r="P3" i="4"/>
  <c r="Q3" i="4" s="1"/>
  <c r="P1597" i="4"/>
  <c r="AC1597" i="4" s="1"/>
  <c r="P135" i="4"/>
  <c r="AC135" i="4" s="1"/>
  <c r="P1909" i="4"/>
  <c r="P1782" i="4"/>
  <c r="AC1782" i="4" s="1"/>
  <c r="P1866" i="4"/>
  <c r="AC1866" i="4" s="1"/>
  <c r="P1933" i="4"/>
  <c r="AC1933" i="4" s="1"/>
  <c r="E1933" i="4" s="1"/>
  <c r="I1933" i="4" s="1"/>
  <c r="P1941" i="4"/>
  <c r="P1966" i="4"/>
  <c r="AC1966" i="4" s="1"/>
  <c r="P171" i="4"/>
  <c r="AC171" i="4" s="1"/>
  <c r="P1662" i="4"/>
  <c r="AC1662" i="4" s="1"/>
  <c r="E1662" i="4" s="1"/>
  <c r="I1662" i="4" s="1"/>
  <c r="P1751" i="4"/>
  <c r="AC1040" i="4"/>
  <c r="E1040" i="4" s="1"/>
  <c r="I1040" i="4" s="1"/>
  <c r="AC703" i="4"/>
  <c r="AC997" i="4"/>
  <c r="P1824" i="4"/>
  <c r="P109" i="4"/>
  <c r="AC109" i="4" s="1"/>
  <c r="AC895" i="4"/>
  <c r="P134" i="4"/>
  <c r="AC134" i="4" s="1"/>
  <c r="AC428" i="4"/>
  <c r="AC511" i="4"/>
  <c r="AC929" i="4"/>
  <c r="P284" i="4"/>
  <c r="AC284" i="4" s="1"/>
  <c r="P270" i="4"/>
  <c r="AC270" i="4" s="1"/>
  <c r="P1554" i="4"/>
  <c r="AC1554" i="4" s="1"/>
  <c r="E1554" i="4" s="1"/>
  <c r="I1554" i="4" s="1"/>
  <c r="AC627" i="4"/>
  <c r="AC987" i="4"/>
  <c r="P46" i="4"/>
  <c r="P1622" i="4"/>
  <c r="AC1622" i="4" s="1"/>
  <c r="E1622" i="4" s="1"/>
  <c r="I1622" i="4" s="1"/>
  <c r="AC422" i="4"/>
  <c r="AC1049" i="4"/>
  <c r="E1049" i="4" s="1"/>
  <c r="I1049" i="4" s="1"/>
  <c r="AC637" i="4"/>
  <c r="P1952" i="4"/>
  <c r="AC1952" i="4" s="1"/>
  <c r="E1952" i="4" s="1"/>
  <c r="I1952" i="4" s="1"/>
  <c r="P5" i="4"/>
  <c r="AC5" i="4" s="1"/>
  <c r="P336" i="4"/>
  <c r="AC336" i="4" s="1"/>
  <c r="AC631" i="4"/>
  <c r="AC947" i="4"/>
  <c r="P85" i="4"/>
  <c r="AC85" i="4" s="1"/>
  <c r="AC465" i="4"/>
  <c r="P32" i="4"/>
  <c r="AC32" i="4" s="1"/>
  <c r="E32" i="4" s="1"/>
  <c r="I32" i="4" s="1"/>
  <c r="P1669" i="4"/>
  <c r="AC1669" i="4" s="1"/>
  <c r="E1669" i="4" s="1"/>
  <c r="I1669" i="4" s="1"/>
  <c r="AC541" i="4"/>
  <c r="P1960" i="4"/>
  <c r="AC1960" i="4" s="1"/>
  <c r="E1960" i="4" s="1"/>
  <c r="I1960" i="4" s="1"/>
  <c r="P1884" i="4"/>
  <c r="AC557" i="4"/>
  <c r="E557" i="4" s="1"/>
  <c r="I557" i="4" s="1"/>
  <c r="P12" i="4"/>
  <c r="AC12" i="4" s="1"/>
  <c r="P164" i="4"/>
  <c r="P20" i="4"/>
  <c r="AC20" i="4" s="1"/>
  <c r="P18" i="4"/>
  <c r="AC18" i="4" s="1"/>
  <c r="AC1034" i="4"/>
  <c r="P330" i="4"/>
  <c r="AC330" i="4" s="1"/>
  <c r="P44" i="4"/>
  <c r="P150" i="4"/>
  <c r="AC150" i="4" s="1"/>
  <c r="AC1024" i="4"/>
  <c r="AC1052" i="4"/>
  <c r="P205" i="4"/>
  <c r="AC205" i="4" s="1"/>
  <c r="E205" i="4" s="1"/>
  <c r="I205" i="4" s="1"/>
  <c r="AC1023" i="4"/>
  <c r="E1023" i="4" s="1"/>
  <c r="I1023" i="4" s="1"/>
  <c r="AC556" i="4"/>
  <c r="P372" i="4"/>
  <c r="AC372" i="4" s="1"/>
  <c r="AC945" i="4"/>
  <c r="AC593" i="4"/>
  <c r="P53" i="4"/>
  <c r="AC53" i="4" s="1"/>
  <c r="AC773" i="4"/>
  <c r="P319" i="4"/>
  <c r="AC319" i="4" s="1"/>
  <c r="P179" i="4"/>
  <c r="AC179" i="4" s="1"/>
  <c r="E179" i="4" s="1"/>
  <c r="I179" i="4" s="1"/>
  <c r="P1694" i="4"/>
  <c r="AC856" i="4"/>
  <c r="P1843" i="4"/>
  <c r="AC1843" i="4" s="1"/>
  <c r="AC753" i="4"/>
  <c r="P260" i="4"/>
  <c r="AC260" i="4" s="1"/>
  <c r="P56" i="4"/>
  <c r="AC56" i="4" s="1"/>
  <c r="AC707" i="4"/>
  <c r="AC729" i="4"/>
  <c r="AC1012" i="4"/>
  <c r="P1679" i="4"/>
  <c r="AC1679" i="4" s="1"/>
  <c r="AC589" i="4"/>
  <c r="E589" i="4" s="1"/>
  <c r="I589" i="4" s="1"/>
  <c r="P122" i="4"/>
  <c r="AC122" i="4" s="1"/>
  <c r="P144" i="4"/>
  <c r="AC144" i="4" s="1"/>
  <c r="P246" i="4"/>
  <c r="AC246" i="4" s="1"/>
  <c r="Q1651" i="4"/>
  <c r="P1901" i="4"/>
  <c r="AC1901" i="4" s="1"/>
  <c r="E1901" i="4" s="1"/>
  <c r="I1901" i="4" s="1"/>
  <c r="P371" i="4"/>
  <c r="AC371" i="4" s="1"/>
  <c r="E371" i="4" s="1"/>
  <c r="I371" i="4" s="1"/>
  <c r="AC897" i="4"/>
  <c r="E897" i="4" s="1"/>
  <c r="I897" i="4" s="1"/>
  <c r="AC486" i="4"/>
  <c r="E486" i="4" s="1"/>
  <c r="I486" i="4" s="1"/>
  <c r="P1711" i="4"/>
  <c r="AC1711" i="4" s="1"/>
  <c r="E1711" i="4" s="1"/>
  <c r="I1711" i="4" s="1"/>
  <c r="AC1103" i="4"/>
  <c r="E1103" i="4" s="1"/>
  <c r="I1103" i="4" s="1"/>
  <c r="AC633" i="4"/>
  <c r="P1719" i="4"/>
  <c r="AC1719" i="4" s="1"/>
  <c r="E1719" i="4" s="1"/>
  <c r="I1719" i="4" s="1"/>
  <c r="P1731" i="4"/>
  <c r="AC1731" i="4" s="1"/>
  <c r="E1731" i="4" s="1"/>
  <c r="I1731" i="4" s="1"/>
  <c r="P1868" i="4"/>
  <c r="AC1868" i="4" s="1"/>
  <c r="E1868" i="4" s="1"/>
  <c r="I1868" i="4" s="1"/>
  <c r="P1832" i="4"/>
  <c r="AC509" i="4"/>
  <c r="E509" i="4" s="1"/>
  <c r="I509" i="4" s="1"/>
  <c r="P1448" i="4"/>
  <c r="AC1448" i="4" s="1"/>
  <c r="E1448" i="4" s="1"/>
  <c r="I1448" i="4" s="1"/>
  <c r="AC909" i="4"/>
  <c r="E909" i="4" s="1"/>
  <c r="I909" i="4" s="1"/>
  <c r="P196" i="4"/>
  <c r="AC196" i="4" s="1"/>
  <c r="E196" i="4" s="1"/>
  <c r="I196" i="4" s="1"/>
  <c r="AC881" i="4"/>
  <c r="E881" i="4" s="1"/>
  <c r="I881" i="4" s="1"/>
  <c r="AC615" i="4"/>
  <c r="AC497" i="4"/>
  <c r="P2000" i="4"/>
  <c r="P1705" i="4"/>
  <c r="AC1705" i="4" s="1"/>
  <c r="AC1007" i="4"/>
  <c r="E1007" i="4" s="1"/>
  <c r="I1007" i="4" s="1"/>
  <c r="P113" i="4"/>
  <c r="AC113" i="4" s="1"/>
  <c r="E113" i="4" s="1"/>
  <c r="I113" i="4" s="1"/>
  <c r="AC583" i="4"/>
  <c r="E583" i="4" s="1"/>
  <c r="I583" i="4" s="1"/>
  <c r="AC623" i="4"/>
  <c r="E623" i="4" s="1"/>
  <c r="I623" i="4" s="1"/>
  <c r="P256" i="4"/>
  <c r="AC256" i="4" s="1"/>
  <c r="E256" i="4" s="1"/>
  <c r="I256" i="4" s="1"/>
  <c r="AC861" i="4"/>
  <c r="E861" i="4" s="1"/>
  <c r="I861" i="4" s="1"/>
  <c r="P360" i="4"/>
  <c r="AC360" i="4" s="1"/>
  <c r="AC439" i="4"/>
  <c r="AC1114" i="4"/>
  <c r="AC1069" i="4"/>
  <c r="E1069" i="4" s="1"/>
  <c r="I1069" i="4" s="1"/>
  <c r="AC1146" i="4"/>
  <c r="AC962" i="4"/>
  <c r="AC937" i="4"/>
  <c r="AC912" i="4"/>
  <c r="E912" i="4" s="1"/>
  <c r="I912" i="4" s="1"/>
  <c r="P268" i="4"/>
  <c r="AC965" i="4"/>
  <c r="AC460" i="4"/>
  <c r="AC441" i="4"/>
  <c r="AC831" i="4"/>
  <c r="P13" i="4"/>
  <c r="AC13" i="4" s="1"/>
  <c r="AC839" i="4"/>
  <c r="AC1116" i="4"/>
  <c r="E1116" i="4" s="1"/>
  <c r="I1116" i="4" s="1"/>
  <c r="AC1128" i="4"/>
  <c r="P1610" i="4"/>
  <c r="AC1610" i="4" s="1"/>
  <c r="E1610" i="4" s="1"/>
  <c r="I1610" i="4" s="1"/>
  <c r="P1752" i="4"/>
  <c r="AC1752" i="4" s="1"/>
  <c r="P140" i="4"/>
  <c r="AC140" i="4" s="1"/>
  <c r="AC1080" i="4"/>
  <c r="AC971" i="4"/>
  <c r="AC1030" i="4"/>
  <c r="P408" i="4"/>
  <c r="AC408" i="4" s="1"/>
  <c r="E408" i="4" s="1"/>
  <c r="I408" i="4" s="1"/>
  <c r="AC582" i="4"/>
  <c r="E582" i="4" s="1"/>
  <c r="I582" i="4" s="1"/>
  <c r="P1230" i="4"/>
  <c r="AC1230" i="4" s="1"/>
  <c r="AC715" i="4"/>
  <c r="E715" i="4" s="1"/>
  <c r="I715" i="4" s="1"/>
  <c r="P1727" i="4"/>
  <c r="AC1727" i="4" s="1"/>
  <c r="E1727" i="4" s="1"/>
  <c r="I1727" i="4" s="1"/>
  <c r="AC621" i="4"/>
  <c r="P1522" i="4"/>
  <c r="AC1522" i="4" s="1"/>
  <c r="E1522" i="4" s="1"/>
  <c r="I1522" i="4" s="1"/>
  <c r="P193" i="4"/>
  <c r="AC193" i="4" s="1"/>
  <c r="E193" i="4" s="1"/>
  <c r="I193" i="4" s="1"/>
  <c r="P1434" i="4"/>
  <c r="AC1434" i="4" s="1"/>
  <c r="E1434" i="4" s="1"/>
  <c r="I1434" i="4" s="1"/>
  <c r="AC448" i="4"/>
  <c r="E448" i="4" s="1"/>
  <c r="I448" i="4" s="1"/>
  <c r="AC793" i="4"/>
  <c r="E793" i="4" s="1"/>
  <c r="I793" i="4" s="1"/>
  <c r="AC1112" i="4"/>
  <c r="P342" i="4"/>
  <c r="AC342" i="4" s="1"/>
  <c r="AC1078" i="4"/>
  <c r="AC735" i="4"/>
  <c r="E735" i="4" s="1"/>
  <c r="I735" i="4" s="1"/>
  <c r="AC540" i="4"/>
  <c r="AC544" i="4"/>
  <c r="P369" i="4"/>
  <c r="AC906" i="4"/>
  <c r="E906" i="4" s="1"/>
  <c r="I906" i="4" s="1"/>
  <c r="AC466" i="4"/>
  <c r="E466" i="4" s="1"/>
  <c r="I466" i="4" s="1"/>
  <c r="AC494" i="4"/>
  <c r="P1844" i="4"/>
  <c r="AC1844" i="4" s="1"/>
  <c r="E1844" i="4" s="1"/>
  <c r="I1844" i="4" s="1"/>
  <c r="AC763" i="4"/>
  <c r="E763" i="4" s="1"/>
  <c r="I763" i="4" s="1"/>
  <c r="AC1082" i="4"/>
  <c r="E1082" i="4" s="1"/>
  <c r="I1082" i="4" s="1"/>
  <c r="AC1127" i="4"/>
  <c r="E1127" i="4" s="1"/>
  <c r="I1127" i="4" s="1"/>
  <c r="AC1056" i="4"/>
  <c r="E1056" i="4" s="1"/>
  <c r="I1056" i="4" s="1"/>
  <c r="AC518" i="4"/>
  <c r="E518" i="4" s="1"/>
  <c r="I518" i="4" s="1"/>
  <c r="AC536" i="4"/>
  <c r="AC1104" i="4"/>
  <c r="E1104" i="4" s="1"/>
  <c r="I1104" i="4" s="1"/>
  <c r="P105" i="4"/>
  <c r="AC105" i="4" s="1"/>
  <c r="E105" i="4" s="1"/>
  <c r="I105" i="4" s="1"/>
  <c r="P384" i="4"/>
  <c r="AC384" i="4" s="1"/>
  <c r="E384" i="4" s="1"/>
  <c r="I384" i="4" s="1"/>
  <c r="AC983" i="4"/>
  <c r="AC1059" i="4"/>
  <c r="P24" i="4"/>
  <c r="AC24" i="4" s="1"/>
  <c r="P1659" i="4"/>
  <c r="AC1659" i="4" s="1"/>
  <c r="P300" i="4"/>
  <c r="AC300" i="4" s="1"/>
  <c r="E300" i="4" s="1"/>
  <c r="I300" i="4" s="1"/>
  <c r="P407" i="4"/>
  <c r="AC407" i="4" s="1"/>
  <c r="P57" i="4"/>
  <c r="AC57" i="4" s="1"/>
  <c r="E57" i="4" s="1"/>
  <c r="I57" i="4" s="1"/>
  <c r="P376" i="4"/>
  <c r="AC376" i="4" s="1"/>
  <c r="E376" i="4" s="1"/>
  <c r="I376" i="4" s="1"/>
  <c r="P37" i="4"/>
  <c r="AC37" i="4" s="1"/>
  <c r="P1677" i="4"/>
  <c r="P60" i="4"/>
  <c r="AC60" i="4" s="1"/>
  <c r="P41" i="4"/>
  <c r="AC41" i="4" s="1"/>
  <c r="E41" i="4" s="1"/>
  <c r="I41" i="4" s="1"/>
  <c r="P272" i="4"/>
  <c r="AC272" i="4" s="1"/>
  <c r="P33" i="4"/>
  <c r="AC33" i="4" s="1"/>
  <c r="E33" i="4" s="1"/>
  <c r="I33" i="4" s="1"/>
  <c r="P274" i="4"/>
  <c r="AC274" i="4" s="1"/>
  <c r="E274" i="4" s="1"/>
  <c r="I274" i="4" s="1"/>
  <c r="P1739" i="4"/>
  <c r="P1735" i="4"/>
  <c r="AC1735" i="4" s="1"/>
  <c r="E1735" i="4" s="1"/>
  <c r="I1735" i="4" s="1"/>
  <c r="P378" i="4"/>
  <c r="AC378" i="4" s="1"/>
  <c r="P373" i="4"/>
  <c r="AC373" i="4" s="1"/>
  <c r="P224" i="4"/>
  <c r="AC224" i="4" s="1"/>
  <c r="P70" i="4"/>
  <c r="AC70" i="4" s="1"/>
  <c r="P367" i="4"/>
  <c r="AC367" i="4" s="1"/>
  <c r="P163" i="4"/>
  <c r="AC163" i="4" s="1"/>
  <c r="P1746" i="4"/>
  <c r="P1521" i="4"/>
  <c r="AC1521" i="4" s="1"/>
  <c r="P1564" i="4"/>
  <c r="AC1564" i="4" s="1"/>
  <c r="E1564" i="4" s="1"/>
  <c r="I1564" i="4" s="1"/>
  <c r="AC552" i="4"/>
  <c r="AC1021" i="4"/>
  <c r="P415" i="4"/>
  <c r="AC415" i="4" s="1"/>
  <c r="AC913" i="4"/>
  <c r="P1590" i="4"/>
  <c r="AC1590" i="4" s="1"/>
  <c r="E1590" i="4" s="1"/>
  <c r="I1590" i="4" s="1"/>
  <c r="AC1095" i="4"/>
  <c r="P368" i="4"/>
  <c r="AC368" i="4" s="1"/>
  <c r="AC932" i="4"/>
  <c r="E932" i="4" s="1"/>
  <c r="I932" i="4" s="1"/>
  <c r="AC973" i="4"/>
  <c r="E973" i="4" s="1"/>
  <c r="I973" i="4" s="1"/>
  <c r="P6" i="4"/>
  <c r="AC6" i="4" s="1"/>
  <c r="P138" i="4"/>
  <c r="AC138" i="4" s="1"/>
  <c r="E138" i="4" s="1"/>
  <c r="I138" i="4" s="1"/>
  <c r="P1924" i="4"/>
  <c r="AC1924" i="4" s="1"/>
  <c r="P1904" i="4"/>
  <c r="AC1904" i="4" s="1"/>
  <c r="AC532" i="4"/>
  <c r="AC578" i="4"/>
  <c r="P172" i="4"/>
  <c r="AC172" i="4" s="1"/>
  <c r="P198" i="4"/>
  <c r="Q198" i="4" s="1"/>
  <c r="Z198" i="4" s="1"/>
  <c r="AA198" i="4" s="1"/>
  <c r="P1999" i="4"/>
  <c r="AC1999" i="4" s="1"/>
  <c r="E1999" i="4" s="1"/>
  <c r="I1999" i="4" s="1"/>
  <c r="P75" i="4"/>
  <c r="AC75" i="4" s="1"/>
  <c r="P1636" i="4"/>
  <c r="AC1636" i="4" s="1"/>
  <c r="E1636" i="4" s="1"/>
  <c r="I1636" i="4" s="1"/>
  <c r="AC996" i="4"/>
  <c r="E996" i="4" s="1"/>
  <c r="I996" i="4" s="1"/>
  <c r="P174" i="4"/>
  <c r="AC174" i="4" s="1"/>
  <c r="E174" i="4" s="1"/>
  <c r="I174" i="4" s="1"/>
  <c r="AC530" i="4"/>
  <c r="P385" i="4"/>
  <c r="AC385" i="4" s="1"/>
  <c r="P1541" i="4"/>
  <c r="AC1541" i="4" s="1"/>
  <c r="E1541" i="4" s="1"/>
  <c r="I1541" i="4" s="1"/>
  <c r="P39" i="4"/>
  <c r="AC39" i="4" s="1"/>
  <c r="P1495" i="4"/>
  <c r="P1803" i="4"/>
  <c r="AC1803" i="4" s="1"/>
  <c r="E1803" i="4" s="1"/>
  <c r="I1803" i="4" s="1"/>
  <c r="P1543" i="4"/>
  <c r="AC1543" i="4" s="1"/>
  <c r="E1543" i="4" s="1"/>
  <c r="I1543" i="4" s="1"/>
  <c r="P323" i="4"/>
  <c r="AC323" i="4" s="1"/>
  <c r="E323" i="4" s="1"/>
  <c r="I323" i="4" s="1"/>
  <c r="P1750" i="4"/>
  <c r="AC1750" i="4" s="1"/>
  <c r="P1919" i="4"/>
  <c r="AC1919" i="4" s="1"/>
  <c r="P1519" i="4"/>
  <c r="AC1519" i="4" s="1"/>
  <c r="E1519" i="4" s="1"/>
  <c r="I1519" i="4" s="1"/>
  <c r="P1990" i="4"/>
  <c r="AC1990" i="4" s="1"/>
  <c r="E1990" i="4" s="1"/>
  <c r="I1990" i="4" s="1"/>
  <c r="P27" i="4"/>
  <c r="AC27" i="4" s="1"/>
  <c r="P1682" i="4"/>
  <c r="AC1682" i="4" s="1"/>
  <c r="P1443" i="4"/>
  <c r="AC1443" i="4" s="1"/>
  <c r="E1443" i="4" s="1"/>
  <c r="I1443" i="4" s="1"/>
  <c r="P1950" i="4"/>
  <c r="AC1950" i="4" s="1"/>
  <c r="E1950" i="4" s="1"/>
  <c r="I1950" i="4" s="1"/>
  <c r="P1467" i="4"/>
  <c r="P1520" i="4"/>
  <c r="AC1520" i="4" s="1"/>
  <c r="P1831" i="4"/>
  <c r="AC1831" i="4" s="1"/>
  <c r="E1831" i="4" s="1"/>
  <c r="I1831" i="4" s="1"/>
  <c r="P115" i="4"/>
  <c r="P1917" i="4"/>
  <c r="AC1917" i="4" s="1"/>
  <c r="E1917" i="4" s="1"/>
  <c r="I1917" i="4" s="1"/>
  <c r="P1959" i="4"/>
  <c r="AC1959" i="4" s="1"/>
  <c r="E1959" i="4" s="1"/>
  <c r="I1959" i="4" s="1"/>
  <c r="P1759" i="4"/>
  <c r="AC1759" i="4" s="1"/>
  <c r="P1607" i="4"/>
  <c r="AC1607" i="4" s="1"/>
  <c r="E1607" i="4" s="1"/>
  <c r="I1607" i="4" s="1"/>
  <c r="P305" i="4"/>
  <c r="P1537" i="4"/>
  <c r="AC1537" i="4" s="1"/>
  <c r="P1906" i="4"/>
  <c r="AC1906" i="4" s="1"/>
  <c r="E1906" i="4" s="1"/>
  <c r="I1906" i="4" s="1"/>
  <c r="P1982" i="4"/>
  <c r="P1676" i="4"/>
  <c r="AC1676" i="4" s="1"/>
  <c r="E1676" i="4" s="1"/>
  <c r="I1676" i="4" s="1"/>
  <c r="P1704" i="4"/>
  <c r="AC1704" i="4" s="1"/>
  <c r="P1785" i="4"/>
  <c r="AC1785" i="4" s="1"/>
  <c r="E1785" i="4" s="1"/>
  <c r="I1785" i="4" s="1"/>
  <c r="P1989" i="4"/>
  <c r="AC1989" i="4" s="1"/>
  <c r="E1989" i="4" s="1"/>
  <c r="I1989" i="4" s="1"/>
  <c r="AC684" i="4"/>
  <c r="E684" i="4" s="1"/>
  <c r="I684" i="4" s="1"/>
  <c r="P1601" i="4"/>
  <c r="AC1601" i="4" s="1"/>
  <c r="P1781" i="4"/>
  <c r="P1511" i="4"/>
  <c r="AC1511" i="4" s="1"/>
  <c r="E1511" i="4" s="1"/>
  <c r="I1511" i="4" s="1"/>
  <c r="P1505" i="4"/>
  <c r="AC1505" i="4" s="1"/>
  <c r="E1505" i="4" s="1"/>
  <c r="I1505" i="4" s="1"/>
  <c r="P351" i="4"/>
  <c r="AC351" i="4" s="1"/>
  <c r="P275" i="4"/>
  <c r="AC275" i="4" s="1"/>
  <c r="E275" i="4" s="1"/>
  <c r="I275" i="4" s="1"/>
  <c r="P1839" i="4"/>
  <c r="AC1839" i="4" s="1"/>
  <c r="E1839" i="4" s="1"/>
  <c r="I1839" i="4" s="1"/>
  <c r="P1883" i="4"/>
  <c r="AC1883" i="4" s="1"/>
  <c r="E1883" i="4" s="1"/>
  <c r="I1883" i="4" s="1"/>
  <c r="P1668" i="4"/>
  <c r="AC866" i="4"/>
  <c r="P1670" i="4"/>
  <c r="AC1670" i="4" s="1"/>
  <c r="P1572" i="4"/>
  <c r="AC1572" i="4" s="1"/>
  <c r="P338" i="4"/>
  <c r="AC338" i="4" s="1"/>
  <c r="P21" i="4"/>
  <c r="AC21" i="4" s="1"/>
  <c r="AC922" i="4"/>
  <c r="P1478" i="4"/>
  <c r="AC1478" i="4" s="1"/>
  <c r="AC936" i="4"/>
  <c r="P1683" i="4"/>
  <c r="AC1683" i="4" s="1"/>
  <c r="AC995" i="4"/>
  <c r="E995" i="4" s="1"/>
  <c r="I995" i="4" s="1"/>
  <c r="P316" i="4"/>
  <c r="AC316" i="4" s="1"/>
  <c r="E316" i="4" s="1"/>
  <c r="I316" i="4" s="1"/>
  <c r="P410" i="4"/>
  <c r="AC410" i="4" s="1"/>
  <c r="AC935" i="4"/>
  <c r="P1598" i="4"/>
  <c r="AC445" i="4"/>
  <c r="AC916" i="4"/>
  <c r="P26" i="4"/>
  <c r="AC26" i="4" s="1"/>
  <c r="P302" i="4"/>
  <c r="AC302" i="4" s="1"/>
  <c r="AC1047" i="4"/>
  <c r="E1047" i="4" s="1"/>
  <c r="I1047" i="4" s="1"/>
  <c r="AC554" i="4"/>
  <c r="AC819" i="4"/>
  <c r="E819" i="4" s="1"/>
  <c r="I819" i="4" s="1"/>
  <c r="AC560" i="4"/>
  <c r="P286" i="4"/>
  <c r="AC905" i="4"/>
  <c r="AC1033" i="4"/>
  <c r="AC1131" i="4"/>
  <c r="E1131" i="4" s="1"/>
  <c r="I1131" i="4" s="1"/>
  <c r="P280" i="4"/>
  <c r="AC280" i="4" s="1"/>
  <c r="AC596" i="4"/>
  <c r="P1964" i="4"/>
  <c r="AC1964" i="4" s="1"/>
  <c r="E1964" i="4" s="1"/>
  <c r="I1964" i="4" s="1"/>
  <c r="P169" i="4"/>
  <c r="AC169" i="4" s="1"/>
  <c r="E169" i="4" s="1"/>
  <c r="I169" i="4" s="1"/>
  <c r="AC1051" i="4"/>
  <c r="E1051" i="4" s="1"/>
  <c r="I1051" i="4" s="1"/>
  <c r="P200" i="4"/>
  <c r="AC200" i="4" s="1"/>
  <c r="P1482" i="4"/>
  <c r="AC1482" i="4" s="1"/>
  <c r="AC889" i="4"/>
  <c r="E889" i="4" s="1"/>
  <c r="I889" i="4" s="1"/>
  <c r="AC469" i="4"/>
  <c r="E469" i="4" s="1"/>
  <c r="I469" i="4" s="1"/>
  <c r="P86" i="4"/>
  <c r="AC86" i="4" s="1"/>
  <c r="P1808" i="4"/>
  <c r="AC1808" i="4" s="1"/>
  <c r="E1808" i="4" s="1"/>
  <c r="I1808" i="4" s="1"/>
  <c r="P36" i="4"/>
  <c r="AC36" i="4" s="1"/>
  <c r="E36" i="4" s="1"/>
  <c r="I36" i="4" s="1"/>
  <c r="P362" i="4"/>
  <c r="AC362" i="4" s="1"/>
  <c r="P1681" i="4"/>
  <c r="AC1681" i="4" s="1"/>
  <c r="P162" i="4"/>
  <c r="AC162" i="4" s="1"/>
  <c r="E162" i="4" s="1"/>
  <c r="I162" i="4" s="1"/>
  <c r="P237" i="4"/>
  <c r="P78" i="4"/>
  <c r="P1441" i="4"/>
  <c r="AC1441" i="4" s="1"/>
  <c r="P227" i="4"/>
  <c r="AC227" i="4" s="1"/>
  <c r="P1600" i="4"/>
  <c r="AC1600" i="4" s="1"/>
  <c r="E1600" i="4" s="1"/>
  <c r="I1600" i="4" s="1"/>
  <c r="P1609" i="4"/>
  <c r="AC1609" i="4" s="1"/>
  <c r="P1890" i="4"/>
  <c r="AC1890" i="4" s="1"/>
  <c r="P116" i="4"/>
  <c r="P118" i="4"/>
  <c r="AC118" i="4" s="1"/>
  <c r="E118" i="4" s="1"/>
  <c r="I118" i="4" s="1"/>
  <c r="P194" i="4"/>
  <c r="P397" i="4"/>
  <c r="AC397" i="4" s="1"/>
  <c r="P11" i="4"/>
  <c r="AC11" i="4" s="1"/>
  <c r="P1633" i="4"/>
  <c r="AC1633" i="4" s="1"/>
  <c r="P1671" i="4"/>
  <c r="P250" i="4"/>
  <c r="AC250" i="4" s="1"/>
  <c r="P1979" i="4"/>
  <c r="P83" i="4"/>
  <c r="AC83" i="4" s="1"/>
  <c r="E83" i="4" s="1"/>
  <c r="I83" i="4" s="1"/>
  <c r="AC885" i="4"/>
  <c r="E885" i="4" s="1"/>
  <c r="I885" i="4" s="1"/>
  <c r="AC1120" i="4"/>
  <c r="AC657" i="4"/>
  <c r="E657" i="4" s="1"/>
  <c r="I657" i="4" s="1"/>
  <c r="P265" i="4"/>
  <c r="AC265" i="4" s="1"/>
  <c r="E265" i="4" s="1"/>
  <c r="I265" i="4" s="1"/>
  <c r="P1729" i="4"/>
  <c r="AC1729" i="4" s="1"/>
  <c r="P1768" i="4"/>
  <c r="AC1768" i="4" s="1"/>
  <c r="AC609" i="4"/>
  <c r="E609" i="4" s="1"/>
  <c r="I609" i="4" s="1"/>
  <c r="P106" i="4"/>
  <c r="AC106" i="4" s="1"/>
  <c r="E106" i="4" s="1"/>
  <c r="I106" i="4" s="1"/>
  <c r="AC723" i="4"/>
  <c r="E723" i="4" s="1"/>
  <c r="I723" i="4" s="1"/>
  <c r="P50" i="4"/>
  <c r="AC50" i="4" s="1"/>
  <c r="P1510" i="4"/>
  <c r="AC1510" i="4" s="1"/>
  <c r="E1510" i="4" s="1"/>
  <c r="I1510" i="4" s="1"/>
  <c r="AC1039" i="4"/>
  <c r="E1039" i="4" s="1"/>
  <c r="I1039" i="4" s="1"/>
  <c r="AC1119" i="4"/>
  <c r="AC1022" i="4"/>
  <c r="AC733" i="4"/>
  <c r="E733" i="4" s="1"/>
  <c r="I733" i="4" s="1"/>
  <c r="AC981" i="4"/>
  <c r="E981" i="4" s="1"/>
  <c r="I981" i="4" s="1"/>
  <c r="P94" i="4"/>
  <c r="AC94" i="4" s="1"/>
  <c r="E94" i="4" s="1"/>
  <c r="I94" i="4" s="1"/>
  <c r="AC559" i="4"/>
  <c r="AC924" i="4"/>
  <c r="AC1136" i="4"/>
  <c r="E1136" i="4" s="1"/>
  <c r="I1136" i="4" s="1"/>
  <c r="AC1061" i="4"/>
  <c r="E1061" i="4" s="1"/>
  <c r="I1061" i="4" s="1"/>
  <c r="P278" i="4"/>
  <c r="AC278" i="4" s="1"/>
  <c r="AC767" i="4"/>
  <c r="E767" i="4" s="1"/>
  <c r="I767" i="4" s="1"/>
  <c r="AC795" i="4"/>
  <c r="AC1111" i="4"/>
  <c r="AC608" i="4"/>
  <c r="P390" i="4"/>
  <c r="AC390" i="4" s="1"/>
  <c r="AC1097" i="4"/>
  <c r="AC565" i="4"/>
  <c r="AC1129" i="4"/>
  <c r="P1800" i="4"/>
  <c r="P400" i="4"/>
  <c r="AC400" i="4" s="1"/>
  <c r="AC562" i="4"/>
  <c r="E562" i="4" s="1"/>
  <c r="I562" i="4" s="1"/>
  <c r="P1968" i="4"/>
  <c r="AC1968" i="4" s="1"/>
  <c r="AC873" i="4"/>
  <c r="E873" i="4" s="1"/>
  <c r="I873" i="4" s="1"/>
  <c r="AC721" i="4"/>
  <c r="P1992" i="4"/>
  <c r="P1896" i="4"/>
  <c r="AC1896" i="4" s="1"/>
  <c r="P1697" i="4"/>
  <c r="AC759" i="4"/>
  <c r="E759" i="4" s="1"/>
  <c r="I759" i="4" s="1"/>
  <c r="P1733" i="4"/>
  <c r="AC1733" i="4" s="1"/>
  <c r="P1518" i="4"/>
  <c r="AC1518" i="4" s="1"/>
  <c r="AC504" i="4"/>
  <c r="E504" i="4" s="1"/>
  <c r="I504" i="4" s="1"/>
  <c r="AC681" i="4"/>
  <c r="E681" i="4" s="1"/>
  <c r="I681" i="4" s="1"/>
  <c r="P58" i="4"/>
  <c r="AC58" i="4" s="1"/>
  <c r="E58" i="4" s="1"/>
  <c r="I58" i="4" s="1"/>
  <c r="AC1015" i="4"/>
  <c r="AC503" i="4"/>
  <c r="E503" i="4" s="1"/>
  <c r="I503" i="4" s="1"/>
  <c r="P212" i="4"/>
  <c r="AC212" i="4" s="1"/>
  <c r="P222" i="4"/>
  <c r="AC222" i="4" s="1"/>
  <c r="E222" i="4" s="1"/>
  <c r="I222" i="4" s="1"/>
  <c r="AC921" i="4"/>
  <c r="P1848" i="4"/>
  <c r="AC1013" i="4"/>
  <c r="AC517" i="4"/>
  <c r="E517" i="4" s="1"/>
  <c r="I517" i="4" s="1"/>
  <c r="P241" i="4"/>
  <c r="AC241" i="4" s="1"/>
  <c r="AC663" i="4"/>
  <c r="AC1032" i="4"/>
  <c r="E1032" i="4" s="1"/>
  <c r="I1032" i="4" s="1"/>
  <c r="AC479" i="4"/>
  <c r="E479" i="4" s="1"/>
  <c r="I479" i="4" s="1"/>
  <c r="P364" i="4"/>
  <c r="AC364" i="4" s="1"/>
  <c r="P1713" i="4"/>
  <c r="AC598" i="4"/>
  <c r="AC453" i="4"/>
  <c r="AC1086" i="4"/>
  <c r="P1760" i="4"/>
  <c r="P1985" i="4"/>
  <c r="AC1985" i="4" s="1"/>
  <c r="E1985" i="4" s="1"/>
  <c r="I1985" i="4" s="1"/>
  <c r="AC1094" i="4"/>
  <c r="E1094" i="4" s="1"/>
  <c r="I1094" i="4" s="1"/>
  <c r="P1715" i="4"/>
  <c r="AC1715" i="4" s="1"/>
  <c r="AC990" i="4"/>
  <c r="E990" i="4" s="1"/>
  <c r="I990" i="4" s="1"/>
  <c r="AC537" i="4"/>
  <c r="AC477" i="4"/>
  <c r="E477" i="4" s="1"/>
  <c r="I477" i="4" s="1"/>
  <c r="AC783" i="4"/>
  <c r="P1578" i="4"/>
  <c r="AC1578" i="4" s="1"/>
  <c r="E1578" i="4" s="1"/>
  <c r="I1578" i="4" s="1"/>
  <c r="AC543" i="4"/>
  <c r="P181" i="4"/>
  <c r="AC181" i="4" s="1"/>
  <c r="AC957" i="4"/>
  <c r="AC805" i="4"/>
  <c r="AC463" i="4"/>
  <c r="AC1019" i="4"/>
  <c r="AC695" i="4"/>
  <c r="P92" i="4"/>
  <c r="AC939" i="4"/>
  <c r="E939" i="4" s="1"/>
  <c r="I939" i="4" s="1"/>
  <c r="P1210" i="4"/>
  <c r="AC1210" i="4" s="1"/>
  <c r="AC799" i="4"/>
  <c r="P96" i="4"/>
  <c r="AC96" i="4" s="1"/>
  <c r="P126" i="4"/>
  <c r="AC126" i="4" s="1"/>
  <c r="P236" i="4"/>
  <c r="AC236" i="4" s="1"/>
  <c r="P16" i="4"/>
  <c r="P1414" i="4"/>
  <c r="AC1414" i="4" s="1"/>
  <c r="E1414" i="4" s="1"/>
  <c r="I1414" i="4" s="1"/>
  <c r="P101" i="4"/>
  <c r="AC101" i="4" s="1"/>
  <c r="E101" i="4" s="1"/>
  <c r="I101" i="4" s="1"/>
  <c r="P1816" i="4"/>
  <c r="AC1816" i="4" s="1"/>
  <c r="E1816" i="4" s="1"/>
  <c r="I1816" i="4" s="1"/>
  <c r="P380" i="4"/>
  <c r="AC380" i="4" s="1"/>
  <c r="P1444" i="4"/>
  <c r="AC1444" i="4" s="1"/>
  <c r="P165" i="4"/>
  <c r="AC165" i="4" s="1"/>
  <c r="E165" i="4" s="1"/>
  <c r="I165" i="4" s="1"/>
  <c r="P349" i="4"/>
  <c r="AC349" i="4" s="1"/>
  <c r="E349" i="4" s="1"/>
  <c r="I349" i="4" s="1"/>
  <c r="P166" i="4"/>
  <c r="P114" i="4"/>
  <c r="AC114" i="4" s="1"/>
  <c r="P152" i="4"/>
  <c r="AC152" i="4" s="1"/>
  <c r="P1534" i="4"/>
  <c r="AC1534" i="4" s="1"/>
  <c r="P1626" i="4"/>
  <c r="AC1626" i="4" s="1"/>
  <c r="P1525" i="4"/>
  <c r="AC1525" i="4" s="1"/>
  <c r="P215" i="4"/>
  <c r="AC215" i="4" s="1"/>
  <c r="E215" i="4" s="1"/>
  <c r="I215" i="4" s="1"/>
  <c r="P289" i="4"/>
  <c r="P1479" i="4"/>
  <c r="P1842" i="4"/>
  <c r="AC1842" i="4" s="1"/>
  <c r="E1842" i="4" s="1"/>
  <c r="I1842" i="4" s="1"/>
  <c r="P1716" i="4"/>
  <c r="AC1716" i="4" s="1"/>
  <c r="P1563" i="4"/>
  <c r="AC1563" i="4" s="1"/>
  <c r="E1563" i="4" s="1"/>
  <c r="I1563" i="4" s="1"/>
  <c r="P219" i="4"/>
  <c r="AC219" i="4" s="1"/>
  <c r="P127" i="4"/>
  <c r="AC127" i="4" s="1"/>
  <c r="P1561" i="4"/>
  <c r="P1587" i="4"/>
  <c r="AC1587" i="4" s="1"/>
  <c r="E1587" i="4" s="1"/>
  <c r="I1587" i="4" s="1"/>
  <c r="P1480" i="4"/>
  <c r="AC1480" i="4" s="1"/>
  <c r="AC830" i="4"/>
  <c r="P1692" i="4"/>
  <c r="AC1692" i="4" s="1"/>
  <c r="E1692" i="4" s="1"/>
  <c r="I1692" i="4" s="1"/>
  <c r="P325" i="4"/>
  <c r="AC325" i="4" s="1"/>
  <c r="P337" i="4"/>
  <c r="P239" i="4"/>
  <c r="AC239" i="4" s="1"/>
  <c r="AC986" i="4"/>
  <c r="AC1004" i="4"/>
  <c r="P332" i="4"/>
  <c r="AC332" i="4" s="1"/>
  <c r="P204" i="4"/>
  <c r="AC204" i="4" s="1"/>
  <c r="P308" i="4"/>
  <c r="AC308" i="4" s="1"/>
  <c r="P161" i="4"/>
  <c r="AC161" i="4" s="1"/>
  <c r="E161" i="4" s="1"/>
  <c r="I161" i="4" s="1"/>
  <c r="P61" i="4"/>
  <c r="P30" i="4"/>
  <c r="AC30" i="4" s="1"/>
  <c r="E30" i="4" s="1"/>
  <c r="I30" i="4" s="1"/>
  <c r="AC1062" i="4"/>
  <c r="P288" i="4"/>
  <c r="AC288" i="4" s="1"/>
  <c r="P402" i="4"/>
  <c r="AC402" i="4" s="1"/>
  <c r="AC645" i="4"/>
  <c r="P1854" i="4"/>
  <c r="P1728" i="4"/>
  <c r="AC1728" i="4" s="1"/>
  <c r="E1728" i="4" s="1"/>
  <c r="I1728" i="4" s="1"/>
  <c r="P287" i="4"/>
  <c r="AC287" i="4" s="1"/>
  <c r="P23" i="4"/>
  <c r="AC23" i="4" s="1"/>
  <c r="P1994" i="4"/>
  <c r="AC1994" i="4" s="1"/>
  <c r="E1994" i="4" s="1"/>
  <c r="I1994" i="4" s="1"/>
  <c r="P1802" i="4"/>
  <c r="AC1802" i="4" s="1"/>
  <c r="E1802" i="4" s="1"/>
  <c r="I1802" i="4" s="1"/>
  <c r="P1539" i="4"/>
  <c r="AC1539" i="4" s="1"/>
  <c r="P395" i="4"/>
  <c r="AC395" i="4" s="1"/>
  <c r="E395" i="4" s="1"/>
  <c r="I395" i="4" s="1"/>
  <c r="P103" i="4"/>
  <c r="P195" i="4"/>
  <c r="AC195" i="4" s="1"/>
  <c r="AC1038" i="4"/>
  <c r="P72" i="4"/>
  <c r="AC72" i="4" s="1"/>
  <c r="AC492" i="4"/>
  <c r="E492" i="4" s="1"/>
  <c r="I492" i="4" s="1"/>
  <c r="P348" i="4"/>
  <c r="AC348" i="4" s="1"/>
  <c r="P1660" i="4"/>
  <c r="AC1660" i="4" s="1"/>
  <c r="P1581" i="4"/>
  <c r="P1544" i="4"/>
  <c r="AC1544" i="4" s="1"/>
  <c r="E1544" i="4" s="1"/>
  <c r="I1544" i="4" s="1"/>
  <c r="P151" i="4"/>
  <c r="P1769" i="4"/>
  <c r="AC1769" i="4" s="1"/>
  <c r="E1769" i="4" s="1"/>
  <c r="I1769" i="4" s="1"/>
  <c r="P1902" i="4"/>
  <c r="AC1902" i="4" s="1"/>
  <c r="P1688" i="4"/>
  <c r="AC1688" i="4" s="1"/>
  <c r="P1516" i="4"/>
  <c r="AC1516" i="4" s="1"/>
  <c r="P1927" i="4"/>
  <c r="AC1927" i="4" s="1"/>
  <c r="P1477" i="4"/>
  <c r="P1951" i="4"/>
  <c r="P1943" i="4"/>
  <c r="AC1943" i="4" s="1"/>
  <c r="E1943" i="4" s="1"/>
  <c r="I1943" i="4" s="1"/>
  <c r="P329" i="4"/>
  <c r="AC329" i="4" s="1"/>
  <c r="E329" i="4" s="1"/>
  <c r="I329" i="4" s="1"/>
  <c r="P1930" i="4"/>
  <c r="AC1930" i="4" s="1"/>
  <c r="E1930" i="4" s="1"/>
  <c r="I1930" i="4" s="1"/>
  <c r="P1593" i="4"/>
  <c r="AC1593" i="4" s="1"/>
  <c r="E1593" i="4" s="1"/>
  <c r="I1593" i="4" s="1"/>
  <c r="P55" i="4"/>
  <c r="AC55" i="4" s="1"/>
  <c r="P95" i="4"/>
  <c r="AC95" i="4" s="1"/>
  <c r="P1613" i="4"/>
  <c r="AC1613" i="4" s="1"/>
  <c r="E1613" i="4" s="1"/>
  <c r="I1613" i="4" s="1"/>
  <c r="P1459" i="4"/>
  <c r="P1654" i="4"/>
  <c r="AC1654" i="4" s="1"/>
  <c r="E1654" i="4" s="1"/>
  <c r="I1654" i="4" s="1"/>
  <c r="P1887" i="4"/>
  <c r="AC1887" i="4" s="1"/>
  <c r="E1887" i="4" s="1"/>
  <c r="I1887" i="4" s="1"/>
  <c r="P291" i="4"/>
  <c r="AC291" i="4" s="1"/>
  <c r="E291" i="4" s="1"/>
  <c r="I291" i="4" s="1"/>
  <c r="P231" i="4"/>
  <c r="AC231" i="4" s="1"/>
  <c r="E231" i="4" s="1"/>
  <c r="I231" i="4" s="1"/>
  <c r="P311" i="4"/>
  <c r="AC311" i="4" s="1"/>
  <c r="P1987" i="4"/>
  <c r="AC1987" i="4" s="1"/>
  <c r="P1775" i="4"/>
  <c r="P1469" i="4"/>
  <c r="P1617" i="4"/>
  <c r="AC1617" i="4" s="1"/>
  <c r="E1617" i="4" s="1"/>
  <c r="I1617" i="4" s="1"/>
  <c r="P1806" i="4"/>
  <c r="AC1806" i="4" s="1"/>
  <c r="E1806" i="4" s="1"/>
  <c r="I1806" i="4" s="1"/>
  <c r="P1801" i="4"/>
  <c r="AC1801" i="4" s="1"/>
  <c r="E1801" i="4" s="1"/>
  <c r="I1801" i="4" s="1"/>
  <c r="P1850" i="4"/>
  <c r="AC1850" i="4" s="1"/>
  <c r="E1850" i="4" s="1"/>
  <c r="I1850" i="4" s="1"/>
  <c r="P223" i="4"/>
  <c r="AC223" i="4" s="1"/>
  <c r="P1794" i="4"/>
  <c r="AC1794" i="4" s="1"/>
  <c r="P1611" i="4"/>
  <c r="AC1611" i="4" s="1"/>
  <c r="E1611" i="4" s="1"/>
  <c r="I1611" i="4" s="1"/>
  <c r="P1547" i="4"/>
  <c r="AC1547" i="4" s="1"/>
  <c r="E1547" i="4" s="1"/>
  <c r="I1547" i="4" s="1"/>
  <c r="P1822" i="4"/>
  <c r="AC1822" i="4" s="1"/>
  <c r="E1822" i="4" s="1"/>
  <c r="I1822" i="4" s="1"/>
  <c r="P1789" i="4"/>
  <c r="AC1789" i="4" s="1"/>
  <c r="E1789" i="4" s="1"/>
  <c r="I1789" i="4" s="1"/>
  <c r="P1437" i="4"/>
  <c r="AC1437" i="4" s="1"/>
  <c r="E1437" i="4" s="1"/>
  <c r="I1437" i="4" s="1"/>
  <c r="P1767" i="4"/>
  <c r="AC1767" i="4" s="1"/>
  <c r="E1767" i="4" s="1"/>
  <c r="I1767" i="4" s="1"/>
  <c r="AC872" i="4"/>
  <c r="P35" i="4"/>
  <c r="P1761" i="4"/>
  <c r="AC1761" i="4" s="1"/>
  <c r="E1761" i="4" s="1"/>
  <c r="I1761" i="4" s="1"/>
  <c r="P1435" i="4"/>
  <c r="AC1435" i="4" s="1"/>
  <c r="E1435" i="4" s="1"/>
  <c r="I1435" i="4" s="1"/>
  <c r="P1790" i="4"/>
  <c r="AC1790" i="4" s="1"/>
  <c r="E1790" i="4" s="1"/>
  <c r="I1790" i="4" s="1"/>
  <c r="P1749" i="4"/>
  <c r="AC1749" i="4" s="1"/>
  <c r="E1749" i="4" s="1"/>
  <c r="I1749" i="4" s="1"/>
  <c r="AC718" i="4"/>
  <c r="E718" i="4" s="1"/>
  <c r="I718" i="4" s="1"/>
  <c r="P1914" i="4"/>
  <c r="AC1914" i="4" s="1"/>
  <c r="P1998" i="4"/>
  <c r="P1489" i="4"/>
  <c r="AC1489" i="4" s="1"/>
  <c r="P1251" i="4"/>
  <c r="AC1251" i="4" s="1"/>
  <c r="E1251" i="4" s="1"/>
  <c r="I1251" i="4" s="1"/>
  <c r="P1648" i="4"/>
  <c r="AC1648" i="4" s="1"/>
  <c r="E1648" i="4" s="1"/>
  <c r="I1648" i="4" s="1"/>
  <c r="P296" i="4"/>
  <c r="AC296" i="4" s="1"/>
  <c r="P253" i="4"/>
  <c r="AC253" i="4" s="1"/>
  <c r="P128" i="4"/>
  <c r="AC128" i="4" s="1"/>
  <c r="E128" i="4" s="1"/>
  <c r="I128" i="4" s="1"/>
  <c r="AC488" i="4"/>
  <c r="AC542" i="4"/>
  <c r="AC617" i="4"/>
  <c r="AC456" i="4"/>
  <c r="P217" i="4"/>
  <c r="AC217" i="4" s="1"/>
  <c r="AC551" i="4"/>
  <c r="AC851" i="4"/>
  <c r="P1550" i="4"/>
  <c r="AC1550" i="4" s="1"/>
  <c r="AC970" i="4"/>
  <c r="E970" i="4" s="1"/>
  <c r="I970" i="4" s="1"/>
  <c r="P202" i="4"/>
  <c r="P42" i="4"/>
  <c r="AC42" i="4" s="1"/>
  <c r="E42" i="4" s="1"/>
  <c r="I42" i="4" s="1"/>
  <c r="AC1035" i="4"/>
  <c r="P156" i="4"/>
  <c r="AC156" i="4" s="1"/>
  <c r="P1432" i="4"/>
  <c r="AC1432" i="4" s="1"/>
  <c r="P102" i="4"/>
  <c r="AC102" i="4" s="1"/>
  <c r="P1764" i="4"/>
  <c r="AC1764" i="4" s="1"/>
  <c r="AC567" i="4"/>
  <c r="E567" i="4" s="1"/>
  <c r="I567" i="4" s="1"/>
  <c r="P110" i="4"/>
  <c r="AC934" i="4"/>
  <c r="AC1084" i="4"/>
  <c r="AC821" i="4"/>
  <c r="E821" i="4" s="1"/>
  <c r="I821" i="4" s="1"/>
  <c r="AC563" i="4"/>
  <c r="AC506" i="4"/>
  <c r="AC1036" i="4"/>
  <c r="AC650" i="4"/>
  <c r="AC875" i="4"/>
  <c r="P66" i="4"/>
  <c r="AC66" i="4" s="1"/>
  <c r="P344" i="4"/>
  <c r="AC344" i="4" s="1"/>
  <c r="P1456" i="4"/>
  <c r="AC1456" i="4" s="1"/>
  <c r="E1456" i="4" s="1"/>
  <c r="I1456" i="4" s="1"/>
  <c r="AC920" i="4"/>
  <c r="P182" i="4"/>
  <c r="AC182" i="4" s="1"/>
  <c r="AC644" i="4"/>
  <c r="AC797" i="4"/>
  <c r="AC689" i="4"/>
  <c r="E689" i="4" s="1"/>
  <c r="I689" i="4" s="1"/>
  <c r="AC535" i="4"/>
  <c r="P1932" i="4"/>
  <c r="AC1932" i="4" s="1"/>
  <c r="P1462" i="4"/>
  <c r="AC1462" i="4" s="1"/>
  <c r="P1695" i="4"/>
  <c r="AC1695" i="4" s="1"/>
  <c r="P401" i="4"/>
  <c r="AC401" i="4" s="1"/>
  <c r="P1974" i="4"/>
  <c r="AC1974" i="4" s="1"/>
  <c r="P1938" i="4"/>
  <c r="P1491" i="4"/>
  <c r="P1718" i="4"/>
  <c r="AC1718" i="4" s="1"/>
  <c r="P1612" i="4"/>
  <c r="AC1612" i="4" s="1"/>
  <c r="P1466" i="4"/>
  <c r="AC1466" i="4" s="1"/>
  <c r="P232" i="4"/>
  <c r="AC232" i="4" s="1"/>
  <c r="P190" i="4"/>
  <c r="P168" i="4"/>
  <c r="P1788" i="4"/>
  <c r="AC1788" i="4" s="1"/>
  <c r="E1788" i="4" s="1"/>
  <c r="I1788" i="4" s="1"/>
  <c r="P1620" i="4"/>
  <c r="AC1620" i="4" s="1"/>
  <c r="P1624" i="4"/>
  <c r="AC1624" i="4" s="1"/>
  <c r="Q1445" i="4"/>
  <c r="AC425" i="4"/>
  <c r="AC693" i="4"/>
  <c r="E693" i="4" s="1"/>
  <c r="I693" i="4" s="1"/>
  <c r="AC964" i="4"/>
  <c r="E964" i="4" s="1"/>
  <c r="I964" i="4" s="1"/>
  <c r="P414" i="4"/>
  <c r="AC414" i="4" s="1"/>
  <c r="E414" i="4" s="1"/>
  <c r="I414" i="4" s="1"/>
  <c r="P1653" i="4"/>
  <c r="P1685" i="4"/>
  <c r="AC1685" i="4" s="1"/>
  <c r="AC1140" i="4"/>
  <c r="E1140" i="4" s="1"/>
  <c r="I1140" i="4" s="1"/>
  <c r="P1876" i="4"/>
  <c r="AC1876" i="4" s="1"/>
  <c r="E1876" i="4" s="1"/>
  <c r="I1876" i="4" s="1"/>
  <c r="AC671" i="4"/>
  <c r="E671" i="4" s="1"/>
  <c r="I671" i="4" s="1"/>
  <c r="AC647" i="4"/>
  <c r="E647" i="4" s="1"/>
  <c r="I647" i="4" s="1"/>
  <c r="P377" i="4"/>
  <c r="AC462" i="4"/>
  <c r="E462" i="4" s="1"/>
  <c r="I462" i="4" s="1"/>
  <c r="P1880" i="4"/>
  <c r="AC849" i="4"/>
  <c r="P306" i="4"/>
  <c r="AC306" i="4" s="1"/>
  <c r="AC641" i="4"/>
  <c r="E641" i="4" s="1"/>
  <c r="I641" i="4" s="1"/>
  <c r="AC526" i="4"/>
  <c r="E526" i="4" s="1"/>
  <c r="I526" i="4" s="1"/>
  <c r="P340" i="4"/>
  <c r="AC340" i="4" s="1"/>
  <c r="E340" i="4" s="1"/>
  <c r="I340" i="4" s="1"/>
  <c r="AC813" i="4"/>
  <c r="E813" i="4" s="1"/>
  <c r="I813" i="4" s="1"/>
  <c r="P1436" i="4"/>
  <c r="AC1436" i="4" s="1"/>
  <c r="E1436" i="4" s="1"/>
  <c r="I1436" i="4" s="1"/>
  <c r="P1646" i="4"/>
  <c r="AC493" i="4"/>
  <c r="AC420" i="4"/>
  <c r="P1840" i="4"/>
  <c r="AC1840" i="4" s="1"/>
  <c r="E1840" i="4" s="1"/>
  <c r="I1840" i="4" s="1"/>
  <c r="P1784" i="4"/>
  <c r="AC1784" i="4" s="1"/>
  <c r="E1784" i="4" s="1"/>
  <c r="I1784" i="4" s="1"/>
  <c r="P238" i="4"/>
  <c r="P62" i="4"/>
  <c r="P157" i="4"/>
  <c r="AC157" i="4" s="1"/>
  <c r="AC440" i="4"/>
  <c r="AC904" i="4"/>
  <c r="AC893" i="4"/>
  <c r="P1606" i="4"/>
  <c r="AC1606" i="4" s="1"/>
  <c r="E1606" i="4" s="1"/>
  <c r="I1606" i="4" s="1"/>
  <c r="AC529" i="4"/>
  <c r="E529" i="4" s="1"/>
  <c r="I529" i="4" s="1"/>
  <c r="P1634" i="4"/>
  <c r="P77" i="4"/>
  <c r="AC1092" i="4"/>
  <c r="E1092" i="4" s="1"/>
  <c r="I1092" i="4" s="1"/>
  <c r="P1630" i="4"/>
  <c r="AC1630" i="4" s="1"/>
  <c r="E1630" i="4" s="1"/>
  <c r="I1630" i="4" s="1"/>
  <c r="P328" i="4"/>
  <c r="AC328" i="4" s="1"/>
  <c r="AC727" i="4"/>
  <c r="E727" i="4" s="1"/>
  <c r="I727" i="4" s="1"/>
  <c r="AC654" i="4"/>
  <c r="E654" i="4" s="1"/>
  <c r="I654" i="4" s="1"/>
  <c r="AC930" i="4"/>
  <c r="E930" i="4" s="1"/>
  <c r="I930" i="4" s="1"/>
  <c r="P1663" i="4"/>
  <c r="AC451" i="4"/>
  <c r="E451" i="4" s="1"/>
  <c r="I451" i="4" s="1"/>
  <c r="AC1098" i="4"/>
  <c r="E1098" i="4" s="1"/>
  <c r="I1098" i="4" s="1"/>
  <c r="AC581" i="4"/>
  <c r="AC941" i="4"/>
  <c r="P149" i="4"/>
  <c r="AC149" i="4" s="1"/>
  <c r="E149" i="4" s="1"/>
  <c r="I149" i="4" s="1"/>
  <c r="AC950" i="4"/>
  <c r="P84" i="4"/>
  <c r="AC84" i="4" s="1"/>
  <c r="P176" i="4"/>
  <c r="P173" i="4"/>
  <c r="P413" i="4"/>
  <c r="AC413" i="4" s="1"/>
  <c r="P25" i="4"/>
  <c r="AC25" i="4" s="1"/>
  <c r="P146" i="4"/>
  <c r="AC146" i="4" s="1"/>
  <c r="AC468" i="4"/>
  <c r="P358" i="4"/>
  <c r="AC358" i="4" s="1"/>
  <c r="E358" i="4" s="1"/>
  <c r="I358" i="4" s="1"/>
  <c r="AC809" i="4"/>
  <c r="E809" i="4" s="1"/>
  <c r="I809" i="4" s="1"/>
  <c r="AC863" i="4"/>
  <c r="E863" i="4" s="1"/>
  <c r="I863" i="4" s="1"/>
  <c r="P1780" i="4"/>
  <c r="AC967" i="4"/>
  <c r="E967" i="4" s="1"/>
  <c r="I967" i="4" s="1"/>
  <c r="P185" i="4"/>
  <c r="AC185" i="4" s="1"/>
  <c r="AC951" i="4"/>
  <c r="AC605" i="4"/>
  <c r="E605" i="4" s="1"/>
  <c r="I605" i="4" s="1"/>
  <c r="P117" i="4"/>
  <c r="AC117" i="4" s="1"/>
  <c r="E117" i="4" s="1"/>
  <c r="I117" i="4" s="1"/>
  <c r="P269" i="4"/>
  <c r="AC269" i="4" s="1"/>
  <c r="E269" i="4" s="1"/>
  <c r="I269" i="4" s="1"/>
  <c r="AC705" i="4"/>
  <c r="E705" i="4" s="1"/>
  <c r="I705" i="4" s="1"/>
  <c r="AC533" i="4"/>
  <c r="E533" i="4" s="1"/>
  <c r="I533" i="4" s="1"/>
  <c r="P389" i="4"/>
  <c r="P1558" i="4"/>
  <c r="AC1558" i="4" s="1"/>
  <c r="E1558" i="4" s="1"/>
  <c r="I1558" i="4" s="1"/>
  <c r="AC571" i="4"/>
  <c r="P1594" i="4"/>
  <c r="AC1594" i="4" s="1"/>
  <c r="E1594" i="4" s="1"/>
  <c r="I1594" i="4" s="1"/>
  <c r="AC427" i="4"/>
  <c r="E427" i="4" s="1"/>
  <c r="I427" i="4" s="1"/>
  <c r="AC545" i="4"/>
  <c r="P1836" i="4"/>
  <c r="P170" i="4"/>
  <c r="AC170" i="4" s="1"/>
  <c r="AC434" i="4"/>
  <c r="P1920" i="4"/>
  <c r="AC1920" i="4" s="1"/>
  <c r="AC1099" i="4"/>
  <c r="P405" i="4"/>
  <c r="AC405" i="4" s="1"/>
  <c r="P136" i="4"/>
  <c r="AC136" i="4" s="1"/>
  <c r="E136" i="4" s="1"/>
  <c r="I136" i="4" s="1"/>
  <c r="P314" i="4"/>
  <c r="AC314" i="4" s="1"/>
  <c r="E314" i="4" s="1"/>
  <c r="I314" i="4" s="1"/>
  <c r="AC614" i="4"/>
  <c r="E614" i="4" s="1"/>
  <c r="I614" i="4" s="1"/>
  <c r="P266" i="4"/>
  <c r="AC266" i="4" s="1"/>
  <c r="P90" i="4"/>
  <c r="AC90" i="4" s="1"/>
  <c r="AC683" i="4"/>
  <c r="E683" i="4" s="1"/>
  <c r="I683" i="4" s="1"/>
  <c r="P1689" i="4"/>
  <c r="AC1689" i="4" s="1"/>
  <c r="P1450" i="4"/>
  <c r="AC1450" i="4" s="1"/>
  <c r="E1450" i="4" s="1"/>
  <c r="I1450" i="4" s="1"/>
  <c r="P394" i="4"/>
  <c r="P1948" i="4"/>
  <c r="AC1948" i="4" s="1"/>
  <c r="E1948" i="4" s="1"/>
  <c r="I1948" i="4" s="1"/>
  <c r="AC1108" i="4"/>
  <c r="P65" i="4"/>
  <c r="AC65" i="4" s="1"/>
  <c r="P88" i="4"/>
  <c r="AC88" i="4" s="1"/>
  <c r="E88" i="4" s="1"/>
  <c r="I88" i="4" s="1"/>
  <c r="P318" i="4"/>
  <c r="AC318" i="4" s="1"/>
  <c r="E318" i="4" s="1"/>
  <c r="I318" i="4" s="1"/>
  <c r="P38" i="4"/>
  <c r="AC38" i="4" s="1"/>
  <c r="P1710" i="4"/>
  <c r="P343" i="4"/>
  <c r="AC343" i="4" s="1"/>
  <c r="P1603" i="4"/>
  <c r="AC1603" i="4" s="1"/>
  <c r="E1603" i="4" s="1"/>
  <c r="I1603" i="4" s="1"/>
  <c r="P1576" i="4"/>
  <c r="P1734" i="4"/>
  <c r="AC1734" i="4" s="1"/>
  <c r="P1644" i="4"/>
  <c r="AC1644" i="4" s="1"/>
  <c r="P309" i="4"/>
  <c r="AC309" i="4" s="1"/>
  <c r="P1529" i="4"/>
  <c r="AC1529" i="4" s="1"/>
  <c r="P1926" i="4"/>
  <c r="P297" i="4"/>
  <c r="AC297" i="4" s="1"/>
  <c r="P183" i="4"/>
  <c r="AC183" i="4" s="1"/>
  <c r="E183" i="4" s="1"/>
  <c r="I183" i="4" s="1"/>
  <c r="P355" i="4"/>
  <c r="P1740" i="4"/>
  <c r="AC1740" i="4" s="1"/>
  <c r="P375" i="4"/>
  <c r="AC375" i="4" s="1"/>
  <c r="P1155" i="4"/>
  <c r="AC1155" i="4" s="1"/>
  <c r="P1857" i="4"/>
  <c r="AC1857" i="4" s="1"/>
  <c r="P1512" i="4"/>
  <c r="AC1512" i="4" s="1"/>
  <c r="P1585" i="4"/>
  <c r="AC1585" i="4" s="1"/>
  <c r="E1585" i="4" s="1"/>
  <c r="I1585" i="4" s="1"/>
  <c r="P1449" i="4"/>
  <c r="AC1449" i="4" s="1"/>
  <c r="P1878" i="4"/>
  <c r="AC706" i="4"/>
  <c r="P387" i="4"/>
  <c r="AC387" i="4" s="1"/>
  <c r="P1830" i="4"/>
  <c r="AC1830" i="4" s="1"/>
  <c r="E1830" i="4" s="1"/>
  <c r="I1830" i="4" s="1"/>
  <c r="P153" i="4"/>
  <c r="P1502" i="4"/>
  <c r="AC1502" i="4" s="1"/>
  <c r="AC524" i="4"/>
  <c r="E524" i="4" s="1"/>
  <c r="I524" i="4" s="1"/>
  <c r="P1440" i="4"/>
  <c r="AC1440" i="4" s="1"/>
  <c r="P393" i="4"/>
  <c r="P97" i="4"/>
  <c r="AC97" i="4" s="1"/>
  <c r="P1812" i="4"/>
  <c r="AC1812" i="4" s="1"/>
  <c r="P1228" i="4"/>
  <c r="AC1228" i="4" s="1"/>
  <c r="E1228" i="4" s="1"/>
  <c r="I1228" i="4" s="1"/>
  <c r="AC747" i="4"/>
  <c r="P350" i="4"/>
  <c r="AC350" i="4" s="1"/>
  <c r="E350" i="4" s="1"/>
  <c r="I350" i="4" s="1"/>
  <c r="P234" i="4"/>
  <c r="AC234" i="4" s="1"/>
  <c r="E234" i="4" s="1"/>
  <c r="I234" i="4" s="1"/>
  <c r="P74" i="4"/>
  <c r="AC74" i="4" s="1"/>
  <c r="E74" i="4" s="1"/>
  <c r="I74" i="4" s="1"/>
  <c r="P22" i="4"/>
  <c r="P7" i="4"/>
  <c r="AC7" i="4" s="1"/>
  <c r="P1492" i="4"/>
  <c r="AC1492" i="4" s="1"/>
  <c r="E1492" i="4" s="1"/>
  <c r="I1492" i="4" s="1"/>
  <c r="P247" i="4"/>
  <c r="AC247" i="4" s="1"/>
  <c r="P1962" i="4"/>
  <c r="P1215" i="4"/>
  <c r="AC1215" i="4" s="1"/>
  <c r="E1215" i="4" s="1"/>
  <c r="I1215" i="4" s="1"/>
  <c r="P255" i="4"/>
  <c r="AC255" i="4" s="1"/>
  <c r="P14" i="4"/>
  <c r="AC14" i="4" s="1"/>
  <c r="P48" i="4"/>
  <c r="AC48" i="4" s="1"/>
  <c r="E48" i="4" s="1"/>
  <c r="I48" i="4" s="1"/>
  <c r="P197" i="4"/>
  <c r="AC197" i="4" s="1"/>
  <c r="P1776" i="4"/>
  <c r="AC1776" i="4" s="1"/>
  <c r="Q1928" i="4"/>
  <c r="AC1178" i="4"/>
  <c r="E1178" i="4" s="1"/>
  <c r="I1178" i="4" s="1"/>
  <c r="AC1294" i="4"/>
  <c r="E1294" i="4" s="1"/>
  <c r="I1294" i="4" s="1"/>
  <c r="AC1191" i="4"/>
  <c r="AC1353" i="4"/>
  <c r="E1353" i="4" s="1"/>
  <c r="I1353" i="4" s="1"/>
  <c r="AC1337" i="4"/>
  <c r="AC1311" i="4"/>
  <c r="Q637" i="4"/>
  <c r="Z637" i="4" s="1"/>
  <c r="AA637" i="4" s="1"/>
  <c r="AC1362" i="4"/>
  <c r="Q622" i="4"/>
  <c r="Z622" i="4" s="1"/>
  <c r="AA622" i="4" s="1"/>
  <c r="Q1123" i="4"/>
  <c r="AF1123" i="4" s="1"/>
  <c r="AG1123" i="4" s="1"/>
  <c r="Q687" i="4"/>
  <c r="R687" i="4" s="1"/>
  <c r="S687" i="4" s="1"/>
  <c r="Q975" i="4"/>
  <c r="R975" i="4" s="1"/>
  <c r="S975" i="4" s="1"/>
  <c r="AC1206" i="4"/>
  <c r="E1206" i="4" s="1"/>
  <c r="I1206" i="4" s="1"/>
  <c r="Q924" i="4"/>
  <c r="Z924" i="4" s="1"/>
  <c r="AA924" i="4" s="1"/>
  <c r="AC1401" i="4"/>
  <c r="E1401" i="4" s="1"/>
  <c r="I1401" i="4" s="1"/>
  <c r="Q841" i="4"/>
  <c r="Z841" i="4" s="1"/>
  <c r="AA841" i="4" s="1"/>
  <c r="Q494" i="4"/>
  <c r="Z494" i="4" s="1"/>
  <c r="AA494" i="4" s="1"/>
  <c r="AC1194" i="4"/>
  <c r="E1194" i="4" s="1"/>
  <c r="I1194" i="4" s="1"/>
  <c r="AC1407" i="4"/>
  <c r="AC1268" i="4"/>
  <c r="Q783" i="4"/>
  <c r="R783" i="4" s="1"/>
  <c r="S783" i="4" s="1"/>
  <c r="Q833" i="4"/>
  <c r="Z833" i="4" s="1"/>
  <c r="AA833" i="4" s="1"/>
  <c r="AC1281" i="4"/>
  <c r="AC1364" i="4"/>
  <c r="AC1261" i="4"/>
  <c r="AC1381" i="4"/>
  <c r="Q1490" i="4"/>
  <c r="Z1490" i="4" s="1"/>
  <c r="AA1490" i="4" s="1"/>
  <c r="Q843" i="4"/>
  <c r="AF843" i="4" s="1"/>
  <c r="AG843" i="4" s="1"/>
  <c r="Q1104" i="4"/>
  <c r="Z1104" i="4" s="1"/>
  <c r="AA1104" i="4" s="1"/>
  <c r="AC1423" i="4"/>
  <c r="E1423" i="4" s="1"/>
  <c r="I1423" i="4" s="1"/>
  <c r="Q625" i="4"/>
  <c r="R625" i="4" s="1"/>
  <c r="S625" i="4" s="1"/>
  <c r="AC1179" i="4"/>
  <c r="E1179" i="4" s="1"/>
  <c r="I1179" i="4" s="1"/>
  <c r="Q552" i="4"/>
  <c r="Z552" i="4" s="1"/>
  <c r="AA552" i="4" s="1"/>
  <c r="AC1329" i="4"/>
  <c r="E1329" i="4" s="1"/>
  <c r="I1329" i="4" s="1"/>
  <c r="Q544" i="4"/>
  <c r="Z544" i="4" s="1"/>
  <c r="AA544" i="4" s="1"/>
  <c r="Q1051" i="4"/>
  <c r="Z1051" i="4" s="1"/>
  <c r="AA1051" i="4" s="1"/>
  <c r="AC1316" i="4"/>
  <c r="E1316" i="4" s="1"/>
  <c r="I1316" i="4" s="1"/>
  <c r="AC1371" i="4"/>
  <c r="AC1317" i="4"/>
  <c r="Q439" i="4"/>
  <c r="AF439" i="4" s="1"/>
  <c r="AG439" i="4" s="1"/>
  <c r="AC1408" i="4"/>
  <c r="E1408" i="4" s="1"/>
  <c r="I1408" i="4" s="1"/>
  <c r="Q463" i="4"/>
  <c r="Z463" i="4" s="1"/>
  <c r="AA463" i="4" s="1"/>
  <c r="AC1267" i="4"/>
  <c r="Q1166" i="4"/>
  <c r="AC1420" i="4"/>
  <c r="AC1150" i="4"/>
  <c r="AC1239" i="4"/>
  <c r="E1239" i="4" s="1"/>
  <c r="I1239" i="4" s="1"/>
  <c r="Q913" i="4"/>
  <c r="Q947" i="4"/>
  <c r="Q992" i="4"/>
  <c r="AF992" i="4" s="1"/>
  <c r="AG992" i="4" s="1"/>
  <c r="AC1348" i="4"/>
  <c r="Q15" i="4"/>
  <c r="Q1461" i="4"/>
  <c r="Q1022" i="4"/>
  <c r="Z1022" i="4" s="1"/>
  <c r="AA1022" i="4" s="1"/>
  <c r="AC1193" i="4"/>
  <c r="Q735" i="4"/>
  <c r="Z735" i="4" s="1"/>
  <c r="AA735" i="4" s="1"/>
  <c r="Q479" i="4"/>
  <c r="Z479" i="4" s="1"/>
  <c r="AA479" i="4" s="1"/>
  <c r="Q1127" i="4"/>
  <c r="Q1852" i="4"/>
  <c r="Z1852" i="4" s="1"/>
  <c r="AA1852" i="4" s="1"/>
  <c r="AC1422" i="4"/>
  <c r="Q615" i="4"/>
  <c r="Z615" i="4" s="1"/>
  <c r="AA615" i="4" s="1"/>
  <c r="AC1361" i="4"/>
  <c r="E1361" i="4" s="1"/>
  <c r="I1361" i="4" s="1"/>
  <c r="Q517" i="4"/>
  <c r="Z517" i="4" s="1"/>
  <c r="AA517" i="4" s="1"/>
  <c r="Q540" i="4"/>
  <c r="AC1384" i="4"/>
  <c r="Q933" i="4"/>
  <c r="Z933" i="4" s="1"/>
  <c r="AA933" i="4" s="1"/>
  <c r="Q557" i="4"/>
  <c r="AC1154" i="4"/>
  <c r="AC1222" i="4"/>
  <c r="E1222" i="4" s="1"/>
  <c r="I1222" i="4" s="1"/>
  <c r="Q812" i="4"/>
  <c r="AF812" i="4" s="1"/>
  <c r="AG812" i="4" s="1"/>
  <c r="Q836" i="4"/>
  <c r="Z836" i="4" s="1"/>
  <c r="AA836" i="4" s="1"/>
  <c r="AC1335" i="4"/>
  <c r="E1335" i="4" s="1"/>
  <c r="I1335" i="4" s="1"/>
  <c r="Q443" i="4"/>
  <c r="Q492" i="4"/>
  <c r="AF492" i="4" s="1"/>
  <c r="AG492" i="4" s="1"/>
  <c r="AC1207" i="4"/>
  <c r="AC1165" i="4"/>
  <c r="E1165" i="4" s="1"/>
  <c r="I1165" i="4" s="1"/>
  <c r="Q412" i="4"/>
  <c r="Z412" i="4" s="1"/>
  <c r="AA412" i="4" s="1"/>
  <c r="AC1411" i="4"/>
  <c r="E1411" i="4" s="1"/>
  <c r="I1411" i="4" s="1"/>
  <c r="Q1148" i="4"/>
  <c r="AF1148" i="4" s="1"/>
  <c r="AG1148" i="4" s="1"/>
  <c r="AC1198" i="4"/>
  <c r="Q1039" i="4"/>
  <c r="R1039" i="4" s="1"/>
  <c r="S1039" i="4" s="1"/>
  <c r="Q1146" i="4"/>
  <c r="AC1205" i="4"/>
  <c r="AC1212" i="4"/>
  <c r="E1212" i="4" s="1"/>
  <c r="I1212" i="4" s="1"/>
  <c r="Q1015" i="4"/>
  <c r="Z1015" i="4" s="1"/>
  <c r="AA1015" i="4" s="1"/>
  <c r="Q746" i="4"/>
  <c r="Q963" i="4"/>
  <c r="AF963" i="4" s="1"/>
  <c r="AG963" i="4" s="1"/>
  <c r="Q749" i="4"/>
  <c r="Q422" i="4"/>
  <c r="Q645" i="4"/>
  <c r="Z645" i="4" s="1"/>
  <c r="AA645" i="4" s="1"/>
  <c r="Q707" i="4"/>
  <c r="AC1271" i="4"/>
  <c r="E1271" i="4" s="1"/>
  <c r="I1271" i="4" s="1"/>
  <c r="Q154" i="4"/>
  <c r="Z154" i="4" s="1"/>
  <c r="AA154" i="4" s="1"/>
  <c r="AC1290" i="4"/>
  <c r="E1290" i="4" s="1"/>
  <c r="I1290" i="4" s="1"/>
  <c r="Q877" i="4"/>
  <c r="AF877" i="4" s="1"/>
  <c r="AG877" i="4" s="1"/>
  <c r="AC1378" i="4"/>
  <c r="AC1236" i="4"/>
  <c r="E1236" i="4" s="1"/>
  <c r="I1236" i="4" s="1"/>
  <c r="Q885" i="4"/>
  <c r="Z885" i="4" s="1"/>
  <c r="AA885" i="4" s="1"/>
  <c r="Q723" i="4"/>
  <c r="Z723" i="4" s="1"/>
  <c r="AA723" i="4" s="1"/>
  <c r="Q1037" i="4"/>
  <c r="Z1037" i="4" s="1"/>
  <c r="AA1037" i="4" s="1"/>
  <c r="Q1080" i="4"/>
  <c r="Q503" i="4"/>
  <c r="R503" i="4" s="1"/>
  <c r="S503" i="4" s="1"/>
  <c r="Q1112" i="4"/>
  <c r="Q763" i="4"/>
  <c r="Z763" i="4" s="1"/>
  <c r="AA763" i="4" s="1"/>
  <c r="Q512" i="4"/>
  <c r="Q588" i="4"/>
  <c r="Z588" i="4" s="1"/>
  <c r="AA588" i="4" s="1"/>
  <c r="Q300" i="4"/>
  <c r="Z300" i="4" s="1"/>
  <c r="AA300" i="4" s="1"/>
  <c r="Q745" i="4"/>
  <c r="Q703" i="4"/>
  <c r="Z703" i="4" s="1"/>
  <c r="AA703" i="4" s="1"/>
  <c r="AC1162" i="4"/>
  <c r="Q698" i="4"/>
  <c r="Z698" i="4" s="1"/>
  <c r="AA698" i="4" s="1"/>
  <c r="Q1191" i="4"/>
  <c r="AC1327" i="4"/>
  <c r="AC1347" i="4"/>
  <c r="AC1346" i="4"/>
  <c r="E1346" i="4" s="1"/>
  <c r="I1346" i="4" s="1"/>
  <c r="Q847" i="4"/>
  <c r="R847" i="4" s="1"/>
  <c r="S847" i="4" s="1"/>
  <c r="Q1086" i="4"/>
  <c r="Q675" i="4"/>
  <c r="R675" i="4" s="1"/>
  <c r="S675" i="4" s="1"/>
  <c r="Q1143" i="4"/>
  <c r="Q936" i="4"/>
  <c r="Z936" i="4" s="1"/>
  <c r="AA936" i="4" s="1"/>
  <c r="Q905" i="4"/>
  <c r="Q655" i="4"/>
  <c r="Q773" i="4"/>
  <c r="Q719" i="4"/>
  <c r="Z719" i="4" s="1"/>
  <c r="AA719" i="4" s="1"/>
  <c r="Q1078" i="4"/>
  <c r="AC1168" i="4"/>
  <c r="Q906" i="4"/>
  <c r="R906" i="4" s="1"/>
  <c r="S906" i="4" s="1"/>
  <c r="Q1049" i="4"/>
  <c r="Q710" i="4"/>
  <c r="Q556" i="4"/>
  <c r="AC1332" i="4"/>
  <c r="Q635" i="4"/>
  <c r="AC1156" i="4"/>
  <c r="Q500" i="4"/>
  <c r="Z500" i="4" s="1"/>
  <c r="AA500" i="4" s="1"/>
  <c r="Q1038" i="4"/>
  <c r="Z1038" i="4" s="1"/>
  <c r="AA1038" i="4" s="1"/>
  <c r="AC1253" i="4"/>
  <c r="Q502" i="4"/>
  <c r="Z502" i="4" s="1"/>
  <c r="AA502" i="4" s="1"/>
  <c r="AC1175" i="4"/>
  <c r="Q1103" i="4"/>
  <c r="Z1103" i="4" s="1"/>
  <c r="AA1103" i="4" s="1"/>
  <c r="Q1072" i="4"/>
  <c r="Z1072" i="4" s="1"/>
  <c r="AA1072" i="4" s="1"/>
  <c r="Q1136" i="4"/>
  <c r="AF1136" i="4" s="1"/>
  <c r="AG1136" i="4" s="1"/>
  <c r="Q1030" i="4"/>
  <c r="Q692" i="4"/>
  <c r="Z692" i="4" s="1"/>
  <c r="AA692" i="4" s="1"/>
  <c r="Q466" i="4"/>
  <c r="Q699" i="4"/>
  <c r="AC1260" i="4"/>
  <c r="Q987" i="4"/>
  <c r="R987" i="4" s="1"/>
  <c r="S987" i="4" s="1"/>
  <c r="Q1095" i="4"/>
  <c r="Z1095" i="4" s="1"/>
  <c r="AA1095" i="4" s="1"/>
  <c r="Q532" i="4"/>
  <c r="Q1012" i="4"/>
  <c r="R1012" i="4" s="1"/>
  <c r="S1012" i="4" s="1"/>
  <c r="Q530" i="4"/>
  <c r="AC1343" i="4"/>
  <c r="Q1066" i="4"/>
  <c r="Z1066" i="4" s="1"/>
  <c r="AA1066" i="4" s="1"/>
  <c r="Q1755" i="4"/>
  <c r="Z1755" i="4" s="1"/>
  <c r="AA1755" i="4" s="1"/>
  <c r="AC1183" i="4"/>
  <c r="E1183" i="4" s="1"/>
  <c r="I1183" i="4" s="1"/>
  <c r="Q1424" i="4"/>
  <c r="Z1424" i="4" s="1"/>
  <c r="AA1424" i="4" s="1"/>
  <c r="Q601" i="4"/>
  <c r="AC1247" i="4"/>
  <c r="Q657" i="4"/>
  <c r="Z657" i="4" s="1"/>
  <c r="AA657" i="4" s="1"/>
  <c r="Q633" i="4"/>
  <c r="R633" i="4" s="1"/>
  <c r="S633" i="4" s="1"/>
  <c r="Q771" i="4"/>
  <c r="Q1069" i="4"/>
  <c r="Z1069" i="4" s="1"/>
  <c r="AA1069" i="4" s="1"/>
  <c r="Q1105" i="4"/>
  <c r="Q831" i="4"/>
  <c r="Z831" i="4" s="1"/>
  <c r="AA831" i="4" s="1"/>
  <c r="Q793" i="4"/>
  <c r="Q536" i="4"/>
  <c r="Q1093" i="4"/>
  <c r="Z1093" i="4" s="1"/>
  <c r="AA1093" i="4" s="1"/>
  <c r="Q695" i="4"/>
  <c r="Z695" i="4" s="1"/>
  <c r="AA695" i="4" s="1"/>
  <c r="Q895" i="4"/>
  <c r="Z895" i="4" s="1"/>
  <c r="AA895" i="4" s="1"/>
  <c r="Q630" i="4"/>
  <c r="Z630" i="4" s="1"/>
  <c r="AA630" i="4" s="1"/>
  <c r="AC1354" i="4"/>
  <c r="Q945" i="4"/>
  <c r="AF945" i="4" s="1"/>
  <c r="AG945" i="4" s="1"/>
  <c r="Q578" i="4"/>
  <c r="Z578" i="4" s="1"/>
  <c r="AA578" i="4" s="1"/>
  <c r="AC1265" i="4"/>
  <c r="AC1234" i="4"/>
  <c r="AC1328" i="4"/>
  <c r="Q1125" i="4"/>
  <c r="Q1021" i="4"/>
  <c r="R1021" i="4" s="1"/>
  <c r="S1021" i="4" s="1"/>
  <c r="Q932" i="4"/>
  <c r="Z932" i="4" s="1"/>
  <c r="AA932" i="4" s="1"/>
  <c r="AC1540" i="4"/>
  <c r="E1540" i="4" s="1"/>
  <c r="I1540" i="4" s="1"/>
  <c r="Q1540" i="4"/>
  <c r="Z1540" i="4" s="1"/>
  <c r="AA1540" i="4" s="1"/>
  <c r="Q1949" i="4"/>
  <c r="Z1949" i="4" s="1"/>
  <c r="AA1949" i="4" s="1"/>
  <c r="AC1861" i="4"/>
  <c r="E1861" i="4" s="1"/>
  <c r="I1861" i="4" s="1"/>
  <c r="Q1861" i="4"/>
  <c r="Z1861" i="4" s="1"/>
  <c r="AA1861" i="4" s="1"/>
  <c r="Q1346" i="4"/>
  <c r="Z1346" i="4" s="1"/>
  <c r="AA1346" i="4" s="1"/>
  <c r="AC837" i="4"/>
  <c r="E837" i="4" s="1"/>
  <c r="I837" i="4" s="1"/>
  <c r="Q837" i="4"/>
  <c r="AC903" i="4"/>
  <c r="E903" i="4" s="1"/>
  <c r="I903" i="4" s="1"/>
  <c r="AC1658" i="4"/>
  <c r="Q1658" i="4"/>
  <c r="AF1658" i="4" s="1"/>
  <c r="AG1658" i="4" s="1"/>
  <c r="AC1159" i="4"/>
  <c r="E1159" i="4" s="1"/>
  <c r="I1159" i="4" s="1"/>
  <c r="Q1277" i="4"/>
  <c r="AF1277" i="4" s="1"/>
  <c r="AG1277" i="4" s="1"/>
  <c r="AC651" i="4"/>
  <c r="Q651" i="4"/>
  <c r="Z651" i="4" s="1"/>
  <c r="AA651" i="4" s="1"/>
  <c r="AC1409" i="4"/>
  <c r="E1409" i="4" s="1"/>
  <c r="I1409" i="4" s="1"/>
  <c r="Q1474" i="4"/>
  <c r="AC124" i="4"/>
  <c r="E124" i="4" s="1"/>
  <c r="I124" i="4" s="1"/>
  <c r="Q124" i="4"/>
  <c r="Z124" i="4" s="1"/>
  <c r="AA124" i="4" s="1"/>
  <c r="AC73" i="4"/>
  <c r="E73" i="4" s="1"/>
  <c r="I73" i="4" s="1"/>
  <c r="Q73" i="4"/>
  <c r="Z73" i="4" s="1"/>
  <c r="AA73" i="4" s="1"/>
  <c r="AC976" i="4"/>
  <c r="E976" i="4" s="1"/>
  <c r="I976" i="4" s="1"/>
  <c r="Q976" i="4"/>
  <c r="Q824" i="4"/>
  <c r="R824" i="4" s="1"/>
  <c r="S824" i="4" s="1"/>
  <c r="AC1451" i="4"/>
  <c r="E1451" i="4" s="1"/>
  <c r="I1451" i="4" s="1"/>
  <c r="Q1451" i="4"/>
  <c r="Z1451" i="4" s="1"/>
  <c r="AA1451" i="4" s="1"/>
  <c r="AC1005" i="4"/>
  <c r="Q1005" i="4"/>
  <c r="R1005" i="4" s="1"/>
  <c r="S1005" i="4" s="1"/>
  <c r="AC1429" i="4"/>
  <c r="E1429" i="4" s="1"/>
  <c r="I1429" i="4" s="1"/>
  <c r="Q1429" i="4"/>
  <c r="Q76" i="4"/>
  <c r="AF76" i="4" s="1"/>
  <c r="AG76" i="4" s="1"/>
  <c r="Q691" i="4"/>
  <c r="Z691" i="4" s="1"/>
  <c r="AA691" i="4" s="1"/>
  <c r="Q1133" i="4"/>
  <c r="R1133" i="4" s="1"/>
  <c r="S1133" i="4" s="1"/>
  <c r="AC1341" i="4"/>
  <c r="E1341" i="4" s="1"/>
  <c r="I1341" i="4" s="1"/>
  <c r="Q978" i="4"/>
  <c r="AC1425" i="4"/>
  <c r="E1425" i="4" s="1"/>
  <c r="I1425" i="4" s="1"/>
  <c r="Q697" i="4"/>
  <c r="Z697" i="4" s="1"/>
  <c r="AA697" i="4" s="1"/>
  <c r="AC1421" i="4"/>
  <c r="E1421" i="4" s="1"/>
  <c r="I1421" i="4" s="1"/>
  <c r="Q1757" i="4"/>
  <c r="R1757" i="4" s="1"/>
  <c r="S1757" i="4" s="1"/>
  <c r="Q954" i="4"/>
  <c r="R954" i="4" s="1"/>
  <c r="S954" i="4" s="1"/>
  <c r="Q1422" i="4"/>
  <c r="AF1422" i="4" s="1"/>
  <c r="AG1422" i="4" s="1"/>
  <c r="Q526" i="4"/>
  <c r="Q733" i="4"/>
  <c r="Q861" i="4"/>
  <c r="Z861" i="4" s="1"/>
  <c r="AA861" i="4" s="1"/>
  <c r="Q1135" i="4"/>
  <c r="Z1135" i="4" s="1"/>
  <c r="AA1135" i="4" s="1"/>
  <c r="Q1114" i="4"/>
  <c r="Q962" i="4"/>
  <c r="Z962" i="4" s="1"/>
  <c r="AA962" i="4" s="1"/>
  <c r="Q912" i="4"/>
  <c r="Z912" i="4" s="1"/>
  <c r="AA912" i="4" s="1"/>
  <c r="Q555" i="4"/>
  <c r="Z555" i="4" s="1"/>
  <c r="AA555" i="4" s="1"/>
  <c r="Q575" i="4"/>
  <c r="Z575" i="4" s="1"/>
  <c r="AA575" i="4" s="1"/>
  <c r="Q1116" i="4"/>
  <c r="Z1116" i="4" s="1"/>
  <c r="AA1116" i="4" s="1"/>
  <c r="Q721" i="4"/>
  <c r="Z721" i="4" s="1"/>
  <c r="AA721" i="4" s="1"/>
  <c r="AC1363" i="4"/>
  <c r="E1363" i="4" s="1"/>
  <c r="I1363" i="4" s="1"/>
  <c r="Q621" i="4"/>
  <c r="Q1134" i="4"/>
  <c r="Z1134" i="4" s="1"/>
  <c r="AA1134" i="4" s="1"/>
  <c r="Q742" i="4"/>
  <c r="AF742" i="4" s="1"/>
  <c r="AG742" i="4" s="1"/>
  <c r="AC1323" i="4"/>
  <c r="AC1197" i="4"/>
  <c r="AC1936" i="4"/>
  <c r="E1936" i="4" s="1"/>
  <c r="I1936" i="4" s="1"/>
  <c r="Q1936" i="4"/>
  <c r="Z1936" i="4" s="1"/>
  <c r="AA1936" i="4" s="1"/>
  <c r="AC1944" i="4"/>
  <c r="E1944" i="4" s="1"/>
  <c r="I1944" i="4" s="1"/>
  <c r="Q1944" i="4"/>
  <c r="Z1944" i="4" s="1"/>
  <c r="AA1944" i="4" s="1"/>
  <c r="AC1171" i="4"/>
  <c r="Q1171" i="4"/>
  <c r="AC2001" i="4"/>
  <c r="E2001" i="4" s="1"/>
  <c r="I2001" i="4" s="1"/>
  <c r="Q2001" i="4"/>
  <c r="R2001" i="4" s="1"/>
  <c r="S2001" i="4" s="1"/>
  <c r="AC1591" i="4"/>
  <c r="E1591" i="4" s="1"/>
  <c r="I1591" i="4" s="1"/>
  <c r="Q1591" i="4"/>
  <c r="Z1591" i="4" s="1"/>
  <c r="AA1591" i="4" s="1"/>
  <c r="AC276" i="4"/>
  <c r="E276" i="4" s="1"/>
  <c r="I276" i="4" s="1"/>
  <c r="Q276" i="4"/>
  <c r="Z276" i="4" s="1"/>
  <c r="AA276" i="4" s="1"/>
  <c r="AC606" i="4"/>
  <c r="Q606" i="4"/>
  <c r="Z606" i="4" s="1"/>
  <c r="AA606" i="4" s="1"/>
  <c r="Q672" i="4"/>
  <c r="Z672" i="4" s="1"/>
  <c r="AA672" i="4" s="1"/>
  <c r="Q1873" i="4"/>
  <c r="Q293" i="4"/>
  <c r="Q1206" i="4"/>
  <c r="AF1206" i="4" s="1"/>
  <c r="AG1206" i="4" s="1"/>
  <c r="AC1333" i="4"/>
  <c r="AC1169" i="4"/>
  <c r="AC1293" i="4"/>
  <c r="E1293" i="4" s="1"/>
  <c r="I1293" i="4" s="1"/>
  <c r="AC1389" i="4"/>
  <c r="AC1202" i="4"/>
  <c r="AC1454" i="4"/>
  <c r="E1454" i="4" s="1"/>
  <c r="I1454" i="4" s="1"/>
  <c r="Q1454" i="4"/>
  <c r="Q1168" i="4"/>
  <c r="Z1168" i="4" s="1"/>
  <c r="AA1168" i="4" s="1"/>
  <c r="AC1101" i="4"/>
  <c r="E1101" i="4" s="1"/>
  <c r="I1101" i="4" s="1"/>
  <c r="Q1101" i="4"/>
  <c r="Z1101" i="4" s="1"/>
  <c r="AA1101" i="4" s="1"/>
  <c r="AC1026" i="4"/>
  <c r="E1026" i="4" s="1"/>
  <c r="I1026" i="4" s="1"/>
  <c r="Q1026" i="4"/>
  <c r="AF1026" i="4" s="1"/>
  <c r="AG1026" i="4" s="1"/>
  <c r="Q341" i="4"/>
  <c r="AC1387" i="4"/>
  <c r="E1387" i="4" s="1"/>
  <c r="I1387" i="4" s="1"/>
  <c r="Q1110" i="4"/>
  <c r="Q1446" i="4"/>
  <c r="Q991" i="4"/>
  <c r="Q1236" i="4"/>
  <c r="Z1236" i="4" s="1"/>
  <c r="AA1236" i="4" s="1"/>
  <c r="Q870" i="4"/>
  <c r="Z870" i="4" s="1"/>
  <c r="AA870" i="4" s="1"/>
  <c r="Q509" i="4"/>
  <c r="Z509" i="4" s="1"/>
  <c r="AA509" i="4" s="1"/>
  <c r="Q420" i="4"/>
  <c r="Z420" i="4" s="1"/>
  <c r="AA420" i="4" s="1"/>
  <c r="Q626" i="4"/>
  <c r="Z626" i="4" s="1"/>
  <c r="AA626" i="4" s="1"/>
  <c r="Q795" i="4"/>
  <c r="Z795" i="4" s="1"/>
  <c r="AA795" i="4" s="1"/>
  <c r="Q1097" i="4"/>
  <c r="Q460" i="4"/>
  <c r="Q1129" i="4"/>
  <c r="Z1129" i="4" s="1"/>
  <c r="AA1129" i="4" s="1"/>
  <c r="Q1128" i="4"/>
  <c r="Q971" i="4"/>
  <c r="Z971" i="4" s="1"/>
  <c r="AA971" i="4" s="1"/>
  <c r="Q715" i="4"/>
  <c r="Z715" i="4" s="1"/>
  <c r="AA715" i="4" s="1"/>
  <c r="Q807" i="4"/>
  <c r="R807" i="4" s="1"/>
  <c r="S807" i="4" s="1"/>
  <c r="AC1351" i="4"/>
  <c r="E1351" i="4" s="1"/>
  <c r="I1351" i="4" s="1"/>
  <c r="AC1359" i="4"/>
  <c r="E1359" i="4" s="1"/>
  <c r="I1359" i="4" s="1"/>
  <c r="AC520" i="4"/>
  <c r="E520" i="4" s="1"/>
  <c r="I520" i="4" s="1"/>
  <c r="Q520" i="4"/>
  <c r="Q1139" i="4"/>
  <c r="Z1139" i="4" s="1"/>
  <c r="AA1139" i="4" s="1"/>
  <c r="Q787" i="4"/>
  <c r="R787" i="4" s="1"/>
  <c r="S787" i="4" s="1"/>
  <c r="AC1331" i="4"/>
  <c r="E1331" i="4" s="1"/>
  <c r="I1331" i="4" s="1"/>
  <c r="Q1503" i="4"/>
  <c r="R1503" i="4" s="1"/>
  <c r="S1503" i="4" s="1"/>
  <c r="Q1517" i="4"/>
  <c r="R1517" i="4" s="1"/>
  <c r="S1517" i="4" s="1"/>
  <c r="Q1063" i="4"/>
  <c r="AF1063" i="4" s="1"/>
  <c r="AG1063" i="4" s="1"/>
  <c r="Q486" i="4"/>
  <c r="AF486" i="4" s="1"/>
  <c r="AG486" i="4" s="1"/>
  <c r="Q671" i="4"/>
  <c r="AF671" i="4" s="1"/>
  <c r="AG671" i="4" s="1"/>
  <c r="Q609" i="4"/>
  <c r="R609" i="4" s="1"/>
  <c r="S609" i="4" s="1"/>
  <c r="Q909" i="4"/>
  <c r="Z909" i="4" s="1"/>
  <c r="AA909" i="4" s="1"/>
  <c r="AC1419" i="4"/>
  <c r="E1419" i="4" s="1"/>
  <c r="I1419" i="4" s="1"/>
  <c r="Q1119" i="4"/>
  <c r="Q496" i="4"/>
  <c r="Z496" i="4" s="1"/>
  <c r="AA496" i="4" s="1"/>
  <c r="Q965" i="4"/>
  <c r="Z965" i="4" s="1"/>
  <c r="AA965" i="4" s="1"/>
  <c r="Q441" i="4"/>
  <c r="Z441" i="4" s="1"/>
  <c r="AA441" i="4" s="1"/>
  <c r="Q873" i="4"/>
  <c r="Z873" i="4" s="1"/>
  <c r="AA873" i="4" s="1"/>
  <c r="Q1212" i="4"/>
  <c r="Q1029" i="4"/>
  <c r="R1029" i="4" s="1"/>
  <c r="S1029" i="4" s="1"/>
  <c r="Q741" i="4"/>
  <c r="Z741" i="4" s="1"/>
  <c r="AA741" i="4" s="1"/>
  <c r="AC1200" i="4"/>
  <c r="AC1546" i="4"/>
  <c r="E1546" i="4" s="1"/>
  <c r="I1546" i="4" s="1"/>
  <c r="Q1546" i="4"/>
  <c r="Z1546" i="4" s="1"/>
  <c r="AA1546" i="4" s="1"/>
  <c r="AC312" i="4"/>
  <c r="Q312" i="4"/>
  <c r="Z312" i="4" s="1"/>
  <c r="AA312" i="4" s="1"/>
  <c r="Q1629" i="4"/>
  <c r="Z1629" i="4" s="1"/>
  <c r="AA1629" i="4" s="1"/>
  <c r="AC1259" i="4"/>
  <c r="E1259" i="4" s="1"/>
  <c r="I1259" i="4" s="1"/>
  <c r="Q888" i="4"/>
  <c r="Z888" i="4" s="1"/>
  <c r="AA888" i="4" s="1"/>
  <c r="Q1247" i="4"/>
  <c r="Z1247" i="4" s="1"/>
  <c r="AA1247" i="4" s="1"/>
  <c r="Q1198" i="4"/>
  <c r="Z1198" i="4" s="1"/>
  <c r="AA1198" i="4" s="1"/>
  <c r="AC1243" i="4"/>
  <c r="E1243" i="4" s="1"/>
  <c r="I1243" i="4" s="1"/>
  <c r="Q1193" i="4"/>
  <c r="AC900" i="4"/>
  <c r="Q900" i="4"/>
  <c r="Z900" i="4" s="1"/>
  <c r="AA900" i="4" s="1"/>
  <c r="AC388" i="4"/>
  <c r="Q388" i="4"/>
  <c r="Z388" i="4" s="1"/>
  <c r="AA388" i="4" s="1"/>
  <c r="AC125" i="4"/>
  <c r="Q125" i="4"/>
  <c r="AC1976" i="4"/>
  <c r="E1976" i="4" s="1"/>
  <c r="I1976" i="4" s="1"/>
  <c r="Q1976" i="4"/>
  <c r="AC471" i="4"/>
  <c r="E471" i="4" s="1"/>
  <c r="I471" i="4" s="1"/>
  <c r="Q471" i="4"/>
  <c r="Z471" i="4" s="1"/>
  <c r="AA471" i="4" s="1"/>
  <c r="Q1290" i="4"/>
  <c r="AF1290" i="4" s="1"/>
  <c r="AG1290" i="4" s="1"/>
  <c r="Q1132" i="4"/>
  <c r="Q361" i="4"/>
  <c r="Q1000" i="4"/>
  <c r="Z1000" i="4" s="1"/>
  <c r="AA1000" i="4" s="1"/>
  <c r="Q139" i="4"/>
  <c r="AF139" i="4" s="1"/>
  <c r="AG139" i="4" s="1"/>
  <c r="Q1997" i="4"/>
  <c r="Z1997" i="4" s="1"/>
  <c r="AA1997" i="4" s="1"/>
  <c r="Q1120" i="4"/>
  <c r="AC1229" i="4"/>
  <c r="E1229" i="4" s="1"/>
  <c r="I1229" i="4" s="1"/>
  <c r="Q860" i="4"/>
  <c r="R860" i="4" s="1"/>
  <c r="S860" i="4" s="1"/>
  <c r="Q748" i="4"/>
  <c r="AF748" i="4" s="1"/>
  <c r="AG748" i="4" s="1"/>
  <c r="Q981" i="4"/>
  <c r="Z981" i="4" s="1"/>
  <c r="AA981" i="4" s="1"/>
  <c r="Q937" i="4"/>
  <c r="Z937" i="4" s="1"/>
  <c r="AA937" i="4" s="1"/>
  <c r="Q608" i="4"/>
  <c r="Q839" i="4"/>
  <c r="Z839" i="4" s="1"/>
  <c r="AA839" i="4" s="1"/>
  <c r="Q1860" i="4"/>
  <c r="Z1860" i="4" s="1"/>
  <c r="AA1860" i="4" s="1"/>
  <c r="Q582" i="4"/>
  <c r="Z582" i="4" s="1"/>
  <c r="AA582" i="4" s="1"/>
  <c r="Q448" i="4"/>
  <c r="Q923" i="4"/>
  <c r="Z923" i="4" s="1"/>
  <c r="AA923" i="4" s="1"/>
  <c r="AC1885" i="4"/>
  <c r="E1885" i="4" s="1"/>
  <c r="I1885" i="4" s="1"/>
  <c r="Q1885" i="4"/>
  <c r="R1885" i="4" s="1"/>
  <c r="S1885" i="4" s="1"/>
  <c r="AC1536" i="4"/>
  <c r="E1536" i="4" s="1"/>
  <c r="I1536" i="4" s="1"/>
  <c r="Q1536" i="4"/>
  <c r="AF1536" i="4" s="1"/>
  <c r="AG1536" i="4" s="1"/>
  <c r="AC478" i="4"/>
  <c r="E478" i="4" s="1"/>
  <c r="I478" i="4" s="1"/>
  <c r="Q478" i="4"/>
  <c r="Z478" i="4" s="1"/>
  <c r="AA478" i="4" s="1"/>
  <c r="Q537" i="4"/>
  <c r="Z537" i="4" s="1"/>
  <c r="AA537" i="4" s="1"/>
  <c r="Q983" i="4"/>
  <c r="Z983" i="4" s="1"/>
  <c r="AA983" i="4" s="1"/>
  <c r="Q1384" i="4"/>
  <c r="Z1384" i="4" s="1"/>
  <c r="AA1384" i="4" s="1"/>
  <c r="Q1267" i="4"/>
  <c r="Z1267" i="4" s="1"/>
  <c r="AA1267" i="4" s="1"/>
  <c r="AC1237" i="4"/>
  <c r="E1237" i="4" s="1"/>
  <c r="I1237" i="4" s="1"/>
  <c r="Q683" i="4"/>
  <c r="Z683" i="4" s="1"/>
  <c r="AA683" i="4" s="1"/>
  <c r="Q1088" i="4"/>
  <c r="Z1088" i="4" s="1"/>
  <c r="AA1088" i="4" s="1"/>
  <c r="Q949" i="4"/>
  <c r="Z949" i="4" s="1"/>
  <c r="AA949" i="4" s="1"/>
  <c r="Q929" i="4"/>
  <c r="Z929" i="4" s="1"/>
  <c r="AA929" i="4" s="1"/>
  <c r="Q1011" i="4"/>
  <c r="AF1011" i="4" s="1"/>
  <c r="AG1011" i="4" s="1"/>
  <c r="Q627" i="4"/>
  <c r="Z627" i="4" s="1"/>
  <c r="AA627" i="4" s="1"/>
  <c r="Q576" i="4"/>
  <c r="AC1305" i="4"/>
  <c r="Q819" i="4"/>
  <c r="Z819" i="4" s="1"/>
  <c r="AA819" i="4" s="1"/>
  <c r="Q1033" i="4"/>
  <c r="Z1033" i="4" s="1"/>
  <c r="AA1033" i="4" s="1"/>
  <c r="Q1222" i="4"/>
  <c r="Z1222" i="4" s="1"/>
  <c r="AA1222" i="4" s="1"/>
  <c r="Q541" i="4"/>
  <c r="Q469" i="4"/>
  <c r="Z469" i="4" s="1"/>
  <c r="AA469" i="4" s="1"/>
  <c r="Q1024" i="4"/>
  <c r="R1024" i="4" s="1"/>
  <c r="S1024" i="4" s="1"/>
  <c r="Q1023" i="4"/>
  <c r="Z1023" i="4" s="1"/>
  <c r="AA1023" i="4" s="1"/>
  <c r="AC1195" i="4"/>
  <c r="E1195" i="4" s="1"/>
  <c r="I1195" i="4" s="1"/>
  <c r="Q610" i="4"/>
  <c r="R610" i="4" s="1"/>
  <c r="S610" i="4" s="1"/>
  <c r="AC1157" i="4"/>
  <c r="Q1207" i="4"/>
  <c r="Z1207" i="4" s="1"/>
  <c r="AA1207" i="4" s="1"/>
  <c r="Q696" i="4"/>
  <c r="Z696" i="4" s="1"/>
  <c r="AA696" i="4" s="1"/>
  <c r="Q1082" i="4"/>
  <c r="R1082" i="4" s="1"/>
  <c r="S1082" i="4" s="1"/>
  <c r="Q957" i="4"/>
  <c r="Z957" i="4" s="1"/>
  <c r="AA957" i="4" s="1"/>
  <c r="Q1328" i="4"/>
  <c r="AC1349" i="4"/>
  <c r="E1349" i="4" s="1"/>
  <c r="I1349" i="4" s="1"/>
  <c r="AC1232" i="4"/>
  <c r="E1232" i="4" s="1"/>
  <c r="I1232" i="4" s="1"/>
  <c r="Q966" i="4"/>
  <c r="AF966" i="4" s="1"/>
  <c r="AG966" i="4" s="1"/>
  <c r="Q1260" i="4"/>
  <c r="Z1260" i="4" s="1"/>
  <c r="AA1260" i="4" s="1"/>
  <c r="Q447" i="4"/>
  <c r="Q1420" i="4"/>
  <c r="AF1420" i="4" s="1"/>
  <c r="AG1420" i="4" s="1"/>
  <c r="Q997" i="4"/>
  <c r="Z997" i="4" s="1"/>
  <c r="AA997" i="4" s="1"/>
  <c r="Q935" i="4"/>
  <c r="Q631" i="4"/>
  <c r="Z631" i="4" s="1"/>
  <c r="AA631" i="4" s="1"/>
  <c r="Q465" i="4"/>
  <c r="Q761" i="4"/>
  <c r="Z761" i="4" s="1"/>
  <c r="AA761" i="4" s="1"/>
  <c r="AC1310" i="4"/>
  <c r="Q1034" i="4"/>
  <c r="Z1034" i="4" s="1"/>
  <c r="AA1034" i="4" s="1"/>
  <c r="Q1096" i="4"/>
  <c r="AC1352" i="4"/>
  <c r="E1352" i="4" s="1"/>
  <c r="I1352" i="4" s="1"/>
  <c r="Q574" i="4"/>
  <c r="Z574" i="4" s="1"/>
  <c r="AA574" i="4" s="1"/>
  <c r="Q593" i="4"/>
  <c r="Q1004" i="4"/>
  <c r="AF1004" i="4" s="1"/>
  <c r="AG1004" i="4" s="1"/>
  <c r="Q973" i="4"/>
  <c r="AF973" i="4" s="1"/>
  <c r="AG973" i="4" s="1"/>
  <c r="Q452" i="4"/>
  <c r="Z452" i="4" s="1"/>
  <c r="AA452" i="4" s="1"/>
  <c r="Q1364" i="4"/>
  <c r="Q658" i="4"/>
  <c r="AC1173" i="4"/>
  <c r="E1173" i="4" s="1"/>
  <c r="I1173" i="4" s="1"/>
  <c r="Q716" i="4"/>
  <c r="AF716" i="4" s="1"/>
  <c r="AG716" i="4" s="1"/>
  <c r="Q649" i="4"/>
  <c r="Z649" i="4" s="1"/>
  <c r="AA649" i="4" s="1"/>
  <c r="Q1056" i="4"/>
  <c r="Q543" i="4"/>
  <c r="AF543" i="4" s="1"/>
  <c r="AG543" i="4" s="1"/>
  <c r="Q1059" i="4"/>
  <c r="Z1059" i="4" s="1"/>
  <c r="AA1059" i="4" s="1"/>
  <c r="AC1369" i="4"/>
  <c r="Q534" i="4"/>
  <c r="R534" i="4" s="1"/>
  <c r="S534" i="4" s="1"/>
  <c r="Q684" i="4"/>
  <c r="Z684" i="4" s="1"/>
  <c r="AA684" i="4" s="1"/>
  <c r="Q1001" i="4"/>
  <c r="Q423" i="4"/>
  <c r="Z423" i="4" s="1"/>
  <c r="AA423" i="4" s="1"/>
  <c r="Q1025" i="4"/>
  <c r="Z1025" i="4" s="1"/>
  <c r="AA1025" i="4" s="1"/>
  <c r="Q550" i="4"/>
  <c r="Z550" i="4" s="1"/>
  <c r="AA550" i="4" s="1"/>
  <c r="Q428" i="4"/>
  <c r="Q558" i="4"/>
  <c r="Q445" i="4"/>
  <c r="AC1383" i="4"/>
  <c r="Q86" i="4"/>
  <c r="Z86" i="4" s="1"/>
  <c r="AA86" i="4" s="1"/>
  <c r="AC1235" i="4"/>
  <c r="E1235" i="4" s="1"/>
  <c r="I1235" i="4" s="1"/>
  <c r="Q1052" i="4"/>
  <c r="AC1213" i="4"/>
  <c r="Q1348" i="4"/>
  <c r="Q546" i="4"/>
  <c r="Z546" i="4" s="1"/>
  <c r="AA546" i="4" s="1"/>
  <c r="Q701" i="4"/>
  <c r="Q397" i="4"/>
  <c r="Z397" i="4" s="1"/>
  <c r="AA397" i="4" s="1"/>
  <c r="Q1184" i="4"/>
  <c r="Q915" i="4"/>
  <c r="Q518" i="4"/>
  <c r="Z518" i="4" s="1"/>
  <c r="AA518" i="4" s="1"/>
  <c r="Q1068" i="4"/>
  <c r="Z1068" i="4" s="1"/>
  <c r="AA1068" i="4" s="1"/>
  <c r="AC1330" i="4"/>
  <c r="E1330" i="4" s="1"/>
  <c r="I1330" i="4" s="1"/>
  <c r="AC1410" i="4"/>
  <c r="E1410" i="4" s="1"/>
  <c r="I1410" i="4" s="1"/>
  <c r="Q1044" i="4"/>
  <c r="Z1044" i="4" s="1"/>
  <c r="AA1044" i="4" s="1"/>
  <c r="Q1108" i="4"/>
  <c r="Z1108" i="4" s="1"/>
  <c r="AA1108" i="4" s="1"/>
  <c r="Q666" i="4"/>
  <c r="Z666" i="4" s="1"/>
  <c r="AA666" i="4" s="1"/>
  <c r="Q1130" i="4"/>
  <c r="R1130" i="4" s="1"/>
  <c r="S1130" i="4" s="1"/>
  <c r="Q1040" i="4"/>
  <c r="Q511" i="4"/>
  <c r="Z511" i="4" s="1"/>
  <c r="AA511" i="4" s="1"/>
  <c r="Q592" i="4"/>
  <c r="Z592" i="4" s="1"/>
  <c r="AA592" i="4" s="1"/>
  <c r="AC1153" i="4"/>
  <c r="Q1047" i="4"/>
  <c r="Z1047" i="4" s="1"/>
  <c r="AA1047" i="4" s="1"/>
  <c r="AC1356" i="4"/>
  <c r="Q474" i="4"/>
  <c r="Z474" i="4" s="1"/>
  <c r="AA474" i="4" s="1"/>
  <c r="Q1076" i="4"/>
  <c r="Z1076" i="4" s="1"/>
  <c r="AA1076" i="4" s="1"/>
  <c r="Q161" i="4"/>
  <c r="Q1087" i="4"/>
  <c r="Q1121" i="4"/>
  <c r="Z1121" i="4" s="1"/>
  <c r="AA1121" i="4" s="1"/>
  <c r="AC1227" i="4"/>
  <c r="AC1287" i="4"/>
  <c r="AC1345" i="4"/>
  <c r="AC1209" i="4"/>
  <c r="E1209" i="4" s="1"/>
  <c r="I1209" i="4" s="1"/>
  <c r="AC1379" i="4"/>
  <c r="Q1379" i="4"/>
  <c r="R1379" i="4" s="1"/>
  <c r="S1379" i="4" s="1"/>
  <c r="AC1003" i="4"/>
  <c r="Q1003" i="4"/>
  <c r="AF1003" i="4" s="1"/>
  <c r="AG1003" i="4" s="1"/>
  <c r="AC674" i="4"/>
  <c r="Q674" i="4"/>
  <c r="Z674" i="4" s="1"/>
  <c r="AA674" i="4" s="1"/>
  <c r="AC1504" i="4"/>
  <c r="E1504" i="4" s="1"/>
  <c r="I1504" i="4" s="1"/>
  <c r="Q1504" i="4"/>
  <c r="Z1504" i="4" s="1"/>
  <c r="AA1504" i="4" s="1"/>
  <c r="AC690" i="4"/>
  <c r="E690" i="4" s="1"/>
  <c r="I690" i="4" s="1"/>
  <c r="Q690" i="4"/>
  <c r="Z690" i="4" s="1"/>
  <c r="AA690" i="4" s="1"/>
  <c r="AC781" i="4"/>
  <c r="E781" i="4" s="1"/>
  <c r="I781" i="4" s="1"/>
  <c r="Q781" i="4"/>
  <c r="R781" i="4" s="1"/>
  <c r="S781" i="4" s="1"/>
  <c r="AC491" i="4"/>
  <c r="Q491" i="4"/>
  <c r="Z491" i="4" s="1"/>
  <c r="AA491" i="4" s="1"/>
  <c r="AC553" i="4"/>
  <c r="Q553" i="4"/>
  <c r="AC1548" i="4"/>
  <c r="Q1548" i="4"/>
  <c r="Z1548" i="4" s="1"/>
  <c r="AA1548" i="4" s="1"/>
  <c r="AC1657" i="4"/>
  <c r="E1657" i="4" s="1"/>
  <c r="I1657" i="4" s="1"/>
  <c r="Q1657" i="4"/>
  <c r="R1657" i="4" s="1"/>
  <c r="S1657" i="4" s="1"/>
  <c r="AC252" i="4"/>
  <c r="Q252" i="4"/>
  <c r="AC158" i="4"/>
  <c r="E158" i="4" s="1"/>
  <c r="I158" i="4" s="1"/>
  <c r="Q158" i="4"/>
  <c r="AC989" i="4"/>
  <c r="Q989" i="4"/>
  <c r="Q670" i="4"/>
  <c r="Z670" i="4" s="1"/>
  <c r="AA670" i="4" s="1"/>
  <c r="Q669" i="4"/>
  <c r="Z669" i="4" s="1"/>
  <c r="AA669" i="4" s="1"/>
  <c r="Q436" i="4"/>
  <c r="Q1961" i="4"/>
  <c r="Z1961" i="4" s="1"/>
  <c r="AA1961" i="4" s="1"/>
  <c r="Q442" i="4"/>
  <c r="Q775" i="4"/>
  <c r="Q1888" i="4"/>
  <c r="AF1888" i="4" s="1"/>
  <c r="AG1888" i="4" s="1"/>
  <c r="Q1060" i="4"/>
  <c r="AF1060" i="4" s="1"/>
  <c r="AG1060" i="4" s="1"/>
  <c r="Q834" i="4"/>
  <c r="Z834" i="4" s="1"/>
  <c r="AA834" i="4" s="1"/>
  <c r="Q1595" i="4"/>
  <c r="AF1595" i="4" s="1"/>
  <c r="AG1595" i="4" s="1"/>
  <c r="Q603" i="4"/>
  <c r="Z603" i="4" s="1"/>
  <c r="AA603" i="4" s="1"/>
  <c r="Q1329" i="4"/>
  <c r="AF1329" i="4" s="1"/>
  <c r="AG1329" i="4" s="1"/>
  <c r="Q1378" i="4"/>
  <c r="Q1575" i="4"/>
  <c r="Z1575" i="4" s="1"/>
  <c r="AA1575" i="4" s="1"/>
  <c r="Q1869" i="4"/>
  <c r="Z1869" i="4" s="1"/>
  <c r="AA1869" i="4" s="1"/>
  <c r="Q1014" i="4"/>
  <c r="Z1014" i="4" s="1"/>
  <c r="AA1014" i="4" s="1"/>
  <c r="Q1983" i="4"/>
  <c r="Z1983" i="4" s="1"/>
  <c r="AA1983" i="4" s="1"/>
  <c r="Q191" i="4"/>
  <c r="Z191" i="4" s="1"/>
  <c r="AA191" i="4" s="1"/>
  <c r="Q1984" i="4"/>
  <c r="Z1984" i="4" s="1"/>
  <c r="AA1984" i="4" s="1"/>
  <c r="Q457" i="4"/>
  <c r="Z457" i="4" s="1"/>
  <c r="AA457" i="4" s="1"/>
  <c r="Q897" i="4"/>
  <c r="R897" i="4" s="1"/>
  <c r="S897" i="4" s="1"/>
  <c r="Q131" i="4"/>
  <c r="Q881" i="4"/>
  <c r="Q497" i="4"/>
  <c r="Q1007" i="4"/>
  <c r="Z1007" i="4" s="1"/>
  <c r="AA1007" i="4" s="1"/>
  <c r="Q583" i="4"/>
  <c r="AC958" i="4"/>
  <c r="E958" i="4" s="1"/>
  <c r="I958" i="4" s="1"/>
  <c r="Q958" i="4"/>
  <c r="Z958" i="4" s="1"/>
  <c r="AA958" i="4" s="1"/>
  <c r="AC59" i="4"/>
  <c r="E59" i="4" s="1"/>
  <c r="I59" i="4" s="1"/>
  <c r="Q59" i="4"/>
  <c r="AC928" i="4"/>
  <c r="E928" i="4" s="1"/>
  <c r="I928" i="4" s="1"/>
  <c r="Q928" i="4"/>
  <c r="AF928" i="4" s="1"/>
  <c r="AG928" i="4" s="1"/>
  <c r="AC585" i="4"/>
  <c r="E585" i="4" s="1"/>
  <c r="I585" i="4" s="1"/>
  <c r="Q585" i="4"/>
  <c r="Z585" i="4" s="1"/>
  <c r="AA585" i="4" s="1"/>
  <c r="AC180" i="4"/>
  <c r="Q180" i="4"/>
  <c r="AF180" i="4" s="1"/>
  <c r="AG180" i="4" s="1"/>
  <c r="AC459" i="4"/>
  <c r="Q459" i="4"/>
  <c r="AC1017" i="4"/>
  <c r="E1017" i="4" s="1"/>
  <c r="I1017" i="4" s="1"/>
  <c r="Q1017" i="4"/>
  <c r="R1017" i="4" s="1"/>
  <c r="S1017" i="4" s="1"/>
  <c r="AC1238" i="4"/>
  <c r="Q1238" i="4"/>
  <c r="Z1238" i="4" s="1"/>
  <c r="AA1238" i="4" s="1"/>
  <c r="AC1100" i="4"/>
  <c r="E1100" i="4" s="1"/>
  <c r="I1100" i="4" s="1"/>
  <c r="Q1100" i="4"/>
  <c r="AC1043" i="4"/>
  <c r="Q1043" i="4"/>
  <c r="Z1043" i="4" s="1"/>
  <c r="AA1043" i="4" s="1"/>
  <c r="AC1937" i="4"/>
  <c r="E1937" i="4" s="1"/>
  <c r="I1937" i="4" s="1"/>
  <c r="Q1937" i="4"/>
  <c r="Z1937" i="4" s="1"/>
  <c r="AA1937" i="4" s="1"/>
  <c r="AC467" i="4"/>
  <c r="Q467" i="4"/>
  <c r="AC1863" i="4"/>
  <c r="E1863" i="4" s="1"/>
  <c r="I1863" i="4" s="1"/>
  <c r="Q1863" i="4"/>
  <c r="AC1797" i="4"/>
  <c r="E1797" i="4" s="1"/>
  <c r="I1797" i="4" s="1"/>
  <c r="Q1797" i="4"/>
  <c r="Z1797" i="4" s="1"/>
  <c r="AA1797" i="4" s="1"/>
  <c r="AC31" i="4"/>
  <c r="E31" i="4" s="1"/>
  <c r="I31" i="4" s="1"/>
  <c r="Q31" i="4"/>
  <c r="AC953" i="4"/>
  <c r="Q953" i="4"/>
  <c r="Z953" i="4" s="1"/>
  <c r="AA953" i="4" s="1"/>
  <c r="AC192" i="4"/>
  <c r="Q192" i="4"/>
  <c r="Z192" i="4" s="1"/>
  <c r="AA192" i="4" s="1"/>
  <c r="AC602" i="4"/>
  <c r="Q602" i="4"/>
  <c r="AC98" i="4"/>
  <c r="Q98" i="4"/>
  <c r="Z98" i="4" s="1"/>
  <c r="AA98" i="4" s="1"/>
  <c r="AC89" i="4"/>
  <c r="Q89" i="4"/>
  <c r="Z89" i="4" s="1"/>
  <c r="AA89" i="4" s="1"/>
  <c r="AC294" i="4"/>
  <c r="Q294" i="4"/>
  <c r="Z294" i="4" s="1"/>
  <c r="AA294" i="4" s="1"/>
  <c r="AC283" i="4"/>
  <c r="Q283" i="4"/>
  <c r="AC406" i="4"/>
  <c r="E406" i="4" s="1"/>
  <c r="I406" i="4" s="1"/>
  <c r="Q406" i="4"/>
  <c r="AF406" i="4" s="1"/>
  <c r="AG406" i="4" s="1"/>
  <c r="Q508" i="4"/>
  <c r="Q737" i="4"/>
  <c r="Q539" i="4"/>
  <c r="Z539" i="4" s="1"/>
  <c r="AA539" i="4" s="1"/>
  <c r="Q1079" i="4"/>
  <c r="Z1079" i="4" s="1"/>
  <c r="AA1079" i="4" s="1"/>
  <c r="Q454" i="4"/>
  <c r="R454" i="4" s="1"/>
  <c r="S454" i="4" s="1"/>
  <c r="Q859" i="4"/>
  <c r="Z859" i="4" s="1"/>
  <c r="AA859" i="4" s="1"/>
  <c r="Q817" i="4"/>
  <c r="Z817" i="4" s="1"/>
  <c r="AA817" i="4" s="1"/>
  <c r="Q547" i="4"/>
  <c r="Z547" i="4" s="1"/>
  <c r="AA547" i="4" s="1"/>
  <c r="Q1073" i="4"/>
  <c r="Z1073" i="4" s="1"/>
  <c r="AA1073" i="4" s="1"/>
  <c r="Q1341" i="4"/>
  <c r="Q490" i="4"/>
  <c r="Q1425" i="4"/>
  <c r="Z1425" i="4" s="1"/>
  <c r="AA1425" i="4" s="1"/>
  <c r="Q1628" i="4"/>
  <c r="Z1628" i="4" s="1"/>
  <c r="AA1628" i="4" s="1"/>
  <c r="Q594" i="4"/>
  <c r="Z594" i="4" s="1"/>
  <c r="AA594" i="4" s="1"/>
  <c r="Q648" i="4"/>
  <c r="R648" i="4" s="1"/>
  <c r="S648" i="4" s="1"/>
  <c r="Q1965" i="4"/>
  <c r="R1965" i="4" s="1"/>
  <c r="S1965" i="4" s="1"/>
  <c r="Q425" i="4"/>
  <c r="Z425" i="4" s="1"/>
  <c r="AA425" i="4" s="1"/>
  <c r="Q693" i="4"/>
  <c r="R693" i="4" s="1"/>
  <c r="S693" i="4" s="1"/>
  <c r="Q700" i="4"/>
  <c r="Q964" i="4"/>
  <c r="Z964" i="4" s="1"/>
  <c r="AA964" i="4" s="1"/>
  <c r="Q1057" i="4"/>
  <c r="Z1057" i="4" s="1"/>
  <c r="AA1057" i="4" s="1"/>
  <c r="Q1472" i="4"/>
  <c r="Q1464" i="4"/>
  <c r="Z1464" i="4" s="1"/>
  <c r="AA1464" i="4" s="1"/>
  <c r="Q1065" i="4"/>
  <c r="Q352" i="4"/>
  <c r="R352" i="4" s="1"/>
  <c r="S352" i="4" s="1"/>
  <c r="Q277" i="4"/>
  <c r="Q525" i="4"/>
  <c r="AF525" i="4" s="1"/>
  <c r="AG525" i="4" s="1"/>
  <c r="Q827" i="4"/>
  <c r="Z827" i="4" s="1"/>
  <c r="AA827" i="4" s="1"/>
  <c r="Q559" i="4"/>
  <c r="Z559" i="4" s="1"/>
  <c r="AA559" i="4" s="1"/>
  <c r="AC1077" i="4"/>
  <c r="E1077" i="4" s="1"/>
  <c r="I1077" i="4" s="1"/>
  <c r="Q1077" i="4"/>
  <c r="Z1077" i="4" s="1"/>
  <c r="AA1077" i="4" s="1"/>
  <c r="AC638" i="4"/>
  <c r="Q638" i="4"/>
  <c r="Z638" i="4" s="1"/>
  <c r="AA638" i="4" s="1"/>
  <c r="AC1524" i="4"/>
  <c r="Q1524" i="4"/>
  <c r="Z1524" i="4" s="1"/>
  <c r="AA1524" i="4" s="1"/>
  <c r="AC956" i="4"/>
  <c r="Q956" i="4"/>
  <c r="R956" i="4" s="1"/>
  <c r="S956" i="4" s="1"/>
  <c r="AC1031" i="4"/>
  <c r="Q1031" i="4"/>
  <c r="AC1138" i="4"/>
  <c r="E1138" i="4" s="1"/>
  <c r="I1138" i="4" s="1"/>
  <c r="Q1138" i="4"/>
  <c r="R1138" i="4" s="1"/>
  <c r="S1138" i="4" s="1"/>
  <c r="AC366" i="4"/>
  <c r="Q366" i="4"/>
  <c r="Z366" i="4" s="1"/>
  <c r="AA366" i="4" s="1"/>
  <c r="AC516" i="4"/>
  <c r="Q516" i="4"/>
  <c r="AF516" i="4" s="1"/>
  <c r="AG516" i="4" s="1"/>
  <c r="AC854" i="4"/>
  <c r="Q854" i="4"/>
  <c r="Z854" i="4" s="1"/>
  <c r="AA854" i="4" s="1"/>
  <c r="AC944" i="4"/>
  <c r="Q944" i="4"/>
  <c r="AC1144" i="4"/>
  <c r="Q1144" i="4"/>
  <c r="Z1144" i="4" s="1"/>
  <c r="AA1144" i="4" s="1"/>
  <c r="AC1382" i="4"/>
  <c r="AC531" i="4"/>
  <c r="E531" i="4" s="1"/>
  <c r="I531" i="4" s="1"/>
  <c r="Q531" i="4"/>
  <c r="AC1102" i="4"/>
  <c r="E1102" i="4" s="1"/>
  <c r="I1102" i="4" s="1"/>
  <c r="Q1102" i="4"/>
  <c r="Z1102" i="4" s="1"/>
  <c r="AA1102" i="4" s="1"/>
  <c r="AC419" i="4"/>
  <c r="E419" i="4" s="1"/>
  <c r="I419" i="4" s="1"/>
  <c r="Q419" i="4"/>
  <c r="R419" i="4" s="1"/>
  <c r="S419" i="4" s="1"/>
  <c r="AC476" i="4"/>
  <c r="Q476" i="4"/>
  <c r="Z476" i="4" s="1"/>
  <c r="AA476" i="4" s="1"/>
  <c r="AC1551" i="4"/>
  <c r="E1551" i="4" s="1"/>
  <c r="I1551" i="4" s="1"/>
  <c r="Q1551" i="4"/>
  <c r="Z1551" i="4" s="1"/>
  <c r="AA1551" i="4" s="1"/>
  <c r="AC803" i="4"/>
  <c r="E803" i="4" s="1"/>
  <c r="I803" i="4" s="1"/>
  <c r="Q803" i="4"/>
  <c r="Z803" i="4" s="1"/>
  <c r="AA803" i="4" s="1"/>
  <c r="AC1166" i="4"/>
  <c r="AC1798" i="4"/>
  <c r="E1798" i="4" s="1"/>
  <c r="I1798" i="4" s="1"/>
  <c r="Q1798" i="4"/>
  <c r="Z1798" i="4" s="1"/>
  <c r="AA1798" i="4" s="1"/>
  <c r="AC392" i="4"/>
  <c r="Q392" i="4"/>
  <c r="Z392" i="4" s="1"/>
  <c r="AA392" i="4" s="1"/>
  <c r="AC1665" i="4"/>
  <c r="Q1665" i="4"/>
  <c r="AC1192" i="4"/>
  <c r="E1192" i="4" s="1"/>
  <c r="I1192" i="4" s="1"/>
  <c r="Q1192" i="4"/>
  <c r="Z1192" i="4" s="1"/>
  <c r="AA1192" i="4" s="1"/>
  <c r="AC1309" i="4"/>
  <c r="Q1309" i="4"/>
  <c r="Z1309" i="4" s="1"/>
  <c r="AA1309" i="4" s="1"/>
  <c r="AC481" i="4"/>
  <c r="E481" i="4" s="1"/>
  <c r="I481" i="4" s="1"/>
  <c r="Q481" i="4"/>
  <c r="Z481" i="4" s="1"/>
  <c r="AA481" i="4" s="1"/>
  <c r="AC301" i="4"/>
  <c r="Q301" i="4"/>
  <c r="AC1217" i="4"/>
  <c r="E1217" i="4" s="1"/>
  <c r="I1217" i="4" s="1"/>
  <c r="Q1217" i="4"/>
  <c r="Z1217" i="4" s="1"/>
  <c r="AA1217" i="4" s="1"/>
  <c r="AC235" i="4"/>
  <c r="E235" i="4" s="1"/>
  <c r="I235" i="4" s="1"/>
  <c r="Q235" i="4"/>
  <c r="Z235" i="4" s="1"/>
  <c r="AA235" i="4" s="1"/>
  <c r="AC768" i="4"/>
  <c r="Q768" i="4"/>
  <c r="Z768" i="4" s="1"/>
  <c r="AA768" i="4" s="1"/>
  <c r="AC483" i="4"/>
  <c r="Q483" i="4"/>
  <c r="Z483" i="4" s="1"/>
  <c r="AA483" i="4" s="1"/>
  <c r="AC228" i="4"/>
  <c r="Q228" i="4"/>
  <c r="Z228" i="4" s="1"/>
  <c r="AA228" i="4" s="1"/>
  <c r="AC566" i="4"/>
  <c r="Q566" i="4"/>
  <c r="Z566" i="4" s="1"/>
  <c r="AA566" i="4" s="1"/>
  <c r="Q1470" i="4"/>
  <c r="Z1470" i="4" s="1"/>
  <c r="AA1470" i="4" s="1"/>
  <c r="AC489" i="4"/>
  <c r="E489" i="4" s="1"/>
  <c r="I489" i="4" s="1"/>
  <c r="Q489" i="4"/>
  <c r="Z489" i="4" s="1"/>
  <c r="AA489" i="4" s="1"/>
  <c r="AC93" i="4"/>
  <c r="E93" i="4" s="1"/>
  <c r="I93" i="4" s="1"/>
  <c r="Q93" i="4"/>
  <c r="Z93" i="4" s="1"/>
  <c r="AA93" i="4" s="1"/>
  <c r="AC1805" i="4"/>
  <c r="Q1805" i="4"/>
  <c r="R1805" i="4" s="1"/>
  <c r="S1805" i="4" s="1"/>
  <c r="AC1674" i="4"/>
  <c r="E1674" i="4" s="1"/>
  <c r="I1674" i="4" s="1"/>
  <c r="Q1674" i="4"/>
  <c r="Z1674" i="4" s="1"/>
  <c r="AA1674" i="4" s="1"/>
  <c r="AC955" i="4"/>
  <c r="E955" i="4" s="1"/>
  <c r="I955" i="4" s="1"/>
  <c r="Q955" i="4"/>
  <c r="Z955" i="4" s="1"/>
  <c r="AA955" i="4" s="1"/>
  <c r="AC1473" i="4"/>
  <c r="E1473" i="4" s="1"/>
  <c r="I1473" i="4" s="1"/>
  <c r="Q1473" i="4"/>
  <c r="R1473" i="4" s="1"/>
  <c r="S1473" i="4" s="1"/>
  <c r="AC1699" i="4"/>
  <c r="Q1699" i="4"/>
  <c r="Z1699" i="4" s="1"/>
  <c r="AA1699" i="4" s="1"/>
  <c r="AC1696" i="4"/>
  <c r="E1696" i="4" s="1"/>
  <c r="I1696" i="4" s="1"/>
  <c r="Q1696" i="4"/>
  <c r="AC470" i="4"/>
  <c r="Q470" i="4"/>
  <c r="Z470" i="4" s="1"/>
  <c r="AA470" i="4" s="1"/>
  <c r="AC1385" i="4"/>
  <c r="E1385" i="4" s="1"/>
  <c r="I1385" i="4" s="1"/>
  <c r="Q1385" i="4"/>
  <c r="Z1385" i="4" s="1"/>
  <c r="AA1385" i="4" s="1"/>
  <c r="AC1641" i="4"/>
  <c r="Q1641" i="4"/>
  <c r="Z1641" i="4" s="1"/>
  <c r="AA1641" i="4" s="1"/>
  <c r="AC210" i="4"/>
  <c r="E210" i="4" s="1"/>
  <c r="I210" i="4" s="1"/>
  <c r="Q210" i="4"/>
  <c r="AF210" i="4" s="1"/>
  <c r="AG210" i="4" s="1"/>
  <c r="AC1656" i="4"/>
  <c r="Q1656" i="4"/>
  <c r="R1656" i="4" s="1"/>
  <c r="S1656" i="4" s="1"/>
  <c r="AC1465" i="4"/>
  <c r="Q1465" i="4"/>
  <c r="Z1465" i="4" s="1"/>
  <c r="AA1465" i="4" s="1"/>
  <c r="AC264" i="4"/>
  <c r="E264" i="4" s="1"/>
  <c r="I264" i="4" s="1"/>
  <c r="Q264" i="4"/>
  <c r="Z264" i="4" s="1"/>
  <c r="AA264" i="4" s="1"/>
  <c r="Q437" i="4"/>
  <c r="Z437" i="4" s="1"/>
  <c r="AA437" i="4" s="1"/>
  <c r="Q1988" i="4"/>
  <c r="R1988" i="4" s="1"/>
  <c r="S1988" i="4" s="1"/>
  <c r="Q899" i="4"/>
  <c r="R899" i="4" s="1"/>
  <c r="S899" i="4" s="1"/>
  <c r="Q694" i="4"/>
  <c r="R694" i="4" s="1"/>
  <c r="S694" i="4" s="1"/>
  <c r="Q1259" i="4"/>
  <c r="Z1259" i="4" s="1"/>
  <c r="AA1259" i="4" s="1"/>
  <c r="Q1411" i="4"/>
  <c r="AF1411" i="4" s="1"/>
  <c r="AG1411" i="4" s="1"/>
  <c r="Q1910" i="4"/>
  <c r="AF1910" i="4" s="1"/>
  <c r="AG1910" i="4" s="1"/>
  <c r="AC43" i="4"/>
  <c r="E43" i="4" s="1"/>
  <c r="I43" i="4" s="1"/>
  <c r="Q43" i="4"/>
  <c r="R43" i="4" s="1"/>
  <c r="S43" i="4" s="1"/>
  <c r="AC261" i="4"/>
  <c r="E261" i="4" s="1"/>
  <c r="I261" i="4" s="1"/>
  <c r="Q261" i="4"/>
  <c r="Z261" i="4" s="1"/>
  <c r="AA261" i="4" s="1"/>
  <c r="AC1315" i="4"/>
  <c r="E1315" i="4" s="1"/>
  <c r="I1315" i="4" s="1"/>
  <c r="Q1315" i="4"/>
  <c r="Z1315" i="4" s="1"/>
  <c r="AA1315" i="4" s="1"/>
  <c r="AC208" i="4"/>
  <c r="Q208" i="4"/>
  <c r="Z208" i="4" s="1"/>
  <c r="AA208" i="4" s="1"/>
  <c r="AC902" i="4"/>
  <c r="Q902" i="4"/>
  <c r="AC248" i="4"/>
  <c r="E248" i="4" s="1"/>
  <c r="I248" i="4" s="1"/>
  <c r="Q248" i="4"/>
  <c r="AF248" i="4" s="1"/>
  <c r="AG248" i="4" s="1"/>
  <c r="AC977" i="4"/>
  <c r="E977" i="4" s="1"/>
  <c r="I977" i="4" s="1"/>
  <c r="Q977" i="4"/>
  <c r="R977" i="4" s="1"/>
  <c r="S977" i="4" s="1"/>
  <c r="AC1186" i="4"/>
  <c r="E1186" i="4" s="1"/>
  <c r="I1186" i="4" s="1"/>
  <c r="Q1186" i="4"/>
  <c r="AF1186" i="4" s="1"/>
  <c r="AG1186" i="4" s="1"/>
  <c r="AC867" i="4"/>
  <c r="E867" i="4" s="1"/>
  <c r="I867" i="4" s="1"/>
  <c r="Q867" i="4"/>
  <c r="R867" i="4" s="1"/>
  <c r="S867" i="4" s="1"/>
  <c r="AC618" i="4"/>
  <c r="E618" i="4" s="1"/>
  <c r="I618" i="4" s="1"/>
  <c r="Q618" i="4"/>
  <c r="R618" i="4" s="1"/>
  <c r="S618" i="4" s="1"/>
  <c r="AC155" i="4"/>
  <c r="E155" i="4" s="1"/>
  <c r="I155" i="4" s="1"/>
  <c r="Q155" i="4"/>
  <c r="R155" i="4" s="1"/>
  <c r="S155" i="4" s="1"/>
  <c r="AC295" i="4"/>
  <c r="Q295" i="4"/>
  <c r="AC1201" i="4"/>
  <c r="AC1701" i="4"/>
  <c r="E1701" i="4" s="1"/>
  <c r="I1701" i="4" s="1"/>
  <c r="Q1701" i="4"/>
  <c r="Z1701" i="4" s="1"/>
  <c r="AA1701" i="4" s="1"/>
  <c r="AC119" i="4"/>
  <c r="E119" i="4" s="1"/>
  <c r="I119" i="4" s="1"/>
  <c r="Q119" i="4"/>
  <c r="Z119" i="4" s="1"/>
  <c r="AA119" i="4" s="1"/>
  <c r="AC64" i="4"/>
  <c r="E64" i="4" s="1"/>
  <c r="I64" i="4" s="1"/>
  <c r="Q64" i="4"/>
  <c r="Z64" i="4" s="1"/>
  <c r="AA64" i="4" s="1"/>
  <c r="AC1958" i="4"/>
  <c r="E1958" i="4" s="1"/>
  <c r="I1958" i="4" s="1"/>
  <c r="Q1958" i="4"/>
  <c r="Z1958" i="4" s="1"/>
  <c r="AA1958" i="4" s="1"/>
  <c r="AC1269" i="4"/>
  <c r="Q1269" i="4"/>
  <c r="AC664" i="4"/>
  <c r="E664" i="4" s="1"/>
  <c r="I664" i="4" s="1"/>
  <c r="Q664" i="4"/>
  <c r="AF664" i="4" s="1"/>
  <c r="AG664" i="4" s="1"/>
  <c r="AC19" i="4"/>
  <c r="E19" i="4" s="1"/>
  <c r="I19" i="4" s="1"/>
  <c r="Q19" i="4"/>
  <c r="Z19" i="4" s="1"/>
  <c r="AA19" i="4" s="1"/>
  <c r="AC1214" i="4"/>
  <c r="E1214" i="4" s="1"/>
  <c r="I1214" i="4" s="1"/>
  <c r="Q1214" i="4"/>
  <c r="Q1159" i="4"/>
  <c r="Q887" i="4"/>
  <c r="Q1409" i="4"/>
  <c r="Q1343" i="4"/>
  <c r="R1343" i="4" s="1"/>
  <c r="S1343" i="4" s="1"/>
  <c r="Q523" i="4"/>
  <c r="R523" i="4" s="1"/>
  <c r="S523" i="4" s="1"/>
  <c r="Q1113" i="4"/>
  <c r="Z1113" i="4" s="1"/>
  <c r="AA1113" i="4" s="1"/>
  <c r="Q1331" i="4"/>
  <c r="Z1331" i="4" s="1"/>
  <c r="AA1331" i="4" s="1"/>
  <c r="Q1089" i="4"/>
  <c r="Z1089" i="4" s="1"/>
  <c r="AA1089" i="4" s="1"/>
  <c r="Q646" i="4"/>
  <c r="Q943" i="4"/>
  <c r="Z943" i="4" s="1"/>
  <c r="AA943" i="4" s="1"/>
  <c r="Q661" i="4"/>
  <c r="Q1006" i="4"/>
  <c r="Q1115" i="4"/>
  <c r="Z1115" i="4" s="1"/>
  <c r="AA1115" i="4" s="1"/>
  <c r="Q1929" i="4"/>
  <c r="R1929" i="4" s="1"/>
  <c r="S1929" i="4" s="1"/>
  <c r="Q1708" i="4"/>
  <c r="AC1388" i="4"/>
  <c r="E1388" i="4" s="1"/>
  <c r="I1388" i="4" s="1"/>
  <c r="Q1388" i="4"/>
  <c r="Z1388" i="4" s="1"/>
  <c r="AA1388" i="4" s="1"/>
  <c r="Q1169" i="4"/>
  <c r="Z1169" i="4" s="1"/>
  <c r="AA1169" i="4" s="1"/>
  <c r="AC1182" i="4"/>
  <c r="E1182" i="4" s="1"/>
  <c r="I1182" i="4" s="1"/>
  <c r="Q1182" i="4"/>
  <c r="AC1167" i="4"/>
  <c r="Q1167" i="4"/>
  <c r="Z1167" i="4" s="1"/>
  <c r="AA1167" i="4" s="1"/>
  <c r="AC1223" i="4"/>
  <c r="E1223" i="4" s="1"/>
  <c r="I1223" i="4" s="1"/>
  <c r="Q1223" i="4"/>
  <c r="Z1223" i="4" s="1"/>
  <c r="AA1223" i="4" s="1"/>
  <c r="AC1986" i="4"/>
  <c r="Q1986" i="4"/>
  <c r="Z1986" i="4" s="1"/>
  <c r="AA1986" i="4" s="1"/>
  <c r="AC1631" i="4"/>
  <c r="E1631" i="4" s="1"/>
  <c r="I1631" i="4" s="1"/>
  <c r="Q1631" i="4"/>
  <c r="Z1631" i="4" s="1"/>
  <c r="AA1631" i="4" s="1"/>
  <c r="AC1199" i="4"/>
  <c r="E1199" i="4" s="1"/>
  <c r="I1199" i="4" s="1"/>
  <c r="Q1199" i="4"/>
  <c r="Z1199" i="4" s="1"/>
  <c r="AA1199" i="4" s="1"/>
  <c r="AC1041" i="4"/>
  <c r="E1041" i="4" s="1"/>
  <c r="I1041" i="4" s="1"/>
  <c r="Q1041" i="4"/>
  <c r="Z1041" i="4" s="1"/>
  <c r="AA1041" i="4" s="1"/>
  <c r="AC1184" i="4"/>
  <c r="AC1174" i="4"/>
  <c r="E1174" i="4" s="1"/>
  <c r="I1174" i="4" s="1"/>
  <c r="Q1174" i="4"/>
  <c r="AC145" i="4"/>
  <c r="Q145" i="4"/>
  <c r="Z145" i="4" s="1"/>
  <c r="AA145" i="4" s="1"/>
  <c r="AC855" i="4"/>
  <c r="E855" i="4" s="1"/>
  <c r="I855" i="4" s="1"/>
  <c r="Q855" i="4"/>
  <c r="Z855" i="4" s="1"/>
  <c r="AA855" i="4" s="1"/>
  <c r="AC573" i="4"/>
  <c r="E573" i="4" s="1"/>
  <c r="I573" i="4" s="1"/>
  <c r="Q573" i="4"/>
  <c r="R573" i="4" s="1"/>
  <c r="S573" i="4" s="1"/>
  <c r="AC1686" i="4"/>
  <c r="Q1686" i="4"/>
  <c r="AF1686" i="4" s="1"/>
  <c r="AG1686" i="4" s="1"/>
  <c r="AC776" i="4"/>
  <c r="Q776" i="4"/>
  <c r="Z776" i="4" s="1"/>
  <c r="AA776" i="4" s="1"/>
  <c r="AC611" i="4"/>
  <c r="Q611" i="4"/>
  <c r="AF611" i="4" s="1"/>
  <c r="AG611" i="4" s="1"/>
  <c r="AC354" i="4"/>
  <c r="Q354" i="4"/>
  <c r="Q1401" i="4"/>
  <c r="R1401" i="4" s="1"/>
  <c r="S1401" i="4" s="1"/>
  <c r="Q475" i="4"/>
  <c r="Z475" i="4" s="1"/>
  <c r="AA475" i="4" s="1"/>
  <c r="Q1877" i="4"/>
  <c r="Z1877" i="4" s="1"/>
  <c r="AA1877" i="4" s="1"/>
  <c r="Q1900" i="4"/>
  <c r="Z1900" i="4" s="1"/>
  <c r="AA1900" i="4" s="1"/>
  <c r="Q852" i="4"/>
  <c r="Z852" i="4" s="1"/>
  <c r="AA852" i="4" s="1"/>
  <c r="Q952" i="4"/>
  <c r="Z952" i="4" s="1"/>
  <c r="AA952" i="4" s="1"/>
  <c r="Q961" i="4"/>
  <c r="R961" i="4" s="1"/>
  <c r="S961" i="4" s="1"/>
  <c r="Q927" i="4"/>
  <c r="Z927" i="4" s="1"/>
  <c r="AA927" i="4" s="1"/>
  <c r="Q263" i="4"/>
  <c r="Z263" i="4" s="1"/>
  <c r="AA263" i="4" s="1"/>
  <c r="Q845" i="4"/>
  <c r="Q853" i="4"/>
  <c r="Z853" i="4" s="1"/>
  <c r="AA853" i="4" s="1"/>
  <c r="Q607" i="4"/>
  <c r="Q1899" i="4"/>
  <c r="R1899" i="4" s="1"/>
  <c r="S1899" i="4" s="1"/>
  <c r="Q472" i="4"/>
  <c r="AF472" i="4" s="1"/>
  <c r="AG472" i="4" s="1"/>
  <c r="Q979" i="4"/>
  <c r="Z979" i="4" s="1"/>
  <c r="AA979" i="4" s="1"/>
  <c r="Q786" i="4"/>
  <c r="R786" i="4" s="1"/>
  <c r="S786" i="4" s="1"/>
  <c r="Q1386" i="4"/>
  <c r="Q365" i="4"/>
  <c r="R365" i="4" s="1"/>
  <c r="S365" i="4" s="1"/>
  <c r="Q519" i="4"/>
  <c r="Z519" i="4" s="1"/>
  <c r="AA519" i="4" s="1"/>
  <c r="Q1175" i="4"/>
  <c r="Z1175" i="4" s="1"/>
  <c r="AA1175" i="4" s="1"/>
  <c r="Q1421" i="4"/>
  <c r="AF1421" i="4" s="1"/>
  <c r="AG1421" i="4" s="1"/>
  <c r="Q595" i="4"/>
  <c r="Z595" i="4" s="1"/>
  <c r="AA595" i="4" s="1"/>
  <c r="Q1140" i="4"/>
  <c r="Z1140" i="4" s="1"/>
  <c r="AA1140" i="4" s="1"/>
  <c r="Q383" i="4"/>
  <c r="Q647" i="4"/>
  <c r="Z647" i="4" s="1"/>
  <c r="AA647" i="4" s="1"/>
  <c r="Q462" i="4"/>
  <c r="R462" i="4" s="1"/>
  <c r="S462" i="4" s="1"/>
  <c r="Q849" i="4"/>
  <c r="AF849" i="4" s="1"/>
  <c r="AG849" i="4" s="1"/>
  <c r="Q641" i="4"/>
  <c r="Z641" i="4" s="1"/>
  <c r="AA641" i="4" s="1"/>
  <c r="Q1333" i="4"/>
  <c r="Q813" i="4"/>
  <c r="Z813" i="4" s="1"/>
  <c r="AA813" i="4" s="1"/>
  <c r="Q1419" i="4"/>
  <c r="Z1419" i="4" s="1"/>
  <c r="AA1419" i="4" s="1"/>
  <c r="Q493" i="4"/>
  <c r="Z493" i="4" s="1"/>
  <c r="AA493" i="4" s="1"/>
  <c r="Q623" i="4"/>
  <c r="Q1061" i="4"/>
  <c r="AC1889" i="4"/>
  <c r="E1889" i="4" s="1"/>
  <c r="I1889" i="4" s="1"/>
  <c r="Q1889" i="4"/>
  <c r="Z1889" i="4" s="1"/>
  <c r="AA1889" i="4" s="1"/>
  <c r="AC104" i="4"/>
  <c r="Q104" i="4"/>
  <c r="AF104" i="4" s="1"/>
  <c r="AG104" i="4" s="1"/>
  <c r="AC68" i="4"/>
  <c r="Q68" i="4"/>
  <c r="Z68" i="4" s="1"/>
  <c r="AA68" i="4" s="1"/>
  <c r="AC398" i="4"/>
  <c r="E398" i="4" s="1"/>
  <c r="I398" i="4" s="1"/>
  <c r="Q398" i="4"/>
  <c r="AC435" i="4"/>
  <c r="E435" i="4" s="1"/>
  <c r="I435" i="4" s="1"/>
  <c r="Q435" i="4"/>
  <c r="AF435" i="4" s="1"/>
  <c r="AG435" i="4" s="1"/>
  <c r="AC688" i="4"/>
  <c r="E688" i="4" s="1"/>
  <c r="I688" i="4" s="1"/>
  <c r="Q688" i="4"/>
  <c r="Z688" i="4" s="1"/>
  <c r="AA688" i="4" s="1"/>
  <c r="AC1846" i="4"/>
  <c r="Q1846" i="4"/>
  <c r="Z1846" i="4" s="1"/>
  <c r="AA1846" i="4" s="1"/>
  <c r="AC418" i="4"/>
  <c r="Q418" i="4"/>
  <c r="AC1064" i="4"/>
  <c r="E1064" i="4" s="1"/>
  <c r="I1064" i="4" s="1"/>
  <c r="Q1064" i="4"/>
  <c r="Z1064" i="4" s="1"/>
  <c r="AA1064" i="4" s="1"/>
  <c r="AC271" i="4"/>
  <c r="E271" i="4" s="1"/>
  <c r="I271" i="4" s="1"/>
  <c r="Q271" i="4"/>
  <c r="Z271" i="4" s="1"/>
  <c r="AA271" i="4" s="1"/>
  <c r="AC1106" i="4"/>
  <c r="E1106" i="4" s="1"/>
  <c r="I1106" i="4" s="1"/>
  <c r="Q1106" i="4"/>
  <c r="AC1908" i="4"/>
  <c r="E1908" i="4" s="1"/>
  <c r="I1908" i="4" s="1"/>
  <c r="Q1908" i="4"/>
  <c r="AC1963" i="4"/>
  <c r="E1963" i="4" s="1"/>
  <c r="I1963" i="4" s="1"/>
  <c r="Q1963" i="4"/>
  <c r="Z1963" i="4" s="1"/>
  <c r="AA1963" i="4" s="1"/>
  <c r="AC1872" i="4"/>
  <c r="E1872" i="4" s="1"/>
  <c r="I1872" i="4" s="1"/>
  <c r="Q1872" i="4"/>
  <c r="AC1264" i="4"/>
  <c r="E1264" i="4" s="1"/>
  <c r="I1264" i="4" s="1"/>
  <c r="Q1264" i="4"/>
  <c r="Z1264" i="4" s="1"/>
  <c r="AA1264" i="4" s="1"/>
  <c r="AC218" i="4"/>
  <c r="Q218" i="4"/>
  <c r="Z218" i="4" s="1"/>
  <c r="AA218" i="4" s="1"/>
  <c r="AC230" i="4"/>
  <c r="E230" i="4" s="1"/>
  <c r="I230" i="4" s="1"/>
  <c r="Q230" i="4"/>
  <c r="AF230" i="4" s="1"/>
  <c r="AG230" i="4" s="1"/>
  <c r="Q1327" i="4"/>
  <c r="AF1327" i="4" s="1"/>
  <c r="AG1327" i="4" s="1"/>
  <c r="Q1261" i="4"/>
  <c r="Z1261" i="4" s="1"/>
  <c r="AA1261" i="4" s="1"/>
  <c r="Q1317" i="4"/>
  <c r="Q858" i="4"/>
  <c r="Z858" i="4" s="1"/>
  <c r="AA858" i="4" s="1"/>
  <c r="Q1911" i="4"/>
  <c r="AF1911" i="4" s="1"/>
  <c r="AG1911" i="4" s="1"/>
  <c r="Q736" i="4"/>
  <c r="Z736" i="4" s="1"/>
  <c r="AA736" i="4" s="1"/>
  <c r="Q1237" i="4"/>
  <c r="Q1349" i="4"/>
  <c r="R1349" i="4" s="1"/>
  <c r="S1349" i="4" s="1"/>
  <c r="Q890" i="4"/>
  <c r="Z890" i="4" s="1"/>
  <c r="AA890" i="4" s="1"/>
  <c r="Q1281" i="4"/>
  <c r="Q1173" i="4"/>
  <c r="Z1173" i="4" s="1"/>
  <c r="AA1173" i="4" s="1"/>
  <c r="Q1353" i="4"/>
  <c r="Z1353" i="4" s="1"/>
  <c r="AA1353" i="4" s="1"/>
  <c r="Q1337" i="4"/>
  <c r="Z1337" i="4" s="1"/>
  <c r="AA1337" i="4" s="1"/>
  <c r="Q1154" i="4"/>
  <c r="Q1153" i="4"/>
  <c r="Q528" i="4"/>
  <c r="Z528" i="4" s="1"/>
  <c r="AA528" i="4" s="1"/>
  <c r="Q487" i="4"/>
  <c r="Z487" i="4" s="1"/>
  <c r="AA487" i="4" s="1"/>
  <c r="Q444" i="4"/>
  <c r="Q522" i="4"/>
  <c r="Z522" i="4" s="1"/>
  <c r="AA522" i="4" s="1"/>
  <c r="Q1046" i="4"/>
  <c r="Z1046" i="4" s="1"/>
  <c r="AA1046" i="4" s="1"/>
  <c r="Q938" i="4"/>
  <c r="Z938" i="4" s="1"/>
  <c r="AA938" i="4" s="1"/>
  <c r="Q1371" i="4"/>
  <c r="Q857" i="4"/>
  <c r="Z857" i="4" s="1"/>
  <c r="AA857" i="4" s="1"/>
  <c r="Q753" i="4"/>
  <c r="AF753" i="4" s="1"/>
  <c r="AG753" i="4" s="1"/>
  <c r="Q729" i="4"/>
  <c r="AF729" i="4" s="1"/>
  <c r="AG729" i="4" s="1"/>
  <c r="Q589" i="4"/>
  <c r="AF589" i="4" s="1"/>
  <c r="AG589" i="4" s="1"/>
  <c r="Q1381" i="4"/>
  <c r="AF1381" i="4" s="1"/>
  <c r="AG1381" i="4" s="1"/>
  <c r="Q996" i="4"/>
  <c r="Z996" i="4" s="1"/>
  <c r="AA996" i="4" s="1"/>
  <c r="Q1265" i="4"/>
  <c r="Z1265" i="4" s="1"/>
  <c r="AA1265" i="4" s="1"/>
  <c r="Q1205" i="4"/>
  <c r="Z1205" i="4" s="1"/>
  <c r="AA1205" i="4" s="1"/>
  <c r="Q904" i="4"/>
  <c r="R904" i="4" s="1"/>
  <c r="S904" i="4" s="1"/>
  <c r="Q529" i="4"/>
  <c r="Z529" i="4" s="1"/>
  <c r="AA529" i="4" s="1"/>
  <c r="Q654" i="4"/>
  <c r="Z654" i="4" s="1"/>
  <c r="AA654" i="4" s="1"/>
  <c r="Q1361" i="4"/>
  <c r="Z1361" i="4" s="1"/>
  <c r="AA1361" i="4" s="1"/>
  <c r="Q930" i="4"/>
  <c r="Q1200" i="4"/>
  <c r="Z1200" i="4" s="1"/>
  <c r="AA1200" i="4" s="1"/>
  <c r="Q1323" i="4"/>
  <c r="Q1351" i="4"/>
  <c r="Z1351" i="4" s="1"/>
  <c r="AA1351" i="4" s="1"/>
  <c r="Q941" i="4"/>
  <c r="Q809" i="4"/>
  <c r="Z809" i="4" s="1"/>
  <c r="AA809" i="4" s="1"/>
  <c r="Q704" i="4"/>
  <c r="Z704" i="4" s="1"/>
  <c r="AA704" i="4" s="1"/>
  <c r="Q315" i="4"/>
  <c r="Q967" i="4"/>
  <c r="R967" i="4" s="1"/>
  <c r="S967" i="4" s="1"/>
  <c r="Q1268" i="4"/>
  <c r="Z1268" i="4" s="1"/>
  <c r="AA1268" i="4" s="1"/>
  <c r="Q951" i="4"/>
  <c r="Z951" i="4" s="1"/>
  <c r="AA951" i="4" s="1"/>
  <c r="Q705" i="4"/>
  <c r="AF705" i="4" s="1"/>
  <c r="AG705" i="4" s="1"/>
  <c r="Q571" i="4"/>
  <c r="Z571" i="4" s="1"/>
  <c r="AA571" i="4" s="1"/>
  <c r="Q427" i="4"/>
  <c r="Z427" i="4" s="1"/>
  <c r="AA427" i="4" s="1"/>
  <c r="Q545" i="4"/>
  <c r="Z545" i="4" s="1"/>
  <c r="AA545" i="4" s="1"/>
  <c r="Q434" i="4"/>
  <c r="Z434" i="4" s="1"/>
  <c r="AA434" i="4" s="1"/>
  <c r="Q1099" i="4"/>
  <c r="Z1099" i="4" s="1"/>
  <c r="AA1099" i="4" s="1"/>
  <c r="Q455" i="4"/>
  <c r="Z455" i="4" s="1"/>
  <c r="AA455" i="4" s="1"/>
  <c r="Q1055" i="4"/>
  <c r="Q1009" i="4"/>
  <c r="Z1009" i="4" s="1"/>
  <c r="AA1009" i="4" s="1"/>
  <c r="Q431" i="4"/>
  <c r="Q872" i="4"/>
  <c r="Q1194" i="4"/>
  <c r="Z1194" i="4" s="1"/>
  <c r="AA1194" i="4" s="1"/>
  <c r="Q718" i="4"/>
  <c r="Q617" i="4"/>
  <c r="Z617" i="4" s="1"/>
  <c r="AA617" i="4" s="1"/>
  <c r="Q1150" i="4"/>
  <c r="Q851" i="4"/>
  <c r="Z851" i="4" s="1"/>
  <c r="AA851" i="4" s="1"/>
  <c r="Q970" i="4"/>
  <c r="Z970" i="4" s="1"/>
  <c r="AA970" i="4" s="1"/>
  <c r="Q1383" i="4"/>
  <c r="Q1336" i="4"/>
  <c r="Z1336" i="4" s="1"/>
  <c r="AA1336" i="4" s="1"/>
  <c r="Q1084" i="4"/>
  <c r="Z1084" i="4" s="1"/>
  <c r="AA1084" i="4" s="1"/>
  <c r="Q66" i="4"/>
  <c r="Z66" i="4" s="1"/>
  <c r="AA66" i="4" s="1"/>
  <c r="Q920" i="4"/>
  <c r="Q1310" i="4"/>
  <c r="Q797" i="4"/>
  <c r="Z797" i="4" s="1"/>
  <c r="AA797" i="4" s="1"/>
  <c r="Q689" i="4"/>
  <c r="Z689" i="4" s="1"/>
  <c r="AA689" i="4" s="1"/>
  <c r="Q1423" i="4"/>
  <c r="Z1423" i="4" s="1"/>
  <c r="AA1423" i="4" s="1"/>
  <c r="Q1352" i="4"/>
  <c r="Z1352" i="4" s="1"/>
  <c r="AA1352" i="4" s="1"/>
  <c r="Q1209" i="4"/>
  <c r="Z1209" i="4" s="1"/>
  <c r="AA1209" i="4" s="1"/>
  <c r="Q572" i="4"/>
  <c r="Z572" i="4" s="1"/>
  <c r="AA572" i="4" s="1"/>
  <c r="Q747" i="4"/>
  <c r="Z747" i="4" s="1"/>
  <c r="AA747" i="4" s="1"/>
  <c r="Q1074" i="4"/>
  <c r="AF1074" i="4" s="1"/>
  <c r="AG1074" i="4" s="1"/>
  <c r="Q473" i="4"/>
  <c r="R473" i="4" s="1"/>
  <c r="S473" i="4" s="1"/>
  <c r="Q521" i="4"/>
  <c r="Q570" i="4"/>
  <c r="Z570" i="4" s="1"/>
  <c r="AA570" i="4" s="1"/>
  <c r="Q739" i="4"/>
  <c r="AF739" i="4" s="1"/>
  <c r="AG739" i="4" s="1"/>
  <c r="Q1067" i="4"/>
  <c r="Q424" i="4"/>
  <c r="AF424" i="4" s="1"/>
  <c r="AG424" i="4" s="1"/>
  <c r="Q634" i="4"/>
  <c r="AF634" i="4" s="1"/>
  <c r="AG634" i="4" s="1"/>
  <c r="Q620" i="4"/>
  <c r="Z620" i="4" s="1"/>
  <c r="AA620" i="4" s="1"/>
  <c r="Q767" i="4"/>
  <c r="Z767" i="4" s="1"/>
  <c r="AA767" i="4" s="1"/>
  <c r="Q1111" i="4"/>
  <c r="Q565" i="4"/>
  <c r="Z565" i="4" s="1"/>
  <c r="AA565" i="4" s="1"/>
  <c r="Q562" i="4"/>
  <c r="Z562" i="4" s="1"/>
  <c r="AA562" i="4" s="1"/>
  <c r="Q759" i="4"/>
  <c r="R759" i="4" s="1"/>
  <c r="S759" i="4" s="1"/>
  <c r="Q504" i="4"/>
  <c r="Q681" i="4"/>
  <c r="Q921" i="4"/>
  <c r="Q1013" i="4"/>
  <c r="Z1013" i="4" s="1"/>
  <c r="AA1013" i="4" s="1"/>
  <c r="Q663" i="4"/>
  <c r="Z663" i="4" s="1"/>
  <c r="AA663" i="4" s="1"/>
  <c r="Q1032" i="4"/>
  <c r="Q598" i="4"/>
  <c r="Q453" i="4"/>
  <c r="Q1094" i="4"/>
  <c r="R1094" i="4" s="1"/>
  <c r="S1094" i="4" s="1"/>
  <c r="Q990" i="4"/>
  <c r="R990" i="4" s="1"/>
  <c r="S990" i="4" s="1"/>
  <c r="Q477" i="4"/>
  <c r="Z477" i="4" s="1"/>
  <c r="AA477" i="4" s="1"/>
  <c r="Q1234" i="4"/>
  <c r="Q805" i="4"/>
  <c r="Z805" i="4" s="1"/>
  <c r="AA805" i="4" s="1"/>
  <c r="Q1019" i="4"/>
  <c r="AF1019" i="4" s="1"/>
  <c r="AG1019" i="4" s="1"/>
  <c r="Q939" i="4"/>
  <c r="Q1369" i="4"/>
  <c r="Q799" i="4"/>
  <c r="Z799" i="4" s="1"/>
  <c r="AA799" i="4" s="1"/>
  <c r="Q549" i="4"/>
  <c r="Z549" i="4" s="1"/>
  <c r="AA549" i="4" s="1"/>
  <c r="Q1410" i="4"/>
  <c r="Q711" i="4"/>
  <c r="Z711" i="4" s="1"/>
  <c r="AA711" i="4" s="1"/>
  <c r="Q629" i="4"/>
  <c r="Z629" i="4" s="1"/>
  <c r="AA629" i="4" s="1"/>
  <c r="Q1117" i="4"/>
  <c r="Q751" i="4"/>
  <c r="Z751" i="4" s="1"/>
  <c r="AA751" i="4" s="1"/>
  <c r="Q1232" i="4"/>
  <c r="Z1232" i="4" s="1"/>
  <c r="AA1232" i="4" s="1"/>
  <c r="Q980" i="4"/>
  <c r="AF980" i="4" s="1"/>
  <c r="AG980" i="4" s="1"/>
  <c r="Q866" i="4"/>
  <c r="Z866" i="4" s="1"/>
  <c r="AA866" i="4" s="1"/>
  <c r="Q1227" i="4"/>
  <c r="Z1227" i="4" s="1"/>
  <c r="AA1227" i="4" s="1"/>
  <c r="Q1162" i="4"/>
  <c r="Z1162" i="4" s="1"/>
  <c r="AA1162" i="4" s="1"/>
  <c r="Q922" i="4"/>
  <c r="Z922" i="4" s="1"/>
  <c r="AA922" i="4" s="1"/>
  <c r="Q995" i="4"/>
  <c r="Q1345" i="4"/>
  <c r="Q916" i="4"/>
  <c r="Z916" i="4" s="1"/>
  <c r="AA916" i="4" s="1"/>
  <c r="Q554" i="4"/>
  <c r="Z554" i="4" s="1"/>
  <c r="AA554" i="4" s="1"/>
  <c r="Q560" i="4"/>
  <c r="AF560" i="4" s="1"/>
  <c r="AG560" i="4" s="1"/>
  <c r="Q754" i="4"/>
  <c r="Z754" i="4" s="1"/>
  <c r="AA754" i="4" s="1"/>
  <c r="Q1131" i="4"/>
  <c r="Z1131" i="4" s="1"/>
  <c r="AA1131" i="4" s="1"/>
  <c r="Q678" i="4"/>
  <c r="Z678" i="4" s="1"/>
  <c r="AA678" i="4" s="1"/>
  <c r="Q596" i="4"/>
  <c r="Z596" i="4" s="1"/>
  <c r="AA596" i="4" s="1"/>
  <c r="Q200" i="4"/>
  <c r="Z200" i="4" s="1"/>
  <c r="AA200" i="4" s="1"/>
  <c r="Q1356" i="4"/>
  <c r="Z1356" i="4" s="1"/>
  <c r="AA1356" i="4" s="1"/>
  <c r="Q830" i="4"/>
  <c r="Z830" i="4" s="1"/>
  <c r="AA830" i="4" s="1"/>
  <c r="Q889" i="4"/>
  <c r="Z889" i="4" s="1"/>
  <c r="AA889" i="4" s="1"/>
  <c r="Q1681" i="4"/>
  <c r="Q1316" i="4"/>
  <c r="Q986" i="4"/>
  <c r="Z986" i="4" s="1"/>
  <c r="AA986" i="4" s="1"/>
  <c r="Q1062" i="4"/>
  <c r="Z1062" i="4" s="1"/>
  <c r="AA1062" i="4" s="1"/>
  <c r="Q1156" i="4"/>
  <c r="Z1156" i="4" s="1"/>
  <c r="AA1156" i="4" s="1"/>
  <c r="Q14" i="4"/>
  <c r="Q946" i="4"/>
  <c r="R946" i="4" s="1"/>
  <c r="S946" i="4" s="1"/>
  <c r="Q972" i="4"/>
  <c r="Z972" i="4" s="1"/>
  <c r="AA972" i="4" s="1"/>
  <c r="Q1293" i="4"/>
  <c r="Q1389" i="4"/>
  <c r="Z1389" i="4" s="1"/>
  <c r="AA1389" i="4" s="1"/>
  <c r="Q1363" i="4"/>
  <c r="Z1363" i="4" s="1"/>
  <c r="AA1363" i="4" s="1"/>
  <c r="Q1202" i="4"/>
  <c r="Z1202" i="4" s="1"/>
  <c r="AA1202" i="4" s="1"/>
  <c r="Q1407" i="4"/>
  <c r="Q1584" i="4"/>
  <c r="Q1311" i="4"/>
  <c r="Z1311" i="4" s="1"/>
  <c r="AA1311" i="4" s="1"/>
  <c r="Q892" i="4"/>
  <c r="R892" i="4" s="1"/>
  <c r="S892" i="4" s="1"/>
  <c r="Q728" i="4"/>
  <c r="Z728" i="4" s="1"/>
  <c r="AA728" i="4" s="1"/>
  <c r="Q778" i="4"/>
  <c r="Z778" i="4" s="1"/>
  <c r="AA778" i="4" s="1"/>
  <c r="Q856" i="4"/>
  <c r="Z856" i="4" s="1"/>
  <c r="AA856" i="4" s="1"/>
  <c r="Q1195" i="4"/>
  <c r="AF1195" i="4" s="1"/>
  <c r="AG1195" i="4" s="1"/>
  <c r="Q1722" i="4"/>
  <c r="Q440" i="4"/>
  <c r="Z440" i="4" s="1"/>
  <c r="AA440" i="4" s="1"/>
  <c r="Q893" i="4"/>
  <c r="Q1243" i="4"/>
  <c r="R1243" i="4" s="1"/>
  <c r="S1243" i="4" s="1"/>
  <c r="Q1092" i="4"/>
  <c r="AF1092" i="4" s="1"/>
  <c r="AG1092" i="4" s="1"/>
  <c r="Q727" i="4"/>
  <c r="Z727" i="4" s="1"/>
  <c r="AA727" i="4" s="1"/>
  <c r="Q1553" i="4"/>
  <c r="Z1553" i="4" s="1"/>
  <c r="AA1553" i="4" s="1"/>
  <c r="Q451" i="4"/>
  <c r="AF451" i="4" s="1"/>
  <c r="AG451" i="4" s="1"/>
  <c r="Q1098" i="4"/>
  <c r="Z1098" i="4" s="1"/>
  <c r="AA1098" i="4" s="1"/>
  <c r="Q581" i="4"/>
  <c r="Z581" i="4" s="1"/>
  <c r="AA581" i="4" s="1"/>
  <c r="Q950" i="4"/>
  <c r="Z950" i="4" s="1"/>
  <c r="AA950" i="4" s="1"/>
  <c r="Q468" i="4"/>
  <c r="Z468" i="4" s="1"/>
  <c r="AA468" i="4" s="1"/>
  <c r="Q863" i="4"/>
  <c r="Z863" i="4" s="1"/>
  <c r="AA863" i="4" s="1"/>
  <c r="Q1359" i="4"/>
  <c r="Z1359" i="4" s="1"/>
  <c r="AA1359" i="4" s="1"/>
  <c r="Q840" i="4"/>
  <c r="Z840" i="4" s="1"/>
  <c r="AA840" i="4" s="1"/>
  <c r="Q605" i="4"/>
  <c r="R605" i="4" s="1"/>
  <c r="S605" i="4" s="1"/>
  <c r="Q533" i="4"/>
  <c r="Q822" i="4"/>
  <c r="R822" i="4" s="1"/>
  <c r="S822" i="4" s="1"/>
  <c r="Q187" i="4"/>
  <c r="Z187" i="4" s="1"/>
  <c r="AA187" i="4" s="1"/>
  <c r="Q614" i="4"/>
  <c r="Z614" i="4" s="1"/>
  <c r="AA614" i="4" s="1"/>
  <c r="Q1330" i="4"/>
  <c r="Q514" i="4"/>
  <c r="Q1090" i="4"/>
  <c r="AF1090" i="4" s="1"/>
  <c r="AG1090" i="4" s="1"/>
  <c r="Q717" i="4"/>
  <c r="Z717" i="4" s="1"/>
  <c r="AA717" i="4" s="1"/>
  <c r="Q1489" i="4"/>
  <c r="Q1027" i="4"/>
  <c r="Z1027" i="4" s="1"/>
  <c r="AA1027" i="4" s="1"/>
  <c r="Q660" i="4"/>
  <c r="R660" i="4" s="1"/>
  <c r="S660" i="4" s="1"/>
  <c r="Q488" i="4"/>
  <c r="Z488" i="4" s="1"/>
  <c r="AA488" i="4" s="1"/>
  <c r="Q542" i="4"/>
  <c r="AF542" i="4" s="1"/>
  <c r="AG542" i="4" s="1"/>
  <c r="Q456" i="4"/>
  <c r="Z456" i="4" s="1"/>
  <c r="AA456" i="4" s="1"/>
  <c r="Q1286" i="4"/>
  <c r="R1286" i="4" s="1"/>
  <c r="S1286" i="4" s="1"/>
  <c r="Q551" i="4"/>
  <c r="Z551" i="4" s="1"/>
  <c r="AA551" i="4" s="1"/>
  <c r="Q1354" i="4"/>
  <c r="Z1354" i="4" s="1"/>
  <c r="AA1354" i="4" s="1"/>
  <c r="Q1239" i="4"/>
  <c r="R1239" i="4" s="1"/>
  <c r="S1239" i="4" s="1"/>
  <c r="Q1734" i="4"/>
  <c r="Z1734" i="4" s="1"/>
  <c r="AA1734" i="4" s="1"/>
  <c r="Q1035" i="4"/>
  <c r="Z1035" i="4" s="1"/>
  <c r="AA1035" i="4" s="1"/>
  <c r="Q567" i="4"/>
  <c r="R567" i="4" s="1"/>
  <c r="S567" i="4" s="1"/>
  <c r="Q934" i="4"/>
  <c r="Q821" i="4"/>
  <c r="Z821" i="4" s="1"/>
  <c r="AA821" i="4" s="1"/>
  <c r="Q563" i="4"/>
  <c r="Z563" i="4" s="1"/>
  <c r="AA563" i="4" s="1"/>
  <c r="Q506" i="4"/>
  <c r="Z506" i="4" s="1"/>
  <c r="AA506" i="4" s="1"/>
  <c r="Q1036" i="4"/>
  <c r="Z1036" i="4" s="1"/>
  <c r="AA1036" i="4" s="1"/>
  <c r="Q650" i="4"/>
  <c r="Q875" i="4"/>
  <c r="Q644" i="4"/>
  <c r="R644" i="4" s="1"/>
  <c r="S644" i="4" s="1"/>
  <c r="Q535" i="4"/>
  <c r="Z535" i="4" s="1"/>
  <c r="AA535" i="4" s="1"/>
  <c r="Q1235" i="4"/>
  <c r="Z1235" i="4" s="1"/>
  <c r="AA1235" i="4" s="1"/>
  <c r="Q507" i="4"/>
  <c r="Z507" i="4" s="1"/>
  <c r="AA507" i="4" s="1"/>
  <c r="Q706" i="4"/>
  <c r="Z706" i="4" s="1"/>
  <c r="AA706" i="4" s="1"/>
  <c r="Q498" i="4"/>
  <c r="Q524" i="4"/>
  <c r="AF524" i="4" s="1"/>
  <c r="AG524" i="4" s="1"/>
  <c r="Q1347" i="4"/>
  <c r="Z1347" i="4" s="1"/>
  <c r="AA1347" i="4" s="1"/>
  <c r="Q1332" i="4"/>
  <c r="Q974" i="4"/>
  <c r="Z974" i="4" s="1"/>
  <c r="AA974" i="4" s="1"/>
  <c r="Q639" i="4"/>
  <c r="Z639" i="4" s="1"/>
  <c r="AA639" i="4" s="1"/>
  <c r="Q662" i="4"/>
  <c r="Z662" i="4" s="1"/>
  <c r="AA662" i="4" s="1"/>
  <c r="Q636" i="4"/>
  <c r="Z636" i="4" s="1"/>
  <c r="AA636" i="4" s="1"/>
  <c r="Q416" i="4"/>
  <c r="Q1335" i="4"/>
  <c r="AF1335" i="4" s="1"/>
  <c r="AG1335" i="4" s="1"/>
  <c r="Q1157" i="4"/>
  <c r="Z1157" i="4" s="1"/>
  <c r="AA1157" i="4" s="1"/>
  <c r="Q584" i="4"/>
  <c r="Z584" i="4" s="1"/>
  <c r="AA584" i="4" s="1"/>
  <c r="Q1142" i="4"/>
  <c r="Z1142" i="4" s="1"/>
  <c r="AA1142" i="4" s="1"/>
  <c r="AF841" i="4"/>
  <c r="AG841" i="4" s="1"/>
  <c r="R782" i="4"/>
  <c r="S782" i="4" s="1"/>
  <c r="AF962" i="4"/>
  <c r="AG962" i="4" s="1"/>
  <c r="AF505" i="4"/>
  <c r="AG505" i="4" s="1"/>
  <c r="R1852" i="4"/>
  <c r="S1852" i="4" s="1"/>
  <c r="AJ29" i="4"/>
  <c r="AP1548" i="4"/>
  <c r="AP60" i="4"/>
  <c r="AP1705" i="4"/>
  <c r="AP344" i="4"/>
  <c r="AP566" i="4"/>
  <c r="AP1339" i="4"/>
  <c r="AP1180" i="4"/>
  <c r="E1180" i="4" s="1"/>
  <c r="I1180" i="4" s="1"/>
  <c r="AP1623" i="4"/>
  <c r="AP95" i="4"/>
  <c r="E95" i="4" s="1"/>
  <c r="I95" i="4" s="1"/>
  <c r="AP951" i="4"/>
  <c r="E951" i="4" s="1"/>
  <c r="I951" i="4" s="1"/>
  <c r="AP184" i="4"/>
  <c r="AP959" i="4"/>
  <c r="AP1154" i="4"/>
  <c r="AP465" i="4"/>
  <c r="AP55" i="4"/>
  <c r="E55" i="4" s="1"/>
  <c r="I55" i="4" s="1"/>
  <c r="AP575" i="4"/>
  <c r="E575" i="4" s="1"/>
  <c r="I575" i="4" s="1"/>
  <c r="AP452" i="4"/>
  <c r="AP869" i="4"/>
  <c r="AP355" i="4"/>
  <c r="AP599" i="4"/>
  <c r="AP1659" i="4"/>
  <c r="AP1552" i="4"/>
  <c r="AP590" i="4"/>
  <c r="AP493" i="4"/>
  <c r="E493" i="4" s="1"/>
  <c r="I493" i="4" s="1"/>
  <c r="AP1091" i="4"/>
  <c r="AP1334" i="4"/>
  <c r="AP1055" i="4"/>
  <c r="AP1287" i="4"/>
  <c r="AP163" i="4"/>
  <c r="AP21" i="4"/>
  <c r="AP260" i="4"/>
  <c r="AP342" i="4"/>
  <c r="AP826" i="4"/>
  <c r="AP1500" i="4"/>
  <c r="E1500" i="4" s="1"/>
  <c r="I1500" i="4" s="1"/>
  <c r="AP483" i="4"/>
  <c r="AP542" i="4"/>
  <c r="AP945" i="4"/>
  <c r="AP232" i="4"/>
  <c r="AP1665" i="4"/>
  <c r="AP208" i="4"/>
  <c r="AP1597" i="4"/>
  <c r="E1597" i="4" s="1"/>
  <c r="I1597" i="4" s="1"/>
  <c r="AP1428" i="4"/>
  <c r="AP810" i="4"/>
  <c r="E810" i="4" s="1"/>
  <c r="I810" i="4" s="1"/>
  <c r="AP84" i="4"/>
  <c r="AP362" i="4"/>
  <c r="AP1191" i="4"/>
  <c r="AP872" i="4"/>
  <c r="AP922" i="4"/>
  <c r="AP795" i="4"/>
  <c r="AP415" i="4"/>
  <c r="AP1884" i="4"/>
  <c r="AP639" i="4"/>
  <c r="E639" i="4" s="1"/>
  <c r="I639" i="4" s="1"/>
  <c r="AP140" i="4"/>
  <c r="AP1162" i="4"/>
  <c r="AP390" i="4"/>
  <c r="AP776" i="4"/>
  <c r="AP476" i="4"/>
  <c r="AP1312" i="4"/>
  <c r="AP644" i="4"/>
  <c r="AP564" i="4"/>
  <c r="AP23" i="4"/>
  <c r="AP1004" i="4"/>
  <c r="AP1241" i="4"/>
  <c r="AP1080" i="4"/>
  <c r="AP1097" i="4"/>
  <c r="AP1046" i="4"/>
  <c r="AP1146" i="4"/>
  <c r="E1146" i="4" s="1"/>
  <c r="I1146" i="4" s="1"/>
  <c r="AP1561" i="4"/>
  <c r="AP122" i="4"/>
  <c r="AP629" i="4"/>
  <c r="E629" i="4" s="1"/>
  <c r="I629" i="4" s="1"/>
  <c r="AP127" i="4"/>
  <c r="AP548" i="4"/>
  <c r="AP1298" i="4"/>
  <c r="AP189" i="4"/>
  <c r="AP968" i="4"/>
  <c r="AP1240" i="4"/>
  <c r="AP724" i="4"/>
  <c r="AP1093" i="4"/>
  <c r="E1093" i="4" s="1"/>
  <c r="I1093" i="4" s="1"/>
  <c r="AP753" i="4"/>
  <c r="AP1370" i="4"/>
  <c r="AP54" i="4"/>
  <c r="AP1534" i="4"/>
  <c r="AP965" i="4"/>
  <c r="AP1843" i="4"/>
  <c r="AP1372" i="4"/>
  <c r="AP568" i="4"/>
  <c r="AP1318" i="4"/>
  <c r="AP739" i="4"/>
  <c r="AP536" i="4"/>
  <c r="AP1998" i="4"/>
  <c r="AP446" i="4"/>
  <c r="AP516" i="4"/>
  <c r="AP554" i="4"/>
  <c r="AP1550" i="4"/>
  <c r="AP1521" i="4"/>
  <c r="E1521" i="4" s="1"/>
  <c r="I1521" i="4" s="1"/>
  <c r="AP856" i="4"/>
  <c r="AP857" i="4"/>
  <c r="AP1142" i="4"/>
  <c r="AP1417" i="4"/>
  <c r="AP1253" i="4"/>
  <c r="AP1076" i="4"/>
  <c r="AP375" i="4"/>
  <c r="AP1184" i="4"/>
  <c r="AP1382" i="4"/>
  <c r="AP49" i="4"/>
  <c r="E49" i="4" s="1"/>
  <c r="I49" i="4" s="1"/>
  <c r="AP1299" i="4"/>
  <c r="AP920" i="4"/>
  <c r="AP1340" i="4"/>
  <c r="AP1084" i="4"/>
  <c r="AP464" i="4"/>
  <c r="AP530" i="4"/>
  <c r="AP1096" i="4"/>
  <c r="AP1126" i="4"/>
  <c r="AP702" i="4"/>
  <c r="AP380" i="4"/>
  <c r="E380" i="4" s="1"/>
  <c r="I380" i="4" s="1"/>
  <c r="AP588" i="4"/>
  <c r="E588" i="4" s="1"/>
  <c r="I588" i="4" s="1"/>
  <c r="AP1422" i="4"/>
  <c r="E1422" i="4" s="1"/>
  <c r="I1422" i="4" s="1"/>
  <c r="AP68" i="4"/>
  <c r="AP1256" i="4"/>
  <c r="AP1108" i="4"/>
  <c r="AP635" i="4"/>
  <c r="E635" i="4" s="1"/>
  <c r="I635" i="4" s="1"/>
  <c r="AP1526" i="4"/>
  <c r="E1526" i="4" s="1"/>
  <c r="I1526" i="4" s="1"/>
  <c r="AP560" i="4"/>
  <c r="AP168" i="4"/>
  <c r="AP312" i="4"/>
  <c r="AP450" i="4"/>
  <c r="E450" i="4" s="1"/>
  <c r="I450" i="4" s="1"/>
  <c r="AP20" i="4"/>
  <c r="AP1288" i="4"/>
  <c r="AP561" i="4"/>
  <c r="AP98" i="4"/>
  <c r="AP1280" i="4"/>
  <c r="AP1219" i="4"/>
  <c r="AP1167" i="4"/>
  <c r="AP373" i="4"/>
  <c r="AP75" i="4"/>
  <c r="AP1407" i="4"/>
  <c r="AP574" i="4"/>
  <c r="AP944" i="4"/>
  <c r="AP1764" i="4"/>
  <c r="AP325" i="4"/>
  <c r="AP1012" i="4"/>
  <c r="AP1683" i="4"/>
  <c r="AP1149" i="4"/>
  <c r="AP904" i="4"/>
  <c r="E904" i="4" s="1"/>
  <c r="I904" i="4" s="1"/>
  <c r="AP487" i="4"/>
  <c r="E487" i="4" s="1"/>
  <c r="I487" i="4" s="1"/>
  <c r="AP1846" i="4"/>
  <c r="AP120" i="4"/>
  <c r="AP736" i="4"/>
  <c r="AP569" i="4"/>
  <c r="AP449" i="4"/>
  <c r="AP1031" i="4"/>
  <c r="AP620" i="4"/>
  <c r="AP937" i="4"/>
  <c r="AP592" i="4"/>
  <c r="AP866" i="4"/>
  <c r="AP1109" i="4"/>
  <c r="E1109" i="4" s="1"/>
  <c r="I1109" i="4" s="1"/>
  <c r="AP1052" i="4"/>
  <c r="AP46" i="4"/>
  <c r="AP497" i="4"/>
  <c r="AP157" i="4"/>
  <c r="AP608" i="4"/>
  <c r="E608" i="4" s="1"/>
  <c r="I608" i="4" s="1"/>
  <c r="AP277" i="4"/>
  <c r="E277" i="4" s="1"/>
  <c r="I277" i="4" s="1"/>
  <c r="AP491" i="4"/>
  <c r="AP364" i="4"/>
  <c r="E364" i="4" s="1"/>
  <c r="I364" i="4" s="1"/>
  <c r="AP1338" i="4"/>
  <c r="AP1022" i="4"/>
  <c r="E1022" i="4" s="1"/>
  <c r="I1022" i="4" s="1"/>
  <c r="AP617" i="4"/>
  <c r="E617" i="4" s="1"/>
  <c r="I617" i="4" s="1"/>
  <c r="AP1776" i="4"/>
  <c r="AP62" i="4"/>
  <c r="AP556" i="4"/>
  <c r="E556" i="4" s="1"/>
  <c r="I556" i="4" s="1"/>
  <c r="AP1478" i="4"/>
  <c r="AP347" i="4"/>
  <c r="AP719" i="4"/>
  <c r="E719" i="4" s="1"/>
  <c r="I719" i="4" s="1"/>
  <c r="AP1782" i="4"/>
  <c r="AP1265" i="4"/>
  <c r="E1265" i="4" s="1"/>
  <c r="I1265" i="4" s="1"/>
  <c r="AP1818" i="4"/>
  <c r="AP494" i="4"/>
  <c r="AP532" i="4"/>
  <c r="AP839" i="4"/>
  <c r="AP1074" i="4"/>
  <c r="E1074" i="4" s="1"/>
  <c r="I1074" i="4" s="1"/>
  <c r="AP202" i="4"/>
  <c r="AP190" i="4"/>
  <c r="AP206" i="4"/>
  <c r="AP1220" i="4"/>
  <c r="AP498" i="4"/>
  <c r="AP1524" i="4"/>
  <c r="AP1465" i="4"/>
  <c r="AP90" i="4"/>
  <c r="AP626" i="4"/>
  <c r="E626" i="4" s="1"/>
  <c r="I626" i="4" s="1"/>
  <c r="AP761" i="4"/>
  <c r="AP1328" i="4"/>
  <c r="AP1164" i="4"/>
  <c r="AP1062" i="4"/>
  <c r="AP668" i="4"/>
  <c r="AP1324" i="4"/>
  <c r="E1324" i="4" s="1"/>
  <c r="I1324" i="4" s="1"/>
  <c r="AP730" i="4"/>
  <c r="E730" i="4" s="1"/>
  <c r="I730" i="4" s="1"/>
  <c r="AP1027" i="4"/>
  <c r="E1027" i="4" s="1"/>
  <c r="I1027" i="4" s="1"/>
  <c r="AP1143" i="4"/>
  <c r="E1143" i="4" s="1"/>
  <c r="I1143" i="4" s="1"/>
  <c r="AP154" i="4"/>
  <c r="E154" i="4" s="1"/>
  <c r="I154" i="4" s="1"/>
  <c r="AP1633" i="4"/>
  <c r="AP773" i="4"/>
  <c r="E773" i="4" s="1"/>
  <c r="I773" i="4" s="1"/>
  <c r="AP602" i="4"/>
  <c r="AP110" i="4"/>
  <c r="AP1201" i="4"/>
  <c r="AP1112" i="4"/>
  <c r="AP1452" i="4"/>
  <c r="E1452" i="4" s="1"/>
  <c r="I1452" i="4" s="1"/>
  <c r="AP192" i="4"/>
  <c r="AP606" i="4"/>
  <c r="E606" i="4" s="1"/>
  <c r="I606" i="4" s="1"/>
  <c r="AP848" i="4"/>
  <c r="AP393" i="4"/>
  <c r="AP510" i="4"/>
  <c r="E510" i="4" s="1"/>
  <c r="I510" i="4" s="1"/>
  <c r="AP1036" i="4"/>
  <c r="AP851" i="4"/>
  <c r="AP1119" i="4"/>
  <c r="AP1356" i="4"/>
  <c r="AP148" i="4"/>
  <c r="AP1266" i="4"/>
  <c r="AP842" i="4"/>
  <c r="AP1034" i="4"/>
  <c r="E1034" i="4" s="1"/>
  <c r="I1034" i="4" s="1"/>
  <c r="AP989" i="4"/>
  <c r="AP290" i="4"/>
  <c r="AP1016" i="4"/>
  <c r="AP893" i="4"/>
  <c r="AP354" i="4"/>
  <c r="AP728" i="4"/>
  <c r="E728" i="4" s="1"/>
  <c r="I728" i="4" s="1"/>
  <c r="AP416" i="4"/>
  <c r="E416" i="4" s="1"/>
  <c r="I416" i="4" s="1"/>
  <c r="AP1176" i="4"/>
  <c r="AP286" i="4"/>
  <c r="AP89" i="4"/>
  <c r="AP732" i="4"/>
  <c r="AP1168" i="4"/>
  <c r="AP1752" i="4"/>
  <c r="E1752" i="4" s="1"/>
  <c r="I1752" i="4" s="1"/>
  <c r="AP1794" i="4"/>
  <c r="E1794" i="4" s="1"/>
  <c r="I1794" i="4" s="1"/>
  <c r="AP947" i="4"/>
  <c r="AP204" i="4"/>
  <c r="AP1317" i="4"/>
  <c r="AP862" i="4"/>
  <c r="AP413" i="4"/>
  <c r="AP182" i="4"/>
  <c r="AP470" i="4"/>
  <c r="AP153" i="4"/>
  <c r="AP656" i="4"/>
  <c r="E656" i="4" s="1"/>
  <c r="I656" i="4" s="1"/>
  <c r="AP624" i="4"/>
  <c r="AP865" i="4"/>
  <c r="AP24" i="4"/>
  <c r="AP104" i="4"/>
  <c r="AP935" i="4"/>
  <c r="AP986" i="4"/>
  <c r="AP1746" i="4"/>
  <c r="AP962" i="4"/>
  <c r="AP663" i="4"/>
  <c r="AP1347" i="4"/>
  <c r="AP938" i="4"/>
  <c r="AP1155" i="4"/>
  <c r="AP1121" i="4"/>
  <c r="E1121" i="4" s="1"/>
  <c r="I1121" i="4" s="1"/>
  <c r="AP164" i="4"/>
  <c r="AP1309" i="4"/>
  <c r="AP45" i="4"/>
  <c r="AP950" i="4"/>
  <c r="AP1001" i="4"/>
  <c r="E1001" i="4" s="1"/>
  <c r="I1001" i="4" s="1"/>
  <c r="AP1332" i="4"/>
  <c r="AP302" i="4"/>
  <c r="AP125" i="4"/>
  <c r="AP1273" i="4"/>
  <c r="AP992" i="4"/>
  <c r="E992" i="4" s="1"/>
  <c r="I992" i="4" s="1"/>
  <c r="AP337" i="4"/>
  <c r="AP884" i="4"/>
  <c r="AP854" i="4"/>
  <c r="AP306" i="4"/>
  <c r="AP1393" i="4"/>
  <c r="AP506" i="4"/>
  <c r="AP146" i="4"/>
  <c r="E146" i="4" s="1"/>
  <c r="I146" i="4" s="1"/>
  <c r="AP1528" i="4"/>
  <c r="E1528" i="4" s="1"/>
  <c r="I1528" i="4" s="1"/>
  <c r="AP14" i="4"/>
  <c r="AP916" i="4"/>
  <c r="E916" i="4" s="1"/>
  <c r="I916" i="4" s="1"/>
  <c r="AP535" i="4"/>
  <c r="E535" i="4" s="1"/>
  <c r="I535" i="4" s="1"/>
  <c r="AP301" i="4"/>
  <c r="AP543" i="4"/>
  <c r="AP792" i="4"/>
  <c r="E792" i="4" s="1"/>
  <c r="I792" i="4" s="1"/>
  <c r="AP330" i="4"/>
  <c r="AP1067" i="4"/>
  <c r="AP1379" i="4"/>
  <c r="AP997" i="4"/>
  <c r="E997" i="4" s="1"/>
  <c r="I997" i="4" s="1"/>
  <c r="AP1722" i="4"/>
  <c r="E1722" i="4" s="1"/>
  <c r="I1722" i="4" s="1"/>
  <c r="AP1260" i="4"/>
  <c r="E1260" i="4" s="1"/>
  <c r="I1260" i="4" s="1"/>
  <c r="AP1306" i="4"/>
  <c r="AP439" i="4"/>
  <c r="AP900" i="4"/>
  <c r="AP218" i="4"/>
  <c r="AP1263" i="4"/>
  <c r="AP1099" i="4"/>
  <c r="E1099" i="4" s="1"/>
  <c r="I1099" i="4" s="1"/>
  <c r="AP1305" i="4"/>
  <c r="AP1321" i="4"/>
  <c r="AP1013" i="4"/>
  <c r="AP1682" i="4"/>
  <c r="AP1187" i="4"/>
  <c r="AP581" i="4"/>
  <c r="AP418" i="4"/>
  <c r="AP1190" i="4"/>
  <c r="AP913" i="4"/>
  <c r="AP16" i="4"/>
  <c r="AP441" i="4"/>
  <c r="E441" i="4" s="1"/>
  <c r="I441" i="4" s="1"/>
  <c r="AP956" i="4"/>
  <c r="AP319" i="4"/>
  <c r="AP1169" i="4"/>
  <c r="E1169" i="4" s="1"/>
  <c r="I1169" i="4" s="1"/>
  <c r="AP892" i="4"/>
  <c r="E892" i="4" s="1"/>
  <c r="I892" i="4" s="1"/>
  <c r="AP1038" i="4"/>
  <c r="AP784" i="4"/>
  <c r="AP171" i="4"/>
  <c r="E171" i="4" s="1"/>
  <c r="I171" i="4" s="1"/>
  <c r="AP18" i="4"/>
  <c r="AP1670" i="4"/>
  <c r="AP1854" i="4"/>
  <c r="AP126" i="4"/>
  <c r="AP356" i="4"/>
  <c r="AP1197" i="4"/>
  <c r="E1197" i="4" s="1"/>
  <c r="I1197" i="4" s="1"/>
  <c r="AP963" i="4"/>
  <c r="AP56" i="4"/>
  <c r="AP255" i="4"/>
  <c r="AP156" i="4"/>
  <c r="AP876" i="4"/>
  <c r="E876" i="4" s="1"/>
  <c r="I876" i="4" s="1"/>
  <c r="AP1336" i="4"/>
  <c r="AP1226" i="4"/>
  <c r="AP1282" i="4"/>
  <c r="AP1252" i="4"/>
  <c r="AP460" i="4"/>
  <c r="AP1125" i="4"/>
  <c r="AP716" i="4"/>
  <c r="E716" i="4" s="1"/>
  <c r="I716" i="4" s="1"/>
  <c r="AP658" i="4"/>
  <c r="AP1130" i="4"/>
  <c r="E1130" i="4" s="1"/>
  <c r="I1130" i="4" s="1"/>
  <c r="AP26" i="4"/>
  <c r="AP1462" i="4"/>
  <c r="AP363" i="4"/>
  <c r="AP1538" i="4"/>
  <c r="AP901" i="4"/>
  <c r="AP1011" i="4"/>
  <c r="AP150" i="4"/>
  <c r="E150" i="4" s="1"/>
  <c r="I150" i="4" s="1"/>
  <c r="AP800" i="4"/>
  <c r="AP1325" i="4"/>
  <c r="AP283" i="4"/>
  <c r="AP1323" i="4"/>
  <c r="AP308" i="4"/>
  <c r="AP1285" i="4"/>
  <c r="AP348" i="4"/>
  <c r="E348" i="4" s="1"/>
  <c r="I348" i="4" s="1"/>
  <c r="AP1021" i="4"/>
  <c r="AP645" i="4"/>
  <c r="AP186" i="4"/>
  <c r="AP38" i="4"/>
  <c r="E38" i="4" s="1"/>
  <c r="I38" i="4" s="1"/>
  <c r="AP1576" i="4"/>
  <c r="AP378" i="4"/>
  <c r="AP229" i="4"/>
  <c r="AP722" i="4"/>
  <c r="AP528" i="4"/>
  <c r="E528" i="4" s="1"/>
  <c r="I528" i="4" s="1"/>
  <c r="AP805" i="4"/>
  <c r="E805" i="4" s="1"/>
  <c r="I805" i="4" s="1"/>
  <c r="AP1390" i="4"/>
  <c r="AP513" i="4"/>
  <c r="AP96" i="4"/>
  <c r="AP282" i="4"/>
  <c r="AP747" i="4"/>
  <c r="E747" i="4" s="1"/>
  <c r="I747" i="4" s="1"/>
  <c r="AP1681" i="4"/>
  <c r="E1681" i="4" s="1"/>
  <c r="I1681" i="4" s="1"/>
  <c r="AP1269" i="4"/>
  <c r="AP1035" i="4"/>
  <c r="AP135" i="4"/>
  <c r="AP695" i="4"/>
  <c r="E695" i="4" s="1"/>
  <c r="I695" i="4" s="1"/>
  <c r="AP1968" i="4"/>
  <c r="E1968" i="4" s="1"/>
  <c r="I1968" i="4" s="1"/>
  <c r="AP22" i="4"/>
  <c r="AP152" i="4"/>
  <c r="AP828" i="4"/>
  <c r="E828" i="4" s="1"/>
  <c r="I828" i="4" s="1"/>
  <c r="AP576" i="4"/>
  <c r="E576" i="4" s="1"/>
  <c r="I576" i="4" s="1"/>
  <c r="AP293" i="4"/>
  <c r="E293" i="4" s="1"/>
  <c r="I293" i="4" s="1"/>
  <c r="AP1962" i="4"/>
  <c r="AP1348" i="4"/>
  <c r="AP1354" i="4"/>
  <c r="AP768" i="4"/>
  <c r="AP459" i="4"/>
  <c r="AP527" i="4"/>
  <c r="AP360" i="4"/>
  <c r="AP1596" i="4"/>
  <c r="AP80" i="4"/>
  <c r="AP253" i="4"/>
  <c r="AP682" i="4"/>
  <c r="AP891" i="4"/>
  <c r="AP1652" i="4"/>
  <c r="AP1095" i="4"/>
  <c r="AP1208" i="4"/>
  <c r="AP1369" i="4"/>
  <c r="AP198" i="4"/>
  <c r="AP1117" i="4"/>
  <c r="AP1812" i="4"/>
  <c r="AP1050" i="4"/>
  <c r="AP998" i="4"/>
  <c r="AP181" i="4"/>
  <c r="AP428" i="4"/>
  <c r="AP374" i="4"/>
  <c r="AP102" i="4"/>
  <c r="AP545" i="4"/>
  <c r="AP1389" i="4"/>
  <c r="AP109" i="4"/>
  <c r="AP343" i="4"/>
  <c r="AP1358" i="4"/>
  <c r="AP402" i="4"/>
  <c r="E402" i="4" s="1"/>
  <c r="I402" i="4" s="1"/>
  <c r="AP675" i="4"/>
  <c r="E675" i="4" s="1"/>
  <c r="I675" i="4" s="1"/>
  <c r="AP760" i="4"/>
  <c r="AP254" i="4"/>
  <c r="AP1467" i="4"/>
  <c r="AP757" i="4"/>
  <c r="E757" i="4" s="1"/>
  <c r="I757" i="4" s="1"/>
  <c r="AP145" i="4"/>
  <c r="AP1932" i="4"/>
  <c r="AP512" i="4"/>
  <c r="E512" i="4" s="1"/>
  <c r="I512" i="4" s="1"/>
  <c r="AP284" i="4"/>
  <c r="E284" i="4" s="1"/>
  <c r="I284" i="4" s="1"/>
  <c r="AP637" i="4"/>
  <c r="AP1261" i="4"/>
  <c r="AP1003" i="4"/>
  <c r="AP295" i="4"/>
  <c r="AP553" i="4"/>
  <c r="AP236" i="4"/>
  <c r="E236" i="4" s="1"/>
  <c r="I236" i="4" s="1"/>
  <c r="AP1156" i="4"/>
  <c r="AP332" i="4"/>
  <c r="AP1380" i="4"/>
  <c r="AP228" i="4"/>
  <c r="AP627" i="4"/>
  <c r="E627" i="4" s="1"/>
  <c r="I627" i="4" s="1"/>
  <c r="AP366" i="4"/>
  <c r="AP791" i="4"/>
  <c r="AP421" i="4"/>
  <c r="AP611" i="4"/>
  <c r="AP1768" i="4"/>
  <c r="E1768" i="4" s="1"/>
  <c r="I1768" i="4" s="1"/>
  <c r="AP463" i="4"/>
  <c r="AP387" i="4"/>
  <c r="AP593" i="4"/>
  <c r="AP1890" i="4"/>
  <c r="E1890" i="4" s="1"/>
  <c r="I1890" i="4" s="1"/>
  <c r="AP1111" i="4"/>
  <c r="AP1207" i="4"/>
  <c r="E1207" i="4" s="1"/>
  <c r="I1207" i="4" s="1"/>
  <c r="AP66" i="4"/>
  <c r="E66" i="4" s="1"/>
  <c r="I66" i="4" s="1"/>
  <c r="AP941" i="4"/>
  <c r="E941" i="4" s="1"/>
  <c r="I941" i="4" s="1"/>
  <c r="AP746" i="4"/>
  <c r="E746" i="4" s="1"/>
  <c r="I746" i="4" s="1"/>
  <c r="AP247" i="4"/>
  <c r="AP868" i="4"/>
  <c r="E868" i="4" s="1"/>
  <c r="I868" i="4" s="1"/>
  <c r="AP194" i="4"/>
  <c r="AP1377" i="4"/>
  <c r="AP289" i="4"/>
  <c r="AP219" i="4"/>
  <c r="E219" i="4" s="1"/>
  <c r="I219" i="4" s="1"/>
  <c r="AP1956" i="4"/>
  <c r="AP280" i="4"/>
  <c r="AP1037" i="4"/>
  <c r="AP440" i="4"/>
  <c r="AP1238" i="4"/>
  <c r="AP326" i="4"/>
  <c r="AP1440" i="4"/>
  <c r="AP170" i="4"/>
  <c r="E170" i="4" s="1"/>
  <c r="I170" i="4" s="1"/>
  <c r="AP714" i="4"/>
  <c r="AP1512" i="4"/>
  <c r="AP482" i="4"/>
  <c r="E482" i="4" s="1"/>
  <c r="I482" i="4" s="1"/>
  <c r="AP584" i="4"/>
  <c r="E584" i="4" s="1"/>
  <c r="I584" i="4" s="1"/>
  <c r="AP1914" i="4"/>
  <c r="AP1920" i="4"/>
  <c r="AP70" i="4"/>
  <c r="AP432" i="4"/>
  <c r="AP790" i="4"/>
  <c r="AP278" i="4"/>
  <c r="E278" i="4" s="1"/>
  <c r="I278" i="4" s="1"/>
  <c r="AP185" i="4"/>
  <c r="AP1205" i="4"/>
  <c r="AP44" i="4"/>
  <c r="AP764" i="4"/>
  <c r="AP522" i="4"/>
  <c r="AP1171" i="4"/>
  <c r="E1171" i="4" s="1"/>
  <c r="I1171" i="4" s="1"/>
  <c r="AP1394" i="4"/>
  <c r="AP1249" i="4"/>
  <c r="E1249" i="4" s="1"/>
  <c r="I1249" i="4" s="1"/>
  <c r="AP114" i="4"/>
  <c r="AP1307" i="4"/>
  <c r="AP953" i="4"/>
  <c r="AP1678" i="4"/>
  <c r="AP1432" i="4"/>
  <c r="AP35" i="4"/>
  <c r="AP749" i="4"/>
  <c r="AP103" i="4"/>
  <c r="AP296" i="4"/>
  <c r="AP221" i="4"/>
  <c r="AP546" i="4"/>
  <c r="E546" i="4" s="1"/>
  <c r="I546" i="4" s="1"/>
  <c r="AP1482" i="4"/>
  <c r="AP85" i="4"/>
  <c r="E85" i="4" s="1"/>
  <c r="I85" i="4" s="1"/>
  <c r="AP650" i="4"/>
  <c r="AP359" i="4"/>
  <c r="AP1078" i="4"/>
  <c r="AP734" i="4"/>
  <c r="AP496" i="4"/>
  <c r="E496" i="4" s="1"/>
  <c r="I496" i="4" s="1"/>
  <c r="AP13" i="4"/>
  <c r="AP552" i="4"/>
  <c r="AP905" i="4"/>
  <c r="E905" i="4" s="1"/>
  <c r="I905" i="4" s="1"/>
  <c r="AP765" i="4"/>
  <c r="E765" i="4" s="1"/>
  <c r="I765" i="4" s="1"/>
  <c r="AP1345" i="4"/>
  <c r="AP445" i="4"/>
  <c r="E445" i="4" s="1"/>
  <c r="I445" i="4" s="1"/>
  <c r="AP309" i="4"/>
  <c r="AP453" i="4"/>
  <c r="AP1242" i="4"/>
  <c r="AP934" i="4"/>
  <c r="E934" i="4" s="1"/>
  <c r="I934" i="4" s="1"/>
  <c r="AP1716" i="4"/>
  <c r="AP368" i="4"/>
  <c r="AP933" i="4"/>
  <c r="E933" i="4" s="1"/>
  <c r="I933" i="4" s="1"/>
  <c r="AP971" i="4"/>
  <c r="AP537" i="4"/>
  <c r="AP272" i="4"/>
  <c r="AP1572" i="4"/>
  <c r="AP1114" i="4"/>
  <c r="AP1270" i="4"/>
  <c r="AP565" i="4"/>
  <c r="AP338" i="4"/>
  <c r="AP405" i="4"/>
  <c r="AP674" i="4"/>
  <c r="AP212" i="4"/>
  <c r="AP1153" i="4"/>
  <c r="AP1300" i="4"/>
  <c r="AP39" i="4"/>
  <c r="AP1310" i="4"/>
  <c r="AP570" i="4"/>
  <c r="AP812" i="4"/>
  <c r="E812" i="4" s="1"/>
  <c r="I812" i="4" s="1"/>
  <c r="AP180" i="4"/>
  <c r="E180" i="4" s="1"/>
  <c r="I180" i="4" s="1"/>
  <c r="AP1371" i="4"/>
  <c r="AP1200" i="4"/>
  <c r="AP980" i="4"/>
  <c r="E980" i="4" s="1"/>
  <c r="I980" i="4" s="1"/>
  <c r="AP751" i="4"/>
  <c r="E751" i="4" s="1"/>
  <c r="I751" i="4" s="1"/>
  <c r="AP604" i="4"/>
  <c r="AP721" i="4"/>
  <c r="AP846" i="4"/>
  <c r="AP794" i="4"/>
  <c r="AP443" i="4"/>
  <c r="E443" i="4" s="1"/>
  <c r="I443" i="4" s="1"/>
  <c r="AP456" i="4"/>
  <c r="AP1043" i="4"/>
  <c r="AP27" i="4"/>
  <c r="E27" i="4" s="1"/>
  <c r="I27" i="4" s="1"/>
  <c r="AP223" i="4"/>
  <c r="AP619" i="4"/>
  <c r="AP797" i="4"/>
  <c r="AP422" i="4"/>
  <c r="E422" i="4" s="1"/>
  <c r="I422" i="4" s="1"/>
  <c r="AP1144" i="4"/>
  <c r="AP875" i="4"/>
  <c r="AP217" i="4"/>
  <c r="AP1322" i="4"/>
  <c r="AP324" i="4"/>
  <c r="AP1189" i="4"/>
  <c r="E1189" i="4" s="1"/>
  <c r="I1189" i="4" s="1"/>
  <c r="AP315" i="4"/>
  <c r="E315" i="4" s="1"/>
  <c r="I315" i="4" s="1"/>
  <c r="AP1327" i="4"/>
  <c r="AP1491" i="4"/>
  <c r="AP233" i="4"/>
  <c r="AP176" i="4"/>
  <c r="AP426" i="4"/>
  <c r="AP1019" i="4"/>
  <c r="AP367" i="4"/>
  <c r="AP1796" i="4"/>
  <c r="AP725" i="4"/>
  <c r="AP1193" i="4"/>
  <c r="AP294" i="4"/>
  <c r="AP53" i="4"/>
  <c r="E53" i="4" s="1"/>
  <c r="I53" i="4" s="1"/>
  <c r="AP744" i="4"/>
  <c r="E744" i="4" s="1"/>
  <c r="I744" i="4" s="1"/>
  <c r="AP420" i="4"/>
  <c r="AP598" i="4"/>
  <c r="AP919" i="4"/>
  <c r="AP1024" i="4"/>
  <c r="E1024" i="4" s="1"/>
  <c r="I1024" i="4" s="1"/>
  <c r="AP216" i="4"/>
  <c r="AP707" i="4"/>
  <c r="AP924" i="4"/>
  <c r="AP1525" i="4"/>
  <c r="AP400" i="4"/>
  <c r="AP838" i="4"/>
  <c r="AP814" i="4"/>
  <c r="AP910" i="4"/>
  <c r="E910" i="4" s="1"/>
  <c r="I910" i="4" s="1"/>
  <c r="AP79" i="4"/>
  <c r="AP541" i="4"/>
  <c r="E541" i="4" s="1"/>
  <c r="I541" i="4" s="1"/>
  <c r="AP1231" i="4"/>
  <c r="AP134" i="4"/>
  <c r="E134" i="4" s="1"/>
  <c r="I134" i="4" s="1"/>
  <c r="AP758" i="4"/>
  <c r="AP1384" i="4"/>
  <c r="AP1033" i="4"/>
  <c r="AP86" i="4"/>
  <c r="E86" i="4" s="1"/>
  <c r="I86" i="4" s="1"/>
  <c r="AP78" i="4"/>
  <c r="AP72" i="4"/>
  <c r="AP392" i="4"/>
  <c r="AP34" i="4"/>
  <c r="E34" i="4" s="1"/>
  <c r="I34" i="4" s="1"/>
  <c r="AP677" i="4"/>
  <c r="AP551" i="4"/>
  <c r="AP1466" i="4"/>
  <c r="AP292" i="4"/>
  <c r="AP239" i="4"/>
  <c r="AP1364" i="4"/>
  <c r="AP1081" i="4"/>
  <c r="E1081" i="4" s="1"/>
  <c r="I1081" i="4" s="1"/>
  <c r="AP397" i="4"/>
  <c r="E397" i="4" s="1"/>
  <c r="I397" i="4" s="1"/>
  <c r="AP987" i="4"/>
  <c r="AP638" i="4"/>
  <c r="AP1502" i="4"/>
  <c r="AP391" i="4"/>
  <c r="E391" i="4" s="1"/>
  <c r="I391" i="4" s="1"/>
  <c r="AP902" i="4"/>
  <c r="AP983" i="4"/>
  <c r="AP214" i="4"/>
  <c r="AP703" i="4"/>
  <c r="E703" i="4" s="1"/>
  <c r="I703" i="4" s="1"/>
  <c r="AP488" i="4"/>
  <c r="AP1150" i="4"/>
  <c r="AP372" i="4"/>
  <c r="AP1268" i="4"/>
  <c r="AP1986" i="4"/>
  <c r="AP252" i="4"/>
  <c r="AP698" i="4"/>
  <c r="E698" i="4" s="1"/>
  <c r="I698" i="4" s="1"/>
  <c r="AP1395" i="4"/>
  <c r="AP1297" i="4"/>
  <c r="AP631" i="4"/>
  <c r="AP1992" i="4"/>
  <c r="AP237" i="4"/>
  <c r="AP270" i="4"/>
  <c r="AP596" i="4"/>
  <c r="AP225" i="4"/>
  <c r="AP701" i="4"/>
  <c r="E701" i="4" s="1"/>
  <c r="I701" i="4" s="1"/>
  <c r="AP468" i="4"/>
  <c r="AP1441" i="4"/>
  <c r="E1441" i="4" s="1"/>
  <c r="I1441" i="4" s="1"/>
  <c r="AP804" i="4"/>
  <c r="AP1211" i="4"/>
  <c r="AP706" i="4"/>
  <c r="E706" i="4" s="1"/>
  <c r="I706" i="4" s="1"/>
  <c r="AP710" i="4"/>
  <c r="E710" i="4" s="1"/>
  <c r="I710" i="4" s="1"/>
  <c r="AP5" i="4"/>
  <c r="E5" i="4" s="1"/>
  <c r="I5" i="4" s="1"/>
  <c r="AP9" i="4"/>
  <c r="AP12" i="4"/>
  <c r="E12" i="4" s="1"/>
  <c r="I12" i="4" s="1"/>
  <c r="AP11" i="4"/>
  <c r="E11" i="4" s="1"/>
  <c r="I11" i="4" s="1"/>
  <c r="AP8" i="4"/>
  <c r="AP6" i="4"/>
  <c r="AP7" i="4"/>
  <c r="E7" i="4" s="1"/>
  <c r="I7" i="4" s="1"/>
  <c r="E1433" i="4"/>
  <c r="I1433" i="4" s="1"/>
  <c r="E1198" i="4"/>
  <c r="I1198" i="4" s="1"/>
  <c r="E921" i="4"/>
  <c r="I921" i="4" s="1"/>
  <c r="E625" i="4"/>
  <c r="I625" i="4" s="1"/>
  <c r="E559" i="4"/>
  <c r="I559" i="4" s="1"/>
  <c r="E1708" i="4"/>
  <c r="I1708" i="4" s="1"/>
  <c r="E383" i="4"/>
  <c r="I383" i="4" s="1"/>
  <c r="E1480" i="4"/>
  <c r="I1480" i="4" s="1"/>
  <c r="E485" i="4"/>
  <c r="I485" i="4" s="1"/>
  <c r="E1825" i="4"/>
  <c r="I1825" i="4" s="1"/>
  <c r="E345" i="4"/>
  <c r="I345" i="4" s="1"/>
  <c r="E1779" i="4"/>
  <c r="I1779" i="4" s="1"/>
  <c r="E25" i="4"/>
  <c r="I25" i="4" s="1"/>
  <c r="E1949" i="4"/>
  <c r="I1949" i="4" s="1"/>
  <c r="E717" i="4"/>
  <c r="I717" i="4" s="1"/>
  <c r="E1247" i="4"/>
  <c r="I1247" i="4" s="1"/>
  <c r="E845" i="4"/>
  <c r="I845" i="4" s="1"/>
  <c r="E1911" i="4"/>
  <c r="I1911" i="4" s="1"/>
  <c r="E365" i="4"/>
  <c r="I365" i="4" s="1"/>
  <c r="E911" i="4"/>
  <c r="I911" i="4" s="1"/>
  <c r="E1714" i="4"/>
  <c r="I1714" i="4" s="1"/>
  <c r="E949" i="4"/>
  <c r="I949" i="4" s="1"/>
  <c r="E1516" i="4"/>
  <c r="I1516" i="4" s="1"/>
  <c r="E748" i="4"/>
  <c r="I748" i="4" s="1"/>
  <c r="E407" i="4"/>
  <c r="I407" i="4" s="1"/>
  <c r="E1690" i="4"/>
  <c r="I1690" i="4" s="1"/>
  <c r="E1888" i="4"/>
  <c r="I1888" i="4" s="1"/>
  <c r="E993" i="4"/>
  <c r="I993" i="4" s="1"/>
  <c r="E1595" i="4"/>
  <c r="I1595" i="4" s="1"/>
  <c r="E1210" i="4"/>
  <c r="I1210" i="4" s="1"/>
  <c r="E899" i="4"/>
  <c r="I899" i="4" s="1"/>
  <c r="E1571" i="4"/>
  <c r="I1571" i="4" s="1"/>
  <c r="E1724" i="4"/>
  <c r="I1724" i="4" s="1"/>
  <c r="E613" i="4"/>
  <c r="I613" i="4" s="1"/>
  <c r="E1733" i="4"/>
  <c r="I1733" i="4" s="1"/>
  <c r="E667" i="4"/>
  <c r="I667" i="4" s="1"/>
  <c r="E1090" i="4"/>
  <c r="I1090" i="4" s="1"/>
  <c r="E241" i="4"/>
  <c r="I241" i="4" s="1"/>
  <c r="E1881" i="4"/>
  <c r="I1881" i="4" s="1"/>
  <c r="E1065" i="4"/>
  <c r="I1065" i="4" s="1"/>
  <c r="E571" i="4"/>
  <c r="I571" i="4" s="1"/>
  <c r="E197" i="4"/>
  <c r="I197" i="4" s="1"/>
  <c r="E860" i="4"/>
  <c r="I860" i="4" s="1"/>
  <c r="E755" i="4"/>
  <c r="I755" i="4" s="1"/>
  <c r="E712" i="4"/>
  <c r="I712" i="4" s="1"/>
  <c r="E1573" i="4"/>
  <c r="I1573" i="4" s="1"/>
  <c r="E1295" i="4"/>
  <c r="I1295" i="4" s="1"/>
  <c r="E1756" i="4"/>
  <c r="I1756" i="4" s="1"/>
  <c r="E1927" i="4"/>
  <c r="I1927" i="4" s="1"/>
  <c r="E1213" i="4"/>
  <c r="I1213" i="4" s="1"/>
  <c r="E501" i="4"/>
  <c r="I501" i="4" s="1"/>
  <c r="E508" i="4"/>
  <c r="I508" i="4" s="1"/>
  <c r="E1343" i="4"/>
  <c r="I1343" i="4" s="1"/>
  <c r="E666" i="4"/>
  <c r="I666" i="4" s="1"/>
  <c r="E1488" i="4"/>
  <c r="I1488" i="4" s="1"/>
  <c r="E1699" i="4"/>
  <c r="I1699" i="4" s="1"/>
  <c r="E1787" i="4"/>
  <c r="I1787" i="4" s="1"/>
  <c r="E99" i="4"/>
  <c r="I99" i="4" s="1"/>
  <c r="E1344" i="4"/>
  <c r="I1344" i="4" s="1"/>
  <c r="E1896" i="4"/>
  <c r="I1896" i="4" s="1"/>
  <c r="E1123" i="4"/>
  <c r="I1123" i="4" s="1"/>
  <c r="E750" i="4"/>
  <c r="I750" i="4" s="1"/>
  <c r="E1899" i="4"/>
  <c r="I1899" i="4" s="1"/>
  <c r="E352" i="4"/>
  <c r="I352" i="4" s="1"/>
  <c r="E1412" i="4"/>
  <c r="I1412" i="4" s="1"/>
  <c r="E1403" i="4"/>
  <c r="I1403" i="4" s="1"/>
  <c r="E731" i="4"/>
  <c r="I731" i="4" s="1"/>
  <c r="E1518" i="4"/>
  <c r="I1518" i="4" s="1"/>
  <c r="E250" i="4"/>
  <c r="I250" i="4" s="1"/>
  <c r="E65" i="4"/>
  <c r="I65" i="4" s="1"/>
  <c r="E437" i="4"/>
  <c r="I437" i="4" s="1"/>
  <c r="E399" i="4"/>
  <c r="I399" i="4" s="1"/>
  <c r="E1503" i="4"/>
  <c r="I1503" i="4" s="1"/>
  <c r="E700" i="4"/>
  <c r="I700" i="4" s="1"/>
  <c r="E775" i="4"/>
  <c r="I775" i="4" s="1"/>
  <c r="E1754" i="4"/>
  <c r="I1754" i="4" s="1"/>
  <c r="E1575" i="4"/>
  <c r="I1575" i="4" s="1"/>
  <c r="E429" i="4"/>
  <c r="I429" i="4" s="1"/>
  <c r="E676" i="4"/>
  <c r="I676" i="4" s="1"/>
  <c r="E1565" i="4"/>
  <c r="I1565" i="4" s="1"/>
  <c r="E1566" i="4"/>
  <c r="I1566" i="4" s="1"/>
  <c r="E91" i="4"/>
  <c r="I91" i="4" s="1"/>
  <c r="E630" i="4"/>
  <c r="I630" i="4" s="1"/>
  <c r="E1967" i="4"/>
  <c r="I1967" i="4" s="1"/>
  <c r="E1415" i="4"/>
  <c r="I1415" i="4" s="1"/>
  <c r="E621" i="4"/>
  <c r="I621" i="4" s="1"/>
  <c r="E1924" i="4"/>
  <c r="I1924" i="4" s="1"/>
  <c r="E1579" i="4"/>
  <c r="I1579" i="4" s="1"/>
  <c r="E511" i="4"/>
  <c r="I511" i="4" s="1"/>
  <c r="E1532" i="4"/>
  <c r="I1532" i="4" s="1"/>
  <c r="E943" i="4"/>
  <c r="I943" i="4" s="1"/>
  <c r="E37" i="4"/>
  <c r="I37" i="4" s="1"/>
  <c r="E310" i="4"/>
  <c r="I310" i="4" s="1"/>
  <c r="E815" i="4"/>
  <c r="I815" i="4" s="1"/>
  <c r="E1398" i="4"/>
  <c r="I1398" i="4" s="1"/>
  <c r="E381" i="4"/>
  <c r="I381" i="4" s="1"/>
  <c r="E514" i="4"/>
  <c r="I514" i="4" s="1"/>
  <c r="E1946" i="4"/>
  <c r="I1946" i="4" s="1"/>
  <c r="E648" i="4"/>
  <c r="I648" i="4" s="1"/>
  <c r="E946" i="4"/>
  <c r="I946" i="4" s="1"/>
  <c r="E985" i="4"/>
  <c r="I985" i="4" s="1"/>
  <c r="E1978" i="4"/>
  <c r="I1978" i="4" s="1"/>
  <c r="E1900" i="4"/>
  <c r="I1900" i="4" s="1"/>
  <c r="E870" i="4"/>
  <c r="I870" i="4" s="1"/>
  <c r="E1703" i="4"/>
  <c r="I1703" i="4" s="1"/>
  <c r="E1584" i="4"/>
  <c r="I1584" i="4" s="1"/>
  <c r="E1637" i="4"/>
  <c r="I1637" i="4" s="1"/>
  <c r="E954" i="4"/>
  <c r="I954" i="4" s="1"/>
  <c r="E1626" i="4"/>
  <c r="I1626" i="4" s="1"/>
  <c r="E632" i="4"/>
  <c r="I632" i="4" s="1"/>
  <c r="E1139" i="4"/>
  <c r="I1139" i="4" s="1"/>
  <c r="E896" i="4"/>
  <c r="I896" i="4" s="1"/>
  <c r="E434" i="4"/>
  <c r="I434" i="4" s="1"/>
  <c r="E200" i="4"/>
  <c r="I200" i="4" s="1"/>
  <c r="E1961" i="4"/>
  <c r="I1961" i="4" s="1"/>
  <c r="E1852" i="4"/>
  <c r="I1852" i="4" s="1"/>
  <c r="E1945" i="4"/>
  <c r="I1945" i="4" s="1"/>
  <c r="E1000" i="4"/>
  <c r="I1000" i="4" s="1"/>
  <c r="E1702" i="4"/>
  <c r="I1702" i="4" s="1"/>
  <c r="E1718" i="4"/>
  <c r="I1718" i="4" s="1"/>
  <c r="E978" i="4"/>
  <c r="I978" i="4" s="1"/>
  <c r="E1970" i="4"/>
  <c r="I1970" i="4" s="1"/>
  <c r="E249" i="4"/>
  <c r="I249" i="4" s="1"/>
  <c r="E1485" i="4"/>
  <c r="I1485" i="4" s="1"/>
  <c r="E1809" i="4"/>
  <c r="I1809" i="4" s="1"/>
  <c r="E961" i="4"/>
  <c r="I961" i="4" s="1"/>
  <c r="E1444" i="4"/>
  <c r="I1444" i="4" s="1"/>
  <c r="E927" i="4"/>
  <c r="I927" i="4" s="1"/>
  <c r="E1833" i="4"/>
  <c r="I1833" i="4" s="1"/>
  <c r="E547" i="4"/>
  <c r="I547" i="4" s="1"/>
  <c r="E1686" i="4"/>
  <c r="I1686" i="4" s="1"/>
  <c r="E783" i="4"/>
  <c r="I783" i="4" s="1"/>
  <c r="E1673" i="4"/>
  <c r="I1673" i="4" s="1"/>
  <c r="E1620" i="4"/>
  <c r="I1620" i="4" s="1"/>
  <c r="E1582" i="4"/>
  <c r="I1582" i="4" s="1"/>
  <c r="E1855" i="4"/>
  <c r="I1855" i="4" s="1"/>
  <c r="E129" i="4"/>
  <c r="I129" i="4" s="1"/>
  <c r="E1060" i="4"/>
  <c r="I1060" i="4" s="1"/>
  <c r="E1048" i="4"/>
  <c r="I1048" i="4" s="1"/>
  <c r="E1045" i="4"/>
  <c r="I1045" i="4" s="1"/>
  <c r="E1424" i="4"/>
  <c r="I1424" i="4" s="1"/>
  <c r="E1439" i="4"/>
  <c r="I1439" i="4" s="1"/>
  <c r="E691" i="4"/>
  <c r="I691" i="4" s="1"/>
  <c r="E474" i="4"/>
  <c r="I474" i="4" s="1"/>
  <c r="E594" i="4"/>
  <c r="I594" i="4" s="1"/>
  <c r="E563" i="4"/>
  <c r="I563" i="4" s="1"/>
  <c r="E1827" i="4"/>
  <c r="I1827" i="4" s="1"/>
  <c r="E178" i="4"/>
  <c r="I178" i="4" s="1"/>
  <c r="E888" i="4"/>
  <c r="I888" i="4" s="1"/>
  <c r="E1742" i="4"/>
  <c r="I1742" i="4" s="1"/>
  <c r="E1383" i="4"/>
  <c r="I1383" i="4" s="1"/>
  <c r="E1997" i="4"/>
  <c r="I1997" i="4" s="1"/>
  <c r="E651" i="4"/>
  <c r="I651" i="4" s="1"/>
  <c r="E615" i="4"/>
  <c r="I615" i="4" s="1"/>
  <c r="E1864" i="4"/>
  <c r="I1864" i="4" s="1"/>
  <c r="E455" i="4"/>
  <c r="I455" i="4" s="1"/>
  <c r="E1748" i="4"/>
  <c r="I1748" i="4" s="1"/>
  <c r="E457" i="4"/>
  <c r="I457" i="4" s="1"/>
  <c r="E1463" i="4"/>
  <c r="I1463" i="4" s="1"/>
  <c r="E1447" i="4"/>
  <c r="I1447" i="4" s="1"/>
  <c r="E577" i="4"/>
  <c r="I577" i="4" s="1"/>
  <c r="E1202" i="4"/>
  <c r="I1202" i="4" s="1"/>
  <c r="E1743" i="4"/>
  <c r="I1743" i="4" s="1"/>
  <c r="E447" i="4"/>
  <c r="I447" i="4" s="1"/>
  <c r="E1015" i="4"/>
  <c r="I1015" i="4" s="1"/>
  <c r="E823" i="4"/>
  <c r="I823" i="4" s="1"/>
  <c r="E52" i="4"/>
  <c r="I52" i="4" s="1"/>
  <c r="E436" i="4"/>
  <c r="I436" i="4" s="1"/>
  <c r="E281" i="4"/>
  <c r="I281" i="4" s="1"/>
  <c r="E1783" i="4"/>
  <c r="I1783" i="4" s="1"/>
  <c r="E923" i="4"/>
  <c r="I923" i="4" s="1"/>
  <c r="E1755" i="4"/>
  <c r="I1755" i="4" s="1"/>
  <c r="E711" i="4"/>
  <c r="I711" i="4" s="1"/>
  <c r="E822" i="4"/>
  <c r="I822" i="4" s="1"/>
  <c r="E1070" i="4"/>
  <c r="I1070" i="4" s="1"/>
  <c r="E840" i="4"/>
  <c r="I840" i="4" s="1"/>
  <c r="E1805" i="4"/>
  <c r="I1805" i="4" s="1"/>
  <c r="E974" i="4"/>
  <c r="I974" i="4" s="1"/>
  <c r="E1066" i="4"/>
  <c r="I1066" i="4" s="1"/>
  <c r="E816" i="4"/>
  <c r="I816" i="4" s="1"/>
  <c r="E929" i="4"/>
  <c r="I929" i="4" s="1"/>
  <c r="E1715" i="4"/>
  <c r="I1715" i="4" s="1"/>
  <c r="E263" i="4"/>
  <c r="I263" i="4" s="1"/>
  <c r="E612" i="4"/>
  <c r="I612" i="4" s="1"/>
  <c r="E187" i="4"/>
  <c r="I187" i="4" s="1"/>
  <c r="E824" i="4"/>
  <c r="I824" i="4" s="1"/>
  <c r="E1128" i="4"/>
  <c r="I1128" i="4" s="1"/>
  <c r="E1624" i="4"/>
  <c r="I1624" i="4" s="1"/>
  <c r="E1635" i="4"/>
  <c r="I1635" i="4" s="1"/>
  <c r="E438" i="4"/>
  <c r="I438" i="4" s="1"/>
  <c r="E1445" i="4"/>
  <c r="I1445" i="4" s="1"/>
  <c r="E1910" i="4"/>
  <c r="I1910" i="4" s="1"/>
  <c r="E1570" i="4"/>
  <c r="I1570" i="4" s="1"/>
  <c r="E442" i="4"/>
  <c r="I442" i="4" s="1"/>
  <c r="E780" i="4"/>
  <c r="I780" i="4" s="1"/>
  <c r="E1057" i="4"/>
  <c r="I1057" i="4" s="1"/>
  <c r="E1386" i="4"/>
  <c r="I1386" i="4" s="1"/>
  <c r="E1685" i="4"/>
  <c r="I1685" i="4" s="1"/>
  <c r="E743" i="4"/>
  <c r="I743" i="4" s="1"/>
  <c r="E1381" i="4"/>
  <c r="I1381" i="4" s="1"/>
  <c r="E798" i="4"/>
  <c r="I798" i="4" s="1"/>
  <c r="E796" i="4"/>
  <c r="I796" i="4" s="1"/>
  <c r="E847" i="4"/>
  <c r="I847" i="4" s="1"/>
  <c r="E245" i="4"/>
  <c r="I245" i="4" s="1"/>
  <c r="E1028" i="4"/>
  <c r="I1028" i="4" s="1"/>
  <c r="E1641" i="4"/>
  <c r="I1641" i="4" s="1"/>
  <c r="E1468" i="4"/>
  <c r="I1468" i="4" s="1"/>
  <c r="E1129" i="4"/>
  <c r="I1129" i="4" s="1"/>
  <c r="E817" i="4"/>
  <c r="I817" i="4" s="1"/>
  <c r="E410" i="4"/>
  <c r="I410" i="4" s="1"/>
  <c r="E1820" i="4"/>
  <c r="I1820" i="4" s="1"/>
  <c r="E1227" i="4"/>
  <c r="I1227" i="4" s="1"/>
  <c r="E500" i="4"/>
  <c r="I500" i="4" s="1"/>
  <c r="E634" i="4"/>
  <c r="I634" i="4" s="1"/>
  <c r="E317" i="4"/>
  <c r="I317" i="4" s="1"/>
  <c r="E925" i="4"/>
  <c r="I925" i="4" s="1"/>
  <c r="E1995" i="4"/>
  <c r="I1995" i="4" s="1"/>
  <c r="E139" i="4"/>
  <c r="I139" i="4" s="1"/>
  <c r="E1877" i="4"/>
  <c r="I1877" i="4" s="1"/>
  <c r="E622" i="4"/>
  <c r="I622" i="4" s="1"/>
  <c r="E1472" i="4"/>
  <c r="I1472" i="4" s="1"/>
  <c r="E396" i="4"/>
  <c r="I396" i="4" s="1"/>
  <c r="E1777" i="4"/>
  <c r="I1777" i="4" s="1"/>
  <c r="E266" i="4"/>
  <c r="I266" i="4" s="1"/>
  <c r="E694" i="4"/>
  <c r="I694" i="4" s="1"/>
  <c r="E1493" i="4"/>
  <c r="I1493" i="4" s="1"/>
  <c r="E787" i="4"/>
  <c r="I787" i="4" s="1"/>
  <c r="E191" i="4"/>
  <c r="I191" i="4" s="1"/>
  <c r="E1874" i="4"/>
  <c r="I1874" i="4" s="1"/>
  <c r="E799" i="4"/>
  <c r="I799" i="4" s="1"/>
  <c r="E1757" i="4"/>
  <c r="I1757" i="4" s="1"/>
  <c r="E1537" i="4"/>
  <c r="I1537" i="4" s="1"/>
  <c r="E957" i="4"/>
  <c r="I957" i="4" s="1"/>
  <c r="E915" i="4"/>
  <c r="I915" i="4" s="1"/>
  <c r="E1458" i="4"/>
  <c r="I1458" i="4" s="1"/>
  <c r="E1771" i="4"/>
  <c r="I1771" i="4" s="1"/>
  <c r="E1904" i="4"/>
  <c r="I1904" i="4" s="1"/>
  <c r="E1362" i="4"/>
  <c r="I1362" i="4" s="1"/>
  <c r="E833" i="4"/>
  <c r="I833" i="4" s="1"/>
  <c r="E1642" i="4"/>
  <c r="I1642" i="4" s="1"/>
  <c r="E831" i="4"/>
  <c r="I831" i="4" s="1"/>
  <c r="E1110" i="4"/>
  <c r="I1110" i="4" s="1"/>
  <c r="E1132" i="4"/>
  <c r="I1132" i="4" s="1"/>
  <c r="E550" i="4"/>
  <c r="I550" i="4" s="1"/>
  <c r="E1529" i="4"/>
  <c r="I1529" i="4" s="1"/>
  <c r="E1819" i="4"/>
  <c r="I1819" i="4" s="1"/>
  <c r="E1175" i="4"/>
  <c r="I1175" i="4" s="1"/>
  <c r="E1679" i="4"/>
  <c r="I1679" i="4" s="1"/>
  <c r="E521" i="4"/>
  <c r="I521" i="4" s="1"/>
  <c r="E341" i="4"/>
  <c r="I341" i="4" s="1"/>
  <c r="E1120" i="4"/>
  <c r="I1120" i="4" s="1"/>
  <c r="E1009" i="4"/>
  <c r="I1009" i="4" s="1"/>
  <c r="E1560" i="4"/>
  <c r="I1560" i="4" s="1"/>
  <c r="E1517" i="4"/>
  <c r="I1517" i="4" s="1"/>
  <c r="E1629" i="4"/>
  <c r="I1629" i="4" s="1"/>
  <c r="E672" i="4"/>
  <c r="I672" i="4" s="1"/>
  <c r="E1940" i="4"/>
  <c r="I1940" i="4" s="1"/>
  <c r="E1337" i="4"/>
  <c r="I1337" i="4" s="1"/>
  <c r="E1666" i="4"/>
  <c r="I1666" i="4" s="1"/>
  <c r="E1553" i="4"/>
  <c r="I1553" i="4" s="1"/>
  <c r="E858" i="4"/>
  <c r="I858" i="4" s="1"/>
  <c r="E595" i="4"/>
  <c r="I595" i="4" s="1"/>
  <c r="E246" i="4"/>
  <c r="I246" i="4" s="1"/>
  <c r="E160" i="4"/>
  <c r="I160" i="4" s="1"/>
  <c r="E729" i="4"/>
  <c r="I729" i="4" s="1"/>
  <c r="E907" i="4"/>
  <c r="I907" i="4" s="1"/>
  <c r="E1866" i="4"/>
  <c r="I1866" i="4" s="1"/>
  <c r="E1983" i="4"/>
  <c r="I1983" i="4" s="1"/>
  <c r="E1509" i="4"/>
  <c r="I1509" i="4" s="1"/>
  <c r="E1709" i="4"/>
  <c r="I1709" i="4" s="1"/>
  <c r="E1556" i="4"/>
  <c r="I1556" i="4" s="1"/>
  <c r="E738" i="4"/>
  <c r="I738" i="4" s="1"/>
  <c r="E143" i="4"/>
  <c r="I143" i="4" s="1"/>
  <c r="E1025" i="4"/>
  <c r="I1025" i="4" s="1"/>
  <c r="E1113" i="4"/>
  <c r="I1113" i="4" s="1"/>
  <c r="E1157" i="4"/>
  <c r="I1157" i="4" s="1"/>
  <c r="E1539" i="4"/>
  <c r="I1539" i="4" s="1"/>
  <c r="E1277" i="4"/>
  <c r="I1277" i="4" s="1"/>
  <c r="E1490" i="4"/>
  <c r="I1490" i="4" s="1"/>
  <c r="E1759" i="4"/>
  <c r="I1759" i="4" s="1"/>
  <c r="E1627" i="4"/>
  <c r="I1627" i="4" s="1"/>
  <c r="E50" i="4"/>
  <c r="I50" i="4" s="1"/>
  <c r="E195" i="4"/>
  <c r="I195" i="4" s="1"/>
  <c r="E1947" i="4"/>
  <c r="I1947" i="4" s="1"/>
  <c r="E610" i="4"/>
  <c r="I610" i="4" s="1"/>
  <c r="E917" i="4"/>
  <c r="I917" i="4" s="1"/>
  <c r="E1378" i="4"/>
  <c r="I1378" i="4" s="1"/>
  <c r="E646" i="4"/>
  <c r="I646" i="4" s="1"/>
  <c r="E1141" i="4"/>
  <c r="I1141" i="4" s="1"/>
  <c r="E1934" i="4"/>
  <c r="I1934" i="4" s="1"/>
  <c r="E1644" i="4"/>
  <c r="I1644" i="4" s="1"/>
  <c r="E1302" i="4"/>
  <c r="I1302" i="4" s="1"/>
  <c r="E361" i="4"/>
  <c r="I361" i="4" s="1"/>
  <c r="E544" i="4"/>
  <c r="I544" i="4" s="1"/>
  <c r="E807" i="4"/>
  <c r="I807" i="4" s="1"/>
  <c r="E131" i="4"/>
  <c r="I131" i="4" s="1"/>
  <c r="E525" i="4"/>
  <c r="I525" i="4" s="1"/>
  <c r="E1650" i="4"/>
  <c r="I1650" i="4" s="1"/>
  <c r="E578" i="4"/>
  <c r="I578" i="4" s="1"/>
  <c r="E1774" i="4"/>
  <c r="I1774" i="4" s="1"/>
  <c r="E1489" i="4"/>
  <c r="I1489" i="4" s="1"/>
  <c r="E1919" i="4"/>
  <c r="I1919" i="4" s="1"/>
  <c r="E850" i="4"/>
  <c r="I850" i="4" s="1"/>
  <c r="E1628" i="4"/>
  <c r="I1628" i="4" s="1"/>
  <c r="E1609" i="4"/>
  <c r="I1609" i="4" s="1"/>
  <c r="E1660" i="4"/>
  <c r="I1660" i="4" s="1"/>
  <c r="E431" i="4"/>
  <c r="I431" i="4" s="1"/>
  <c r="E991" i="4"/>
  <c r="I991" i="4" s="1"/>
  <c r="E849" i="4"/>
  <c r="I849" i="4" s="1"/>
  <c r="E1286" i="4"/>
  <c r="I1286" i="4" s="1"/>
  <c r="E1267" i="4"/>
  <c r="I1267" i="4" s="1"/>
  <c r="E549" i="4"/>
  <c r="I549" i="4" s="1"/>
  <c r="E1747" i="4"/>
  <c r="I1747" i="4" s="1"/>
  <c r="E351" i="4"/>
  <c r="I351" i="4" s="1"/>
  <c r="E1148" i="4"/>
  <c r="I1148" i="4" s="1"/>
  <c r="E100" i="4"/>
  <c r="I100" i="4" s="1"/>
  <c r="E670" i="4"/>
  <c r="I670" i="4" s="1"/>
  <c r="E1689" i="4"/>
  <c r="I1689" i="4" s="1"/>
  <c r="E1257" i="4"/>
  <c r="I1257" i="4" s="1"/>
  <c r="E1030" i="4"/>
  <c r="I1030" i="4" s="1"/>
  <c r="E1829" i="4"/>
  <c r="I1829" i="4" s="1"/>
  <c r="E1568" i="4"/>
  <c r="I1568" i="4" s="1"/>
  <c r="E67" i="4"/>
  <c r="I67" i="4" s="1"/>
  <c r="E887" i="4"/>
  <c r="I887" i="4" s="1"/>
  <c r="E1115" i="4"/>
  <c r="I1115" i="4" s="1"/>
  <c r="E539" i="4"/>
  <c r="I539" i="4" s="1"/>
  <c r="E1664" i="4"/>
  <c r="I1664" i="4" s="1"/>
  <c r="E502" i="4"/>
  <c r="I502" i="4" s="1"/>
  <c r="E97" i="4"/>
  <c r="I97" i="4" s="1"/>
  <c r="E745" i="4"/>
  <c r="I745" i="4" s="1"/>
  <c r="E898" i="4"/>
  <c r="I898" i="4" s="1"/>
  <c r="E1706" i="4"/>
  <c r="I1706" i="4" s="1"/>
  <c r="E952" i="4"/>
  <c r="I952" i="4" s="1"/>
  <c r="E1276" i="4"/>
  <c r="I1276" i="4" s="1"/>
  <c r="E1063" i="4"/>
  <c r="I1063" i="4" s="1"/>
  <c r="E1873" i="4"/>
  <c r="I1873" i="4" s="1"/>
  <c r="E1088" i="4"/>
  <c r="I1088" i="4" s="1"/>
  <c r="E662" i="4"/>
  <c r="I662" i="4" s="1"/>
  <c r="E1695" i="4"/>
  <c r="I1695" i="4" s="1"/>
  <c r="E836" i="4"/>
  <c r="I836" i="4" s="1"/>
  <c r="E1474" i="4"/>
  <c r="I1474" i="4" s="1"/>
  <c r="E1988" i="4"/>
  <c r="I1988" i="4" s="1"/>
  <c r="E1086" i="4"/>
  <c r="I1086" i="4" s="1"/>
  <c r="E388" i="4"/>
  <c r="I388" i="4" s="1"/>
  <c r="E1929" i="4"/>
  <c r="I1929" i="4" s="1"/>
  <c r="E1858" i="4"/>
  <c r="I1858" i="4" s="1"/>
  <c r="E287" i="4"/>
  <c r="I287" i="4" s="1"/>
  <c r="E1658" i="4"/>
  <c r="I1658" i="4" s="1"/>
  <c r="E1987" i="4"/>
  <c r="I1987" i="4" s="1"/>
  <c r="E1957" i="4"/>
  <c r="I1957" i="4" s="1"/>
  <c r="E633" i="4"/>
  <c r="I633" i="4" s="1"/>
  <c r="E495" i="4"/>
  <c r="I495" i="4" s="1"/>
  <c r="E144" i="4"/>
  <c r="I144" i="4" s="1"/>
  <c r="E490" i="4"/>
  <c r="I490" i="4" s="1"/>
  <c r="E1895" i="4"/>
  <c r="I1895" i="4" s="1"/>
  <c r="E1680" i="4"/>
  <c r="I1680" i="4" s="1"/>
  <c r="E424" i="4"/>
  <c r="I424" i="4" s="1"/>
  <c r="E1984" i="4"/>
  <c r="I1984" i="4" s="1"/>
  <c r="E936" i="4"/>
  <c r="I936" i="4" s="1"/>
  <c r="E1520" i="4"/>
  <c r="I1520" i="4" s="1"/>
  <c r="E628" i="4"/>
  <c r="I628" i="4" s="1"/>
  <c r="E1734" i="4"/>
  <c r="I1734" i="4" s="1"/>
  <c r="E669" i="4"/>
  <c r="I669" i="4" s="1"/>
  <c r="E423" i="4"/>
  <c r="I423" i="4" s="1"/>
  <c r="E243" i="4"/>
  <c r="I243" i="4" s="1"/>
  <c r="E1446" i="4"/>
  <c r="I1446" i="4" s="1"/>
  <c r="E1166" i="4"/>
  <c r="I1166" i="4" s="1"/>
  <c r="E311" i="4"/>
  <c r="I311" i="4" s="1"/>
  <c r="E1869" i="4"/>
  <c r="I1869" i="4" s="1"/>
  <c r="E1075" i="4"/>
  <c r="I1075" i="4" s="1"/>
  <c r="E1966" i="4"/>
  <c r="I1966" i="4" s="1"/>
  <c r="E1311" i="4"/>
  <c r="I1311" i="4" s="1"/>
  <c r="E737" i="4"/>
  <c r="I737" i="4" s="1"/>
  <c r="E1807" i="4"/>
  <c r="I1807" i="4" s="1"/>
  <c r="E1420" i="4"/>
  <c r="I1420" i="4" s="1"/>
  <c r="E1601" i="4"/>
  <c r="I1601" i="4" s="1"/>
  <c r="E1107" i="4"/>
  <c r="I1107" i="4" s="1"/>
  <c r="E1928" i="4"/>
  <c r="I1928" i="4" s="1"/>
  <c r="E454" i="4"/>
  <c r="I454" i="4" s="1"/>
  <c r="E1079" i="4"/>
  <c r="I1079" i="4" s="1"/>
  <c r="E661" i="4"/>
  <c r="I661" i="4" s="1"/>
  <c r="E519" i="4"/>
  <c r="I519" i="4" s="1"/>
  <c r="E1912" i="4"/>
  <c r="I1912" i="4" s="1"/>
  <c r="E15" i="4"/>
  <c r="I15" i="4" s="1"/>
  <c r="E1745" i="4"/>
  <c r="I1745" i="4" s="1"/>
  <c r="E579" i="4"/>
  <c r="I579" i="4" s="1"/>
  <c r="E742" i="4"/>
  <c r="I742" i="4" s="1"/>
  <c r="E1588" i="4"/>
  <c r="I1588" i="4" s="1"/>
  <c r="E1740" i="4"/>
  <c r="I1740" i="4" s="1"/>
  <c r="E76" i="4"/>
  <c r="I76" i="4" s="1"/>
  <c r="E538" i="4"/>
  <c r="I538" i="4" s="1"/>
  <c r="E1857" i="4"/>
  <c r="I1857" i="4" s="1"/>
  <c r="E1651" i="4"/>
  <c r="I1651" i="4" s="1"/>
  <c r="E480" i="4"/>
  <c r="I480" i="4" s="1"/>
  <c r="E752" i="4"/>
  <c r="I752" i="4" s="1"/>
  <c r="E1738" i="4"/>
  <c r="I1738" i="4" s="1"/>
  <c r="E673" i="4"/>
  <c r="I673" i="4" s="1"/>
  <c r="E1008" i="4"/>
  <c r="I1008" i="4" s="1"/>
  <c r="AO4" i="4"/>
  <c r="AP4" i="4" s="1"/>
  <c r="AO603" i="4"/>
  <c r="AP603" i="4" s="1"/>
  <c r="AO601" i="4"/>
  <c r="AP601" i="4" s="1"/>
  <c r="AO401" i="4"/>
  <c r="AP401" i="4" s="1"/>
  <c r="AO523" i="4"/>
  <c r="AP523" i="4" s="1"/>
  <c r="AO172" i="4"/>
  <c r="AP172" i="4" s="1"/>
  <c r="AO417" i="4"/>
  <c r="AP417" i="4" s="1"/>
  <c r="AO895" i="4"/>
  <c r="AP895" i="4" s="1"/>
  <c r="AO385" i="4"/>
  <c r="AP385" i="4" s="1"/>
  <c r="AO982" i="4"/>
  <c r="AP982" i="4" s="1"/>
  <c r="AO1054" i="4"/>
  <c r="AP1054" i="4" s="1"/>
  <c r="AO1688" i="4"/>
  <c r="AP1688" i="4" s="1"/>
  <c r="AO188" i="4"/>
  <c r="AP188" i="4" s="1"/>
  <c r="AO1729" i="4"/>
  <c r="AP1729" i="4" s="1"/>
  <c r="AO660" i="4"/>
  <c r="AP660" i="4" s="1"/>
  <c r="AO335" i="4"/>
  <c r="AP335" i="4" s="1"/>
  <c r="AO1828" i="4"/>
  <c r="AP1828" i="4" s="1"/>
  <c r="AO770" i="4"/>
  <c r="AP770" i="4" s="1"/>
  <c r="AO829" i="4"/>
  <c r="AP829" i="4" s="1"/>
  <c r="AO1974" i="4"/>
  <c r="AP1974" i="4" s="1"/>
  <c r="AO754" i="4"/>
  <c r="AP754" i="4" s="1"/>
  <c r="AO1902" i="4"/>
  <c r="AP1902" i="4" s="1"/>
  <c r="AO1278" i="4"/>
  <c r="AP1278" i="4" s="1"/>
  <c r="AO843" i="4"/>
  <c r="AP843" i="4" s="1"/>
  <c r="AO636" i="4"/>
  <c r="AP636" i="4" s="1"/>
  <c r="AO1750" i="4"/>
  <c r="AP1750" i="4" s="1"/>
  <c r="AO425" i="4"/>
  <c r="AP425" i="4" s="1"/>
  <c r="AO1880" i="4"/>
  <c r="AP1880" i="4" s="1"/>
  <c r="AO696" i="4"/>
  <c r="AP696" i="4" s="1"/>
  <c r="AO1230" i="4"/>
  <c r="AP1230" i="4" s="1"/>
  <c r="AO1246" i="4"/>
  <c r="AP1246" i="4" s="1"/>
  <c r="AO433" i="4"/>
  <c r="AP433" i="4" s="1"/>
  <c r="AO409" i="4"/>
  <c r="AP409" i="4" s="1"/>
  <c r="AO1281" i="4"/>
  <c r="AP1281" i="4" s="1"/>
  <c r="AO1449" i="4"/>
  <c r="AP1449" i="4" s="1"/>
  <c r="AO1357" i="4"/>
  <c r="AP1357" i="4" s="1"/>
  <c r="AO467" i="4"/>
  <c r="AP467" i="4" s="1"/>
  <c r="AO778" i="4"/>
  <c r="AP778" i="4" s="1"/>
  <c r="AO1981" i="4"/>
  <c r="AP1981" i="4" s="1"/>
  <c r="AO386" i="4"/>
  <c r="AP386" i="4" s="1"/>
  <c r="AO1234" i="4"/>
  <c r="AP1234" i="4" s="1"/>
  <c r="AO224" i="4"/>
  <c r="AP224" i="4" s="1"/>
  <c r="AO786" i="4"/>
  <c r="AP786" i="4" s="1"/>
  <c r="AO853" i="4"/>
  <c r="AP853" i="4" s="1"/>
  <c r="AO587" i="4"/>
  <c r="AP587" i="4" s="1"/>
  <c r="AO1860" i="4"/>
  <c r="AP1860" i="4" s="1"/>
  <c r="AO692" i="4"/>
  <c r="AP692" i="4" s="1"/>
  <c r="AO830" i="4"/>
  <c r="AP830" i="4" s="1"/>
  <c r="AO339" i="4"/>
  <c r="AP339" i="4" s="1"/>
  <c r="AO1656" i="4"/>
  <c r="AP1656" i="4" s="1"/>
  <c r="AO288" i="4"/>
  <c r="AP288" i="4" s="1"/>
  <c r="AO132" i="4"/>
  <c r="AP132" i="4" s="1"/>
  <c r="AO1304" i="4"/>
  <c r="AP1304" i="4" s="1"/>
  <c r="AO328" i="4"/>
  <c r="AP328" i="4" s="1"/>
  <c r="AO1612" i="4"/>
  <c r="AP1612" i="4" s="1"/>
  <c r="AO116" i="4"/>
  <c r="AP116" i="4" s="1"/>
  <c r="AO1059" i="4"/>
  <c r="AP1059" i="4" s="1"/>
  <c r="AO1005" i="4"/>
  <c r="AP1005" i="4" s="1"/>
  <c r="AO1655" i="4"/>
  <c r="AP1655" i="4" s="1"/>
  <c r="AO1965" i="4"/>
  <c r="AP1965" i="4" s="1"/>
  <c r="AO1598" i="4"/>
  <c r="AP1598" i="4" s="1"/>
  <c r="AO1721" i="4"/>
  <c r="AP1721" i="4" s="1"/>
  <c r="AO1333" i="4"/>
  <c r="AP1333" i="4" s="1"/>
  <c r="AO336" i="4"/>
  <c r="AP336" i="4" s="1"/>
  <c r="AO227" i="4"/>
  <c r="AP227" i="4" s="1"/>
  <c r="AO1672" i="4"/>
  <c r="AP1672" i="4" s="1"/>
  <c r="AO1726" i="4"/>
  <c r="AP1726" i="4" s="1"/>
  <c r="AO883" i="4"/>
  <c r="AP883" i="4" s="1"/>
  <c r="AO1342" i="4"/>
  <c r="AP1342" i="4" s="1"/>
  <c r="AO540" i="4"/>
  <c r="AP540" i="4" s="1"/>
  <c r="AO649" i="4"/>
  <c r="AP649" i="4" s="1"/>
  <c r="AO1640" i="4"/>
  <c r="AP1640" i="4" s="1"/>
  <c r="AO507" i="4"/>
  <c r="AP507" i="4" s="1"/>
  <c r="AO678" i="4"/>
  <c r="AP678" i="4" s="1"/>
  <c r="AO403" i="4"/>
  <c r="AP403" i="4" s="1"/>
  <c r="AO320" i="4"/>
  <c r="AP320" i="4" s="1"/>
  <c r="AO877" i="4"/>
  <c r="AP877" i="4" s="1"/>
  <c r="AO297" i="4"/>
  <c r="AP297" i="4" s="1"/>
  <c r="AO1704" i="4"/>
  <c r="AP1704" i="4" s="1"/>
  <c r="AF192" i="4"/>
  <c r="AG192" i="4" s="1"/>
  <c r="AF1042" i="4"/>
  <c r="AG1042" i="4" s="1"/>
  <c r="R1042" i="4"/>
  <c r="S1042" i="4" s="1"/>
  <c r="AF929" i="4"/>
  <c r="AG929" i="4" s="1"/>
  <c r="Z1060" i="4"/>
  <c r="AA1060" i="4" s="1"/>
  <c r="AF1937" i="4"/>
  <c r="AG1937" i="4" s="1"/>
  <c r="R1060" i="4"/>
  <c r="S1060" i="4" s="1"/>
  <c r="R841" i="4"/>
  <c r="S841" i="4" s="1"/>
  <c r="AF553" i="4"/>
  <c r="AG553" i="4" s="1"/>
  <c r="R626" i="4"/>
  <c r="S626" i="4" s="1"/>
  <c r="R192" i="4"/>
  <c r="S192" i="4" s="1"/>
  <c r="R929" i="4"/>
  <c r="S929" i="4" s="1"/>
  <c r="AF620" i="4"/>
  <c r="AG620" i="4" s="1"/>
  <c r="AF1755" i="4"/>
  <c r="AG1755" i="4" s="1"/>
  <c r="R1268" i="4"/>
  <c r="S1268" i="4" s="1"/>
  <c r="R1755" i="4"/>
  <c r="S1755" i="4" s="1"/>
  <c r="AF1268" i="4"/>
  <c r="AG1268" i="4" s="1"/>
  <c r="R725" i="4"/>
  <c r="S725" i="4" s="1"/>
  <c r="R1079" i="4"/>
  <c r="S1079" i="4" s="1"/>
  <c r="R851" i="4"/>
  <c r="S851" i="4" s="1"/>
  <c r="AF1101" i="4"/>
  <c r="AG1101" i="4" s="1"/>
  <c r="R281" i="4"/>
  <c r="S281" i="4" s="1"/>
  <c r="AF933" i="4"/>
  <c r="AG933" i="4" s="1"/>
  <c r="Z1536" i="4"/>
  <c r="AA1536" i="4" s="1"/>
  <c r="AF1034" i="4"/>
  <c r="AG1034" i="4" s="1"/>
  <c r="Z354" i="4"/>
  <c r="AA354" i="4" s="1"/>
  <c r="Z1019" i="4"/>
  <c r="AA1019" i="4" s="1"/>
  <c r="R1019" i="4"/>
  <c r="S1019" i="4" s="1"/>
  <c r="AF1082" i="4"/>
  <c r="AG1082" i="4" s="1"/>
  <c r="Z897" i="4"/>
  <c r="AA897" i="4" s="1"/>
  <c r="AF897" i="4"/>
  <c r="AG897" i="4" s="1"/>
  <c r="Z700" i="4"/>
  <c r="AA700" i="4" s="1"/>
  <c r="R700" i="4"/>
  <c r="S700" i="4" s="1"/>
  <c r="AF700" i="4"/>
  <c r="AG700" i="4" s="1"/>
  <c r="R1178" i="4"/>
  <c r="S1178" i="4" s="1"/>
  <c r="Z443" i="4"/>
  <c r="AA443" i="4" s="1"/>
  <c r="AF443" i="4"/>
  <c r="AG443" i="4" s="1"/>
  <c r="R443" i="4"/>
  <c r="S443" i="4" s="1"/>
  <c r="Z787" i="4"/>
  <c r="AA787" i="4" s="1"/>
  <c r="Z1290" i="4"/>
  <c r="AA1290" i="4" s="1"/>
  <c r="AF276" i="4"/>
  <c r="AG276" i="4" s="1"/>
  <c r="R833" i="4"/>
  <c r="S833" i="4" s="1"/>
  <c r="R834" i="4"/>
  <c r="S834" i="4" s="1"/>
  <c r="AF827" i="4"/>
  <c r="AG827" i="4" s="1"/>
  <c r="AF1002" i="4"/>
  <c r="AG1002" i="4" s="1"/>
  <c r="AF763" i="4"/>
  <c r="AG763" i="4" s="1"/>
  <c r="R865" i="4"/>
  <c r="S865" i="4" s="1"/>
  <c r="R1002" i="4"/>
  <c r="S1002" i="4" s="1"/>
  <c r="AF865" i="4"/>
  <c r="AG865" i="4" s="1"/>
  <c r="R1204" i="4"/>
  <c r="S1204" i="4" s="1"/>
  <c r="AF1204" i="4"/>
  <c r="AG1204" i="4" s="1"/>
  <c r="R1426" i="4"/>
  <c r="S1426" i="4" s="1"/>
  <c r="R1068" i="4"/>
  <c r="S1068" i="4" s="1"/>
  <c r="R1306" i="4"/>
  <c r="S1306" i="4" s="1"/>
  <c r="AF1426" i="4"/>
  <c r="AG1426" i="4" s="1"/>
  <c r="AF1306" i="4"/>
  <c r="AG1306" i="4" s="1"/>
  <c r="R388" i="4"/>
  <c r="S388" i="4" s="1"/>
  <c r="AF388" i="4"/>
  <c r="AG388" i="4" s="1"/>
  <c r="R1104" i="4"/>
  <c r="S1104" i="4" s="1"/>
  <c r="AF1104" i="4"/>
  <c r="AG1104" i="4" s="1"/>
  <c r="R645" i="4"/>
  <c r="S645" i="4" s="1"/>
  <c r="AF645" i="4"/>
  <c r="AG645" i="4" s="1"/>
  <c r="U29" i="4"/>
  <c r="W29" i="4" s="1"/>
  <c r="Y29" i="4" s="1"/>
  <c r="AC9" i="1"/>
  <c r="AB8" i="1"/>
  <c r="AC8" i="1"/>
  <c r="AB9" i="1"/>
  <c r="O29" i="4"/>
  <c r="AR29" i="4" s="1"/>
  <c r="W8" i="4"/>
  <c r="Y8" i="4" s="1"/>
  <c r="W9" i="4"/>
  <c r="Y9" i="4" s="1"/>
  <c r="AF1068" i="4" l="1"/>
  <c r="AG1068" i="4" s="1"/>
  <c r="Z543" i="4"/>
  <c r="AA543" i="4" s="1"/>
  <c r="R543" i="4"/>
  <c r="S543" i="4" s="1"/>
  <c r="R1101" i="4"/>
  <c r="S1101" i="4" s="1"/>
  <c r="AF1130" i="4"/>
  <c r="AG1130" i="4" s="1"/>
  <c r="AF423" i="4"/>
  <c r="AG423" i="4" s="1"/>
  <c r="R423" i="4"/>
  <c r="S423" i="4" s="1"/>
  <c r="Z1130" i="4"/>
  <c r="AA1130" i="4" s="1"/>
  <c r="E1078" i="4"/>
  <c r="I1078" i="4" s="1"/>
  <c r="E148" i="4"/>
  <c r="I148" i="4" s="1"/>
  <c r="E739" i="4"/>
  <c r="I739" i="4" s="1"/>
  <c r="E1080" i="4"/>
  <c r="I1080" i="4" s="1"/>
  <c r="AF648" i="4"/>
  <c r="AG648" i="4" s="1"/>
  <c r="E1525" i="4"/>
  <c r="I1525" i="4" s="1"/>
  <c r="E935" i="4"/>
  <c r="I935" i="4" s="1"/>
  <c r="E127" i="4"/>
  <c r="I127" i="4" s="1"/>
  <c r="E390" i="4"/>
  <c r="I390" i="4" s="1"/>
  <c r="AF1039" i="4"/>
  <c r="AG1039" i="4" s="1"/>
  <c r="Q1942" i="4"/>
  <c r="Z1942" i="4" s="1"/>
  <c r="AA1942" i="4" s="1"/>
  <c r="Q1895" i="4"/>
  <c r="AF1895" i="4" s="1"/>
  <c r="AG1895" i="4" s="1"/>
  <c r="E924" i="4"/>
  <c r="I924" i="4" s="1"/>
  <c r="E1550" i="4"/>
  <c r="I1550" i="4" s="1"/>
  <c r="E21" i="4"/>
  <c r="I21" i="4" s="1"/>
  <c r="E465" i="4"/>
  <c r="I465" i="4" s="1"/>
  <c r="E72" i="4"/>
  <c r="I72" i="4" s="1"/>
  <c r="E282" i="4"/>
  <c r="I282" i="4" s="1"/>
  <c r="E56" i="4"/>
  <c r="I56" i="4" s="1"/>
  <c r="E1052" i="4"/>
  <c r="I1052" i="4" s="1"/>
  <c r="E163" i="4"/>
  <c r="I163" i="4" s="1"/>
  <c r="E239" i="4"/>
  <c r="I239" i="4" s="1"/>
  <c r="E96" i="4"/>
  <c r="I96" i="4" s="1"/>
  <c r="Q57" i="4"/>
  <c r="R692" i="4"/>
  <c r="S692" i="4" s="1"/>
  <c r="R1209" i="4"/>
  <c r="S1209" i="4" s="1"/>
  <c r="AF568" i="4"/>
  <c r="AG568" i="4" s="1"/>
  <c r="Q147" i="4"/>
  <c r="Z147" i="4" s="1"/>
  <c r="AA147" i="4" s="1"/>
  <c r="Q1556" i="4"/>
  <c r="Q1795" i="4"/>
  <c r="Z1795" i="4" s="1"/>
  <c r="AA1795" i="4" s="1"/>
  <c r="Q96" i="4"/>
  <c r="Z96" i="4" s="1"/>
  <c r="AA96" i="4" s="1"/>
  <c r="Q148" i="4"/>
  <c r="Q1745" i="4"/>
  <c r="Q1829" i="4"/>
  <c r="Q1825" i="4"/>
  <c r="Z1825" i="4" s="1"/>
  <c r="AA1825" i="4" s="1"/>
  <c r="Q1680" i="4"/>
  <c r="Z1680" i="4" s="1"/>
  <c r="AA1680" i="4" s="1"/>
  <c r="Q1458" i="4"/>
  <c r="AF1458" i="4" s="1"/>
  <c r="AG1458" i="4" s="1"/>
  <c r="R121" i="4"/>
  <c r="S121" i="4" s="1"/>
  <c r="Q1819" i="4"/>
  <c r="Q399" i="4"/>
  <c r="AF399" i="4" s="1"/>
  <c r="AG399" i="4" s="1"/>
  <c r="Q1081" i="4"/>
  <c r="AF692" i="4"/>
  <c r="AG692" i="4" s="1"/>
  <c r="Q1295" i="4"/>
  <c r="Z1295" i="4" s="1"/>
  <c r="AA1295" i="4" s="1"/>
  <c r="Q731" i="4"/>
  <c r="Z731" i="4" s="1"/>
  <c r="AA731" i="4" s="1"/>
  <c r="Q391" i="4"/>
  <c r="Z391" i="4" s="1"/>
  <c r="AA391" i="4" s="1"/>
  <c r="AC1355" i="4"/>
  <c r="E1355" i="4" s="1"/>
  <c r="I1355" i="4" s="1"/>
  <c r="Q282" i="4"/>
  <c r="Q310" i="4"/>
  <c r="Z310" i="4" s="1"/>
  <c r="AA310" i="4" s="1"/>
  <c r="Q1743" i="4"/>
  <c r="R1743" i="4" s="1"/>
  <c r="S1743" i="4" s="1"/>
  <c r="Q1666" i="4"/>
  <c r="Q1858" i="4"/>
  <c r="Z1858" i="4" s="1"/>
  <c r="AA1858" i="4" s="1"/>
  <c r="Q1573" i="4"/>
  <c r="AF1573" i="4" s="1"/>
  <c r="AG1573" i="4" s="1"/>
  <c r="Q1912" i="4"/>
  <c r="AF1912" i="4" s="1"/>
  <c r="AG1912" i="4" s="1"/>
  <c r="Q1627" i="4"/>
  <c r="R1627" i="4" s="1"/>
  <c r="S1627" i="4" s="1"/>
  <c r="Q1529" i="4"/>
  <c r="Q368" i="4"/>
  <c r="Z368" i="4" s="1"/>
  <c r="AA368" i="4" s="1"/>
  <c r="Q335" i="4"/>
  <c r="Z335" i="4" s="1"/>
  <c r="AA335" i="4" s="1"/>
  <c r="Q1714" i="4"/>
  <c r="Q1771" i="4"/>
  <c r="Z1771" i="4" s="1"/>
  <c r="AA1771" i="4" s="1"/>
  <c r="Q1488" i="4"/>
  <c r="R1488" i="4" s="1"/>
  <c r="S1488" i="4" s="1"/>
  <c r="Q160" i="4"/>
  <c r="R160" i="4" s="1"/>
  <c r="S160" i="4" s="1"/>
  <c r="AF430" i="4"/>
  <c r="AG430" i="4" s="1"/>
  <c r="R430" i="4"/>
  <c r="S430" i="4" s="1"/>
  <c r="AF844" i="4"/>
  <c r="AG844" i="4" s="1"/>
  <c r="R844" i="4"/>
  <c r="S844" i="4" s="1"/>
  <c r="AC1124" i="4"/>
  <c r="E1124" i="4" s="1"/>
  <c r="I1124" i="4" s="1"/>
  <c r="AF833" i="4"/>
  <c r="AG833" i="4" s="1"/>
  <c r="Z281" i="4"/>
  <c r="AA281" i="4" s="1"/>
  <c r="E1150" i="4"/>
  <c r="I1150" i="4" s="1"/>
  <c r="E1336" i="4"/>
  <c r="I1336" i="4" s="1"/>
  <c r="E581" i="4"/>
  <c r="I581" i="4" s="1"/>
  <c r="E498" i="4"/>
  <c r="I498" i="4" s="1"/>
  <c r="E937" i="4"/>
  <c r="I937" i="4" s="1"/>
  <c r="E857" i="4"/>
  <c r="I857" i="4" s="1"/>
  <c r="Q1249" i="4"/>
  <c r="Q829" i="4"/>
  <c r="Z829" i="4" s="1"/>
  <c r="AA829" i="4" s="1"/>
  <c r="Q132" i="4"/>
  <c r="Z132" i="4" s="1"/>
  <c r="AA132" i="4" s="1"/>
  <c r="AC505" i="4"/>
  <c r="E505" i="4" s="1"/>
  <c r="I505" i="4" s="1"/>
  <c r="AC844" i="4"/>
  <c r="E844" i="4" s="1"/>
  <c r="I844" i="4" s="1"/>
  <c r="R827" i="4"/>
  <c r="S827" i="4" s="1"/>
  <c r="E1019" i="4"/>
  <c r="I1019" i="4" s="1"/>
  <c r="E223" i="4"/>
  <c r="I223" i="4" s="1"/>
  <c r="E565" i="4"/>
  <c r="I565" i="4" s="1"/>
  <c r="E368" i="4"/>
  <c r="I368" i="4" s="1"/>
  <c r="E620" i="4"/>
  <c r="I620" i="4" s="1"/>
  <c r="E1096" i="4"/>
  <c r="I1096" i="4" s="1"/>
  <c r="Q58" i="4"/>
  <c r="Q686" i="4"/>
  <c r="Z686" i="4" s="1"/>
  <c r="AA686" i="4" s="1"/>
  <c r="Q1196" i="4"/>
  <c r="R1196" i="4" s="1"/>
  <c r="S1196" i="4" s="1"/>
  <c r="Q201" i="4"/>
  <c r="Z201" i="4" s="1"/>
  <c r="AA201" i="4" s="1"/>
  <c r="Q249" i="4"/>
  <c r="Z249" i="4" s="1"/>
  <c r="AA249" i="4" s="1"/>
  <c r="Q82" i="4"/>
  <c r="Z82" i="4" s="1"/>
  <c r="AA82" i="4" s="1"/>
  <c r="R853" i="4"/>
  <c r="S853" i="4" s="1"/>
  <c r="AF584" i="4"/>
  <c r="AG584" i="4" s="1"/>
  <c r="E1920" i="4"/>
  <c r="I1920" i="4" s="1"/>
  <c r="E1155" i="4"/>
  <c r="I1155" i="4" s="1"/>
  <c r="E1119" i="4"/>
  <c r="I1119" i="4" s="1"/>
  <c r="E761" i="4"/>
  <c r="I761" i="4" s="1"/>
  <c r="E1004" i="4"/>
  <c r="I1004" i="4" s="1"/>
  <c r="E1162" i="4"/>
  <c r="I1162" i="4" s="1"/>
  <c r="E1552" i="4"/>
  <c r="I1552" i="4" s="1"/>
  <c r="Q1366" i="4"/>
  <c r="Z1366" i="4" s="1"/>
  <c r="AA1366" i="4" s="1"/>
  <c r="Q1365" i="4"/>
  <c r="Q642" i="4"/>
  <c r="Q685" i="4"/>
  <c r="R685" i="4" s="1"/>
  <c r="S685" i="4" s="1"/>
  <c r="AC430" i="4"/>
  <c r="E430" i="4" s="1"/>
  <c r="I430" i="4" s="1"/>
  <c r="AF725" i="4"/>
  <c r="AG725" i="4" s="1"/>
  <c r="E983" i="4"/>
  <c r="I983" i="4" s="1"/>
  <c r="E362" i="4"/>
  <c r="I362" i="4" s="1"/>
  <c r="Q1508" i="4"/>
  <c r="R1508" i="4" s="1"/>
  <c r="S1508" i="4" s="1"/>
  <c r="Q1045" i="4"/>
  <c r="AC769" i="4"/>
  <c r="E769" i="4" s="1"/>
  <c r="I769" i="4" s="1"/>
  <c r="R584" i="4"/>
  <c r="S584" i="4" s="1"/>
  <c r="E453" i="4"/>
  <c r="I453" i="4" s="1"/>
  <c r="E440" i="4"/>
  <c r="I440" i="4" s="1"/>
  <c r="E1347" i="4"/>
  <c r="I1347" i="4" s="1"/>
  <c r="Q1526" i="4"/>
  <c r="Z1526" i="4" s="1"/>
  <c r="AA1526" i="4" s="1"/>
  <c r="Q458" i="4"/>
  <c r="Z458" i="4" s="1"/>
  <c r="AA458" i="4" s="1"/>
  <c r="Q1497" i="4"/>
  <c r="Q1533" i="4"/>
  <c r="Z1533" i="4" s="1"/>
  <c r="AA1533" i="4" s="1"/>
  <c r="E309" i="4"/>
  <c r="I309" i="4" s="1"/>
  <c r="E185" i="4"/>
  <c r="I185" i="4" s="1"/>
  <c r="E247" i="4"/>
  <c r="I247" i="4" s="1"/>
  <c r="E839" i="4"/>
  <c r="I839" i="4" s="1"/>
  <c r="E1478" i="4"/>
  <c r="I1478" i="4" s="1"/>
  <c r="Q223" i="4"/>
  <c r="Z223" i="4" s="1"/>
  <c r="AA223" i="4" s="1"/>
  <c r="Q1853" i="4"/>
  <c r="Z1853" i="4" s="1"/>
  <c r="AA1853" i="4" s="1"/>
  <c r="R703" i="4"/>
  <c r="S703" i="4" s="1"/>
  <c r="AF961" i="4"/>
  <c r="AG961" i="4" s="1"/>
  <c r="AF1354" i="4"/>
  <c r="AG1354" i="4" s="1"/>
  <c r="E392" i="4"/>
  <c r="I392" i="4" s="1"/>
  <c r="Z648" i="4"/>
  <c r="AA648" i="4" s="1"/>
  <c r="R1354" i="4"/>
  <c r="S1354" i="4" s="1"/>
  <c r="AF503" i="4"/>
  <c r="AG503" i="4" s="1"/>
  <c r="AF703" i="4"/>
  <c r="AG703" i="4" s="1"/>
  <c r="E1332" i="4"/>
  <c r="I1332" i="4" s="1"/>
  <c r="R627" i="4"/>
  <c r="S627" i="4" s="1"/>
  <c r="Q37" i="4"/>
  <c r="Q1729" i="4"/>
  <c r="R1729" i="4" s="1"/>
  <c r="S1729" i="4" s="1"/>
  <c r="Q193" i="4"/>
  <c r="R193" i="4" s="1"/>
  <c r="S193" i="4" s="1"/>
  <c r="Q1609" i="4"/>
  <c r="AF1609" i="4" s="1"/>
  <c r="AG1609" i="4" s="1"/>
  <c r="Q1901" i="4"/>
  <c r="Q256" i="4"/>
  <c r="AF256" i="4" s="1"/>
  <c r="AG256" i="4" s="1"/>
  <c r="Q1735" i="4"/>
  <c r="Z1735" i="4" s="1"/>
  <c r="AA1735" i="4" s="1"/>
  <c r="Q1478" i="4"/>
  <c r="R937" i="4"/>
  <c r="S937" i="4" s="1"/>
  <c r="E312" i="4"/>
  <c r="I312" i="4" s="1"/>
  <c r="AF1198" i="4"/>
  <c r="AG1198" i="4" s="1"/>
  <c r="E1193" i="4"/>
  <c r="I1193" i="4" s="1"/>
  <c r="E1305" i="4"/>
  <c r="I1305" i="4" s="1"/>
  <c r="R191" i="4"/>
  <c r="S191" i="4" s="1"/>
  <c r="AF191" i="4"/>
  <c r="AG191" i="4" s="1"/>
  <c r="E6" i="4"/>
  <c r="I6" i="4" s="1"/>
  <c r="E292" i="4"/>
  <c r="I292" i="4" s="1"/>
  <c r="E1261" i="4"/>
  <c r="I1261" i="4" s="1"/>
  <c r="E1462" i="4"/>
  <c r="I1462" i="4" s="1"/>
  <c r="E950" i="4"/>
  <c r="I950" i="4" s="1"/>
  <c r="E965" i="4"/>
  <c r="I965" i="4" s="1"/>
  <c r="E1705" i="4"/>
  <c r="I1705" i="4" s="1"/>
  <c r="R695" i="4"/>
  <c r="S695" i="4" s="1"/>
  <c r="AF1264" i="4"/>
  <c r="AG1264" i="4" s="1"/>
  <c r="R1247" i="4"/>
  <c r="S1247" i="4" s="1"/>
  <c r="R1264" i="4"/>
  <c r="S1264" i="4" s="1"/>
  <c r="R839" i="4"/>
  <c r="S839" i="4" s="1"/>
  <c r="R830" i="4"/>
  <c r="S830" i="4" s="1"/>
  <c r="Q1619" i="4"/>
  <c r="Z1619" i="4" s="1"/>
  <c r="AA1619" i="4" s="1"/>
  <c r="AF1546" i="4"/>
  <c r="AG1546" i="4" s="1"/>
  <c r="AF839" i="4"/>
  <c r="AG839" i="4" s="1"/>
  <c r="Q297" i="4"/>
  <c r="AF297" i="4" s="1"/>
  <c r="AG297" i="4" s="1"/>
  <c r="AF695" i="4"/>
  <c r="AG695" i="4" s="1"/>
  <c r="AF1247" i="4"/>
  <c r="AG1247" i="4" s="1"/>
  <c r="Z742" i="4"/>
  <c r="AA742" i="4" s="1"/>
  <c r="R1536" i="4"/>
  <c r="S1536" i="4" s="1"/>
  <c r="AF502" i="4"/>
  <c r="AG502" i="4" s="1"/>
  <c r="AF830" i="4"/>
  <c r="AG830" i="4" s="1"/>
  <c r="Q333" i="4"/>
  <c r="AC8" i="4"/>
  <c r="Z1379" i="4"/>
  <c r="AA1379" i="4" s="1"/>
  <c r="R1265" i="4"/>
  <c r="S1265" i="4" s="1"/>
  <c r="E1596" i="4"/>
  <c r="I1596" i="4" s="1"/>
  <c r="E452" i="4"/>
  <c r="I452" i="4" s="1"/>
  <c r="Q347" i="4"/>
  <c r="Z347" i="4" s="1"/>
  <c r="AA347" i="4" s="1"/>
  <c r="Q307" i="4"/>
  <c r="Q10" i="4"/>
  <c r="Z10" i="4" s="1"/>
  <c r="AA10" i="4" s="1"/>
  <c r="AF1379" i="4"/>
  <c r="AG1379" i="4" s="1"/>
  <c r="Z352" i="4"/>
  <c r="AA352" i="4" s="1"/>
  <c r="Z1029" i="4"/>
  <c r="AA1029" i="4" s="1"/>
  <c r="E428" i="4"/>
  <c r="I428" i="4" s="1"/>
  <c r="E1021" i="4"/>
  <c r="I1021" i="4" s="1"/>
  <c r="E1818" i="4"/>
  <c r="I1818" i="4" s="1"/>
  <c r="Q1793" i="4"/>
  <c r="R1121" i="4"/>
  <c r="S1121" i="4" s="1"/>
  <c r="AF1265" i="4"/>
  <c r="AG1265" i="4" s="1"/>
  <c r="AF1029" i="4"/>
  <c r="AG1029" i="4" s="1"/>
  <c r="E39" i="4"/>
  <c r="I39" i="4" s="1"/>
  <c r="E1932" i="4"/>
  <c r="I1932" i="4" s="1"/>
  <c r="E156" i="4"/>
  <c r="I156" i="4" s="1"/>
  <c r="E1670" i="4"/>
  <c r="I1670" i="4" s="1"/>
  <c r="E439" i="4"/>
  <c r="I439" i="4" s="1"/>
  <c r="E893" i="4"/>
  <c r="I893" i="4" s="1"/>
  <c r="Q1585" i="4"/>
  <c r="Z1585" i="4" s="1"/>
  <c r="AA1585" i="4" s="1"/>
  <c r="Q1462" i="4"/>
  <c r="Q358" i="4"/>
  <c r="Z358" i="4" s="1"/>
  <c r="AA358" i="4" s="1"/>
  <c r="Q1596" i="4"/>
  <c r="AF1596" i="4" s="1"/>
  <c r="AG1596" i="4" s="1"/>
  <c r="Q1875" i="4"/>
  <c r="Z1875" i="4" s="1"/>
  <c r="AA1875" i="4" s="1"/>
  <c r="Q1916" i="4"/>
  <c r="Z1916" i="4" s="1"/>
  <c r="AA1916" i="4" s="1"/>
  <c r="E1466" i="4"/>
  <c r="I1466" i="4" s="1"/>
  <c r="AF851" i="4"/>
  <c r="AG851" i="4" s="1"/>
  <c r="E217" i="4"/>
  <c r="I217" i="4" s="1"/>
  <c r="E343" i="4"/>
  <c r="I343" i="4" s="1"/>
  <c r="E152" i="4"/>
  <c r="I152" i="4" s="1"/>
  <c r="E229" i="4"/>
  <c r="I229" i="4" s="1"/>
  <c r="E255" i="4"/>
  <c r="I255" i="4" s="1"/>
  <c r="E543" i="4"/>
  <c r="I543" i="4" s="1"/>
  <c r="E302" i="4"/>
  <c r="I302" i="4" s="1"/>
  <c r="E1191" i="4"/>
  <c r="I1191" i="4" s="1"/>
  <c r="Q343" i="4"/>
  <c r="Q255" i="4"/>
  <c r="Z255" i="4" s="1"/>
  <c r="AA255" i="4" s="1"/>
  <c r="Q136" i="4"/>
  <c r="R136" i="4" s="1"/>
  <c r="S136" i="4" s="1"/>
  <c r="Q117" i="4"/>
  <c r="Z117" i="4" s="1"/>
  <c r="AA117" i="4" s="1"/>
  <c r="Q1606" i="4"/>
  <c r="AF1606" i="4" s="1"/>
  <c r="AG1606" i="4" s="1"/>
  <c r="AF795" i="4"/>
  <c r="AG795" i="4" s="1"/>
  <c r="AF690" i="4"/>
  <c r="AG690" i="4" s="1"/>
  <c r="E308" i="4"/>
  <c r="I308" i="4" s="1"/>
  <c r="E1659" i="4"/>
  <c r="I1659" i="4" s="1"/>
  <c r="Q1818" i="4"/>
  <c r="Q302" i="4"/>
  <c r="Z302" i="4" s="1"/>
  <c r="AA302" i="4" s="1"/>
  <c r="Q1876" i="4"/>
  <c r="Z1876" i="4" s="1"/>
  <c r="AA1876" i="4" s="1"/>
  <c r="Q1772" i="4"/>
  <c r="Z1772" i="4" s="1"/>
  <c r="AA1772" i="4" s="1"/>
  <c r="Q229" i="4"/>
  <c r="Z229" i="4" s="1"/>
  <c r="AA229" i="4" s="1"/>
  <c r="E212" i="4"/>
  <c r="I212" i="4" s="1"/>
  <c r="E1003" i="4"/>
  <c r="I1003" i="4" s="1"/>
  <c r="E1843" i="4"/>
  <c r="I1843" i="4" s="1"/>
  <c r="Q234" i="4"/>
  <c r="Z234" i="4" s="1"/>
  <c r="AA234" i="4" s="1"/>
  <c r="Q1835" i="4"/>
  <c r="Z1835" i="4" s="1"/>
  <c r="AA1835" i="4" s="1"/>
  <c r="Q1840" i="4"/>
  <c r="R1840" i="4" s="1"/>
  <c r="S1840" i="4" s="1"/>
  <c r="AF1899" i="4"/>
  <c r="AG1899" i="4" s="1"/>
  <c r="R1986" i="4"/>
  <c r="S1986" i="4" s="1"/>
  <c r="R715" i="4"/>
  <c r="S715" i="4" s="1"/>
  <c r="Z961" i="4"/>
  <c r="AA961" i="4" s="1"/>
  <c r="R849" i="4"/>
  <c r="S849" i="4" s="1"/>
  <c r="AF715" i="4"/>
  <c r="AG715" i="4" s="1"/>
  <c r="R312" i="4"/>
  <c r="S312" i="4" s="1"/>
  <c r="AF1401" i="4"/>
  <c r="AG1401" i="4" s="1"/>
  <c r="Q1611" i="4"/>
  <c r="Z1611" i="4" s="1"/>
  <c r="AA1611" i="4" s="1"/>
  <c r="Q1691" i="4"/>
  <c r="R1691" i="4" s="1"/>
  <c r="S1691" i="4" s="1"/>
  <c r="AF1986" i="4"/>
  <c r="AG1986" i="4" s="1"/>
  <c r="AF1175" i="4"/>
  <c r="AG1175" i="4" s="1"/>
  <c r="AF1169" i="4"/>
  <c r="AG1169" i="4" s="1"/>
  <c r="R1175" i="4"/>
  <c r="S1175" i="4" s="1"/>
  <c r="AF312" i="4"/>
  <c r="AG312" i="4" s="1"/>
  <c r="R1169" i="4"/>
  <c r="S1169" i="4" s="1"/>
  <c r="Q99" i="4"/>
  <c r="R99" i="4" s="1"/>
  <c r="S99" i="4" s="1"/>
  <c r="AF927" i="4"/>
  <c r="AG927" i="4" s="1"/>
  <c r="R276" i="4"/>
  <c r="S276" i="4" s="1"/>
  <c r="AF1944" i="4"/>
  <c r="AG1944" i="4" s="1"/>
  <c r="AF609" i="4"/>
  <c r="AG609" i="4" s="1"/>
  <c r="R711" i="4"/>
  <c r="S711" i="4" s="1"/>
  <c r="E1043" i="4"/>
  <c r="I1043" i="4" s="1"/>
  <c r="E552" i="4"/>
  <c r="I552" i="4" s="1"/>
  <c r="E1482" i="4"/>
  <c r="I1482" i="4" s="1"/>
  <c r="E326" i="4"/>
  <c r="I326" i="4" s="1"/>
  <c r="E1652" i="4"/>
  <c r="I1652" i="4" s="1"/>
  <c r="E459" i="4"/>
  <c r="I459" i="4" s="1"/>
  <c r="E1683" i="4"/>
  <c r="I1683" i="4" s="1"/>
  <c r="E373" i="4"/>
  <c r="I373" i="4" s="1"/>
  <c r="Q1957" i="4"/>
  <c r="Z1957" i="4" s="1"/>
  <c r="AA1957" i="4" s="1"/>
  <c r="Q1871" i="4"/>
  <c r="R1871" i="4" s="1"/>
  <c r="S1871" i="4" s="1"/>
  <c r="Q330" i="4"/>
  <c r="AF330" i="4" s="1"/>
  <c r="AG330" i="4" s="1"/>
  <c r="Q220" i="4"/>
  <c r="AF220" i="4" s="1"/>
  <c r="AG220" i="4" s="1"/>
  <c r="Q1647" i="4"/>
  <c r="Z1647" i="4" s="1"/>
  <c r="AA1647" i="4" s="1"/>
  <c r="E1364" i="4"/>
  <c r="I1364" i="4" s="1"/>
  <c r="E456" i="4"/>
  <c r="I456" i="4" s="1"/>
  <c r="E366" i="4"/>
  <c r="I366" i="4" s="1"/>
  <c r="E306" i="4"/>
  <c r="I306" i="4" s="1"/>
  <c r="E24" i="4"/>
  <c r="I24" i="4" s="1"/>
  <c r="E1084" i="4"/>
  <c r="I1084" i="4" s="1"/>
  <c r="E1154" i="4"/>
  <c r="I1154" i="4" s="1"/>
  <c r="Q1652" i="4"/>
  <c r="Q1578" i="4"/>
  <c r="Q1993" i="4"/>
  <c r="Z1993" i="4" s="1"/>
  <c r="AA1993" i="4" s="1"/>
  <c r="AF494" i="4"/>
  <c r="AG494" i="4" s="1"/>
  <c r="AF622" i="4"/>
  <c r="AG622" i="4" s="1"/>
  <c r="AF1805" i="4"/>
  <c r="AG1805" i="4" s="1"/>
  <c r="Z609" i="4"/>
  <c r="AA609" i="4" s="1"/>
  <c r="E1144" i="4"/>
  <c r="I1144" i="4" s="1"/>
  <c r="E1317" i="4"/>
  <c r="I1317" i="4" s="1"/>
  <c r="E344" i="4"/>
  <c r="I344" i="4" s="1"/>
  <c r="Q204" i="4"/>
  <c r="R204" i="4" s="1"/>
  <c r="S204" i="4" s="1"/>
  <c r="Q24" i="4"/>
  <c r="Z24" i="4" s="1"/>
  <c r="AA24" i="4" s="1"/>
  <c r="R622" i="4"/>
  <c r="S622" i="4" s="1"/>
  <c r="AF454" i="4"/>
  <c r="AG454" i="4" s="1"/>
  <c r="R518" i="4"/>
  <c r="S518" i="4" s="1"/>
  <c r="E114" i="4"/>
  <c r="I114" i="4" s="1"/>
  <c r="E283" i="4"/>
  <c r="I283" i="4" s="1"/>
  <c r="E204" i="4"/>
  <c r="I204" i="4" s="1"/>
  <c r="E866" i="4"/>
  <c r="I866" i="4" s="1"/>
  <c r="AF264" i="4"/>
  <c r="AG264" i="4" s="1"/>
  <c r="AF474" i="4"/>
  <c r="AG474" i="4" s="1"/>
  <c r="AF1628" i="4"/>
  <c r="AG1628" i="4" s="1"/>
  <c r="R932" i="4"/>
  <c r="S932" i="4" s="1"/>
  <c r="R1944" i="4"/>
  <c r="S1944" i="4" s="1"/>
  <c r="AF1089" i="4"/>
  <c r="AG1089" i="4" s="1"/>
  <c r="E372" i="4"/>
  <c r="I372" i="4" s="1"/>
  <c r="E1502" i="4"/>
  <c r="I1502" i="4" s="1"/>
  <c r="E1033" i="4"/>
  <c r="I1033" i="4" s="1"/>
  <c r="E405" i="4"/>
  <c r="I405" i="4" s="1"/>
  <c r="E1512" i="4"/>
  <c r="I1512" i="4" s="1"/>
  <c r="E135" i="4"/>
  <c r="I135" i="4" s="1"/>
  <c r="E26" i="4"/>
  <c r="I26" i="4" s="1"/>
  <c r="E602" i="4"/>
  <c r="I602" i="4" s="1"/>
  <c r="E60" i="4"/>
  <c r="I60" i="4" s="1"/>
  <c r="AF73" i="4"/>
  <c r="AG73" i="4" s="1"/>
  <c r="Q1541" i="4"/>
  <c r="AF1541" i="4" s="1"/>
  <c r="AG1541" i="4" s="1"/>
  <c r="Q1717" i="4"/>
  <c r="Z1717" i="4" s="1"/>
  <c r="AA1717" i="4" s="1"/>
  <c r="Q159" i="4"/>
  <c r="R159" i="4" s="1"/>
  <c r="S159" i="4" s="1"/>
  <c r="E1035" i="4"/>
  <c r="I1035" i="4" s="1"/>
  <c r="E645" i="4"/>
  <c r="I645" i="4" s="1"/>
  <c r="E1309" i="4"/>
  <c r="I1309" i="4" s="1"/>
  <c r="Q123" i="4"/>
  <c r="R123" i="4" s="1"/>
  <c r="S123" i="4" s="1"/>
  <c r="Q299" i="4"/>
  <c r="Z299" i="4" s="1"/>
  <c r="AA299" i="4" s="1"/>
  <c r="Q112" i="4"/>
  <c r="Z112" i="4" s="1"/>
  <c r="AA112" i="4" s="1"/>
  <c r="Q134" i="4"/>
  <c r="AF134" i="4" s="1"/>
  <c r="AG134" i="4" s="1"/>
  <c r="R494" i="4"/>
  <c r="S494" i="4" s="1"/>
  <c r="R264" i="4"/>
  <c r="S264" i="4" s="1"/>
  <c r="R474" i="4"/>
  <c r="S474" i="4" s="1"/>
  <c r="Z1805" i="4"/>
  <c r="AA1805" i="4" s="1"/>
  <c r="AF518" i="4"/>
  <c r="AG518" i="4" s="1"/>
  <c r="AF711" i="4"/>
  <c r="AG711" i="4" s="1"/>
  <c r="E468" i="4"/>
  <c r="I468" i="4" s="1"/>
  <c r="E987" i="4"/>
  <c r="I987" i="4" s="1"/>
  <c r="E420" i="4"/>
  <c r="I420" i="4" s="1"/>
  <c r="E360" i="4"/>
  <c r="I360" i="4" s="1"/>
  <c r="E330" i="4"/>
  <c r="I330" i="4" s="1"/>
  <c r="E856" i="4"/>
  <c r="I856" i="4" s="1"/>
  <c r="Q1747" i="4"/>
  <c r="Z1747" i="4" s="1"/>
  <c r="AA1747" i="4" s="1"/>
  <c r="Q326" i="4"/>
  <c r="AF326" i="4" s="1"/>
  <c r="AG326" i="4" s="1"/>
  <c r="Q1586" i="4"/>
  <c r="Q133" i="4"/>
  <c r="R133" i="4" s="1"/>
  <c r="S133" i="4" s="1"/>
  <c r="E989" i="4"/>
  <c r="I989" i="4" s="1"/>
  <c r="AF972" i="4"/>
  <c r="AG972" i="4" s="1"/>
  <c r="R406" i="4"/>
  <c r="S406" i="4" s="1"/>
  <c r="E1548" i="4"/>
  <c r="I1548" i="4" s="1"/>
  <c r="R1575" i="4"/>
  <c r="S1575" i="4" s="1"/>
  <c r="AF1094" i="4"/>
  <c r="AG1094" i="4" s="1"/>
  <c r="Z406" i="4"/>
  <c r="AA406" i="4" s="1"/>
  <c r="R545" i="4"/>
  <c r="S545" i="4" s="1"/>
  <c r="E1407" i="4"/>
  <c r="I1407" i="4" s="1"/>
  <c r="AF1575" i="4"/>
  <c r="AG1575" i="4" s="1"/>
  <c r="R1198" i="4"/>
  <c r="S1198" i="4" s="1"/>
  <c r="Z1094" i="4"/>
  <c r="AA1094" i="4" s="1"/>
  <c r="R972" i="4"/>
  <c r="S972" i="4" s="1"/>
  <c r="R1388" i="4"/>
  <c r="S1388" i="4" s="1"/>
  <c r="E418" i="4"/>
  <c r="I418" i="4" s="1"/>
  <c r="R952" i="4"/>
  <c r="S952" i="4" s="1"/>
  <c r="AF952" i="4"/>
  <c r="AG952" i="4" s="1"/>
  <c r="AF1388" i="4"/>
  <c r="AG1388" i="4" s="1"/>
  <c r="R974" i="4"/>
  <c r="S974" i="4" s="1"/>
  <c r="E483" i="4"/>
  <c r="I483" i="4" s="1"/>
  <c r="AF1504" i="4"/>
  <c r="AG1504" i="4" s="1"/>
  <c r="Q1731" i="4"/>
  <c r="AF1731" i="4" s="1"/>
  <c r="AG1731" i="4" s="1"/>
  <c r="R1267" i="4"/>
  <c r="S1267" i="4" s="1"/>
  <c r="Q1842" i="4"/>
  <c r="AF1842" i="4" s="1"/>
  <c r="AG1842" i="4" s="1"/>
  <c r="E611" i="4"/>
  <c r="I611" i="4" s="1"/>
  <c r="E1665" i="4"/>
  <c r="I1665" i="4" s="1"/>
  <c r="Q362" i="4"/>
  <c r="Z362" i="4" s="1"/>
  <c r="AA362" i="4" s="1"/>
  <c r="Q1521" i="4"/>
  <c r="Z1521" i="4" s="1"/>
  <c r="AA1521" i="4" s="1"/>
  <c r="R542" i="4"/>
  <c r="S542" i="4" s="1"/>
  <c r="R1057" i="4"/>
  <c r="S1057" i="4" s="1"/>
  <c r="R555" i="4"/>
  <c r="S555" i="4" s="1"/>
  <c r="R606" i="4"/>
  <c r="S606" i="4" s="1"/>
  <c r="R1797" i="4"/>
  <c r="S1797" i="4" s="1"/>
  <c r="R742" i="4"/>
  <c r="S742" i="4" s="1"/>
  <c r="AF834" i="4"/>
  <c r="AG834" i="4" s="1"/>
  <c r="AF606" i="4"/>
  <c r="AG606" i="4" s="1"/>
  <c r="AF552" i="4"/>
  <c r="AG552" i="4" s="1"/>
  <c r="Q1636" i="4"/>
  <c r="Z1636" i="4" s="1"/>
  <c r="AA1636" i="4" s="1"/>
  <c r="AC770" i="4"/>
  <c r="E770" i="4" s="1"/>
  <c r="I770" i="4" s="1"/>
  <c r="AC652" i="4"/>
  <c r="E652" i="4" s="1"/>
  <c r="I652" i="4" s="1"/>
  <c r="Q811" i="4"/>
  <c r="AF811" i="4" s="1"/>
  <c r="AG811" i="4" s="1"/>
  <c r="Q1075" i="4"/>
  <c r="AF1075" i="4" s="1"/>
  <c r="AG1075" i="4" s="1"/>
  <c r="Q85" i="4"/>
  <c r="Z85" i="4" s="1"/>
  <c r="AA85" i="4" s="1"/>
  <c r="AC1241" i="4"/>
  <c r="E1241" i="4" s="1"/>
  <c r="I1241" i="4" s="1"/>
  <c r="R870" i="4"/>
  <c r="S870" i="4" s="1"/>
  <c r="R524" i="4"/>
  <c r="S524" i="4" s="1"/>
  <c r="Z729" i="4"/>
  <c r="AA729" i="4" s="1"/>
  <c r="R1022" i="4"/>
  <c r="S1022" i="4" s="1"/>
  <c r="AF1825" i="4"/>
  <c r="AG1825" i="4" s="1"/>
  <c r="AF741" i="4"/>
  <c r="AG741" i="4" s="1"/>
  <c r="R1034" i="4"/>
  <c r="S1034" i="4" s="1"/>
  <c r="AF1202" i="4"/>
  <c r="AG1202" i="4" s="1"/>
  <c r="R552" i="4"/>
  <c r="S552" i="4" s="1"/>
  <c r="Q345" i="4"/>
  <c r="R345" i="4" s="1"/>
  <c r="S345" i="4" s="1"/>
  <c r="Q798" i="4"/>
  <c r="R798" i="4" s="1"/>
  <c r="S798" i="4" s="1"/>
  <c r="Q1528" i="4"/>
  <c r="Z1528" i="4" s="1"/>
  <c r="AA1528" i="4" s="1"/>
  <c r="Q730" i="4"/>
  <c r="Z730" i="4" s="1"/>
  <c r="AA730" i="4" s="1"/>
  <c r="Q1640" i="4"/>
  <c r="Z1640" i="4" s="1"/>
  <c r="AA1640" i="4" s="1"/>
  <c r="Q480" i="4"/>
  <c r="AF480" i="4" s="1"/>
  <c r="AG480" i="4" s="1"/>
  <c r="Q1727" i="4"/>
  <c r="R1727" i="4" s="1"/>
  <c r="S1727" i="4" s="1"/>
  <c r="R1629" i="4"/>
  <c r="S1629" i="4" s="1"/>
  <c r="Z1420" i="4"/>
  <c r="AA1420" i="4" s="1"/>
  <c r="AF582" i="4"/>
  <c r="AG582" i="4" s="1"/>
  <c r="Q862" i="4"/>
  <c r="Z862" i="4" s="1"/>
  <c r="AA862" i="4" s="1"/>
  <c r="Q1753" i="4"/>
  <c r="Z1753" i="4" s="1"/>
  <c r="AA1753" i="4" s="1"/>
  <c r="Q219" i="4"/>
  <c r="Z219" i="4" s="1"/>
  <c r="AA219" i="4" s="1"/>
  <c r="AC1350" i="4"/>
  <c r="E1350" i="4" s="1"/>
  <c r="I1350" i="4" s="1"/>
  <c r="Z524" i="4"/>
  <c r="AA524" i="4" s="1"/>
  <c r="R1420" i="4"/>
  <c r="S1420" i="4" s="1"/>
  <c r="AF2001" i="4"/>
  <c r="AG2001" i="4" s="1"/>
  <c r="Q883" i="4"/>
  <c r="Z883" i="4" s="1"/>
  <c r="AA883" i="4" s="1"/>
  <c r="Q380" i="4"/>
  <c r="AF380" i="4" s="1"/>
  <c r="AG380" i="4" s="1"/>
  <c r="Q1682" i="4"/>
  <c r="Z1682" i="4" s="1"/>
  <c r="AA1682" i="4" s="1"/>
  <c r="Q1518" i="4"/>
  <c r="R1518" i="4" s="1"/>
  <c r="S1518" i="4" s="1"/>
  <c r="AF1022" i="4"/>
  <c r="AG1022" i="4" s="1"/>
  <c r="AF499" i="4"/>
  <c r="AG499" i="4" s="1"/>
  <c r="AF1133" i="4"/>
  <c r="AG1133" i="4" s="1"/>
  <c r="R568" i="4"/>
  <c r="S568" i="4" s="1"/>
  <c r="Q1626" i="4"/>
  <c r="R1626" i="4" s="1"/>
  <c r="S1626" i="4" s="1"/>
  <c r="Q1664" i="4"/>
  <c r="Z1664" i="4" s="1"/>
  <c r="AA1664" i="4" s="1"/>
  <c r="Q1189" i="4"/>
  <c r="AF1189" i="4" s="1"/>
  <c r="AG1189" i="4" s="1"/>
  <c r="Q896" i="4"/>
  <c r="Z896" i="4" s="1"/>
  <c r="AA896" i="4" s="1"/>
  <c r="AF870" i="4"/>
  <c r="AG870" i="4" s="1"/>
  <c r="R499" i="4"/>
  <c r="S499" i="4" s="1"/>
  <c r="R729" i="4"/>
  <c r="S729" i="4" s="1"/>
  <c r="R1351" i="4"/>
  <c r="S1351" i="4" s="1"/>
  <c r="Q49" i="4"/>
  <c r="Z49" i="4" s="1"/>
  <c r="AA49" i="4" s="1"/>
  <c r="Q1787" i="4"/>
  <c r="Z1787" i="4" s="1"/>
  <c r="AA1787" i="4" s="1"/>
  <c r="Q364" i="4"/>
  <c r="Q53" i="4"/>
  <c r="Z53" i="4" s="1"/>
  <c r="AA53" i="4" s="1"/>
  <c r="Q1866" i="4"/>
  <c r="AF1866" i="4" s="1"/>
  <c r="AG1866" i="4" s="1"/>
  <c r="R741" i="4"/>
  <c r="S741" i="4" s="1"/>
  <c r="AF1351" i="4"/>
  <c r="AG1351" i="4" s="1"/>
  <c r="R1327" i="4"/>
  <c r="S1327" i="4" s="1"/>
  <c r="AF1099" i="4"/>
  <c r="AG1099" i="4" s="1"/>
  <c r="Q810" i="4"/>
  <c r="Q632" i="4"/>
  <c r="Z632" i="4" s="1"/>
  <c r="AA632" i="4" s="1"/>
  <c r="Q1715" i="4"/>
  <c r="AF1715" i="4" s="1"/>
  <c r="AG1715" i="4" s="1"/>
  <c r="Q750" i="4"/>
  <c r="Z750" i="4" s="1"/>
  <c r="AA750" i="4" s="1"/>
  <c r="Q1525" i="4"/>
  <c r="Q105" i="4"/>
  <c r="Z105" i="4" s="1"/>
  <c r="AA105" i="4" s="1"/>
  <c r="AF983" i="4"/>
  <c r="AG983" i="4" s="1"/>
  <c r="Q1444" i="4"/>
  <c r="Z1444" i="4" s="1"/>
  <c r="AA1444" i="4" s="1"/>
  <c r="Q1833" i="4"/>
  <c r="Z1833" i="4" s="1"/>
  <c r="AA1833" i="4" s="1"/>
  <c r="Q1964" i="4"/>
  <c r="Z1964" i="4" s="1"/>
  <c r="AA1964" i="4" s="1"/>
  <c r="Q97" i="4"/>
  <c r="AF97" i="4" s="1"/>
  <c r="AG97" i="4" s="1"/>
  <c r="Q56" i="4"/>
  <c r="Z56" i="4" s="1"/>
  <c r="AA56" i="4" s="1"/>
  <c r="Q1933" i="4"/>
  <c r="Z1933" i="4" s="1"/>
  <c r="AA1933" i="4" s="1"/>
  <c r="Q1808" i="4"/>
  <c r="AF1808" i="4" s="1"/>
  <c r="AG1808" i="4" s="1"/>
  <c r="Q11" i="4"/>
  <c r="Z11" i="4" s="1"/>
  <c r="AA11" i="4" s="1"/>
  <c r="Q175" i="4"/>
  <c r="Z175" i="4" s="1"/>
  <c r="AA175" i="4" s="1"/>
  <c r="Q1700" i="4"/>
  <c r="AF1700" i="4" s="1"/>
  <c r="AG1700" i="4" s="1"/>
  <c r="AF1124" i="4"/>
  <c r="AG1124" i="4" s="1"/>
  <c r="R1997" i="4"/>
  <c r="S1997" i="4" s="1"/>
  <c r="R735" i="4"/>
  <c r="S735" i="4" s="1"/>
  <c r="R261" i="4"/>
  <c r="S261" i="4" s="1"/>
  <c r="AF19" i="4"/>
  <c r="AG19" i="4" s="1"/>
  <c r="R1858" i="4"/>
  <c r="S1858" i="4" s="1"/>
  <c r="R748" i="4"/>
  <c r="S748" i="4" s="1"/>
  <c r="AF923" i="4"/>
  <c r="AG923" i="4" s="1"/>
  <c r="AF1858" i="4"/>
  <c r="AG1858" i="4" s="1"/>
  <c r="Z1148" i="4"/>
  <c r="AA1148" i="4" s="1"/>
  <c r="Z748" i="4"/>
  <c r="AA748" i="4" s="1"/>
  <c r="AF571" i="4"/>
  <c r="AG571" i="4" s="1"/>
  <c r="Z542" i="4"/>
  <c r="AA542" i="4" s="1"/>
  <c r="AF1209" i="4"/>
  <c r="AG1209" i="4" s="1"/>
  <c r="AF1038" i="4"/>
  <c r="AG1038" i="4" s="1"/>
  <c r="R1038" i="4"/>
  <c r="S1038" i="4" s="1"/>
  <c r="Z486" i="4"/>
  <c r="AA486" i="4" s="1"/>
  <c r="R1063" i="4"/>
  <c r="S1063" i="4" s="1"/>
  <c r="R1290" i="4"/>
  <c r="S1290" i="4" s="1"/>
  <c r="AF706" i="4"/>
  <c r="AG706" i="4" s="1"/>
  <c r="R1124" i="4"/>
  <c r="S1124" i="4" s="1"/>
  <c r="AF813" i="4"/>
  <c r="AG813" i="4" s="1"/>
  <c r="R1142" i="4"/>
  <c r="S1142" i="4" s="1"/>
  <c r="AF1771" i="4"/>
  <c r="AG1771" i="4" s="1"/>
  <c r="AF836" i="4"/>
  <c r="AG836" i="4" s="1"/>
  <c r="AF900" i="4"/>
  <c r="AG900" i="4" s="1"/>
  <c r="R486" i="4"/>
  <c r="S486" i="4" s="1"/>
  <c r="AF1167" i="4"/>
  <c r="AG1167" i="4" s="1"/>
  <c r="R1167" i="4"/>
  <c r="S1167" i="4" s="1"/>
  <c r="R923" i="4"/>
  <c r="S923" i="4" s="1"/>
  <c r="Z1186" i="4"/>
  <c r="AA1186" i="4" s="1"/>
  <c r="R1861" i="4"/>
  <c r="S1861" i="4" s="1"/>
  <c r="AF352" i="4"/>
  <c r="AG352" i="4" s="1"/>
  <c r="AF890" i="4"/>
  <c r="AG890" i="4" s="1"/>
  <c r="AF1139" i="4"/>
  <c r="AG1139" i="4" s="1"/>
  <c r="R1771" i="4"/>
  <c r="S1771" i="4" s="1"/>
  <c r="R890" i="4"/>
  <c r="S890" i="4" s="1"/>
  <c r="R1077" i="4"/>
  <c r="S1077" i="4" s="1"/>
  <c r="AF787" i="4"/>
  <c r="AG787" i="4" s="1"/>
  <c r="AF1551" i="4"/>
  <c r="AG1551" i="4" s="1"/>
  <c r="R1551" i="4"/>
  <c r="S1551" i="4" s="1"/>
  <c r="R481" i="4"/>
  <c r="S481" i="4" s="1"/>
  <c r="R539" i="4"/>
  <c r="S539" i="4" s="1"/>
  <c r="AF263" i="4"/>
  <c r="AG263" i="4" s="1"/>
  <c r="R813" i="4"/>
  <c r="S813" i="4" s="1"/>
  <c r="AF1384" i="4"/>
  <c r="AG1384" i="4" s="1"/>
  <c r="R1384" i="4"/>
  <c r="S1384" i="4" s="1"/>
  <c r="R706" i="4"/>
  <c r="S706" i="4" s="1"/>
  <c r="AF1997" i="4"/>
  <c r="AG1997" i="4" s="1"/>
  <c r="AF1077" i="4"/>
  <c r="AG1077" i="4" s="1"/>
  <c r="AF539" i="4"/>
  <c r="AG539" i="4" s="1"/>
  <c r="AF489" i="4"/>
  <c r="AG489" i="4" s="1"/>
  <c r="R1139" i="4"/>
  <c r="S1139" i="4" s="1"/>
  <c r="R571" i="4"/>
  <c r="S571" i="4" s="1"/>
  <c r="AF481" i="4"/>
  <c r="AG481" i="4" s="1"/>
  <c r="AF425" i="4"/>
  <c r="AG425" i="4" s="1"/>
  <c r="R263" i="4"/>
  <c r="S263" i="4" s="1"/>
  <c r="R836" i="4"/>
  <c r="S836" i="4" s="1"/>
  <c r="AF693" i="4"/>
  <c r="AG693" i="4" s="1"/>
  <c r="AF735" i="4"/>
  <c r="AG735" i="4" s="1"/>
  <c r="R1135" i="4"/>
  <c r="S1135" i="4" s="1"/>
  <c r="AF990" i="4"/>
  <c r="AG990" i="4" s="1"/>
  <c r="Z990" i="4"/>
  <c r="AA990" i="4" s="1"/>
  <c r="Q287" i="4"/>
  <c r="R287" i="4" s="1"/>
  <c r="S287" i="4" s="1"/>
  <c r="AF476" i="4"/>
  <c r="AG476" i="4" s="1"/>
  <c r="R476" i="4"/>
  <c r="S476" i="4" s="1"/>
  <c r="R1853" i="4"/>
  <c r="S1853" i="4" s="1"/>
  <c r="E104" i="4"/>
  <c r="I104" i="4" s="1"/>
  <c r="AF1007" i="4"/>
  <c r="AG1007" i="4" s="1"/>
  <c r="E254" i="4"/>
  <c r="I254" i="4" s="1"/>
  <c r="E1117" i="4"/>
  <c r="I1117" i="4" s="1"/>
  <c r="AF1044" i="4"/>
  <c r="AG1044" i="4" s="1"/>
  <c r="AF1451" i="4"/>
  <c r="AG1451" i="4" s="1"/>
  <c r="AF1115" i="4"/>
  <c r="AG1115" i="4" s="1"/>
  <c r="AF1309" i="4"/>
  <c r="AG1309" i="4" s="1"/>
  <c r="R1064" i="4"/>
  <c r="S1064" i="4" s="1"/>
  <c r="Z424" i="4"/>
  <c r="AA424" i="4" s="1"/>
  <c r="AF1349" i="4"/>
  <c r="AG1349" i="4" s="1"/>
  <c r="AF397" i="4"/>
  <c r="AG397" i="4" s="1"/>
  <c r="R397" i="4"/>
  <c r="S397" i="4" s="1"/>
  <c r="AF559" i="4"/>
  <c r="AG559" i="4" s="1"/>
  <c r="R559" i="4"/>
  <c r="S559" i="4" s="1"/>
  <c r="E838" i="4"/>
  <c r="I838" i="4" s="1"/>
  <c r="E619" i="4"/>
  <c r="I619" i="4" s="1"/>
  <c r="E1380" i="4"/>
  <c r="I1380" i="4" s="1"/>
  <c r="E760" i="4"/>
  <c r="I760" i="4" s="1"/>
  <c r="E668" i="4"/>
  <c r="I668" i="4" s="1"/>
  <c r="E592" i="4"/>
  <c r="I592" i="4" s="1"/>
  <c r="AF906" i="4"/>
  <c r="AG906" i="4" s="1"/>
  <c r="AF1853" i="4"/>
  <c r="AG1853" i="4" s="1"/>
  <c r="AF463" i="4"/>
  <c r="AG463" i="4" s="1"/>
  <c r="R566" i="4"/>
  <c r="S566" i="4" s="1"/>
  <c r="R1046" i="4"/>
  <c r="S1046" i="4" s="1"/>
  <c r="R927" i="4"/>
  <c r="S927" i="4" s="1"/>
  <c r="E488" i="4"/>
  <c r="I488" i="4" s="1"/>
  <c r="E359" i="4"/>
  <c r="I359" i="4" s="1"/>
  <c r="E561" i="4"/>
  <c r="I561" i="4" s="1"/>
  <c r="E1126" i="4"/>
  <c r="I1126" i="4" s="1"/>
  <c r="E476" i="4"/>
  <c r="I476" i="4" s="1"/>
  <c r="E1091" i="4"/>
  <c r="I1091" i="4" s="1"/>
  <c r="E797" i="4"/>
  <c r="I797" i="4" s="1"/>
  <c r="E387" i="4"/>
  <c r="I387" i="4" s="1"/>
  <c r="R1136" i="4"/>
  <c r="S1136" i="4" s="1"/>
  <c r="Z1136" i="4"/>
  <c r="AA1136" i="4" s="1"/>
  <c r="R509" i="4"/>
  <c r="S509" i="4" s="1"/>
  <c r="R1553" i="4"/>
  <c r="S1553" i="4" s="1"/>
  <c r="E650" i="4"/>
  <c r="I650" i="4" s="1"/>
  <c r="E1208" i="4"/>
  <c r="I1208" i="4" s="1"/>
  <c r="E900" i="4"/>
  <c r="I900" i="4" s="1"/>
  <c r="E986" i="4"/>
  <c r="I986" i="4" s="1"/>
  <c r="E1633" i="4"/>
  <c r="I1633" i="4" s="1"/>
  <c r="E1776" i="4"/>
  <c r="I1776" i="4" s="1"/>
  <c r="E157" i="4"/>
  <c r="I157" i="4" s="1"/>
  <c r="E548" i="4"/>
  <c r="I548" i="4" s="1"/>
  <c r="E776" i="4"/>
  <c r="I776" i="4" s="1"/>
  <c r="E1623" i="4"/>
  <c r="I1623" i="4" s="1"/>
  <c r="E522" i="4"/>
  <c r="I522" i="4" s="1"/>
  <c r="E1095" i="4"/>
  <c r="I1095" i="4" s="1"/>
  <c r="E527" i="4"/>
  <c r="I527" i="4" s="1"/>
  <c r="E722" i="4"/>
  <c r="I722" i="4" s="1"/>
  <c r="E956" i="4"/>
  <c r="I956" i="4" s="1"/>
  <c r="E1149" i="4"/>
  <c r="I1149" i="4" s="1"/>
  <c r="AF544" i="4"/>
  <c r="AG544" i="4" s="1"/>
  <c r="Q1918" i="4"/>
  <c r="Z1918" i="4" s="1"/>
  <c r="AA1918" i="4" s="1"/>
  <c r="Q1823" i="4"/>
  <c r="AF1823" i="4" s="1"/>
  <c r="AG1823" i="4" s="1"/>
  <c r="R1007" i="4"/>
  <c r="S1007" i="4" s="1"/>
  <c r="R1451" i="4"/>
  <c r="S1451" i="4" s="1"/>
  <c r="R1631" i="4"/>
  <c r="S1631" i="4" s="1"/>
  <c r="E421" i="4"/>
  <c r="I421" i="4" s="1"/>
  <c r="R1309" i="4"/>
  <c r="S1309" i="4" s="1"/>
  <c r="AF1631" i="4"/>
  <c r="AG1631" i="4" s="1"/>
  <c r="AF566" i="4"/>
  <c r="AG566" i="4" s="1"/>
  <c r="AF1046" i="4"/>
  <c r="AG1046" i="4" s="1"/>
  <c r="E1678" i="4"/>
  <c r="I1678" i="4" s="1"/>
  <c r="E764" i="4"/>
  <c r="I764" i="4" s="1"/>
  <c r="E998" i="4"/>
  <c r="I998" i="4" s="1"/>
  <c r="E732" i="4"/>
  <c r="I732" i="4" s="1"/>
  <c r="R544" i="4"/>
  <c r="S544" i="4" s="1"/>
  <c r="R1044" i="4"/>
  <c r="S1044" i="4" s="1"/>
  <c r="Q1847" i="4"/>
  <c r="AF1847" i="4" s="1"/>
  <c r="AG1847" i="4" s="1"/>
  <c r="AF509" i="4"/>
  <c r="AG509" i="4" s="1"/>
  <c r="Z9" i="4"/>
  <c r="AA9" i="4" s="1"/>
  <c r="R463" i="4"/>
  <c r="S463" i="4" s="1"/>
  <c r="R139" i="4"/>
  <c r="S139" i="4" s="1"/>
  <c r="R517" i="4"/>
  <c r="S517" i="4" s="1"/>
  <c r="E270" i="4"/>
  <c r="I270" i="4" s="1"/>
  <c r="E1914" i="4"/>
  <c r="I1914" i="4" s="1"/>
  <c r="E1050" i="4"/>
  <c r="I1050" i="4" s="1"/>
  <c r="E301" i="4"/>
  <c r="I301" i="4" s="1"/>
  <c r="E1076" i="4"/>
  <c r="I1076" i="4" s="1"/>
  <c r="E566" i="4"/>
  <c r="I566" i="4" s="1"/>
  <c r="AF517" i="4"/>
  <c r="AG517" i="4" s="1"/>
  <c r="E1168" i="4"/>
  <c r="I1168" i="4" s="1"/>
  <c r="E413" i="4"/>
  <c r="I413" i="4" s="1"/>
  <c r="E68" i="4"/>
  <c r="I68" i="4" s="1"/>
  <c r="E375" i="4"/>
  <c r="I375" i="4" s="1"/>
  <c r="AF1024" i="4"/>
  <c r="AG1024" i="4" s="1"/>
  <c r="Q1892" i="4"/>
  <c r="Z1892" i="4" s="1"/>
  <c r="AA1892" i="4" s="1"/>
  <c r="AF1043" i="4"/>
  <c r="AG1043" i="4" s="1"/>
  <c r="R611" i="4"/>
  <c r="S611" i="4" s="1"/>
  <c r="Q1709" i="4"/>
  <c r="AF1709" i="4" s="1"/>
  <c r="AG1709" i="4" s="1"/>
  <c r="E1812" i="4"/>
  <c r="I1812" i="4" s="1"/>
  <c r="E90" i="4"/>
  <c r="I90" i="4" s="1"/>
  <c r="Q1487" i="4"/>
  <c r="R1487" i="4" s="1"/>
  <c r="S1487" i="4" s="1"/>
  <c r="Q1582" i="4"/>
  <c r="Z1582" i="4" s="1"/>
  <c r="AA1582" i="4" s="1"/>
  <c r="E1846" i="4"/>
  <c r="I1846" i="4" s="1"/>
  <c r="Z1024" i="4"/>
  <c r="AA1024" i="4" s="1"/>
  <c r="E1062" i="4"/>
  <c r="I1062" i="4" s="1"/>
  <c r="AF761" i="4"/>
  <c r="AG761" i="4" s="1"/>
  <c r="Q1493" i="4"/>
  <c r="Z1493" i="4" s="1"/>
  <c r="AA1493" i="4" s="1"/>
  <c r="E1287" i="4"/>
  <c r="I1287" i="4" s="1"/>
  <c r="AF1200" i="4"/>
  <c r="AG1200" i="4" s="1"/>
  <c r="AF899" i="4"/>
  <c r="AG899" i="4" s="1"/>
  <c r="R1200" i="4"/>
  <c r="S1200" i="4" s="1"/>
  <c r="E1269" i="4"/>
  <c r="I1269" i="4" s="1"/>
  <c r="E470" i="4"/>
  <c r="I470" i="4" s="1"/>
  <c r="AF98" i="4"/>
  <c r="AG98" i="4" s="1"/>
  <c r="Q12" i="4"/>
  <c r="Z12" i="4" s="1"/>
  <c r="AA12" i="4" s="1"/>
  <c r="E1031" i="4"/>
  <c r="I1031" i="4" s="1"/>
  <c r="Z945" i="4"/>
  <c r="AA945" i="4" s="1"/>
  <c r="Q408" i="4"/>
  <c r="Q50" i="4"/>
  <c r="AF50" i="4" s="1"/>
  <c r="AG50" i="4" s="1"/>
  <c r="E1986" i="4"/>
  <c r="I1986" i="4" s="1"/>
  <c r="AF971" i="4"/>
  <c r="AG971" i="4" s="1"/>
  <c r="Q1968" i="4"/>
  <c r="AF1223" i="4"/>
  <c r="AG1223" i="4" s="1"/>
  <c r="R803" i="4"/>
  <c r="S803" i="4" s="1"/>
  <c r="AF895" i="4"/>
  <c r="AG895" i="4" s="1"/>
  <c r="R1102" i="4"/>
  <c r="S1102" i="4" s="1"/>
  <c r="R716" i="4"/>
  <c r="S716" i="4" s="1"/>
  <c r="R154" i="4"/>
  <c r="S154" i="4" s="1"/>
  <c r="E296" i="4"/>
  <c r="I296" i="4" s="1"/>
  <c r="E1348" i="4"/>
  <c r="I1348" i="4" s="1"/>
  <c r="E920" i="4"/>
  <c r="I920" i="4" s="1"/>
  <c r="R1015" i="4"/>
  <c r="S1015" i="4" s="1"/>
  <c r="Q1563" i="4"/>
  <c r="Z1563" i="4" s="1"/>
  <c r="AA1563" i="4" s="1"/>
  <c r="Q1505" i="4"/>
  <c r="Q1711" i="4"/>
  <c r="R1711" i="4" s="1"/>
  <c r="S1711" i="4" s="1"/>
  <c r="Q70" i="4"/>
  <c r="Z70" i="4" s="1"/>
  <c r="AA70" i="4" s="1"/>
  <c r="Q122" i="4"/>
  <c r="Z122" i="4" s="1"/>
  <c r="AA122" i="4" s="1"/>
  <c r="Q280" i="4"/>
  <c r="E551" i="4"/>
  <c r="I551" i="4" s="1"/>
  <c r="E280" i="4"/>
  <c r="I280" i="4" s="1"/>
  <c r="E186" i="4"/>
  <c r="I186" i="4" s="1"/>
  <c r="E356" i="4"/>
  <c r="I356" i="4" s="1"/>
  <c r="E45" i="4"/>
  <c r="I45" i="4" s="1"/>
  <c r="E947" i="4"/>
  <c r="I947" i="4" s="1"/>
  <c r="E944" i="4"/>
  <c r="I944" i="4" s="1"/>
  <c r="E98" i="4"/>
  <c r="I98" i="4" s="1"/>
  <c r="E1534" i="4"/>
  <c r="I1534" i="4" s="1"/>
  <c r="E1046" i="4"/>
  <c r="I1046" i="4" s="1"/>
  <c r="E415" i="4"/>
  <c r="I415" i="4" s="1"/>
  <c r="Q1432" i="4"/>
  <c r="R1432" i="4" s="1"/>
  <c r="S1432" i="4" s="1"/>
  <c r="Q272" i="4"/>
  <c r="R272" i="4" s="1"/>
  <c r="S272" i="4" s="1"/>
  <c r="Q1617" i="4"/>
  <c r="Z1617" i="4" s="1"/>
  <c r="AA1617" i="4" s="1"/>
  <c r="Q138" i="4"/>
  <c r="AF1102" i="4"/>
  <c r="AG1102" i="4" s="1"/>
  <c r="AF861" i="4"/>
  <c r="AG861" i="4" s="1"/>
  <c r="AF954" i="4"/>
  <c r="AG954" i="4" s="1"/>
  <c r="AF809" i="4"/>
  <c r="AG809" i="4" s="1"/>
  <c r="Z928" i="4"/>
  <c r="AA928" i="4" s="1"/>
  <c r="Z867" i="4"/>
  <c r="AA867" i="4" s="1"/>
  <c r="Z1133" i="4"/>
  <c r="AA1133" i="4" s="1"/>
  <c r="R895" i="4"/>
  <c r="S895" i="4" s="1"/>
  <c r="AF154" i="4"/>
  <c r="AG154" i="4" s="1"/>
  <c r="R1036" i="4"/>
  <c r="S1036" i="4" s="1"/>
  <c r="AF964" i="4"/>
  <c r="AG964" i="4" s="1"/>
  <c r="R1223" i="4"/>
  <c r="S1223" i="4" s="1"/>
  <c r="AF936" i="4"/>
  <c r="AG936" i="4" s="1"/>
  <c r="Z954" i="4"/>
  <c r="AA954" i="4" s="1"/>
  <c r="Z625" i="4"/>
  <c r="AA625" i="4" s="1"/>
  <c r="R795" i="4"/>
  <c r="S795" i="4" s="1"/>
  <c r="R1949" i="4"/>
  <c r="S1949" i="4" s="1"/>
  <c r="R1000" i="4"/>
  <c r="S1000" i="4" s="1"/>
  <c r="E1345" i="4"/>
  <c r="I1345" i="4" s="1"/>
  <c r="E1956" i="4"/>
  <c r="I1956" i="4" s="1"/>
  <c r="E536" i="4"/>
  <c r="I536" i="4" s="1"/>
  <c r="Q1790" i="4"/>
  <c r="Z1790" i="4" s="1"/>
  <c r="AA1790" i="4" s="1"/>
  <c r="Q181" i="4"/>
  <c r="Q1733" i="4"/>
  <c r="AF1733" i="4" s="1"/>
  <c r="AG1733" i="4" s="1"/>
  <c r="Q195" i="4"/>
  <c r="R195" i="4" s="1"/>
  <c r="S195" i="4" s="1"/>
  <c r="Q27" i="4"/>
  <c r="Q222" i="4"/>
  <c r="AF222" i="4" s="1"/>
  <c r="AG222" i="4" s="1"/>
  <c r="Q1917" i="4"/>
  <c r="Z1917" i="4" s="1"/>
  <c r="AA1917" i="4" s="1"/>
  <c r="Q1752" i="4"/>
  <c r="Z1752" i="4" s="1"/>
  <c r="AA1752" i="4" s="1"/>
  <c r="Q1210" i="4"/>
  <c r="R1210" i="4" s="1"/>
  <c r="S1210" i="4" s="1"/>
  <c r="R861" i="4"/>
  <c r="S861" i="4" s="1"/>
  <c r="AF1629" i="4"/>
  <c r="AG1629" i="4" s="1"/>
  <c r="Z906" i="4"/>
  <c r="AA906" i="4" s="1"/>
  <c r="AF853" i="4"/>
  <c r="AG853" i="4" s="1"/>
  <c r="AF550" i="4"/>
  <c r="AG550" i="4" s="1"/>
  <c r="R550" i="4"/>
  <c r="S550" i="4" s="1"/>
  <c r="AF1116" i="4"/>
  <c r="AG1116" i="4" s="1"/>
  <c r="R1116" i="4"/>
  <c r="S1116" i="4" s="1"/>
  <c r="E1114" i="4"/>
  <c r="I1114" i="4" s="1"/>
  <c r="E1432" i="4"/>
  <c r="I1432" i="4" s="1"/>
  <c r="E70" i="4"/>
  <c r="I70" i="4" s="1"/>
  <c r="E1440" i="4"/>
  <c r="I1440" i="4" s="1"/>
  <c r="E181" i="4"/>
  <c r="I181" i="4" s="1"/>
  <c r="E1328" i="4"/>
  <c r="I1328" i="4" s="1"/>
  <c r="E75" i="4"/>
  <c r="I75" i="4" s="1"/>
  <c r="E753" i="4"/>
  <c r="I753" i="4" s="1"/>
  <c r="AF300" i="4"/>
  <c r="AG300" i="4" s="1"/>
  <c r="Q415" i="4"/>
  <c r="R415" i="4" s="1"/>
  <c r="S415" i="4" s="1"/>
  <c r="Q94" i="4"/>
  <c r="E1572" i="4"/>
  <c r="I1572" i="4" s="1"/>
  <c r="E1111" i="4"/>
  <c r="I1111" i="4" s="1"/>
  <c r="E1782" i="4"/>
  <c r="I1782" i="4" s="1"/>
  <c r="R594" i="4"/>
  <c r="S594" i="4" s="1"/>
  <c r="AF1095" i="4"/>
  <c r="AG1095" i="4" s="1"/>
  <c r="Q1572" i="4"/>
  <c r="Z1572" i="4" s="1"/>
  <c r="AA1572" i="4" s="1"/>
  <c r="Q1695" i="4"/>
  <c r="Z1695" i="4" s="1"/>
  <c r="AA1695" i="4" s="1"/>
  <c r="Q1816" i="4"/>
  <c r="Z1816" i="4" s="1"/>
  <c r="AA1816" i="4" s="1"/>
  <c r="Q1654" i="4"/>
  <c r="R1654" i="4" s="1"/>
  <c r="S1654" i="4" s="1"/>
  <c r="Q1943" i="4"/>
  <c r="R1201" i="4"/>
  <c r="S1201" i="4" s="1"/>
  <c r="AF803" i="4"/>
  <c r="AG803" i="4" s="1"/>
  <c r="E79" i="4"/>
  <c r="I79" i="4" s="1"/>
  <c r="E272" i="4"/>
  <c r="I272" i="4" s="1"/>
  <c r="E460" i="4"/>
  <c r="I460" i="4" s="1"/>
  <c r="E1112" i="4"/>
  <c r="I1112" i="4" s="1"/>
  <c r="E122" i="4"/>
  <c r="I122" i="4" s="1"/>
  <c r="AF594" i="4"/>
  <c r="AG594" i="4" s="1"/>
  <c r="R300" i="4"/>
  <c r="S300" i="4" s="1"/>
  <c r="Q325" i="4"/>
  <c r="Q75" i="4"/>
  <c r="R75" i="4" s="1"/>
  <c r="S75" i="4" s="1"/>
  <c r="AF1949" i="4"/>
  <c r="AG1949" i="4" s="1"/>
  <c r="R936" i="4"/>
  <c r="S936" i="4" s="1"/>
  <c r="R964" i="4"/>
  <c r="S964" i="4" s="1"/>
  <c r="R662" i="4"/>
  <c r="S662" i="4" s="1"/>
  <c r="E1327" i="4"/>
  <c r="I1327" i="4" s="1"/>
  <c r="E593" i="4"/>
  <c r="I593" i="4" s="1"/>
  <c r="E1389" i="4"/>
  <c r="I1389" i="4" s="1"/>
  <c r="E363" i="4"/>
  <c r="I363" i="4" s="1"/>
  <c r="E325" i="4"/>
  <c r="I325" i="4" s="1"/>
  <c r="Q1534" i="4"/>
  <c r="R1534" i="4" s="1"/>
  <c r="S1534" i="4" s="1"/>
  <c r="Q1822" i="4"/>
  <c r="Z1822" i="4" s="1"/>
  <c r="AA1822" i="4" s="1"/>
  <c r="Q296" i="4"/>
  <c r="AF296" i="4" s="1"/>
  <c r="AG296" i="4" s="1"/>
  <c r="Q1448" i="4"/>
  <c r="Z1448" i="4" s="1"/>
  <c r="AA1448" i="4" s="1"/>
  <c r="Q1676" i="4"/>
  <c r="Z1676" i="4" s="1"/>
  <c r="AA1676" i="4" s="1"/>
  <c r="E1184" i="4"/>
  <c r="I1184" i="4" s="1"/>
  <c r="R776" i="4"/>
  <c r="S776" i="4" s="1"/>
  <c r="Q359" i="4"/>
  <c r="Z359" i="4" s="1"/>
  <c r="AA359" i="4" s="1"/>
  <c r="Q1583" i="4"/>
  <c r="AF1583" i="4" s="1"/>
  <c r="AG1583" i="4" s="1"/>
  <c r="Q1862" i="4"/>
  <c r="Q1804" i="4"/>
  <c r="Q1589" i="4"/>
  <c r="Q1893" i="4"/>
  <c r="R669" i="4"/>
  <c r="S669" i="4" s="1"/>
  <c r="R912" i="4"/>
  <c r="S912" i="4" s="1"/>
  <c r="AF932" i="4"/>
  <c r="AG932" i="4" s="1"/>
  <c r="Z849" i="4"/>
  <c r="AA849" i="4" s="1"/>
  <c r="R1521" i="4"/>
  <c r="S1521" i="4" s="1"/>
  <c r="Z1206" i="4"/>
  <c r="AA1206" i="4" s="1"/>
  <c r="Z1201" i="4"/>
  <c r="AA1201" i="4" s="1"/>
  <c r="AF633" i="4"/>
  <c r="AG633" i="4" s="1"/>
  <c r="Z1082" i="4"/>
  <c r="AA1082" i="4" s="1"/>
  <c r="AF487" i="4"/>
  <c r="AG487" i="4" s="1"/>
  <c r="R1546" i="4"/>
  <c r="S1546" i="4" s="1"/>
  <c r="R73" i="4"/>
  <c r="S73" i="4" s="1"/>
  <c r="AF588" i="4"/>
  <c r="AG588" i="4" s="1"/>
  <c r="AF873" i="4"/>
  <c r="AG873" i="4" s="1"/>
  <c r="Q199" i="4"/>
  <c r="AF199" i="4" s="1"/>
  <c r="AG199" i="4" s="1"/>
  <c r="Q785" i="4"/>
  <c r="Z785" i="4" s="1"/>
  <c r="AA785" i="4" s="1"/>
  <c r="Q170" i="4"/>
  <c r="R170" i="4" s="1"/>
  <c r="S170" i="4" s="1"/>
  <c r="Q1542" i="4"/>
  <c r="R1542" i="4" s="1"/>
  <c r="S1542" i="4" s="1"/>
  <c r="Q1922" i="4"/>
  <c r="AF1922" i="4" s="1"/>
  <c r="AG1922" i="4" s="1"/>
  <c r="Q284" i="4"/>
  <c r="Z284" i="4" s="1"/>
  <c r="AA284" i="4" s="1"/>
  <c r="Q1759" i="4"/>
  <c r="AF1759" i="4" s="1"/>
  <c r="AG1759" i="4" s="1"/>
  <c r="R487" i="4"/>
  <c r="S487" i="4" s="1"/>
  <c r="AC9" i="4"/>
  <c r="E9" i="4" s="1"/>
  <c r="I9" i="4" s="1"/>
  <c r="R1983" i="4"/>
  <c r="S1983" i="4" s="1"/>
  <c r="AF1057" i="4"/>
  <c r="AG1057" i="4" s="1"/>
  <c r="R1206" i="4"/>
  <c r="S1206" i="4" s="1"/>
  <c r="Z633" i="4"/>
  <c r="AA633" i="4" s="1"/>
  <c r="AF888" i="4"/>
  <c r="AG888" i="4" s="1"/>
  <c r="AF412" i="4"/>
  <c r="AG412" i="4" s="1"/>
  <c r="R1066" i="4"/>
  <c r="S1066" i="4" s="1"/>
  <c r="R945" i="4"/>
  <c r="S945" i="4" s="1"/>
  <c r="R761" i="4"/>
  <c r="S761" i="4" s="1"/>
  <c r="AF776" i="4"/>
  <c r="AG776" i="4" s="1"/>
  <c r="Q1740" i="4"/>
  <c r="AF1740" i="4" s="1"/>
  <c r="AG1740" i="4" s="1"/>
  <c r="Q1801" i="4"/>
  <c r="R1801" i="4" s="1"/>
  <c r="S1801" i="4" s="1"/>
  <c r="Q90" i="4"/>
  <c r="Z90" i="4" s="1"/>
  <c r="AA90" i="4" s="1"/>
  <c r="Q246" i="4"/>
  <c r="Q108" i="4"/>
  <c r="Z139" i="4"/>
  <c r="AA139" i="4" s="1"/>
  <c r="AF669" i="4"/>
  <c r="AG669" i="4" s="1"/>
  <c r="Z43" i="4"/>
  <c r="AA43" i="4" s="1"/>
  <c r="R1260" i="4"/>
  <c r="S1260" i="4" s="1"/>
  <c r="R717" i="4"/>
  <c r="S717" i="4" s="1"/>
  <c r="AF1066" i="4"/>
  <c r="AG1066" i="4" s="1"/>
  <c r="R502" i="4"/>
  <c r="S502" i="4" s="1"/>
  <c r="R588" i="4"/>
  <c r="S588" i="4" s="1"/>
  <c r="R522" i="4"/>
  <c r="S522" i="4" s="1"/>
  <c r="Q1767" i="4"/>
  <c r="Z1767" i="4" s="1"/>
  <c r="AA1767" i="4" s="1"/>
  <c r="Q1870" i="4"/>
  <c r="Z1870" i="4" s="1"/>
  <c r="AA1870" i="4" s="1"/>
  <c r="Q1974" i="4"/>
  <c r="AF1974" i="4" s="1"/>
  <c r="AG1974" i="4" s="1"/>
  <c r="Q227" i="4"/>
  <c r="AF227" i="4" s="1"/>
  <c r="AG227" i="4" s="1"/>
  <c r="Q196" i="4"/>
  <c r="AF651" i="4"/>
  <c r="AG651" i="4" s="1"/>
  <c r="AF1260" i="4"/>
  <c r="AG1260" i="4" s="1"/>
  <c r="AF1657" i="4"/>
  <c r="AG1657" i="4" s="1"/>
  <c r="R603" i="4"/>
  <c r="S603" i="4" s="1"/>
  <c r="Q1672" i="4"/>
  <c r="AF1672" i="4" s="1"/>
  <c r="AG1672" i="4" s="1"/>
  <c r="Q357" i="4"/>
  <c r="Q87" i="4"/>
  <c r="Q142" i="4"/>
  <c r="AF142" i="4" s="1"/>
  <c r="AG142" i="4" s="1"/>
  <c r="AC789" i="4"/>
  <c r="E789" i="4" s="1"/>
  <c r="I789" i="4" s="1"/>
  <c r="Q254" i="4"/>
  <c r="Z254" i="4" s="1"/>
  <c r="AA254" i="4" s="1"/>
  <c r="Q1844" i="4"/>
  <c r="Q320" i="4"/>
  <c r="R320" i="4" s="1"/>
  <c r="S320" i="4" s="1"/>
  <c r="R885" i="4"/>
  <c r="S885" i="4" s="1"/>
  <c r="AF885" i="4"/>
  <c r="AG885" i="4" s="1"/>
  <c r="AF912" i="4"/>
  <c r="AG912" i="4" s="1"/>
  <c r="R888" i="4"/>
  <c r="S888" i="4" s="1"/>
  <c r="AF1983" i="4"/>
  <c r="AG1983" i="4" s="1"/>
  <c r="AF1521" i="4"/>
  <c r="AG1521" i="4" s="1"/>
  <c r="R651" i="4"/>
  <c r="S651" i="4" s="1"/>
  <c r="Z1657" i="4"/>
  <c r="AA1657" i="4" s="1"/>
  <c r="AF625" i="4"/>
  <c r="AG625" i="4" s="1"/>
  <c r="AF867" i="4"/>
  <c r="AG867" i="4" s="1"/>
  <c r="R424" i="4"/>
  <c r="S424" i="4" s="1"/>
  <c r="AF717" i="4"/>
  <c r="AG717" i="4" s="1"/>
  <c r="R145" i="4"/>
  <c r="S145" i="4" s="1"/>
  <c r="Q1914" i="4"/>
  <c r="R1914" i="4" s="1"/>
  <c r="S1914" i="4" s="1"/>
  <c r="Q1496" i="4"/>
  <c r="AF1496" i="4" s="1"/>
  <c r="AG1496" i="4" s="1"/>
  <c r="Q327" i="4"/>
  <c r="Q1655" i="4"/>
  <c r="R1655" i="4" s="1"/>
  <c r="S1655" i="4" s="1"/>
  <c r="Q1742" i="4"/>
  <c r="R1742" i="4" s="1"/>
  <c r="S1742" i="4" s="1"/>
  <c r="Q1904" i="4"/>
  <c r="AF1904" i="4" s="1"/>
  <c r="AG1904" i="4" s="1"/>
  <c r="Q275" i="4"/>
  <c r="Z275" i="4" s="1"/>
  <c r="AA275" i="4" s="1"/>
  <c r="Q1763" i="4"/>
  <c r="Z1763" i="4" s="1"/>
  <c r="AA1763" i="4" s="1"/>
  <c r="Q1902" i="4"/>
  <c r="Z1902" i="4" s="1"/>
  <c r="AA1902" i="4" s="1"/>
  <c r="AF1877" i="4"/>
  <c r="AG1877" i="4" s="1"/>
  <c r="Q258" i="4"/>
  <c r="R258" i="4" s="1"/>
  <c r="S258" i="4" s="1"/>
  <c r="Q1486" i="4"/>
  <c r="Q163" i="4"/>
  <c r="Q1590" i="4"/>
  <c r="Z1590" i="4" s="1"/>
  <c r="AA1590" i="4" s="1"/>
  <c r="Q274" i="4"/>
  <c r="AF797" i="4"/>
  <c r="AG797" i="4" s="1"/>
  <c r="R797" i="4"/>
  <c r="S797" i="4" s="1"/>
  <c r="Q127" i="4"/>
  <c r="R127" i="4" s="1"/>
  <c r="S127" i="4" s="1"/>
  <c r="AF662" i="4"/>
  <c r="AG662" i="4" s="1"/>
  <c r="R1658" i="4"/>
  <c r="S1658" i="4" s="1"/>
  <c r="Q1920" i="4"/>
  <c r="Z1920" i="4" s="1"/>
  <c r="AA1920" i="4" s="1"/>
  <c r="Q42" i="4"/>
  <c r="Z42" i="4" s="1"/>
  <c r="AA42" i="4" s="1"/>
  <c r="Q1500" i="4"/>
  <c r="R1500" i="4" s="1"/>
  <c r="S1500" i="4" s="1"/>
  <c r="Q317" i="4"/>
  <c r="Z317" i="4" s="1"/>
  <c r="AA317" i="4" s="1"/>
  <c r="Q599" i="4"/>
  <c r="AF599" i="4" s="1"/>
  <c r="AG599" i="4" s="1"/>
  <c r="Q1930" i="4"/>
  <c r="Z1930" i="4" s="1"/>
  <c r="AA1930" i="4" s="1"/>
  <c r="AC499" i="4"/>
  <c r="E499" i="4" s="1"/>
  <c r="I499" i="4" s="1"/>
  <c r="Q1830" i="4"/>
  <c r="R1830" i="4" s="1"/>
  <c r="S1830" i="4" s="1"/>
  <c r="Q1927" i="4"/>
  <c r="R1927" i="4" s="1"/>
  <c r="S1927" i="4" s="1"/>
  <c r="Z1658" i="4"/>
  <c r="AA1658" i="4" s="1"/>
  <c r="R900" i="4"/>
  <c r="S900" i="4" s="1"/>
  <c r="Q1718" i="4"/>
  <c r="R1718" i="4" s="1"/>
  <c r="S1718" i="4" s="1"/>
  <c r="Q1155" i="4"/>
  <c r="Z1155" i="4" s="1"/>
  <c r="AA1155" i="4" s="1"/>
  <c r="Q385" i="4"/>
  <c r="Z385" i="4" s="1"/>
  <c r="AA385" i="4" s="1"/>
  <c r="Q129" i="4"/>
  <c r="Z129" i="4" s="1"/>
  <c r="AA129" i="4" s="1"/>
  <c r="Q1463" i="4"/>
  <c r="AF1463" i="4" s="1"/>
  <c r="AG1463" i="4" s="1"/>
  <c r="Q1568" i="4"/>
  <c r="Z847" i="4"/>
  <c r="AA847" i="4" s="1"/>
  <c r="Q309" i="4"/>
  <c r="R309" i="4" s="1"/>
  <c r="S309" i="4" s="1"/>
  <c r="Q1630" i="4"/>
  <c r="Z1630" i="4" s="1"/>
  <c r="AA1630" i="4" s="1"/>
  <c r="Q1809" i="4"/>
  <c r="Q1706" i="4"/>
  <c r="Q1537" i="4"/>
  <c r="R1537" i="4" s="1"/>
  <c r="S1537" i="4" s="1"/>
  <c r="Q1919" i="4"/>
  <c r="Z1919" i="4" s="1"/>
  <c r="AA1919" i="4" s="1"/>
  <c r="R971" i="4"/>
  <c r="S971" i="4" s="1"/>
  <c r="AF860" i="4"/>
  <c r="AG860" i="4" s="1"/>
  <c r="AF847" i="4"/>
  <c r="AG847" i="4" s="1"/>
  <c r="Q1558" i="4"/>
  <c r="Z1558" i="4" s="1"/>
  <c r="AA1558" i="4" s="1"/>
  <c r="Q25" i="4"/>
  <c r="Z25" i="4" s="1"/>
  <c r="AA25" i="4" s="1"/>
  <c r="Q1794" i="4"/>
  <c r="Z1794" i="4" s="1"/>
  <c r="AA1794" i="4" s="1"/>
  <c r="Q1228" i="4"/>
  <c r="Q185" i="4"/>
  <c r="Z185" i="4" s="1"/>
  <c r="AA185" i="4" s="1"/>
  <c r="Q1754" i="4"/>
  <c r="R1754" i="4" s="1"/>
  <c r="S1754" i="4" s="1"/>
  <c r="Q1807" i="4"/>
  <c r="AF1807" i="4" s="1"/>
  <c r="AG1807" i="4" s="1"/>
  <c r="Q1960" i="4"/>
  <c r="Z1960" i="4" s="1"/>
  <c r="AA1960" i="4" s="1"/>
  <c r="Q336" i="4"/>
  <c r="R336" i="4" s="1"/>
  <c r="S336" i="4" s="1"/>
  <c r="Q1987" i="4"/>
  <c r="Z1987" i="4" s="1"/>
  <c r="AA1987" i="4" s="1"/>
  <c r="R1099" i="4"/>
  <c r="S1099" i="4" s="1"/>
  <c r="Q1016" i="4"/>
  <c r="Z1016" i="4" s="1"/>
  <c r="AA1016" i="4" s="1"/>
  <c r="Q1864" i="4"/>
  <c r="Z1864" i="4" s="1"/>
  <c r="AA1864" i="4" s="1"/>
  <c r="Q450" i="4"/>
  <c r="R450" i="4" s="1"/>
  <c r="S450" i="4" s="1"/>
  <c r="Q135" i="4"/>
  <c r="Z135" i="4" s="1"/>
  <c r="AA135" i="4" s="1"/>
  <c r="Q95" i="4"/>
  <c r="Z95" i="4" s="1"/>
  <c r="AA95" i="4" s="1"/>
  <c r="Q396" i="4"/>
  <c r="Q612" i="4"/>
  <c r="Z612" i="4" s="1"/>
  <c r="AA612" i="4" s="1"/>
  <c r="Q1881" i="4"/>
  <c r="R1881" i="4" s="1"/>
  <c r="S1881" i="4" s="1"/>
  <c r="Q67" i="4"/>
  <c r="Q1874" i="4"/>
  <c r="Z1874" i="4" s="1"/>
  <c r="AA1874" i="4" s="1"/>
  <c r="Q1447" i="4"/>
  <c r="R1447" i="4" s="1"/>
  <c r="S1447" i="4" s="1"/>
  <c r="Q1774" i="4"/>
  <c r="R1774" i="4" s="1"/>
  <c r="S1774" i="4" s="1"/>
  <c r="Q784" i="4"/>
  <c r="R784" i="4" s="1"/>
  <c r="S784" i="4" s="1"/>
  <c r="Q1439" i="4"/>
  <c r="Z1439" i="4" s="1"/>
  <c r="AA1439" i="4" s="1"/>
  <c r="Q372" i="4"/>
  <c r="AF372" i="4" s="1"/>
  <c r="AG372" i="4" s="1"/>
  <c r="Q1620" i="4"/>
  <c r="Z1620" i="4" s="1"/>
  <c r="AA1620" i="4" s="1"/>
  <c r="Q1530" i="4"/>
  <c r="Q1660" i="4"/>
  <c r="Z1660" i="4" s="1"/>
  <c r="AA1660" i="4" s="1"/>
  <c r="Q1779" i="4"/>
  <c r="AF1779" i="4" s="1"/>
  <c r="AG1779" i="4" s="1"/>
  <c r="Q186" i="4"/>
  <c r="AF186" i="4" s="1"/>
  <c r="AG186" i="4" s="1"/>
  <c r="R1699" i="4"/>
  <c r="S1699" i="4" s="1"/>
  <c r="Q245" i="4"/>
  <c r="Z245" i="4" s="1"/>
  <c r="AA245" i="4" s="1"/>
  <c r="Q1648" i="4"/>
  <c r="Z1648" i="4" s="1"/>
  <c r="AA1648" i="4" s="1"/>
  <c r="Q34" i="4"/>
  <c r="Z34" i="4" s="1"/>
  <c r="AA34" i="4" s="1"/>
  <c r="Q156" i="4"/>
  <c r="R156" i="4" s="1"/>
  <c r="S156" i="4" s="1"/>
  <c r="AF1699" i="4"/>
  <c r="AG1699" i="4" s="1"/>
  <c r="AF294" i="4"/>
  <c r="AG294" i="4" s="1"/>
  <c r="AF1641" i="4"/>
  <c r="AG1641" i="4" s="1"/>
  <c r="AF1072" i="4"/>
  <c r="AG1072" i="4" s="1"/>
  <c r="Z454" i="4"/>
  <c r="AA454" i="4" s="1"/>
  <c r="Z1899" i="4"/>
  <c r="AA1899" i="4" s="1"/>
  <c r="R427" i="4"/>
  <c r="S427" i="4" s="1"/>
  <c r="AF1069" i="4"/>
  <c r="AG1069" i="4" s="1"/>
  <c r="R691" i="4"/>
  <c r="S691" i="4" s="1"/>
  <c r="R1961" i="4"/>
  <c r="S1961" i="4" s="1"/>
  <c r="Z824" i="4"/>
  <c r="AA824" i="4" s="1"/>
  <c r="Q405" i="4"/>
  <c r="Z405" i="4" s="1"/>
  <c r="AA405" i="4" s="1"/>
  <c r="Q1512" i="4"/>
  <c r="Z1512" i="4" s="1"/>
  <c r="AA1512" i="4" s="1"/>
  <c r="Q1456" i="4"/>
  <c r="R1456" i="4" s="1"/>
  <c r="S1456" i="4" s="1"/>
  <c r="AC988" i="4"/>
  <c r="E988" i="4" s="1"/>
  <c r="I988" i="4" s="1"/>
  <c r="Q1215" i="4"/>
  <c r="AF1215" i="4" s="1"/>
  <c r="AG1215" i="4" s="1"/>
  <c r="Q1990" i="4"/>
  <c r="R1990" i="4" s="1"/>
  <c r="S1990" i="4" s="1"/>
  <c r="R1490" i="4"/>
  <c r="S1490" i="4" s="1"/>
  <c r="R529" i="4"/>
  <c r="S529" i="4" s="1"/>
  <c r="R1072" i="4"/>
  <c r="S1072" i="4" s="1"/>
  <c r="R1984" i="4"/>
  <c r="S1984" i="4" s="1"/>
  <c r="AF694" i="4"/>
  <c r="AG694" i="4" s="1"/>
  <c r="R858" i="4"/>
  <c r="S858" i="4" s="1"/>
  <c r="AF1076" i="4"/>
  <c r="AG1076" i="4" s="1"/>
  <c r="AF427" i="4"/>
  <c r="AG427" i="4" s="1"/>
  <c r="AF858" i="4"/>
  <c r="AG858" i="4" s="1"/>
  <c r="Q350" i="4"/>
  <c r="Z350" i="4" s="1"/>
  <c r="AA350" i="4" s="1"/>
  <c r="Q149" i="4"/>
  <c r="AF149" i="4" s="1"/>
  <c r="AG149" i="4" s="1"/>
  <c r="R1540" i="4"/>
  <c r="S1540" i="4" s="1"/>
  <c r="AF1984" i="4"/>
  <c r="AG1984" i="4" s="1"/>
  <c r="AF1540" i="4"/>
  <c r="AG1540" i="4" s="1"/>
  <c r="R763" i="4"/>
  <c r="S763" i="4" s="1"/>
  <c r="AF1047" i="4"/>
  <c r="AG1047" i="4" s="1"/>
  <c r="R439" i="4"/>
  <c r="S439" i="4" s="1"/>
  <c r="Q1843" i="4"/>
  <c r="Z1843" i="4" s="1"/>
  <c r="AA1843" i="4" s="1"/>
  <c r="Q331" i="4"/>
  <c r="R331" i="4" s="1"/>
  <c r="S331" i="4" s="1"/>
  <c r="Q224" i="4"/>
  <c r="Z224" i="4" s="1"/>
  <c r="AA224" i="4" s="1"/>
  <c r="Q1659" i="4"/>
  <c r="Q1230" i="4"/>
  <c r="Z1230" i="4" s="1"/>
  <c r="AA1230" i="4" s="1"/>
  <c r="AF686" i="4"/>
  <c r="AG686" i="4" s="1"/>
  <c r="R1069" i="4"/>
  <c r="S1069" i="4" s="1"/>
  <c r="R248" i="4"/>
  <c r="S248" i="4" s="1"/>
  <c r="AF496" i="4"/>
  <c r="AG496" i="4" s="1"/>
  <c r="Q1610" i="4"/>
  <c r="AF627" i="4"/>
  <c r="AG627" i="4" s="1"/>
  <c r="AF261" i="4"/>
  <c r="AG261" i="4" s="1"/>
  <c r="AF1961" i="4"/>
  <c r="AG1961" i="4" s="1"/>
  <c r="R496" i="4"/>
  <c r="S496" i="4" s="1"/>
  <c r="Z618" i="4"/>
  <c r="AA618" i="4" s="1"/>
  <c r="Q1547" i="4"/>
  <c r="Q1635" i="4"/>
  <c r="Z1635" i="4" s="1"/>
  <c r="AA1635" i="4" s="1"/>
  <c r="Q217" i="4"/>
  <c r="AF217" i="4" s="1"/>
  <c r="AG217" i="4" s="1"/>
  <c r="Q1999" i="4"/>
  <c r="AF1999" i="4" s="1"/>
  <c r="AG1999" i="4" s="1"/>
  <c r="Q188" i="4"/>
  <c r="AF188" i="4" s="1"/>
  <c r="AG188" i="4" s="1"/>
  <c r="Q1511" i="4"/>
  <c r="Z1511" i="4" s="1"/>
  <c r="AA1511" i="4" s="1"/>
  <c r="Q150" i="4"/>
  <c r="Z150" i="4" s="1"/>
  <c r="AA150" i="4" s="1"/>
  <c r="Q39" i="4"/>
  <c r="Q1670" i="4"/>
  <c r="Z1670" i="4" s="1"/>
  <c r="AA1670" i="4" s="1"/>
  <c r="AF234" i="4"/>
  <c r="AG234" i="4" s="1"/>
  <c r="AF1490" i="4"/>
  <c r="AG1490" i="4" s="1"/>
  <c r="R1009" i="4"/>
  <c r="S1009" i="4" s="1"/>
  <c r="R637" i="4"/>
  <c r="S637" i="4" s="1"/>
  <c r="R1095" i="4"/>
  <c r="S1095" i="4" s="1"/>
  <c r="AF691" i="4"/>
  <c r="AG691" i="4" s="1"/>
  <c r="AF824" i="4"/>
  <c r="AG824" i="4" s="1"/>
  <c r="Q1435" i="4"/>
  <c r="Z1435" i="4" s="1"/>
  <c r="AA1435" i="4" s="1"/>
  <c r="Q1450" i="4"/>
  <c r="Q306" i="4"/>
  <c r="Z306" i="4" s="1"/>
  <c r="AA306" i="4" s="1"/>
  <c r="R1701" i="4"/>
  <c r="S1701" i="4" s="1"/>
  <c r="R234" i="4"/>
  <c r="S234" i="4" s="1"/>
  <c r="R996" i="4"/>
  <c r="S996" i="4" s="1"/>
  <c r="R928" i="4"/>
  <c r="S928" i="4" s="1"/>
  <c r="Z1349" i="4"/>
  <c r="AA1349" i="4" s="1"/>
  <c r="R1076" i="4"/>
  <c r="S1076" i="4" s="1"/>
  <c r="AF637" i="4"/>
  <c r="AG637" i="4" s="1"/>
  <c r="Q1502" i="4"/>
  <c r="Q1594" i="4"/>
  <c r="Z1594" i="4" s="1"/>
  <c r="AA1594" i="4" s="1"/>
  <c r="Q41" i="4"/>
  <c r="Z41" i="4" s="1"/>
  <c r="AA41" i="4" s="1"/>
  <c r="Q6" i="4"/>
  <c r="Z6" i="4" s="1"/>
  <c r="AA6" i="4" s="1"/>
  <c r="Q1705" i="4"/>
  <c r="Z1705" i="4" s="1"/>
  <c r="AA1705" i="4" s="1"/>
  <c r="AF1036" i="4"/>
  <c r="AG1036" i="4" s="1"/>
  <c r="R96" i="4"/>
  <c r="S96" i="4" s="1"/>
  <c r="AF857" i="4"/>
  <c r="AG857" i="4" s="1"/>
  <c r="R1131" i="4"/>
  <c r="S1131" i="4" s="1"/>
  <c r="Q157" i="4"/>
  <c r="AF157" i="4" s="1"/>
  <c r="AG157" i="4" s="1"/>
  <c r="Q1367" i="4"/>
  <c r="Z1367" i="4" s="1"/>
  <c r="AA1367" i="4" s="1"/>
  <c r="Q1482" i="4"/>
  <c r="Z1482" i="4" s="1"/>
  <c r="AA1482" i="4" s="1"/>
  <c r="Q1981" i="4"/>
  <c r="AF1981" i="4" s="1"/>
  <c r="AG1981" i="4" s="1"/>
  <c r="AF96" i="4"/>
  <c r="AG96" i="4" s="1"/>
  <c r="AF949" i="4"/>
  <c r="AG949" i="4" s="1"/>
  <c r="AF1131" i="4"/>
  <c r="AG1131" i="4" s="1"/>
  <c r="R949" i="4"/>
  <c r="S949" i="4" s="1"/>
  <c r="Z671" i="4"/>
  <c r="AA671" i="4" s="1"/>
  <c r="Q1967" i="4"/>
  <c r="Q1737" i="4"/>
  <c r="Z1737" i="4" s="1"/>
  <c r="AA1737" i="4" s="1"/>
  <c r="Q1945" i="4"/>
  <c r="Q1514" i="4"/>
  <c r="Z1514" i="4" s="1"/>
  <c r="AA1514" i="4" s="1"/>
  <c r="Q1831" i="4"/>
  <c r="Z1831" i="4" s="1"/>
  <c r="AA1831" i="4" s="1"/>
  <c r="Q55" i="4"/>
  <c r="Z55" i="4" s="1"/>
  <c r="AA55" i="4" s="1"/>
  <c r="Q1452" i="4"/>
  <c r="AF1452" i="4" s="1"/>
  <c r="AG1452" i="4" s="1"/>
  <c r="Q52" i="4"/>
  <c r="Z52" i="4" s="1"/>
  <c r="AA52" i="4" s="1"/>
  <c r="Q1906" i="4"/>
  <c r="Z1906" i="4" s="1"/>
  <c r="AA1906" i="4" s="1"/>
  <c r="Q386" i="4"/>
  <c r="R386" i="4" s="1"/>
  <c r="S386" i="4" s="1"/>
  <c r="AC826" i="4"/>
  <c r="E826" i="4" s="1"/>
  <c r="I826" i="4" s="1"/>
  <c r="R857" i="4"/>
  <c r="S857" i="4" s="1"/>
  <c r="AF1098" i="4"/>
  <c r="AG1098" i="4" s="1"/>
  <c r="AF1267" i="4"/>
  <c r="AG1267" i="4" s="1"/>
  <c r="AF1885" i="4"/>
  <c r="AG1885" i="4" s="1"/>
  <c r="AF1222" i="4"/>
  <c r="AG1222" i="4" s="1"/>
  <c r="Q1788" i="4"/>
  <c r="AF1788" i="4" s="1"/>
  <c r="AG1788" i="4" s="1"/>
  <c r="Q1683" i="4"/>
  <c r="Z1683" i="4" s="1"/>
  <c r="AA1683" i="4" s="1"/>
  <c r="Q373" i="4"/>
  <c r="Z373" i="4" s="1"/>
  <c r="AA373" i="4" s="1"/>
  <c r="Q114" i="4"/>
  <c r="AF114" i="4" s="1"/>
  <c r="AG114" i="4" s="1"/>
  <c r="Q1995" i="4"/>
  <c r="AF1995" i="4" s="1"/>
  <c r="AG1995" i="4" s="1"/>
  <c r="Q1882" i="4"/>
  <c r="R1882" i="4" s="1"/>
  <c r="S1882" i="4" s="1"/>
  <c r="Q1820" i="4"/>
  <c r="Z1820" i="4" s="1"/>
  <c r="AA1820" i="4" s="1"/>
  <c r="Q262" i="4"/>
  <c r="Z262" i="4" s="1"/>
  <c r="AA262" i="4" s="1"/>
  <c r="Q1786" i="4"/>
  <c r="Z1786" i="4" s="1"/>
  <c r="AA1786" i="4" s="1"/>
  <c r="AC449" i="4"/>
  <c r="E449" i="4" s="1"/>
  <c r="I449" i="4" s="1"/>
  <c r="R1098" i="4"/>
  <c r="S1098" i="4" s="1"/>
  <c r="R198" i="4"/>
  <c r="S198" i="4" s="1"/>
  <c r="AF1965" i="4"/>
  <c r="AG1965" i="4" s="1"/>
  <c r="R962" i="4"/>
  <c r="S962" i="4" s="1"/>
  <c r="R547" i="4"/>
  <c r="S547" i="4" s="1"/>
  <c r="Q1414" i="4"/>
  <c r="Z1414" i="4" s="1"/>
  <c r="AA1414" i="4" s="1"/>
  <c r="Q413" i="4"/>
  <c r="Q244" i="4"/>
  <c r="Z244" i="4" s="1"/>
  <c r="AA244" i="4" s="1"/>
  <c r="Q1519" i="4"/>
  <c r="Z1519" i="4" s="1"/>
  <c r="AA1519" i="4" s="1"/>
  <c r="Q213" i="4"/>
  <c r="Q1545" i="4"/>
  <c r="Z1545" i="4" s="1"/>
  <c r="AA1545" i="4" s="1"/>
  <c r="Q1769" i="4"/>
  <c r="Z1769" i="4" s="1"/>
  <c r="AA1769" i="4" s="1"/>
  <c r="Q60" i="4"/>
  <c r="AF60" i="4" s="1"/>
  <c r="AG60" i="4" s="1"/>
  <c r="Q360" i="4"/>
  <c r="Z360" i="4" s="1"/>
  <c r="AA360" i="4" s="1"/>
  <c r="AC734" i="4"/>
  <c r="E734" i="4" s="1"/>
  <c r="I734" i="4" s="1"/>
  <c r="R19" i="4"/>
  <c r="S19" i="4" s="1"/>
  <c r="AF198" i="4"/>
  <c r="AG198" i="4" s="1"/>
  <c r="R208" i="4"/>
  <c r="S208" i="4" s="1"/>
  <c r="AF937" i="4"/>
  <c r="AG937" i="4" s="1"/>
  <c r="Z1885" i="4"/>
  <c r="AA1885" i="4" s="1"/>
  <c r="AF687" i="4"/>
  <c r="AG687" i="4" s="1"/>
  <c r="R671" i="4"/>
  <c r="S671" i="4" s="1"/>
  <c r="AF675" i="4"/>
  <c r="AG675" i="4" s="1"/>
  <c r="Z1965" i="4"/>
  <c r="AA1965" i="4" s="1"/>
  <c r="AF904" i="4"/>
  <c r="AG904" i="4" s="1"/>
  <c r="Q402" i="4"/>
  <c r="AF402" i="4" s="1"/>
  <c r="AG402" i="4" s="1"/>
  <c r="Q162" i="4"/>
  <c r="Z162" i="4" s="1"/>
  <c r="AA162" i="4" s="1"/>
  <c r="Q63" i="4"/>
  <c r="Z63" i="4" s="1"/>
  <c r="AA63" i="4" s="1"/>
  <c r="Q1483" i="4"/>
  <c r="R1483" i="4" s="1"/>
  <c r="S1483" i="4" s="1"/>
  <c r="Q1638" i="4"/>
  <c r="Z1638" i="4" s="1"/>
  <c r="AA1638" i="4" s="1"/>
  <c r="AC1339" i="4"/>
  <c r="Q1457" i="4"/>
  <c r="Q414" i="4"/>
  <c r="Z414" i="4" s="1"/>
  <c r="AA414" i="4" s="1"/>
  <c r="Q1566" i="4"/>
  <c r="Q1679" i="4"/>
  <c r="Z1679" i="4" s="1"/>
  <c r="AA1679" i="4" s="1"/>
  <c r="R488" i="4"/>
  <c r="S488" i="4" s="1"/>
  <c r="R1186" i="4"/>
  <c r="S1186" i="4" s="1"/>
  <c r="AF208" i="4"/>
  <c r="AG208" i="4" s="1"/>
  <c r="Z1063" i="4"/>
  <c r="AA1063" i="4" s="1"/>
  <c r="Z2001" i="4"/>
  <c r="AA2001" i="4" s="1"/>
  <c r="AF235" i="4"/>
  <c r="AG235" i="4" s="1"/>
  <c r="R235" i="4"/>
  <c r="S235" i="4" s="1"/>
  <c r="R1222" i="4"/>
  <c r="S1222" i="4" s="1"/>
  <c r="Q1776" i="4"/>
  <c r="Z1776" i="4" s="1"/>
  <c r="AA1776" i="4" s="1"/>
  <c r="Q1440" i="4"/>
  <c r="R1440" i="4" s="1"/>
  <c r="S1440" i="4" s="1"/>
  <c r="Q998" i="4"/>
  <c r="Z998" i="4" s="1"/>
  <c r="AA998" i="4" s="1"/>
  <c r="Q1954" i="4"/>
  <c r="Q1955" i="4"/>
  <c r="Q26" i="4"/>
  <c r="Q1756" i="4"/>
  <c r="AF1389" i="4"/>
  <c r="AG1389" i="4" s="1"/>
  <c r="AF365" i="4"/>
  <c r="AG365" i="4" s="1"/>
  <c r="R1504" i="4"/>
  <c r="S1504" i="4" s="1"/>
  <c r="Q1662" i="4"/>
  <c r="Z1662" i="4" s="1"/>
  <c r="AA1662" i="4" s="1"/>
  <c r="R943" i="4"/>
  <c r="S943" i="4" s="1"/>
  <c r="AF943" i="4"/>
  <c r="AG943" i="4" s="1"/>
  <c r="Q1890" i="4"/>
  <c r="Q45" i="4"/>
  <c r="AF754" i="4"/>
  <c r="AG754" i="4" s="1"/>
  <c r="AF522" i="4"/>
  <c r="AG522" i="4" s="1"/>
  <c r="R1041" i="4"/>
  <c r="S1041" i="4" s="1"/>
  <c r="Q7" i="4"/>
  <c r="R7" i="4" s="1"/>
  <c r="S7" i="4" s="1"/>
  <c r="AF1041" i="4"/>
  <c r="AG1041" i="4" s="1"/>
  <c r="Q266" i="4"/>
  <c r="AF266" i="4" s="1"/>
  <c r="AG266" i="4" s="1"/>
  <c r="Z230" i="4"/>
  <c r="AA230" i="4" s="1"/>
  <c r="AF1238" i="4"/>
  <c r="AG1238" i="4" s="1"/>
  <c r="R924" i="4"/>
  <c r="S924" i="4" s="1"/>
  <c r="R809" i="4"/>
  <c r="S809" i="4" s="1"/>
  <c r="R1115" i="4"/>
  <c r="S1115" i="4" s="1"/>
  <c r="AF1009" i="4"/>
  <c r="AG1009" i="4" s="1"/>
  <c r="R441" i="4"/>
  <c r="S441" i="4" s="1"/>
  <c r="R852" i="4"/>
  <c r="S852" i="4" s="1"/>
  <c r="E1156" i="4"/>
  <c r="I1156" i="4" s="1"/>
  <c r="E800" i="4"/>
  <c r="I800" i="4" s="1"/>
  <c r="E126" i="4"/>
  <c r="I126" i="4" s="1"/>
  <c r="E1067" i="4"/>
  <c r="I1067" i="4" s="1"/>
  <c r="E1097" i="4"/>
  <c r="I1097" i="4" s="1"/>
  <c r="AF719" i="4"/>
  <c r="AG719" i="4" s="1"/>
  <c r="Q269" i="4"/>
  <c r="Z269" i="4" s="1"/>
  <c r="AA269" i="4" s="1"/>
  <c r="Q84" i="4"/>
  <c r="Z84" i="4" s="1"/>
  <c r="AA84" i="4" s="1"/>
  <c r="Q1633" i="4"/>
  <c r="Q30" i="4"/>
  <c r="R30" i="4" s="1"/>
  <c r="S30" i="4" s="1"/>
  <c r="Q183" i="4"/>
  <c r="Z183" i="4" s="1"/>
  <c r="AA183" i="4" s="1"/>
  <c r="Q1402" i="4"/>
  <c r="R1402" i="4" s="1"/>
  <c r="S1402" i="4" s="1"/>
  <c r="Q1817" i="4"/>
  <c r="Q908" i="4"/>
  <c r="AF908" i="4" s="1"/>
  <c r="AG908" i="4" s="1"/>
  <c r="Q1799" i="4"/>
  <c r="Z1799" i="4" s="1"/>
  <c r="AA1799" i="4" s="1"/>
  <c r="Q1791" i="4"/>
  <c r="R1791" i="4" s="1"/>
  <c r="S1791" i="4" s="1"/>
  <c r="Q1637" i="4"/>
  <c r="AF1637" i="4" s="1"/>
  <c r="AG1637" i="4" s="1"/>
  <c r="Q1471" i="4"/>
  <c r="AF488" i="4"/>
  <c r="AG488" i="4" s="1"/>
  <c r="AF441" i="4"/>
  <c r="AG441" i="4" s="1"/>
  <c r="AF852" i="4"/>
  <c r="AG852" i="4" s="1"/>
  <c r="E707" i="4"/>
  <c r="I707" i="4" s="1"/>
  <c r="E1200" i="4"/>
  <c r="I1200" i="4" s="1"/>
  <c r="E553" i="4"/>
  <c r="I553" i="4" s="1"/>
  <c r="E506" i="4"/>
  <c r="I506" i="4" s="1"/>
  <c r="E125" i="4"/>
  <c r="I125" i="4" s="1"/>
  <c r="E182" i="4"/>
  <c r="I182" i="4" s="1"/>
  <c r="R1051" i="4"/>
  <c r="S1051" i="4" s="1"/>
  <c r="Q1603" i="4"/>
  <c r="Z1603" i="4" s="1"/>
  <c r="AA1603" i="4" s="1"/>
  <c r="Q1806" i="4"/>
  <c r="R1806" i="4" s="1"/>
  <c r="S1806" i="4" s="1"/>
  <c r="Q23" i="4"/>
  <c r="Z23" i="4" s="1"/>
  <c r="AA23" i="4" s="1"/>
  <c r="Q1702" i="4"/>
  <c r="Q1966" i="4"/>
  <c r="Q36" i="4"/>
  <c r="Q1442" i="4"/>
  <c r="Q304" i="4"/>
  <c r="R304" i="4" s="1"/>
  <c r="S304" i="4" s="1"/>
  <c r="Q265" i="4"/>
  <c r="R265" i="4" s="1"/>
  <c r="S265" i="4" s="1"/>
  <c r="Q384" i="4"/>
  <c r="Z384" i="4" s="1"/>
  <c r="AA384" i="4" s="1"/>
  <c r="AF924" i="4"/>
  <c r="AG924" i="4" s="1"/>
  <c r="Z435" i="4"/>
  <c r="AA435" i="4" s="1"/>
  <c r="AF1647" i="4"/>
  <c r="AG1647" i="4" s="1"/>
  <c r="R1103" i="4"/>
  <c r="S1103" i="4" s="1"/>
  <c r="AF1064" i="4"/>
  <c r="AG1064" i="4" s="1"/>
  <c r="R1238" i="4"/>
  <c r="S1238" i="4" s="1"/>
  <c r="AF1533" i="4"/>
  <c r="AG1533" i="4" s="1"/>
  <c r="E902" i="4"/>
  <c r="I902" i="4" s="1"/>
  <c r="E216" i="4"/>
  <c r="I216" i="4" s="1"/>
  <c r="E1242" i="4"/>
  <c r="I1242" i="4" s="1"/>
  <c r="E13" i="4"/>
  <c r="I13" i="4" s="1"/>
  <c r="E953" i="4"/>
  <c r="I953" i="4" s="1"/>
  <c r="E109" i="4"/>
  <c r="I109" i="4" s="1"/>
  <c r="E768" i="4"/>
  <c r="I768" i="4" s="1"/>
  <c r="E18" i="4"/>
  <c r="I18" i="4" s="1"/>
  <c r="E1013" i="4"/>
  <c r="I1013" i="4" s="1"/>
  <c r="E232" i="4"/>
  <c r="I232" i="4" s="1"/>
  <c r="R76" i="4"/>
  <c r="S76" i="4" s="1"/>
  <c r="R412" i="4"/>
  <c r="S412" i="4" s="1"/>
  <c r="R585" i="4"/>
  <c r="S585" i="4" s="1"/>
  <c r="Z807" i="4"/>
  <c r="AA807" i="4" s="1"/>
  <c r="Q179" i="4"/>
  <c r="Z179" i="4" s="1"/>
  <c r="AA179" i="4" s="1"/>
  <c r="Q165" i="4"/>
  <c r="Z165" i="4" s="1"/>
  <c r="AA165" i="4" s="1"/>
  <c r="Q184" i="4"/>
  <c r="Q109" i="4"/>
  <c r="Q232" i="4"/>
  <c r="Z232" i="4" s="1"/>
  <c r="AA232" i="4" s="1"/>
  <c r="Q257" i="4"/>
  <c r="Z257" i="4" s="1"/>
  <c r="AA257" i="4" s="1"/>
  <c r="Q169" i="4"/>
  <c r="Z169" i="4" s="1"/>
  <c r="AA169" i="4" s="1"/>
  <c r="Q411" i="4"/>
  <c r="R435" i="4"/>
  <c r="S435" i="4" s="1"/>
  <c r="AF1000" i="4"/>
  <c r="AG1000" i="4" s="1"/>
  <c r="R392" i="4"/>
  <c r="S392" i="4" s="1"/>
  <c r="R1089" i="4"/>
  <c r="S1089" i="4" s="1"/>
  <c r="E1268" i="4"/>
  <c r="I1268" i="4" s="1"/>
  <c r="E537" i="4"/>
  <c r="I537" i="4" s="1"/>
  <c r="E1538" i="4"/>
  <c r="I1538" i="4" s="1"/>
  <c r="E89" i="4"/>
  <c r="I89" i="4" s="1"/>
  <c r="E290" i="4"/>
  <c r="I290" i="4" s="1"/>
  <c r="E851" i="4"/>
  <c r="I851" i="4" s="1"/>
  <c r="E23" i="4"/>
  <c r="I23" i="4" s="1"/>
  <c r="R719" i="4"/>
  <c r="S719" i="4" s="1"/>
  <c r="Q74" i="4"/>
  <c r="Z74" i="4" s="1"/>
  <c r="AA74" i="4" s="1"/>
  <c r="Q1600" i="4"/>
  <c r="Z1600" i="4" s="1"/>
  <c r="AA1600" i="4" s="1"/>
  <c r="Q1498" i="4"/>
  <c r="Z1498" i="4" s="1"/>
  <c r="AA1498" i="4" s="1"/>
  <c r="Q1485" i="4"/>
  <c r="Z1485" i="4" s="1"/>
  <c r="AA1485" i="4" s="1"/>
  <c r="Q1996" i="4"/>
  <c r="AF1996" i="4" s="1"/>
  <c r="AG1996" i="4" s="1"/>
  <c r="Q1887" i="4"/>
  <c r="AF1887" i="4" s="1"/>
  <c r="AG1887" i="4" s="1"/>
  <c r="Q1669" i="4"/>
  <c r="Z1669" i="4" s="1"/>
  <c r="AA1669" i="4" s="1"/>
  <c r="Q209" i="4"/>
  <c r="Q290" i="4"/>
  <c r="AF290" i="4" s="1"/>
  <c r="AG290" i="4" s="1"/>
  <c r="Q1147" i="4"/>
  <c r="AF1147" i="4" s="1"/>
  <c r="AG1147" i="4" s="1"/>
  <c r="AF1121" i="4"/>
  <c r="AG1121" i="4" s="1"/>
  <c r="AF970" i="4"/>
  <c r="AG970" i="4" s="1"/>
  <c r="R970" i="4"/>
  <c r="S970" i="4" s="1"/>
  <c r="R570" i="4"/>
  <c r="S570" i="4" s="1"/>
  <c r="AF434" i="4"/>
  <c r="AG434" i="4" s="1"/>
  <c r="Z786" i="4"/>
  <c r="AA786" i="4" s="1"/>
  <c r="E971" i="4"/>
  <c r="I971" i="4" s="1"/>
  <c r="E545" i="4"/>
  <c r="I545" i="4" s="1"/>
  <c r="E253" i="4"/>
  <c r="I253" i="4" s="1"/>
  <c r="E1323" i="4"/>
  <c r="I1323" i="4" s="1"/>
  <c r="E1340" i="4"/>
  <c r="I1340" i="4" s="1"/>
  <c r="E84" i="4"/>
  <c r="I84" i="4" s="1"/>
  <c r="AF807" i="4"/>
  <c r="AG807" i="4" s="1"/>
  <c r="Z76" i="4"/>
  <c r="AA76" i="4" s="1"/>
  <c r="Q126" i="4"/>
  <c r="Z126" i="4" s="1"/>
  <c r="AA126" i="4" s="1"/>
  <c r="Q279" i="4"/>
  <c r="Z279" i="4" s="1"/>
  <c r="AA279" i="4" s="1"/>
  <c r="Q1766" i="4"/>
  <c r="R1766" i="4" s="1"/>
  <c r="S1766" i="4" s="1"/>
  <c r="Q1952" i="4"/>
  <c r="Z1952" i="4" s="1"/>
  <c r="AA1952" i="4" s="1"/>
  <c r="Q18" i="4"/>
  <c r="Z18" i="4" s="1"/>
  <c r="AA18" i="4" s="1"/>
  <c r="Q1560" i="4"/>
  <c r="Z1560" i="4" s="1"/>
  <c r="AA1560" i="4" s="1"/>
  <c r="AC1085" i="4"/>
  <c r="E1085" i="4" s="1"/>
  <c r="I1085" i="4" s="1"/>
  <c r="AC818" i="4"/>
  <c r="E818" i="4" s="1"/>
  <c r="I818" i="4" s="1"/>
  <c r="R1073" i="4"/>
  <c r="S1073" i="4" s="1"/>
  <c r="AF570" i="4"/>
  <c r="AG570" i="4" s="1"/>
  <c r="AF585" i="4"/>
  <c r="AG585" i="4" s="1"/>
  <c r="R1419" i="4"/>
  <c r="S1419" i="4" s="1"/>
  <c r="AF987" i="4"/>
  <c r="AG987" i="4" s="1"/>
  <c r="E598" i="4"/>
  <c r="I598" i="4" s="1"/>
  <c r="E721" i="4"/>
  <c r="I721" i="4" s="1"/>
  <c r="E463" i="4"/>
  <c r="I463" i="4" s="1"/>
  <c r="E102" i="4"/>
  <c r="I102" i="4" s="1"/>
  <c r="E1038" i="4"/>
  <c r="I1038" i="4" s="1"/>
  <c r="E184" i="4"/>
  <c r="I184" i="4" s="1"/>
  <c r="AF392" i="4"/>
  <c r="AG392" i="4" s="1"/>
  <c r="AF1852" i="4"/>
  <c r="AG1852" i="4" s="1"/>
  <c r="AF603" i="4"/>
  <c r="AG603" i="4" s="1"/>
  <c r="Q1449" i="4"/>
  <c r="Z1449" i="4" s="1"/>
  <c r="AA1449" i="4" s="1"/>
  <c r="Q314" i="4"/>
  <c r="Z314" i="4" s="1"/>
  <c r="AA314" i="4" s="1"/>
  <c r="Q47" i="4"/>
  <c r="Q404" i="4"/>
  <c r="R404" i="4" s="1"/>
  <c r="S404" i="4" s="1"/>
  <c r="Q1554" i="4"/>
  <c r="AF1073" i="4"/>
  <c r="AG1073" i="4" s="1"/>
  <c r="R434" i="4"/>
  <c r="S434" i="4" s="1"/>
  <c r="R1533" i="4"/>
  <c r="S1533" i="4" s="1"/>
  <c r="E1310" i="4"/>
  <c r="I1310" i="4" s="1"/>
  <c r="E1379" i="4"/>
  <c r="I1379" i="4" s="1"/>
  <c r="E962" i="4"/>
  <c r="I962" i="4" s="1"/>
  <c r="E532" i="4"/>
  <c r="I532" i="4" s="1"/>
  <c r="AF1051" i="4"/>
  <c r="AG1051" i="4" s="1"/>
  <c r="Q1418" i="4"/>
  <c r="Z1418" i="4" s="1"/>
  <c r="AA1418" i="4" s="1"/>
  <c r="Q1784" i="4"/>
  <c r="Q1915" i="4"/>
  <c r="Z1915" i="4" s="1"/>
  <c r="AA1915" i="4" s="1"/>
  <c r="Q273" i="4"/>
  <c r="Z273" i="4" s="1"/>
  <c r="AA273" i="4" s="1"/>
  <c r="Q1905" i="4"/>
  <c r="R1905" i="4" s="1"/>
  <c r="S1905" i="4" s="1"/>
  <c r="Q329" i="4"/>
  <c r="E145" i="4"/>
  <c r="I145" i="4" s="1"/>
  <c r="Z523" i="4"/>
  <c r="AA523" i="4" s="1"/>
  <c r="E1016" i="4"/>
  <c r="I1016" i="4" s="1"/>
  <c r="AF684" i="4"/>
  <c r="AG684" i="4" s="1"/>
  <c r="AF523" i="4"/>
  <c r="AG523" i="4" s="1"/>
  <c r="AF43" i="4"/>
  <c r="AG43" i="4" s="1"/>
  <c r="AF1207" i="4"/>
  <c r="AG1207" i="4" s="1"/>
  <c r="E854" i="4"/>
  <c r="I854" i="4" s="1"/>
  <c r="R684" i="4"/>
  <c r="S684" i="4" s="1"/>
  <c r="R873" i="4"/>
  <c r="S873" i="4" s="1"/>
  <c r="R1825" i="4"/>
  <c r="S1825" i="4" s="1"/>
  <c r="R1205" i="4"/>
  <c r="S1205" i="4" s="1"/>
  <c r="AF1025" i="4"/>
  <c r="AG1025" i="4" s="1"/>
  <c r="E1524" i="4"/>
  <c r="I1524" i="4" s="1"/>
  <c r="AF1205" i="4"/>
  <c r="AG1205" i="4" s="1"/>
  <c r="AF1419" i="4"/>
  <c r="AG1419" i="4" s="1"/>
  <c r="R1025" i="4"/>
  <c r="S1025" i="4" s="1"/>
  <c r="AF889" i="4"/>
  <c r="AG889" i="4" s="1"/>
  <c r="Q291" i="4"/>
  <c r="Q72" i="4"/>
  <c r="R72" i="4" s="1"/>
  <c r="S72" i="4" s="1"/>
  <c r="R889" i="4"/>
  <c r="S889" i="4" s="1"/>
  <c r="Q1994" i="4"/>
  <c r="Z1146" i="4"/>
  <c r="AA1146" i="4" s="1"/>
  <c r="AF1146" i="4"/>
  <c r="AG1146" i="4" s="1"/>
  <c r="R1146" i="4"/>
  <c r="S1146" i="4" s="1"/>
  <c r="AF948" i="4"/>
  <c r="AG948" i="4" s="1"/>
  <c r="Z934" i="4"/>
  <c r="AA934" i="4" s="1"/>
  <c r="R934" i="4"/>
  <c r="S934" i="4" s="1"/>
  <c r="Z343" i="4"/>
  <c r="AA343" i="4" s="1"/>
  <c r="R343" i="4"/>
  <c r="S343" i="4" s="1"/>
  <c r="AF343" i="4"/>
  <c r="AG343" i="4" s="1"/>
  <c r="Z1090" i="4"/>
  <c r="AA1090" i="4" s="1"/>
  <c r="R1090" i="4"/>
  <c r="S1090" i="4" s="1"/>
  <c r="Z967" i="4"/>
  <c r="AA967" i="4" s="1"/>
  <c r="AF967" i="4"/>
  <c r="AG967" i="4" s="1"/>
  <c r="Z1819" i="4"/>
  <c r="AA1819" i="4" s="1"/>
  <c r="R1819" i="4"/>
  <c r="S1819" i="4" s="1"/>
  <c r="R1045" i="4"/>
  <c r="S1045" i="4" s="1"/>
  <c r="Z1045" i="4"/>
  <c r="AA1045" i="4" s="1"/>
  <c r="AF1045" i="4"/>
  <c r="AG1045" i="4" s="1"/>
  <c r="Z593" i="4"/>
  <c r="AA593" i="4" s="1"/>
  <c r="AF593" i="4"/>
  <c r="AG593" i="4" s="1"/>
  <c r="R593" i="4"/>
  <c r="S593" i="4" s="1"/>
  <c r="Z465" i="4"/>
  <c r="AA465" i="4" s="1"/>
  <c r="R465" i="4"/>
  <c r="S465" i="4" s="1"/>
  <c r="AF465" i="4"/>
  <c r="AG465" i="4" s="1"/>
  <c r="Z447" i="4"/>
  <c r="AA447" i="4" s="1"/>
  <c r="R447" i="4"/>
  <c r="S447" i="4" s="1"/>
  <c r="AF447" i="4"/>
  <c r="AG447" i="4" s="1"/>
  <c r="R361" i="4"/>
  <c r="S361" i="4" s="1"/>
  <c r="Z361" i="4"/>
  <c r="AA361" i="4" s="1"/>
  <c r="AF361" i="4"/>
  <c r="AG361" i="4" s="1"/>
  <c r="AF978" i="4"/>
  <c r="AG978" i="4" s="1"/>
  <c r="R978" i="4"/>
  <c r="S978" i="4" s="1"/>
  <c r="AC1836" i="4"/>
  <c r="E1836" i="4" s="1"/>
  <c r="I1836" i="4" s="1"/>
  <c r="Q1836" i="4"/>
  <c r="R1836" i="4" s="1"/>
  <c r="S1836" i="4" s="1"/>
  <c r="AC176" i="4"/>
  <c r="E176" i="4" s="1"/>
  <c r="I176" i="4" s="1"/>
  <c r="Q176" i="4"/>
  <c r="Z176" i="4" s="1"/>
  <c r="AA176" i="4" s="1"/>
  <c r="AC1663" i="4"/>
  <c r="E1663" i="4" s="1"/>
  <c r="I1663" i="4" s="1"/>
  <c r="Q1663" i="4"/>
  <c r="Z1663" i="4" s="1"/>
  <c r="AA1663" i="4" s="1"/>
  <c r="AC1634" i="4"/>
  <c r="E1634" i="4" s="1"/>
  <c r="I1634" i="4" s="1"/>
  <c r="Q1634" i="4"/>
  <c r="Z1634" i="4" s="1"/>
  <c r="AA1634" i="4" s="1"/>
  <c r="AC238" i="4"/>
  <c r="E238" i="4" s="1"/>
  <c r="I238" i="4" s="1"/>
  <c r="Q238" i="4"/>
  <c r="AC190" i="4"/>
  <c r="E190" i="4" s="1"/>
  <c r="I190" i="4" s="1"/>
  <c r="Q190" i="4"/>
  <c r="Z190" i="4" s="1"/>
  <c r="AA190" i="4" s="1"/>
  <c r="Z1383" i="4"/>
  <c r="AA1383" i="4" s="1"/>
  <c r="AF1383" i="4"/>
  <c r="AG1383" i="4" s="1"/>
  <c r="R1383" i="4"/>
  <c r="S1383" i="4" s="1"/>
  <c r="AF444" i="4"/>
  <c r="AG444" i="4" s="1"/>
  <c r="Z444" i="4"/>
  <c r="AA444" i="4" s="1"/>
  <c r="R444" i="4"/>
  <c r="S444" i="4" s="1"/>
  <c r="Z1458" i="4"/>
  <c r="AA1458" i="4" s="1"/>
  <c r="R1458" i="4"/>
  <c r="S1458" i="4" s="1"/>
  <c r="Z1378" i="4"/>
  <c r="AA1378" i="4" s="1"/>
  <c r="AF1378" i="4"/>
  <c r="AG1378" i="4" s="1"/>
  <c r="R1378" i="4"/>
  <c r="S1378" i="4" s="1"/>
  <c r="Z37" i="4"/>
  <c r="AA37" i="4" s="1"/>
  <c r="AF37" i="4"/>
  <c r="AG37" i="4" s="1"/>
  <c r="R37" i="4"/>
  <c r="S37" i="4" s="1"/>
  <c r="Z1517" i="4"/>
  <c r="AA1517" i="4" s="1"/>
  <c r="AF1517" i="4"/>
  <c r="AG1517" i="4" s="1"/>
  <c r="AF1461" i="4"/>
  <c r="AG1461" i="4" s="1"/>
  <c r="Z1461" i="4"/>
  <c r="AA1461" i="4" s="1"/>
  <c r="R1461" i="4"/>
  <c r="S1461" i="4" s="1"/>
  <c r="Z959" i="4"/>
  <c r="AA959" i="4" s="1"/>
  <c r="R959" i="4"/>
  <c r="S959" i="4" s="1"/>
  <c r="R1272" i="4"/>
  <c r="S1272" i="4" s="1"/>
  <c r="Z1371" i="4"/>
  <c r="AA1371" i="4" s="1"/>
  <c r="R1371" i="4"/>
  <c r="S1371" i="4" s="1"/>
  <c r="AF1371" i="4"/>
  <c r="AG1371" i="4" s="1"/>
  <c r="R1714" i="4"/>
  <c r="S1714" i="4" s="1"/>
  <c r="AF1714" i="4"/>
  <c r="AG1714" i="4" s="1"/>
  <c r="Z1714" i="4"/>
  <c r="AA1714" i="4" s="1"/>
  <c r="Z881" i="4"/>
  <c r="AA881" i="4" s="1"/>
  <c r="AF881" i="4"/>
  <c r="AG881" i="4" s="1"/>
  <c r="R881" i="4"/>
  <c r="S881" i="4" s="1"/>
  <c r="R541" i="4"/>
  <c r="S541" i="4" s="1"/>
  <c r="AF541" i="4"/>
  <c r="AG541" i="4" s="1"/>
  <c r="Z1119" i="4"/>
  <c r="AA1119" i="4" s="1"/>
  <c r="R1119" i="4"/>
  <c r="S1119" i="4" s="1"/>
  <c r="AF1119" i="4"/>
  <c r="AG1119" i="4" s="1"/>
  <c r="Z1745" i="4"/>
  <c r="AA1745" i="4" s="1"/>
  <c r="AF1745" i="4"/>
  <c r="AG1745" i="4" s="1"/>
  <c r="R1745" i="4"/>
  <c r="S1745" i="4" s="1"/>
  <c r="Z655" i="4"/>
  <c r="AA655" i="4" s="1"/>
  <c r="AF655" i="4"/>
  <c r="AG655" i="4" s="1"/>
  <c r="R655" i="4"/>
  <c r="S655" i="4" s="1"/>
  <c r="Z739" i="4"/>
  <c r="AA739" i="4" s="1"/>
  <c r="R739" i="4"/>
  <c r="S739" i="4" s="1"/>
  <c r="AF647" i="4"/>
  <c r="AG647" i="4" s="1"/>
  <c r="R647" i="4"/>
  <c r="S647" i="4" s="1"/>
  <c r="AF1341" i="4"/>
  <c r="AG1341" i="4" s="1"/>
  <c r="R1341" i="4"/>
  <c r="S1341" i="4" s="1"/>
  <c r="Z1100" i="4"/>
  <c r="AA1100" i="4" s="1"/>
  <c r="AF1100" i="4"/>
  <c r="AG1100" i="4" s="1"/>
  <c r="R1100" i="4"/>
  <c r="S1100" i="4" s="1"/>
  <c r="Z915" i="4"/>
  <c r="AA915" i="4" s="1"/>
  <c r="R915" i="4"/>
  <c r="S915" i="4" s="1"/>
  <c r="AF915" i="4"/>
  <c r="AG915" i="4" s="1"/>
  <c r="Z1212" i="4"/>
  <c r="AA1212" i="4" s="1"/>
  <c r="AF1212" i="4"/>
  <c r="AG1212" i="4" s="1"/>
  <c r="R1212" i="4"/>
  <c r="S1212" i="4" s="1"/>
  <c r="AF975" i="4"/>
  <c r="AG975" i="4" s="1"/>
  <c r="Z975" i="4"/>
  <c r="AA975" i="4" s="1"/>
  <c r="AF442" i="4"/>
  <c r="AG442" i="4" s="1"/>
  <c r="Z442" i="4"/>
  <c r="AA442" i="4" s="1"/>
  <c r="R442" i="4"/>
  <c r="S442" i="4" s="1"/>
  <c r="Z913" i="4"/>
  <c r="AA913" i="4" s="1"/>
  <c r="AF913" i="4"/>
  <c r="AG913" i="4" s="1"/>
  <c r="R913" i="4"/>
  <c r="S913" i="4" s="1"/>
  <c r="R119" i="4"/>
  <c r="S119" i="4" s="1"/>
  <c r="Z1105" i="4"/>
  <c r="AA1105" i="4" s="1"/>
  <c r="R1105" i="4"/>
  <c r="S1105" i="4" s="1"/>
  <c r="AF1105" i="4"/>
  <c r="AG1105" i="4" s="1"/>
  <c r="Z601" i="4"/>
  <c r="AA601" i="4" s="1"/>
  <c r="AF601" i="4"/>
  <c r="AG601" i="4" s="1"/>
  <c r="R601" i="4"/>
  <c r="S601" i="4" s="1"/>
  <c r="Z1012" i="4"/>
  <c r="AA1012" i="4" s="1"/>
  <c r="AF1012" i="4"/>
  <c r="AG1012" i="4" s="1"/>
  <c r="R1030" i="4"/>
  <c r="S1030" i="4" s="1"/>
  <c r="AF1030" i="4"/>
  <c r="AG1030" i="4" s="1"/>
  <c r="Z1030" i="4"/>
  <c r="AA1030" i="4" s="1"/>
  <c r="Z710" i="4"/>
  <c r="AA710" i="4" s="1"/>
  <c r="AF710" i="4"/>
  <c r="AG710" i="4" s="1"/>
  <c r="R710" i="4"/>
  <c r="S710" i="4" s="1"/>
  <c r="AF685" i="4"/>
  <c r="AG685" i="4" s="1"/>
  <c r="Z685" i="4"/>
  <c r="AA685" i="4" s="1"/>
  <c r="AF475" i="4"/>
  <c r="AG475" i="4" s="1"/>
  <c r="R475" i="4"/>
  <c r="S475" i="4" s="1"/>
  <c r="Z664" i="4"/>
  <c r="AA664" i="4" s="1"/>
  <c r="R664" i="4"/>
  <c r="S664" i="4" s="1"/>
  <c r="AF1272" i="4"/>
  <c r="AG1272" i="4" s="1"/>
  <c r="Z1092" i="4"/>
  <c r="AA1092" i="4" s="1"/>
  <c r="R1092" i="4"/>
  <c r="S1092" i="4" s="1"/>
  <c r="Z210" i="4"/>
  <c r="AA210" i="4" s="1"/>
  <c r="R210" i="4"/>
  <c r="S210" i="4" s="1"/>
  <c r="AF1696" i="4"/>
  <c r="AG1696" i="4" s="1"/>
  <c r="R1696" i="4"/>
  <c r="S1696" i="4" s="1"/>
  <c r="AF1747" i="4"/>
  <c r="AG1747" i="4" s="1"/>
  <c r="Z460" i="4"/>
  <c r="AA460" i="4" s="1"/>
  <c r="R460" i="4"/>
  <c r="S460" i="4" s="1"/>
  <c r="AF460" i="4"/>
  <c r="AG460" i="4" s="1"/>
  <c r="Z843" i="4"/>
  <c r="AA843" i="4" s="1"/>
  <c r="R843" i="4"/>
  <c r="S843" i="4" s="1"/>
  <c r="R1120" i="4"/>
  <c r="S1120" i="4" s="1"/>
  <c r="AF1120" i="4"/>
  <c r="AG1120" i="4" s="1"/>
  <c r="Z1120" i="4"/>
  <c r="AA1120" i="4" s="1"/>
  <c r="R642" i="4"/>
  <c r="S642" i="4" s="1"/>
  <c r="AF642" i="4"/>
  <c r="AG642" i="4" s="1"/>
  <c r="Z1233" i="4"/>
  <c r="AA1233" i="4" s="1"/>
  <c r="R1233" i="4"/>
  <c r="S1233" i="4" s="1"/>
  <c r="Z777" i="4"/>
  <c r="AA777" i="4" s="1"/>
  <c r="R777" i="4"/>
  <c r="S777" i="4" s="1"/>
  <c r="AF119" i="4"/>
  <c r="AG119" i="4" s="1"/>
  <c r="Z642" i="4"/>
  <c r="AA642" i="4" s="1"/>
  <c r="AF354" i="4"/>
  <c r="AG354" i="4" s="1"/>
  <c r="R354" i="4"/>
  <c r="S354" i="4" s="1"/>
  <c r="R1087" i="4"/>
  <c r="S1087" i="4" s="1"/>
  <c r="AF1087" i="4"/>
  <c r="AG1087" i="4" s="1"/>
  <c r="Z1429" i="4"/>
  <c r="AA1429" i="4" s="1"/>
  <c r="R1429" i="4"/>
  <c r="S1429" i="4" s="1"/>
  <c r="AF1429" i="4"/>
  <c r="AG1429" i="4" s="1"/>
  <c r="E596" i="4"/>
  <c r="I596" i="4" s="1"/>
  <c r="E252" i="4"/>
  <c r="I252" i="4" s="1"/>
  <c r="E1153" i="4"/>
  <c r="I1153" i="4" s="1"/>
  <c r="E1011" i="4"/>
  <c r="I1011" i="4" s="1"/>
  <c r="E1682" i="4"/>
  <c r="I1682" i="4" s="1"/>
  <c r="E20" i="4"/>
  <c r="I20" i="4" s="1"/>
  <c r="E260" i="4"/>
  <c r="I260" i="4" s="1"/>
  <c r="AF1058" i="4"/>
  <c r="AG1058" i="4" s="1"/>
  <c r="Q54" i="4"/>
  <c r="Z54" i="4" s="1"/>
  <c r="AA54" i="4" s="1"/>
  <c r="Q1370" i="4"/>
  <c r="Z1370" i="4" s="1"/>
  <c r="AA1370" i="4" s="1"/>
  <c r="Q1764" i="4"/>
  <c r="Z1764" i="4" s="1"/>
  <c r="AA1764" i="4" s="1"/>
  <c r="Q643" i="4"/>
  <c r="Z643" i="4" s="1"/>
  <c r="AA643" i="4" s="1"/>
  <c r="Q1437" i="4"/>
  <c r="R1437" i="4" s="1"/>
  <c r="S1437" i="4" s="1"/>
  <c r="Q1687" i="4"/>
  <c r="Q1562" i="4"/>
  <c r="Q1559" i="4"/>
  <c r="Q1738" i="4"/>
  <c r="Z1738" i="4" s="1"/>
  <c r="AA1738" i="4" s="1"/>
  <c r="Q1392" i="4"/>
  <c r="Z1392" i="4" s="1"/>
  <c r="AA1392" i="4" s="1"/>
  <c r="Q83" i="4"/>
  <c r="Z83" i="4" s="1"/>
  <c r="AA83" i="4" s="1"/>
  <c r="Q820" i="4"/>
  <c r="Z820" i="4" s="1"/>
  <c r="AA820" i="4" s="1"/>
  <c r="Q808" i="4"/>
  <c r="AC1233" i="4"/>
  <c r="E1233" i="4" s="1"/>
  <c r="I1233" i="4" s="1"/>
  <c r="E554" i="4"/>
  <c r="I554" i="4" s="1"/>
  <c r="E140" i="4"/>
  <c r="I140" i="4" s="1"/>
  <c r="Q1886" i="4"/>
  <c r="Z1886" i="4" s="1"/>
  <c r="AA1886" i="4" s="1"/>
  <c r="Q616" i="4"/>
  <c r="Q1692" i="4"/>
  <c r="Z1692" i="4" s="1"/>
  <c r="AA1692" i="4" s="1"/>
  <c r="Q33" i="4"/>
  <c r="Z33" i="4" s="1"/>
  <c r="AA33" i="4" s="1"/>
  <c r="Q216" i="4"/>
  <c r="Q128" i="4"/>
  <c r="Z128" i="4" s="1"/>
  <c r="AA128" i="4" s="1"/>
  <c r="Q878" i="4"/>
  <c r="Q752" i="4"/>
  <c r="Q640" i="4"/>
  <c r="Q1934" i="4"/>
  <c r="R1934" i="4" s="1"/>
  <c r="S1934" i="4" s="1"/>
  <c r="Q270" i="4"/>
  <c r="Z270" i="4" s="1"/>
  <c r="AA270" i="4" s="1"/>
  <c r="Q677" i="4"/>
  <c r="Z677" i="4" s="1"/>
  <c r="AA677" i="4" s="1"/>
  <c r="Q1008" i="4"/>
  <c r="R1008" i="4" s="1"/>
  <c r="S1008" i="4" s="1"/>
  <c r="AC1272" i="4"/>
  <c r="E1272" i="4" s="1"/>
  <c r="I1272" i="4" s="1"/>
  <c r="Q1509" i="4"/>
  <c r="AC1390" i="4"/>
  <c r="E1390" i="4" s="1"/>
  <c r="I1390" i="4" s="1"/>
  <c r="Q1565" i="4"/>
  <c r="E804" i="4"/>
  <c r="I804" i="4" s="1"/>
  <c r="E814" i="4"/>
  <c r="I814" i="4" s="1"/>
  <c r="E1796" i="4"/>
  <c r="I1796" i="4" s="1"/>
  <c r="E963" i="4"/>
  <c r="I963" i="4" s="1"/>
  <c r="E784" i="4"/>
  <c r="I784" i="4" s="1"/>
  <c r="E913" i="4"/>
  <c r="I913" i="4" s="1"/>
  <c r="E1036" i="4"/>
  <c r="I1036" i="4" s="1"/>
  <c r="E347" i="4"/>
  <c r="I347" i="4" s="1"/>
  <c r="E736" i="4"/>
  <c r="I736" i="4" s="1"/>
  <c r="E1253" i="4"/>
  <c r="I1253" i="4" s="1"/>
  <c r="E599" i="4"/>
  <c r="I599" i="4" s="1"/>
  <c r="Q1071" i="4"/>
  <c r="Q814" i="4"/>
  <c r="Z814" i="4" s="1"/>
  <c r="AA814" i="4" s="1"/>
  <c r="Q379" i="4"/>
  <c r="Z379" i="4" s="1"/>
  <c r="AA379" i="4" s="1"/>
  <c r="Q1515" i="4"/>
  <c r="R1515" i="4" s="1"/>
  <c r="S1515" i="4" s="1"/>
  <c r="Q1475" i="4"/>
  <c r="R1475" i="4" s="1"/>
  <c r="S1475" i="4" s="1"/>
  <c r="Q1947" i="4"/>
  <c r="Q1777" i="4"/>
  <c r="Q1616" i="4"/>
  <c r="R1616" i="4" s="1"/>
  <c r="S1616" i="4" s="1"/>
  <c r="Q20" i="4"/>
  <c r="Z20" i="4" s="1"/>
  <c r="AA20" i="4" s="1"/>
  <c r="Q758" i="4"/>
  <c r="AC1322" i="4"/>
  <c r="E1322" i="4" s="1"/>
  <c r="I1322" i="4" s="1"/>
  <c r="Q140" i="4"/>
  <c r="Z140" i="4" s="1"/>
  <c r="AA140" i="4" s="1"/>
  <c r="Q1803" i="4"/>
  <c r="AC1274" i="4"/>
  <c r="E1274" i="4" s="1"/>
  <c r="I1274" i="4" s="1"/>
  <c r="Q1973" i="4"/>
  <c r="AC959" i="4"/>
  <c r="E959" i="4" s="1"/>
  <c r="I959" i="4" s="1"/>
  <c r="E1384" i="4"/>
  <c r="I1384" i="4" s="1"/>
  <c r="E367" i="4"/>
  <c r="I367" i="4" s="1"/>
  <c r="E338" i="4"/>
  <c r="I338" i="4" s="1"/>
  <c r="E637" i="4"/>
  <c r="I637" i="4" s="1"/>
  <c r="E513" i="4"/>
  <c r="I513" i="4" s="1"/>
  <c r="E1764" i="4"/>
  <c r="I1764" i="4" s="1"/>
  <c r="E644" i="4"/>
  <c r="I644" i="4" s="1"/>
  <c r="Q806" i="4"/>
  <c r="AF806" i="4" s="1"/>
  <c r="AG806" i="4" s="1"/>
  <c r="Q898" i="4"/>
  <c r="Q665" i="4"/>
  <c r="Q342" i="4"/>
  <c r="Q1924" i="4"/>
  <c r="Q1618" i="4"/>
  <c r="E677" i="4"/>
  <c r="I677" i="4" s="1"/>
  <c r="E758" i="4"/>
  <c r="I758" i="4" s="1"/>
  <c r="E400" i="4"/>
  <c r="I400" i="4" s="1"/>
  <c r="E324" i="4"/>
  <c r="I324" i="4" s="1"/>
  <c r="E749" i="4"/>
  <c r="I749" i="4" s="1"/>
  <c r="E714" i="4"/>
  <c r="I714" i="4" s="1"/>
  <c r="E332" i="4"/>
  <c r="I332" i="4" s="1"/>
  <c r="E842" i="4"/>
  <c r="I842" i="4" s="1"/>
  <c r="E702" i="4"/>
  <c r="I702" i="4" s="1"/>
  <c r="Q4" i="4"/>
  <c r="R4" i="4" s="1"/>
  <c r="S4" i="4" s="1"/>
  <c r="Q101" i="4"/>
  <c r="Z101" i="4" s="1"/>
  <c r="AA101" i="4" s="1"/>
  <c r="Q319" i="4"/>
  <c r="AF319" i="4" s="1"/>
  <c r="AG319" i="4" s="1"/>
  <c r="Q714" i="4"/>
  <c r="Z714" i="4" s="1"/>
  <c r="AA714" i="4" s="1"/>
  <c r="Q842" i="4"/>
  <c r="Q1550" i="4"/>
  <c r="Z1550" i="4" s="1"/>
  <c r="AA1550" i="4" s="1"/>
  <c r="Q152" i="4"/>
  <c r="AF152" i="4" s="1"/>
  <c r="AG152" i="4" s="1"/>
  <c r="Q579" i="4"/>
  <c r="Z579" i="4" s="1"/>
  <c r="AA579" i="4" s="1"/>
  <c r="Q702" i="4"/>
  <c r="AF702" i="4" s="1"/>
  <c r="AG702" i="4" s="1"/>
  <c r="Q1991" i="4"/>
  <c r="R1991" i="4" s="1"/>
  <c r="S1991" i="4" s="1"/>
  <c r="Q1580" i="4"/>
  <c r="Q1242" i="4"/>
  <c r="Z1242" i="4" s="1"/>
  <c r="AA1242" i="4" s="1"/>
  <c r="Q113" i="4"/>
  <c r="Q332" i="4"/>
  <c r="AF332" i="4" s="1"/>
  <c r="AG332" i="4" s="1"/>
  <c r="Q32" i="4"/>
  <c r="Q351" i="4"/>
  <c r="Z351" i="4" s="1"/>
  <c r="AA351" i="4" s="1"/>
  <c r="Q891" i="4"/>
  <c r="Z891" i="4" s="1"/>
  <c r="AA891" i="4" s="1"/>
  <c r="Q1849" i="4"/>
  <c r="Z1849" i="4" s="1"/>
  <c r="AA1849" i="4" s="1"/>
  <c r="Q407" i="4"/>
  <c r="Z407" i="4" s="1"/>
  <c r="AA407" i="4" s="1"/>
  <c r="AC777" i="4"/>
  <c r="E777" i="4" s="1"/>
  <c r="I777" i="4" s="1"/>
  <c r="E432" i="4"/>
  <c r="I432" i="4" s="1"/>
  <c r="E218" i="4"/>
  <c r="I218" i="4" s="1"/>
  <c r="E494" i="4"/>
  <c r="I494" i="4" s="1"/>
  <c r="E574" i="4"/>
  <c r="I574" i="4" s="1"/>
  <c r="E54" i="4"/>
  <c r="I54" i="4" s="1"/>
  <c r="E795" i="4"/>
  <c r="I795" i="4" s="1"/>
  <c r="R1058" i="4"/>
  <c r="S1058" i="4" s="1"/>
  <c r="Q1770" i="4"/>
  <c r="Q942" i="4"/>
  <c r="Z942" i="4" s="1"/>
  <c r="AA942" i="4" s="1"/>
  <c r="Q772" i="4"/>
  <c r="R772" i="4" s="1"/>
  <c r="S772" i="4" s="1"/>
  <c r="Q324" i="4"/>
  <c r="Z324" i="4" s="1"/>
  <c r="AA324" i="4" s="1"/>
  <c r="Q403" i="4"/>
  <c r="Q969" i="4"/>
  <c r="AF969" i="4" s="1"/>
  <c r="AG969" i="4" s="1"/>
  <c r="Q260" i="4"/>
  <c r="Z260" i="4" s="1"/>
  <c r="AA260" i="4" s="1"/>
  <c r="Q1959" i="4"/>
  <c r="Z1959" i="4" s="1"/>
  <c r="AA1959" i="4" s="1"/>
  <c r="Q1673" i="4"/>
  <c r="Q1567" i="4"/>
  <c r="AF1567" i="4" s="1"/>
  <c r="AG1567" i="4" s="1"/>
  <c r="AC948" i="4"/>
  <c r="E948" i="4" s="1"/>
  <c r="I948" i="4" s="1"/>
  <c r="E1716" i="4"/>
  <c r="I1716" i="4" s="1"/>
  <c r="E319" i="4"/>
  <c r="I319" i="4" s="1"/>
  <c r="E1370" i="4"/>
  <c r="I1370" i="4" s="1"/>
  <c r="E342" i="4"/>
  <c r="I342" i="4" s="1"/>
  <c r="Q513" i="4"/>
  <c r="R513" i="4" s="1"/>
  <c r="S513" i="4" s="1"/>
  <c r="Q1704" i="4"/>
  <c r="Z1704" i="4" s="1"/>
  <c r="AA1704" i="4" s="1"/>
  <c r="Q212" i="4"/>
  <c r="Q882" i="4"/>
  <c r="Z882" i="4" s="1"/>
  <c r="AA882" i="4" s="1"/>
  <c r="Q1867" i="4"/>
  <c r="Q1856" i="4"/>
  <c r="Q69" i="4"/>
  <c r="Z69" i="4" s="1"/>
  <c r="AA69" i="4" s="1"/>
  <c r="Q381" i="4"/>
  <c r="Q1048" i="4"/>
  <c r="Z1048" i="4" s="1"/>
  <c r="AA1048" i="4" s="1"/>
  <c r="Q144" i="4"/>
  <c r="Q432" i="4"/>
  <c r="Z432" i="4" s="1"/>
  <c r="AA432" i="4" s="1"/>
  <c r="Q1703" i="4"/>
  <c r="AF1703" i="4" s="1"/>
  <c r="AG1703" i="4" s="1"/>
  <c r="Q353" i="4"/>
  <c r="R353" i="4" s="1"/>
  <c r="S353" i="4" s="1"/>
  <c r="Q400" i="4"/>
  <c r="Q205" i="4"/>
  <c r="Z205" i="4" s="1"/>
  <c r="AA205" i="4" s="1"/>
  <c r="Q367" i="4"/>
  <c r="Q984" i="4"/>
  <c r="AF984" i="4" s="1"/>
  <c r="AG984" i="4" s="1"/>
  <c r="Q925" i="4"/>
  <c r="Z925" i="4" s="1"/>
  <c r="AA925" i="4" s="1"/>
  <c r="Q804" i="4"/>
  <c r="AC1002" i="4"/>
  <c r="E1002" i="4" s="1"/>
  <c r="I1002" i="4" s="1"/>
  <c r="Z789" i="4"/>
  <c r="AA789" i="4" s="1"/>
  <c r="AF789" i="4"/>
  <c r="AG789" i="4" s="1"/>
  <c r="R789" i="4"/>
  <c r="S789" i="4" s="1"/>
  <c r="Z449" i="4"/>
  <c r="AA449" i="4" s="1"/>
  <c r="AF449" i="4"/>
  <c r="AG449" i="4" s="1"/>
  <c r="R449" i="4"/>
  <c r="S449" i="4" s="1"/>
  <c r="Z1342" i="4"/>
  <c r="AA1342" i="4" s="1"/>
  <c r="AF1342" i="4"/>
  <c r="AG1342" i="4" s="1"/>
  <c r="AF740" i="4"/>
  <c r="AG740" i="4" s="1"/>
  <c r="Z740" i="4"/>
  <c r="AA740" i="4" s="1"/>
  <c r="R740" i="4"/>
  <c r="S740" i="4" s="1"/>
  <c r="R515" i="4"/>
  <c r="S515" i="4" s="1"/>
  <c r="AF515" i="4"/>
  <c r="AG515" i="4" s="1"/>
  <c r="Z515" i="4"/>
  <c r="AA515" i="4" s="1"/>
  <c r="Z734" i="4"/>
  <c r="AA734" i="4" s="1"/>
  <c r="R734" i="4"/>
  <c r="S734" i="4" s="1"/>
  <c r="AF734" i="4"/>
  <c r="AG734" i="4" s="1"/>
  <c r="Z1401" i="4"/>
  <c r="AA1401" i="4" s="1"/>
  <c r="R1232" i="4"/>
  <c r="S1232" i="4" s="1"/>
  <c r="R1277" i="4"/>
  <c r="S1277" i="4" s="1"/>
  <c r="R528" i="4"/>
  <c r="S528" i="4" s="1"/>
  <c r="AF529" i="4"/>
  <c r="AG529" i="4" s="1"/>
  <c r="R1346" i="4"/>
  <c r="S1346" i="4" s="1"/>
  <c r="R511" i="4"/>
  <c r="S511" i="4" s="1"/>
  <c r="R1331" i="4"/>
  <c r="S1331" i="4" s="1"/>
  <c r="AF255" i="4"/>
  <c r="AG255" i="4" s="1"/>
  <c r="AF1023" i="4"/>
  <c r="AG1023" i="4" s="1"/>
  <c r="R951" i="4"/>
  <c r="S951" i="4" s="1"/>
  <c r="AF698" i="4"/>
  <c r="AG698" i="4" s="1"/>
  <c r="Z877" i="4"/>
  <c r="AA877" i="4" s="1"/>
  <c r="AF1929" i="4"/>
  <c r="AG1929" i="4" s="1"/>
  <c r="R818" i="4"/>
  <c r="S818" i="4" s="1"/>
  <c r="R1227" i="4"/>
  <c r="S1227" i="4" s="1"/>
  <c r="AF1015" i="4"/>
  <c r="AG1015" i="4" s="1"/>
  <c r="R537" i="4"/>
  <c r="S537" i="4" s="1"/>
  <c r="Q720" i="4"/>
  <c r="Z720" i="4" s="1"/>
  <c r="AA720" i="4" s="1"/>
  <c r="Q1857" i="4"/>
  <c r="R1857" i="4" s="1"/>
  <c r="S1857" i="4" s="1"/>
  <c r="Q236" i="4"/>
  <c r="Q919" i="4"/>
  <c r="Z919" i="4" s="1"/>
  <c r="AA919" i="4" s="1"/>
  <c r="Q619" i="4"/>
  <c r="Z619" i="4" s="1"/>
  <c r="AA619" i="4" s="1"/>
  <c r="Q774" i="4"/>
  <c r="Q1523" i="4"/>
  <c r="Q527" i="4"/>
  <c r="Q1433" i="4"/>
  <c r="Z1433" i="4" s="1"/>
  <c r="AA1433" i="4" s="1"/>
  <c r="Q1946" i="4"/>
  <c r="R1946" i="4" s="1"/>
  <c r="S1946" i="4" s="1"/>
  <c r="Q1053" i="4"/>
  <c r="Q1340" i="4"/>
  <c r="AF1340" i="4" s="1"/>
  <c r="AG1340" i="4" s="1"/>
  <c r="Q1597" i="4"/>
  <c r="Q1785" i="4"/>
  <c r="AF1785" i="4" s="1"/>
  <c r="AG1785" i="4" s="1"/>
  <c r="Q1522" i="4"/>
  <c r="AF1522" i="4" s="1"/>
  <c r="AG1522" i="4" s="1"/>
  <c r="Q864" i="4"/>
  <c r="Q931" i="4"/>
  <c r="Q1661" i="4"/>
  <c r="Q914" i="4"/>
  <c r="Q171" i="4"/>
  <c r="Z171" i="4" s="1"/>
  <c r="AA171" i="4" s="1"/>
  <c r="AC1231" i="4"/>
  <c r="E1231" i="4" s="1"/>
  <c r="I1231" i="4" s="1"/>
  <c r="AC869" i="4"/>
  <c r="E869" i="4" s="1"/>
  <c r="I869" i="4" s="1"/>
  <c r="AC740" i="4"/>
  <c r="E740" i="4" s="1"/>
  <c r="I740" i="4" s="1"/>
  <c r="AF528" i="4"/>
  <c r="AG528" i="4" s="1"/>
  <c r="AF1331" i="4"/>
  <c r="AG1331" i="4" s="1"/>
  <c r="AF368" i="4"/>
  <c r="AG368" i="4" s="1"/>
  <c r="R973" i="4"/>
  <c r="S973" i="4" s="1"/>
  <c r="AF1798" i="4"/>
  <c r="AG1798" i="4" s="1"/>
  <c r="AF1591" i="4"/>
  <c r="AG1591" i="4" s="1"/>
  <c r="Q349" i="4"/>
  <c r="AF349" i="4" s="1"/>
  <c r="AG349" i="4" s="1"/>
  <c r="Q1453" i="4"/>
  <c r="Z1453" i="4" s="1"/>
  <c r="AA1453" i="4" s="1"/>
  <c r="Q1394" i="4"/>
  <c r="AF1394" i="4" s="1"/>
  <c r="AG1394" i="4" s="1"/>
  <c r="Q1552" i="4"/>
  <c r="Z1552" i="4" s="1"/>
  <c r="AA1552" i="4" s="1"/>
  <c r="Q1685" i="4"/>
  <c r="Z1685" i="4" s="1"/>
  <c r="AA1685" i="4" s="1"/>
  <c r="Q1724" i="4"/>
  <c r="Z1724" i="4" s="1"/>
  <c r="AA1724" i="4" s="1"/>
  <c r="Q1712" i="4"/>
  <c r="AF1712" i="4" s="1"/>
  <c r="AG1712" i="4" s="1"/>
  <c r="Q1730" i="4"/>
  <c r="Q267" i="4"/>
  <c r="Q1719" i="4"/>
  <c r="Z1719" i="4" s="1"/>
  <c r="AA1719" i="4" s="1"/>
  <c r="Q100" i="4"/>
  <c r="AC1399" i="4"/>
  <c r="E1399" i="4" s="1"/>
  <c r="I1399" i="4" s="1"/>
  <c r="Q1050" i="4"/>
  <c r="AF1050" i="4" s="1"/>
  <c r="AG1050" i="4" s="1"/>
  <c r="Q1494" i="4"/>
  <c r="Q709" i="4"/>
  <c r="AF709" i="4" s="1"/>
  <c r="AG709" i="4" s="1"/>
  <c r="AC1325" i="4"/>
  <c r="E1325" i="4" s="1"/>
  <c r="I1325" i="4" s="1"/>
  <c r="Q292" i="4"/>
  <c r="Q766" i="4"/>
  <c r="AC515" i="4"/>
  <c r="E515" i="4" s="1"/>
  <c r="I515" i="4" s="1"/>
  <c r="AF1701" i="4"/>
  <c r="AG1701" i="4" s="1"/>
  <c r="AF657" i="4"/>
  <c r="AG657" i="4" s="1"/>
  <c r="R596" i="4"/>
  <c r="S596" i="4" s="1"/>
  <c r="R516" i="4"/>
  <c r="S516" i="4" s="1"/>
  <c r="AF1346" i="4"/>
  <c r="AG1346" i="4" s="1"/>
  <c r="Z844" i="4"/>
  <c r="AA844" i="4" s="1"/>
  <c r="R652" i="4"/>
  <c r="S652" i="4" s="1"/>
  <c r="Z1473" i="4"/>
  <c r="AA1473" i="4" s="1"/>
  <c r="R1647" i="4"/>
  <c r="S1647" i="4" s="1"/>
  <c r="R1168" i="4"/>
  <c r="S1168" i="4" s="1"/>
  <c r="AF1594" i="4"/>
  <c r="AG1594" i="4" s="1"/>
  <c r="Z516" i="4"/>
  <c r="AA516" i="4" s="1"/>
  <c r="R500" i="4"/>
  <c r="S500" i="4" s="1"/>
  <c r="R255" i="4"/>
  <c r="S255" i="4" s="1"/>
  <c r="AF86" i="4"/>
  <c r="AG86" i="4" s="1"/>
  <c r="R479" i="4"/>
  <c r="S479" i="4" s="1"/>
  <c r="AF689" i="4"/>
  <c r="AG689" i="4" s="1"/>
  <c r="Z1654" i="4"/>
  <c r="AA1654" i="4" s="1"/>
  <c r="R877" i="4"/>
  <c r="S877" i="4" s="1"/>
  <c r="Z1277" i="4"/>
  <c r="AA1277" i="4" s="1"/>
  <c r="R1148" i="4"/>
  <c r="S1148" i="4" s="1"/>
  <c r="AF818" i="4"/>
  <c r="AG818" i="4" s="1"/>
  <c r="R1422" i="4"/>
  <c r="S1422" i="4" s="1"/>
  <c r="Z1910" i="4"/>
  <c r="AA1910" i="4" s="1"/>
  <c r="AF537" i="4"/>
  <c r="AG537" i="4" s="1"/>
  <c r="Q1932" i="4"/>
  <c r="Q1250" i="4"/>
  <c r="Q410" i="4"/>
  <c r="AF410" i="4" s="1"/>
  <c r="AG410" i="4" s="1"/>
  <c r="Q1251" i="4"/>
  <c r="Z1251" i="4" s="1"/>
  <c r="AA1251" i="4" s="1"/>
  <c r="Q243" i="4"/>
  <c r="Q1018" i="4"/>
  <c r="AF1018" i="4" s="1"/>
  <c r="AG1018" i="4" s="1"/>
  <c r="AC1342" i="4"/>
  <c r="E1342" i="4" s="1"/>
  <c r="I1342" i="4" s="1"/>
  <c r="Q338" i="4"/>
  <c r="Z338" i="4" s="1"/>
  <c r="AA338" i="4" s="1"/>
  <c r="Q1543" i="4"/>
  <c r="AF1543" i="4" s="1"/>
  <c r="AG1543" i="4" s="1"/>
  <c r="Q1544" i="4"/>
  <c r="Q1091" i="4"/>
  <c r="R1091" i="4" s="1"/>
  <c r="S1091" i="4" s="1"/>
  <c r="Q1538" i="4"/>
  <c r="AF1538" i="4" s="1"/>
  <c r="AG1538" i="4" s="1"/>
  <c r="AC801" i="4"/>
  <c r="E801" i="4" s="1"/>
  <c r="I801" i="4" s="1"/>
  <c r="R1033" i="4"/>
  <c r="S1033" i="4" s="1"/>
  <c r="Q356" i="4"/>
  <c r="Q1728" i="4"/>
  <c r="Z1728" i="4" s="1"/>
  <c r="AA1728" i="4" s="1"/>
  <c r="Q874" i="4"/>
  <c r="Z874" i="4" s="1"/>
  <c r="AA874" i="4" s="1"/>
  <c r="Q409" i="4"/>
  <c r="Z409" i="4" s="1"/>
  <c r="AA409" i="4" s="1"/>
  <c r="Q1126" i="4"/>
  <c r="Z1126" i="4" s="1"/>
  <c r="AA1126" i="4" s="1"/>
  <c r="Q802" i="4"/>
  <c r="R802" i="4" s="1"/>
  <c r="S802" i="4" s="1"/>
  <c r="Q1612" i="4"/>
  <c r="Z1612" i="4" s="1"/>
  <c r="AA1612" i="4" s="1"/>
  <c r="Q1721" i="4"/>
  <c r="Q1792" i="4"/>
  <c r="Z1792" i="4" s="1"/>
  <c r="AA1792" i="4" s="1"/>
  <c r="Q376" i="4"/>
  <c r="AC426" i="4"/>
  <c r="E426" i="4" s="1"/>
  <c r="I426" i="4" s="1"/>
  <c r="AF1473" i="4"/>
  <c r="AG1473" i="4" s="1"/>
  <c r="AF1129" i="4"/>
  <c r="AG1129" i="4" s="1"/>
  <c r="Z1341" i="4"/>
  <c r="AA1341" i="4" s="1"/>
  <c r="AF1654" i="4"/>
  <c r="AG1654" i="4" s="1"/>
  <c r="Q1571" i="4"/>
  <c r="Z1571" i="4" s="1"/>
  <c r="AA1571" i="4" s="1"/>
  <c r="AF1385" i="4"/>
  <c r="AG1385" i="4" s="1"/>
  <c r="AF596" i="4"/>
  <c r="AG596" i="4" s="1"/>
  <c r="R957" i="4"/>
  <c r="S957" i="4" s="1"/>
  <c r="R638" i="4"/>
  <c r="S638" i="4" s="1"/>
  <c r="AF93" i="4"/>
  <c r="AG93" i="4" s="1"/>
  <c r="Z534" i="4"/>
  <c r="AA534" i="4" s="1"/>
  <c r="AF6" i="4"/>
  <c r="AG6" i="4" s="1"/>
  <c r="R698" i="4"/>
  <c r="S698" i="4" s="1"/>
  <c r="AF1103" i="4"/>
  <c r="AG1103" i="4" s="1"/>
  <c r="R1900" i="4"/>
  <c r="S1900" i="4" s="1"/>
  <c r="Q760" i="4"/>
  <c r="R760" i="4" s="1"/>
  <c r="S760" i="4" s="1"/>
  <c r="Q1980" i="4"/>
  <c r="Z1980" i="4" s="1"/>
  <c r="AA1980" i="4" s="1"/>
  <c r="Q1761" i="4"/>
  <c r="Z1761" i="4" s="1"/>
  <c r="AA1761" i="4" s="1"/>
  <c r="Q143" i="4"/>
  <c r="Z143" i="4" s="1"/>
  <c r="AA143" i="4" s="1"/>
  <c r="Q1246" i="4"/>
  <c r="Q1748" i="4"/>
  <c r="R1748" i="4" s="1"/>
  <c r="S1748" i="4" s="1"/>
  <c r="Q722" i="4"/>
  <c r="AF722" i="4" s="1"/>
  <c r="AG722" i="4" s="1"/>
  <c r="Q1535" i="4"/>
  <c r="R1535" i="4" s="1"/>
  <c r="S1535" i="4" s="1"/>
  <c r="Q40" i="4"/>
  <c r="Q800" i="4"/>
  <c r="Z800" i="4" s="1"/>
  <c r="AA800" i="4" s="1"/>
  <c r="Q1828" i="4"/>
  <c r="R1828" i="4" s="1"/>
  <c r="S1828" i="4" s="1"/>
  <c r="Q713" i="4"/>
  <c r="Q1931" i="4"/>
  <c r="Q1208" i="4"/>
  <c r="R1208" i="4" s="1"/>
  <c r="S1208" i="4" s="1"/>
  <c r="Q1531" i="4"/>
  <c r="R1531" i="4" s="1"/>
  <c r="S1531" i="4" s="1"/>
  <c r="Q918" i="4"/>
  <c r="AF1033" i="4"/>
  <c r="AG1033" i="4" s="1"/>
  <c r="AF1168" i="4"/>
  <c r="AG1168" i="4" s="1"/>
  <c r="R1585" i="4"/>
  <c r="S1585" i="4" s="1"/>
  <c r="R93" i="4"/>
  <c r="S93" i="4" s="1"/>
  <c r="R86" i="4"/>
  <c r="S86" i="4" s="1"/>
  <c r="R933" i="4"/>
  <c r="S933" i="4" s="1"/>
  <c r="R657" i="4"/>
  <c r="S657" i="4" s="1"/>
  <c r="Q587" i="4"/>
  <c r="Z587" i="4" s="1"/>
  <c r="AA587" i="4" s="1"/>
  <c r="AF1585" i="4"/>
  <c r="AG1585" i="4" s="1"/>
  <c r="AF1232" i="4"/>
  <c r="AG1232" i="4" s="1"/>
  <c r="AF1192" i="4"/>
  <c r="AG1192" i="4" s="1"/>
  <c r="Z652" i="4"/>
  <c r="AA652" i="4" s="1"/>
  <c r="R689" i="4"/>
  <c r="S689" i="4" s="1"/>
  <c r="AF479" i="4"/>
  <c r="AG479" i="4" s="1"/>
  <c r="R1023" i="4"/>
  <c r="S1023" i="4" s="1"/>
  <c r="AF1503" i="4"/>
  <c r="AG1503" i="4" s="1"/>
  <c r="AF1819" i="4"/>
  <c r="AG1819" i="4" s="1"/>
  <c r="Z1929" i="4"/>
  <c r="AA1929" i="4" s="1"/>
  <c r="R754" i="4"/>
  <c r="S754" i="4" s="1"/>
  <c r="AF996" i="4"/>
  <c r="AG996" i="4" s="1"/>
  <c r="AF1900" i="4"/>
  <c r="AG1900" i="4" s="1"/>
  <c r="R1910" i="4"/>
  <c r="S1910" i="4" s="1"/>
  <c r="R1591" i="4"/>
  <c r="S1591" i="4" s="1"/>
  <c r="Q344" i="4"/>
  <c r="AF344" i="4" s="1"/>
  <c r="AG344" i="4" s="1"/>
  <c r="Q421" i="4"/>
  <c r="R421" i="4" s="1"/>
  <c r="S421" i="4" s="1"/>
  <c r="Q1970" i="4"/>
  <c r="Q111" i="4"/>
  <c r="Q548" i="4"/>
  <c r="Q484" i="4"/>
  <c r="R484" i="4" s="1"/>
  <c r="S484" i="4" s="1"/>
  <c r="Q1481" i="4"/>
  <c r="Q1577" i="4"/>
  <c r="AF1577" i="4" s="1"/>
  <c r="AG1577" i="4" s="1"/>
  <c r="Q346" i="4"/>
  <c r="Q5" i="4"/>
  <c r="Z5" i="4" s="1"/>
  <c r="AA5" i="4" s="1"/>
  <c r="Q1689" i="4"/>
  <c r="AF1689" i="4" s="1"/>
  <c r="AG1689" i="4" s="1"/>
  <c r="Q339" i="4"/>
  <c r="R339" i="4" s="1"/>
  <c r="S339" i="4" s="1"/>
  <c r="R1385" i="4"/>
  <c r="S1385" i="4" s="1"/>
  <c r="AF534" i="4"/>
  <c r="AG534" i="4" s="1"/>
  <c r="R1798" i="4"/>
  <c r="S1798" i="4" s="1"/>
  <c r="Z1422" i="4"/>
  <c r="AA1422" i="4" s="1"/>
  <c r="AF957" i="4"/>
  <c r="AG957" i="4" s="1"/>
  <c r="AF638" i="4"/>
  <c r="AG638" i="4" s="1"/>
  <c r="R1594" i="4"/>
  <c r="S1594" i="4" s="1"/>
  <c r="Z1503" i="4"/>
  <c r="AA1503" i="4" s="1"/>
  <c r="AF500" i="4"/>
  <c r="AG500" i="4" s="1"/>
  <c r="R1192" i="4"/>
  <c r="S1192" i="4" s="1"/>
  <c r="R1129" i="4"/>
  <c r="S1129" i="4" s="1"/>
  <c r="AF565" i="4"/>
  <c r="AG565" i="4" s="1"/>
  <c r="R565" i="4"/>
  <c r="S565" i="4" s="1"/>
  <c r="AF1227" i="4"/>
  <c r="AG1227" i="4" s="1"/>
  <c r="Q1969" i="4"/>
  <c r="AF1969" i="4" s="1"/>
  <c r="AG1969" i="4" s="1"/>
  <c r="Q838" i="4"/>
  <c r="R838" i="4" s="1"/>
  <c r="S838" i="4" s="1"/>
  <c r="Q1608" i="4"/>
  <c r="Q1624" i="4"/>
  <c r="Z1624" i="4" s="1"/>
  <c r="AA1624" i="4" s="1"/>
  <c r="Q886" i="4"/>
  <c r="Q1907" i="4"/>
  <c r="Z1907" i="4" s="1"/>
  <c r="AA1907" i="4" s="1"/>
  <c r="Q1588" i="4"/>
  <c r="R1588" i="4" s="1"/>
  <c r="S1588" i="4" s="1"/>
  <c r="Q1257" i="4"/>
  <c r="Q1813" i="4"/>
  <c r="Q13" i="4"/>
  <c r="Q1443" i="4"/>
  <c r="R1443" i="4" s="1"/>
  <c r="S1443" i="4" s="1"/>
  <c r="Q38" i="4"/>
  <c r="Z38" i="4" s="1"/>
  <c r="AA38" i="4" s="1"/>
  <c r="Q17" i="4"/>
  <c r="Q1436" i="4"/>
  <c r="AF1436" i="4" s="1"/>
  <c r="AG1436" i="4" s="1"/>
  <c r="R1573" i="4"/>
  <c r="S1573" i="4" s="1"/>
  <c r="R497" i="4"/>
  <c r="S497" i="4" s="1"/>
  <c r="AF497" i="4"/>
  <c r="AG497" i="4" s="1"/>
  <c r="Z1011" i="4"/>
  <c r="AA1011" i="4" s="1"/>
  <c r="R1011" i="4"/>
  <c r="S1011" i="4" s="1"/>
  <c r="Z532" i="4"/>
  <c r="AA532" i="4" s="1"/>
  <c r="R532" i="4"/>
  <c r="S532" i="4" s="1"/>
  <c r="AF532" i="4"/>
  <c r="AG532" i="4" s="1"/>
  <c r="Z963" i="4"/>
  <c r="AA963" i="4" s="1"/>
  <c r="R963" i="4"/>
  <c r="S963" i="4" s="1"/>
  <c r="AC1780" i="4"/>
  <c r="E1780" i="4" s="1"/>
  <c r="I1780" i="4" s="1"/>
  <c r="Q1780" i="4"/>
  <c r="Z1780" i="4" s="1"/>
  <c r="AA1780" i="4" s="1"/>
  <c r="AC173" i="4"/>
  <c r="E173" i="4" s="1"/>
  <c r="I173" i="4" s="1"/>
  <c r="Q173" i="4"/>
  <c r="AF173" i="4" s="1"/>
  <c r="AG173" i="4" s="1"/>
  <c r="AC77" i="4"/>
  <c r="E77" i="4" s="1"/>
  <c r="I77" i="4" s="1"/>
  <c r="Q77" i="4"/>
  <c r="Z77" i="4" s="1"/>
  <c r="AA77" i="4" s="1"/>
  <c r="AC62" i="4"/>
  <c r="E62" i="4" s="1"/>
  <c r="I62" i="4" s="1"/>
  <c r="Q62" i="4"/>
  <c r="AF62" i="4" s="1"/>
  <c r="AG62" i="4" s="1"/>
  <c r="AC377" i="4"/>
  <c r="E377" i="4" s="1"/>
  <c r="I377" i="4" s="1"/>
  <c r="Q377" i="4"/>
  <c r="AC168" i="4"/>
  <c r="E168" i="4" s="1"/>
  <c r="I168" i="4" s="1"/>
  <c r="Q168" i="4"/>
  <c r="R168" i="4" s="1"/>
  <c r="S168" i="4" s="1"/>
  <c r="AC130" i="4"/>
  <c r="E130" i="4" s="1"/>
  <c r="I130" i="4" s="1"/>
  <c r="Q130" i="4"/>
  <c r="Z130" i="4" s="1"/>
  <c r="AA130" i="4" s="1"/>
  <c r="AC240" i="4"/>
  <c r="E240" i="4" s="1"/>
  <c r="I240" i="4" s="1"/>
  <c r="Q240" i="4"/>
  <c r="Z607" i="4"/>
  <c r="AA607" i="4" s="1"/>
  <c r="R607" i="4"/>
  <c r="S607" i="4" s="1"/>
  <c r="AF607" i="4"/>
  <c r="AG607" i="4" s="1"/>
  <c r="AC22" i="4"/>
  <c r="E22" i="4" s="1"/>
  <c r="I22" i="4" s="1"/>
  <c r="Q22" i="4"/>
  <c r="Z22" i="4" s="1"/>
  <c r="AA22" i="4" s="1"/>
  <c r="AC393" i="4"/>
  <c r="E393" i="4" s="1"/>
  <c r="I393" i="4" s="1"/>
  <c r="Q393" i="4"/>
  <c r="AC1878" i="4"/>
  <c r="E1878" i="4" s="1"/>
  <c r="I1878" i="4" s="1"/>
  <c r="Q1878" i="4"/>
  <c r="AC355" i="4"/>
  <c r="E355" i="4" s="1"/>
  <c r="I355" i="4" s="1"/>
  <c r="Q355" i="4"/>
  <c r="Z355" i="4" s="1"/>
  <c r="AA355" i="4" s="1"/>
  <c r="AC1576" i="4"/>
  <c r="E1576" i="4" s="1"/>
  <c r="I1576" i="4" s="1"/>
  <c r="Q1576" i="4"/>
  <c r="Z1576" i="4" s="1"/>
  <c r="AA1576" i="4" s="1"/>
  <c r="AC225" i="4"/>
  <c r="E225" i="4" s="1"/>
  <c r="I225" i="4" s="1"/>
  <c r="Q225" i="4"/>
  <c r="AC1778" i="4"/>
  <c r="E1778" i="4" s="1"/>
  <c r="I1778" i="4" s="1"/>
  <c r="Q1778" i="4"/>
  <c r="AC71" i="4"/>
  <c r="E71" i="4" s="1"/>
  <c r="I71" i="4" s="1"/>
  <c r="Q71" i="4"/>
  <c r="AC1614" i="4"/>
  <c r="E1614" i="4" s="1"/>
  <c r="I1614" i="4" s="1"/>
  <c r="Q1614" i="4"/>
  <c r="AF1614" i="4" s="1"/>
  <c r="AG1614" i="4" s="1"/>
  <c r="AC794" i="4"/>
  <c r="E794" i="4" s="1"/>
  <c r="I794" i="4" s="1"/>
  <c r="Q794" i="4"/>
  <c r="AC1118" i="4"/>
  <c r="E1118" i="4" s="1"/>
  <c r="I1118" i="4" s="1"/>
  <c r="Q1118" i="4"/>
  <c r="AC1083" i="4"/>
  <c r="E1083" i="4" s="1"/>
  <c r="I1083" i="4" s="1"/>
  <c r="Q1083" i="4"/>
  <c r="AC1010" i="4"/>
  <c r="E1010" i="4" s="1"/>
  <c r="I1010" i="4" s="1"/>
  <c r="Q1010" i="4"/>
  <c r="AF1010" i="4" s="1"/>
  <c r="AG1010" i="4" s="1"/>
  <c r="AC569" i="4"/>
  <c r="E569" i="4" s="1"/>
  <c r="I569" i="4" s="1"/>
  <c r="Q569" i="4"/>
  <c r="AC708" i="4"/>
  <c r="E708" i="4" s="1"/>
  <c r="I708" i="4" s="1"/>
  <c r="Q708" i="4"/>
  <c r="Z708" i="4" s="1"/>
  <c r="AA708" i="4" s="1"/>
  <c r="AC884" i="4"/>
  <c r="E884" i="4" s="1"/>
  <c r="I884" i="4" s="1"/>
  <c r="Q884" i="4"/>
  <c r="R884" i="4" s="1"/>
  <c r="S884" i="4" s="1"/>
  <c r="Q1270" i="4"/>
  <c r="AC1270" i="4"/>
  <c r="E1270" i="4" s="1"/>
  <c r="I1270" i="4" s="1"/>
  <c r="AC968" i="4"/>
  <c r="E968" i="4" s="1"/>
  <c r="I968" i="4" s="1"/>
  <c r="Q968" i="4"/>
  <c r="Q1313" i="4"/>
  <c r="AF1313" i="4" s="1"/>
  <c r="AG1313" i="4" s="1"/>
  <c r="AC1313" i="4"/>
  <c r="E1313" i="4" s="1"/>
  <c r="I1313" i="4" s="1"/>
  <c r="AC779" i="4"/>
  <c r="E779" i="4" s="1"/>
  <c r="I779" i="4" s="1"/>
  <c r="Q779" i="4"/>
  <c r="AF779" i="4" s="1"/>
  <c r="AG779" i="4" s="1"/>
  <c r="AC1320" i="4"/>
  <c r="E1320" i="4" s="1"/>
  <c r="I1320" i="4" s="1"/>
  <c r="Q1320" i="4"/>
  <c r="Z1320" i="4" s="1"/>
  <c r="AA1320" i="4" s="1"/>
  <c r="AC1292" i="4"/>
  <c r="E1292" i="4" s="1"/>
  <c r="I1292" i="4" s="1"/>
  <c r="Q1292" i="4"/>
  <c r="AC825" i="4"/>
  <c r="E825" i="4" s="1"/>
  <c r="I825" i="4" s="1"/>
  <c r="Q825" i="4"/>
  <c r="Z825" i="4" s="1"/>
  <c r="AA825" i="4" s="1"/>
  <c r="Q446" i="4"/>
  <c r="AC446" i="4"/>
  <c r="E446" i="4" s="1"/>
  <c r="I446" i="4" s="1"/>
  <c r="Q604" i="4"/>
  <c r="AF604" i="4" s="1"/>
  <c r="AG604" i="4" s="1"/>
  <c r="AC604" i="4"/>
  <c r="E604" i="4" s="1"/>
  <c r="I604" i="4" s="1"/>
  <c r="AC624" i="4"/>
  <c r="E624" i="4" s="1"/>
  <c r="I624" i="4" s="1"/>
  <c r="Q624" i="4"/>
  <c r="AC659" i="4"/>
  <c r="E659" i="4" s="1"/>
  <c r="I659" i="4" s="1"/>
  <c r="Q659" i="4"/>
  <c r="AF659" i="4" s="1"/>
  <c r="AG659" i="4" s="1"/>
  <c r="AC846" i="4"/>
  <c r="E846" i="4" s="1"/>
  <c r="I846" i="4" s="1"/>
  <c r="Q846" i="4"/>
  <c r="R846" i="4" s="1"/>
  <c r="S846" i="4" s="1"/>
  <c r="AC586" i="4"/>
  <c r="E586" i="4" s="1"/>
  <c r="I586" i="4" s="1"/>
  <c r="Q586" i="4"/>
  <c r="Z586" i="4" s="1"/>
  <c r="AA586" i="4" s="1"/>
  <c r="AC835" i="4"/>
  <c r="E835" i="4" s="1"/>
  <c r="I835" i="4" s="1"/>
  <c r="Q835" i="4"/>
  <c r="AC791" i="4"/>
  <c r="E791" i="4" s="1"/>
  <c r="I791" i="4" s="1"/>
  <c r="Q791" i="4"/>
  <c r="Q788" i="4"/>
  <c r="AC788" i="4"/>
  <c r="E788" i="4" s="1"/>
  <c r="I788" i="4" s="1"/>
  <c r="AC1122" i="4"/>
  <c r="E1122" i="4" s="1"/>
  <c r="I1122" i="4" s="1"/>
  <c r="Q1122" i="4"/>
  <c r="R1122" i="4" s="1"/>
  <c r="S1122" i="4" s="1"/>
  <c r="Q461" i="4"/>
  <c r="AF461" i="4" s="1"/>
  <c r="AG461" i="4" s="1"/>
  <c r="AC461" i="4"/>
  <c r="E461" i="4" s="1"/>
  <c r="I461" i="4" s="1"/>
  <c r="Q894" i="4"/>
  <c r="Z894" i="4" s="1"/>
  <c r="AA894" i="4" s="1"/>
  <c r="AC894" i="4"/>
  <c r="E894" i="4" s="1"/>
  <c r="I894" i="4" s="1"/>
  <c r="Q926" i="4"/>
  <c r="AC926" i="4"/>
  <c r="E926" i="4" s="1"/>
  <c r="I926" i="4" s="1"/>
  <c r="AC1137" i="4"/>
  <c r="E1137" i="4" s="1"/>
  <c r="I1137" i="4" s="1"/>
  <c r="Q1137" i="4"/>
  <c r="Z1137" i="4" s="1"/>
  <c r="AA1137" i="4" s="1"/>
  <c r="AC1054" i="4"/>
  <c r="E1054" i="4" s="1"/>
  <c r="I1054" i="4" s="1"/>
  <c r="Q1054" i="4"/>
  <c r="Z1054" i="4" s="1"/>
  <c r="AA1054" i="4" s="1"/>
  <c r="AC591" i="4"/>
  <c r="E591" i="4" s="1"/>
  <c r="I591" i="4" s="1"/>
  <c r="Q591" i="4"/>
  <c r="AC653" i="4"/>
  <c r="E653" i="4" s="1"/>
  <c r="I653" i="4" s="1"/>
  <c r="Q653" i="4"/>
  <c r="AC600" i="4"/>
  <c r="E600" i="4" s="1"/>
  <c r="I600" i="4" s="1"/>
  <c r="Q600" i="4"/>
  <c r="AC1020" i="4"/>
  <c r="E1020" i="4" s="1"/>
  <c r="I1020" i="4" s="1"/>
  <c r="Q1020" i="4"/>
  <c r="Z1020" i="4" s="1"/>
  <c r="AA1020" i="4" s="1"/>
  <c r="AC982" i="4"/>
  <c r="E982" i="4" s="1"/>
  <c r="I982" i="4" s="1"/>
  <c r="Q982" i="4"/>
  <c r="R982" i="4" s="1"/>
  <c r="S982" i="4" s="1"/>
  <c r="AC1312" i="4"/>
  <c r="E1312" i="4" s="1"/>
  <c r="I1312" i="4" s="1"/>
  <c r="Q1312" i="4"/>
  <c r="AC790" i="4"/>
  <c r="E790" i="4" s="1"/>
  <c r="I790" i="4" s="1"/>
  <c r="Q790" i="4"/>
  <c r="R790" i="4" s="1"/>
  <c r="S790" i="4" s="1"/>
  <c r="AC756" i="4"/>
  <c r="E756" i="4" s="1"/>
  <c r="I756" i="4" s="1"/>
  <c r="Q756" i="4"/>
  <c r="Z756" i="4" s="1"/>
  <c r="AA756" i="4" s="1"/>
  <c r="AC880" i="4"/>
  <c r="E880" i="4" s="1"/>
  <c r="I880" i="4" s="1"/>
  <c r="Q880" i="4"/>
  <c r="AC901" i="4"/>
  <c r="E901" i="4" s="1"/>
  <c r="I901" i="4" s="1"/>
  <c r="Q901" i="4"/>
  <c r="AC1358" i="4"/>
  <c r="E1358" i="4" s="1"/>
  <c r="I1358" i="4" s="1"/>
  <c r="Q1358" i="4"/>
  <c r="Z1350" i="4"/>
  <c r="AA1350" i="4" s="1"/>
  <c r="AF1350" i="4"/>
  <c r="AG1350" i="4" s="1"/>
  <c r="R1350" i="4"/>
  <c r="S1350" i="4" s="1"/>
  <c r="AC682" i="4"/>
  <c r="E682" i="4" s="1"/>
  <c r="I682" i="4" s="1"/>
  <c r="Q682" i="4"/>
  <c r="Z682" i="4" s="1"/>
  <c r="AA682" i="4" s="1"/>
  <c r="Q1172" i="4"/>
  <c r="AC1172" i="4"/>
  <c r="E1172" i="4" s="1"/>
  <c r="I1172" i="4" s="1"/>
  <c r="AC960" i="4"/>
  <c r="E960" i="4" s="1"/>
  <c r="I960" i="4" s="1"/>
  <c r="Q960" i="4"/>
  <c r="AC994" i="4"/>
  <c r="E994" i="4" s="1"/>
  <c r="I994" i="4" s="1"/>
  <c r="Q994" i="4"/>
  <c r="R994" i="4" s="1"/>
  <c r="S994" i="4" s="1"/>
  <c r="AC879" i="4"/>
  <c r="E879" i="4" s="1"/>
  <c r="I879" i="4" s="1"/>
  <c r="Q879" i="4"/>
  <c r="R879" i="4" s="1"/>
  <c r="S879" i="4" s="1"/>
  <c r="AC1438" i="4"/>
  <c r="E1438" i="4" s="1"/>
  <c r="I1438" i="4" s="1"/>
  <c r="Q1438" i="4"/>
  <c r="Z1438" i="4" s="1"/>
  <c r="AA1438" i="4" s="1"/>
  <c r="Z598" i="4"/>
  <c r="AA598" i="4" s="1"/>
  <c r="AF598" i="4"/>
  <c r="AG598" i="4" s="1"/>
  <c r="Z1056" i="4"/>
  <c r="AA1056" i="4" s="1"/>
  <c r="R1056" i="4"/>
  <c r="S1056" i="4" s="1"/>
  <c r="AF1056" i="4"/>
  <c r="AG1056" i="4" s="1"/>
  <c r="AC242" i="4"/>
  <c r="E242" i="4" s="1"/>
  <c r="I242" i="4" s="1"/>
  <c r="Q242" i="4"/>
  <c r="AC259" i="4"/>
  <c r="E259" i="4" s="1"/>
  <c r="I259" i="4" s="1"/>
  <c r="Q259" i="4"/>
  <c r="AC1762" i="4"/>
  <c r="E1762" i="4" s="1"/>
  <c r="I1762" i="4" s="1"/>
  <c r="Q1762" i="4"/>
  <c r="AC1891" i="4"/>
  <c r="E1891" i="4" s="1"/>
  <c r="I1891" i="4" s="1"/>
  <c r="Q1891" i="4"/>
  <c r="AC1667" i="4"/>
  <c r="E1667" i="4" s="1"/>
  <c r="I1667" i="4" s="1"/>
  <c r="Q1667" i="4"/>
  <c r="AC298" i="4"/>
  <c r="E298" i="4" s="1"/>
  <c r="I298" i="4" s="1"/>
  <c r="Q298" i="4"/>
  <c r="AF298" i="4" s="1"/>
  <c r="AG298" i="4" s="1"/>
  <c r="AC1972" i="4"/>
  <c r="E1972" i="4" s="1"/>
  <c r="I1972" i="4" s="1"/>
  <c r="Q1972" i="4"/>
  <c r="AC1815" i="4"/>
  <c r="E1815" i="4" s="1"/>
  <c r="I1815" i="4" s="1"/>
  <c r="Q1815" i="4"/>
  <c r="Z1815" i="4" s="1"/>
  <c r="AA1815" i="4" s="1"/>
  <c r="AC1527" i="4"/>
  <c r="E1527" i="4" s="1"/>
  <c r="I1527" i="4" s="1"/>
  <c r="Q1527" i="4"/>
  <c r="Z1527" i="4" s="1"/>
  <c r="AA1527" i="4" s="1"/>
  <c r="Z1369" i="4"/>
  <c r="AA1369" i="4" s="1"/>
  <c r="R1369" i="4"/>
  <c r="S1369" i="4" s="1"/>
  <c r="AF1578" i="4"/>
  <c r="AG1578" i="4" s="1"/>
  <c r="R1578" i="4"/>
  <c r="S1578" i="4" s="1"/>
  <c r="Z293" i="4"/>
  <c r="AA293" i="4" s="1"/>
  <c r="R293" i="4"/>
  <c r="S293" i="4" s="1"/>
  <c r="AF293" i="4"/>
  <c r="AG293" i="4" s="1"/>
  <c r="Z536" i="4"/>
  <c r="AA536" i="4" s="1"/>
  <c r="R536" i="4"/>
  <c r="S536" i="4" s="1"/>
  <c r="Z1080" i="4"/>
  <c r="AA1080" i="4" s="1"/>
  <c r="R1080" i="4"/>
  <c r="S1080" i="4" s="1"/>
  <c r="Z1727" i="4"/>
  <c r="AA1727" i="4" s="1"/>
  <c r="AF1727" i="4"/>
  <c r="AG1727" i="4" s="1"/>
  <c r="Z1123" i="4"/>
  <c r="AA1123" i="4" s="1"/>
  <c r="R1123" i="4"/>
  <c r="S1123" i="4" s="1"/>
  <c r="AC1598" i="4"/>
  <c r="Q1598" i="4"/>
  <c r="AF1598" i="4" s="1"/>
  <c r="AG1598" i="4" s="1"/>
  <c r="AC305" i="4"/>
  <c r="E305" i="4" s="1"/>
  <c r="I305" i="4" s="1"/>
  <c r="Q305" i="4"/>
  <c r="AC1467" i="4"/>
  <c r="E1467" i="4" s="1"/>
  <c r="I1467" i="4" s="1"/>
  <c r="Q1467" i="4"/>
  <c r="AC1694" i="4"/>
  <c r="E1694" i="4" s="1"/>
  <c r="I1694" i="4" s="1"/>
  <c r="Q1694" i="4"/>
  <c r="AC44" i="4"/>
  <c r="E44" i="4" s="1"/>
  <c r="I44" i="4" s="1"/>
  <c r="Q44" i="4"/>
  <c r="AC1884" i="4"/>
  <c r="E1884" i="4" s="1"/>
  <c r="I1884" i="4" s="1"/>
  <c r="Q1884" i="4"/>
  <c r="AC46" i="4"/>
  <c r="E46" i="4" s="1"/>
  <c r="I46" i="4" s="1"/>
  <c r="Q46" i="4"/>
  <c r="R46" i="4" s="1"/>
  <c r="S46" i="4" s="1"/>
  <c r="AC1751" i="4"/>
  <c r="E1751" i="4" s="1"/>
  <c r="I1751" i="4" s="1"/>
  <c r="Q1751" i="4"/>
  <c r="R1751" i="4" s="1"/>
  <c r="S1751" i="4" s="1"/>
  <c r="AC1909" i="4"/>
  <c r="E1909" i="4" s="1"/>
  <c r="I1909" i="4" s="1"/>
  <c r="Q1909" i="4"/>
  <c r="AC1720" i="4"/>
  <c r="E1720" i="4" s="1"/>
  <c r="I1720" i="4" s="1"/>
  <c r="Q1720" i="4"/>
  <c r="Z1720" i="4" s="1"/>
  <c r="AA1720" i="4" s="1"/>
  <c r="AC321" i="4"/>
  <c r="E321" i="4" s="1"/>
  <c r="I321" i="4" s="1"/>
  <c r="Q321" i="4"/>
  <c r="Z321" i="4" s="1"/>
  <c r="AA321" i="4" s="1"/>
  <c r="AC1476" i="4"/>
  <c r="E1476" i="4" s="1"/>
  <c r="I1476" i="4" s="1"/>
  <c r="Q1476" i="4"/>
  <c r="Z1476" i="4" s="1"/>
  <c r="AA1476" i="4" s="1"/>
  <c r="AC1841" i="4"/>
  <c r="E1841" i="4" s="1"/>
  <c r="I1841" i="4" s="1"/>
  <c r="Q1841" i="4"/>
  <c r="AC80" i="4"/>
  <c r="E80" i="4" s="1"/>
  <c r="I80" i="4" s="1"/>
  <c r="Q80" i="4"/>
  <c r="R80" i="4" s="1"/>
  <c r="S80" i="4" s="1"/>
  <c r="AC1574" i="4"/>
  <c r="E1574" i="4" s="1"/>
  <c r="I1574" i="4" s="1"/>
  <c r="Q1574" i="4"/>
  <c r="AF1574" i="4" s="1"/>
  <c r="AG1574" i="4" s="1"/>
  <c r="AC285" i="4"/>
  <c r="E285" i="4" s="1"/>
  <c r="I285" i="4" s="1"/>
  <c r="Q285" i="4"/>
  <c r="Z285" i="4" s="1"/>
  <c r="AA285" i="4" s="1"/>
  <c r="AC233" i="4"/>
  <c r="E233" i="4" s="1"/>
  <c r="I233" i="4" s="1"/>
  <c r="Q233" i="4"/>
  <c r="Z233" i="4" s="1"/>
  <c r="AA233" i="4" s="1"/>
  <c r="AC1865" i="4"/>
  <c r="E1865" i="4" s="1"/>
  <c r="I1865" i="4" s="1"/>
  <c r="Q1865" i="4"/>
  <c r="AF1865" i="4" s="1"/>
  <c r="AG1865" i="4" s="1"/>
  <c r="AC1615" i="4"/>
  <c r="E1615" i="4" s="1"/>
  <c r="I1615" i="4" s="1"/>
  <c r="Q1615" i="4"/>
  <c r="AC1604" i="4"/>
  <c r="E1604" i="4" s="1"/>
  <c r="I1604" i="4" s="1"/>
  <c r="Q1604" i="4"/>
  <c r="Z1604" i="4" s="1"/>
  <c r="AA1604" i="4" s="1"/>
  <c r="AC1810" i="4"/>
  <c r="E1810" i="4" s="1"/>
  <c r="I1810" i="4" s="1"/>
  <c r="Q1810" i="4"/>
  <c r="Z1810" i="4" s="1"/>
  <c r="AA1810" i="4" s="1"/>
  <c r="AC251" i="4"/>
  <c r="E251" i="4" s="1"/>
  <c r="I251" i="4" s="1"/>
  <c r="Q251" i="4"/>
  <c r="R251" i="4" s="1"/>
  <c r="S251" i="4" s="1"/>
  <c r="AC1925" i="4"/>
  <c r="E1925" i="4" s="1"/>
  <c r="I1925" i="4" s="1"/>
  <c r="Q1925" i="4"/>
  <c r="AC370" i="4"/>
  <c r="E370" i="4" s="1"/>
  <c r="I370" i="4" s="1"/>
  <c r="Q370" i="4"/>
  <c r="AC1501" i="4"/>
  <c r="E1501" i="4" s="1"/>
  <c r="I1501" i="4" s="1"/>
  <c r="Q1501" i="4"/>
  <c r="AF1080" i="4"/>
  <c r="AG1080" i="4" s="1"/>
  <c r="Z1390" i="4"/>
  <c r="AA1390" i="4" s="1"/>
  <c r="R1390" i="4"/>
  <c r="S1390" i="4" s="1"/>
  <c r="AF1390" i="4"/>
  <c r="AG1390" i="4" s="1"/>
  <c r="Z1049" i="4"/>
  <c r="AA1049" i="4" s="1"/>
  <c r="R1049" i="4"/>
  <c r="S1049" i="4" s="1"/>
  <c r="AF1049" i="4"/>
  <c r="AG1049" i="4" s="1"/>
  <c r="Z1086" i="4"/>
  <c r="AA1086" i="4" s="1"/>
  <c r="R1086" i="4"/>
  <c r="S1086" i="4" s="1"/>
  <c r="AF1086" i="4"/>
  <c r="AG1086" i="4" s="1"/>
  <c r="AC1479" i="4"/>
  <c r="E1479" i="4" s="1"/>
  <c r="I1479" i="4" s="1"/>
  <c r="Q1479" i="4"/>
  <c r="AC16" i="4"/>
  <c r="E16" i="4" s="1"/>
  <c r="I16" i="4" s="1"/>
  <c r="Q16" i="4"/>
  <c r="AF16" i="4" s="1"/>
  <c r="AG16" i="4" s="1"/>
  <c r="AC92" i="4"/>
  <c r="E92" i="4" s="1"/>
  <c r="I92" i="4" s="1"/>
  <c r="Q92" i="4"/>
  <c r="AC1760" i="4"/>
  <c r="E1760" i="4" s="1"/>
  <c r="I1760" i="4" s="1"/>
  <c r="Q1760" i="4"/>
  <c r="AC1697" i="4"/>
  <c r="E1697" i="4" s="1"/>
  <c r="I1697" i="4" s="1"/>
  <c r="Q1697" i="4"/>
  <c r="AF1697" i="4" s="1"/>
  <c r="AG1697" i="4" s="1"/>
  <c r="AC1800" i="4"/>
  <c r="E1800" i="4" s="1"/>
  <c r="I1800" i="4" s="1"/>
  <c r="Q1800" i="4"/>
  <c r="AC1979" i="4"/>
  <c r="E1979" i="4" s="1"/>
  <c r="I1979" i="4" s="1"/>
  <c r="Q1979" i="4"/>
  <c r="AC194" i="4"/>
  <c r="E194" i="4" s="1"/>
  <c r="I194" i="4" s="1"/>
  <c r="Q194" i="4"/>
  <c r="AF194" i="4" s="1"/>
  <c r="AG194" i="4" s="1"/>
  <c r="AC78" i="4"/>
  <c r="E78" i="4" s="1"/>
  <c r="I78" i="4" s="1"/>
  <c r="Q78" i="4"/>
  <c r="Z78" i="4" s="1"/>
  <c r="AA78" i="4" s="1"/>
  <c r="AC1645" i="4"/>
  <c r="E1645" i="4" s="1"/>
  <c r="I1645" i="4" s="1"/>
  <c r="Q1645" i="4"/>
  <c r="Z1645" i="4" s="1"/>
  <c r="AA1645" i="4" s="1"/>
  <c r="AC167" i="4"/>
  <c r="E167" i="4" s="1"/>
  <c r="I167" i="4" s="1"/>
  <c r="Q167" i="4"/>
  <c r="R167" i="4" s="1"/>
  <c r="S167" i="4" s="1"/>
  <c r="AC1592" i="4"/>
  <c r="E1592" i="4" s="1"/>
  <c r="I1592" i="4" s="1"/>
  <c r="Q1592" i="4"/>
  <c r="AC51" i="4"/>
  <c r="E51" i="4" s="1"/>
  <c r="I51" i="4" s="1"/>
  <c r="Q51" i="4"/>
  <c r="Z51" i="4" s="1"/>
  <c r="AA51" i="4" s="1"/>
  <c r="AC1732" i="4"/>
  <c r="E1732" i="4" s="1"/>
  <c r="I1732" i="4" s="1"/>
  <c r="Q1732" i="4"/>
  <c r="R1732" i="4" s="1"/>
  <c r="S1732" i="4" s="1"/>
  <c r="AC81" i="4"/>
  <c r="E81" i="4" s="1"/>
  <c r="I81" i="4" s="1"/>
  <c r="Q81" i="4"/>
  <c r="AC382" i="4"/>
  <c r="E382" i="4" s="1"/>
  <c r="I382" i="4" s="1"/>
  <c r="Q382" i="4"/>
  <c r="AC1773" i="4"/>
  <c r="E1773" i="4" s="1"/>
  <c r="I1773" i="4" s="1"/>
  <c r="Q1773" i="4"/>
  <c r="Q738" i="4"/>
  <c r="AF738" i="4" s="1"/>
  <c r="AG738" i="4" s="1"/>
  <c r="Q1613" i="4"/>
  <c r="Z1872" i="4"/>
  <c r="AA1872" i="4" s="1"/>
  <c r="R1872" i="4"/>
  <c r="S1872" i="4" s="1"/>
  <c r="AF1872" i="4"/>
  <c r="AG1872" i="4" s="1"/>
  <c r="AF770" i="4"/>
  <c r="AG770" i="4" s="1"/>
  <c r="Z770" i="4"/>
  <c r="AA770" i="4" s="1"/>
  <c r="Z418" i="4"/>
  <c r="AA418" i="4" s="1"/>
  <c r="AF418" i="4"/>
  <c r="AG418" i="4" s="1"/>
  <c r="R418" i="4"/>
  <c r="S418" i="4" s="1"/>
  <c r="Z398" i="4"/>
  <c r="AA398" i="4" s="1"/>
  <c r="AF398" i="4"/>
  <c r="AG398" i="4" s="1"/>
  <c r="R398" i="4"/>
  <c r="S398" i="4" s="1"/>
  <c r="Z966" i="4"/>
  <c r="AA966" i="4" s="1"/>
  <c r="R966" i="4"/>
  <c r="S966" i="4" s="1"/>
  <c r="Q1750" i="4"/>
  <c r="AF1750" i="4" s="1"/>
  <c r="AG1750" i="4" s="1"/>
  <c r="AF699" i="4"/>
  <c r="AG699" i="4" s="1"/>
  <c r="R699" i="4"/>
  <c r="S699" i="4" s="1"/>
  <c r="AC1775" i="4"/>
  <c r="E1775" i="4" s="1"/>
  <c r="I1775" i="4" s="1"/>
  <c r="Q1775" i="4"/>
  <c r="AC1477" i="4"/>
  <c r="E1477" i="4" s="1"/>
  <c r="I1477" i="4" s="1"/>
  <c r="Q1477" i="4"/>
  <c r="AC1581" i="4"/>
  <c r="E1581" i="4" s="1"/>
  <c r="I1581" i="4" s="1"/>
  <c r="Q1581" i="4"/>
  <c r="Z1581" i="4" s="1"/>
  <c r="AA1581" i="4" s="1"/>
  <c r="AC103" i="4"/>
  <c r="E103" i="4" s="1"/>
  <c r="I103" i="4" s="1"/>
  <c r="Q103" i="4"/>
  <c r="AC1854" i="4"/>
  <c r="E1854" i="4" s="1"/>
  <c r="I1854" i="4" s="1"/>
  <c r="Q1854" i="4"/>
  <c r="Z1854" i="4" s="1"/>
  <c r="AA1854" i="4" s="1"/>
  <c r="AC61" i="4"/>
  <c r="E61" i="4" s="1"/>
  <c r="I61" i="4" s="1"/>
  <c r="Q61" i="4"/>
  <c r="R61" i="4" s="1"/>
  <c r="S61" i="4" s="1"/>
  <c r="AC1513" i="4"/>
  <c r="E1513" i="4" s="1"/>
  <c r="I1513" i="4" s="1"/>
  <c r="Q1513" i="4"/>
  <c r="AF1513" i="4" s="1"/>
  <c r="AG1513" i="4" s="1"/>
  <c r="AC1898" i="4"/>
  <c r="E1898" i="4" s="1"/>
  <c r="I1898" i="4" s="1"/>
  <c r="Q1898" i="4"/>
  <c r="Z1898" i="4" s="1"/>
  <c r="AA1898" i="4" s="1"/>
  <c r="AC1939" i="4"/>
  <c r="E1939" i="4" s="1"/>
  <c r="I1939" i="4" s="1"/>
  <c r="Q1939" i="4"/>
  <c r="R1323" i="4"/>
  <c r="S1323" i="4" s="1"/>
  <c r="AF1323" i="4"/>
  <c r="AG1323" i="4" s="1"/>
  <c r="Z307" i="4"/>
  <c r="AA307" i="4" s="1"/>
  <c r="AF307" i="4"/>
  <c r="AG307" i="4" s="1"/>
  <c r="R307" i="4"/>
  <c r="S307" i="4" s="1"/>
  <c r="AF1014" i="4"/>
  <c r="AG1014" i="4" s="1"/>
  <c r="R1014" i="4"/>
  <c r="S1014" i="4" s="1"/>
  <c r="AC1491" i="4"/>
  <c r="E1491" i="4" s="1"/>
  <c r="I1491" i="4" s="1"/>
  <c r="Q1491" i="4"/>
  <c r="R1491" i="4" s="1"/>
  <c r="S1491" i="4" s="1"/>
  <c r="AC110" i="4"/>
  <c r="E110" i="4" s="1"/>
  <c r="I110" i="4" s="1"/>
  <c r="Q110" i="4"/>
  <c r="Z110" i="4" s="1"/>
  <c r="AA110" i="4" s="1"/>
  <c r="AC202" i="4"/>
  <c r="E202" i="4" s="1"/>
  <c r="I202" i="4" s="1"/>
  <c r="Q202" i="4"/>
  <c r="Z202" i="4" s="1"/>
  <c r="AA202" i="4" s="1"/>
  <c r="AC1998" i="4"/>
  <c r="E1998" i="4" s="1"/>
  <c r="I1998" i="4" s="1"/>
  <c r="Q1998" i="4"/>
  <c r="R1998" i="4" s="1"/>
  <c r="S1998" i="4" s="1"/>
  <c r="AC374" i="4"/>
  <c r="E374" i="4" s="1"/>
  <c r="I374" i="4" s="1"/>
  <c r="Q374" i="4"/>
  <c r="AC189" i="4"/>
  <c r="E189" i="4" s="1"/>
  <c r="I189" i="4" s="1"/>
  <c r="Q189" i="4"/>
  <c r="E1394" i="4"/>
  <c r="I1394" i="4" s="1"/>
  <c r="E14" i="4"/>
  <c r="I14" i="4" s="1"/>
  <c r="E1142" i="4"/>
  <c r="I1142" i="4" s="1"/>
  <c r="R866" i="4"/>
  <c r="S866" i="4" s="1"/>
  <c r="R1062" i="4"/>
  <c r="S1062" i="4" s="1"/>
  <c r="E658" i="4"/>
  <c r="I658" i="4" s="1"/>
  <c r="E354" i="4"/>
  <c r="I354" i="4" s="1"/>
  <c r="E1288" i="4"/>
  <c r="I1288" i="4" s="1"/>
  <c r="E1108" i="4"/>
  <c r="I1108" i="4" s="1"/>
  <c r="E1382" i="4"/>
  <c r="I1382" i="4" s="1"/>
  <c r="E922" i="4"/>
  <c r="I922" i="4" s="1"/>
  <c r="E208" i="4"/>
  <c r="I208" i="4" s="1"/>
  <c r="E294" i="4"/>
  <c r="I294" i="4" s="1"/>
  <c r="E875" i="4"/>
  <c r="I875" i="4" s="1"/>
  <c r="E192" i="4"/>
  <c r="I192" i="4" s="1"/>
  <c r="E497" i="4"/>
  <c r="I497" i="4" s="1"/>
  <c r="E530" i="4"/>
  <c r="I530" i="4" s="1"/>
  <c r="E872" i="4"/>
  <c r="I872" i="4" s="1"/>
  <c r="AF1062" i="4"/>
  <c r="AG1062" i="4" s="1"/>
  <c r="E1371" i="4"/>
  <c r="I1371" i="4" s="1"/>
  <c r="E1238" i="4"/>
  <c r="I1238" i="4" s="1"/>
  <c r="E295" i="4"/>
  <c r="I295" i="4" s="1"/>
  <c r="E1125" i="4"/>
  <c r="I1125" i="4" s="1"/>
  <c r="E1339" i="4"/>
  <c r="I1339" i="4" s="1"/>
  <c r="E674" i="4"/>
  <c r="I674" i="4" s="1"/>
  <c r="E1205" i="4"/>
  <c r="I1205" i="4" s="1"/>
  <c r="E1354" i="4"/>
  <c r="I1354" i="4" s="1"/>
  <c r="E378" i="4"/>
  <c r="I378" i="4" s="1"/>
  <c r="E938" i="4"/>
  <c r="I938" i="4" s="1"/>
  <c r="E862" i="4"/>
  <c r="I862" i="4" s="1"/>
  <c r="E1012" i="4"/>
  <c r="I1012" i="4" s="1"/>
  <c r="E945" i="4"/>
  <c r="I945" i="4" s="1"/>
  <c r="E919" i="4"/>
  <c r="I919" i="4" s="1"/>
  <c r="E1037" i="4"/>
  <c r="I1037" i="4" s="1"/>
  <c r="E228" i="4"/>
  <c r="I228" i="4" s="1"/>
  <c r="E516" i="4"/>
  <c r="I516" i="4" s="1"/>
  <c r="E542" i="4"/>
  <c r="I542" i="4" s="1"/>
  <c r="R1389" i="4"/>
  <c r="S1389" i="4" s="1"/>
  <c r="E631" i="4"/>
  <c r="I631" i="4" s="1"/>
  <c r="E638" i="4"/>
  <c r="I638" i="4" s="1"/>
  <c r="E570" i="4"/>
  <c r="I570" i="4" s="1"/>
  <c r="E663" i="4"/>
  <c r="I663" i="4" s="1"/>
  <c r="E1465" i="4"/>
  <c r="I1465" i="4" s="1"/>
  <c r="E491" i="4"/>
  <c r="I491" i="4" s="1"/>
  <c r="E560" i="4"/>
  <c r="I560" i="4" s="1"/>
  <c r="E1055" i="4"/>
  <c r="I1055" i="4" s="1"/>
  <c r="AF123" i="4"/>
  <c r="AG123" i="4" s="1"/>
  <c r="Z597" i="4"/>
  <c r="AA597" i="4" s="1"/>
  <c r="AF597" i="4"/>
  <c r="AG597" i="4" s="1"/>
  <c r="R597" i="4"/>
  <c r="S597" i="4" s="1"/>
  <c r="Z1374" i="4"/>
  <c r="AA1374" i="4" s="1"/>
  <c r="R1374" i="4"/>
  <c r="S1374" i="4" s="1"/>
  <c r="AF1253" i="4"/>
  <c r="AG1253" i="4" s="1"/>
  <c r="R1253" i="4"/>
  <c r="S1253" i="4" s="1"/>
  <c r="Z1428" i="4"/>
  <c r="AA1428" i="4" s="1"/>
  <c r="R1428" i="4"/>
  <c r="S1428" i="4" s="1"/>
  <c r="AF1428" i="4"/>
  <c r="AG1428" i="4" s="1"/>
  <c r="Z590" i="4"/>
  <c r="AA590" i="4" s="1"/>
  <c r="R590" i="4"/>
  <c r="S590" i="4" s="1"/>
  <c r="AF590" i="4"/>
  <c r="AG590" i="4" s="1"/>
  <c r="Z1258" i="4"/>
  <c r="AA1258" i="4" s="1"/>
  <c r="R1258" i="4"/>
  <c r="S1258" i="4" s="1"/>
  <c r="AF1258" i="4"/>
  <c r="AG1258" i="4" s="1"/>
  <c r="Z564" i="4"/>
  <c r="AA564" i="4" s="1"/>
  <c r="R564" i="4"/>
  <c r="S564" i="4" s="1"/>
  <c r="AF564" i="4"/>
  <c r="AG564" i="4" s="1"/>
  <c r="AF1423" i="4"/>
  <c r="AG1423" i="4" s="1"/>
  <c r="AF783" i="4"/>
  <c r="AG783" i="4" s="1"/>
  <c r="R575" i="4"/>
  <c r="S575" i="4" s="1"/>
  <c r="R578" i="4"/>
  <c r="S578" i="4" s="1"/>
  <c r="AF1259" i="4"/>
  <c r="AG1259" i="4" s="1"/>
  <c r="R1424" i="4"/>
  <c r="S1424" i="4" s="1"/>
  <c r="AF1424" i="4"/>
  <c r="AG1424" i="4" s="1"/>
  <c r="AF1367" i="4"/>
  <c r="AG1367" i="4" s="1"/>
  <c r="R335" i="4"/>
  <c r="S335" i="4" s="1"/>
  <c r="R1595" i="4"/>
  <c r="S1595" i="4" s="1"/>
  <c r="Q102" i="4"/>
  <c r="Z102" i="4" s="1"/>
  <c r="AA102" i="4" s="1"/>
  <c r="Q792" i="4"/>
  <c r="Z792" i="4" s="1"/>
  <c r="AA792" i="4" s="1"/>
  <c r="Q911" i="4"/>
  <c r="Z911" i="4" s="1"/>
  <c r="AA911" i="4" s="1"/>
  <c r="Q656" i="4"/>
  <c r="Z656" i="4" s="1"/>
  <c r="AA656" i="4" s="1"/>
  <c r="Q241" i="4"/>
  <c r="Q401" i="4"/>
  <c r="Z401" i="4" s="1"/>
  <c r="AA401" i="4" s="1"/>
  <c r="Q501" i="4"/>
  <c r="Q1765" i="4"/>
  <c r="R1765" i="4" s="1"/>
  <c r="S1765" i="4" s="1"/>
  <c r="AC1204" i="4"/>
  <c r="E1204" i="4" s="1"/>
  <c r="I1204" i="4" s="1"/>
  <c r="Q371" i="4"/>
  <c r="Q712" i="4"/>
  <c r="AF712" i="4" s="1"/>
  <c r="AG712" i="4" s="1"/>
  <c r="Q985" i="4"/>
  <c r="Q1570" i="4"/>
  <c r="AF1570" i="4" s="1"/>
  <c r="AG1570" i="4" s="1"/>
  <c r="Q1642" i="4"/>
  <c r="Z1642" i="4" s="1"/>
  <c r="AA1642" i="4" s="1"/>
  <c r="AC1258" i="4"/>
  <c r="E1258" i="4" s="1"/>
  <c r="I1258" i="4" s="1"/>
  <c r="Q88" i="4"/>
  <c r="Q1593" i="4"/>
  <c r="AC1298" i="4"/>
  <c r="E1298" i="4" s="1"/>
  <c r="I1298" i="4" s="1"/>
  <c r="AF391" i="4"/>
  <c r="AG391" i="4" s="1"/>
  <c r="AF462" i="4"/>
  <c r="AG462" i="4" s="1"/>
  <c r="R950" i="4"/>
  <c r="S950" i="4" s="1"/>
  <c r="AF575" i="4"/>
  <c r="AG575" i="4" s="1"/>
  <c r="AF335" i="4"/>
  <c r="AG335" i="4" s="1"/>
  <c r="Q387" i="4"/>
  <c r="AF387" i="4" s="1"/>
  <c r="AG387" i="4" s="1"/>
  <c r="Q375" i="4"/>
  <c r="AF375" i="4" s="1"/>
  <c r="AG375" i="4" s="1"/>
  <c r="Q482" i="4"/>
  <c r="Q211" i="4"/>
  <c r="Q1851" i="4"/>
  <c r="Z1851" i="4" s="1"/>
  <c r="AA1851" i="4" s="1"/>
  <c r="Q288" i="4"/>
  <c r="Z288" i="4" s="1"/>
  <c r="AA288" i="4" s="1"/>
  <c r="Q308" i="4"/>
  <c r="AF308" i="4" s="1"/>
  <c r="AG308" i="4" s="1"/>
  <c r="Q378" i="4"/>
  <c r="Z378" i="4" s="1"/>
  <c r="AA378" i="4" s="1"/>
  <c r="Q765" i="4"/>
  <c r="R765" i="4" s="1"/>
  <c r="S765" i="4" s="1"/>
  <c r="Q328" i="4"/>
  <c r="Q1499" i="4"/>
  <c r="Q1344" i="4"/>
  <c r="R1344" i="4" s="1"/>
  <c r="S1344" i="4" s="1"/>
  <c r="Q1675" i="4"/>
  <c r="Q1549" i="4"/>
  <c r="Z1549" i="4" s="1"/>
  <c r="AA1549" i="4" s="1"/>
  <c r="Q1684" i="4"/>
  <c r="Q313" i="4"/>
  <c r="Z313" i="4" s="1"/>
  <c r="AA313" i="4" s="1"/>
  <c r="Q743" i="4"/>
  <c r="Q815" i="4"/>
  <c r="AF815" i="4" s="1"/>
  <c r="AG815" i="4" s="1"/>
  <c r="Q1599" i="4"/>
  <c r="AC1428" i="4"/>
  <c r="E1428" i="4" s="1"/>
  <c r="I1428" i="4" s="1"/>
  <c r="Q178" i="4"/>
  <c r="R178" i="4" s="1"/>
  <c r="S178" i="4" s="1"/>
  <c r="Q1649" i="4"/>
  <c r="Q21" i="4"/>
  <c r="Q231" i="4"/>
  <c r="Z231" i="4" s="1"/>
  <c r="AA231" i="4" s="1"/>
  <c r="Q438" i="4"/>
  <c r="Q1109" i="4"/>
  <c r="Q1308" i="4"/>
  <c r="Q226" i="4"/>
  <c r="Q323" i="4"/>
  <c r="AC1374" i="4"/>
  <c r="E1374" i="4" s="1"/>
  <c r="I1374" i="4" s="1"/>
  <c r="Q1975" i="4"/>
  <c r="Q322" i="4"/>
  <c r="R955" i="4"/>
  <c r="S955" i="4" s="1"/>
  <c r="Q1698" i="4"/>
  <c r="AF1698" i="4" s="1"/>
  <c r="AG1698" i="4" s="1"/>
  <c r="Q363" i="4"/>
  <c r="Z363" i="4" s="1"/>
  <c r="AA363" i="4" s="1"/>
  <c r="Q1789" i="4"/>
  <c r="Z1789" i="4" s="1"/>
  <c r="AA1789" i="4" s="1"/>
  <c r="Q1623" i="4"/>
  <c r="Q1726" i="4"/>
  <c r="Q1403" i="4"/>
  <c r="Z1403" i="4" s="1"/>
  <c r="AA1403" i="4" s="1"/>
  <c r="Q561" i="4"/>
  <c r="R561" i="4" s="1"/>
  <c r="S561" i="4" s="1"/>
  <c r="Q278" i="4"/>
  <c r="AC1306" i="4"/>
  <c r="E1306" i="4" s="1"/>
  <c r="I1306" i="4" s="1"/>
  <c r="Q999" i="4"/>
  <c r="Q1557" i="4"/>
  <c r="Q174" i="4"/>
  <c r="Q433" i="4"/>
  <c r="Z433" i="4" s="1"/>
  <c r="AA433" i="4" s="1"/>
  <c r="Q755" i="4"/>
  <c r="Q1506" i="4"/>
  <c r="AC590" i="4"/>
  <c r="E590" i="4" s="1"/>
  <c r="I590" i="4" s="1"/>
  <c r="AC564" i="4"/>
  <c r="E564" i="4" s="1"/>
  <c r="I564" i="4" s="1"/>
  <c r="AC762" i="4"/>
  <c r="E762" i="4" s="1"/>
  <c r="I762" i="4" s="1"/>
  <c r="AC597" i="4"/>
  <c r="E597" i="4" s="1"/>
  <c r="I597" i="4" s="1"/>
  <c r="AF578" i="4"/>
  <c r="AG578" i="4" s="1"/>
  <c r="AF955" i="4"/>
  <c r="AG955" i="4" s="1"/>
  <c r="R1259" i="4"/>
  <c r="S1259" i="4" s="1"/>
  <c r="R1367" i="4"/>
  <c r="S1367" i="4" s="1"/>
  <c r="Z1595" i="4"/>
  <c r="AA1595" i="4" s="1"/>
  <c r="Q182" i="4"/>
  <c r="Z182" i="4" s="1"/>
  <c r="AA182" i="4" s="1"/>
  <c r="Q1304" i="4"/>
  <c r="R1304" i="4" s="1"/>
  <c r="S1304" i="4" s="1"/>
  <c r="Q1812" i="4"/>
  <c r="Z1812" i="4" s="1"/>
  <c r="AA1812" i="4" s="1"/>
  <c r="Q79" i="4"/>
  <c r="Q1953" i="4"/>
  <c r="Q1707" i="4"/>
  <c r="Q1141" i="4"/>
  <c r="Z1141" i="4" s="1"/>
  <c r="AA1141" i="4" s="1"/>
  <c r="AC1307" i="4"/>
  <c r="E1307" i="4" s="1"/>
  <c r="I1307" i="4" s="1"/>
  <c r="Q495" i="4"/>
  <c r="Q1455" i="4"/>
  <c r="Q1484" i="4"/>
  <c r="Q1690" i="4"/>
  <c r="Z1690" i="4" s="1"/>
  <c r="AA1690" i="4" s="1"/>
  <c r="Q1834" i="4"/>
  <c r="Q1278" i="4"/>
  <c r="Z1278" i="4" s="1"/>
  <c r="AA1278" i="4" s="1"/>
  <c r="Q780" i="4"/>
  <c r="Q172" i="4"/>
  <c r="Z172" i="4" s="1"/>
  <c r="AA172" i="4" s="1"/>
  <c r="Q1913" i="4"/>
  <c r="AF1913" i="4" s="1"/>
  <c r="AG1913" i="4" s="1"/>
  <c r="Q1950" i="4"/>
  <c r="Q1070" i="4"/>
  <c r="Z1070" i="4" s="1"/>
  <c r="AA1070" i="4" s="1"/>
  <c r="Q1607" i="4"/>
  <c r="Q1855" i="4"/>
  <c r="Q1622" i="4"/>
  <c r="R753" i="4"/>
  <c r="S753" i="4" s="1"/>
  <c r="AF1135" i="4"/>
  <c r="AG1135" i="4" s="1"/>
  <c r="R489" i="4"/>
  <c r="S489" i="4" s="1"/>
  <c r="R856" i="4"/>
  <c r="S856" i="4" s="1"/>
  <c r="R997" i="4"/>
  <c r="S997" i="4" s="1"/>
  <c r="R1207" i="4"/>
  <c r="S1207" i="4" s="1"/>
  <c r="Q253" i="4"/>
  <c r="Z253" i="4" s="1"/>
  <c r="AA253" i="4" s="1"/>
  <c r="Q1466" i="4"/>
  <c r="Z1466" i="4" s="1"/>
  <c r="AA1466" i="4" s="1"/>
  <c r="Q1644" i="4"/>
  <c r="Z1644" i="4" s="1"/>
  <c r="AA1644" i="4" s="1"/>
  <c r="Q1802" i="4"/>
  <c r="Q577" i="4"/>
  <c r="Z577" i="4" s="1"/>
  <c r="AA577" i="4" s="1"/>
  <c r="Q1744" i="4"/>
  <c r="Q1868" i="4"/>
  <c r="AF1868" i="4" s="1"/>
  <c r="AG1868" i="4" s="1"/>
  <c r="Q118" i="4"/>
  <c r="Q910" i="4"/>
  <c r="Z910" i="4" s="1"/>
  <c r="AA910" i="4" s="1"/>
  <c r="Q1507" i="4"/>
  <c r="Q1896" i="4"/>
  <c r="AF1896" i="4" s="1"/>
  <c r="AG1896" i="4" s="1"/>
  <c r="Q250" i="4"/>
  <c r="Q628" i="4"/>
  <c r="Q215" i="4"/>
  <c r="Q1768" i="4"/>
  <c r="R1768" i="4" s="1"/>
  <c r="S1768" i="4" s="1"/>
  <c r="Z753" i="4"/>
  <c r="AA753" i="4" s="1"/>
  <c r="Z462" i="4"/>
  <c r="AA462" i="4" s="1"/>
  <c r="AF916" i="4"/>
  <c r="AG916" i="4" s="1"/>
  <c r="AF1325" i="4"/>
  <c r="AG1325" i="4" s="1"/>
  <c r="R1004" i="4"/>
  <c r="S1004" i="4" s="1"/>
  <c r="Q1749" i="4"/>
  <c r="Z1749" i="4" s="1"/>
  <c r="AA1749" i="4" s="1"/>
  <c r="Q197" i="4"/>
  <c r="Z197" i="4" s="1"/>
  <c r="AA197" i="4" s="1"/>
  <c r="Q868" i="4"/>
  <c r="AF868" i="4" s="1"/>
  <c r="AG868" i="4" s="1"/>
  <c r="Q993" i="4"/>
  <c r="AF993" i="4" s="1"/>
  <c r="AG993" i="4" s="1"/>
  <c r="Q1839" i="4"/>
  <c r="AF1839" i="4" s="1"/>
  <c r="AG1839" i="4" s="1"/>
  <c r="Q1897" i="4"/>
  <c r="Z1897" i="4" s="1"/>
  <c r="AA1897" i="4" s="1"/>
  <c r="Q1678" i="4"/>
  <c r="Q1564" i="4"/>
  <c r="Z1564" i="4" s="1"/>
  <c r="AA1564" i="4" s="1"/>
  <c r="Q1879" i="4"/>
  <c r="AF1879" i="4" s="1"/>
  <c r="AG1879" i="4" s="1"/>
  <c r="Q667" i="4"/>
  <c r="Q1850" i="4"/>
  <c r="Q1688" i="4"/>
  <c r="AF1688" i="4" s="1"/>
  <c r="AG1688" i="4" s="1"/>
  <c r="Q1903" i="4"/>
  <c r="Q1434" i="4"/>
  <c r="R1434" i="4" s="1"/>
  <c r="S1434" i="4" s="1"/>
  <c r="Q538" i="4"/>
  <c r="AF538" i="4" s="1"/>
  <c r="AG538" i="4" s="1"/>
  <c r="Z605" i="4"/>
  <c r="AA605" i="4" s="1"/>
  <c r="R391" i="4"/>
  <c r="S391" i="4" s="1"/>
  <c r="R1074" i="4"/>
  <c r="S1074" i="4" s="1"/>
  <c r="R1325" i="4"/>
  <c r="S1325" i="4" s="1"/>
  <c r="R670" i="4"/>
  <c r="S670" i="4" s="1"/>
  <c r="AF670" i="4"/>
  <c r="AG670" i="4" s="1"/>
  <c r="AF626" i="4"/>
  <c r="AG626" i="4" s="1"/>
  <c r="Q1492" i="4"/>
  <c r="Z1492" i="4" s="1"/>
  <c r="AA1492" i="4" s="1"/>
  <c r="Q1989" i="4"/>
  <c r="Z1989" i="4" s="1"/>
  <c r="AA1989" i="4" s="1"/>
  <c r="Q1956" i="4"/>
  <c r="Z1956" i="4" s="1"/>
  <c r="AA1956" i="4" s="1"/>
  <c r="Q146" i="4"/>
  <c r="Q1921" i="4"/>
  <c r="R1921" i="4" s="1"/>
  <c r="S1921" i="4" s="1"/>
  <c r="Q1826" i="4"/>
  <c r="Z1826" i="4" s="1"/>
  <c r="AA1826" i="4" s="1"/>
  <c r="Q1923" i="4"/>
  <c r="AF1923" i="4" s="1"/>
  <c r="AG1923" i="4" s="1"/>
  <c r="Q1693" i="4"/>
  <c r="Q1782" i="4"/>
  <c r="Q796" i="4"/>
  <c r="AF796" i="4" s="1"/>
  <c r="AG796" i="4" s="1"/>
  <c r="AC1426" i="4"/>
  <c r="E1426" i="4" s="1"/>
  <c r="I1426" i="4" s="1"/>
  <c r="Q137" i="4"/>
  <c r="AF137" i="4" s="1"/>
  <c r="AG137" i="4" s="1"/>
  <c r="AF1656" i="4"/>
  <c r="AG1656" i="4" s="1"/>
  <c r="R218" i="4"/>
  <c r="S218" i="4" s="1"/>
  <c r="AF563" i="4"/>
  <c r="AG563" i="4" s="1"/>
  <c r="R535" i="4"/>
  <c r="S535" i="4" s="1"/>
  <c r="R1911" i="4"/>
  <c r="S1911" i="4" s="1"/>
  <c r="R1337" i="4"/>
  <c r="S1337" i="4" s="1"/>
  <c r="AF856" i="4"/>
  <c r="AG856" i="4" s="1"/>
  <c r="R271" i="4"/>
  <c r="S271" i="4" s="1"/>
  <c r="AF688" i="4"/>
  <c r="AG688" i="4" s="1"/>
  <c r="Z472" i="4"/>
  <c r="AA472" i="4" s="1"/>
  <c r="R66" i="4"/>
  <c r="S66" i="4" s="1"/>
  <c r="AF934" i="4"/>
  <c r="AG934" i="4" s="1"/>
  <c r="AF437" i="4"/>
  <c r="AG437" i="4" s="1"/>
  <c r="AF562" i="4"/>
  <c r="AG562" i="4" s="1"/>
  <c r="AF1113" i="4"/>
  <c r="AG1113" i="4" s="1"/>
  <c r="AF66" i="4"/>
  <c r="AG66" i="4" s="1"/>
  <c r="AF1286" i="4"/>
  <c r="AG1286" i="4" s="1"/>
  <c r="R1423" i="4"/>
  <c r="S1423" i="4" s="1"/>
  <c r="Z1074" i="4"/>
  <c r="AA1074" i="4" s="1"/>
  <c r="AF1337" i="4"/>
  <c r="AG1337" i="4" s="1"/>
  <c r="R1381" i="4"/>
  <c r="S1381" i="4" s="1"/>
  <c r="AF727" i="4"/>
  <c r="AG727" i="4" s="1"/>
  <c r="Z1911" i="4"/>
  <c r="AA1911" i="4" s="1"/>
  <c r="AF271" i="4"/>
  <c r="AG271" i="4" s="1"/>
  <c r="R727" i="4"/>
  <c r="S727" i="4" s="1"/>
  <c r="R472" i="4"/>
  <c r="S472" i="4" s="1"/>
  <c r="AF373" i="4"/>
  <c r="AG373" i="4" s="1"/>
  <c r="AF605" i="4"/>
  <c r="AG605" i="4" s="1"/>
  <c r="R104" i="4"/>
  <c r="S104" i="4" s="1"/>
  <c r="R751" i="4"/>
  <c r="S751" i="4" s="1"/>
  <c r="AF950" i="4"/>
  <c r="AG950" i="4" s="1"/>
  <c r="R916" i="4"/>
  <c r="S916" i="4" s="1"/>
  <c r="R437" i="4"/>
  <c r="S437" i="4" s="1"/>
  <c r="R1113" i="4"/>
  <c r="S1113" i="4" s="1"/>
  <c r="Q1948" i="4"/>
  <c r="Q340" i="4"/>
  <c r="AF340" i="4" s="1"/>
  <c r="AG340" i="4" s="1"/>
  <c r="Q1716" i="4"/>
  <c r="Z1716" i="4" s="1"/>
  <c r="AA1716" i="4" s="1"/>
  <c r="R1347" i="4"/>
  <c r="S1347" i="4" s="1"/>
  <c r="AF1295" i="4"/>
  <c r="AG1295" i="4" s="1"/>
  <c r="AF1347" i="4"/>
  <c r="AG1347" i="4" s="1"/>
  <c r="R1889" i="4"/>
  <c r="S1889" i="4" s="1"/>
  <c r="R598" i="4"/>
  <c r="S598" i="4" s="1"/>
  <c r="AF974" i="4"/>
  <c r="AG974" i="4" s="1"/>
  <c r="AF1369" i="4"/>
  <c r="AG1369" i="4" s="1"/>
  <c r="AF1339" i="4"/>
  <c r="AG1339" i="4" s="1"/>
  <c r="AF1889" i="4"/>
  <c r="AG1889" i="4" s="1"/>
  <c r="AF747" i="4"/>
  <c r="AG747" i="4" s="1"/>
  <c r="R1339" i="4"/>
  <c r="S1339" i="4" s="1"/>
  <c r="Q239" i="4"/>
  <c r="Z239" i="4" s="1"/>
  <c r="AA239" i="4" s="1"/>
  <c r="R620" i="4"/>
  <c r="S620" i="4" s="1"/>
  <c r="Q348" i="4"/>
  <c r="Q1520" i="4"/>
  <c r="Q1883" i="4"/>
  <c r="Q1539" i="4"/>
  <c r="AF1539" i="4" s="1"/>
  <c r="AG1539" i="4" s="1"/>
  <c r="Q1441" i="4"/>
  <c r="Q1601" i="4"/>
  <c r="AF1601" i="4" s="1"/>
  <c r="AG1601" i="4" s="1"/>
  <c r="Q106" i="4"/>
  <c r="Q1587" i="4"/>
  <c r="Q1985" i="4"/>
  <c r="AF728" i="4"/>
  <c r="AG728" i="4" s="1"/>
  <c r="Q318" i="4"/>
  <c r="AC1042" i="4"/>
  <c r="E1042" i="4" s="1"/>
  <c r="I1042" i="4" s="1"/>
  <c r="AF863" i="4"/>
  <c r="AG863" i="4" s="1"/>
  <c r="R863" i="4"/>
  <c r="S863" i="4" s="1"/>
  <c r="Z121" i="4"/>
  <c r="AA121" i="4" s="1"/>
  <c r="Q1480" i="4"/>
  <c r="Q1510" i="4"/>
  <c r="Q316" i="4"/>
  <c r="Q390" i="4"/>
  <c r="R728" i="4"/>
  <c r="S728" i="4" s="1"/>
  <c r="Q1516" i="4"/>
  <c r="Q65" i="4"/>
  <c r="Q395" i="4"/>
  <c r="R855" i="4"/>
  <c r="S855" i="4" s="1"/>
  <c r="AF855" i="4"/>
  <c r="AG855" i="4" s="1"/>
  <c r="Q311" i="4"/>
  <c r="Z930" i="4"/>
  <c r="AA930" i="4" s="1"/>
  <c r="R930" i="4"/>
  <c r="S930" i="4" s="1"/>
  <c r="R383" i="4"/>
  <c r="S383" i="4" s="1"/>
  <c r="AF383" i="4"/>
  <c r="AG383" i="4" s="1"/>
  <c r="Z383" i="4"/>
  <c r="AA383" i="4" s="1"/>
  <c r="R1793" i="4"/>
  <c r="S1793" i="4" s="1"/>
  <c r="AF1793" i="4"/>
  <c r="AG1793" i="4" s="1"/>
  <c r="Z1793" i="4"/>
  <c r="AA1793" i="4" s="1"/>
  <c r="AC1962" i="4"/>
  <c r="E1962" i="4" s="1"/>
  <c r="I1962" i="4" s="1"/>
  <c r="Q1962" i="4"/>
  <c r="Z1962" i="4" s="1"/>
  <c r="AA1962" i="4" s="1"/>
  <c r="AC1814" i="4"/>
  <c r="E1814" i="4" s="1"/>
  <c r="I1814" i="4" s="1"/>
  <c r="Q1814" i="4"/>
  <c r="Z1814" i="4" s="1"/>
  <c r="AA1814" i="4" s="1"/>
  <c r="AC1723" i="4"/>
  <c r="E1723" i="4" s="1"/>
  <c r="I1723" i="4" s="1"/>
  <c r="Q1723" i="4"/>
  <c r="Z1556" i="4"/>
  <c r="AA1556" i="4" s="1"/>
  <c r="AF1556" i="4"/>
  <c r="AG1556" i="4" s="1"/>
  <c r="Z1195" i="4"/>
  <c r="AA1195" i="4" s="1"/>
  <c r="R1195" i="4"/>
  <c r="S1195" i="4" s="1"/>
  <c r="Z826" i="4"/>
  <c r="AA826" i="4" s="1"/>
  <c r="R826" i="4"/>
  <c r="S826" i="4" s="1"/>
  <c r="Z1298" i="4"/>
  <c r="AA1298" i="4" s="1"/>
  <c r="AF1298" i="4"/>
  <c r="AG1298" i="4" s="1"/>
  <c r="R1298" i="4"/>
  <c r="S1298" i="4" s="1"/>
  <c r="Z793" i="4"/>
  <c r="AA793" i="4" s="1"/>
  <c r="R793" i="4"/>
  <c r="S793" i="4" s="1"/>
  <c r="AF793" i="4"/>
  <c r="AG793" i="4" s="1"/>
  <c r="Z707" i="4"/>
  <c r="AA707" i="4" s="1"/>
  <c r="R707" i="4"/>
  <c r="S707" i="4" s="1"/>
  <c r="AF707" i="4"/>
  <c r="AG707" i="4" s="1"/>
  <c r="AC35" i="4"/>
  <c r="E35" i="4" s="1"/>
  <c r="I35" i="4" s="1"/>
  <c r="Q35" i="4"/>
  <c r="Z35" i="4" s="1"/>
  <c r="AA35" i="4" s="1"/>
  <c r="AC1469" i="4"/>
  <c r="E1469" i="4" s="1"/>
  <c r="I1469" i="4" s="1"/>
  <c r="Q1469" i="4"/>
  <c r="AC1459" i="4"/>
  <c r="E1459" i="4" s="1"/>
  <c r="I1459" i="4" s="1"/>
  <c r="Q1459" i="4"/>
  <c r="AC1951" i="4"/>
  <c r="E1951" i="4" s="1"/>
  <c r="I1951" i="4" s="1"/>
  <c r="Q1951" i="4"/>
  <c r="AC151" i="4"/>
  <c r="E151" i="4" s="1"/>
  <c r="I151" i="4" s="1"/>
  <c r="Q151" i="4"/>
  <c r="Z151" i="4" s="1"/>
  <c r="AA151" i="4" s="1"/>
  <c r="AC1668" i="4"/>
  <c r="E1668" i="4" s="1"/>
  <c r="I1668" i="4" s="1"/>
  <c r="Q1668" i="4"/>
  <c r="Z1668" i="4" s="1"/>
  <c r="AA1668" i="4" s="1"/>
  <c r="AC1781" i="4"/>
  <c r="E1781" i="4" s="1"/>
  <c r="I1781" i="4" s="1"/>
  <c r="Q1781" i="4"/>
  <c r="AF1781" i="4" s="1"/>
  <c r="AG1781" i="4" s="1"/>
  <c r="AC1982" i="4"/>
  <c r="E1982" i="4" s="1"/>
  <c r="I1982" i="4" s="1"/>
  <c r="Q1982" i="4"/>
  <c r="AC115" i="4"/>
  <c r="E115" i="4" s="1"/>
  <c r="I115" i="4" s="1"/>
  <c r="Q115" i="4"/>
  <c r="AC1495" i="4"/>
  <c r="E1495" i="4" s="1"/>
  <c r="I1495" i="4" s="1"/>
  <c r="Q1495" i="4"/>
  <c r="AC1639" i="4"/>
  <c r="E1639" i="4" s="1"/>
  <c r="I1639" i="4" s="1"/>
  <c r="Q1639" i="4"/>
  <c r="Z1639" i="4" s="1"/>
  <c r="AA1639" i="4" s="1"/>
  <c r="AC107" i="4"/>
  <c r="E107" i="4" s="1"/>
  <c r="I107" i="4" s="1"/>
  <c r="Q107" i="4"/>
  <c r="Z107" i="4" s="1"/>
  <c r="AA107" i="4" s="1"/>
  <c r="AC1555" i="4"/>
  <c r="E1555" i="4" s="1"/>
  <c r="I1555" i="4" s="1"/>
  <c r="Q1555" i="4"/>
  <c r="AC1605" i="4"/>
  <c r="E1605" i="4" s="1"/>
  <c r="I1605" i="4" s="1"/>
  <c r="Q1605" i="4"/>
  <c r="R1605" i="4" s="1"/>
  <c r="S1605" i="4" s="1"/>
  <c r="AC1838" i="4"/>
  <c r="E1838" i="4" s="1"/>
  <c r="I1838" i="4" s="1"/>
  <c r="Q1838" i="4"/>
  <c r="AC1643" i="4"/>
  <c r="E1643" i="4" s="1"/>
  <c r="I1643" i="4" s="1"/>
  <c r="Q1643" i="4"/>
  <c r="Z1643" i="4" s="1"/>
  <c r="AA1643" i="4" s="1"/>
  <c r="AC1811" i="4"/>
  <c r="E1811" i="4" s="1"/>
  <c r="I1811" i="4" s="1"/>
  <c r="Q1811" i="4"/>
  <c r="R672" i="4"/>
  <c r="S672" i="4" s="1"/>
  <c r="AF782" i="4"/>
  <c r="AG782" i="4" s="1"/>
  <c r="R1329" i="4"/>
  <c r="S1329" i="4" s="1"/>
  <c r="AF798" i="4"/>
  <c r="AG798" i="4" s="1"/>
  <c r="Z1293" i="4"/>
  <c r="AA1293" i="4" s="1"/>
  <c r="AF1293" i="4"/>
  <c r="AG1293" i="4" s="1"/>
  <c r="R1293" i="4"/>
  <c r="S1293" i="4" s="1"/>
  <c r="Z1234" i="4"/>
  <c r="AA1234" i="4" s="1"/>
  <c r="R1234" i="4"/>
  <c r="S1234" i="4" s="1"/>
  <c r="AF1234" i="4"/>
  <c r="AG1234" i="4" s="1"/>
  <c r="Z453" i="4"/>
  <c r="AA453" i="4" s="1"/>
  <c r="AF453" i="4"/>
  <c r="AG453" i="4" s="1"/>
  <c r="R453" i="4"/>
  <c r="S453" i="4" s="1"/>
  <c r="Z315" i="4"/>
  <c r="AA315" i="4" s="1"/>
  <c r="AF315" i="4"/>
  <c r="AG315" i="4" s="1"/>
  <c r="R315" i="4"/>
  <c r="S315" i="4" s="1"/>
  <c r="Z1214" i="4"/>
  <c r="AA1214" i="4" s="1"/>
  <c r="AF1214" i="4"/>
  <c r="AG1214" i="4" s="1"/>
  <c r="R1214" i="4"/>
  <c r="S1214" i="4" s="1"/>
  <c r="Z155" i="4"/>
  <c r="AA155" i="4" s="1"/>
  <c r="AF155" i="4"/>
  <c r="AG155" i="4" s="1"/>
  <c r="Z490" i="4"/>
  <c r="AA490" i="4" s="1"/>
  <c r="R490" i="4"/>
  <c r="S490" i="4" s="1"/>
  <c r="AF490" i="4"/>
  <c r="AG490" i="4" s="1"/>
  <c r="Z1446" i="4"/>
  <c r="AA1446" i="4" s="1"/>
  <c r="R1446" i="4"/>
  <c r="S1446" i="4" s="1"/>
  <c r="AF1446" i="4"/>
  <c r="AG1446" i="4" s="1"/>
  <c r="Z1026" i="4"/>
  <c r="AA1026" i="4" s="1"/>
  <c r="R1026" i="4"/>
  <c r="S1026" i="4" s="1"/>
  <c r="Z992" i="4"/>
  <c r="AA992" i="4" s="1"/>
  <c r="R992" i="4"/>
  <c r="S992" i="4" s="1"/>
  <c r="AC1938" i="4"/>
  <c r="E1938" i="4" s="1"/>
  <c r="I1938" i="4" s="1"/>
  <c r="Q1938" i="4"/>
  <c r="AC237" i="4"/>
  <c r="E237" i="4" s="1"/>
  <c r="I237" i="4" s="1"/>
  <c r="Q237" i="4"/>
  <c r="Z237" i="4" s="1"/>
  <c r="AA237" i="4" s="1"/>
  <c r="Q286" i="4"/>
  <c r="Z286" i="4" s="1"/>
  <c r="AA286" i="4" s="1"/>
  <c r="AC286" i="4"/>
  <c r="E286" i="4" s="1"/>
  <c r="I286" i="4" s="1"/>
  <c r="Q1632" i="4"/>
  <c r="Z1632" i="4" s="1"/>
  <c r="AA1632" i="4" s="1"/>
  <c r="AC1632" i="4"/>
  <c r="E1632" i="4" s="1"/>
  <c r="I1632" i="4" s="1"/>
  <c r="Z1307" i="4"/>
  <c r="AA1307" i="4" s="1"/>
  <c r="R1307" i="4"/>
  <c r="S1307" i="4" s="1"/>
  <c r="AC1746" i="4"/>
  <c r="E1746" i="4" s="1"/>
  <c r="I1746" i="4" s="1"/>
  <c r="Q1746" i="4"/>
  <c r="AC1935" i="4"/>
  <c r="E1935" i="4" s="1"/>
  <c r="I1935" i="4" s="1"/>
  <c r="Q1935" i="4"/>
  <c r="AF672" i="4"/>
  <c r="AG672" i="4" s="1"/>
  <c r="R1218" i="4"/>
  <c r="S1218" i="4" s="1"/>
  <c r="AF514" i="4"/>
  <c r="AG514" i="4" s="1"/>
  <c r="Z514" i="4"/>
  <c r="AA514" i="4" s="1"/>
  <c r="Z1407" i="4"/>
  <c r="AA1407" i="4" s="1"/>
  <c r="AF1407" i="4"/>
  <c r="AG1407" i="4" s="1"/>
  <c r="R1407" i="4"/>
  <c r="S1407" i="4" s="1"/>
  <c r="R1281" i="4"/>
  <c r="S1281" i="4" s="1"/>
  <c r="AF1281" i="4"/>
  <c r="AG1281" i="4" s="1"/>
  <c r="Z131" i="4"/>
  <c r="AA131" i="4" s="1"/>
  <c r="R131" i="4"/>
  <c r="S131" i="4" s="1"/>
  <c r="AF131" i="4"/>
  <c r="AG131" i="4" s="1"/>
  <c r="Z781" i="4"/>
  <c r="AA781" i="4" s="1"/>
  <c r="AF781" i="4"/>
  <c r="AG781" i="4" s="1"/>
  <c r="Z1003" i="4"/>
  <c r="AA1003" i="4" s="1"/>
  <c r="R1003" i="4"/>
  <c r="S1003" i="4" s="1"/>
  <c r="Z576" i="4"/>
  <c r="AA576" i="4" s="1"/>
  <c r="R576" i="4"/>
  <c r="S576" i="4" s="1"/>
  <c r="AF576" i="4"/>
  <c r="AG576" i="4" s="1"/>
  <c r="Z1085" i="4"/>
  <c r="AA1085" i="4" s="1"/>
  <c r="AF1085" i="4"/>
  <c r="AG1085" i="4" s="1"/>
  <c r="R1085" i="4"/>
  <c r="S1085" i="4" s="1"/>
  <c r="Z448" i="4"/>
  <c r="AA448" i="4" s="1"/>
  <c r="AF448" i="4"/>
  <c r="AG448" i="4" s="1"/>
  <c r="R448" i="4"/>
  <c r="S448" i="4" s="1"/>
  <c r="AC1713" i="4"/>
  <c r="E1713" i="4" s="1"/>
  <c r="I1713" i="4" s="1"/>
  <c r="Q1713" i="4"/>
  <c r="Z1713" i="4" s="1"/>
  <c r="AA1713" i="4" s="1"/>
  <c r="AC1848" i="4"/>
  <c r="E1848" i="4" s="1"/>
  <c r="I1848" i="4" s="1"/>
  <c r="Q1848" i="4"/>
  <c r="R1848" i="4" s="1"/>
  <c r="S1848" i="4" s="1"/>
  <c r="AC1992" i="4"/>
  <c r="E1992" i="4" s="1"/>
  <c r="I1992" i="4" s="1"/>
  <c r="Q1992" i="4"/>
  <c r="AF1992" i="4" s="1"/>
  <c r="AG1992" i="4" s="1"/>
  <c r="AC1671" i="4"/>
  <c r="E1671" i="4" s="1"/>
  <c r="I1671" i="4" s="1"/>
  <c r="Q1671" i="4"/>
  <c r="AF1671" i="4" s="1"/>
  <c r="AG1671" i="4" s="1"/>
  <c r="AC116" i="4"/>
  <c r="E116" i="4" s="1"/>
  <c r="I116" i="4" s="1"/>
  <c r="Q116" i="4"/>
  <c r="AC1460" i="4"/>
  <c r="E1460" i="4" s="1"/>
  <c r="I1460" i="4" s="1"/>
  <c r="Q1460" i="4"/>
  <c r="AC120" i="4"/>
  <c r="E120" i="4" s="1"/>
  <c r="I120" i="4" s="1"/>
  <c r="Q120" i="4"/>
  <c r="R120" i="4" s="1"/>
  <c r="S120" i="4" s="1"/>
  <c r="Z1333" i="4"/>
  <c r="AA1333" i="4" s="1"/>
  <c r="AF1333" i="4"/>
  <c r="AG1333" i="4" s="1"/>
  <c r="R1333" i="4"/>
  <c r="S1333" i="4" s="1"/>
  <c r="Z1708" i="4"/>
  <c r="AA1708" i="4" s="1"/>
  <c r="AF1708" i="4"/>
  <c r="AG1708" i="4" s="1"/>
  <c r="R1708" i="4"/>
  <c r="S1708" i="4" s="1"/>
  <c r="Z733" i="4"/>
  <c r="AA733" i="4" s="1"/>
  <c r="AF733" i="4"/>
  <c r="AG733" i="4" s="1"/>
  <c r="R733" i="4"/>
  <c r="S733" i="4" s="1"/>
  <c r="AC1739" i="4"/>
  <c r="E1739" i="4" s="1"/>
  <c r="I1739" i="4" s="1"/>
  <c r="Q1739" i="4"/>
  <c r="Z1739" i="4" s="1"/>
  <c r="AA1739" i="4" s="1"/>
  <c r="AC1977" i="4"/>
  <c r="E1977" i="4" s="1"/>
  <c r="I1977" i="4" s="1"/>
  <c r="Q1977" i="4"/>
  <c r="Z871" i="4"/>
  <c r="AA871" i="4" s="1"/>
  <c r="AF871" i="4"/>
  <c r="AG871" i="4" s="1"/>
  <c r="R871" i="4"/>
  <c r="S871" i="4" s="1"/>
  <c r="AF1284" i="4"/>
  <c r="AG1284" i="4" s="1"/>
  <c r="Z845" i="4"/>
  <c r="AA845" i="4" s="1"/>
  <c r="R845" i="4"/>
  <c r="S845" i="4" s="1"/>
  <c r="AF845" i="4"/>
  <c r="AG845" i="4" s="1"/>
  <c r="Z1196" i="4"/>
  <c r="AA1196" i="4" s="1"/>
  <c r="AF1196" i="4"/>
  <c r="AG1196" i="4" s="1"/>
  <c r="Z246" i="4"/>
  <c r="AA246" i="4" s="1"/>
  <c r="R246" i="4"/>
  <c r="S246" i="4" s="1"/>
  <c r="AF246" i="4"/>
  <c r="AG246" i="4" s="1"/>
  <c r="R909" i="4"/>
  <c r="S909" i="4" s="1"/>
  <c r="AF909" i="4"/>
  <c r="AG909" i="4" s="1"/>
  <c r="R1954" i="4"/>
  <c r="S1954" i="4" s="1"/>
  <c r="Z1954" i="4"/>
  <c r="AA1954" i="4" s="1"/>
  <c r="AF1954" i="4"/>
  <c r="AG1954" i="4" s="1"/>
  <c r="Z1128" i="4"/>
  <c r="AA1128" i="4" s="1"/>
  <c r="AF1128" i="4"/>
  <c r="AG1128" i="4" s="1"/>
  <c r="R1128" i="4"/>
  <c r="S1128" i="4" s="1"/>
  <c r="Z1125" i="4"/>
  <c r="AA1125" i="4" s="1"/>
  <c r="AF1125" i="4"/>
  <c r="AG1125" i="4" s="1"/>
  <c r="R1125" i="4"/>
  <c r="S1125" i="4" s="1"/>
  <c r="Z466" i="4"/>
  <c r="AA466" i="4" s="1"/>
  <c r="AF466" i="4"/>
  <c r="AG466" i="4" s="1"/>
  <c r="R466" i="4"/>
  <c r="S466" i="4" s="1"/>
  <c r="Z745" i="4"/>
  <c r="AA745" i="4" s="1"/>
  <c r="AF745" i="4"/>
  <c r="AG745" i="4" s="1"/>
  <c r="R745" i="4"/>
  <c r="S745" i="4" s="1"/>
  <c r="Z1127" i="4"/>
  <c r="AA1127" i="4" s="1"/>
  <c r="AF1127" i="4"/>
  <c r="AG1127" i="4" s="1"/>
  <c r="R1127" i="4"/>
  <c r="S1127" i="4" s="1"/>
  <c r="AC1602" i="4"/>
  <c r="E1602" i="4" s="1"/>
  <c r="I1602" i="4" s="1"/>
  <c r="Q1602" i="4"/>
  <c r="AF1602" i="4" s="1"/>
  <c r="AG1602" i="4" s="1"/>
  <c r="Z505" i="4"/>
  <c r="AA505" i="4" s="1"/>
  <c r="R505" i="4"/>
  <c r="S505" i="4" s="1"/>
  <c r="Z301" i="4"/>
  <c r="AA301" i="4" s="1"/>
  <c r="R301" i="4"/>
  <c r="S301" i="4" s="1"/>
  <c r="AF301" i="4"/>
  <c r="AG301" i="4" s="1"/>
  <c r="Z1365" i="4"/>
  <c r="AA1365" i="4" s="1"/>
  <c r="AF1365" i="4"/>
  <c r="AG1365" i="4" s="1"/>
  <c r="R1365" i="4"/>
  <c r="S1365" i="4" s="1"/>
  <c r="AC153" i="4"/>
  <c r="E153" i="4" s="1"/>
  <c r="I153" i="4" s="1"/>
  <c r="Q153" i="4"/>
  <c r="Z153" i="4" s="1"/>
  <c r="AA153" i="4" s="1"/>
  <c r="AC1621" i="4"/>
  <c r="E1621" i="4" s="1"/>
  <c r="I1621" i="4" s="1"/>
  <c r="Q1621" i="4"/>
  <c r="R1621" i="4" s="1"/>
  <c r="S1621" i="4" s="1"/>
  <c r="Z1284" i="4"/>
  <c r="AA1284" i="4" s="1"/>
  <c r="AF1218" i="4"/>
  <c r="AG1218" i="4" s="1"/>
  <c r="Z679" i="4"/>
  <c r="AA679" i="4" s="1"/>
  <c r="R679" i="4"/>
  <c r="S679" i="4" s="1"/>
  <c r="AF679" i="4"/>
  <c r="AG679" i="4" s="1"/>
  <c r="Z661" i="4"/>
  <c r="AA661" i="4" s="1"/>
  <c r="R661" i="4"/>
  <c r="S661" i="4" s="1"/>
  <c r="AF661" i="4"/>
  <c r="AG661" i="4" s="1"/>
  <c r="Z646" i="4"/>
  <c r="AA646" i="4" s="1"/>
  <c r="AF646" i="4"/>
  <c r="AG646" i="4" s="1"/>
  <c r="R646" i="4"/>
  <c r="S646" i="4" s="1"/>
  <c r="Z944" i="4"/>
  <c r="AA944" i="4" s="1"/>
  <c r="AF944" i="4"/>
  <c r="AG944" i="4" s="1"/>
  <c r="R944" i="4"/>
  <c r="S944" i="4" s="1"/>
  <c r="AF1138" i="4"/>
  <c r="AG1138" i="4" s="1"/>
  <c r="Z1138" i="4"/>
  <c r="AA1138" i="4" s="1"/>
  <c r="Z956" i="4"/>
  <c r="AA956" i="4" s="1"/>
  <c r="AF956" i="4"/>
  <c r="AG956" i="4" s="1"/>
  <c r="Z583" i="4"/>
  <c r="AA583" i="4" s="1"/>
  <c r="R583" i="4"/>
  <c r="S583" i="4" s="1"/>
  <c r="AF583" i="4"/>
  <c r="AG583" i="4" s="1"/>
  <c r="Z158" i="4"/>
  <c r="AA158" i="4" s="1"/>
  <c r="R158" i="4"/>
  <c r="S158" i="4" s="1"/>
  <c r="AF158" i="4"/>
  <c r="AG158" i="4" s="1"/>
  <c r="Z553" i="4"/>
  <c r="AA553" i="4" s="1"/>
  <c r="R553" i="4"/>
  <c r="S553" i="4" s="1"/>
  <c r="Z1191" i="4"/>
  <c r="AA1191" i="4" s="1"/>
  <c r="R1191" i="4"/>
  <c r="S1191" i="4" s="1"/>
  <c r="AF1191" i="4"/>
  <c r="AG1191" i="4" s="1"/>
  <c r="Z492" i="4"/>
  <c r="AA492" i="4" s="1"/>
  <c r="R492" i="4"/>
  <c r="S492" i="4" s="1"/>
  <c r="Z557" i="4"/>
  <c r="AA557" i="4" s="1"/>
  <c r="R557" i="4"/>
  <c r="S557" i="4" s="1"/>
  <c r="AF557" i="4"/>
  <c r="AG557" i="4" s="1"/>
  <c r="AF540" i="4"/>
  <c r="AG540" i="4" s="1"/>
  <c r="Z540" i="4"/>
  <c r="AA540" i="4" s="1"/>
  <c r="AC1646" i="4"/>
  <c r="E1646" i="4" s="1"/>
  <c r="I1646" i="4" s="1"/>
  <c r="Q1646" i="4"/>
  <c r="Z1646" i="4" s="1"/>
  <c r="AA1646" i="4" s="1"/>
  <c r="AC1880" i="4"/>
  <c r="E1880" i="4" s="1"/>
  <c r="I1880" i="4" s="1"/>
  <c r="Q1880" i="4"/>
  <c r="AC1653" i="4"/>
  <c r="E1653" i="4" s="1"/>
  <c r="I1653" i="4" s="1"/>
  <c r="Q1653" i="4"/>
  <c r="AC289" i="4"/>
  <c r="E289" i="4" s="1"/>
  <c r="I289" i="4" s="1"/>
  <c r="Q289" i="4"/>
  <c r="AC166" i="4"/>
  <c r="E166" i="4" s="1"/>
  <c r="I166" i="4" s="1"/>
  <c r="Q166" i="4"/>
  <c r="Z166" i="4" s="1"/>
  <c r="AA166" i="4" s="1"/>
  <c r="AC1758" i="4"/>
  <c r="E1758" i="4" s="1"/>
  <c r="I1758" i="4" s="1"/>
  <c r="Q1758" i="4"/>
  <c r="Z1758" i="4" s="1"/>
  <c r="AA1758" i="4" s="1"/>
  <c r="AC221" i="4"/>
  <c r="E221" i="4" s="1"/>
  <c r="I221" i="4" s="1"/>
  <c r="Q221" i="4"/>
  <c r="AC1406" i="4"/>
  <c r="E1406" i="4" s="1"/>
  <c r="I1406" i="4" s="1"/>
  <c r="Q1406" i="4"/>
  <c r="Z464" i="4"/>
  <c r="AA464" i="4" s="1"/>
  <c r="R464" i="4"/>
  <c r="S464" i="4" s="1"/>
  <c r="AF464" i="4"/>
  <c r="AG464" i="4" s="1"/>
  <c r="Z1061" i="4"/>
  <c r="AA1061" i="4" s="1"/>
  <c r="AF1061" i="4"/>
  <c r="AG1061" i="4" s="1"/>
  <c r="R1061" i="4"/>
  <c r="S1061" i="4" s="1"/>
  <c r="AF573" i="4"/>
  <c r="AG573" i="4" s="1"/>
  <c r="Z573" i="4"/>
  <c r="AA573" i="4" s="1"/>
  <c r="AC141" i="4"/>
  <c r="E141" i="4" s="1"/>
  <c r="I141" i="4" s="1"/>
  <c r="Q141" i="4"/>
  <c r="AF930" i="4"/>
  <c r="AG930" i="4" s="1"/>
  <c r="Z1239" i="4"/>
  <c r="AA1239" i="4" s="1"/>
  <c r="AF1239" i="4"/>
  <c r="AG1239" i="4" s="1"/>
  <c r="Z521" i="4"/>
  <c r="AA521" i="4" s="1"/>
  <c r="AF521" i="4"/>
  <c r="AG521" i="4" s="1"/>
  <c r="R521" i="4"/>
  <c r="S521" i="4" s="1"/>
  <c r="Z602" i="4"/>
  <c r="AA602" i="4" s="1"/>
  <c r="R602" i="4"/>
  <c r="S602" i="4" s="1"/>
  <c r="AF602" i="4"/>
  <c r="AG602" i="4" s="1"/>
  <c r="Z180" i="4"/>
  <c r="AA180" i="4" s="1"/>
  <c r="R180" i="4"/>
  <c r="S180" i="4" s="1"/>
  <c r="Z1757" i="4"/>
  <c r="AA1757" i="4" s="1"/>
  <c r="AF1757" i="4"/>
  <c r="AG1757" i="4" s="1"/>
  <c r="AC389" i="4"/>
  <c r="E389" i="4" s="1"/>
  <c r="I389" i="4" s="1"/>
  <c r="Q389" i="4"/>
  <c r="AC337" i="4"/>
  <c r="E337" i="4" s="1"/>
  <c r="I337" i="4" s="1"/>
  <c r="Q337" i="4"/>
  <c r="R337" i="4" s="1"/>
  <c r="S337" i="4" s="1"/>
  <c r="AC1561" i="4"/>
  <c r="E1561" i="4" s="1"/>
  <c r="I1561" i="4" s="1"/>
  <c r="Q1561" i="4"/>
  <c r="AC164" i="4"/>
  <c r="E164" i="4" s="1"/>
  <c r="I164" i="4" s="1"/>
  <c r="Q164" i="4"/>
  <c r="AC1824" i="4"/>
  <c r="E1824" i="4" s="1"/>
  <c r="I1824" i="4" s="1"/>
  <c r="Q1824" i="4"/>
  <c r="AC1941" i="4"/>
  <c r="E1941" i="4" s="1"/>
  <c r="I1941" i="4" s="1"/>
  <c r="Q1941" i="4"/>
  <c r="AC1837" i="4"/>
  <c r="E1837" i="4" s="1"/>
  <c r="I1837" i="4" s="1"/>
  <c r="Q1837" i="4"/>
  <c r="AC1736" i="4"/>
  <c r="E1736" i="4" s="1"/>
  <c r="I1736" i="4" s="1"/>
  <c r="Q1736" i="4"/>
  <c r="AC1845" i="4"/>
  <c r="E1845" i="4" s="1"/>
  <c r="I1845" i="4" s="1"/>
  <c r="Q1845" i="4"/>
  <c r="AC1625" i="4"/>
  <c r="E1625" i="4" s="1"/>
  <c r="I1625" i="4" s="1"/>
  <c r="Q1625" i="4"/>
  <c r="AC303" i="4"/>
  <c r="E303" i="4" s="1"/>
  <c r="I303" i="4" s="1"/>
  <c r="Q303" i="4"/>
  <c r="AC214" i="4"/>
  <c r="E214" i="4" s="1"/>
  <c r="I214" i="4" s="1"/>
  <c r="Q214" i="4"/>
  <c r="AC334" i="4"/>
  <c r="E334" i="4" s="1"/>
  <c r="I334" i="4" s="1"/>
  <c r="Q334" i="4"/>
  <c r="R334" i="4" s="1"/>
  <c r="S334" i="4" s="1"/>
  <c r="AC1821" i="4"/>
  <c r="E1821" i="4" s="1"/>
  <c r="I1821" i="4" s="1"/>
  <c r="Q1821" i="4"/>
  <c r="Z1334" i="4"/>
  <c r="AA1334" i="4" s="1"/>
  <c r="R1334" i="4"/>
  <c r="S1334" i="4" s="1"/>
  <c r="AF1334" i="4"/>
  <c r="AG1334" i="4" s="1"/>
  <c r="Z892" i="4"/>
  <c r="AA892" i="4" s="1"/>
  <c r="AF892" i="4"/>
  <c r="AG892" i="4" s="1"/>
  <c r="Z560" i="4"/>
  <c r="AA560" i="4" s="1"/>
  <c r="R560" i="4"/>
  <c r="S560" i="4" s="1"/>
  <c r="Z995" i="4"/>
  <c r="AA995" i="4" s="1"/>
  <c r="AF995" i="4"/>
  <c r="AG995" i="4" s="1"/>
  <c r="R995" i="4"/>
  <c r="S995" i="4" s="1"/>
  <c r="Z1241" i="4"/>
  <c r="AA1241" i="4" s="1"/>
  <c r="R1241" i="4"/>
  <c r="S1241" i="4" s="1"/>
  <c r="AF1241" i="4"/>
  <c r="AG1241" i="4" s="1"/>
  <c r="Z681" i="4"/>
  <c r="AA681" i="4" s="1"/>
  <c r="AF681" i="4"/>
  <c r="AG681" i="4" s="1"/>
  <c r="R681" i="4"/>
  <c r="S681" i="4" s="1"/>
  <c r="AF436" i="4"/>
  <c r="AG436" i="4" s="1"/>
  <c r="Z436" i="4"/>
  <c r="AA436" i="4" s="1"/>
  <c r="R436" i="4"/>
  <c r="S436" i="4" s="1"/>
  <c r="AF1729" i="4"/>
  <c r="AG1729" i="4" s="1"/>
  <c r="Z1729" i="4"/>
  <c r="AA1729" i="4" s="1"/>
  <c r="Z773" i="4"/>
  <c r="AA773" i="4" s="1"/>
  <c r="R773" i="4"/>
  <c r="S773" i="4" s="1"/>
  <c r="AF773" i="4"/>
  <c r="AG773" i="4" s="1"/>
  <c r="AC1926" i="4"/>
  <c r="E1926" i="4" s="1"/>
  <c r="I1926" i="4" s="1"/>
  <c r="Q1926" i="4"/>
  <c r="Z1926" i="4" s="1"/>
  <c r="AA1926" i="4" s="1"/>
  <c r="AC1710" i="4"/>
  <c r="E1710" i="4" s="1"/>
  <c r="I1710" i="4" s="1"/>
  <c r="Q1710" i="4"/>
  <c r="AF1710" i="4" s="1"/>
  <c r="AG1710" i="4" s="1"/>
  <c r="AC394" i="4"/>
  <c r="E394" i="4" s="1"/>
  <c r="I394" i="4" s="1"/>
  <c r="Q394" i="4"/>
  <c r="AC1677" i="4"/>
  <c r="E1677" i="4" s="1"/>
  <c r="I1677" i="4" s="1"/>
  <c r="Q1677" i="4"/>
  <c r="AC369" i="4"/>
  <c r="E369" i="4" s="1"/>
  <c r="I369" i="4" s="1"/>
  <c r="Q369" i="4"/>
  <c r="AC268" i="4"/>
  <c r="E268" i="4" s="1"/>
  <c r="I268" i="4" s="1"/>
  <c r="Q268" i="4"/>
  <c r="AF268" i="4" s="1"/>
  <c r="AG268" i="4" s="1"/>
  <c r="AC2000" i="4"/>
  <c r="E2000" i="4" s="1"/>
  <c r="I2000" i="4" s="1"/>
  <c r="Q2000" i="4"/>
  <c r="Q1832" i="4"/>
  <c r="AC1832" i="4"/>
  <c r="E1832" i="4" s="1"/>
  <c r="I1832" i="4" s="1"/>
  <c r="AC177" i="4"/>
  <c r="E177" i="4" s="1"/>
  <c r="I177" i="4" s="1"/>
  <c r="Q177" i="4"/>
  <c r="AC207" i="4"/>
  <c r="E207" i="4" s="1"/>
  <c r="I207" i="4" s="1"/>
  <c r="Q207" i="4"/>
  <c r="AC203" i="4"/>
  <c r="E203" i="4" s="1"/>
  <c r="I203" i="4" s="1"/>
  <c r="Q203" i="4"/>
  <c r="AC1859" i="4"/>
  <c r="E1859" i="4" s="1"/>
  <c r="I1859" i="4" s="1"/>
  <c r="Q1859" i="4"/>
  <c r="AC1725" i="4"/>
  <c r="E1725" i="4" s="1"/>
  <c r="I1725" i="4" s="1"/>
  <c r="Q1725" i="4"/>
  <c r="Z1725" i="4" s="1"/>
  <c r="AA1725" i="4" s="1"/>
  <c r="Q850" i="4"/>
  <c r="R850" i="4" s="1"/>
  <c r="S850" i="4" s="1"/>
  <c r="Q429" i="4"/>
  <c r="AF429" i="4" s="1"/>
  <c r="AG429" i="4" s="1"/>
  <c r="Q1569" i="4"/>
  <c r="Q1302" i="4"/>
  <c r="AC1372" i="4"/>
  <c r="E1372" i="4" s="1"/>
  <c r="I1372" i="4" s="1"/>
  <c r="AC464" i="4"/>
  <c r="E464" i="4" s="1"/>
  <c r="I464" i="4" s="1"/>
  <c r="AC782" i="4"/>
  <c r="E782" i="4" s="1"/>
  <c r="I782" i="4" s="1"/>
  <c r="AC680" i="4"/>
  <c r="E680" i="4" s="1"/>
  <c r="I680" i="4" s="1"/>
  <c r="AC724" i="4"/>
  <c r="E724" i="4" s="1"/>
  <c r="I724" i="4" s="1"/>
  <c r="Q1028" i="4"/>
  <c r="Q1357" i="4"/>
  <c r="Q91" i="4"/>
  <c r="Q485" i="4"/>
  <c r="Q757" i="4"/>
  <c r="Q726" i="4"/>
  <c r="AF726" i="4" s="1"/>
  <c r="AG726" i="4" s="1"/>
  <c r="Q744" i="4"/>
  <c r="Q1412" i="4"/>
  <c r="Z1412" i="4" s="1"/>
  <c r="AA1412" i="4" s="1"/>
  <c r="Q1796" i="4"/>
  <c r="AF1796" i="4" s="1"/>
  <c r="AG1796" i="4" s="1"/>
  <c r="Q668" i="4"/>
  <c r="Z668" i="4" s="1"/>
  <c r="AA668" i="4" s="1"/>
  <c r="AC1334" i="4"/>
  <c r="E1334" i="4" s="1"/>
  <c r="I1334" i="4" s="1"/>
  <c r="Q1107" i="4"/>
  <c r="AF1107" i="4" s="1"/>
  <c r="AG1107" i="4" s="1"/>
  <c r="AC1218" i="4"/>
  <c r="E1218" i="4" s="1"/>
  <c r="I1218" i="4" s="1"/>
  <c r="AC1284" i="4"/>
  <c r="E1284" i="4" s="1"/>
  <c r="I1284" i="4" s="1"/>
  <c r="AC865" i="4"/>
  <c r="E865" i="4" s="1"/>
  <c r="I865" i="4" s="1"/>
  <c r="Q764" i="4"/>
  <c r="Z764" i="4" s="1"/>
  <c r="AA764" i="4" s="1"/>
  <c r="Q1180" i="4"/>
  <c r="Z1180" i="4" s="1"/>
  <c r="AA1180" i="4" s="1"/>
  <c r="Q1149" i="4"/>
  <c r="Z1149" i="4" s="1"/>
  <c r="AA1149" i="4" s="1"/>
  <c r="Q917" i="4"/>
  <c r="Q1940" i="4"/>
  <c r="AC848" i="4"/>
  <c r="E848" i="4" s="1"/>
  <c r="I848" i="4" s="1"/>
  <c r="Q510" i="4"/>
  <c r="Z510" i="4" s="1"/>
  <c r="AA510" i="4" s="1"/>
  <c r="Q876" i="4"/>
  <c r="Q1468" i="4"/>
  <c r="R1468" i="4" s="1"/>
  <c r="S1468" i="4" s="1"/>
  <c r="Q828" i="4"/>
  <c r="Q1971" i="4"/>
  <c r="Q1783" i="4"/>
  <c r="R1783" i="4" s="1"/>
  <c r="S1783" i="4" s="1"/>
  <c r="Q673" i="4"/>
  <c r="Z673" i="4" s="1"/>
  <c r="AA673" i="4" s="1"/>
  <c r="Q676" i="4"/>
  <c r="Z676" i="4" s="1"/>
  <c r="AA676" i="4" s="1"/>
  <c r="Q1650" i="4"/>
  <c r="Q1741" i="4"/>
  <c r="Z1741" i="4" s="1"/>
  <c r="AA1741" i="4" s="1"/>
  <c r="Q1145" i="4"/>
  <c r="Z1145" i="4" s="1"/>
  <c r="AA1145" i="4" s="1"/>
  <c r="Q580" i="4"/>
  <c r="R580" i="4" s="1"/>
  <c r="S580" i="4" s="1"/>
  <c r="Q907" i="4"/>
  <c r="Q417" i="4"/>
  <c r="Q940" i="4"/>
  <c r="Q832" i="4"/>
  <c r="Q1380" i="4"/>
  <c r="Q1324" i="4"/>
  <c r="Q1579" i="4"/>
  <c r="Q732" i="4"/>
  <c r="R732" i="4" s="1"/>
  <c r="S732" i="4" s="1"/>
  <c r="Q1978" i="4"/>
  <c r="Q613" i="4"/>
  <c r="AC198" i="4"/>
  <c r="E198" i="4" s="1"/>
  <c r="I198" i="4" s="1"/>
  <c r="Z8" i="4"/>
  <c r="AA8" i="4" s="1"/>
  <c r="Q48" i="4"/>
  <c r="AC568" i="4"/>
  <c r="E568" i="4" s="1"/>
  <c r="I568" i="4" s="1"/>
  <c r="AC1058" i="4"/>
  <c r="E1058" i="4" s="1"/>
  <c r="I1058" i="4" s="1"/>
  <c r="AC121" i="4"/>
  <c r="E121" i="4" s="1"/>
  <c r="I121" i="4" s="1"/>
  <c r="Z899" i="4"/>
  <c r="AA899" i="4" s="1"/>
  <c r="Z1532" i="4"/>
  <c r="AA1532" i="4" s="1"/>
  <c r="R1532" i="4"/>
  <c r="S1532" i="4" s="1"/>
  <c r="AF1532" i="4"/>
  <c r="AG1532" i="4" s="1"/>
  <c r="AC725" i="4"/>
  <c r="E725" i="4" s="1"/>
  <c r="I725" i="4" s="1"/>
  <c r="R823" i="4"/>
  <c r="S823" i="4" s="1"/>
  <c r="AF823" i="4"/>
  <c r="AG823" i="4" s="1"/>
  <c r="Z823" i="4"/>
  <c r="AA823" i="4" s="1"/>
  <c r="Q247" i="4"/>
  <c r="Z247" i="4" s="1"/>
  <c r="AA247" i="4" s="1"/>
  <c r="AF1928" i="4"/>
  <c r="AG1928" i="4" s="1"/>
  <c r="Z1928" i="4"/>
  <c r="AA1928" i="4" s="1"/>
  <c r="R1928" i="4"/>
  <c r="S1928" i="4" s="1"/>
  <c r="AF1445" i="4"/>
  <c r="AG1445" i="4" s="1"/>
  <c r="Z1445" i="4"/>
  <c r="AA1445" i="4" s="1"/>
  <c r="R1445" i="4"/>
  <c r="S1445" i="4" s="1"/>
  <c r="AC3" i="4"/>
  <c r="E3" i="4" s="1"/>
  <c r="I3" i="4" s="1"/>
  <c r="AC206" i="4"/>
  <c r="E206" i="4" s="1"/>
  <c r="I206" i="4" s="1"/>
  <c r="R1894" i="4"/>
  <c r="S1894" i="4" s="1"/>
  <c r="AF1894" i="4"/>
  <c r="AG1894" i="4" s="1"/>
  <c r="Z1894" i="4"/>
  <c r="AA1894" i="4" s="1"/>
  <c r="AC1894" i="4"/>
  <c r="E1894" i="4" s="1"/>
  <c r="I1894" i="4" s="1"/>
  <c r="AF1651" i="4"/>
  <c r="AG1651" i="4" s="1"/>
  <c r="R1651" i="4"/>
  <c r="S1651" i="4" s="1"/>
  <c r="Z1651" i="4"/>
  <c r="AA1651" i="4" s="1"/>
  <c r="AF3" i="4"/>
  <c r="AG3" i="4" s="1"/>
  <c r="R3" i="4"/>
  <c r="S3" i="4" s="1"/>
  <c r="Z3" i="4"/>
  <c r="AA3" i="4" s="1"/>
  <c r="R1827" i="4"/>
  <c r="S1827" i="4" s="1"/>
  <c r="AF1827" i="4"/>
  <c r="AG1827" i="4" s="1"/>
  <c r="Z1827" i="4"/>
  <c r="AA1827" i="4" s="1"/>
  <c r="AF206" i="4"/>
  <c r="AG206" i="4" s="1"/>
  <c r="R206" i="4"/>
  <c r="S206" i="4" s="1"/>
  <c r="R958" i="4"/>
  <c r="S958" i="4" s="1"/>
  <c r="AF184" i="4"/>
  <c r="AG184" i="4" s="1"/>
  <c r="AF953" i="4"/>
  <c r="AG953" i="4" s="1"/>
  <c r="R469" i="4"/>
  <c r="S469" i="4" s="1"/>
  <c r="AF1425" i="4"/>
  <c r="AG1425" i="4" s="1"/>
  <c r="AF641" i="4"/>
  <c r="AG641" i="4" s="1"/>
  <c r="Z1005" i="4"/>
  <c r="AA1005" i="4" s="1"/>
  <c r="AF819" i="4"/>
  <c r="AG819" i="4" s="1"/>
  <c r="R1140" i="4"/>
  <c r="S1140" i="4" s="1"/>
  <c r="Z705" i="4"/>
  <c r="AA705" i="4" s="1"/>
  <c r="R1359" i="4"/>
  <c r="S1359" i="4" s="1"/>
  <c r="R953" i="4"/>
  <c r="S953" i="4" s="1"/>
  <c r="R595" i="4"/>
  <c r="S595" i="4" s="1"/>
  <c r="AF817" i="4"/>
  <c r="AG817" i="4" s="1"/>
  <c r="R649" i="4"/>
  <c r="S649" i="4" s="1"/>
  <c r="R696" i="4"/>
  <c r="S696" i="4" s="1"/>
  <c r="Z297" i="4"/>
  <c r="AA297" i="4" s="1"/>
  <c r="R1465" i="4"/>
  <c r="S1465" i="4" s="1"/>
  <c r="R1641" i="4"/>
  <c r="S1641" i="4" s="1"/>
  <c r="R767" i="4"/>
  <c r="S767" i="4" s="1"/>
  <c r="R98" i="4"/>
  <c r="S98" i="4" s="1"/>
  <c r="R1464" i="4"/>
  <c r="S1464" i="4" s="1"/>
  <c r="Z1888" i="4"/>
  <c r="AA1888" i="4" s="1"/>
  <c r="AF1093" i="4"/>
  <c r="AG1093" i="4" s="1"/>
  <c r="R697" i="4"/>
  <c r="S697" i="4" s="1"/>
  <c r="AF1140" i="4"/>
  <c r="AG1140" i="4" s="1"/>
  <c r="AF1399" i="4"/>
  <c r="AG1399" i="4" s="1"/>
  <c r="R1425" i="4"/>
  <c r="S1425" i="4" s="1"/>
  <c r="R1846" i="4"/>
  <c r="S1846" i="4" s="1"/>
  <c r="AF1243" i="4"/>
  <c r="AG1243" i="4" s="1"/>
  <c r="AF630" i="4"/>
  <c r="AG630" i="4" s="1"/>
  <c r="R641" i="4"/>
  <c r="S641" i="4" s="1"/>
  <c r="AF1005" i="4"/>
  <c r="AG1005" i="4" s="1"/>
  <c r="R589" i="4"/>
  <c r="S589" i="4" s="1"/>
  <c r="AF1528" i="4"/>
  <c r="AG1528" i="4" s="1"/>
  <c r="AF473" i="4"/>
  <c r="AG473" i="4" s="1"/>
  <c r="AF1464" i="4"/>
  <c r="AG1464" i="4" s="1"/>
  <c r="R983" i="4"/>
  <c r="S983" i="4" s="1"/>
  <c r="R938" i="4"/>
  <c r="S938" i="4" s="1"/>
  <c r="E1201" i="4"/>
  <c r="I1201" i="4" s="1"/>
  <c r="E1167" i="4"/>
  <c r="I1167" i="4" s="1"/>
  <c r="R801" i="4"/>
  <c r="S801" i="4" s="1"/>
  <c r="R1860" i="4"/>
  <c r="S1860" i="4" s="1"/>
  <c r="AF981" i="4"/>
  <c r="AG981" i="4" s="1"/>
  <c r="R980" i="4"/>
  <c r="S980" i="4" s="1"/>
  <c r="R778" i="4"/>
  <c r="S778" i="4" s="1"/>
  <c r="R1888" i="4"/>
  <c r="S1888" i="4" s="1"/>
  <c r="R1236" i="4"/>
  <c r="S1236" i="4" s="1"/>
  <c r="AF555" i="4"/>
  <c r="AG555" i="4" s="1"/>
  <c r="R1093" i="4"/>
  <c r="S1093" i="4" s="1"/>
  <c r="R1108" i="4"/>
  <c r="S1108" i="4" s="1"/>
  <c r="R988" i="4"/>
  <c r="S988" i="4" s="1"/>
  <c r="Z1243" i="4"/>
  <c r="AA1243" i="4" s="1"/>
  <c r="R630" i="4"/>
  <c r="S630" i="4" s="1"/>
  <c r="AF683" i="4"/>
  <c r="AG683" i="4" s="1"/>
  <c r="R799" i="4"/>
  <c r="S799" i="4" s="1"/>
  <c r="R1548" i="4"/>
  <c r="S1548" i="4" s="1"/>
  <c r="E1369" i="4"/>
  <c r="I1369" i="4" s="1"/>
  <c r="Z589" i="4"/>
  <c r="AA589" i="4" s="1"/>
  <c r="AF801" i="4"/>
  <c r="AG801" i="4" s="1"/>
  <c r="AF751" i="4"/>
  <c r="AG751" i="4" s="1"/>
  <c r="R1361" i="4"/>
  <c r="S1361" i="4" s="1"/>
  <c r="AF1806" i="4"/>
  <c r="AG1806" i="4" s="1"/>
  <c r="AF1822" i="4"/>
  <c r="AG1822" i="4" s="1"/>
  <c r="AF631" i="4"/>
  <c r="AG631" i="4" s="1"/>
  <c r="AF491" i="4"/>
  <c r="AG491" i="4" s="1"/>
  <c r="R981" i="4"/>
  <c r="S981" i="4" s="1"/>
  <c r="Z816" i="4"/>
  <c r="AA816" i="4" s="1"/>
  <c r="R816" i="4"/>
  <c r="S816" i="4" s="1"/>
  <c r="R230" i="4"/>
  <c r="S230" i="4" s="1"/>
  <c r="AF419" i="4"/>
  <c r="AG419" i="4" s="1"/>
  <c r="R704" i="4"/>
  <c r="S704" i="4" s="1"/>
  <c r="R686" i="4"/>
  <c r="S686" i="4" s="1"/>
  <c r="AF617" i="4"/>
  <c r="AG617" i="4" s="1"/>
  <c r="AF414" i="4"/>
  <c r="AG414" i="4" s="1"/>
  <c r="AF696" i="4"/>
  <c r="AG696" i="4" s="1"/>
  <c r="R1822" i="4"/>
  <c r="S1822" i="4" s="1"/>
  <c r="Z860" i="4"/>
  <c r="AA860" i="4" s="1"/>
  <c r="AF1235" i="4"/>
  <c r="AG1235" i="4" s="1"/>
  <c r="R674" i="4"/>
  <c r="S674" i="4" s="1"/>
  <c r="R1194" i="4"/>
  <c r="S1194" i="4" s="1"/>
  <c r="AF11" i="4"/>
  <c r="AG11" i="4" s="1"/>
  <c r="AF469" i="4"/>
  <c r="AG469" i="4" s="1"/>
  <c r="Z419" i="4"/>
  <c r="AA419" i="4" s="1"/>
  <c r="AF704" i="4"/>
  <c r="AG704" i="4" s="1"/>
  <c r="AF546" i="4"/>
  <c r="AG546" i="4" s="1"/>
  <c r="AF554" i="4"/>
  <c r="AG554" i="4" s="1"/>
  <c r="R1173" i="4"/>
  <c r="S1173" i="4" s="1"/>
  <c r="R634" i="4"/>
  <c r="S634" i="4" s="1"/>
  <c r="AF799" i="4"/>
  <c r="AG799" i="4" s="1"/>
  <c r="R683" i="4"/>
  <c r="S683" i="4" s="1"/>
  <c r="Z1399" i="4"/>
  <c r="AA1399" i="4" s="1"/>
  <c r="AF649" i="4"/>
  <c r="AG649" i="4" s="1"/>
  <c r="AF778" i="4"/>
  <c r="AG778" i="4" s="1"/>
  <c r="AF1470" i="4"/>
  <c r="AG1470" i="4" s="1"/>
  <c r="R297" i="4"/>
  <c r="S297" i="4" s="1"/>
  <c r="R631" i="4"/>
  <c r="S631" i="4" s="1"/>
  <c r="AF767" i="4"/>
  <c r="AG767" i="4" s="1"/>
  <c r="R1335" i="4"/>
  <c r="S1335" i="4" s="1"/>
  <c r="Z497" i="4"/>
  <c r="AA497" i="4" s="1"/>
  <c r="AF1194" i="4"/>
  <c r="AG1194" i="4" s="1"/>
  <c r="AF1361" i="4"/>
  <c r="AG1361" i="4" s="1"/>
  <c r="R519" i="4"/>
  <c r="S519" i="4" s="1"/>
  <c r="AF519" i="4"/>
  <c r="AG519" i="4" s="1"/>
  <c r="R554" i="4"/>
  <c r="S554" i="4" s="1"/>
  <c r="AF674" i="4"/>
  <c r="AG674" i="4" s="1"/>
  <c r="AF697" i="4"/>
  <c r="AG697" i="4" s="1"/>
  <c r="AF1236" i="4"/>
  <c r="AG1236" i="4" s="1"/>
  <c r="AF1108" i="4"/>
  <c r="AG1108" i="4" s="1"/>
  <c r="R1877" i="4"/>
  <c r="S1877" i="4" s="1"/>
  <c r="Z1294" i="4"/>
  <c r="AA1294" i="4" s="1"/>
  <c r="AF1021" i="4"/>
  <c r="AG1021" i="4" s="1"/>
  <c r="AF1846" i="4"/>
  <c r="AG1846" i="4" s="1"/>
  <c r="R68" i="4"/>
  <c r="S68" i="4" s="1"/>
  <c r="AF1173" i="4"/>
  <c r="AG1173" i="4" s="1"/>
  <c r="Z634" i="4"/>
  <c r="AA634" i="4" s="1"/>
  <c r="AF350" i="4"/>
  <c r="AG350" i="4" s="1"/>
  <c r="R705" i="4"/>
  <c r="S705" i="4" s="1"/>
  <c r="R1963" i="4"/>
  <c r="S1963" i="4" s="1"/>
  <c r="AF1553" i="4"/>
  <c r="AG1553" i="4" s="1"/>
  <c r="R1470" i="4"/>
  <c r="S1470" i="4" s="1"/>
  <c r="AF1465" i="4"/>
  <c r="AG1465" i="4" s="1"/>
  <c r="AF988" i="4"/>
  <c r="AG988" i="4" s="1"/>
  <c r="AF663" i="4"/>
  <c r="AG663" i="4" s="1"/>
  <c r="R663" i="4"/>
  <c r="S663" i="4" s="1"/>
  <c r="R1043" i="4"/>
  <c r="S1043" i="4" s="1"/>
  <c r="R1235" i="4"/>
  <c r="S1235" i="4" s="1"/>
  <c r="R452" i="4"/>
  <c r="S452" i="4" s="1"/>
  <c r="R1686" i="4"/>
  <c r="S1686" i="4" s="1"/>
  <c r="R817" i="4"/>
  <c r="S817" i="4" s="1"/>
  <c r="R1869" i="4"/>
  <c r="S1869" i="4" s="1"/>
  <c r="AF595" i="4"/>
  <c r="AG595" i="4" s="1"/>
  <c r="AF958" i="4"/>
  <c r="AG958" i="4" s="1"/>
  <c r="AF1294" i="4"/>
  <c r="AG1294" i="4" s="1"/>
  <c r="Z1021" i="4"/>
  <c r="AA1021" i="4" s="1"/>
  <c r="R819" i="4"/>
  <c r="S819" i="4" s="1"/>
  <c r="R546" i="4"/>
  <c r="S546" i="4" s="1"/>
  <c r="AF1548" i="4"/>
  <c r="AG1548" i="4" s="1"/>
  <c r="R425" i="4"/>
  <c r="S425" i="4" s="1"/>
  <c r="AF1359" i="4"/>
  <c r="AG1359" i="4" s="1"/>
  <c r="Z430" i="4"/>
  <c r="AA430" i="4" s="1"/>
  <c r="AF1963" i="4"/>
  <c r="AG1963" i="4" s="1"/>
  <c r="E891" i="4"/>
  <c r="I891" i="4" s="1"/>
  <c r="E1356" i="4"/>
  <c r="I1356" i="4" s="1"/>
  <c r="AF68" i="4"/>
  <c r="AG68" i="4" s="1"/>
  <c r="R617" i="4"/>
  <c r="S617" i="4" s="1"/>
  <c r="AF452" i="4"/>
  <c r="AG452" i="4" s="1"/>
  <c r="R491" i="4"/>
  <c r="S491" i="4" s="1"/>
  <c r="AF1860" i="4"/>
  <c r="AG1860" i="4" s="1"/>
  <c r="AF145" i="4"/>
  <c r="AG145" i="4" s="1"/>
  <c r="AF1869" i="4"/>
  <c r="AG1869" i="4" s="1"/>
  <c r="Z503" i="4"/>
  <c r="AA503" i="4" s="1"/>
  <c r="AF805" i="4"/>
  <c r="AG805" i="4" s="1"/>
  <c r="Z1808" i="4"/>
  <c r="AA1808" i="4" s="1"/>
  <c r="Z1178" i="4"/>
  <c r="AA1178" i="4" s="1"/>
  <c r="AF506" i="4"/>
  <c r="AG506" i="4" s="1"/>
  <c r="R426" i="4"/>
  <c r="S426" i="4" s="1"/>
  <c r="R506" i="4"/>
  <c r="S506" i="4" s="1"/>
  <c r="R639" i="4"/>
  <c r="S639" i="4" s="1"/>
  <c r="AF426" i="4"/>
  <c r="AG426" i="4" s="1"/>
  <c r="R456" i="4"/>
  <c r="S456" i="4" s="1"/>
  <c r="R468" i="4"/>
  <c r="S468" i="4" s="1"/>
  <c r="AF468" i="4"/>
  <c r="AG468" i="4" s="1"/>
  <c r="AF986" i="4"/>
  <c r="AG986" i="4" s="1"/>
  <c r="AF1363" i="4"/>
  <c r="AG1363" i="4" s="1"/>
  <c r="AF639" i="4"/>
  <c r="AG639" i="4" s="1"/>
  <c r="R549" i="4"/>
  <c r="S549" i="4" s="1"/>
  <c r="R1363" i="4"/>
  <c r="S1363" i="4" s="1"/>
  <c r="Z451" i="4"/>
  <c r="AA451" i="4" s="1"/>
  <c r="AF456" i="4"/>
  <c r="AG456" i="4" s="1"/>
  <c r="R805" i="4"/>
  <c r="S805" i="4" s="1"/>
  <c r="Z660" i="4"/>
  <c r="AA660" i="4" s="1"/>
  <c r="AF440" i="4"/>
  <c r="AG440" i="4" s="1"/>
  <c r="AF535" i="4"/>
  <c r="AG535" i="4" s="1"/>
  <c r="R1356" i="4"/>
  <c r="S1356" i="4" s="1"/>
  <c r="AF866" i="4"/>
  <c r="AG866" i="4" s="1"/>
  <c r="R228" i="4"/>
  <c r="S228" i="4" s="1"/>
  <c r="AF204" i="4"/>
  <c r="AG204" i="4" s="1"/>
  <c r="AF1336" i="4"/>
  <c r="AG1336" i="4" s="1"/>
  <c r="AF1261" i="4"/>
  <c r="AG1261" i="4" s="1"/>
  <c r="R187" i="4"/>
  <c r="S187" i="4" s="1"/>
  <c r="AF511" i="4"/>
  <c r="AG511" i="4" s="1"/>
  <c r="Z1039" i="4"/>
  <c r="AA1039" i="4" s="1"/>
  <c r="R1342" i="4"/>
  <c r="S1342" i="4" s="1"/>
  <c r="R840" i="4"/>
  <c r="S840" i="4" s="1"/>
  <c r="AF951" i="4"/>
  <c r="AG951" i="4" s="1"/>
  <c r="AF187" i="4"/>
  <c r="AG187" i="4" s="1"/>
  <c r="AF736" i="4"/>
  <c r="AG736" i="4" s="1"/>
  <c r="R736" i="4"/>
  <c r="S736" i="4" s="1"/>
  <c r="AF1162" i="4"/>
  <c r="AG1162" i="4" s="1"/>
  <c r="AF977" i="4"/>
  <c r="AG977" i="4" s="1"/>
  <c r="R440" i="4"/>
  <c r="S440" i="4" s="1"/>
  <c r="R614" i="4"/>
  <c r="S614" i="4" s="1"/>
  <c r="AF478" i="4"/>
  <c r="AG478" i="4" s="1"/>
  <c r="AF1356" i="4"/>
  <c r="AG1356" i="4" s="1"/>
  <c r="AF218" i="4"/>
  <c r="AG218" i="4" s="1"/>
  <c r="R294" i="4"/>
  <c r="S294" i="4" s="1"/>
  <c r="R1942" i="4"/>
  <c r="S1942" i="4" s="1"/>
  <c r="AF1315" i="4"/>
  <c r="AG1315" i="4" s="1"/>
  <c r="Z380" i="4"/>
  <c r="AA380" i="4" s="1"/>
  <c r="R1162" i="4"/>
  <c r="S1162" i="4" s="1"/>
  <c r="R562" i="4"/>
  <c r="S562" i="4" s="1"/>
  <c r="AF567" i="4"/>
  <c r="AG567" i="4" s="1"/>
  <c r="R1261" i="4"/>
  <c r="S1261" i="4" s="1"/>
  <c r="R1958" i="4"/>
  <c r="S1958" i="4" s="1"/>
  <c r="AF228" i="4"/>
  <c r="AG228" i="4" s="1"/>
  <c r="AF840" i="4"/>
  <c r="AG840" i="4" s="1"/>
  <c r="AF1942" i="4"/>
  <c r="AG1942" i="4" s="1"/>
  <c r="R1315" i="4"/>
  <c r="S1315" i="4" s="1"/>
  <c r="AF859" i="4"/>
  <c r="AG859" i="4" s="1"/>
  <c r="Z1988" i="4"/>
  <c r="AA1988" i="4" s="1"/>
  <c r="AF822" i="4"/>
  <c r="AG822" i="4" s="1"/>
  <c r="R551" i="4"/>
  <c r="S551" i="4" s="1"/>
  <c r="AF614" i="4"/>
  <c r="AG614" i="4" s="1"/>
  <c r="R478" i="4"/>
  <c r="S478" i="4" s="1"/>
  <c r="AF1958" i="4"/>
  <c r="AG1958" i="4" s="1"/>
  <c r="AF660" i="4"/>
  <c r="AG660" i="4" s="1"/>
  <c r="AF1352" i="4"/>
  <c r="AG1352" i="4" s="1"/>
  <c r="R1352" i="4"/>
  <c r="S1352" i="4" s="1"/>
  <c r="R688" i="4"/>
  <c r="S688" i="4" s="1"/>
  <c r="R1336" i="4"/>
  <c r="S1336" i="4" s="1"/>
  <c r="R859" i="4"/>
  <c r="S859" i="4" s="1"/>
  <c r="AF946" i="4"/>
  <c r="AG946" i="4" s="1"/>
  <c r="AF1166" i="4"/>
  <c r="AG1166" i="4" s="1"/>
  <c r="Z1166" i="4"/>
  <c r="AA1166" i="4" s="1"/>
  <c r="R1166" i="4"/>
  <c r="S1166" i="4" s="1"/>
  <c r="R1202" i="4"/>
  <c r="S1202" i="4" s="1"/>
  <c r="R1628" i="4"/>
  <c r="S1628" i="4" s="1"/>
  <c r="R1047" i="4"/>
  <c r="S1047" i="4" s="1"/>
  <c r="AF1142" i="4"/>
  <c r="AG1142" i="4" s="1"/>
  <c r="R636" i="4"/>
  <c r="S636" i="4" s="1"/>
  <c r="R525" i="4"/>
  <c r="S525" i="4" s="1"/>
  <c r="AF1017" i="4"/>
  <c r="AG1017" i="4" s="1"/>
  <c r="AF581" i="4"/>
  <c r="AG581" i="4" s="1"/>
  <c r="R420" i="4"/>
  <c r="S420" i="4" s="1"/>
  <c r="AF536" i="4"/>
  <c r="AG536" i="4" s="1"/>
  <c r="AF89" i="4"/>
  <c r="AG89" i="4" s="1"/>
  <c r="R1084" i="4"/>
  <c r="S1084" i="4" s="1"/>
  <c r="Z160" i="4"/>
  <c r="AA160" i="4" s="1"/>
  <c r="AF666" i="4"/>
  <c r="AG666" i="4" s="1"/>
  <c r="AF310" i="4"/>
  <c r="AG310" i="4" s="1"/>
  <c r="R812" i="4"/>
  <c r="S812" i="4" s="1"/>
  <c r="R1353" i="4"/>
  <c r="S1353" i="4" s="1"/>
  <c r="Q1415" i="4"/>
  <c r="Q1288" i="4"/>
  <c r="Q1179" i="4"/>
  <c r="Z1179" i="4" s="1"/>
  <c r="AA1179" i="4" s="1"/>
  <c r="Z783" i="4"/>
  <c r="AA783" i="4" s="1"/>
  <c r="AF1311" i="4"/>
  <c r="AG1311" i="4" s="1"/>
  <c r="AF477" i="4"/>
  <c r="AG477" i="4" s="1"/>
  <c r="Z1411" i="4"/>
  <c r="AA1411" i="4" s="1"/>
  <c r="R477" i="4"/>
  <c r="S477" i="4" s="1"/>
  <c r="R1144" i="4"/>
  <c r="S1144" i="4" s="1"/>
  <c r="AF922" i="4"/>
  <c r="AG922" i="4" s="1"/>
  <c r="AF1988" i="4"/>
  <c r="AG1988" i="4" s="1"/>
  <c r="R1013" i="4"/>
  <c r="S1013" i="4" s="1"/>
  <c r="R359" i="4"/>
  <c r="S359" i="4" s="1"/>
  <c r="AF574" i="4"/>
  <c r="AG574" i="4" s="1"/>
  <c r="AF759" i="4"/>
  <c r="AG759" i="4" s="1"/>
  <c r="AF547" i="4"/>
  <c r="AG547" i="4" s="1"/>
  <c r="AF965" i="4"/>
  <c r="AG965" i="4" s="1"/>
  <c r="AF997" i="4"/>
  <c r="AG997" i="4" s="1"/>
  <c r="Z1343" i="4"/>
  <c r="AA1343" i="4" s="1"/>
  <c r="Q1287" i="4"/>
  <c r="R1287" i="4" s="1"/>
  <c r="S1287" i="4" s="1"/>
  <c r="Q1255" i="4"/>
  <c r="Q1387" i="4"/>
  <c r="Z812" i="4"/>
  <c r="AA812" i="4" s="1"/>
  <c r="Z1253" i="4"/>
  <c r="AA1253" i="4" s="1"/>
  <c r="R1027" i="4"/>
  <c r="S1027" i="4" s="1"/>
  <c r="AF1013" i="4"/>
  <c r="AG1013" i="4" s="1"/>
  <c r="AF979" i="4"/>
  <c r="AG979" i="4" s="1"/>
  <c r="AF420" i="4"/>
  <c r="AG420" i="4" s="1"/>
  <c r="AF10" i="4"/>
  <c r="AG10" i="4" s="1"/>
  <c r="AF249" i="4"/>
  <c r="AG249" i="4" s="1"/>
  <c r="R1156" i="4"/>
  <c r="S1156" i="4" s="1"/>
  <c r="AF160" i="4"/>
  <c r="AG160" i="4" s="1"/>
  <c r="R666" i="4"/>
  <c r="S666" i="4" s="1"/>
  <c r="R572" i="4"/>
  <c r="S572" i="4" s="1"/>
  <c r="AF1199" i="4"/>
  <c r="AG1199" i="4" s="1"/>
  <c r="R310" i="4"/>
  <c r="S310" i="4" s="1"/>
  <c r="Q1398" i="4"/>
  <c r="Z1731" i="4"/>
  <c r="AA1731" i="4" s="1"/>
  <c r="R89" i="4"/>
  <c r="S89" i="4" s="1"/>
  <c r="AF493" i="4"/>
  <c r="AG493" i="4" s="1"/>
  <c r="AF723" i="4"/>
  <c r="AG723" i="4" s="1"/>
  <c r="Q1362" i="4"/>
  <c r="Q1276" i="4"/>
  <c r="Q1229" i="4"/>
  <c r="R629" i="4"/>
  <c r="S629" i="4" s="1"/>
  <c r="AF545" i="4"/>
  <c r="AG545" i="4" s="1"/>
  <c r="AF1079" i="4"/>
  <c r="AG1079" i="4" s="1"/>
  <c r="AF1144" i="4"/>
  <c r="AG1144" i="4" s="1"/>
  <c r="AF1027" i="4"/>
  <c r="AG1027" i="4" s="1"/>
  <c r="R690" i="4"/>
  <c r="S690" i="4" s="1"/>
  <c r="AF636" i="4"/>
  <c r="AG636" i="4" s="1"/>
  <c r="Z525" i="4"/>
  <c r="AA525" i="4" s="1"/>
  <c r="AF455" i="4"/>
  <c r="AG455" i="4" s="1"/>
  <c r="AF1059" i="4"/>
  <c r="AG1059" i="4" s="1"/>
  <c r="R574" i="4"/>
  <c r="S574" i="4" s="1"/>
  <c r="R10" i="4"/>
  <c r="S10" i="4" s="1"/>
  <c r="AF551" i="4"/>
  <c r="AG551" i="4" s="1"/>
  <c r="AF124" i="4"/>
  <c r="AG124" i="4" s="1"/>
  <c r="R493" i="4"/>
  <c r="S493" i="4" s="1"/>
  <c r="AF610" i="4"/>
  <c r="AG610" i="4" s="1"/>
  <c r="Q1305" i="4"/>
  <c r="AF1305" i="4" s="1"/>
  <c r="AG1305" i="4" s="1"/>
  <c r="Q1151" i="4"/>
  <c r="Q1408" i="4"/>
  <c r="R1937" i="4"/>
  <c r="S1937" i="4" s="1"/>
  <c r="AF1797" i="4"/>
  <c r="AG1797" i="4" s="1"/>
  <c r="AF938" i="4"/>
  <c r="AG938" i="4" s="1"/>
  <c r="R581" i="4"/>
  <c r="S581" i="4" s="1"/>
  <c r="R1059" i="4"/>
  <c r="S1059" i="4" s="1"/>
  <c r="R615" i="4"/>
  <c r="S615" i="4" s="1"/>
  <c r="AF1343" i="4"/>
  <c r="AG1343" i="4" s="1"/>
  <c r="AF1156" i="4"/>
  <c r="AG1156" i="4" s="1"/>
  <c r="R124" i="4"/>
  <c r="S124" i="4" s="1"/>
  <c r="R1199" i="4"/>
  <c r="S1199" i="4" s="1"/>
  <c r="R831" i="4"/>
  <c r="S831" i="4" s="1"/>
  <c r="AF366" i="4"/>
  <c r="AG366" i="4" s="1"/>
  <c r="R366" i="4"/>
  <c r="S366" i="4" s="1"/>
  <c r="AF654" i="4"/>
  <c r="AG654" i="4" s="1"/>
  <c r="R654" i="4"/>
  <c r="S654" i="4" s="1"/>
  <c r="R723" i="4"/>
  <c r="S723" i="4" s="1"/>
  <c r="Z693" i="4"/>
  <c r="AA693" i="4" s="1"/>
  <c r="Q1197" i="4"/>
  <c r="Q1289" i="4"/>
  <c r="Z1289" i="4" s="1"/>
  <c r="AA1289" i="4" s="1"/>
  <c r="Q1248" i="4"/>
  <c r="Z687" i="4"/>
  <c r="AA687" i="4" s="1"/>
  <c r="AF629" i="4"/>
  <c r="AG629" i="4" s="1"/>
  <c r="R1311" i="4"/>
  <c r="S1311" i="4" s="1"/>
  <c r="R1411" i="4"/>
  <c r="S1411" i="4" s="1"/>
  <c r="R979" i="4"/>
  <c r="S979" i="4" s="1"/>
  <c r="R455" i="4"/>
  <c r="S455" i="4" s="1"/>
  <c r="AF1353" i="4"/>
  <c r="AG1353" i="4" s="1"/>
  <c r="R249" i="4"/>
  <c r="S249" i="4" s="1"/>
  <c r="AF615" i="4"/>
  <c r="AG615" i="4" s="1"/>
  <c r="R582" i="4"/>
  <c r="S582" i="4" s="1"/>
  <c r="R922" i="4"/>
  <c r="S922" i="4" s="1"/>
  <c r="AF1084" i="4"/>
  <c r="AG1084" i="4" s="1"/>
  <c r="R965" i="4"/>
  <c r="S965" i="4" s="1"/>
  <c r="AF831" i="4"/>
  <c r="AG831" i="4" s="1"/>
  <c r="AF572" i="4"/>
  <c r="AG572" i="4" s="1"/>
  <c r="Q1213" i="4"/>
  <c r="R540" i="4"/>
  <c r="S540" i="4" s="1"/>
  <c r="Z699" i="4"/>
  <c r="AA699" i="4" s="1"/>
  <c r="Z1184" i="4"/>
  <c r="AA1184" i="4" s="1"/>
  <c r="AF1184" i="4"/>
  <c r="AG1184" i="4" s="1"/>
  <c r="R1184" i="4"/>
  <c r="S1184" i="4" s="1"/>
  <c r="R451" i="4"/>
  <c r="S451" i="4" s="1"/>
  <c r="AF1157" i="4"/>
  <c r="AG1157" i="4" s="1"/>
  <c r="AF549" i="4"/>
  <c r="AG549" i="4" s="1"/>
  <c r="R563" i="4"/>
  <c r="S563" i="4" s="1"/>
  <c r="R848" i="4"/>
  <c r="S848" i="4" s="1"/>
  <c r="R1436" i="4"/>
  <c r="S1436" i="4" s="1"/>
  <c r="AF200" i="4"/>
  <c r="AG200" i="4" s="1"/>
  <c r="R1157" i="4"/>
  <c r="S1157" i="4" s="1"/>
  <c r="R747" i="4"/>
  <c r="S747" i="4" s="1"/>
  <c r="Q1271" i="4"/>
  <c r="Z675" i="4"/>
  <c r="AA675" i="4" s="1"/>
  <c r="Z947" i="4"/>
  <c r="AA947" i="4" s="1"/>
  <c r="AF947" i="4"/>
  <c r="AG947" i="4" s="1"/>
  <c r="R947" i="4"/>
  <c r="S947" i="4" s="1"/>
  <c r="Z439" i="4"/>
  <c r="AA439" i="4" s="1"/>
  <c r="R1295" i="4"/>
  <c r="S1295" i="4" s="1"/>
  <c r="R986" i="4"/>
  <c r="S986" i="4" s="1"/>
  <c r="R200" i="4"/>
  <c r="S200" i="4" s="1"/>
  <c r="AF848" i="4"/>
  <c r="AG848" i="4" s="1"/>
  <c r="Z1700" i="4"/>
  <c r="AA1700" i="4" s="1"/>
  <c r="AF15" i="4"/>
  <c r="AG15" i="4" s="1"/>
  <c r="R15" i="4"/>
  <c r="S15" i="4" s="1"/>
  <c r="Z15" i="4"/>
  <c r="AA15" i="4" s="1"/>
  <c r="R373" i="4"/>
  <c r="S373" i="4" s="1"/>
  <c r="Q1183" i="4"/>
  <c r="AF133" i="4"/>
  <c r="AG133" i="4" s="1"/>
  <c r="AC1220" i="4"/>
  <c r="E1220" i="4" s="1"/>
  <c r="I1220" i="4" s="1"/>
  <c r="Q1220" i="4"/>
  <c r="R771" i="4"/>
  <c r="S771" i="4" s="1"/>
  <c r="AF771" i="4"/>
  <c r="AG771" i="4" s="1"/>
  <c r="Z635" i="4"/>
  <c r="AA635" i="4" s="1"/>
  <c r="AF635" i="4"/>
  <c r="AG635" i="4" s="1"/>
  <c r="R635" i="4"/>
  <c r="S635" i="4" s="1"/>
  <c r="R1143" i="4"/>
  <c r="S1143" i="4" s="1"/>
  <c r="Z1143" i="4"/>
  <c r="AA1143" i="4" s="1"/>
  <c r="AF1143" i="4"/>
  <c r="AG1143" i="4" s="1"/>
  <c r="AC1244" i="4"/>
  <c r="E1244" i="4" s="1"/>
  <c r="I1244" i="4" s="1"/>
  <c r="Q1244" i="4"/>
  <c r="Q1216" i="4"/>
  <c r="R512" i="4"/>
  <c r="S512" i="4" s="1"/>
  <c r="AF512" i="4"/>
  <c r="AG512" i="4" s="1"/>
  <c r="Z512" i="4"/>
  <c r="AA512" i="4" s="1"/>
  <c r="AF1037" i="4"/>
  <c r="AG1037" i="4" s="1"/>
  <c r="R1037" i="4"/>
  <c r="S1037" i="4" s="1"/>
  <c r="Z746" i="4"/>
  <c r="AA746" i="4" s="1"/>
  <c r="AF746" i="4"/>
  <c r="AG746" i="4" s="1"/>
  <c r="R746" i="4"/>
  <c r="S746" i="4" s="1"/>
  <c r="Z1656" i="4"/>
  <c r="AA1656" i="4" s="1"/>
  <c r="Q1165" i="4"/>
  <c r="AC1318" i="4"/>
  <c r="E1318" i="4" s="1"/>
  <c r="I1318" i="4" s="1"/>
  <c r="Q1318" i="4"/>
  <c r="R26" i="4"/>
  <c r="S26" i="4" s="1"/>
  <c r="Z26" i="4"/>
  <c r="AA26" i="4" s="1"/>
  <c r="AF26" i="4"/>
  <c r="AG26" i="4" s="1"/>
  <c r="AC1262" i="4"/>
  <c r="E1262" i="4" s="1"/>
  <c r="I1262" i="4" s="1"/>
  <c r="Q1262" i="4"/>
  <c r="AF905" i="4"/>
  <c r="AG905" i="4" s="1"/>
  <c r="R905" i="4"/>
  <c r="S905" i="4" s="1"/>
  <c r="Z905" i="4"/>
  <c r="AA905" i="4" s="1"/>
  <c r="AC1400" i="4"/>
  <c r="E1400" i="4" s="1"/>
  <c r="I1400" i="4" s="1"/>
  <c r="Q1400" i="4"/>
  <c r="AC1219" i="4"/>
  <c r="E1219" i="4" s="1"/>
  <c r="I1219" i="4" s="1"/>
  <c r="Q1219" i="4"/>
  <c r="AF1208" i="4"/>
  <c r="AG1208" i="4" s="1"/>
  <c r="AF1078" i="4"/>
  <c r="AG1078" i="4" s="1"/>
  <c r="Z1078" i="4"/>
  <c r="AA1078" i="4" s="1"/>
  <c r="R1078" i="4"/>
  <c r="S1078" i="4" s="1"/>
  <c r="AC1338" i="4"/>
  <c r="E1338" i="4" s="1"/>
  <c r="I1338" i="4" s="1"/>
  <c r="Q1338" i="4"/>
  <c r="Z987" i="4"/>
  <c r="AA987" i="4" s="1"/>
  <c r="R1372" i="4"/>
  <c r="S1372" i="4" s="1"/>
  <c r="Z1372" i="4"/>
  <c r="AA1372" i="4" s="1"/>
  <c r="AF1372" i="4"/>
  <c r="AG1372" i="4" s="1"/>
  <c r="R422" i="4"/>
  <c r="S422" i="4" s="1"/>
  <c r="Z422" i="4"/>
  <c r="AA422" i="4" s="1"/>
  <c r="AF422" i="4"/>
  <c r="AG422" i="4" s="1"/>
  <c r="AF530" i="4"/>
  <c r="AG530" i="4" s="1"/>
  <c r="R530" i="4"/>
  <c r="S530" i="4" s="1"/>
  <c r="Z530" i="4"/>
  <c r="AA530" i="4" s="1"/>
  <c r="AF556" i="4"/>
  <c r="AG556" i="4" s="1"/>
  <c r="R556" i="4"/>
  <c r="S556" i="4" s="1"/>
  <c r="Z556" i="4"/>
  <c r="AA556" i="4" s="1"/>
  <c r="AF1112" i="4"/>
  <c r="AG1112" i="4" s="1"/>
  <c r="R1112" i="4"/>
  <c r="S1112" i="4" s="1"/>
  <c r="Z1112" i="4"/>
  <c r="AA1112" i="4" s="1"/>
  <c r="Z749" i="4"/>
  <c r="AA749" i="4" s="1"/>
  <c r="AF749" i="4"/>
  <c r="AG749" i="4" s="1"/>
  <c r="R749" i="4"/>
  <c r="S749" i="4" s="1"/>
  <c r="Z771" i="4"/>
  <c r="AA771" i="4" s="1"/>
  <c r="AF786" i="4"/>
  <c r="AG786" i="4" s="1"/>
  <c r="AC1430" i="4"/>
  <c r="E1430" i="4" s="1"/>
  <c r="I1430" i="4" s="1"/>
  <c r="Q1430" i="4"/>
  <c r="AF1052" i="4"/>
  <c r="AG1052" i="4" s="1"/>
  <c r="R1052" i="4"/>
  <c r="S1052" i="4" s="1"/>
  <c r="AF1081" i="4"/>
  <c r="AG1081" i="4" s="1"/>
  <c r="R1081" i="4"/>
  <c r="S1081" i="4" s="1"/>
  <c r="AC1282" i="4"/>
  <c r="E1282" i="4" s="1"/>
  <c r="I1282" i="4" s="1"/>
  <c r="Q1282" i="4"/>
  <c r="R991" i="4"/>
  <c r="S991" i="4" s="1"/>
  <c r="AF991" i="4"/>
  <c r="AG991" i="4" s="1"/>
  <c r="Z991" i="4"/>
  <c r="AA991" i="4" s="1"/>
  <c r="Z341" i="4"/>
  <c r="AA341" i="4" s="1"/>
  <c r="AF341" i="4"/>
  <c r="AG341" i="4" s="1"/>
  <c r="R341" i="4"/>
  <c r="S341" i="4" s="1"/>
  <c r="Z1171" i="4"/>
  <c r="AA1171" i="4" s="1"/>
  <c r="AF1171" i="4"/>
  <c r="AG1171" i="4" s="1"/>
  <c r="R1171" i="4"/>
  <c r="S1171" i="4" s="1"/>
  <c r="AC1396" i="4"/>
  <c r="E1396" i="4" s="1"/>
  <c r="I1396" i="4" s="1"/>
  <c r="Q1396" i="4"/>
  <c r="AF976" i="4"/>
  <c r="AG976" i="4" s="1"/>
  <c r="R976" i="4"/>
  <c r="S976" i="4" s="1"/>
  <c r="Z976" i="4"/>
  <c r="AA976" i="4" s="1"/>
  <c r="Z1087" i="4"/>
  <c r="AA1087" i="4" s="1"/>
  <c r="AC1164" i="4"/>
  <c r="E1164" i="4" s="1"/>
  <c r="I1164" i="4" s="1"/>
  <c r="Q1164" i="4"/>
  <c r="R701" i="4"/>
  <c r="S701" i="4" s="1"/>
  <c r="Z701" i="4"/>
  <c r="AA701" i="4" s="1"/>
  <c r="AF701" i="4"/>
  <c r="AG701" i="4" s="1"/>
  <c r="AC1256" i="4"/>
  <c r="E1256" i="4" s="1"/>
  <c r="I1256" i="4" s="1"/>
  <c r="Q1256" i="4"/>
  <c r="Z1132" i="4"/>
  <c r="AA1132" i="4" s="1"/>
  <c r="AF1132" i="4"/>
  <c r="AG1132" i="4" s="1"/>
  <c r="R1132" i="4"/>
  <c r="S1132" i="4" s="1"/>
  <c r="Z125" i="4"/>
  <c r="AA125" i="4" s="1"/>
  <c r="R125" i="4"/>
  <c r="S125" i="4" s="1"/>
  <c r="AF125" i="4"/>
  <c r="AG125" i="4" s="1"/>
  <c r="AC1181" i="4"/>
  <c r="E1181" i="4" s="1"/>
  <c r="I1181" i="4" s="1"/>
  <c r="Q1181" i="4"/>
  <c r="AC1254" i="4"/>
  <c r="E1254" i="4" s="1"/>
  <c r="I1254" i="4" s="1"/>
  <c r="Q1254" i="4"/>
  <c r="Z1454" i="4"/>
  <c r="AA1454" i="4" s="1"/>
  <c r="AF1454" i="4"/>
  <c r="AG1454" i="4" s="1"/>
  <c r="R1454" i="4"/>
  <c r="S1454" i="4" s="1"/>
  <c r="AF1873" i="4"/>
  <c r="AG1873" i="4" s="1"/>
  <c r="R1873" i="4"/>
  <c r="S1873" i="4" s="1"/>
  <c r="AC1376" i="4"/>
  <c r="E1376" i="4" s="1"/>
  <c r="I1376" i="4" s="1"/>
  <c r="Q1376" i="4"/>
  <c r="AC1158" i="4"/>
  <c r="E1158" i="4" s="1"/>
  <c r="I1158" i="4" s="1"/>
  <c r="Q1158" i="4"/>
  <c r="Z716" i="4"/>
  <c r="AA716" i="4" s="1"/>
  <c r="AC1152" i="4"/>
  <c r="E1152" i="4" s="1"/>
  <c r="I1152" i="4" s="1"/>
  <c r="Q1152" i="4"/>
  <c r="AF445" i="4"/>
  <c r="AG445" i="4" s="1"/>
  <c r="R445" i="4"/>
  <c r="S445" i="4" s="1"/>
  <c r="AC1417" i="4"/>
  <c r="E1417" i="4" s="1"/>
  <c r="I1417" i="4" s="1"/>
  <c r="Q1417" i="4"/>
  <c r="Z1001" i="4"/>
  <c r="AA1001" i="4" s="1"/>
  <c r="AF1001" i="4"/>
  <c r="AG1001" i="4" s="1"/>
  <c r="R1001" i="4"/>
  <c r="S1001" i="4" s="1"/>
  <c r="AC1431" i="4"/>
  <c r="E1431" i="4" s="1"/>
  <c r="I1431" i="4" s="1"/>
  <c r="Q1431" i="4"/>
  <c r="AC1240" i="4"/>
  <c r="E1240" i="4" s="1"/>
  <c r="I1240" i="4" s="1"/>
  <c r="Q1240" i="4"/>
  <c r="Z1096" i="4"/>
  <c r="AA1096" i="4" s="1"/>
  <c r="AF1096" i="4"/>
  <c r="AG1096" i="4" s="1"/>
  <c r="R1096" i="4"/>
  <c r="S1096" i="4" s="1"/>
  <c r="AC1190" i="4"/>
  <c r="E1190" i="4" s="1"/>
  <c r="I1190" i="4" s="1"/>
  <c r="Q1190" i="4"/>
  <c r="AC1177" i="4"/>
  <c r="E1177" i="4" s="1"/>
  <c r="I1177" i="4" s="1"/>
  <c r="Q1177" i="4"/>
  <c r="AC1203" i="4"/>
  <c r="E1203" i="4" s="1"/>
  <c r="I1203" i="4" s="1"/>
  <c r="Q1203" i="4"/>
  <c r="AC1303" i="4"/>
  <c r="E1303" i="4" s="1"/>
  <c r="I1303" i="4" s="1"/>
  <c r="Q1303" i="4"/>
  <c r="R1666" i="4"/>
  <c r="S1666" i="4" s="1"/>
  <c r="AF1666" i="4"/>
  <c r="AG1666" i="4" s="1"/>
  <c r="Z1666" i="4"/>
  <c r="AA1666" i="4" s="1"/>
  <c r="AC1291" i="4"/>
  <c r="E1291" i="4" s="1"/>
  <c r="I1291" i="4" s="1"/>
  <c r="Q1291" i="4"/>
  <c r="AC1296" i="4"/>
  <c r="E1296" i="4" s="1"/>
  <c r="I1296" i="4" s="1"/>
  <c r="Q1296" i="4"/>
  <c r="AF520" i="4"/>
  <c r="AG520" i="4" s="1"/>
  <c r="R520" i="4"/>
  <c r="S520" i="4" s="1"/>
  <c r="AC1375" i="4"/>
  <c r="E1375" i="4" s="1"/>
  <c r="I1375" i="4" s="1"/>
  <c r="Q1375" i="4"/>
  <c r="Z1081" i="4"/>
  <c r="AA1081" i="4" s="1"/>
  <c r="Z610" i="4"/>
  <c r="AA610" i="4" s="1"/>
  <c r="Z520" i="4"/>
  <c r="AA520" i="4" s="1"/>
  <c r="Z903" i="4"/>
  <c r="AA903" i="4" s="1"/>
  <c r="AF903" i="4"/>
  <c r="AG903" i="4" s="1"/>
  <c r="R903" i="4"/>
  <c r="S903" i="4" s="1"/>
  <c r="AC1280" i="4"/>
  <c r="E1280" i="4" s="1"/>
  <c r="I1280" i="4" s="1"/>
  <c r="Q1280" i="4"/>
  <c r="R592" i="4"/>
  <c r="S592" i="4" s="1"/>
  <c r="AF592" i="4"/>
  <c r="AG592" i="4" s="1"/>
  <c r="AF254" i="4"/>
  <c r="AG254" i="4" s="1"/>
  <c r="AF558" i="4"/>
  <c r="AG558" i="4" s="1"/>
  <c r="R558" i="4"/>
  <c r="S558" i="4" s="1"/>
  <c r="Z558" i="4"/>
  <c r="AA558" i="4" s="1"/>
  <c r="Z658" i="4"/>
  <c r="AA658" i="4" s="1"/>
  <c r="AF658" i="4"/>
  <c r="AG658" i="4" s="1"/>
  <c r="R658" i="4"/>
  <c r="S658" i="4" s="1"/>
  <c r="R769" i="4"/>
  <c r="S769" i="4" s="1"/>
  <c r="AF769" i="4"/>
  <c r="AG769" i="4" s="1"/>
  <c r="AC1373" i="4"/>
  <c r="E1373" i="4" s="1"/>
  <c r="I1373" i="4" s="1"/>
  <c r="Q1373" i="4"/>
  <c r="AC1285" i="4"/>
  <c r="E1285" i="4" s="1"/>
  <c r="I1285" i="4" s="1"/>
  <c r="Q1285" i="4"/>
  <c r="AC1314" i="4"/>
  <c r="E1314" i="4" s="1"/>
  <c r="I1314" i="4" s="1"/>
  <c r="Q1314" i="4"/>
  <c r="AC1326" i="4"/>
  <c r="E1326" i="4" s="1"/>
  <c r="I1326" i="4" s="1"/>
  <c r="Q1326" i="4"/>
  <c r="R1110" i="4"/>
  <c r="S1110" i="4" s="1"/>
  <c r="Z1110" i="4"/>
  <c r="AA1110" i="4" s="1"/>
  <c r="AF1110" i="4"/>
  <c r="AG1110" i="4" s="1"/>
  <c r="AC1397" i="4"/>
  <c r="E1397" i="4" s="1"/>
  <c r="I1397" i="4" s="1"/>
  <c r="Q1397" i="4"/>
  <c r="AC1377" i="4"/>
  <c r="E1377" i="4" s="1"/>
  <c r="I1377" i="4" s="1"/>
  <c r="Q1377" i="4"/>
  <c r="AC1185" i="4"/>
  <c r="E1185" i="4" s="1"/>
  <c r="I1185" i="4" s="1"/>
  <c r="Q1185" i="4"/>
  <c r="AC1224" i="4"/>
  <c r="E1224" i="4" s="1"/>
  <c r="I1224" i="4" s="1"/>
  <c r="Q1224" i="4"/>
  <c r="R721" i="4"/>
  <c r="S721" i="4" s="1"/>
  <c r="AF721" i="4"/>
  <c r="AG721" i="4" s="1"/>
  <c r="AC1273" i="4"/>
  <c r="E1273" i="4" s="1"/>
  <c r="I1273" i="4" s="1"/>
  <c r="Q1273" i="4"/>
  <c r="AC1301" i="4"/>
  <c r="E1301" i="4" s="1"/>
  <c r="I1301" i="4" s="1"/>
  <c r="Q1301" i="4"/>
  <c r="Z1004" i="4"/>
  <c r="AA1004" i="4" s="1"/>
  <c r="R414" i="4"/>
  <c r="S414" i="4" s="1"/>
  <c r="Z1052" i="4"/>
  <c r="AA1052" i="4" s="1"/>
  <c r="AF644" i="4"/>
  <c r="AG644" i="4" s="1"/>
  <c r="Z1329" i="4"/>
  <c r="AA1329" i="4" s="1"/>
  <c r="AC1300" i="4"/>
  <c r="E1300" i="4" s="1"/>
  <c r="I1300" i="4" s="1"/>
  <c r="Q1300" i="4"/>
  <c r="Z282" i="4"/>
  <c r="AA282" i="4" s="1"/>
  <c r="AF282" i="4"/>
  <c r="AG282" i="4" s="1"/>
  <c r="R282" i="4"/>
  <c r="S282" i="4" s="1"/>
  <c r="AC1176" i="4"/>
  <c r="E1176" i="4" s="1"/>
  <c r="I1176" i="4" s="1"/>
  <c r="Q1176" i="4"/>
  <c r="Z1364" i="4"/>
  <c r="AA1364" i="4" s="1"/>
  <c r="AF1364" i="4"/>
  <c r="AG1364" i="4" s="1"/>
  <c r="R1364" i="4"/>
  <c r="S1364" i="4" s="1"/>
  <c r="AF935" i="4"/>
  <c r="AG935" i="4" s="1"/>
  <c r="R935" i="4"/>
  <c r="S935" i="4" s="1"/>
  <c r="Z935" i="4"/>
  <c r="AA935" i="4" s="1"/>
  <c r="AC1393" i="4"/>
  <c r="E1393" i="4" s="1"/>
  <c r="I1393" i="4" s="1"/>
  <c r="Q1393" i="4"/>
  <c r="Z1478" i="4"/>
  <c r="AA1478" i="4" s="1"/>
  <c r="AF1478" i="4"/>
  <c r="AG1478" i="4" s="1"/>
  <c r="R1478" i="4"/>
  <c r="S1478" i="4" s="1"/>
  <c r="AF1088" i="4"/>
  <c r="AG1088" i="4" s="1"/>
  <c r="R1088" i="4"/>
  <c r="S1088" i="4" s="1"/>
  <c r="AC1405" i="4"/>
  <c r="E1405" i="4" s="1"/>
  <c r="I1405" i="4" s="1"/>
  <c r="Q1405" i="4"/>
  <c r="AF471" i="4"/>
  <c r="AG471" i="4" s="1"/>
  <c r="R471" i="4"/>
  <c r="S471" i="4" s="1"/>
  <c r="AC1279" i="4"/>
  <c r="E1279" i="4" s="1"/>
  <c r="I1279" i="4" s="1"/>
  <c r="Q1279" i="4"/>
  <c r="AC1297" i="4"/>
  <c r="E1297" i="4" s="1"/>
  <c r="I1297" i="4" s="1"/>
  <c r="Q1297" i="4"/>
  <c r="R1936" i="4"/>
  <c r="S1936" i="4" s="1"/>
  <c r="AF1936" i="4"/>
  <c r="AG1936" i="4" s="1"/>
  <c r="AF193" i="4"/>
  <c r="AG193" i="4" s="1"/>
  <c r="AC1225" i="4"/>
  <c r="E1225" i="4" s="1"/>
  <c r="I1225" i="4" s="1"/>
  <c r="Q1225" i="4"/>
  <c r="Z978" i="4"/>
  <c r="AA978" i="4" s="1"/>
  <c r="R1474" i="4"/>
  <c r="S1474" i="4" s="1"/>
  <c r="AF1474" i="4"/>
  <c r="AG1474" i="4" s="1"/>
  <c r="AF837" i="4"/>
  <c r="AG837" i="4" s="1"/>
  <c r="Z837" i="4"/>
  <c r="AA837" i="4" s="1"/>
  <c r="R837" i="4"/>
  <c r="S837" i="4" s="1"/>
  <c r="Z1474" i="4"/>
  <c r="AA1474" i="4" s="1"/>
  <c r="AC1266" i="4"/>
  <c r="E1266" i="4" s="1"/>
  <c r="I1266" i="4" s="1"/>
  <c r="Q1266" i="4"/>
  <c r="Z1348" i="4"/>
  <c r="AA1348" i="4" s="1"/>
  <c r="AF1348" i="4"/>
  <c r="AG1348" i="4" s="1"/>
  <c r="R1348" i="4"/>
  <c r="S1348" i="4" s="1"/>
  <c r="Z428" i="4"/>
  <c r="AA428" i="4" s="1"/>
  <c r="AF428" i="4"/>
  <c r="AG428" i="4" s="1"/>
  <c r="R428" i="4"/>
  <c r="S428" i="4" s="1"/>
  <c r="AC1404" i="4"/>
  <c r="E1404" i="4" s="1"/>
  <c r="I1404" i="4" s="1"/>
  <c r="Q1404" i="4"/>
  <c r="AC1299" i="4"/>
  <c r="E1299" i="4" s="1"/>
  <c r="I1299" i="4" s="1"/>
  <c r="Q1299" i="4"/>
  <c r="AC1160" i="4"/>
  <c r="E1160" i="4" s="1"/>
  <c r="I1160" i="4" s="1"/>
  <c r="Q1160" i="4"/>
  <c r="AC1283" i="4"/>
  <c r="E1283" i="4" s="1"/>
  <c r="I1283" i="4" s="1"/>
  <c r="Q1283" i="4"/>
  <c r="AC1319" i="4"/>
  <c r="E1319" i="4" s="1"/>
  <c r="I1319" i="4" s="1"/>
  <c r="Q1319" i="4"/>
  <c r="Z1097" i="4"/>
  <c r="AA1097" i="4" s="1"/>
  <c r="R1097" i="4"/>
  <c r="S1097" i="4" s="1"/>
  <c r="AF1097" i="4"/>
  <c r="AG1097" i="4" s="1"/>
  <c r="AC1427" i="4"/>
  <c r="E1427" i="4" s="1"/>
  <c r="I1427" i="4" s="1"/>
  <c r="Q1427" i="4"/>
  <c r="AC1170" i="4"/>
  <c r="E1170" i="4" s="1"/>
  <c r="I1170" i="4" s="1"/>
  <c r="Q1170" i="4"/>
  <c r="AC1161" i="4"/>
  <c r="E1161" i="4" s="1"/>
  <c r="I1161" i="4" s="1"/>
  <c r="Q1161" i="4"/>
  <c r="R1134" i="4"/>
  <c r="S1134" i="4" s="1"/>
  <c r="AF1134" i="4"/>
  <c r="AG1134" i="4" s="1"/>
  <c r="AC1368" i="4"/>
  <c r="E1368" i="4" s="1"/>
  <c r="I1368" i="4" s="1"/>
  <c r="Q1368" i="4"/>
  <c r="AC1416" i="4"/>
  <c r="E1416" i="4" s="1"/>
  <c r="I1416" i="4" s="1"/>
  <c r="Q1416" i="4"/>
  <c r="Z445" i="4"/>
  <c r="AA445" i="4" s="1"/>
  <c r="Z973" i="4"/>
  <c r="AA973" i="4" s="1"/>
  <c r="Z1873" i="4"/>
  <c r="AA1873" i="4" s="1"/>
  <c r="Z541" i="4"/>
  <c r="AA541" i="4" s="1"/>
  <c r="Z161" i="4"/>
  <c r="AA161" i="4" s="1"/>
  <c r="AF161" i="4"/>
  <c r="AG161" i="4" s="1"/>
  <c r="R161" i="4"/>
  <c r="S161" i="4" s="1"/>
  <c r="AF1040" i="4"/>
  <c r="AG1040" i="4" s="1"/>
  <c r="R1040" i="4"/>
  <c r="S1040" i="4" s="1"/>
  <c r="AC1252" i="4"/>
  <c r="E1252" i="4" s="1"/>
  <c r="I1252" i="4" s="1"/>
  <c r="Q1252" i="4"/>
  <c r="AC1321" i="4"/>
  <c r="E1321" i="4" s="1"/>
  <c r="I1321" i="4" s="1"/>
  <c r="Q1321" i="4"/>
  <c r="AF1328" i="4"/>
  <c r="AG1328" i="4" s="1"/>
  <c r="R1328" i="4"/>
  <c r="S1328" i="4" s="1"/>
  <c r="AC1211" i="4"/>
  <c r="E1211" i="4" s="1"/>
  <c r="I1211" i="4" s="1"/>
  <c r="Q1211" i="4"/>
  <c r="AC1163" i="4"/>
  <c r="E1163" i="4" s="1"/>
  <c r="I1163" i="4" s="1"/>
  <c r="Q1163" i="4"/>
  <c r="AC1413" i="4"/>
  <c r="E1413" i="4" s="1"/>
  <c r="I1413" i="4" s="1"/>
  <c r="Q1413" i="4"/>
  <c r="AC1221" i="4"/>
  <c r="E1221" i="4" s="1"/>
  <c r="I1221" i="4" s="1"/>
  <c r="Q1221" i="4"/>
  <c r="AC1245" i="4"/>
  <c r="E1245" i="4" s="1"/>
  <c r="I1245" i="4" s="1"/>
  <c r="Q1245" i="4"/>
  <c r="AC1275" i="4"/>
  <c r="E1275" i="4" s="1"/>
  <c r="I1275" i="4" s="1"/>
  <c r="Q1275" i="4"/>
  <c r="AC1360" i="4"/>
  <c r="E1360" i="4" s="1"/>
  <c r="I1360" i="4" s="1"/>
  <c r="Q1360" i="4"/>
  <c r="Z621" i="4"/>
  <c r="AA621" i="4" s="1"/>
  <c r="AF621" i="4"/>
  <c r="AG621" i="4" s="1"/>
  <c r="R621" i="4"/>
  <c r="S621" i="4" s="1"/>
  <c r="Z1114" i="4"/>
  <c r="AA1114" i="4" s="1"/>
  <c r="AF1114" i="4"/>
  <c r="AG1114" i="4" s="1"/>
  <c r="R1114" i="4"/>
  <c r="S1114" i="4" s="1"/>
  <c r="R1661" i="4"/>
  <c r="S1661" i="4" s="1"/>
  <c r="AF1661" i="4"/>
  <c r="AG1661" i="4" s="1"/>
  <c r="Z1661" i="4"/>
  <c r="AA1661" i="4" s="1"/>
  <c r="Z1328" i="4"/>
  <c r="AA1328" i="4" s="1"/>
  <c r="Z1040" i="4"/>
  <c r="AA1040" i="4" s="1"/>
  <c r="AC1226" i="4"/>
  <c r="E1226" i="4" s="1"/>
  <c r="I1226" i="4" s="1"/>
  <c r="Q1226" i="4"/>
  <c r="AC1395" i="4"/>
  <c r="E1395" i="4" s="1"/>
  <c r="I1395" i="4" s="1"/>
  <c r="Q1395" i="4"/>
  <c r="Z1215" i="4"/>
  <c r="AA1215" i="4" s="1"/>
  <c r="Z608" i="4"/>
  <c r="AA608" i="4" s="1"/>
  <c r="AF608" i="4"/>
  <c r="AG608" i="4" s="1"/>
  <c r="R608" i="4"/>
  <c r="S608" i="4" s="1"/>
  <c r="Z1976" i="4"/>
  <c r="AA1976" i="4" s="1"/>
  <c r="R1976" i="4"/>
  <c r="S1976" i="4" s="1"/>
  <c r="AF1976" i="4"/>
  <c r="AG1976" i="4" s="1"/>
  <c r="Z1193" i="4"/>
  <c r="AA1193" i="4" s="1"/>
  <c r="AF1193" i="4"/>
  <c r="AG1193" i="4" s="1"/>
  <c r="R1193" i="4"/>
  <c r="S1193" i="4" s="1"/>
  <c r="AC1187" i="4"/>
  <c r="E1187" i="4" s="1"/>
  <c r="I1187" i="4" s="1"/>
  <c r="Q1187" i="4"/>
  <c r="AC1188" i="4"/>
  <c r="E1188" i="4" s="1"/>
  <c r="I1188" i="4" s="1"/>
  <c r="Q1188" i="4"/>
  <c r="AC1391" i="4"/>
  <c r="E1391" i="4" s="1"/>
  <c r="I1391" i="4" s="1"/>
  <c r="Q1391" i="4"/>
  <c r="Z526" i="4"/>
  <c r="AA526" i="4" s="1"/>
  <c r="AF526" i="4"/>
  <c r="AG526" i="4" s="1"/>
  <c r="R526" i="4"/>
  <c r="S526" i="4" s="1"/>
  <c r="AC1263" i="4"/>
  <c r="E1263" i="4" s="1"/>
  <c r="I1263" i="4" s="1"/>
  <c r="Q1263" i="4"/>
  <c r="Z94" i="4"/>
  <c r="AA94" i="4" s="1"/>
  <c r="AF1861" i="4"/>
  <c r="AG1861" i="4" s="1"/>
  <c r="Z222" i="4"/>
  <c r="AA222" i="4" s="1"/>
  <c r="AF1330" i="4"/>
  <c r="AG1330" i="4" s="1"/>
  <c r="R1330" i="4"/>
  <c r="S1330" i="4" s="1"/>
  <c r="AF533" i="4"/>
  <c r="AG533" i="4" s="1"/>
  <c r="Z533" i="4"/>
  <c r="AA533" i="4" s="1"/>
  <c r="AF1249" i="4"/>
  <c r="AG1249" i="4" s="1"/>
  <c r="R1249" i="4"/>
  <c r="S1249" i="4" s="1"/>
  <c r="AF14" i="4"/>
  <c r="AG14" i="4" s="1"/>
  <c r="R14" i="4"/>
  <c r="S14" i="4" s="1"/>
  <c r="Z14" i="4"/>
  <c r="AA14" i="4" s="1"/>
  <c r="AF1316" i="4"/>
  <c r="AG1316" i="4" s="1"/>
  <c r="R1316" i="4"/>
  <c r="S1316" i="4" s="1"/>
  <c r="Z1316" i="4"/>
  <c r="AA1316" i="4" s="1"/>
  <c r="Z1274" i="4"/>
  <c r="AA1274" i="4" s="1"/>
  <c r="R1274" i="4"/>
  <c r="S1274" i="4" s="1"/>
  <c r="AF1274" i="4"/>
  <c r="AG1274" i="4" s="1"/>
  <c r="R58" i="4"/>
  <c r="S58" i="4" s="1"/>
  <c r="AF58" i="4"/>
  <c r="AG58" i="4" s="1"/>
  <c r="Z1462" i="4"/>
  <c r="AA1462" i="4" s="1"/>
  <c r="R1462" i="4"/>
  <c r="S1462" i="4" s="1"/>
  <c r="AF1462" i="4"/>
  <c r="AG1462" i="4" s="1"/>
  <c r="Z1150" i="4"/>
  <c r="AA1150" i="4" s="1"/>
  <c r="R1150" i="4"/>
  <c r="S1150" i="4" s="1"/>
  <c r="AF1150" i="4"/>
  <c r="AG1150" i="4" s="1"/>
  <c r="Z1237" i="4"/>
  <c r="AA1237" i="4" s="1"/>
  <c r="AF1237" i="4"/>
  <c r="AG1237" i="4" s="1"/>
  <c r="R1237" i="4"/>
  <c r="S1237" i="4" s="1"/>
  <c r="Z623" i="4"/>
  <c r="AA623" i="4" s="1"/>
  <c r="AF623" i="4"/>
  <c r="AG623" i="4" s="1"/>
  <c r="R623" i="4"/>
  <c r="S623" i="4" s="1"/>
  <c r="AF1748" i="4"/>
  <c r="AG1748" i="4" s="1"/>
  <c r="Z1335" i="4"/>
  <c r="AA1335" i="4" s="1"/>
  <c r="R1031" i="4"/>
  <c r="S1031" i="4" s="1"/>
  <c r="Z1031" i="4"/>
  <c r="AA1031" i="4" s="1"/>
  <c r="AF1031" i="4"/>
  <c r="AG1031" i="4" s="1"/>
  <c r="Z277" i="4"/>
  <c r="AA277" i="4" s="1"/>
  <c r="AF277" i="4"/>
  <c r="AG277" i="4" s="1"/>
  <c r="R277" i="4"/>
  <c r="S277" i="4" s="1"/>
  <c r="Z1862" i="4"/>
  <c r="AA1862" i="4" s="1"/>
  <c r="AF1862" i="4"/>
  <c r="AG1862" i="4" s="1"/>
  <c r="R1862" i="4"/>
  <c r="S1862" i="4" s="1"/>
  <c r="Z644" i="4"/>
  <c r="AA644" i="4" s="1"/>
  <c r="Z694" i="4"/>
  <c r="AA694" i="4" s="1"/>
  <c r="Z267" i="4"/>
  <c r="AA267" i="4" s="1"/>
  <c r="Z1801" i="4"/>
  <c r="AA1801" i="4" s="1"/>
  <c r="AF1374" i="4"/>
  <c r="AG1374" i="4" s="1"/>
  <c r="R1556" i="4"/>
  <c r="S1556" i="4" s="1"/>
  <c r="R821" i="4"/>
  <c r="S821" i="4" s="1"/>
  <c r="Z57" i="4"/>
  <c r="AA57" i="4" s="1"/>
  <c r="AF57" i="4"/>
  <c r="AG57" i="4" s="1"/>
  <c r="R57" i="4"/>
  <c r="S57" i="4" s="1"/>
  <c r="R1032" i="4"/>
  <c r="S1032" i="4" s="1"/>
  <c r="AF1032" i="4"/>
  <c r="AG1032" i="4" s="1"/>
  <c r="Z1032" i="4"/>
  <c r="AA1032" i="4" s="1"/>
  <c r="R1111" i="4"/>
  <c r="S1111" i="4" s="1"/>
  <c r="AF1111" i="4"/>
  <c r="AG1111" i="4" s="1"/>
  <c r="AF1310" i="4"/>
  <c r="AG1310" i="4" s="1"/>
  <c r="Z1310" i="4"/>
  <c r="AA1310" i="4" s="1"/>
  <c r="R1310" i="4"/>
  <c r="S1310" i="4" s="1"/>
  <c r="R1153" i="4"/>
  <c r="S1153" i="4" s="1"/>
  <c r="AF1153" i="4"/>
  <c r="AG1153" i="4" s="1"/>
  <c r="R1908" i="4"/>
  <c r="S1908" i="4" s="1"/>
  <c r="Z1908" i="4"/>
  <c r="AA1908" i="4" s="1"/>
  <c r="AF1908" i="4"/>
  <c r="AG1908" i="4" s="1"/>
  <c r="Z1421" i="4"/>
  <c r="AA1421" i="4" s="1"/>
  <c r="R1421" i="4"/>
  <c r="S1421" i="4" s="1"/>
  <c r="R1006" i="4"/>
  <c r="S1006" i="4" s="1"/>
  <c r="AF1006" i="4"/>
  <c r="AG1006" i="4" s="1"/>
  <c r="R887" i="4"/>
  <c r="S887" i="4" s="1"/>
  <c r="Z887" i="4"/>
  <c r="AA887" i="4" s="1"/>
  <c r="AF887" i="4"/>
  <c r="AG887" i="4" s="1"/>
  <c r="R1674" i="4"/>
  <c r="S1674" i="4" s="1"/>
  <c r="AF1674" i="4"/>
  <c r="AG1674" i="4" s="1"/>
  <c r="R768" i="4"/>
  <c r="S768" i="4" s="1"/>
  <c r="AF768" i="4"/>
  <c r="AG768" i="4" s="1"/>
  <c r="Z204" i="4"/>
  <c r="AA204" i="4" s="1"/>
  <c r="AF459" i="4"/>
  <c r="AG459" i="4" s="1"/>
  <c r="R459" i="4"/>
  <c r="S459" i="4" s="1"/>
  <c r="Z904" i="4"/>
  <c r="AA904" i="4" s="1"/>
  <c r="Z989" i="4"/>
  <c r="AA989" i="4" s="1"/>
  <c r="AF989" i="4"/>
  <c r="AG989" i="4" s="1"/>
  <c r="R989" i="4"/>
  <c r="S989" i="4" s="1"/>
  <c r="Z104" i="4"/>
  <c r="AA104" i="4" s="1"/>
  <c r="Z1696" i="4"/>
  <c r="AA1696" i="4" s="1"/>
  <c r="Z1330" i="4"/>
  <c r="AA1330" i="4" s="1"/>
  <c r="Z459" i="4"/>
  <c r="AA459" i="4" s="1"/>
  <c r="Z416" i="4"/>
  <c r="AA416" i="4" s="1"/>
  <c r="AF416" i="4"/>
  <c r="AG416" i="4" s="1"/>
  <c r="R416" i="4"/>
  <c r="S416" i="4" s="1"/>
  <c r="R1332" i="4"/>
  <c r="S1332" i="4" s="1"/>
  <c r="Z1332" i="4"/>
  <c r="AA1332" i="4" s="1"/>
  <c r="AF1332" i="4"/>
  <c r="AG1332" i="4" s="1"/>
  <c r="R893" i="4"/>
  <c r="S893" i="4" s="1"/>
  <c r="AF893" i="4"/>
  <c r="AG893" i="4" s="1"/>
  <c r="Z893" i="4"/>
  <c r="AA893" i="4" s="1"/>
  <c r="Z1355" i="4"/>
  <c r="AA1355" i="4" s="1"/>
  <c r="AF1355" i="4"/>
  <c r="AG1355" i="4" s="1"/>
  <c r="R1355" i="4"/>
  <c r="S1355" i="4" s="1"/>
  <c r="Z181" i="4"/>
  <c r="AA181" i="4" s="1"/>
  <c r="AF181" i="4"/>
  <c r="AG181" i="4" s="1"/>
  <c r="R181" i="4"/>
  <c r="S181" i="4" s="1"/>
  <c r="Z504" i="4"/>
  <c r="AA504" i="4" s="1"/>
  <c r="AF504" i="4"/>
  <c r="AG504" i="4" s="1"/>
  <c r="R504" i="4"/>
  <c r="S504" i="4" s="1"/>
  <c r="AF920" i="4"/>
  <c r="AG920" i="4" s="1"/>
  <c r="R920" i="4"/>
  <c r="S920" i="4" s="1"/>
  <c r="R431" i="4"/>
  <c r="S431" i="4" s="1"/>
  <c r="Z431" i="4"/>
  <c r="AA431" i="4" s="1"/>
  <c r="AF431" i="4"/>
  <c r="AG431" i="4" s="1"/>
  <c r="Z1154" i="4"/>
  <c r="AA1154" i="4" s="1"/>
  <c r="AF1154" i="4"/>
  <c r="AG1154" i="4" s="1"/>
  <c r="R1154" i="4"/>
  <c r="S1154" i="4" s="1"/>
  <c r="AF1231" i="4"/>
  <c r="AG1231" i="4" s="1"/>
  <c r="R1231" i="4"/>
  <c r="S1231" i="4" s="1"/>
  <c r="Z1231" i="4"/>
  <c r="AA1231" i="4" s="1"/>
  <c r="R1317" i="4"/>
  <c r="S1317" i="4" s="1"/>
  <c r="AF1317" i="4"/>
  <c r="AG1317" i="4" s="1"/>
  <c r="Z1317" i="4"/>
  <c r="AA1317" i="4" s="1"/>
  <c r="Z1386" i="4"/>
  <c r="AA1386" i="4" s="1"/>
  <c r="R1386" i="4"/>
  <c r="S1386" i="4" s="1"/>
  <c r="AF1386" i="4"/>
  <c r="AG1386" i="4" s="1"/>
  <c r="Z333" i="4"/>
  <c r="AA333" i="4" s="1"/>
  <c r="R333" i="4"/>
  <c r="S333" i="4" s="1"/>
  <c r="AF333" i="4"/>
  <c r="AG333" i="4" s="1"/>
  <c r="Z759" i="4"/>
  <c r="AA759" i="4" s="1"/>
  <c r="Z1409" i="4"/>
  <c r="AA1409" i="4" s="1"/>
  <c r="AF1409" i="4"/>
  <c r="AG1409" i="4" s="1"/>
  <c r="R1409" i="4"/>
  <c r="S1409" i="4" s="1"/>
  <c r="R1159" i="4"/>
  <c r="S1159" i="4" s="1"/>
  <c r="AF1159" i="4"/>
  <c r="AG1159" i="4" s="1"/>
  <c r="AF1269" i="4"/>
  <c r="AG1269" i="4" s="1"/>
  <c r="R1269" i="4"/>
  <c r="S1269" i="4" s="1"/>
  <c r="AF295" i="4"/>
  <c r="AG295" i="4" s="1"/>
  <c r="R295" i="4"/>
  <c r="S295" i="4" s="1"/>
  <c r="Z295" i="4"/>
  <c r="AA295" i="4" s="1"/>
  <c r="AF902" i="4"/>
  <c r="AG902" i="4" s="1"/>
  <c r="R902" i="4"/>
  <c r="S902" i="4" s="1"/>
  <c r="Z902" i="4"/>
  <c r="AA902" i="4" s="1"/>
  <c r="AF618" i="4"/>
  <c r="AG618" i="4" s="1"/>
  <c r="Z1381" i="4"/>
  <c r="AA1381" i="4" s="1"/>
  <c r="AF531" i="4"/>
  <c r="AG531" i="4" s="1"/>
  <c r="R531" i="4"/>
  <c r="S531" i="4" s="1"/>
  <c r="R854" i="4"/>
  <c r="S854" i="4" s="1"/>
  <c r="AF854" i="4"/>
  <c r="AG854" i="4" s="1"/>
  <c r="AF762" i="4"/>
  <c r="AG762" i="4" s="1"/>
  <c r="Z762" i="4"/>
  <c r="AA762" i="4" s="1"/>
  <c r="R762" i="4"/>
  <c r="S762" i="4" s="1"/>
  <c r="Z1006" i="4"/>
  <c r="AA1006" i="4" s="1"/>
  <c r="Z58" i="4"/>
  <c r="AA58" i="4" s="1"/>
  <c r="Z946" i="4"/>
  <c r="AA946" i="4" s="1"/>
  <c r="AQ29" i="4"/>
  <c r="R514" i="4"/>
  <c r="S514" i="4" s="1"/>
  <c r="AF821" i="4"/>
  <c r="AG821" i="4" s="1"/>
  <c r="R498" i="4"/>
  <c r="S498" i="4" s="1"/>
  <c r="AF498" i="4"/>
  <c r="AG498" i="4" s="1"/>
  <c r="Z498" i="4"/>
  <c r="AA498" i="4" s="1"/>
  <c r="Z875" i="4"/>
  <c r="AA875" i="4" s="1"/>
  <c r="AF875" i="4"/>
  <c r="AG875" i="4" s="1"/>
  <c r="R875" i="4"/>
  <c r="S875" i="4" s="1"/>
  <c r="AF1508" i="4"/>
  <c r="AG1508" i="4" s="1"/>
  <c r="R1584" i="4"/>
  <c r="S1584" i="4" s="1"/>
  <c r="AF1584" i="4"/>
  <c r="AG1584" i="4" s="1"/>
  <c r="Z1584" i="4"/>
  <c r="AA1584" i="4" s="1"/>
  <c r="Z1117" i="4"/>
  <c r="AA1117" i="4" s="1"/>
  <c r="AF1117" i="4"/>
  <c r="AG1117" i="4" s="1"/>
  <c r="R1117" i="4"/>
  <c r="S1117" i="4" s="1"/>
  <c r="R1055" i="4"/>
  <c r="S1055" i="4" s="1"/>
  <c r="Z1055" i="4"/>
  <c r="AA1055" i="4" s="1"/>
  <c r="AF1055" i="4"/>
  <c r="AG1055" i="4" s="1"/>
  <c r="Z1111" i="4"/>
  <c r="AA1111" i="4" s="1"/>
  <c r="R1174" i="4"/>
  <c r="S1174" i="4" s="1"/>
  <c r="AF1174" i="4"/>
  <c r="AG1174" i="4" s="1"/>
  <c r="AF1182" i="4"/>
  <c r="AG1182" i="4" s="1"/>
  <c r="R1182" i="4"/>
  <c r="S1182" i="4" s="1"/>
  <c r="Z1249" i="4"/>
  <c r="AA1249" i="4" s="1"/>
  <c r="Z1665" i="4"/>
  <c r="AA1665" i="4" s="1"/>
  <c r="R1665" i="4"/>
  <c r="S1665" i="4" s="1"/>
  <c r="AF1665" i="4"/>
  <c r="AG1665" i="4" s="1"/>
  <c r="AF737" i="4"/>
  <c r="AG737" i="4" s="1"/>
  <c r="Z737" i="4"/>
  <c r="AA737" i="4" s="1"/>
  <c r="R737" i="4"/>
  <c r="S737" i="4" s="1"/>
  <c r="Z283" i="4"/>
  <c r="AA283" i="4" s="1"/>
  <c r="R283" i="4"/>
  <c r="S283" i="4" s="1"/>
  <c r="AF283" i="4"/>
  <c r="AG283" i="4" s="1"/>
  <c r="AF31" i="4"/>
  <c r="AG31" i="4" s="1"/>
  <c r="R31" i="4"/>
  <c r="S31" i="4" s="1"/>
  <c r="Z1863" i="4"/>
  <c r="AA1863" i="4" s="1"/>
  <c r="AF1863" i="4"/>
  <c r="AG1863" i="4" s="1"/>
  <c r="R1863" i="4"/>
  <c r="S1863" i="4" s="1"/>
  <c r="Z1946" i="4"/>
  <c r="AA1946" i="4" s="1"/>
  <c r="AF1946" i="4"/>
  <c r="AG1946" i="4" s="1"/>
  <c r="AF775" i="4"/>
  <c r="AG775" i="4" s="1"/>
  <c r="Z775" i="4"/>
  <c r="AA775" i="4" s="1"/>
  <c r="R775" i="4"/>
  <c r="S775" i="4" s="1"/>
  <c r="Z977" i="4"/>
  <c r="AA977" i="4" s="1"/>
  <c r="AF650" i="4"/>
  <c r="AG650" i="4" s="1"/>
  <c r="R650" i="4"/>
  <c r="S650" i="4" s="1"/>
  <c r="AF1681" i="4"/>
  <c r="AG1681" i="4" s="1"/>
  <c r="R1681" i="4"/>
  <c r="S1681" i="4" s="1"/>
  <c r="Z1681" i="4"/>
  <c r="AA1681" i="4" s="1"/>
  <c r="AF678" i="4"/>
  <c r="AG678" i="4" s="1"/>
  <c r="R678" i="4"/>
  <c r="S678" i="4" s="1"/>
  <c r="Z939" i="4"/>
  <c r="AA939" i="4" s="1"/>
  <c r="AF939" i="4"/>
  <c r="AG939" i="4" s="1"/>
  <c r="R939" i="4"/>
  <c r="S939" i="4" s="1"/>
  <c r="R1606" i="4"/>
  <c r="S1606" i="4" s="1"/>
  <c r="R1497" i="4"/>
  <c r="S1497" i="4" s="1"/>
  <c r="AF1497" i="4"/>
  <c r="AG1497" i="4" s="1"/>
  <c r="Z948" i="4"/>
  <c r="AA948" i="4" s="1"/>
  <c r="R533" i="4"/>
  <c r="S533" i="4" s="1"/>
  <c r="AF1382" i="4"/>
  <c r="AG1382" i="4" s="1"/>
  <c r="R1382" i="4"/>
  <c r="S1382" i="4" s="1"/>
  <c r="Z1382" i="4"/>
  <c r="AA1382" i="4" s="1"/>
  <c r="R1524" i="4"/>
  <c r="S1524" i="4" s="1"/>
  <c r="AF1524" i="4"/>
  <c r="AG1524" i="4" s="1"/>
  <c r="R1472" i="4"/>
  <c r="S1472" i="4" s="1"/>
  <c r="AF1472" i="4"/>
  <c r="AG1472" i="4" s="1"/>
  <c r="Z1472" i="4"/>
  <c r="AA1472" i="4" s="1"/>
  <c r="R724" i="4"/>
  <c r="S724" i="4" s="1"/>
  <c r="AF724" i="4"/>
  <c r="AG724" i="4" s="1"/>
  <c r="AF508" i="4"/>
  <c r="AG508" i="4" s="1"/>
  <c r="Z508" i="4"/>
  <c r="AA508" i="4" s="1"/>
  <c r="R508" i="4"/>
  <c r="S508" i="4" s="1"/>
  <c r="Z724" i="4"/>
  <c r="AA724" i="4" s="1"/>
  <c r="Z1806" i="4"/>
  <c r="AA1806" i="4" s="1"/>
  <c r="Z473" i="4"/>
  <c r="AA473" i="4" s="1"/>
  <c r="Z1286" i="4"/>
  <c r="AA1286" i="4" s="1"/>
  <c r="Z1323" i="4"/>
  <c r="AA1323" i="4" s="1"/>
  <c r="Z1017" i="4"/>
  <c r="AA1017" i="4" s="1"/>
  <c r="Z1534" i="4"/>
  <c r="AA1534" i="4" s="1"/>
  <c r="AF1722" i="4"/>
  <c r="AG1722" i="4" s="1"/>
  <c r="Z1722" i="4"/>
  <c r="AA1722" i="4" s="1"/>
  <c r="R1722" i="4"/>
  <c r="S1722" i="4" s="1"/>
  <c r="AF1652" i="4"/>
  <c r="AG1652" i="4" s="1"/>
  <c r="Z1652" i="4"/>
  <c r="AA1652" i="4" s="1"/>
  <c r="R1652" i="4"/>
  <c r="S1652" i="4" s="1"/>
  <c r="Z718" i="4"/>
  <c r="AA718" i="4" s="1"/>
  <c r="AF718" i="4"/>
  <c r="AG718" i="4" s="1"/>
  <c r="R718" i="4"/>
  <c r="S718" i="4" s="1"/>
  <c r="Z1829" i="4"/>
  <c r="AA1829" i="4" s="1"/>
  <c r="AF1829" i="4"/>
  <c r="AG1829" i="4" s="1"/>
  <c r="R1829" i="4"/>
  <c r="S1829" i="4" s="1"/>
  <c r="Z822" i="4"/>
  <c r="AA822" i="4" s="1"/>
  <c r="AF470" i="4"/>
  <c r="AG470" i="4" s="1"/>
  <c r="R470" i="4"/>
  <c r="S470" i="4" s="1"/>
  <c r="AF1217" i="4"/>
  <c r="AG1217" i="4" s="1"/>
  <c r="R1217" i="4"/>
  <c r="S1217" i="4" s="1"/>
  <c r="Z611" i="4"/>
  <c r="AA611" i="4" s="1"/>
  <c r="Z123" i="4"/>
  <c r="AA123" i="4" s="1"/>
  <c r="Z1159" i="4"/>
  <c r="AA1159" i="4" s="1"/>
  <c r="AF467" i="4"/>
  <c r="AG467" i="4" s="1"/>
  <c r="Z467" i="4"/>
  <c r="AA467" i="4" s="1"/>
  <c r="R467" i="4"/>
  <c r="S467" i="4" s="1"/>
  <c r="Z252" i="4"/>
  <c r="AA252" i="4" s="1"/>
  <c r="AF252" i="4"/>
  <c r="AG252" i="4" s="1"/>
  <c r="R252" i="4"/>
  <c r="S252" i="4" s="1"/>
  <c r="AF507" i="4"/>
  <c r="AG507" i="4" s="1"/>
  <c r="R507" i="4"/>
  <c r="S507" i="4" s="1"/>
  <c r="R1035" i="4"/>
  <c r="S1035" i="4" s="1"/>
  <c r="AF1035" i="4"/>
  <c r="AG1035" i="4" s="1"/>
  <c r="Z1489" i="4"/>
  <c r="AA1489" i="4" s="1"/>
  <c r="R1489" i="4"/>
  <c r="S1489" i="4" s="1"/>
  <c r="AF1489" i="4"/>
  <c r="AG1489" i="4" s="1"/>
  <c r="R731" i="4"/>
  <c r="S731" i="4" s="1"/>
  <c r="R1525" i="4"/>
  <c r="S1525" i="4" s="1"/>
  <c r="AF1525" i="4"/>
  <c r="AG1525" i="4" s="1"/>
  <c r="Z1525" i="4"/>
  <c r="AA1525" i="4" s="1"/>
  <c r="Z1410" i="4"/>
  <c r="AA1410" i="4" s="1"/>
  <c r="R1410" i="4"/>
  <c r="S1410" i="4" s="1"/>
  <c r="AF1410" i="4"/>
  <c r="AG1410" i="4" s="1"/>
  <c r="Z921" i="4"/>
  <c r="AA921" i="4" s="1"/>
  <c r="R921" i="4"/>
  <c r="S921" i="4" s="1"/>
  <c r="AF921" i="4"/>
  <c r="AG921" i="4" s="1"/>
  <c r="R1067" i="4"/>
  <c r="S1067" i="4" s="1"/>
  <c r="Z1067" i="4"/>
  <c r="AA1067" i="4" s="1"/>
  <c r="AF1067" i="4"/>
  <c r="AG1067" i="4" s="1"/>
  <c r="Z872" i="4"/>
  <c r="AA872" i="4" s="1"/>
  <c r="AF872" i="4"/>
  <c r="AG872" i="4" s="1"/>
  <c r="R872" i="4"/>
  <c r="S872" i="4" s="1"/>
  <c r="AF941" i="4"/>
  <c r="AG941" i="4" s="1"/>
  <c r="R941" i="4"/>
  <c r="S941" i="4" s="1"/>
  <c r="Z941" i="4"/>
  <c r="AA941" i="4" s="1"/>
  <c r="Z157" i="4"/>
  <c r="AA157" i="4" s="1"/>
  <c r="AF869" i="4"/>
  <c r="AG869" i="4" s="1"/>
  <c r="R869" i="4"/>
  <c r="S869" i="4" s="1"/>
  <c r="AF1519" i="4"/>
  <c r="AG1519" i="4" s="1"/>
  <c r="R1519" i="4"/>
  <c r="S1519" i="4" s="1"/>
  <c r="R64" i="4"/>
  <c r="S64" i="4" s="1"/>
  <c r="AF64" i="4"/>
  <c r="AG64" i="4" s="1"/>
  <c r="Z1686" i="4"/>
  <c r="AA1686" i="4" s="1"/>
  <c r="Z1578" i="4"/>
  <c r="AA1578" i="4" s="1"/>
  <c r="Z1065" i="4"/>
  <c r="AA1065" i="4" s="1"/>
  <c r="R1065" i="4"/>
  <c r="S1065" i="4" s="1"/>
  <c r="AF1065" i="4"/>
  <c r="AG1065" i="4" s="1"/>
  <c r="Z1174" i="4"/>
  <c r="AA1174" i="4" s="1"/>
  <c r="Z1281" i="4"/>
  <c r="AA1281" i="4" s="1"/>
  <c r="Z59" i="4"/>
  <c r="AA59" i="4" s="1"/>
  <c r="R59" i="4"/>
  <c r="S59" i="4" s="1"/>
  <c r="AF59" i="4"/>
  <c r="AG59" i="4" s="1"/>
  <c r="R201" i="4"/>
  <c r="S201" i="4" s="1"/>
  <c r="AF201" i="4"/>
  <c r="AG201" i="4" s="1"/>
  <c r="Z680" i="4"/>
  <c r="AA680" i="4" s="1"/>
  <c r="R680" i="4"/>
  <c r="S680" i="4" s="1"/>
  <c r="AF680" i="4"/>
  <c r="AG680" i="4" s="1"/>
  <c r="Z531" i="4"/>
  <c r="AA531" i="4" s="1"/>
  <c r="Z567" i="4"/>
  <c r="AA567" i="4" s="1"/>
  <c r="Z920" i="4"/>
  <c r="AA920" i="4" s="1"/>
  <c r="Z1327" i="4"/>
  <c r="AA1327" i="4" s="1"/>
  <c r="Z1497" i="4"/>
  <c r="AA1497" i="4" s="1"/>
  <c r="R1734" i="4"/>
  <c r="S1734" i="4" s="1"/>
  <c r="AF1734" i="4"/>
  <c r="AG1734" i="4" s="1"/>
  <c r="AF1633" i="4"/>
  <c r="AG1633" i="4" s="1"/>
  <c r="R1633" i="4"/>
  <c r="S1633" i="4" s="1"/>
  <c r="R1818" i="4"/>
  <c r="S1818" i="4" s="1"/>
  <c r="AF1818" i="4"/>
  <c r="AG1818" i="4" s="1"/>
  <c r="Z1818" i="4"/>
  <c r="AA1818" i="4" s="1"/>
  <c r="Z1345" i="4"/>
  <c r="AA1345" i="4" s="1"/>
  <c r="AF1345" i="4"/>
  <c r="AG1345" i="4" s="1"/>
  <c r="R1345" i="4"/>
  <c r="S1345" i="4" s="1"/>
  <c r="Z1322" i="4"/>
  <c r="AA1322" i="4" s="1"/>
  <c r="R1322" i="4"/>
  <c r="S1322" i="4" s="1"/>
  <c r="AF1322" i="4"/>
  <c r="AG1322" i="4" s="1"/>
  <c r="R1529" i="4"/>
  <c r="S1529" i="4" s="1"/>
  <c r="Z1529" i="4"/>
  <c r="AA1529" i="4" s="1"/>
  <c r="AF1529" i="4"/>
  <c r="AG1529" i="4" s="1"/>
  <c r="AF136" i="4"/>
  <c r="AG136" i="4" s="1"/>
  <c r="R1106" i="4"/>
  <c r="S1106" i="4" s="1"/>
  <c r="Z1106" i="4"/>
  <c r="AA1106" i="4" s="1"/>
  <c r="AF1106" i="4"/>
  <c r="AG1106" i="4" s="1"/>
  <c r="Z365" i="4"/>
  <c r="AA365" i="4" s="1"/>
  <c r="Z1633" i="4"/>
  <c r="AA1633" i="4" s="1"/>
  <c r="Z1182" i="4"/>
  <c r="AA1182" i="4" s="1"/>
  <c r="AF1493" i="4"/>
  <c r="AG1493" i="4" s="1"/>
  <c r="Z980" i="4"/>
  <c r="AA980" i="4" s="1"/>
  <c r="AF483" i="4"/>
  <c r="AG483" i="4" s="1"/>
  <c r="R483" i="4"/>
  <c r="S483" i="4" s="1"/>
  <c r="Z148" i="4"/>
  <c r="AA148" i="4" s="1"/>
  <c r="AF148" i="4"/>
  <c r="AG148" i="4" s="1"/>
  <c r="R148" i="4"/>
  <c r="S148" i="4" s="1"/>
  <c r="Z1269" i="4"/>
  <c r="AA1269" i="4" s="1"/>
  <c r="Z248" i="4"/>
  <c r="AA248" i="4" s="1"/>
  <c r="Z27" i="4"/>
  <c r="AA27" i="4" s="1"/>
  <c r="AF27" i="4"/>
  <c r="AG27" i="4" s="1"/>
  <c r="R27" i="4"/>
  <c r="S27" i="4" s="1"/>
  <c r="R457" i="4"/>
  <c r="S457" i="4" s="1"/>
  <c r="AF457" i="4"/>
  <c r="AG457" i="4" s="1"/>
  <c r="Z31" i="4"/>
  <c r="AA31" i="4" s="1"/>
  <c r="Z650" i="4"/>
  <c r="AA650" i="4" s="1"/>
  <c r="Z1153" i="4"/>
  <c r="AA1153" i="4" s="1"/>
  <c r="E8" i="4"/>
  <c r="I8" i="4" s="1"/>
  <c r="E507" i="4"/>
  <c r="I507" i="4" s="1"/>
  <c r="E227" i="4"/>
  <c r="I227" i="4" s="1"/>
  <c r="E1059" i="4"/>
  <c r="I1059" i="4" s="1"/>
  <c r="E339" i="4"/>
  <c r="I339" i="4" s="1"/>
  <c r="E1234" i="4"/>
  <c r="I1234" i="4" s="1"/>
  <c r="E409" i="4"/>
  <c r="I409" i="4" s="1"/>
  <c r="E636" i="4"/>
  <c r="I636" i="4" s="1"/>
  <c r="E1828" i="4"/>
  <c r="I1828" i="4" s="1"/>
  <c r="E385" i="4"/>
  <c r="I385" i="4" s="1"/>
  <c r="E4" i="4"/>
  <c r="I4" i="4" s="1"/>
  <c r="E1640" i="4"/>
  <c r="I1640" i="4" s="1"/>
  <c r="E336" i="4"/>
  <c r="I336" i="4" s="1"/>
  <c r="E830" i="4"/>
  <c r="I830" i="4" s="1"/>
  <c r="E386" i="4"/>
  <c r="I386" i="4" s="1"/>
  <c r="E433" i="4"/>
  <c r="I433" i="4" s="1"/>
  <c r="E843" i="4"/>
  <c r="I843" i="4" s="1"/>
  <c r="E335" i="4"/>
  <c r="I335" i="4" s="1"/>
  <c r="E895" i="4"/>
  <c r="I895" i="4" s="1"/>
  <c r="E1704" i="4"/>
  <c r="I1704" i="4" s="1"/>
  <c r="E649" i="4"/>
  <c r="I649" i="4" s="1"/>
  <c r="E1333" i="4"/>
  <c r="I1333" i="4" s="1"/>
  <c r="E1612" i="4"/>
  <c r="I1612" i="4" s="1"/>
  <c r="E692" i="4"/>
  <c r="I692" i="4" s="1"/>
  <c r="E1981" i="4"/>
  <c r="I1981" i="4" s="1"/>
  <c r="E1246" i="4"/>
  <c r="I1246" i="4" s="1"/>
  <c r="E1278" i="4"/>
  <c r="I1278" i="4" s="1"/>
  <c r="E660" i="4"/>
  <c r="I660" i="4" s="1"/>
  <c r="E417" i="4"/>
  <c r="I417" i="4" s="1"/>
  <c r="E297" i="4"/>
  <c r="I297" i="4" s="1"/>
  <c r="E540" i="4"/>
  <c r="I540" i="4" s="1"/>
  <c r="E1721" i="4"/>
  <c r="I1721" i="4" s="1"/>
  <c r="E328" i="4"/>
  <c r="I328" i="4" s="1"/>
  <c r="E1860" i="4"/>
  <c r="I1860" i="4" s="1"/>
  <c r="E778" i="4"/>
  <c r="I778" i="4" s="1"/>
  <c r="E1230" i="4"/>
  <c r="I1230" i="4" s="1"/>
  <c r="E1902" i="4"/>
  <c r="I1902" i="4" s="1"/>
  <c r="E1729" i="4"/>
  <c r="I1729" i="4" s="1"/>
  <c r="E172" i="4"/>
  <c r="I172" i="4" s="1"/>
  <c r="E877" i="4"/>
  <c r="I877" i="4" s="1"/>
  <c r="E1598" i="4"/>
  <c r="I1598" i="4" s="1"/>
  <c r="E1304" i="4"/>
  <c r="I1304" i="4" s="1"/>
  <c r="E587" i="4"/>
  <c r="I587" i="4" s="1"/>
  <c r="E467" i="4"/>
  <c r="I467" i="4" s="1"/>
  <c r="E696" i="4"/>
  <c r="I696" i="4" s="1"/>
  <c r="E754" i="4"/>
  <c r="I754" i="4" s="1"/>
  <c r="E188" i="4"/>
  <c r="I188" i="4" s="1"/>
  <c r="E523" i="4"/>
  <c r="I523" i="4" s="1"/>
  <c r="E320" i="4"/>
  <c r="I320" i="4" s="1"/>
  <c r="E883" i="4"/>
  <c r="I883" i="4" s="1"/>
  <c r="E1965" i="4"/>
  <c r="I1965" i="4" s="1"/>
  <c r="E132" i="4"/>
  <c r="I132" i="4" s="1"/>
  <c r="E853" i="4"/>
  <c r="I853" i="4" s="1"/>
  <c r="E1357" i="4"/>
  <c r="I1357" i="4" s="1"/>
  <c r="E1974" i="4"/>
  <c r="I1974" i="4" s="1"/>
  <c r="E1688" i="4"/>
  <c r="I1688" i="4" s="1"/>
  <c r="E401" i="4"/>
  <c r="I401" i="4" s="1"/>
  <c r="E403" i="4"/>
  <c r="I403" i="4" s="1"/>
  <c r="E1726" i="4"/>
  <c r="I1726" i="4" s="1"/>
  <c r="E1655" i="4"/>
  <c r="I1655" i="4" s="1"/>
  <c r="E288" i="4"/>
  <c r="I288" i="4" s="1"/>
  <c r="E786" i="4"/>
  <c r="I786" i="4" s="1"/>
  <c r="E1449" i="4"/>
  <c r="I1449" i="4" s="1"/>
  <c r="E425" i="4"/>
  <c r="I425" i="4" s="1"/>
  <c r="E829" i="4"/>
  <c r="I829" i="4" s="1"/>
  <c r="E601" i="4"/>
  <c r="I601" i="4" s="1"/>
  <c r="E678" i="4"/>
  <c r="I678" i="4" s="1"/>
  <c r="E1672" i="4"/>
  <c r="I1672" i="4" s="1"/>
  <c r="E1005" i="4"/>
  <c r="I1005" i="4" s="1"/>
  <c r="E1656" i="4"/>
  <c r="I1656" i="4" s="1"/>
  <c r="E224" i="4"/>
  <c r="I224" i="4" s="1"/>
  <c r="E1281" i="4"/>
  <c r="I1281" i="4" s="1"/>
  <c r="E1750" i="4"/>
  <c r="I1750" i="4" s="1"/>
  <c r="E603" i="4"/>
  <c r="I603" i="4" s="1"/>
  <c r="AN29" i="4"/>
  <c r="AO29" i="4" s="1"/>
  <c r="AP29" i="4" s="1"/>
  <c r="AF9" i="4"/>
  <c r="AG9" i="4" s="1"/>
  <c r="R9" i="4"/>
  <c r="S9" i="4" s="1"/>
  <c r="AF8" i="4"/>
  <c r="AG8" i="4" s="1"/>
  <c r="R8" i="4"/>
  <c r="S8" i="4" s="1"/>
  <c r="Z399" i="4" l="1"/>
  <c r="AA399" i="4" s="1"/>
  <c r="R368" i="4"/>
  <c r="S368" i="4" s="1"/>
  <c r="R399" i="4"/>
  <c r="S399" i="4" s="1"/>
  <c r="AF731" i="4"/>
  <c r="AG731" i="4" s="1"/>
  <c r="Z193" i="4"/>
  <c r="AA193" i="4" s="1"/>
  <c r="AF147" i="4"/>
  <c r="AG147" i="4" s="1"/>
  <c r="AF1435" i="4"/>
  <c r="AG1435" i="4" s="1"/>
  <c r="R829" i="4"/>
  <c r="S829" i="4" s="1"/>
  <c r="AF760" i="4"/>
  <c r="AG760" i="4" s="1"/>
  <c r="R1680" i="4"/>
  <c r="S1680" i="4" s="1"/>
  <c r="Z1573" i="4"/>
  <c r="AA1573" i="4" s="1"/>
  <c r="R1790" i="4"/>
  <c r="S1790" i="4" s="1"/>
  <c r="Z1895" i="4"/>
  <c r="AA1895" i="4" s="1"/>
  <c r="AF1680" i="4"/>
  <c r="AG1680" i="4" s="1"/>
  <c r="Z1488" i="4"/>
  <c r="AA1488" i="4" s="1"/>
  <c r="R1670" i="4"/>
  <c r="S1670" i="4" s="1"/>
  <c r="R1895" i="4"/>
  <c r="S1895" i="4" s="1"/>
  <c r="AF1670" i="4"/>
  <c r="AG1670" i="4" s="1"/>
  <c r="R1740" i="4"/>
  <c r="S1740" i="4" s="1"/>
  <c r="R82" i="4"/>
  <c r="S82" i="4" s="1"/>
  <c r="R147" i="4"/>
  <c r="S147" i="4" s="1"/>
  <c r="AF1488" i="4"/>
  <c r="AG1488" i="4" s="1"/>
  <c r="AF82" i="4"/>
  <c r="AG82" i="4" s="1"/>
  <c r="R1435" i="4"/>
  <c r="S1435" i="4" s="1"/>
  <c r="R1974" i="4"/>
  <c r="S1974" i="4" s="1"/>
  <c r="R1340" i="4"/>
  <c r="S1340" i="4" s="1"/>
  <c r="Z1974" i="4"/>
  <c r="AA1974" i="4" s="1"/>
  <c r="R1996" i="4"/>
  <c r="S1996" i="4" s="1"/>
  <c r="R458" i="4"/>
  <c r="S458" i="4" s="1"/>
  <c r="AF1627" i="4"/>
  <c r="AG1627" i="4" s="1"/>
  <c r="Z879" i="4"/>
  <c r="AA879" i="4" s="1"/>
  <c r="R1795" i="4"/>
  <c r="S1795" i="4" s="1"/>
  <c r="AF1370" i="4"/>
  <c r="AG1370" i="4" s="1"/>
  <c r="AF70" i="4"/>
  <c r="AG70" i="4" s="1"/>
  <c r="AF458" i="4"/>
  <c r="AG458" i="4" s="1"/>
  <c r="R142" i="4"/>
  <c r="S142" i="4" s="1"/>
  <c r="AF1572" i="4"/>
  <c r="AG1572" i="4" s="1"/>
  <c r="AF1500" i="4"/>
  <c r="AG1500" i="4" s="1"/>
  <c r="AF223" i="4"/>
  <c r="AG223" i="4" s="1"/>
  <c r="AF415" i="4"/>
  <c r="AG415" i="4" s="1"/>
  <c r="Z1627" i="4"/>
  <c r="AA1627" i="4" s="1"/>
  <c r="AF359" i="4"/>
  <c r="AG359" i="4" s="1"/>
  <c r="AF122" i="4"/>
  <c r="AG122" i="4" s="1"/>
  <c r="R1572" i="4"/>
  <c r="S1572" i="4" s="1"/>
  <c r="AF1795" i="4"/>
  <c r="AG1795" i="4" s="1"/>
  <c r="R1912" i="4"/>
  <c r="S1912" i="4" s="1"/>
  <c r="Z1500" i="4"/>
  <c r="AA1500" i="4" s="1"/>
  <c r="R223" i="4"/>
  <c r="S223" i="4" s="1"/>
  <c r="R220" i="4"/>
  <c r="S220" i="4" s="1"/>
  <c r="AF1366" i="4"/>
  <c r="AG1366" i="4" s="1"/>
  <c r="Z1912" i="4"/>
  <c r="AA1912" i="4" s="1"/>
  <c r="Z1508" i="4"/>
  <c r="AA1508" i="4" s="1"/>
  <c r="Z220" i="4"/>
  <c r="AA220" i="4" s="1"/>
  <c r="R1366" i="4"/>
  <c r="S1366" i="4" s="1"/>
  <c r="Z1443" i="4"/>
  <c r="AA1443" i="4" s="1"/>
  <c r="R288" i="4"/>
  <c r="S288" i="4" s="1"/>
  <c r="AF1743" i="4"/>
  <c r="AG1743" i="4" s="1"/>
  <c r="Z1743" i="4"/>
  <c r="AA1743" i="4" s="1"/>
  <c r="Z1596" i="4"/>
  <c r="AA1596" i="4" s="1"/>
  <c r="Z1842" i="4"/>
  <c r="AA1842" i="4" s="1"/>
  <c r="Z134" i="4"/>
  <c r="AA134" i="4" s="1"/>
  <c r="Z133" i="4"/>
  <c r="AA133" i="4" s="1"/>
  <c r="AF1717" i="4"/>
  <c r="AG1717" i="4" s="1"/>
  <c r="AF1787" i="4"/>
  <c r="AG1787" i="4" s="1"/>
  <c r="AF117" i="4"/>
  <c r="AG117" i="4" s="1"/>
  <c r="R1833" i="4"/>
  <c r="S1833" i="4" s="1"/>
  <c r="R1528" i="4"/>
  <c r="S1528" i="4" s="1"/>
  <c r="R1596" i="4"/>
  <c r="S1596" i="4" s="1"/>
  <c r="R114" i="4"/>
  <c r="S114" i="4" s="1"/>
  <c r="R862" i="4"/>
  <c r="S862" i="4" s="1"/>
  <c r="R1787" i="4"/>
  <c r="S1787" i="4" s="1"/>
  <c r="AF1664" i="4"/>
  <c r="AG1664" i="4" s="1"/>
  <c r="Z62" i="4"/>
  <c r="AA62" i="4" s="1"/>
  <c r="Z1515" i="4"/>
  <c r="AA1515" i="4" s="1"/>
  <c r="AF862" i="4"/>
  <c r="AG862" i="4" s="1"/>
  <c r="R380" i="4"/>
  <c r="S380" i="4" s="1"/>
  <c r="R1664" i="4"/>
  <c r="S1664" i="4" s="1"/>
  <c r="AF1526" i="4"/>
  <c r="AG1526" i="4" s="1"/>
  <c r="AF1876" i="4"/>
  <c r="AG1876" i="4" s="1"/>
  <c r="Z402" i="4"/>
  <c r="AA402" i="4" s="1"/>
  <c r="R1876" i="4"/>
  <c r="S1876" i="4" s="1"/>
  <c r="Z1432" i="4"/>
  <c r="AA1432" i="4" s="1"/>
  <c r="Z1609" i="4"/>
  <c r="AA1609" i="4" s="1"/>
  <c r="R117" i="4"/>
  <c r="S117" i="4" s="1"/>
  <c r="AF1833" i="4"/>
  <c r="AG1833" i="4" s="1"/>
  <c r="R1717" i="4"/>
  <c r="S1717" i="4" s="1"/>
  <c r="R1526" i="4"/>
  <c r="S1526" i="4" s="1"/>
  <c r="Z798" i="4"/>
  <c r="AA798" i="4" s="1"/>
  <c r="AF49" i="4"/>
  <c r="AG49" i="4" s="1"/>
  <c r="R358" i="4"/>
  <c r="S358" i="4" s="1"/>
  <c r="AF1511" i="4"/>
  <c r="AG1511" i="4" s="1"/>
  <c r="R244" i="4"/>
  <c r="S244" i="4" s="1"/>
  <c r="R883" i="4"/>
  <c r="S883" i="4" s="1"/>
  <c r="AF358" i="4"/>
  <c r="AG358" i="4" s="1"/>
  <c r="R302" i="4"/>
  <c r="S302" i="4" s="1"/>
  <c r="AF244" i="4"/>
  <c r="AG244" i="4" s="1"/>
  <c r="AF883" i="4"/>
  <c r="AG883" i="4" s="1"/>
  <c r="AF1835" i="4"/>
  <c r="AG1835" i="4" s="1"/>
  <c r="R1511" i="4"/>
  <c r="S1511" i="4" s="1"/>
  <c r="R132" i="4"/>
  <c r="S132" i="4" s="1"/>
  <c r="Z136" i="4"/>
  <c r="AA136" i="4" s="1"/>
  <c r="R1609" i="4"/>
  <c r="S1609" i="4" s="1"/>
  <c r="R112" i="4"/>
  <c r="S112" i="4" s="1"/>
  <c r="AF302" i="4"/>
  <c r="AG302" i="4" s="1"/>
  <c r="R1835" i="4"/>
  <c r="S1835" i="4" s="1"/>
  <c r="Z1626" i="4"/>
  <c r="AA1626" i="4" s="1"/>
  <c r="AF132" i="4"/>
  <c r="AG132" i="4" s="1"/>
  <c r="AF829" i="4"/>
  <c r="AG829" i="4" s="1"/>
  <c r="Z114" i="4"/>
  <c r="AA114" i="4" s="1"/>
  <c r="Z1748" i="4"/>
  <c r="AA1748" i="4" s="1"/>
  <c r="Z1208" i="4"/>
  <c r="AA1208" i="4" s="1"/>
  <c r="AF1790" i="4"/>
  <c r="AG1790" i="4" s="1"/>
  <c r="Z75" i="4"/>
  <c r="AA75" i="4" s="1"/>
  <c r="R402" i="4"/>
  <c r="S402" i="4" s="1"/>
  <c r="Z1189" i="4"/>
  <c r="AA1189" i="4" s="1"/>
  <c r="Z1210" i="4"/>
  <c r="AA1210" i="4" s="1"/>
  <c r="Z159" i="4"/>
  <c r="AA159" i="4" s="1"/>
  <c r="R1887" i="4"/>
  <c r="S1887" i="4" s="1"/>
  <c r="Z410" i="4"/>
  <c r="AA410" i="4" s="1"/>
  <c r="Z1887" i="4"/>
  <c r="AA1887" i="4" s="1"/>
  <c r="Z152" i="4"/>
  <c r="AA152" i="4" s="1"/>
  <c r="AF165" i="4"/>
  <c r="AG165" i="4" s="1"/>
  <c r="R1780" i="4"/>
  <c r="S1780" i="4" s="1"/>
  <c r="AF1780" i="4"/>
  <c r="AG1780" i="4" s="1"/>
  <c r="AF1443" i="4"/>
  <c r="AG1443" i="4" s="1"/>
  <c r="R1682" i="4"/>
  <c r="S1682" i="4" s="1"/>
  <c r="Z217" i="4"/>
  <c r="AA217" i="4" s="1"/>
  <c r="Z1606" i="4"/>
  <c r="AA1606" i="4" s="1"/>
  <c r="R1189" i="4"/>
  <c r="S1189" i="4" s="1"/>
  <c r="AF1753" i="4"/>
  <c r="AG1753" i="4" s="1"/>
  <c r="AF99" i="4"/>
  <c r="AG99" i="4" s="1"/>
  <c r="AF1871" i="4"/>
  <c r="AG1871" i="4" s="1"/>
  <c r="R1875" i="4"/>
  <c r="S1875" i="4" s="1"/>
  <c r="AF1611" i="4"/>
  <c r="AG1611" i="4" s="1"/>
  <c r="AF1875" i="4"/>
  <c r="AG1875" i="4" s="1"/>
  <c r="Z99" i="4"/>
  <c r="AA99" i="4" s="1"/>
  <c r="R385" i="4"/>
  <c r="S385" i="4" s="1"/>
  <c r="Z149" i="4"/>
  <c r="AA149" i="4" s="1"/>
  <c r="R256" i="4"/>
  <c r="S256" i="4" s="1"/>
  <c r="AF730" i="4"/>
  <c r="AG730" i="4" s="1"/>
  <c r="AF405" i="4"/>
  <c r="AG405" i="4" s="1"/>
  <c r="Z1871" i="4"/>
  <c r="AA1871" i="4" s="1"/>
  <c r="R811" i="4"/>
  <c r="S811" i="4" s="1"/>
  <c r="R1794" i="4"/>
  <c r="S1794" i="4" s="1"/>
  <c r="Z199" i="4"/>
  <c r="AA199" i="4" s="1"/>
  <c r="AF385" i="4"/>
  <c r="AG385" i="4" s="1"/>
  <c r="R18" i="4"/>
  <c r="S18" i="4" s="1"/>
  <c r="Z256" i="4"/>
  <c r="AA256" i="4" s="1"/>
  <c r="AF1432" i="4"/>
  <c r="AG1432" i="4" s="1"/>
  <c r="Z811" i="4"/>
  <c r="AA811" i="4" s="1"/>
  <c r="AF1794" i="4"/>
  <c r="AG1794" i="4" s="1"/>
  <c r="R199" i="4"/>
  <c r="S199" i="4" s="1"/>
  <c r="AF18" i="4"/>
  <c r="AG18" i="4" s="1"/>
  <c r="R1452" i="4"/>
  <c r="S1452" i="4" s="1"/>
  <c r="R1611" i="4"/>
  <c r="S1611" i="4" s="1"/>
  <c r="R1577" i="4"/>
  <c r="S1577" i="4" s="1"/>
  <c r="AF159" i="4"/>
  <c r="AG159" i="4" s="1"/>
  <c r="R1772" i="4"/>
  <c r="S1772" i="4" s="1"/>
  <c r="AF260" i="4"/>
  <c r="AG260" i="4" s="1"/>
  <c r="AF1582" i="4"/>
  <c r="AG1582" i="4" s="1"/>
  <c r="R1842" i="4"/>
  <c r="S1842" i="4" s="1"/>
  <c r="Z1840" i="4"/>
  <c r="AA1840" i="4" s="1"/>
  <c r="AF1840" i="4"/>
  <c r="AG1840" i="4" s="1"/>
  <c r="R129" i="4"/>
  <c r="S129" i="4" s="1"/>
  <c r="R1916" i="4"/>
  <c r="S1916" i="4" s="1"/>
  <c r="R229" i="4"/>
  <c r="S229" i="4" s="1"/>
  <c r="Z1691" i="4"/>
  <c r="AA1691" i="4" s="1"/>
  <c r="AF785" i="4"/>
  <c r="AG785" i="4" s="1"/>
  <c r="R330" i="4"/>
  <c r="S330" i="4" s="1"/>
  <c r="AF1691" i="4"/>
  <c r="AG1691" i="4" s="1"/>
  <c r="AF1735" i="4"/>
  <c r="AG1735" i="4" s="1"/>
  <c r="AF129" i="4"/>
  <c r="AG129" i="4" s="1"/>
  <c r="Z330" i="4"/>
  <c r="AA330" i="4" s="1"/>
  <c r="AF347" i="4"/>
  <c r="AG347" i="4" s="1"/>
  <c r="R1735" i="4"/>
  <c r="S1735" i="4" s="1"/>
  <c r="R347" i="4"/>
  <c r="S347" i="4" s="1"/>
  <c r="Z97" i="4"/>
  <c r="AA97" i="4" s="1"/>
  <c r="AF1537" i="4"/>
  <c r="AG1537" i="4" s="1"/>
  <c r="R1016" i="4"/>
  <c r="S1016" i="4" s="1"/>
  <c r="Z1537" i="4"/>
  <c r="AA1537" i="4" s="1"/>
  <c r="AF1016" i="4"/>
  <c r="AG1016" i="4" s="1"/>
  <c r="AF1916" i="4"/>
  <c r="AG1916" i="4" s="1"/>
  <c r="AF229" i="4"/>
  <c r="AG229" i="4" s="1"/>
  <c r="Z1901" i="4"/>
  <c r="AA1901" i="4" s="1"/>
  <c r="R1901" i="4"/>
  <c r="S1901" i="4" s="1"/>
  <c r="AF1901" i="4"/>
  <c r="AG1901" i="4" s="1"/>
  <c r="AF232" i="4"/>
  <c r="AG232" i="4" s="1"/>
  <c r="R1619" i="4"/>
  <c r="S1619" i="4" s="1"/>
  <c r="R55" i="4"/>
  <c r="S55" i="4" s="1"/>
  <c r="AF1905" i="4"/>
  <c r="AG1905" i="4" s="1"/>
  <c r="Z1905" i="4"/>
  <c r="AA1905" i="4" s="1"/>
  <c r="Z320" i="4"/>
  <c r="AA320" i="4" s="1"/>
  <c r="AF362" i="4"/>
  <c r="AG362" i="4" s="1"/>
  <c r="AF1619" i="4"/>
  <c r="AG1619" i="4" s="1"/>
  <c r="AF1772" i="4"/>
  <c r="AG1772" i="4" s="1"/>
  <c r="Z1541" i="4"/>
  <c r="AA1541" i="4" s="1"/>
  <c r="R35" i="4"/>
  <c r="S35" i="4" s="1"/>
  <c r="Z156" i="4"/>
  <c r="AA156" i="4" s="1"/>
  <c r="R1541" i="4"/>
  <c r="S1541" i="4" s="1"/>
  <c r="AF112" i="4"/>
  <c r="AG112" i="4" s="1"/>
  <c r="AF156" i="4"/>
  <c r="AG156" i="4" s="1"/>
  <c r="R24" i="4"/>
  <c r="S24" i="4" s="1"/>
  <c r="Z1922" i="4"/>
  <c r="AA1922" i="4" s="1"/>
  <c r="AF345" i="4"/>
  <c r="AG345" i="4" s="1"/>
  <c r="AF1695" i="4"/>
  <c r="AG1695" i="4" s="1"/>
  <c r="AF183" i="4"/>
  <c r="AG183" i="4" s="1"/>
  <c r="Z345" i="4"/>
  <c r="AA345" i="4" s="1"/>
  <c r="AF24" i="4"/>
  <c r="AG24" i="4" s="1"/>
  <c r="R11" i="4"/>
  <c r="S11" i="4" s="1"/>
  <c r="R52" i="4"/>
  <c r="S52" i="4" s="1"/>
  <c r="R1663" i="4"/>
  <c r="S1663" i="4" s="1"/>
  <c r="R183" i="4"/>
  <c r="S183" i="4" s="1"/>
  <c r="R41" i="4"/>
  <c r="S41" i="4" s="1"/>
  <c r="AF52" i="4"/>
  <c r="AG52" i="4" s="1"/>
  <c r="AF1663" i="4"/>
  <c r="AG1663" i="4" s="1"/>
  <c r="Z415" i="4"/>
  <c r="AA415" i="4" s="1"/>
  <c r="R157" i="4"/>
  <c r="S157" i="4" s="1"/>
  <c r="AF1534" i="4"/>
  <c r="AG1534" i="4" s="1"/>
  <c r="R1215" i="4"/>
  <c r="S1215" i="4" s="1"/>
  <c r="Z186" i="4"/>
  <c r="AA186" i="4" s="1"/>
  <c r="R1695" i="4"/>
  <c r="S1695" i="4" s="1"/>
  <c r="R1493" i="4"/>
  <c r="S1493" i="4" s="1"/>
  <c r="AF41" i="4"/>
  <c r="AG41" i="4" s="1"/>
  <c r="Z1774" i="4"/>
  <c r="AA1774" i="4" s="1"/>
  <c r="R362" i="4"/>
  <c r="S362" i="4" s="1"/>
  <c r="R1747" i="4"/>
  <c r="S1747" i="4" s="1"/>
  <c r="AF75" i="4"/>
  <c r="AG75" i="4" s="1"/>
  <c r="Z170" i="4"/>
  <c r="AA170" i="4" s="1"/>
  <c r="Z1828" i="4"/>
  <c r="AA1828" i="4" s="1"/>
  <c r="AF55" i="4"/>
  <c r="AG55" i="4" s="1"/>
  <c r="AF1210" i="4"/>
  <c r="AG1210" i="4" s="1"/>
  <c r="Z993" i="4"/>
  <c r="AA993" i="4" s="1"/>
  <c r="AF170" i="4"/>
  <c r="AG170" i="4" s="1"/>
  <c r="AF1444" i="4"/>
  <c r="AG1444" i="4" s="1"/>
  <c r="AF1919" i="4"/>
  <c r="AG1919" i="4" s="1"/>
  <c r="R165" i="4"/>
  <c r="S165" i="4" s="1"/>
  <c r="AF1626" i="4"/>
  <c r="AG1626" i="4" s="1"/>
  <c r="R1957" i="4"/>
  <c r="S1957" i="4" s="1"/>
  <c r="AF1957" i="4"/>
  <c r="AG1957" i="4" s="1"/>
  <c r="R49" i="4"/>
  <c r="S49" i="4" s="1"/>
  <c r="AF175" i="4"/>
  <c r="AG175" i="4" s="1"/>
  <c r="R134" i="4"/>
  <c r="S134" i="4" s="1"/>
  <c r="R1700" i="4"/>
  <c r="S1700" i="4" s="1"/>
  <c r="Z386" i="4"/>
  <c r="AA386" i="4" s="1"/>
  <c r="R254" i="4"/>
  <c r="S254" i="4" s="1"/>
  <c r="AF879" i="4"/>
  <c r="AG879" i="4" s="1"/>
  <c r="R150" i="4"/>
  <c r="S150" i="4" s="1"/>
  <c r="R372" i="4"/>
  <c r="S372" i="4" s="1"/>
  <c r="AF1902" i="4"/>
  <c r="AG1902" i="4" s="1"/>
  <c r="R326" i="4"/>
  <c r="S326" i="4" s="1"/>
  <c r="R1712" i="4"/>
  <c r="S1712" i="4" s="1"/>
  <c r="AF1711" i="4"/>
  <c r="AG1711" i="4" s="1"/>
  <c r="R1886" i="4"/>
  <c r="S1886" i="4" s="1"/>
  <c r="R299" i="4"/>
  <c r="S299" i="4" s="1"/>
  <c r="AF299" i="4"/>
  <c r="AG299" i="4" s="1"/>
  <c r="AF150" i="4"/>
  <c r="AG150" i="4" s="1"/>
  <c r="Z326" i="4"/>
  <c r="AA326" i="4" s="1"/>
  <c r="R1738" i="4"/>
  <c r="S1738" i="4" s="1"/>
  <c r="AF1483" i="4"/>
  <c r="AG1483" i="4" s="1"/>
  <c r="R324" i="4"/>
  <c r="S324" i="4" s="1"/>
  <c r="AF1440" i="4"/>
  <c r="AG1440" i="4" s="1"/>
  <c r="AF682" i="4"/>
  <c r="AG682" i="4" s="1"/>
  <c r="Z1440" i="4"/>
  <c r="AA1440" i="4" s="1"/>
  <c r="AF1914" i="4"/>
  <c r="AG1914" i="4" s="1"/>
  <c r="R1705" i="4"/>
  <c r="S1705" i="4" s="1"/>
  <c r="R25" i="4"/>
  <c r="S25" i="4" s="1"/>
  <c r="Z1577" i="4"/>
  <c r="AA1577" i="4" s="1"/>
  <c r="R682" i="4"/>
  <c r="S682" i="4" s="1"/>
  <c r="Z1914" i="4"/>
  <c r="AA1914" i="4" s="1"/>
  <c r="R1902" i="4"/>
  <c r="S1902" i="4" s="1"/>
  <c r="AF1993" i="4"/>
  <c r="AG1993" i="4" s="1"/>
  <c r="R1731" i="4"/>
  <c r="S1731" i="4" s="1"/>
  <c r="AF1987" i="4"/>
  <c r="AG1987" i="4" s="1"/>
  <c r="AF72" i="4"/>
  <c r="AG72" i="4" s="1"/>
  <c r="R1808" i="4"/>
  <c r="S1808" i="4" s="1"/>
  <c r="R350" i="4"/>
  <c r="S350" i="4" s="1"/>
  <c r="R1993" i="4"/>
  <c r="S1993" i="4" s="1"/>
  <c r="Z1531" i="4"/>
  <c r="AA1531" i="4" s="1"/>
  <c r="AF1531" i="4"/>
  <c r="AG1531" i="4" s="1"/>
  <c r="Z387" i="4"/>
  <c r="AA387" i="4" s="1"/>
  <c r="Z332" i="4"/>
  <c r="AA332" i="4" s="1"/>
  <c r="Z1340" i="4"/>
  <c r="AA1340" i="4" s="1"/>
  <c r="R882" i="4"/>
  <c r="S882" i="4" s="1"/>
  <c r="R387" i="4"/>
  <c r="S387" i="4" s="1"/>
  <c r="Z1586" i="4"/>
  <c r="AA1586" i="4" s="1"/>
  <c r="R1586" i="4"/>
  <c r="S1586" i="4" s="1"/>
  <c r="AF1586" i="4"/>
  <c r="AG1586" i="4" s="1"/>
  <c r="AF1705" i="4"/>
  <c r="AG1705" i="4" s="1"/>
  <c r="AF105" i="4"/>
  <c r="AG105" i="4" s="1"/>
  <c r="AF1933" i="4"/>
  <c r="AG1933" i="4" s="1"/>
  <c r="R1018" i="4"/>
  <c r="S1018" i="4" s="1"/>
  <c r="Z1018" i="4"/>
  <c r="AA1018" i="4" s="1"/>
  <c r="R1933" i="4"/>
  <c r="S1933" i="4" s="1"/>
  <c r="Z1857" i="4"/>
  <c r="AA1857" i="4" s="1"/>
  <c r="R785" i="4"/>
  <c r="S785" i="4" s="1"/>
  <c r="R1964" i="4"/>
  <c r="S1964" i="4" s="1"/>
  <c r="AF1816" i="4"/>
  <c r="AG1816" i="4" s="1"/>
  <c r="Z1598" i="4"/>
  <c r="AA1598" i="4" s="1"/>
  <c r="R62" i="4"/>
  <c r="S62" i="4" s="1"/>
  <c r="AF12" i="4"/>
  <c r="AG12" i="4" s="1"/>
  <c r="AF195" i="4"/>
  <c r="AG195" i="4" s="1"/>
  <c r="AF632" i="4"/>
  <c r="AG632" i="4" s="1"/>
  <c r="AF1682" i="4"/>
  <c r="AG1682" i="4" s="1"/>
  <c r="R1897" i="4"/>
  <c r="S1897" i="4" s="1"/>
  <c r="AF1600" i="4"/>
  <c r="AG1600" i="4" s="1"/>
  <c r="AF1930" i="4"/>
  <c r="AG1930" i="4" s="1"/>
  <c r="R12" i="4"/>
  <c r="S12" i="4" s="1"/>
  <c r="R730" i="4"/>
  <c r="S730" i="4" s="1"/>
  <c r="R1753" i="4"/>
  <c r="S1753" i="4" s="1"/>
  <c r="Z1008" i="4"/>
  <c r="AA1008" i="4" s="1"/>
  <c r="AF1897" i="4"/>
  <c r="AG1897" i="4" s="1"/>
  <c r="R1930" i="4"/>
  <c r="S1930" i="4" s="1"/>
  <c r="Z319" i="4"/>
  <c r="AA319" i="4" s="1"/>
  <c r="Z72" i="4"/>
  <c r="AA72" i="4" s="1"/>
  <c r="Z195" i="4"/>
  <c r="AA195" i="4" s="1"/>
  <c r="AF1881" i="4"/>
  <c r="AG1881" i="4" s="1"/>
  <c r="R1816" i="4"/>
  <c r="S1816" i="4" s="1"/>
  <c r="R1583" i="4"/>
  <c r="S1583" i="4" s="1"/>
  <c r="Z1881" i="4"/>
  <c r="AA1881" i="4" s="1"/>
  <c r="R632" i="4"/>
  <c r="S632" i="4" s="1"/>
  <c r="R1870" i="4"/>
  <c r="S1870" i="4" s="1"/>
  <c r="AF407" i="4"/>
  <c r="AG407" i="4" s="1"/>
  <c r="AF1964" i="4"/>
  <c r="AG1964" i="4" s="1"/>
  <c r="R105" i="4"/>
  <c r="S105" i="4" s="1"/>
  <c r="R1635" i="4"/>
  <c r="S1635" i="4" s="1"/>
  <c r="AF1492" i="4"/>
  <c r="AG1492" i="4" s="1"/>
  <c r="AF378" i="4"/>
  <c r="AG378" i="4" s="1"/>
  <c r="R1866" i="4"/>
  <c r="S1866" i="4" s="1"/>
  <c r="R227" i="4"/>
  <c r="S227" i="4" s="1"/>
  <c r="Z1588" i="4"/>
  <c r="AA1588" i="4" s="1"/>
  <c r="Z1866" i="4"/>
  <c r="AA1866" i="4" s="1"/>
  <c r="AF56" i="4"/>
  <c r="AG56" i="4" s="1"/>
  <c r="AF510" i="4"/>
  <c r="AG510" i="4" s="1"/>
  <c r="AF1830" i="4"/>
  <c r="AG1830" i="4" s="1"/>
  <c r="R77" i="4"/>
  <c r="S77" i="4" s="1"/>
  <c r="R56" i="4"/>
  <c r="S56" i="4" s="1"/>
  <c r="AF1742" i="4"/>
  <c r="AG1742" i="4" s="1"/>
  <c r="AF287" i="4"/>
  <c r="AG287" i="4" s="1"/>
  <c r="R85" i="4"/>
  <c r="S85" i="4" s="1"/>
  <c r="R1438" i="4"/>
  <c r="S1438" i="4" s="1"/>
  <c r="Z1830" i="4"/>
  <c r="AA1830" i="4" s="1"/>
  <c r="Z290" i="4"/>
  <c r="AA290" i="4" s="1"/>
  <c r="AF1563" i="4"/>
  <c r="AG1563" i="4" s="1"/>
  <c r="R1874" i="4"/>
  <c r="S1874" i="4" s="1"/>
  <c r="R1864" i="4"/>
  <c r="S1864" i="4" s="1"/>
  <c r="Z287" i="4"/>
  <c r="AA287" i="4" s="1"/>
  <c r="AF1438" i="4"/>
  <c r="AG1438" i="4" s="1"/>
  <c r="Z227" i="4"/>
  <c r="AA227" i="4" s="1"/>
  <c r="AF1874" i="4"/>
  <c r="AG1874" i="4" s="1"/>
  <c r="AF1864" i="4"/>
  <c r="AG1864" i="4" s="1"/>
  <c r="R750" i="4"/>
  <c r="S750" i="4" s="1"/>
  <c r="AF85" i="4"/>
  <c r="AG85" i="4" s="1"/>
  <c r="AF77" i="4"/>
  <c r="AG77" i="4" s="1"/>
  <c r="R185" i="4"/>
  <c r="S185" i="4" s="1"/>
  <c r="AF750" i="4"/>
  <c r="AG750" i="4" s="1"/>
  <c r="R1563" i="4"/>
  <c r="S1563" i="4" s="1"/>
  <c r="AF1704" i="4"/>
  <c r="AG1704" i="4" s="1"/>
  <c r="AF1801" i="4"/>
  <c r="AG1801" i="4" s="1"/>
  <c r="R1919" i="4"/>
  <c r="S1919" i="4" s="1"/>
  <c r="R1582" i="4"/>
  <c r="S1582" i="4" s="1"/>
  <c r="R1444" i="4"/>
  <c r="S1444" i="4" s="1"/>
  <c r="Z480" i="4"/>
  <c r="AA480" i="4" s="1"/>
  <c r="AF185" i="4"/>
  <c r="AG185" i="4" s="1"/>
  <c r="R175" i="4"/>
  <c r="S175" i="4" s="1"/>
  <c r="R480" i="4"/>
  <c r="S480" i="4" s="1"/>
  <c r="R1671" i="4"/>
  <c r="S1671" i="4" s="1"/>
  <c r="AF1620" i="4"/>
  <c r="AG1620" i="4" s="1"/>
  <c r="R792" i="4"/>
  <c r="S792" i="4" s="1"/>
  <c r="Z1671" i="4"/>
  <c r="AA1671" i="4" s="1"/>
  <c r="AF792" i="4"/>
  <c r="AG792" i="4" s="1"/>
  <c r="Z194" i="4"/>
  <c r="AA194" i="4" s="1"/>
  <c r="AF1636" i="4"/>
  <c r="AG1636" i="4" s="1"/>
  <c r="R1636" i="4"/>
  <c r="S1636" i="4" s="1"/>
  <c r="R97" i="4"/>
  <c r="S97" i="4" s="1"/>
  <c r="R1543" i="4"/>
  <c r="S1543" i="4" s="1"/>
  <c r="AF53" i="4"/>
  <c r="AG53" i="4" s="1"/>
  <c r="R1075" i="4"/>
  <c r="S1075" i="4" s="1"/>
  <c r="AF896" i="4"/>
  <c r="AG896" i="4" s="1"/>
  <c r="Z142" i="4"/>
  <c r="AA142" i="4" s="1"/>
  <c r="R1600" i="4"/>
  <c r="S1600" i="4" s="1"/>
  <c r="Z1904" i="4"/>
  <c r="AA1904" i="4" s="1"/>
  <c r="R814" i="4"/>
  <c r="S814" i="4" s="1"/>
  <c r="R279" i="4"/>
  <c r="S279" i="4" s="1"/>
  <c r="R53" i="4"/>
  <c r="S53" i="4" s="1"/>
  <c r="R1715" i="4"/>
  <c r="S1715" i="4" s="1"/>
  <c r="Z1075" i="4"/>
  <c r="AA1075" i="4" s="1"/>
  <c r="AF814" i="4"/>
  <c r="AG814" i="4" s="1"/>
  <c r="R1640" i="4"/>
  <c r="S1640" i="4" s="1"/>
  <c r="AF1518" i="4"/>
  <c r="AG1518" i="4" s="1"/>
  <c r="R896" i="4"/>
  <c r="S896" i="4" s="1"/>
  <c r="AF90" i="4"/>
  <c r="AG90" i="4" s="1"/>
  <c r="Z364" i="4"/>
  <c r="AA364" i="4" s="1"/>
  <c r="R364" i="4"/>
  <c r="S364" i="4" s="1"/>
  <c r="AF364" i="4"/>
  <c r="AG364" i="4" s="1"/>
  <c r="R1048" i="4"/>
  <c r="S1048" i="4" s="1"/>
  <c r="Z421" i="4"/>
  <c r="AA421" i="4" s="1"/>
  <c r="Z1715" i="4"/>
  <c r="AA1715" i="4" s="1"/>
  <c r="R128" i="4"/>
  <c r="S128" i="4" s="1"/>
  <c r="R1917" i="4"/>
  <c r="S1917" i="4" s="1"/>
  <c r="AF1640" i="4"/>
  <c r="AG1640" i="4" s="1"/>
  <c r="Z1518" i="4"/>
  <c r="AA1518" i="4" s="1"/>
  <c r="Z810" i="4"/>
  <c r="AA810" i="4" s="1"/>
  <c r="AF810" i="4"/>
  <c r="AG810" i="4" s="1"/>
  <c r="R810" i="4"/>
  <c r="S810" i="4" s="1"/>
  <c r="AF1048" i="4"/>
  <c r="AG1048" i="4" s="1"/>
  <c r="R1918" i="4"/>
  <c r="S1918" i="4" s="1"/>
  <c r="Z349" i="4"/>
  <c r="AA349" i="4" s="1"/>
  <c r="AF128" i="4"/>
  <c r="AG128" i="4" s="1"/>
  <c r="Z80" i="4"/>
  <c r="AA80" i="4" s="1"/>
  <c r="R1448" i="4"/>
  <c r="S1448" i="4" s="1"/>
  <c r="R1242" i="4"/>
  <c r="S1242" i="4" s="1"/>
  <c r="AF1918" i="4"/>
  <c r="AG1918" i="4" s="1"/>
  <c r="R1904" i="4"/>
  <c r="S1904" i="4" s="1"/>
  <c r="Z1543" i="4"/>
  <c r="AA1543" i="4" s="1"/>
  <c r="R1617" i="4"/>
  <c r="S1617" i="4" s="1"/>
  <c r="AF279" i="4"/>
  <c r="AG279" i="4" s="1"/>
  <c r="AF265" i="4"/>
  <c r="AG265" i="4" s="1"/>
  <c r="R90" i="4"/>
  <c r="S90" i="4" s="1"/>
  <c r="AF219" i="4"/>
  <c r="AG219" i="4" s="1"/>
  <c r="AF1448" i="4"/>
  <c r="AG1448" i="4" s="1"/>
  <c r="R219" i="4"/>
  <c r="S219" i="4" s="1"/>
  <c r="Z1601" i="4"/>
  <c r="AA1601" i="4" s="1"/>
  <c r="AF513" i="4"/>
  <c r="AG513" i="4" s="1"/>
  <c r="R1720" i="4"/>
  <c r="S1720" i="4" s="1"/>
  <c r="Z513" i="4"/>
  <c r="AA513" i="4" s="1"/>
  <c r="R1847" i="4"/>
  <c r="S1847" i="4" s="1"/>
  <c r="AF1870" i="4"/>
  <c r="AG1870" i="4" s="1"/>
  <c r="R1620" i="4"/>
  <c r="S1620" i="4" s="1"/>
  <c r="Z1655" i="4"/>
  <c r="AA1655" i="4" s="1"/>
  <c r="AF838" i="4"/>
  <c r="AG838" i="4" s="1"/>
  <c r="R321" i="4"/>
  <c r="S321" i="4" s="1"/>
  <c r="AF1635" i="4"/>
  <c r="AG1635" i="4" s="1"/>
  <c r="Z838" i="4"/>
  <c r="AA838" i="4" s="1"/>
  <c r="R22" i="4"/>
  <c r="S22" i="4" s="1"/>
  <c r="R1690" i="4"/>
  <c r="S1690" i="4" s="1"/>
  <c r="AF126" i="4"/>
  <c r="AG126" i="4" s="1"/>
  <c r="AF384" i="4"/>
  <c r="AG384" i="4" s="1"/>
  <c r="Z1616" i="4"/>
  <c r="AA1616" i="4" s="1"/>
  <c r="AF74" i="4"/>
  <c r="AG74" i="4" s="1"/>
  <c r="Z1991" i="4"/>
  <c r="AA1991" i="4" s="1"/>
  <c r="R677" i="4"/>
  <c r="S677" i="4" s="1"/>
  <c r="R1788" i="4"/>
  <c r="S1788" i="4" s="1"/>
  <c r="R806" i="4"/>
  <c r="S806" i="4" s="1"/>
  <c r="R384" i="4"/>
  <c r="S384" i="4" s="1"/>
  <c r="R74" i="4"/>
  <c r="S74" i="4" s="1"/>
  <c r="R194" i="4"/>
  <c r="S194" i="4" s="1"/>
  <c r="R290" i="4"/>
  <c r="S290" i="4" s="1"/>
  <c r="Z1751" i="4"/>
  <c r="AA1751" i="4" s="1"/>
  <c r="R126" i="4"/>
  <c r="S126" i="4" s="1"/>
  <c r="Z806" i="4"/>
  <c r="AA806" i="4" s="1"/>
  <c r="R260" i="4"/>
  <c r="S260" i="4" s="1"/>
  <c r="R709" i="4"/>
  <c r="S709" i="4" s="1"/>
  <c r="Z1712" i="4"/>
  <c r="AA1712" i="4" s="1"/>
  <c r="Z982" i="4"/>
  <c r="AA982" i="4" s="1"/>
  <c r="Z1847" i="4"/>
  <c r="AA1847" i="4" s="1"/>
  <c r="Z1823" i="4"/>
  <c r="AA1823" i="4" s="1"/>
  <c r="R1598" i="4"/>
  <c r="S1598" i="4" s="1"/>
  <c r="AF1439" i="4"/>
  <c r="AG1439" i="4" s="1"/>
  <c r="R820" i="4"/>
  <c r="S820" i="4" s="1"/>
  <c r="R1230" i="4"/>
  <c r="S1230" i="4" s="1"/>
  <c r="AF1767" i="4"/>
  <c r="AG1767" i="4" s="1"/>
  <c r="AF233" i="4"/>
  <c r="AG233" i="4" s="1"/>
  <c r="AF1718" i="4"/>
  <c r="AG1718" i="4" s="1"/>
  <c r="R825" i="4"/>
  <c r="S825" i="4" s="1"/>
  <c r="AF1683" i="4"/>
  <c r="AG1683" i="4" s="1"/>
  <c r="R708" i="4"/>
  <c r="S708" i="4" s="1"/>
  <c r="AF982" i="4"/>
  <c r="AG982" i="4" s="1"/>
  <c r="AF1810" i="4"/>
  <c r="AG1810" i="4" s="1"/>
  <c r="R95" i="4"/>
  <c r="S95" i="4" s="1"/>
  <c r="Z1689" i="4"/>
  <c r="AA1689" i="4" s="1"/>
  <c r="R69" i="4"/>
  <c r="S69" i="4" s="1"/>
  <c r="Z1437" i="4"/>
  <c r="AA1437" i="4" s="1"/>
  <c r="AF1008" i="4"/>
  <c r="AG1008" i="4" s="1"/>
  <c r="AF1487" i="4"/>
  <c r="AG1487" i="4" s="1"/>
  <c r="AF619" i="4"/>
  <c r="AG619" i="4" s="1"/>
  <c r="R1439" i="4"/>
  <c r="S1439" i="4" s="1"/>
  <c r="AF1616" i="4"/>
  <c r="AG1616" i="4" s="1"/>
  <c r="R722" i="4"/>
  <c r="S722" i="4" s="1"/>
  <c r="R1960" i="4"/>
  <c r="S1960" i="4" s="1"/>
  <c r="R273" i="4"/>
  <c r="S273" i="4" s="1"/>
  <c r="AF820" i="4"/>
  <c r="AG820" i="4" s="1"/>
  <c r="R101" i="4"/>
  <c r="S101" i="4" s="1"/>
  <c r="R1767" i="4"/>
  <c r="S1767" i="4" s="1"/>
  <c r="R122" i="4"/>
  <c r="S122" i="4" s="1"/>
  <c r="R1638" i="4"/>
  <c r="S1638" i="4" s="1"/>
  <c r="AF1514" i="4"/>
  <c r="AG1514" i="4" s="1"/>
  <c r="AF998" i="4"/>
  <c r="AG998" i="4" s="1"/>
  <c r="R70" i="4"/>
  <c r="S70" i="4" s="1"/>
  <c r="AF1638" i="4"/>
  <c r="AG1638" i="4" s="1"/>
  <c r="R1514" i="4"/>
  <c r="S1514" i="4" s="1"/>
  <c r="AF360" i="4"/>
  <c r="AG360" i="4" s="1"/>
  <c r="Z1496" i="4"/>
  <c r="AA1496" i="4" s="1"/>
  <c r="AF95" i="4"/>
  <c r="AG95" i="4" s="1"/>
  <c r="AF69" i="4"/>
  <c r="AG69" i="4" s="1"/>
  <c r="AF1630" i="4"/>
  <c r="AG1630" i="4" s="1"/>
  <c r="R33" i="4"/>
  <c r="S33" i="4" s="1"/>
  <c r="R6" i="4"/>
  <c r="S6" i="4" s="1"/>
  <c r="AF784" i="4"/>
  <c r="AG784" i="4" s="1"/>
  <c r="Z1487" i="4"/>
  <c r="AA1487" i="4" s="1"/>
  <c r="Z1740" i="4"/>
  <c r="AA1740" i="4" s="1"/>
  <c r="AF1799" i="4"/>
  <c r="AG1799" i="4" s="1"/>
  <c r="Z722" i="4"/>
  <c r="AA722" i="4" s="1"/>
  <c r="Z336" i="4"/>
  <c r="AA336" i="4" s="1"/>
  <c r="AF1960" i="4"/>
  <c r="AG1960" i="4" s="1"/>
  <c r="AF273" i="4"/>
  <c r="AG273" i="4" s="1"/>
  <c r="R1050" i="4"/>
  <c r="S1050" i="4" s="1"/>
  <c r="R171" i="4"/>
  <c r="S171" i="4" s="1"/>
  <c r="AF1414" i="4"/>
  <c r="AG1414" i="4" s="1"/>
  <c r="AF708" i="4"/>
  <c r="AG708" i="4" s="1"/>
  <c r="R1810" i="4"/>
  <c r="S1810" i="4" s="1"/>
  <c r="R360" i="4"/>
  <c r="S360" i="4" s="1"/>
  <c r="R1496" i="4"/>
  <c r="S1496" i="4" s="1"/>
  <c r="AF101" i="4"/>
  <c r="AG101" i="4" s="1"/>
  <c r="Z1742" i="4"/>
  <c r="AA1742" i="4" s="1"/>
  <c r="Z784" i="4"/>
  <c r="AA784" i="4" s="1"/>
  <c r="AF1617" i="4"/>
  <c r="AG1617" i="4" s="1"/>
  <c r="AF1676" i="4"/>
  <c r="AG1676" i="4" s="1"/>
  <c r="AF1449" i="4"/>
  <c r="AG1449" i="4" s="1"/>
  <c r="AF1437" i="4"/>
  <c r="AG1437" i="4" s="1"/>
  <c r="R1709" i="4"/>
  <c r="S1709" i="4" s="1"/>
  <c r="AF1991" i="4"/>
  <c r="AG1991" i="4" s="1"/>
  <c r="R319" i="4"/>
  <c r="S319" i="4" s="1"/>
  <c r="AF33" i="4"/>
  <c r="AG33" i="4" s="1"/>
  <c r="AF1831" i="4"/>
  <c r="AG1831" i="4" s="1"/>
  <c r="R1823" i="4"/>
  <c r="S1823" i="4" s="1"/>
  <c r="Z1050" i="4"/>
  <c r="AA1050" i="4" s="1"/>
  <c r="R1956" i="4"/>
  <c r="S1956" i="4" s="1"/>
  <c r="AF1491" i="4"/>
  <c r="AG1491" i="4" s="1"/>
  <c r="R217" i="4"/>
  <c r="S217" i="4" s="1"/>
  <c r="AF171" i="4"/>
  <c r="AG171" i="4" s="1"/>
  <c r="Z1539" i="4"/>
  <c r="AA1539" i="4" s="1"/>
  <c r="Z1436" i="4"/>
  <c r="AA1436" i="4" s="1"/>
  <c r="Z1709" i="4"/>
  <c r="AA1709" i="4" s="1"/>
  <c r="R205" i="4"/>
  <c r="S205" i="4" s="1"/>
  <c r="AF1917" i="4"/>
  <c r="AG1917" i="4" s="1"/>
  <c r="R407" i="4"/>
  <c r="S407" i="4" s="1"/>
  <c r="AF1230" i="4"/>
  <c r="AG1230" i="4" s="1"/>
  <c r="R1414" i="4"/>
  <c r="S1414" i="4" s="1"/>
  <c r="R1449" i="4"/>
  <c r="S1449" i="4" s="1"/>
  <c r="R1922" i="4"/>
  <c r="S1922" i="4" s="1"/>
  <c r="AF320" i="4"/>
  <c r="AG320" i="4" s="1"/>
  <c r="R1683" i="4"/>
  <c r="S1683" i="4" s="1"/>
  <c r="R1831" i="4"/>
  <c r="S1831" i="4" s="1"/>
  <c r="AF825" i="4"/>
  <c r="AG825" i="4" s="1"/>
  <c r="R998" i="4"/>
  <c r="S998" i="4" s="1"/>
  <c r="R176" i="4"/>
  <c r="S176" i="4" s="1"/>
  <c r="AF1956" i="4"/>
  <c r="AG1956" i="4" s="1"/>
  <c r="R151" i="4"/>
  <c r="S151" i="4" s="1"/>
  <c r="AF205" i="4"/>
  <c r="AG205" i="4" s="1"/>
  <c r="R233" i="4"/>
  <c r="S233" i="4" s="1"/>
  <c r="Z1788" i="4"/>
  <c r="AA1788" i="4" s="1"/>
  <c r="AF677" i="4"/>
  <c r="AG677" i="4" s="1"/>
  <c r="Z1697" i="4"/>
  <c r="AA1697" i="4" s="1"/>
  <c r="AF1752" i="4"/>
  <c r="AG1752" i="4" s="1"/>
  <c r="R1752" i="4"/>
  <c r="S1752" i="4" s="1"/>
  <c r="Z1688" i="4"/>
  <c r="AA1688" i="4" s="1"/>
  <c r="Z251" i="4"/>
  <c r="AA251" i="4" s="1"/>
  <c r="Z765" i="4"/>
  <c r="AA765" i="4" s="1"/>
  <c r="R1676" i="4"/>
  <c r="S1676" i="4" s="1"/>
  <c r="Z1750" i="4"/>
  <c r="AA1750" i="4" s="1"/>
  <c r="AF450" i="4"/>
  <c r="AG450" i="4" s="1"/>
  <c r="R313" i="4"/>
  <c r="S313" i="4" s="1"/>
  <c r="AF772" i="4"/>
  <c r="AG772" i="4" s="1"/>
  <c r="Z1711" i="4"/>
  <c r="AA1711" i="4" s="1"/>
  <c r="Z272" i="4"/>
  <c r="AA272" i="4" s="1"/>
  <c r="AF1590" i="4"/>
  <c r="AG1590" i="4" s="1"/>
  <c r="AF1515" i="4"/>
  <c r="AG1515" i="4" s="1"/>
  <c r="R1550" i="4"/>
  <c r="S1550" i="4" s="1"/>
  <c r="Z1927" i="4"/>
  <c r="AA1927" i="4" s="1"/>
  <c r="AF272" i="4"/>
  <c r="AG272" i="4" s="1"/>
  <c r="AF432" i="4"/>
  <c r="AG432" i="4" s="1"/>
  <c r="Z450" i="4"/>
  <c r="AA450" i="4" s="1"/>
  <c r="R1590" i="4"/>
  <c r="S1590" i="4" s="1"/>
  <c r="R266" i="4"/>
  <c r="S266" i="4" s="1"/>
  <c r="AF587" i="4"/>
  <c r="AG587" i="4" s="1"/>
  <c r="AF313" i="4"/>
  <c r="AG313" i="4" s="1"/>
  <c r="R1779" i="4"/>
  <c r="S1779" i="4" s="1"/>
  <c r="AF1447" i="4"/>
  <c r="AG1447" i="4" s="1"/>
  <c r="AF275" i="4"/>
  <c r="AG275" i="4" s="1"/>
  <c r="Z266" i="4"/>
  <c r="AA266" i="4" s="1"/>
  <c r="R1750" i="4"/>
  <c r="S1750" i="4" s="1"/>
  <c r="R587" i="4"/>
  <c r="S587" i="4" s="1"/>
  <c r="Z1447" i="4"/>
  <c r="AA1447" i="4" s="1"/>
  <c r="R275" i="4"/>
  <c r="S275" i="4" s="1"/>
  <c r="R224" i="4"/>
  <c r="S224" i="4" s="1"/>
  <c r="AF1920" i="4"/>
  <c r="AG1920" i="4" s="1"/>
  <c r="AF140" i="4"/>
  <c r="AG140" i="4" s="1"/>
  <c r="R222" i="4"/>
  <c r="S222" i="4" s="1"/>
  <c r="R432" i="4"/>
  <c r="S432" i="4" s="1"/>
  <c r="AF1927" i="4"/>
  <c r="AG1927" i="4" s="1"/>
  <c r="R332" i="4"/>
  <c r="S332" i="4" s="1"/>
  <c r="R34" i="4"/>
  <c r="S34" i="4" s="1"/>
  <c r="AF224" i="4"/>
  <c r="AG224" i="4" s="1"/>
  <c r="AF1550" i="4"/>
  <c r="AG1550" i="4" s="1"/>
  <c r="R140" i="4"/>
  <c r="S140" i="4" s="1"/>
  <c r="R378" i="4"/>
  <c r="S378" i="4" s="1"/>
  <c r="Z772" i="4"/>
  <c r="AA772" i="4" s="1"/>
  <c r="Z296" i="4"/>
  <c r="AA296" i="4" s="1"/>
  <c r="Z1779" i="4"/>
  <c r="AA1779" i="4" s="1"/>
  <c r="R296" i="4"/>
  <c r="S296" i="4" s="1"/>
  <c r="R1920" i="4"/>
  <c r="S1920" i="4" s="1"/>
  <c r="AF1754" i="4"/>
  <c r="AG1754" i="4" s="1"/>
  <c r="AF1892" i="4"/>
  <c r="AG1892" i="4" s="1"/>
  <c r="R1892" i="4"/>
  <c r="S1892" i="4" s="1"/>
  <c r="Z1968" i="4"/>
  <c r="AA1968" i="4" s="1"/>
  <c r="R1968" i="4"/>
  <c r="S1968" i="4" s="1"/>
  <c r="AF1968" i="4"/>
  <c r="AG1968" i="4" s="1"/>
  <c r="Z50" i="4"/>
  <c r="AA50" i="4" s="1"/>
  <c r="R50" i="4"/>
  <c r="S50" i="4" s="1"/>
  <c r="R408" i="4"/>
  <c r="S408" i="4" s="1"/>
  <c r="AF408" i="4"/>
  <c r="AG408" i="4" s="1"/>
  <c r="Z408" i="4"/>
  <c r="AA408" i="4" s="1"/>
  <c r="Z280" i="4"/>
  <c r="AA280" i="4" s="1"/>
  <c r="R280" i="4"/>
  <c r="S280" i="4" s="1"/>
  <c r="AF280" i="4"/>
  <c r="AG280" i="4" s="1"/>
  <c r="Z325" i="4"/>
  <c r="AA325" i="4" s="1"/>
  <c r="AF325" i="4"/>
  <c r="AG325" i="4" s="1"/>
  <c r="R325" i="4"/>
  <c r="S325" i="4" s="1"/>
  <c r="Z138" i="4"/>
  <c r="AA138" i="4" s="1"/>
  <c r="AF138" i="4"/>
  <c r="AG138" i="4" s="1"/>
  <c r="R138" i="4"/>
  <c r="S138" i="4" s="1"/>
  <c r="Z1943" i="4"/>
  <c r="AA1943" i="4" s="1"/>
  <c r="R1943" i="4"/>
  <c r="S1943" i="4" s="1"/>
  <c r="AF1943" i="4"/>
  <c r="AG1943" i="4" s="1"/>
  <c r="Z1505" i="4"/>
  <c r="AA1505" i="4" s="1"/>
  <c r="R1505" i="4"/>
  <c r="S1505" i="4" s="1"/>
  <c r="AF1505" i="4"/>
  <c r="AG1505" i="4" s="1"/>
  <c r="R94" i="4"/>
  <c r="S94" i="4" s="1"/>
  <c r="AF94" i="4"/>
  <c r="AG94" i="4" s="1"/>
  <c r="Z1733" i="4"/>
  <c r="AA1733" i="4" s="1"/>
  <c r="R1733" i="4"/>
  <c r="S1733" i="4" s="1"/>
  <c r="AF1655" i="4"/>
  <c r="AG1655" i="4" s="1"/>
  <c r="R993" i="4"/>
  <c r="S993" i="4" s="1"/>
  <c r="R1763" i="4"/>
  <c r="S1763" i="4" s="1"/>
  <c r="AF1763" i="4"/>
  <c r="AG1763" i="4" s="1"/>
  <c r="AF178" i="4"/>
  <c r="AG178" i="4" s="1"/>
  <c r="R874" i="4"/>
  <c r="S874" i="4" s="1"/>
  <c r="AF874" i="4"/>
  <c r="AG874" i="4" s="1"/>
  <c r="Z1614" i="4"/>
  <c r="AA1614" i="4" s="1"/>
  <c r="AF1137" i="4"/>
  <c r="AG1137" i="4" s="1"/>
  <c r="AF1774" i="4"/>
  <c r="AG1774" i="4" s="1"/>
  <c r="AF1857" i="4"/>
  <c r="AG1857" i="4" s="1"/>
  <c r="R284" i="4"/>
  <c r="S284" i="4" s="1"/>
  <c r="AF245" i="4"/>
  <c r="AG245" i="4" s="1"/>
  <c r="AF284" i="4"/>
  <c r="AG284" i="4" s="1"/>
  <c r="Z1583" i="4"/>
  <c r="AA1583" i="4" s="1"/>
  <c r="Z1483" i="4"/>
  <c r="AA1483" i="4" s="1"/>
  <c r="AF317" i="4"/>
  <c r="AG317" i="4" s="1"/>
  <c r="R1759" i="4"/>
  <c r="S1759" i="4" s="1"/>
  <c r="Z604" i="4"/>
  <c r="AA604" i="4" s="1"/>
  <c r="AF1786" i="4"/>
  <c r="AG1786" i="4" s="1"/>
  <c r="R1786" i="4"/>
  <c r="S1786" i="4" s="1"/>
  <c r="AF1768" i="4"/>
  <c r="AG1768" i="4" s="1"/>
  <c r="AF1498" i="4"/>
  <c r="AG1498" i="4" s="1"/>
  <c r="Z1759" i="4"/>
  <c r="AA1759" i="4" s="1"/>
  <c r="R1498" i="4"/>
  <c r="S1498" i="4" s="1"/>
  <c r="Z1844" i="4"/>
  <c r="AA1844" i="4" s="1"/>
  <c r="R1844" i="4"/>
  <c r="S1844" i="4" s="1"/>
  <c r="AF1844" i="4"/>
  <c r="AG1844" i="4" s="1"/>
  <c r="Z1893" i="4"/>
  <c r="AA1893" i="4" s="1"/>
  <c r="AF1893" i="4"/>
  <c r="AG1893" i="4" s="1"/>
  <c r="R1893" i="4"/>
  <c r="S1893" i="4" s="1"/>
  <c r="Z274" i="4"/>
  <c r="AA274" i="4" s="1"/>
  <c r="R274" i="4"/>
  <c r="S274" i="4" s="1"/>
  <c r="AF274" i="4"/>
  <c r="AG274" i="4" s="1"/>
  <c r="Z1589" i="4"/>
  <c r="AA1589" i="4" s="1"/>
  <c r="R1589" i="4"/>
  <c r="S1589" i="4" s="1"/>
  <c r="AF1589" i="4"/>
  <c r="AG1589" i="4" s="1"/>
  <c r="AF1542" i="4"/>
  <c r="AG1542" i="4" s="1"/>
  <c r="Z1542" i="4"/>
  <c r="AA1542" i="4" s="1"/>
  <c r="Z1804" i="4"/>
  <c r="AA1804" i="4" s="1"/>
  <c r="R1804" i="4"/>
  <c r="S1804" i="4" s="1"/>
  <c r="AF1804" i="4"/>
  <c r="AG1804" i="4" s="1"/>
  <c r="Z163" i="4"/>
  <c r="AA163" i="4" s="1"/>
  <c r="R163" i="4"/>
  <c r="S163" i="4" s="1"/>
  <c r="AF163" i="4"/>
  <c r="AG163" i="4" s="1"/>
  <c r="Z196" i="4"/>
  <c r="AA196" i="4" s="1"/>
  <c r="AF196" i="4"/>
  <c r="AG196" i="4" s="1"/>
  <c r="R196" i="4"/>
  <c r="S196" i="4" s="1"/>
  <c r="Z108" i="4"/>
  <c r="AA108" i="4" s="1"/>
  <c r="R108" i="4"/>
  <c r="S108" i="4" s="1"/>
  <c r="AF108" i="4"/>
  <c r="AG108" i="4" s="1"/>
  <c r="Z1486" i="4"/>
  <c r="AA1486" i="4" s="1"/>
  <c r="R1486" i="4"/>
  <c r="S1486" i="4" s="1"/>
  <c r="AF1486" i="4"/>
  <c r="AG1486" i="4" s="1"/>
  <c r="Z87" i="4"/>
  <c r="AA87" i="4" s="1"/>
  <c r="AF87" i="4"/>
  <c r="AG87" i="4" s="1"/>
  <c r="R87" i="4"/>
  <c r="S87" i="4" s="1"/>
  <c r="Z258" i="4"/>
  <c r="AA258" i="4" s="1"/>
  <c r="AF258" i="4"/>
  <c r="AG258" i="4" s="1"/>
  <c r="Z357" i="4"/>
  <c r="AA357" i="4" s="1"/>
  <c r="AF357" i="4"/>
  <c r="AG357" i="4" s="1"/>
  <c r="R357" i="4"/>
  <c r="S357" i="4" s="1"/>
  <c r="Z327" i="4"/>
  <c r="AA327" i="4" s="1"/>
  <c r="AF327" i="4"/>
  <c r="AG327" i="4" s="1"/>
  <c r="R327" i="4"/>
  <c r="S327" i="4" s="1"/>
  <c r="Z1672" i="4"/>
  <c r="AA1672" i="4" s="1"/>
  <c r="R1672" i="4"/>
  <c r="S1672" i="4" s="1"/>
  <c r="AF34" i="4"/>
  <c r="AG34" i="4" s="1"/>
  <c r="R1915" i="4"/>
  <c r="S1915" i="4" s="1"/>
  <c r="R1549" i="4"/>
  <c r="S1549" i="4" s="1"/>
  <c r="R1689" i="4"/>
  <c r="S1689" i="4" s="1"/>
  <c r="Z265" i="4"/>
  <c r="AA265" i="4" s="1"/>
  <c r="R1796" i="4"/>
  <c r="S1796" i="4" s="1"/>
  <c r="AF1180" i="4"/>
  <c r="AG1180" i="4" s="1"/>
  <c r="Z1698" i="4"/>
  <c r="AA1698" i="4" s="1"/>
  <c r="Z268" i="4"/>
  <c r="AA268" i="4" s="1"/>
  <c r="AF1549" i="4"/>
  <c r="AG1549" i="4" s="1"/>
  <c r="AF1466" i="4"/>
  <c r="AG1466" i="4" s="1"/>
  <c r="AF84" i="4"/>
  <c r="AG84" i="4" s="1"/>
  <c r="AF42" i="4"/>
  <c r="AG42" i="4" s="1"/>
  <c r="Z1796" i="4"/>
  <c r="AA1796" i="4" s="1"/>
  <c r="R1180" i="4"/>
  <c r="S1180" i="4" s="1"/>
  <c r="R1698" i="4"/>
  <c r="S1698" i="4" s="1"/>
  <c r="R1710" i="4"/>
  <c r="S1710" i="4" s="1"/>
  <c r="R1466" i="4"/>
  <c r="S1466" i="4" s="1"/>
  <c r="Z1535" i="4"/>
  <c r="AA1535" i="4" s="1"/>
  <c r="AF1791" i="4"/>
  <c r="AG1791" i="4" s="1"/>
  <c r="R1603" i="4"/>
  <c r="S1603" i="4" s="1"/>
  <c r="Z1807" i="4"/>
  <c r="AA1807" i="4" s="1"/>
  <c r="Z1710" i="4"/>
  <c r="AA1710" i="4" s="1"/>
  <c r="AF7" i="4"/>
  <c r="AG7" i="4" s="1"/>
  <c r="R135" i="4"/>
  <c r="S135" i="4" s="1"/>
  <c r="AF1603" i="4"/>
  <c r="AG1603" i="4" s="1"/>
  <c r="R1999" i="4"/>
  <c r="S1999" i="4" s="1"/>
  <c r="R1807" i="4"/>
  <c r="S1807" i="4" s="1"/>
  <c r="AF135" i="4"/>
  <c r="AG135" i="4" s="1"/>
  <c r="R186" i="4"/>
  <c r="S186" i="4" s="1"/>
  <c r="R42" i="4"/>
  <c r="S42" i="4" s="1"/>
  <c r="R1688" i="4"/>
  <c r="S1688" i="4" s="1"/>
  <c r="R84" i="4"/>
  <c r="S84" i="4" s="1"/>
  <c r="AF288" i="4"/>
  <c r="AG288" i="4" s="1"/>
  <c r="AF1915" i="4"/>
  <c r="AG1915" i="4" s="1"/>
  <c r="Z1791" i="4"/>
  <c r="AA1791" i="4" s="1"/>
  <c r="R1660" i="4"/>
  <c r="S1660" i="4" s="1"/>
  <c r="AF1660" i="4"/>
  <c r="AG1660" i="4" s="1"/>
  <c r="AF1751" i="4"/>
  <c r="AG1751" i="4" s="1"/>
  <c r="AF1482" i="4"/>
  <c r="AG1482" i="4" s="1"/>
  <c r="R1545" i="4"/>
  <c r="S1545" i="4" s="1"/>
  <c r="AF1091" i="4"/>
  <c r="AG1091" i="4" s="1"/>
  <c r="R232" i="4"/>
  <c r="S232" i="4" s="1"/>
  <c r="Z1999" i="4"/>
  <c r="AA1999" i="4" s="1"/>
  <c r="Z1754" i="4"/>
  <c r="AA1754" i="4" s="1"/>
  <c r="R285" i="4"/>
  <c r="S285" i="4" s="1"/>
  <c r="R1054" i="4"/>
  <c r="S1054" i="4" s="1"/>
  <c r="AF306" i="4"/>
  <c r="AG306" i="4" s="1"/>
  <c r="R306" i="4"/>
  <c r="S306" i="4" s="1"/>
  <c r="R1843" i="4"/>
  <c r="S1843" i="4" s="1"/>
  <c r="AF1952" i="4"/>
  <c r="AG1952" i="4" s="1"/>
  <c r="R317" i="4"/>
  <c r="S317" i="4" s="1"/>
  <c r="AF285" i="4"/>
  <c r="AG285" i="4" s="1"/>
  <c r="R410" i="4"/>
  <c r="S410" i="4" s="1"/>
  <c r="Z1567" i="4"/>
  <c r="AA1567" i="4" s="1"/>
  <c r="R538" i="4"/>
  <c r="S538" i="4" s="1"/>
  <c r="AF1054" i="4"/>
  <c r="AG1054" i="4" s="1"/>
  <c r="R1761" i="4"/>
  <c r="S1761" i="4" s="1"/>
  <c r="AF1545" i="4"/>
  <c r="AG1545" i="4" s="1"/>
  <c r="AF1843" i="4"/>
  <c r="AG1843" i="4" s="1"/>
  <c r="Z1718" i="4"/>
  <c r="AA1718" i="4" s="1"/>
  <c r="R908" i="4"/>
  <c r="S908" i="4" s="1"/>
  <c r="R379" i="4"/>
  <c r="S379" i="4" s="1"/>
  <c r="R1952" i="4"/>
  <c r="S1952" i="4" s="1"/>
  <c r="R1567" i="4"/>
  <c r="S1567" i="4" s="1"/>
  <c r="Z538" i="4"/>
  <c r="AA538" i="4" s="1"/>
  <c r="AF1558" i="4"/>
  <c r="AG1558" i="4" s="1"/>
  <c r="R1482" i="4"/>
  <c r="S1482" i="4" s="1"/>
  <c r="AF561" i="4"/>
  <c r="AG561" i="4" s="1"/>
  <c r="R1630" i="4"/>
  <c r="S1630" i="4" s="1"/>
  <c r="AF379" i="4"/>
  <c r="AG379" i="4" s="1"/>
  <c r="AF1126" i="4"/>
  <c r="AG1126" i="4" s="1"/>
  <c r="AF1604" i="4"/>
  <c r="AG1604" i="4" s="1"/>
  <c r="AF1690" i="4"/>
  <c r="AG1690" i="4" s="1"/>
  <c r="Z561" i="4"/>
  <c r="AA561" i="4" s="1"/>
  <c r="AF942" i="4"/>
  <c r="AG942" i="4" s="1"/>
  <c r="AF1476" i="4"/>
  <c r="AG1476" i="4" s="1"/>
  <c r="AF336" i="4"/>
  <c r="AG336" i="4" s="1"/>
  <c r="R1604" i="4"/>
  <c r="S1604" i="4" s="1"/>
  <c r="R1558" i="4"/>
  <c r="S1558" i="4" s="1"/>
  <c r="R942" i="4"/>
  <c r="S942" i="4" s="1"/>
  <c r="AF1588" i="4"/>
  <c r="AG1588" i="4" s="1"/>
  <c r="R1570" i="4"/>
  <c r="S1570" i="4" s="1"/>
  <c r="AF1882" i="4"/>
  <c r="AG1882" i="4" s="1"/>
  <c r="R1704" i="4"/>
  <c r="S1704" i="4" s="1"/>
  <c r="AF1761" i="4"/>
  <c r="AG1761" i="4" s="1"/>
  <c r="AF1828" i="4"/>
  <c r="AG1828" i="4" s="1"/>
  <c r="Z1570" i="4"/>
  <c r="AA1570" i="4" s="1"/>
  <c r="Z1882" i="4"/>
  <c r="AA1882" i="4" s="1"/>
  <c r="Z908" i="4"/>
  <c r="AA908" i="4" s="1"/>
  <c r="Z127" i="4"/>
  <c r="AA127" i="4" s="1"/>
  <c r="AF127" i="4"/>
  <c r="AG127" i="4" s="1"/>
  <c r="AF25" i="4"/>
  <c r="AG25" i="4" s="1"/>
  <c r="Z7" i="4"/>
  <c r="AA7" i="4" s="1"/>
  <c r="Z1896" i="4"/>
  <c r="AA1896" i="4" s="1"/>
  <c r="AF1737" i="4"/>
  <c r="AG1737" i="4" s="1"/>
  <c r="AF331" i="4"/>
  <c r="AG331" i="4" s="1"/>
  <c r="R257" i="4"/>
  <c r="S257" i="4" s="1"/>
  <c r="R1987" i="4"/>
  <c r="S1987" i="4" s="1"/>
  <c r="Z396" i="4"/>
  <c r="AA396" i="4" s="1"/>
  <c r="R396" i="4"/>
  <c r="S396" i="4" s="1"/>
  <c r="AF396" i="4"/>
  <c r="AG396" i="4" s="1"/>
  <c r="AF1485" i="4"/>
  <c r="AG1485" i="4" s="1"/>
  <c r="Z372" i="4"/>
  <c r="AA372" i="4" s="1"/>
  <c r="R1155" i="4"/>
  <c r="S1155" i="4" s="1"/>
  <c r="AF1392" i="4"/>
  <c r="AG1392" i="4" s="1"/>
  <c r="R720" i="4"/>
  <c r="S720" i="4" s="1"/>
  <c r="Z331" i="4"/>
  <c r="AA331" i="4" s="1"/>
  <c r="AF579" i="4"/>
  <c r="AG579" i="4" s="1"/>
  <c r="Z309" i="4"/>
  <c r="AA309" i="4" s="1"/>
  <c r="AF309" i="4"/>
  <c r="AG309" i="4" s="1"/>
  <c r="R190" i="4"/>
  <c r="S190" i="4" s="1"/>
  <c r="R1769" i="4"/>
  <c r="S1769" i="4" s="1"/>
  <c r="R1392" i="4"/>
  <c r="S1392" i="4" s="1"/>
  <c r="AF1990" i="4"/>
  <c r="AG1990" i="4" s="1"/>
  <c r="Z1981" i="4"/>
  <c r="AA1981" i="4" s="1"/>
  <c r="AF612" i="4"/>
  <c r="AG612" i="4" s="1"/>
  <c r="AF190" i="4"/>
  <c r="AG190" i="4" s="1"/>
  <c r="AF1769" i="4"/>
  <c r="AG1769" i="4" s="1"/>
  <c r="R1737" i="4"/>
  <c r="S1737" i="4" s="1"/>
  <c r="Z1990" i="4"/>
  <c r="AA1990" i="4" s="1"/>
  <c r="R599" i="4"/>
  <c r="S599" i="4" s="1"/>
  <c r="AF162" i="4"/>
  <c r="AG162" i="4" s="1"/>
  <c r="R188" i="4"/>
  <c r="S188" i="4" s="1"/>
  <c r="Z1568" i="4"/>
  <c r="AA1568" i="4" s="1"/>
  <c r="AF1568" i="4"/>
  <c r="AG1568" i="4" s="1"/>
  <c r="R1568" i="4"/>
  <c r="S1568" i="4" s="1"/>
  <c r="Z1809" i="4"/>
  <c r="AA1809" i="4" s="1"/>
  <c r="AF1809" i="4"/>
  <c r="AG1809" i="4" s="1"/>
  <c r="R1809" i="4"/>
  <c r="S1809" i="4" s="1"/>
  <c r="AF353" i="4"/>
  <c r="AG353" i="4" s="1"/>
  <c r="Z599" i="4"/>
  <c r="AA599" i="4" s="1"/>
  <c r="Z188" i="4"/>
  <c r="AA188" i="4" s="1"/>
  <c r="AF1820" i="4"/>
  <c r="AG1820" i="4" s="1"/>
  <c r="Z1463" i="4"/>
  <c r="AA1463" i="4" s="1"/>
  <c r="R1463" i="4"/>
  <c r="S1463" i="4" s="1"/>
  <c r="R1679" i="4"/>
  <c r="S1679" i="4" s="1"/>
  <c r="AF1155" i="4"/>
  <c r="AG1155" i="4" s="1"/>
  <c r="R162" i="4"/>
  <c r="S162" i="4" s="1"/>
  <c r="R1981" i="4"/>
  <c r="S1981" i="4" s="1"/>
  <c r="R1820" i="4"/>
  <c r="S1820" i="4" s="1"/>
  <c r="R612" i="4"/>
  <c r="S612" i="4" s="1"/>
  <c r="Z1530" i="4"/>
  <c r="AA1530" i="4" s="1"/>
  <c r="R1530" i="4"/>
  <c r="S1530" i="4" s="1"/>
  <c r="AF1530" i="4"/>
  <c r="AG1530" i="4" s="1"/>
  <c r="Z67" i="4"/>
  <c r="AA67" i="4" s="1"/>
  <c r="AF67" i="4"/>
  <c r="AG67" i="4" s="1"/>
  <c r="R67" i="4"/>
  <c r="S67" i="4" s="1"/>
  <c r="AF1228" i="4"/>
  <c r="AG1228" i="4" s="1"/>
  <c r="Z1228" i="4"/>
  <c r="AA1228" i="4" s="1"/>
  <c r="R1228" i="4"/>
  <c r="S1228" i="4" s="1"/>
  <c r="AF176" i="4"/>
  <c r="AG176" i="4" s="1"/>
  <c r="R1601" i="4"/>
  <c r="S1601" i="4" s="1"/>
  <c r="Z1706" i="4"/>
  <c r="AA1706" i="4" s="1"/>
  <c r="R1706" i="4"/>
  <c r="S1706" i="4" s="1"/>
  <c r="AF1706" i="4"/>
  <c r="AG1706" i="4" s="1"/>
  <c r="R1906" i="4"/>
  <c r="S1906" i="4" s="1"/>
  <c r="R269" i="4"/>
  <c r="S269" i="4" s="1"/>
  <c r="R1923" i="4"/>
  <c r="S1923" i="4" s="1"/>
  <c r="Z1491" i="4"/>
  <c r="AA1491" i="4" s="1"/>
  <c r="AF1644" i="4"/>
  <c r="AG1644" i="4" s="1"/>
  <c r="AF720" i="4"/>
  <c r="AG720" i="4" s="1"/>
  <c r="R1724" i="4"/>
  <c r="S1724" i="4" s="1"/>
  <c r="AF1776" i="4"/>
  <c r="AG1776" i="4" s="1"/>
  <c r="AF269" i="4"/>
  <c r="AG269" i="4" s="1"/>
  <c r="R262" i="4"/>
  <c r="S262" i="4" s="1"/>
  <c r="AF304" i="4"/>
  <c r="AG304" i="4" s="1"/>
  <c r="R1485" i="4"/>
  <c r="S1485" i="4" s="1"/>
  <c r="Z1923" i="4"/>
  <c r="AA1923" i="4" s="1"/>
  <c r="AF802" i="4"/>
  <c r="AG802" i="4" s="1"/>
  <c r="AF404" i="4"/>
  <c r="AG404" i="4" s="1"/>
  <c r="AF257" i="4"/>
  <c r="AG257" i="4" s="1"/>
  <c r="Z304" i="4"/>
  <c r="AA304" i="4" s="1"/>
  <c r="R1648" i="4"/>
  <c r="S1648" i="4" s="1"/>
  <c r="R149" i="4"/>
  <c r="S149" i="4" s="1"/>
  <c r="Z1766" i="4"/>
  <c r="AA1766" i="4" s="1"/>
  <c r="AF35" i="4"/>
  <c r="AG35" i="4" s="1"/>
  <c r="AF386" i="4"/>
  <c r="AG386" i="4" s="1"/>
  <c r="Z404" i="4"/>
  <c r="AA404" i="4" s="1"/>
  <c r="AF151" i="4"/>
  <c r="AG151" i="4" s="1"/>
  <c r="Z137" i="4"/>
  <c r="AA137" i="4" s="1"/>
  <c r="Z1836" i="4"/>
  <c r="AA1836" i="4" s="1"/>
  <c r="AF1836" i="4"/>
  <c r="AG1836" i="4" s="1"/>
  <c r="R1147" i="4"/>
  <c r="S1147" i="4" s="1"/>
  <c r="AF4" i="4"/>
  <c r="AG4" i="4" s="1"/>
  <c r="AF1766" i="4"/>
  <c r="AG1766" i="4" s="1"/>
  <c r="AF143" i="4"/>
  <c r="AG143" i="4" s="1"/>
  <c r="AF1724" i="4"/>
  <c r="AG1724" i="4" s="1"/>
  <c r="AF1433" i="4"/>
  <c r="AG1433" i="4" s="1"/>
  <c r="AF1512" i="4"/>
  <c r="AG1512" i="4" s="1"/>
  <c r="R1512" i="4"/>
  <c r="S1512" i="4" s="1"/>
  <c r="R245" i="4"/>
  <c r="S245" i="4" s="1"/>
  <c r="AF1648" i="4"/>
  <c r="AG1648" i="4" s="1"/>
  <c r="R143" i="4"/>
  <c r="S143" i="4" s="1"/>
  <c r="R1799" i="4"/>
  <c r="S1799" i="4" s="1"/>
  <c r="R1574" i="4"/>
  <c r="S1574" i="4" s="1"/>
  <c r="R1854" i="4"/>
  <c r="S1854" i="4" s="1"/>
  <c r="R1776" i="4"/>
  <c r="S1776" i="4" s="1"/>
  <c r="AF262" i="4"/>
  <c r="AG262" i="4" s="1"/>
  <c r="R60" i="4"/>
  <c r="S60" i="4" s="1"/>
  <c r="R1433" i="4"/>
  <c r="S1433" i="4" s="1"/>
  <c r="Z298" i="4"/>
  <c r="AA298" i="4" s="1"/>
  <c r="AF1854" i="4"/>
  <c r="AG1854" i="4" s="1"/>
  <c r="Z60" i="4"/>
  <c r="AA60" i="4" s="1"/>
  <c r="AF1679" i="4"/>
  <c r="AG1679" i="4" s="1"/>
  <c r="Z1147" i="4"/>
  <c r="AA1147" i="4" s="1"/>
  <c r="AF1906" i="4"/>
  <c r="AG1906" i="4" s="1"/>
  <c r="R1713" i="4"/>
  <c r="S1713" i="4" s="1"/>
  <c r="R20" i="4"/>
  <c r="S20" i="4" s="1"/>
  <c r="AF1713" i="4"/>
  <c r="AG1713" i="4" s="1"/>
  <c r="AF1402" i="4"/>
  <c r="AG1402" i="4" s="1"/>
  <c r="Z709" i="4"/>
  <c r="AA709" i="4" s="1"/>
  <c r="AF20" i="4"/>
  <c r="AG20" i="4" s="1"/>
  <c r="Z1402" i="4"/>
  <c r="AA1402" i="4" s="1"/>
  <c r="R405" i="4"/>
  <c r="S405" i="4" s="1"/>
  <c r="Z1450" i="4"/>
  <c r="AA1450" i="4" s="1"/>
  <c r="AF1450" i="4"/>
  <c r="AG1450" i="4" s="1"/>
  <c r="R1450" i="4"/>
  <c r="S1450" i="4" s="1"/>
  <c r="Z1547" i="4"/>
  <c r="AA1547" i="4" s="1"/>
  <c r="AF1547" i="4"/>
  <c r="AG1547" i="4" s="1"/>
  <c r="R1547" i="4"/>
  <c r="S1547" i="4" s="1"/>
  <c r="Z1456" i="4"/>
  <c r="AA1456" i="4" s="1"/>
  <c r="AF1456" i="4"/>
  <c r="AG1456" i="4" s="1"/>
  <c r="Z1502" i="4"/>
  <c r="AA1502" i="4" s="1"/>
  <c r="R1502" i="4"/>
  <c r="S1502" i="4" s="1"/>
  <c r="AF1502" i="4"/>
  <c r="AG1502" i="4" s="1"/>
  <c r="AF39" i="4"/>
  <c r="AG39" i="4" s="1"/>
  <c r="R39" i="4"/>
  <c r="S39" i="4" s="1"/>
  <c r="Z39" i="4"/>
  <c r="AA39" i="4" s="1"/>
  <c r="Z1610" i="4"/>
  <c r="AA1610" i="4" s="1"/>
  <c r="AF1610" i="4"/>
  <c r="AG1610" i="4" s="1"/>
  <c r="R1610" i="4"/>
  <c r="S1610" i="4" s="1"/>
  <c r="Z1659" i="4"/>
  <c r="AA1659" i="4" s="1"/>
  <c r="R1659" i="4"/>
  <c r="S1659" i="4" s="1"/>
  <c r="AF1659" i="4"/>
  <c r="AG1659" i="4" s="1"/>
  <c r="AF1921" i="4"/>
  <c r="AG1921" i="4" s="1"/>
  <c r="AF1692" i="4"/>
  <c r="AG1692" i="4" s="1"/>
  <c r="AF339" i="4"/>
  <c r="AG339" i="4" s="1"/>
  <c r="Z339" i="4"/>
  <c r="AA339" i="4" s="1"/>
  <c r="AF656" i="4"/>
  <c r="AG656" i="4" s="1"/>
  <c r="Z1921" i="4"/>
  <c r="AA1921" i="4" s="1"/>
  <c r="R409" i="4"/>
  <c r="S409" i="4" s="1"/>
  <c r="AF409" i="4"/>
  <c r="AG409" i="4" s="1"/>
  <c r="R604" i="4"/>
  <c r="S604" i="4" s="1"/>
  <c r="R344" i="4"/>
  <c r="S344" i="4" s="1"/>
  <c r="Z4" i="4"/>
  <c r="AA4" i="4" s="1"/>
  <c r="Z969" i="4"/>
  <c r="AA969" i="4" s="1"/>
  <c r="Z1452" i="4"/>
  <c r="AA1452" i="4" s="1"/>
  <c r="R1662" i="4"/>
  <c r="S1662" i="4" s="1"/>
  <c r="AF1662" i="4"/>
  <c r="AG1662" i="4" s="1"/>
  <c r="R363" i="4"/>
  <c r="S363" i="4" s="1"/>
  <c r="AF270" i="4"/>
  <c r="AG270" i="4" s="1"/>
  <c r="AF1728" i="4"/>
  <c r="AG1728" i="4" s="1"/>
  <c r="R270" i="4"/>
  <c r="S270" i="4" s="1"/>
  <c r="R1560" i="4"/>
  <c r="S1560" i="4" s="1"/>
  <c r="R1141" i="4"/>
  <c r="S1141" i="4" s="1"/>
  <c r="Z334" i="4"/>
  <c r="AA334" i="4" s="1"/>
  <c r="R1741" i="4"/>
  <c r="S1741" i="4" s="1"/>
  <c r="R338" i="4"/>
  <c r="S338" i="4" s="1"/>
  <c r="AF1418" i="4"/>
  <c r="AG1418" i="4" s="1"/>
  <c r="R1418" i="4"/>
  <c r="S1418" i="4" s="1"/>
  <c r="AF334" i="4"/>
  <c r="AG334" i="4" s="1"/>
  <c r="AF1535" i="4"/>
  <c r="AG1535" i="4" s="1"/>
  <c r="R1868" i="4"/>
  <c r="S1868" i="4" s="1"/>
  <c r="AF338" i="4"/>
  <c r="AG338" i="4" s="1"/>
  <c r="R969" i="4"/>
  <c r="S969" i="4" s="1"/>
  <c r="AF1669" i="4"/>
  <c r="AG1669" i="4" s="1"/>
  <c r="R1764" i="4"/>
  <c r="S1764" i="4" s="1"/>
  <c r="AF83" i="4"/>
  <c r="AG83" i="4" s="1"/>
  <c r="AF1141" i="4"/>
  <c r="AG1141" i="4" s="1"/>
  <c r="AF23" i="4"/>
  <c r="AG23" i="4" s="1"/>
  <c r="R1669" i="4"/>
  <c r="S1669" i="4" s="1"/>
  <c r="AF1764" i="4"/>
  <c r="AG1764" i="4" s="1"/>
  <c r="R83" i="4"/>
  <c r="S83" i="4" s="1"/>
  <c r="AF1560" i="4"/>
  <c r="AG1560" i="4" s="1"/>
  <c r="AF237" i="4"/>
  <c r="AG237" i="4" s="1"/>
  <c r="R1552" i="4"/>
  <c r="S1552" i="4" s="1"/>
  <c r="R23" i="4"/>
  <c r="S23" i="4" s="1"/>
  <c r="R1692" i="4"/>
  <c r="S1692" i="4" s="1"/>
  <c r="R1728" i="4"/>
  <c r="S1728" i="4" s="1"/>
  <c r="AF1552" i="4"/>
  <c r="AG1552" i="4" s="1"/>
  <c r="R179" i="4"/>
  <c r="S179" i="4" s="1"/>
  <c r="AF179" i="4"/>
  <c r="AG179" i="4" s="1"/>
  <c r="Z1566" i="4"/>
  <c r="AA1566" i="4" s="1"/>
  <c r="AF1566" i="4"/>
  <c r="AG1566" i="4" s="1"/>
  <c r="R1566" i="4"/>
  <c r="S1566" i="4" s="1"/>
  <c r="R1967" i="4"/>
  <c r="S1967" i="4" s="1"/>
  <c r="Z1967" i="4"/>
  <c r="AA1967" i="4" s="1"/>
  <c r="AF1967" i="4"/>
  <c r="AG1967" i="4" s="1"/>
  <c r="AF213" i="4"/>
  <c r="AG213" i="4" s="1"/>
  <c r="Z213" i="4"/>
  <c r="AA213" i="4" s="1"/>
  <c r="R213" i="4"/>
  <c r="S213" i="4" s="1"/>
  <c r="Z1995" i="4"/>
  <c r="AA1995" i="4" s="1"/>
  <c r="R1995" i="4"/>
  <c r="S1995" i="4" s="1"/>
  <c r="AF1955" i="4"/>
  <c r="AG1955" i="4" s="1"/>
  <c r="R1955" i="4"/>
  <c r="S1955" i="4" s="1"/>
  <c r="Z1955" i="4"/>
  <c r="AA1955" i="4" s="1"/>
  <c r="R1457" i="4"/>
  <c r="S1457" i="4" s="1"/>
  <c r="AF1457" i="4"/>
  <c r="AG1457" i="4" s="1"/>
  <c r="Z1457" i="4"/>
  <c r="AA1457" i="4" s="1"/>
  <c r="R413" i="4"/>
  <c r="S413" i="4" s="1"/>
  <c r="AF413" i="4"/>
  <c r="AG413" i="4" s="1"/>
  <c r="Z413" i="4"/>
  <c r="AA413" i="4" s="1"/>
  <c r="R63" i="4"/>
  <c r="S63" i="4" s="1"/>
  <c r="AF63" i="4"/>
  <c r="AG63" i="4" s="1"/>
  <c r="Z1945" i="4"/>
  <c r="AA1945" i="4" s="1"/>
  <c r="AF1945" i="4"/>
  <c r="AG1945" i="4" s="1"/>
  <c r="R1945" i="4"/>
  <c r="S1945" i="4" s="1"/>
  <c r="Z484" i="4"/>
  <c r="AA484" i="4" s="1"/>
  <c r="Z45" i="4"/>
  <c r="AA45" i="4" s="1"/>
  <c r="AF45" i="4"/>
  <c r="AG45" i="4" s="1"/>
  <c r="R45" i="4"/>
  <c r="S45" i="4" s="1"/>
  <c r="Z1890" i="4"/>
  <c r="AA1890" i="4" s="1"/>
  <c r="AF1890" i="4"/>
  <c r="AG1890" i="4" s="1"/>
  <c r="R1890" i="4"/>
  <c r="S1890" i="4" s="1"/>
  <c r="Z1756" i="4"/>
  <c r="AA1756" i="4" s="1"/>
  <c r="AF1756" i="4"/>
  <c r="AG1756" i="4" s="1"/>
  <c r="R1756" i="4"/>
  <c r="S1756" i="4" s="1"/>
  <c r="AF1812" i="4"/>
  <c r="AG1812" i="4" s="1"/>
  <c r="R1812" i="4"/>
  <c r="S1812" i="4" s="1"/>
  <c r="Z1996" i="4"/>
  <c r="AA1996" i="4" s="1"/>
  <c r="R891" i="4"/>
  <c r="S891" i="4" s="1"/>
  <c r="R314" i="4"/>
  <c r="S314" i="4" s="1"/>
  <c r="AF891" i="4"/>
  <c r="AG891" i="4" s="1"/>
  <c r="AF314" i="4"/>
  <c r="AG314" i="4" s="1"/>
  <c r="AF411" i="4"/>
  <c r="AG411" i="4" s="1"/>
  <c r="R411" i="4"/>
  <c r="S411" i="4" s="1"/>
  <c r="Z411" i="4"/>
  <c r="AA411" i="4" s="1"/>
  <c r="Z1637" i="4"/>
  <c r="AA1637" i="4" s="1"/>
  <c r="R1637" i="4"/>
  <c r="S1637" i="4" s="1"/>
  <c r="AF247" i="4"/>
  <c r="AG247" i="4" s="1"/>
  <c r="Z1554" i="4"/>
  <c r="AA1554" i="4" s="1"/>
  <c r="R1554" i="4"/>
  <c r="S1554" i="4" s="1"/>
  <c r="AF1554" i="4"/>
  <c r="AG1554" i="4" s="1"/>
  <c r="AF169" i="4"/>
  <c r="AG169" i="4" s="1"/>
  <c r="R169" i="4"/>
  <c r="S169" i="4" s="1"/>
  <c r="AF329" i="4"/>
  <c r="AG329" i="4" s="1"/>
  <c r="R329" i="4"/>
  <c r="S329" i="4" s="1"/>
  <c r="Z329" i="4"/>
  <c r="AA329" i="4" s="1"/>
  <c r="AF47" i="4"/>
  <c r="AG47" i="4" s="1"/>
  <c r="R47" i="4"/>
  <c r="S47" i="4" s="1"/>
  <c r="Z47" i="4"/>
  <c r="AA47" i="4" s="1"/>
  <c r="R1442" i="4"/>
  <c r="S1442" i="4" s="1"/>
  <c r="Z1442" i="4"/>
  <c r="AA1442" i="4" s="1"/>
  <c r="AF1442" i="4"/>
  <c r="AG1442" i="4" s="1"/>
  <c r="Z109" i="4"/>
  <c r="AA109" i="4" s="1"/>
  <c r="R109" i="4"/>
  <c r="S109" i="4" s="1"/>
  <c r="AF109" i="4"/>
  <c r="AG109" i="4" s="1"/>
  <c r="Z36" i="4"/>
  <c r="AA36" i="4" s="1"/>
  <c r="R36" i="4"/>
  <c r="S36" i="4" s="1"/>
  <c r="AF36" i="4"/>
  <c r="AG36" i="4" s="1"/>
  <c r="R1817" i="4"/>
  <c r="S1817" i="4" s="1"/>
  <c r="Z1817" i="4"/>
  <c r="AA1817" i="4" s="1"/>
  <c r="AF1817" i="4"/>
  <c r="AG1817" i="4" s="1"/>
  <c r="R668" i="4"/>
  <c r="S668" i="4" s="1"/>
  <c r="Z184" i="4"/>
  <c r="AA184" i="4" s="1"/>
  <c r="R184" i="4"/>
  <c r="S184" i="4" s="1"/>
  <c r="Z1966" i="4"/>
  <c r="AA1966" i="4" s="1"/>
  <c r="AF1966" i="4"/>
  <c r="AG1966" i="4" s="1"/>
  <c r="R1966" i="4"/>
  <c r="S1966" i="4" s="1"/>
  <c r="Z1784" i="4"/>
  <c r="AA1784" i="4" s="1"/>
  <c r="AF1784" i="4"/>
  <c r="AG1784" i="4" s="1"/>
  <c r="R1784" i="4"/>
  <c r="S1784" i="4" s="1"/>
  <c r="R209" i="4"/>
  <c r="S209" i="4" s="1"/>
  <c r="Z209" i="4"/>
  <c r="AA209" i="4" s="1"/>
  <c r="AF209" i="4"/>
  <c r="AG209" i="4" s="1"/>
  <c r="Z1702" i="4"/>
  <c r="AA1702" i="4" s="1"/>
  <c r="R1702" i="4"/>
  <c r="S1702" i="4" s="1"/>
  <c r="AF1702" i="4"/>
  <c r="AG1702" i="4" s="1"/>
  <c r="Z1471" i="4"/>
  <c r="AA1471" i="4" s="1"/>
  <c r="AF1471" i="4"/>
  <c r="AG1471" i="4" s="1"/>
  <c r="R1471" i="4"/>
  <c r="S1471" i="4" s="1"/>
  <c r="Z30" i="4"/>
  <c r="AA30" i="4" s="1"/>
  <c r="AF30" i="4"/>
  <c r="AG30" i="4" s="1"/>
  <c r="AF80" i="4"/>
  <c r="AG80" i="4" s="1"/>
  <c r="AF1612" i="4"/>
  <c r="AG1612" i="4" s="1"/>
  <c r="R1624" i="4"/>
  <c r="S1624" i="4" s="1"/>
  <c r="AF54" i="4"/>
  <c r="AG54" i="4" s="1"/>
  <c r="AF1738" i="4"/>
  <c r="AG1738" i="4" s="1"/>
  <c r="R152" i="4"/>
  <c r="S152" i="4" s="1"/>
  <c r="AF251" i="4"/>
  <c r="AG251" i="4" s="1"/>
  <c r="R1697" i="4"/>
  <c r="S1697" i="4" s="1"/>
  <c r="AF1886" i="4"/>
  <c r="AG1886" i="4" s="1"/>
  <c r="AF324" i="4"/>
  <c r="AG324" i="4" s="1"/>
  <c r="R510" i="4"/>
  <c r="S510" i="4" s="1"/>
  <c r="Z1998" i="4"/>
  <c r="AA1998" i="4" s="1"/>
  <c r="AF882" i="4"/>
  <c r="AG882" i="4" s="1"/>
  <c r="R78" i="4"/>
  <c r="S78" i="4" s="1"/>
  <c r="AF1632" i="4"/>
  <c r="AG1632" i="4" s="1"/>
  <c r="R1703" i="4"/>
  <c r="S1703" i="4" s="1"/>
  <c r="Z1703" i="4"/>
  <c r="AA1703" i="4" s="1"/>
  <c r="AF51" i="4"/>
  <c r="AG51" i="4" s="1"/>
  <c r="AF1720" i="4"/>
  <c r="AG1720" i="4" s="1"/>
  <c r="R38" i="4"/>
  <c r="S38" i="4" s="1"/>
  <c r="AF1998" i="4"/>
  <c r="AG1998" i="4" s="1"/>
  <c r="R1865" i="4"/>
  <c r="S1865" i="4" s="1"/>
  <c r="AF78" i="4"/>
  <c r="AG78" i="4" s="1"/>
  <c r="R153" i="4"/>
  <c r="S153" i="4" s="1"/>
  <c r="R51" i="4"/>
  <c r="S51" i="4" s="1"/>
  <c r="AF153" i="4"/>
  <c r="AG153" i="4" s="1"/>
  <c r="AF1527" i="4"/>
  <c r="AG1527" i="4" s="1"/>
  <c r="AF355" i="4"/>
  <c r="AG355" i="4" s="1"/>
  <c r="AF38" i="4"/>
  <c r="AG38" i="4" s="1"/>
  <c r="Z1475" i="4"/>
  <c r="AA1475" i="4" s="1"/>
  <c r="Z1785" i="4"/>
  <c r="AA1785" i="4" s="1"/>
  <c r="R54" i="4"/>
  <c r="S54" i="4" s="1"/>
  <c r="R355" i="4"/>
  <c r="S355" i="4" s="1"/>
  <c r="R1527" i="4"/>
  <c r="S1527" i="4" s="1"/>
  <c r="AF1475" i="4"/>
  <c r="AG1475" i="4" s="1"/>
  <c r="Z884" i="4"/>
  <c r="AA884" i="4" s="1"/>
  <c r="R779" i="4"/>
  <c r="S779" i="4" s="1"/>
  <c r="Z779" i="4"/>
  <c r="AA779" i="4" s="1"/>
  <c r="Z1913" i="4"/>
  <c r="AA1913" i="4" s="1"/>
  <c r="AF884" i="4"/>
  <c r="AG884" i="4" s="1"/>
  <c r="R1612" i="4"/>
  <c r="S1612" i="4" s="1"/>
  <c r="AF1624" i="4"/>
  <c r="AG1624" i="4" s="1"/>
  <c r="R984" i="4"/>
  <c r="S984" i="4" s="1"/>
  <c r="R643" i="4"/>
  <c r="S643" i="4" s="1"/>
  <c r="AF643" i="4"/>
  <c r="AG643" i="4" s="1"/>
  <c r="Z1994" i="4"/>
  <c r="AA1994" i="4" s="1"/>
  <c r="R1994" i="4"/>
  <c r="S1994" i="4" s="1"/>
  <c r="AF1994" i="4"/>
  <c r="AG1994" i="4" s="1"/>
  <c r="Z291" i="4"/>
  <c r="AA291" i="4" s="1"/>
  <c r="R291" i="4"/>
  <c r="S291" i="4" s="1"/>
  <c r="AF291" i="4"/>
  <c r="AG291" i="4" s="1"/>
  <c r="R656" i="4"/>
  <c r="S656" i="4" s="1"/>
  <c r="AF1251" i="4"/>
  <c r="AG1251" i="4" s="1"/>
  <c r="R619" i="4"/>
  <c r="S619" i="4" s="1"/>
  <c r="R349" i="4"/>
  <c r="S349" i="4" s="1"/>
  <c r="Z353" i="4"/>
  <c r="AA353" i="4" s="1"/>
  <c r="Z1865" i="4"/>
  <c r="AA1865" i="4" s="1"/>
  <c r="R237" i="4"/>
  <c r="S237" i="4" s="1"/>
  <c r="R1320" i="4"/>
  <c r="S1320" i="4" s="1"/>
  <c r="R5" i="4"/>
  <c r="S5" i="4" s="1"/>
  <c r="R796" i="4"/>
  <c r="S796" i="4" s="1"/>
  <c r="R579" i="4"/>
  <c r="S579" i="4" s="1"/>
  <c r="AF1634" i="4"/>
  <c r="AG1634" i="4" s="1"/>
  <c r="R1634" i="4"/>
  <c r="S1634" i="4" s="1"/>
  <c r="R1370" i="4"/>
  <c r="S1370" i="4" s="1"/>
  <c r="Z16" i="4"/>
  <c r="AA16" i="4" s="1"/>
  <c r="R868" i="4"/>
  <c r="S868" i="4" s="1"/>
  <c r="R910" i="4"/>
  <c r="S910" i="4" s="1"/>
  <c r="R1564" i="4"/>
  <c r="S1564" i="4" s="1"/>
  <c r="Z1934" i="4"/>
  <c r="AA1934" i="4" s="1"/>
  <c r="Z984" i="4"/>
  <c r="AA984" i="4" s="1"/>
  <c r="AF1934" i="4"/>
  <c r="AG1934" i="4" s="1"/>
  <c r="Z1868" i="4"/>
  <c r="AA1868" i="4" s="1"/>
  <c r="AF421" i="4"/>
  <c r="AG421" i="4" s="1"/>
  <c r="Z1538" i="4"/>
  <c r="AA1538" i="4" s="1"/>
  <c r="R375" i="4"/>
  <c r="S375" i="4" s="1"/>
  <c r="Z1768" i="4"/>
  <c r="AA1768" i="4" s="1"/>
  <c r="AF1980" i="4"/>
  <c r="AG1980" i="4" s="1"/>
  <c r="R1632" i="4"/>
  <c r="S1632" i="4" s="1"/>
  <c r="R1673" i="4"/>
  <c r="S1673" i="4" s="1"/>
  <c r="AF1673" i="4"/>
  <c r="AG1673" i="4" s="1"/>
  <c r="Z1673" i="4"/>
  <c r="AA1673" i="4" s="1"/>
  <c r="Z1770" i="4"/>
  <c r="AA1770" i="4" s="1"/>
  <c r="AF1770" i="4"/>
  <c r="AG1770" i="4" s="1"/>
  <c r="R1770" i="4"/>
  <c r="S1770" i="4" s="1"/>
  <c r="Z113" i="4"/>
  <c r="AA113" i="4" s="1"/>
  <c r="AF113" i="4"/>
  <c r="AG113" i="4" s="1"/>
  <c r="R113" i="4"/>
  <c r="S113" i="4" s="1"/>
  <c r="Z842" i="4"/>
  <c r="AA842" i="4" s="1"/>
  <c r="R842" i="4"/>
  <c r="S842" i="4" s="1"/>
  <c r="AF842" i="4"/>
  <c r="AG842" i="4" s="1"/>
  <c r="Z1924" i="4"/>
  <c r="AA1924" i="4" s="1"/>
  <c r="AF1924" i="4"/>
  <c r="AG1924" i="4" s="1"/>
  <c r="R1924" i="4"/>
  <c r="S1924" i="4" s="1"/>
  <c r="Z1565" i="4"/>
  <c r="AA1565" i="4" s="1"/>
  <c r="AF1565" i="4"/>
  <c r="AG1565" i="4" s="1"/>
  <c r="R1565" i="4"/>
  <c r="S1565" i="4" s="1"/>
  <c r="Z640" i="4"/>
  <c r="AA640" i="4" s="1"/>
  <c r="AF640" i="4"/>
  <c r="AG640" i="4" s="1"/>
  <c r="R640" i="4"/>
  <c r="S640" i="4" s="1"/>
  <c r="Z802" i="4"/>
  <c r="AA802" i="4" s="1"/>
  <c r="AF1242" i="4"/>
  <c r="AG1242" i="4" s="1"/>
  <c r="AF994" i="4"/>
  <c r="AG994" i="4" s="1"/>
  <c r="R1251" i="4"/>
  <c r="S1251" i="4" s="1"/>
  <c r="AF800" i="4"/>
  <c r="AG800" i="4" s="1"/>
  <c r="AF1716" i="4"/>
  <c r="AG1716" i="4" s="1"/>
  <c r="AF5" i="4"/>
  <c r="AG5" i="4" s="1"/>
  <c r="Z1580" i="4"/>
  <c r="AA1580" i="4" s="1"/>
  <c r="AF1580" i="4"/>
  <c r="AG1580" i="4" s="1"/>
  <c r="R1580" i="4"/>
  <c r="S1580" i="4" s="1"/>
  <c r="R665" i="4"/>
  <c r="S665" i="4" s="1"/>
  <c r="AF665" i="4"/>
  <c r="AG665" i="4" s="1"/>
  <c r="Z665" i="4"/>
  <c r="AA665" i="4" s="1"/>
  <c r="Z758" i="4"/>
  <c r="AA758" i="4" s="1"/>
  <c r="AF758" i="4"/>
  <c r="AG758" i="4" s="1"/>
  <c r="R758" i="4"/>
  <c r="S758" i="4" s="1"/>
  <c r="Z1509" i="4"/>
  <c r="AA1509" i="4" s="1"/>
  <c r="AF1509" i="4"/>
  <c r="AG1509" i="4" s="1"/>
  <c r="R1509" i="4"/>
  <c r="S1509" i="4" s="1"/>
  <c r="Z878" i="4"/>
  <c r="AA878" i="4" s="1"/>
  <c r="R878" i="4"/>
  <c r="S878" i="4" s="1"/>
  <c r="AF878" i="4"/>
  <c r="AG878" i="4" s="1"/>
  <c r="Z1562" i="4"/>
  <c r="AA1562" i="4" s="1"/>
  <c r="R1562" i="4"/>
  <c r="S1562" i="4" s="1"/>
  <c r="AF1562" i="4"/>
  <c r="AG1562" i="4" s="1"/>
  <c r="AF168" i="4"/>
  <c r="AG168" i="4" s="1"/>
  <c r="Z994" i="4"/>
  <c r="AA994" i="4" s="1"/>
  <c r="R800" i="4"/>
  <c r="S800" i="4" s="1"/>
  <c r="R1716" i="4"/>
  <c r="S1716" i="4" s="1"/>
  <c r="Z400" i="4"/>
  <c r="AA400" i="4" s="1"/>
  <c r="AF400" i="4"/>
  <c r="AG400" i="4" s="1"/>
  <c r="R400" i="4"/>
  <c r="S400" i="4" s="1"/>
  <c r="Z1856" i="4"/>
  <c r="AA1856" i="4" s="1"/>
  <c r="R1856" i="4"/>
  <c r="S1856" i="4" s="1"/>
  <c r="AF1856" i="4"/>
  <c r="AG1856" i="4" s="1"/>
  <c r="AF1849" i="4"/>
  <c r="AG1849" i="4" s="1"/>
  <c r="R1849" i="4"/>
  <c r="S1849" i="4" s="1"/>
  <c r="Z898" i="4"/>
  <c r="AA898" i="4" s="1"/>
  <c r="R898" i="4"/>
  <c r="S898" i="4" s="1"/>
  <c r="AF898" i="4"/>
  <c r="AG898" i="4" s="1"/>
  <c r="Z1071" i="4"/>
  <c r="AA1071" i="4" s="1"/>
  <c r="R1071" i="4"/>
  <c r="S1071" i="4" s="1"/>
  <c r="AF1071" i="4"/>
  <c r="AG1071" i="4" s="1"/>
  <c r="Z1687" i="4"/>
  <c r="AA1687" i="4" s="1"/>
  <c r="R1687" i="4"/>
  <c r="S1687" i="4" s="1"/>
  <c r="AF1687" i="4"/>
  <c r="AG1687" i="4" s="1"/>
  <c r="Z342" i="4"/>
  <c r="AA342" i="4" s="1"/>
  <c r="R342" i="4"/>
  <c r="S342" i="4" s="1"/>
  <c r="AF342" i="4"/>
  <c r="AG342" i="4" s="1"/>
  <c r="Z168" i="4"/>
  <c r="AA168" i="4" s="1"/>
  <c r="R712" i="4"/>
  <c r="S712" i="4" s="1"/>
  <c r="AF714" i="4"/>
  <c r="AG714" i="4" s="1"/>
  <c r="AF911" i="4"/>
  <c r="AG911" i="4" s="1"/>
  <c r="R911" i="4"/>
  <c r="S911" i="4" s="1"/>
  <c r="R1867" i="4"/>
  <c r="S1867" i="4" s="1"/>
  <c r="Z1867" i="4"/>
  <c r="AA1867" i="4" s="1"/>
  <c r="AF1867" i="4"/>
  <c r="AG1867" i="4" s="1"/>
  <c r="Z403" i="4"/>
  <c r="AA403" i="4" s="1"/>
  <c r="R403" i="4"/>
  <c r="S403" i="4" s="1"/>
  <c r="AF403" i="4"/>
  <c r="AG403" i="4" s="1"/>
  <c r="Z702" i="4"/>
  <c r="AA702" i="4" s="1"/>
  <c r="R702" i="4"/>
  <c r="S702" i="4" s="1"/>
  <c r="Z216" i="4"/>
  <c r="AA216" i="4" s="1"/>
  <c r="R216" i="4"/>
  <c r="S216" i="4" s="1"/>
  <c r="AF216" i="4"/>
  <c r="AG216" i="4" s="1"/>
  <c r="AF808" i="4"/>
  <c r="AG808" i="4" s="1"/>
  <c r="R808" i="4"/>
  <c r="S808" i="4" s="1"/>
  <c r="Z808" i="4"/>
  <c r="AA808" i="4" s="1"/>
  <c r="Z367" i="4"/>
  <c r="AA367" i="4" s="1"/>
  <c r="AF367" i="4"/>
  <c r="AG367" i="4" s="1"/>
  <c r="R367" i="4"/>
  <c r="S367" i="4" s="1"/>
  <c r="Z1559" i="4"/>
  <c r="AA1559" i="4" s="1"/>
  <c r="R1559" i="4"/>
  <c r="S1559" i="4" s="1"/>
  <c r="AF1559" i="4"/>
  <c r="AG1559" i="4" s="1"/>
  <c r="Z173" i="4"/>
  <c r="AA173" i="4" s="1"/>
  <c r="R894" i="4"/>
  <c r="S894" i="4" s="1"/>
  <c r="Z712" i="4"/>
  <c r="AA712" i="4" s="1"/>
  <c r="AF1959" i="4"/>
  <c r="AG1959" i="4" s="1"/>
  <c r="AF351" i="4"/>
  <c r="AG351" i="4" s="1"/>
  <c r="R351" i="4"/>
  <c r="S351" i="4" s="1"/>
  <c r="R1973" i="4"/>
  <c r="S1973" i="4" s="1"/>
  <c r="AF1973" i="4"/>
  <c r="AG1973" i="4" s="1"/>
  <c r="Z1973" i="4"/>
  <c r="AA1973" i="4" s="1"/>
  <c r="Z1777" i="4"/>
  <c r="AA1777" i="4" s="1"/>
  <c r="R1777" i="4"/>
  <c r="S1777" i="4" s="1"/>
  <c r="AF1777" i="4"/>
  <c r="AG1777" i="4" s="1"/>
  <c r="Z381" i="4"/>
  <c r="AA381" i="4" s="1"/>
  <c r="R381" i="4"/>
  <c r="S381" i="4" s="1"/>
  <c r="AF381" i="4"/>
  <c r="AG381" i="4" s="1"/>
  <c r="R815" i="4"/>
  <c r="S815" i="4" s="1"/>
  <c r="R173" i="4"/>
  <c r="S173" i="4" s="1"/>
  <c r="AF894" i="4"/>
  <c r="AG894" i="4" s="1"/>
  <c r="R1538" i="4"/>
  <c r="S1538" i="4" s="1"/>
  <c r="R714" i="4"/>
  <c r="S714" i="4" s="1"/>
  <c r="R1980" i="4"/>
  <c r="S1980" i="4" s="1"/>
  <c r="R1959" i="4"/>
  <c r="S1959" i="4" s="1"/>
  <c r="R1394" i="4"/>
  <c r="S1394" i="4" s="1"/>
  <c r="Z804" i="4"/>
  <c r="AA804" i="4" s="1"/>
  <c r="AF804" i="4"/>
  <c r="AG804" i="4" s="1"/>
  <c r="R804" i="4"/>
  <c r="S804" i="4" s="1"/>
  <c r="Z212" i="4"/>
  <c r="AA212" i="4" s="1"/>
  <c r="R212" i="4"/>
  <c r="S212" i="4" s="1"/>
  <c r="AF212" i="4"/>
  <c r="AG212" i="4" s="1"/>
  <c r="Z32" i="4"/>
  <c r="AA32" i="4" s="1"/>
  <c r="R32" i="4"/>
  <c r="S32" i="4" s="1"/>
  <c r="AF32" i="4"/>
  <c r="AG32" i="4" s="1"/>
  <c r="Z1947" i="4"/>
  <c r="AA1947" i="4" s="1"/>
  <c r="AF1947" i="4"/>
  <c r="AG1947" i="4" s="1"/>
  <c r="R1947" i="4"/>
  <c r="S1947" i="4" s="1"/>
  <c r="Z238" i="4"/>
  <c r="AA238" i="4" s="1"/>
  <c r="R238" i="4"/>
  <c r="S238" i="4" s="1"/>
  <c r="AF238" i="4"/>
  <c r="AG238" i="4" s="1"/>
  <c r="Z752" i="4"/>
  <c r="AA752" i="4" s="1"/>
  <c r="AF752" i="4"/>
  <c r="AG752" i="4" s="1"/>
  <c r="R752" i="4"/>
  <c r="S752" i="4" s="1"/>
  <c r="Z375" i="4"/>
  <c r="AA375" i="4" s="1"/>
  <c r="Z815" i="4"/>
  <c r="AA815" i="4" s="1"/>
  <c r="Z1394" i="4"/>
  <c r="AA1394" i="4" s="1"/>
  <c r="R925" i="4"/>
  <c r="S925" i="4" s="1"/>
  <c r="AF925" i="4"/>
  <c r="AG925" i="4" s="1"/>
  <c r="Z144" i="4"/>
  <c r="AA144" i="4" s="1"/>
  <c r="AF144" i="4"/>
  <c r="AG144" i="4" s="1"/>
  <c r="R144" i="4"/>
  <c r="S144" i="4" s="1"/>
  <c r="AF1618" i="4"/>
  <c r="AG1618" i="4" s="1"/>
  <c r="Z1618" i="4"/>
  <c r="AA1618" i="4" s="1"/>
  <c r="R1618" i="4"/>
  <c r="S1618" i="4" s="1"/>
  <c r="Z1803" i="4"/>
  <c r="AA1803" i="4" s="1"/>
  <c r="AF1803" i="4"/>
  <c r="AG1803" i="4" s="1"/>
  <c r="R1803" i="4"/>
  <c r="S1803" i="4" s="1"/>
  <c r="Z616" i="4"/>
  <c r="AA616" i="4" s="1"/>
  <c r="AF616" i="4"/>
  <c r="AG616" i="4" s="1"/>
  <c r="R616" i="4"/>
  <c r="S616" i="4" s="1"/>
  <c r="AF110" i="4"/>
  <c r="AG110" i="4" s="1"/>
  <c r="Z1765" i="4"/>
  <c r="AA1765" i="4" s="1"/>
  <c r="AF1765" i="4"/>
  <c r="AG1765" i="4" s="1"/>
  <c r="R110" i="4"/>
  <c r="S110" i="4" s="1"/>
  <c r="Z1574" i="4"/>
  <c r="AA1574" i="4" s="1"/>
  <c r="Z760" i="4"/>
  <c r="AA760" i="4" s="1"/>
  <c r="Z344" i="4"/>
  <c r="AA344" i="4" s="1"/>
  <c r="R1644" i="4"/>
  <c r="S1644" i="4" s="1"/>
  <c r="R247" i="4"/>
  <c r="S247" i="4" s="1"/>
  <c r="R1896" i="4"/>
  <c r="S1896" i="4" s="1"/>
  <c r="R1539" i="4"/>
  <c r="S1539" i="4" s="1"/>
  <c r="AF1576" i="4"/>
  <c r="AG1576" i="4" s="1"/>
  <c r="R1576" i="4"/>
  <c r="S1576" i="4" s="1"/>
  <c r="R137" i="4"/>
  <c r="S137" i="4" s="1"/>
  <c r="R1789" i="4"/>
  <c r="S1789" i="4" s="1"/>
  <c r="R102" i="4"/>
  <c r="S102" i="4" s="1"/>
  <c r="R1962" i="4"/>
  <c r="S1962" i="4" s="1"/>
  <c r="AF1564" i="4"/>
  <c r="AG1564" i="4" s="1"/>
  <c r="R16" i="4"/>
  <c r="S16" i="4" s="1"/>
  <c r="AF363" i="4"/>
  <c r="AG363" i="4" s="1"/>
  <c r="AF1320" i="4"/>
  <c r="AG1320" i="4" s="1"/>
  <c r="AF484" i="4"/>
  <c r="AG484" i="4" s="1"/>
  <c r="AF1741" i="4"/>
  <c r="AG1741" i="4" s="1"/>
  <c r="R298" i="4"/>
  <c r="S298" i="4" s="1"/>
  <c r="AF668" i="4"/>
  <c r="AG668" i="4" s="1"/>
  <c r="AF765" i="4"/>
  <c r="AG765" i="4" s="1"/>
  <c r="R1126" i="4"/>
  <c r="S1126" i="4" s="1"/>
  <c r="AF1725" i="4"/>
  <c r="AG1725" i="4" s="1"/>
  <c r="AF1789" i="4"/>
  <c r="AG1789" i="4" s="1"/>
  <c r="AF1732" i="4"/>
  <c r="AG1732" i="4" s="1"/>
  <c r="Z1732" i="4"/>
  <c r="AA1732" i="4" s="1"/>
  <c r="AF1962" i="4"/>
  <c r="AG1962" i="4" s="1"/>
  <c r="R1614" i="4"/>
  <c r="S1614" i="4" s="1"/>
  <c r="Z1091" i="4"/>
  <c r="AA1091" i="4" s="1"/>
  <c r="R1476" i="4"/>
  <c r="S1476" i="4" s="1"/>
  <c r="R1785" i="4"/>
  <c r="S1785" i="4" s="1"/>
  <c r="R1581" i="4"/>
  <c r="S1581" i="4" s="1"/>
  <c r="R1453" i="4"/>
  <c r="S1453" i="4" s="1"/>
  <c r="AF586" i="4"/>
  <c r="AG586" i="4" s="1"/>
  <c r="R1137" i="4"/>
  <c r="S1137" i="4" s="1"/>
  <c r="AF1453" i="4"/>
  <c r="AG1453" i="4" s="1"/>
  <c r="R1725" i="4"/>
  <c r="S1725" i="4" s="1"/>
  <c r="AF1581" i="4"/>
  <c r="AG1581" i="4" s="1"/>
  <c r="AF102" i="4"/>
  <c r="AG102" i="4" s="1"/>
  <c r="AF321" i="4"/>
  <c r="AG321" i="4" s="1"/>
  <c r="AF22" i="4"/>
  <c r="AG22" i="4" s="1"/>
  <c r="R586" i="4"/>
  <c r="S586" i="4" s="1"/>
  <c r="Z17" i="4"/>
  <c r="AA17" i="4" s="1"/>
  <c r="AF17" i="4"/>
  <c r="AG17" i="4" s="1"/>
  <c r="R17" i="4"/>
  <c r="S17" i="4" s="1"/>
  <c r="Z886" i="4"/>
  <c r="AA886" i="4" s="1"/>
  <c r="R886" i="4"/>
  <c r="S886" i="4" s="1"/>
  <c r="AF886" i="4"/>
  <c r="AG886" i="4" s="1"/>
  <c r="Z376" i="4"/>
  <c r="AA376" i="4" s="1"/>
  <c r="AF376" i="4"/>
  <c r="AG376" i="4" s="1"/>
  <c r="R376" i="4"/>
  <c r="S376" i="4" s="1"/>
  <c r="AF914" i="4"/>
  <c r="AG914" i="4" s="1"/>
  <c r="R914" i="4"/>
  <c r="S914" i="4" s="1"/>
  <c r="Z914" i="4"/>
  <c r="AA914" i="4" s="1"/>
  <c r="Z1053" i="4"/>
  <c r="AA1053" i="4" s="1"/>
  <c r="R1053" i="4"/>
  <c r="S1053" i="4" s="1"/>
  <c r="AF1053" i="4"/>
  <c r="AG1053" i="4" s="1"/>
  <c r="Z236" i="4"/>
  <c r="AA236" i="4" s="1"/>
  <c r="AF236" i="4"/>
  <c r="AG236" i="4" s="1"/>
  <c r="R236" i="4"/>
  <c r="S236" i="4" s="1"/>
  <c r="Z548" i="4"/>
  <c r="AA548" i="4" s="1"/>
  <c r="R548" i="4"/>
  <c r="S548" i="4" s="1"/>
  <c r="AF548" i="4"/>
  <c r="AG548" i="4" s="1"/>
  <c r="Z1931" i="4"/>
  <c r="AA1931" i="4" s="1"/>
  <c r="AF1931" i="4"/>
  <c r="AG1931" i="4" s="1"/>
  <c r="R1931" i="4"/>
  <c r="S1931" i="4" s="1"/>
  <c r="AF1246" i="4"/>
  <c r="AG1246" i="4" s="1"/>
  <c r="Z1246" i="4"/>
  <c r="AA1246" i="4" s="1"/>
  <c r="R1246" i="4"/>
  <c r="S1246" i="4" s="1"/>
  <c r="R1792" i="4"/>
  <c r="S1792" i="4" s="1"/>
  <c r="AF1792" i="4"/>
  <c r="AG1792" i="4" s="1"/>
  <c r="Z356" i="4"/>
  <c r="AA356" i="4" s="1"/>
  <c r="R356" i="4"/>
  <c r="S356" i="4" s="1"/>
  <c r="AF356" i="4"/>
  <c r="AG356" i="4" s="1"/>
  <c r="AF1494" i="4"/>
  <c r="AG1494" i="4" s="1"/>
  <c r="Z1494" i="4"/>
  <c r="AA1494" i="4" s="1"/>
  <c r="R1494" i="4"/>
  <c r="S1494" i="4" s="1"/>
  <c r="Z1608" i="4"/>
  <c r="AA1608" i="4" s="1"/>
  <c r="R1608" i="4"/>
  <c r="S1608" i="4" s="1"/>
  <c r="AF1608" i="4"/>
  <c r="AG1608" i="4" s="1"/>
  <c r="AF111" i="4"/>
  <c r="AG111" i="4" s="1"/>
  <c r="Z111" i="4"/>
  <c r="AA111" i="4" s="1"/>
  <c r="R111" i="4"/>
  <c r="S111" i="4" s="1"/>
  <c r="Z713" i="4"/>
  <c r="AA713" i="4" s="1"/>
  <c r="R713" i="4"/>
  <c r="S713" i="4" s="1"/>
  <c r="AF713" i="4"/>
  <c r="AG713" i="4" s="1"/>
  <c r="AF1721" i="4"/>
  <c r="AG1721" i="4" s="1"/>
  <c r="Z1721" i="4"/>
  <c r="AA1721" i="4" s="1"/>
  <c r="R1721" i="4"/>
  <c r="S1721" i="4" s="1"/>
  <c r="AF1685" i="4"/>
  <c r="AG1685" i="4" s="1"/>
  <c r="R1685" i="4"/>
  <c r="S1685" i="4" s="1"/>
  <c r="AF931" i="4"/>
  <c r="AG931" i="4" s="1"/>
  <c r="R931" i="4"/>
  <c r="S931" i="4" s="1"/>
  <c r="Z931" i="4"/>
  <c r="AA931" i="4" s="1"/>
  <c r="Z13" i="4"/>
  <c r="AA13" i="4" s="1"/>
  <c r="R13" i="4"/>
  <c r="S13" i="4" s="1"/>
  <c r="AF13" i="4"/>
  <c r="AG13" i="4" s="1"/>
  <c r="AF1970" i="4"/>
  <c r="AG1970" i="4" s="1"/>
  <c r="R1970" i="4"/>
  <c r="S1970" i="4" s="1"/>
  <c r="Z1970" i="4"/>
  <c r="AA1970" i="4" s="1"/>
  <c r="Z243" i="4"/>
  <c r="AA243" i="4" s="1"/>
  <c r="AF243" i="4"/>
  <c r="AG243" i="4" s="1"/>
  <c r="R243" i="4"/>
  <c r="S243" i="4" s="1"/>
  <c r="Z864" i="4"/>
  <c r="AA864" i="4" s="1"/>
  <c r="R864" i="4"/>
  <c r="S864" i="4" s="1"/>
  <c r="AF864" i="4"/>
  <c r="AG864" i="4" s="1"/>
  <c r="Z527" i="4"/>
  <c r="AA527" i="4" s="1"/>
  <c r="AF527" i="4"/>
  <c r="AG527" i="4" s="1"/>
  <c r="R527" i="4"/>
  <c r="S527" i="4" s="1"/>
  <c r="Z1813" i="4"/>
  <c r="AA1813" i="4" s="1"/>
  <c r="AF1813" i="4"/>
  <c r="AG1813" i="4" s="1"/>
  <c r="R1813" i="4"/>
  <c r="S1813" i="4" s="1"/>
  <c r="Z1969" i="4"/>
  <c r="AA1969" i="4" s="1"/>
  <c r="R1969" i="4"/>
  <c r="S1969" i="4" s="1"/>
  <c r="Z100" i="4"/>
  <c r="AA100" i="4" s="1"/>
  <c r="R100" i="4"/>
  <c r="S100" i="4" s="1"/>
  <c r="AF100" i="4"/>
  <c r="AG100" i="4" s="1"/>
  <c r="Z1522" i="4"/>
  <c r="AA1522" i="4" s="1"/>
  <c r="R1522" i="4"/>
  <c r="S1522" i="4" s="1"/>
  <c r="R1523" i="4"/>
  <c r="S1523" i="4" s="1"/>
  <c r="AF1523" i="4"/>
  <c r="AG1523" i="4" s="1"/>
  <c r="Z1523" i="4"/>
  <c r="AA1523" i="4" s="1"/>
  <c r="Z1257" i="4"/>
  <c r="AA1257" i="4" s="1"/>
  <c r="AF1257" i="4"/>
  <c r="AG1257" i="4" s="1"/>
  <c r="R1257" i="4"/>
  <c r="S1257" i="4" s="1"/>
  <c r="AF346" i="4"/>
  <c r="AG346" i="4" s="1"/>
  <c r="R346" i="4"/>
  <c r="S346" i="4" s="1"/>
  <c r="Z346" i="4"/>
  <c r="AA346" i="4" s="1"/>
  <c r="AF40" i="4"/>
  <c r="AG40" i="4" s="1"/>
  <c r="Z40" i="4"/>
  <c r="AA40" i="4" s="1"/>
  <c r="R40" i="4"/>
  <c r="S40" i="4" s="1"/>
  <c r="Z766" i="4"/>
  <c r="AA766" i="4" s="1"/>
  <c r="R766" i="4"/>
  <c r="S766" i="4" s="1"/>
  <c r="AF766" i="4"/>
  <c r="AG766" i="4" s="1"/>
  <c r="AF1719" i="4"/>
  <c r="AG1719" i="4" s="1"/>
  <c r="R1719" i="4"/>
  <c r="S1719" i="4" s="1"/>
  <c r="Z774" i="4"/>
  <c r="AA774" i="4" s="1"/>
  <c r="AF774" i="4"/>
  <c r="AG774" i="4" s="1"/>
  <c r="R774" i="4"/>
  <c r="S774" i="4" s="1"/>
  <c r="Z918" i="4"/>
  <c r="AA918" i="4" s="1"/>
  <c r="R918" i="4"/>
  <c r="S918" i="4" s="1"/>
  <c r="AF918" i="4"/>
  <c r="AG918" i="4" s="1"/>
  <c r="AF1544" i="4"/>
  <c r="AG1544" i="4" s="1"/>
  <c r="R1544" i="4"/>
  <c r="S1544" i="4" s="1"/>
  <c r="Z1544" i="4"/>
  <c r="AA1544" i="4" s="1"/>
  <c r="Z1250" i="4"/>
  <c r="AA1250" i="4" s="1"/>
  <c r="R1250" i="4"/>
  <c r="S1250" i="4" s="1"/>
  <c r="AF1250" i="4"/>
  <c r="AG1250" i="4" s="1"/>
  <c r="Z292" i="4"/>
  <c r="AA292" i="4" s="1"/>
  <c r="R292" i="4"/>
  <c r="S292" i="4" s="1"/>
  <c r="AF292" i="4"/>
  <c r="AG292" i="4" s="1"/>
  <c r="R267" i="4"/>
  <c r="S267" i="4" s="1"/>
  <c r="AF267" i="4"/>
  <c r="AG267" i="4" s="1"/>
  <c r="Z1597" i="4"/>
  <c r="AA1597" i="4" s="1"/>
  <c r="AF1597" i="4"/>
  <c r="AG1597" i="4" s="1"/>
  <c r="R1597" i="4"/>
  <c r="S1597" i="4" s="1"/>
  <c r="AF1907" i="4"/>
  <c r="AG1907" i="4" s="1"/>
  <c r="R1907" i="4"/>
  <c r="S1907" i="4" s="1"/>
  <c r="Z1481" i="4"/>
  <c r="AA1481" i="4" s="1"/>
  <c r="R1481" i="4"/>
  <c r="S1481" i="4" s="1"/>
  <c r="AF1481" i="4"/>
  <c r="AG1481" i="4" s="1"/>
  <c r="AF1571" i="4"/>
  <c r="AG1571" i="4" s="1"/>
  <c r="R1571" i="4"/>
  <c r="S1571" i="4" s="1"/>
  <c r="Z1932" i="4"/>
  <c r="AA1932" i="4" s="1"/>
  <c r="AF1932" i="4"/>
  <c r="AG1932" i="4" s="1"/>
  <c r="R1932" i="4"/>
  <c r="S1932" i="4" s="1"/>
  <c r="Z1730" i="4"/>
  <c r="AA1730" i="4" s="1"/>
  <c r="R1730" i="4"/>
  <c r="S1730" i="4" s="1"/>
  <c r="AF1730" i="4"/>
  <c r="AG1730" i="4" s="1"/>
  <c r="AF919" i="4"/>
  <c r="AG919" i="4" s="1"/>
  <c r="R919" i="4"/>
  <c r="S919" i="4" s="1"/>
  <c r="R202" i="4"/>
  <c r="S202" i="4" s="1"/>
  <c r="AF202" i="4"/>
  <c r="AG202" i="4" s="1"/>
  <c r="Z1513" i="4"/>
  <c r="AA1513" i="4" s="1"/>
  <c r="R1513" i="4"/>
  <c r="S1513" i="4" s="1"/>
  <c r="AF1613" i="4"/>
  <c r="AG1613" i="4" s="1"/>
  <c r="R1613" i="4"/>
  <c r="S1613" i="4" s="1"/>
  <c r="Z1613" i="4"/>
  <c r="AA1613" i="4" s="1"/>
  <c r="Z1773" i="4"/>
  <c r="AA1773" i="4" s="1"/>
  <c r="R1773" i="4"/>
  <c r="S1773" i="4" s="1"/>
  <c r="AF1773" i="4"/>
  <c r="AG1773" i="4" s="1"/>
  <c r="Z1479" i="4"/>
  <c r="AA1479" i="4" s="1"/>
  <c r="R1479" i="4"/>
  <c r="S1479" i="4" s="1"/>
  <c r="AF1479" i="4"/>
  <c r="AG1479" i="4" s="1"/>
  <c r="AF1884" i="4"/>
  <c r="AG1884" i="4" s="1"/>
  <c r="R1884" i="4"/>
  <c r="S1884" i="4" s="1"/>
  <c r="Z1884" i="4"/>
  <c r="AA1884" i="4" s="1"/>
  <c r="R305" i="4"/>
  <c r="S305" i="4" s="1"/>
  <c r="AF305" i="4"/>
  <c r="AG305" i="4" s="1"/>
  <c r="Z305" i="4"/>
  <c r="AA305" i="4" s="1"/>
  <c r="Z1667" i="4"/>
  <c r="AA1667" i="4" s="1"/>
  <c r="R1667" i="4"/>
  <c r="S1667" i="4" s="1"/>
  <c r="AF1667" i="4"/>
  <c r="AG1667" i="4" s="1"/>
  <c r="Z242" i="4"/>
  <c r="AA242" i="4" s="1"/>
  <c r="R242" i="4"/>
  <c r="S242" i="4" s="1"/>
  <c r="AF242" i="4"/>
  <c r="AG242" i="4" s="1"/>
  <c r="Z1172" i="4"/>
  <c r="AA1172" i="4" s="1"/>
  <c r="R1172" i="4"/>
  <c r="S1172" i="4" s="1"/>
  <c r="AF1172" i="4"/>
  <c r="AG1172" i="4" s="1"/>
  <c r="Z901" i="4"/>
  <c r="AA901" i="4" s="1"/>
  <c r="AF901" i="4"/>
  <c r="AG901" i="4" s="1"/>
  <c r="R901" i="4"/>
  <c r="S901" i="4" s="1"/>
  <c r="Z1312" i="4"/>
  <c r="AA1312" i="4" s="1"/>
  <c r="AF1312" i="4"/>
  <c r="AG1312" i="4" s="1"/>
  <c r="R1312" i="4"/>
  <c r="S1312" i="4" s="1"/>
  <c r="Z653" i="4"/>
  <c r="AA653" i="4" s="1"/>
  <c r="R653" i="4"/>
  <c r="S653" i="4" s="1"/>
  <c r="AF653" i="4"/>
  <c r="AG653" i="4" s="1"/>
  <c r="Z846" i="4"/>
  <c r="AA846" i="4" s="1"/>
  <c r="AF846" i="4"/>
  <c r="AG846" i="4" s="1"/>
  <c r="Z1083" i="4"/>
  <c r="AA1083" i="4" s="1"/>
  <c r="AF1083" i="4"/>
  <c r="AG1083" i="4" s="1"/>
  <c r="R1083" i="4"/>
  <c r="S1083" i="4" s="1"/>
  <c r="Z71" i="4"/>
  <c r="AA71" i="4" s="1"/>
  <c r="R71" i="4"/>
  <c r="S71" i="4" s="1"/>
  <c r="AF71" i="4"/>
  <c r="AG71" i="4" s="1"/>
  <c r="AF926" i="4"/>
  <c r="AG926" i="4" s="1"/>
  <c r="Z926" i="4"/>
  <c r="AA926" i="4" s="1"/>
  <c r="R926" i="4"/>
  <c r="S926" i="4" s="1"/>
  <c r="Z788" i="4"/>
  <c r="AA788" i="4" s="1"/>
  <c r="AF788" i="4"/>
  <c r="AG788" i="4" s="1"/>
  <c r="R788" i="4"/>
  <c r="S788" i="4" s="1"/>
  <c r="Z446" i="4"/>
  <c r="AA446" i="4" s="1"/>
  <c r="R446" i="4"/>
  <c r="S446" i="4" s="1"/>
  <c r="AF446" i="4"/>
  <c r="AG446" i="4" s="1"/>
  <c r="AF130" i="4"/>
  <c r="AG130" i="4" s="1"/>
  <c r="R130" i="4"/>
  <c r="S130" i="4" s="1"/>
  <c r="Z189" i="4"/>
  <c r="AA189" i="4" s="1"/>
  <c r="R189" i="4"/>
  <c r="S189" i="4" s="1"/>
  <c r="AF189" i="4"/>
  <c r="AG189" i="4" s="1"/>
  <c r="Z61" i="4"/>
  <c r="AA61" i="4" s="1"/>
  <c r="AF61" i="4"/>
  <c r="AG61" i="4" s="1"/>
  <c r="Z1477" i="4"/>
  <c r="AA1477" i="4" s="1"/>
  <c r="AF1477" i="4"/>
  <c r="AG1477" i="4" s="1"/>
  <c r="R1477" i="4"/>
  <c r="S1477" i="4" s="1"/>
  <c r="Z382" i="4"/>
  <c r="AA382" i="4" s="1"/>
  <c r="AF382" i="4"/>
  <c r="AG382" i="4" s="1"/>
  <c r="R382" i="4"/>
  <c r="S382" i="4" s="1"/>
  <c r="Z1592" i="4"/>
  <c r="AA1592" i="4" s="1"/>
  <c r="AF1592" i="4"/>
  <c r="AG1592" i="4" s="1"/>
  <c r="R1592" i="4"/>
  <c r="S1592" i="4" s="1"/>
  <c r="Z1760" i="4"/>
  <c r="AA1760" i="4" s="1"/>
  <c r="AF1760" i="4"/>
  <c r="AG1760" i="4" s="1"/>
  <c r="R1760" i="4"/>
  <c r="S1760" i="4" s="1"/>
  <c r="Z1501" i="4"/>
  <c r="AA1501" i="4" s="1"/>
  <c r="AF1501" i="4"/>
  <c r="AG1501" i="4" s="1"/>
  <c r="R1501" i="4"/>
  <c r="S1501" i="4" s="1"/>
  <c r="Z1841" i="4"/>
  <c r="AA1841" i="4" s="1"/>
  <c r="AF1841" i="4"/>
  <c r="AG1841" i="4" s="1"/>
  <c r="R1841" i="4"/>
  <c r="S1841" i="4" s="1"/>
  <c r="Z1909" i="4"/>
  <c r="AA1909" i="4" s="1"/>
  <c r="AF1909" i="4"/>
  <c r="AG1909" i="4" s="1"/>
  <c r="R1909" i="4"/>
  <c r="S1909" i="4" s="1"/>
  <c r="Z44" i="4"/>
  <c r="AA44" i="4" s="1"/>
  <c r="AF44" i="4"/>
  <c r="AG44" i="4" s="1"/>
  <c r="R44" i="4"/>
  <c r="S44" i="4" s="1"/>
  <c r="AF1815" i="4"/>
  <c r="AG1815" i="4" s="1"/>
  <c r="R1815" i="4"/>
  <c r="S1815" i="4" s="1"/>
  <c r="Z1891" i="4"/>
  <c r="AA1891" i="4" s="1"/>
  <c r="R1891" i="4"/>
  <c r="S1891" i="4" s="1"/>
  <c r="AF1891" i="4"/>
  <c r="AG1891" i="4" s="1"/>
  <c r="Z880" i="4"/>
  <c r="AA880" i="4" s="1"/>
  <c r="R880" i="4"/>
  <c r="S880" i="4" s="1"/>
  <c r="AF880" i="4"/>
  <c r="AG880" i="4" s="1"/>
  <c r="Z591" i="4"/>
  <c r="AA591" i="4" s="1"/>
  <c r="R591" i="4"/>
  <c r="S591" i="4" s="1"/>
  <c r="AF591" i="4"/>
  <c r="AG591" i="4" s="1"/>
  <c r="Z791" i="4"/>
  <c r="AA791" i="4" s="1"/>
  <c r="AF791" i="4"/>
  <c r="AG791" i="4" s="1"/>
  <c r="R791" i="4"/>
  <c r="S791" i="4" s="1"/>
  <c r="Z659" i="4"/>
  <c r="AA659" i="4" s="1"/>
  <c r="R659" i="4"/>
  <c r="S659" i="4" s="1"/>
  <c r="R1118" i="4"/>
  <c r="S1118" i="4" s="1"/>
  <c r="Z1118" i="4"/>
  <c r="AA1118" i="4" s="1"/>
  <c r="AF1118" i="4"/>
  <c r="AG1118" i="4" s="1"/>
  <c r="AF1778" i="4"/>
  <c r="AG1778" i="4" s="1"/>
  <c r="Z1778" i="4"/>
  <c r="AA1778" i="4" s="1"/>
  <c r="R1778" i="4"/>
  <c r="S1778" i="4" s="1"/>
  <c r="AF1878" i="4"/>
  <c r="AG1878" i="4" s="1"/>
  <c r="Z1878" i="4"/>
  <c r="AA1878" i="4" s="1"/>
  <c r="R1878" i="4"/>
  <c r="S1878" i="4" s="1"/>
  <c r="Z1313" i="4"/>
  <c r="AA1313" i="4" s="1"/>
  <c r="R1313" i="4"/>
  <c r="S1313" i="4" s="1"/>
  <c r="Z374" i="4"/>
  <c r="AA374" i="4" s="1"/>
  <c r="AF374" i="4"/>
  <c r="AG374" i="4" s="1"/>
  <c r="R374" i="4"/>
  <c r="S374" i="4" s="1"/>
  <c r="Z1939" i="4"/>
  <c r="AA1939" i="4" s="1"/>
  <c r="R1939" i="4"/>
  <c r="S1939" i="4" s="1"/>
  <c r="AF1939" i="4"/>
  <c r="AG1939" i="4" s="1"/>
  <c r="R1775" i="4"/>
  <c r="S1775" i="4" s="1"/>
  <c r="Z1775" i="4"/>
  <c r="AA1775" i="4" s="1"/>
  <c r="AF1775" i="4"/>
  <c r="AG1775" i="4" s="1"/>
  <c r="Z81" i="4"/>
  <c r="AA81" i="4" s="1"/>
  <c r="AF81" i="4"/>
  <c r="AG81" i="4" s="1"/>
  <c r="R81" i="4"/>
  <c r="S81" i="4" s="1"/>
  <c r="Z167" i="4"/>
  <c r="AA167" i="4" s="1"/>
  <c r="AF167" i="4"/>
  <c r="AG167" i="4" s="1"/>
  <c r="R1979" i="4"/>
  <c r="S1979" i="4" s="1"/>
  <c r="AF1979" i="4"/>
  <c r="AG1979" i="4" s="1"/>
  <c r="Z1979" i="4"/>
  <c r="AA1979" i="4" s="1"/>
  <c r="Z92" i="4"/>
  <c r="AA92" i="4" s="1"/>
  <c r="R92" i="4"/>
  <c r="S92" i="4" s="1"/>
  <c r="AF92" i="4"/>
  <c r="AG92" i="4" s="1"/>
  <c r="Z370" i="4"/>
  <c r="AA370" i="4" s="1"/>
  <c r="R370" i="4"/>
  <c r="S370" i="4" s="1"/>
  <c r="AF370" i="4"/>
  <c r="AG370" i="4" s="1"/>
  <c r="Z1694" i="4"/>
  <c r="AA1694" i="4" s="1"/>
  <c r="R1694" i="4"/>
  <c r="S1694" i="4" s="1"/>
  <c r="AF1694" i="4"/>
  <c r="AG1694" i="4" s="1"/>
  <c r="R1972" i="4"/>
  <c r="S1972" i="4" s="1"/>
  <c r="Z1972" i="4"/>
  <c r="AA1972" i="4" s="1"/>
  <c r="AF1972" i="4"/>
  <c r="AG1972" i="4" s="1"/>
  <c r="R1762" i="4"/>
  <c r="S1762" i="4" s="1"/>
  <c r="Z1762" i="4"/>
  <c r="AA1762" i="4" s="1"/>
  <c r="AF1762" i="4"/>
  <c r="AG1762" i="4" s="1"/>
  <c r="AF756" i="4"/>
  <c r="AG756" i="4" s="1"/>
  <c r="R756" i="4"/>
  <c r="S756" i="4" s="1"/>
  <c r="AF1020" i="4"/>
  <c r="AG1020" i="4" s="1"/>
  <c r="R1020" i="4"/>
  <c r="S1020" i="4" s="1"/>
  <c r="AF835" i="4"/>
  <c r="AG835" i="4" s="1"/>
  <c r="R835" i="4"/>
  <c r="S835" i="4" s="1"/>
  <c r="Z835" i="4"/>
  <c r="AA835" i="4" s="1"/>
  <c r="Z624" i="4"/>
  <c r="AA624" i="4" s="1"/>
  <c r="AF624" i="4"/>
  <c r="AG624" i="4" s="1"/>
  <c r="R624" i="4"/>
  <c r="S624" i="4" s="1"/>
  <c r="Z1292" i="4"/>
  <c r="AA1292" i="4" s="1"/>
  <c r="AF1292" i="4"/>
  <c r="AG1292" i="4" s="1"/>
  <c r="R1292" i="4"/>
  <c r="S1292" i="4" s="1"/>
  <c r="Z968" i="4"/>
  <c r="AA968" i="4" s="1"/>
  <c r="R968" i="4"/>
  <c r="S968" i="4" s="1"/>
  <c r="AF968" i="4"/>
  <c r="AG968" i="4" s="1"/>
  <c r="Z569" i="4"/>
  <c r="AA569" i="4" s="1"/>
  <c r="R569" i="4"/>
  <c r="S569" i="4" s="1"/>
  <c r="AF569" i="4"/>
  <c r="AG569" i="4" s="1"/>
  <c r="Z794" i="4"/>
  <c r="AA794" i="4" s="1"/>
  <c r="AF794" i="4"/>
  <c r="AG794" i="4" s="1"/>
  <c r="R794" i="4"/>
  <c r="S794" i="4" s="1"/>
  <c r="Z225" i="4"/>
  <c r="AA225" i="4" s="1"/>
  <c r="AF225" i="4"/>
  <c r="AG225" i="4" s="1"/>
  <c r="R225" i="4"/>
  <c r="S225" i="4" s="1"/>
  <c r="Z393" i="4"/>
  <c r="AA393" i="4" s="1"/>
  <c r="AF393" i="4"/>
  <c r="AG393" i="4" s="1"/>
  <c r="R393" i="4"/>
  <c r="S393" i="4" s="1"/>
  <c r="Z960" i="4"/>
  <c r="AA960" i="4" s="1"/>
  <c r="AF960" i="4"/>
  <c r="AG960" i="4" s="1"/>
  <c r="R960" i="4"/>
  <c r="S960" i="4" s="1"/>
  <c r="R461" i="4"/>
  <c r="S461" i="4" s="1"/>
  <c r="Z461" i="4"/>
  <c r="AA461" i="4" s="1"/>
  <c r="Z377" i="4"/>
  <c r="AA377" i="4" s="1"/>
  <c r="R377" i="4"/>
  <c r="S377" i="4" s="1"/>
  <c r="AF377" i="4"/>
  <c r="AG377" i="4" s="1"/>
  <c r="AF1898" i="4"/>
  <c r="AG1898" i="4" s="1"/>
  <c r="R1898" i="4"/>
  <c r="S1898" i="4" s="1"/>
  <c r="AF103" i="4"/>
  <c r="AG103" i="4" s="1"/>
  <c r="Z103" i="4"/>
  <c r="AA103" i="4" s="1"/>
  <c r="R103" i="4"/>
  <c r="S103" i="4" s="1"/>
  <c r="AF1645" i="4"/>
  <c r="AG1645" i="4" s="1"/>
  <c r="R1645" i="4"/>
  <c r="S1645" i="4" s="1"/>
  <c r="Z1800" i="4"/>
  <c r="AA1800" i="4" s="1"/>
  <c r="R1800" i="4"/>
  <c r="S1800" i="4" s="1"/>
  <c r="AF1800" i="4"/>
  <c r="AG1800" i="4" s="1"/>
  <c r="AF1925" i="4"/>
  <c r="AG1925" i="4" s="1"/>
  <c r="Z1925" i="4"/>
  <c r="AA1925" i="4" s="1"/>
  <c r="R1925" i="4"/>
  <c r="S1925" i="4" s="1"/>
  <c r="AF1615" i="4"/>
  <c r="AG1615" i="4" s="1"/>
  <c r="R1615" i="4"/>
  <c r="S1615" i="4" s="1"/>
  <c r="Z1615" i="4"/>
  <c r="AA1615" i="4" s="1"/>
  <c r="Z46" i="4"/>
  <c r="AA46" i="4" s="1"/>
  <c r="AF46" i="4"/>
  <c r="AG46" i="4" s="1"/>
  <c r="Z1467" i="4"/>
  <c r="AA1467" i="4" s="1"/>
  <c r="AF1467" i="4"/>
  <c r="AG1467" i="4" s="1"/>
  <c r="R1467" i="4"/>
  <c r="S1467" i="4" s="1"/>
  <c r="Z259" i="4"/>
  <c r="AA259" i="4" s="1"/>
  <c r="AF259" i="4"/>
  <c r="AG259" i="4" s="1"/>
  <c r="R259" i="4"/>
  <c r="S259" i="4" s="1"/>
  <c r="Z1358" i="4"/>
  <c r="AA1358" i="4" s="1"/>
  <c r="AF1358" i="4"/>
  <c r="AG1358" i="4" s="1"/>
  <c r="R1358" i="4"/>
  <c r="S1358" i="4" s="1"/>
  <c r="Z790" i="4"/>
  <c r="AA790" i="4" s="1"/>
  <c r="AF790" i="4"/>
  <c r="AG790" i="4" s="1"/>
  <c r="Z600" i="4"/>
  <c r="AA600" i="4" s="1"/>
  <c r="R600" i="4"/>
  <c r="S600" i="4" s="1"/>
  <c r="AF600" i="4"/>
  <c r="AG600" i="4" s="1"/>
  <c r="Z1122" i="4"/>
  <c r="AA1122" i="4" s="1"/>
  <c r="AF1122" i="4"/>
  <c r="AG1122" i="4" s="1"/>
  <c r="Z1010" i="4"/>
  <c r="AA1010" i="4" s="1"/>
  <c r="R1010" i="4"/>
  <c r="S1010" i="4" s="1"/>
  <c r="Z738" i="4"/>
  <c r="AA738" i="4" s="1"/>
  <c r="R738" i="4"/>
  <c r="S738" i="4" s="1"/>
  <c r="Z1270" i="4"/>
  <c r="AA1270" i="4" s="1"/>
  <c r="AF1270" i="4"/>
  <c r="AG1270" i="4" s="1"/>
  <c r="R1270" i="4"/>
  <c r="S1270" i="4" s="1"/>
  <c r="Z240" i="4"/>
  <c r="AA240" i="4" s="1"/>
  <c r="R240" i="4"/>
  <c r="S240" i="4" s="1"/>
  <c r="AF240" i="4"/>
  <c r="AG240" i="4" s="1"/>
  <c r="R197" i="4"/>
  <c r="S197" i="4" s="1"/>
  <c r="Z1781" i="4"/>
  <c r="AA1781" i="4" s="1"/>
  <c r="R1781" i="4"/>
  <c r="S1781" i="4" s="1"/>
  <c r="R1492" i="4"/>
  <c r="S1492" i="4" s="1"/>
  <c r="AF197" i="4"/>
  <c r="AG197" i="4" s="1"/>
  <c r="R1913" i="4"/>
  <c r="S1913" i="4" s="1"/>
  <c r="AF1344" i="4"/>
  <c r="AG1344" i="4" s="1"/>
  <c r="R1639" i="4"/>
  <c r="S1639" i="4" s="1"/>
  <c r="AF182" i="4"/>
  <c r="AG182" i="4" s="1"/>
  <c r="Z1344" i="4"/>
  <c r="AA1344" i="4" s="1"/>
  <c r="R182" i="4"/>
  <c r="S182" i="4" s="1"/>
  <c r="AF1639" i="4"/>
  <c r="AG1639" i="4" s="1"/>
  <c r="R433" i="4"/>
  <c r="S433" i="4" s="1"/>
  <c r="AF433" i="4"/>
  <c r="AG433" i="4" s="1"/>
  <c r="R401" i="4"/>
  <c r="S401" i="4" s="1"/>
  <c r="AF401" i="4"/>
  <c r="AG401" i="4" s="1"/>
  <c r="R166" i="4"/>
  <c r="S166" i="4" s="1"/>
  <c r="AF1304" i="4"/>
  <c r="AG1304" i="4" s="1"/>
  <c r="Z868" i="4"/>
  <c r="AA868" i="4" s="1"/>
  <c r="Z178" i="4"/>
  <c r="AA178" i="4" s="1"/>
  <c r="Z796" i="4"/>
  <c r="AA796" i="4" s="1"/>
  <c r="AF166" i="4"/>
  <c r="AG166" i="4" s="1"/>
  <c r="Z1304" i="4"/>
  <c r="AA1304" i="4" s="1"/>
  <c r="R1851" i="4"/>
  <c r="S1851" i="4" s="1"/>
  <c r="R1739" i="4"/>
  <c r="S1739" i="4" s="1"/>
  <c r="Z1783" i="4"/>
  <c r="AA1783" i="4" s="1"/>
  <c r="AF1739" i="4"/>
  <c r="AG1739" i="4" s="1"/>
  <c r="R1646" i="4"/>
  <c r="S1646" i="4" s="1"/>
  <c r="AF1783" i="4"/>
  <c r="AG1783" i="4" s="1"/>
  <c r="AF1851" i="4"/>
  <c r="AG1851" i="4" s="1"/>
  <c r="R340" i="4"/>
  <c r="S340" i="4" s="1"/>
  <c r="AF1848" i="4"/>
  <c r="AG1848" i="4" s="1"/>
  <c r="AF1646" i="4"/>
  <c r="AG1646" i="4" s="1"/>
  <c r="R253" i="4"/>
  <c r="S253" i="4" s="1"/>
  <c r="AF253" i="4"/>
  <c r="AG253" i="4" s="1"/>
  <c r="Z340" i="4"/>
  <c r="AA340" i="4" s="1"/>
  <c r="Z1848" i="4"/>
  <c r="AA1848" i="4" s="1"/>
  <c r="AF910" i="4"/>
  <c r="AG910" i="4" s="1"/>
  <c r="AF1989" i="4"/>
  <c r="AG1989" i="4" s="1"/>
  <c r="R1989" i="4"/>
  <c r="S1989" i="4" s="1"/>
  <c r="Z1850" i="4"/>
  <c r="AA1850" i="4" s="1"/>
  <c r="AF1850" i="4"/>
  <c r="AG1850" i="4" s="1"/>
  <c r="R1850" i="4"/>
  <c r="S1850" i="4" s="1"/>
  <c r="Z1950" i="4"/>
  <c r="AA1950" i="4" s="1"/>
  <c r="AF1950" i="4"/>
  <c r="AG1950" i="4" s="1"/>
  <c r="R1950" i="4"/>
  <c r="S1950" i="4" s="1"/>
  <c r="Z1455" i="4"/>
  <c r="AA1455" i="4" s="1"/>
  <c r="R1455" i="4"/>
  <c r="S1455" i="4" s="1"/>
  <c r="AF1455" i="4"/>
  <c r="AG1455" i="4" s="1"/>
  <c r="Z755" i="4"/>
  <c r="AA755" i="4" s="1"/>
  <c r="R755" i="4"/>
  <c r="S755" i="4" s="1"/>
  <c r="AF755" i="4"/>
  <c r="AG755" i="4" s="1"/>
  <c r="AF1403" i="4"/>
  <c r="AG1403" i="4" s="1"/>
  <c r="R1403" i="4"/>
  <c r="S1403" i="4" s="1"/>
  <c r="R323" i="4"/>
  <c r="S323" i="4" s="1"/>
  <c r="Z323" i="4"/>
  <c r="AA323" i="4" s="1"/>
  <c r="AF323" i="4"/>
  <c r="AG323" i="4" s="1"/>
  <c r="Z1675" i="4"/>
  <c r="AA1675" i="4" s="1"/>
  <c r="AF1675" i="4"/>
  <c r="AG1675" i="4" s="1"/>
  <c r="R1675" i="4"/>
  <c r="S1675" i="4" s="1"/>
  <c r="R501" i="4"/>
  <c r="S501" i="4" s="1"/>
  <c r="Z501" i="4"/>
  <c r="AA501" i="4" s="1"/>
  <c r="AF501" i="4"/>
  <c r="AG501" i="4" s="1"/>
  <c r="Z1782" i="4"/>
  <c r="AA1782" i="4" s="1"/>
  <c r="R1782" i="4"/>
  <c r="S1782" i="4" s="1"/>
  <c r="AF1782" i="4"/>
  <c r="AG1782" i="4" s="1"/>
  <c r="Z667" i="4"/>
  <c r="AA667" i="4" s="1"/>
  <c r="R667" i="4"/>
  <c r="S667" i="4" s="1"/>
  <c r="AF667" i="4"/>
  <c r="AG667" i="4" s="1"/>
  <c r="Z118" i="4"/>
  <c r="AA118" i="4" s="1"/>
  <c r="R118" i="4"/>
  <c r="S118" i="4" s="1"/>
  <c r="AF118" i="4"/>
  <c r="AG118" i="4" s="1"/>
  <c r="Z495" i="4"/>
  <c r="AA495" i="4" s="1"/>
  <c r="AF495" i="4"/>
  <c r="AG495" i="4" s="1"/>
  <c r="R495" i="4"/>
  <c r="S495" i="4" s="1"/>
  <c r="Z1726" i="4"/>
  <c r="AA1726" i="4" s="1"/>
  <c r="R1726" i="4"/>
  <c r="S1726" i="4" s="1"/>
  <c r="AF1726" i="4"/>
  <c r="AG1726" i="4" s="1"/>
  <c r="Z226" i="4"/>
  <c r="AA226" i="4" s="1"/>
  <c r="AF226" i="4"/>
  <c r="AG226" i="4" s="1"/>
  <c r="R226" i="4"/>
  <c r="S226" i="4" s="1"/>
  <c r="R211" i="4"/>
  <c r="S211" i="4" s="1"/>
  <c r="Z211" i="4"/>
  <c r="AA211" i="4" s="1"/>
  <c r="AF211" i="4"/>
  <c r="AG211" i="4" s="1"/>
  <c r="R1642" i="4"/>
  <c r="S1642" i="4" s="1"/>
  <c r="AF1642" i="4"/>
  <c r="AG1642" i="4" s="1"/>
  <c r="AF1693" i="4"/>
  <c r="AG1693" i="4" s="1"/>
  <c r="Z1693" i="4"/>
  <c r="AA1693" i="4" s="1"/>
  <c r="R1693" i="4"/>
  <c r="S1693" i="4" s="1"/>
  <c r="Z1879" i="4"/>
  <c r="AA1879" i="4" s="1"/>
  <c r="R1879" i="4"/>
  <c r="S1879" i="4" s="1"/>
  <c r="R1749" i="4"/>
  <c r="S1749" i="4" s="1"/>
  <c r="AF1749" i="4"/>
  <c r="AG1749" i="4" s="1"/>
  <c r="R172" i="4"/>
  <c r="S172" i="4" s="1"/>
  <c r="AF172" i="4"/>
  <c r="AG172" i="4" s="1"/>
  <c r="Z174" i="4"/>
  <c r="AA174" i="4" s="1"/>
  <c r="R174" i="4"/>
  <c r="S174" i="4" s="1"/>
  <c r="AF174" i="4"/>
  <c r="AG174" i="4" s="1"/>
  <c r="Z1623" i="4"/>
  <c r="AA1623" i="4" s="1"/>
  <c r="AF1623" i="4"/>
  <c r="AG1623" i="4" s="1"/>
  <c r="R1623" i="4"/>
  <c r="S1623" i="4" s="1"/>
  <c r="Z1308" i="4"/>
  <c r="AA1308" i="4" s="1"/>
  <c r="AF1308" i="4"/>
  <c r="AG1308" i="4" s="1"/>
  <c r="R1308" i="4"/>
  <c r="S1308" i="4" s="1"/>
  <c r="AF1599" i="4"/>
  <c r="AG1599" i="4" s="1"/>
  <c r="R1599" i="4"/>
  <c r="S1599" i="4" s="1"/>
  <c r="Z1599" i="4"/>
  <c r="AA1599" i="4" s="1"/>
  <c r="Z1499" i="4"/>
  <c r="AA1499" i="4" s="1"/>
  <c r="AF1499" i="4"/>
  <c r="AG1499" i="4" s="1"/>
  <c r="R1499" i="4"/>
  <c r="S1499" i="4" s="1"/>
  <c r="Z482" i="4"/>
  <c r="AA482" i="4" s="1"/>
  <c r="R482" i="4"/>
  <c r="S482" i="4" s="1"/>
  <c r="AF482" i="4"/>
  <c r="AG482" i="4" s="1"/>
  <c r="Z241" i="4"/>
  <c r="AA241" i="4" s="1"/>
  <c r="AF241" i="4"/>
  <c r="AG241" i="4" s="1"/>
  <c r="R241" i="4"/>
  <c r="S241" i="4" s="1"/>
  <c r="Z215" i="4"/>
  <c r="AA215" i="4" s="1"/>
  <c r="R215" i="4"/>
  <c r="S215" i="4" s="1"/>
  <c r="AF215" i="4"/>
  <c r="AG215" i="4" s="1"/>
  <c r="Z1744" i="4"/>
  <c r="AA1744" i="4" s="1"/>
  <c r="AF1744" i="4"/>
  <c r="AG1744" i="4" s="1"/>
  <c r="R1744" i="4"/>
  <c r="S1744" i="4" s="1"/>
  <c r="Z780" i="4"/>
  <c r="AA780" i="4" s="1"/>
  <c r="AF780" i="4"/>
  <c r="AG780" i="4" s="1"/>
  <c r="R780" i="4"/>
  <c r="S780" i="4" s="1"/>
  <c r="R1557" i="4"/>
  <c r="S1557" i="4" s="1"/>
  <c r="AF1557" i="4"/>
  <c r="AG1557" i="4" s="1"/>
  <c r="Z1557" i="4"/>
  <c r="AA1557" i="4" s="1"/>
  <c r="Z1109" i="4"/>
  <c r="AA1109" i="4" s="1"/>
  <c r="R1109" i="4"/>
  <c r="S1109" i="4" s="1"/>
  <c r="AF1109" i="4"/>
  <c r="AG1109" i="4" s="1"/>
  <c r="Z328" i="4"/>
  <c r="AA328" i="4" s="1"/>
  <c r="AF328" i="4"/>
  <c r="AG328" i="4" s="1"/>
  <c r="R328" i="4"/>
  <c r="S328" i="4" s="1"/>
  <c r="Z985" i="4"/>
  <c r="AA985" i="4" s="1"/>
  <c r="R985" i="4"/>
  <c r="S985" i="4" s="1"/>
  <c r="AF985" i="4"/>
  <c r="AG985" i="4" s="1"/>
  <c r="AF1826" i="4"/>
  <c r="AG1826" i="4" s="1"/>
  <c r="R1826" i="4"/>
  <c r="S1826" i="4" s="1"/>
  <c r="Z1678" i="4"/>
  <c r="AA1678" i="4" s="1"/>
  <c r="AF1678" i="4"/>
  <c r="AG1678" i="4" s="1"/>
  <c r="R1678" i="4"/>
  <c r="S1678" i="4" s="1"/>
  <c r="Z628" i="4"/>
  <c r="AA628" i="4" s="1"/>
  <c r="R628" i="4"/>
  <c r="S628" i="4" s="1"/>
  <c r="AF628" i="4"/>
  <c r="AG628" i="4" s="1"/>
  <c r="AF577" i="4"/>
  <c r="AG577" i="4" s="1"/>
  <c r="R577" i="4"/>
  <c r="S577" i="4" s="1"/>
  <c r="AF1622" i="4"/>
  <c r="AG1622" i="4" s="1"/>
  <c r="R1622" i="4"/>
  <c r="S1622" i="4" s="1"/>
  <c r="Z1622" i="4"/>
  <c r="AA1622" i="4" s="1"/>
  <c r="R1278" i="4"/>
  <c r="S1278" i="4" s="1"/>
  <c r="AF1278" i="4"/>
  <c r="AG1278" i="4" s="1"/>
  <c r="Z1707" i="4"/>
  <c r="AA1707" i="4" s="1"/>
  <c r="AF1707" i="4"/>
  <c r="AG1707" i="4" s="1"/>
  <c r="R1707" i="4"/>
  <c r="S1707" i="4" s="1"/>
  <c r="R999" i="4"/>
  <c r="S999" i="4" s="1"/>
  <c r="AF999" i="4"/>
  <c r="AG999" i="4" s="1"/>
  <c r="Z999" i="4"/>
  <c r="AA999" i="4" s="1"/>
  <c r="Z438" i="4"/>
  <c r="AA438" i="4" s="1"/>
  <c r="AF438" i="4"/>
  <c r="AG438" i="4" s="1"/>
  <c r="R438" i="4"/>
  <c r="S438" i="4" s="1"/>
  <c r="Z743" i="4"/>
  <c r="AA743" i="4" s="1"/>
  <c r="R743" i="4"/>
  <c r="S743" i="4" s="1"/>
  <c r="AF743" i="4"/>
  <c r="AG743" i="4" s="1"/>
  <c r="Z1434" i="4"/>
  <c r="AA1434" i="4" s="1"/>
  <c r="AF1434" i="4"/>
  <c r="AG1434" i="4" s="1"/>
  <c r="Z250" i="4"/>
  <c r="AA250" i="4" s="1"/>
  <c r="AF250" i="4"/>
  <c r="AG250" i="4" s="1"/>
  <c r="R250" i="4"/>
  <c r="S250" i="4" s="1"/>
  <c r="Z1802" i="4"/>
  <c r="AA1802" i="4" s="1"/>
  <c r="AF1802" i="4"/>
  <c r="AG1802" i="4" s="1"/>
  <c r="R1802" i="4"/>
  <c r="S1802" i="4" s="1"/>
  <c r="AF1855" i="4"/>
  <c r="AG1855" i="4" s="1"/>
  <c r="Z1855" i="4"/>
  <c r="AA1855" i="4" s="1"/>
  <c r="R1855" i="4"/>
  <c r="S1855" i="4" s="1"/>
  <c r="Z1834" i="4"/>
  <c r="AA1834" i="4" s="1"/>
  <c r="AF1834" i="4"/>
  <c r="AG1834" i="4" s="1"/>
  <c r="R1834" i="4"/>
  <c r="S1834" i="4" s="1"/>
  <c r="Z1953" i="4"/>
  <c r="AA1953" i="4" s="1"/>
  <c r="AF1953" i="4"/>
  <c r="AG1953" i="4" s="1"/>
  <c r="R1953" i="4"/>
  <c r="S1953" i="4" s="1"/>
  <c r="Z322" i="4"/>
  <c r="AA322" i="4" s="1"/>
  <c r="R322" i="4"/>
  <c r="S322" i="4" s="1"/>
  <c r="AF322" i="4"/>
  <c r="AG322" i="4" s="1"/>
  <c r="R231" i="4"/>
  <c r="S231" i="4" s="1"/>
  <c r="AF231" i="4"/>
  <c r="AG231" i="4" s="1"/>
  <c r="Z371" i="4"/>
  <c r="AA371" i="4" s="1"/>
  <c r="AF371" i="4"/>
  <c r="AG371" i="4" s="1"/>
  <c r="R371" i="4"/>
  <c r="S371" i="4" s="1"/>
  <c r="Z146" i="4"/>
  <c r="AA146" i="4" s="1"/>
  <c r="AF146" i="4"/>
  <c r="AG146" i="4" s="1"/>
  <c r="R146" i="4"/>
  <c r="S146" i="4" s="1"/>
  <c r="Z1903" i="4"/>
  <c r="AA1903" i="4" s="1"/>
  <c r="AF1903" i="4"/>
  <c r="AG1903" i="4" s="1"/>
  <c r="R1903" i="4"/>
  <c r="S1903" i="4" s="1"/>
  <c r="Z1839" i="4"/>
  <c r="AA1839" i="4" s="1"/>
  <c r="R1839" i="4"/>
  <c r="S1839" i="4" s="1"/>
  <c r="Z1607" i="4"/>
  <c r="AA1607" i="4" s="1"/>
  <c r="AF1607" i="4"/>
  <c r="AG1607" i="4" s="1"/>
  <c r="R1607" i="4"/>
  <c r="S1607" i="4" s="1"/>
  <c r="Z79" i="4"/>
  <c r="AA79" i="4" s="1"/>
  <c r="AF79" i="4"/>
  <c r="AG79" i="4" s="1"/>
  <c r="R79" i="4"/>
  <c r="S79" i="4" s="1"/>
  <c r="Z278" i="4"/>
  <c r="AA278" i="4" s="1"/>
  <c r="AF278" i="4"/>
  <c r="AG278" i="4" s="1"/>
  <c r="R278" i="4"/>
  <c r="S278" i="4" s="1"/>
  <c r="Z1975" i="4"/>
  <c r="AA1975" i="4" s="1"/>
  <c r="AF1975" i="4"/>
  <c r="AG1975" i="4" s="1"/>
  <c r="R1975" i="4"/>
  <c r="S1975" i="4" s="1"/>
  <c r="Z21" i="4"/>
  <c r="AA21" i="4" s="1"/>
  <c r="R21" i="4"/>
  <c r="S21" i="4" s="1"/>
  <c r="AF21" i="4"/>
  <c r="AG21" i="4" s="1"/>
  <c r="Z1684" i="4"/>
  <c r="AA1684" i="4" s="1"/>
  <c r="AF1684" i="4"/>
  <c r="AG1684" i="4" s="1"/>
  <c r="R1684" i="4"/>
  <c r="S1684" i="4" s="1"/>
  <c r="Z308" i="4"/>
  <c r="AA308" i="4" s="1"/>
  <c r="R308" i="4"/>
  <c r="S308" i="4" s="1"/>
  <c r="Z1593" i="4"/>
  <c r="AA1593" i="4" s="1"/>
  <c r="AF1593" i="4"/>
  <c r="AG1593" i="4" s="1"/>
  <c r="R1593" i="4"/>
  <c r="S1593" i="4" s="1"/>
  <c r="AF1507" i="4"/>
  <c r="AG1507" i="4" s="1"/>
  <c r="Z1507" i="4"/>
  <c r="AA1507" i="4" s="1"/>
  <c r="R1507" i="4"/>
  <c r="S1507" i="4" s="1"/>
  <c r="AF1070" i="4"/>
  <c r="AG1070" i="4" s="1"/>
  <c r="R1070" i="4"/>
  <c r="S1070" i="4" s="1"/>
  <c r="Z1484" i="4"/>
  <c r="AA1484" i="4" s="1"/>
  <c r="R1484" i="4"/>
  <c r="S1484" i="4" s="1"/>
  <c r="AF1484" i="4"/>
  <c r="AG1484" i="4" s="1"/>
  <c r="R1506" i="4"/>
  <c r="S1506" i="4" s="1"/>
  <c r="Z1506" i="4"/>
  <c r="AA1506" i="4" s="1"/>
  <c r="AF1506" i="4"/>
  <c r="AG1506" i="4" s="1"/>
  <c r="AF1649" i="4"/>
  <c r="AG1649" i="4" s="1"/>
  <c r="Z1649" i="4"/>
  <c r="AA1649" i="4" s="1"/>
  <c r="R1649" i="4"/>
  <c r="S1649" i="4" s="1"/>
  <c r="Z88" i="4"/>
  <c r="AA88" i="4" s="1"/>
  <c r="R88" i="4"/>
  <c r="S88" i="4" s="1"/>
  <c r="AF88" i="4"/>
  <c r="AG88" i="4" s="1"/>
  <c r="R286" i="4"/>
  <c r="S286" i="4" s="1"/>
  <c r="AF239" i="4"/>
  <c r="AG239" i="4" s="1"/>
  <c r="R239" i="4"/>
  <c r="S239" i="4" s="1"/>
  <c r="Z1948" i="4"/>
  <c r="AA1948" i="4" s="1"/>
  <c r="R1948" i="4"/>
  <c r="S1948" i="4" s="1"/>
  <c r="AF1948" i="4"/>
  <c r="AG1948" i="4" s="1"/>
  <c r="Z318" i="4"/>
  <c r="AA318" i="4" s="1"/>
  <c r="R318" i="4"/>
  <c r="S318" i="4" s="1"/>
  <c r="AF318" i="4"/>
  <c r="AG318" i="4" s="1"/>
  <c r="Z1587" i="4"/>
  <c r="AA1587" i="4" s="1"/>
  <c r="AF1587" i="4"/>
  <c r="AG1587" i="4" s="1"/>
  <c r="R1587" i="4"/>
  <c r="S1587" i="4" s="1"/>
  <c r="Z106" i="4"/>
  <c r="AA106" i="4" s="1"/>
  <c r="AF106" i="4"/>
  <c r="AG106" i="4" s="1"/>
  <c r="R106" i="4"/>
  <c r="S106" i="4" s="1"/>
  <c r="Z1520" i="4"/>
  <c r="AA1520" i="4" s="1"/>
  <c r="AF1520" i="4"/>
  <c r="AG1520" i="4" s="1"/>
  <c r="R1520" i="4"/>
  <c r="S1520" i="4" s="1"/>
  <c r="Z1441" i="4"/>
  <c r="AA1441" i="4" s="1"/>
  <c r="AF1441" i="4"/>
  <c r="AG1441" i="4" s="1"/>
  <c r="R1441" i="4"/>
  <c r="S1441" i="4" s="1"/>
  <c r="Z348" i="4"/>
  <c r="AA348" i="4" s="1"/>
  <c r="R348" i="4"/>
  <c r="S348" i="4" s="1"/>
  <c r="AF348" i="4"/>
  <c r="AG348" i="4" s="1"/>
  <c r="Z1883" i="4"/>
  <c r="AA1883" i="4" s="1"/>
  <c r="AF1883" i="4"/>
  <c r="AG1883" i="4" s="1"/>
  <c r="R1883" i="4"/>
  <c r="S1883" i="4" s="1"/>
  <c r="Z1985" i="4"/>
  <c r="AA1985" i="4" s="1"/>
  <c r="AF1985" i="4"/>
  <c r="AG1985" i="4" s="1"/>
  <c r="R1985" i="4"/>
  <c r="S1985" i="4" s="1"/>
  <c r="AF120" i="4"/>
  <c r="AG120" i="4" s="1"/>
  <c r="Z120" i="4"/>
  <c r="AA120" i="4" s="1"/>
  <c r="AF1758" i="4"/>
  <c r="AG1758" i="4" s="1"/>
  <c r="AF676" i="4"/>
  <c r="AG676" i="4" s="1"/>
  <c r="R1758" i="4"/>
  <c r="S1758" i="4" s="1"/>
  <c r="R676" i="4"/>
  <c r="S676" i="4" s="1"/>
  <c r="R268" i="4"/>
  <c r="S268" i="4" s="1"/>
  <c r="R1289" i="4"/>
  <c r="S1289" i="4" s="1"/>
  <c r="AF286" i="4"/>
  <c r="AG286" i="4" s="1"/>
  <c r="AF1289" i="4"/>
  <c r="AG1289" i="4" s="1"/>
  <c r="Z1621" i="4"/>
  <c r="AA1621" i="4" s="1"/>
  <c r="R1643" i="4"/>
  <c r="S1643" i="4" s="1"/>
  <c r="AF1621" i="4"/>
  <c r="AG1621" i="4" s="1"/>
  <c r="AF1643" i="4"/>
  <c r="AG1643" i="4" s="1"/>
  <c r="R764" i="4"/>
  <c r="S764" i="4" s="1"/>
  <c r="AF1145" i="4"/>
  <c r="AG1145" i="4" s="1"/>
  <c r="AF850" i="4"/>
  <c r="AG850" i="4" s="1"/>
  <c r="AF764" i="4"/>
  <c r="AG764" i="4" s="1"/>
  <c r="R1145" i="4"/>
  <c r="S1145" i="4" s="1"/>
  <c r="Z390" i="4"/>
  <c r="AA390" i="4" s="1"/>
  <c r="R390" i="4"/>
  <c r="S390" i="4" s="1"/>
  <c r="AF390" i="4"/>
  <c r="AG390" i="4" s="1"/>
  <c r="Z850" i="4"/>
  <c r="AA850" i="4" s="1"/>
  <c r="Z311" i="4"/>
  <c r="AA311" i="4" s="1"/>
  <c r="R311" i="4"/>
  <c r="S311" i="4" s="1"/>
  <c r="AF311" i="4"/>
  <c r="AG311" i="4" s="1"/>
  <c r="R395" i="4"/>
  <c r="S395" i="4" s="1"/>
  <c r="Z395" i="4"/>
  <c r="AA395" i="4" s="1"/>
  <c r="AF395" i="4"/>
  <c r="AG395" i="4" s="1"/>
  <c r="Z316" i="4"/>
  <c r="AA316" i="4" s="1"/>
  <c r="R316" i="4"/>
  <c r="S316" i="4" s="1"/>
  <c r="AF316" i="4"/>
  <c r="AG316" i="4" s="1"/>
  <c r="AF65" i="4"/>
  <c r="AG65" i="4" s="1"/>
  <c r="R65" i="4"/>
  <c r="S65" i="4" s="1"/>
  <c r="Z65" i="4"/>
  <c r="AA65" i="4" s="1"/>
  <c r="Z1510" i="4"/>
  <c r="AA1510" i="4" s="1"/>
  <c r="AF1510" i="4"/>
  <c r="AG1510" i="4" s="1"/>
  <c r="R1510" i="4"/>
  <c r="S1510" i="4" s="1"/>
  <c r="R107" i="4"/>
  <c r="S107" i="4" s="1"/>
  <c r="Z1480" i="4"/>
  <c r="AA1480" i="4" s="1"/>
  <c r="AF1480" i="4"/>
  <c r="AG1480" i="4" s="1"/>
  <c r="R1480" i="4"/>
  <c r="S1480" i="4" s="1"/>
  <c r="AF107" i="4"/>
  <c r="AG107" i="4" s="1"/>
  <c r="AF1516" i="4"/>
  <c r="AG1516" i="4" s="1"/>
  <c r="Z1516" i="4"/>
  <c r="AA1516" i="4" s="1"/>
  <c r="R1516" i="4"/>
  <c r="S1516" i="4" s="1"/>
  <c r="AF673" i="4"/>
  <c r="AG673" i="4" s="1"/>
  <c r="Z940" i="4"/>
  <c r="AA940" i="4" s="1"/>
  <c r="R940" i="4"/>
  <c r="S940" i="4" s="1"/>
  <c r="AF940" i="4"/>
  <c r="AG940" i="4" s="1"/>
  <c r="R673" i="4"/>
  <c r="S673" i="4" s="1"/>
  <c r="AF1605" i="4"/>
  <c r="AG1605" i="4" s="1"/>
  <c r="R832" i="4"/>
  <c r="S832" i="4" s="1"/>
  <c r="AF832" i="4"/>
  <c r="AG832" i="4" s="1"/>
  <c r="Z832" i="4"/>
  <c r="AA832" i="4" s="1"/>
  <c r="Z757" i="4"/>
  <c r="AA757" i="4" s="1"/>
  <c r="R757" i="4"/>
  <c r="S757" i="4" s="1"/>
  <c r="AF757" i="4"/>
  <c r="AG757" i="4" s="1"/>
  <c r="R1859" i="4"/>
  <c r="S1859" i="4" s="1"/>
  <c r="AF1859" i="4"/>
  <c r="AG1859" i="4" s="1"/>
  <c r="Z1859" i="4"/>
  <c r="AA1859" i="4" s="1"/>
  <c r="Z1677" i="4"/>
  <c r="AA1677" i="4" s="1"/>
  <c r="AF1677" i="4"/>
  <c r="AG1677" i="4" s="1"/>
  <c r="R1677" i="4"/>
  <c r="S1677" i="4" s="1"/>
  <c r="R141" i="4"/>
  <c r="S141" i="4" s="1"/>
  <c r="AF141" i="4"/>
  <c r="AG141" i="4" s="1"/>
  <c r="Z141" i="4"/>
  <c r="AA141" i="4" s="1"/>
  <c r="Z1880" i="4"/>
  <c r="AA1880" i="4" s="1"/>
  <c r="AF1880" i="4"/>
  <c r="AG1880" i="4" s="1"/>
  <c r="R1880" i="4"/>
  <c r="S1880" i="4" s="1"/>
  <c r="AF1977" i="4"/>
  <c r="AG1977" i="4" s="1"/>
  <c r="R1977" i="4"/>
  <c r="S1977" i="4" s="1"/>
  <c r="Z1977" i="4"/>
  <c r="AA1977" i="4" s="1"/>
  <c r="R1992" i="4"/>
  <c r="S1992" i="4" s="1"/>
  <c r="Z1992" i="4"/>
  <c r="AA1992" i="4" s="1"/>
  <c r="Z1746" i="4"/>
  <c r="AA1746" i="4" s="1"/>
  <c r="AF1746" i="4"/>
  <c r="AG1746" i="4" s="1"/>
  <c r="R1746" i="4"/>
  <c r="S1746" i="4" s="1"/>
  <c r="Z1938" i="4"/>
  <c r="AA1938" i="4" s="1"/>
  <c r="R1938" i="4"/>
  <c r="S1938" i="4" s="1"/>
  <c r="AF1938" i="4"/>
  <c r="AG1938" i="4" s="1"/>
  <c r="Z164" i="4"/>
  <c r="AA164" i="4" s="1"/>
  <c r="AF164" i="4"/>
  <c r="AG164" i="4" s="1"/>
  <c r="R164" i="4"/>
  <c r="S164" i="4" s="1"/>
  <c r="Z1495" i="4"/>
  <c r="AA1495" i="4" s="1"/>
  <c r="R1495" i="4"/>
  <c r="S1495" i="4" s="1"/>
  <c r="AF1495" i="4"/>
  <c r="AG1495" i="4" s="1"/>
  <c r="AF1668" i="4"/>
  <c r="AG1668" i="4" s="1"/>
  <c r="R1668" i="4"/>
  <c r="S1668" i="4" s="1"/>
  <c r="R1107" i="4"/>
  <c r="S1107" i="4" s="1"/>
  <c r="Z613" i="4"/>
  <c r="AA613" i="4" s="1"/>
  <c r="AF613" i="4"/>
  <c r="AG613" i="4" s="1"/>
  <c r="R613" i="4"/>
  <c r="S613" i="4" s="1"/>
  <c r="Z417" i="4"/>
  <c r="AA417" i="4" s="1"/>
  <c r="R417" i="4"/>
  <c r="S417" i="4" s="1"/>
  <c r="AF417" i="4"/>
  <c r="AG417" i="4" s="1"/>
  <c r="Z917" i="4"/>
  <c r="AA917" i="4" s="1"/>
  <c r="AF917" i="4"/>
  <c r="AG917" i="4" s="1"/>
  <c r="R917" i="4"/>
  <c r="S917" i="4" s="1"/>
  <c r="Z91" i="4"/>
  <c r="AA91" i="4" s="1"/>
  <c r="R91" i="4"/>
  <c r="S91" i="4" s="1"/>
  <c r="AF91" i="4"/>
  <c r="AG91" i="4" s="1"/>
  <c r="Z1302" i="4"/>
  <c r="AA1302" i="4" s="1"/>
  <c r="AF1302" i="4"/>
  <c r="AG1302" i="4" s="1"/>
  <c r="R1302" i="4"/>
  <c r="S1302" i="4" s="1"/>
  <c r="R203" i="4"/>
  <c r="S203" i="4" s="1"/>
  <c r="AF203" i="4"/>
  <c r="AG203" i="4" s="1"/>
  <c r="Z203" i="4"/>
  <c r="AA203" i="4" s="1"/>
  <c r="Z2000" i="4"/>
  <c r="AA2000" i="4" s="1"/>
  <c r="R2000" i="4"/>
  <c r="S2000" i="4" s="1"/>
  <c r="AF2000" i="4"/>
  <c r="AG2000" i="4" s="1"/>
  <c r="Z394" i="4"/>
  <c r="AA394" i="4" s="1"/>
  <c r="R394" i="4"/>
  <c r="S394" i="4" s="1"/>
  <c r="AF394" i="4"/>
  <c r="AG394" i="4" s="1"/>
  <c r="AF1460" i="4"/>
  <c r="AG1460" i="4" s="1"/>
  <c r="R1460" i="4"/>
  <c r="S1460" i="4" s="1"/>
  <c r="Z1460" i="4"/>
  <c r="AA1460" i="4" s="1"/>
  <c r="Z1605" i="4"/>
  <c r="AA1605" i="4" s="1"/>
  <c r="AF1179" i="4"/>
  <c r="AG1179" i="4" s="1"/>
  <c r="Z1107" i="4"/>
  <c r="AA1107" i="4" s="1"/>
  <c r="R1978" i="4"/>
  <c r="S1978" i="4" s="1"/>
  <c r="Z1978" i="4"/>
  <c r="AA1978" i="4" s="1"/>
  <c r="AF1978" i="4"/>
  <c r="AG1978" i="4" s="1"/>
  <c r="AF907" i="4"/>
  <c r="AG907" i="4" s="1"/>
  <c r="R907" i="4"/>
  <c r="S907" i="4" s="1"/>
  <c r="Z907" i="4"/>
  <c r="AA907" i="4" s="1"/>
  <c r="AF1971" i="4"/>
  <c r="AG1971" i="4" s="1"/>
  <c r="Z1971" i="4"/>
  <c r="AA1971" i="4" s="1"/>
  <c r="R1971" i="4"/>
  <c r="S1971" i="4" s="1"/>
  <c r="AF1149" i="4"/>
  <c r="AG1149" i="4" s="1"/>
  <c r="R1149" i="4"/>
  <c r="S1149" i="4" s="1"/>
  <c r="Z1357" i="4"/>
  <c r="AA1357" i="4" s="1"/>
  <c r="R1357" i="4"/>
  <c r="S1357" i="4" s="1"/>
  <c r="AF1357" i="4"/>
  <c r="AG1357" i="4" s="1"/>
  <c r="Z1569" i="4"/>
  <c r="AA1569" i="4" s="1"/>
  <c r="AF1569" i="4"/>
  <c r="AG1569" i="4" s="1"/>
  <c r="R1569" i="4"/>
  <c r="S1569" i="4" s="1"/>
  <c r="R303" i="4"/>
  <c r="S303" i="4" s="1"/>
  <c r="AF303" i="4"/>
  <c r="AG303" i="4" s="1"/>
  <c r="Z303" i="4"/>
  <c r="AA303" i="4" s="1"/>
  <c r="R1837" i="4"/>
  <c r="S1837" i="4" s="1"/>
  <c r="Z1837" i="4"/>
  <c r="AA1837" i="4" s="1"/>
  <c r="AF1837" i="4"/>
  <c r="AG1837" i="4" s="1"/>
  <c r="Z1561" i="4"/>
  <c r="AA1561" i="4" s="1"/>
  <c r="R1561" i="4"/>
  <c r="S1561" i="4" s="1"/>
  <c r="AF1561" i="4"/>
  <c r="AG1561" i="4" s="1"/>
  <c r="Z1811" i="4"/>
  <c r="AA1811" i="4" s="1"/>
  <c r="R1811" i="4"/>
  <c r="S1811" i="4" s="1"/>
  <c r="AF1811" i="4"/>
  <c r="AG1811" i="4" s="1"/>
  <c r="Z1555" i="4"/>
  <c r="AA1555" i="4" s="1"/>
  <c r="AF1555" i="4"/>
  <c r="AG1555" i="4" s="1"/>
  <c r="R1555" i="4"/>
  <c r="S1555" i="4" s="1"/>
  <c r="R115" i="4"/>
  <c r="S115" i="4" s="1"/>
  <c r="Z115" i="4"/>
  <c r="AA115" i="4" s="1"/>
  <c r="AF115" i="4"/>
  <c r="AG115" i="4" s="1"/>
  <c r="AF1832" i="4"/>
  <c r="AG1832" i="4" s="1"/>
  <c r="R1832" i="4"/>
  <c r="S1832" i="4" s="1"/>
  <c r="Z1832" i="4"/>
  <c r="AA1832" i="4" s="1"/>
  <c r="Z214" i="4"/>
  <c r="AA214" i="4" s="1"/>
  <c r="R214" i="4"/>
  <c r="S214" i="4" s="1"/>
  <c r="AF214" i="4"/>
  <c r="AG214" i="4" s="1"/>
  <c r="R1179" i="4"/>
  <c r="S1179" i="4" s="1"/>
  <c r="AF732" i="4"/>
  <c r="AG732" i="4" s="1"/>
  <c r="Z732" i="4"/>
  <c r="AA732" i="4" s="1"/>
  <c r="Z580" i="4"/>
  <c r="AA580" i="4" s="1"/>
  <c r="AF580" i="4"/>
  <c r="AG580" i="4" s="1"/>
  <c r="Z828" i="4"/>
  <c r="AA828" i="4" s="1"/>
  <c r="R828" i="4"/>
  <c r="S828" i="4" s="1"/>
  <c r="AF828" i="4"/>
  <c r="AG828" i="4" s="1"/>
  <c r="Z1028" i="4"/>
  <c r="AA1028" i="4" s="1"/>
  <c r="AF1028" i="4"/>
  <c r="AG1028" i="4" s="1"/>
  <c r="R1028" i="4"/>
  <c r="S1028" i="4" s="1"/>
  <c r="Z429" i="4"/>
  <c r="AA429" i="4" s="1"/>
  <c r="R429" i="4"/>
  <c r="S429" i="4" s="1"/>
  <c r="Z207" i="4"/>
  <c r="AA207" i="4" s="1"/>
  <c r="AF207" i="4"/>
  <c r="AG207" i="4" s="1"/>
  <c r="R207" i="4"/>
  <c r="S207" i="4" s="1"/>
  <c r="Z1406" i="4"/>
  <c r="AA1406" i="4" s="1"/>
  <c r="R1406" i="4"/>
  <c r="S1406" i="4" s="1"/>
  <c r="AF1406" i="4"/>
  <c r="AG1406" i="4" s="1"/>
  <c r="Z289" i="4"/>
  <c r="AA289" i="4" s="1"/>
  <c r="R289" i="4"/>
  <c r="S289" i="4" s="1"/>
  <c r="AF289" i="4"/>
  <c r="AG289" i="4" s="1"/>
  <c r="Z116" i="4"/>
  <c r="AA116" i="4" s="1"/>
  <c r="R116" i="4"/>
  <c r="S116" i="4" s="1"/>
  <c r="AF116" i="4"/>
  <c r="AG116" i="4" s="1"/>
  <c r="Z485" i="4"/>
  <c r="AA485" i="4" s="1"/>
  <c r="AF485" i="4"/>
  <c r="AG485" i="4" s="1"/>
  <c r="R485" i="4"/>
  <c r="S485" i="4" s="1"/>
  <c r="R1814" i="4"/>
  <c r="S1814" i="4" s="1"/>
  <c r="Z1579" i="4"/>
  <c r="AA1579" i="4" s="1"/>
  <c r="AF1579" i="4"/>
  <c r="AG1579" i="4" s="1"/>
  <c r="R1579" i="4"/>
  <c r="S1579" i="4" s="1"/>
  <c r="Z1468" i="4"/>
  <c r="AA1468" i="4" s="1"/>
  <c r="AF1468" i="4"/>
  <c r="AG1468" i="4" s="1"/>
  <c r="AF1412" i="4"/>
  <c r="AG1412" i="4" s="1"/>
  <c r="R1412" i="4"/>
  <c r="S1412" i="4" s="1"/>
  <c r="AF1821" i="4"/>
  <c r="AG1821" i="4" s="1"/>
  <c r="Z1821" i="4"/>
  <c r="AA1821" i="4" s="1"/>
  <c r="R1821" i="4"/>
  <c r="S1821" i="4" s="1"/>
  <c r="Z1625" i="4"/>
  <c r="AA1625" i="4" s="1"/>
  <c r="R1625" i="4"/>
  <c r="S1625" i="4" s="1"/>
  <c r="AF1625" i="4"/>
  <c r="AG1625" i="4" s="1"/>
  <c r="Z1941" i="4"/>
  <c r="AA1941" i="4" s="1"/>
  <c r="R1941" i="4"/>
  <c r="S1941" i="4" s="1"/>
  <c r="AF1941" i="4"/>
  <c r="AG1941" i="4" s="1"/>
  <c r="Z337" i="4"/>
  <c r="AA337" i="4" s="1"/>
  <c r="AF337" i="4"/>
  <c r="AG337" i="4" s="1"/>
  <c r="Z1602" i="4"/>
  <c r="AA1602" i="4" s="1"/>
  <c r="R1602" i="4"/>
  <c r="S1602" i="4" s="1"/>
  <c r="Z1982" i="4"/>
  <c r="AA1982" i="4" s="1"/>
  <c r="R1982" i="4"/>
  <c r="S1982" i="4" s="1"/>
  <c r="AF1982" i="4"/>
  <c r="AG1982" i="4" s="1"/>
  <c r="Z1951" i="4"/>
  <c r="AA1951" i="4" s="1"/>
  <c r="AF1951" i="4"/>
  <c r="AG1951" i="4" s="1"/>
  <c r="R1951" i="4"/>
  <c r="S1951" i="4" s="1"/>
  <c r="Z1940" i="4"/>
  <c r="AA1940" i="4" s="1"/>
  <c r="R1940" i="4"/>
  <c r="S1940" i="4" s="1"/>
  <c r="AF1940" i="4"/>
  <c r="AG1940" i="4" s="1"/>
  <c r="AF1814" i="4"/>
  <c r="AG1814" i="4" s="1"/>
  <c r="Z1324" i="4"/>
  <c r="AA1324" i="4" s="1"/>
  <c r="R1324" i="4"/>
  <c r="S1324" i="4" s="1"/>
  <c r="AF1324" i="4"/>
  <c r="AG1324" i="4" s="1"/>
  <c r="Z876" i="4"/>
  <c r="AA876" i="4" s="1"/>
  <c r="R876" i="4"/>
  <c r="S876" i="4" s="1"/>
  <c r="AF876" i="4"/>
  <c r="AG876" i="4" s="1"/>
  <c r="Z744" i="4"/>
  <c r="AA744" i="4" s="1"/>
  <c r="R744" i="4"/>
  <c r="S744" i="4" s="1"/>
  <c r="AF744" i="4"/>
  <c r="AG744" i="4" s="1"/>
  <c r="R177" i="4"/>
  <c r="S177" i="4" s="1"/>
  <c r="Z177" i="4"/>
  <c r="AA177" i="4" s="1"/>
  <c r="AF177" i="4"/>
  <c r="AG177" i="4" s="1"/>
  <c r="Z369" i="4"/>
  <c r="AA369" i="4" s="1"/>
  <c r="R369" i="4"/>
  <c r="S369" i="4" s="1"/>
  <c r="AF369" i="4"/>
  <c r="AG369" i="4" s="1"/>
  <c r="AF1926" i="4"/>
  <c r="AG1926" i="4" s="1"/>
  <c r="R1926" i="4"/>
  <c r="S1926" i="4" s="1"/>
  <c r="Z221" i="4"/>
  <c r="AA221" i="4" s="1"/>
  <c r="AF221" i="4"/>
  <c r="AG221" i="4" s="1"/>
  <c r="R221" i="4"/>
  <c r="S221" i="4" s="1"/>
  <c r="R1653" i="4"/>
  <c r="S1653" i="4" s="1"/>
  <c r="AF1653" i="4"/>
  <c r="AG1653" i="4" s="1"/>
  <c r="Z1653" i="4"/>
  <c r="AA1653" i="4" s="1"/>
  <c r="Z1935" i="4"/>
  <c r="AA1935" i="4" s="1"/>
  <c r="AF1935" i="4"/>
  <c r="AG1935" i="4" s="1"/>
  <c r="R1935" i="4"/>
  <c r="S1935" i="4" s="1"/>
  <c r="Z1736" i="4"/>
  <c r="AA1736" i="4" s="1"/>
  <c r="R1736" i="4"/>
  <c r="S1736" i="4" s="1"/>
  <c r="AF1736" i="4"/>
  <c r="AG1736" i="4" s="1"/>
  <c r="Z1469" i="4"/>
  <c r="AA1469" i="4" s="1"/>
  <c r="R1469" i="4"/>
  <c r="S1469" i="4" s="1"/>
  <c r="AF1469" i="4"/>
  <c r="AG1469" i="4" s="1"/>
  <c r="Z1380" i="4"/>
  <c r="AA1380" i="4" s="1"/>
  <c r="AF1380" i="4"/>
  <c r="AG1380" i="4" s="1"/>
  <c r="R1380" i="4"/>
  <c r="S1380" i="4" s="1"/>
  <c r="Z1650" i="4"/>
  <c r="AA1650" i="4" s="1"/>
  <c r="AF1650" i="4"/>
  <c r="AG1650" i="4" s="1"/>
  <c r="R1650" i="4"/>
  <c r="S1650" i="4" s="1"/>
  <c r="Z726" i="4"/>
  <c r="AA726" i="4" s="1"/>
  <c r="R726" i="4"/>
  <c r="S726" i="4" s="1"/>
  <c r="Z1845" i="4"/>
  <c r="AA1845" i="4" s="1"/>
  <c r="R1845" i="4"/>
  <c r="S1845" i="4" s="1"/>
  <c r="AF1845" i="4"/>
  <c r="AG1845" i="4" s="1"/>
  <c r="Z1824" i="4"/>
  <c r="AA1824" i="4" s="1"/>
  <c r="R1824" i="4"/>
  <c r="S1824" i="4" s="1"/>
  <c r="AF1824" i="4"/>
  <c r="AG1824" i="4" s="1"/>
  <c r="Z389" i="4"/>
  <c r="AA389" i="4" s="1"/>
  <c r="R389" i="4"/>
  <c r="S389" i="4" s="1"/>
  <c r="AF389" i="4"/>
  <c r="AG389" i="4" s="1"/>
  <c r="Z1838" i="4"/>
  <c r="AA1838" i="4" s="1"/>
  <c r="R1838" i="4"/>
  <c r="S1838" i="4" s="1"/>
  <c r="AF1838" i="4"/>
  <c r="AG1838" i="4" s="1"/>
  <c r="Z1459" i="4"/>
  <c r="AA1459" i="4" s="1"/>
  <c r="R1459" i="4"/>
  <c r="S1459" i="4" s="1"/>
  <c r="AF1459" i="4"/>
  <c r="AG1459" i="4" s="1"/>
  <c r="Z1723" i="4"/>
  <c r="AA1723" i="4" s="1"/>
  <c r="R1723" i="4"/>
  <c r="S1723" i="4" s="1"/>
  <c r="AF1723" i="4"/>
  <c r="AG1723" i="4" s="1"/>
  <c r="Z48" i="4"/>
  <c r="AA48" i="4" s="1"/>
  <c r="R48" i="4"/>
  <c r="S48" i="4" s="1"/>
  <c r="AF48" i="4"/>
  <c r="AG48" i="4" s="1"/>
  <c r="P29" i="4"/>
  <c r="AC29" i="4" s="1"/>
  <c r="E29" i="4" s="1"/>
  <c r="I29" i="4" s="1"/>
  <c r="Z1287" i="4"/>
  <c r="AA1287" i="4" s="1"/>
  <c r="AF1287" i="4"/>
  <c r="AG1287" i="4" s="1"/>
  <c r="Z1408" i="4"/>
  <c r="AA1408" i="4" s="1"/>
  <c r="AF1408" i="4"/>
  <c r="AG1408" i="4" s="1"/>
  <c r="R1408" i="4"/>
  <c r="S1408" i="4" s="1"/>
  <c r="Z1197" i="4"/>
  <c r="AA1197" i="4" s="1"/>
  <c r="R1197" i="4"/>
  <c r="S1197" i="4" s="1"/>
  <c r="AF1197" i="4"/>
  <c r="AG1197" i="4" s="1"/>
  <c r="AF1151" i="4"/>
  <c r="AG1151" i="4" s="1"/>
  <c r="R1151" i="4"/>
  <c r="S1151" i="4" s="1"/>
  <c r="Z1151" i="4"/>
  <c r="AA1151" i="4" s="1"/>
  <c r="Z1229" i="4"/>
  <c r="AA1229" i="4" s="1"/>
  <c r="R1229" i="4"/>
  <c r="S1229" i="4" s="1"/>
  <c r="AF1229" i="4"/>
  <c r="AG1229" i="4" s="1"/>
  <c r="R1387" i="4"/>
  <c r="S1387" i="4" s="1"/>
  <c r="Z1387" i="4"/>
  <c r="AA1387" i="4" s="1"/>
  <c r="AF1387" i="4"/>
  <c r="AG1387" i="4" s="1"/>
  <c r="Z1305" i="4"/>
  <c r="AA1305" i="4" s="1"/>
  <c r="R1305" i="4"/>
  <c r="S1305" i="4" s="1"/>
  <c r="Z1276" i="4"/>
  <c r="AA1276" i="4" s="1"/>
  <c r="AF1276" i="4"/>
  <c r="AG1276" i="4" s="1"/>
  <c r="R1276" i="4"/>
  <c r="S1276" i="4" s="1"/>
  <c r="Z1255" i="4"/>
  <c r="AA1255" i="4" s="1"/>
  <c r="AF1255" i="4"/>
  <c r="AG1255" i="4" s="1"/>
  <c r="R1255" i="4"/>
  <c r="S1255" i="4" s="1"/>
  <c r="Z1288" i="4"/>
  <c r="AA1288" i="4" s="1"/>
  <c r="AF1288" i="4"/>
  <c r="AG1288" i="4" s="1"/>
  <c r="R1288" i="4"/>
  <c r="S1288" i="4" s="1"/>
  <c r="Z1362" i="4"/>
  <c r="AA1362" i="4" s="1"/>
  <c r="R1362" i="4"/>
  <c r="S1362" i="4" s="1"/>
  <c r="AF1362" i="4"/>
  <c r="AG1362" i="4" s="1"/>
  <c r="Z1415" i="4"/>
  <c r="AA1415" i="4" s="1"/>
  <c r="AF1415" i="4"/>
  <c r="AG1415" i="4" s="1"/>
  <c r="R1415" i="4"/>
  <c r="S1415" i="4" s="1"/>
  <c r="Z1213" i="4"/>
  <c r="AA1213" i="4" s="1"/>
  <c r="AF1213" i="4"/>
  <c r="AG1213" i="4" s="1"/>
  <c r="R1213" i="4"/>
  <c r="S1213" i="4" s="1"/>
  <c r="Z1398" i="4"/>
  <c r="AA1398" i="4" s="1"/>
  <c r="AF1398" i="4"/>
  <c r="AG1398" i="4" s="1"/>
  <c r="R1398" i="4"/>
  <c r="S1398" i="4" s="1"/>
  <c r="Z1248" i="4"/>
  <c r="AA1248" i="4" s="1"/>
  <c r="R1248" i="4"/>
  <c r="S1248" i="4" s="1"/>
  <c r="AF1248" i="4"/>
  <c r="AG1248" i="4" s="1"/>
  <c r="AF1271" i="4"/>
  <c r="AG1271" i="4" s="1"/>
  <c r="Z1271" i="4"/>
  <c r="AA1271" i="4" s="1"/>
  <c r="R1271" i="4"/>
  <c r="S1271" i="4" s="1"/>
  <c r="R1220" i="4"/>
  <c r="S1220" i="4" s="1"/>
  <c r="AF1220" i="4"/>
  <c r="AG1220" i="4" s="1"/>
  <c r="Z1220" i="4"/>
  <c r="AA1220" i="4" s="1"/>
  <c r="AF1165" i="4"/>
  <c r="AG1165" i="4" s="1"/>
  <c r="Z1165" i="4"/>
  <c r="AA1165" i="4" s="1"/>
  <c r="R1165" i="4"/>
  <c r="S1165" i="4" s="1"/>
  <c r="R1216" i="4"/>
  <c r="S1216" i="4" s="1"/>
  <c r="AF1216" i="4"/>
  <c r="AG1216" i="4" s="1"/>
  <c r="Z1216" i="4"/>
  <c r="AA1216" i="4" s="1"/>
  <c r="Z1219" i="4"/>
  <c r="AA1219" i="4" s="1"/>
  <c r="AF1219" i="4"/>
  <c r="AG1219" i="4" s="1"/>
  <c r="R1219" i="4"/>
  <c r="S1219" i="4" s="1"/>
  <c r="Z1244" i="4"/>
  <c r="AA1244" i="4" s="1"/>
  <c r="AF1244" i="4"/>
  <c r="AG1244" i="4" s="1"/>
  <c r="R1244" i="4"/>
  <c r="S1244" i="4" s="1"/>
  <c r="Z1400" i="4"/>
  <c r="AA1400" i="4" s="1"/>
  <c r="AF1400" i="4"/>
  <c r="AG1400" i="4" s="1"/>
  <c r="R1400" i="4"/>
  <c r="S1400" i="4" s="1"/>
  <c r="Z1262" i="4"/>
  <c r="AA1262" i="4" s="1"/>
  <c r="AF1262" i="4"/>
  <c r="AG1262" i="4" s="1"/>
  <c r="R1262" i="4"/>
  <c r="S1262" i="4" s="1"/>
  <c r="AF1338" i="4"/>
  <c r="AG1338" i="4" s="1"/>
  <c r="R1338" i="4"/>
  <c r="S1338" i="4" s="1"/>
  <c r="Z1338" i="4"/>
  <c r="AA1338" i="4" s="1"/>
  <c r="R1318" i="4"/>
  <c r="S1318" i="4" s="1"/>
  <c r="Z1318" i="4"/>
  <c r="AA1318" i="4" s="1"/>
  <c r="AF1318" i="4"/>
  <c r="AG1318" i="4" s="1"/>
  <c r="Z1183" i="4"/>
  <c r="AA1183" i="4" s="1"/>
  <c r="R1183" i="4"/>
  <c r="S1183" i="4" s="1"/>
  <c r="AF1183" i="4"/>
  <c r="AG1183" i="4" s="1"/>
  <c r="Z1245" i="4"/>
  <c r="AA1245" i="4" s="1"/>
  <c r="AF1245" i="4"/>
  <c r="AG1245" i="4" s="1"/>
  <c r="R1245" i="4"/>
  <c r="S1245" i="4" s="1"/>
  <c r="AF1163" i="4"/>
  <c r="AG1163" i="4" s="1"/>
  <c r="Z1163" i="4"/>
  <c r="AA1163" i="4" s="1"/>
  <c r="R1163" i="4"/>
  <c r="S1163" i="4" s="1"/>
  <c r="AF1393" i="4"/>
  <c r="AG1393" i="4" s="1"/>
  <c r="Z1393" i="4"/>
  <c r="AA1393" i="4" s="1"/>
  <c r="R1393" i="4"/>
  <c r="S1393" i="4" s="1"/>
  <c r="Z1300" i="4"/>
  <c r="AA1300" i="4" s="1"/>
  <c r="AF1300" i="4"/>
  <c r="AG1300" i="4" s="1"/>
  <c r="R1300" i="4"/>
  <c r="S1300" i="4" s="1"/>
  <c r="Z1224" i="4"/>
  <c r="AA1224" i="4" s="1"/>
  <c r="R1224" i="4"/>
  <c r="S1224" i="4" s="1"/>
  <c r="AF1224" i="4"/>
  <c r="AG1224" i="4" s="1"/>
  <c r="AF1296" i="4"/>
  <c r="AG1296" i="4" s="1"/>
  <c r="Z1296" i="4"/>
  <c r="AA1296" i="4" s="1"/>
  <c r="R1296" i="4"/>
  <c r="S1296" i="4" s="1"/>
  <c r="R1291" i="4"/>
  <c r="S1291" i="4" s="1"/>
  <c r="Z1291" i="4"/>
  <c r="AA1291" i="4" s="1"/>
  <c r="AF1291" i="4"/>
  <c r="AG1291" i="4" s="1"/>
  <c r="Z1303" i="4"/>
  <c r="AA1303" i="4" s="1"/>
  <c r="AF1303" i="4"/>
  <c r="AG1303" i="4" s="1"/>
  <c r="R1303" i="4"/>
  <c r="S1303" i="4" s="1"/>
  <c r="Z1376" i="4"/>
  <c r="AA1376" i="4" s="1"/>
  <c r="AF1376" i="4"/>
  <c r="AG1376" i="4" s="1"/>
  <c r="R1376" i="4"/>
  <c r="S1376" i="4" s="1"/>
  <c r="Z1226" i="4"/>
  <c r="AA1226" i="4" s="1"/>
  <c r="AF1226" i="4"/>
  <c r="AG1226" i="4" s="1"/>
  <c r="R1226" i="4"/>
  <c r="S1226" i="4" s="1"/>
  <c r="Z1368" i="4"/>
  <c r="AA1368" i="4" s="1"/>
  <c r="AF1368" i="4"/>
  <c r="AG1368" i="4" s="1"/>
  <c r="R1368" i="4"/>
  <c r="S1368" i="4" s="1"/>
  <c r="R1427" i="4"/>
  <c r="S1427" i="4" s="1"/>
  <c r="Z1427" i="4"/>
  <c r="AA1427" i="4" s="1"/>
  <c r="AF1427" i="4"/>
  <c r="AG1427" i="4" s="1"/>
  <c r="AF1404" i="4"/>
  <c r="AG1404" i="4" s="1"/>
  <c r="Z1404" i="4"/>
  <c r="AA1404" i="4" s="1"/>
  <c r="R1404" i="4"/>
  <c r="S1404" i="4" s="1"/>
  <c r="R1225" i="4"/>
  <c r="S1225" i="4" s="1"/>
  <c r="AF1225" i="4"/>
  <c r="AG1225" i="4" s="1"/>
  <c r="Z1225" i="4"/>
  <c r="AA1225" i="4" s="1"/>
  <c r="AF1405" i="4"/>
  <c r="AG1405" i="4" s="1"/>
  <c r="R1405" i="4"/>
  <c r="S1405" i="4" s="1"/>
  <c r="Z1405" i="4"/>
  <c r="AA1405" i="4" s="1"/>
  <c r="R1176" i="4"/>
  <c r="S1176" i="4" s="1"/>
  <c r="Z1176" i="4"/>
  <c r="AA1176" i="4" s="1"/>
  <c r="AF1176" i="4"/>
  <c r="AG1176" i="4" s="1"/>
  <c r="Z1221" i="4"/>
  <c r="AA1221" i="4" s="1"/>
  <c r="AF1221" i="4"/>
  <c r="AG1221" i="4" s="1"/>
  <c r="R1221" i="4"/>
  <c r="S1221" i="4" s="1"/>
  <c r="R1301" i="4"/>
  <c r="S1301" i="4" s="1"/>
  <c r="AF1301" i="4"/>
  <c r="AG1301" i="4" s="1"/>
  <c r="Z1301" i="4"/>
  <c r="AA1301" i="4" s="1"/>
  <c r="Z1185" i="4"/>
  <c r="AA1185" i="4" s="1"/>
  <c r="AF1185" i="4"/>
  <c r="AG1185" i="4" s="1"/>
  <c r="R1185" i="4"/>
  <c r="S1185" i="4" s="1"/>
  <c r="Z1203" i="4"/>
  <c r="AA1203" i="4" s="1"/>
  <c r="R1203" i="4"/>
  <c r="S1203" i="4" s="1"/>
  <c r="AF1203" i="4"/>
  <c r="AG1203" i="4" s="1"/>
  <c r="Z1417" i="4"/>
  <c r="AA1417" i="4" s="1"/>
  <c r="AF1417" i="4"/>
  <c r="AG1417" i="4" s="1"/>
  <c r="R1417" i="4"/>
  <c r="S1417" i="4" s="1"/>
  <c r="AF1396" i="4"/>
  <c r="AG1396" i="4" s="1"/>
  <c r="Z1396" i="4"/>
  <c r="AA1396" i="4" s="1"/>
  <c r="R1396" i="4"/>
  <c r="S1396" i="4" s="1"/>
  <c r="AF1282" i="4"/>
  <c r="AG1282" i="4" s="1"/>
  <c r="Z1282" i="4"/>
  <c r="AA1282" i="4" s="1"/>
  <c r="R1282" i="4"/>
  <c r="S1282" i="4" s="1"/>
  <c r="R1391" i="4"/>
  <c r="S1391" i="4" s="1"/>
  <c r="AF1391" i="4"/>
  <c r="AG1391" i="4" s="1"/>
  <c r="Z1391" i="4"/>
  <c r="AA1391" i="4" s="1"/>
  <c r="Z1283" i="4"/>
  <c r="AA1283" i="4" s="1"/>
  <c r="AF1283" i="4"/>
  <c r="AG1283" i="4" s="1"/>
  <c r="R1283" i="4"/>
  <c r="S1283" i="4" s="1"/>
  <c r="R1160" i="4"/>
  <c r="S1160" i="4" s="1"/>
  <c r="Z1160" i="4"/>
  <c r="AA1160" i="4" s="1"/>
  <c r="AF1160" i="4"/>
  <c r="AG1160" i="4" s="1"/>
  <c r="R1297" i="4"/>
  <c r="S1297" i="4" s="1"/>
  <c r="Z1297" i="4"/>
  <c r="AA1297" i="4" s="1"/>
  <c r="AF1297" i="4"/>
  <c r="AG1297" i="4" s="1"/>
  <c r="AF1240" i="4"/>
  <c r="AG1240" i="4" s="1"/>
  <c r="Z1240" i="4"/>
  <c r="AA1240" i="4" s="1"/>
  <c r="R1240" i="4"/>
  <c r="S1240" i="4" s="1"/>
  <c r="Z1256" i="4"/>
  <c r="AA1256" i="4" s="1"/>
  <c r="AF1256" i="4"/>
  <c r="AG1256" i="4" s="1"/>
  <c r="R1256" i="4"/>
  <c r="S1256" i="4" s="1"/>
  <c r="Z1164" i="4"/>
  <c r="AA1164" i="4" s="1"/>
  <c r="R1164" i="4"/>
  <c r="S1164" i="4" s="1"/>
  <c r="AF1164" i="4"/>
  <c r="AG1164" i="4" s="1"/>
  <c r="R1430" i="4"/>
  <c r="S1430" i="4" s="1"/>
  <c r="Z1430" i="4"/>
  <c r="AA1430" i="4" s="1"/>
  <c r="AF1430" i="4"/>
  <c r="AG1430" i="4" s="1"/>
  <c r="AF1360" i="4"/>
  <c r="AG1360" i="4" s="1"/>
  <c r="Z1360" i="4"/>
  <c r="AA1360" i="4" s="1"/>
  <c r="R1360" i="4"/>
  <c r="S1360" i="4" s="1"/>
  <c r="Z1413" i="4"/>
  <c r="AA1413" i="4" s="1"/>
  <c r="R1413" i="4"/>
  <c r="S1413" i="4" s="1"/>
  <c r="AF1413" i="4"/>
  <c r="AG1413" i="4" s="1"/>
  <c r="Z1266" i="4"/>
  <c r="AA1266" i="4" s="1"/>
  <c r="AF1266" i="4"/>
  <c r="AG1266" i="4" s="1"/>
  <c r="R1266" i="4"/>
  <c r="S1266" i="4" s="1"/>
  <c r="Z1273" i="4"/>
  <c r="AA1273" i="4" s="1"/>
  <c r="AF1273" i="4"/>
  <c r="AG1273" i="4" s="1"/>
  <c r="R1273" i="4"/>
  <c r="S1273" i="4" s="1"/>
  <c r="Z1377" i="4"/>
  <c r="AA1377" i="4" s="1"/>
  <c r="R1377" i="4"/>
  <c r="S1377" i="4" s="1"/>
  <c r="AF1377" i="4"/>
  <c r="AG1377" i="4" s="1"/>
  <c r="AF1285" i="4"/>
  <c r="AG1285" i="4" s="1"/>
  <c r="R1285" i="4"/>
  <c r="S1285" i="4" s="1"/>
  <c r="Z1285" i="4"/>
  <c r="AA1285" i="4" s="1"/>
  <c r="Z1280" i="4"/>
  <c r="AA1280" i="4" s="1"/>
  <c r="R1280" i="4"/>
  <c r="S1280" i="4" s="1"/>
  <c r="AF1280" i="4"/>
  <c r="AG1280" i="4" s="1"/>
  <c r="AF1375" i="4"/>
  <c r="AG1375" i="4" s="1"/>
  <c r="Z1375" i="4"/>
  <c r="AA1375" i="4" s="1"/>
  <c r="R1375" i="4"/>
  <c r="S1375" i="4" s="1"/>
  <c r="AF1177" i="4"/>
  <c r="AG1177" i="4" s="1"/>
  <c r="R1177" i="4"/>
  <c r="S1177" i="4" s="1"/>
  <c r="Z1177" i="4"/>
  <c r="AA1177" i="4" s="1"/>
  <c r="Z1254" i="4"/>
  <c r="AA1254" i="4" s="1"/>
  <c r="AF1254" i="4"/>
  <c r="AG1254" i="4" s="1"/>
  <c r="R1254" i="4"/>
  <c r="S1254" i="4" s="1"/>
  <c r="Z1188" i="4"/>
  <c r="AA1188" i="4" s="1"/>
  <c r="AF1188" i="4"/>
  <c r="AG1188" i="4" s="1"/>
  <c r="R1188" i="4"/>
  <c r="S1188" i="4" s="1"/>
  <c r="Z1395" i="4"/>
  <c r="AA1395" i="4" s="1"/>
  <c r="AF1395" i="4"/>
  <c r="AG1395" i="4" s="1"/>
  <c r="R1395" i="4"/>
  <c r="S1395" i="4" s="1"/>
  <c r="Z1211" i="4"/>
  <c r="AA1211" i="4" s="1"/>
  <c r="AF1211" i="4"/>
  <c r="AG1211" i="4" s="1"/>
  <c r="R1211" i="4"/>
  <c r="S1211" i="4" s="1"/>
  <c r="Z1321" i="4"/>
  <c r="AA1321" i="4" s="1"/>
  <c r="AF1321" i="4"/>
  <c r="AG1321" i="4" s="1"/>
  <c r="R1321" i="4"/>
  <c r="S1321" i="4" s="1"/>
  <c r="R1161" i="4"/>
  <c r="S1161" i="4" s="1"/>
  <c r="AF1161" i="4"/>
  <c r="AG1161" i="4" s="1"/>
  <c r="Z1161" i="4"/>
  <c r="AA1161" i="4" s="1"/>
  <c r="R1299" i="4"/>
  <c r="S1299" i="4" s="1"/>
  <c r="Z1299" i="4"/>
  <c r="AA1299" i="4" s="1"/>
  <c r="AF1299" i="4"/>
  <c r="AG1299" i="4" s="1"/>
  <c r="Z1279" i="4"/>
  <c r="AA1279" i="4" s="1"/>
  <c r="R1279" i="4"/>
  <c r="S1279" i="4" s="1"/>
  <c r="AF1279" i="4"/>
  <c r="AG1279" i="4" s="1"/>
  <c r="AF1326" i="4"/>
  <c r="AG1326" i="4" s="1"/>
  <c r="Z1326" i="4"/>
  <c r="AA1326" i="4" s="1"/>
  <c r="R1326" i="4"/>
  <c r="S1326" i="4" s="1"/>
  <c r="AF1431" i="4"/>
  <c r="AG1431" i="4" s="1"/>
  <c r="R1431" i="4"/>
  <c r="S1431" i="4" s="1"/>
  <c r="Z1431" i="4"/>
  <c r="AA1431" i="4" s="1"/>
  <c r="Z1263" i="4"/>
  <c r="AA1263" i="4" s="1"/>
  <c r="AF1263" i="4"/>
  <c r="AG1263" i="4" s="1"/>
  <c r="R1263" i="4"/>
  <c r="S1263" i="4" s="1"/>
  <c r="R1275" i="4"/>
  <c r="S1275" i="4" s="1"/>
  <c r="AF1275" i="4"/>
  <c r="AG1275" i="4" s="1"/>
  <c r="Z1275" i="4"/>
  <c r="AA1275" i="4" s="1"/>
  <c r="AF1319" i="4"/>
  <c r="AG1319" i="4" s="1"/>
  <c r="R1319" i="4"/>
  <c r="S1319" i="4" s="1"/>
  <c r="Z1319" i="4"/>
  <c r="AA1319" i="4" s="1"/>
  <c r="Z1397" i="4"/>
  <c r="AA1397" i="4" s="1"/>
  <c r="R1397" i="4"/>
  <c r="S1397" i="4" s="1"/>
  <c r="AF1397" i="4"/>
  <c r="AG1397" i="4" s="1"/>
  <c r="R1373" i="4"/>
  <c r="S1373" i="4" s="1"/>
  <c r="AF1373" i="4"/>
  <c r="AG1373" i="4" s="1"/>
  <c r="Z1373" i="4"/>
  <c r="AA1373" i="4" s="1"/>
  <c r="Z1190" i="4"/>
  <c r="AA1190" i="4" s="1"/>
  <c r="AF1190" i="4"/>
  <c r="AG1190" i="4" s="1"/>
  <c r="R1190" i="4"/>
  <c r="S1190" i="4" s="1"/>
  <c r="R1152" i="4"/>
  <c r="S1152" i="4" s="1"/>
  <c r="AF1152" i="4"/>
  <c r="AG1152" i="4" s="1"/>
  <c r="Z1152" i="4"/>
  <c r="AA1152" i="4" s="1"/>
  <c r="Z1158" i="4"/>
  <c r="AA1158" i="4" s="1"/>
  <c r="AF1158" i="4"/>
  <c r="AG1158" i="4" s="1"/>
  <c r="R1158" i="4"/>
  <c r="S1158" i="4" s="1"/>
  <c r="Z1181" i="4"/>
  <c r="AA1181" i="4" s="1"/>
  <c r="AF1181" i="4"/>
  <c r="AG1181" i="4" s="1"/>
  <c r="R1181" i="4"/>
  <c r="S1181" i="4" s="1"/>
  <c r="Z1187" i="4"/>
  <c r="AA1187" i="4" s="1"/>
  <c r="R1187" i="4"/>
  <c r="S1187" i="4" s="1"/>
  <c r="AF1187" i="4"/>
  <c r="AG1187" i="4" s="1"/>
  <c r="AF1252" i="4"/>
  <c r="AG1252" i="4" s="1"/>
  <c r="Z1252" i="4"/>
  <c r="AA1252" i="4" s="1"/>
  <c r="R1252" i="4"/>
  <c r="S1252" i="4" s="1"/>
  <c r="AF1416" i="4"/>
  <c r="AG1416" i="4" s="1"/>
  <c r="R1416" i="4"/>
  <c r="S1416" i="4" s="1"/>
  <c r="Z1416" i="4"/>
  <c r="AA1416" i="4" s="1"/>
  <c r="Z1170" i="4"/>
  <c r="AA1170" i="4" s="1"/>
  <c r="R1170" i="4"/>
  <c r="S1170" i="4" s="1"/>
  <c r="AF1170" i="4"/>
  <c r="AG1170" i="4" s="1"/>
  <c r="R1314" i="4"/>
  <c r="S1314" i="4" s="1"/>
  <c r="Z1314" i="4"/>
  <c r="AA1314" i="4" s="1"/>
  <c r="AF1314" i="4"/>
  <c r="AG1314" i="4" s="1"/>
  <c r="D28" i="4"/>
  <c r="F28" i="4" s="1"/>
  <c r="J28" i="4" s="1"/>
  <c r="Q29" i="4" l="1"/>
  <c r="AF29" i="4" s="1"/>
  <c r="AG29" i="4" s="1"/>
  <c r="L28" i="4"/>
  <c r="AL28" i="4" s="1"/>
  <c r="G28" i="4"/>
  <c r="H28" i="4" s="1"/>
  <c r="V28" i="4"/>
  <c r="N28" i="4"/>
  <c r="M28" i="4"/>
  <c r="Z29" i="4" l="1"/>
  <c r="AA29" i="4" s="1"/>
  <c r="R29" i="4"/>
  <c r="S29" i="4" s="1"/>
  <c r="AJ28" i="4"/>
  <c r="U28" i="4"/>
  <c r="W28" i="4" s="1"/>
  <c r="Y28" i="4" s="1"/>
  <c r="O28" i="4"/>
  <c r="AR28" i="4" s="1"/>
  <c r="AQ28" i="4" l="1"/>
  <c r="AN28" i="4"/>
  <c r="AO28" i="4" s="1"/>
  <c r="AP28" i="4" s="1"/>
  <c r="P28" i="4" l="1"/>
  <c r="AC28" i="4" s="1"/>
  <c r="E28" i="4" s="1"/>
  <c r="I28" i="4" s="1"/>
  <c r="B40" i="1" s="1"/>
  <c r="C40" i="1" l="1"/>
  <c r="Q28" i="4"/>
  <c r="Z28" i="4" s="1"/>
  <c r="AA28" i="4" s="1"/>
  <c r="F40" i="1"/>
  <c r="E40" i="1"/>
  <c r="I40" i="1"/>
  <c r="G40" i="1"/>
  <c r="H40" i="1"/>
  <c r="D40" i="1"/>
  <c r="AJ23" i="1" s="1"/>
  <c r="R28" i="4" l="1"/>
  <c r="S28" i="4" s="1"/>
  <c r="AF28" i="4"/>
  <c r="AG28" i="4" s="1"/>
  <c r="E38" i="1" l="1"/>
  <c r="L40" i="1"/>
  <c r="F38" i="1"/>
  <c r="H37" i="1"/>
  <c r="F37" i="1"/>
  <c r="G38" i="1"/>
  <c r="G39" i="1" s="1"/>
  <c r="C37" i="1"/>
  <c r="B38" i="1"/>
  <c r="J38" i="1" s="1" a="1"/>
  <c r="J38" i="1" s="1"/>
  <c r="J40" i="1" a="1"/>
  <c r="J40" i="1" s="1"/>
  <c r="I37" i="1"/>
  <c r="D37" i="1"/>
  <c r="AI22" i="1" s="1"/>
  <c r="AH22" i="1" s="1"/>
  <c r="C38" i="1"/>
  <c r="H38" i="1"/>
  <c r="E37" i="1"/>
  <c r="E39" i="1" s="1"/>
  <c r="D38" i="1"/>
  <c r="AI23" i="1" s="1"/>
  <c r="AH23" i="1" s="1"/>
  <c r="I38" i="1"/>
  <c r="B37" i="1"/>
  <c r="J37" i="1" s="1" a="1"/>
  <c r="J37" i="1" s="1"/>
  <c r="J39" i="1" s="1"/>
  <c r="C39" i="1" l="1"/>
  <c r="D39" i="1" s="1"/>
  <c r="H39" i="1"/>
  <c r="G37" i="1"/>
  <c r="P12" i="1" s="1"/>
  <c r="AI24" i="1"/>
  <c r="AH24" i="1" s="1"/>
  <c r="V9" i="1"/>
  <c r="S3" i="1"/>
  <c r="V8" i="1"/>
  <c r="P10" i="1" l="1"/>
  <c r="P11" i="1"/>
  <c r="P14" i="1"/>
  <c r="P6" i="1"/>
  <c r="P9" i="1"/>
  <c r="P7" i="1"/>
  <c r="P8" i="1"/>
  <c r="P13" i="1"/>
  <c r="U9" i="1"/>
  <c r="U8" i="1"/>
  <c r="AC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Huokuna Mikko</author>
  </authors>
  <commentList>
    <comment ref="B5" authorId="0" shapeId="0" xr:uid="{7D370BCF-F7A6-49EE-9502-752ECFAA5FF8}">
      <text>
        <r>
          <rPr>
            <sz val="9"/>
            <color indexed="81"/>
            <rFont val="Tahoma"/>
            <family val="2"/>
          </rPr>
          <t xml:space="preserve">Virtaama voidaan määrittää laskurissa  valuma-alueen tietojen perusteella tai vaihtoehtoisesti se voidaan syöttää suoraan.
</t>
        </r>
      </text>
    </comment>
    <comment ref="B15" authorId="0" shapeId="0" xr:uid="{2192092E-DDA7-4A69-85F5-8A9AE6061BE7}">
      <text>
        <r>
          <rPr>
            <sz val="9"/>
            <color indexed="81"/>
            <rFont val="Tahoma"/>
            <family val="2"/>
          </rPr>
          <t>Ns. perinteinen uoma, jossa ei tulvatasannetta. Perinteinen uoma esitetty katkoviivalla kuvaajassa.</t>
        </r>
      </text>
    </comment>
    <comment ref="D15" authorId="0" shapeId="0" xr:uid="{89DE9755-91C3-4778-B8F0-271927D29673}">
      <text>
        <r>
          <rPr>
            <sz val="9"/>
            <color indexed="81"/>
            <rFont val="Tahoma"/>
            <family val="2"/>
          </rPr>
          <t xml:space="preserve">Korkeus on sama kuin tulvatasanteen ja alivesiuoman korkeus yhteensä
</t>
        </r>
      </text>
    </comment>
    <comment ref="F15" authorId="0" shapeId="0" xr:uid="{DACD61D9-59B5-4A54-BB49-BA8964C71250}">
      <text>
        <r>
          <rPr>
            <sz val="9"/>
            <color indexed="81"/>
            <rFont val="Tahoma"/>
            <family val="2"/>
          </rPr>
          <t xml:space="preserve">Mannning n
Uusi oja n=0.022
Peitteinen oja
n = 0.035
</t>
        </r>
      </text>
    </comment>
    <comment ref="B18" authorId="0" shapeId="0" xr:uid="{62BAC94B-48AC-458F-BBCF-A1EA099B9D3B}">
      <text>
        <r>
          <rPr>
            <sz val="9"/>
            <color indexed="81"/>
            <rFont val="Tahoma"/>
            <family val="2"/>
          </rPr>
          <t xml:space="preserve">Tulvatasanne ja alivesiuoma on esitetty yhtenäisellä viivalla kuvaajassa.
</t>
        </r>
      </text>
    </comment>
    <comment ref="G22" authorId="0" shapeId="0" xr:uid="{59FDE635-65FB-43DF-A27C-92B61D68061C}">
      <text>
        <r>
          <rPr>
            <sz val="9"/>
            <color indexed="81"/>
            <rFont val="Tahoma"/>
            <family val="2"/>
          </rPr>
          <t xml:space="preserve">Sisältää sekä alivesiuoman että tulvatasanteen leveyden
</t>
        </r>
      </text>
    </comment>
    <comment ref="H22" authorId="0" shapeId="0" xr:uid="{FCBA0BFF-23F7-4B9C-AEB0-9F983C2527A6}">
      <text>
        <r>
          <rPr>
            <sz val="9"/>
            <color indexed="81"/>
            <rFont val="Tahoma"/>
            <family val="2"/>
          </rPr>
          <t xml:space="preserve">Sisältää sekä tulvatasanteen että alivesiuoman kokonaispinta-alan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<sst xmlns="http://schemas.openxmlformats.org/spreadsheetml/2006/main" count="214" uniqueCount="185">
  <si>
    <t>m3/s</t>
  </si>
  <si>
    <t>m</t>
  </si>
  <si>
    <t>m/s</t>
  </si>
  <si>
    <t>m/m</t>
  </si>
  <si>
    <r>
      <t>m</t>
    </r>
    <r>
      <rPr>
        <b/>
        <vertAlign val="superscript"/>
        <sz val="10"/>
        <rFont val="Arial"/>
        <family val="2"/>
      </rPr>
      <t>3</t>
    </r>
    <r>
      <rPr>
        <b/>
        <sz val="10"/>
        <rFont val="Arial"/>
        <family val="2"/>
      </rPr>
      <t>/s</t>
    </r>
  </si>
  <si>
    <r>
      <t>m</t>
    </r>
    <r>
      <rPr>
        <b/>
        <vertAlign val="superscript"/>
        <sz val="10"/>
        <rFont val="Arial"/>
        <family val="2"/>
      </rPr>
      <t>2</t>
    </r>
  </si>
  <si>
    <t>v = keskimääräinen veden nopeus m/s</t>
  </si>
  <si>
    <t>A = vesipoikkileikkaus m2</t>
  </si>
  <si>
    <t>I = pituuskaltevuus</t>
  </si>
  <si>
    <t>n = Manningin karkeuskerroin</t>
  </si>
  <si>
    <t xml:space="preserve">t = luiskan kaltevuus </t>
  </si>
  <si>
    <t>B = Uoman pohjan leveys m</t>
  </si>
  <si>
    <t>h = veden syvyys uomassa m</t>
  </si>
  <si>
    <t>R = hydraulinen säde (vesipoikkileikkauksen suhde märkäpiiriin)</t>
  </si>
  <si>
    <t>Muuttujat:</t>
  </si>
  <si>
    <t>Q = tulovirtaama m3/s</t>
  </si>
  <si>
    <t>Valuma-alue</t>
  </si>
  <si>
    <t>Korkeus MPY</t>
  </si>
  <si>
    <t>p = märkäpiiri m = vesipopikkileikkauksen pohjan ja sivujen yhteispituus</t>
  </si>
  <si>
    <t>Savi</t>
  </si>
  <si>
    <t>Hiesu</t>
  </si>
  <si>
    <t>Hieta</t>
  </si>
  <si>
    <t>HHk</t>
  </si>
  <si>
    <t>KHk</t>
  </si>
  <si>
    <t>Maatum. turve</t>
  </si>
  <si>
    <t>Maat. turve</t>
  </si>
  <si>
    <t>0,35-0,45</t>
  </si>
  <si>
    <t>0,45-0,8</t>
  </si>
  <si>
    <t>Maalajien rajanopeudet m/s</t>
  </si>
  <si>
    <t>Virtaama Q</t>
  </si>
  <si>
    <t>Tulvatasanne:</t>
  </si>
  <si>
    <t>Ha</t>
  </si>
  <si>
    <t>l/s/Ha</t>
  </si>
  <si>
    <t>m3/Ha</t>
  </si>
  <si>
    <t>Alivesiuoma:</t>
  </si>
  <si>
    <t>Veden nopeus m/s</t>
  </si>
  <si>
    <t>Tulo-
virtaama
m3/s</t>
  </si>
  <si>
    <t>Vesipoikki-
leikkaus
m2</t>
  </si>
  <si>
    <t>Uoman
karkeus-kerroin</t>
  </si>
  <si>
    <t>Veden 
syvyys
uomassa m</t>
  </si>
  <si>
    <t>Uoman
märkä-
piiri
m</t>
  </si>
  <si>
    <t>Uoman
hydraulinen
säde
m</t>
  </si>
  <si>
    <t>Uoman 
laskettu 
kaltevuus 
m/m</t>
  </si>
  <si>
    <t>Rivi 
nro</t>
  </si>
  <si>
    <t>Matriisi
rivi
nro</t>
  </si>
  <si>
    <t xml:space="preserve">Uomaeroosiota ei tapahdu, mikäli veden nopeus alittaa maalajin rajanopeuden.    </t>
  </si>
  <si>
    <t>L A S K U O J A N  P E R K A U S</t>
  </si>
  <si>
    <t>cm</t>
  </si>
  <si>
    <t xml:space="preserve">Uoman kaltevuus </t>
  </si>
  <si>
    <t>Märkäpiiri tulva- tasanne</t>
  </si>
  <si>
    <t>Märkäpiiri alivesi- uoma</t>
  </si>
  <si>
    <t>Virtausala alivesiuoma</t>
  </si>
  <si>
    <t>SF</t>
  </si>
  <si>
    <t>Virtausala tulvatasanne</t>
  </si>
  <si>
    <t>K tulvatasanne</t>
  </si>
  <si>
    <t>h tulvatasanne</t>
  </si>
  <si>
    <t>Hydrsäde tulvatasanne</t>
  </si>
  <si>
    <t>Hydrsäde alivesiuoma</t>
  </si>
  <si>
    <t>K alivesi uoma</t>
  </si>
  <si>
    <t>K1+K2</t>
  </si>
  <si>
    <t>Q tulvatasanne</t>
  </si>
  <si>
    <t>v tulvatasanne</t>
  </si>
  <si>
    <t>n comb</t>
  </si>
  <si>
    <t>Q alivesiuoma</t>
  </si>
  <si>
    <t>v alivesiuoma</t>
  </si>
  <si>
    <t>Perinteinen perkaus:</t>
  </si>
  <si>
    <t>Virtaama valuma-alueen avulla</t>
  </si>
  <si>
    <t>tai</t>
  </si>
  <si>
    <t>Virtaama:</t>
  </si>
  <si>
    <t>syötä virtaama-arvo suoraan</t>
  </si>
  <si>
    <t>Tulvatasanne</t>
  </si>
  <si>
    <t xml:space="preserve">K </t>
  </si>
  <si>
    <t>Hydrsäde</t>
  </si>
  <si>
    <t>n</t>
  </si>
  <si>
    <t>v</t>
  </si>
  <si>
    <t>Virtaama</t>
  </si>
  <si>
    <t>Perinteinen uoman perkaus</t>
  </si>
  <si>
    <t>Alueen jako</t>
  </si>
  <si>
    <t>w</t>
  </si>
  <si>
    <t>Tulvatas.mitat</t>
  </si>
  <si>
    <t>Tesktit</t>
  </si>
  <si>
    <t>Tulvatasannelaskuri 2021</t>
  </si>
  <si>
    <t>Uoman pituuskaltevuus:</t>
  </si>
  <si>
    <t>Kasvillisuuden peittämä poikkileikkausala tulvatasanteella (m2)</t>
  </si>
  <si>
    <t>Tulvatasanteen luiskan pituus (m)</t>
  </si>
  <si>
    <t>Kasvillisuuden peittämä poikkileikkausala tulvatasanteen luiskassa (m2)</t>
  </si>
  <si>
    <t>C*</t>
  </si>
  <si>
    <t>Vakiot</t>
  </si>
  <si>
    <t>g</t>
  </si>
  <si>
    <t>m2/s</t>
  </si>
  <si>
    <t>K</t>
  </si>
  <si>
    <r>
      <t>m</t>
    </r>
    <r>
      <rPr>
        <vertAlign val="superscript"/>
        <sz val="10"/>
        <rFont val="Arial"/>
        <family val="2"/>
      </rPr>
      <t>1/3</t>
    </r>
    <r>
      <rPr>
        <sz val="10"/>
        <rFont val="Arial"/>
        <family val="2"/>
      </rPr>
      <t>/s</t>
    </r>
  </si>
  <si>
    <t>Manningin n</t>
  </si>
  <si>
    <t>n peittävyyteen perustuen</t>
  </si>
  <si>
    <t>Virtausvastus</t>
  </si>
  <si>
    <r>
      <t>m</t>
    </r>
    <r>
      <rPr>
        <b/>
        <vertAlign val="superscript"/>
        <sz val="10"/>
        <rFont val="Arial"/>
        <family val="2"/>
      </rPr>
      <t>2</t>
    </r>
    <r>
      <rPr>
        <b/>
        <sz val="10"/>
        <rFont val="Arial"/>
        <family val="2"/>
      </rPr>
      <t>/m</t>
    </r>
    <r>
      <rPr>
        <b/>
        <vertAlign val="superscript"/>
        <sz val="10"/>
        <rFont val="Arial"/>
        <family val="2"/>
      </rPr>
      <t>2</t>
    </r>
  </si>
  <si>
    <t>Talvi-kevätsulantavirtaamat</t>
  </si>
  <si>
    <t xml:space="preserve">Kesä-syksyn virtaamat </t>
  </si>
  <si>
    <t>Kasvillisuuden korkeus tulvatasanteella</t>
  </si>
  <si>
    <t>~0.04...0.05</t>
  </si>
  <si>
    <t>~0.05...0.06</t>
  </si>
  <si>
    <t>~0.2...0.3 m</t>
  </si>
  <si>
    <t>Pohja</t>
  </si>
  <si>
    <t>Tasanne vasen</t>
  </si>
  <si>
    <t>Tasanne oikea</t>
  </si>
  <si>
    <t>Perin. Mitat</t>
  </si>
  <si>
    <t>Tulvatasanteen korkeus</t>
  </si>
  <si>
    <t>Tulvatas. Kok. mitta</t>
  </si>
  <si>
    <t>laskettu w</t>
  </si>
  <si>
    <t>* keskinopeus laskettu kokonaisvirtasusalasta ja kokonaisvirtaamasta Q/A      **sysyys tulvatasanteen kohdalla</t>
  </si>
  <si>
    <t>Tulvatasanne ja alivesiuoma</t>
  </si>
  <si>
    <t>Poikkileikkauksen kokonaisala m2</t>
  </si>
  <si>
    <t>Kokonais- leveys m</t>
  </si>
  <si>
    <t>CD</t>
  </si>
  <si>
    <t>a</t>
  </si>
  <si>
    <t>k</t>
  </si>
  <si>
    <t>10...15</t>
  </si>
  <si>
    <t>~0.4...0.6 m</t>
  </si>
  <si>
    <t xml:space="preserve">Parametrien referenssiarvoja </t>
  </si>
  <si>
    <t>Västilä ym. 2016 (Ritobäckenin aineisto)</t>
  </si>
  <si>
    <t>1 m</t>
  </si>
  <si>
    <t>Arvo</t>
  </si>
  <si>
    <t>Lähde</t>
  </si>
  <si>
    <t>Asiantuntija-arvio</t>
  </si>
  <si>
    <t>Uusi oja metsätalousalueella</t>
  </si>
  <si>
    <t>Peitteinen oja metsätalousalueella</t>
  </si>
  <si>
    <t>Krister Karttusen maastohavainnot</t>
  </si>
  <si>
    <t>Alivesiuoma</t>
  </si>
  <si>
    <t>Koko poikkileikkaus</t>
  </si>
  <si>
    <t>Perattu valtaojakoon pääuoma maatalousalueella, kasvillisuus kehittynyt luiskiin</t>
  </si>
  <si>
    <t>0.05..0.08</t>
  </si>
  <si>
    <t>Ruohovartinen tulvatasannekasvillisuus</t>
  </si>
  <si>
    <t>Tulvatasannekasvillisuuden peittämä veden peitossa oleva ala yhteensä (m2)</t>
  </si>
  <si>
    <t>Tulvatasannekasvillisuuden peittävyys (m2/m2))</t>
  </si>
  <si>
    <t>~1</t>
  </si>
  <si>
    <t>Alivesiuoman leveys (m)</t>
  </si>
  <si>
    <t>Poikkileikkauksen kokonaisala (m2)</t>
  </si>
  <si>
    <t>Alivesiuoman syvyys (m)</t>
  </si>
  <si>
    <t>Alivesiuoman pohjan leveys (m)</t>
  </si>
  <si>
    <t>Tulvatasanteen pohjan kokonaisleveys (m)</t>
  </si>
  <si>
    <t>Tulvatasanne- ja luiskakasvillisuuden korkeus (m)</t>
  </si>
  <si>
    <r>
      <t>Kasvillisuuden vastuskerroin C</t>
    </r>
    <r>
      <rPr>
        <vertAlign val="subscript"/>
        <sz val="10"/>
        <rFont val="Arial"/>
        <family val="2"/>
      </rPr>
      <t>D</t>
    </r>
    <r>
      <rPr>
        <sz val="10"/>
        <rFont val="Arial"/>
        <family val="2"/>
      </rPr>
      <t xml:space="preserve"> (-)</t>
    </r>
  </si>
  <si>
    <t>Kasvillisuuden volumetrinen tiheys a (1/m)</t>
  </si>
  <si>
    <t>Perinteinen uoma ja kasitasouoma (virtausvastus kasvillisuuden peittävyydestä, vain keskinopeus lasketaan)</t>
  </si>
  <si>
    <t>Uoman reunojen vastuskerroin C* (-)</t>
  </si>
  <si>
    <t>Perinteinen uoma ja kasitasouoma (virtausvastus kasvillisuuden korkeudesta ja tiheydestä; virtausvastus alivesiuomalle ja tulvatasanteelle)</t>
  </si>
  <si>
    <t>Perinteinen uoma ja kasitasouoma (syötetty Manning n; virtausnopeus alivesiuomalle ja tulvatasanteelle)</t>
  </si>
  <si>
    <t>-</t>
  </si>
  <si>
    <t>Hydrauliset tulokset</t>
  </si>
  <si>
    <t>Tulvatasanne (laskentatavat 1 ja 2)</t>
  </si>
  <si>
    <t>Alivesiuoma (laskentatavat 1 ja 2)</t>
  </si>
  <si>
    <t>Virtaama
Q</t>
  </si>
  <si>
    <t>Vesipoikkileikkaus 
A</t>
  </si>
  <si>
    <t>Uoman karkeuskerroin 
n</t>
  </si>
  <si>
    <t>Veden syvyys uomassa 
h</t>
  </si>
  <si>
    <t>Uoman märkäpiiri 
p</t>
  </si>
  <si>
    <t>Uoman hydraulinen säde
R</t>
  </si>
  <si>
    <t>Uoman kaltevuus matriisissa
I</t>
  </si>
  <si>
    <t>Uoman mitattu kaltevuus 
I</t>
  </si>
  <si>
    <t>Kasvillisuuden peittävyys Bx</t>
  </si>
  <si>
    <t>Talvi-kevätsulanta, niittämätön lakoontunut ruohovartinen kasvillisuus maatalousalueella</t>
  </si>
  <si>
    <t>Kesä-syksy, niittämätön  ruohovartinen kasvillisuus maatalousalueella</t>
  </si>
  <si>
    <t>Kesä-syksy, ruohovartinen kasvillisuus, biologin maastohavainnot</t>
  </si>
  <si>
    <t>Uoman pituus</t>
  </si>
  <si>
    <t>Pohjan korkeusero ylävirran ja alavirran pään välillä</t>
  </si>
  <si>
    <t>Virtausnopeus
v</t>
  </si>
  <si>
    <t>Tulvatasanteen 
syvyys (m)</t>
  </si>
  <si>
    <t xml:space="preserve">Tulvatasanteen n kasvillisuuden korkeuden ja tiheyden perusteella, kun vesisyvyys suurempi kuin kasvillisuuden korkeus </t>
  </si>
  <si>
    <t xml:space="preserve">Tulvatasanteen n kasvillisuuden korkeuden ja tiheyden perusteella, kun vesisyvyys pienempi kuin kasvillisuuden korkeus </t>
  </si>
  <si>
    <t>Pohjan leveys (m)</t>
  </si>
  <si>
    <t>Luiskan kaltevuus (luiskan leveys per korkeus)</t>
  </si>
  <si>
    <t>Tulvatasanteen luiskan kaltevuus (luiskan leveys per korkeus)</t>
  </si>
  <si>
    <t>Alivesiuoman luiskan kaltevuus (luiskan leveys per korkeus)</t>
  </si>
  <si>
    <t>Kaksitasouomapoikkileikkaus (laskentatavat 1 ja 2)</t>
  </si>
  <si>
    <t>Kaksitasouomapoikkileikkaus (laskentatapa 3)</t>
  </si>
  <si>
    <t>Uoman syvyys (m)</t>
  </si>
  <si>
    <t>Karkeuskerroin (Manningin n)</t>
  </si>
  <si>
    <t>Tulvatasanteen karkeuskerroin (Manningin n)</t>
  </si>
  <si>
    <t>Alivesiuoman karkeuskerroin (Manningin n)</t>
  </si>
  <si>
    <t xml:space="preserve">Keskipuusto </t>
  </si>
  <si>
    <t>Keskiylivalunta</t>
  </si>
  <si>
    <t>Kaksitasouoman virtausvastus lasketaan 1) joko syöttämällä karkeuskertoimet erikseen alivesiuomalle ja tulvatasanteelle (solut F20 ja F24), tai 2) määrittämällä tulvatasanteen karkeuskerroin kasvillisuuden korkeuden ja tiheyden perusteella (valitse solusta C29 "Tulvatasanteen virtausvastus kasvillisuuden korkeudesta ja tiheydestä" ja anna arvot soluihin F31 ja G31, tai 3) keskiarvotettuna koko uomapoikkileikkaukselle kasvillisuuden peittävyyden ja uoman reunojen vastuskertoimen perusteella (valitse solusta C26 "Virtausvastus kasvillisuuden peittävyydestä" ja anna arvot soluihin F28 ja G28). Lue tarkemmin välilehdeltä "Käyttöohje".</t>
  </si>
  <si>
    <t>Alivesiuoman/perinteisesti peratun valtaojan Manningin n</t>
  </si>
  <si>
    <t>Alivesiuoman pinta-ala tulvatasanteen alapuolella (m2)</t>
  </si>
  <si>
    <t>Kokonaisleveys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</si>
</sst>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00"/>
    <numFmt numFmtId="166" formatCode="0.000000"/>
    <numFmt numFmtId="167" formatCode="0.0000"/>
    <numFmt numFmtId="168" formatCode="0.0"/>
    <numFmt numFmtId="169" formatCode="0.00&quot; m&quot;"/>
    <numFmt numFmtId="170" formatCode="0.00&quot; m/s&quot;"/>
    <numFmt numFmtId="171" formatCode="&quot;keskin &quot;0.00&quot; m/s&quot;"/>
    <numFmt numFmtId="172" formatCode="&quot;2-taso &quot;0.00&quot; m/s&quot;"/>
    <numFmt numFmtId="173" formatCode="&quot;Perint. &quot;0.00&quot; m/s&quot;"/>
  </numFmts>
  <fonts count="34" x14ac:knownFonts="1">
    <font>
      <sz val="10"/>
      <name val="Arial"/>
    </font>
    <font>
      <b/>
      <sz val="10"/>
      <name val="Arial"/>
      <family val="2"/>
    </font>
    <font>
      <sz val="10"/>
      <name val="Arial"/>
      <family val="2"/>
    </font>
    <font>
      <b/>
      <vertAlign val="superscript"/>
      <sz val="10"/>
      <name val="Arial"/>
      <family val="2"/>
    </font>
    <font>
      <sz val="8"/>
      <name val="Arial"/>
      <family val="2"/>
    </font>
    <font>
      <sz val="11"/>
      <name val="Arial Narrow"/>
      <family val="2"/>
    </font>
    <font>
      <sz val="10"/>
      <name val="Arial Narrow"/>
      <family val="2"/>
    </font>
    <font>
      <b/>
      <sz val="11"/>
      <name val="Times New Roman"/>
      <family val="1"/>
    </font>
    <font>
      <b/>
      <sz val="11"/>
      <name val="Arial Narrow"/>
      <family val="2"/>
    </font>
    <font>
      <b/>
      <sz val="10"/>
      <name val="Arial Narrow"/>
      <family val="2"/>
    </font>
    <font>
      <sz val="8"/>
      <name val="Arial Narrow"/>
      <family val="2"/>
    </font>
    <font>
      <sz val="11"/>
      <color theme="1"/>
      <name val="Calibri"/>
      <family val="2"/>
      <scheme val="minor"/>
    </font>
    <font>
      <b/>
      <sz val="12"/>
      <color theme="3"/>
      <name val="Arial"/>
      <family val="2"/>
    </font>
    <font>
      <b/>
      <sz val="11"/>
      <color rgb="FFFF0000"/>
      <name val="Arial Narrow"/>
      <family val="2"/>
    </font>
    <font>
      <sz val="10"/>
      <color rgb="FF0070C0"/>
      <name val="Arial Narrow"/>
      <family val="2"/>
    </font>
    <font>
      <sz val="10"/>
      <color rgb="FF0070C0"/>
      <name val="Arial"/>
      <family val="2"/>
    </font>
    <font>
      <b/>
      <sz val="11"/>
      <color rgb="FF0070C0"/>
      <name val="Arial Narrow"/>
      <family val="2"/>
    </font>
    <font>
      <b/>
      <sz val="10"/>
      <color rgb="FF0070C0"/>
      <name val="Arial"/>
      <family val="2"/>
    </font>
    <font>
      <b/>
      <sz val="10"/>
      <color rgb="FFFF0000"/>
      <name val="Arial"/>
      <family val="2"/>
    </font>
    <font>
      <i/>
      <sz val="9"/>
      <color rgb="FF0070C0"/>
      <name val="Arial"/>
      <family val="2"/>
    </font>
    <font>
      <i/>
      <sz val="9"/>
      <color rgb="FF0070C0"/>
      <name val="Arial Narrow"/>
      <family val="2"/>
    </font>
    <font>
      <i/>
      <sz val="8"/>
      <color rgb="FF0070C0"/>
      <name val="Arial"/>
      <family val="2"/>
    </font>
    <font>
      <sz val="20"/>
      <name val="Arial"/>
      <family val="2"/>
    </font>
    <font>
      <sz val="11"/>
      <name val="Arial"/>
      <family val="2"/>
    </font>
    <font>
      <b/>
      <sz val="10"/>
      <color theme="3"/>
      <name val="Arial"/>
      <family val="2"/>
    </font>
    <font>
      <sz val="8"/>
      <color rgb="FF000000"/>
      <name val="Segoe UI"/>
      <family val="2"/>
    </font>
    <font>
      <sz val="9"/>
      <color indexed="81"/>
      <name val="Tahoma"/>
      <family val="2"/>
    </font>
    <font>
      <b/>
      <sz val="11"/>
      <color theme="3"/>
      <name val="Arial"/>
      <family val="2"/>
    </font>
    <font>
      <vertAlign val="superscript"/>
      <sz val="10"/>
      <name val="Arial"/>
      <family val="2"/>
    </font>
    <font>
      <sz val="9"/>
      <name val="Arial"/>
      <family val="2"/>
    </font>
    <font>
      <vertAlign val="subscript"/>
      <sz val="10"/>
      <name val="Arial"/>
      <family val="2"/>
    </font>
    <font>
      <b/>
      <sz val="10"/>
      <color theme="4" tint="-0.499984740745262"/>
      <name val="Arial"/>
      <family val="2"/>
    </font>
    <font>
      <b/>
      <sz val="11"/>
      <color theme="4" tint="-0.499984740745262"/>
      <name val="Arial"/>
      <family val="2"/>
    </font>
    <font>
      <b/>
      <sz val="11"/>
      <name val="Arial"/>
      <family val="2"/>
    </font>
  </fonts>
  <fills count="9">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39997558519241921"/>
        <bgColor indexed="64"/>
      </patternFill>
    </fill>
  </fills>
  <borders count="31">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70C0"/>
      </left>
      <right style="thin">
        <color rgb="FF0070C0"/>
      </right>
      <top style="thin">
        <color rgb="FF0070C0"/>
      </top>
      <bottom style="hair">
        <color rgb="FF0070C0"/>
      </bottom>
      <diagonal/>
    </border>
    <border>
      <left style="thin">
        <color rgb="FF0070C0"/>
      </left>
      <right style="thin">
        <color rgb="FF0070C0"/>
      </right>
      <top style="hair">
        <color rgb="FF0070C0"/>
      </top>
      <bottom style="hair">
        <color rgb="FF0070C0"/>
      </bottom>
      <diagonal/>
    </border>
    <border>
      <left style="thin">
        <color rgb="FF0070C0"/>
      </left>
      <right style="thin">
        <color rgb="FF0070C0"/>
      </right>
      <top style="hair">
        <color rgb="FF0070C0"/>
      </top>
      <bottom style="thin">
        <color rgb="FF0070C0"/>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3">
    <xf numFmtId="0" fontId="0" fillId="0" borderId="0"/>
    <xf numFmtId="0" fontId="11" fillId="0" borderId="0"/>
    <xf numFmtId="0" fontId="2" fillId="0" borderId="0"/>
  </cellStyleXfs>
  <cellXfs count="269">
    <xf numFmtId="0" fontId="0" fillId="0" borderId="0" xfId="0"/>
    <xf numFmtId="0" fontId="1" fillId="0" borderId="0" xfId="0" applyFont="1"/>
    <xf numFmtId="0" fontId="1" fillId="0" borderId="0" xfId="0" applyFont="1" applyFill="1"/>
    <xf numFmtId="0" fontId="6" fillId="0" borderId="0" xfId="0" applyFont="1"/>
    <xf numFmtId="2" fontId="7" fillId="0" borderId="0" xfId="0" applyNumberFormat="1" applyFont="1" applyFill="1" applyBorder="1" applyAlignment="1" applyProtection="1">
      <alignment horizontal="center"/>
      <protection locked="0"/>
    </xf>
    <xf numFmtId="0" fontId="8" fillId="0" borderId="0" xfId="0" applyFont="1" applyFill="1" applyBorder="1" applyAlignment="1">
      <alignment horizontal="center"/>
    </xf>
    <xf numFmtId="164" fontId="8" fillId="0" borderId="0" xfId="0" applyNumberFormat="1" applyFont="1" applyFill="1" applyBorder="1" applyAlignment="1">
      <alignment horizontal="center"/>
    </xf>
    <xf numFmtId="0" fontId="5" fillId="0" borderId="0" xfId="0" applyFont="1" applyFill="1" applyBorder="1" applyAlignment="1" applyProtection="1">
      <alignment horizontal="center"/>
    </xf>
    <xf numFmtId="0" fontId="0" fillId="0" borderId="0" xfId="0" applyFill="1"/>
    <xf numFmtId="0" fontId="4" fillId="0" borderId="0" xfId="0" applyFont="1"/>
    <xf numFmtId="0" fontId="10" fillId="0" borderId="0" xfId="0" applyFont="1" applyAlignment="1" applyProtection="1">
      <alignment horizontal="left"/>
    </xf>
    <xf numFmtId="0" fontId="10" fillId="0" borderId="0" xfId="0" applyFont="1" applyAlignment="1" applyProtection="1">
      <alignment horizontal="center"/>
    </xf>
    <xf numFmtId="0" fontId="12" fillId="0" borderId="0" xfId="0" applyFont="1"/>
    <xf numFmtId="0" fontId="0" fillId="0" borderId="0" xfId="0" applyBorder="1" applyAlignment="1">
      <alignment horizontal="center"/>
    </xf>
    <xf numFmtId="0" fontId="0" fillId="0" borderId="0" xfId="0" applyBorder="1" applyAlignment="1"/>
    <xf numFmtId="0" fontId="1" fillId="0" borderId="0" xfId="0" applyFont="1" applyAlignment="1">
      <alignment horizontal="left"/>
    </xf>
    <xf numFmtId="0" fontId="0" fillId="0" borderId="0" xfId="0" applyAlignment="1">
      <alignment horizontal="center"/>
    </xf>
    <xf numFmtId="0" fontId="0" fillId="0" borderId="0" xfId="0" applyFill="1" applyBorder="1" applyAlignment="1">
      <alignment horizontal="center"/>
    </xf>
    <xf numFmtId="0" fontId="2" fillId="0" borderId="0" xfId="0" applyFont="1" applyFill="1"/>
    <xf numFmtId="0" fontId="0" fillId="0" borderId="0" xfId="0" applyAlignment="1"/>
    <xf numFmtId="0" fontId="2" fillId="0" borderId="0" xfId="0" applyFont="1" applyAlignment="1"/>
    <xf numFmtId="0" fontId="2" fillId="0" borderId="0" xfId="0" applyFont="1" applyBorder="1" applyAlignment="1">
      <alignment horizontal="right"/>
    </xf>
    <xf numFmtId="2" fontId="5" fillId="0" borderId="0" xfId="0" applyNumberFormat="1" applyFont="1" applyFill="1" applyBorder="1" applyAlignment="1" applyProtection="1">
      <alignment horizontal="center"/>
    </xf>
    <xf numFmtId="0" fontId="0" fillId="0" borderId="0" xfId="0" applyFill="1" applyBorder="1" applyAlignment="1">
      <alignment horizontal="right" wrapText="1"/>
    </xf>
    <xf numFmtId="0" fontId="2" fillId="0" borderId="0" xfId="0" applyFont="1" applyFill="1" applyBorder="1" applyAlignment="1">
      <alignment horizontal="right" wrapText="1"/>
    </xf>
    <xf numFmtId="0" fontId="2" fillId="0" borderId="0" xfId="0" quotePrefix="1" applyFont="1" applyAlignment="1">
      <alignment horizontal="right"/>
    </xf>
    <xf numFmtId="2" fontId="0" fillId="0" borderId="0" xfId="0" applyNumberFormat="1" applyFont="1" applyFill="1" applyBorder="1" applyAlignment="1" applyProtection="1">
      <alignment horizontal="center"/>
    </xf>
    <xf numFmtId="0" fontId="6" fillId="0" borderId="0" xfId="0" quotePrefix="1" applyFont="1" applyAlignment="1">
      <alignment horizontal="right"/>
    </xf>
    <xf numFmtId="0" fontId="6" fillId="0" borderId="0" xfId="0" applyFont="1" applyAlignment="1">
      <alignment horizontal="center"/>
    </xf>
    <xf numFmtId="0" fontId="4" fillId="0" borderId="0" xfId="0" quotePrefix="1" applyFont="1" applyAlignment="1">
      <alignment horizontal="center"/>
    </xf>
    <xf numFmtId="164" fontId="2" fillId="3" borderId="2" xfId="0" applyNumberFormat="1" applyFont="1" applyFill="1" applyBorder="1" applyAlignment="1" applyProtection="1">
      <alignment horizontal="center"/>
    </xf>
    <xf numFmtId="164" fontId="1" fillId="3" borderId="2" xfId="0" applyNumberFormat="1" applyFont="1" applyFill="1" applyBorder="1" applyAlignment="1">
      <alignment horizont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9" fillId="0" borderId="0" xfId="0" applyFont="1"/>
    <xf numFmtId="2" fontId="9" fillId="0" borderId="0" xfId="0" applyNumberFormat="1" applyFont="1" applyFill="1" applyBorder="1" applyAlignment="1" applyProtection="1">
      <alignment horizontal="center"/>
      <protection locked="0"/>
    </xf>
    <xf numFmtId="0" fontId="2" fillId="0" borderId="0" xfId="0" applyFont="1"/>
    <xf numFmtId="0" fontId="13" fillId="0" borderId="0" xfId="0" applyFont="1" applyFill="1" applyBorder="1" applyAlignment="1">
      <alignment horizontal="left"/>
    </xf>
    <xf numFmtId="0" fontId="14" fillId="0" borderId="0" xfId="0" applyFont="1"/>
    <xf numFmtId="0" fontId="14" fillId="0" borderId="0" xfId="0" applyFont="1" applyAlignment="1">
      <alignment horizontal="center"/>
    </xf>
    <xf numFmtId="2" fontId="15" fillId="0" borderId="0" xfId="0" applyNumberFormat="1" applyFont="1" applyFill="1" applyBorder="1" applyAlignment="1" applyProtection="1">
      <alignment horizontal="center"/>
    </xf>
    <xf numFmtId="0" fontId="14" fillId="0" borderId="0" xfId="0" applyFont="1" applyAlignment="1">
      <alignment horizontal="right"/>
    </xf>
    <xf numFmtId="2" fontId="14" fillId="0" borderId="0" xfId="0" applyNumberFormat="1" applyFont="1" applyFill="1" applyBorder="1" applyAlignment="1" applyProtection="1">
      <alignment horizontal="right"/>
    </xf>
    <xf numFmtId="0" fontId="16" fillId="0" borderId="0" xfId="0" applyFont="1" applyFill="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6" xfId="0" applyFont="1" applyBorder="1" applyAlignment="1">
      <alignment horizontal="center"/>
    </xf>
    <xf numFmtId="0" fontId="18" fillId="0" borderId="0" xfId="0" applyFont="1" applyFill="1" applyAlignment="1">
      <alignment horizontal="left"/>
    </xf>
    <xf numFmtId="0" fontId="17" fillId="0" borderId="0" xfId="0" applyFont="1" applyAlignment="1">
      <alignment horizontal="left"/>
    </xf>
    <xf numFmtId="0" fontId="19" fillId="0" borderId="0" xfId="0" applyFont="1" applyAlignment="1" applyProtection="1">
      <alignment horizontal="center"/>
    </xf>
    <xf numFmtId="49" fontId="19" fillId="0" borderId="0" xfId="0" applyNumberFormat="1" applyFont="1"/>
    <xf numFmtId="0" fontId="19" fillId="0" borderId="0" xfId="0" applyFont="1"/>
    <xf numFmtId="0" fontId="19" fillId="0" borderId="0" xfId="0" applyFont="1" applyAlignment="1">
      <alignment horizontal="center"/>
    </xf>
    <xf numFmtId="0" fontId="20" fillId="0" borderId="0" xfId="0" applyFont="1" applyAlignment="1" applyProtection="1">
      <alignment horizontal="center"/>
    </xf>
    <xf numFmtId="49" fontId="21" fillId="0" borderId="0" xfId="0" applyNumberFormat="1" applyFont="1" applyAlignment="1">
      <alignment horizontal="center"/>
    </xf>
    <xf numFmtId="164" fontId="0" fillId="0" borderId="0" xfId="0" applyNumberFormat="1" applyFill="1"/>
    <xf numFmtId="2" fontId="0" fillId="0" borderId="0" xfId="0" applyNumberFormat="1" applyFill="1"/>
    <xf numFmtId="0" fontId="1" fillId="0" borderId="0" xfId="0" applyFont="1" applyFill="1" applyAlignment="1">
      <alignment horizontal="center" vertical="top" wrapText="1"/>
    </xf>
    <xf numFmtId="164" fontId="1" fillId="0" borderId="0" xfId="0" applyNumberFormat="1" applyFont="1" applyFill="1" applyAlignment="1">
      <alignment horizontal="center" vertical="center" wrapText="1"/>
    </xf>
    <xf numFmtId="2" fontId="1" fillId="0" borderId="0" xfId="0" applyNumberFormat="1" applyFont="1" applyFill="1" applyAlignment="1">
      <alignment horizontal="center" vertical="top" wrapText="1"/>
    </xf>
    <xf numFmtId="166" fontId="1" fillId="0" borderId="0" xfId="0" applyNumberFormat="1" applyFont="1" applyFill="1" applyAlignment="1">
      <alignment horizontal="center" vertical="center" wrapText="1"/>
    </xf>
    <xf numFmtId="166" fontId="0" fillId="0" borderId="0" xfId="0" applyNumberFormat="1" applyFill="1"/>
    <xf numFmtId="0" fontId="22" fillId="0" borderId="0" xfId="0" applyFont="1" applyAlignment="1">
      <alignment horizontal="center" vertical="top"/>
    </xf>
    <xf numFmtId="0" fontId="2" fillId="0" borderId="0" xfId="0" applyFont="1" applyAlignment="1">
      <alignment horizontal="center"/>
    </xf>
    <xf numFmtId="0" fontId="2" fillId="0" borderId="0" xfId="0" applyFont="1" applyAlignment="1">
      <alignment horizontal="center" vertical="top"/>
    </xf>
    <xf numFmtId="1" fontId="1" fillId="4" borderId="2" xfId="0" applyNumberFormat="1" applyFont="1" applyFill="1" applyBorder="1" applyAlignment="1" applyProtection="1">
      <alignment horizontal="center"/>
      <protection locked="0"/>
    </xf>
    <xf numFmtId="0" fontId="18" fillId="0" borderId="0" xfId="0" applyFont="1" applyBorder="1" applyAlignment="1">
      <alignment horizontal="center"/>
    </xf>
    <xf numFmtId="2" fontId="18" fillId="0" borderId="0" xfId="0" applyNumberFormat="1" applyFont="1" applyFill="1" applyAlignment="1">
      <alignment horizontal="right"/>
    </xf>
    <xf numFmtId="0" fontId="15" fillId="0" borderId="0" xfId="0" applyFont="1" applyAlignment="1"/>
    <xf numFmtId="0" fontId="14" fillId="0" borderId="0" xfId="0" applyFont="1" applyAlignment="1">
      <alignment vertical="top"/>
    </xf>
    <xf numFmtId="0" fontId="0" fillId="0" borderId="0" xfId="0" applyAlignment="1">
      <alignment vertical="top"/>
    </xf>
    <xf numFmtId="49" fontId="2" fillId="0" borderId="0" xfId="0" applyNumberFormat="1" applyFont="1" applyFill="1" applyAlignment="1">
      <alignment wrapText="1"/>
    </xf>
    <xf numFmtId="2" fontId="0" fillId="0" borderId="0" xfId="0" applyNumberFormat="1" applyAlignment="1"/>
    <xf numFmtId="2" fontId="2" fillId="0" borderId="0" xfId="0" applyNumberFormat="1" applyFont="1"/>
    <xf numFmtId="2" fontId="0" fillId="0" borderId="0" xfId="0" applyNumberFormat="1"/>
    <xf numFmtId="2" fontId="6" fillId="0" borderId="0" xfId="0" quotePrefix="1" applyNumberFormat="1" applyFont="1" applyAlignment="1">
      <alignment horizontal="right"/>
    </xf>
    <xf numFmtId="2" fontId="2" fillId="0" borderId="0" xfId="0" applyNumberFormat="1" applyFont="1" applyAlignment="1">
      <alignment horizontal="right"/>
    </xf>
    <xf numFmtId="0" fontId="2" fillId="0" borderId="0" xfId="0" applyFont="1" applyAlignment="1">
      <alignment horizontal="right"/>
    </xf>
    <xf numFmtId="164" fontId="1" fillId="4" borderId="2" xfId="0" applyNumberFormat="1" applyFont="1" applyFill="1" applyBorder="1" applyAlignment="1" applyProtection="1">
      <alignment horizontal="center"/>
      <protection locked="0"/>
    </xf>
    <xf numFmtId="2" fontId="8" fillId="4" borderId="2" xfId="0" applyNumberFormat="1" applyFont="1" applyFill="1" applyBorder="1" applyAlignment="1" applyProtection="1">
      <alignment horizontal="center"/>
      <protection locked="0"/>
    </xf>
    <xf numFmtId="0" fontId="1" fillId="4" borderId="2" xfId="0" applyFont="1" applyFill="1" applyBorder="1" applyAlignment="1" applyProtection="1">
      <alignment horizontal="center"/>
      <protection locked="0"/>
    </xf>
    <xf numFmtId="164" fontId="1" fillId="4" borderId="2" xfId="0" quotePrefix="1" applyNumberFormat="1" applyFont="1" applyFill="1" applyBorder="1" applyAlignment="1" applyProtection="1">
      <alignment horizontal="center"/>
      <protection locked="0"/>
    </xf>
    <xf numFmtId="2" fontId="1" fillId="4" borderId="2" xfId="0" applyNumberFormat="1" applyFont="1" applyFill="1" applyBorder="1" applyAlignment="1" applyProtection="1">
      <alignment horizontal="center"/>
      <protection locked="0"/>
    </xf>
    <xf numFmtId="2" fontId="1" fillId="5" borderId="0" xfId="0" applyNumberFormat="1" applyFont="1" applyFill="1" applyAlignment="1">
      <alignment horizontal="center" vertical="top" wrapText="1"/>
    </xf>
    <xf numFmtId="49" fontId="2" fillId="5" borderId="0" xfId="0" applyNumberFormat="1" applyFont="1" applyFill="1" applyAlignment="1">
      <alignment wrapText="1"/>
    </xf>
    <xf numFmtId="0" fontId="2" fillId="5" borderId="0" xfId="0" applyFont="1" applyFill="1" applyAlignment="1">
      <alignment wrapText="1"/>
    </xf>
    <xf numFmtId="0" fontId="0" fillId="5" borderId="0" xfId="0" applyFill="1"/>
    <xf numFmtId="49" fontId="0" fillId="5" borderId="0" xfId="0" applyNumberFormat="1" applyFill="1" applyAlignment="1">
      <alignment wrapText="1"/>
    </xf>
    <xf numFmtId="164" fontId="1" fillId="0" borderId="0" xfId="0" applyNumberFormat="1" applyFont="1" applyFill="1" applyAlignment="1">
      <alignment horizontal="center" vertical="top" wrapText="1"/>
    </xf>
    <xf numFmtId="0" fontId="1" fillId="0" borderId="8" xfId="0" applyFont="1" applyFill="1" applyBorder="1" applyAlignment="1" applyProtection="1">
      <alignment horizontal="center"/>
    </xf>
    <xf numFmtId="165" fontId="1" fillId="0" borderId="0" xfId="0" applyNumberFormat="1" applyFont="1" applyFill="1" applyAlignment="1">
      <alignment horizontal="center" vertical="top" wrapText="1"/>
    </xf>
    <xf numFmtId="165" fontId="0" fillId="0" borderId="0" xfId="0" applyNumberFormat="1" applyFill="1"/>
    <xf numFmtId="167" fontId="0" fillId="0" borderId="0" xfId="0" applyNumberFormat="1" applyFill="1"/>
    <xf numFmtId="167" fontId="2" fillId="5" borderId="0" xfId="0" applyNumberFormat="1" applyFont="1" applyFill="1" applyAlignment="1">
      <alignment wrapText="1"/>
    </xf>
    <xf numFmtId="167" fontId="1" fillId="0" borderId="0" xfId="0" applyNumberFormat="1" applyFont="1" applyFill="1" applyAlignment="1">
      <alignment horizontal="center" vertical="top" wrapText="1"/>
    </xf>
    <xf numFmtId="0" fontId="1" fillId="0" borderId="0" xfId="0" applyFont="1" applyBorder="1"/>
    <xf numFmtId="164" fontId="7" fillId="0" borderId="0" xfId="0" applyNumberFormat="1" applyFont="1" applyFill="1" applyBorder="1" applyAlignment="1" applyProtection="1">
      <alignment horizontal="center"/>
    </xf>
    <xf numFmtId="164" fontId="8" fillId="0" borderId="0" xfId="0" applyNumberFormat="1" applyFont="1" applyFill="1" applyBorder="1" applyAlignment="1" applyProtection="1">
      <alignment horizontal="center"/>
    </xf>
    <xf numFmtId="2" fontId="7" fillId="0" borderId="0" xfId="0" applyNumberFormat="1" applyFont="1" applyFill="1" applyBorder="1" applyAlignment="1" applyProtection="1">
      <alignment horizontal="center"/>
    </xf>
    <xf numFmtId="165" fontId="7" fillId="0" borderId="0" xfId="0" applyNumberFormat="1" applyFont="1" applyFill="1" applyBorder="1" applyAlignment="1" applyProtection="1">
      <alignment horizontal="center"/>
    </xf>
    <xf numFmtId="165" fontId="8" fillId="0" borderId="0" xfId="0" applyNumberFormat="1" applyFont="1" applyFill="1" applyBorder="1" applyAlignment="1" applyProtection="1">
      <alignment horizontal="center"/>
    </xf>
    <xf numFmtId="168" fontId="8" fillId="4" borderId="2" xfId="0" applyNumberFormat="1" applyFont="1" applyFill="1" applyBorder="1" applyAlignment="1" applyProtection="1">
      <alignment horizontal="center"/>
      <protection locked="0"/>
    </xf>
    <xf numFmtId="168" fontId="1" fillId="4" borderId="2" xfId="0" applyNumberFormat="1" applyFont="1" applyFill="1" applyBorder="1" applyAlignment="1" applyProtection="1">
      <alignment horizontal="center"/>
      <protection locked="0"/>
    </xf>
    <xf numFmtId="0" fontId="2" fillId="0" borderId="12" xfId="0" applyFont="1" applyBorder="1" applyAlignment="1">
      <alignment horizontal="center"/>
    </xf>
    <xf numFmtId="0" fontId="0" fillId="0" borderId="13" xfId="0" applyBorder="1"/>
    <xf numFmtId="0" fontId="2" fillId="0" borderId="14" xfId="0" applyFont="1" applyBorder="1"/>
    <xf numFmtId="0" fontId="2" fillId="0" borderId="11" xfId="0" applyFont="1" applyBorder="1" applyAlignment="1">
      <alignment horizontal="center"/>
    </xf>
    <xf numFmtId="0" fontId="0" fillId="0" borderId="0" xfId="0" applyBorder="1"/>
    <xf numFmtId="0" fontId="2" fillId="0" borderId="7" xfId="0" applyFont="1" applyBorder="1"/>
    <xf numFmtId="0" fontId="0" fillId="0" borderId="7" xfId="0" applyBorder="1"/>
    <xf numFmtId="0" fontId="0" fillId="0" borderId="0" xfId="0" applyBorder="1" applyProtection="1">
      <protection locked="0"/>
    </xf>
    <xf numFmtId="0" fontId="2" fillId="0" borderId="15" xfId="0" applyFont="1" applyBorder="1" applyAlignment="1">
      <alignment horizontal="left" vertical="top"/>
    </xf>
    <xf numFmtId="0" fontId="23" fillId="0" borderId="16" xfId="0" applyFont="1" applyBorder="1"/>
    <xf numFmtId="0" fontId="0" fillId="0" borderId="16" xfId="0" applyBorder="1"/>
    <xf numFmtId="0" fontId="0" fillId="0" borderId="17" xfId="0" applyBorder="1"/>
    <xf numFmtId="0" fontId="0" fillId="0" borderId="12" xfId="0" applyBorder="1" applyAlignment="1">
      <alignment horizontal="center"/>
    </xf>
    <xf numFmtId="0" fontId="23" fillId="0" borderId="13" xfId="0" applyFont="1" applyBorder="1"/>
    <xf numFmtId="0" fontId="0" fillId="0" borderId="14" xfId="0" applyBorder="1"/>
    <xf numFmtId="0" fontId="0" fillId="0" borderId="11" xfId="0" applyBorder="1" applyAlignment="1">
      <alignment horizontal="center"/>
    </xf>
    <xf numFmtId="0" fontId="23" fillId="0" borderId="0" xfId="0" applyFont="1" applyBorder="1"/>
    <xf numFmtId="0" fontId="1" fillId="0" borderId="7" xfId="0" applyFont="1" applyFill="1" applyBorder="1"/>
    <xf numFmtId="0" fontId="0" fillId="0" borderId="15" xfId="0" applyBorder="1" applyAlignment="1">
      <alignment horizontal="center"/>
    </xf>
    <xf numFmtId="1" fontId="2" fillId="0" borderId="7" xfId="0" applyNumberFormat="1" applyFont="1" applyFill="1" applyBorder="1" applyAlignment="1" applyProtection="1">
      <alignment horizontal="center"/>
      <protection locked="0"/>
    </xf>
    <xf numFmtId="0" fontId="1" fillId="0" borderId="17" xfId="0" applyFont="1" applyFill="1" applyBorder="1" applyAlignment="1">
      <alignment horizontal="center"/>
    </xf>
    <xf numFmtId="0" fontId="17" fillId="0" borderId="7" xfId="0" applyFont="1" applyFill="1" applyBorder="1" applyAlignment="1">
      <alignment horizontal="center"/>
    </xf>
    <xf numFmtId="0" fontId="24" fillId="0" borderId="16" xfId="0" applyFont="1" applyBorder="1"/>
    <xf numFmtId="0" fontId="9" fillId="0" borderId="18" xfId="0" applyFont="1" applyBorder="1" applyAlignment="1">
      <alignment horizontal="center"/>
    </xf>
    <xf numFmtId="0" fontId="4" fillId="0" borderId="11" xfId="0" applyFont="1" applyBorder="1" applyAlignment="1">
      <alignment horizontal="center"/>
    </xf>
    <xf numFmtId="0" fontId="4" fillId="0" borderId="11" xfId="0" applyFont="1" applyBorder="1" applyAlignment="1">
      <alignment horizontal="left" vertical="top"/>
    </xf>
    <xf numFmtId="164" fontId="0" fillId="0" borderId="0" xfId="0" applyNumberFormat="1"/>
    <xf numFmtId="169" fontId="0" fillId="0" borderId="0" xfId="0" applyNumberFormat="1"/>
    <xf numFmtId="0" fontId="2" fillId="0" borderId="0" xfId="2"/>
    <xf numFmtId="0" fontId="2" fillId="0" borderId="0" xfId="2" applyAlignment="1">
      <alignment wrapText="1"/>
    </xf>
    <xf numFmtId="164" fontId="2" fillId="0" borderId="0" xfId="2" applyNumberFormat="1"/>
    <xf numFmtId="0" fontId="2" fillId="0" borderId="0" xfId="2" applyFill="1" applyAlignment="1">
      <alignment wrapText="1"/>
    </xf>
    <xf numFmtId="0" fontId="2" fillId="0" borderId="3" xfId="2" applyBorder="1"/>
    <xf numFmtId="0" fontId="2" fillId="0" borderId="0" xfId="0" applyFont="1" applyFill="1" applyAlignment="1">
      <alignment horizontal="center" wrapText="1"/>
    </xf>
    <xf numFmtId="164" fontId="15" fillId="0" borderId="0" xfId="0" applyNumberFormat="1" applyFont="1" applyFill="1" applyBorder="1" applyAlignment="1">
      <alignment horizontal="left" vertical="top" wrapText="1"/>
    </xf>
    <xf numFmtId="0" fontId="15" fillId="0" borderId="0" xfId="0" applyFont="1" applyAlignment="1">
      <alignment horizontal="left" vertical="top" wrapText="1"/>
    </xf>
    <xf numFmtId="0" fontId="2" fillId="0" borderId="0" xfId="0" applyFont="1" applyAlignment="1">
      <alignment wrapText="1"/>
    </xf>
    <xf numFmtId="170" fontId="0" fillId="0" borderId="0" xfId="0" applyNumberFormat="1"/>
    <xf numFmtId="171" fontId="0" fillId="0" borderId="0" xfId="0" applyNumberFormat="1"/>
    <xf numFmtId="172" fontId="0" fillId="0" borderId="0" xfId="0" applyNumberFormat="1"/>
    <xf numFmtId="173" fontId="0" fillId="0" borderId="0" xfId="0" applyNumberFormat="1"/>
    <xf numFmtId="164" fontId="29" fillId="0" borderId="0" xfId="0" quotePrefix="1" applyNumberFormat="1" applyFont="1" applyFill="1" applyBorder="1" applyAlignment="1" applyProtection="1">
      <alignment horizontal="left"/>
    </xf>
    <xf numFmtId="0" fontId="6" fillId="0" borderId="0" xfId="0" applyFont="1" applyBorder="1" applyAlignment="1">
      <alignment horizontal="center" vertical="top" wrapText="1"/>
    </xf>
    <xf numFmtId="2" fontId="8" fillId="0" borderId="16" xfId="0" applyNumberFormat="1" applyFont="1" applyFill="1" applyBorder="1" applyAlignment="1" applyProtection="1">
      <alignment horizontal="center"/>
      <protection locked="0"/>
    </xf>
    <xf numFmtId="168" fontId="1" fillId="0" borderId="16" xfId="0" applyNumberFormat="1" applyFont="1" applyFill="1" applyBorder="1" applyAlignment="1" applyProtection="1">
      <alignment horizontal="center"/>
      <protection locked="0"/>
    </xf>
    <xf numFmtId="0" fontId="1" fillId="0" borderId="17" xfId="0" quotePrefix="1" applyFont="1" applyFill="1" applyBorder="1" applyAlignment="1" applyProtection="1">
      <alignment horizontal="center" wrapText="1"/>
    </xf>
    <xf numFmtId="0" fontId="0" fillId="0" borderId="13" xfId="0" applyBorder="1"/>
    <xf numFmtId="0" fontId="0" fillId="0" borderId="0" xfId="0" applyBorder="1"/>
    <xf numFmtId="0" fontId="0" fillId="0" borderId="11" xfId="0" applyBorder="1" applyAlignment="1">
      <alignment horizontal="center"/>
    </xf>
    <xf numFmtId="0" fontId="0" fillId="0" borderId="14" xfId="0" applyBorder="1"/>
    <xf numFmtId="0" fontId="0" fillId="0" borderId="7" xfId="0" applyBorder="1"/>
    <xf numFmtId="0" fontId="1" fillId="3" borderId="21" xfId="0" quotePrefix="1" applyFont="1" applyFill="1" applyBorder="1" applyAlignment="1" applyProtection="1">
      <alignment horizontal="center" wrapText="1"/>
    </xf>
    <xf numFmtId="2" fontId="9" fillId="3" borderId="2" xfId="0" applyNumberFormat="1" applyFont="1" applyFill="1" applyBorder="1" applyAlignment="1" applyProtection="1">
      <alignment horizontal="center" vertical="center" wrapText="1"/>
    </xf>
    <xf numFmtId="2" fontId="9" fillId="3" borderId="21" xfId="0" applyNumberFormat="1" applyFont="1" applyFill="1" applyBorder="1" applyAlignment="1" applyProtection="1">
      <alignment horizontal="center" vertical="center" wrapText="1"/>
    </xf>
    <xf numFmtId="2" fontId="1" fillId="3" borderId="2" xfId="0" applyNumberFormat="1" applyFont="1" applyFill="1" applyBorder="1" applyAlignment="1" applyProtection="1">
      <alignment horizontal="center"/>
    </xf>
    <xf numFmtId="2" fontId="1" fillId="3" borderId="21" xfId="0" applyNumberFormat="1" applyFont="1" applyFill="1" applyBorder="1" applyAlignment="1" applyProtection="1">
      <alignment horizontal="center"/>
    </xf>
    <xf numFmtId="165" fontId="1" fillId="2" borderId="2" xfId="0" applyNumberFormat="1" applyFont="1" applyFill="1" applyBorder="1" applyAlignment="1" applyProtection="1">
      <alignment horizontal="center"/>
    </xf>
    <xf numFmtId="0" fontId="27" fillId="0" borderId="0" xfId="0" applyFont="1" applyBorder="1" applyAlignment="1" applyProtection="1">
      <alignment horizontal="right"/>
    </xf>
    <xf numFmtId="0" fontId="24" fillId="0" borderId="0" xfId="0" applyFont="1" applyBorder="1" applyProtection="1"/>
    <xf numFmtId="0" fontId="24" fillId="0" borderId="0" xfId="0" applyFont="1" applyBorder="1" applyAlignment="1" applyProtection="1">
      <alignment vertical="center"/>
    </xf>
    <xf numFmtId="12" fontId="6" fillId="0" borderId="13" xfId="0" applyNumberFormat="1" applyFont="1" applyBorder="1" applyAlignment="1" applyProtection="1">
      <alignment horizontal="center" vertical="top" wrapText="1"/>
    </xf>
    <xf numFmtId="0" fontId="6" fillId="0" borderId="3" xfId="0" applyFont="1" applyBorder="1" applyAlignment="1" applyProtection="1">
      <alignment horizontal="center" vertical="top" wrapText="1"/>
    </xf>
    <xf numFmtId="0" fontId="6" fillId="0" borderId="13" xfId="0" applyFont="1" applyFill="1" applyBorder="1" applyAlignment="1" applyProtection="1">
      <alignment horizontal="center"/>
    </xf>
    <xf numFmtId="0" fontId="6" fillId="0" borderId="13" xfId="0" applyFont="1" applyBorder="1" applyAlignment="1" applyProtection="1">
      <alignment horizontal="center"/>
    </xf>
    <xf numFmtId="0" fontId="0" fillId="0" borderId="0" xfId="0" applyBorder="1" applyProtection="1"/>
    <xf numFmtId="0" fontId="2" fillId="0" borderId="0" xfId="0" applyFont="1" applyBorder="1" applyAlignment="1" applyProtection="1">
      <alignment horizontal="right"/>
    </xf>
    <xf numFmtId="0" fontId="2" fillId="0" borderId="0" xfId="0" applyFont="1" applyBorder="1" applyProtection="1"/>
    <xf numFmtId="0" fontId="27" fillId="0" borderId="13" xfId="0" applyFont="1" applyBorder="1" applyAlignment="1" applyProtection="1">
      <alignment horizontal="left"/>
    </xf>
    <xf numFmtId="0" fontId="2" fillId="0" borderId="3" xfId="2" applyFont="1" applyBorder="1"/>
    <xf numFmtId="0" fontId="24" fillId="0" borderId="0" xfId="0" applyFont="1" applyBorder="1"/>
    <xf numFmtId="2" fontId="8" fillId="0" borderId="0" xfId="0" applyNumberFormat="1" applyFont="1" applyFill="1" applyBorder="1" applyAlignment="1" applyProtection="1">
      <alignment horizontal="center"/>
      <protection locked="0"/>
    </xf>
    <xf numFmtId="168" fontId="1" fillId="0" borderId="0" xfId="0" applyNumberFormat="1" applyFont="1" applyFill="1" applyBorder="1" applyAlignment="1" applyProtection="1">
      <alignment horizontal="center"/>
      <protection locked="0"/>
    </xf>
    <xf numFmtId="164" fontId="1" fillId="0" borderId="0" xfId="0" quotePrefix="1" applyNumberFormat="1"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7" xfId="0" quotePrefix="1" applyFont="1" applyFill="1" applyBorder="1" applyAlignment="1" applyProtection="1">
      <alignment horizontal="center" wrapText="1"/>
    </xf>
    <xf numFmtId="167" fontId="1" fillId="0" borderId="0" xfId="0" applyNumberFormat="1" applyFont="1" applyFill="1"/>
    <xf numFmtId="0" fontId="1" fillId="4" borderId="2" xfId="2" applyFont="1" applyFill="1" applyBorder="1"/>
    <xf numFmtId="0" fontId="12" fillId="0" borderId="3" xfId="2" applyFont="1" applyBorder="1"/>
    <xf numFmtId="0" fontId="12" fillId="0" borderId="0" xfId="2" applyFont="1"/>
    <xf numFmtId="0" fontId="2" fillId="0" borderId="7" xfId="0" applyFont="1" applyBorder="1" applyAlignment="1" applyProtection="1">
      <alignment horizontal="center" wrapText="1"/>
    </xf>
    <xf numFmtId="0" fontId="0" fillId="0" borderId="12" xfId="0" applyBorder="1" applyAlignment="1">
      <alignment horizontal="center"/>
    </xf>
    <xf numFmtId="0" fontId="0" fillId="0" borderId="11" xfId="0" applyBorder="1" applyAlignment="1">
      <alignment horizontal="center"/>
    </xf>
    <xf numFmtId="0" fontId="2" fillId="0" borderId="0" xfId="0" applyFont="1" applyBorder="1" applyAlignment="1" applyProtection="1">
      <alignment horizontal="center" wrapText="1"/>
    </xf>
    <xf numFmtId="0" fontId="6" fillId="0" borderId="0" xfId="2" applyFont="1" applyBorder="1" applyAlignment="1">
      <alignment wrapText="1"/>
    </xf>
    <xf numFmtId="0" fontId="2" fillId="0" borderId="0" xfId="2" applyBorder="1"/>
    <xf numFmtId="0" fontId="1" fillId="0" borderId="7" xfId="2" applyFont="1" applyFill="1" applyBorder="1"/>
    <xf numFmtId="0" fontId="2" fillId="0" borderId="0" xfId="2" applyBorder="1" applyAlignment="1">
      <alignment wrapText="1"/>
    </xf>
    <xf numFmtId="0" fontId="2" fillId="0" borderId="0" xfId="0" applyFont="1" applyBorder="1" applyAlignment="1">
      <alignment wrapText="1"/>
    </xf>
    <xf numFmtId="0" fontId="1" fillId="4" borderId="10" xfId="2" applyFont="1" applyFill="1" applyBorder="1"/>
    <xf numFmtId="164" fontId="33" fillId="7" borderId="19" xfId="0" applyNumberFormat="1" applyFont="1" applyFill="1" applyBorder="1" applyAlignment="1" applyProtection="1">
      <alignment horizontal="center"/>
    </xf>
    <xf numFmtId="2" fontId="33" fillId="7" borderId="19" xfId="0" applyNumberFormat="1" applyFont="1" applyFill="1" applyBorder="1" applyAlignment="1" applyProtection="1">
      <alignment horizontal="center"/>
    </xf>
    <xf numFmtId="165" fontId="33" fillId="7" borderId="19" xfId="0" applyNumberFormat="1" applyFont="1" applyFill="1" applyBorder="1" applyAlignment="1" applyProtection="1">
      <alignment horizontal="center"/>
    </xf>
    <xf numFmtId="165" fontId="33" fillId="7" borderId="24" xfId="0" applyNumberFormat="1" applyFont="1" applyFill="1" applyBorder="1" applyAlignment="1" applyProtection="1">
      <alignment horizontal="center"/>
    </xf>
    <xf numFmtId="164" fontId="33" fillId="7" borderId="9" xfId="0" applyNumberFormat="1" applyFont="1" applyFill="1" applyBorder="1" applyAlignment="1" applyProtection="1">
      <alignment horizontal="center"/>
    </xf>
    <xf numFmtId="164" fontId="23" fillId="6" borderId="2" xfId="0" applyNumberFormat="1" applyFont="1" applyFill="1" applyBorder="1" applyAlignment="1" applyProtection="1">
      <alignment horizontal="center"/>
    </xf>
    <xf numFmtId="2" fontId="23" fillId="6" borderId="2" xfId="0" applyNumberFormat="1" applyFont="1" applyFill="1" applyBorder="1" applyAlignment="1" applyProtection="1">
      <alignment horizontal="center" vertical="center"/>
    </xf>
    <xf numFmtId="165" fontId="23" fillId="6" borderId="2" xfId="0" applyNumberFormat="1" applyFont="1" applyFill="1" applyBorder="1" applyAlignment="1" applyProtection="1">
      <alignment horizontal="center"/>
    </xf>
    <xf numFmtId="165" fontId="23" fillId="6" borderId="20" xfId="0" applyNumberFormat="1" applyFont="1" applyFill="1" applyBorder="1" applyAlignment="1" applyProtection="1">
      <alignment horizontal="center" vertical="center" wrapText="1"/>
    </xf>
    <xf numFmtId="164" fontId="33" fillId="6" borderId="2" xfId="0" applyNumberFormat="1" applyFont="1" applyFill="1" applyBorder="1" applyAlignment="1" applyProtection="1">
      <alignment horizontal="center"/>
    </xf>
    <xf numFmtId="164" fontId="33" fillId="6" borderId="2" xfId="0" applyNumberFormat="1" applyFont="1" applyFill="1" applyBorder="1" applyAlignment="1" applyProtection="1">
      <alignment horizontal="center" vertical="center" wrapText="1"/>
    </xf>
    <xf numFmtId="2" fontId="33" fillId="6" borderId="2" xfId="0" applyNumberFormat="1" applyFont="1" applyFill="1" applyBorder="1" applyAlignment="1" applyProtection="1">
      <alignment horizontal="center" vertical="center"/>
    </xf>
    <xf numFmtId="165" fontId="33" fillId="6" borderId="2" xfId="0" applyNumberFormat="1" applyFont="1" applyFill="1" applyBorder="1" applyAlignment="1" applyProtection="1">
      <alignment horizontal="center"/>
    </xf>
    <xf numFmtId="165" fontId="33" fillId="6" borderId="20" xfId="0" applyNumberFormat="1" applyFont="1" applyFill="1" applyBorder="1" applyAlignment="1" applyProtection="1">
      <alignment horizontal="center" vertical="center" wrapText="1"/>
    </xf>
    <xf numFmtId="164" fontId="33" fillId="8" borderId="23" xfId="0" applyNumberFormat="1" applyFont="1" applyFill="1" applyBorder="1" applyAlignment="1" applyProtection="1">
      <alignment horizontal="center"/>
    </xf>
    <xf numFmtId="165" fontId="23" fillId="8" borderId="23" xfId="0" applyNumberFormat="1" applyFont="1" applyFill="1" applyBorder="1" applyAlignment="1" applyProtection="1">
      <alignment horizontal="center"/>
    </xf>
    <xf numFmtId="165" fontId="33" fillId="8" borderId="25" xfId="0" applyNumberFormat="1" applyFont="1" applyFill="1" applyBorder="1" applyAlignment="1" applyProtection="1">
      <alignment horizontal="center" vertical="center" wrapText="1"/>
    </xf>
    <xf numFmtId="0" fontId="1" fillId="0" borderId="8" xfId="0" applyFont="1" applyFill="1" applyBorder="1" applyAlignment="1" applyProtection="1">
      <alignment horizontal="center" vertical="center"/>
    </xf>
    <xf numFmtId="0" fontId="1" fillId="0"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wrapText="1"/>
    </xf>
    <xf numFmtId="0" fontId="12" fillId="0" borderId="0" xfId="2" applyFont="1" applyBorder="1"/>
    <xf numFmtId="0" fontId="14" fillId="0" borderId="0" xfId="0" applyFont="1" applyFill="1" applyBorder="1" applyAlignment="1">
      <alignment horizontal="center"/>
    </xf>
    <xf numFmtId="0" fontId="0" fillId="0" borderId="0" xfId="0" applyAlignment="1">
      <alignment horizontal="center"/>
    </xf>
    <xf numFmtId="0" fontId="1" fillId="0" borderId="1" xfId="0" applyFont="1" applyBorder="1" applyAlignment="1">
      <alignment horizontal="center" wrapText="1"/>
    </xf>
    <xf numFmtId="0" fontId="1" fillId="0" borderId="8" xfId="0" applyFont="1" applyBorder="1" applyAlignment="1">
      <alignment horizontal="center" wrapText="1"/>
    </xf>
    <xf numFmtId="0" fontId="6" fillId="0" borderId="0" xfId="0" applyFont="1" applyBorder="1" applyAlignment="1" applyProtection="1">
      <alignment horizontal="center" wrapText="1"/>
    </xf>
    <xf numFmtId="0" fontId="0" fillId="0" borderId="3" xfId="0" applyBorder="1" applyAlignment="1" applyProtection="1">
      <alignment horizontal="center" wrapText="1"/>
    </xf>
    <xf numFmtId="0" fontId="6" fillId="0" borderId="13" xfId="0" applyFont="1" applyBorder="1" applyAlignment="1" applyProtection="1">
      <alignment horizontal="center" wrapText="1"/>
    </xf>
    <xf numFmtId="0" fontId="6" fillId="0" borderId="1" xfId="0" applyFont="1" applyBorder="1" applyAlignment="1">
      <alignment horizontal="center" vertical="center" wrapText="1"/>
    </xf>
    <xf numFmtId="0" fontId="6" fillId="0" borderId="8" xfId="0" applyFont="1" applyBorder="1" applyAlignment="1">
      <alignment horizontal="center" vertical="center"/>
    </xf>
    <xf numFmtId="12" fontId="6" fillId="0" borderId="0" xfId="0" applyNumberFormat="1" applyFont="1" applyFill="1" applyBorder="1" applyAlignment="1" applyProtection="1">
      <alignment horizontal="center" wrapText="1"/>
    </xf>
    <xf numFmtId="0" fontId="1" fillId="0" borderId="1"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xf>
    <xf numFmtId="0" fontId="0" fillId="0" borderId="0" xfId="0" applyBorder="1" applyAlignment="1" applyProtection="1">
      <alignment horizontal="center" wrapText="1"/>
    </xf>
    <xf numFmtId="0" fontId="0" fillId="0" borderId="3" xfId="0" applyBorder="1" applyAlignment="1" applyProtection="1">
      <alignment wrapText="1"/>
    </xf>
    <xf numFmtId="0" fontId="1" fillId="0" borderId="8" xfId="0" applyFont="1" applyFill="1" applyBorder="1" applyAlignment="1" applyProtection="1">
      <alignment horizontal="center" vertical="center"/>
    </xf>
    <xf numFmtId="2" fontId="5" fillId="0" borderId="0" xfId="0" applyNumberFormat="1" applyFont="1" applyFill="1" applyBorder="1" applyAlignment="1" applyProtection="1">
      <alignment horizontal="left" vertical="center" wrapText="1"/>
    </xf>
    <xf numFmtId="2" fontId="5" fillId="0" borderId="7" xfId="0" applyNumberFormat="1" applyFont="1" applyFill="1" applyBorder="1" applyAlignment="1" applyProtection="1">
      <alignment horizontal="left" vertical="center" wrapText="1"/>
    </xf>
    <xf numFmtId="0" fontId="1" fillId="0" borderId="8" xfId="0" applyFont="1" applyFill="1" applyBorder="1" applyAlignment="1" applyProtection="1">
      <alignment horizontal="center" wrapText="1"/>
    </xf>
    <xf numFmtId="0" fontId="2" fillId="0" borderId="0" xfId="0" applyFont="1" applyFill="1" applyBorder="1" applyAlignment="1" applyProtection="1">
      <alignment horizontal="center" wrapText="1"/>
    </xf>
    <xf numFmtId="0" fontId="2" fillId="0" borderId="3" xfId="0" applyFont="1" applyFill="1" applyBorder="1" applyAlignment="1" applyProtection="1">
      <alignment horizontal="center" wrapText="1"/>
    </xf>
    <xf numFmtId="0" fontId="2" fillId="0" borderId="7" xfId="0" applyFont="1" applyBorder="1" applyAlignment="1" applyProtection="1">
      <alignment horizontal="center" wrapText="1"/>
    </xf>
    <xf numFmtId="0" fontId="0" fillId="0" borderId="22" xfId="0" applyBorder="1" applyAlignment="1" applyProtection="1">
      <alignment horizontal="center" wrapText="1"/>
    </xf>
    <xf numFmtId="0" fontId="0" fillId="0" borderId="0" xfId="0" applyBorder="1" applyProtection="1"/>
    <xf numFmtId="0" fontId="0" fillId="0" borderId="12" xfId="0" applyBorder="1" applyAlignment="1">
      <alignment horizontal="center"/>
    </xf>
    <xf numFmtId="0" fontId="0" fillId="0" borderId="13" xfId="0" applyBorder="1" applyAlignment="1">
      <alignment horizontal="center"/>
    </xf>
    <xf numFmtId="0" fontId="0" fillId="0" borderId="11" xfId="0" applyBorder="1" applyAlignment="1">
      <alignment horizontal="center"/>
    </xf>
    <xf numFmtId="0" fontId="0" fillId="0" borderId="0" xfId="0" applyBorder="1" applyAlignment="1">
      <alignment horizontal="center"/>
    </xf>
    <xf numFmtId="49" fontId="2" fillId="0" borderId="13" xfId="0" applyNumberFormat="1" applyFont="1" applyBorder="1" applyAlignment="1" applyProtection="1">
      <alignment horizontal="center" wrapText="1"/>
    </xf>
    <xf numFmtId="49" fontId="0" fillId="0" borderId="0" xfId="0" applyNumberFormat="1" applyBorder="1" applyAlignment="1" applyProtection="1">
      <alignment horizontal="center" wrapText="1"/>
    </xf>
    <xf numFmtId="0" fontId="2" fillId="0" borderId="14" xfId="0" applyFont="1" applyBorder="1" applyAlignment="1" applyProtection="1">
      <alignment horizontal="center" wrapText="1"/>
    </xf>
    <xf numFmtId="0" fontId="0" fillId="0" borderId="7" xfId="0" applyBorder="1" applyAlignment="1" applyProtection="1">
      <alignment horizontal="center" wrapText="1"/>
    </xf>
    <xf numFmtId="0" fontId="1" fillId="0" borderId="0" xfId="0" applyFont="1" applyFill="1" applyAlignment="1">
      <alignment horizontal="center"/>
    </xf>
    <xf numFmtId="0" fontId="1" fillId="0" borderId="0" xfId="0" applyFont="1" applyAlignment="1">
      <alignment horizontal="center"/>
    </xf>
    <xf numFmtId="2" fontId="33" fillId="6" borderId="2" xfId="0" applyNumberFormat="1" applyFont="1" applyFill="1" applyBorder="1" applyAlignment="1" applyProtection="1">
      <alignment horizontal="center" wrapText="1"/>
    </xf>
    <xf numFmtId="2" fontId="23" fillId="6" borderId="2" xfId="0" applyNumberFormat="1" applyFont="1" applyFill="1" applyBorder="1" applyAlignment="1" applyProtection="1">
      <alignment horizontal="center" vertical="center" wrapText="1"/>
    </xf>
    <xf numFmtId="2" fontId="33" fillId="6" borderId="2" xfId="0" applyNumberFormat="1" applyFont="1" applyFill="1" applyBorder="1" applyAlignment="1" applyProtection="1">
      <alignment horizontal="center" vertical="center" wrapText="1"/>
    </xf>
    <xf numFmtId="2" fontId="33" fillId="8" borderId="23" xfId="0" applyNumberFormat="1" applyFont="1" applyFill="1" applyBorder="1" applyAlignment="1" applyProtection="1">
      <alignment horizontal="center"/>
    </xf>
    <xf numFmtId="0" fontId="2" fillId="0" borderId="13" xfId="0" applyFont="1" applyBorder="1" applyProtection="1"/>
    <xf numFmtId="0" fontId="8" fillId="0" borderId="13" xfId="0" applyFont="1" applyBorder="1" applyAlignment="1">
      <alignment horizontal="center"/>
    </xf>
    <xf numFmtId="0" fontId="8" fillId="0" borderId="26" xfId="0" applyFont="1" applyBorder="1" applyAlignment="1">
      <alignment horizontal="center"/>
    </xf>
    <xf numFmtId="0" fontId="1" fillId="0" borderId="0" xfId="0" applyFont="1" applyBorder="1" applyAlignment="1">
      <alignment horizontal="center"/>
    </xf>
    <xf numFmtId="0" fontId="33" fillId="0" borderId="21" xfId="0" applyFont="1" applyBorder="1"/>
    <xf numFmtId="0" fontId="33" fillId="0" borderId="27" xfId="0" applyFont="1" applyBorder="1"/>
    <xf numFmtId="0" fontId="33" fillId="0" borderId="28" xfId="0" applyFont="1" applyBorder="1"/>
    <xf numFmtId="164" fontId="33" fillId="8" borderId="29" xfId="0" applyNumberFormat="1" applyFont="1" applyFill="1" applyBorder="1" applyAlignment="1" applyProtection="1">
      <alignment horizontal="center"/>
    </xf>
    <xf numFmtId="0" fontId="33" fillId="0" borderId="30" xfId="0" applyFont="1" applyBorder="1"/>
    <xf numFmtId="0" fontId="1" fillId="0" borderId="18" xfId="0" applyFont="1" applyFill="1" applyBorder="1" applyAlignment="1" applyProtection="1">
      <alignment horizontal="center" vertical="center" wrapText="1"/>
    </xf>
    <xf numFmtId="0" fontId="32" fillId="0" borderId="1" xfId="0" applyFont="1" applyBorder="1" applyAlignment="1">
      <alignment horizontal="center"/>
    </xf>
    <xf numFmtId="0" fontId="31" fillId="0" borderId="8" xfId="0" applyFont="1" applyBorder="1" applyAlignment="1">
      <alignment horizontal="center"/>
    </xf>
    <xf numFmtId="0" fontId="1" fillId="0" borderId="18" xfId="0" applyFont="1" applyBorder="1"/>
    <xf numFmtId="0" fontId="8" fillId="0" borderId="16" xfId="0" applyFont="1" applyBorder="1" applyAlignment="1">
      <alignment horizontal="center"/>
    </xf>
    <xf numFmtId="164" fontId="33" fillId="8" borderId="10" xfId="0" applyNumberFormat="1" applyFont="1" applyFill="1" applyBorder="1" applyAlignment="1" applyProtection="1">
      <alignment horizontal="center"/>
    </xf>
    <xf numFmtId="2" fontId="1" fillId="4" borderId="2" xfId="0" applyNumberFormat="1" applyFont="1" applyFill="1" applyBorder="1" applyAlignment="1">
      <alignment horizontal="center"/>
    </xf>
    <xf numFmtId="0" fontId="24" fillId="0" borderId="0" xfId="0" applyFont="1" applyBorder="1" applyAlignment="1" applyProtection="1">
      <alignment horizontal="right"/>
    </xf>
    <xf numFmtId="0" fontId="24" fillId="0" borderId="0" xfId="0" applyFont="1" applyBorder="1" applyAlignment="1" applyProtection="1">
      <alignment horizontal="center"/>
    </xf>
  </cellXfs>
  <cellStyles count="3">
    <cellStyle name="Normaali" xfId="0" builtinId="0"/>
    <cellStyle name="Normaali 2" xfId="1" xr:uid="{00000000-0005-0000-0000-000001000000}"/>
    <cellStyle name="Normaali 3" xfId="2" xr:uid="{A483C119-D00C-4FF2-B9EE-A0E44ED753B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Päälaskenta!$AC$4</c:f>
          <c:strCache>
            <c:ptCount val="1"/>
            <c:pt idx="0">
              <c:v>Perinteinen uoma ja kasitasouoma (syötetty Manning n; virtausnopeus alivesiuomalle ja tulvatasanteelle)</c:v>
            </c:pt>
          </c:strCache>
        </c:strRef>
      </c:tx>
      <c:layout>
        <c:manualLayout>
          <c:xMode val="edge"/>
          <c:yMode val="edge"/>
          <c:x val="5.0918829314124565E-2"/>
          <c:y val="1.93682191517577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8900868734912005E-2"/>
          <c:y val="9.3411592949378425E-2"/>
          <c:w val="0.85546978406840235"/>
          <c:h val="0.81306692929692714"/>
        </c:manualLayout>
      </c:layout>
      <c:scatterChart>
        <c:scatterStyle val="lineMarker"/>
        <c:varyColors val="0"/>
        <c:ser>
          <c:idx val="7"/>
          <c:order val="0"/>
          <c:tx>
            <c:v>Oikea reuna</c:v>
          </c:tx>
          <c:spPr>
            <a:ln w="19050" cap="rnd">
              <a:solidFill>
                <a:schemeClr val="tx1"/>
              </a:solidFill>
              <a:prstDash val="sysDot"/>
              <a:round/>
            </a:ln>
            <a:effectLst/>
          </c:spPr>
          <c:marker>
            <c:symbol val="none"/>
          </c:marker>
          <c:xVal>
            <c:numRef>
              <c:f>Päälaskenta!$R$12:$R$13</c:f>
              <c:numCache>
                <c:formatCode>0.00</c:formatCode>
                <c:ptCount val="2"/>
                <c:pt idx="0">
                  <c:v>1.2</c:v>
                </c:pt>
                <c:pt idx="1">
                  <c:v>1.2</c:v>
                </c:pt>
              </c:numCache>
            </c:numRef>
          </c:xVal>
          <c:yVal>
            <c:numRef>
              <c:f>Päälaskenta!$S$12:$S$13</c:f>
              <c:numCache>
                <c:formatCode>0.00</c:formatCode>
                <c:ptCount val="2"/>
                <c:pt idx="0">
                  <c:v>0.7</c:v>
                </c:pt>
                <c:pt idx="1">
                  <c:v>1.7</c:v>
                </c:pt>
              </c:numCache>
            </c:numRef>
          </c:yVal>
          <c:smooth val="0"/>
          <c:extLst>
            <c:ext xmlns:c16="http://schemas.microsoft.com/office/drawing/2014/chart" uri="{C3380CC4-5D6E-409C-BE32-E72D297353CC}">
              <c16:uniqueId val="{00000005-B611-4158-B489-0DAE2CBCA1B2}"/>
            </c:ext>
          </c:extLst>
        </c:ser>
        <c:ser>
          <c:idx val="6"/>
          <c:order val="1"/>
          <c:tx>
            <c:v>Vasen reuna</c:v>
          </c:tx>
          <c:spPr>
            <a:ln w="19050" cap="rnd">
              <a:solidFill>
                <a:schemeClr val="tx1"/>
              </a:solidFill>
              <a:prstDash val="sysDot"/>
              <a:round/>
            </a:ln>
            <a:effectLst/>
          </c:spPr>
          <c:marker>
            <c:symbol val="none"/>
          </c:marker>
          <c:xVal>
            <c:numRef>
              <c:f>Päälaskenta!$R$8:$R$9</c:f>
              <c:numCache>
                <c:formatCode>0.00</c:formatCode>
                <c:ptCount val="2"/>
                <c:pt idx="0">
                  <c:v>-1.2</c:v>
                </c:pt>
                <c:pt idx="1">
                  <c:v>-1.2</c:v>
                </c:pt>
              </c:numCache>
            </c:numRef>
          </c:xVal>
          <c:yVal>
            <c:numRef>
              <c:f>Päälaskenta!$S$8:$S$9</c:f>
              <c:numCache>
                <c:formatCode>0.00</c:formatCode>
                <c:ptCount val="2"/>
                <c:pt idx="0">
                  <c:v>0.7</c:v>
                </c:pt>
                <c:pt idx="1">
                  <c:v>1.7</c:v>
                </c:pt>
              </c:numCache>
            </c:numRef>
          </c:yVal>
          <c:smooth val="0"/>
          <c:extLst>
            <c:ext xmlns:c16="http://schemas.microsoft.com/office/drawing/2014/chart" uri="{C3380CC4-5D6E-409C-BE32-E72D297353CC}">
              <c16:uniqueId val="{00000004-B611-4158-B489-0DAE2CBCA1B2}"/>
            </c:ext>
          </c:extLst>
        </c:ser>
        <c:ser>
          <c:idx val="3"/>
          <c:order val="2"/>
          <c:tx>
            <c:v>Perinteisen perkauksen poikkileikkaus</c:v>
          </c:tx>
          <c:spPr>
            <a:ln w="22225" cap="rnd">
              <a:solidFill>
                <a:schemeClr val="accent6">
                  <a:lumMod val="50000"/>
                </a:schemeClr>
              </a:solidFill>
              <a:prstDash val="sysDash"/>
              <a:round/>
            </a:ln>
            <a:effectLst/>
          </c:spPr>
          <c:marker>
            <c:symbol val="none"/>
          </c:marker>
          <c:xVal>
            <c:numRef>
              <c:f>Päälaskenta!$X$6:$X$12</c:f>
              <c:numCache>
                <c:formatCode>General</c:formatCode>
                <c:ptCount val="7"/>
                <c:pt idx="1">
                  <c:v>-3</c:v>
                </c:pt>
                <c:pt idx="2">
                  <c:v>-2.2000000000000002</c:v>
                </c:pt>
                <c:pt idx="3">
                  <c:v>-1.5</c:v>
                </c:pt>
                <c:pt idx="4">
                  <c:v>0</c:v>
                </c:pt>
                <c:pt idx="5">
                  <c:v>1.5</c:v>
                </c:pt>
                <c:pt idx="6">
                  <c:v>3</c:v>
                </c:pt>
              </c:numCache>
            </c:numRef>
          </c:xVal>
          <c:yVal>
            <c:numRef>
              <c:f>Päälaskenta!$Y$6:$Y$12</c:f>
              <c:numCache>
                <c:formatCode>0.00</c:formatCode>
                <c:ptCount val="7"/>
                <c:pt idx="1">
                  <c:v>1.5</c:v>
                </c:pt>
                <c:pt idx="2">
                  <c:v>0.7</c:v>
                </c:pt>
                <c:pt idx="3" formatCode="General">
                  <c:v>0</c:v>
                </c:pt>
                <c:pt idx="4" formatCode="General">
                  <c:v>0</c:v>
                </c:pt>
                <c:pt idx="5" formatCode="General">
                  <c:v>0</c:v>
                </c:pt>
                <c:pt idx="6">
                  <c:v>1.5</c:v>
                </c:pt>
              </c:numCache>
            </c:numRef>
          </c:yVal>
          <c:smooth val="0"/>
          <c:extLst>
            <c:ext xmlns:c16="http://schemas.microsoft.com/office/drawing/2014/chart" uri="{C3380CC4-5D6E-409C-BE32-E72D297353CC}">
              <c16:uniqueId val="{00000003-7C3A-46F6-8668-A6C98461964A}"/>
            </c:ext>
          </c:extLst>
        </c:ser>
        <c:ser>
          <c:idx val="2"/>
          <c:order val="3"/>
          <c:tx>
            <c:v>Perinteisen perkauksen vesisyvyys</c:v>
          </c:tx>
          <c:spPr>
            <a:ln w="25400" cap="rnd">
              <a:solidFill>
                <a:schemeClr val="tx2">
                  <a:lumMod val="60000"/>
                  <a:lumOff val="40000"/>
                </a:schemeClr>
              </a:solidFill>
              <a:prstDash val="sysDash"/>
              <a:round/>
              <a:headEnd type="none"/>
              <a:tailEnd type="none"/>
            </a:ln>
            <a:effectLst/>
          </c:spPr>
          <c:marker>
            <c:symbol val="none"/>
          </c:marker>
          <c:xVal>
            <c:numRef>
              <c:f>Päälaskenta!$AB$8:$AB$9</c:f>
              <c:numCache>
                <c:formatCode>General</c:formatCode>
                <c:ptCount val="2"/>
                <c:pt idx="0">
                  <c:v>-2.83</c:v>
                </c:pt>
                <c:pt idx="1">
                  <c:v>2.83</c:v>
                </c:pt>
              </c:numCache>
            </c:numRef>
          </c:xVal>
          <c:yVal>
            <c:numRef>
              <c:f>Päälaskenta!$AC$8:$AC$9</c:f>
              <c:numCache>
                <c:formatCode>0.000</c:formatCode>
                <c:ptCount val="2"/>
                <c:pt idx="0">
                  <c:v>1.33</c:v>
                </c:pt>
                <c:pt idx="1">
                  <c:v>1.33</c:v>
                </c:pt>
              </c:numCache>
            </c:numRef>
          </c:yVal>
          <c:smooth val="0"/>
          <c:extLst>
            <c:ext xmlns:c16="http://schemas.microsoft.com/office/drawing/2014/chart" uri="{C3380CC4-5D6E-409C-BE32-E72D297353CC}">
              <c16:uniqueId val="{00000004-7C3A-46F6-8668-A6C98461964A}"/>
            </c:ext>
          </c:extLst>
        </c:ser>
        <c:ser>
          <c:idx val="4"/>
          <c:order val="4"/>
          <c:tx>
            <c:v>Tulvatas_lev_kesk</c:v>
          </c:tx>
          <c:spPr>
            <a:ln w="12700" cap="rnd">
              <a:solidFill>
                <a:schemeClr val="tx1"/>
              </a:solidFill>
              <a:round/>
              <a:headEnd type="triangle"/>
              <a:tailEnd type="triangle"/>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D292-419F-86A8-BC340B740135}"/>
                </c:ext>
              </c:extLst>
            </c:dLbl>
            <c:dLbl>
              <c:idx val="1"/>
              <c:delete val="1"/>
              <c:extLst>
                <c:ext xmlns:c15="http://schemas.microsoft.com/office/drawing/2012/chart" uri="{CE6537A1-D6FC-4f65-9D91-7224C49458BB}"/>
                <c:ext xmlns:c16="http://schemas.microsoft.com/office/drawing/2014/chart" uri="{C3380CC4-5D6E-409C-BE32-E72D297353CC}">
                  <c16:uniqueId val="{00000001-D292-419F-86A8-BC340B7401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Päälaskenta!$X$15:$X$16</c:f>
              <c:numCache>
                <c:formatCode>0.00</c:formatCode>
                <c:ptCount val="2"/>
                <c:pt idx="0">
                  <c:v>-0.5</c:v>
                </c:pt>
                <c:pt idx="1">
                  <c:v>0.5</c:v>
                </c:pt>
              </c:numCache>
            </c:numRef>
          </c:xVal>
          <c:yVal>
            <c:numRef>
              <c:f>Päälaskenta!$Y$15:$Y$16</c:f>
              <c:numCache>
                <c:formatCode>0.00</c:formatCode>
                <c:ptCount val="2"/>
                <c:pt idx="0">
                  <c:v>-0.85</c:v>
                </c:pt>
                <c:pt idx="1">
                  <c:v>-0.85</c:v>
                </c:pt>
              </c:numCache>
            </c:numRef>
          </c:yVal>
          <c:smooth val="0"/>
          <c:extLst>
            <c:ext xmlns:c16="http://schemas.microsoft.com/office/drawing/2014/chart" uri="{C3380CC4-5D6E-409C-BE32-E72D297353CC}">
              <c16:uniqueId val="{00000000-D292-419F-86A8-BC340B740135}"/>
            </c:ext>
          </c:extLst>
        </c:ser>
        <c:ser>
          <c:idx val="5"/>
          <c:order val="5"/>
          <c:tx>
            <c:v>Tekstit_tul_tas_lev</c:v>
          </c:tx>
          <c:spPr>
            <a:ln w="19050" cap="rnd">
              <a:noFill/>
              <a:round/>
            </a:ln>
            <a:effectLst/>
          </c:spPr>
          <c:marker>
            <c:symbol val="none"/>
          </c:marker>
          <c:dLbls>
            <c:dLbl>
              <c:idx val="0"/>
              <c:tx>
                <c:rich>
                  <a:bodyPr/>
                  <a:lstStyle/>
                  <a:p>
                    <a:fld id="{BCD626BA-56B9-4971-BED4-47C37332AC3F}" type="CELLRANGE">
                      <a:rPr lang="fi-FI"/>
                      <a:pPr/>
                      <a:t>[SOLUALUE]</a:t>
                    </a:fld>
                    <a:endParaRPr lang="fi-FI"/>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611-4158-B489-0DAE2CBCA1B2}"/>
                </c:ext>
              </c:extLst>
            </c:dLbl>
            <c:dLbl>
              <c:idx val="1"/>
              <c:tx>
                <c:rich>
                  <a:bodyPr/>
                  <a:lstStyle/>
                  <a:p>
                    <a:fld id="{A97326C2-1D81-4AA3-8EE1-1AB335215BD1}" type="CELLRANGE">
                      <a:rPr lang="fi-FI"/>
                      <a:pPr/>
                      <a:t>[SOLUALUE]</a:t>
                    </a:fld>
                    <a:endParaRPr lang="fi-FI"/>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611-4158-B489-0DAE2CBCA1B2}"/>
                </c:ext>
              </c:extLst>
            </c:dLbl>
            <c:dLbl>
              <c:idx val="2"/>
              <c:tx>
                <c:rich>
                  <a:bodyPr/>
                  <a:lstStyle/>
                  <a:p>
                    <a:fld id="{7B3A8828-B917-428C-B422-D04400D0EE98}" type="CELLRANGE">
                      <a:rPr lang="fi-FI"/>
                      <a:pPr/>
                      <a:t>[SOLUALUE]</a:t>
                    </a:fld>
                    <a:endParaRPr lang="fi-FI"/>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611-4158-B489-0DAE2CBCA1B2}"/>
                </c:ext>
              </c:extLst>
            </c:dLbl>
            <c:numFmt formatCode="\ &quot;m&quot;" sourceLinked="0"/>
            <c:spPr>
              <a:noFill/>
              <a:ln>
                <a:noFill/>
              </a:ln>
              <a:effectLst/>
            </c:spPr>
            <c:txPr>
              <a:bodyPr rot="0" spcFirstLastPara="1" vertOverflow="ellipsis" vert="horz" wrap="square" lIns="38100" tIns="0" rIns="38100" bIns="0" anchor="b" anchorCtr="0">
                <a:spAutoFit/>
              </a:bodyPr>
              <a:lstStyle/>
              <a:p>
                <a:pPr>
                  <a:defRPr sz="1050" b="1" i="0" u="none" strike="noStrike" kern="1200" baseline="0">
                    <a:solidFill>
                      <a:schemeClr val="tx1">
                        <a:lumMod val="75000"/>
                        <a:lumOff val="25000"/>
                      </a:schemeClr>
                    </a:solidFill>
                    <a:latin typeface="+mn-lt"/>
                    <a:ea typeface="+mn-ea"/>
                    <a:cs typeface="+mn-cs"/>
                  </a:defRPr>
                </a:pPr>
                <a:endParaRPr lang="fi-FI"/>
              </a:p>
            </c:txPr>
            <c:dLblPos val="t"/>
            <c:showLegendKey val="0"/>
            <c:showVal val="0"/>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Päälaskenta!$AA$15:$AA$17</c:f>
              <c:numCache>
                <c:formatCode>General</c:formatCode>
                <c:ptCount val="3"/>
                <c:pt idx="0">
                  <c:v>0</c:v>
                </c:pt>
                <c:pt idx="1">
                  <c:v>2.4500000000000002</c:v>
                </c:pt>
                <c:pt idx="2">
                  <c:v>-2.4500000000000002</c:v>
                </c:pt>
              </c:numCache>
            </c:numRef>
          </c:xVal>
          <c:yVal>
            <c:numRef>
              <c:f>Päälaskenta!$AB$15:$AB$17</c:f>
              <c:numCache>
                <c:formatCode>0.00</c:formatCode>
                <c:ptCount val="3"/>
                <c:pt idx="0">
                  <c:v>-0.85</c:v>
                </c:pt>
                <c:pt idx="1">
                  <c:v>-0.85</c:v>
                </c:pt>
                <c:pt idx="2">
                  <c:v>-0.85</c:v>
                </c:pt>
              </c:numCache>
            </c:numRef>
          </c:yVal>
          <c:smooth val="0"/>
          <c:extLst>
            <c:ext xmlns:c15="http://schemas.microsoft.com/office/drawing/2012/chart" uri="{02D57815-91ED-43cb-92C2-25804820EDAC}">
              <c15:datalabelsRange>
                <c15:f>Päälaskenta!$AC$15:$AC$17</c15:f>
                <c15:dlblRangeCache>
                  <c:ptCount val="3"/>
                  <c:pt idx="0">
                    <c:v>1.00 m</c:v>
                  </c:pt>
                  <c:pt idx="1">
                    <c:v>2.50 m</c:v>
                  </c:pt>
                  <c:pt idx="2">
                    <c:v>2.50 m</c:v>
                  </c:pt>
                </c15:dlblRangeCache>
              </c15:datalabelsRange>
            </c:ext>
            <c:ext xmlns:c16="http://schemas.microsoft.com/office/drawing/2014/chart" uri="{C3380CC4-5D6E-409C-BE32-E72D297353CC}">
              <c16:uniqueId val="{00000001-B611-4158-B489-0DAE2CBCA1B2}"/>
            </c:ext>
          </c:extLst>
        </c:ser>
        <c:ser>
          <c:idx val="1"/>
          <c:order val="6"/>
          <c:tx>
            <c:v>Kaksitasouoman vesisyvyys</c:v>
          </c:tx>
          <c:spPr>
            <a:ln w="25400" cap="rnd">
              <a:solidFill>
                <a:schemeClr val="tx2">
                  <a:lumMod val="60000"/>
                  <a:lumOff val="40000"/>
                </a:schemeClr>
              </a:solidFill>
              <a:round/>
            </a:ln>
            <a:effectLst/>
          </c:spPr>
          <c:marker>
            <c:symbol val="none"/>
          </c:marker>
          <c:xVal>
            <c:numRef>
              <c:f>Päälaskenta!$U$8:$U$9</c:f>
              <c:numCache>
                <c:formatCode>0.00</c:formatCode>
                <c:ptCount val="2"/>
                <c:pt idx="0">
                  <c:v>-4.75</c:v>
                </c:pt>
                <c:pt idx="1">
                  <c:v>4.75</c:v>
                </c:pt>
              </c:numCache>
            </c:numRef>
          </c:xVal>
          <c:yVal>
            <c:numRef>
              <c:f>Päälaskenta!$V$8:$V$9</c:f>
              <c:numCache>
                <c:formatCode>0.00</c:formatCode>
                <c:ptCount val="2"/>
                <c:pt idx="0">
                  <c:v>1.4</c:v>
                </c:pt>
                <c:pt idx="1">
                  <c:v>1.4</c:v>
                </c:pt>
              </c:numCache>
            </c:numRef>
          </c:yVal>
          <c:smooth val="0"/>
          <c:extLst>
            <c:ext xmlns:c16="http://schemas.microsoft.com/office/drawing/2014/chart" uri="{C3380CC4-5D6E-409C-BE32-E72D297353CC}">
              <c16:uniqueId val="{00000006-B611-4158-B489-0DAE2CBCA1B2}"/>
            </c:ext>
          </c:extLst>
        </c:ser>
        <c:ser>
          <c:idx val="0"/>
          <c:order val="7"/>
          <c:tx>
            <c:v>Kaksitasouoman poikkileikkaus</c:v>
          </c:tx>
          <c:spPr>
            <a:ln w="22225" cap="rnd">
              <a:solidFill>
                <a:schemeClr val="accent6">
                  <a:lumMod val="50000"/>
                </a:schemeClr>
              </a:solidFill>
              <a:round/>
            </a:ln>
            <a:effectLst/>
          </c:spPr>
          <c:marker>
            <c:symbol val="none"/>
          </c:marker>
          <c:xVal>
            <c:numRef>
              <c:f>Päälaskenta!$N$6:$N$14</c:f>
              <c:numCache>
                <c:formatCode>0.00</c:formatCode>
                <c:ptCount val="9"/>
                <c:pt idx="0">
                  <c:v>-5.2</c:v>
                </c:pt>
                <c:pt idx="1">
                  <c:v>-3.7</c:v>
                </c:pt>
                <c:pt idx="2">
                  <c:v>-1.2</c:v>
                </c:pt>
                <c:pt idx="3">
                  <c:v>-0.5</c:v>
                </c:pt>
                <c:pt idx="4">
                  <c:v>0</c:v>
                </c:pt>
                <c:pt idx="5">
                  <c:v>0.5</c:v>
                </c:pt>
                <c:pt idx="6">
                  <c:v>1.2</c:v>
                </c:pt>
                <c:pt idx="7">
                  <c:v>3.7</c:v>
                </c:pt>
                <c:pt idx="8">
                  <c:v>5.2</c:v>
                </c:pt>
              </c:numCache>
            </c:numRef>
          </c:xVal>
          <c:yVal>
            <c:numRef>
              <c:f>Päälaskenta!$O$6:$O$14</c:f>
              <c:numCache>
                <c:formatCode>0.00</c:formatCode>
                <c:ptCount val="9"/>
                <c:pt idx="0">
                  <c:v>1.7</c:v>
                </c:pt>
                <c:pt idx="1">
                  <c:v>0.7</c:v>
                </c:pt>
                <c:pt idx="2">
                  <c:v>0.7</c:v>
                </c:pt>
                <c:pt idx="3">
                  <c:v>0</c:v>
                </c:pt>
                <c:pt idx="4" formatCode="General">
                  <c:v>0</c:v>
                </c:pt>
                <c:pt idx="5" formatCode="General">
                  <c:v>0</c:v>
                </c:pt>
                <c:pt idx="6">
                  <c:v>0.7</c:v>
                </c:pt>
                <c:pt idx="7">
                  <c:v>0.7</c:v>
                </c:pt>
                <c:pt idx="8">
                  <c:v>1.7</c:v>
                </c:pt>
              </c:numCache>
            </c:numRef>
          </c:yVal>
          <c:smooth val="0"/>
          <c:extLst>
            <c:ext xmlns:c16="http://schemas.microsoft.com/office/drawing/2014/chart" uri="{C3380CC4-5D6E-409C-BE32-E72D297353CC}">
              <c16:uniqueId val="{00000000-7C3A-46F6-8668-A6C98461964A}"/>
            </c:ext>
          </c:extLst>
        </c:ser>
        <c:ser>
          <c:idx val="8"/>
          <c:order val="8"/>
          <c:tx>
            <c:v>Tulvatas_lev_oikea</c:v>
          </c:tx>
          <c:spPr>
            <a:ln w="12700" cap="rnd">
              <a:solidFill>
                <a:schemeClr val="tx1"/>
              </a:solidFill>
              <a:round/>
              <a:headEnd type="triangle"/>
              <a:tailEnd type="triangle"/>
            </a:ln>
            <a:effectLst/>
          </c:spPr>
          <c:marker>
            <c:symbol val="none"/>
          </c:marker>
          <c:xVal>
            <c:numRef>
              <c:f>Päälaskenta!$X$18:$X$19</c:f>
              <c:numCache>
                <c:formatCode>0.00</c:formatCode>
                <c:ptCount val="2"/>
                <c:pt idx="0">
                  <c:v>1.2</c:v>
                </c:pt>
                <c:pt idx="1">
                  <c:v>3.7</c:v>
                </c:pt>
              </c:numCache>
            </c:numRef>
          </c:xVal>
          <c:yVal>
            <c:numRef>
              <c:f>Päälaskenta!$Y$18:$Y$19</c:f>
              <c:numCache>
                <c:formatCode>0.00</c:formatCode>
                <c:ptCount val="2"/>
                <c:pt idx="0">
                  <c:v>-0.85</c:v>
                </c:pt>
                <c:pt idx="1">
                  <c:v>-0.85</c:v>
                </c:pt>
              </c:numCache>
            </c:numRef>
          </c:yVal>
          <c:smooth val="0"/>
          <c:extLst>
            <c:ext xmlns:c16="http://schemas.microsoft.com/office/drawing/2014/chart" uri="{C3380CC4-5D6E-409C-BE32-E72D297353CC}">
              <c16:uniqueId val="{00000007-B611-4158-B489-0DAE2CBCA1B2}"/>
            </c:ext>
          </c:extLst>
        </c:ser>
        <c:ser>
          <c:idx val="9"/>
          <c:order val="9"/>
          <c:tx>
            <c:v>Tulvatas_lev_vasen</c:v>
          </c:tx>
          <c:spPr>
            <a:ln w="12700" cap="rnd">
              <a:solidFill>
                <a:schemeClr val="tx1"/>
              </a:solidFill>
              <a:round/>
              <a:headEnd type="triangle"/>
              <a:tailEnd type="triangle"/>
            </a:ln>
            <a:effectLst/>
          </c:spPr>
          <c:marker>
            <c:symbol val="none"/>
          </c:marker>
          <c:xVal>
            <c:numRef>
              <c:f>Päälaskenta!$X$21:$X$22</c:f>
              <c:numCache>
                <c:formatCode>General</c:formatCode>
                <c:ptCount val="2"/>
                <c:pt idx="0">
                  <c:v>-3.7</c:v>
                </c:pt>
                <c:pt idx="1">
                  <c:v>-1.2</c:v>
                </c:pt>
              </c:numCache>
            </c:numRef>
          </c:xVal>
          <c:yVal>
            <c:numRef>
              <c:f>Päälaskenta!$Y$21:$Y$22</c:f>
              <c:numCache>
                <c:formatCode>0.00</c:formatCode>
                <c:ptCount val="2"/>
                <c:pt idx="0">
                  <c:v>-0.85</c:v>
                </c:pt>
                <c:pt idx="1">
                  <c:v>-0.85</c:v>
                </c:pt>
              </c:numCache>
            </c:numRef>
          </c:yVal>
          <c:smooth val="0"/>
          <c:extLst>
            <c:ext xmlns:c16="http://schemas.microsoft.com/office/drawing/2014/chart" uri="{C3380CC4-5D6E-409C-BE32-E72D297353CC}">
              <c16:uniqueId val="{00000008-B611-4158-B489-0DAE2CBCA1B2}"/>
            </c:ext>
          </c:extLst>
        </c:ser>
        <c:ser>
          <c:idx val="10"/>
          <c:order val="10"/>
          <c:tx>
            <c:v>Alivesiuoma korkeus</c:v>
          </c:tx>
          <c:spPr>
            <a:ln w="12700">
              <a:solidFill>
                <a:schemeClr val="tx1"/>
              </a:solidFill>
              <a:headEnd type="triangle"/>
              <a:tailEnd type="triangle"/>
            </a:ln>
          </c:spPr>
          <c:marker>
            <c:symbol val="none"/>
          </c:marker>
          <c:xVal>
            <c:numRef>
              <c:f>Päälaskenta!$X$24:$X$25</c:f>
              <c:numCache>
                <c:formatCode>0.00</c:formatCode>
                <c:ptCount val="2"/>
                <c:pt idx="0">
                  <c:v>3.6</c:v>
                </c:pt>
                <c:pt idx="1">
                  <c:v>3.6</c:v>
                </c:pt>
              </c:numCache>
            </c:numRef>
          </c:xVal>
          <c:yVal>
            <c:numRef>
              <c:f>Päälaskenta!$Y$24:$Y$25</c:f>
              <c:numCache>
                <c:formatCode>0.00</c:formatCode>
                <c:ptCount val="2"/>
                <c:pt idx="0" formatCode="General">
                  <c:v>0</c:v>
                </c:pt>
                <c:pt idx="1">
                  <c:v>0.7</c:v>
                </c:pt>
              </c:numCache>
            </c:numRef>
          </c:yVal>
          <c:smooth val="0"/>
          <c:extLst>
            <c:ext xmlns:c16="http://schemas.microsoft.com/office/drawing/2014/chart" uri="{C3380CC4-5D6E-409C-BE32-E72D297353CC}">
              <c16:uniqueId val="{00000000-844A-4C72-9EC1-A14E62E8CEFE}"/>
            </c:ext>
          </c:extLst>
        </c:ser>
        <c:ser>
          <c:idx val="11"/>
          <c:order val="11"/>
          <c:tx>
            <c:v>Tulvatas+alivesiuoma korkeus</c:v>
          </c:tx>
          <c:spPr>
            <a:ln w="12700">
              <a:solidFill>
                <a:schemeClr val="tx1"/>
              </a:solidFill>
              <a:headEnd type="triangle"/>
              <a:tailEnd type="triangle"/>
            </a:ln>
          </c:spPr>
          <c:marker>
            <c:symbol val="none"/>
          </c:marker>
          <c:xVal>
            <c:numRef>
              <c:f>Päälaskenta!$X$26:$X$32</c:f>
              <c:numCache>
                <c:formatCode>0.00</c:formatCode>
                <c:ptCount val="7"/>
                <c:pt idx="0">
                  <c:v>5.3</c:v>
                </c:pt>
                <c:pt idx="6">
                  <c:v>5.3</c:v>
                </c:pt>
              </c:numCache>
            </c:numRef>
          </c:xVal>
          <c:yVal>
            <c:numRef>
              <c:f>Päälaskenta!$Y$26:$Y$32</c:f>
              <c:numCache>
                <c:formatCode>General</c:formatCode>
                <c:ptCount val="7"/>
                <c:pt idx="0">
                  <c:v>0</c:v>
                </c:pt>
                <c:pt idx="6" formatCode="0.00">
                  <c:v>1.7</c:v>
                </c:pt>
              </c:numCache>
            </c:numRef>
          </c:yVal>
          <c:smooth val="0"/>
          <c:extLst>
            <c:ext xmlns:c16="http://schemas.microsoft.com/office/drawing/2014/chart" uri="{C3380CC4-5D6E-409C-BE32-E72D297353CC}">
              <c16:uniqueId val="{00000001-844A-4C72-9EC1-A14E62E8CEFE}"/>
            </c:ext>
          </c:extLst>
        </c:ser>
        <c:ser>
          <c:idx val="12"/>
          <c:order val="12"/>
          <c:tx>
            <c:v>Korkeus teksit</c:v>
          </c:tx>
          <c:spPr>
            <a:ln>
              <a:noFill/>
            </a:ln>
          </c:spPr>
          <c:marker>
            <c:symbol val="none"/>
          </c:marker>
          <c:dLbls>
            <c:dLbl>
              <c:idx val="0"/>
              <c:tx>
                <c:rich>
                  <a:bodyPr/>
                  <a:lstStyle/>
                  <a:p>
                    <a:fld id="{60BCD27D-DFF2-45EE-8AFD-65A3E79AE9DF}" type="CELLRANGE">
                      <a:rPr lang="fi-FI"/>
                      <a:pPr/>
                      <a:t>[SOLUALUE]</a:t>
                    </a:fld>
                    <a:endParaRPr lang="fi-FI"/>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44A-4C72-9EC1-A14E62E8CEFE}"/>
                </c:ext>
              </c:extLst>
            </c:dLbl>
            <c:dLbl>
              <c:idx val="1"/>
              <c:tx>
                <c:rich>
                  <a:bodyPr/>
                  <a:lstStyle/>
                  <a:p>
                    <a:fld id="{E968E630-3B26-4FF0-B732-E9C4044E9A6F}" type="CELLRANGE">
                      <a:rPr lang="fi-FI"/>
                      <a:pPr/>
                      <a:t>[SOLUALUE]</a:t>
                    </a:fld>
                    <a:endParaRPr lang="fi-FI"/>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44A-4C72-9EC1-A14E62E8CEFE}"/>
                </c:ext>
              </c:extLst>
            </c:dLbl>
            <c:spPr>
              <a:noFill/>
              <a:ln>
                <a:noFill/>
              </a:ln>
              <a:effectLst/>
            </c:sp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Päälaskenta!$AA$25:$AA$26</c:f>
              <c:numCache>
                <c:formatCode>0.00</c:formatCode>
                <c:ptCount val="2"/>
                <c:pt idx="0">
                  <c:v>3.6</c:v>
                </c:pt>
                <c:pt idx="1">
                  <c:v>5.3</c:v>
                </c:pt>
              </c:numCache>
            </c:numRef>
          </c:xVal>
          <c:yVal>
            <c:numRef>
              <c:f>Päälaskenta!$AB$25:$AB$26</c:f>
              <c:numCache>
                <c:formatCode>General</c:formatCode>
                <c:ptCount val="2"/>
                <c:pt idx="0">
                  <c:v>0.35</c:v>
                </c:pt>
                <c:pt idx="1">
                  <c:v>0.85</c:v>
                </c:pt>
              </c:numCache>
            </c:numRef>
          </c:yVal>
          <c:smooth val="0"/>
          <c:extLst>
            <c:ext xmlns:c15="http://schemas.microsoft.com/office/drawing/2012/chart" uri="{02D57815-91ED-43cb-92C2-25804820EDAC}">
              <c15:datalabelsRange>
                <c15:f>Päälaskenta!$AC$25:$AC$26</c15:f>
                <c15:dlblRangeCache>
                  <c:ptCount val="2"/>
                  <c:pt idx="0">
                    <c:v>0.70 m</c:v>
                  </c:pt>
                  <c:pt idx="1">
                    <c:v>1.70 m</c:v>
                  </c:pt>
                </c15:dlblRangeCache>
              </c15:datalabelsRange>
            </c:ext>
            <c:ext xmlns:c16="http://schemas.microsoft.com/office/drawing/2014/chart" uri="{C3380CC4-5D6E-409C-BE32-E72D297353CC}">
              <c16:uniqueId val="{00000002-844A-4C72-9EC1-A14E62E8CEFE}"/>
            </c:ext>
          </c:extLst>
        </c:ser>
        <c:ser>
          <c:idx val="13"/>
          <c:order val="13"/>
          <c:tx>
            <c:v>Mitat perint.uoma</c:v>
          </c:tx>
          <c:spPr>
            <a:ln w="12700">
              <a:solidFill>
                <a:schemeClr val="tx1"/>
              </a:solidFill>
              <a:prstDash val="dash"/>
              <a:headEnd type="triangle"/>
              <a:tailEnd type="triangle"/>
            </a:ln>
          </c:spPr>
          <c:marker>
            <c:symbol val="none"/>
          </c:marker>
          <c:xVal>
            <c:numRef>
              <c:f>Päälaskenta!$AJ$15:$AJ$16</c:f>
              <c:numCache>
                <c:formatCode>General</c:formatCode>
                <c:ptCount val="2"/>
                <c:pt idx="0">
                  <c:v>-1.5</c:v>
                </c:pt>
                <c:pt idx="1">
                  <c:v>1.5</c:v>
                </c:pt>
              </c:numCache>
            </c:numRef>
          </c:xVal>
          <c:yVal>
            <c:numRef>
              <c:f>Päälaskenta!$AK$15:$AK$16</c:f>
              <c:numCache>
                <c:formatCode>General</c:formatCode>
                <c:ptCount val="2"/>
                <c:pt idx="0">
                  <c:v>-0.48571428571428599</c:v>
                </c:pt>
                <c:pt idx="1">
                  <c:v>-0.48571428571428599</c:v>
                </c:pt>
              </c:numCache>
            </c:numRef>
          </c:yVal>
          <c:smooth val="0"/>
          <c:extLst>
            <c:ext xmlns:c16="http://schemas.microsoft.com/office/drawing/2014/chart" uri="{C3380CC4-5D6E-409C-BE32-E72D297353CC}">
              <c16:uniqueId val="{00000005-844A-4C72-9EC1-A14E62E8CEFE}"/>
            </c:ext>
          </c:extLst>
        </c:ser>
        <c:ser>
          <c:idx val="14"/>
          <c:order val="14"/>
          <c:tx>
            <c:v>Mitat perint. Uoma 2</c:v>
          </c:tx>
          <c:spPr>
            <a:ln w="12700">
              <a:solidFill>
                <a:schemeClr val="tx1"/>
              </a:solidFill>
              <a:prstDash val="dash"/>
              <a:headEnd type="triangle"/>
              <a:tailEnd type="triangle"/>
            </a:ln>
          </c:spPr>
          <c:marker>
            <c:symbol val="none"/>
          </c:marker>
          <c:xVal>
            <c:numRef>
              <c:f>Päälaskenta!$AJ$18:$AJ$19</c:f>
              <c:numCache>
                <c:formatCode>General</c:formatCode>
                <c:ptCount val="2"/>
                <c:pt idx="0">
                  <c:v>-3</c:v>
                </c:pt>
                <c:pt idx="1">
                  <c:v>3</c:v>
                </c:pt>
              </c:numCache>
            </c:numRef>
          </c:xVal>
          <c:yVal>
            <c:numRef>
              <c:f>Päälaskenta!$AK$18:$AK$19</c:f>
              <c:numCache>
                <c:formatCode>0.00</c:formatCode>
                <c:ptCount val="2"/>
                <c:pt idx="0">
                  <c:v>1.95</c:v>
                </c:pt>
                <c:pt idx="1">
                  <c:v>1.95</c:v>
                </c:pt>
              </c:numCache>
            </c:numRef>
          </c:yVal>
          <c:smooth val="0"/>
          <c:extLst>
            <c:ext xmlns:c16="http://schemas.microsoft.com/office/drawing/2014/chart" uri="{C3380CC4-5D6E-409C-BE32-E72D297353CC}">
              <c16:uniqueId val="{00000006-844A-4C72-9EC1-A14E62E8CEFE}"/>
            </c:ext>
          </c:extLst>
        </c:ser>
        <c:ser>
          <c:idx val="15"/>
          <c:order val="15"/>
          <c:tx>
            <c:v>Kok.mitta tulvatas</c:v>
          </c:tx>
          <c:spPr>
            <a:ln w="12700">
              <a:solidFill>
                <a:schemeClr val="tx1"/>
              </a:solidFill>
              <a:headEnd type="triangle"/>
              <a:tailEnd type="triangle"/>
            </a:ln>
          </c:spPr>
          <c:marker>
            <c:symbol val="none"/>
          </c:marker>
          <c:xVal>
            <c:numRef>
              <c:f>Päälaskenta!$AF$15:$AF$16</c:f>
              <c:numCache>
                <c:formatCode>0.00</c:formatCode>
                <c:ptCount val="2"/>
                <c:pt idx="0">
                  <c:v>-5.2</c:v>
                </c:pt>
                <c:pt idx="1">
                  <c:v>5.2</c:v>
                </c:pt>
              </c:numCache>
            </c:numRef>
          </c:xVal>
          <c:yVal>
            <c:numRef>
              <c:f>Päälaskenta!$AG$15:$AG$16</c:f>
              <c:numCache>
                <c:formatCode>0.00</c:formatCode>
                <c:ptCount val="2"/>
                <c:pt idx="0">
                  <c:v>2.5499999999999998</c:v>
                </c:pt>
                <c:pt idx="1">
                  <c:v>2.5499999999999998</c:v>
                </c:pt>
              </c:numCache>
            </c:numRef>
          </c:yVal>
          <c:smooth val="0"/>
          <c:extLst>
            <c:ext xmlns:c16="http://schemas.microsoft.com/office/drawing/2014/chart" uri="{C3380CC4-5D6E-409C-BE32-E72D297353CC}">
              <c16:uniqueId val="{00000007-844A-4C72-9EC1-A14E62E8CEFE}"/>
            </c:ext>
          </c:extLst>
        </c:ser>
        <c:ser>
          <c:idx val="16"/>
          <c:order val="16"/>
          <c:tx>
            <c:v>Tekstit 2</c:v>
          </c:tx>
          <c:spPr>
            <a:ln>
              <a:noFill/>
            </a:ln>
          </c:spPr>
          <c:marker>
            <c:symbol val="none"/>
          </c:marker>
          <c:dLbls>
            <c:dLbl>
              <c:idx val="0"/>
              <c:tx>
                <c:rich>
                  <a:bodyPr/>
                  <a:lstStyle/>
                  <a:p>
                    <a:fld id="{43BD2EA3-5F68-4D4A-A7AE-96B3099B50DB}" type="CELLRANGE">
                      <a:rPr lang="fi-FI"/>
                      <a:pPr/>
                      <a:t>[SOLUALUE]</a:t>
                    </a:fld>
                    <a:endParaRPr lang="fi-FI"/>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44A-4C72-9EC1-A14E62E8CEFE}"/>
                </c:ext>
              </c:extLst>
            </c:dLbl>
            <c:dLbl>
              <c:idx val="1"/>
              <c:tx>
                <c:rich>
                  <a:bodyPr/>
                  <a:lstStyle/>
                  <a:p>
                    <a:fld id="{A1FA2F6E-BD3D-4E3E-8442-AAD45CBA4C1F}" type="CELLRANGE">
                      <a:rPr lang="fi-FI"/>
                      <a:pPr/>
                      <a:t>[SOLUALUE]</a:t>
                    </a:fld>
                    <a:endParaRPr lang="fi-FI"/>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44A-4C72-9EC1-A14E62E8CEFE}"/>
                </c:ext>
              </c:extLst>
            </c:dLbl>
            <c:dLbl>
              <c:idx val="2"/>
              <c:tx>
                <c:rich>
                  <a:bodyPr/>
                  <a:lstStyle/>
                  <a:p>
                    <a:fld id="{91187A0F-81E4-45CC-9D8C-2163D68F5E8B}" type="CELLRANGE">
                      <a:rPr lang="fi-FI"/>
                      <a:pPr/>
                      <a:t>[SOLUALUE]</a:t>
                    </a:fld>
                    <a:endParaRPr lang="fi-FI"/>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44A-4C72-9EC1-A14E62E8CEFE}"/>
                </c:ext>
              </c:extLst>
            </c:dLbl>
            <c:spPr>
              <a:noFill/>
              <a:ln>
                <a:noFill/>
              </a:ln>
              <a:effectLst/>
            </c:spPr>
            <c:txPr>
              <a:bodyPr wrap="square" lIns="38100" tIns="19050" rIns="38100" bIns="19050" anchor="ctr">
                <a:spAutoFit/>
              </a:bodyPr>
              <a:lstStyle/>
              <a:p>
                <a:pPr>
                  <a:defRPr sz="1050"/>
                </a:pPr>
                <a:endParaRPr lang="fi-FI"/>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Päälaskenta!$AF$18:$AF$20</c:f>
              <c:numCache>
                <c:formatCode>General</c:formatCode>
                <c:ptCount val="3"/>
                <c:pt idx="0">
                  <c:v>0</c:v>
                </c:pt>
                <c:pt idx="1">
                  <c:v>0</c:v>
                </c:pt>
                <c:pt idx="2">
                  <c:v>0</c:v>
                </c:pt>
              </c:numCache>
            </c:numRef>
          </c:xVal>
          <c:yVal>
            <c:numRef>
              <c:f>Päälaskenta!$AG$18:$AG$20</c:f>
              <c:numCache>
                <c:formatCode>0.00</c:formatCode>
                <c:ptCount val="3"/>
                <c:pt idx="0">
                  <c:v>2.5499999999999998</c:v>
                </c:pt>
                <c:pt idx="1">
                  <c:v>1.95</c:v>
                </c:pt>
                <c:pt idx="2" formatCode="General">
                  <c:v>-0.48571428571428599</c:v>
                </c:pt>
              </c:numCache>
            </c:numRef>
          </c:yVal>
          <c:smooth val="0"/>
          <c:extLst>
            <c:ext xmlns:c15="http://schemas.microsoft.com/office/drawing/2012/chart" uri="{02D57815-91ED-43cb-92C2-25804820EDAC}">
              <c15:datalabelsRange>
                <c15:f>Päälaskenta!$AH$18:$AH$20</c15:f>
                <c15:dlblRangeCache>
                  <c:ptCount val="3"/>
                  <c:pt idx="0">
                    <c:v>10.40 m</c:v>
                  </c:pt>
                  <c:pt idx="1">
                    <c:v>6.00 m</c:v>
                  </c:pt>
                  <c:pt idx="2">
                    <c:v>3.00 m</c:v>
                  </c:pt>
                </c15:dlblRangeCache>
              </c15:datalabelsRange>
            </c:ext>
            <c:ext xmlns:c16="http://schemas.microsoft.com/office/drawing/2014/chart" uri="{C3380CC4-5D6E-409C-BE32-E72D297353CC}">
              <c16:uniqueId val="{00000008-844A-4C72-9EC1-A14E62E8CEFE}"/>
            </c:ext>
          </c:extLst>
        </c:ser>
        <c:ser>
          <c:idx val="17"/>
          <c:order val="17"/>
          <c:tx>
            <c:v>Virtausnopeudet</c:v>
          </c:tx>
          <c:spPr>
            <a:ln>
              <a:noFill/>
            </a:ln>
          </c:spPr>
          <c:marker>
            <c:symbol val="none"/>
          </c:marker>
          <c:dLbls>
            <c:dLbl>
              <c:idx val="0"/>
              <c:tx>
                <c:rich>
                  <a:bodyPr/>
                  <a:lstStyle/>
                  <a:p>
                    <a:fld id="{A9D1594D-0E99-4473-8B54-C35A223DA76F}" type="CELLRANGE">
                      <a:rPr lang="fi-FI"/>
                      <a:pPr/>
                      <a:t>[SOLUALUE]</a:t>
                    </a:fld>
                    <a:endParaRPr lang="fi-FI"/>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44A-4C72-9EC1-A14E62E8CEFE}"/>
                </c:ext>
              </c:extLst>
            </c:dLbl>
            <c:dLbl>
              <c:idx val="1"/>
              <c:tx>
                <c:rich>
                  <a:bodyPr/>
                  <a:lstStyle/>
                  <a:p>
                    <a:fld id="{4E69C950-1963-43BC-B425-20A721847541}" type="CELLRANGE">
                      <a:rPr lang="fi-FI"/>
                      <a:pPr/>
                      <a:t>[SOLUALUE]</a:t>
                    </a:fld>
                    <a:endParaRPr lang="fi-FI"/>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44A-4C72-9EC1-A14E62E8CEFE}"/>
                </c:ext>
              </c:extLst>
            </c:dLbl>
            <c:dLbl>
              <c:idx val="2"/>
              <c:tx>
                <c:rich>
                  <a:bodyPr/>
                  <a:lstStyle/>
                  <a:p>
                    <a:fld id="{C495482B-ABD2-41D0-AE96-8547CC211CD5}" type="CELLRANGE">
                      <a:rPr lang="fi-FI"/>
                      <a:pPr/>
                      <a:t>[SOLUALUE]</a:t>
                    </a:fld>
                    <a:endParaRPr lang="fi-FI"/>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44A-4C72-9EC1-A14E62E8CEFE}"/>
                </c:ext>
              </c:extLst>
            </c:dLbl>
            <c:dLbl>
              <c:idx val="3"/>
              <c:tx>
                <c:rich>
                  <a:bodyPr/>
                  <a:lstStyle/>
                  <a:p>
                    <a:fld id="{8CC5AB63-1ABD-4117-8010-1CF69F8ABD3D}" type="CELLRANGE">
                      <a:rPr lang="fi-FI"/>
                      <a:pPr/>
                      <a:t>[SOLUALUE]</a:t>
                    </a:fld>
                    <a:endParaRPr lang="fi-FI"/>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44A-4C72-9EC1-A14E62E8CEFE}"/>
                </c:ext>
              </c:extLst>
            </c:dLbl>
            <c:spPr>
              <a:noFill/>
              <a:ln>
                <a:noFill/>
              </a:ln>
              <a:effectLst/>
            </c:spPr>
            <c:txPr>
              <a:bodyPr wrap="square" lIns="38100" tIns="19050" rIns="38100" bIns="19050" anchor="ctr">
                <a:spAutoFit/>
              </a:bodyPr>
              <a:lstStyle/>
              <a:p>
                <a:pPr>
                  <a:defRPr sz="1100"/>
                </a:pPr>
                <a:endParaRPr lang="fi-FI"/>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Päälaskenta!$AF$22:$AF$25</c:f>
              <c:numCache>
                <c:formatCode>General</c:formatCode>
                <c:ptCount val="4"/>
                <c:pt idx="0">
                  <c:v>-3.2</c:v>
                </c:pt>
                <c:pt idx="1">
                  <c:v>0</c:v>
                </c:pt>
                <c:pt idx="2">
                  <c:v>3.2</c:v>
                </c:pt>
                <c:pt idx="3">
                  <c:v>0</c:v>
                </c:pt>
              </c:numCache>
            </c:numRef>
          </c:xVal>
          <c:yVal>
            <c:numRef>
              <c:f>Päälaskenta!$AG$22:$AG$25</c:f>
              <c:numCache>
                <c:formatCode>0.00</c:formatCode>
                <c:ptCount val="4"/>
                <c:pt idx="0">
                  <c:v>1.7</c:v>
                </c:pt>
                <c:pt idx="1">
                  <c:v>1.7</c:v>
                </c:pt>
                <c:pt idx="2">
                  <c:v>1.7</c:v>
                </c:pt>
                <c:pt idx="3">
                  <c:v>0.7</c:v>
                </c:pt>
              </c:numCache>
            </c:numRef>
          </c:yVal>
          <c:smooth val="0"/>
          <c:extLst>
            <c:ext xmlns:c15="http://schemas.microsoft.com/office/drawing/2012/chart" uri="{02D57815-91ED-43cb-92C2-25804820EDAC}">
              <c15:datalabelsRange>
                <c15:f>Päälaskenta!$AH$22:$AH$25</c15:f>
                <c15:dlblRangeCache>
                  <c:ptCount val="4"/>
                  <c:pt idx="0">
                    <c:v>0.22 m/s</c:v>
                  </c:pt>
                  <c:pt idx="1">
                    <c:v>2-taso 0.54 m/s</c:v>
                  </c:pt>
                  <c:pt idx="2">
                    <c:v>0.22 m/s</c:v>
                  </c:pt>
                  <c:pt idx="3">
                    <c:v>Perint. 0.44 m/s</c:v>
                  </c:pt>
                </c15:dlblRangeCache>
              </c15:datalabelsRange>
            </c:ext>
            <c:ext xmlns:c16="http://schemas.microsoft.com/office/drawing/2014/chart" uri="{C3380CC4-5D6E-409C-BE32-E72D297353CC}">
              <c16:uniqueId val="{0000000C-844A-4C72-9EC1-A14E62E8CEFE}"/>
            </c:ext>
          </c:extLst>
        </c:ser>
        <c:dLbls>
          <c:showLegendKey val="0"/>
          <c:showVal val="0"/>
          <c:showCatName val="0"/>
          <c:showSerName val="0"/>
          <c:showPercent val="0"/>
          <c:showBubbleSize val="0"/>
        </c:dLbls>
        <c:axId val="834359920"/>
        <c:axId val="163277552"/>
      </c:scatterChart>
      <c:valAx>
        <c:axId val="834359920"/>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163277552"/>
        <c:crosses val="autoZero"/>
        <c:crossBetween val="midCat"/>
      </c:valAx>
      <c:valAx>
        <c:axId val="163277552"/>
        <c:scaling>
          <c:orientation val="minMax"/>
        </c:scaling>
        <c:delete val="0"/>
        <c:axPos val="r"/>
        <c:majorGridlines>
          <c:spPr>
            <a:ln w="9525" cap="flat" cmpd="sng" algn="ctr">
              <a:noFill/>
              <a:prstDash val="sysDash"/>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834359920"/>
        <c:crosses val="max"/>
        <c:crossBetween val="midCat"/>
      </c:valAx>
      <c:spPr>
        <a:noFill/>
        <a:ln>
          <a:noFill/>
        </a:ln>
        <a:effectLst/>
      </c:spPr>
    </c:plotArea>
    <c:legend>
      <c:legendPos val="b"/>
      <c:legendEntry>
        <c:idx val="0"/>
        <c:delete val="1"/>
      </c:legendEntry>
      <c:legendEntry>
        <c:idx val="1"/>
        <c:delete val="1"/>
      </c:legendEntry>
      <c:legendEntry>
        <c:idx val="4"/>
        <c:delete val="1"/>
      </c:legendEntry>
      <c:legendEntry>
        <c:idx val="5"/>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7.5875414394031823E-2"/>
          <c:y val="0.88190160153151043"/>
          <c:w val="0.80824571944872681"/>
          <c:h val="0.1043669177995103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solidFill>
        <a:schemeClr val="tx1"/>
      </a:solidFill>
      <a:round/>
    </a:ln>
    <a:effectLst/>
  </c:spPr>
  <c:txPr>
    <a:bodyPr/>
    <a:lstStyle/>
    <a:p>
      <a:pPr>
        <a:defRPr/>
      </a:pPr>
      <a:endParaRPr lang="fi-FI"/>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fmlaLink="$C$7" lockText="1" noThreeD="1"/>
</file>

<file path=xl/ctrlProps/ctrlProp2.xml><?xml version="1.0" encoding="utf-8"?>
<formControlPr xmlns="http://schemas.microsoft.com/office/spreadsheetml/2009/9/main" objectType="CheckBox" fmlaLink="$C$26" lockText="1" noThreeD="1"/>
</file>

<file path=xl/ctrlProps/ctrlProp3.xml><?xml version="1.0" encoding="utf-8"?>
<formControlPr xmlns="http://schemas.microsoft.com/office/spreadsheetml/2009/9/main" objectType="CheckBox" fmlaLink="$C$2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219075</xdr:colOff>
      <xdr:row>5</xdr:row>
      <xdr:rowOff>38097</xdr:rowOff>
    </xdr:from>
    <xdr:to>
      <xdr:col>14</xdr:col>
      <xdr:colOff>285750</xdr:colOff>
      <xdr:row>226</xdr:row>
      <xdr:rowOff>0</xdr:rowOff>
    </xdr:to>
    <xdr:grpSp>
      <xdr:nvGrpSpPr>
        <xdr:cNvPr id="4" name="Ryhmä 3">
          <a:extLst>
            <a:ext uri="{FF2B5EF4-FFF2-40B4-BE49-F238E27FC236}">
              <a16:creationId xmlns:a16="http://schemas.microsoft.com/office/drawing/2014/main" id="{00000000-0008-0000-0000-000004000000}"/>
            </a:ext>
          </a:extLst>
        </xdr:cNvPr>
        <xdr:cNvGrpSpPr/>
      </xdr:nvGrpSpPr>
      <xdr:grpSpPr>
        <a:xfrm>
          <a:off x="219075" y="847722"/>
          <a:ext cx="8601075" cy="35747328"/>
          <a:chOff x="219075" y="847722"/>
          <a:chExt cx="8601075" cy="35747727"/>
        </a:xfrm>
      </xdr:grpSpPr>
      <mc:AlternateContent xmlns:mc="http://schemas.openxmlformats.org/markup-compatibility/2006">
        <mc:Choice xmlns:a14="http://schemas.microsoft.com/office/drawing/2010/main" Requires="a14">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219075" y="847722"/>
                <a:ext cx="8601075" cy="35747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aseline="0">
                    <a:solidFill>
                      <a:schemeClr val="dk1"/>
                    </a:solidFill>
                    <a:effectLst/>
                    <a:latin typeface="+mn-lt"/>
                    <a:ea typeface="+mn-ea"/>
                    <a:cs typeface="+mn-cs"/>
                  </a:rPr>
                  <a:t>Kaksitasouomien mitoituslaskuri, versio 1.2. Julkaistu 29.10.2021.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400" b="1">
                    <a:solidFill>
                      <a:schemeClr val="dk1"/>
                    </a:solidFill>
                    <a:effectLst/>
                    <a:latin typeface="+mn-lt"/>
                    <a:ea typeface="+mn-ea"/>
                    <a:cs typeface="+mn-cs"/>
                  </a:rPr>
                  <a:t>Yleistä</a:t>
                </a:r>
                <a:r>
                  <a:rPr lang="fi-FI" sz="1100" b="1" baseline="0">
                    <a:solidFill>
                      <a:schemeClr val="dk1"/>
                    </a:solidFill>
                    <a:effectLst/>
                    <a:latin typeface="+mn-lt"/>
                    <a:ea typeface="+mn-ea"/>
                    <a:cs typeface="+mn-cs"/>
                  </a:rPr>
                  <a:t> </a:t>
                </a:r>
              </a:p>
              <a:p>
                <a:endParaRPr lang="fi-FI" sz="1100" b="1">
                  <a:solidFill>
                    <a:schemeClr val="dk1"/>
                  </a:solidFill>
                  <a:effectLst/>
                  <a:latin typeface="+mn-lt"/>
                  <a:ea typeface="+mn-ea"/>
                  <a:cs typeface="+mn-cs"/>
                </a:endParaRPr>
              </a:p>
              <a:p>
                <a:r>
                  <a:rPr lang="fi-FI" sz="1100">
                    <a:solidFill>
                      <a:schemeClr val="dk1"/>
                    </a:solidFill>
                    <a:effectLst/>
                    <a:latin typeface="+mn-lt"/>
                    <a:ea typeface="+mn-ea"/>
                    <a:cs typeface="+mn-cs"/>
                  </a:rPr>
                  <a:t>Laskurin ovat kehittäneet Asmo Hyvärinen (Otso metsäpalvelut), Mikko Huokuna (SYKE) ja Kaisa Västilä (SYKE/Aalto-yliopisto).</a:t>
                </a:r>
                <a:r>
                  <a:rPr lang="fi-FI" sz="1100" baseline="0">
                    <a:solidFill>
                      <a:schemeClr val="dk1"/>
                    </a:solidFill>
                    <a:effectLst/>
                    <a:latin typeface="+mn-lt"/>
                    <a:ea typeface="+mn-ea"/>
                    <a:cs typeface="+mn-cs"/>
                  </a:rPr>
                  <a:t>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Esittäessäsi ja</a:t>
                </a:r>
                <a:r>
                  <a:rPr lang="fi-FI" sz="1100" baseline="0">
                    <a:solidFill>
                      <a:schemeClr val="dk1"/>
                    </a:solidFill>
                    <a:effectLst/>
                    <a:latin typeface="+mn-lt"/>
                    <a:ea typeface="+mn-ea"/>
                    <a:cs typeface="+mn-cs"/>
                  </a:rPr>
                  <a:t> k</a:t>
                </a:r>
                <a:r>
                  <a:rPr lang="fi-FI" sz="1100">
                    <a:solidFill>
                      <a:schemeClr val="dk1"/>
                    </a:solidFill>
                    <a:effectLst/>
                    <a:latin typeface="+mn-lt"/>
                    <a:ea typeface="+mn-ea"/>
                    <a:cs typeface="+mn-cs"/>
                  </a:rPr>
                  <a:t>äyttäessäsi laskurin tuloksia (mm. uomasuunnitelmat, raportit, julkaisut, esitelmät tms.), pyydämme viittaamaan siihen seuraavasti:</a:t>
                </a:r>
                <a:r>
                  <a:rPr lang="fi-FI" sz="1100" baseline="0">
                    <a:solidFill>
                      <a:schemeClr val="dk1"/>
                    </a:solidFill>
                    <a:effectLst/>
                    <a:latin typeface="+mn-lt"/>
                    <a:ea typeface="+mn-ea"/>
                    <a:cs typeface="+mn-cs"/>
                  </a:rPr>
                  <a:t> Hyvärinen, A., Huokuna, M., Västilä, K. 2021 Kaksitasouomien mitoituslaskuri, versio 1.2.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Oikein mitoitettu tulvatasanteellinen kaksitasouoma lisää uoman vesipoikkileikkausta ja kasvillisuutta ja siten hidastaa virtausnopeutta uomassa. Vesiensuojelun kannalta tulvatasanne estää uomaeroosiota ja toimi sedimentin kerääjänä.</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Laskuri laskee uoman normaalisyvyyttä vastaavan vedensyvyyden uomassa halutulla</a:t>
                </a:r>
                <a:r>
                  <a:rPr lang="fi-FI" sz="1100" baseline="0">
                    <a:solidFill>
                      <a:schemeClr val="dk1"/>
                    </a:solidFill>
                    <a:effectLst/>
                    <a:latin typeface="+mn-lt"/>
                    <a:ea typeface="+mn-ea"/>
                    <a:cs typeface="+mn-cs"/>
                  </a:rPr>
                  <a:t> mitoitusvirtaamalla</a:t>
                </a:r>
                <a:r>
                  <a:rPr lang="fi-FI" sz="1100">
                    <a:solidFill>
                      <a:schemeClr val="dk1"/>
                    </a:solidFill>
                    <a:effectLst/>
                    <a:latin typeface="+mn-lt"/>
                    <a:ea typeface="+mn-ea"/>
                    <a:cs typeface="+mn-cs"/>
                  </a:rPr>
                  <a:t>. Laskurilla voidaan</a:t>
                </a:r>
                <a:r>
                  <a:rPr lang="fi-FI" sz="1100" baseline="0">
                    <a:solidFill>
                      <a:schemeClr val="dk1"/>
                    </a:solidFill>
                    <a:effectLst/>
                    <a:latin typeface="+mn-lt"/>
                    <a:ea typeface="+mn-ea"/>
                    <a:cs typeface="+mn-cs"/>
                  </a:rPr>
                  <a:t> esim.</a:t>
                </a:r>
                <a:r>
                  <a:rPr lang="fi-FI" sz="1100">
                    <a:solidFill>
                      <a:schemeClr val="dk1"/>
                    </a:solidFill>
                    <a:effectLst/>
                    <a:latin typeface="+mn-lt"/>
                    <a:ea typeface="+mn-ea"/>
                    <a:cs typeface="+mn-cs"/>
                  </a:rPr>
                  <a:t> laskea ylivirtaaman aikainen veden nopeus perinteisesti</a:t>
                </a:r>
                <a:r>
                  <a:rPr lang="fi-FI" sz="1100" baseline="0">
                    <a:solidFill>
                      <a:schemeClr val="dk1"/>
                    </a:solidFill>
                    <a:effectLst/>
                    <a:latin typeface="+mn-lt"/>
                    <a:ea typeface="+mn-ea"/>
                    <a:cs typeface="+mn-cs"/>
                  </a:rPr>
                  <a:t> peratussa </a:t>
                </a:r>
                <a:r>
                  <a:rPr lang="fi-FI" sz="1100">
                    <a:solidFill>
                      <a:schemeClr val="dk1"/>
                    </a:solidFill>
                    <a:effectLst/>
                    <a:latin typeface="+mn-lt"/>
                    <a:ea typeface="+mn-ea"/>
                    <a:cs typeface="+mn-cs"/>
                  </a:rPr>
                  <a:t>vs. tulvatasanteellisessa ojassa, jolloin nähdään, onko ylivirtaaman aikainen tulovirtaama riittävän suuri nostamaan vedenpinnan tulvatasanteelle, tai onko uoman mitoitus riittävä jotta vesi ei nouse uoman reunojen yli, ja toisaalta laskeeko tulvatasanteellisen uoman veden nopeus alle uoman maalajin rajanopeuden, eli voidaanko uomaeroosiota hillitä kaksitasouomaratkaisulla. Lisäksi voidaan tutkia kasvillisuuden vaikutusta vedenkorkeuksiin</a:t>
                </a:r>
                <a:r>
                  <a:rPr lang="fi-FI" sz="1100" baseline="0">
                    <a:solidFill>
                      <a:schemeClr val="dk1"/>
                    </a:solidFill>
                    <a:effectLst/>
                    <a:latin typeface="+mn-lt"/>
                    <a:ea typeface="+mn-ea"/>
                    <a:cs typeface="+mn-cs"/>
                  </a:rPr>
                  <a:t> esimerkiksi arvioitaessa kasvillisuuden niiton hyötyjä.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Laskennassa käytetään Manningin kaavasta johdettua läpäisevyyttä (conveyance) virtausvastuksen kuvaamiseen</a:t>
                </a:r>
                <a:endParaRPr lang="fi-FI">
                  <a:effectLst/>
                </a:endParaRPr>
              </a:p>
              <a:p>
                <a:r>
                  <a:rPr lang="fi-FI" sz="1100">
                    <a:solidFill>
                      <a:schemeClr val="dk1"/>
                    </a:solidFill>
                    <a:effectLst/>
                    <a:latin typeface="+mn-lt"/>
                    <a:ea typeface="+mn-ea"/>
                    <a:cs typeface="+mn-cs"/>
                  </a:rPr>
                  <a:t> </a:t>
                </a:r>
                <a:endParaRPr lang="fi-FI">
                  <a:effectLst/>
                </a:endParaRPr>
              </a:p>
              <a:p>
                <a:pPr/>
                <a14:m>
                  <m:oMathPara xmlns:m="http://schemas.openxmlformats.org/officeDocument/2006/math">
                    <m:oMathParaPr>
                      <m:jc m:val="centerGroup"/>
                    </m:oMathParaPr>
                    <m:oMath xmlns:m="http://schemas.openxmlformats.org/officeDocument/2006/math">
                      <m:sSub>
                        <m:sSubPr>
                          <m:ctrlPr>
                            <a:rPr lang="en-US" sz="1100" i="1">
                              <a:solidFill>
                                <a:schemeClr val="dk1"/>
                              </a:solidFill>
                              <a:effectLst/>
                              <a:latin typeface="Cambria Math" panose="02040503050406030204" pitchFamily="18" charset="0"/>
                              <a:ea typeface="+mn-ea"/>
                              <a:cs typeface="+mn-cs"/>
                            </a:rPr>
                          </m:ctrlPr>
                        </m:sSubPr>
                        <m:e>
                          <m:r>
                            <a:rPr lang="fi-FI" sz="1100" b="0" i="1">
                              <a:solidFill>
                                <a:schemeClr val="dk1"/>
                              </a:solidFill>
                              <a:effectLst/>
                              <a:latin typeface="Cambria Math" panose="02040503050406030204" pitchFamily="18" charset="0"/>
                              <a:ea typeface="+mn-ea"/>
                              <a:cs typeface="+mn-cs"/>
                            </a:rPr>
                            <m:t>𝐾</m:t>
                          </m:r>
                        </m:e>
                        <m:sub>
                          <m:r>
                            <a:rPr lang="fi-FI" sz="1100" b="0" i="1">
                              <a:solidFill>
                                <a:schemeClr val="dk1"/>
                              </a:solidFill>
                              <a:effectLst/>
                              <a:latin typeface="Cambria Math" panose="02040503050406030204" pitchFamily="18" charset="0"/>
                              <a:ea typeface="+mn-ea"/>
                              <a:cs typeface="+mn-cs"/>
                            </a:rPr>
                            <m:t>𝑡𝑜𝑡</m:t>
                          </m:r>
                        </m:sub>
                      </m:sSub>
                      <m:r>
                        <a:rPr lang="en-US" sz="1100" i="1">
                          <a:solidFill>
                            <a:schemeClr val="dk1"/>
                          </a:solidFill>
                          <a:effectLst/>
                          <a:latin typeface="Cambria Math" panose="02040503050406030204" pitchFamily="18" charset="0"/>
                          <a:ea typeface="+mn-ea"/>
                          <a:cs typeface="+mn-cs"/>
                        </a:rPr>
                        <m:t>= </m:t>
                      </m:r>
                      <m:f>
                        <m:fPr>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1</m:t>
                          </m:r>
                        </m:num>
                        <m:den>
                          <m:r>
                            <a:rPr lang="en-US" sz="1100" i="1">
                              <a:solidFill>
                                <a:schemeClr val="dk1"/>
                              </a:solidFill>
                              <a:effectLst/>
                              <a:latin typeface="Cambria Math" panose="02040503050406030204" pitchFamily="18" charset="0"/>
                              <a:ea typeface="+mn-ea"/>
                              <a:cs typeface="+mn-cs"/>
                            </a:rPr>
                            <m:t>𝑛</m:t>
                          </m:r>
                        </m:den>
                      </m:f>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𝐴</m:t>
                      </m:r>
                      <m:r>
                        <a:rPr lang="en-US" sz="1100" i="1">
                          <a:solidFill>
                            <a:schemeClr val="dk1"/>
                          </a:solidFill>
                          <a:effectLst/>
                          <a:latin typeface="Cambria Math" panose="02040503050406030204" pitchFamily="18" charset="0"/>
                          <a:ea typeface="+mn-ea"/>
                          <a:cs typeface="+mn-cs"/>
                        </a:rPr>
                        <m:t> </m:t>
                      </m:r>
                      <m:sSup>
                        <m:sSupPr>
                          <m:ctrlPr>
                            <a:rPr lang="fi-FI" sz="1100" i="1">
                              <a:solidFill>
                                <a:schemeClr val="dk1"/>
                              </a:solidFill>
                              <a:effectLst/>
                              <a:latin typeface="Cambria Math" panose="02040503050406030204" pitchFamily="18" charset="0"/>
                              <a:ea typeface="+mn-ea"/>
                              <a:cs typeface="+mn-cs"/>
                            </a:rPr>
                          </m:ctrlPr>
                        </m:sSupPr>
                        <m:e>
                          <m:r>
                            <a:rPr lang="en-US" sz="1100" i="1">
                              <a:solidFill>
                                <a:schemeClr val="dk1"/>
                              </a:solidFill>
                              <a:effectLst/>
                              <a:latin typeface="Cambria Math" panose="02040503050406030204" pitchFamily="18" charset="0"/>
                              <a:ea typeface="+mn-ea"/>
                              <a:cs typeface="+mn-cs"/>
                            </a:rPr>
                            <m:t>𝑅</m:t>
                          </m:r>
                        </m:e>
                        <m:sup>
                          <m:f>
                            <m:fPr>
                              <m:type m:val="lin"/>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2</m:t>
                              </m:r>
                            </m:num>
                            <m:den>
                              <m:r>
                                <a:rPr lang="en-US" sz="1100" i="1">
                                  <a:solidFill>
                                    <a:schemeClr val="dk1"/>
                                  </a:solidFill>
                                  <a:effectLst/>
                                  <a:latin typeface="Cambria Math" panose="02040503050406030204" pitchFamily="18" charset="0"/>
                                  <a:ea typeface="+mn-ea"/>
                                  <a:cs typeface="+mn-cs"/>
                                </a:rPr>
                                <m:t>3</m:t>
                              </m:r>
                            </m:den>
                          </m:f>
                        </m:sup>
                      </m:sSup>
                      <m:r>
                        <a:rPr lang="en-US" sz="1100" i="1">
                          <a:solidFill>
                            <a:schemeClr val="dk1"/>
                          </a:solidFill>
                          <a:effectLst/>
                          <a:latin typeface="Cambria Math" panose="02040503050406030204" pitchFamily="18" charset="0"/>
                          <a:ea typeface="+mn-ea"/>
                          <a:cs typeface="+mn-cs"/>
                        </a:rPr>
                        <m:t> </m:t>
                      </m:r>
                    </m:oMath>
                  </m:oMathPara>
                </a14:m>
                <a:endParaRPr lang="fi-FI">
                  <a:effectLst/>
                </a:endParaRP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𝑄</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𝐾</m:t>
                      </m:r>
                      <m:r>
                        <a:rPr lang="en-US" sz="1100" i="1">
                          <a:solidFill>
                            <a:schemeClr val="dk1"/>
                          </a:solidFill>
                          <a:effectLst/>
                          <a:latin typeface="Cambria Math" panose="02040503050406030204" pitchFamily="18" charset="0"/>
                          <a:ea typeface="+mn-ea"/>
                          <a:cs typeface="+mn-cs"/>
                        </a:rPr>
                        <m:t> </m:t>
                      </m:r>
                      <m:sSubSup>
                        <m:sSubSupPr>
                          <m:ctrlPr>
                            <a:rPr lang="fi-FI" sz="1100" i="1">
                              <a:solidFill>
                                <a:schemeClr val="dk1"/>
                              </a:solidFill>
                              <a:effectLst/>
                              <a:latin typeface="Cambria Math" panose="02040503050406030204" pitchFamily="18" charset="0"/>
                              <a:ea typeface="+mn-ea"/>
                              <a:cs typeface="+mn-cs"/>
                            </a:rPr>
                          </m:ctrlPr>
                        </m:sSubSupPr>
                        <m:e>
                          <m:r>
                            <a:rPr lang="en-US" sz="1100" i="1">
                              <a:solidFill>
                                <a:schemeClr val="dk1"/>
                              </a:solidFill>
                              <a:effectLst/>
                              <a:latin typeface="Cambria Math" panose="02040503050406030204" pitchFamily="18" charset="0"/>
                              <a:ea typeface="+mn-ea"/>
                              <a:cs typeface="+mn-cs"/>
                            </a:rPr>
                            <m:t>𝑆</m:t>
                          </m:r>
                        </m:e>
                        <m:sub>
                          <m:r>
                            <a:rPr lang="en-US" sz="1100" i="1">
                              <a:solidFill>
                                <a:schemeClr val="dk1"/>
                              </a:solidFill>
                              <a:effectLst/>
                              <a:latin typeface="Cambria Math" panose="02040503050406030204" pitchFamily="18" charset="0"/>
                              <a:ea typeface="+mn-ea"/>
                              <a:cs typeface="+mn-cs"/>
                            </a:rPr>
                            <m:t>𝑓</m:t>
                          </m:r>
                        </m:sub>
                        <m:sup>
                          <m:r>
                            <a:rPr lang="en-US" sz="1100" i="1">
                              <a:solidFill>
                                <a:schemeClr val="dk1"/>
                              </a:solidFill>
                              <a:effectLst/>
                              <a:latin typeface="Cambria Math" panose="02040503050406030204" pitchFamily="18" charset="0"/>
                              <a:ea typeface="+mn-ea"/>
                              <a:cs typeface="+mn-cs"/>
                            </a:rPr>
                            <m:t>1/2</m:t>
                          </m:r>
                        </m:sup>
                      </m:sSubSup>
                    </m:oMath>
                  </m:oMathPara>
                </a14:m>
                <a:endParaRPr lang="fi-FI">
                  <a:effectLst/>
                </a:endParaRPr>
              </a:p>
              <a:p>
                <a:r>
                  <a:rPr lang="en-US"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K</a:t>
                </a:r>
                <a:r>
                  <a:rPr lang="fi-FI" sz="1100" baseline="-25000">
                    <a:solidFill>
                      <a:schemeClr val="dk1"/>
                    </a:solidFill>
                    <a:effectLst/>
                    <a:latin typeface="+mn-lt"/>
                    <a:ea typeface="+mn-ea"/>
                    <a:cs typeface="+mn-cs"/>
                  </a:rPr>
                  <a:t>tot</a:t>
                </a:r>
                <a:r>
                  <a:rPr lang="fi-FI" sz="1100">
                    <a:solidFill>
                      <a:schemeClr val="dk1"/>
                    </a:solidFill>
                    <a:effectLst/>
                    <a:latin typeface="+mn-lt"/>
                    <a:ea typeface="+mn-ea"/>
                    <a:cs typeface="+mn-cs"/>
                  </a:rPr>
                  <a:t> = läpäisevyys, Q = virtaama, n = karkeuskerroin</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Manningin n), A = poikkileikkauksen virtausala, R = hydraulinen säde ja S</a:t>
                </a:r>
                <a:r>
                  <a:rPr lang="fi-FI" sz="1100" baseline="-25000">
                    <a:solidFill>
                      <a:schemeClr val="dk1"/>
                    </a:solidFill>
                    <a:effectLst/>
                    <a:latin typeface="+mn-lt"/>
                    <a:ea typeface="+mn-ea"/>
                    <a:cs typeface="+mn-cs"/>
                  </a:rPr>
                  <a:t>f</a:t>
                </a:r>
                <a:r>
                  <a:rPr lang="fi-FI" sz="1100">
                    <a:solidFill>
                      <a:schemeClr val="dk1"/>
                    </a:solidFill>
                    <a:effectLst/>
                    <a:latin typeface="+mn-lt"/>
                    <a:ea typeface="+mn-ea"/>
                    <a:cs typeface="+mn-cs"/>
                  </a:rPr>
                  <a:t> = on virtausvastuksen aiheuttamaa uoman kaltevuus.</a:t>
                </a:r>
              </a:p>
              <a:p>
                <a:endParaRPr lang="fi-FI" sz="1100">
                  <a:solidFill>
                    <a:schemeClr val="dk1"/>
                  </a:solidFill>
                  <a:effectLst/>
                  <a:latin typeface="+mn-lt"/>
                  <a:ea typeface="+mn-ea"/>
                  <a:cs typeface="+mn-cs"/>
                </a:endParaRPr>
              </a:p>
              <a:p>
                <a:pPr eaLnBrk="1" fontAlgn="auto" latinLnBrk="0" hangingPunct="1"/>
                <a:r>
                  <a:rPr lang="fi-FI" sz="1100" b="1" i="0">
                    <a:solidFill>
                      <a:schemeClr val="dk1"/>
                    </a:solidFill>
                    <a:effectLst/>
                    <a:latin typeface="+mn-lt"/>
                    <a:ea typeface="+mn-ea"/>
                    <a:cs typeface="+mn-cs"/>
                  </a:rPr>
                  <a:t>Käyttäjä syöttää lähtötiedot välilehdelle "Päälaskenta" (ks osio "Lähtötiedot" alla).</a:t>
                </a:r>
                <a:r>
                  <a:rPr lang="fi-FI" sz="1100" b="1" i="0" baseline="0">
                    <a:solidFill>
                      <a:schemeClr val="dk1"/>
                    </a:solidFill>
                    <a:effectLst/>
                    <a:latin typeface="+mn-lt"/>
                    <a:ea typeface="+mn-ea"/>
                    <a:cs typeface="+mn-cs"/>
                  </a:rPr>
                  <a:t> Välilehdelle "Referenssiarvoja" on koottu virtausvastuksen laskentaa varten referenssiarvoja eri parametreille. Lähtötietojen perusteella laskuri suorittaa laskelmat automaattisesti välilehdillä "Kaksitasouoma_matriisi" ja "Perinteinen_perkaus_matriisi" (tarkempi kuvaus osiossa "</a:t>
                </a:r>
                <a:r>
                  <a:rPr lang="fi-FI" sz="1100" b="1" i="0">
                    <a:solidFill>
                      <a:schemeClr val="dk1"/>
                    </a:solidFill>
                    <a:effectLst/>
                    <a:latin typeface="+mn-lt"/>
                    <a:ea typeface="+mn-ea"/>
                    <a:cs typeface="+mn-cs"/>
                  </a:rPr>
                  <a:t>Läpäisevyyteen perustuva laskenta: menetelmän kuvaus"</a:t>
                </a:r>
                <a:r>
                  <a:rPr lang="fi-FI" sz="1100" b="1" i="0" baseline="0">
                    <a:solidFill>
                      <a:schemeClr val="dk1"/>
                    </a:solidFill>
                    <a:effectLst/>
                    <a:latin typeface="+mn-lt"/>
                    <a:ea typeface="+mn-ea"/>
                    <a:cs typeface="+mn-cs"/>
                  </a:rPr>
                  <a:t> alla). Laskurin tulokset (mm. virtausnopeus, vesipoikkileikkaus, veden syvyys, uoman märkäpiiri, hyraulinen säde, uoman laskettu kaltevuus, kasvillisuuden peittävyys) tulostuvat "Päälaskenta"-välilehden taulukkoon soluihin A33-L40. Riville 36 tulostuvat perinteisen perkauksen tulokset. Riveille 37-40 tulostuvat kaksitasouoman tulokset eri laskentatavoilla (ks osio "</a:t>
                </a:r>
                <a:r>
                  <a:rPr lang="fi-FI" sz="1100" b="1" i="0">
                    <a:solidFill>
                      <a:schemeClr val="dk1"/>
                    </a:solidFill>
                    <a:effectLst/>
                    <a:latin typeface="+mn-lt"/>
                    <a:ea typeface="+mn-ea"/>
                    <a:cs typeface="+mn-cs"/>
                  </a:rPr>
                  <a:t>Kaksitasouoman</a:t>
                </a:r>
                <a:r>
                  <a:rPr lang="fi-FI" sz="1100" b="1" i="0" baseline="0">
                    <a:solidFill>
                      <a:schemeClr val="dk1"/>
                    </a:solidFill>
                    <a:effectLst/>
                    <a:latin typeface="+mn-lt"/>
                    <a:ea typeface="+mn-ea"/>
                    <a:cs typeface="+mn-cs"/>
                  </a:rPr>
                  <a:t> v</a:t>
                </a:r>
                <a:r>
                  <a:rPr lang="fi-FI" sz="1100" b="1" i="0">
                    <a:solidFill>
                      <a:schemeClr val="dk1"/>
                    </a:solidFill>
                    <a:effectLst/>
                    <a:latin typeface="+mn-lt"/>
                    <a:ea typeface="+mn-ea"/>
                    <a:cs typeface="+mn-cs"/>
                  </a:rPr>
                  <a:t>irtausvastuksen laskentavaihtoehdot"). </a:t>
                </a:r>
                <a:r>
                  <a:rPr lang="fi-FI" sz="1100" b="1" i="0" baseline="0">
                    <a:solidFill>
                      <a:schemeClr val="dk1"/>
                    </a:solidFill>
                    <a:effectLst/>
                    <a:latin typeface="+mn-lt"/>
                    <a:ea typeface="+mn-ea"/>
                    <a:cs typeface="+mn-cs"/>
                  </a:rPr>
                  <a:t>Laskettu vedenkorkeus ja virtausnopeus tulostuvat lisäksi "Päälaskenta"-välilehden päivittyvään kuvaajaan. Eroosioriskin karkeaa määrittelyä varten e</a:t>
                </a:r>
                <a:r>
                  <a:rPr lang="fi-FI" sz="1100" b="1" i="0">
                    <a:solidFill>
                      <a:schemeClr val="dk1"/>
                    </a:solidFill>
                    <a:effectLst/>
                    <a:latin typeface="+mn-lt"/>
                    <a:ea typeface="+mn-ea"/>
                    <a:cs typeface="+mn-cs"/>
                  </a:rPr>
                  <a:t>ri maalajien rajanopeudet, joita suuremmilla nopeuksilla eroosiota voi olettaa</a:t>
                </a:r>
                <a:r>
                  <a:rPr lang="fi-FI" sz="1100" b="1" i="0" baseline="0">
                    <a:solidFill>
                      <a:schemeClr val="dk1"/>
                    </a:solidFill>
                    <a:effectLst/>
                    <a:latin typeface="+mn-lt"/>
                    <a:ea typeface="+mn-ea"/>
                    <a:cs typeface="+mn-cs"/>
                  </a:rPr>
                  <a:t> tapahtuvan, on koottu "Päälaskenta"-välilehden soluihin C40-C46. </a:t>
                </a:r>
                <a:endParaRPr lang="fi-FI" sz="1100" b="1" i="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400" b="1">
                    <a:solidFill>
                      <a:schemeClr val="dk1"/>
                    </a:solidFill>
                    <a:effectLst/>
                    <a:latin typeface="+mn-lt"/>
                    <a:ea typeface="+mn-ea"/>
                    <a:cs typeface="+mn-cs"/>
                  </a:rPr>
                  <a:t>Lähtötiedot</a:t>
                </a:r>
                <a:endParaRPr lang="fi-FI" sz="1400" b="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Lähtötiedot</a:t>
                </a:r>
                <a:r>
                  <a:rPr lang="fi-FI" sz="1100" baseline="0">
                    <a:solidFill>
                      <a:schemeClr val="dk1"/>
                    </a:solidFill>
                    <a:effectLst/>
                    <a:latin typeface="+mn-lt"/>
                    <a:ea typeface="+mn-ea"/>
                    <a:cs typeface="+mn-cs"/>
                  </a:rPr>
                  <a:t> syötetään vaaleansinisiin soluihin välilehdellä "Päälaskenta"; </a:t>
                </a:r>
                <a:r>
                  <a:rPr lang="fi-FI" sz="1100" b="0" baseline="0">
                    <a:solidFill>
                      <a:schemeClr val="dk1"/>
                    </a:solidFill>
                    <a:effectLst/>
                    <a:latin typeface="+mn-lt"/>
                    <a:ea typeface="+mn-ea"/>
                    <a:cs typeface="+mn-cs"/>
                  </a:rPr>
                  <a:t>k</a:t>
                </a:r>
                <a:r>
                  <a:rPr lang="fi-FI" sz="1100" b="0">
                    <a:solidFill>
                      <a:schemeClr val="dk1"/>
                    </a:solidFill>
                    <a:effectLst/>
                    <a:latin typeface="+mn-lt"/>
                    <a:ea typeface="+mn-ea"/>
                    <a:cs typeface="+mn-cs"/>
                  </a:rPr>
                  <a:t>eltaisiin</a:t>
                </a:r>
                <a:r>
                  <a:rPr lang="fi-FI" sz="1100" b="0" baseline="0">
                    <a:solidFill>
                      <a:schemeClr val="dk1"/>
                    </a:solidFill>
                    <a:effectLst/>
                    <a:latin typeface="+mn-lt"/>
                    <a:ea typeface="+mn-ea"/>
                    <a:cs typeface="+mn-cs"/>
                  </a:rPr>
                  <a:t> soluihin tulostuu laskurin laskemat suureet .</a:t>
                </a:r>
                <a:r>
                  <a:rPr lang="fi-FI" sz="1100" b="1" i="0" baseline="0">
                    <a:solidFill>
                      <a:schemeClr val="dk1"/>
                    </a:solidFill>
                    <a:effectLst/>
                    <a:latin typeface="+mn-lt"/>
                    <a:ea typeface="+mn-ea"/>
                    <a:cs typeface="+mn-cs"/>
                  </a:rPr>
                  <a:t>Älä muuta muiden kuin "Päälaskenta"-välilehdellä olevien sinisten solujen arvoja</a:t>
                </a:r>
                <a:endParaRPr lang="fi-FI">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"Päälaskenta"-välilehdellä käyttäjä valitsee virtaaman määritystavan. Mikäli halutaan käyttää käyttäjän syöttämää virtaama-arvoa, valitaan solusta C7 vaihtoehto "Syötetty virtaama" ja syötetään virtaama soluun E7. Mikäli solun C7 valinta jätetään tyhjäksi, laskuri laskee keskiylivirtaaman (solu G5) käyttäjän soluihin C5, D5 ja E5 antamien valuma-alueen koon (ha), korkeuden merenpinnasta (m) ja keskipuustoisuuden (m3/ha) perusteella (ks osio "</a:t>
                </a:r>
                <a:r>
                  <a:rPr lang="fi-FI" sz="1100" b="0" baseline="0">
                    <a:solidFill>
                      <a:schemeClr val="dk1"/>
                    </a:solidFill>
                    <a:effectLst/>
                    <a:latin typeface="+mn-lt"/>
                    <a:ea typeface="+mn-ea"/>
                    <a:cs typeface="+mn-cs"/>
                  </a:rPr>
                  <a:t>Virtaama Seunan yhtälön perusteella"</a:t>
                </a:r>
                <a:r>
                  <a:rPr lang="fi-FI" sz="1100" baseline="0">
                    <a:solidFill>
                      <a:schemeClr val="dk1"/>
                    </a:solidFill>
                    <a:effectLst/>
                    <a:latin typeface="+mn-lt"/>
                    <a:ea typeface="+mn-ea"/>
                    <a:cs typeface="+mn-cs"/>
                  </a:rPr>
                  <a:t>). </a:t>
                </a:r>
              </a:p>
              <a:p>
                <a:pPr eaLnBrk="1" fontAlgn="auto" latinLnBrk="0" hangingPunct="1"/>
                <a:endParaRPr lang="fi-FI"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Virtaaman</a:t>
                </a:r>
                <a:r>
                  <a:rPr lang="fi-FI" sz="1100" baseline="0">
                    <a:solidFill>
                      <a:schemeClr val="dk1"/>
                    </a:solidFill>
                    <a:effectLst/>
                    <a:latin typeface="+mn-lt"/>
                    <a:ea typeface="+mn-ea"/>
                    <a:cs typeface="+mn-cs"/>
                  </a:rPr>
                  <a:t> lisäksi l</a:t>
                </a:r>
                <a:r>
                  <a:rPr lang="fi-FI" sz="1100">
                    <a:solidFill>
                      <a:schemeClr val="dk1"/>
                    </a:solidFill>
                    <a:effectLst/>
                    <a:latin typeface="+mn-lt"/>
                    <a:ea typeface="+mn-ea"/>
                    <a:cs typeface="+mn-cs"/>
                  </a:rPr>
                  <a:t>ähtötietoina laskurissa tarvitaan uoman pohjan pituuskaltevuus m/m (rivi 11), perinteisen perkauksen poikkileikkaus perustuen pohjan leveyteen, luiskan kaltevuutern</a:t>
                </a:r>
                <a:r>
                  <a:rPr lang="fi-FI" sz="1100" baseline="0">
                    <a:solidFill>
                      <a:schemeClr val="dk1"/>
                    </a:solidFill>
                    <a:effectLst/>
                    <a:latin typeface="+mn-lt"/>
                    <a:ea typeface="+mn-ea"/>
                    <a:cs typeface="+mn-cs"/>
                  </a:rPr>
                  <a:t> ja uoman syvyyteen </a:t>
                </a:r>
                <a:r>
                  <a:rPr lang="fi-FI" sz="1100">
                    <a:solidFill>
                      <a:schemeClr val="dk1"/>
                    </a:solidFill>
                    <a:effectLst/>
                    <a:latin typeface="+mn-lt"/>
                    <a:ea typeface="+mn-ea"/>
                    <a:cs typeface="+mn-cs"/>
                  </a:rPr>
                  <a:t>(solut C15-E15), tulvatasanteen poikkileikkaus (solut C20-E20),</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alivesiuoman poikkileikkaus (solut C24-E24)</a:t>
                </a:r>
                <a:r>
                  <a:rPr lang="fi-FI" sz="1100" baseline="0">
                    <a:solidFill>
                      <a:schemeClr val="dk1"/>
                    </a:solidFill>
                    <a:effectLst/>
                    <a:latin typeface="+mn-lt"/>
                    <a:ea typeface="+mn-ea"/>
                    <a:cs typeface="+mn-cs"/>
                  </a:rPr>
                  <a:t> sekä </a:t>
                </a:r>
                <a:r>
                  <a:rPr lang="fi-FI" sz="1100">
                    <a:solidFill>
                      <a:schemeClr val="dk1"/>
                    </a:solidFill>
                    <a:effectLst/>
                    <a:latin typeface="+mn-lt"/>
                    <a:ea typeface="+mn-ea"/>
                    <a:cs typeface="+mn-cs"/>
                  </a:rPr>
                  <a:t>uoman karkeuskertoimen (Manningin n) laskentaan vaikuttavat tekijät (pienissä kasvittuneissa uomissa pääasiassa</a:t>
                </a:r>
                <a:r>
                  <a:rPr lang="fi-FI" sz="1100" baseline="0">
                    <a:solidFill>
                      <a:schemeClr val="dk1"/>
                    </a:solidFill>
                    <a:effectLst/>
                    <a:latin typeface="+mn-lt"/>
                    <a:ea typeface="+mn-ea"/>
                    <a:cs typeface="+mn-cs"/>
                  </a:rPr>
                  <a:t> kasvillisuus)</a:t>
                </a:r>
                <a:r>
                  <a:rPr lang="fi-FI" sz="1100">
                    <a:solidFill>
                      <a:schemeClr val="dk1"/>
                    </a:solidFill>
                    <a:effectLst/>
                    <a:latin typeface="+mn-lt"/>
                    <a:ea typeface="+mn-ea"/>
                    <a:cs typeface="+mn-cs"/>
                  </a:rPr>
                  <a:t>. </a:t>
                </a:r>
                <a:r>
                  <a:rPr lang="fi-FI" sz="1100" baseline="0">
                    <a:solidFill>
                      <a:schemeClr val="dk1"/>
                    </a:solidFill>
                    <a:effectLst/>
                    <a:latin typeface="+mn-lt"/>
                    <a:ea typeface="+mn-ea"/>
                    <a:cs typeface="+mn-cs"/>
                  </a:rPr>
                  <a:t>Huomaa, että laskurissa luiskakaltevuus tarkoittaa luiskan leveyttä suhteessa sen korkeuteen (leveys/korkeus). Syötettyäsi uoman geometriatiedot, voit tarkistaa uoman poikkileikkauskuvaajasta, että geometria on oikein. Laskuri olettaa, että tulvatasanne on symmetrisesti molemmilla puolilla alivesiuomaa. Laskurilla voidaan tästä huolimatta arvioida myös toispuolisia tulvatasanteita. </a:t>
                </a:r>
                <a:endParaRPr lang="fi-FI">
                  <a:effectLst/>
                </a:endParaRPr>
              </a:p>
              <a:p>
                <a:pPr eaLnBrk="1" fontAlgn="auto" latinLnBrk="0" hangingPunct="1"/>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Perinteisesti peratun uoman karkeuskerroin</a:t>
                </a:r>
                <a:r>
                  <a:rPr lang="fi-FI" sz="1100" baseline="0">
                    <a:solidFill>
                      <a:schemeClr val="dk1"/>
                    </a:solidFill>
                    <a:effectLst/>
                    <a:latin typeface="+mn-lt"/>
                    <a:ea typeface="+mn-ea"/>
                    <a:cs typeface="+mn-cs"/>
                  </a:rPr>
                  <a:t> syötetään soluun F15. Kaksitasouoman osalta käyttäjä valitsee kaksitasouoman virtausvastuksen laskentatavan (ks osio "</a:t>
                </a:r>
                <a:r>
                  <a:rPr lang="fi-FI" sz="1100" b="0">
                    <a:solidFill>
                      <a:schemeClr val="dk1"/>
                    </a:solidFill>
                    <a:effectLst/>
                    <a:latin typeface="+mn-lt"/>
                    <a:ea typeface="+mn-ea"/>
                    <a:cs typeface="+mn-cs"/>
                  </a:rPr>
                  <a:t>Kaksitasouoman</a:t>
                </a:r>
                <a:r>
                  <a:rPr lang="fi-FI" sz="1100" b="0" baseline="0">
                    <a:solidFill>
                      <a:schemeClr val="dk1"/>
                    </a:solidFill>
                    <a:effectLst/>
                    <a:latin typeface="+mn-lt"/>
                    <a:ea typeface="+mn-ea"/>
                    <a:cs typeface="+mn-cs"/>
                  </a:rPr>
                  <a:t> v</a:t>
                </a:r>
                <a:r>
                  <a:rPr lang="fi-FI" sz="1100" b="0">
                    <a:solidFill>
                      <a:schemeClr val="dk1"/>
                    </a:solidFill>
                    <a:effectLst/>
                    <a:latin typeface="+mn-lt"/>
                    <a:ea typeface="+mn-ea"/>
                    <a:cs typeface="+mn-cs"/>
                  </a:rPr>
                  <a:t>irtausvastuksen laskentavaihtoehdot").</a:t>
                </a:r>
                <a:r>
                  <a:rPr lang="fi-FI" sz="1100" b="0" baseline="0">
                    <a:solidFill>
                      <a:schemeClr val="dk1"/>
                    </a:solidFill>
                    <a:effectLst/>
                    <a:latin typeface="+mn-lt"/>
                    <a:ea typeface="+mn-ea"/>
                    <a:cs typeface="+mn-cs"/>
                  </a:rPr>
                  <a:t> </a:t>
                </a:r>
                <a:r>
                  <a:rPr lang="fi-FI" sz="1100" b="0" i="0" baseline="0">
                    <a:solidFill>
                      <a:schemeClr val="dk1"/>
                    </a:solidFill>
                    <a:effectLst/>
                    <a:latin typeface="+mn-lt"/>
                    <a:ea typeface="+mn-ea"/>
                    <a:cs typeface="+mn-cs"/>
                  </a:rPr>
                  <a:t>Karkeuskertoimien valinnan tueksi on listattu referenssiarvoja välilehdellä "Referenssiarvoja". </a:t>
                </a:r>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r>
                  <a:rPr lang="fi-FI" sz="1100" b="1" baseline="0">
                    <a:solidFill>
                      <a:schemeClr val="dk1"/>
                    </a:solidFill>
                    <a:effectLst/>
                    <a:latin typeface="+mn-lt"/>
                    <a:ea typeface="+mn-ea"/>
                    <a:cs typeface="+mn-cs"/>
                  </a:rPr>
                  <a:t>Virtaama Seunan yhtälön perusteella</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Virtaamat voidaan laskea esim. Nissisen nomogrammilla tai puustoisuuden perusteella </a:t>
                </a:r>
                <a:r>
                  <a:rPr lang="fi-FI" sz="1100">
                    <a:solidFill>
                      <a:schemeClr val="dk1"/>
                    </a:solidFill>
                    <a:effectLst/>
                    <a:latin typeface="+mn-lt"/>
                    <a:ea typeface="+mn-ea"/>
                    <a:cs typeface="+mn-cs"/>
                  </a:rPr>
                  <a:t>Seunan yhtälöllä, kun tiedetään valuma-alueen koko (ha), valuma-alueen keskipuusto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/ha) ja valuma-alueen purkupisteen korkeus merenpinnasta (m). Lähtökohtana laskuojan tulovirtaaman määritykseen käytetään mitattua tulovirtaamaa tai sen puuttuessa laskennallista keskiylivaluntaa MHq, jolla tarkoitetaan vuoden suurinta keskimääräistä vuorokausivaluntaa l/s/km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Laskuri määrittää keskiylivalunnan MHq (l/s/km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Seunan pienille (&lt; 200 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järvettömille valuma-alueille vuonna 1983 määrittelemällä kaavalla: MHq = -0,91*F + 0,33*E + 21*A</a:t>
                </a:r>
                <a:r>
                  <a:rPr lang="fi-FI" sz="1100" baseline="30000">
                    <a:solidFill>
                      <a:schemeClr val="dk1"/>
                    </a:solidFill>
                    <a:effectLst/>
                    <a:latin typeface="+mn-lt"/>
                    <a:ea typeface="+mn-ea"/>
                    <a:cs typeface="+mn-cs"/>
                  </a:rPr>
                  <a:t>-1/2</a:t>
                </a:r>
                <a:r>
                  <a:rPr lang="fi-FI" sz="1100">
                    <a:solidFill>
                      <a:schemeClr val="dk1"/>
                    </a:solidFill>
                    <a:effectLst/>
                    <a:latin typeface="+mn-lt"/>
                    <a:ea typeface="+mn-ea"/>
                    <a:cs typeface="+mn-cs"/>
                  </a:rPr>
                  <a:t>+125, jossa F = Puuston keskitilavuus valuma-alueella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/ha, E = valuma-alueen purkupisteen korkeus merenpinnasta m, ja A = valuma-alueen pinta-ala 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Laskuri</a:t>
                </a:r>
                <a:r>
                  <a:rPr lang="fi-FI" sz="1100" baseline="0">
                    <a:solidFill>
                      <a:schemeClr val="dk1"/>
                    </a:solidFill>
                    <a:effectLst/>
                    <a:latin typeface="+mn-lt"/>
                    <a:ea typeface="+mn-ea"/>
                    <a:cs typeface="+mn-cs"/>
                  </a:rPr>
                  <a:t> määrittää </a:t>
                </a:r>
                <a:r>
                  <a:rPr lang="fi-FI" sz="1100">
                    <a:solidFill>
                      <a:schemeClr val="dk1"/>
                    </a:solidFill>
                    <a:effectLst/>
                    <a:latin typeface="+mn-lt"/>
                    <a:ea typeface="+mn-ea"/>
                    <a:cs typeface="+mn-cs"/>
                  </a:rPr>
                  <a:t>tulovirtaaman Q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/s) keskiylivalunnasta kertomalla sen valuma-alueen pinta-alalla</a:t>
                </a:r>
                <a:r>
                  <a:rPr lang="fi-FI" sz="1100" baseline="0">
                    <a:solidFill>
                      <a:schemeClr val="dk1"/>
                    </a:solidFill>
                    <a:effectLst/>
                    <a:latin typeface="+mn-lt"/>
                    <a:ea typeface="+mn-ea"/>
                    <a:cs typeface="+mn-cs"/>
                  </a:rPr>
                  <a:t> sekä</a:t>
                </a:r>
                <a:r>
                  <a:rPr lang="fi-FI" sz="1100">
                    <a:solidFill>
                      <a:schemeClr val="dk1"/>
                    </a:solidFill>
                    <a:effectLst/>
                    <a:latin typeface="+mn-lt"/>
                    <a:ea typeface="+mn-ea"/>
                    <a:cs typeface="+mn-cs"/>
                  </a:rPr>
                  <a:t> muuttamalla neliökilometrit hehtaareiksi ja litrat kuutiometreiksi kaavalla Q = MHq/100 * valuma-alue ha/1000.</a:t>
                </a:r>
                <a:endParaRPr lang="fi-FI" sz="1100" baseline="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b="1">
                    <a:solidFill>
                      <a:schemeClr val="dk1"/>
                    </a:solidFill>
                    <a:effectLst/>
                    <a:latin typeface="+mn-lt"/>
                    <a:ea typeface="+mn-ea"/>
                    <a:cs typeface="+mn-cs"/>
                  </a:rPr>
                  <a:t>Kaksitasouoman</a:t>
                </a:r>
                <a:r>
                  <a:rPr lang="fi-FI" sz="1100" b="1" baseline="0">
                    <a:solidFill>
                      <a:schemeClr val="dk1"/>
                    </a:solidFill>
                    <a:effectLst/>
                    <a:latin typeface="+mn-lt"/>
                    <a:ea typeface="+mn-ea"/>
                    <a:cs typeface="+mn-cs"/>
                  </a:rPr>
                  <a:t> v</a:t>
                </a:r>
                <a:r>
                  <a:rPr lang="fi-FI" sz="1100" b="1">
                    <a:solidFill>
                      <a:schemeClr val="dk1"/>
                    </a:solidFill>
                    <a:effectLst/>
                    <a:latin typeface="+mn-lt"/>
                    <a:ea typeface="+mn-ea"/>
                    <a:cs typeface="+mn-cs"/>
                  </a:rPr>
                  <a:t>irtausvastuksen laskentavaihtoehdot</a:t>
                </a:r>
              </a:p>
              <a:p>
                <a:endParaRPr lang="fi-FI" sz="1100" b="1">
                  <a:solidFill>
                    <a:schemeClr val="dk1"/>
                  </a:solidFill>
                  <a:effectLst/>
                  <a:latin typeface="+mn-lt"/>
                  <a:ea typeface="+mn-ea"/>
                  <a:cs typeface="+mn-cs"/>
                </a:endParaRPr>
              </a:p>
              <a:p>
                <a:r>
                  <a:rPr lang="fi-FI" sz="1100">
                    <a:solidFill>
                      <a:schemeClr val="dk1"/>
                    </a:solidFill>
                    <a:effectLst/>
                    <a:latin typeface="+mn-lt"/>
                    <a:ea typeface="+mn-ea"/>
                    <a:cs typeface="+mn-cs"/>
                  </a:rPr>
                  <a:t>Kaksitasouoman virtausvastus (Manningin n) lasketaan 1) joko syöttämällä karkeuskertoimet erikseen alivesiuomalle ja tulvatasanteelle (solut F20 ja F24)</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välilehdellä "Päälaskenta" , tai 2) syöttämällä alivesiuoman</a:t>
                </a:r>
                <a:r>
                  <a:rPr lang="fi-FI" sz="1100" baseline="0">
                    <a:solidFill>
                      <a:schemeClr val="dk1"/>
                    </a:solidFill>
                    <a:effectLst/>
                    <a:latin typeface="+mn-lt"/>
                    <a:ea typeface="+mn-ea"/>
                    <a:cs typeface="+mn-cs"/>
                  </a:rPr>
                  <a:t> karkeuskerroin soluun F24 ja </a:t>
                </a:r>
                <a:r>
                  <a:rPr lang="fi-FI" sz="1100">
                    <a:solidFill>
                      <a:schemeClr val="dk1"/>
                    </a:solidFill>
                    <a:effectLst/>
                    <a:latin typeface="+mn-lt"/>
                    <a:ea typeface="+mn-ea"/>
                    <a:cs typeface="+mn-cs"/>
                  </a:rPr>
                  <a:t>määrittämällä tulvatasanteen karkeuskerroin teoreettisella kaavalla kasvillisuuden korkeuden ja tiheyden perusteella (valitse solusta C29 "Tulvatasanteen virtausvastus kasvillisuuden korkeudesta ja tiheydestä" ja anna arvot soluihin F31 ja G31), tai 3) keskiarvotettuna koko uomapoikkileikkaukselle kasvillisuuden peittävyyden ja uoman reunojen vastuskertoimen perusteella (valitse solusta C26 "Virtausvastus kasvillisuuden peittävyydestä" ja anna arvot soluihin F28 ja G28). </a:t>
                </a: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Laskentatavat 1) ja 2) antavat tulokset erikseen sekä alivesiuomalle ("Päälaskenta"-välilehden tulostaulukon rivi 38) että tulvatasanteelle ("Päälaskenta"-välilehden tulostaulukon rivi 38). Laskentatapojen 1 ja 2 mukainen koko uomapoikkileikkauksen tulos tulostuu riville 39. </a:t>
                </a:r>
              </a:p>
              <a:p>
                <a:r>
                  <a:rPr lang="fi-FI" sz="1100">
                    <a:solidFill>
                      <a:schemeClr val="dk1"/>
                    </a:solidFill>
                    <a:effectLst/>
                    <a:latin typeface="+mn-lt"/>
                    <a:ea typeface="+mn-ea"/>
                    <a:cs typeface="+mn-cs"/>
                  </a:rPr>
                  <a:t>Laskentatapa</a:t>
                </a:r>
                <a:r>
                  <a:rPr lang="fi-FI" sz="1100" baseline="0">
                    <a:solidFill>
                      <a:schemeClr val="dk1"/>
                    </a:solidFill>
                    <a:effectLst/>
                    <a:latin typeface="+mn-lt"/>
                    <a:ea typeface="+mn-ea"/>
                    <a:cs typeface="+mn-cs"/>
                  </a:rPr>
                  <a:t> 3) antaa uomapoikkileikkauksen keskimääräiset tulokset tulostaulukon riville 40. Laskentatapojen vaatimien parametrien referenssiarvoja on koottu välilehdelle "Referenssiarvoja". Laskentatapa 3) on parametrisoitu Sipoon Ritobäckenin kaksitasouomassa (Västilä &amp; Järvelä 2015; Västilä ym. 2016). </a:t>
                </a:r>
              </a:p>
              <a:p>
                <a:r>
                  <a:rPr lang="fi-FI" sz="1100">
                    <a:solidFill>
                      <a:schemeClr val="dk1"/>
                    </a:solidFill>
                    <a:effectLst/>
                    <a:latin typeface="+mn-lt"/>
                    <a:ea typeface="+mn-ea"/>
                    <a:cs typeface="+mn-cs"/>
                  </a:rPr>
                  <a:t> </a:t>
                </a:r>
              </a:p>
              <a:p>
                <a:r>
                  <a:rPr lang="fi-FI" sz="1400" b="1">
                    <a:solidFill>
                      <a:schemeClr val="dk1"/>
                    </a:solidFill>
                    <a:effectLst/>
                    <a:latin typeface="+mn-lt"/>
                    <a:ea typeface="+mn-ea"/>
                    <a:cs typeface="+mn-cs"/>
                  </a:rPr>
                  <a:t>Läpäisevyyteen perustuva laskenta: menetelmän kuvaus</a:t>
                </a: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Tämä menetelytapa sopii erityisen hyvin tulvatasanteisen uoman laskentaan. Jos oletetaan, että virtausvastuksen aiheuttama vedenpinnan kaltevuus on sama alivesiuoman ja tulvatasanteen kohdalla voidaan uoman kokonaisläpäisevyys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tot</a:t>
                </a:r>
                <a:r>
                  <a:rPr lang="fi-FI" sz="1100">
                    <a:solidFill>
                      <a:schemeClr val="dk1"/>
                    </a:solidFill>
                    <a:effectLst/>
                    <a:latin typeface="+mn-lt"/>
                    <a:ea typeface="+mn-ea"/>
                    <a:cs typeface="+mn-cs"/>
                  </a:rPr>
                  <a:t> laskea summaamalla erikseen alivesiuomalle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ja tulvatasanteelle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ta</a:t>
                </a:r>
                <a:r>
                  <a:rPr lang="fi-FI" sz="1100">
                    <a:solidFill>
                      <a:schemeClr val="dk1"/>
                    </a:solidFill>
                    <a:effectLst/>
                    <a:latin typeface="+mn-lt"/>
                    <a:ea typeface="+mn-ea"/>
                    <a:cs typeface="+mn-cs"/>
                  </a:rPr>
                  <a:t>, määritetyt läpäisevyydet: </a:t>
                </a:r>
              </a:p>
              <a:p>
                <a:r>
                  <a:rPr lang="fi-FI"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𝑡𝑜𝑡</m:t>
                          </m:r>
                        </m:sub>
                      </m:sSub>
                      <m:r>
                        <a:rPr lang="en-US" sz="1100" i="1">
                          <a:solidFill>
                            <a:schemeClr val="dk1"/>
                          </a:solidFill>
                          <a:effectLst/>
                          <a:latin typeface="Cambria Math" panose="02040503050406030204" pitchFamily="18" charset="0"/>
                          <a:ea typeface="+mn-ea"/>
                          <a:cs typeface="+mn-cs"/>
                        </a:rPr>
                        <m:t>= </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𝑡𝑎</m:t>
                          </m:r>
                        </m:sub>
                      </m:sSub>
                    </m:oMath>
                  </m:oMathPara>
                </a14:m>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 </m:t>
                      </m:r>
                      <m:f>
                        <m:fPr>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1</m:t>
                          </m:r>
                        </m:num>
                        <m:den>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𝑛</m:t>
                              </m:r>
                            </m:e>
                            <m:sub>
                              <m:r>
                                <a:rPr lang="en-US" sz="1100" i="1">
                                  <a:solidFill>
                                    <a:schemeClr val="dk1"/>
                                  </a:solidFill>
                                  <a:effectLst/>
                                  <a:latin typeface="Cambria Math" panose="02040503050406030204" pitchFamily="18" charset="0"/>
                                  <a:ea typeface="+mn-ea"/>
                                  <a:cs typeface="+mn-cs"/>
                                </a:rPr>
                                <m:t>𝑎𝑣</m:t>
                              </m:r>
                            </m:sub>
                          </m:sSub>
                        </m:den>
                      </m:f>
                      <m:r>
                        <a:rPr lang="en-US" sz="1100" i="1">
                          <a:solidFill>
                            <a:schemeClr val="dk1"/>
                          </a:solidFill>
                          <a:effectLst/>
                          <a:latin typeface="Cambria Math" panose="02040503050406030204" pitchFamily="18" charset="0"/>
                          <a:ea typeface="+mn-ea"/>
                          <a:cs typeface="+mn-cs"/>
                        </a:rPr>
                        <m:t> </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𝐴</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 </m:t>
                      </m:r>
                      <m:sSubSup>
                        <m:sSubSupPr>
                          <m:ctrlPr>
                            <a:rPr lang="fi-FI" sz="1100" i="1">
                              <a:solidFill>
                                <a:schemeClr val="dk1"/>
                              </a:solidFill>
                              <a:effectLst/>
                              <a:latin typeface="Cambria Math" panose="02040503050406030204" pitchFamily="18" charset="0"/>
                              <a:ea typeface="+mn-ea"/>
                              <a:cs typeface="+mn-cs"/>
                            </a:rPr>
                          </m:ctrlPr>
                        </m:sSubSupPr>
                        <m:e>
                          <m:r>
                            <a:rPr lang="en-US" sz="1100" i="1">
                              <a:solidFill>
                                <a:schemeClr val="dk1"/>
                              </a:solidFill>
                              <a:effectLst/>
                              <a:latin typeface="Cambria Math" panose="02040503050406030204" pitchFamily="18" charset="0"/>
                              <a:ea typeface="+mn-ea"/>
                              <a:cs typeface="+mn-cs"/>
                            </a:rPr>
                            <m:t>𝑅</m:t>
                          </m:r>
                        </m:e>
                        <m:sub>
                          <m:r>
                            <a:rPr lang="en-US" sz="1100" i="1">
                              <a:solidFill>
                                <a:schemeClr val="dk1"/>
                              </a:solidFill>
                              <a:effectLst/>
                              <a:latin typeface="Cambria Math" panose="02040503050406030204" pitchFamily="18" charset="0"/>
                              <a:ea typeface="+mn-ea"/>
                              <a:cs typeface="+mn-cs"/>
                            </a:rPr>
                            <m:t>𝑎𝑣</m:t>
                          </m:r>
                        </m:sub>
                        <m:sup>
                          <m:f>
                            <m:fPr>
                              <m:type m:val="skw"/>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2</m:t>
                              </m:r>
                            </m:num>
                            <m:den>
                              <m:r>
                                <a:rPr lang="en-US" sz="1100" i="1">
                                  <a:solidFill>
                                    <a:schemeClr val="dk1"/>
                                  </a:solidFill>
                                  <a:effectLst/>
                                  <a:latin typeface="Cambria Math" panose="02040503050406030204" pitchFamily="18" charset="0"/>
                                  <a:ea typeface="+mn-ea"/>
                                  <a:cs typeface="+mn-cs"/>
                                </a:rPr>
                                <m:t>3</m:t>
                              </m:r>
                            </m:den>
                          </m:f>
                        </m:sup>
                      </m:sSubSup>
                    </m:oMath>
                  </m:oMathPara>
                </a14:m>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𝑡𝑎</m:t>
                          </m:r>
                        </m:sub>
                      </m:sSub>
                      <m:r>
                        <a:rPr lang="en-US" sz="1100" i="1">
                          <a:solidFill>
                            <a:schemeClr val="dk1"/>
                          </a:solidFill>
                          <a:effectLst/>
                          <a:latin typeface="Cambria Math" panose="02040503050406030204" pitchFamily="18" charset="0"/>
                          <a:ea typeface="+mn-ea"/>
                          <a:cs typeface="+mn-cs"/>
                        </a:rPr>
                        <m:t>= </m:t>
                      </m:r>
                      <m:f>
                        <m:fPr>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1</m:t>
                          </m:r>
                        </m:num>
                        <m:den>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𝑛</m:t>
                              </m:r>
                            </m:e>
                            <m:sub>
                              <m:r>
                                <a:rPr lang="en-US" sz="1100" i="1">
                                  <a:solidFill>
                                    <a:schemeClr val="dk1"/>
                                  </a:solidFill>
                                  <a:effectLst/>
                                  <a:latin typeface="Cambria Math" panose="02040503050406030204" pitchFamily="18" charset="0"/>
                                  <a:ea typeface="+mn-ea"/>
                                  <a:cs typeface="+mn-cs"/>
                                </a:rPr>
                                <m:t>𝑡𝑎</m:t>
                              </m:r>
                            </m:sub>
                          </m:sSub>
                        </m:den>
                      </m:f>
                      <m:r>
                        <a:rPr lang="en-US" sz="1100" i="1">
                          <a:solidFill>
                            <a:schemeClr val="dk1"/>
                          </a:solidFill>
                          <a:effectLst/>
                          <a:latin typeface="Cambria Math" panose="02040503050406030204" pitchFamily="18" charset="0"/>
                          <a:ea typeface="+mn-ea"/>
                          <a:cs typeface="+mn-cs"/>
                        </a:rPr>
                        <m:t> </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𝐴</m:t>
                          </m:r>
                        </m:e>
                        <m:sub>
                          <m:r>
                            <a:rPr lang="en-US" sz="1100" i="1">
                              <a:solidFill>
                                <a:schemeClr val="dk1"/>
                              </a:solidFill>
                              <a:effectLst/>
                              <a:latin typeface="Cambria Math" panose="02040503050406030204" pitchFamily="18" charset="0"/>
                              <a:ea typeface="+mn-ea"/>
                              <a:cs typeface="+mn-cs"/>
                            </a:rPr>
                            <m:t>𝑡𝑎</m:t>
                          </m:r>
                        </m:sub>
                      </m:sSub>
                      <m:r>
                        <a:rPr lang="en-US" sz="1100" i="1">
                          <a:solidFill>
                            <a:schemeClr val="dk1"/>
                          </a:solidFill>
                          <a:effectLst/>
                          <a:latin typeface="Cambria Math" panose="02040503050406030204" pitchFamily="18" charset="0"/>
                          <a:ea typeface="+mn-ea"/>
                          <a:cs typeface="+mn-cs"/>
                        </a:rPr>
                        <m:t> </m:t>
                      </m:r>
                      <m:sSubSup>
                        <m:sSubSupPr>
                          <m:ctrlPr>
                            <a:rPr lang="fi-FI" sz="1100" i="1">
                              <a:solidFill>
                                <a:schemeClr val="dk1"/>
                              </a:solidFill>
                              <a:effectLst/>
                              <a:latin typeface="Cambria Math" panose="02040503050406030204" pitchFamily="18" charset="0"/>
                              <a:ea typeface="+mn-ea"/>
                              <a:cs typeface="+mn-cs"/>
                            </a:rPr>
                          </m:ctrlPr>
                        </m:sSubSupPr>
                        <m:e>
                          <m:r>
                            <a:rPr lang="en-US" sz="1100" i="1">
                              <a:solidFill>
                                <a:schemeClr val="dk1"/>
                              </a:solidFill>
                              <a:effectLst/>
                              <a:latin typeface="Cambria Math" panose="02040503050406030204" pitchFamily="18" charset="0"/>
                              <a:ea typeface="+mn-ea"/>
                              <a:cs typeface="+mn-cs"/>
                            </a:rPr>
                            <m:t>𝑅</m:t>
                          </m:r>
                        </m:e>
                        <m:sub>
                          <m:r>
                            <a:rPr lang="en-US" sz="1100" i="1">
                              <a:solidFill>
                                <a:schemeClr val="dk1"/>
                              </a:solidFill>
                              <a:effectLst/>
                              <a:latin typeface="Cambria Math" panose="02040503050406030204" pitchFamily="18" charset="0"/>
                              <a:ea typeface="+mn-ea"/>
                              <a:cs typeface="+mn-cs"/>
                            </a:rPr>
                            <m:t>𝑡𝑎</m:t>
                          </m:r>
                        </m:sub>
                        <m:sup>
                          <m:f>
                            <m:fPr>
                              <m:type m:val="skw"/>
                              <m:ctrlPr>
                                <a:rPr lang="fi-FI" sz="1100" i="1">
                                  <a:solidFill>
                                    <a:schemeClr val="dk1"/>
                                  </a:solidFill>
                                  <a:effectLst/>
                                  <a:latin typeface="Cambria Math" panose="02040503050406030204" pitchFamily="18" charset="0"/>
                                  <a:ea typeface="+mn-ea"/>
                                  <a:cs typeface="+mn-cs"/>
                                </a:rPr>
                              </m:ctrlPr>
                            </m:fPr>
                            <m:num>
                              <m:r>
                                <a:rPr lang="en-US" sz="1100" i="1">
                                  <a:solidFill>
                                    <a:schemeClr val="dk1"/>
                                  </a:solidFill>
                                  <a:effectLst/>
                                  <a:latin typeface="Cambria Math" panose="02040503050406030204" pitchFamily="18" charset="0"/>
                                  <a:ea typeface="+mn-ea"/>
                                  <a:cs typeface="+mn-cs"/>
                                </a:rPr>
                                <m:t>2</m:t>
                              </m:r>
                            </m:num>
                            <m:den>
                              <m:r>
                                <a:rPr lang="en-US" sz="1100" i="1">
                                  <a:solidFill>
                                    <a:schemeClr val="dk1"/>
                                  </a:solidFill>
                                  <a:effectLst/>
                                  <a:latin typeface="Cambria Math" panose="02040503050406030204" pitchFamily="18" charset="0"/>
                                  <a:ea typeface="+mn-ea"/>
                                  <a:cs typeface="+mn-cs"/>
                                </a:rPr>
                                <m:t>3</m:t>
                              </m:r>
                            </m:den>
                          </m:f>
                        </m:sup>
                      </m:sSubSup>
                    </m:oMath>
                  </m:oMathPara>
                </a14:m>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Kuvassa 1 on esimerkki, jossa on tulvatasanne molemmilla puolilla alivesiuomaa. Tällöin koko uoman läpäisevyys voidaan laskea </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𝑡𝑜𝑡</m:t>
                          </m:r>
                        </m:sub>
                      </m:sSub>
                      <m:r>
                        <a:rPr lang="en-US" sz="1100" i="1">
                          <a:solidFill>
                            <a:schemeClr val="dk1"/>
                          </a:solidFill>
                          <a:effectLst/>
                          <a:latin typeface="Cambria Math" panose="02040503050406030204" pitchFamily="18" charset="0"/>
                          <a:ea typeface="+mn-ea"/>
                          <a:cs typeface="+mn-cs"/>
                        </a:rPr>
                        <m:t>= </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𝑡𝑎</m:t>
                          </m:r>
                          <m:r>
                            <a:rPr lang="en-US" sz="1100" i="1">
                              <a:solidFill>
                                <a:schemeClr val="dk1"/>
                              </a:solidFill>
                              <a:effectLst/>
                              <a:latin typeface="Cambria Math" panose="02040503050406030204" pitchFamily="18" charset="0"/>
                              <a:ea typeface="+mn-ea"/>
                              <a:cs typeface="+mn-cs"/>
                            </a:rPr>
                            <m:t>1</m:t>
                          </m:r>
                        </m:sub>
                      </m:sSub>
                      <m:r>
                        <a:rPr lang="en-US" sz="1100" i="1">
                          <a:solidFill>
                            <a:schemeClr val="dk1"/>
                          </a:solidFill>
                          <a:effectLst/>
                          <a:latin typeface="Cambria Math" panose="02040503050406030204" pitchFamily="18" charset="0"/>
                          <a:ea typeface="+mn-ea"/>
                          <a:cs typeface="+mn-cs"/>
                        </a:rPr>
                        <m:t>+ </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𝑡𝑎</m:t>
                          </m:r>
                          <m:r>
                            <a:rPr lang="en-US" sz="1100" i="1">
                              <a:solidFill>
                                <a:schemeClr val="dk1"/>
                              </a:solidFill>
                              <a:effectLst/>
                              <a:latin typeface="Cambria Math" panose="02040503050406030204" pitchFamily="18" charset="0"/>
                              <a:ea typeface="+mn-ea"/>
                              <a:cs typeface="+mn-cs"/>
                            </a:rPr>
                            <m:t>2</m:t>
                          </m:r>
                        </m:sub>
                      </m:sSub>
                    </m:oMath>
                  </m:oMathPara>
                </a14:m>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i="1">
                    <a:solidFill>
                      <a:schemeClr val="dk1"/>
                    </a:solidFill>
                    <a:effectLst/>
                    <a:latin typeface="+mn-lt"/>
                    <a:ea typeface="+mn-ea"/>
                    <a:cs typeface="+mn-cs"/>
                  </a:rPr>
                  <a:t>Kuva 1. Läpäisevyyden</a:t>
                </a:r>
                <a:r>
                  <a:rPr lang="fi-FI" sz="1100" i="1" baseline="0">
                    <a:solidFill>
                      <a:schemeClr val="dk1"/>
                    </a:solidFill>
                    <a:effectLst/>
                    <a:latin typeface="+mn-lt"/>
                    <a:ea typeface="+mn-ea"/>
                    <a:cs typeface="+mn-cs"/>
                  </a:rPr>
                  <a:t> laskenta.</a:t>
                </a:r>
                <a:endParaRPr lang="fi-FI" sz="1100" i="1">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Alivesiuoman virtaama </a:t>
                </a:r>
                <a:r>
                  <a:rPr lang="fi-FI" sz="1100" i="1">
                    <a:solidFill>
                      <a:schemeClr val="dk1"/>
                    </a:solidFill>
                    <a:effectLst/>
                    <a:latin typeface="+mn-lt"/>
                    <a:ea typeface="+mn-ea"/>
                    <a:cs typeface="+mn-cs"/>
                  </a:rPr>
                  <a:t>Q</a:t>
                </a:r>
                <a:r>
                  <a:rPr lang="fi-FI" sz="1100" i="1" baseline="-25000">
                    <a:solidFill>
                      <a:schemeClr val="dk1"/>
                    </a:solidFill>
                    <a:effectLst/>
                    <a:latin typeface="+mn-lt"/>
                    <a:ea typeface="+mn-ea"/>
                    <a:cs typeface="+mn-cs"/>
                  </a:rPr>
                  <a:t>av</a:t>
                </a:r>
                <a:r>
                  <a:rPr lang="fi-FI" sz="1100">
                    <a:solidFill>
                      <a:schemeClr val="dk1"/>
                    </a:solidFill>
                    <a:effectLst/>
                    <a:latin typeface="+mn-lt"/>
                    <a:ea typeface="+mn-ea"/>
                    <a:cs typeface="+mn-cs"/>
                  </a:rPr>
                  <a:t> voidaan määrittää kokonaisvirtaamasta </a:t>
                </a:r>
                <a:r>
                  <a:rPr lang="fi-FI" sz="1100" i="1">
                    <a:solidFill>
                      <a:schemeClr val="dk1"/>
                    </a:solidFill>
                    <a:effectLst/>
                    <a:latin typeface="+mn-lt"/>
                    <a:ea typeface="+mn-ea"/>
                    <a:cs typeface="+mn-cs"/>
                  </a:rPr>
                  <a:t>Q</a:t>
                </a:r>
                <a:r>
                  <a:rPr lang="fi-FI" sz="1100" i="1" baseline="-25000">
                    <a:solidFill>
                      <a:schemeClr val="dk1"/>
                    </a:solidFill>
                    <a:effectLst/>
                    <a:latin typeface="+mn-lt"/>
                    <a:ea typeface="+mn-ea"/>
                    <a:cs typeface="+mn-cs"/>
                  </a:rPr>
                  <a:t>tot</a:t>
                </a:r>
                <a:r>
                  <a:rPr lang="fi-FI" sz="1100">
                    <a:solidFill>
                      <a:schemeClr val="dk1"/>
                    </a:solidFill>
                    <a:effectLst/>
                    <a:latin typeface="+mn-lt"/>
                    <a:ea typeface="+mn-ea"/>
                    <a:cs typeface="+mn-cs"/>
                  </a:rPr>
                  <a:t> kokonaisläpäiseevyyden </a:t>
                </a:r>
                <a:r>
                  <a:rPr lang="fi-FI" sz="1100" i="1">
                    <a:solidFill>
                      <a:schemeClr val="dk1"/>
                    </a:solidFill>
                    <a:effectLst/>
                    <a:latin typeface="+mn-lt"/>
                    <a:ea typeface="+mn-ea"/>
                    <a:cs typeface="+mn-cs"/>
                  </a:rPr>
                  <a:t>K</a:t>
                </a:r>
                <a:r>
                  <a:rPr lang="fi-FI" sz="1100" i="1" baseline="-25000">
                    <a:solidFill>
                      <a:schemeClr val="dk1"/>
                    </a:solidFill>
                    <a:effectLst/>
                    <a:latin typeface="+mn-lt"/>
                    <a:ea typeface="+mn-ea"/>
                    <a:cs typeface="+mn-cs"/>
                  </a:rPr>
                  <a:t>tot</a:t>
                </a:r>
                <a:r>
                  <a:rPr lang="fi-FI" sz="1100">
                    <a:solidFill>
                      <a:schemeClr val="dk1"/>
                    </a:solidFill>
                    <a:effectLst/>
                    <a:latin typeface="+mn-lt"/>
                    <a:ea typeface="+mn-ea"/>
                    <a:cs typeface="+mn-cs"/>
                  </a:rPr>
                  <a:t>  ja alivesiuoman läpäisevyyden </a:t>
                </a:r>
                <a:r>
                  <a:rPr lang="fi-FI" sz="1100" i="1">
                    <a:solidFill>
                      <a:schemeClr val="dk1"/>
                    </a:solidFill>
                    <a:effectLst/>
                    <a:latin typeface="+mn-lt"/>
                    <a:ea typeface="+mn-ea"/>
                    <a:cs typeface="+mn-cs"/>
                  </a:rPr>
                  <a:t>K</a:t>
                </a:r>
                <a:r>
                  <a:rPr lang="fi-FI" sz="1100" i="1" baseline="-25000">
                    <a:solidFill>
                      <a:schemeClr val="dk1"/>
                    </a:solidFill>
                    <a:effectLst/>
                    <a:latin typeface="+mn-lt"/>
                    <a:ea typeface="+mn-ea"/>
                    <a:cs typeface="+mn-cs"/>
                  </a:rPr>
                  <a:t>av</a:t>
                </a:r>
                <a:r>
                  <a:rPr lang="fi-FI" sz="1100">
                    <a:solidFill>
                      <a:schemeClr val="dk1"/>
                    </a:solidFill>
                    <a:effectLst/>
                    <a:latin typeface="+mn-lt"/>
                    <a:ea typeface="+mn-ea"/>
                    <a:cs typeface="+mn-cs"/>
                  </a:rPr>
                  <a:t> avulla seuraavasti:</a:t>
                </a:r>
              </a:p>
              <a:p>
                <a:r>
                  <a:rPr lang="fi-FI"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𝑄</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m:t>
                      </m:r>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𝑄</m:t>
                          </m:r>
                        </m:e>
                        <m:sub>
                          <m:r>
                            <a:rPr lang="en-US" sz="1100" i="1">
                              <a:solidFill>
                                <a:schemeClr val="dk1"/>
                              </a:solidFill>
                              <a:effectLst/>
                              <a:latin typeface="Cambria Math" panose="02040503050406030204" pitchFamily="18" charset="0"/>
                              <a:ea typeface="+mn-ea"/>
                              <a:cs typeface="+mn-cs"/>
                            </a:rPr>
                            <m:t>𝑡𝑜𝑡</m:t>
                          </m:r>
                        </m:sub>
                      </m:sSub>
                      <m:f>
                        <m:fPr>
                          <m:ctrlPr>
                            <a:rPr lang="fi-FI" sz="1100" i="1">
                              <a:solidFill>
                                <a:schemeClr val="dk1"/>
                              </a:solidFill>
                              <a:effectLst/>
                              <a:latin typeface="Cambria Math" panose="02040503050406030204" pitchFamily="18" charset="0"/>
                              <a:ea typeface="+mn-ea"/>
                              <a:cs typeface="+mn-cs"/>
                            </a:rPr>
                          </m:ctrlPr>
                        </m:fPr>
                        <m:num>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𝑎𝑣</m:t>
                              </m:r>
                            </m:sub>
                          </m:sSub>
                        </m:num>
                        <m:den>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𝐾</m:t>
                              </m:r>
                            </m:e>
                            <m:sub>
                              <m:r>
                                <a:rPr lang="en-US" sz="1100" i="1">
                                  <a:solidFill>
                                    <a:schemeClr val="dk1"/>
                                  </a:solidFill>
                                  <a:effectLst/>
                                  <a:latin typeface="Cambria Math" panose="02040503050406030204" pitchFamily="18" charset="0"/>
                                  <a:ea typeface="+mn-ea"/>
                                  <a:cs typeface="+mn-cs"/>
                                </a:rPr>
                                <m:t>𝑡𝑜𝑡</m:t>
                              </m:r>
                            </m:sub>
                          </m:sSub>
                        </m:den>
                      </m:f>
                      <m:r>
                        <a:rPr lang="en-US" sz="1100" i="1">
                          <a:solidFill>
                            <a:schemeClr val="dk1"/>
                          </a:solidFill>
                          <a:effectLst/>
                          <a:latin typeface="Cambria Math" panose="02040503050406030204" pitchFamily="18" charset="0"/>
                          <a:ea typeface="+mn-ea"/>
                          <a:cs typeface="+mn-cs"/>
                        </a:rPr>
                        <m:t> </m:t>
                      </m:r>
                    </m:oMath>
                  </m:oMathPara>
                </a14:m>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Virtausnopeus alivesiuoman kohdalla </a:t>
                </a:r>
                <a:r>
                  <a:rPr lang="fi-FI" sz="1100" i="1">
                    <a:solidFill>
                      <a:schemeClr val="dk1"/>
                    </a:solidFill>
                    <a:effectLst/>
                    <a:latin typeface="+mn-lt"/>
                    <a:ea typeface="+mn-ea"/>
                    <a:cs typeface="+mn-cs"/>
                  </a:rPr>
                  <a:t>v</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voidaan tällöin laskea alivesiuoman virtaaman ja alivesiuoman poikkipinta-alan </a:t>
                </a:r>
                <a:r>
                  <a:rPr lang="fi-FI" sz="1100" i="1">
                    <a:solidFill>
                      <a:schemeClr val="dk1"/>
                    </a:solidFill>
                    <a:effectLst/>
                    <a:latin typeface="+mn-lt"/>
                    <a:ea typeface="+mn-ea"/>
                    <a:cs typeface="+mn-cs"/>
                  </a:rPr>
                  <a:t>A</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avulla:</a:t>
                </a:r>
              </a:p>
              <a:p>
                <a:r>
                  <a:rPr lang="fi-FI"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𝑣</m:t>
                          </m:r>
                        </m:e>
                        <m:sub>
                          <m:r>
                            <a:rPr lang="en-US" sz="1100" i="1">
                              <a:solidFill>
                                <a:schemeClr val="dk1"/>
                              </a:solidFill>
                              <a:effectLst/>
                              <a:latin typeface="Cambria Math" panose="02040503050406030204" pitchFamily="18" charset="0"/>
                              <a:ea typeface="+mn-ea"/>
                              <a:cs typeface="+mn-cs"/>
                            </a:rPr>
                            <m:t>𝑎𝑣</m:t>
                          </m:r>
                        </m:sub>
                      </m:sSub>
                      <m:r>
                        <a:rPr lang="en-US" sz="1100" i="1">
                          <a:solidFill>
                            <a:schemeClr val="dk1"/>
                          </a:solidFill>
                          <a:effectLst/>
                          <a:latin typeface="Cambria Math" panose="02040503050406030204" pitchFamily="18" charset="0"/>
                          <a:ea typeface="+mn-ea"/>
                          <a:cs typeface="+mn-cs"/>
                        </a:rPr>
                        <m:t>=</m:t>
                      </m:r>
                      <m:f>
                        <m:fPr>
                          <m:ctrlPr>
                            <a:rPr lang="fi-FI" sz="1100" i="1">
                              <a:solidFill>
                                <a:schemeClr val="dk1"/>
                              </a:solidFill>
                              <a:effectLst/>
                              <a:latin typeface="Cambria Math" panose="02040503050406030204" pitchFamily="18" charset="0"/>
                              <a:ea typeface="+mn-ea"/>
                              <a:cs typeface="+mn-cs"/>
                            </a:rPr>
                          </m:ctrlPr>
                        </m:fPr>
                        <m:num>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𝑄</m:t>
                              </m:r>
                            </m:e>
                            <m:sub>
                              <m:r>
                                <a:rPr lang="en-US" sz="1100" i="1">
                                  <a:solidFill>
                                    <a:schemeClr val="dk1"/>
                                  </a:solidFill>
                                  <a:effectLst/>
                                  <a:latin typeface="Cambria Math" panose="02040503050406030204" pitchFamily="18" charset="0"/>
                                  <a:ea typeface="+mn-ea"/>
                                  <a:cs typeface="+mn-cs"/>
                                </a:rPr>
                                <m:t>𝑎𝑣</m:t>
                              </m:r>
                            </m:sub>
                          </m:sSub>
                        </m:num>
                        <m:den>
                          <m:sSub>
                            <m:sSubPr>
                              <m:ctrlPr>
                                <a:rPr lang="fi-FI" sz="1100" i="1">
                                  <a:solidFill>
                                    <a:schemeClr val="dk1"/>
                                  </a:solidFill>
                                  <a:effectLst/>
                                  <a:latin typeface="Cambria Math" panose="02040503050406030204" pitchFamily="18" charset="0"/>
                                  <a:ea typeface="+mn-ea"/>
                                  <a:cs typeface="+mn-cs"/>
                                </a:rPr>
                              </m:ctrlPr>
                            </m:sSubPr>
                            <m:e>
                              <m:r>
                                <a:rPr lang="en-US" sz="1100" i="1">
                                  <a:solidFill>
                                    <a:schemeClr val="dk1"/>
                                  </a:solidFill>
                                  <a:effectLst/>
                                  <a:latin typeface="Cambria Math" panose="02040503050406030204" pitchFamily="18" charset="0"/>
                                  <a:ea typeface="+mn-ea"/>
                                  <a:cs typeface="+mn-cs"/>
                                </a:rPr>
                                <m:t>𝐴</m:t>
                              </m:r>
                            </m:e>
                            <m:sub>
                              <m:r>
                                <a:rPr lang="en-US" sz="1100" i="1">
                                  <a:solidFill>
                                    <a:schemeClr val="dk1"/>
                                  </a:solidFill>
                                  <a:effectLst/>
                                  <a:latin typeface="Cambria Math" panose="02040503050406030204" pitchFamily="18" charset="0"/>
                                  <a:ea typeface="+mn-ea"/>
                                  <a:cs typeface="+mn-cs"/>
                                </a:rPr>
                                <m:t>𝑎𝑣</m:t>
                              </m:r>
                            </m:sub>
                          </m:sSub>
                        </m:den>
                      </m:f>
                      <m:r>
                        <a:rPr lang="en-US" sz="1100" i="1">
                          <a:solidFill>
                            <a:schemeClr val="dk1"/>
                          </a:solidFill>
                          <a:effectLst/>
                          <a:latin typeface="Cambria Math" panose="02040503050406030204" pitchFamily="18" charset="0"/>
                          <a:ea typeface="+mn-ea"/>
                          <a:cs typeface="+mn-cs"/>
                        </a:rPr>
                        <m:t> </m:t>
                      </m:r>
                    </m:oMath>
                  </m:oMathPara>
                </a14:m>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Vastaavasti voidaan laskea myös tulvatasanteen virtaama ja virtausnopeus.</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a:solidFill>
                      <a:schemeClr val="dk1"/>
                    </a:solidFill>
                    <a:effectLst/>
                    <a:latin typeface="+mn-lt"/>
                    <a:ea typeface="+mn-ea"/>
                    <a:cs typeface="+mn-cs"/>
                  </a:rPr>
                  <a:t>Taulukossa Kaksitasouoma_matriisi</a:t>
                </a:r>
                <a:r>
                  <a:rPr lang="fi-FI" sz="1100" b="0" i="0" baseline="0">
                    <a:solidFill>
                      <a:schemeClr val="dk1"/>
                    </a:solidFill>
                    <a:effectLst/>
                    <a:latin typeface="+mn-lt"/>
                    <a:ea typeface="+mn-ea"/>
                    <a:cs typeface="+mn-cs"/>
                  </a:rPr>
                  <a:t> laskuri </a:t>
                </a:r>
                <a:r>
                  <a:rPr lang="fi-FI" sz="1100" b="0" i="0">
                    <a:solidFill>
                      <a:schemeClr val="dk1"/>
                    </a:solidFill>
                    <a:effectLst/>
                    <a:latin typeface="+mn-lt"/>
                    <a:ea typeface="+mn-ea"/>
                    <a:cs typeface="+mn-cs"/>
                  </a:rPr>
                  <a:t>laskee tulvatasanteen + alivesiuoman virtausnopeuden tulovirtaamasta, uoman kaltevuudesta ja uoman mitoista.</a:t>
                </a:r>
                <a:r>
                  <a:rPr lang="fi-FI" sz="1100">
                    <a:solidFill>
                      <a:schemeClr val="dk1"/>
                    </a:solidFill>
                    <a:effectLst/>
                    <a:latin typeface="+mn-lt"/>
                    <a:ea typeface="+mn-ea"/>
                    <a:cs typeface="+mn-cs"/>
                  </a:rPr>
                  <a:t> T</a:t>
                </a:r>
                <a:r>
                  <a:rPr lang="fi-FI" sz="1100" b="0" i="0">
                    <a:solidFill>
                      <a:schemeClr val="dk1"/>
                    </a:solidFill>
                    <a:effectLst/>
                    <a:latin typeface="+mn-lt"/>
                    <a:ea typeface="+mn-ea"/>
                    <a:cs typeface="+mn-cs"/>
                  </a:rPr>
                  <a:t>aulukossa Perinteisen_perkaus_matriisi laskuri laskee perinteisen laskuojan virtausnopeuden tulovirtaamasta, uoman kaltevuudesta ja uoman mitoista. K</a:t>
                </a:r>
                <a:r>
                  <a:rPr lang="fi-FI" sz="1100">
                    <a:solidFill>
                      <a:schemeClr val="dk1"/>
                    </a:solidFill>
                    <a:effectLst/>
                    <a:latin typeface="+mn-lt"/>
                    <a:ea typeface="+mn-ea"/>
                    <a:cs typeface="+mn-cs"/>
                  </a:rPr>
                  <a:t>oska virtausnopeus vaikuttaa uoman vesipoikkileikkaukseen ja edelleen sen hydrauliseen säteeseen</a:t>
                </a:r>
                <a:r>
                  <a:rPr lang="fi-FI" sz="1100" baseline="0">
                    <a:solidFill>
                      <a:schemeClr val="dk1"/>
                    </a:solidFill>
                    <a:effectLst/>
                    <a:latin typeface="+mn-lt"/>
                    <a:ea typeface="+mn-ea"/>
                    <a:cs typeface="+mn-cs"/>
                  </a:rPr>
                  <a:t> sekä mahdollisesti karkeuteen, ei v</a:t>
                </a:r>
                <a:r>
                  <a:rPr lang="fi-FI" sz="1100">
                    <a:solidFill>
                      <a:schemeClr val="dk1"/>
                    </a:solidFill>
                    <a:effectLst/>
                    <a:latin typeface="+mn-lt"/>
                    <a:ea typeface="+mn-ea"/>
                    <a:cs typeface="+mn-cs"/>
                  </a:rPr>
                  <a:t>eden nopeutta  voida laskea suoraan, vaan sen arvo lasketaan</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iteroimalla. </a:t>
                </a:r>
                <a:r>
                  <a:rPr lang="fi-FI" sz="1100" b="0" i="0">
                    <a:solidFill>
                      <a:schemeClr val="dk1"/>
                    </a:solidFill>
                    <a:effectLst/>
                    <a:latin typeface="+mn-lt"/>
                    <a:ea typeface="+mn-ea"/>
                    <a:cs typeface="+mn-cs"/>
                  </a:rPr>
                  <a:t>Kummassakin matriisissa on 2000 riviä, joissa veden nopeus vaihtuu nopeudesta 1,99 m/s nopeuteen 0,01 m/s</a:t>
                </a:r>
                <a:r>
                  <a:rPr lang="fi-FI" sz="1100">
                    <a:solidFill>
                      <a:schemeClr val="dk1"/>
                    </a:solidFill>
                    <a:effectLst/>
                    <a:latin typeface="+mn-lt"/>
                    <a:ea typeface="+mn-ea"/>
                    <a:cs typeface="+mn-cs"/>
                  </a:rPr>
                  <a:t> . </a:t>
                </a:r>
                <a:r>
                  <a:rPr lang="fi-FI" sz="1100" b="0" i="0">
                    <a:solidFill>
                      <a:schemeClr val="dk1"/>
                    </a:solidFill>
                    <a:effectLst/>
                    <a:latin typeface="+mn-lt"/>
                    <a:ea typeface="+mn-ea"/>
                    <a:cs typeface="+mn-cs"/>
                  </a:rPr>
                  <a:t>Matriisin jokaisella rivillä lasketaan tulovirtaamasta ja veden nopeudesta vesipoikkileikkaus A = Q/v.  </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Vesipoikkileikkauksesta ja uoman mitoista lasketaan lasketaan veden syvyys uomassa h ja edelleen uoman märkäpiiri p ja hydraulinen säde R.</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Veden nopeudesta, uoman karkeuskertoimesta ja hydraulisesta säteestä lasketaan uoman kaltevuus I.</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Taulukkoon riville 1 haetaan rivi, jonka kaltevuus =&lt; uoman mitattu kaltevuus taulukossa Kaksitasouoma_matriisi</a:t>
                </a:r>
                <a:r>
                  <a:rPr lang="fi-FI" sz="1100" b="0" i="0" baseline="0">
                    <a:solidFill>
                      <a:schemeClr val="dk1"/>
                    </a:solidFill>
                    <a:effectLst/>
                    <a:latin typeface="+mn-lt"/>
                    <a:ea typeface="+mn-ea"/>
                    <a:cs typeface="+mn-cs"/>
                  </a:rPr>
                  <a:t> </a:t>
                </a:r>
                <a:r>
                  <a:rPr lang="fi-FI" sz="1100" b="0" i="0">
                    <a:solidFill>
                      <a:schemeClr val="dk1"/>
                    </a:solidFill>
                    <a:effectLst/>
                    <a:latin typeface="+mn-lt"/>
                    <a:ea typeface="+mn-ea"/>
                    <a:cs typeface="+mn-cs"/>
                  </a:rPr>
                  <a:t>.</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Taulukkoon riville 2 haetaan rivi, jonka kaltevuus =&lt; uoman mitattu kaltevuus taulukossa Taulukossa Perinteinen_perkaus_matriisi.</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Haku tehdään Excelin funktioparilla INDEKSI/VASTINE. Funktiossa VASTINE käytetyn vastinelajin -1 takia matriisit on lajiteltu laskevaan järjestykseen veden nopeuden suhteen. </a:t>
                </a:r>
                <a:r>
                  <a:rPr lang="fi-FI" sz="1100">
                    <a:solidFill>
                      <a:schemeClr val="dk1"/>
                    </a:solidFill>
                    <a:effectLst/>
                    <a:latin typeface="+mn-lt"/>
                    <a:ea typeface="+mn-ea"/>
                    <a:cs typeface="+mn-cs"/>
                  </a:rPr>
                  <a:t> </a:t>
                </a:r>
                <a:endParaRPr lang="fi-FI">
                  <a:effectLst/>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r>
                  <a:rPr lang="fi-FI" sz="1400" b="1">
                    <a:solidFill>
                      <a:schemeClr val="dk1"/>
                    </a:solidFill>
                    <a:effectLst/>
                    <a:latin typeface="+mn-lt"/>
                    <a:ea typeface="+mn-ea"/>
                    <a:cs typeface="+mn-cs"/>
                  </a:rPr>
                  <a:t>Kasvillisuuden virtausvastuksen arviointimenetelmien</a:t>
                </a:r>
                <a:r>
                  <a:rPr lang="fi-FI" sz="1400" b="1" baseline="0">
                    <a:solidFill>
                      <a:schemeClr val="dk1"/>
                    </a:solidFill>
                    <a:effectLst/>
                    <a:latin typeface="+mn-lt"/>
                    <a:ea typeface="+mn-ea"/>
                    <a:cs typeface="+mn-cs"/>
                  </a:rPr>
                  <a:t> kuvaus</a:t>
                </a:r>
              </a:p>
              <a:p>
                <a:endParaRPr lang="fi-FI" sz="1100">
                  <a:solidFill>
                    <a:schemeClr val="dk1"/>
                  </a:solidFill>
                  <a:effectLst/>
                  <a:latin typeface="+mn-lt"/>
                  <a:ea typeface="+mn-ea"/>
                  <a:cs typeface="+mn-cs"/>
                </a:endParaRPr>
              </a:p>
              <a:p>
                <a:r>
                  <a:rPr lang="fi-FI" sz="1100" baseline="0">
                    <a:solidFill>
                      <a:schemeClr val="dk1"/>
                    </a:solidFill>
                    <a:effectLst/>
                    <a:latin typeface="+mn-lt"/>
                    <a:ea typeface="+mn-ea"/>
                    <a:cs typeface="+mn-cs"/>
                  </a:rPr>
                  <a:t>Laskentatavassa 2) t</a:t>
                </a:r>
                <a:r>
                  <a:rPr lang="fi-FI" sz="1100">
                    <a:solidFill>
                      <a:schemeClr val="dk1"/>
                    </a:solidFill>
                    <a:effectLst/>
                    <a:latin typeface="+mn-lt"/>
                    <a:ea typeface="+mn-ea"/>
                    <a:cs typeface="+mn-cs"/>
                  </a:rPr>
                  <a:t>ulvatasanteen karkeuskerroin määritetään Baptistin ym. (2007) perusteella, olettaen että kasvillisuuden aiheuttama virtausvastus &gt;&gt;  uoman reunojen virtausvastus: </a:t>
                </a: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a:effectLst/>
                </a:endParaRPr>
              </a:p>
              <a:p>
                <a:r>
                  <a:rPr lang="fi-FI" sz="1100">
                    <a:solidFill>
                      <a:schemeClr val="dk1"/>
                    </a:solidFill>
                    <a:effectLst/>
                    <a:latin typeface="+mn-lt"/>
                    <a:ea typeface="+mn-ea"/>
                    <a:cs typeface="+mn-cs"/>
                  </a:rPr>
                  <a:t>missä</a:t>
                </a:r>
                <a:r>
                  <a:rPr lang="fi-FI" sz="1100" baseline="0">
                    <a:solidFill>
                      <a:schemeClr val="dk1"/>
                    </a:solidFill>
                    <a:effectLst/>
                    <a:latin typeface="+mn-lt"/>
                    <a:ea typeface="+mn-ea"/>
                    <a:cs typeface="+mn-cs"/>
                  </a:rPr>
                  <a:t> K=vakio (m</a:t>
                </a:r>
                <a:r>
                  <a:rPr lang="fi-FI" sz="1100" baseline="30000">
                    <a:solidFill>
                      <a:schemeClr val="dk1"/>
                    </a:solidFill>
                    <a:effectLst/>
                    <a:latin typeface="+mn-lt"/>
                    <a:ea typeface="+mn-ea"/>
                    <a:cs typeface="+mn-cs"/>
                  </a:rPr>
                  <a:t>1/3</a:t>
                </a:r>
                <a:r>
                  <a:rPr lang="fi-FI" sz="1100" baseline="0">
                    <a:solidFill>
                      <a:schemeClr val="dk1"/>
                    </a:solidFill>
                    <a:effectLst/>
                    <a:latin typeface="+mn-lt"/>
                    <a:ea typeface="+mn-ea"/>
                    <a:cs typeface="+mn-cs"/>
                  </a:rPr>
                  <a:t>/s), g=gravitaatiovakio, C</a:t>
                </a:r>
                <a:r>
                  <a:rPr lang="fi-FI" sz="1100" baseline="-25000">
                    <a:solidFill>
                      <a:schemeClr val="dk1"/>
                    </a:solidFill>
                    <a:effectLst/>
                    <a:latin typeface="+mn-lt"/>
                    <a:ea typeface="+mn-ea"/>
                    <a:cs typeface="+mn-cs"/>
                  </a:rPr>
                  <a:t>D</a:t>
                </a:r>
                <a:r>
                  <a:rPr lang="fi-FI" sz="1100" baseline="0">
                    <a:solidFill>
                      <a:schemeClr val="dk1"/>
                    </a:solidFill>
                    <a:effectLst/>
                    <a:latin typeface="+mn-lt"/>
                    <a:ea typeface="+mn-ea"/>
                    <a:cs typeface="+mn-cs"/>
                  </a:rPr>
                  <a:t>= kasvin vastuskerroin (-), a=kasvillisuuden referenssipinta-alan volumetrinen tiheys (1/m), H=kasvillisuuden keskimääräinen korkeus (m), k=von Karmanin vakio, ja h=vesisyvyys tulvatasanteella.</a:t>
                </a:r>
              </a:p>
              <a:p>
                <a:endParaRPr lang="fi-FI">
                  <a:effectLst/>
                </a:endParaRPr>
              </a:p>
              <a:p>
                <a:r>
                  <a:rPr lang="fi-FI">
                    <a:effectLst/>
                  </a:rPr>
                  <a:t>Kaavan</a:t>
                </a:r>
                <a:r>
                  <a:rPr lang="fi-FI" baseline="0">
                    <a:effectLst/>
                  </a:rPr>
                  <a:t> nimittäjän ensimmäinen termi kuvaa kasvillisuuden virtausvastusta ja toinen termi kuvaa virtausvastuksen riippuvuuden vesisyvyydestä. </a:t>
                </a:r>
              </a:p>
              <a:p>
                <a:endParaRPr lang="fi-FI" sz="1100" baseline="0">
                  <a:solidFill>
                    <a:schemeClr val="dk1"/>
                  </a:solidFill>
                  <a:effectLst/>
                  <a:latin typeface="+mn-lt"/>
                  <a:ea typeface="+mn-ea"/>
                  <a:cs typeface="+mn-cs"/>
                </a:endParaRPr>
              </a:p>
              <a:p>
                <a:r>
                  <a:rPr lang="fi-FI" sz="1100" baseline="0">
                    <a:solidFill>
                      <a:schemeClr val="dk1"/>
                    </a:solidFill>
                    <a:effectLst/>
                    <a:latin typeface="+mn-lt"/>
                    <a:ea typeface="+mn-ea"/>
                    <a:cs typeface="+mn-cs"/>
                  </a:rPr>
                  <a:t>Laskentatavassa 3) koko uomaa käsitellään yhtenä jakamatta laskentaa alivesiuomaan ja tulvatasanteelle. Tämä on perusteltua pienissä uomissa, joissa kasvillisuus voi aiheuttaa jopa 90% virtausvastuksesta (Västilä ym. 2016). Manningin n määritetään Luhar &amp; Nepfin (2013) esittämällä kaavalla, jonka Västilä &amp; Järvelä (2015) ja Västilä ym. (2016) ovat parametrisoineet Sipoon Ritobäckenin kaksitasouomassa: </a:t>
                </a: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i="1"/>
              </a:p>
              <a:p>
                <a:endParaRPr lang="fi-FI" sz="1100" i="1"/>
              </a:p>
              <a:p>
                <a:endParaRPr lang="fi-FI" sz="1100" i="1"/>
              </a:p>
              <a:p>
                <a:r>
                  <a:rPr lang="fi-FI" sz="1100" i="1"/>
                  <a:t>Kuva 2. Kasvillisuuden peittävyys laskentatavassa 3).</a:t>
                </a:r>
                <a:endParaRPr lang="fi-FI" sz="1100" i="1" baseline="0">
                  <a:solidFill>
                    <a:schemeClr val="dk1"/>
                  </a:solidFill>
                  <a:effectLst/>
                  <a:latin typeface="+mn-lt"/>
                  <a:ea typeface="+mn-ea"/>
                  <a:cs typeface="+mn-cs"/>
                </a:endParaRPr>
              </a:p>
              <a:p>
                <a:endParaRPr lang="fi-FI">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baseline="0">
                    <a:solidFill>
                      <a:schemeClr val="dk1"/>
                    </a:solidFill>
                    <a:effectLst/>
                    <a:latin typeface="+mn-lt"/>
                    <a:ea typeface="+mn-ea"/>
                    <a:cs typeface="+mn-cs"/>
                  </a:rPr>
                  <a:t>Laskentatavan 3) oletukset pätevät, kun kasvillisuuden peittävyys Bx &lt;0.75; tarkista Bx:n arvo Päälaskenta-välilehden solusta L406. Älä käytä laskentatapaa, jos Bx&gt;0.75 (jos pääuoma on hyvin pieni suhteessa tulvatasanteeseen ja kasvillisuus korkeaa).</a:t>
                </a:r>
                <a:endParaRPr lang="fi-FI">
                  <a:effectLst/>
                </a:endParaRPr>
              </a:p>
              <a:p>
                <a:endParaRPr lang="fi-FI" sz="1100" b="1" i="0" u="none" strike="noStrike" baseline="0">
                  <a:solidFill>
                    <a:schemeClr val="dk1"/>
                  </a:solidFill>
                  <a:effectLst/>
                  <a:latin typeface="+mn-lt"/>
                  <a:ea typeface="+mn-ea"/>
                  <a:cs typeface="+mn-cs"/>
                </a:endParaRPr>
              </a:p>
              <a:p>
                <a:endParaRPr lang="fi-FI" sz="1400" b="1" i="0" u="none" strike="noStrike" baseline="0">
                  <a:solidFill>
                    <a:schemeClr val="dk1"/>
                  </a:solidFill>
                  <a:effectLst/>
                  <a:latin typeface="+mn-lt"/>
                  <a:ea typeface="+mn-ea"/>
                  <a:cs typeface="+mn-cs"/>
                </a:endParaRPr>
              </a:p>
              <a:p>
                <a:r>
                  <a:rPr lang="fi-FI" sz="1400" b="1" i="0" u="none" strike="noStrike" baseline="0">
                    <a:solidFill>
                      <a:schemeClr val="dk1"/>
                    </a:solidFill>
                    <a:effectLst/>
                    <a:latin typeface="+mn-lt"/>
                    <a:ea typeface="+mn-ea"/>
                    <a:cs typeface="+mn-cs"/>
                  </a:rPr>
                  <a:t>Lähteet</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a:solidFill>
                      <a:schemeClr val="dk1"/>
                    </a:solidFill>
                    <a:effectLst/>
                    <a:latin typeface="+mn-lt"/>
                    <a:ea typeface="+mn-ea"/>
                    <a:cs typeface="+mn-cs"/>
                  </a:rPr>
                  <a:t>Baptist, M.J., Babovic, V., Rodríguez Uthurburu, J., Keijzer, M., Uittenbogaard, R.E., Mynett, A., Verwey, A., 2007. On inducing equations for vegetation resistance. J. Hydraul. Res. 45, 435–450. https://doi.org/10.1080/00221686.2009.9521996</a:t>
                </a:r>
                <a:r>
                  <a:rPr lang="fi-FI" sz="1100">
                    <a:solidFill>
                      <a:schemeClr val="dk1"/>
                    </a:solidFill>
                    <a:effectLst/>
                    <a:latin typeface="+mn-lt"/>
                    <a:ea typeface="+mn-ea"/>
                    <a:cs typeface="+mn-cs"/>
                  </a:rPr>
                  <a:t> </a:t>
                </a:r>
                <a:endParaRPr lang="fi-FI">
                  <a:effectLst/>
                </a:endParaRPr>
              </a:p>
              <a:p>
                <a:endParaRPr lang="fi-FI" sz="1100" b="0" i="1" u="none" strike="noStrike" baseline="0">
                  <a:solidFill>
                    <a:schemeClr val="dk1"/>
                  </a:solidFill>
                  <a:effectLst/>
                  <a:latin typeface="+mn-lt"/>
                  <a:ea typeface="+mn-ea"/>
                  <a:cs typeface="+mn-cs"/>
                </a:endParaRPr>
              </a:p>
              <a:p>
                <a:r>
                  <a:rPr lang="fi-FI"/>
                  <a:t>Luhar, M. &amp; Nepf, H. 2013. From the blade scale to the reach scale: A characterization of aquatic vegetative drag. Adv. Water Resour., 51: 305- 316.</a:t>
                </a:r>
                <a:endParaRPr lang="fi-FI" sz="1100" b="0" i="1" u="none" strike="noStrike" baseline="0">
                  <a:solidFill>
                    <a:schemeClr val="dk1"/>
                  </a:solidFill>
                  <a:effectLst/>
                  <a:latin typeface="+mn-lt"/>
                  <a:ea typeface="+mn-ea"/>
                  <a:cs typeface="+mn-cs"/>
                </a:endParaRPr>
              </a:p>
              <a:p>
                <a:endParaRPr lang="fi-FI" sz="1100" b="0" i="1" u="none" strike="noStrike" baseline="0">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Västilä, K. &amp; Järvelä, J. 2015. Vesitalous 6(2015): 27–31. Kaksitasouomien mahdollisuudet pyrittäessä ympäristöystävällisempään maankuivatukseen.</a:t>
                </a:r>
                <a:r>
                  <a:rPr lang="fi-FI"/>
                  <a:t> </a:t>
                </a:r>
              </a:p>
              <a:p>
                <a:endParaRPr lang="fi-FI" sz="1100" b="0" i="0" u="none" strike="noStrike">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Västilä, K., Järvelä, J., and Koivusalo, H. 2016 Flow–vegetation–sediment interaction in a cohesive compound channel. Journal of Hydraulic Engineering, 142(1): 04015034. doi:10.1061/(ASCE)HY.1943-7900.0001058.</a:t>
                </a:r>
                <a:r>
                  <a:rPr lang="fi-FI"/>
                  <a:t> </a:t>
                </a:r>
              </a:p>
              <a:p>
                <a:endParaRPr lang="fi-FI" sz="1100" b="0" i="0" u="none" strike="noStrike">
                  <a:solidFill>
                    <a:schemeClr val="dk1"/>
                  </a:solidFill>
                  <a:effectLst/>
                  <a:latin typeface="+mn-lt"/>
                  <a:ea typeface="+mn-ea"/>
                  <a:cs typeface="+mn-cs"/>
                </a:endParaRPr>
              </a:p>
            </xdr:txBody>
          </xdr:sp>
        </mc:Choice>
        <mc:Fallback>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219075" y="847722"/>
                <a:ext cx="8601075" cy="35747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aseline="0">
                    <a:solidFill>
                      <a:schemeClr val="dk1"/>
                    </a:solidFill>
                    <a:effectLst/>
                    <a:latin typeface="+mn-lt"/>
                    <a:ea typeface="+mn-ea"/>
                    <a:cs typeface="+mn-cs"/>
                  </a:rPr>
                  <a:t>Kaksitasouomien mitoituslaskuri, versio 1.2. Julkaistu 29.10.2021.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400" b="1">
                    <a:solidFill>
                      <a:schemeClr val="dk1"/>
                    </a:solidFill>
                    <a:effectLst/>
                    <a:latin typeface="+mn-lt"/>
                    <a:ea typeface="+mn-ea"/>
                    <a:cs typeface="+mn-cs"/>
                  </a:rPr>
                  <a:t>Yleistä</a:t>
                </a:r>
                <a:r>
                  <a:rPr lang="fi-FI" sz="1100" b="1" baseline="0">
                    <a:solidFill>
                      <a:schemeClr val="dk1"/>
                    </a:solidFill>
                    <a:effectLst/>
                    <a:latin typeface="+mn-lt"/>
                    <a:ea typeface="+mn-ea"/>
                    <a:cs typeface="+mn-cs"/>
                  </a:rPr>
                  <a:t> </a:t>
                </a:r>
              </a:p>
              <a:p>
                <a:endParaRPr lang="fi-FI" sz="1100" b="1">
                  <a:solidFill>
                    <a:schemeClr val="dk1"/>
                  </a:solidFill>
                  <a:effectLst/>
                  <a:latin typeface="+mn-lt"/>
                  <a:ea typeface="+mn-ea"/>
                  <a:cs typeface="+mn-cs"/>
                </a:endParaRPr>
              </a:p>
              <a:p>
                <a:r>
                  <a:rPr lang="fi-FI" sz="1100">
                    <a:solidFill>
                      <a:schemeClr val="dk1"/>
                    </a:solidFill>
                    <a:effectLst/>
                    <a:latin typeface="+mn-lt"/>
                    <a:ea typeface="+mn-ea"/>
                    <a:cs typeface="+mn-cs"/>
                  </a:rPr>
                  <a:t>Laskurin ovat kehittäneet Asmo Hyvärinen (Otso metsäpalvelut), Mikko Huokuna (SYKE) ja Kaisa Västilä (SYKE/Aalto-yliopisto).</a:t>
                </a:r>
                <a:r>
                  <a:rPr lang="fi-FI" sz="1100" baseline="0">
                    <a:solidFill>
                      <a:schemeClr val="dk1"/>
                    </a:solidFill>
                    <a:effectLst/>
                    <a:latin typeface="+mn-lt"/>
                    <a:ea typeface="+mn-ea"/>
                    <a:cs typeface="+mn-cs"/>
                  </a:rPr>
                  <a:t>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Esittäessäsi ja</a:t>
                </a:r>
                <a:r>
                  <a:rPr lang="fi-FI" sz="1100" baseline="0">
                    <a:solidFill>
                      <a:schemeClr val="dk1"/>
                    </a:solidFill>
                    <a:effectLst/>
                    <a:latin typeface="+mn-lt"/>
                    <a:ea typeface="+mn-ea"/>
                    <a:cs typeface="+mn-cs"/>
                  </a:rPr>
                  <a:t> k</a:t>
                </a:r>
                <a:r>
                  <a:rPr lang="fi-FI" sz="1100">
                    <a:solidFill>
                      <a:schemeClr val="dk1"/>
                    </a:solidFill>
                    <a:effectLst/>
                    <a:latin typeface="+mn-lt"/>
                    <a:ea typeface="+mn-ea"/>
                    <a:cs typeface="+mn-cs"/>
                  </a:rPr>
                  <a:t>äyttäessäsi laskurin tuloksia (mm. uomasuunnitelmat, raportit, julkaisut, esitelmät tms.), pyydämme viittaamaan siihen seuraavasti:</a:t>
                </a:r>
                <a:r>
                  <a:rPr lang="fi-FI" sz="1100" baseline="0">
                    <a:solidFill>
                      <a:schemeClr val="dk1"/>
                    </a:solidFill>
                    <a:effectLst/>
                    <a:latin typeface="+mn-lt"/>
                    <a:ea typeface="+mn-ea"/>
                    <a:cs typeface="+mn-cs"/>
                  </a:rPr>
                  <a:t> Hyvärinen, A., Huokuna, M., Västilä, K. 2021 Kaksitasouomien mitoituslaskuri, versio 1.2.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Oikein mitoitettu tulvatasanteellinen kaksitasouoma lisää uoman vesipoikkileikkausta ja kasvillisuutta ja siten hidastaa virtausnopeutta uomassa. Vesiensuojelun kannalta tulvatasanne estää uomaeroosiota ja toimi sedimentin kerääjänä.</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Laskuri laskee uoman normaalisyvyyttä vastaavan vedensyvyyden uomassa halutulla</a:t>
                </a:r>
                <a:r>
                  <a:rPr lang="fi-FI" sz="1100" baseline="0">
                    <a:solidFill>
                      <a:schemeClr val="dk1"/>
                    </a:solidFill>
                    <a:effectLst/>
                    <a:latin typeface="+mn-lt"/>
                    <a:ea typeface="+mn-ea"/>
                    <a:cs typeface="+mn-cs"/>
                  </a:rPr>
                  <a:t> mitoitusvirtaamalla</a:t>
                </a:r>
                <a:r>
                  <a:rPr lang="fi-FI" sz="1100">
                    <a:solidFill>
                      <a:schemeClr val="dk1"/>
                    </a:solidFill>
                    <a:effectLst/>
                    <a:latin typeface="+mn-lt"/>
                    <a:ea typeface="+mn-ea"/>
                    <a:cs typeface="+mn-cs"/>
                  </a:rPr>
                  <a:t>. Laskurilla voidaan</a:t>
                </a:r>
                <a:r>
                  <a:rPr lang="fi-FI" sz="1100" baseline="0">
                    <a:solidFill>
                      <a:schemeClr val="dk1"/>
                    </a:solidFill>
                    <a:effectLst/>
                    <a:latin typeface="+mn-lt"/>
                    <a:ea typeface="+mn-ea"/>
                    <a:cs typeface="+mn-cs"/>
                  </a:rPr>
                  <a:t> esim.</a:t>
                </a:r>
                <a:r>
                  <a:rPr lang="fi-FI" sz="1100">
                    <a:solidFill>
                      <a:schemeClr val="dk1"/>
                    </a:solidFill>
                    <a:effectLst/>
                    <a:latin typeface="+mn-lt"/>
                    <a:ea typeface="+mn-ea"/>
                    <a:cs typeface="+mn-cs"/>
                  </a:rPr>
                  <a:t> laskea ylivirtaaman aikainen veden nopeus perinteisesti</a:t>
                </a:r>
                <a:r>
                  <a:rPr lang="fi-FI" sz="1100" baseline="0">
                    <a:solidFill>
                      <a:schemeClr val="dk1"/>
                    </a:solidFill>
                    <a:effectLst/>
                    <a:latin typeface="+mn-lt"/>
                    <a:ea typeface="+mn-ea"/>
                    <a:cs typeface="+mn-cs"/>
                  </a:rPr>
                  <a:t> peratussa </a:t>
                </a:r>
                <a:r>
                  <a:rPr lang="fi-FI" sz="1100">
                    <a:solidFill>
                      <a:schemeClr val="dk1"/>
                    </a:solidFill>
                    <a:effectLst/>
                    <a:latin typeface="+mn-lt"/>
                    <a:ea typeface="+mn-ea"/>
                    <a:cs typeface="+mn-cs"/>
                  </a:rPr>
                  <a:t>vs. tulvatasanteellisessa ojassa, jolloin nähdään, onko ylivirtaaman aikainen tulovirtaama riittävän suuri nostamaan vedenpinnan tulvatasanteelle, tai onko uoman mitoitus riittävä jotta vesi ei nouse uoman reunojen yli, ja toisaalta laskeeko tulvatasanteellisen uoman veden nopeus alle uoman maalajin rajanopeuden, eli voidaanko uomaeroosiota hillitä kaksitasouomaratkaisulla. Lisäksi voidaan tutkia kasvillisuuden vaikutusta vedenkorkeuksiin</a:t>
                </a:r>
                <a:r>
                  <a:rPr lang="fi-FI" sz="1100" baseline="0">
                    <a:solidFill>
                      <a:schemeClr val="dk1"/>
                    </a:solidFill>
                    <a:effectLst/>
                    <a:latin typeface="+mn-lt"/>
                    <a:ea typeface="+mn-ea"/>
                    <a:cs typeface="+mn-cs"/>
                  </a:rPr>
                  <a:t> esimerkiksi arvioitaessa kasvillisuuden niiton hyötyjä. </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Laskennassa käytetään Manningin kaavasta johdettua läpäisevyyttä (conveyance) virtausvastuksen kuvaamiseen</a:t>
                </a:r>
                <a:endParaRPr lang="fi-FI">
                  <a:effectLst/>
                </a:endParaRPr>
              </a:p>
              <a:p>
                <a:r>
                  <a:rPr lang="fi-FI" sz="1100">
                    <a:solidFill>
                      <a:schemeClr val="dk1"/>
                    </a:solidFill>
                    <a:effectLst/>
                    <a:latin typeface="+mn-lt"/>
                    <a:ea typeface="+mn-ea"/>
                    <a:cs typeface="+mn-cs"/>
                  </a:rPr>
                  <a:t> </a:t>
                </a:r>
                <a:endParaRPr lang="fi-FI">
                  <a:effectLst/>
                </a:endParaRPr>
              </a:p>
              <a:p>
                <a:pPr/>
                <a:r>
                  <a:rPr lang="fi-FI" sz="1100" b="0" i="0">
                    <a:solidFill>
                      <a:schemeClr val="dk1"/>
                    </a:solidFill>
                    <a:effectLst/>
                    <a:latin typeface="Cambria Math" panose="02040503050406030204" pitchFamily="18" charset="0"/>
                    <a:ea typeface="+mn-ea"/>
                    <a:cs typeface="+mn-cs"/>
                  </a:rPr>
                  <a:t>𝐾</a:t>
                </a:r>
                <a:r>
                  <a:rPr lang="en-US" sz="1100" b="0" i="0">
                    <a:solidFill>
                      <a:schemeClr val="dk1"/>
                    </a:solidFill>
                    <a:effectLst/>
                    <a:latin typeface="Cambria Math" panose="02040503050406030204" pitchFamily="18" charset="0"/>
                    <a:ea typeface="+mn-ea"/>
                    <a:cs typeface="+mn-cs"/>
                  </a:rPr>
                  <a:t>_</a:t>
                </a:r>
                <a:r>
                  <a:rPr lang="fi-FI" sz="1100" b="0" i="0">
                    <a:solidFill>
                      <a:schemeClr val="dk1"/>
                    </a:solidFill>
                    <a:effectLst/>
                    <a:latin typeface="Cambria Math" panose="02040503050406030204" pitchFamily="18" charset="0"/>
                    <a:ea typeface="+mn-ea"/>
                    <a:cs typeface="+mn-cs"/>
                  </a:rPr>
                  <a:t>𝑡𝑜𝑡</a:t>
                </a:r>
                <a:r>
                  <a:rPr lang="en-US" sz="1100" i="0">
                    <a:solidFill>
                      <a:schemeClr val="dk1"/>
                    </a:solidFill>
                    <a:effectLst/>
                    <a:latin typeface="Cambria Math" panose="02040503050406030204" pitchFamily="18" charset="0"/>
                    <a:ea typeface="+mn-ea"/>
                    <a:cs typeface="+mn-cs"/>
                  </a:rPr>
                  <a:t>=  1</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𝑛  𝐴 𝑅</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2</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3</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  </a:t>
                </a:r>
                <a:endParaRPr lang="fi-FI">
                  <a:effectLst/>
                </a:endParaRPr>
              </a:p>
              <a:p>
                <a:pPr/>
                <a:r>
                  <a:rPr lang="en-US" sz="1100" i="0">
                    <a:solidFill>
                      <a:schemeClr val="dk1"/>
                    </a:solidFill>
                    <a:effectLst/>
                    <a:latin typeface="Cambria Math" panose="02040503050406030204" pitchFamily="18" charset="0"/>
                    <a:ea typeface="+mn-ea"/>
                    <a:cs typeface="+mn-cs"/>
                  </a:rPr>
                  <a:t>𝑄= 𝐾 𝑆</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𝑓^</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1/2</a:t>
                </a:r>
                <a:r>
                  <a:rPr lang="fi-FI" sz="1100" i="0">
                    <a:solidFill>
                      <a:schemeClr val="dk1"/>
                    </a:solidFill>
                    <a:effectLst/>
                    <a:latin typeface="Cambria Math" panose="02040503050406030204" pitchFamily="18" charset="0"/>
                    <a:ea typeface="+mn-ea"/>
                    <a:cs typeface="+mn-cs"/>
                  </a:rPr>
                  <a:t>)</a:t>
                </a:r>
                <a:endParaRPr lang="fi-FI">
                  <a:effectLst/>
                </a:endParaRPr>
              </a:p>
              <a:p>
                <a:r>
                  <a:rPr lang="en-US" sz="1100">
                    <a:solidFill>
                      <a:schemeClr val="dk1"/>
                    </a:solidFill>
                    <a:effectLst/>
                    <a:latin typeface="+mn-lt"/>
                    <a:ea typeface="+mn-ea"/>
                    <a:cs typeface="+mn-cs"/>
                  </a:rPr>
                  <a:t> </a:t>
                </a:r>
                <a:endParaRPr lang="fi-FI">
                  <a:effectLst/>
                </a:endParaRPr>
              </a:p>
              <a:p>
                <a:r>
                  <a:rPr lang="fi-FI" sz="1100">
                    <a:solidFill>
                      <a:schemeClr val="dk1"/>
                    </a:solidFill>
                    <a:effectLst/>
                    <a:latin typeface="+mn-lt"/>
                    <a:ea typeface="+mn-ea"/>
                    <a:cs typeface="+mn-cs"/>
                  </a:rPr>
                  <a:t>K</a:t>
                </a:r>
                <a:r>
                  <a:rPr lang="fi-FI" sz="1100" baseline="-25000">
                    <a:solidFill>
                      <a:schemeClr val="dk1"/>
                    </a:solidFill>
                    <a:effectLst/>
                    <a:latin typeface="+mn-lt"/>
                    <a:ea typeface="+mn-ea"/>
                    <a:cs typeface="+mn-cs"/>
                  </a:rPr>
                  <a:t>tot</a:t>
                </a:r>
                <a:r>
                  <a:rPr lang="fi-FI" sz="1100">
                    <a:solidFill>
                      <a:schemeClr val="dk1"/>
                    </a:solidFill>
                    <a:effectLst/>
                    <a:latin typeface="+mn-lt"/>
                    <a:ea typeface="+mn-ea"/>
                    <a:cs typeface="+mn-cs"/>
                  </a:rPr>
                  <a:t> = läpäisevyys, Q = virtaama, n = karkeuskerroin</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Manningin n), A = poikkileikkauksen virtausala, R = hydraulinen säde ja S</a:t>
                </a:r>
                <a:r>
                  <a:rPr lang="fi-FI" sz="1100" baseline="-25000">
                    <a:solidFill>
                      <a:schemeClr val="dk1"/>
                    </a:solidFill>
                    <a:effectLst/>
                    <a:latin typeface="+mn-lt"/>
                    <a:ea typeface="+mn-ea"/>
                    <a:cs typeface="+mn-cs"/>
                  </a:rPr>
                  <a:t>f</a:t>
                </a:r>
                <a:r>
                  <a:rPr lang="fi-FI" sz="1100">
                    <a:solidFill>
                      <a:schemeClr val="dk1"/>
                    </a:solidFill>
                    <a:effectLst/>
                    <a:latin typeface="+mn-lt"/>
                    <a:ea typeface="+mn-ea"/>
                    <a:cs typeface="+mn-cs"/>
                  </a:rPr>
                  <a:t> = on virtausvastuksen aiheuttamaa uoman kaltevuus.</a:t>
                </a:r>
              </a:p>
              <a:p>
                <a:endParaRPr lang="fi-FI" sz="1100">
                  <a:solidFill>
                    <a:schemeClr val="dk1"/>
                  </a:solidFill>
                  <a:effectLst/>
                  <a:latin typeface="+mn-lt"/>
                  <a:ea typeface="+mn-ea"/>
                  <a:cs typeface="+mn-cs"/>
                </a:endParaRPr>
              </a:p>
              <a:p>
                <a:pPr eaLnBrk="1" fontAlgn="auto" latinLnBrk="0" hangingPunct="1"/>
                <a:r>
                  <a:rPr lang="fi-FI" sz="1100" b="1" i="0">
                    <a:solidFill>
                      <a:schemeClr val="dk1"/>
                    </a:solidFill>
                    <a:effectLst/>
                    <a:latin typeface="+mn-lt"/>
                    <a:ea typeface="+mn-ea"/>
                    <a:cs typeface="+mn-cs"/>
                  </a:rPr>
                  <a:t>Käyttäjä syöttää lähtötiedot välilehdelle "Päälaskenta" (ks osio "Lähtötiedot" alla).</a:t>
                </a:r>
                <a:r>
                  <a:rPr lang="fi-FI" sz="1100" b="1" i="0" baseline="0">
                    <a:solidFill>
                      <a:schemeClr val="dk1"/>
                    </a:solidFill>
                    <a:effectLst/>
                    <a:latin typeface="+mn-lt"/>
                    <a:ea typeface="+mn-ea"/>
                    <a:cs typeface="+mn-cs"/>
                  </a:rPr>
                  <a:t> Välilehdelle "Referenssiarvoja" on koottu virtausvastuksen laskentaa varten referenssiarvoja eri parametreille. Lähtötietojen perusteella laskuri suorittaa laskelmat automaattisesti välilehdillä "Kaksitasouoma_matriisi" ja "Perinteinen_perkaus_matriisi" (tarkempi kuvaus osiossa "</a:t>
                </a:r>
                <a:r>
                  <a:rPr lang="fi-FI" sz="1100" b="1" i="0">
                    <a:solidFill>
                      <a:schemeClr val="dk1"/>
                    </a:solidFill>
                    <a:effectLst/>
                    <a:latin typeface="+mn-lt"/>
                    <a:ea typeface="+mn-ea"/>
                    <a:cs typeface="+mn-cs"/>
                  </a:rPr>
                  <a:t>Läpäisevyyteen perustuva laskenta: menetelmän kuvaus"</a:t>
                </a:r>
                <a:r>
                  <a:rPr lang="fi-FI" sz="1100" b="1" i="0" baseline="0">
                    <a:solidFill>
                      <a:schemeClr val="dk1"/>
                    </a:solidFill>
                    <a:effectLst/>
                    <a:latin typeface="+mn-lt"/>
                    <a:ea typeface="+mn-ea"/>
                    <a:cs typeface="+mn-cs"/>
                  </a:rPr>
                  <a:t> alla). Laskurin tulokset (mm. virtausnopeus, vesipoikkileikkaus, veden syvyys, uoman märkäpiiri, hyraulinen säde, uoman laskettu kaltevuus, kasvillisuuden peittävyys) tulostuvat "Päälaskenta"-välilehden taulukkoon soluihin A33-L40. Riville 36 tulostuvat perinteisen perkauksen tulokset. Riveille 37-40 tulostuvat kaksitasouoman tulokset eri laskentatavoilla (ks osio "</a:t>
                </a:r>
                <a:r>
                  <a:rPr lang="fi-FI" sz="1100" b="1" i="0">
                    <a:solidFill>
                      <a:schemeClr val="dk1"/>
                    </a:solidFill>
                    <a:effectLst/>
                    <a:latin typeface="+mn-lt"/>
                    <a:ea typeface="+mn-ea"/>
                    <a:cs typeface="+mn-cs"/>
                  </a:rPr>
                  <a:t>Kaksitasouoman</a:t>
                </a:r>
                <a:r>
                  <a:rPr lang="fi-FI" sz="1100" b="1" i="0" baseline="0">
                    <a:solidFill>
                      <a:schemeClr val="dk1"/>
                    </a:solidFill>
                    <a:effectLst/>
                    <a:latin typeface="+mn-lt"/>
                    <a:ea typeface="+mn-ea"/>
                    <a:cs typeface="+mn-cs"/>
                  </a:rPr>
                  <a:t> v</a:t>
                </a:r>
                <a:r>
                  <a:rPr lang="fi-FI" sz="1100" b="1" i="0">
                    <a:solidFill>
                      <a:schemeClr val="dk1"/>
                    </a:solidFill>
                    <a:effectLst/>
                    <a:latin typeface="+mn-lt"/>
                    <a:ea typeface="+mn-ea"/>
                    <a:cs typeface="+mn-cs"/>
                  </a:rPr>
                  <a:t>irtausvastuksen laskentavaihtoehdot"). </a:t>
                </a:r>
                <a:r>
                  <a:rPr lang="fi-FI" sz="1100" b="1" i="0" baseline="0">
                    <a:solidFill>
                      <a:schemeClr val="dk1"/>
                    </a:solidFill>
                    <a:effectLst/>
                    <a:latin typeface="+mn-lt"/>
                    <a:ea typeface="+mn-ea"/>
                    <a:cs typeface="+mn-cs"/>
                  </a:rPr>
                  <a:t>Laskettu vedenkorkeus ja virtausnopeus tulostuvat lisäksi "Päälaskenta"-välilehden päivittyvään kuvaajaan. Eroosioriskin karkeaa määrittelyä varten e</a:t>
                </a:r>
                <a:r>
                  <a:rPr lang="fi-FI" sz="1100" b="1" i="0">
                    <a:solidFill>
                      <a:schemeClr val="dk1"/>
                    </a:solidFill>
                    <a:effectLst/>
                    <a:latin typeface="+mn-lt"/>
                    <a:ea typeface="+mn-ea"/>
                    <a:cs typeface="+mn-cs"/>
                  </a:rPr>
                  <a:t>ri maalajien rajanopeudet, joita suuremmilla nopeuksilla eroosiota voi olettaa</a:t>
                </a:r>
                <a:r>
                  <a:rPr lang="fi-FI" sz="1100" b="1" i="0" baseline="0">
                    <a:solidFill>
                      <a:schemeClr val="dk1"/>
                    </a:solidFill>
                    <a:effectLst/>
                    <a:latin typeface="+mn-lt"/>
                    <a:ea typeface="+mn-ea"/>
                    <a:cs typeface="+mn-cs"/>
                  </a:rPr>
                  <a:t> tapahtuvan, on koottu "Päälaskenta"-välilehden soluihin C40-C46. </a:t>
                </a:r>
                <a:endParaRPr lang="fi-FI" sz="1100" b="1" i="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400" b="1">
                    <a:solidFill>
                      <a:schemeClr val="dk1"/>
                    </a:solidFill>
                    <a:effectLst/>
                    <a:latin typeface="+mn-lt"/>
                    <a:ea typeface="+mn-ea"/>
                    <a:cs typeface="+mn-cs"/>
                  </a:rPr>
                  <a:t>Lähtötiedot</a:t>
                </a:r>
                <a:endParaRPr lang="fi-FI" sz="1400" b="1">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Lähtötiedot</a:t>
                </a:r>
                <a:r>
                  <a:rPr lang="fi-FI" sz="1100" baseline="0">
                    <a:solidFill>
                      <a:schemeClr val="dk1"/>
                    </a:solidFill>
                    <a:effectLst/>
                    <a:latin typeface="+mn-lt"/>
                    <a:ea typeface="+mn-ea"/>
                    <a:cs typeface="+mn-cs"/>
                  </a:rPr>
                  <a:t> syötetään vaaleansinisiin soluihin välilehdellä "Päälaskenta"; </a:t>
                </a:r>
                <a:r>
                  <a:rPr lang="fi-FI" sz="1100" b="0" baseline="0">
                    <a:solidFill>
                      <a:schemeClr val="dk1"/>
                    </a:solidFill>
                    <a:effectLst/>
                    <a:latin typeface="+mn-lt"/>
                    <a:ea typeface="+mn-ea"/>
                    <a:cs typeface="+mn-cs"/>
                  </a:rPr>
                  <a:t>k</a:t>
                </a:r>
                <a:r>
                  <a:rPr lang="fi-FI" sz="1100" b="0">
                    <a:solidFill>
                      <a:schemeClr val="dk1"/>
                    </a:solidFill>
                    <a:effectLst/>
                    <a:latin typeface="+mn-lt"/>
                    <a:ea typeface="+mn-ea"/>
                    <a:cs typeface="+mn-cs"/>
                  </a:rPr>
                  <a:t>eltaisiin</a:t>
                </a:r>
                <a:r>
                  <a:rPr lang="fi-FI" sz="1100" b="0" baseline="0">
                    <a:solidFill>
                      <a:schemeClr val="dk1"/>
                    </a:solidFill>
                    <a:effectLst/>
                    <a:latin typeface="+mn-lt"/>
                    <a:ea typeface="+mn-ea"/>
                    <a:cs typeface="+mn-cs"/>
                  </a:rPr>
                  <a:t> soluihin tulostuu laskurin laskemat suureet .</a:t>
                </a:r>
                <a:r>
                  <a:rPr lang="fi-FI" sz="1100" b="1" i="0" baseline="0">
                    <a:solidFill>
                      <a:schemeClr val="dk1"/>
                    </a:solidFill>
                    <a:effectLst/>
                    <a:latin typeface="+mn-lt"/>
                    <a:ea typeface="+mn-ea"/>
                    <a:cs typeface="+mn-cs"/>
                  </a:rPr>
                  <a:t>Älä muuta muiden kuin "Päälaskenta"-välilehdellä olevien sinisten solujen arvoja</a:t>
                </a:r>
                <a:endParaRPr lang="fi-FI">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i-FI"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"Päälaskenta"-välilehdellä käyttäjä valitsee virtaaman määritystavan. Mikäli halutaan käyttää käyttäjän syöttämää virtaama-arvoa, valitaan solusta C7 vaihtoehto "Syötetty virtaama" ja syötetään virtaama soluun E7. Mikäli solun C7 valinta jätetään tyhjäksi, laskuri laskee keskiylivirtaaman (solu G5) käyttäjän soluihin C5, D5 ja E5 antamien valuma-alueen koon (ha), korkeuden merenpinnasta (m) ja keskipuustoisuuden (m3/ha) perusteella (ks osio "</a:t>
                </a:r>
                <a:r>
                  <a:rPr lang="fi-FI" sz="1100" b="0" baseline="0">
                    <a:solidFill>
                      <a:schemeClr val="dk1"/>
                    </a:solidFill>
                    <a:effectLst/>
                    <a:latin typeface="+mn-lt"/>
                    <a:ea typeface="+mn-ea"/>
                    <a:cs typeface="+mn-cs"/>
                  </a:rPr>
                  <a:t>Virtaama Seunan yhtälön perusteella"</a:t>
                </a:r>
                <a:r>
                  <a:rPr lang="fi-FI" sz="1100" baseline="0">
                    <a:solidFill>
                      <a:schemeClr val="dk1"/>
                    </a:solidFill>
                    <a:effectLst/>
                    <a:latin typeface="+mn-lt"/>
                    <a:ea typeface="+mn-ea"/>
                    <a:cs typeface="+mn-cs"/>
                  </a:rPr>
                  <a:t>). </a:t>
                </a:r>
              </a:p>
              <a:p>
                <a:pPr eaLnBrk="1" fontAlgn="auto" latinLnBrk="0" hangingPunct="1"/>
                <a:endParaRPr lang="fi-FI"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Virtaaman</a:t>
                </a:r>
                <a:r>
                  <a:rPr lang="fi-FI" sz="1100" baseline="0">
                    <a:solidFill>
                      <a:schemeClr val="dk1"/>
                    </a:solidFill>
                    <a:effectLst/>
                    <a:latin typeface="+mn-lt"/>
                    <a:ea typeface="+mn-ea"/>
                    <a:cs typeface="+mn-cs"/>
                  </a:rPr>
                  <a:t> lisäksi l</a:t>
                </a:r>
                <a:r>
                  <a:rPr lang="fi-FI" sz="1100">
                    <a:solidFill>
                      <a:schemeClr val="dk1"/>
                    </a:solidFill>
                    <a:effectLst/>
                    <a:latin typeface="+mn-lt"/>
                    <a:ea typeface="+mn-ea"/>
                    <a:cs typeface="+mn-cs"/>
                  </a:rPr>
                  <a:t>ähtötietoina laskurissa tarvitaan uoman pohjan pituuskaltevuus m/m (rivi 11), perinteisen perkauksen poikkileikkaus perustuen pohjan leveyteen, luiskan kaltevuutern</a:t>
                </a:r>
                <a:r>
                  <a:rPr lang="fi-FI" sz="1100" baseline="0">
                    <a:solidFill>
                      <a:schemeClr val="dk1"/>
                    </a:solidFill>
                    <a:effectLst/>
                    <a:latin typeface="+mn-lt"/>
                    <a:ea typeface="+mn-ea"/>
                    <a:cs typeface="+mn-cs"/>
                  </a:rPr>
                  <a:t> ja uoman syvyyteen </a:t>
                </a:r>
                <a:r>
                  <a:rPr lang="fi-FI" sz="1100">
                    <a:solidFill>
                      <a:schemeClr val="dk1"/>
                    </a:solidFill>
                    <a:effectLst/>
                    <a:latin typeface="+mn-lt"/>
                    <a:ea typeface="+mn-ea"/>
                    <a:cs typeface="+mn-cs"/>
                  </a:rPr>
                  <a:t>(solut C15-E15), tulvatasanteen poikkileikkaus (solut C20-E20),</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alivesiuoman poikkileikkaus (solut C24-E24)</a:t>
                </a:r>
                <a:r>
                  <a:rPr lang="fi-FI" sz="1100" baseline="0">
                    <a:solidFill>
                      <a:schemeClr val="dk1"/>
                    </a:solidFill>
                    <a:effectLst/>
                    <a:latin typeface="+mn-lt"/>
                    <a:ea typeface="+mn-ea"/>
                    <a:cs typeface="+mn-cs"/>
                  </a:rPr>
                  <a:t> sekä </a:t>
                </a:r>
                <a:r>
                  <a:rPr lang="fi-FI" sz="1100">
                    <a:solidFill>
                      <a:schemeClr val="dk1"/>
                    </a:solidFill>
                    <a:effectLst/>
                    <a:latin typeface="+mn-lt"/>
                    <a:ea typeface="+mn-ea"/>
                    <a:cs typeface="+mn-cs"/>
                  </a:rPr>
                  <a:t>uoman karkeuskertoimen (Manningin n) laskentaan vaikuttavat tekijät (pienissä kasvittuneissa uomissa pääasiassa</a:t>
                </a:r>
                <a:r>
                  <a:rPr lang="fi-FI" sz="1100" baseline="0">
                    <a:solidFill>
                      <a:schemeClr val="dk1"/>
                    </a:solidFill>
                    <a:effectLst/>
                    <a:latin typeface="+mn-lt"/>
                    <a:ea typeface="+mn-ea"/>
                    <a:cs typeface="+mn-cs"/>
                  </a:rPr>
                  <a:t> kasvillisuus)</a:t>
                </a:r>
                <a:r>
                  <a:rPr lang="fi-FI" sz="1100">
                    <a:solidFill>
                      <a:schemeClr val="dk1"/>
                    </a:solidFill>
                    <a:effectLst/>
                    <a:latin typeface="+mn-lt"/>
                    <a:ea typeface="+mn-ea"/>
                    <a:cs typeface="+mn-cs"/>
                  </a:rPr>
                  <a:t>. </a:t>
                </a:r>
                <a:r>
                  <a:rPr lang="fi-FI" sz="1100" baseline="0">
                    <a:solidFill>
                      <a:schemeClr val="dk1"/>
                    </a:solidFill>
                    <a:effectLst/>
                    <a:latin typeface="+mn-lt"/>
                    <a:ea typeface="+mn-ea"/>
                    <a:cs typeface="+mn-cs"/>
                  </a:rPr>
                  <a:t>Huomaa, että laskurissa luiskakaltevuus tarkoittaa luiskan leveyttä suhteessa sen korkeuteen (leveys/korkeus). Syötettyäsi uoman geometriatiedot, voit tarkistaa uoman poikkileikkauskuvaajasta, että geometria on oikein. Laskuri olettaa, että tulvatasanne on symmetrisesti molemmilla puolilla alivesiuomaa. Laskurilla voidaan tästä huolimatta arvioida myös toispuolisia tulvatasanteita. </a:t>
                </a:r>
                <a:endParaRPr lang="fi-FI">
                  <a:effectLst/>
                </a:endParaRPr>
              </a:p>
              <a:p>
                <a:pPr eaLnBrk="1" fontAlgn="auto" latinLnBrk="0" hangingPunct="1"/>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a:solidFill>
                      <a:schemeClr val="dk1"/>
                    </a:solidFill>
                    <a:effectLst/>
                    <a:latin typeface="+mn-lt"/>
                    <a:ea typeface="+mn-ea"/>
                    <a:cs typeface="+mn-cs"/>
                  </a:rPr>
                  <a:t>Perinteisesti peratun uoman karkeuskerroin</a:t>
                </a:r>
                <a:r>
                  <a:rPr lang="fi-FI" sz="1100" baseline="0">
                    <a:solidFill>
                      <a:schemeClr val="dk1"/>
                    </a:solidFill>
                    <a:effectLst/>
                    <a:latin typeface="+mn-lt"/>
                    <a:ea typeface="+mn-ea"/>
                    <a:cs typeface="+mn-cs"/>
                  </a:rPr>
                  <a:t> syötetään soluun F15. Kaksitasouoman osalta käyttäjä valitsee kaksitasouoman virtausvastuksen laskentatavan (ks osio "</a:t>
                </a:r>
                <a:r>
                  <a:rPr lang="fi-FI" sz="1100" b="0">
                    <a:solidFill>
                      <a:schemeClr val="dk1"/>
                    </a:solidFill>
                    <a:effectLst/>
                    <a:latin typeface="+mn-lt"/>
                    <a:ea typeface="+mn-ea"/>
                    <a:cs typeface="+mn-cs"/>
                  </a:rPr>
                  <a:t>Kaksitasouoman</a:t>
                </a:r>
                <a:r>
                  <a:rPr lang="fi-FI" sz="1100" b="0" baseline="0">
                    <a:solidFill>
                      <a:schemeClr val="dk1"/>
                    </a:solidFill>
                    <a:effectLst/>
                    <a:latin typeface="+mn-lt"/>
                    <a:ea typeface="+mn-ea"/>
                    <a:cs typeface="+mn-cs"/>
                  </a:rPr>
                  <a:t> v</a:t>
                </a:r>
                <a:r>
                  <a:rPr lang="fi-FI" sz="1100" b="0">
                    <a:solidFill>
                      <a:schemeClr val="dk1"/>
                    </a:solidFill>
                    <a:effectLst/>
                    <a:latin typeface="+mn-lt"/>
                    <a:ea typeface="+mn-ea"/>
                    <a:cs typeface="+mn-cs"/>
                  </a:rPr>
                  <a:t>irtausvastuksen laskentavaihtoehdot").</a:t>
                </a:r>
                <a:r>
                  <a:rPr lang="fi-FI" sz="1100" b="0" baseline="0">
                    <a:solidFill>
                      <a:schemeClr val="dk1"/>
                    </a:solidFill>
                    <a:effectLst/>
                    <a:latin typeface="+mn-lt"/>
                    <a:ea typeface="+mn-ea"/>
                    <a:cs typeface="+mn-cs"/>
                  </a:rPr>
                  <a:t> </a:t>
                </a:r>
                <a:r>
                  <a:rPr lang="fi-FI" sz="1100" b="0" i="0" baseline="0">
                    <a:solidFill>
                      <a:schemeClr val="dk1"/>
                    </a:solidFill>
                    <a:effectLst/>
                    <a:latin typeface="+mn-lt"/>
                    <a:ea typeface="+mn-ea"/>
                    <a:cs typeface="+mn-cs"/>
                  </a:rPr>
                  <a:t>Karkeuskertoimien valinnan tueksi on listattu referenssiarvoja välilehdellä "Referenssiarvoja". </a:t>
                </a:r>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r>
                  <a:rPr lang="fi-FI" sz="1100" b="1" baseline="0">
                    <a:solidFill>
                      <a:schemeClr val="dk1"/>
                    </a:solidFill>
                    <a:effectLst/>
                    <a:latin typeface="+mn-lt"/>
                    <a:ea typeface="+mn-ea"/>
                    <a:cs typeface="+mn-cs"/>
                  </a:rPr>
                  <a:t>Virtaama Seunan yhtälön perusteella</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aseline="0">
                    <a:solidFill>
                      <a:schemeClr val="dk1"/>
                    </a:solidFill>
                    <a:effectLst/>
                    <a:latin typeface="+mn-lt"/>
                    <a:ea typeface="+mn-ea"/>
                    <a:cs typeface="+mn-cs"/>
                  </a:rPr>
                  <a:t>Virtaamat voidaan laskea esim. Nissisen nomogrammilla tai puustoisuuden perusteella </a:t>
                </a:r>
                <a:r>
                  <a:rPr lang="fi-FI" sz="1100">
                    <a:solidFill>
                      <a:schemeClr val="dk1"/>
                    </a:solidFill>
                    <a:effectLst/>
                    <a:latin typeface="+mn-lt"/>
                    <a:ea typeface="+mn-ea"/>
                    <a:cs typeface="+mn-cs"/>
                  </a:rPr>
                  <a:t>Seunan yhtälöllä, kun tiedetään valuma-alueen koko (ha), valuma-alueen keskipuusto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/ha) ja valuma-alueen purkupisteen korkeus merenpinnasta (m). Lähtökohtana laskuojan tulovirtaaman määritykseen käytetään mitattua tulovirtaamaa tai sen puuttuessa laskennallista keskiylivaluntaa MHq, jolla tarkoitetaan vuoden suurinta keskimääräistä vuorokausivaluntaa l/s/km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Laskuri määrittää keskiylivalunnan MHq (l/s/km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Seunan pienille (&lt; 200 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järvettömille valuma-alueille vuonna 1983 määrittelemällä kaavalla: MHq = -0,91*F + 0,33*E + 21*A</a:t>
                </a:r>
                <a:r>
                  <a:rPr lang="fi-FI" sz="1100" baseline="30000">
                    <a:solidFill>
                      <a:schemeClr val="dk1"/>
                    </a:solidFill>
                    <a:effectLst/>
                    <a:latin typeface="+mn-lt"/>
                    <a:ea typeface="+mn-ea"/>
                    <a:cs typeface="+mn-cs"/>
                  </a:rPr>
                  <a:t>-1/2</a:t>
                </a:r>
                <a:r>
                  <a:rPr lang="fi-FI" sz="1100">
                    <a:solidFill>
                      <a:schemeClr val="dk1"/>
                    </a:solidFill>
                    <a:effectLst/>
                    <a:latin typeface="+mn-lt"/>
                    <a:ea typeface="+mn-ea"/>
                    <a:cs typeface="+mn-cs"/>
                  </a:rPr>
                  <a:t>+125, jossa F = Puuston keskitilavuus valuma-alueella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/ha, E = valuma-alueen purkupisteen korkeus merenpinnasta m, ja A = valuma-alueen pinta-ala km</a:t>
                </a:r>
                <a:r>
                  <a:rPr lang="fi-FI" sz="1100" baseline="30000">
                    <a:solidFill>
                      <a:schemeClr val="dk1"/>
                    </a:solidFill>
                    <a:effectLst/>
                    <a:latin typeface="+mn-lt"/>
                    <a:ea typeface="+mn-ea"/>
                    <a:cs typeface="+mn-cs"/>
                  </a:rPr>
                  <a:t>2</a:t>
                </a:r>
                <a:r>
                  <a:rPr lang="fi-FI" sz="1100">
                    <a:solidFill>
                      <a:schemeClr val="dk1"/>
                    </a:solidFill>
                    <a:effectLst/>
                    <a:latin typeface="+mn-lt"/>
                    <a:ea typeface="+mn-ea"/>
                    <a:cs typeface="+mn-cs"/>
                  </a:rPr>
                  <a:t>. Laskuri</a:t>
                </a:r>
                <a:r>
                  <a:rPr lang="fi-FI" sz="1100" baseline="0">
                    <a:solidFill>
                      <a:schemeClr val="dk1"/>
                    </a:solidFill>
                    <a:effectLst/>
                    <a:latin typeface="+mn-lt"/>
                    <a:ea typeface="+mn-ea"/>
                    <a:cs typeface="+mn-cs"/>
                  </a:rPr>
                  <a:t> määrittää </a:t>
                </a:r>
                <a:r>
                  <a:rPr lang="fi-FI" sz="1100">
                    <a:solidFill>
                      <a:schemeClr val="dk1"/>
                    </a:solidFill>
                    <a:effectLst/>
                    <a:latin typeface="+mn-lt"/>
                    <a:ea typeface="+mn-ea"/>
                    <a:cs typeface="+mn-cs"/>
                  </a:rPr>
                  <a:t>tulovirtaaman Q (m</a:t>
                </a:r>
                <a:r>
                  <a:rPr lang="fi-FI" sz="1100" baseline="30000">
                    <a:solidFill>
                      <a:schemeClr val="dk1"/>
                    </a:solidFill>
                    <a:effectLst/>
                    <a:latin typeface="+mn-lt"/>
                    <a:ea typeface="+mn-ea"/>
                    <a:cs typeface="+mn-cs"/>
                  </a:rPr>
                  <a:t>3</a:t>
                </a:r>
                <a:r>
                  <a:rPr lang="fi-FI" sz="1100">
                    <a:solidFill>
                      <a:schemeClr val="dk1"/>
                    </a:solidFill>
                    <a:effectLst/>
                    <a:latin typeface="+mn-lt"/>
                    <a:ea typeface="+mn-ea"/>
                    <a:cs typeface="+mn-cs"/>
                  </a:rPr>
                  <a:t>/s) keskiylivalunnasta kertomalla sen valuma-alueen pinta-alalla</a:t>
                </a:r>
                <a:r>
                  <a:rPr lang="fi-FI" sz="1100" baseline="0">
                    <a:solidFill>
                      <a:schemeClr val="dk1"/>
                    </a:solidFill>
                    <a:effectLst/>
                    <a:latin typeface="+mn-lt"/>
                    <a:ea typeface="+mn-ea"/>
                    <a:cs typeface="+mn-cs"/>
                  </a:rPr>
                  <a:t> sekä</a:t>
                </a:r>
                <a:r>
                  <a:rPr lang="fi-FI" sz="1100">
                    <a:solidFill>
                      <a:schemeClr val="dk1"/>
                    </a:solidFill>
                    <a:effectLst/>
                    <a:latin typeface="+mn-lt"/>
                    <a:ea typeface="+mn-ea"/>
                    <a:cs typeface="+mn-cs"/>
                  </a:rPr>
                  <a:t> muuttamalla neliökilometrit hehtaareiksi ja litrat kuutiometreiksi kaavalla Q = MHq/100 * valuma-alue ha/1000.</a:t>
                </a:r>
                <a:endParaRPr lang="fi-FI" sz="1100" baseline="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b="1">
                    <a:solidFill>
                      <a:schemeClr val="dk1"/>
                    </a:solidFill>
                    <a:effectLst/>
                    <a:latin typeface="+mn-lt"/>
                    <a:ea typeface="+mn-ea"/>
                    <a:cs typeface="+mn-cs"/>
                  </a:rPr>
                  <a:t>Kaksitasouoman</a:t>
                </a:r>
                <a:r>
                  <a:rPr lang="fi-FI" sz="1100" b="1" baseline="0">
                    <a:solidFill>
                      <a:schemeClr val="dk1"/>
                    </a:solidFill>
                    <a:effectLst/>
                    <a:latin typeface="+mn-lt"/>
                    <a:ea typeface="+mn-ea"/>
                    <a:cs typeface="+mn-cs"/>
                  </a:rPr>
                  <a:t> v</a:t>
                </a:r>
                <a:r>
                  <a:rPr lang="fi-FI" sz="1100" b="1">
                    <a:solidFill>
                      <a:schemeClr val="dk1"/>
                    </a:solidFill>
                    <a:effectLst/>
                    <a:latin typeface="+mn-lt"/>
                    <a:ea typeface="+mn-ea"/>
                    <a:cs typeface="+mn-cs"/>
                  </a:rPr>
                  <a:t>irtausvastuksen laskentavaihtoehdot</a:t>
                </a:r>
              </a:p>
              <a:p>
                <a:endParaRPr lang="fi-FI" sz="1100" b="1">
                  <a:solidFill>
                    <a:schemeClr val="dk1"/>
                  </a:solidFill>
                  <a:effectLst/>
                  <a:latin typeface="+mn-lt"/>
                  <a:ea typeface="+mn-ea"/>
                  <a:cs typeface="+mn-cs"/>
                </a:endParaRPr>
              </a:p>
              <a:p>
                <a:r>
                  <a:rPr lang="fi-FI" sz="1100">
                    <a:solidFill>
                      <a:schemeClr val="dk1"/>
                    </a:solidFill>
                    <a:effectLst/>
                    <a:latin typeface="+mn-lt"/>
                    <a:ea typeface="+mn-ea"/>
                    <a:cs typeface="+mn-cs"/>
                  </a:rPr>
                  <a:t>Kaksitasouoman virtausvastus (Manningin n) lasketaan 1) joko syöttämällä karkeuskertoimet erikseen alivesiuomalle ja tulvatasanteelle (solut F20 ja F24)</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välilehdellä "Päälaskenta" , tai 2) syöttämällä alivesiuoman</a:t>
                </a:r>
                <a:r>
                  <a:rPr lang="fi-FI" sz="1100" baseline="0">
                    <a:solidFill>
                      <a:schemeClr val="dk1"/>
                    </a:solidFill>
                    <a:effectLst/>
                    <a:latin typeface="+mn-lt"/>
                    <a:ea typeface="+mn-ea"/>
                    <a:cs typeface="+mn-cs"/>
                  </a:rPr>
                  <a:t> karkeuskerroin soluun F24 ja </a:t>
                </a:r>
                <a:r>
                  <a:rPr lang="fi-FI" sz="1100">
                    <a:solidFill>
                      <a:schemeClr val="dk1"/>
                    </a:solidFill>
                    <a:effectLst/>
                    <a:latin typeface="+mn-lt"/>
                    <a:ea typeface="+mn-ea"/>
                    <a:cs typeface="+mn-cs"/>
                  </a:rPr>
                  <a:t>määrittämällä tulvatasanteen karkeuskerroin teoreettisella kaavalla kasvillisuuden korkeuden ja tiheyden perusteella (valitse solusta C29 "Tulvatasanteen virtausvastus kasvillisuuden korkeudesta ja tiheydestä" ja anna arvot soluihin F31 ja G31), tai 3) keskiarvotettuna koko uomapoikkileikkaukselle kasvillisuuden peittävyyden ja uoman reunojen vastuskertoimen perusteella (valitse solusta C26 "Virtausvastus kasvillisuuden peittävyydestä" ja anna arvot soluihin F28 ja G28). </a:t>
                </a: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Laskentatavat 1) ja 2) antavat tulokset erikseen sekä alivesiuomalle ("Päälaskenta"-välilehden tulostaulukon rivi 38) että tulvatasanteelle ("Päälaskenta"-välilehden tulostaulukon rivi 38). Laskentatapojen 1 ja 2 mukainen koko uomapoikkileikkauksen tulos tulostuu riville 39. </a:t>
                </a:r>
              </a:p>
              <a:p>
                <a:r>
                  <a:rPr lang="fi-FI" sz="1100">
                    <a:solidFill>
                      <a:schemeClr val="dk1"/>
                    </a:solidFill>
                    <a:effectLst/>
                    <a:latin typeface="+mn-lt"/>
                    <a:ea typeface="+mn-ea"/>
                    <a:cs typeface="+mn-cs"/>
                  </a:rPr>
                  <a:t>Laskentatapa</a:t>
                </a:r>
                <a:r>
                  <a:rPr lang="fi-FI" sz="1100" baseline="0">
                    <a:solidFill>
                      <a:schemeClr val="dk1"/>
                    </a:solidFill>
                    <a:effectLst/>
                    <a:latin typeface="+mn-lt"/>
                    <a:ea typeface="+mn-ea"/>
                    <a:cs typeface="+mn-cs"/>
                  </a:rPr>
                  <a:t> 3) antaa uomapoikkileikkauksen keskimääräiset tulokset tulostaulukon riville 40. Laskentatapojen vaatimien parametrien referenssiarvoja on koottu välilehdelle "Referenssiarvoja". Laskentatapa 3) on parametrisoitu Sipoon Ritobäckenin kaksitasouomassa (Västilä &amp; Järvelä 2015; Västilä ym. 2016). </a:t>
                </a:r>
              </a:p>
              <a:p>
                <a:r>
                  <a:rPr lang="fi-FI" sz="1100">
                    <a:solidFill>
                      <a:schemeClr val="dk1"/>
                    </a:solidFill>
                    <a:effectLst/>
                    <a:latin typeface="+mn-lt"/>
                    <a:ea typeface="+mn-ea"/>
                    <a:cs typeface="+mn-cs"/>
                  </a:rPr>
                  <a:t> </a:t>
                </a:r>
              </a:p>
              <a:p>
                <a:r>
                  <a:rPr lang="fi-FI" sz="1400" b="1">
                    <a:solidFill>
                      <a:schemeClr val="dk1"/>
                    </a:solidFill>
                    <a:effectLst/>
                    <a:latin typeface="+mn-lt"/>
                    <a:ea typeface="+mn-ea"/>
                    <a:cs typeface="+mn-cs"/>
                  </a:rPr>
                  <a:t>Läpäisevyyteen perustuva laskenta: menetelmän kuvaus</a:t>
                </a: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Tämä menetelytapa sopii erityisen hyvin tulvatasanteisen uoman laskentaan. Jos oletetaan, että virtausvastuksen aiheuttama vedenpinnan kaltevuus on sama alivesiuoman ja tulvatasanteen kohdalla voidaan uoman kokonaisläpäisevyys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tot</a:t>
                </a:r>
                <a:r>
                  <a:rPr lang="fi-FI" sz="1100">
                    <a:solidFill>
                      <a:schemeClr val="dk1"/>
                    </a:solidFill>
                    <a:effectLst/>
                    <a:latin typeface="+mn-lt"/>
                    <a:ea typeface="+mn-ea"/>
                    <a:cs typeface="+mn-cs"/>
                  </a:rPr>
                  <a:t> laskea summaamalla erikseen alivesiuomalle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ja tulvatasanteelle </a:t>
                </a:r>
                <a:r>
                  <a:rPr lang="fi-FI" sz="1100" i="1">
                    <a:solidFill>
                      <a:schemeClr val="dk1"/>
                    </a:solidFill>
                    <a:effectLst/>
                    <a:latin typeface="+mn-lt"/>
                    <a:ea typeface="+mn-ea"/>
                    <a:cs typeface="+mn-cs"/>
                  </a:rPr>
                  <a:t>K</a:t>
                </a:r>
                <a:r>
                  <a:rPr lang="fi-FI" sz="1100" baseline="-25000">
                    <a:solidFill>
                      <a:schemeClr val="dk1"/>
                    </a:solidFill>
                    <a:effectLst/>
                    <a:latin typeface="+mn-lt"/>
                    <a:ea typeface="+mn-ea"/>
                    <a:cs typeface="+mn-cs"/>
                  </a:rPr>
                  <a:t>ta</a:t>
                </a:r>
                <a:r>
                  <a:rPr lang="fi-FI" sz="1100">
                    <a:solidFill>
                      <a:schemeClr val="dk1"/>
                    </a:solidFill>
                    <a:effectLst/>
                    <a:latin typeface="+mn-lt"/>
                    <a:ea typeface="+mn-ea"/>
                    <a:cs typeface="+mn-cs"/>
                  </a:rPr>
                  <a:t>, määritetyt läpäisevyydet: </a:t>
                </a:r>
              </a:p>
              <a:p>
                <a:r>
                  <a:rPr lang="fi-FI" sz="1100">
                    <a:solidFill>
                      <a:schemeClr val="dk1"/>
                    </a:solidFill>
                    <a:effectLst/>
                    <a:latin typeface="+mn-lt"/>
                    <a:ea typeface="+mn-ea"/>
                    <a:cs typeface="+mn-cs"/>
                  </a:rPr>
                  <a:t> </a:t>
                </a:r>
              </a:p>
              <a:p>
                <a:pP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𝑡𝑜𝑡= 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pP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  1</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𝑛</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   𝐴</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  𝑅</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2</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3</a:t>
                </a:r>
                <a:r>
                  <a:rPr lang="fi-FI" sz="1100" i="0">
                    <a:solidFill>
                      <a:schemeClr val="dk1"/>
                    </a:solidFill>
                    <a:effectLst/>
                    <a:latin typeface="Cambria Math" panose="02040503050406030204" pitchFamily="18" charset="0"/>
                    <a:ea typeface="+mn-ea"/>
                    <a:cs typeface="+mn-cs"/>
                  </a:rPr>
                  <a:t>)</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pP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  1</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𝑛</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   𝐴</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  𝑅</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2</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3</a:t>
                </a:r>
                <a:r>
                  <a:rPr lang="fi-FI" sz="1100" i="0">
                    <a:solidFill>
                      <a:schemeClr val="dk1"/>
                    </a:solidFill>
                    <a:effectLst/>
                    <a:latin typeface="Cambria Math" panose="02040503050406030204" pitchFamily="18" charset="0"/>
                    <a:ea typeface="+mn-ea"/>
                    <a:cs typeface="+mn-cs"/>
                  </a:rPr>
                  <a:t>)</a:t>
                </a:r>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Kuvassa 1 on esimerkki, jossa on tulvatasanne molemmilla puolilla alivesiuomaa. Tällöin koko uoman läpäisevyys voidaan laskea </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𝑡𝑜𝑡= 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𝑡𝑎1+ 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𝑡𝑎2</a:t>
                </a:r>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i="1">
                    <a:solidFill>
                      <a:schemeClr val="dk1"/>
                    </a:solidFill>
                    <a:effectLst/>
                    <a:latin typeface="+mn-lt"/>
                    <a:ea typeface="+mn-ea"/>
                    <a:cs typeface="+mn-cs"/>
                  </a:rPr>
                  <a:t>Kuva 1. Läpäisevyyden</a:t>
                </a:r>
                <a:r>
                  <a:rPr lang="fi-FI" sz="1100" i="1" baseline="0">
                    <a:solidFill>
                      <a:schemeClr val="dk1"/>
                    </a:solidFill>
                    <a:effectLst/>
                    <a:latin typeface="+mn-lt"/>
                    <a:ea typeface="+mn-ea"/>
                    <a:cs typeface="+mn-cs"/>
                  </a:rPr>
                  <a:t> laskenta.</a:t>
                </a:r>
                <a:endParaRPr lang="fi-FI" sz="1100" i="1">
                  <a:solidFill>
                    <a:schemeClr val="dk1"/>
                  </a:solidFill>
                  <a:effectLst/>
                  <a:latin typeface="+mn-lt"/>
                  <a:ea typeface="+mn-ea"/>
                  <a:cs typeface="+mn-cs"/>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Alivesiuoman virtaama </a:t>
                </a:r>
                <a:r>
                  <a:rPr lang="fi-FI" sz="1100" i="1">
                    <a:solidFill>
                      <a:schemeClr val="dk1"/>
                    </a:solidFill>
                    <a:effectLst/>
                    <a:latin typeface="+mn-lt"/>
                    <a:ea typeface="+mn-ea"/>
                    <a:cs typeface="+mn-cs"/>
                  </a:rPr>
                  <a:t>Q</a:t>
                </a:r>
                <a:r>
                  <a:rPr lang="fi-FI" sz="1100" i="1" baseline="-25000">
                    <a:solidFill>
                      <a:schemeClr val="dk1"/>
                    </a:solidFill>
                    <a:effectLst/>
                    <a:latin typeface="+mn-lt"/>
                    <a:ea typeface="+mn-ea"/>
                    <a:cs typeface="+mn-cs"/>
                  </a:rPr>
                  <a:t>av</a:t>
                </a:r>
                <a:r>
                  <a:rPr lang="fi-FI" sz="1100">
                    <a:solidFill>
                      <a:schemeClr val="dk1"/>
                    </a:solidFill>
                    <a:effectLst/>
                    <a:latin typeface="+mn-lt"/>
                    <a:ea typeface="+mn-ea"/>
                    <a:cs typeface="+mn-cs"/>
                  </a:rPr>
                  <a:t> voidaan määrittää kokonaisvirtaamasta </a:t>
                </a:r>
                <a:r>
                  <a:rPr lang="fi-FI" sz="1100" i="1">
                    <a:solidFill>
                      <a:schemeClr val="dk1"/>
                    </a:solidFill>
                    <a:effectLst/>
                    <a:latin typeface="+mn-lt"/>
                    <a:ea typeface="+mn-ea"/>
                    <a:cs typeface="+mn-cs"/>
                  </a:rPr>
                  <a:t>Q</a:t>
                </a:r>
                <a:r>
                  <a:rPr lang="fi-FI" sz="1100" i="1" baseline="-25000">
                    <a:solidFill>
                      <a:schemeClr val="dk1"/>
                    </a:solidFill>
                    <a:effectLst/>
                    <a:latin typeface="+mn-lt"/>
                    <a:ea typeface="+mn-ea"/>
                    <a:cs typeface="+mn-cs"/>
                  </a:rPr>
                  <a:t>tot</a:t>
                </a:r>
                <a:r>
                  <a:rPr lang="fi-FI" sz="1100">
                    <a:solidFill>
                      <a:schemeClr val="dk1"/>
                    </a:solidFill>
                    <a:effectLst/>
                    <a:latin typeface="+mn-lt"/>
                    <a:ea typeface="+mn-ea"/>
                    <a:cs typeface="+mn-cs"/>
                  </a:rPr>
                  <a:t> kokonaisläpäiseevyyden </a:t>
                </a:r>
                <a:r>
                  <a:rPr lang="fi-FI" sz="1100" i="1">
                    <a:solidFill>
                      <a:schemeClr val="dk1"/>
                    </a:solidFill>
                    <a:effectLst/>
                    <a:latin typeface="+mn-lt"/>
                    <a:ea typeface="+mn-ea"/>
                    <a:cs typeface="+mn-cs"/>
                  </a:rPr>
                  <a:t>K</a:t>
                </a:r>
                <a:r>
                  <a:rPr lang="fi-FI" sz="1100" i="1" baseline="-25000">
                    <a:solidFill>
                      <a:schemeClr val="dk1"/>
                    </a:solidFill>
                    <a:effectLst/>
                    <a:latin typeface="+mn-lt"/>
                    <a:ea typeface="+mn-ea"/>
                    <a:cs typeface="+mn-cs"/>
                  </a:rPr>
                  <a:t>tot</a:t>
                </a:r>
                <a:r>
                  <a:rPr lang="fi-FI" sz="1100">
                    <a:solidFill>
                      <a:schemeClr val="dk1"/>
                    </a:solidFill>
                    <a:effectLst/>
                    <a:latin typeface="+mn-lt"/>
                    <a:ea typeface="+mn-ea"/>
                    <a:cs typeface="+mn-cs"/>
                  </a:rPr>
                  <a:t>  ja alivesiuoman läpäisevyyden </a:t>
                </a:r>
                <a:r>
                  <a:rPr lang="fi-FI" sz="1100" i="1">
                    <a:solidFill>
                      <a:schemeClr val="dk1"/>
                    </a:solidFill>
                    <a:effectLst/>
                    <a:latin typeface="+mn-lt"/>
                    <a:ea typeface="+mn-ea"/>
                    <a:cs typeface="+mn-cs"/>
                  </a:rPr>
                  <a:t>K</a:t>
                </a:r>
                <a:r>
                  <a:rPr lang="fi-FI" sz="1100" i="1" baseline="-25000">
                    <a:solidFill>
                      <a:schemeClr val="dk1"/>
                    </a:solidFill>
                    <a:effectLst/>
                    <a:latin typeface="+mn-lt"/>
                    <a:ea typeface="+mn-ea"/>
                    <a:cs typeface="+mn-cs"/>
                  </a:rPr>
                  <a:t>av</a:t>
                </a:r>
                <a:r>
                  <a:rPr lang="fi-FI" sz="1100">
                    <a:solidFill>
                      <a:schemeClr val="dk1"/>
                    </a:solidFill>
                    <a:effectLst/>
                    <a:latin typeface="+mn-lt"/>
                    <a:ea typeface="+mn-ea"/>
                    <a:cs typeface="+mn-cs"/>
                  </a:rPr>
                  <a:t> avulla seuraavasti:</a:t>
                </a:r>
              </a:p>
              <a:p>
                <a:r>
                  <a:rPr lang="fi-FI" sz="1100">
                    <a:solidFill>
                      <a:schemeClr val="dk1"/>
                    </a:solidFill>
                    <a:effectLst/>
                    <a:latin typeface="+mn-lt"/>
                    <a:ea typeface="+mn-ea"/>
                    <a:cs typeface="+mn-cs"/>
                  </a:rPr>
                  <a:t> </a:t>
                </a:r>
              </a:p>
              <a:p>
                <a:pPr/>
                <a:r>
                  <a:rPr lang="en-US" sz="1100" i="0">
                    <a:solidFill>
                      <a:schemeClr val="dk1"/>
                    </a:solidFill>
                    <a:effectLst/>
                    <a:latin typeface="Cambria Math" panose="02040503050406030204" pitchFamily="18" charset="0"/>
                    <a:ea typeface="+mn-ea"/>
                    <a:cs typeface="+mn-cs"/>
                  </a:rPr>
                  <a:t>𝑄</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𝑎𝑣=𝑄</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𝑡𝑜𝑡</a:t>
                </a:r>
                <a:r>
                  <a:rPr lang="fi-FI" sz="1100" i="0">
                    <a:solidFill>
                      <a:schemeClr val="dk1"/>
                    </a:solidFill>
                    <a:effectLst/>
                    <a:latin typeface="Cambria Math" panose="02040503050406030204" pitchFamily="18" charset="0"/>
                    <a:ea typeface="+mn-ea"/>
                    <a:cs typeface="+mn-cs"/>
                  </a:rPr>
                  <a:t>  </a:t>
                </a: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𝐾</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𝑡𝑜𝑡   </a:t>
                </a:r>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Virtausnopeus alivesiuoman kohdalla </a:t>
                </a:r>
                <a:r>
                  <a:rPr lang="fi-FI" sz="1100" i="1">
                    <a:solidFill>
                      <a:schemeClr val="dk1"/>
                    </a:solidFill>
                    <a:effectLst/>
                    <a:latin typeface="+mn-lt"/>
                    <a:ea typeface="+mn-ea"/>
                    <a:cs typeface="+mn-cs"/>
                  </a:rPr>
                  <a:t>v</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voidaan tällöin laskea alivesiuoman virtaaman ja alivesiuoman poikkipinta-alan </a:t>
                </a:r>
                <a:r>
                  <a:rPr lang="fi-FI" sz="1100" i="1">
                    <a:solidFill>
                      <a:schemeClr val="dk1"/>
                    </a:solidFill>
                    <a:effectLst/>
                    <a:latin typeface="+mn-lt"/>
                    <a:ea typeface="+mn-ea"/>
                    <a:cs typeface="+mn-cs"/>
                  </a:rPr>
                  <a:t>A</a:t>
                </a:r>
                <a:r>
                  <a:rPr lang="fi-FI" sz="1100" baseline="-25000">
                    <a:solidFill>
                      <a:schemeClr val="dk1"/>
                    </a:solidFill>
                    <a:effectLst/>
                    <a:latin typeface="+mn-lt"/>
                    <a:ea typeface="+mn-ea"/>
                    <a:cs typeface="+mn-cs"/>
                  </a:rPr>
                  <a:t>av</a:t>
                </a:r>
                <a:r>
                  <a:rPr lang="fi-FI" sz="1100">
                    <a:solidFill>
                      <a:schemeClr val="dk1"/>
                    </a:solidFill>
                    <a:effectLst/>
                    <a:latin typeface="+mn-lt"/>
                    <a:ea typeface="+mn-ea"/>
                    <a:cs typeface="+mn-cs"/>
                  </a:rPr>
                  <a:t> avulla:</a:t>
                </a:r>
              </a:p>
              <a:p>
                <a:r>
                  <a:rPr lang="fi-FI" sz="1100">
                    <a:solidFill>
                      <a:schemeClr val="dk1"/>
                    </a:solidFill>
                    <a:effectLst/>
                    <a:latin typeface="+mn-lt"/>
                    <a:ea typeface="+mn-ea"/>
                    <a:cs typeface="+mn-cs"/>
                  </a:rPr>
                  <a:t> </a:t>
                </a:r>
              </a:p>
              <a:p>
                <a:pPr/>
                <a:r>
                  <a:rPr lang="en-US" sz="1100" i="0">
                    <a:solidFill>
                      <a:schemeClr val="dk1"/>
                    </a:solidFill>
                    <a:effectLst/>
                    <a:latin typeface="Cambria Math" panose="02040503050406030204" pitchFamily="18" charset="0"/>
                    <a:ea typeface="+mn-ea"/>
                    <a:cs typeface="+mn-cs"/>
                  </a:rPr>
                  <a:t>𝑣</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𝑎𝑣=𝑄</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a:t>
                </a:r>
                <a:r>
                  <a:rPr lang="fi-FI" sz="1100" i="0">
                    <a:solidFill>
                      <a:schemeClr val="dk1"/>
                    </a:solidFill>
                    <a:effectLst/>
                    <a:latin typeface="Cambria Math" panose="02040503050406030204" pitchFamily="18" charset="0"/>
                    <a:ea typeface="+mn-ea"/>
                    <a:cs typeface="+mn-cs"/>
                  </a:rPr>
                  <a:t>/</a:t>
                </a:r>
                <a:r>
                  <a:rPr lang="en-US" sz="1100" i="0">
                    <a:solidFill>
                      <a:schemeClr val="dk1"/>
                    </a:solidFill>
                    <a:effectLst/>
                    <a:latin typeface="Cambria Math" panose="02040503050406030204" pitchFamily="18" charset="0"/>
                    <a:ea typeface="+mn-ea"/>
                    <a:cs typeface="+mn-cs"/>
                  </a:rPr>
                  <a:t>𝐴</a:t>
                </a:r>
                <a:r>
                  <a:rPr lang="fi-FI" sz="1100" i="0">
                    <a:solidFill>
                      <a:schemeClr val="dk1"/>
                    </a:solidFill>
                    <a:effectLst/>
                    <a:latin typeface="Cambria Math" panose="02040503050406030204" pitchFamily="18" charset="0"/>
                    <a:ea typeface="+mn-ea"/>
                    <a:cs typeface="+mn-cs"/>
                  </a:rPr>
                  <a:t>_</a:t>
                </a:r>
                <a:r>
                  <a:rPr lang="en-US" sz="1100" i="0">
                    <a:solidFill>
                      <a:schemeClr val="dk1"/>
                    </a:solidFill>
                    <a:effectLst/>
                    <a:latin typeface="Cambria Math" panose="02040503050406030204" pitchFamily="18" charset="0"/>
                    <a:ea typeface="+mn-ea"/>
                    <a:cs typeface="+mn-cs"/>
                  </a:rPr>
                  <a:t>𝑎𝑣   </a:t>
                </a:r>
                <a:endParaRPr lang="fi-FI"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Vastaavasti voidaan laskea myös tulvatasanteen virtaama ja virtausnopeus.</a:t>
                </a:r>
              </a:p>
              <a:p>
                <a:endParaRPr lang="fi-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a:solidFill>
                      <a:schemeClr val="dk1"/>
                    </a:solidFill>
                    <a:effectLst/>
                    <a:latin typeface="+mn-lt"/>
                    <a:ea typeface="+mn-ea"/>
                    <a:cs typeface="+mn-cs"/>
                  </a:rPr>
                  <a:t>Taulukossa Kaksitasouoma_matriisi</a:t>
                </a:r>
                <a:r>
                  <a:rPr lang="fi-FI" sz="1100" b="0" i="0" baseline="0">
                    <a:solidFill>
                      <a:schemeClr val="dk1"/>
                    </a:solidFill>
                    <a:effectLst/>
                    <a:latin typeface="+mn-lt"/>
                    <a:ea typeface="+mn-ea"/>
                    <a:cs typeface="+mn-cs"/>
                  </a:rPr>
                  <a:t> laskuri </a:t>
                </a:r>
                <a:r>
                  <a:rPr lang="fi-FI" sz="1100" b="0" i="0">
                    <a:solidFill>
                      <a:schemeClr val="dk1"/>
                    </a:solidFill>
                    <a:effectLst/>
                    <a:latin typeface="+mn-lt"/>
                    <a:ea typeface="+mn-ea"/>
                    <a:cs typeface="+mn-cs"/>
                  </a:rPr>
                  <a:t>laskee tulvatasanteen + alivesiuoman virtausnopeuden tulovirtaamasta, uoman kaltevuudesta ja uoman mitoista.</a:t>
                </a:r>
                <a:r>
                  <a:rPr lang="fi-FI" sz="1100">
                    <a:solidFill>
                      <a:schemeClr val="dk1"/>
                    </a:solidFill>
                    <a:effectLst/>
                    <a:latin typeface="+mn-lt"/>
                    <a:ea typeface="+mn-ea"/>
                    <a:cs typeface="+mn-cs"/>
                  </a:rPr>
                  <a:t> T</a:t>
                </a:r>
                <a:r>
                  <a:rPr lang="fi-FI" sz="1100" b="0" i="0">
                    <a:solidFill>
                      <a:schemeClr val="dk1"/>
                    </a:solidFill>
                    <a:effectLst/>
                    <a:latin typeface="+mn-lt"/>
                    <a:ea typeface="+mn-ea"/>
                    <a:cs typeface="+mn-cs"/>
                  </a:rPr>
                  <a:t>aulukossa Perinteisen_perkaus_matriisi laskuri laskee perinteisen laskuojan virtausnopeuden tulovirtaamasta, uoman kaltevuudesta ja uoman mitoista. K</a:t>
                </a:r>
                <a:r>
                  <a:rPr lang="fi-FI" sz="1100">
                    <a:solidFill>
                      <a:schemeClr val="dk1"/>
                    </a:solidFill>
                    <a:effectLst/>
                    <a:latin typeface="+mn-lt"/>
                    <a:ea typeface="+mn-ea"/>
                    <a:cs typeface="+mn-cs"/>
                  </a:rPr>
                  <a:t>oska virtausnopeus vaikuttaa uoman vesipoikkileikkaukseen ja edelleen sen hydrauliseen säteeseen</a:t>
                </a:r>
                <a:r>
                  <a:rPr lang="fi-FI" sz="1100" baseline="0">
                    <a:solidFill>
                      <a:schemeClr val="dk1"/>
                    </a:solidFill>
                    <a:effectLst/>
                    <a:latin typeface="+mn-lt"/>
                    <a:ea typeface="+mn-ea"/>
                    <a:cs typeface="+mn-cs"/>
                  </a:rPr>
                  <a:t> sekä mahdollisesti karkeuteen, ei v</a:t>
                </a:r>
                <a:r>
                  <a:rPr lang="fi-FI" sz="1100">
                    <a:solidFill>
                      <a:schemeClr val="dk1"/>
                    </a:solidFill>
                    <a:effectLst/>
                    <a:latin typeface="+mn-lt"/>
                    <a:ea typeface="+mn-ea"/>
                    <a:cs typeface="+mn-cs"/>
                  </a:rPr>
                  <a:t>eden nopeutta  voida laskea suoraan, vaan sen arvo lasketaan</a:t>
                </a:r>
                <a:r>
                  <a:rPr lang="fi-FI" sz="1100" baseline="0">
                    <a:solidFill>
                      <a:schemeClr val="dk1"/>
                    </a:solidFill>
                    <a:effectLst/>
                    <a:latin typeface="+mn-lt"/>
                    <a:ea typeface="+mn-ea"/>
                    <a:cs typeface="+mn-cs"/>
                  </a:rPr>
                  <a:t> </a:t>
                </a:r>
                <a:r>
                  <a:rPr lang="fi-FI" sz="1100">
                    <a:solidFill>
                      <a:schemeClr val="dk1"/>
                    </a:solidFill>
                    <a:effectLst/>
                    <a:latin typeface="+mn-lt"/>
                    <a:ea typeface="+mn-ea"/>
                    <a:cs typeface="+mn-cs"/>
                  </a:rPr>
                  <a:t>iteroimalla. </a:t>
                </a:r>
                <a:r>
                  <a:rPr lang="fi-FI" sz="1100" b="0" i="0">
                    <a:solidFill>
                      <a:schemeClr val="dk1"/>
                    </a:solidFill>
                    <a:effectLst/>
                    <a:latin typeface="+mn-lt"/>
                    <a:ea typeface="+mn-ea"/>
                    <a:cs typeface="+mn-cs"/>
                  </a:rPr>
                  <a:t>Kummassakin matriisissa on 2000 riviä, joissa veden nopeus vaihtuu nopeudesta 1,99 m/s nopeuteen 0,01 m/s</a:t>
                </a:r>
                <a:r>
                  <a:rPr lang="fi-FI" sz="1100">
                    <a:solidFill>
                      <a:schemeClr val="dk1"/>
                    </a:solidFill>
                    <a:effectLst/>
                    <a:latin typeface="+mn-lt"/>
                    <a:ea typeface="+mn-ea"/>
                    <a:cs typeface="+mn-cs"/>
                  </a:rPr>
                  <a:t> . </a:t>
                </a:r>
                <a:r>
                  <a:rPr lang="fi-FI" sz="1100" b="0" i="0">
                    <a:solidFill>
                      <a:schemeClr val="dk1"/>
                    </a:solidFill>
                    <a:effectLst/>
                    <a:latin typeface="+mn-lt"/>
                    <a:ea typeface="+mn-ea"/>
                    <a:cs typeface="+mn-cs"/>
                  </a:rPr>
                  <a:t>Matriisin jokaisella rivillä lasketaan tulovirtaamasta ja veden nopeudesta vesipoikkileikkaus A = Q/v.  </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Vesipoikkileikkauksesta ja uoman mitoista lasketaan lasketaan veden syvyys uomassa h ja edelleen uoman märkäpiiri p ja hydraulinen säde R.</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Veden nopeudesta, uoman karkeuskertoimesta ja hydraulisesta säteestä lasketaan uoman kaltevuus I.</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Taulukkoon riville 1 haetaan rivi, jonka kaltevuus =&lt; uoman mitattu kaltevuus taulukossa Kaksitasouoma_matriisi</a:t>
                </a:r>
                <a:r>
                  <a:rPr lang="fi-FI" sz="1100" b="0" i="0" baseline="0">
                    <a:solidFill>
                      <a:schemeClr val="dk1"/>
                    </a:solidFill>
                    <a:effectLst/>
                    <a:latin typeface="+mn-lt"/>
                    <a:ea typeface="+mn-ea"/>
                    <a:cs typeface="+mn-cs"/>
                  </a:rPr>
                  <a:t> </a:t>
                </a:r>
                <a:r>
                  <a:rPr lang="fi-FI" sz="1100" b="0" i="0">
                    <a:solidFill>
                      <a:schemeClr val="dk1"/>
                    </a:solidFill>
                    <a:effectLst/>
                    <a:latin typeface="+mn-lt"/>
                    <a:ea typeface="+mn-ea"/>
                    <a:cs typeface="+mn-cs"/>
                  </a:rPr>
                  <a:t>.</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Taulukkoon riville 2 haetaan rivi, jonka kaltevuus =&lt; uoman mitattu kaltevuus taulukossa Taulukossa Perinteinen_perkaus_matriisi.</a:t>
                </a:r>
                <a:r>
                  <a:rPr lang="fi-FI" sz="1100">
                    <a:solidFill>
                      <a:schemeClr val="dk1"/>
                    </a:solidFill>
                    <a:effectLst/>
                    <a:latin typeface="+mn-lt"/>
                    <a:ea typeface="+mn-ea"/>
                    <a:cs typeface="+mn-cs"/>
                  </a:rPr>
                  <a:t> </a:t>
                </a:r>
                <a:r>
                  <a:rPr lang="fi-FI" sz="1100" b="0" i="0">
                    <a:solidFill>
                      <a:schemeClr val="dk1"/>
                    </a:solidFill>
                    <a:effectLst/>
                    <a:latin typeface="+mn-lt"/>
                    <a:ea typeface="+mn-ea"/>
                    <a:cs typeface="+mn-cs"/>
                  </a:rPr>
                  <a:t>Haku tehdään Excelin funktioparilla INDEKSI/VASTINE. Funktiossa VASTINE käytetyn vastinelajin -1 takia matriisit on lajiteltu laskevaan järjestykseen veden nopeuden suhteen. </a:t>
                </a:r>
                <a:r>
                  <a:rPr lang="fi-FI" sz="1100">
                    <a:solidFill>
                      <a:schemeClr val="dk1"/>
                    </a:solidFill>
                    <a:effectLst/>
                    <a:latin typeface="+mn-lt"/>
                    <a:ea typeface="+mn-ea"/>
                    <a:cs typeface="+mn-cs"/>
                  </a:rPr>
                  <a:t> </a:t>
                </a:r>
                <a:endParaRPr lang="fi-FI">
                  <a:effectLst/>
                </a:endParaRPr>
              </a:p>
              <a:p>
                <a:endParaRPr lang="fi-FI" sz="1100">
                  <a:solidFill>
                    <a:schemeClr val="dk1"/>
                  </a:solidFill>
                  <a:effectLst/>
                  <a:latin typeface="+mn-lt"/>
                  <a:ea typeface="+mn-ea"/>
                  <a:cs typeface="+mn-cs"/>
                </a:endParaRPr>
              </a:p>
              <a:p>
                <a:r>
                  <a:rPr lang="fi-FI" sz="1100">
                    <a:solidFill>
                      <a:schemeClr val="dk1"/>
                    </a:solidFill>
                    <a:effectLst/>
                    <a:latin typeface="+mn-lt"/>
                    <a:ea typeface="+mn-ea"/>
                    <a:cs typeface="+mn-cs"/>
                  </a:rPr>
                  <a:t> </a:t>
                </a:r>
              </a:p>
              <a:p>
                <a:r>
                  <a:rPr lang="fi-FI" sz="1400" b="1">
                    <a:solidFill>
                      <a:schemeClr val="dk1"/>
                    </a:solidFill>
                    <a:effectLst/>
                    <a:latin typeface="+mn-lt"/>
                    <a:ea typeface="+mn-ea"/>
                    <a:cs typeface="+mn-cs"/>
                  </a:rPr>
                  <a:t>Kasvillisuuden virtausvastuksen arviointimenetelmien</a:t>
                </a:r>
                <a:r>
                  <a:rPr lang="fi-FI" sz="1400" b="1" baseline="0">
                    <a:solidFill>
                      <a:schemeClr val="dk1"/>
                    </a:solidFill>
                    <a:effectLst/>
                    <a:latin typeface="+mn-lt"/>
                    <a:ea typeface="+mn-ea"/>
                    <a:cs typeface="+mn-cs"/>
                  </a:rPr>
                  <a:t> kuvaus</a:t>
                </a:r>
              </a:p>
              <a:p>
                <a:endParaRPr lang="fi-FI" sz="1100">
                  <a:solidFill>
                    <a:schemeClr val="dk1"/>
                  </a:solidFill>
                  <a:effectLst/>
                  <a:latin typeface="+mn-lt"/>
                  <a:ea typeface="+mn-ea"/>
                  <a:cs typeface="+mn-cs"/>
                </a:endParaRPr>
              </a:p>
              <a:p>
                <a:r>
                  <a:rPr lang="fi-FI" sz="1100" baseline="0">
                    <a:solidFill>
                      <a:schemeClr val="dk1"/>
                    </a:solidFill>
                    <a:effectLst/>
                    <a:latin typeface="+mn-lt"/>
                    <a:ea typeface="+mn-ea"/>
                    <a:cs typeface="+mn-cs"/>
                  </a:rPr>
                  <a:t>Laskentatavassa 2) t</a:t>
                </a:r>
                <a:r>
                  <a:rPr lang="fi-FI" sz="1100">
                    <a:solidFill>
                      <a:schemeClr val="dk1"/>
                    </a:solidFill>
                    <a:effectLst/>
                    <a:latin typeface="+mn-lt"/>
                    <a:ea typeface="+mn-ea"/>
                    <a:cs typeface="+mn-cs"/>
                  </a:rPr>
                  <a:t>ulvatasanteen karkeuskerroin määritetään Baptistin ym. (2007) perusteella, olettaen että kasvillisuuden aiheuttama virtausvastus &gt;&gt;  uoman reunojen virtausvastus: </a:t>
                </a: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a:effectLst/>
                </a:endParaRPr>
              </a:p>
              <a:p>
                <a:r>
                  <a:rPr lang="fi-FI" sz="1100">
                    <a:solidFill>
                      <a:schemeClr val="dk1"/>
                    </a:solidFill>
                    <a:effectLst/>
                    <a:latin typeface="+mn-lt"/>
                    <a:ea typeface="+mn-ea"/>
                    <a:cs typeface="+mn-cs"/>
                  </a:rPr>
                  <a:t>missä</a:t>
                </a:r>
                <a:r>
                  <a:rPr lang="fi-FI" sz="1100" baseline="0">
                    <a:solidFill>
                      <a:schemeClr val="dk1"/>
                    </a:solidFill>
                    <a:effectLst/>
                    <a:latin typeface="+mn-lt"/>
                    <a:ea typeface="+mn-ea"/>
                    <a:cs typeface="+mn-cs"/>
                  </a:rPr>
                  <a:t> K=vakio (m</a:t>
                </a:r>
                <a:r>
                  <a:rPr lang="fi-FI" sz="1100" baseline="30000">
                    <a:solidFill>
                      <a:schemeClr val="dk1"/>
                    </a:solidFill>
                    <a:effectLst/>
                    <a:latin typeface="+mn-lt"/>
                    <a:ea typeface="+mn-ea"/>
                    <a:cs typeface="+mn-cs"/>
                  </a:rPr>
                  <a:t>1/3</a:t>
                </a:r>
                <a:r>
                  <a:rPr lang="fi-FI" sz="1100" baseline="0">
                    <a:solidFill>
                      <a:schemeClr val="dk1"/>
                    </a:solidFill>
                    <a:effectLst/>
                    <a:latin typeface="+mn-lt"/>
                    <a:ea typeface="+mn-ea"/>
                    <a:cs typeface="+mn-cs"/>
                  </a:rPr>
                  <a:t>/s), g=gravitaatiovakio, C</a:t>
                </a:r>
                <a:r>
                  <a:rPr lang="fi-FI" sz="1100" baseline="-25000">
                    <a:solidFill>
                      <a:schemeClr val="dk1"/>
                    </a:solidFill>
                    <a:effectLst/>
                    <a:latin typeface="+mn-lt"/>
                    <a:ea typeface="+mn-ea"/>
                    <a:cs typeface="+mn-cs"/>
                  </a:rPr>
                  <a:t>D</a:t>
                </a:r>
                <a:r>
                  <a:rPr lang="fi-FI" sz="1100" baseline="0">
                    <a:solidFill>
                      <a:schemeClr val="dk1"/>
                    </a:solidFill>
                    <a:effectLst/>
                    <a:latin typeface="+mn-lt"/>
                    <a:ea typeface="+mn-ea"/>
                    <a:cs typeface="+mn-cs"/>
                  </a:rPr>
                  <a:t>= kasvin vastuskerroin (-), a=kasvillisuuden referenssipinta-alan volumetrinen tiheys (1/m), H=kasvillisuuden keskimääräinen korkeus (m), k=von Karmanin vakio, ja h=vesisyvyys tulvatasanteella.</a:t>
                </a:r>
              </a:p>
              <a:p>
                <a:endParaRPr lang="fi-FI">
                  <a:effectLst/>
                </a:endParaRPr>
              </a:p>
              <a:p>
                <a:r>
                  <a:rPr lang="fi-FI">
                    <a:effectLst/>
                  </a:rPr>
                  <a:t>Kaavan</a:t>
                </a:r>
                <a:r>
                  <a:rPr lang="fi-FI" baseline="0">
                    <a:effectLst/>
                  </a:rPr>
                  <a:t> nimittäjän ensimmäinen termi kuvaa kasvillisuuden virtausvastusta ja toinen termi kuvaa virtausvastuksen riippuvuuden vesisyvyydestä. </a:t>
                </a:r>
              </a:p>
              <a:p>
                <a:endParaRPr lang="fi-FI" sz="1100" baseline="0">
                  <a:solidFill>
                    <a:schemeClr val="dk1"/>
                  </a:solidFill>
                  <a:effectLst/>
                  <a:latin typeface="+mn-lt"/>
                  <a:ea typeface="+mn-ea"/>
                  <a:cs typeface="+mn-cs"/>
                </a:endParaRPr>
              </a:p>
              <a:p>
                <a:r>
                  <a:rPr lang="fi-FI" sz="1100" baseline="0">
                    <a:solidFill>
                      <a:schemeClr val="dk1"/>
                    </a:solidFill>
                    <a:effectLst/>
                    <a:latin typeface="+mn-lt"/>
                    <a:ea typeface="+mn-ea"/>
                    <a:cs typeface="+mn-cs"/>
                  </a:rPr>
                  <a:t>Laskentatavassa 3) koko uomaa käsitellään yhtenä jakamatta laskentaa alivesiuomaan ja tulvatasanteelle. Tämä on perusteltua pienissä uomissa, joissa kasvillisuus voi aiheuttaa jopa 90% virtausvastuksesta (Västilä ym. 2016). Manningin n määritetään Luhar &amp; Nepfin (2013) esittämällä kaavalla, jonka Västilä &amp; Järvelä (2015) ja Västilä ym. (2016) ovat parametrisoineet Sipoon Ritobäckenin kaksitasouomassa: </a:t>
                </a: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solidFill>
                    <a:schemeClr val="dk1"/>
                  </a:solidFill>
                  <a:effectLst/>
                  <a:latin typeface="+mn-lt"/>
                  <a:ea typeface="+mn-ea"/>
                  <a:cs typeface="+mn-cs"/>
                </a:endParaRPr>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a:p>
              <a:p>
                <a:endParaRPr lang="fi-FI" sz="1100" i="1"/>
              </a:p>
              <a:p>
                <a:endParaRPr lang="fi-FI" sz="1100" i="1"/>
              </a:p>
              <a:p>
                <a:endParaRPr lang="fi-FI" sz="1100" i="1"/>
              </a:p>
              <a:p>
                <a:r>
                  <a:rPr lang="fi-FI" sz="1100" i="1"/>
                  <a:t>Kuva 2. Kasvillisuuden peittävyys laskentatavassa 3).</a:t>
                </a:r>
                <a:endParaRPr lang="fi-FI" sz="1100" i="1" baseline="0">
                  <a:solidFill>
                    <a:schemeClr val="dk1"/>
                  </a:solidFill>
                  <a:effectLst/>
                  <a:latin typeface="+mn-lt"/>
                  <a:ea typeface="+mn-ea"/>
                  <a:cs typeface="+mn-cs"/>
                </a:endParaRPr>
              </a:p>
              <a:p>
                <a:endParaRPr lang="fi-FI">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baseline="0">
                    <a:solidFill>
                      <a:schemeClr val="dk1"/>
                    </a:solidFill>
                    <a:effectLst/>
                    <a:latin typeface="+mn-lt"/>
                    <a:ea typeface="+mn-ea"/>
                    <a:cs typeface="+mn-cs"/>
                  </a:rPr>
                  <a:t>Laskentatavan 3) oletukset pätevät, kun kasvillisuuden peittävyys Bx &lt;0.75; tarkista Bx:n arvo Päälaskenta-välilehden solusta L406. Älä käytä laskentatapaa, jos Bx&gt;0.75 (jos pääuoma on hyvin pieni suhteessa tulvatasanteeseen ja kasvillisuus korkeaa).</a:t>
                </a:r>
                <a:endParaRPr lang="fi-FI">
                  <a:effectLst/>
                </a:endParaRPr>
              </a:p>
              <a:p>
                <a:endParaRPr lang="fi-FI" sz="1100" b="1" i="0" u="none" strike="noStrike" baseline="0">
                  <a:solidFill>
                    <a:schemeClr val="dk1"/>
                  </a:solidFill>
                  <a:effectLst/>
                  <a:latin typeface="+mn-lt"/>
                  <a:ea typeface="+mn-ea"/>
                  <a:cs typeface="+mn-cs"/>
                </a:endParaRPr>
              </a:p>
              <a:p>
                <a:endParaRPr lang="fi-FI" sz="1400" b="1" i="0" u="none" strike="noStrike" baseline="0">
                  <a:solidFill>
                    <a:schemeClr val="dk1"/>
                  </a:solidFill>
                  <a:effectLst/>
                  <a:latin typeface="+mn-lt"/>
                  <a:ea typeface="+mn-ea"/>
                  <a:cs typeface="+mn-cs"/>
                </a:endParaRPr>
              </a:p>
              <a:p>
                <a:r>
                  <a:rPr lang="fi-FI" sz="1400" b="1" i="0" u="none" strike="noStrike" baseline="0">
                    <a:solidFill>
                      <a:schemeClr val="dk1"/>
                    </a:solidFill>
                    <a:effectLst/>
                    <a:latin typeface="+mn-lt"/>
                    <a:ea typeface="+mn-ea"/>
                    <a:cs typeface="+mn-cs"/>
                  </a:rPr>
                  <a:t>Lähteet</a:t>
                </a:r>
              </a:p>
              <a:p>
                <a:pPr marL="0" marR="0" lvl="0" indent="0" defTabSz="914400" eaLnBrk="1" fontAlgn="auto" latinLnBrk="0" hangingPunct="1">
                  <a:lnSpc>
                    <a:spcPct val="100000"/>
                  </a:lnSpc>
                  <a:spcBef>
                    <a:spcPts val="0"/>
                  </a:spcBef>
                  <a:spcAft>
                    <a:spcPts val="0"/>
                  </a:spcAft>
                  <a:buClrTx/>
                  <a:buSzTx/>
                  <a:buFontTx/>
                  <a:buNone/>
                  <a:tabLst/>
                  <a:defRPr/>
                </a:pPr>
                <a:endParaRPr lang="fi-FI"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i-FI" sz="1100" b="0" i="0">
                    <a:solidFill>
                      <a:schemeClr val="dk1"/>
                    </a:solidFill>
                    <a:effectLst/>
                    <a:latin typeface="+mn-lt"/>
                    <a:ea typeface="+mn-ea"/>
                    <a:cs typeface="+mn-cs"/>
                  </a:rPr>
                  <a:t>Baptist, M.J., Babovic, V., Rodríguez Uthurburu, J., Keijzer, M., Uittenbogaard, R.E., Mynett, A., Verwey, A., 2007. On inducing equations for vegetation resistance. J. Hydraul. Res. 45, 435–450. https://doi.org/10.1080/00221686.2009.9521996</a:t>
                </a:r>
                <a:r>
                  <a:rPr lang="fi-FI" sz="1100">
                    <a:solidFill>
                      <a:schemeClr val="dk1"/>
                    </a:solidFill>
                    <a:effectLst/>
                    <a:latin typeface="+mn-lt"/>
                    <a:ea typeface="+mn-ea"/>
                    <a:cs typeface="+mn-cs"/>
                  </a:rPr>
                  <a:t> </a:t>
                </a:r>
                <a:endParaRPr lang="fi-FI">
                  <a:effectLst/>
                </a:endParaRPr>
              </a:p>
              <a:p>
                <a:endParaRPr lang="fi-FI" sz="1100" b="0" i="1" u="none" strike="noStrike" baseline="0">
                  <a:solidFill>
                    <a:schemeClr val="dk1"/>
                  </a:solidFill>
                  <a:effectLst/>
                  <a:latin typeface="+mn-lt"/>
                  <a:ea typeface="+mn-ea"/>
                  <a:cs typeface="+mn-cs"/>
                </a:endParaRPr>
              </a:p>
              <a:p>
                <a:r>
                  <a:rPr lang="fi-FI"/>
                  <a:t>Luhar, M. &amp; Nepf, H. 2013. From the blade scale to the reach scale: A characterization of aquatic vegetative drag. Adv. Water Resour., 51: 305- 316.</a:t>
                </a:r>
                <a:endParaRPr lang="fi-FI" sz="1100" b="0" i="1" u="none" strike="noStrike" baseline="0">
                  <a:solidFill>
                    <a:schemeClr val="dk1"/>
                  </a:solidFill>
                  <a:effectLst/>
                  <a:latin typeface="+mn-lt"/>
                  <a:ea typeface="+mn-ea"/>
                  <a:cs typeface="+mn-cs"/>
                </a:endParaRPr>
              </a:p>
              <a:p>
                <a:endParaRPr lang="fi-FI" sz="1100" b="0" i="1" u="none" strike="noStrike" baseline="0">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Västilä, K. &amp; Järvelä, J. 2015. Vesitalous 6(2015): 27–31. Kaksitasouomien mahdollisuudet pyrittäessä ympäristöystävällisempään maankuivatukseen.</a:t>
                </a:r>
                <a:r>
                  <a:rPr lang="fi-FI"/>
                  <a:t> </a:t>
                </a:r>
              </a:p>
              <a:p>
                <a:endParaRPr lang="fi-FI" sz="1100" b="0" i="0" u="none" strike="noStrike">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Västilä, K., Järvelä, J., and Koivusalo, H. 2016 Flow–vegetation–sediment interaction in a cohesive compound channel. Journal of Hydraulic Engineering, 142(1): 04015034. doi:10.1061/(ASCE)HY.1943-7900.0001058.</a:t>
                </a:r>
                <a:r>
                  <a:rPr lang="fi-FI"/>
                  <a:t> </a:t>
                </a:r>
              </a:p>
              <a:p>
                <a:endParaRPr lang="fi-FI" sz="1100" b="0" i="0" u="none" strike="noStrike">
                  <a:solidFill>
                    <a:schemeClr val="dk1"/>
                  </a:solidFill>
                  <a:effectLst/>
                  <a:latin typeface="+mn-lt"/>
                  <a:ea typeface="+mn-ea"/>
                  <a:cs typeface="+mn-cs"/>
                </a:endParaRPr>
              </a:p>
            </xdr:txBody>
          </xdr:sp>
        </mc:Fallback>
      </mc:AlternateContent>
      <xdr:pic>
        <xdr:nvPicPr>
          <xdr:cNvPr id="3" name="Picture 3">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362" y="18702159"/>
            <a:ext cx="6120130" cy="2865120"/>
          </a:xfrm>
          <a:prstGeom prst="rect">
            <a:avLst/>
          </a:prstGeom>
        </xdr:spPr>
      </xdr:pic>
    </xdr:grpSp>
    <xdr:clientData/>
  </xdr:twoCellAnchor>
  <xdr:twoCellAnchor editAs="oneCell">
    <xdr:from>
      <xdr:col>0</xdr:col>
      <xdr:colOff>513555</xdr:colOff>
      <xdr:row>178</xdr:row>
      <xdr:rowOff>120385</xdr:rowOff>
    </xdr:from>
    <xdr:to>
      <xdr:col>5</xdr:col>
      <xdr:colOff>484981</xdr:colOff>
      <xdr:row>193</xdr:row>
      <xdr:rowOff>149360</xdr:rowOff>
    </xdr:to>
    <xdr:pic>
      <xdr:nvPicPr>
        <xdr:cNvPr id="10" name="Picture 5">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0091" t="11649" r="14761" b="67614"/>
        <a:stretch/>
      </xdr:blipFill>
      <xdr:spPr>
        <a:xfrm>
          <a:off x="513555" y="28943035"/>
          <a:ext cx="3019426" cy="2457850"/>
        </a:xfrm>
        <a:prstGeom prst="rect">
          <a:avLst/>
        </a:prstGeom>
      </xdr:spPr>
    </xdr:pic>
    <xdr:clientData/>
  </xdr:twoCellAnchor>
  <xdr:twoCellAnchor editAs="oneCell">
    <xdr:from>
      <xdr:col>0</xdr:col>
      <xdr:colOff>531934</xdr:colOff>
      <xdr:row>195</xdr:row>
      <xdr:rowOff>26116</xdr:rowOff>
    </xdr:from>
    <xdr:to>
      <xdr:col>8</xdr:col>
      <xdr:colOff>464078</xdr:colOff>
      <xdr:row>204</xdr:row>
      <xdr:rowOff>69843</xdr:rowOff>
    </xdr:to>
    <xdr:pic>
      <xdr:nvPicPr>
        <xdr:cNvPr id="11" name="Content Placeholder 5">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9298" t="14080" r="27102" b="70967"/>
        <a:stretch/>
      </xdr:blipFill>
      <xdr:spPr>
        <a:xfrm>
          <a:off x="531934" y="31601491"/>
          <a:ext cx="4808944" cy="1501052"/>
        </a:xfrm>
        <a:prstGeom prst="rect">
          <a:avLst/>
        </a:prstGeom>
      </xdr:spPr>
    </xdr:pic>
    <xdr:clientData/>
  </xdr:twoCellAnchor>
  <xdr:twoCellAnchor>
    <xdr:from>
      <xdr:col>1</xdr:col>
      <xdr:colOff>4764</xdr:colOff>
      <xdr:row>164</xdr:row>
      <xdr:rowOff>68260</xdr:rowOff>
    </xdr:from>
    <xdr:to>
      <xdr:col>6</xdr:col>
      <xdr:colOff>139247</xdr:colOff>
      <xdr:row>167</xdr:row>
      <xdr:rowOff>131624</xdr:rowOff>
    </xdr:to>
    <mc:AlternateContent xmlns:mc="http://schemas.openxmlformats.org/markup-compatibility/2006">
      <mc:Choice xmlns:a14="http://schemas.microsoft.com/office/drawing/2010/main" Requires="a14">
        <xdr:sp macro="" textlink="">
          <xdr:nvSpPr>
            <xdr:cNvPr id="12" name="Tekstiruutu 11">
              <a:extLst>
                <a:ext uri="{FF2B5EF4-FFF2-40B4-BE49-F238E27FC236}">
                  <a16:creationId xmlns:a16="http://schemas.microsoft.com/office/drawing/2014/main" id="{00000000-0008-0000-0000-00000C000000}"/>
                </a:ext>
              </a:extLst>
            </xdr:cNvPr>
            <xdr:cNvSpPr txBox="1"/>
          </xdr:nvSpPr>
          <xdr:spPr>
            <a:xfrm>
              <a:off x="614364" y="26623960"/>
              <a:ext cx="3182483" cy="549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fi-FI" sz="1100" b="0" i="1">
                        <a:latin typeface="Cambria Math" panose="02040503050406030204" pitchFamily="18" charset="0"/>
                      </a:rPr>
                      <m:t>𝑛</m:t>
                    </m:r>
                    <m:r>
                      <a:rPr lang="fi-FI" sz="1100" b="0" i="1">
                        <a:latin typeface="Cambria Math" panose="02040503050406030204" pitchFamily="18" charset="0"/>
                      </a:rPr>
                      <m:t>=</m:t>
                    </m:r>
                    <m:f>
                      <m:fPr>
                        <m:ctrlPr>
                          <a:rPr lang="fi-FI" sz="1100" b="0" i="1">
                            <a:latin typeface="Cambria Math" panose="02040503050406030204" pitchFamily="18" charset="0"/>
                          </a:rPr>
                        </m:ctrlPr>
                      </m:fPr>
                      <m:num>
                        <m:r>
                          <a:rPr lang="fi-FI" sz="1100" b="0" i="1">
                            <a:latin typeface="Cambria Math" panose="02040503050406030204" pitchFamily="18" charset="0"/>
                          </a:rPr>
                          <m:t>𝐾</m:t>
                        </m:r>
                        <m:sSup>
                          <m:sSupPr>
                            <m:ctrlPr>
                              <a:rPr lang="fi-FI" sz="1100" b="0" i="1">
                                <a:latin typeface="Cambria Math" panose="02040503050406030204" pitchFamily="18" charset="0"/>
                              </a:rPr>
                            </m:ctrlPr>
                          </m:sSupPr>
                          <m:e>
                            <m:r>
                              <a:rPr lang="fi-FI" sz="1100" b="0" i="1">
                                <a:latin typeface="Cambria Math" panose="02040503050406030204" pitchFamily="18" charset="0"/>
                              </a:rPr>
                              <m:t>𝑅</m:t>
                            </m:r>
                          </m:e>
                          <m:sup>
                            <m:r>
                              <a:rPr lang="fi-FI" sz="1100" b="0" i="1">
                                <a:latin typeface="Cambria Math" panose="02040503050406030204" pitchFamily="18" charset="0"/>
                              </a:rPr>
                              <m:t>1/6</m:t>
                            </m:r>
                          </m:sup>
                        </m:sSup>
                      </m:num>
                      <m:den>
                        <m:rad>
                          <m:radPr>
                            <m:degHide m:val="on"/>
                            <m:ctrlPr>
                              <a:rPr lang="fi-FI" sz="1100" b="0" i="1">
                                <a:solidFill>
                                  <a:schemeClr val="tx1"/>
                                </a:solidFill>
                                <a:effectLst/>
                                <a:latin typeface="Cambria Math" panose="02040503050406030204" pitchFamily="18" charset="0"/>
                                <a:ea typeface="+mn-ea"/>
                                <a:cs typeface="+mn-cs"/>
                              </a:rPr>
                            </m:ctrlPr>
                          </m:radPr>
                          <m:deg/>
                          <m:e>
                            <m:f>
                              <m:fPr>
                                <m:ctrlPr>
                                  <a:rPr lang="fi-FI" sz="1100" b="0" i="1">
                                    <a:solidFill>
                                      <a:schemeClr val="tx1"/>
                                    </a:solidFill>
                                    <a:effectLst/>
                                    <a:latin typeface="Cambria Math" panose="02040503050406030204" pitchFamily="18" charset="0"/>
                                    <a:ea typeface="+mn-ea"/>
                                    <a:cs typeface="+mn-cs"/>
                                  </a:rPr>
                                </m:ctrlPr>
                              </m:fPr>
                              <m:num>
                                <m:r>
                                  <a:rPr lang="fi-FI" sz="1100" b="0" i="1">
                                    <a:solidFill>
                                      <a:schemeClr val="tx1"/>
                                    </a:solidFill>
                                    <a:effectLst/>
                                    <a:latin typeface="Cambria Math" panose="02040503050406030204" pitchFamily="18" charset="0"/>
                                    <a:ea typeface="+mn-ea"/>
                                    <a:cs typeface="+mn-cs"/>
                                  </a:rPr>
                                  <m:t>2</m:t>
                                </m:r>
                                <m:r>
                                  <a:rPr lang="fi-FI" sz="1100" b="0" i="1">
                                    <a:solidFill>
                                      <a:schemeClr val="tx1"/>
                                    </a:solidFill>
                                    <a:effectLst/>
                                    <a:latin typeface="Cambria Math" panose="02040503050406030204" pitchFamily="18" charset="0"/>
                                    <a:ea typeface="+mn-ea"/>
                                    <a:cs typeface="+mn-cs"/>
                                  </a:rPr>
                                  <m:t>𝑔</m:t>
                                </m:r>
                              </m:num>
                              <m:den>
                                <m:sSub>
                                  <m:sSubPr>
                                    <m:ctrlPr>
                                      <a:rPr lang="fi-FI" sz="1100" b="0" i="1">
                                        <a:solidFill>
                                          <a:schemeClr val="tx1"/>
                                        </a:solidFill>
                                        <a:effectLst/>
                                        <a:latin typeface="Cambria Math" panose="02040503050406030204" pitchFamily="18" charset="0"/>
                                        <a:ea typeface="+mn-ea"/>
                                        <a:cs typeface="+mn-cs"/>
                                      </a:rPr>
                                    </m:ctrlPr>
                                  </m:sSubPr>
                                  <m:e>
                                    <m:r>
                                      <a:rPr lang="fi-FI" sz="1100" b="0" i="1">
                                        <a:solidFill>
                                          <a:schemeClr val="tx1"/>
                                        </a:solidFill>
                                        <a:effectLst/>
                                        <a:latin typeface="Cambria Math" panose="02040503050406030204" pitchFamily="18" charset="0"/>
                                        <a:ea typeface="+mn-ea"/>
                                        <a:cs typeface="+mn-cs"/>
                                      </a:rPr>
                                      <m:t>𝐶</m:t>
                                    </m:r>
                                  </m:e>
                                  <m:sub>
                                    <m:r>
                                      <a:rPr lang="fi-FI" sz="1100" b="0" i="1">
                                        <a:solidFill>
                                          <a:schemeClr val="tx1"/>
                                        </a:solidFill>
                                        <a:effectLst/>
                                        <a:latin typeface="Cambria Math" panose="02040503050406030204" pitchFamily="18" charset="0"/>
                                        <a:ea typeface="+mn-ea"/>
                                        <a:cs typeface="+mn-cs"/>
                                      </a:rPr>
                                      <m:t>𝐷</m:t>
                                    </m:r>
                                  </m:sub>
                                </m:sSub>
                                <m:r>
                                  <a:rPr lang="fi-FI" sz="1100" b="0" i="1">
                                    <a:solidFill>
                                      <a:schemeClr val="tx1"/>
                                    </a:solidFill>
                                    <a:effectLst/>
                                    <a:latin typeface="Cambria Math" panose="02040503050406030204" pitchFamily="18" charset="0"/>
                                    <a:ea typeface="+mn-ea"/>
                                    <a:cs typeface="+mn-cs"/>
                                  </a:rPr>
                                  <m:t>𝑎𝐻</m:t>
                                </m:r>
                              </m:den>
                            </m:f>
                          </m:e>
                        </m:rad>
                        <m:r>
                          <a:rPr lang="fi-FI" sz="1100" b="0" i="1">
                            <a:solidFill>
                              <a:schemeClr val="tx1"/>
                            </a:solidFill>
                            <a:effectLst/>
                            <a:latin typeface="Cambria Math" panose="02040503050406030204" pitchFamily="18" charset="0"/>
                            <a:ea typeface="+mn-ea"/>
                            <a:cs typeface="+mn-cs"/>
                          </a:rPr>
                          <m:t>+</m:t>
                        </m:r>
                        <m:f>
                          <m:fPr>
                            <m:ctrlPr>
                              <a:rPr lang="fi-FI" sz="1100" b="0" i="1">
                                <a:solidFill>
                                  <a:schemeClr val="tx1"/>
                                </a:solidFill>
                                <a:effectLst/>
                                <a:latin typeface="Cambria Math" panose="02040503050406030204" pitchFamily="18" charset="0"/>
                                <a:ea typeface="+mn-ea"/>
                                <a:cs typeface="+mn-cs"/>
                              </a:rPr>
                            </m:ctrlPr>
                          </m:fPr>
                          <m:num>
                            <m:rad>
                              <m:radPr>
                                <m:degHide m:val="on"/>
                                <m:ctrlPr>
                                  <a:rPr lang="fi-FI" sz="1100" b="0" i="1">
                                    <a:solidFill>
                                      <a:schemeClr val="tx1"/>
                                    </a:solidFill>
                                    <a:effectLst/>
                                    <a:latin typeface="Cambria Math" panose="02040503050406030204" pitchFamily="18" charset="0"/>
                                    <a:ea typeface="+mn-ea"/>
                                    <a:cs typeface="+mn-cs"/>
                                  </a:rPr>
                                </m:ctrlPr>
                              </m:radPr>
                              <m:deg/>
                              <m:e>
                                <m:r>
                                  <a:rPr lang="fi-FI" sz="1100" b="0" i="1">
                                    <a:solidFill>
                                      <a:schemeClr val="tx1"/>
                                    </a:solidFill>
                                    <a:effectLst/>
                                    <a:latin typeface="Cambria Math" panose="02040503050406030204" pitchFamily="18" charset="0"/>
                                    <a:ea typeface="+mn-ea"/>
                                    <a:cs typeface="+mn-cs"/>
                                  </a:rPr>
                                  <m:t>𝑔</m:t>
                                </m:r>
                              </m:e>
                            </m:rad>
                          </m:num>
                          <m:den>
                            <m:r>
                              <a:rPr lang="fi-FI" sz="1100" b="0" i="1">
                                <a:solidFill>
                                  <a:schemeClr val="tx1"/>
                                </a:solidFill>
                                <a:effectLst/>
                                <a:latin typeface="Cambria Math" panose="02040503050406030204" pitchFamily="18" charset="0"/>
                                <a:ea typeface="+mn-ea"/>
                                <a:cs typeface="+mn-cs"/>
                              </a:rPr>
                              <m:t>𝑘</m:t>
                            </m:r>
                          </m:den>
                        </m:f>
                        <m:func>
                          <m:funcPr>
                            <m:ctrlPr>
                              <a:rPr lang="fi-FI" sz="1100" b="0" i="1">
                                <a:solidFill>
                                  <a:schemeClr val="tx1"/>
                                </a:solidFill>
                                <a:effectLst/>
                                <a:latin typeface="Cambria Math" panose="02040503050406030204" pitchFamily="18" charset="0"/>
                                <a:ea typeface="+mn-ea"/>
                                <a:cs typeface="+mn-cs"/>
                              </a:rPr>
                            </m:ctrlPr>
                          </m:funcPr>
                          <m:fName>
                            <m:r>
                              <m:rPr>
                                <m:sty m:val="p"/>
                              </m:rPr>
                              <a:rPr lang="fi-FI" sz="1100" b="0" i="0">
                                <a:solidFill>
                                  <a:schemeClr val="tx1"/>
                                </a:solidFill>
                                <a:effectLst/>
                                <a:latin typeface="Cambria Math" panose="02040503050406030204" pitchFamily="18" charset="0"/>
                                <a:ea typeface="+mn-ea"/>
                                <a:cs typeface="+mn-cs"/>
                              </a:rPr>
                              <m:t>ln</m:t>
                            </m:r>
                          </m:fName>
                          <m:e>
                            <m:d>
                              <m:dPr>
                                <m:ctrlPr>
                                  <a:rPr lang="fi-FI" sz="1100" b="0" i="1">
                                    <a:solidFill>
                                      <a:schemeClr val="tx1"/>
                                    </a:solidFill>
                                    <a:effectLst/>
                                    <a:latin typeface="Cambria Math" panose="02040503050406030204" pitchFamily="18" charset="0"/>
                                    <a:ea typeface="+mn-ea"/>
                                    <a:cs typeface="+mn-cs"/>
                                  </a:rPr>
                                </m:ctrlPr>
                              </m:dPr>
                              <m:e>
                                <m:f>
                                  <m:fPr>
                                    <m:ctrlPr>
                                      <a:rPr lang="fi-FI" sz="1100" b="0" i="1">
                                        <a:solidFill>
                                          <a:schemeClr val="tx1"/>
                                        </a:solidFill>
                                        <a:effectLst/>
                                        <a:latin typeface="Cambria Math" panose="02040503050406030204" pitchFamily="18" charset="0"/>
                                        <a:ea typeface="+mn-ea"/>
                                        <a:cs typeface="+mn-cs"/>
                                      </a:rPr>
                                    </m:ctrlPr>
                                  </m:fPr>
                                  <m:num>
                                    <m:r>
                                      <a:rPr lang="fi-FI" sz="1100" b="0" i="1">
                                        <a:solidFill>
                                          <a:schemeClr val="tx1"/>
                                        </a:solidFill>
                                        <a:effectLst/>
                                        <a:latin typeface="Cambria Math" panose="02040503050406030204" pitchFamily="18" charset="0"/>
                                        <a:ea typeface="+mn-ea"/>
                                        <a:cs typeface="+mn-cs"/>
                                      </a:rPr>
                                      <m:t>h</m:t>
                                    </m:r>
                                  </m:num>
                                  <m:den>
                                    <m:r>
                                      <a:rPr lang="fi-FI" sz="1100" b="0" i="1">
                                        <a:solidFill>
                                          <a:schemeClr val="tx1"/>
                                        </a:solidFill>
                                        <a:effectLst/>
                                        <a:latin typeface="Cambria Math" panose="02040503050406030204" pitchFamily="18" charset="0"/>
                                        <a:ea typeface="+mn-ea"/>
                                        <a:cs typeface="+mn-cs"/>
                                      </a:rPr>
                                      <m:t>𝐻</m:t>
                                    </m:r>
                                  </m:den>
                                </m:f>
                              </m:e>
                            </m:d>
                          </m:e>
                        </m:func>
                      </m:den>
                    </m:f>
                  </m:oMath>
                </m:oMathPara>
              </a14:m>
              <a:endParaRPr lang="fi-FI" sz="1100"/>
            </a:p>
          </xdr:txBody>
        </xdr:sp>
      </mc:Choice>
      <mc:Fallback>
        <xdr:sp macro="" textlink="">
          <xdr:nvSpPr>
            <xdr:cNvPr id="12" name="Tekstiruutu 11">
              <a:extLst>
                <a:ext uri="{FF2B5EF4-FFF2-40B4-BE49-F238E27FC236}">
                  <a16:creationId xmlns:a16="http://schemas.microsoft.com/office/drawing/2014/main" id="{00000000-0008-0000-0000-00000C000000}"/>
                </a:ext>
              </a:extLst>
            </xdr:cNvPr>
            <xdr:cNvSpPr txBox="1"/>
          </xdr:nvSpPr>
          <xdr:spPr>
            <a:xfrm>
              <a:off x="614364" y="26623960"/>
              <a:ext cx="3182483" cy="549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fi-FI" sz="1100" b="0" i="0">
                  <a:latin typeface="Cambria Math" panose="02040503050406030204" pitchFamily="18" charset="0"/>
                </a:rPr>
                <a:t>𝑛=(𝐾𝑅^(1/6))/(</a:t>
              </a:r>
              <a:r>
                <a:rPr lang="fi-FI" sz="1100" b="0" i="0">
                  <a:solidFill>
                    <a:schemeClr val="tx1"/>
                  </a:solidFill>
                  <a:effectLst/>
                  <a:latin typeface="Cambria Math" panose="02040503050406030204" pitchFamily="18" charset="0"/>
                  <a:ea typeface="+mn-ea"/>
                  <a:cs typeface="+mn-cs"/>
                </a:rPr>
                <a:t>√(2𝑔/(𝐶_𝐷 𝑎𝐻))+√𝑔/𝑘  ln⁡(ℎ/𝐻) )</a:t>
              </a:r>
              <a:endParaRPr lang="fi-FI" sz="1100"/>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112258</xdr:colOff>
      <xdr:row>2</xdr:row>
      <xdr:rowOff>17011</xdr:rowOff>
    </xdr:from>
    <xdr:to>
      <xdr:col>44</xdr:col>
      <xdr:colOff>137771</xdr:colOff>
      <xdr:row>24</xdr:row>
      <xdr:rowOff>117363</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5</xdr:row>
          <xdr:rowOff>152400</xdr:rowOff>
        </xdr:from>
        <xdr:to>
          <xdr:col>2</xdr:col>
          <xdr:colOff>1102179</xdr:colOff>
          <xdr:row>7</xdr:row>
          <xdr:rowOff>28575</xdr:rowOff>
        </xdr:to>
        <xdr:sp macro="" textlink="">
          <xdr:nvSpPr>
            <xdr:cNvPr id="1031" name="Check Box 7" descr="Syötetty virtaama"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18288" rIns="0" bIns="18288" anchor="ctr" upright="1"/>
            <a:lstStyle/>
            <a:p>
              <a:pPr algn="l" rtl="0">
                <a:defRPr sz="1000"/>
              </a:pPr>
              <a:r>
                <a:rPr lang="fi-FI" sz="800" b="0" i="0" u="none" strike="noStrike" baseline="0">
                  <a:solidFill>
                    <a:srgbClr val="000000"/>
                  </a:solidFill>
                  <a:latin typeface="Segoe UI"/>
                  <a:cs typeface="Segoe UI"/>
                </a:rPr>
                <a:t>Syötetty virtaama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25</xdr:row>
          <xdr:rowOff>0</xdr:rowOff>
        </xdr:from>
        <xdr:to>
          <xdr:col>4</xdr:col>
          <xdr:colOff>559254</xdr:colOff>
          <xdr:row>26</xdr:row>
          <xdr:rowOff>19050</xdr:rowOff>
        </xdr:to>
        <xdr:sp macro="" textlink="">
          <xdr:nvSpPr>
            <xdr:cNvPr id="1034" name="Check Box 10" descr="Virtaama suoraan"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18288" rIns="0" bIns="18288" anchor="ctr" upright="1"/>
            <a:lstStyle/>
            <a:p>
              <a:pPr algn="l" rtl="0">
                <a:defRPr sz="1000"/>
              </a:pPr>
              <a:r>
                <a:rPr lang="fi-FI" sz="800" b="0" i="0" u="none" strike="noStrike" baseline="0">
                  <a:solidFill>
                    <a:srgbClr val="000000"/>
                  </a:solidFill>
                  <a:latin typeface="Segoe UI"/>
                  <a:cs typeface="Segoe UI"/>
                </a:rPr>
                <a:t>Laskentatapa 3, Virtausvastus kasvillisuuden peittävyydestä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28</xdr:row>
          <xdr:rowOff>0</xdr:rowOff>
        </xdr:from>
        <xdr:to>
          <xdr:col>5</xdr:col>
          <xdr:colOff>845003</xdr:colOff>
          <xdr:row>28</xdr:row>
          <xdr:rowOff>238125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18288" rIns="0" bIns="18288" anchor="ctr" upright="1"/>
            <a:lstStyle/>
            <a:p>
              <a:pPr algn="l" rtl="0">
                <a:defRPr sz="1000"/>
              </a:pPr>
              <a:r>
                <a:rPr lang="fi-FI" sz="800" b="0" i="0" u="none" strike="noStrike" baseline="0">
                  <a:solidFill>
                    <a:srgbClr val="000000"/>
                  </a:solidFill>
                  <a:latin typeface="Segoe UI"/>
                  <a:cs typeface="Segoe UI"/>
                </a:rPr>
                <a:t> Laskentatapa 2, Tulvatasanteen virtausvastus kasvillisuuden korkeudesta ja tiheydestä</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45</xdr:col>
      <xdr:colOff>0</xdr:colOff>
      <xdr:row>5</xdr:row>
      <xdr:rowOff>0</xdr:rowOff>
    </xdr:from>
    <xdr:to>
      <xdr:col>50</xdr:col>
      <xdr:colOff>136071</xdr:colOff>
      <xdr:row>8</xdr:row>
      <xdr:rowOff>63364</xdr:rowOff>
    </xdr:to>
    <mc:AlternateContent xmlns:mc="http://schemas.openxmlformats.org/markup-compatibility/2006" xmlns:a14="http://schemas.microsoft.com/office/drawing/2010/main">
      <mc:Choice Requires="a14">
        <xdr:sp macro="" textlink="">
          <xdr:nvSpPr>
            <xdr:cNvPr id="6" name="Tekstiruutu 5">
              <a:extLst>
                <a:ext uri="{FF2B5EF4-FFF2-40B4-BE49-F238E27FC236}">
                  <a16:creationId xmlns:a16="http://schemas.microsoft.com/office/drawing/2014/main" id="{00000000-0008-0000-0300-000006000000}"/>
                </a:ext>
              </a:extLst>
            </xdr:cNvPr>
            <xdr:cNvSpPr txBox="1"/>
          </xdr:nvSpPr>
          <xdr:spPr>
            <a:xfrm>
              <a:off x="29178250" y="2254250"/>
              <a:ext cx="3205238" cy="539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fi-FI" sz="1100" b="0" i="1">
                        <a:latin typeface="Cambria Math" panose="02040503050406030204" pitchFamily="18" charset="0"/>
                      </a:rPr>
                      <m:t>𝑛</m:t>
                    </m:r>
                    <m:r>
                      <a:rPr lang="fi-FI" sz="1100" b="0" i="1">
                        <a:latin typeface="Cambria Math" panose="02040503050406030204" pitchFamily="18" charset="0"/>
                      </a:rPr>
                      <m:t>=</m:t>
                    </m:r>
                    <m:f>
                      <m:fPr>
                        <m:ctrlPr>
                          <a:rPr lang="fi-FI" sz="1100" b="0" i="1">
                            <a:latin typeface="Cambria Math" panose="02040503050406030204" pitchFamily="18" charset="0"/>
                          </a:rPr>
                        </m:ctrlPr>
                      </m:fPr>
                      <m:num>
                        <m:r>
                          <a:rPr lang="fi-FI" sz="1100" b="0" i="1">
                            <a:latin typeface="Cambria Math" panose="02040503050406030204" pitchFamily="18" charset="0"/>
                          </a:rPr>
                          <m:t>𝐾</m:t>
                        </m:r>
                        <m:sSup>
                          <m:sSupPr>
                            <m:ctrlPr>
                              <a:rPr lang="fi-FI" sz="1100" b="0" i="1">
                                <a:latin typeface="Cambria Math" panose="02040503050406030204" pitchFamily="18" charset="0"/>
                              </a:rPr>
                            </m:ctrlPr>
                          </m:sSupPr>
                          <m:e>
                            <m:r>
                              <a:rPr lang="fi-FI" sz="1100" b="0" i="1">
                                <a:latin typeface="Cambria Math" panose="02040503050406030204" pitchFamily="18" charset="0"/>
                              </a:rPr>
                              <m:t>𝑅</m:t>
                            </m:r>
                          </m:e>
                          <m:sup>
                            <m:r>
                              <a:rPr lang="fi-FI" sz="1100" b="0" i="1">
                                <a:latin typeface="Cambria Math" panose="02040503050406030204" pitchFamily="18" charset="0"/>
                              </a:rPr>
                              <m:t>1/6</m:t>
                            </m:r>
                          </m:sup>
                        </m:sSup>
                      </m:num>
                      <m:den>
                        <m:rad>
                          <m:radPr>
                            <m:degHide m:val="on"/>
                            <m:ctrlPr>
                              <a:rPr lang="fi-FI" sz="1100" b="0" i="1">
                                <a:solidFill>
                                  <a:schemeClr val="tx1"/>
                                </a:solidFill>
                                <a:effectLst/>
                                <a:latin typeface="Cambria Math" panose="02040503050406030204" pitchFamily="18" charset="0"/>
                                <a:ea typeface="+mn-ea"/>
                                <a:cs typeface="+mn-cs"/>
                              </a:rPr>
                            </m:ctrlPr>
                          </m:radPr>
                          <m:deg/>
                          <m:e>
                            <m:f>
                              <m:fPr>
                                <m:ctrlPr>
                                  <a:rPr lang="fi-FI" sz="1100" b="0" i="1">
                                    <a:solidFill>
                                      <a:schemeClr val="tx1"/>
                                    </a:solidFill>
                                    <a:effectLst/>
                                    <a:latin typeface="Cambria Math" panose="02040503050406030204" pitchFamily="18" charset="0"/>
                                    <a:ea typeface="+mn-ea"/>
                                    <a:cs typeface="+mn-cs"/>
                                  </a:rPr>
                                </m:ctrlPr>
                              </m:fPr>
                              <m:num>
                                <m:r>
                                  <a:rPr lang="fi-FI" sz="1100" b="0" i="1">
                                    <a:solidFill>
                                      <a:schemeClr val="tx1"/>
                                    </a:solidFill>
                                    <a:effectLst/>
                                    <a:latin typeface="Cambria Math" panose="02040503050406030204" pitchFamily="18" charset="0"/>
                                    <a:ea typeface="+mn-ea"/>
                                    <a:cs typeface="+mn-cs"/>
                                  </a:rPr>
                                  <m:t>2</m:t>
                                </m:r>
                                <m:r>
                                  <a:rPr lang="fi-FI" sz="1100" b="0" i="1">
                                    <a:solidFill>
                                      <a:schemeClr val="tx1"/>
                                    </a:solidFill>
                                    <a:effectLst/>
                                    <a:latin typeface="Cambria Math" panose="02040503050406030204" pitchFamily="18" charset="0"/>
                                    <a:ea typeface="+mn-ea"/>
                                    <a:cs typeface="+mn-cs"/>
                                  </a:rPr>
                                  <m:t>𝑔</m:t>
                                </m:r>
                              </m:num>
                              <m:den>
                                <m:sSub>
                                  <m:sSubPr>
                                    <m:ctrlPr>
                                      <a:rPr lang="fi-FI" sz="1100" b="0" i="1">
                                        <a:solidFill>
                                          <a:schemeClr val="tx1"/>
                                        </a:solidFill>
                                        <a:effectLst/>
                                        <a:latin typeface="Cambria Math" panose="02040503050406030204" pitchFamily="18" charset="0"/>
                                        <a:ea typeface="+mn-ea"/>
                                        <a:cs typeface="+mn-cs"/>
                                      </a:rPr>
                                    </m:ctrlPr>
                                  </m:sSubPr>
                                  <m:e>
                                    <m:r>
                                      <a:rPr lang="fi-FI" sz="1100" b="0" i="1">
                                        <a:solidFill>
                                          <a:schemeClr val="tx1"/>
                                        </a:solidFill>
                                        <a:effectLst/>
                                        <a:latin typeface="Cambria Math" panose="02040503050406030204" pitchFamily="18" charset="0"/>
                                        <a:ea typeface="+mn-ea"/>
                                        <a:cs typeface="+mn-cs"/>
                                      </a:rPr>
                                      <m:t>𝐶</m:t>
                                    </m:r>
                                  </m:e>
                                  <m:sub>
                                    <m:r>
                                      <a:rPr lang="fi-FI" sz="1100" b="0" i="1">
                                        <a:solidFill>
                                          <a:schemeClr val="tx1"/>
                                        </a:solidFill>
                                        <a:effectLst/>
                                        <a:latin typeface="Cambria Math" panose="02040503050406030204" pitchFamily="18" charset="0"/>
                                        <a:ea typeface="+mn-ea"/>
                                        <a:cs typeface="+mn-cs"/>
                                      </a:rPr>
                                      <m:t>𝐷</m:t>
                                    </m:r>
                                  </m:sub>
                                </m:sSub>
                                <m:r>
                                  <a:rPr lang="fi-FI" sz="1100" b="0" i="1">
                                    <a:solidFill>
                                      <a:schemeClr val="tx1"/>
                                    </a:solidFill>
                                    <a:effectLst/>
                                    <a:latin typeface="Cambria Math" panose="02040503050406030204" pitchFamily="18" charset="0"/>
                                    <a:ea typeface="+mn-ea"/>
                                    <a:cs typeface="+mn-cs"/>
                                  </a:rPr>
                                  <m:t>𝑎𝐻</m:t>
                                </m:r>
                              </m:den>
                            </m:f>
                          </m:e>
                        </m:rad>
                        <m:r>
                          <a:rPr lang="fi-FI" sz="1100" b="0" i="1">
                            <a:solidFill>
                              <a:schemeClr val="tx1"/>
                            </a:solidFill>
                            <a:effectLst/>
                            <a:latin typeface="Cambria Math" panose="02040503050406030204" pitchFamily="18" charset="0"/>
                            <a:ea typeface="+mn-ea"/>
                            <a:cs typeface="+mn-cs"/>
                          </a:rPr>
                          <m:t>+</m:t>
                        </m:r>
                        <m:f>
                          <m:fPr>
                            <m:ctrlPr>
                              <a:rPr lang="fi-FI" sz="1100" b="0" i="1">
                                <a:solidFill>
                                  <a:schemeClr val="tx1"/>
                                </a:solidFill>
                                <a:effectLst/>
                                <a:latin typeface="Cambria Math" panose="02040503050406030204" pitchFamily="18" charset="0"/>
                                <a:ea typeface="+mn-ea"/>
                                <a:cs typeface="+mn-cs"/>
                              </a:rPr>
                            </m:ctrlPr>
                          </m:fPr>
                          <m:num>
                            <m:rad>
                              <m:radPr>
                                <m:degHide m:val="on"/>
                                <m:ctrlPr>
                                  <a:rPr lang="fi-FI" sz="1100" b="0" i="1">
                                    <a:solidFill>
                                      <a:schemeClr val="tx1"/>
                                    </a:solidFill>
                                    <a:effectLst/>
                                    <a:latin typeface="Cambria Math" panose="02040503050406030204" pitchFamily="18" charset="0"/>
                                    <a:ea typeface="+mn-ea"/>
                                    <a:cs typeface="+mn-cs"/>
                                  </a:rPr>
                                </m:ctrlPr>
                              </m:radPr>
                              <m:deg/>
                              <m:e>
                                <m:r>
                                  <a:rPr lang="fi-FI" sz="1100" b="0" i="1">
                                    <a:solidFill>
                                      <a:schemeClr val="tx1"/>
                                    </a:solidFill>
                                    <a:effectLst/>
                                    <a:latin typeface="Cambria Math" panose="02040503050406030204" pitchFamily="18" charset="0"/>
                                    <a:ea typeface="+mn-ea"/>
                                    <a:cs typeface="+mn-cs"/>
                                  </a:rPr>
                                  <m:t>𝑔</m:t>
                                </m:r>
                              </m:e>
                            </m:rad>
                          </m:num>
                          <m:den>
                            <m:r>
                              <a:rPr lang="fi-FI" sz="1100" b="0" i="1">
                                <a:solidFill>
                                  <a:schemeClr val="tx1"/>
                                </a:solidFill>
                                <a:effectLst/>
                                <a:latin typeface="Cambria Math" panose="02040503050406030204" pitchFamily="18" charset="0"/>
                                <a:ea typeface="+mn-ea"/>
                                <a:cs typeface="+mn-cs"/>
                              </a:rPr>
                              <m:t>𝑘</m:t>
                            </m:r>
                          </m:den>
                        </m:f>
                        <m:func>
                          <m:funcPr>
                            <m:ctrlPr>
                              <a:rPr lang="fi-FI" sz="1100" b="0" i="1">
                                <a:solidFill>
                                  <a:schemeClr val="tx1"/>
                                </a:solidFill>
                                <a:effectLst/>
                                <a:latin typeface="Cambria Math" panose="02040503050406030204" pitchFamily="18" charset="0"/>
                                <a:ea typeface="+mn-ea"/>
                                <a:cs typeface="+mn-cs"/>
                              </a:rPr>
                            </m:ctrlPr>
                          </m:funcPr>
                          <m:fName>
                            <m:r>
                              <m:rPr>
                                <m:sty m:val="p"/>
                              </m:rPr>
                              <a:rPr lang="fi-FI" sz="1100" b="0" i="0">
                                <a:solidFill>
                                  <a:schemeClr val="tx1"/>
                                </a:solidFill>
                                <a:effectLst/>
                                <a:latin typeface="Cambria Math" panose="02040503050406030204" pitchFamily="18" charset="0"/>
                                <a:ea typeface="+mn-ea"/>
                                <a:cs typeface="+mn-cs"/>
                              </a:rPr>
                              <m:t>ln</m:t>
                            </m:r>
                          </m:fName>
                          <m:e>
                            <m:d>
                              <m:dPr>
                                <m:ctrlPr>
                                  <a:rPr lang="fi-FI" sz="1100" b="0" i="1">
                                    <a:solidFill>
                                      <a:schemeClr val="tx1"/>
                                    </a:solidFill>
                                    <a:effectLst/>
                                    <a:latin typeface="Cambria Math" panose="02040503050406030204" pitchFamily="18" charset="0"/>
                                    <a:ea typeface="+mn-ea"/>
                                    <a:cs typeface="+mn-cs"/>
                                  </a:rPr>
                                </m:ctrlPr>
                              </m:dPr>
                              <m:e>
                                <m:f>
                                  <m:fPr>
                                    <m:ctrlPr>
                                      <a:rPr lang="fi-FI" sz="1100" b="0" i="1">
                                        <a:solidFill>
                                          <a:schemeClr val="tx1"/>
                                        </a:solidFill>
                                        <a:effectLst/>
                                        <a:latin typeface="Cambria Math" panose="02040503050406030204" pitchFamily="18" charset="0"/>
                                        <a:ea typeface="+mn-ea"/>
                                        <a:cs typeface="+mn-cs"/>
                                      </a:rPr>
                                    </m:ctrlPr>
                                  </m:fPr>
                                  <m:num>
                                    <m:r>
                                      <a:rPr lang="fi-FI" sz="1100" b="0" i="1">
                                        <a:solidFill>
                                          <a:schemeClr val="tx1"/>
                                        </a:solidFill>
                                        <a:effectLst/>
                                        <a:latin typeface="Cambria Math" panose="02040503050406030204" pitchFamily="18" charset="0"/>
                                        <a:ea typeface="+mn-ea"/>
                                        <a:cs typeface="+mn-cs"/>
                                      </a:rPr>
                                      <m:t>h</m:t>
                                    </m:r>
                                  </m:num>
                                  <m:den>
                                    <m:r>
                                      <a:rPr lang="fi-FI" sz="1100" b="0" i="1">
                                        <a:solidFill>
                                          <a:schemeClr val="tx1"/>
                                        </a:solidFill>
                                        <a:effectLst/>
                                        <a:latin typeface="Cambria Math" panose="02040503050406030204" pitchFamily="18" charset="0"/>
                                        <a:ea typeface="+mn-ea"/>
                                        <a:cs typeface="+mn-cs"/>
                                      </a:rPr>
                                      <m:t>𝐻</m:t>
                                    </m:r>
                                  </m:den>
                                </m:f>
                              </m:e>
                            </m:d>
                          </m:e>
                        </m:func>
                      </m:den>
                    </m:f>
                  </m:oMath>
                </m:oMathPara>
              </a14:m>
              <a:endParaRPr lang="fi-FI" sz="1100"/>
            </a:p>
          </xdr:txBody>
        </xdr:sp>
      </mc:Choice>
      <mc:Fallback xmlns="">
        <xdr:sp macro="" textlink="">
          <xdr:nvSpPr>
            <xdr:cNvPr id="6" name="Tekstiruutu 5">
              <a:extLst>
                <a:ext uri="{FF2B5EF4-FFF2-40B4-BE49-F238E27FC236}">
                  <a16:creationId xmlns:a16="http://schemas.microsoft.com/office/drawing/2014/main" id="{6C534311-BEE2-4BDE-9DAE-7937CC766FA4}"/>
                </a:ext>
              </a:extLst>
            </xdr:cNvPr>
            <xdr:cNvSpPr txBox="1"/>
          </xdr:nvSpPr>
          <xdr:spPr>
            <a:xfrm>
              <a:off x="29178250" y="2254250"/>
              <a:ext cx="3205238" cy="539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fi-FI" sz="1100" b="0" i="0">
                  <a:latin typeface="Cambria Math" panose="02040503050406030204" pitchFamily="18" charset="0"/>
                </a:rPr>
                <a:t>𝑛=(𝐾𝑅^(1/6))/(</a:t>
              </a:r>
              <a:r>
                <a:rPr lang="fi-FI" sz="1100" b="0" i="0">
                  <a:solidFill>
                    <a:schemeClr val="tx1"/>
                  </a:solidFill>
                  <a:effectLst/>
                  <a:latin typeface="+mn-lt"/>
                  <a:ea typeface="+mn-ea"/>
                  <a:cs typeface="+mn-cs"/>
                </a:rPr>
                <a:t>√(2𝑔/(𝐶_𝐷 𝑎𝐻))+√𝑔/𝑘  ln⁡(ℎ/𝐻)</a:t>
              </a:r>
              <a:r>
                <a:rPr lang="fi-FI" sz="1100" b="0" i="0">
                  <a:solidFill>
                    <a:schemeClr val="tx1"/>
                  </a:solidFill>
                  <a:effectLst/>
                  <a:latin typeface="Cambria Math" panose="02040503050406030204" pitchFamily="18" charset="0"/>
                  <a:ea typeface="+mn-ea"/>
                  <a:cs typeface="+mn-cs"/>
                </a:rPr>
                <a:t> )</a:t>
              </a:r>
              <a:endParaRPr lang="fi-FI" sz="1100"/>
            </a:p>
          </xdr:txBody>
        </xdr:sp>
      </mc:Fallback>
    </mc:AlternateContent>
    <xdr:clientData/>
  </xdr:twoCellAnchor>
  <xdr:twoCellAnchor editAs="oneCell">
    <xdr:from>
      <xdr:col>45</xdr:col>
      <xdr:colOff>201084</xdr:colOff>
      <xdr:row>10</xdr:row>
      <xdr:rowOff>137583</xdr:rowOff>
    </xdr:from>
    <xdr:to>
      <xdr:col>50</xdr:col>
      <xdr:colOff>172510</xdr:colOff>
      <xdr:row>26</xdr:row>
      <xdr:rowOff>7808</xdr:rowOff>
    </xdr:to>
    <xdr:pic>
      <xdr:nvPicPr>
        <xdr:cNvPr id="3" name="Picture 5">
          <a:extLst>
            <a:ext uri="{FF2B5EF4-FFF2-40B4-BE49-F238E27FC236}">
              <a16:creationId xmlns:a16="http://schemas.microsoft.com/office/drawing/2014/main" id="{00317F0A-C16E-4515-8165-EBAA29FA38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091" t="11649" r="14761" b="67614"/>
        <a:stretch/>
      </xdr:blipFill>
      <xdr:spPr>
        <a:xfrm>
          <a:off x="29379334" y="3026833"/>
          <a:ext cx="3040593" cy="2410225"/>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06DC-CAF3-4D16-A55A-7C4AC6C5D9A8}">
  <dimension ref="A2:A4"/>
  <sheetViews>
    <sheetView tabSelected="1" zoomScaleNormal="100" workbookViewId="0">
      <selection activeCell="R219" sqref="R219"/>
    </sheetView>
  </sheetViews>
  <sheetFormatPr defaultRowHeight="12.75" x14ac:dyDescent="0.2"/>
  <sheetData>
    <row r="2" spans="1:1" x14ac:dyDescent="0.2">
      <c r="A2" s="37"/>
    </row>
    <row r="3" spans="1:1" x14ac:dyDescent="0.2">
      <c r="A3" s="37"/>
    </row>
    <row r="4" spans="1:1" x14ac:dyDescent="0.2">
      <c r="A4" s="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pageSetUpPr fitToPage="1"/>
  </sheetPr>
  <dimension ref="A1:AO85"/>
  <sheetViews>
    <sheetView zoomScale="70" zoomScaleNormal="70" zoomScaleSheetLayoutView="70" workbookViewId="0">
      <selection activeCell="C25" sqref="C25:H25"/>
    </sheetView>
  </sheetViews>
  <sheetFormatPr defaultRowHeight="12.75" x14ac:dyDescent="0.2"/>
  <cols>
    <col min="1" max="1" width="59.140625" style="16" customWidth="1"/>
    <col min="2" max="2" width="18" customWidth="1"/>
    <col min="3" max="3" width="18.5703125" customWidth="1"/>
    <col min="4" max="4" width="17.5703125" customWidth="1"/>
    <col min="5" max="5" width="16.5703125" customWidth="1"/>
    <col min="6" max="6" width="18.140625" customWidth="1"/>
    <col min="7" max="7" width="17.7109375" customWidth="1"/>
    <col min="8" max="8" width="19.42578125" customWidth="1"/>
    <col min="9" max="9" width="13.5703125" customWidth="1"/>
    <col min="10" max="10" width="13.140625" customWidth="1"/>
    <col min="11" max="11" width="12.28515625" customWidth="1"/>
    <col min="12" max="12" width="20.28515625" customWidth="1"/>
    <col min="13" max="13" width="5" customWidth="1"/>
    <col min="14" max="14" width="7.85546875" hidden="1" customWidth="1"/>
    <col min="15" max="17" width="5" hidden="1" customWidth="1"/>
    <col min="18" max="18" width="6.28515625" hidden="1" customWidth="1"/>
    <col min="19" max="19" width="7.5703125" hidden="1" customWidth="1"/>
    <col min="20" max="20" width="5" hidden="1" customWidth="1"/>
    <col min="21" max="21" width="7" hidden="1" customWidth="1"/>
    <col min="22" max="23" width="5" hidden="1" customWidth="1"/>
    <col min="24" max="24" width="9.42578125" hidden="1" customWidth="1"/>
    <col min="25" max="25" width="7.5703125" hidden="1" customWidth="1"/>
    <col min="26" max="26" width="6.85546875" hidden="1" customWidth="1"/>
    <col min="27" max="27" width="8.28515625" hidden="1" customWidth="1"/>
    <col min="28" max="28" width="8.85546875" hidden="1" customWidth="1"/>
    <col min="29" max="29" width="10.42578125" hidden="1" customWidth="1"/>
    <col min="30" max="30" width="13.28515625" hidden="1" customWidth="1"/>
    <col min="31" max="31" width="0.140625" hidden="1" customWidth="1"/>
    <col min="32" max="32" width="7.85546875" hidden="1" customWidth="1"/>
    <col min="33" max="33" width="0.7109375" hidden="1" customWidth="1"/>
    <col min="34" max="34" width="0.5703125" hidden="1" customWidth="1"/>
    <col min="35" max="35" width="0.140625" hidden="1" customWidth="1"/>
    <col min="36" max="36" width="0.85546875" hidden="1" customWidth="1"/>
    <col min="37" max="37" width="0.7109375" hidden="1" customWidth="1"/>
    <col min="38" max="38" width="9.140625" hidden="1" customWidth="1"/>
    <col min="39" max="39" width="4.28515625" customWidth="1"/>
    <col min="40" max="40" width="14.140625" customWidth="1"/>
    <col min="41" max="41" width="6.28515625" customWidth="1"/>
  </cols>
  <sheetData>
    <row r="1" spans="1:37" ht="25.5" x14ac:dyDescent="0.2">
      <c r="E1" s="63" t="s">
        <v>81</v>
      </c>
    </row>
    <row r="2" spans="1:37" s="37" customFormat="1" ht="13.5" thickBot="1" x14ac:dyDescent="0.25">
      <c r="A2" s="64"/>
      <c r="E2" s="65"/>
      <c r="N2" s="74"/>
      <c r="AC2" s="37" t="s">
        <v>146</v>
      </c>
    </row>
    <row r="3" spans="1:37" s="37" customFormat="1" ht="15" x14ac:dyDescent="0.25">
      <c r="A3" s="104"/>
      <c r="B3" s="171" t="s">
        <v>75</v>
      </c>
      <c r="C3" s="167" t="s">
        <v>16</v>
      </c>
      <c r="D3" s="167" t="s">
        <v>17</v>
      </c>
      <c r="E3" s="167" t="s">
        <v>179</v>
      </c>
      <c r="F3" s="167" t="s">
        <v>180</v>
      </c>
      <c r="G3" s="166" t="s">
        <v>29</v>
      </c>
      <c r="H3" s="106"/>
      <c r="N3" s="74"/>
      <c r="S3" s="37">
        <f>IF($C$26,G$40,G$39)</f>
        <v>1.4</v>
      </c>
      <c r="T3" s="37" t="s">
        <v>108</v>
      </c>
      <c r="AC3" s="37" t="s">
        <v>143</v>
      </c>
    </row>
    <row r="4" spans="1:37" s="37" customFormat="1" x14ac:dyDescent="0.2">
      <c r="A4" s="107"/>
      <c r="B4" s="108"/>
      <c r="C4" s="32" t="s">
        <v>31</v>
      </c>
      <c r="D4" s="33" t="s">
        <v>1</v>
      </c>
      <c r="E4" s="32" t="s">
        <v>33</v>
      </c>
      <c r="F4" s="34" t="s">
        <v>32</v>
      </c>
      <c r="G4" s="32" t="s">
        <v>0</v>
      </c>
      <c r="H4" s="109"/>
      <c r="N4" s="74" t="s">
        <v>70</v>
      </c>
      <c r="O4" s="74"/>
      <c r="P4" s="74"/>
      <c r="Q4" s="74"/>
      <c r="S4" s="74"/>
      <c r="T4" s="74"/>
      <c r="U4" s="74"/>
      <c r="X4" s="37" t="s">
        <v>76</v>
      </c>
      <c r="AC4" s="37" t="str">
        <f>IF($C$26,AC3,IF($C$29,AC5,AC2))</f>
        <v>Perinteinen uoma ja kasitasouoma (syötetty Manning n; virtausnopeus alivesiuomalle ja tulvatasanteelle)</v>
      </c>
    </row>
    <row r="5" spans="1:37" s="37" customFormat="1" x14ac:dyDescent="0.2">
      <c r="A5" s="128"/>
      <c r="B5" s="267" t="s">
        <v>66</v>
      </c>
      <c r="C5" s="66">
        <v>100</v>
      </c>
      <c r="D5" s="66">
        <v>111</v>
      </c>
      <c r="E5" s="66">
        <v>90</v>
      </c>
      <c r="F5" s="30">
        <f>(-0.91*$E5+0.33*D5+21*(1/SQRT($C5/100))+125)/100</f>
        <v>1.0069999999999999</v>
      </c>
      <c r="G5" s="31">
        <f>F5*C5/1000</f>
        <v>0.10100000000000001</v>
      </c>
      <c r="H5" s="109"/>
      <c r="N5" s="74"/>
      <c r="O5" s="74"/>
      <c r="P5" s="74"/>
      <c r="Q5" s="74"/>
      <c r="R5" s="74" t="s">
        <v>77</v>
      </c>
      <c r="S5" s="74"/>
      <c r="T5" s="74"/>
      <c r="U5" s="74"/>
      <c r="V5" s="74" t="s">
        <v>78</v>
      </c>
      <c r="AC5" s="37" t="s">
        <v>145</v>
      </c>
    </row>
    <row r="6" spans="1:37" x14ac:dyDescent="0.2">
      <c r="A6" s="129"/>
      <c r="B6" s="268" t="s">
        <v>67</v>
      </c>
      <c r="C6" s="108"/>
      <c r="D6" s="108"/>
      <c r="E6" s="108"/>
      <c r="F6" s="108"/>
      <c r="G6" s="168"/>
      <c r="H6" s="110"/>
      <c r="M6">
        <v>1</v>
      </c>
      <c r="N6" s="75">
        <f>N7-E20*D20</f>
        <v>-5.2</v>
      </c>
      <c r="O6" s="75">
        <f>D24+D20</f>
        <v>1.7</v>
      </c>
      <c r="P6" s="74">
        <f t="shared" ref="P6:P14" si="0">G$37</f>
        <v>0.7</v>
      </c>
      <c r="Q6" s="74"/>
      <c r="R6" s="74"/>
      <c r="S6" s="74"/>
      <c r="T6" s="74"/>
      <c r="U6" s="74"/>
      <c r="V6" s="74"/>
      <c r="Y6" s="77"/>
      <c r="Z6" s="75"/>
      <c r="AC6" s="37" t="str">
        <f>IF($C$29,AC5,AC4)</f>
        <v>Perinteinen uoma ja kasitasouoma (syötetty Manning n; virtausnopeus alivesiuomalle ja tulvatasanteelle)</v>
      </c>
    </row>
    <row r="7" spans="1:37" x14ac:dyDescent="0.2">
      <c r="A7" s="129"/>
      <c r="B7" s="267" t="s">
        <v>69</v>
      </c>
      <c r="C7" s="111" t="b">
        <v>1</v>
      </c>
      <c r="D7" s="169" t="s">
        <v>68</v>
      </c>
      <c r="E7" s="79">
        <v>2.5</v>
      </c>
      <c r="F7" s="170" t="s">
        <v>0</v>
      </c>
      <c r="G7" s="108"/>
      <c r="H7" s="110"/>
      <c r="M7">
        <v>2</v>
      </c>
      <c r="N7" s="75">
        <f>N8-C20/2</f>
        <v>-3.7</v>
      </c>
      <c r="O7" s="75">
        <f>D24</f>
        <v>0.7</v>
      </c>
      <c r="P7" s="74">
        <f t="shared" si="0"/>
        <v>0.7</v>
      </c>
      <c r="Q7" s="74"/>
      <c r="R7" s="74"/>
      <c r="S7" s="74"/>
      <c r="T7" s="74"/>
      <c r="U7" s="74"/>
      <c r="V7" s="74"/>
      <c r="X7">
        <f>X9-E15*D15</f>
        <v>-3</v>
      </c>
      <c r="Y7" s="77">
        <f>D15</f>
        <v>1.5</v>
      </c>
      <c r="Z7" s="74"/>
    </row>
    <row r="8" spans="1:37" ht="15" thickBot="1" x14ac:dyDescent="0.25">
      <c r="A8" s="112"/>
      <c r="B8" s="113"/>
      <c r="C8" s="114"/>
      <c r="D8" s="114"/>
      <c r="E8" s="114"/>
      <c r="F8" s="114"/>
      <c r="G8" s="114"/>
      <c r="H8" s="115"/>
      <c r="M8">
        <v>3</v>
      </c>
      <c r="N8" s="75">
        <f>N9-E$24*D$24</f>
        <v>-1.2</v>
      </c>
      <c r="O8" s="75">
        <f>D24</f>
        <v>0.7</v>
      </c>
      <c r="P8" s="74">
        <f t="shared" si="0"/>
        <v>0.7</v>
      </c>
      <c r="Q8" s="74"/>
      <c r="R8" s="74">
        <f>N$9-E$24*D$24</f>
        <v>-1.2</v>
      </c>
      <c r="S8" s="74">
        <f>D24</f>
        <v>0.7</v>
      </c>
      <c r="T8" s="74"/>
      <c r="U8" s="74">
        <f>IF(S$3&gt;D24,N7-E20*(S$3-D24),-C24/2 - E24*S$3)</f>
        <v>-4.75</v>
      </c>
      <c r="V8" s="74">
        <f>IF($C$26,G$40,G$39)</f>
        <v>1.4</v>
      </c>
      <c r="X8">
        <f>X9-E15*D24</f>
        <v>-2.2000000000000002</v>
      </c>
      <c r="Y8" s="77">
        <f>D24</f>
        <v>0.7</v>
      </c>
      <c r="Z8" s="74"/>
      <c r="AB8">
        <f>-(C$15/2+G$36*E$15)</f>
        <v>-2.83</v>
      </c>
      <c r="AC8" s="130">
        <f>G$36</f>
        <v>1.33</v>
      </c>
    </row>
    <row r="9" spans="1:37" ht="38.25" x14ac:dyDescent="0.2">
      <c r="A9" s="116"/>
      <c r="B9" s="117"/>
      <c r="C9" s="164" t="s">
        <v>164</v>
      </c>
      <c r="D9" s="164" t="s">
        <v>163</v>
      </c>
      <c r="E9" s="164" t="s">
        <v>48</v>
      </c>
      <c r="F9" s="105"/>
      <c r="G9" s="105"/>
      <c r="H9" s="118"/>
      <c r="L9" s="19"/>
      <c r="M9">
        <v>4</v>
      </c>
      <c r="N9" s="73">
        <f>-C$24/2</f>
        <v>-0.5</v>
      </c>
      <c r="O9" s="73">
        <v>0</v>
      </c>
      <c r="P9" s="74">
        <f t="shared" si="0"/>
        <v>0.7</v>
      </c>
      <c r="Q9" s="74"/>
      <c r="R9" s="74">
        <f>N$9-E$24*D$24</f>
        <v>-1.2</v>
      </c>
      <c r="S9" s="74">
        <f>IF($C$26,D24,D24+D20)</f>
        <v>1.7</v>
      </c>
      <c r="T9" s="74"/>
      <c r="U9" s="74">
        <f>IF(S$3&gt;D24,N13+E20*(S$3-D24),C24/2 + E24*S$3)</f>
        <v>4.75</v>
      </c>
      <c r="V9" s="74">
        <f>IF($C$26,G$40,G$39)</f>
        <v>1.4</v>
      </c>
      <c r="W9" s="19"/>
      <c r="X9" s="19">
        <f>-C15/2</f>
        <v>-1.5</v>
      </c>
      <c r="Y9" s="25">
        <v>0</v>
      </c>
      <c r="Z9" s="74"/>
      <c r="AA9" s="14"/>
      <c r="AB9">
        <f>C$15/2+G$36*E$15</f>
        <v>2.83</v>
      </c>
      <c r="AC9" s="130">
        <f>G$36</f>
        <v>1.33</v>
      </c>
    </row>
    <row r="10" spans="1:37" ht="12.75" customHeight="1" x14ac:dyDescent="0.2">
      <c r="A10" s="119"/>
      <c r="B10" s="120"/>
      <c r="C10" s="165" t="s">
        <v>47</v>
      </c>
      <c r="D10" s="165" t="s">
        <v>1</v>
      </c>
      <c r="E10" s="165" t="s">
        <v>3</v>
      </c>
      <c r="F10" s="108"/>
      <c r="G10" s="108"/>
      <c r="H10" s="121"/>
      <c r="I10" s="67"/>
      <c r="L10" s="19"/>
      <c r="M10">
        <v>5</v>
      </c>
      <c r="N10" s="73">
        <v>0</v>
      </c>
      <c r="O10" s="19">
        <v>0</v>
      </c>
      <c r="P10" s="74">
        <f t="shared" si="0"/>
        <v>0.7</v>
      </c>
      <c r="Q10" s="74"/>
      <c r="R10" s="74"/>
      <c r="S10" s="74"/>
      <c r="T10" s="74"/>
      <c r="U10" s="74"/>
      <c r="V10" s="74"/>
      <c r="X10" s="20">
        <v>0</v>
      </c>
      <c r="Y10" s="78">
        <v>0</v>
      </c>
      <c r="Z10" s="74"/>
      <c r="AA10" s="21"/>
      <c r="AB10" s="13"/>
    </row>
    <row r="11" spans="1:37" ht="13.5" customHeight="1" x14ac:dyDescent="0.25">
      <c r="A11" s="119"/>
      <c r="B11" s="161" t="s">
        <v>82</v>
      </c>
      <c r="C11" s="81">
        <v>15</v>
      </c>
      <c r="D11" s="81">
        <v>100</v>
      </c>
      <c r="E11" s="160">
        <f>C11/(D11*100)</f>
        <v>1.5E-3</v>
      </c>
      <c r="F11" s="108"/>
      <c r="G11" s="108"/>
      <c r="H11" s="123"/>
      <c r="L11" s="19"/>
      <c r="M11">
        <v>6</v>
      </c>
      <c r="N11" s="73">
        <f>C24/2</f>
        <v>0.5</v>
      </c>
      <c r="O11" s="19">
        <v>0</v>
      </c>
      <c r="P11" s="74">
        <f t="shared" si="0"/>
        <v>0.7</v>
      </c>
      <c r="Q11" s="74"/>
      <c r="R11" s="74"/>
      <c r="S11" s="74"/>
      <c r="T11" s="74"/>
      <c r="U11" s="74"/>
      <c r="V11" s="74"/>
      <c r="W11" s="19"/>
      <c r="X11" s="19">
        <f>C15/2</f>
        <v>1.5</v>
      </c>
      <c r="Y11" s="78">
        <v>0</v>
      </c>
      <c r="Z11" s="74"/>
    </row>
    <row r="12" spans="1:37" ht="15" customHeight="1" thickBot="1" x14ac:dyDescent="0.25">
      <c r="A12" s="122"/>
      <c r="B12" s="113"/>
      <c r="C12" s="114"/>
      <c r="D12" s="114"/>
      <c r="E12" s="114"/>
      <c r="F12" s="114"/>
      <c r="G12" s="114"/>
      <c r="H12" s="124"/>
      <c r="M12">
        <v>7</v>
      </c>
      <c r="N12" s="73">
        <f xml:space="preserve"> N11+D24*E24</f>
        <v>1.2</v>
      </c>
      <c r="O12" s="73">
        <f>D24</f>
        <v>0.7</v>
      </c>
      <c r="P12" s="74">
        <f t="shared" si="0"/>
        <v>0.7</v>
      </c>
      <c r="Q12" s="74"/>
      <c r="R12" s="74">
        <f xml:space="preserve"> N$11+D$24*E$24</f>
        <v>1.2</v>
      </c>
      <c r="S12" s="74">
        <f>D24</f>
        <v>0.7</v>
      </c>
      <c r="T12" s="74"/>
      <c r="U12" s="74"/>
      <c r="V12" s="74"/>
      <c r="W12" s="19"/>
      <c r="X12" s="19">
        <f>X11+E15*D15</f>
        <v>3</v>
      </c>
      <c r="Y12" s="77">
        <f>D15</f>
        <v>1.5</v>
      </c>
      <c r="Z12" s="74"/>
    </row>
    <row r="13" spans="1:37" ht="14.25" customHeight="1" x14ac:dyDescent="0.2">
      <c r="A13" s="237"/>
      <c r="B13" s="238"/>
      <c r="C13" s="220" t="s">
        <v>169</v>
      </c>
      <c r="D13" s="251" t="s">
        <v>175</v>
      </c>
      <c r="E13" s="220" t="s">
        <v>170</v>
      </c>
      <c r="F13" s="220" t="s">
        <v>176</v>
      </c>
      <c r="G13" s="241" t="s">
        <v>112</v>
      </c>
      <c r="H13" s="243" t="s">
        <v>111</v>
      </c>
      <c r="M13">
        <v>8</v>
      </c>
      <c r="N13" s="75">
        <f>N12+C20/2</f>
        <v>3.7</v>
      </c>
      <c r="O13" s="73">
        <f>D24</f>
        <v>0.7</v>
      </c>
      <c r="P13" s="74">
        <f t="shared" si="0"/>
        <v>0.7</v>
      </c>
      <c r="Q13" s="74"/>
      <c r="R13" s="74">
        <f xml:space="preserve"> N$11+D$24*E$24</f>
        <v>1.2</v>
      </c>
      <c r="S13" s="74">
        <f>IF($C$26,D24,D24+D20)</f>
        <v>1.7</v>
      </c>
      <c r="T13" s="74"/>
      <c r="U13" s="74"/>
      <c r="V13" s="74"/>
      <c r="W13" s="19"/>
      <c r="X13" s="19"/>
      <c r="Y13" s="19"/>
      <c r="Z13" s="19"/>
      <c r="AA13" s="23"/>
      <c r="AB13" s="17"/>
    </row>
    <row r="14" spans="1:37" ht="26.25" customHeight="1" x14ac:dyDescent="0.2">
      <c r="A14" s="239"/>
      <c r="B14" s="240"/>
      <c r="C14" s="218"/>
      <c r="D14" s="236"/>
      <c r="E14" s="226"/>
      <c r="F14" s="219"/>
      <c r="G14" s="242"/>
      <c r="H14" s="244"/>
      <c r="L14" s="19"/>
      <c r="M14">
        <v>9</v>
      </c>
      <c r="N14" s="73">
        <f>N13+D20*E20</f>
        <v>5.2</v>
      </c>
      <c r="O14" s="73">
        <f>D24+D20</f>
        <v>1.7</v>
      </c>
      <c r="P14" s="74">
        <f t="shared" si="0"/>
        <v>0.7</v>
      </c>
      <c r="Q14" s="74"/>
      <c r="R14" s="74"/>
      <c r="S14" s="74"/>
      <c r="T14" s="74"/>
      <c r="U14" s="74"/>
      <c r="V14" s="74"/>
      <c r="W14" s="19"/>
      <c r="X14" s="20" t="s">
        <v>79</v>
      </c>
      <c r="Y14" s="19"/>
      <c r="Z14" s="19"/>
      <c r="AA14" s="24" t="s">
        <v>80</v>
      </c>
      <c r="AB14" s="17"/>
      <c r="AF14" t="s">
        <v>107</v>
      </c>
      <c r="AJ14" s="37" t="s">
        <v>105</v>
      </c>
    </row>
    <row r="15" spans="1:37" ht="16.5" x14ac:dyDescent="0.3">
      <c r="A15" s="152"/>
      <c r="B15" s="161" t="s">
        <v>65</v>
      </c>
      <c r="C15" s="80">
        <v>3</v>
      </c>
      <c r="D15" s="266">
        <v>1.5</v>
      </c>
      <c r="E15" s="103">
        <v>1</v>
      </c>
      <c r="F15" s="82">
        <v>0.08</v>
      </c>
      <c r="G15" s="158">
        <f>C15+2*(E15*D15)</f>
        <v>6</v>
      </c>
      <c r="H15" s="159">
        <f>D15*C15 + (D15*(E15*D15))</f>
        <v>6.75</v>
      </c>
      <c r="K15" s="49"/>
      <c r="L15" s="19"/>
      <c r="M15" s="19"/>
      <c r="N15" s="73"/>
      <c r="O15" s="19"/>
      <c r="P15" s="19"/>
      <c r="Q15" s="19"/>
      <c r="R15" s="19"/>
      <c r="S15" s="19"/>
      <c r="T15" s="19"/>
      <c r="U15" s="19"/>
      <c r="V15" s="19"/>
      <c r="W15" s="19"/>
      <c r="X15" s="73">
        <f>-C$24/2</f>
        <v>-0.5</v>
      </c>
      <c r="Y15" s="76">
        <f>-(D$24+D$20)/2</f>
        <v>-0.85</v>
      </c>
      <c r="AA15" s="19">
        <v>0</v>
      </c>
      <c r="AB15" s="73">
        <f>-(D$24+D$20)/2</f>
        <v>-0.85</v>
      </c>
      <c r="AC15" s="131">
        <f>C24</f>
        <v>1</v>
      </c>
      <c r="AD15" t="s">
        <v>102</v>
      </c>
      <c r="AF15" s="74">
        <f>N$6</f>
        <v>-5.2</v>
      </c>
      <c r="AG15" s="75">
        <f>O$6+0.5*O$6</f>
        <v>2.5499999999999998</v>
      </c>
      <c r="AH15" s="75"/>
      <c r="AJ15" s="37">
        <f>-C$15/2</f>
        <v>-1.5</v>
      </c>
      <c r="AK15">
        <f>-(D$24+D$20)/3.5</f>
        <v>-0.48571428571428599</v>
      </c>
    </row>
    <row r="16" spans="1:37" ht="15" thickBot="1" x14ac:dyDescent="0.25">
      <c r="A16" s="122"/>
      <c r="B16" s="113"/>
      <c r="C16" s="114"/>
      <c r="D16" s="114"/>
      <c r="E16" s="114"/>
      <c r="F16" s="114"/>
      <c r="G16" s="114"/>
      <c r="H16" s="115"/>
      <c r="I16" s="68"/>
      <c r="L16" s="19"/>
      <c r="N16" s="76"/>
      <c r="P16" s="19"/>
      <c r="Q16" s="19"/>
      <c r="R16" s="19"/>
      <c r="S16" s="19"/>
      <c r="T16" s="19"/>
      <c r="U16" s="19"/>
      <c r="V16" s="19"/>
      <c r="W16" s="19"/>
      <c r="X16" s="75">
        <f>C$24/2</f>
        <v>0.5</v>
      </c>
      <c r="Y16" s="76">
        <f>-(D$24+D$20)/2</f>
        <v>-0.85</v>
      </c>
      <c r="Z16" s="19"/>
      <c r="AA16" s="19">
        <f>C24/2+D24*E24+C20/4</f>
        <v>2.4500000000000002</v>
      </c>
      <c r="AB16" s="73">
        <f>-(D$24+D$20)/2</f>
        <v>-0.85</v>
      </c>
      <c r="AC16" s="131">
        <f>C$20/2</f>
        <v>2.5</v>
      </c>
      <c r="AD16" t="s">
        <v>103</v>
      </c>
      <c r="AF16" s="75">
        <f>N$14</f>
        <v>5.2</v>
      </c>
      <c r="AG16" s="75">
        <f>O$14+ 0.5*O$14</f>
        <v>2.5499999999999998</v>
      </c>
      <c r="AH16" s="75"/>
      <c r="AJ16" s="37">
        <f>C$15/2</f>
        <v>1.5</v>
      </c>
      <c r="AK16">
        <f>-(D$24+D$20)/3.5</f>
        <v>-0.48571428571428599</v>
      </c>
    </row>
    <row r="17" spans="1:37" ht="14.25" x14ac:dyDescent="0.2">
      <c r="A17" s="184"/>
      <c r="B17" s="117"/>
      <c r="C17" s="150"/>
      <c r="D17" s="150"/>
      <c r="E17" s="150"/>
      <c r="F17" s="150"/>
      <c r="G17" s="150"/>
      <c r="H17" s="153"/>
      <c r="I17" s="68"/>
      <c r="L17" s="19"/>
      <c r="N17" s="76"/>
      <c r="P17" s="19"/>
      <c r="Q17" s="19"/>
      <c r="R17" s="19"/>
      <c r="S17" s="19"/>
      <c r="T17" s="19"/>
      <c r="U17" s="19"/>
      <c r="V17" s="19"/>
      <c r="W17" s="19"/>
      <c r="Y17" s="19"/>
      <c r="Z17" s="19"/>
      <c r="AA17" s="19">
        <f>(X22+X21)/2</f>
        <v>-2.4500000000000002</v>
      </c>
      <c r="AB17" s="73">
        <f>-(D$24+D$20)/2</f>
        <v>-0.85</v>
      </c>
      <c r="AC17" s="131">
        <f>C$20/2</f>
        <v>2.5</v>
      </c>
      <c r="AD17" t="s">
        <v>104</v>
      </c>
    </row>
    <row r="18" spans="1:37" ht="12.75" customHeight="1" x14ac:dyDescent="0.25">
      <c r="A18" s="185"/>
      <c r="B18" s="161" t="s">
        <v>110</v>
      </c>
      <c r="C18" s="218" t="s">
        <v>139</v>
      </c>
      <c r="D18" s="218" t="s">
        <v>166</v>
      </c>
      <c r="E18" s="218" t="s">
        <v>171</v>
      </c>
      <c r="F18" s="223" t="s">
        <v>177</v>
      </c>
      <c r="G18" s="146"/>
      <c r="H18" s="125"/>
      <c r="L18" s="19"/>
      <c r="M18" s="19"/>
      <c r="N18" s="73"/>
      <c r="O18" s="19"/>
      <c r="P18" s="19"/>
      <c r="Q18" s="19"/>
      <c r="R18" s="19"/>
      <c r="S18" s="19"/>
      <c r="T18" s="19"/>
      <c r="U18" s="19"/>
      <c r="V18" s="19"/>
      <c r="W18" s="19"/>
      <c r="X18" s="73">
        <f>C$24/2+E$24*D$24</f>
        <v>1.2</v>
      </c>
      <c r="Y18" s="73">
        <f>-(D$24+D$20)/2</f>
        <v>-0.85</v>
      </c>
      <c r="Z18" s="19"/>
      <c r="AA18" s="19"/>
      <c r="AB18" s="19"/>
      <c r="AF18">
        <v>0</v>
      </c>
      <c r="AG18" s="75">
        <f>AG$15</f>
        <v>2.5499999999999998</v>
      </c>
      <c r="AH18" s="131">
        <f>AF16*2</f>
        <v>10.4</v>
      </c>
      <c r="AJ18">
        <f>X$7</f>
        <v>-3</v>
      </c>
      <c r="AK18" s="75">
        <f>Y$7+0.3*Y$7</f>
        <v>1.95</v>
      </c>
    </row>
    <row r="19" spans="1:37" ht="44.25" customHeight="1" x14ac:dyDescent="0.2">
      <c r="A19" s="185"/>
      <c r="B19" s="120"/>
      <c r="C19" s="219"/>
      <c r="D19" s="219"/>
      <c r="E19" s="219"/>
      <c r="F19" s="219"/>
      <c r="G19" s="146"/>
      <c r="H19" s="154"/>
      <c r="I19" s="48"/>
      <c r="M19" s="19"/>
      <c r="N19" s="73"/>
      <c r="O19" s="19"/>
      <c r="P19" s="19"/>
      <c r="X19" s="73">
        <f>X$18+C$20/2</f>
        <v>3.7</v>
      </c>
      <c r="Y19" s="73">
        <f>-(D$24+D$20)/2</f>
        <v>-0.85</v>
      </c>
      <c r="Z19" s="19"/>
      <c r="AA19" s="19"/>
      <c r="AB19" s="19"/>
      <c r="AF19">
        <v>0</v>
      </c>
      <c r="AG19" s="75">
        <f>AK$18</f>
        <v>1.95</v>
      </c>
      <c r="AH19" s="131">
        <f>AJ$19*2</f>
        <v>6</v>
      </c>
      <c r="AJ19">
        <f>X$12</f>
        <v>3</v>
      </c>
      <c r="AK19" s="75">
        <f>Y$12+0.3*Y$12</f>
        <v>1.95</v>
      </c>
    </row>
    <row r="20" spans="1:37" ht="16.5" x14ac:dyDescent="0.3">
      <c r="A20" s="185"/>
      <c r="B20" s="162" t="s">
        <v>30</v>
      </c>
      <c r="C20" s="83">
        <v>5</v>
      </c>
      <c r="D20" s="83">
        <v>1</v>
      </c>
      <c r="E20" s="102">
        <v>1.5</v>
      </c>
      <c r="F20" s="82">
        <v>0.12</v>
      </c>
      <c r="G20" s="232" t="s">
        <v>184</v>
      </c>
      <c r="H20" s="234" t="s">
        <v>136</v>
      </c>
      <c r="I20" s="19"/>
      <c r="J20" s="19"/>
      <c r="K20" s="19"/>
      <c r="L20" s="19"/>
      <c r="M20" s="19"/>
      <c r="N20" s="19"/>
      <c r="O20" s="19"/>
      <c r="P20" s="19"/>
      <c r="Q20" s="27"/>
      <c r="R20" s="27"/>
      <c r="S20" s="27"/>
      <c r="T20" s="27"/>
      <c r="U20" s="27"/>
      <c r="V20" s="27"/>
      <c r="W20" s="15"/>
      <c r="X20" s="19"/>
      <c r="Y20" s="19"/>
      <c r="Z20" s="19"/>
      <c r="AA20" s="19"/>
      <c r="AB20" s="19"/>
      <c r="AF20">
        <v>0</v>
      </c>
      <c r="AG20">
        <f>AK$15</f>
        <v>-0.48571428571428599</v>
      </c>
      <c r="AH20" s="131">
        <f>AJ$16*2</f>
        <v>3</v>
      </c>
    </row>
    <row r="21" spans="1:37" ht="17.25" customHeight="1" x14ac:dyDescent="0.2">
      <c r="A21" s="185"/>
      <c r="B21" s="120"/>
      <c r="C21" s="151"/>
      <c r="D21" s="151"/>
      <c r="E21" s="151"/>
      <c r="F21" s="151"/>
      <c r="G21" s="233"/>
      <c r="H21" s="235"/>
      <c r="I21" s="14"/>
      <c r="J21" s="14"/>
      <c r="K21" s="14"/>
      <c r="L21" s="19"/>
      <c r="M21" s="19"/>
      <c r="N21" s="19"/>
      <c r="O21" s="19"/>
      <c r="P21" s="19"/>
      <c r="Q21" s="27"/>
      <c r="R21" s="27"/>
      <c r="S21" s="27"/>
      <c r="T21" s="27"/>
      <c r="U21" s="27"/>
      <c r="V21" s="27"/>
      <c r="X21" s="19">
        <f>-(C$24/2+D$24*E$24+C20/2)</f>
        <v>-3.7</v>
      </c>
      <c r="Y21" s="73">
        <f>-(D$24+D$20)/2</f>
        <v>-0.85</v>
      </c>
      <c r="Z21" s="19"/>
      <c r="AA21" s="19"/>
      <c r="AB21" s="19"/>
    </row>
    <row r="22" spans="1:37" ht="21" customHeight="1" x14ac:dyDescent="0.2">
      <c r="A22" s="185"/>
      <c r="B22" s="120"/>
      <c r="C22" s="218" t="s">
        <v>138</v>
      </c>
      <c r="D22" s="218" t="s">
        <v>137</v>
      </c>
      <c r="E22" s="218" t="s">
        <v>172</v>
      </c>
      <c r="F22" s="223" t="s">
        <v>178</v>
      </c>
      <c r="G22" s="156">
        <f>G24 + (C20+2*(D20*E20))</f>
        <v>10.4</v>
      </c>
      <c r="H22" s="157">
        <f>(G24+C20)*D20+D20*(D20*E20)+H24</f>
        <v>10.09</v>
      </c>
      <c r="L22" s="19"/>
      <c r="M22" s="19"/>
      <c r="N22" s="19"/>
      <c r="O22" s="19"/>
      <c r="P22" s="19"/>
      <c r="Q22" s="27"/>
      <c r="R22" s="27"/>
      <c r="S22" s="27"/>
      <c r="T22" s="27"/>
      <c r="U22" s="27"/>
      <c r="V22" s="27"/>
      <c r="W22" s="15"/>
      <c r="X22" s="19">
        <f>-(C$24/2+D$24*E$24)</f>
        <v>-1.2</v>
      </c>
      <c r="Y22" s="73">
        <f>-(D$24+D$20)/2</f>
        <v>-0.85</v>
      </c>
      <c r="Z22" s="19"/>
      <c r="AA22" s="19"/>
      <c r="AB22" s="19"/>
      <c r="AF22">
        <f>(N$6+R$8)/2</f>
        <v>-3.2</v>
      </c>
      <c r="AG22" s="75">
        <f>O$6</f>
        <v>1.7</v>
      </c>
      <c r="AH22" s="141">
        <f>IF($C$26,"   ",AI$22)</f>
        <v>0.22</v>
      </c>
      <c r="AI22" s="141">
        <f>$D$37</f>
        <v>0.22</v>
      </c>
    </row>
    <row r="23" spans="1:37" ht="45.75" customHeight="1" x14ac:dyDescent="0.2">
      <c r="A23" s="185"/>
      <c r="B23" s="120"/>
      <c r="C23" s="227"/>
      <c r="D23" s="227"/>
      <c r="E23" s="227"/>
      <c r="F23" s="219"/>
      <c r="G23" s="186" t="s">
        <v>135</v>
      </c>
      <c r="H23" s="183" t="s">
        <v>183</v>
      </c>
      <c r="L23" s="19"/>
      <c r="M23" s="19"/>
      <c r="N23" s="19"/>
      <c r="O23" s="19"/>
      <c r="P23" s="19"/>
      <c r="Q23" s="27"/>
      <c r="R23" s="27"/>
      <c r="S23" s="27"/>
      <c r="T23" s="27"/>
      <c r="U23" s="27"/>
      <c r="V23" s="27"/>
      <c r="W23" s="15"/>
      <c r="X23" s="20" t="s">
        <v>106</v>
      </c>
      <c r="Y23" s="19"/>
      <c r="Z23" s="19"/>
      <c r="AA23" s="19"/>
      <c r="AB23" s="19"/>
      <c r="AF23">
        <v>0</v>
      </c>
      <c r="AG23" s="75">
        <f>O$6</f>
        <v>1.7</v>
      </c>
      <c r="AH23" s="143">
        <f>IF($C$26,AJ23,$AI$23)</f>
        <v>0.54</v>
      </c>
      <c r="AI23" s="141">
        <f>$D$38</f>
        <v>0.54</v>
      </c>
      <c r="AJ23" s="142">
        <f>$D$40</f>
        <v>0</v>
      </c>
    </row>
    <row r="24" spans="1:37" ht="21.75" customHeight="1" x14ac:dyDescent="0.3">
      <c r="A24" s="185"/>
      <c r="B24" s="162" t="s">
        <v>34</v>
      </c>
      <c r="C24" s="80">
        <v>1</v>
      </c>
      <c r="D24" s="80">
        <v>0.7</v>
      </c>
      <c r="E24" s="103">
        <v>1</v>
      </c>
      <c r="F24" s="82">
        <v>7.0000000000000007E-2</v>
      </c>
      <c r="G24" s="158">
        <f>C24+2*(D24*E24)</f>
        <v>2.4</v>
      </c>
      <c r="H24" s="155">
        <f>C24*D24+D24*D24*E24</f>
        <v>1.19</v>
      </c>
      <c r="I24" s="29"/>
      <c r="L24" s="19"/>
      <c r="M24" s="19"/>
      <c r="N24" s="19"/>
      <c r="O24" s="19"/>
      <c r="P24" s="19"/>
      <c r="Q24" s="27"/>
      <c r="R24" s="27"/>
      <c r="S24" s="27"/>
      <c r="T24" s="27"/>
      <c r="U24" s="27"/>
      <c r="V24" s="27"/>
      <c r="X24" s="73">
        <f>X$19-0.1</f>
        <v>3.6</v>
      </c>
      <c r="Y24" s="19">
        <v>0</v>
      </c>
      <c r="Z24" s="19"/>
      <c r="AA24" s="19"/>
      <c r="AB24" s="19"/>
      <c r="AF24">
        <f>(R$12+N$14)/2</f>
        <v>3.2</v>
      </c>
      <c r="AG24" s="75">
        <f>O$6</f>
        <v>1.7</v>
      </c>
      <c r="AH24" s="141">
        <f>IF($C$26,"   ",AI$24)</f>
        <v>0.22</v>
      </c>
      <c r="AI24" s="141">
        <f>$D$37</f>
        <v>0.22</v>
      </c>
    </row>
    <row r="25" spans="1:37" ht="96" customHeight="1" x14ac:dyDescent="0.2">
      <c r="A25" s="185"/>
      <c r="B25" s="163" t="s">
        <v>94</v>
      </c>
      <c r="C25" s="229" t="s">
        <v>181</v>
      </c>
      <c r="D25" s="229"/>
      <c r="E25" s="229"/>
      <c r="F25" s="229"/>
      <c r="G25" s="229"/>
      <c r="H25" s="230"/>
      <c r="I25" s="29"/>
      <c r="L25" s="19"/>
      <c r="M25" s="19"/>
      <c r="N25" s="19"/>
      <c r="O25" s="19"/>
      <c r="P25" s="19"/>
      <c r="Q25" s="27"/>
      <c r="R25" s="27"/>
      <c r="S25" s="27"/>
      <c r="T25" s="27"/>
      <c r="U25" s="27"/>
      <c r="V25" s="27"/>
      <c r="X25" s="73">
        <f>X$24</f>
        <v>3.6</v>
      </c>
      <c r="Y25" s="73">
        <f>D$24</f>
        <v>0.7</v>
      </c>
      <c r="Z25" s="19"/>
      <c r="AA25" s="73">
        <f>X$24</f>
        <v>3.6</v>
      </c>
      <c r="AB25" s="19">
        <f>Y$25/2</f>
        <v>0.35</v>
      </c>
      <c r="AC25" s="131">
        <f>Y$25</f>
        <v>0.7</v>
      </c>
      <c r="AF25">
        <v>0</v>
      </c>
      <c r="AG25" s="75">
        <f>D$24</f>
        <v>0.7</v>
      </c>
      <c r="AH25" s="144">
        <f>AI$25</f>
        <v>0.44</v>
      </c>
      <c r="AI25" s="141">
        <f>$D$36</f>
        <v>0.44</v>
      </c>
    </row>
    <row r="26" spans="1:37" ht="17.25" customHeight="1" x14ac:dyDescent="0.3">
      <c r="A26" s="185"/>
      <c r="B26" s="173"/>
      <c r="C26" s="174" t="b">
        <v>0</v>
      </c>
      <c r="D26" s="174"/>
      <c r="E26" s="175"/>
      <c r="F26" s="151"/>
      <c r="G26" s="151"/>
      <c r="H26" s="154"/>
      <c r="I26" s="29"/>
      <c r="L26" s="19"/>
      <c r="M26" s="19"/>
      <c r="N26" s="19"/>
      <c r="O26" s="19"/>
      <c r="P26" s="19"/>
      <c r="Q26" s="27"/>
      <c r="R26" s="27"/>
      <c r="S26" s="27"/>
      <c r="T26" s="27"/>
      <c r="U26" s="27"/>
      <c r="V26" s="27"/>
      <c r="X26" s="57">
        <f>N$14+0.1</f>
        <v>5.3</v>
      </c>
      <c r="Y26" s="8">
        <v>0</v>
      </c>
      <c r="Z26" s="19"/>
      <c r="AA26" s="73">
        <f>X$26</f>
        <v>5.3</v>
      </c>
      <c r="AB26" s="19">
        <f>Y$32/2</f>
        <v>0.85</v>
      </c>
      <c r="AC26" s="131">
        <f>Y$32</f>
        <v>1.7</v>
      </c>
    </row>
    <row r="27" spans="1:37" ht="45.75" customHeight="1" x14ac:dyDescent="0.3">
      <c r="A27" s="185"/>
      <c r="B27" s="173"/>
      <c r="C27" s="174"/>
      <c r="D27" s="174"/>
      <c r="E27" s="175"/>
      <c r="F27" s="187" t="s">
        <v>140</v>
      </c>
      <c r="G27" s="190" t="s">
        <v>144</v>
      </c>
      <c r="H27" s="189"/>
      <c r="I27" s="29"/>
      <c r="L27" s="19"/>
      <c r="M27" s="19"/>
      <c r="N27" s="19"/>
      <c r="O27" s="19"/>
      <c r="P27" s="19"/>
      <c r="Q27" s="27"/>
      <c r="R27" s="27"/>
      <c r="S27" s="27"/>
      <c r="T27" s="27"/>
      <c r="U27" s="27"/>
      <c r="V27" s="27"/>
      <c r="X27" s="57"/>
      <c r="Y27" s="8"/>
      <c r="Z27" s="19"/>
      <c r="AA27" s="73"/>
      <c r="AB27" s="19"/>
      <c r="AC27" s="131"/>
    </row>
    <row r="28" spans="1:37" ht="20.25" customHeight="1" x14ac:dyDescent="0.3">
      <c r="A28" s="185"/>
      <c r="B28" s="173"/>
      <c r="C28" s="174"/>
      <c r="D28" s="174"/>
      <c r="E28" s="175"/>
      <c r="F28" s="180">
        <v>0.5</v>
      </c>
      <c r="G28" s="180">
        <v>0.05</v>
      </c>
      <c r="H28" s="154"/>
      <c r="I28" s="29"/>
      <c r="L28" s="19"/>
      <c r="M28" s="19"/>
      <c r="N28" s="19"/>
      <c r="O28" s="19"/>
      <c r="P28" s="19"/>
      <c r="Q28" s="27"/>
      <c r="R28" s="27"/>
      <c r="S28" s="27"/>
      <c r="T28" s="27"/>
      <c r="U28" s="27"/>
      <c r="V28" s="27"/>
      <c r="X28" s="57"/>
      <c r="Y28" s="8"/>
      <c r="Z28" s="19"/>
      <c r="AA28" s="73"/>
      <c r="AB28" s="19"/>
      <c r="AC28" s="131"/>
    </row>
    <row r="29" spans="1:37" ht="20.25" customHeight="1" x14ac:dyDescent="0.3">
      <c r="A29" s="185"/>
      <c r="B29" s="173"/>
      <c r="C29" s="174" t="b">
        <v>0</v>
      </c>
      <c r="D29" s="174"/>
      <c r="E29" s="175"/>
      <c r="F29" s="176"/>
      <c r="G29" s="177"/>
      <c r="H29" s="178"/>
      <c r="I29" s="29"/>
      <c r="L29" s="19"/>
      <c r="M29" s="19"/>
      <c r="N29" s="19"/>
      <c r="O29" s="19"/>
      <c r="P29" s="19"/>
      <c r="Q29" s="27"/>
      <c r="R29" s="27"/>
      <c r="S29" s="27"/>
      <c r="T29" s="27"/>
      <c r="U29" s="27"/>
      <c r="V29" s="27"/>
      <c r="X29" s="57"/>
      <c r="Y29" s="8"/>
      <c r="Z29" s="19"/>
      <c r="AA29" s="73"/>
      <c r="AB29" s="19"/>
      <c r="AC29" s="131"/>
    </row>
    <row r="30" spans="1:37" ht="42" customHeight="1" x14ac:dyDescent="0.3">
      <c r="A30" s="185"/>
      <c r="B30" s="173"/>
      <c r="C30" s="174"/>
      <c r="D30" s="174"/>
      <c r="E30" s="175"/>
      <c r="F30" s="190" t="s">
        <v>141</v>
      </c>
      <c r="G30" s="191" t="s">
        <v>142</v>
      </c>
      <c r="H30" s="178"/>
      <c r="I30" s="29"/>
      <c r="L30" s="19"/>
      <c r="M30" s="19"/>
      <c r="N30" s="19"/>
      <c r="O30" s="19"/>
      <c r="P30" s="19"/>
      <c r="Q30" s="27"/>
      <c r="R30" s="27"/>
      <c r="S30" s="27"/>
      <c r="T30" s="27"/>
      <c r="U30" s="27"/>
      <c r="V30" s="27"/>
      <c r="X30" s="57"/>
      <c r="Y30" s="8"/>
      <c r="Z30" s="19"/>
      <c r="AA30" s="73"/>
      <c r="AB30" s="19"/>
      <c r="AC30" s="131"/>
    </row>
    <row r="31" spans="1:37" ht="20.25" customHeight="1" thickBot="1" x14ac:dyDescent="0.35">
      <c r="A31" s="122"/>
      <c r="B31" s="126"/>
      <c r="C31" s="147"/>
      <c r="D31" s="147"/>
      <c r="E31" s="148"/>
      <c r="F31" s="192">
        <v>1</v>
      </c>
      <c r="G31" s="192">
        <v>10</v>
      </c>
      <c r="H31" s="149"/>
      <c r="I31" s="29"/>
      <c r="L31" s="19"/>
      <c r="M31" s="19"/>
      <c r="N31" s="19"/>
      <c r="O31" s="19"/>
      <c r="P31" s="19"/>
      <c r="Q31" s="27"/>
      <c r="R31" s="27"/>
      <c r="S31" s="27"/>
      <c r="T31" s="27"/>
      <c r="U31" s="27"/>
      <c r="V31" s="27"/>
      <c r="X31" s="57"/>
      <c r="Y31" s="8"/>
      <c r="Z31" s="19"/>
      <c r="AA31" s="73"/>
      <c r="AB31" s="19"/>
      <c r="AC31" s="131"/>
    </row>
    <row r="32" spans="1:37" ht="14.25" customHeight="1" thickBot="1" x14ac:dyDescent="0.3">
      <c r="B32" s="12"/>
      <c r="C32" s="50"/>
      <c r="D32" s="55"/>
      <c r="E32" s="10"/>
      <c r="F32" s="11"/>
      <c r="G32" s="52"/>
      <c r="H32" s="53"/>
      <c r="I32" s="54"/>
      <c r="J32" s="51"/>
      <c r="K32" s="19"/>
      <c r="L32" s="19"/>
      <c r="M32" s="19"/>
      <c r="N32" s="19"/>
      <c r="O32" s="19"/>
      <c r="P32" s="19"/>
      <c r="Q32" s="19"/>
      <c r="R32" s="19"/>
      <c r="S32" s="19"/>
      <c r="T32" s="19"/>
      <c r="U32" s="19"/>
      <c r="V32" s="19"/>
      <c r="W32" s="19"/>
      <c r="X32" s="73">
        <f>X$26</f>
        <v>5.3</v>
      </c>
      <c r="Y32" s="73">
        <f>D$20+D$24</f>
        <v>1.7</v>
      </c>
      <c r="Z32" s="19"/>
    </row>
    <row r="33" spans="1:41" ht="16.5" customHeight="1" x14ac:dyDescent="0.25">
      <c r="A33" s="261" t="s">
        <v>148</v>
      </c>
      <c r="B33" s="221" t="s">
        <v>44</v>
      </c>
      <c r="C33" s="224" t="s">
        <v>151</v>
      </c>
      <c r="D33" s="224" t="s">
        <v>165</v>
      </c>
      <c r="E33" s="224" t="s">
        <v>152</v>
      </c>
      <c r="F33" s="224" t="s">
        <v>153</v>
      </c>
      <c r="G33" s="224" t="s">
        <v>154</v>
      </c>
      <c r="H33" s="224" t="s">
        <v>155</v>
      </c>
      <c r="I33" s="224" t="s">
        <v>156</v>
      </c>
      <c r="J33" s="224" t="s">
        <v>157</v>
      </c>
      <c r="K33" s="224" t="s">
        <v>158</v>
      </c>
      <c r="L33" s="216" t="s">
        <v>159</v>
      </c>
      <c r="O33" s="18"/>
      <c r="P33" s="8"/>
      <c r="Q33" s="8"/>
      <c r="R33" s="8"/>
      <c r="S33" s="8"/>
      <c r="T33" s="8"/>
      <c r="U33" s="8"/>
      <c r="V33" s="8"/>
      <c r="W33" s="8"/>
      <c r="X33" s="57"/>
      <c r="Y33" s="8"/>
      <c r="Z33" s="8"/>
      <c r="AO33" s="215"/>
    </row>
    <row r="34" spans="1:41" ht="30.75" customHeight="1" x14ac:dyDescent="0.2">
      <c r="A34" s="262"/>
      <c r="B34" s="222"/>
      <c r="C34" s="228"/>
      <c r="D34" s="225"/>
      <c r="E34" s="225"/>
      <c r="F34" s="228"/>
      <c r="G34" s="228"/>
      <c r="H34" s="225"/>
      <c r="I34" s="231"/>
      <c r="J34" s="225"/>
      <c r="K34" s="228"/>
      <c r="L34" s="217"/>
      <c r="O34" s="18"/>
      <c r="P34" s="8"/>
      <c r="Q34" s="8"/>
      <c r="R34" s="8"/>
      <c r="S34" s="8"/>
      <c r="T34" s="8"/>
      <c r="U34" s="8"/>
      <c r="V34" s="8"/>
      <c r="W34" s="8"/>
      <c r="X34" s="8"/>
      <c r="Y34" s="8"/>
      <c r="Z34" s="8"/>
      <c r="AO34" s="215"/>
    </row>
    <row r="35" spans="1:41" s="1" customFormat="1" ht="15" thickBot="1" x14ac:dyDescent="0.25">
      <c r="A35" s="263"/>
      <c r="B35" s="127"/>
      <c r="C35" s="90" t="s">
        <v>4</v>
      </c>
      <c r="D35" s="212" t="s">
        <v>2</v>
      </c>
      <c r="E35" s="211" t="s">
        <v>5</v>
      </c>
      <c r="F35" s="254" t="s">
        <v>147</v>
      </c>
      <c r="G35" s="210" t="s">
        <v>1</v>
      </c>
      <c r="H35" s="210" t="s">
        <v>1</v>
      </c>
      <c r="I35" s="210" t="s">
        <v>1</v>
      </c>
      <c r="J35" s="90" t="s">
        <v>3</v>
      </c>
      <c r="K35" s="211" t="s">
        <v>3</v>
      </c>
      <c r="L35" s="260" t="s">
        <v>95</v>
      </c>
      <c r="O35" s="18"/>
      <c r="P35" s="2"/>
      <c r="Q35" s="2"/>
      <c r="R35" s="2"/>
      <c r="S35" s="2"/>
      <c r="T35" s="2"/>
      <c r="U35" s="2"/>
      <c r="V35" s="2"/>
      <c r="W35" s="2"/>
      <c r="X35" s="2"/>
      <c r="Y35" s="2"/>
      <c r="Z35" s="2"/>
    </row>
    <row r="36" spans="1:41" s="1" customFormat="1" ht="16.5" x14ac:dyDescent="0.3">
      <c r="A36" s="256" t="s">
        <v>76</v>
      </c>
      <c r="B36" s="252">
        <f>MATCH(K36,Perinteinen_perkaus_matriisi!S3:S2001,-1)</f>
        <v>1565</v>
      </c>
      <c r="C36" s="197">
        <f>IF(C7,E7,G5)</f>
        <v>2.5</v>
      </c>
      <c r="D36" s="194">
        <f>INDEX(Perinteinen_perkaus_matriisi!R$3:R$2001,MATCH($K$36,Perinteinen_perkaus_matriisi!$S$3:$S$2001,-1))</f>
        <v>0.44</v>
      </c>
      <c r="E36" s="194">
        <f>INDEX(Perinteinen_perkaus_matriisi!M$3:M$2001,MATCH($K$36,Perinteinen_perkaus_matriisi!$S$3:$S$2001,-1))</f>
        <v>5.75</v>
      </c>
      <c r="F36" s="193">
        <f>F15</f>
        <v>0.08</v>
      </c>
      <c r="G36" s="194">
        <f>INDEX(Perinteinen_perkaus_matriisi!F$3:F$2001,MATCH($K$36,Perinteinen_perkaus_matriisi!$S$3:$S$2001,-1))</f>
        <v>1.33</v>
      </c>
      <c r="H36" s="194">
        <f>INDEX(Perinteinen_perkaus_matriisi!N$3:N$2001,MATCH($K$36,Perinteinen_perkaus_matriisi!$S$3:$S$2001,-1))</f>
        <v>6.76</v>
      </c>
      <c r="I36" s="194">
        <f>INDEX(Perinteinen_perkaus_matriisi!O$3:O$2001,MATCH($K$36,Perinteinen_perkaus_matriisi!$S$3:$S$2001,-1))</f>
        <v>0.85</v>
      </c>
      <c r="J36" s="195">
        <f>INDEX(Perinteinen_perkaus_matriisi!S$3:S$2001,B36)</f>
        <v>1.5E-3</v>
      </c>
      <c r="K36" s="196">
        <f>E11</f>
        <v>1.5E-3</v>
      </c>
      <c r="L36" s="259"/>
    </row>
    <row r="37" spans="1:41" s="1" customFormat="1" ht="16.5" x14ac:dyDescent="0.3">
      <c r="A37" s="256" t="s">
        <v>149</v>
      </c>
      <c r="B37" s="253">
        <f>MATCH(K37,Kaksitasouoma_matriisi!AG3:AG2001,-1)</f>
        <v>1650</v>
      </c>
      <c r="C37" s="198">
        <f>IF($C$26,0,INDEX(Kaksitasouoma_matriisi!R$3:R$2001,MATCH($K$37,Kaksitasouoma_matriisi!$AG$3:$AG$2001,-1)))</f>
        <v>0.94199999999999995</v>
      </c>
      <c r="D37" s="247">
        <f>IF($C$26,0,INDEX(Kaksitasouoma_matriisi!S$3:S$2001,MATCH($K$37,Kaksitasouoma_matriisi!$AG$3:$AG$2001,-1)))</f>
        <v>0.22</v>
      </c>
      <c r="E37" s="248">
        <f>IF($C$26,0,INDEX(Kaksitasouoma_matriisi!M$3:M$2001,MATCH($K$37,Kaksitasouoma_matriisi!$AG$3:$AG$2001,-1)))</f>
        <v>4.26</v>
      </c>
      <c r="F37" s="198">
        <f>IF($C$26,0,INDEX(Kaksitasouoma_matriisi!P$3:P$2001,MATCH($K$37,Kaksitasouoma_matriisi!$AG$3:$AG$2001,-1)))</f>
        <v>0.12</v>
      </c>
      <c r="G37" s="199">
        <f>IF(G38&gt;D24,G38-D24,0)</f>
        <v>0.7</v>
      </c>
      <c r="H37" s="199">
        <f>IF($C$26,0,INDEX(Kaksitasouoma_matriisi!N$3:N$2001,MATCH($K$37,Kaksitasouoma_matriisi!$AG$3:$AG$2001,-1)))</f>
        <v>7.54</v>
      </c>
      <c r="I37" s="199">
        <f>IF($C$26,0,INDEX(Kaksitasouoma_matriisi!O$3:O$2001,MATCH($K$37,Kaksitasouoma_matriisi!$AG$3:$AG$2001,-1)))</f>
        <v>0.56999999999999995</v>
      </c>
      <c r="J37" s="200" cm="1">
        <f t="array" ref="J37">IF($C$26,0,INDEX(Kaksitasouoma_matriisi!AG$3:AG$2001,B37))</f>
        <v>1.5E-3</v>
      </c>
      <c r="K37" s="201">
        <f>E11</f>
        <v>1.5E-3</v>
      </c>
      <c r="L37" s="255"/>
    </row>
    <row r="38" spans="1:41" s="1" customFormat="1" ht="16.5" x14ac:dyDescent="0.3">
      <c r="A38" s="256" t="s">
        <v>150</v>
      </c>
      <c r="B38" s="253">
        <f>MATCH(K38,Kaksitasouoma_matriisi!AG3:AG2001,-1)</f>
        <v>1650</v>
      </c>
      <c r="C38" s="198">
        <f>IF($C$26,0,INDEX(Kaksitasouoma_matriisi!Z$3:Z$2001,MATCH($K$38,Kaksitasouoma_matriisi!$AG$3:$AG$2001,-1)))</f>
        <v>1.5580000000000001</v>
      </c>
      <c r="D38" s="247">
        <f>IF($C$26,0,INDEX(Kaksitasouoma_matriisi!AA$3:AA$2001,MATCH($K$38,Kaksitasouoma_matriisi!$AG$3:$AG$2001,-1)))</f>
        <v>0.54</v>
      </c>
      <c r="E38" s="248">
        <f>IF($C$26,0,INDEX(Kaksitasouoma_matriisi!U$3:U$2001,MATCH($K$38,Kaksitasouoma_matriisi!$AG$3:$AG$2001,-1)))</f>
        <v>2.88</v>
      </c>
      <c r="F38" s="198">
        <f>IF($C$26,0,INDEX(Kaksitasouoma_matriisi!X$3:X$2001,MATCH($K$38,Kaksitasouoma_matriisi!$AG$3:$AG$2001,-1)))</f>
        <v>7.0000000000000007E-2</v>
      </c>
      <c r="G38" s="199">
        <f>IF($C$26,0,INDEX(Kaksitasouoma_matriisi!F$3:F$2001,MATCH($K$38,Kaksitasouoma_matriisi!$AG$3:$AG$2001,-1)))</f>
        <v>1.4</v>
      </c>
      <c r="H38" s="199">
        <f>IF($C$26,0,INDEX(Kaksitasouoma_matriisi!V$3:V$2001,MATCH($K$38,Kaksitasouoma_matriisi!$AG$3:$AG$2001,-1)))</f>
        <v>2.98</v>
      </c>
      <c r="I38" s="199">
        <f>IF($C$26,0,INDEX(Kaksitasouoma_matriisi!W$3:W$2001,MATCH($K$38,Kaksitasouoma_matriisi!$AG$3:$AG$2001,-1)))</f>
        <v>0.97</v>
      </c>
      <c r="J38" s="200" cm="1">
        <f t="array" ref="J38">IF($C$26,0,INDEX(Kaksitasouoma_matriisi!AG$3:AG$2001,B38))</f>
        <v>1.5E-3</v>
      </c>
      <c r="K38" s="201">
        <f>E11</f>
        <v>1.5E-3</v>
      </c>
      <c r="L38" s="255"/>
    </row>
    <row r="39" spans="1:41" s="1" customFormat="1" ht="16.5" x14ac:dyDescent="0.3">
      <c r="A39" s="256" t="s">
        <v>173</v>
      </c>
      <c r="B39" s="253"/>
      <c r="C39" s="202">
        <f>IF($C$26,0,C37+C38)</f>
        <v>2.5</v>
      </c>
      <c r="D39" s="247">
        <f>IF($C$26,0,IF(E39&gt;0,($C$39)/($E$39),0))</f>
        <v>0.35</v>
      </c>
      <c r="E39" s="249">
        <f>IF($C$26,0,E37+E38)</f>
        <v>7.14</v>
      </c>
      <c r="F39" s="203"/>
      <c r="G39" s="204">
        <f>IF($C$26,0,G38)</f>
        <v>1.4</v>
      </c>
      <c r="H39" s="204">
        <f>IF($C$26,0,H37+H38)</f>
        <v>10.52</v>
      </c>
      <c r="I39" s="199"/>
      <c r="J39" s="205">
        <f>IF($C$26,0,J37)</f>
        <v>1.5E-3</v>
      </c>
      <c r="K39" s="206">
        <f>E11</f>
        <v>1.5E-3</v>
      </c>
      <c r="L39" s="255"/>
    </row>
    <row r="40" spans="1:41" s="1" customFormat="1" ht="17.25" thickBot="1" x14ac:dyDescent="0.35">
      <c r="A40" s="257" t="s">
        <v>174</v>
      </c>
      <c r="B40" s="264">
        <f>MATCH(K40,Kaksitasouoma_matriisi!I4:I2002,-1)</f>
        <v>1696</v>
      </c>
      <c r="C40" s="265">
        <f>IF($C$26,INDEX(Kaksitasouoma_matriisi!B$3:B$2001,MATCH($K$40,Kaksitasouoma_matriisi!$I$3:$I$2001,-1)),0)</f>
        <v>0</v>
      </c>
      <c r="D40" s="250">
        <f>IF($C$26,INDEX(Kaksitasouoma_matriisi!C$3:C$2001,MATCH($K$40,Kaksitasouoma_matriisi!$I$3:$I$2001,-1)),0)</f>
        <v>0</v>
      </c>
      <c r="E40" s="250">
        <f>IF($C$26,INDEX(Kaksitasouoma_matriisi!D$3:D$2001,MATCH($K$40,Kaksitasouoma_matriisi!$I$3:$I$2001,-1)),0)</f>
        <v>0</v>
      </c>
      <c r="F40" s="207">
        <f>IF($C$26,INDEX(Kaksitasouoma_matriisi!E$3:E$2001,MATCH($K$40,Kaksitasouoma_matriisi!$I$3:$I$2001,-1)),0)</f>
        <v>0</v>
      </c>
      <c r="G40" s="250">
        <f>IF($C$26,INDEX(Kaksitasouoma_matriisi!F$3:F$2001,MATCH($K$40,Kaksitasouoma_matriisi!$I$3:$I$2001,-1)),0)</f>
        <v>0</v>
      </c>
      <c r="H40" s="250">
        <f>IF($C$26,INDEX(Kaksitasouoma_matriisi!G$3:G$2001,MATCH($K$40,Kaksitasouoma_matriisi!$I$3:$I$2001,-1)),0)</f>
        <v>0</v>
      </c>
      <c r="I40" s="250">
        <f>IF($C$26,INDEX(Kaksitasouoma_matriisi!H$3:H$2001,MATCH($K$40,Kaksitasouoma_matriisi!$I$3:$I$2001,-1)),0)</f>
        <v>0</v>
      </c>
      <c r="J40" s="208" cm="1">
        <f t="array" ref="J40">IF($C$26,INDEX(Kaksitasouoma_matriisi!I$3:I$2001,B40),0)</f>
        <v>0</v>
      </c>
      <c r="K40" s="209">
        <f>E11</f>
        <v>1.5E-3</v>
      </c>
      <c r="L40" s="258" t="str">
        <f>IF($C$26,INDEX(Kaksitasouoma_matriisi!AO$3:AO$2001,MATCH($K$40,Kaksitasouoma_matriisi!$AG$3:$AG$2001,-1)),"")</f>
        <v/>
      </c>
    </row>
    <row r="41" spans="1:41" ht="16.5" x14ac:dyDescent="0.3">
      <c r="B41" s="28"/>
      <c r="C41" s="145" t="s">
        <v>109</v>
      </c>
      <c r="D41" s="97"/>
      <c r="E41" s="97"/>
      <c r="F41" s="98"/>
      <c r="G41" s="97"/>
      <c r="H41" s="99"/>
      <c r="I41" s="99"/>
      <c r="J41" s="100"/>
      <c r="K41" s="101"/>
      <c r="L41" s="96"/>
    </row>
    <row r="42" spans="1:41" ht="21" customHeight="1" x14ac:dyDescent="0.3">
      <c r="B42" s="9"/>
      <c r="D42" s="26"/>
      <c r="E42" s="5"/>
      <c r="F42" s="5"/>
      <c r="G42" s="6"/>
      <c r="I42" s="1"/>
      <c r="J42" s="1"/>
      <c r="K42" s="18"/>
      <c r="L42" s="2"/>
      <c r="M42" s="2"/>
      <c r="N42" s="2"/>
      <c r="O42" s="2"/>
      <c r="P42" s="2"/>
      <c r="Q42" s="2"/>
      <c r="R42" s="2"/>
      <c r="S42" s="2"/>
      <c r="T42" s="2"/>
      <c r="U42" s="2"/>
      <c r="V42" s="2"/>
      <c r="W42" s="1"/>
      <c r="X42" s="1"/>
      <c r="Y42" s="1"/>
      <c r="Z42" s="1"/>
      <c r="AA42" s="1"/>
      <c r="AB42" s="1"/>
      <c r="AC42" s="1"/>
      <c r="AD42" s="1"/>
      <c r="AE42" s="1"/>
      <c r="AF42" s="1"/>
      <c r="AG42" s="1"/>
      <c r="AH42" s="1"/>
      <c r="AI42" s="1"/>
      <c r="AJ42" s="1"/>
      <c r="AK42" s="1"/>
      <c r="AL42" s="1"/>
    </row>
    <row r="43" spans="1:41" ht="20.25" customHeight="1" x14ac:dyDescent="0.2">
      <c r="B43" s="39"/>
      <c r="C43" s="40" t="s">
        <v>28</v>
      </c>
      <c r="G43" s="138"/>
      <c r="I43" s="1"/>
      <c r="J43" s="1"/>
      <c r="K43" s="18"/>
      <c r="L43" s="2"/>
      <c r="M43" s="2"/>
      <c r="N43" s="2"/>
      <c r="O43" s="2"/>
      <c r="P43" s="2"/>
      <c r="Q43" s="2"/>
      <c r="R43" s="2"/>
      <c r="S43" s="2"/>
      <c r="T43" s="2"/>
      <c r="U43" s="2"/>
      <c r="V43" s="2"/>
      <c r="W43" s="1"/>
      <c r="X43" s="1"/>
      <c r="Y43" s="1"/>
      <c r="Z43" s="1"/>
      <c r="AA43" s="1"/>
      <c r="AB43" s="1"/>
      <c r="AC43" s="1"/>
      <c r="AD43" s="1"/>
      <c r="AE43" s="1"/>
      <c r="AF43" s="1"/>
      <c r="AG43" s="1"/>
      <c r="AH43" s="1"/>
      <c r="AI43" s="1"/>
      <c r="AJ43" s="1"/>
      <c r="AK43" s="1"/>
      <c r="AL43" s="1"/>
    </row>
    <row r="44" spans="1:41" ht="16.5" x14ac:dyDescent="0.3">
      <c r="B44" s="42" t="s">
        <v>19</v>
      </c>
      <c r="C44" s="45">
        <v>0.6</v>
      </c>
      <c r="D44" s="43"/>
      <c r="E44" s="214"/>
      <c r="F44" s="38"/>
      <c r="G44" s="139"/>
      <c r="I44" s="1"/>
      <c r="J44" s="1"/>
      <c r="K44" s="18"/>
      <c r="L44" s="2"/>
      <c r="M44" s="2"/>
      <c r="N44" s="2"/>
      <c r="O44" s="2"/>
      <c r="P44" s="2"/>
      <c r="Q44" s="2"/>
      <c r="R44" s="2"/>
      <c r="S44" s="2"/>
      <c r="T44" s="2"/>
      <c r="U44" s="2"/>
      <c r="V44" s="2"/>
      <c r="W44" s="1"/>
      <c r="X44" s="1"/>
      <c r="Y44" s="1"/>
      <c r="Z44" s="1"/>
      <c r="AA44" s="1"/>
      <c r="AB44" s="1"/>
      <c r="AC44" s="1"/>
      <c r="AD44" s="1"/>
      <c r="AE44" s="1"/>
      <c r="AF44" s="1"/>
      <c r="AG44" s="1"/>
      <c r="AH44" s="1"/>
      <c r="AI44" s="1"/>
      <c r="AJ44" s="1"/>
      <c r="AK44" s="1"/>
      <c r="AL44" s="1"/>
    </row>
    <row r="45" spans="1:41" ht="16.5" x14ac:dyDescent="0.3">
      <c r="B45" s="42" t="s">
        <v>20</v>
      </c>
      <c r="C45" s="46">
        <v>0.4</v>
      </c>
      <c r="D45" s="43"/>
      <c r="E45" s="214"/>
      <c r="F45" s="5"/>
      <c r="G45" s="139"/>
      <c r="I45" s="1"/>
      <c r="J45" s="1"/>
      <c r="K45" s="18"/>
      <c r="L45" s="2"/>
      <c r="M45" s="2"/>
      <c r="N45" s="2"/>
      <c r="O45" s="2"/>
      <c r="P45" s="2"/>
      <c r="Q45" s="2"/>
      <c r="R45" s="2"/>
      <c r="S45" s="2"/>
      <c r="T45" s="2"/>
      <c r="U45" s="2"/>
      <c r="V45" s="2"/>
      <c r="W45" s="1"/>
      <c r="X45" s="1"/>
      <c r="Y45" s="1"/>
      <c r="Z45" s="1"/>
      <c r="AA45" s="1"/>
      <c r="AB45" s="1"/>
      <c r="AC45" s="1"/>
      <c r="AD45" s="1"/>
      <c r="AE45" s="1"/>
      <c r="AF45" s="1"/>
      <c r="AG45" s="1"/>
      <c r="AH45" s="1"/>
      <c r="AI45" s="1"/>
      <c r="AJ45" s="1"/>
      <c r="AK45" s="1"/>
      <c r="AL45" s="1"/>
    </row>
    <row r="46" spans="1:41" ht="16.5" x14ac:dyDescent="0.3">
      <c r="B46" s="42" t="s">
        <v>21</v>
      </c>
      <c r="C46" s="46">
        <v>0.35</v>
      </c>
      <c r="D46" s="41"/>
      <c r="E46" s="40"/>
      <c r="F46" s="5"/>
      <c r="G46" s="139"/>
      <c r="I46" s="1"/>
      <c r="J46" s="1"/>
      <c r="K46" s="18"/>
      <c r="L46" s="2"/>
      <c r="M46" s="2"/>
      <c r="N46" s="2"/>
      <c r="O46" s="2"/>
      <c r="P46" s="2"/>
      <c r="Q46" s="2"/>
      <c r="R46" s="2"/>
      <c r="S46" s="2"/>
      <c r="T46" s="2"/>
      <c r="U46" s="2"/>
      <c r="V46" s="2"/>
      <c r="W46" s="1"/>
      <c r="X46" s="1"/>
      <c r="Y46" s="1"/>
      <c r="Z46" s="1"/>
      <c r="AA46" s="1"/>
      <c r="AB46" s="1"/>
      <c r="AC46" s="1"/>
      <c r="AD46" s="1"/>
      <c r="AE46" s="1"/>
      <c r="AF46" s="1"/>
      <c r="AG46" s="1"/>
      <c r="AH46" s="1"/>
      <c r="AI46" s="1"/>
      <c r="AJ46" s="1"/>
      <c r="AK46" s="1"/>
      <c r="AL46" s="1"/>
    </row>
    <row r="47" spans="1:41" ht="16.5" x14ac:dyDescent="0.3">
      <c r="B47" s="42" t="s">
        <v>22</v>
      </c>
      <c r="C47" s="46" t="s">
        <v>26</v>
      </c>
      <c r="D47" s="41"/>
      <c r="E47" s="44"/>
      <c r="F47" s="5"/>
      <c r="G47" s="139"/>
      <c r="H47" s="139"/>
      <c r="I47" s="139"/>
    </row>
    <row r="48" spans="1:41" ht="16.5" x14ac:dyDescent="0.3">
      <c r="B48" s="42" t="s">
        <v>23</v>
      </c>
      <c r="C48" s="46" t="s">
        <v>27</v>
      </c>
      <c r="D48" s="41"/>
      <c r="F48" s="5"/>
      <c r="G48" s="140"/>
      <c r="H48" s="140"/>
      <c r="I48" s="140"/>
      <c r="J48" s="22"/>
    </row>
    <row r="49" spans="2:13" ht="16.5" x14ac:dyDescent="0.3">
      <c r="B49" s="42" t="s">
        <v>25</v>
      </c>
      <c r="C49" s="46">
        <v>0.5</v>
      </c>
      <c r="D49" s="41"/>
      <c r="E49" s="44"/>
      <c r="F49" s="5"/>
      <c r="G49" s="140"/>
      <c r="H49" s="140"/>
      <c r="I49" s="140"/>
      <c r="J49" s="22"/>
      <c r="L49" s="69"/>
      <c r="M49" s="69"/>
    </row>
    <row r="50" spans="2:13" ht="16.5" x14ac:dyDescent="0.3">
      <c r="B50" s="42" t="s">
        <v>24</v>
      </c>
      <c r="C50" s="47">
        <v>0.8</v>
      </c>
      <c r="D50" s="41"/>
      <c r="E50" s="44"/>
      <c r="F50" s="5"/>
      <c r="G50" s="6"/>
      <c r="H50" s="22"/>
      <c r="I50" s="22"/>
      <c r="J50" s="22"/>
      <c r="L50" s="69"/>
      <c r="M50" s="69"/>
    </row>
    <row r="51" spans="2:13" ht="16.5" x14ac:dyDescent="0.3">
      <c r="C51" s="39" t="s">
        <v>45</v>
      </c>
      <c r="D51" s="26"/>
      <c r="E51" s="5"/>
      <c r="F51" s="5"/>
      <c r="G51" s="70"/>
      <c r="H51" s="71"/>
      <c r="I51" s="22"/>
      <c r="J51" s="22"/>
      <c r="L51" s="69"/>
      <c r="M51" s="69"/>
    </row>
    <row r="52" spans="2:13" ht="16.5" x14ac:dyDescent="0.3">
      <c r="D52" s="26"/>
      <c r="E52" s="5"/>
      <c r="F52" s="5"/>
      <c r="G52" s="71"/>
      <c r="H52" s="71"/>
      <c r="I52" s="22"/>
      <c r="J52" s="22"/>
      <c r="L52" s="69"/>
    </row>
    <row r="53" spans="2:13" ht="16.5" x14ac:dyDescent="0.3">
      <c r="B53" s="35" t="s">
        <v>14</v>
      </c>
      <c r="C53" s="36"/>
      <c r="D53" s="18"/>
      <c r="E53" s="4"/>
      <c r="F53" s="5"/>
      <c r="G53" s="71"/>
      <c r="H53" s="71"/>
      <c r="I53" s="7"/>
      <c r="J53" s="7"/>
      <c r="L53" s="69"/>
    </row>
    <row r="54" spans="2:13" ht="14.25" x14ac:dyDescent="0.2">
      <c r="B54" s="3" t="s">
        <v>15</v>
      </c>
      <c r="C54" s="3"/>
      <c r="D54" s="18"/>
      <c r="E54" s="4"/>
      <c r="F54" s="8"/>
      <c r="L54" s="69"/>
    </row>
    <row r="55" spans="2:13" x14ac:dyDescent="0.2">
      <c r="B55" s="3" t="s">
        <v>6</v>
      </c>
      <c r="C55" s="3"/>
      <c r="D55" s="37"/>
      <c r="L55" s="69"/>
    </row>
    <row r="56" spans="2:13" x14ac:dyDescent="0.2">
      <c r="B56" s="3" t="s">
        <v>7</v>
      </c>
      <c r="C56" s="3"/>
      <c r="D56" s="37"/>
      <c r="L56" s="69"/>
    </row>
    <row r="57" spans="2:13" x14ac:dyDescent="0.2">
      <c r="B57" s="3" t="s">
        <v>8</v>
      </c>
      <c r="C57" s="3"/>
      <c r="D57" s="37"/>
    </row>
    <row r="58" spans="2:13" x14ac:dyDescent="0.2">
      <c r="B58" s="3" t="s">
        <v>9</v>
      </c>
      <c r="C58" s="3"/>
      <c r="D58" s="37"/>
    </row>
    <row r="59" spans="2:13" x14ac:dyDescent="0.2">
      <c r="B59" s="3" t="s">
        <v>11</v>
      </c>
      <c r="C59" s="3"/>
      <c r="D59" s="37"/>
    </row>
    <row r="60" spans="2:13" x14ac:dyDescent="0.2">
      <c r="B60" s="3" t="s">
        <v>12</v>
      </c>
      <c r="C60" s="3"/>
      <c r="D60" s="37"/>
    </row>
    <row r="61" spans="2:13" x14ac:dyDescent="0.2">
      <c r="B61" s="3" t="s">
        <v>10</v>
      </c>
      <c r="C61" s="3"/>
      <c r="D61" s="37"/>
    </row>
    <row r="62" spans="2:13" x14ac:dyDescent="0.2">
      <c r="B62" s="3" t="s">
        <v>18</v>
      </c>
      <c r="C62" s="3"/>
      <c r="D62" s="37"/>
    </row>
    <row r="63" spans="2:13" x14ac:dyDescent="0.2">
      <c r="B63" s="3" t="s">
        <v>13</v>
      </c>
      <c r="C63" s="3"/>
      <c r="D63" s="37"/>
    </row>
    <row r="64" spans="2:13" x14ac:dyDescent="0.2">
      <c r="B64" s="3"/>
      <c r="C64" s="3"/>
      <c r="D64" s="37"/>
    </row>
    <row r="65" spans="2:7" x14ac:dyDescent="0.2">
      <c r="B65" s="35"/>
      <c r="C65" s="3"/>
    </row>
    <row r="66" spans="2:7" x14ac:dyDescent="0.2">
      <c r="B66" s="3"/>
      <c r="C66" s="3"/>
      <c r="D66" s="37"/>
    </row>
    <row r="67" spans="2:7" x14ac:dyDescent="0.2">
      <c r="B67" s="3"/>
      <c r="C67" s="3"/>
      <c r="D67" s="37"/>
    </row>
    <row r="68" spans="2:7" x14ac:dyDescent="0.2">
      <c r="B68" s="3"/>
      <c r="C68" s="3"/>
      <c r="D68" s="37"/>
    </row>
    <row r="69" spans="2:7" x14ac:dyDescent="0.2">
      <c r="B69" s="3"/>
      <c r="C69" s="3"/>
      <c r="D69" s="37"/>
    </row>
    <row r="70" spans="2:7" x14ac:dyDescent="0.2">
      <c r="B70" s="3"/>
      <c r="C70" s="3"/>
      <c r="D70" s="37"/>
    </row>
    <row r="71" spans="2:7" x14ac:dyDescent="0.2">
      <c r="B71" s="3"/>
      <c r="C71" s="3"/>
      <c r="D71" s="37"/>
    </row>
    <row r="72" spans="2:7" x14ac:dyDescent="0.2">
      <c r="B72" s="3"/>
      <c r="C72" s="3"/>
      <c r="D72" s="37"/>
      <c r="G72" s="3"/>
    </row>
    <row r="73" spans="2:7" x14ac:dyDescent="0.2">
      <c r="B73" s="3"/>
      <c r="C73" s="3"/>
      <c r="D73" s="37"/>
    </row>
    <row r="74" spans="2:7" x14ac:dyDescent="0.2">
      <c r="B74" s="3"/>
      <c r="C74" s="3"/>
      <c r="D74" s="37"/>
    </row>
    <row r="75" spans="2:7" x14ac:dyDescent="0.2">
      <c r="B75" s="3"/>
      <c r="C75" s="3"/>
      <c r="D75" s="37"/>
    </row>
    <row r="76" spans="2:7" x14ac:dyDescent="0.2">
      <c r="B76" s="3"/>
    </row>
    <row r="77" spans="2:7" x14ac:dyDescent="0.2">
      <c r="B77" s="3"/>
    </row>
    <row r="78" spans="2:7" x14ac:dyDescent="0.2">
      <c r="B78" s="3"/>
    </row>
    <row r="79" spans="2:7" x14ac:dyDescent="0.2">
      <c r="B79" s="3"/>
    </row>
    <row r="80" spans="2:7" x14ac:dyDescent="0.2">
      <c r="B80" s="3"/>
    </row>
    <row r="81" spans="2:23" x14ac:dyDescent="0.2">
      <c r="B81" s="3"/>
    </row>
    <row r="82" spans="2:23" x14ac:dyDescent="0.2">
      <c r="B82" s="3"/>
    </row>
    <row r="84" spans="2:23" x14ac:dyDescent="0.2">
      <c r="N84">
        <v>-1</v>
      </c>
      <c r="O84">
        <v>0.5</v>
      </c>
      <c r="Q84">
        <v>1</v>
      </c>
      <c r="W84">
        <v>0.5</v>
      </c>
    </row>
    <row r="85" spans="2:23" x14ac:dyDescent="0.2">
      <c r="N85">
        <v>-1</v>
      </c>
      <c r="O85">
        <v>1</v>
      </c>
      <c r="Q85">
        <v>1</v>
      </c>
      <c r="W85">
        <v>1</v>
      </c>
    </row>
  </sheetData>
  <mergeCells count="30">
    <mergeCell ref="G20:G21"/>
    <mergeCell ref="H20:H21"/>
    <mergeCell ref="D13:D14"/>
    <mergeCell ref="A13:B14"/>
    <mergeCell ref="F18:F19"/>
    <mergeCell ref="G13:G14"/>
    <mergeCell ref="H13:H14"/>
    <mergeCell ref="E33:E34"/>
    <mergeCell ref="C25:H25"/>
    <mergeCell ref="K33:K34"/>
    <mergeCell ref="F33:F34"/>
    <mergeCell ref="G33:G34"/>
    <mergeCell ref="H33:H34"/>
    <mergeCell ref="I33:I34"/>
    <mergeCell ref="AO33:AO34"/>
    <mergeCell ref="L33:L34"/>
    <mergeCell ref="C18:C19"/>
    <mergeCell ref="C13:C14"/>
    <mergeCell ref="B33:B34"/>
    <mergeCell ref="F22:F23"/>
    <mergeCell ref="D33:D34"/>
    <mergeCell ref="F13:F14"/>
    <mergeCell ref="E13:E14"/>
    <mergeCell ref="C22:C23"/>
    <mergeCell ref="D22:D23"/>
    <mergeCell ref="E22:E23"/>
    <mergeCell ref="C33:C34"/>
    <mergeCell ref="D18:D19"/>
    <mergeCell ref="E18:E19"/>
    <mergeCell ref="J33:J34"/>
  </mergeCells>
  <phoneticPr fontId="0" type="noConversion"/>
  <printOptions gridLines="1"/>
  <pageMargins left="0" right="0" top="0.98425196850393704" bottom="0.98425196850393704" header="0.51181102362204722" footer="0.51181102362204722"/>
  <pageSetup paperSize="9" scale="89" orientation="landscape" verticalDpi="15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1" r:id="rId4" name="Check Box 7">
              <controlPr defaultSize="0" autoFill="0" autoLine="0" autoPict="0" altText="Syötetty virtaama">
                <anchor moveWithCells="1">
                  <from>
                    <xdr:col>2</xdr:col>
                    <xdr:colOff>0</xdr:colOff>
                    <xdr:row>5</xdr:row>
                    <xdr:rowOff>152400</xdr:rowOff>
                  </from>
                  <to>
                    <xdr:col>2</xdr:col>
                    <xdr:colOff>1104900</xdr:colOff>
                    <xdr:row>7</xdr:row>
                    <xdr:rowOff>28575</xdr:rowOff>
                  </to>
                </anchor>
              </controlPr>
            </control>
          </mc:Choice>
        </mc:AlternateContent>
        <mc:AlternateContent xmlns:mc="http://schemas.openxmlformats.org/markup-compatibility/2006">
          <mc:Choice Requires="x14">
            <control shapeId="1034" r:id="rId5" name="Check Box 10">
              <controlPr defaultSize="0" autoFill="0" autoLine="0" autoPict="0" altText="Virtaama suoraan">
                <anchor moveWithCells="1">
                  <from>
                    <xdr:col>1</xdr:col>
                    <xdr:colOff>1200150</xdr:colOff>
                    <xdr:row>25</xdr:row>
                    <xdr:rowOff>0</xdr:rowOff>
                  </from>
                  <to>
                    <xdr:col>4</xdr:col>
                    <xdr:colOff>561975</xdr:colOff>
                    <xdr:row>26</xdr:row>
                    <xdr:rowOff>19050</xdr:rowOff>
                  </to>
                </anchor>
              </controlPr>
            </control>
          </mc:Choice>
        </mc:AlternateContent>
        <mc:AlternateContent xmlns:mc="http://schemas.openxmlformats.org/markup-compatibility/2006">
          <mc:Choice Requires="x14">
            <control shapeId="1041" r:id="rId6" name="Check Box 17">
              <controlPr defaultSize="0" autoFill="0" autoLine="0" autoPict="0" altText="">
                <anchor moveWithCells="1">
                  <from>
                    <xdr:col>1</xdr:col>
                    <xdr:colOff>1200150</xdr:colOff>
                    <xdr:row>28</xdr:row>
                    <xdr:rowOff>0</xdr:rowOff>
                  </from>
                  <to>
                    <xdr:col>5</xdr:col>
                    <xdr:colOff>847725</xdr:colOff>
                    <xdr:row>28</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2EC2-5F8F-40A0-ABA3-C8184C0CA006}">
  <dimension ref="A1:N25"/>
  <sheetViews>
    <sheetView zoomScale="70" zoomScaleNormal="70" workbookViewId="0">
      <selection activeCell="D23" sqref="D23"/>
    </sheetView>
  </sheetViews>
  <sheetFormatPr defaultRowHeight="12.75" x14ac:dyDescent="0.2"/>
  <cols>
    <col min="1" max="1" width="29.140625" style="132" customWidth="1"/>
    <col min="2" max="2" width="17.28515625" style="132" customWidth="1"/>
    <col min="3" max="3" width="15.42578125" style="132" customWidth="1"/>
    <col min="4" max="4" width="77.28515625" style="132" customWidth="1"/>
    <col min="5" max="5" width="14.7109375" style="132" customWidth="1"/>
    <col min="6" max="6" width="17.5703125" style="132" customWidth="1"/>
    <col min="7" max="7" width="9.140625" style="132"/>
    <col min="8" max="8" width="12.5703125" style="132" customWidth="1"/>
    <col min="9" max="9" width="11.28515625" style="132" customWidth="1"/>
    <col min="10" max="16384" width="9.140625" style="132"/>
  </cols>
  <sheetData>
    <row r="1" spans="1:14" x14ac:dyDescent="0.2">
      <c r="C1" s="134"/>
      <c r="D1" s="134"/>
      <c r="E1" s="134"/>
      <c r="F1" s="134"/>
      <c r="G1" s="134"/>
      <c r="H1" s="134"/>
      <c r="I1" s="134"/>
      <c r="J1" s="134"/>
      <c r="K1" s="134"/>
      <c r="L1" s="134"/>
      <c r="M1" s="134"/>
      <c r="N1" s="134"/>
    </row>
    <row r="5" spans="1:14" ht="15.75" x14ac:dyDescent="0.25">
      <c r="A5" s="213"/>
      <c r="D5" s="182" t="s">
        <v>118</v>
      </c>
    </row>
    <row r="6" spans="1:14" x14ac:dyDescent="0.2">
      <c r="A6" s="188"/>
      <c r="D6" s="133"/>
    </row>
    <row r="7" spans="1:14" x14ac:dyDescent="0.2">
      <c r="D7" s="136" t="s">
        <v>86</v>
      </c>
      <c r="E7" s="132" t="s">
        <v>121</v>
      </c>
      <c r="F7" s="132" t="s">
        <v>122</v>
      </c>
    </row>
    <row r="8" spans="1:14" x14ac:dyDescent="0.2">
      <c r="D8" s="133" t="s">
        <v>96</v>
      </c>
      <c r="E8" s="132" t="s">
        <v>99</v>
      </c>
      <c r="F8" s="132" t="s">
        <v>119</v>
      </c>
    </row>
    <row r="9" spans="1:14" x14ac:dyDescent="0.2">
      <c r="D9" s="133" t="s">
        <v>97</v>
      </c>
      <c r="E9" s="132" t="s">
        <v>100</v>
      </c>
      <c r="F9" s="132" t="s">
        <v>119</v>
      </c>
    </row>
    <row r="11" spans="1:14" ht="15" customHeight="1" x14ac:dyDescent="0.2">
      <c r="D11" s="136" t="s">
        <v>98</v>
      </c>
    </row>
    <row r="12" spans="1:14" ht="15" customHeight="1" x14ac:dyDescent="0.2">
      <c r="D12" s="132" t="s">
        <v>160</v>
      </c>
      <c r="E12" s="132" t="s">
        <v>101</v>
      </c>
      <c r="F12" s="132" t="s">
        <v>119</v>
      </c>
    </row>
    <row r="13" spans="1:14" ht="15" customHeight="1" x14ac:dyDescent="0.2">
      <c r="D13" s="132" t="s">
        <v>161</v>
      </c>
      <c r="E13" s="132" t="s">
        <v>117</v>
      </c>
      <c r="F13" s="132" t="s">
        <v>119</v>
      </c>
    </row>
    <row r="14" spans="1:14" ht="15" customHeight="1" x14ac:dyDescent="0.25">
      <c r="A14" s="181" t="s">
        <v>87</v>
      </c>
      <c r="D14" s="132" t="s">
        <v>162</v>
      </c>
      <c r="E14" s="132" t="s">
        <v>120</v>
      </c>
      <c r="F14" s="132" t="s">
        <v>126</v>
      </c>
    </row>
    <row r="15" spans="1:14" x14ac:dyDescent="0.2">
      <c r="A15" s="132" t="s">
        <v>88</v>
      </c>
      <c r="B15" s="132">
        <v>9.81</v>
      </c>
      <c r="C15" s="132" t="s">
        <v>89</v>
      </c>
    </row>
    <row r="16" spans="1:14" ht="14.25" x14ac:dyDescent="0.2">
      <c r="A16" s="132" t="s">
        <v>90</v>
      </c>
      <c r="B16" s="132">
        <v>1</v>
      </c>
      <c r="C16" s="132" t="s">
        <v>91</v>
      </c>
      <c r="D16" s="136" t="s">
        <v>113</v>
      </c>
    </row>
    <row r="17" spans="1:6" x14ac:dyDescent="0.2">
      <c r="A17" s="132" t="s">
        <v>115</v>
      </c>
      <c r="B17" s="132">
        <v>0.4</v>
      </c>
      <c r="D17" s="132" t="s">
        <v>131</v>
      </c>
      <c r="E17" s="132" t="s">
        <v>134</v>
      </c>
      <c r="F17" s="132" t="s">
        <v>123</v>
      </c>
    </row>
    <row r="19" spans="1:6" x14ac:dyDescent="0.2">
      <c r="D19" s="172" t="s">
        <v>114</v>
      </c>
    </row>
    <row r="20" spans="1:6" x14ac:dyDescent="0.2">
      <c r="D20" s="132" t="s">
        <v>131</v>
      </c>
      <c r="E20" s="132" t="s">
        <v>116</v>
      </c>
      <c r="F20" s="132" t="s">
        <v>119</v>
      </c>
    </row>
    <row r="22" spans="1:6" x14ac:dyDescent="0.2">
      <c r="D22" s="136" t="s">
        <v>182</v>
      </c>
    </row>
    <row r="23" spans="1:6" x14ac:dyDescent="0.2">
      <c r="D23" s="132" t="s">
        <v>129</v>
      </c>
      <c r="E23" s="132" t="s">
        <v>130</v>
      </c>
      <c r="F23" s="132" t="s">
        <v>123</v>
      </c>
    </row>
    <row r="24" spans="1:6" x14ac:dyDescent="0.2">
      <c r="D24" s="132" t="s">
        <v>124</v>
      </c>
      <c r="E24" s="132">
        <v>0.02</v>
      </c>
    </row>
    <row r="25" spans="1:6" x14ac:dyDescent="0.2">
      <c r="D25" s="132" t="s">
        <v>125</v>
      </c>
      <c r="E25" s="132">
        <v>3.5000000000000003E-2</v>
      </c>
    </row>
  </sheetData>
  <phoneticPr fontId="4" type="noConversion"/>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4"/>
  <dimension ref="A1:AR2001"/>
  <sheetViews>
    <sheetView topLeftCell="Y1" zoomScale="90" zoomScaleNormal="90" workbookViewId="0">
      <pane ySplit="2" topLeftCell="A3" activePane="bottomLeft" state="frozen"/>
      <selection pane="bottomLeft" activeCell="AO3" sqref="AO3"/>
    </sheetView>
  </sheetViews>
  <sheetFormatPr defaultRowHeight="12.75" x14ac:dyDescent="0.2"/>
  <cols>
    <col min="1" max="1" width="8.140625" style="8" customWidth="1"/>
    <col min="2" max="2" width="9.140625" style="8"/>
    <col min="3" max="3" width="7.85546875" style="56" customWidth="1"/>
    <col min="4" max="4" width="10.5703125" style="93" customWidth="1"/>
    <col min="5" max="5" width="9.140625" style="8"/>
    <col min="6" max="6" width="9.140625" style="56"/>
    <col min="7" max="7" width="9.140625" style="57"/>
    <col min="8" max="8" width="11.85546875" style="57" bestFit="1" customWidth="1"/>
    <col min="9" max="9" width="9.5703125" style="62" bestFit="1" customWidth="1"/>
    <col min="10" max="20" width="9.140625" style="8"/>
    <col min="21" max="21" width="11.7109375" style="93" customWidth="1"/>
    <col min="22" max="34" width="9.140625" style="8"/>
    <col min="36" max="39" width="9.140625" style="8"/>
    <col min="40" max="40" width="9.140625" style="8" customWidth="1"/>
    <col min="41" max="42" width="9.140625" style="8"/>
    <col min="43" max="43" width="17" style="8" customWidth="1"/>
    <col min="44" max="44" width="20.140625" style="8" customWidth="1"/>
    <col min="45" max="16384" width="9.140625" style="8"/>
  </cols>
  <sheetData>
    <row r="1" spans="1:44" x14ac:dyDescent="0.2">
      <c r="B1" s="245" t="s">
        <v>128</v>
      </c>
      <c r="C1" s="246"/>
      <c r="D1" s="246"/>
      <c r="E1" s="246"/>
      <c r="F1" s="246"/>
      <c r="G1" s="246"/>
      <c r="H1" s="246"/>
      <c r="I1" s="246"/>
      <c r="L1" s="2" t="s">
        <v>70</v>
      </c>
      <c r="U1" s="179" t="s">
        <v>127</v>
      </c>
    </row>
    <row r="2" spans="1:44" ht="114.75" x14ac:dyDescent="0.2">
      <c r="A2" s="58" t="s">
        <v>43</v>
      </c>
      <c r="B2" s="58" t="s">
        <v>36</v>
      </c>
      <c r="C2" s="59" t="s">
        <v>35</v>
      </c>
      <c r="D2" s="95" t="s">
        <v>37</v>
      </c>
      <c r="E2" s="58" t="s">
        <v>38</v>
      </c>
      <c r="F2" s="89" t="s">
        <v>39</v>
      </c>
      <c r="G2" s="60" t="s">
        <v>40</v>
      </c>
      <c r="H2" s="60" t="s">
        <v>41</v>
      </c>
      <c r="I2" s="61" t="s">
        <v>42</v>
      </c>
      <c r="J2" s="137" t="s">
        <v>55</v>
      </c>
      <c r="K2" s="60"/>
      <c r="L2" s="84" t="s">
        <v>55</v>
      </c>
      <c r="M2" s="84" t="s">
        <v>53</v>
      </c>
      <c r="N2" s="85" t="s">
        <v>49</v>
      </c>
      <c r="O2" s="85" t="s">
        <v>56</v>
      </c>
      <c r="P2" s="85" t="s">
        <v>92</v>
      </c>
      <c r="Q2" s="85" t="s">
        <v>54</v>
      </c>
      <c r="R2" s="85" t="s">
        <v>60</v>
      </c>
      <c r="S2" s="85" t="s">
        <v>61</v>
      </c>
      <c r="T2" s="72"/>
      <c r="U2" s="94" t="s">
        <v>51</v>
      </c>
      <c r="V2" s="86" t="s">
        <v>50</v>
      </c>
      <c r="W2" s="86" t="s">
        <v>57</v>
      </c>
      <c r="X2" s="85" t="s">
        <v>92</v>
      </c>
      <c r="Y2" s="88" t="s">
        <v>58</v>
      </c>
      <c r="Z2" s="88" t="s">
        <v>63</v>
      </c>
      <c r="AA2" s="88" t="s">
        <v>64</v>
      </c>
      <c r="AC2" s="8" t="s">
        <v>62</v>
      </c>
      <c r="AF2" s="87" t="s">
        <v>59</v>
      </c>
      <c r="AG2" s="87" t="s">
        <v>52</v>
      </c>
      <c r="AH2" s="87"/>
      <c r="AJ2" s="133" t="s">
        <v>83</v>
      </c>
      <c r="AK2" s="133" t="s">
        <v>84</v>
      </c>
      <c r="AL2" s="133" t="s">
        <v>85</v>
      </c>
      <c r="AM2" s="133"/>
      <c r="AN2" s="133" t="s">
        <v>132</v>
      </c>
      <c r="AO2" s="135" t="s">
        <v>133</v>
      </c>
      <c r="AP2" s="85" t="s">
        <v>93</v>
      </c>
      <c r="AQ2" s="135" t="s">
        <v>167</v>
      </c>
      <c r="AR2" s="135" t="s">
        <v>168</v>
      </c>
    </row>
    <row r="3" spans="1:44" x14ac:dyDescent="0.2">
      <c r="A3" s="8">
        <v>1</v>
      </c>
      <c r="B3" s="8">
        <f>IF(Päälaskenta!$C$7,Päälaskenta!$E$7,Päälaskenta!$G$5)</f>
        <v>2.5</v>
      </c>
      <c r="C3" s="56">
        <v>1.9990000000000001</v>
      </c>
      <c r="D3" s="93">
        <f>B3/C3</f>
        <v>1.2505999999999999</v>
      </c>
      <c r="E3" s="8">
        <f>IF(Päälaskenta!$C$26,Kaksitasouoma_matriisi!AP3,Kaksitasouoma_matriisi!AC3)</f>
        <v>0.101395964139375</v>
      </c>
      <c r="F3" s="56">
        <f>IF(D3&lt;Päälaskenta!H$24,(SQRT(POWER(Päälaskenta!C$24/(2*Päälaskenta!E$24),2)+(D3/Päälaskenta!E$24))-Päälaskenta!C$24/(2*Päälaskenta!E$24)),IF(D3=Päälaskenta!H$24,Päälaskenta!D$24,Päälaskenta!D$24+(SQRT(POWER((Päälaskenta!C$20+Päälaskenta!G$24)/(2*Päälaskenta!E$20),2)+((D3-Päälaskenta!H$24)/Päälaskenta!E$20))-(Päälaskenta!C$20+Päälaskenta!G$24)/(2*Päälaskenta!E$20))))</f>
        <v>0.70799999999999996</v>
      </c>
      <c r="G3" s="57">
        <f>IF(F3&gt;Päälaskenta!D$24,(2*SQRT((POWER(Päälaskenta!D$24,2))+POWER(Päälaskenta!E$24*Päälaskenta!D$24,2))+Päälaskenta!C$24)+(2*SQRT((POWER((F3-Päälaskenta!D$24),2))+POWER(Päälaskenta!E$20*(F3-Päälaskenta!D$24),2))+Päälaskenta!C$20),(2*SQRT((POWER(F3,2))+POWER(Päälaskenta!E$24*F3,2))+Päälaskenta!C$24))</f>
        <v>8.01</v>
      </c>
      <c r="H3" s="57">
        <f>D3/G3</f>
        <v>0.16</v>
      </c>
      <c r="I3" s="62">
        <f t="shared" ref="I3:I66" si="0">POWER(C3/((1/E3)*POWER(H3,2/3)),2)</f>
        <v>0.47297699999999998</v>
      </c>
      <c r="J3" s="8">
        <f>IF(F3&lt;Päälaskenta!$D$24,0,Kaksitasouoma_matriisi!F3-Päälaskenta!$D$24)</f>
        <v>8.0000000000000106E-3</v>
      </c>
      <c r="L3" s="8">
        <f>IF(F3&gt;Päälaskenta!D$24,F3-Päälaskenta!D$24,0)</f>
        <v>8.0000000000000106E-3</v>
      </c>
      <c r="M3" s="8">
        <f>IF(F3&gt;Päälaskenta!D$24,(Päälaskenta!C$20+(Päälaskenta!E$20*(Kaksitasouoma_matriisi!F3-Päälaskenta!D$24)))*(Kaksitasouoma_matriisi!F3-Päälaskenta!D$24),0)</f>
        <v>4.0096E-2</v>
      </c>
      <c r="N3" s="8">
        <f>IF(F3&gt;Päälaskenta!D$24,(2*SQRT((POWER((F3-Päälaskenta!D$24),2))+POWER(Päälaskenta!E$20*(F3-Päälaskenta!D$24),2))+Päälaskenta!C$20),0)</f>
        <v>5.0288444102037104</v>
      </c>
      <c r="O3" s="8">
        <f>IF(N3&gt;0,M3/N3,0)</f>
        <v>7.9732035293523396E-3</v>
      </c>
      <c r="P3" s="8">
        <f>IF(Päälaskenta!$C$29,IF(L3&gt;Päälaskenta!$F$28,Kaksitasouoma_matriisi!AQ3,Kaksitasouoma_matriisi!AR3),Päälaskenta!$F$20)</f>
        <v>0.12</v>
      </c>
      <c r="Q3" s="8">
        <f>(1/P3)*M3*POWER(O3,(2/3))</f>
        <v>1.33354713335118E-2</v>
      </c>
      <c r="R3" s="8">
        <f t="shared" ref="R3:R66" si="1">B3*Q3/(Q3+Y3)</f>
        <v>3.51619237592789E-3</v>
      </c>
      <c r="S3" s="8">
        <f>IF(M3&gt;0,R3/M3,0)</f>
        <v>8.7694342975057099E-2</v>
      </c>
      <c r="U3" s="93">
        <f>IF(F3&gt;Päälaskenta!D$24,Päälaskenta!H$24+L3*Päälaskenta!G$24,F3*Päälaskenta!C$24 + F3*F3*Päälaskenta!E$24)</f>
        <v>1.2092000000000001</v>
      </c>
      <c r="V3" s="8">
        <f>IF(F3&gt;Päälaskenta!D$24,2*SQRT(POWER(Päälaskenta!D$24,2)+POWER(Päälaskenta!E$24*Päälaskenta!D$24,2))+Päälaskenta!C$24,(2*SQRT((POWER(F3,2))+POWER(Päälaskenta!E$24*F3,2))+Päälaskenta!C$24))</f>
        <v>2.9798989873223301</v>
      </c>
      <c r="W3" s="8">
        <f>U3/V3</f>
        <v>0.40578556694183798</v>
      </c>
      <c r="X3" s="8">
        <f>Päälaskenta!F$24</f>
        <v>7.0000000000000007E-2</v>
      </c>
      <c r="Y3" s="8">
        <f>(1/X3)*U3*POWER(W3,(2/3))</f>
        <v>9.4681361802230199</v>
      </c>
      <c r="Z3" s="8">
        <f t="shared" ref="Z3:Z66" si="2">B3*Y3/(Y3+Q3)</f>
        <v>2.4964838076240699</v>
      </c>
      <c r="AA3" s="8">
        <f>Z3/U3</f>
        <v>2.0645747664770702</v>
      </c>
      <c r="AC3" s="8">
        <f t="shared" ref="AC3:AC66" si="3">(N3*P3+V3*X3)/(N3+V3)</f>
        <v>0.101395964139375</v>
      </c>
      <c r="AE3" s="8">
        <v>1</v>
      </c>
      <c r="AF3" s="8">
        <f t="shared" ref="AF3:AF34" si="4">Q3+Y3</f>
        <v>9.4814716515565305</v>
      </c>
      <c r="AG3" s="8">
        <f t="shared" ref="AG3:AG66" si="5">(B3*B3)/(AF3*AF3)</f>
        <v>6.9523001821870906E-2</v>
      </c>
      <c r="AJ3" s="132">
        <f>IF(Päälaskenta!$F$28&lt;Kaksitasouoma_matriisi!J3,Päälaskenta!$C$20*Päälaskenta!$F$28,Päälaskenta!$C$20*Kaksitasouoma_matriisi!J3)</f>
        <v>0.04</v>
      </c>
      <c r="AK3" s="134">
        <f>SQRT(Päälaskenta!$D$20^2+(Päälaskenta!$D$20/(1/Päälaskenta!$E$20))^2)</f>
        <v>1.8029999999999999</v>
      </c>
      <c r="AL3" s="134">
        <f>IF(Päälaskenta!$F$28&lt;Kaksitasouoma_matriisi!L3,AK3*Päälaskenta!$F$28*COS(ATAN(1/Päälaskenta!$E$20)),AK3*Kaksitasouoma_matriisi!L3*COS(ATAN(1/Päälaskenta!$E$20)))</f>
        <v>1.2E-2</v>
      </c>
      <c r="AM3" s="134"/>
      <c r="AN3" s="134">
        <f>AJ3+AL3</f>
        <v>5.1999999999999998E-2</v>
      </c>
      <c r="AO3" s="57">
        <f t="shared" ref="AO3:AO66" si="6">AN3/D3</f>
        <v>0.04</v>
      </c>
      <c r="AP3" s="134">
        <f>Refererenssiarvoja!$B$16*H3^(1/6)/(Refererenssiarvoja!$B$15^0.5)*(Päälaskenta!$G$28/2)^0.5*(1-AO3)^(-1.5)</f>
        <v>0.04</v>
      </c>
      <c r="AQ3" s="8">
        <f>Refererenssiarvoja!$B$16*Kaksitasouoma_matriisi!O3^(1/6)/(SQRT((2*Refererenssiarvoja!$B$15)/(Päälaskenta!$F$31*Päälaskenta!$G$31*Päälaskenta!$F$28))+SQRT(Refererenssiarvoja!$B$15)/Refererenssiarvoja!$B$17*LN(Kaksitasouoma_matriisi!L3/Päälaskenta!$F$28))</f>
        <v>-1.4703525379673701E-2</v>
      </c>
      <c r="AR3" s="8">
        <f>Refererenssiarvoja!$B$16*Kaksitasouoma_matriisi!O3^(1/6)/(SQRT((2*Refererenssiarvoja!$B$15)/(Päälaskenta!$F$31*Päälaskenta!$G$31*L3)))</f>
        <v>2.8540898014765202E-2</v>
      </c>
    </row>
    <row r="4" spans="1:44" x14ac:dyDescent="0.2">
      <c r="A4" s="8">
        <v>2</v>
      </c>
      <c r="B4" s="8">
        <f>IF(Päälaskenta!C$7,Päälaskenta!E$7,Päälaskenta!G$5)</f>
        <v>2.5</v>
      </c>
      <c r="C4" s="56">
        <v>1.998</v>
      </c>
      <c r="D4" s="93">
        <f t="shared" ref="D4:D66" si="7">B4/C4</f>
        <v>1.2513000000000001</v>
      </c>
      <c r="E4" s="8">
        <f>IF(Päälaskenta!$C$26,Kaksitasouoma_matriisi!AP4,Kaksitasouoma_matriisi!AC4)</f>
        <v>0.101395964139375</v>
      </c>
      <c r="F4" s="56">
        <f>IF(D4&lt;Päälaskenta!H$24,(SQRT(POWER(Päälaskenta!C$24/(2*Päälaskenta!E$24),2)+(D4/Päälaskenta!E$24))-Päälaskenta!C$24/(2*Päälaskenta!E$24)),IF(D4=Päälaskenta!H$24,Päälaskenta!D$24,Päälaskenta!D$24+(SQRT(POWER((Päälaskenta!C$20+Päälaskenta!G$24)/(2*Päälaskenta!E$20),2)+((D4-Päälaskenta!H$24)/Päälaskenta!E$20))-(Päälaskenta!C$20+Päälaskenta!G$24)/(2*Päälaskenta!E$20))))</f>
        <v>0.70799999999999996</v>
      </c>
      <c r="G4" s="57">
        <f>IF(F4&gt;Päälaskenta!D$24,(2*SQRT((POWER(Päälaskenta!D$24,2))+POWER(Päälaskenta!E$24*Päälaskenta!D$24,2))+Päälaskenta!C$24)+(2*SQRT((POWER((F4-Päälaskenta!D$24),2))+POWER(Päälaskenta!E$20*(F4-Päälaskenta!D$24),2))+Päälaskenta!C$20),(2*SQRT((POWER(F4,2))+POWER(Päälaskenta!E$24*F4,2))+Päälaskenta!C$24))</f>
        <v>8.01</v>
      </c>
      <c r="H4" s="57">
        <f t="shared" ref="H4:H66" si="8">D4/G4</f>
        <v>0.16</v>
      </c>
      <c r="I4" s="62">
        <f t="shared" si="0"/>
        <v>0.47250399999999998</v>
      </c>
      <c r="J4" s="8">
        <f>IF(F4&lt;Päälaskenta!$D$24,0,Kaksitasouoma_matriisi!F4-Päälaskenta!$D$24)</f>
        <v>8.0000000000000106E-3</v>
      </c>
      <c r="L4" s="8">
        <f>IF(F4&gt;Päälaskenta!D$24,F4-Päälaskenta!D$24,0)</f>
        <v>8.0000000000000106E-3</v>
      </c>
      <c r="M4" s="8">
        <f>IF(F4&gt;Päälaskenta!D$24,(Päälaskenta!C$20+(Päälaskenta!E$20*(Kaksitasouoma_matriisi!F4-Päälaskenta!D$24)))*(Kaksitasouoma_matriisi!F4-Päälaskenta!D$24),0)</f>
        <v>4.0096E-2</v>
      </c>
      <c r="N4" s="8">
        <f>IF(F4&gt;Päälaskenta!D$24,(2*SQRT((POWER((F4-Päälaskenta!D$24),2))+POWER(Päälaskenta!E$20*(F4-Päälaskenta!D$24),2))+Päälaskenta!C$20),0)</f>
        <v>5.0288444102037104</v>
      </c>
      <c r="O4" s="8">
        <f t="shared" ref="O4:O67" si="9">IF(N4&gt;0,M4/N4,0)</f>
        <v>7.9732035293523396E-3</v>
      </c>
      <c r="P4" s="8">
        <f>IF(Päälaskenta!$C$29,IF(L4&gt;Päälaskenta!$F$28,Kaksitasouoma_matriisi!AQ4,Kaksitasouoma_matriisi!AR4),Päälaskenta!$F$20)</f>
        <v>0.12</v>
      </c>
      <c r="Q4" s="8">
        <f t="shared" ref="Q4:Q67" si="10">(1/P4)*M4*POWER(O4,(2/3))</f>
        <v>1.33354713335118E-2</v>
      </c>
      <c r="R4" s="8">
        <f t="shared" si="1"/>
        <v>3.51619237592789E-3</v>
      </c>
      <c r="S4" s="8">
        <f t="shared" ref="S4:S67" si="11">IF(M4&gt;0,R4/M4,0)</f>
        <v>8.7694342975057099E-2</v>
      </c>
      <c r="U4" s="93">
        <f>IF(F4&gt;Päälaskenta!D$24,Päälaskenta!H$24+L4*Päälaskenta!G$24,F4*Päälaskenta!C$24 + F4*F4*Päälaskenta!E$24)</f>
        <v>1.2092000000000001</v>
      </c>
      <c r="V4" s="8">
        <f>IF(F4&gt;Päälaskenta!D$24,2*SQRT(POWER(Päälaskenta!D$24,2)+POWER(Päälaskenta!E$24*Päälaskenta!D$24,2))+Päälaskenta!C$24,(2*SQRT((POWER(F4,2))+POWER(Päälaskenta!E$24*F4,2))+Päälaskenta!C$24))</f>
        <v>2.9798989873223301</v>
      </c>
      <c r="W4" s="8">
        <f t="shared" ref="W4:W67" si="12">U4/V4</f>
        <v>0.40578556694183798</v>
      </c>
      <c r="X4" s="8">
        <f>Päälaskenta!F$24</f>
        <v>7.0000000000000007E-2</v>
      </c>
      <c r="Y4" s="8">
        <f t="shared" ref="Y4:Y67" si="13">(1/X4)*U4*POWER(W4,(2/3))</f>
        <v>9.4681361802230199</v>
      </c>
      <c r="Z4" s="8">
        <f t="shared" si="2"/>
        <v>2.4964838076240699</v>
      </c>
      <c r="AA4" s="8">
        <f t="shared" ref="AA4:AA67" si="14">Z4/U4</f>
        <v>2.0645747664770702</v>
      </c>
      <c r="AC4" s="8">
        <f t="shared" si="3"/>
        <v>0.101395964139375</v>
      </c>
      <c r="AE4" s="8">
        <v>2</v>
      </c>
      <c r="AF4" s="8">
        <f t="shared" si="4"/>
        <v>9.4814716515565305</v>
      </c>
      <c r="AG4" s="8">
        <f t="shared" si="5"/>
        <v>6.9523001821870906E-2</v>
      </c>
      <c r="AJ4" s="132">
        <f>IF(Päälaskenta!$F$28&lt;Kaksitasouoma_matriisi!L4,Päälaskenta!$C$20*Päälaskenta!$F$28,Päälaskenta!$C$20*Kaksitasouoma_matriisi!L4)</f>
        <v>0.04</v>
      </c>
      <c r="AK4" s="134">
        <f>SQRT(Päälaskenta!$D$20^2+(Päälaskenta!$D$20/(1/Päälaskenta!$E$20))^2)</f>
        <v>1.8029999999999999</v>
      </c>
      <c r="AL4" s="134">
        <f>IF(Päälaskenta!$F$28&lt;Kaksitasouoma_matriisi!L4,AK4*Päälaskenta!$F$28*COS(ATAN(1/Päälaskenta!$E$20)),AK4*Kaksitasouoma_matriisi!L4*COS(ATAN(1/Päälaskenta!$E$20)))</f>
        <v>1.2E-2</v>
      </c>
      <c r="AM4" s="134"/>
      <c r="AN4" s="134">
        <f t="shared" ref="AN4:AN67" si="15">AJ4+AL4</f>
        <v>5.1999999999999998E-2</v>
      </c>
      <c r="AO4" s="57">
        <f t="shared" si="6"/>
        <v>0.04</v>
      </c>
      <c r="AP4" s="134">
        <f>Refererenssiarvoja!$B$16*H4^(1/6)/(Refererenssiarvoja!$B$15^0.5)*(Päälaskenta!$G$28/2)^0.5*(1-AO4)^(-1.5)</f>
        <v>0.04</v>
      </c>
      <c r="AQ4" s="8">
        <f>Refererenssiarvoja!$B$16*Kaksitasouoma_matriisi!O4^(1/6)/(SQRT((2*Refererenssiarvoja!$B$15)/(Päälaskenta!$F$31*Päälaskenta!$G$31*Päälaskenta!$F$28))+SQRT(Refererenssiarvoja!$B$15)/Refererenssiarvoja!$B$17*LN(Kaksitasouoma_matriisi!L4/Päälaskenta!$F$28))</f>
        <v>-1.4703525379673701E-2</v>
      </c>
      <c r="AR4" s="8">
        <f>Refererenssiarvoja!$B$16*Kaksitasouoma_matriisi!O4^(1/6)/(SQRT((2*Refererenssiarvoja!$B$15)/(Päälaskenta!$F$31*Päälaskenta!$G$31*L4)))</f>
        <v>2.8540898014765202E-2</v>
      </c>
    </row>
    <row r="5" spans="1:44" x14ac:dyDescent="0.2">
      <c r="A5" s="8">
        <v>3</v>
      </c>
      <c r="B5" s="8">
        <f>IF(Päälaskenta!C$7,Päälaskenta!E$7,Päälaskenta!G$5)</f>
        <v>2.5</v>
      </c>
      <c r="C5" s="56">
        <v>1.9970000000000001</v>
      </c>
      <c r="D5" s="93">
        <f t="shared" si="7"/>
        <v>1.2519</v>
      </c>
      <c r="E5" s="8">
        <f>IF(Päälaskenta!$C$26,Kaksitasouoma_matriisi!AP5,Kaksitasouoma_matriisi!AC5)</f>
        <v>0.101395964139375</v>
      </c>
      <c r="F5" s="56">
        <f>IF(D5&lt;Päälaskenta!H$24,(SQRT(POWER(Päälaskenta!C$24/(2*Päälaskenta!E$24),2)+(D5/Päälaskenta!E$24))-Päälaskenta!C$24/(2*Päälaskenta!E$24)),IF(D5=Päälaskenta!H$24,Päälaskenta!D$24,Päälaskenta!D$24+(SQRT(POWER((Päälaskenta!C$20+Päälaskenta!G$24)/(2*Päälaskenta!E$20),2)+((D5-Päälaskenta!H$24)/Päälaskenta!E$20))-(Päälaskenta!C$20+Päälaskenta!G$24)/(2*Päälaskenta!E$20))))</f>
        <v>0.70799999999999996</v>
      </c>
      <c r="G5" s="57">
        <f>IF(F5&gt;Päälaskenta!D$24,(2*SQRT((POWER(Päälaskenta!D$24,2))+POWER(Päälaskenta!E$24*Päälaskenta!D$24,2))+Päälaskenta!C$24)+(2*SQRT((POWER((F5-Päälaskenta!D$24),2))+POWER(Päälaskenta!E$20*(F5-Päälaskenta!D$24),2))+Päälaskenta!C$20),(2*SQRT((POWER(F5,2))+POWER(Päälaskenta!E$24*F5,2))+Päälaskenta!C$24))</f>
        <v>8.01</v>
      </c>
      <c r="H5" s="57">
        <f t="shared" si="8"/>
        <v>0.16</v>
      </c>
      <c r="I5" s="62">
        <f t="shared" si="0"/>
        <v>0.47203099999999998</v>
      </c>
      <c r="J5" s="8">
        <f>IF(F5&lt;Päälaskenta!$D$24,0,Kaksitasouoma_matriisi!F5-Päälaskenta!$D$24)</f>
        <v>8.0000000000000106E-3</v>
      </c>
      <c r="L5" s="8">
        <f>IF(F5&gt;Päälaskenta!D$24,F5-Päälaskenta!D$24,0)</f>
        <v>8.0000000000000106E-3</v>
      </c>
      <c r="M5" s="8">
        <f>IF(F5&gt;Päälaskenta!D$24,(Päälaskenta!C$20+(Päälaskenta!E$20*(Kaksitasouoma_matriisi!F5-Päälaskenta!D$24)))*(Kaksitasouoma_matriisi!F5-Päälaskenta!D$24),0)</f>
        <v>4.0096E-2</v>
      </c>
      <c r="N5" s="8">
        <f>IF(F5&gt;Päälaskenta!D$24,(2*SQRT((POWER((F5-Päälaskenta!D$24),2))+POWER(Päälaskenta!E$20*(F5-Päälaskenta!D$24),2))+Päälaskenta!C$20),0)</f>
        <v>5.0288444102037104</v>
      </c>
      <c r="O5" s="8">
        <f t="shared" si="9"/>
        <v>7.9732035293523396E-3</v>
      </c>
      <c r="P5" s="8">
        <f>IF(Päälaskenta!$C$29,IF(L5&gt;Päälaskenta!$F$28,Kaksitasouoma_matriisi!AQ5,Kaksitasouoma_matriisi!AR5),Päälaskenta!$F$20)</f>
        <v>0.12</v>
      </c>
      <c r="Q5" s="8">
        <f t="shared" si="10"/>
        <v>1.33354713335118E-2</v>
      </c>
      <c r="R5" s="8">
        <f t="shared" si="1"/>
        <v>3.51619237592789E-3</v>
      </c>
      <c r="S5" s="8">
        <f t="shared" si="11"/>
        <v>8.7694342975057099E-2</v>
      </c>
      <c r="U5" s="93">
        <f>IF(F5&gt;Päälaskenta!D$24,Päälaskenta!H$24+L5*Päälaskenta!G$24,F5*Päälaskenta!C$24 + F5*F5*Päälaskenta!E$24)</f>
        <v>1.2092000000000001</v>
      </c>
      <c r="V5" s="8">
        <f>IF(F5&gt;Päälaskenta!D$24,2*SQRT(POWER(Päälaskenta!D$24,2)+POWER(Päälaskenta!E$24*Päälaskenta!D$24,2))+Päälaskenta!C$24,(2*SQRT((POWER(F5,2))+POWER(Päälaskenta!E$24*F5,2))+Päälaskenta!C$24))</f>
        <v>2.9798989873223301</v>
      </c>
      <c r="W5" s="8">
        <f t="shared" si="12"/>
        <v>0.40578556694183798</v>
      </c>
      <c r="X5" s="8">
        <f>Päälaskenta!F$24</f>
        <v>7.0000000000000007E-2</v>
      </c>
      <c r="Y5" s="8">
        <f t="shared" si="13"/>
        <v>9.4681361802230199</v>
      </c>
      <c r="Z5" s="8">
        <f t="shared" si="2"/>
        <v>2.4964838076240699</v>
      </c>
      <c r="AA5" s="8">
        <f t="shared" si="14"/>
        <v>2.0645747664770702</v>
      </c>
      <c r="AC5" s="8">
        <f t="shared" si="3"/>
        <v>0.101395964139375</v>
      </c>
      <c r="AE5" s="8">
        <v>3</v>
      </c>
      <c r="AF5" s="8">
        <f t="shared" si="4"/>
        <v>9.4814716515565305</v>
      </c>
      <c r="AG5" s="8">
        <f t="shared" si="5"/>
        <v>6.9523001821870906E-2</v>
      </c>
      <c r="AJ5" s="132">
        <f>IF(Päälaskenta!$F$28&lt;Kaksitasouoma_matriisi!L5,Päälaskenta!$C$20*Päälaskenta!$F$28,Päälaskenta!$C$20*Kaksitasouoma_matriisi!L5)</f>
        <v>0.04</v>
      </c>
      <c r="AK5" s="134">
        <f>SQRT(Päälaskenta!$D$20^2+(Päälaskenta!$D$20/(1/Päälaskenta!$E$20))^2)</f>
        <v>1.8029999999999999</v>
      </c>
      <c r="AL5" s="134">
        <f>IF(Päälaskenta!$F$28&lt;Kaksitasouoma_matriisi!L5,AK5*Päälaskenta!$F$28*COS(ATAN(1/Päälaskenta!$E$20)),AK5*Kaksitasouoma_matriisi!L5*COS(ATAN(1/Päälaskenta!$E$20)))</f>
        <v>1.2E-2</v>
      </c>
      <c r="AM5" s="134"/>
      <c r="AN5" s="134">
        <f t="shared" si="15"/>
        <v>5.1999999999999998E-2</v>
      </c>
      <c r="AO5" s="57">
        <f t="shared" si="6"/>
        <v>0.04</v>
      </c>
      <c r="AP5" s="134">
        <f>Refererenssiarvoja!$B$16*H5^(1/6)/(Refererenssiarvoja!$B$15^0.5)*(Päälaskenta!$G$28/2)^0.5*(1-AO5)^(-1.5)</f>
        <v>0.04</v>
      </c>
      <c r="AQ5" s="8">
        <f>Refererenssiarvoja!$B$16*Kaksitasouoma_matriisi!O5^(1/6)/(SQRT((2*Refererenssiarvoja!$B$15)/(Päälaskenta!$F$31*Päälaskenta!$G$31*Päälaskenta!$F$28))+SQRT(Refererenssiarvoja!$B$15)/Refererenssiarvoja!$B$17*LN(Kaksitasouoma_matriisi!L5/Päälaskenta!$F$28))</f>
        <v>-1.4703525379673701E-2</v>
      </c>
      <c r="AR5" s="8">
        <f>Refererenssiarvoja!$B$16*Kaksitasouoma_matriisi!O5^(1/6)/(SQRT((2*Refererenssiarvoja!$B$15)/(Päälaskenta!$F$31*Päälaskenta!$G$31*L5)))</f>
        <v>2.8540898014765202E-2</v>
      </c>
    </row>
    <row r="6" spans="1:44" x14ac:dyDescent="0.2">
      <c r="A6" s="8">
        <v>4</v>
      </c>
      <c r="B6" s="8">
        <f>IF(Päälaskenta!C$7,Päälaskenta!E$7,Päälaskenta!G$5)</f>
        <v>2.5</v>
      </c>
      <c r="C6" s="56">
        <v>1.996</v>
      </c>
      <c r="D6" s="93">
        <f t="shared" si="7"/>
        <v>1.2524999999999999</v>
      </c>
      <c r="E6" s="8">
        <f>IF(Päälaskenta!$C$26,Kaksitasouoma_matriisi!AP6,Kaksitasouoma_matriisi!AC6)</f>
        <v>0.101395964139375</v>
      </c>
      <c r="F6" s="56">
        <f>IF(D6&lt;Päälaskenta!H$24,(SQRT(POWER(Päälaskenta!C$24/(2*Päälaskenta!E$24),2)+(D6/Päälaskenta!E$24))-Päälaskenta!C$24/(2*Päälaskenta!E$24)),IF(D6=Päälaskenta!H$24,Päälaskenta!D$24,Päälaskenta!D$24+(SQRT(POWER((Päälaskenta!C$20+Päälaskenta!G$24)/(2*Päälaskenta!E$20),2)+((D6-Päälaskenta!H$24)/Päälaskenta!E$20))-(Päälaskenta!C$20+Päälaskenta!G$24)/(2*Päälaskenta!E$20))))</f>
        <v>0.70799999999999996</v>
      </c>
      <c r="G6" s="57">
        <f>IF(F6&gt;Päälaskenta!D$24,(2*SQRT((POWER(Päälaskenta!D$24,2))+POWER(Päälaskenta!E$24*Päälaskenta!D$24,2))+Päälaskenta!C$24)+(2*SQRT((POWER((F6-Päälaskenta!D$24),2))+POWER(Päälaskenta!E$20*(F6-Päälaskenta!D$24),2))+Päälaskenta!C$20),(2*SQRT((POWER(F6,2))+POWER(Päälaskenta!E$24*F6,2))+Päälaskenta!C$24))</f>
        <v>8.01</v>
      </c>
      <c r="H6" s="57">
        <f t="shared" si="8"/>
        <v>0.16</v>
      </c>
      <c r="I6" s="62">
        <f t="shared" si="0"/>
        <v>0.47155900000000001</v>
      </c>
      <c r="J6" s="8">
        <f>IF(F6&lt;Päälaskenta!$D$24,0,Kaksitasouoma_matriisi!F6-Päälaskenta!$D$24)</f>
        <v>8.0000000000000106E-3</v>
      </c>
      <c r="L6" s="8">
        <f>IF(F6&gt;Päälaskenta!D$24,F6-Päälaskenta!D$24,0)</f>
        <v>8.0000000000000106E-3</v>
      </c>
      <c r="M6" s="8">
        <f>IF(F6&gt;Päälaskenta!D$24,(Päälaskenta!C$20+(Päälaskenta!E$20*(Kaksitasouoma_matriisi!F6-Päälaskenta!D$24)))*(Kaksitasouoma_matriisi!F6-Päälaskenta!D$24),0)</f>
        <v>4.0096E-2</v>
      </c>
      <c r="N6" s="8">
        <f>IF(F6&gt;Päälaskenta!D$24,(2*SQRT((POWER((F6-Päälaskenta!D$24),2))+POWER(Päälaskenta!E$20*(F6-Päälaskenta!D$24),2))+Päälaskenta!C$20),0)</f>
        <v>5.0288444102037104</v>
      </c>
      <c r="O6" s="8">
        <f t="shared" si="9"/>
        <v>7.9732035293523396E-3</v>
      </c>
      <c r="P6" s="8">
        <f>IF(Päälaskenta!$C$29,IF(L6&gt;Päälaskenta!$F$28,Kaksitasouoma_matriisi!AQ6,Kaksitasouoma_matriisi!AR6),Päälaskenta!$F$20)</f>
        <v>0.12</v>
      </c>
      <c r="Q6" s="8">
        <f t="shared" si="10"/>
        <v>1.33354713335118E-2</v>
      </c>
      <c r="R6" s="8">
        <f t="shared" si="1"/>
        <v>3.51619237592789E-3</v>
      </c>
      <c r="S6" s="8">
        <f t="shared" si="11"/>
        <v>8.7694342975057099E-2</v>
      </c>
      <c r="U6" s="93">
        <f>IF(F6&gt;Päälaskenta!D$24,Päälaskenta!H$24+L6*Päälaskenta!G$24,F6*Päälaskenta!C$24 + F6*F6*Päälaskenta!E$24)</f>
        <v>1.2092000000000001</v>
      </c>
      <c r="V6" s="8">
        <f>IF(F6&gt;Päälaskenta!D$24,2*SQRT(POWER(Päälaskenta!D$24,2)+POWER(Päälaskenta!E$24*Päälaskenta!D$24,2))+Päälaskenta!C$24,(2*SQRT((POWER(F6,2))+POWER(Päälaskenta!E$24*F6,2))+Päälaskenta!C$24))</f>
        <v>2.9798989873223301</v>
      </c>
      <c r="W6" s="8">
        <f t="shared" si="12"/>
        <v>0.40578556694183798</v>
      </c>
      <c r="X6" s="8">
        <f>Päälaskenta!F$24</f>
        <v>7.0000000000000007E-2</v>
      </c>
      <c r="Y6" s="8">
        <f t="shared" si="13"/>
        <v>9.4681361802230199</v>
      </c>
      <c r="Z6" s="8">
        <f t="shared" si="2"/>
        <v>2.4964838076240699</v>
      </c>
      <c r="AA6" s="8">
        <f t="shared" si="14"/>
        <v>2.0645747664770702</v>
      </c>
      <c r="AC6" s="8">
        <f t="shared" si="3"/>
        <v>0.101395964139375</v>
      </c>
      <c r="AE6" s="8">
        <v>4</v>
      </c>
      <c r="AF6" s="8">
        <f t="shared" si="4"/>
        <v>9.4814716515565305</v>
      </c>
      <c r="AG6" s="8">
        <f t="shared" si="5"/>
        <v>6.9523001821870906E-2</v>
      </c>
      <c r="AJ6" s="132">
        <f>IF(Päälaskenta!$F$28&lt;Kaksitasouoma_matriisi!L6,Päälaskenta!$C$20*Päälaskenta!$F$28,Päälaskenta!$C$20*Kaksitasouoma_matriisi!L6)</f>
        <v>0.04</v>
      </c>
      <c r="AK6" s="134">
        <f>SQRT(Päälaskenta!$D$20^2+(Päälaskenta!$D$20/(1/Päälaskenta!$E$20))^2)</f>
        <v>1.8029999999999999</v>
      </c>
      <c r="AL6" s="134">
        <f>IF(Päälaskenta!$F$28&lt;Kaksitasouoma_matriisi!L6,AK6*Päälaskenta!$F$28*COS(ATAN(1/Päälaskenta!$E$20)),AK6*Kaksitasouoma_matriisi!L6*COS(ATAN(1/Päälaskenta!$E$20)))</f>
        <v>1.2E-2</v>
      </c>
      <c r="AM6" s="134"/>
      <c r="AN6" s="134">
        <f t="shared" si="15"/>
        <v>5.1999999999999998E-2</v>
      </c>
      <c r="AO6" s="57">
        <f t="shared" si="6"/>
        <v>0.04</v>
      </c>
      <c r="AP6" s="134">
        <f>Refererenssiarvoja!$B$16*H6^(1/6)/(Refererenssiarvoja!$B$15^0.5)*(Päälaskenta!$G$28/2)^0.5*(1-AO6)^(-1.5)</f>
        <v>0.04</v>
      </c>
      <c r="AQ6" s="8">
        <f>Refererenssiarvoja!$B$16*Kaksitasouoma_matriisi!O6^(1/6)/(SQRT((2*Refererenssiarvoja!$B$15)/(Päälaskenta!$F$31*Päälaskenta!$G$31*Päälaskenta!$F$28))+SQRT(Refererenssiarvoja!$B$15)/Refererenssiarvoja!$B$17*LN(Kaksitasouoma_matriisi!L6/Päälaskenta!$F$28))</f>
        <v>-1.4703525379673701E-2</v>
      </c>
      <c r="AR6" s="8">
        <f>Refererenssiarvoja!$B$16*Kaksitasouoma_matriisi!O6^(1/6)/(SQRT((2*Refererenssiarvoja!$B$15)/(Päälaskenta!$F$31*Päälaskenta!$G$31*L6)))</f>
        <v>2.8540898014765202E-2</v>
      </c>
    </row>
    <row r="7" spans="1:44" x14ac:dyDescent="0.2">
      <c r="A7" s="8">
        <v>5</v>
      </c>
      <c r="B7" s="8">
        <f>IF(Päälaskenta!C$7,Päälaskenta!E$7,Päälaskenta!G$5)</f>
        <v>2.5</v>
      </c>
      <c r="C7" s="56">
        <v>1.9950000000000001</v>
      </c>
      <c r="D7" s="93">
        <f t="shared" si="7"/>
        <v>1.2531000000000001</v>
      </c>
      <c r="E7" s="8">
        <f>IF(Päälaskenta!$C$26,Kaksitasouoma_matriisi!AP7,Kaksitasouoma_matriisi!AC7)</f>
        <v>0.101404335942158</v>
      </c>
      <c r="F7" s="56">
        <f>IF(D7&lt;Päälaskenta!H$24,(SQRT(POWER(Päälaskenta!C$24/(2*Päälaskenta!E$24),2)+(D7/Päälaskenta!E$24))-Päälaskenta!C$24/(2*Päälaskenta!E$24)),IF(D7=Päälaskenta!H$24,Päälaskenta!D$24,Päälaskenta!D$24+(SQRT(POWER((Päälaskenta!C$20+Päälaskenta!G$24)/(2*Päälaskenta!E$20),2)+((D7-Päälaskenta!H$24)/Päälaskenta!E$20))-(Päälaskenta!C$20+Päälaskenta!G$24)/(2*Päälaskenta!E$20))))</f>
        <v>0.70899999999999996</v>
      </c>
      <c r="G7" s="57">
        <f>IF(F7&gt;Päälaskenta!D$24,(2*SQRT((POWER(Päälaskenta!D$24,2))+POWER(Päälaskenta!E$24*Päälaskenta!D$24,2))+Päälaskenta!C$24)+(2*SQRT((POWER((F7-Päälaskenta!D$24),2))+POWER(Päälaskenta!E$20*(F7-Päälaskenta!D$24),2))+Päälaskenta!C$20),(2*SQRT((POWER(F7,2))+POWER(Päälaskenta!E$24*F7,2))+Päälaskenta!C$24))</f>
        <v>8.01</v>
      </c>
      <c r="H7" s="57">
        <f t="shared" si="8"/>
        <v>0.16</v>
      </c>
      <c r="I7" s="62">
        <f t="shared" si="0"/>
        <v>0.47116400000000003</v>
      </c>
      <c r="J7" s="8">
        <f>IF(F7&lt;Päälaskenta!$D$24,0,Kaksitasouoma_matriisi!F7-Päälaskenta!$D$24)</f>
        <v>9.0000000000000097E-3</v>
      </c>
      <c r="L7" s="8">
        <f>IF(F7&gt;Päälaskenta!D$24,F7-Päälaskenta!D$24,0)</f>
        <v>9.0000000000000097E-3</v>
      </c>
      <c r="M7" s="8">
        <f>IF(F7&gt;Päälaskenta!D$24,(Päälaskenta!C$20+(Päälaskenta!E$20*(Kaksitasouoma_matriisi!F7-Päälaskenta!D$24)))*(Kaksitasouoma_matriisi!F7-Päälaskenta!D$24),0)</f>
        <v>4.5121500000000002E-2</v>
      </c>
      <c r="N7" s="8">
        <f>IF(F7&gt;Päälaskenta!D$24,(2*SQRT((POWER((F7-Päälaskenta!D$24),2))+POWER(Päälaskenta!E$20*(F7-Päälaskenta!D$24),2))+Päälaskenta!C$20),0)</f>
        <v>5.0324499614791796</v>
      </c>
      <c r="O7" s="8">
        <f t="shared" si="9"/>
        <v>8.9661100150785194E-3</v>
      </c>
      <c r="P7" s="8">
        <f>IF(Päälaskenta!$C$29,IF(L7&gt;Päälaskenta!$F$28,Kaksitasouoma_matriisi!AQ7,Kaksitasouoma_matriisi!AR7),Päälaskenta!$F$20)</f>
        <v>0.12</v>
      </c>
      <c r="Q7" s="8">
        <f t="shared" si="10"/>
        <v>1.62282488332821E-2</v>
      </c>
      <c r="R7" s="8">
        <f t="shared" si="1"/>
        <v>4.2635432738269002E-3</v>
      </c>
      <c r="S7" s="8">
        <f t="shared" si="11"/>
        <v>9.4490282322770694E-2</v>
      </c>
      <c r="U7" s="93">
        <f>IF(F7&gt;Päälaskenta!D$24,Päälaskenta!H$24+L7*Päälaskenta!G$24,F7*Päälaskenta!C$24 + F7*F7*Päälaskenta!E$24)</f>
        <v>1.2116</v>
      </c>
      <c r="V7" s="8">
        <f>IF(F7&gt;Päälaskenta!D$24,2*SQRT(POWER(Päälaskenta!D$24,2)+POWER(Päälaskenta!E$24*Päälaskenta!D$24,2))+Päälaskenta!C$24,(2*SQRT((POWER(F7,2))+POWER(Päälaskenta!E$24*F7,2))+Päälaskenta!C$24))</f>
        <v>2.9798989873223301</v>
      </c>
      <c r="W7" s="8">
        <f t="shared" si="12"/>
        <v>0.40659096336977402</v>
      </c>
      <c r="X7" s="8">
        <f>Päälaskenta!F$24</f>
        <v>7.0000000000000007E-2</v>
      </c>
      <c r="Y7" s="8">
        <f t="shared" si="13"/>
        <v>9.49947722840691</v>
      </c>
      <c r="Z7" s="8">
        <f t="shared" si="2"/>
        <v>2.4957364567261702</v>
      </c>
      <c r="AA7" s="8">
        <f t="shared" si="14"/>
        <v>2.0598683201767698</v>
      </c>
      <c r="AC7" s="8">
        <f t="shared" si="3"/>
        <v>0.101404335942158</v>
      </c>
      <c r="AE7" s="8">
        <v>5</v>
      </c>
      <c r="AF7" s="8">
        <f t="shared" si="4"/>
        <v>9.5157054772401892</v>
      </c>
      <c r="AG7" s="8">
        <f t="shared" si="5"/>
        <v>6.9023667935875194E-2</v>
      </c>
      <c r="AJ7" s="132">
        <f>IF(Päälaskenta!$F$28&lt;Kaksitasouoma_matriisi!L7,Päälaskenta!$C$20*Päälaskenta!$F$28,Päälaskenta!$C$20*Kaksitasouoma_matriisi!L7)</f>
        <v>4.4999999999999998E-2</v>
      </c>
      <c r="AK7" s="134">
        <f>SQRT(Päälaskenta!$D$20^2+(Päälaskenta!$D$20/(1/Päälaskenta!$E$20))^2)</f>
        <v>1.8029999999999999</v>
      </c>
      <c r="AL7" s="134">
        <f>IF(Päälaskenta!$F$28&lt;Kaksitasouoma_matriisi!L7,AK7*Päälaskenta!$F$28*COS(ATAN(1/Päälaskenta!$E$20)),AK7*Kaksitasouoma_matriisi!L7*COS(ATAN(1/Päälaskenta!$E$20)))</f>
        <v>1.4E-2</v>
      </c>
      <c r="AM7" s="134"/>
      <c r="AN7" s="134">
        <f t="shared" si="15"/>
        <v>5.8999999999999997E-2</v>
      </c>
      <c r="AO7" s="57">
        <f t="shared" si="6"/>
        <v>0.05</v>
      </c>
      <c r="AP7" s="134">
        <f>Refererenssiarvoja!$B$16*H7^(1/6)/(Refererenssiarvoja!$B$15^0.5)*(Päälaskenta!$G$28/2)^0.5*(1-AO7)^(-1.5)</f>
        <v>0.04</v>
      </c>
      <c r="AQ7" s="8">
        <f>Refererenssiarvoja!$B$16*Kaksitasouoma_matriisi!O7^(1/6)/(SQRT((2*Refererenssiarvoja!$B$15)/(Päälaskenta!$F$31*Päälaskenta!$G$31*Päälaskenta!$F$28))+SQRT(Refererenssiarvoja!$B$15)/Refererenssiarvoja!$B$17*LN(Kaksitasouoma_matriisi!L7/Päälaskenta!$F$28))</f>
        <v>-1.54631125108485E-2</v>
      </c>
      <c r="AR7" s="8">
        <f>Refererenssiarvoja!$B$16*Kaksitasouoma_matriisi!O7^(1/6)/(SQRT((2*Refererenssiarvoja!$B$15)/(Päälaskenta!$F$31*Päälaskenta!$G$31*L7)))</f>
        <v>3.0870175400591199E-2</v>
      </c>
    </row>
    <row r="8" spans="1:44" x14ac:dyDescent="0.2">
      <c r="A8" s="8">
        <v>6</v>
      </c>
      <c r="B8" s="8">
        <f>IF(Päälaskenta!C$7,Päälaskenta!E$7,Päälaskenta!G$5)</f>
        <v>2.5</v>
      </c>
      <c r="C8" s="56">
        <v>1.994</v>
      </c>
      <c r="D8" s="93">
        <f t="shared" si="7"/>
        <v>1.2538</v>
      </c>
      <c r="E8" s="8">
        <f>IF(Päälaskenta!$C$26,Kaksitasouoma_matriisi!AP8,Kaksitasouoma_matriisi!AC8)</f>
        <v>0.101404335942158</v>
      </c>
      <c r="F8" s="56">
        <f>IF(D8&lt;Päälaskenta!H$24,(SQRT(POWER(Päälaskenta!C$24/(2*Päälaskenta!E$24),2)+(D8/Päälaskenta!E$24))-Päälaskenta!C$24/(2*Päälaskenta!E$24)),IF(D8=Päälaskenta!H$24,Päälaskenta!D$24,Päälaskenta!D$24+(SQRT(POWER((Päälaskenta!C$20+Päälaskenta!G$24)/(2*Päälaskenta!E$20),2)+((D8-Päälaskenta!H$24)/Päälaskenta!E$20))-(Päälaskenta!C$20+Päälaskenta!G$24)/(2*Päälaskenta!E$20))))</f>
        <v>0.70899999999999996</v>
      </c>
      <c r="G8" s="57">
        <f>IF(F8&gt;Päälaskenta!D$24,(2*SQRT((POWER(Päälaskenta!D$24,2))+POWER(Päälaskenta!E$24*Päälaskenta!D$24,2))+Päälaskenta!C$24)+(2*SQRT((POWER((F8-Päälaskenta!D$24),2))+POWER(Päälaskenta!E$20*(F8-Päälaskenta!D$24),2))+Päälaskenta!C$20),(2*SQRT((POWER(F8,2))+POWER(Päälaskenta!E$24*F8,2))+Päälaskenta!C$24))</f>
        <v>8.01</v>
      </c>
      <c r="H8" s="57">
        <f t="shared" si="8"/>
        <v>0.16</v>
      </c>
      <c r="I8" s="62">
        <f t="shared" si="0"/>
        <v>0.470692</v>
      </c>
      <c r="J8" s="8">
        <f>IF(F8&lt;Päälaskenta!$D$24,0,Kaksitasouoma_matriisi!F8-Päälaskenta!$D$24)</f>
        <v>9.0000000000000097E-3</v>
      </c>
      <c r="L8" s="8">
        <f>IF(F8&gt;Päälaskenta!D$24,F8-Päälaskenta!D$24,0)</f>
        <v>9.0000000000000097E-3</v>
      </c>
      <c r="M8" s="8">
        <f>IF(F8&gt;Päälaskenta!D$24,(Päälaskenta!C$20+(Päälaskenta!E$20*(Kaksitasouoma_matriisi!F8-Päälaskenta!D$24)))*(Kaksitasouoma_matriisi!F8-Päälaskenta!D$24),0)</f>
        <v>4.5121500000000002E-2</v>
      </c>
      <c r="N8" s="8">
        <f>IF(F8&gt;Päälaskenta!D$24,(2*SQRT((POWER((F8-Päälaskenta!D$24),2))+POWER(Päälaskenta!E$20*(F8-Päälaskenta!D$24),2))+Päälaskenta!C$20),0)</f>
        <v>5.0324499614791796</v>
      </c>
      <c r="O8" s="8">
        <f t="shared" si="9"/>
        <v>8.9661100150785194E-3</v>
      </c>
      <c r="P8" s="8">
        <f>IF(Päälaskenta!$C$29,IF(L8&gt;Päälaskenta!$F$28,Kaksitasouoma_matriisi!AQ8,Kaksitasouoma_matriisi!AR8),Päälaskenta!$F$20)</f>
        <v>0.12</v>
      </c>
      <c r="Q8" s="8">
        <f t="shared" si="10"/>
        <v>1.62282488332821E-2</v>
      </c>
      <c r="R8" s="8">
        <f t="shared" si="1"/>
        <v>4.2635432738269002E-3</v>
      </c>
      <c r="S8" s="8">
        <f t="shared" si="11"/>
        <v>9.4490282322770694E-2</v>
      </c>
      <c r="U8" s="93">
        <f>IF(F8&gt;Päälaskenta!D$24,Päälaskenta!H$24+L8*Päälaskenta!G$24,F8*Päälaskenta!C$24 + F8*F8*Päälaskenta!E$24)</f>
        <v>1.2116</v>
      </c>
      <c r="V8" s="8">
        <f>IF(F8&gt;Päälaskenta!D$24,2*SQRT(POWER(Päälaskenta!D$24,2)+POWER(Päälaskenta!E$24*Päälaskenta!D$24,2))+Päälaskenta!C$24,(2*SQRT((POWER(F8,2))+POWER(Päälaskenta!E$24*F8,2))+Päälaskenta!C$24))</f>
        <v>2.9798989873223301</v>
      </c>
      <c r="W8" s="8">
        <f t="shared" si="12"/>
        <v>0.40659096336977402</v>
      </c>
      <c r="X8" s="8">
        <f>Päälaskenta!F$24</f>
        <v>7.0000000000000007E-2</v>
      </c>
      <c r="Y8" s="8">
        <f t="shared" si="13"/>
        <v>9.49947722840691</v>
      </c>
      <c r="Z8" s="8">
        <f t="shared" si="2"/>
        <v>2.4957364567261702</v>
      </c>
      <c r="AA8" s="8">
        <f t="shared" si="14"/>
        <v>2.0598683201767698</v>
      </c>
      <c r="AC8" s="8">
        <f t="shared" si="3"/>
        <v>0.101404335942158</v>
      </c>
      <c r="AE8" s="8">
        <v>6</v>
      </c>
      <c r="AF8" s="8">
        <f t="shared" si="4"/>
        <v>9.5157054772401892</v>
      </c>
      <c r="AG8" s="8">
        <f t="shared" si="5"/>
        <v>6.9023667935875194E-2</v>
      </c>
      <c r="AJ8" s="132">
        <f>IF(Päälaskenta!$F$28&lt;Kaksitasouoma_matriisi!L8,Päälaskenta!$C$20*Päälaskenta!$F$28,Päälaskenta!$C$20*Kaksitasouoma_matriisi!L8)</f>
        <v>4.4999999999999998E-2</v>
      </c>
      <c r="AK8" s="134">
        <f>SQRT(Päälaskenta!$D$20^2+(Päälaskenta!$D$20/(1/Päälaskenta!$E$20))^2)</f>
        <v>1.8029999999999999</v>
      </c>
      <c r="AL8" s="134">
        <f>IF(Päälaskenta!$F$28&lt;Kaksitasouoma_matriisi!L8,AK8*Päälaskenta!$F$28*COS(ATAN(1/Päälaskenta!$E$20)),AK8*Kaksitasouoma_matriisi!L8*COS(ATAN(1/Päälaskenta!$E$20)))</f>
        <v>1.4E-2</v>
      </c>
      <c r="AM8" s="134"/>
      <c r="AN8" s="134">
        <f t="shared" si="15"/>
        <v>5.8999999999999997E-2</v>
      </c>
      <c r="AO8" s="57">
        <f t="shared" si="6"/>
        <v>0.05</v>
      </c>
      <c r="AP8" s="134">
        <f>Refererenssiarvoja!$B$16*H8^(1/6)/(Refererenssiarvoja!$B$15^0.5)*(Päälaskenta!$G$28/2)^0.5*(1-AO8)^(-1.5)</f>
        <v>0.04</v>
      </c>
      <c r="AQ8" s="8">
        <f>Refererenssiarvoja!$B$16*Kaksitasouoma_matriisi!O8^(1/6)/(SQRT((2*Refererenssiarvoja!$B$15)/(Päälaskenta!$F$31*Päälaskenta!$G$31*Päälaskenta!$F$28))+SQRT(Refererenssiarvoja!$B$15)/Refererenssiarvoja!$B$17*LN(Kaksitasouoma_matriisi!L8/Päälaskenta!$F$28))</f>
        <v>-1.54631125108485E-2</v>
      </c>
      <c r="AR8" s="8">
        <f>Refererenssiarvoja!$B$16*Kaksitasouoma_matriisi!O8^(1/6)/(SQRT((2*Refererenssiarvoja!$B$15)/(Päälaskenta!$F$31*Päälaskenta!$G$31*L8)))</f>
        <v>3.0870175400591199E-2</v>
      </c>
    </row>
    <row r="9" spans="1:44" x14ac:dyDescent="0.2">
      <c r="A9" s="8">
        <v>7</v>
      </c>
      <c r="B9" s="8">
        <f>IF(Päälaskenta!C$7,Päälaskenta!E$7,Päälaskenta!G$5)</f>
        <v>2.5</v>
      </c>
      <c r="C9" s="56">
        <v>1.9930000000000001</v>
      </c>
      <c r="D9" s="93">
        <f t="shared" si="7"/>
        <v>1.2544</v>
      </c>
      <c r="E9" s="8">
        <f>IF(Päälaskenta!$C$26,Kaksitasouoma_matriisi!AP9,Kaksitasouoma_matriisi!AC9)</f>
        <v>0.101404335942158</v>
      </c>
      <c r="F9" s="56">
        <f>IF(D9&lt;Päälaskenta!H$24,(SQRT(POWER(Päälaskenta!C$24/(2*Päälaskenta!E$24),2)+(D9/Päälaskenta!E$24))-Päälaskenta!C$24/(2*Päälaskenta!E$24)),IF(D9=Päälaskenta!H$24,Päälaskenta!D$24,Päälaskenta!D$24+(SQRT(POWER((Päälaskenta!C$20+Päälaskenta!G$24)/(2*Päälaskenta!E$20),2)+((D9-Päälaskenta!H$24)/Päälaskenta!E$20))-(Päälaskenta!C$20+Päälaskenta!G$24)/(2*Päälaskenta!E$20))))</f>
        <v>0.70899999999999996</v>
      </c>
      <c r="G9" s="57">
        <f>IF(F9&gt;Päälaskenta!D$24,(2*SQRT((POWER(Päälaskenta!D$24,2))+POWER(Päälaskenta!E$24*Päälaskenta!D$24,2))+Päälaskenta!C$24)+(2*SQRT((POWER((F9-Päälaskenta!D$24),2))+POWER(Päälaskenta!E$20*(F9-Päälaskenta!D$24),2))+Päälaskenta!C$20),(2*SQRT((POWER(F9,2))+POWER(Päälaskenta!E$24*F9,2))+Päälaskenta!C$24))</f>
        <v>8.01</v>
      </c>
      <c r="H9" s="57">
        <f t="shared" si="8"/>
        <v>0.16</v>
      </c>
      <c r="I9" s="62">
        <f t="shared" si="0"/>
        <v>0.47022000000000003</v>
      </c>
      <c r="J9" s="8">
        <f>IF(F9&lt;Päälaskenta!$D$24,0,Kaksitasouoma_matriisi!F9-Päälaskenta!$D$24)</f>
        <v>9.0000000000000097E-3</v>
      </c>
      <c r="L9" s="8">
        <f>IF(F9&gt;Päälaskenta!D$24,F9-Päälaskenta!D$24,0)</f>
        <v>9.0000000000000097E-3</v>
      </c>
      <c r="M9" s="8">
        <f>IF(F9&gt;Päälaskenta!D$24,(Päälaskenta!C$20+(Päälaskenta!E$20*(Kaksitasouoma_matriisi!F9-Päälaskenta!D$24)))*(Kaksitasouoma_matriisi!F9-Päälaskenta!D$24),0)</f>
        <v>4.5121500000000002E-2</v>
      </c>
      <c r="N9" s="8">
        <f>IF(F9&gt;Päälaskenta!D$24,(2*SQRT((POWER((F9-Päälaskenta!D$24),2))+POWER(Päälaskenta!E$20*(F9-Päälaskenta!D$24),2))+Päälaskenta!C$20),0)</f>
        <v>5.0324499614791796</v>
      </c>
      <c r="O9" s="8">
        <f t="shared" si="9"/>
        <v>8.9661100150785194E-3</v>
      </c>
      <c r="P9" s="8">
        <f>IF(Päälaskenta!$C$29,IF(L9&gt;Päälaskenta!$F$28,Kaksitasouoma_matriisi!AQ9,Kaksitasouoma_matriisi!AR9),Päälaskenta!$F$20)</f>
        <v>0.12</v>
      </c>
      <c r="Q9" s="8">
        <f t="shared" si="10"/>
        <v>1.62282488332821E-2</v>
      </c>
      <c r="R9" s="8">
        <f t="shared" si="1"/>
        <v>4.2635432738269002E-3</v>
      </c>
      <c r="S9" s="8">
        <f t="shared" si="11"/>
        <v>9.4490282322770694E-2</v>
      </c>
      <c r="U9" s="93">
        <f>IF(F9&gt;Päälaskenta!D$24,Päälaskenta!H$24+L9*Päälaskenta!G$24,F9*Päälaskenta!C$24 + F9*F9*Päälaskenta!E$24)</f>
        <v>1.2116</v>
      </c>
      <c r="V9" s="8">
        <f>IF(F9&gt;Päälaskenta!D$24,2*SQRT(POWER(Päälaskenta!D$24,2)+POWER(Päälaskenta!E$24*Päälaskenta!D$24,2))+Päälaskenta!C$24,(2*SQRT((POWER(F9,2))+POWER(Päälaskenta!E$24*F9,2))+Päälaskenta!C$24))</f>
        <v>2.9798989873223301</v>
      </c>
      <c r="W9" s="8">
        <f t="shared" si="12"/>
        <v>0.40659096336977402</v>
      </c>
      <c r="X9" s="8">
        <f>Päälaskenta!F$24</f>
        <v>7.0000000000000007E-2</v>
      </c>
      <c r="Y9" s="8">
        <f t="shared" si="13"/>
        <v>9.49947722840691</v>
      </c>
      <c r="Z9" s="8">
        <f t="shared" si="2"/>
        <v>2.4957364567261702</v>
      </c>
      <c r="AA9" s="8">
        <f t="shared" si="14"/>
        <v>2.0598683201767698</v>
      </c>
      <c r="AC9" s="8">
        <f t="shared" si="3"/>
        <v>0.101404335942158</v>
      </c>
      <c r="AE9" s="8">
        <v>7</v>
      </c>
      <c r="AF9" s="8">
        <f t="shared" si="4"/>
        <v>9.5157054772401892</v>
      </c>
      <c r="AG9" s="8">
        <f t="shared" si="5"/>
        <v>6.9023667935875194E-2</v>
      </c>
      <c r="AJ9" s="132">
        <f>IF(Päälaskenta!$F$28&lt;Kaksitasouoma_matriisi!L9,Päälaskenta!$C$20*Päälaskenta!$F$28,Päälaskenta!$C$20*Kaksitasouoma_matriisi!L9)</f>
        <v>4.4999999999999998E-2</v>
      </c>
      <c r="AK9" s="134">
        <f>SQRT(Päälaskenta!$D$20^2+(Päälaskenta!$D$20/(1/Päälaskenta!$E$20))^2)</f>
        <v>1.8029999999999999</v>
      </c>
      <c r="AL9" s="134">
        <f>IF(Päälaskenta!$F$28&lt;Kaksitasouoma_matriisi!L9,AK9*Päälaskenta!$F$28*COS(ATAN(1/Päälaskenta!$E$20)),AK9*Kaksitasouoma_matriisi!L9*COS(ATAN(1/Päälaskenta!$E$20)))</f>
        <v>1.4E-2</v>
      </c>
      <c r="AM9" s="134"/>
      <c r="AN9" s="134">
        <f t="shared" si="15"/>
        <v>5.8999999999999997E-2</v>
      </c>
      <c r="AO9" s="57">
        <f t="shared" si="6"/>
        <v>0.05</v>
      </c>
      <c r="AP9" s="134">
        <f>Refererenssiarvoja!$B$16*H9^(1/6)/(Refererenssiarvoja!$B$15^0.5)*(Päälaskenta!$G$28/2)^0.5*(1-AO9)^(-1.5)</f>
        <v>0.04</v>
      </c>
      <c r="AQ9" s="8">
        <f>Refererenssiarvoja!$B$16*Kaksitasouoma_matriisi!O9^(1/6)/(SQRT((2*Refererenssiarvoja!$B$15)/(Päälaskenta!$F$31*Päälaskenta!$G$31*Päälaskenta!$F$28))+SQRT(Refererenssiarvoja!$B$15)/Refererenssiarvoja!$B$17*LN(Kaksitasouoma_matriisi!L9/Päälaskenta!$F$28))</f>
        <v>-1.54631125108485E-2</v>
      </c>
      <c r="AR9" s="8">
        <f>Refererenssiarvoja!$B$16*Kaksitasouoma_matriisi!O9^(1/6)/(SQRT((2*Refererenssiarvoja!$B$15)/(Päälaskenta!$F$31*Päälaskenta!$G$31*L9)))</f>
        <v>3.0870175400591199E-2</v>
      </c>
    </row>
    <row r="10" spans="1:44" x14ac:dyDescent="0.2">
      <c r="A10" s="8">
        <v>8</v>
      </c>
      <c r="B10" s="8">
        <f>IF(Päälaskenta!C$7,Päälaskenta!E$7,Päälaskenta!G$5)</f>
        <v>2.5</v>
      </c>
      <c r="C10" s="56">
        <v>1.992</v>
      </c>
      <c r="D10" s="93">
        <f t="shared" si="7"/>
        <v>1.2549999999999999</v>
      </c>
      <c r="E10" s="8">
        <f>IF(Päälaskenta!$C$26,Kaksitasouoma_matriisi!AP10,Kaksitasouoma_matriisi!AC10)</f>
        <v>0.101404335942158</v>
      </c>
      <c r="F10" s="56">
        <f>IF(D10&lt;Päälaskenta!H$24,(SQRT(POWER(Päälaskenta!C$24/(2*Päälaskenta!E$24),2)+(D10/Päälaskenta!E$24))-Päälaskenta!C$24/(2*Päälaskenta!E$24)),IF(D10=Päälaskenta!H$24,Päälaskenta!D$24,Päälaskenta!D$24+(SQRT(POWER((Päälaskenta!C$20+Päälaskenta!G$24)/(2*Päälaskenta!E$20),2)+((D10-Päälaskenta!H$24)/Päälaskenta!E$20))-(Päälaskenta!C$20+Päälaskenta!G$24)/(2*Päälaskenta!E$20))))</f>
        <v>0.70899999999999996</v>
      </c>
      <c r="G10" s="57">
        <f>IF(F10&gt;Päälaskenta!D$24,(2*SQRT((POWER(Päälaskenta!D$24,2))+POWER(Päälaskenta!E$24*Päälaskenta!D$24,2))+Päälaskenta!C$24)+(2*SQRT((POWER((F10-Päälaskenta!D$24),2))+POWER(Päälaskenta!E$20*(F10-Päälaskenta!D$24),2))+Päälaskenta!C$20),(2*SQRT((POWER(F10,2))+POWER(Päälaskenta!E$24*F10,2))+Päälaskenta!C$24))</f>
        <v>8.01</v>
      </c>
      <c r="H10" s="57">
        <f t="shared" si="8"/>
        <v>0.16</v>
      </c>
      <c r="I10" s="62">
        <f t="shared" si="0"/>
        <v>0.469748</v>
      </c>
      <c r="J10" s="8">
        <f>IF(F10&lt;Päälaskenta!$D$24,0,Kaksitasouoma_matriisi!F10-Päälaskenta!$D$24)</f>
        <v>9.0000000000000097E-3</v>
      </c>
      <c r="L10" s="8">
        <f>IF(F10&gt;Päälaskenta!D$24,F10-Päälaskenta!D$24,0)</f>
        <v>9.0000000000000097E-3</v>
      </c>
      <c r="M10" s="8">
        <f>IF(F10&gt;Päälaskenta!D$24,(Päälaskenta!C$20+(Päälaskenta!E$20*(Kaksitasouoma_matriisi!F10-Päälaskenta!D$24)))*(Kaksitasouoma_matriisi!F10-Päälaskenta!D$24),0)</f>
        <v>4.5121500000000002E-2</v>
      </c>
      <c r="N10" s="8">
        <f>IF(F10&gt;Päälaskenta!D$24,(2*SQRT((POWER((F10-Päälaskenta!D$24),2))+POWER(Päälaskenta!E$20*(F10-Päälaskenta!D$24),2))+Päälaskenta!C$20),0)</f>
        <v>5.0324499614791796</v>
      </c>
      <c r="O10" s="8">
        <f t="shared" si="9"/>
        <v>8.9661100150785194E-3</v>
      </c>
      <c r="P10" s="8">
        <f>IF(Päälaskenta!$C$29,IF(L10&gt;Päälaskenta!$F$28,Kaksitasouoma_matriisi!AQ10,Kaksitasouoma_matriisi!AR10),Päälaskenta!$F$20)</f>
        <v>0.12</v>
      </c>
      <c r="Q10" s="8">
        <f t="shared" si="10"/>
        <v>1.62282488332821E-2</v>
      </c>
      <c r="R10" s="8">
        <f t="shared" si="1"/>
        <v>4.2635432738269002E-3</v>
      </c>
      <c r="S10" s="8">
        <f t="shared" si="11"/>
        <v>9.4490282322770694E-2</v>
      </c>
      <c r="U10" s="93">
        <f>IF(F10&gt;Päälaskenta!D$24,Päälaskenta!H$24+L10*Päälaskenta!G$24,F10*Päälaskenta!C$24 + F10*F10*Päälaskenta!E$24)</f>
        <v>1.2116</v>
      </c>
      <c r="V10" s="8">
        <f>IF(F10&gt;Päälaskenta!D$24,2*SQRT(POWER(Päälaskenta!D$24,2)+POWER(Päälaskenta!E$24*Päälaskenta!D$24,2))+Päälaskenta!C$24,(2*SQRT((POWER(F10,2))+POWER(Päälaskenta!E$24*F10,2))+Päälaskenta!C$24))</f>
        <v>2.9798989873223301</v>
      </c>
      <c r="W10" s="8">
        <f t="shared" si="12"/>
        <v>0.40659096336977402</v>
      </c>
      <c r="X10" s="8">
        <f>Päälaskenta!F$24</f>
        <v>7.0000000000000007E-2</v>
      </c>
      <c r="Y10" s="8">
        <f t="shared" si="13"/>
        <v>9.49947722840691</v>
      </c>
      <c r="Z10" s="8">
        <f t="shared" si="2"/>
        <v>2.4957364567261702</v>
      </c>
      <c r="AA10" s="8">
        <f t="shared" si="14"/>
        <v>2.0598683201767698</v>
      </c>
      <c r="AC10" s="8">
        <f t="shared" si="3"/>
        <v>0.101404335942158</v>
      </c>
      <c r="AE10" s="8">
        <v>8</v>
      </c>
      <c r="AF10" s="8">
        <f t="shared" si="4"/>
        <v>9.5157054772401892</v>
      </c>
      <c r="AG10" s="8">
        <f t="shared" si="5"/>
        <v>6.9023667935875194E-2</v>
      </c>
      <c r="AJ10" s="132">
        <f>IF(Päälaskenta!$F$28&lt;Kaksitasouoma_matriisi!L10,Päälaskenta!$C$20*Päälaskenta!$F$28,Päälaskenta!$C$20*Kaksitasouoma_matriisi!L10)</f>
        <v>4.4999999999999998E-2</v>
      </c>
      <c r="AK10" s="134">
        <f>SQRT(Päälaskenta!$D$20^2+(Päälaskenta!$D$20/(1/Päälaskenta!$E$20))^2)</f>
        <v>1.8029999999999999</v>
      </c>
      <c r="AL10" s="134">
        <f>IF(Päälaskenta!$F$28&lt;Kaksitasouoma_matriisi!L10,AK10*Päälaskenta!$F$28*COS(ATAN(1/Päälaskenta!$E$20)),AK10*Kaksitasouoma_matriisi!L10*COS(ATAN(1/Päälaskenta!$E$20)))</f>
        <v>1.4E-2</v>
      </c>
      <c r="AM10" s="134"/>
      <c r="AN10" s="134">
        <f t="shared" si="15"/>
        <v>5.8999999999999997E-2</v>
      </c>
      <c r="AO10" s="57">
        <f t="shared" si="6"/>
        <v>0.05</v>
      </c>
      <c r="AP10" s="134">
        <f>Refererenssiarvoja!$B$16*H10^(1/6)/(Refererenssiarvoja!$B$15^0.5)*(Päälaskenta!$G$28/2)^0.5*(1-AO10)^(-1.5)</f>
        <v>0.04</v>
      </c>
      <c r="AQ10" s="8">
        <f>Refererenssiarvoja!$B$16*Kaksitasouoma_matriisi!O10^(1/6)/(SQRT((2*Refererenssiarvoja!$B$15)/(Päälaskenta!$F$31*Päälaskenta!$G$31*Päälaskenta!$F$28))+SQRT(Refererenssiarvoja!$B$15)/Refererenssiarvoja!$B$17*LN(Kaksitasouoma_matriisi!L10/Päälaskenta!$F$28))</f>
        <v>-1.54631125108485E-2</v>
      </c>
      <c r="AR10" s="8">
        <f>Refererenssiarvoja!$B$16*Kaksitasouoma_matriisi!O10^(1/6)/(SQRT((2*Refererenssiarvoja!$B$15)/(Päälaskenta!$F$31*Päälaskenta!$G$31*L10)))</f>
        <v>3.0870175400591199E-2</v>
      </c>
    </row>
    <row r="11" spans="1:44" x14ac:dyDescent="0.2">
      <c r="A11" s="8">
        <v>9</v>
      </c>
      <c r="B11" s="8">
        <f>IF(Päälaskenta!C$7,Päälaskenta!E$7,Päälaskenta!G$5)</f>
        <v>2.5</v>
      </c>
      <c r="C11" s="56">
        <v>1.9910000000000001</v>
      </c>
      <c r="D11" s="93">
        <f t="shared" si="7"/>
        <v>1.2557</v>
      </c>
      <c r="E11" s="8">
        <f>IF(Päälaskenta!$C$26,Kaksitasouoma_matriisi!AP11,Kaksitasouoma_matriisi!AC11)</f>
        <v>0.101404335942158</v>
      </c>
      <c r="F11" s="56">
        <f>IF(D11&lt;Päälaskenta!H$24,(SQRT(POWER(Päälaskenta!C$24/(2*Päälaskenta!E$24),2)+(D11/Päälaskenta!E$24))-Päälaskenta!C$24/(2*Päälaskenta!E$24)),IF(D11=Päälaskenta!H$24,Päälaskenta!D$24,Päälaskenta!D$24+(SQRT(POWER((Päälaskenta!C$20+Päälaskenta!G$24)/(2*Päälaskenta!E$20),2)+((D11-Päälaskenta!H$24)/Päälaskenta!E$20))-(Päälaskenta!C$20+Päälaskenta!G$24)/(2*Päälaskenta!E$20))))</f>
        <v>0.70899999999999996</v>
      </c>
      <c r="G11" s="57">
        <f>IF(F11&gt;Päälaskenta!D$24,(2*SQRT((POWER(Päälaskenta!D$24,2))+POWER(Päälaskenta!E$24*Päälaskenta!D$24,2))+Päälaskenta!C$24)+(2*SQRT((POWER((F11-Päälaskenta!D$24),2))+POWER(Päälaskenta!E$20*(F11-Päälaskenta!D$24),2))+Päälaskenta!C$20),(2*SQRT((POWER(F11,2))+POWER(Päälaskenta!E$24*F11,2))+Päälaskenta!C$24))</f>
        <v>8.01</v>
      </c>
      <c r="H11" s="57">
        <f t="shared" si="8"/>
        <v>0.16</v>
      </c>
      <c r="I11" s="62">
        <f t="shared" si="0"/>
        <v>0.469277</v>
      </c>
      <c r="J11" s="8">
        <f>IF(F11&lt;Päälaskenta!$D$24,0,Kaksitasouoma_matriisi!F11-Päälaskenta!$D$24)</f>
        <v>9.0000000000000097E-3</v>
      </c>
      <c r="L11" s="8">
        <f>IF(F11&gt;Päälaskenta!D$24,F11-Päälaskenta!D$24,0)</f>
        <v>9.0000000000000097E-3</v>
      </c>
      <c r="M11" s="8">
        <f>IF(F11&gt;Päälaskenta!D$24,(Päälaskenta!C$20+(Päälaskenta!E$20*(Kaksitasouoma_matriisi!F11-Päälaskenta!D$24)))*(Kaksitasouoma_matriisi!F11-Päälaskenta!D$24),0)</f>
        <v>4.5121500000000002E-2</v>
      </c>
      <c r="N11" s="8">
        <f>IF(F11&gt;Päälaskenta!D$24,(2*SQRT((POWER((F11-Päälaskenta!D$24),2))+POWER(Päälaskenta!E$20*(F11-Päälaskenta!D$24),2))+Päälaskenta!C$20),0)</f>
        <v>5.0324499614791796</v>
      </c>
      <c r="O11" s="8">
        <f t="shared" si="9"/>
        <v>8.9661100150785194E-3</v>
      </c>
      <c r="P11" s="8">
        <f>IF(Päälaskenta!$C$29,IF(L11&gt;Päälaskenta!$F$28,Kaksitasouoma_matriisi!AQ11,Kaksitasouoma_matriisi!AR11),Päälaskenta!$F$20)</f>
        <v>0.12</v>
      </c>
      <c r="Q11" s="8">
        <f t="shared" si="10"/>
        <v>1.62282488332821E-2</v>
      </c>
      <c r="R11" s="8">
        <f t="shared" si="1"/>
        <v>4.2635432738269002E-3</v>
      </c>
      <c r="S11" s="8">
        <f t="shared" si="11"/>
        <v>9.4490282322770694E-2</v>
      </c>
      <c r="U11" s="93">
        <f>IF(F11&gt;Päälaskenta!D$24,Päälaskenta!H$24+L11*Päälaskenta!G$24,F11*Päälaskenta!C$24 + F11*F11*Päälaskenta!E$24)</f>
        <v>1.2116</v>
      </c>
      <c r="V11" s="8">
        <f>IF(F11&gt;Päälaskenta!D$24,2*SQRT(POWER(Päälaskenta!D$24,2)+POWER(Päälaskenta!E$24*Päälaskenta!D$24,2))+Päälaskenta!C$24,(2*SQRT((POWER(F11,2))+POWER(Päälaskenta!E$24*F11,2))+Päälaskenta!C$24))</f>
        <v>2.9798989873223301</v>
      </c>
      <c r="W11" s="8">
        <f t="shared" si="12"/>
        <v>0.40659096336977402</v>
      </c>
      <c r="X11" s="8">
        <f>Päälaskenta!F$24</f>
        <v>7.0000000000000007E-2</v>
      </c>
      <c r="Y11" s="8">
        <f t="shared" si="13"/>
        <v>9.49947722840691</v>
      </c>
      <c r="Z11" s="8">
        <f t="shared" si="2"/>
        <v>2.4957364567261702</v>
      </c>
      <c r="AA11" s="8">
        <f t="shared" si="14"/>
        <v>2.0598683201767698</v>
      </c>
      <c r="AC11" s="8">
        <f t="shared" si="3"/>
        <v>0.101404335942158</v>
      </c>
      <c r="AE11" s="8">
        <v>9</v>
      </c>
      <c r="AF11" s="8">
        <f t="shared" si="4"/>
        <v>9.5157054772401892</v>
      </c>
      <c r="AG11" s="8">
        <f t="shared" si="5"/>
        <v>6.9023667935875194E-2</v>
      </c>
      <c r="AJ11" s="132">
        <f>IF(Päälaskenta!$F$28&lt;Kaksitasouoma_matriisi!L11,Päälaskenta!$C$20*Päälaskenta!$F$28,Päälaskenta!$C$20*Kaksitasouoma_matriisi!L11)</f>
        <v>4.4999999999999998E-2</v>
      </c>
      <c r="AK11" s="134">
        <f>SQRT(Päälaskenta!$D$20^2+(Päälaskenta!$D$20/(1/Päälaskenta!$E$20))^2)</f>
        <v>1.8029999999999999</v>
      </c>
      <c r="AL11" s="134">
        <f>IF(Päälaskenta!$F$28&lt;Kaksitasouoma_matriisi!L11,AK11*Päälaskenta!$F$28*COS(ATAN(1/Päälaskenta!$E$20)),AK11*Kaksitasouoma_matriisi!L11*COS(ATAN(1/Päälaskenta!$E$20)))</f>
        <v>1.4E-2</v>
      </c>
      <c r="AM11" s="134"/>
      <c r="AN11" s="134">
        <f t="shared" si="15"/>
        <v>5.8999999999999997E-2</v>
      </c>
      <c r="AO11" s="57">
        <f t="shared" si="6"/>
        <v>0.05</v>
      </c>
      <c r="AP11" s="134">
        <f>Refererenssiarvoja!$B$16*H11^(1/6)/(Refererenssiarvoja!$B$15^0.5)*(Päälaskenta!$G$28/2)^0.5*(1-AO11)^(-1.5)</f>
        <v>0.04</v>
      </c>
      <c r="AQ11" s="8">
        <f>Refererenssiarvoja!$B$16*Kaksitasouoma_matriisi!O11^(1/6)/(SQRT((2*Refererenssiarvoja!$B$15)/(Päälaskenta!$F$31*Päälaskenta!$G$31*Päälaskenta!$F$28))+SQRT(Refererenssiarvoja!$B$15)/Refererenssiarvoja!$B$17*LN(Kaksitasouoma_matriisi!L11/Päälaskenta!$F$28))</f>
        <v>-1.54631125108485E-2</v>
      </c>
      <c r="AR11" s="8">
        <f>Refererenssiarvoja!$B$16*Kaksitasouoma_matriisi!O11^(1/6)/(SQRT((2*Refererenssiarvoja!$B$15)/(Päälaskenta!$F$31*Päälaskenta!$G$31*L11)))</f>
        <v>3.0870175400591199E-2</v>
      </c>
    </row>
    <row r="12" spans="1:44" x14ac:dyDescent="0.2">
      <c r="A12" s="8">
        <v>10</v>
      </c>
      <c r="B12" s="8">
        <f>IF(Päälaskenta!C$7,Päälaskenta!E$7,Päälaskenta!G$5)</f>
        <v>2.5</v>
      </c>
      <c r="C12" s="56">
        <v>1.99</v>
      </c>
      <c r="D12" s="93">
        <f t="shared" si="7"/>
        <v>1.2563</v>
      </c>
      <c r="E12" s="8">
        <f>IF(Päälaskenta!$C$26,Kaksitasouoma_matriisi!AP12,Kaksitasouoma_matriisi!AC12)</f>
        <v>0.101404335942158</v>
      </c>
      <c r="F12" s="56">
        <f>IF(D12&lt;Päälaskenta!H$24,(SQRT(POWER(Päälaskenta!C$24/(2*Päälaskenta!E$24),2)+(D12/Päälaskenta!E$24))-Päälaskenta!C$24/(2*Päälaskenta!E$24)),IF(D12=Päälaskenta!H$24,Päälaskenta!D$24,Päälaskenta!D$24+(SQRT(POWER((Päälaskenta!C$20+Päälaskenta!G$24)/(2*Päälaskenta!E$20),2)+((D12-Päälaskenta!H$24)/Päälaskenta!E$20))-(Päälaskenta!C$20+Päälaskenta!G$24)/(2*Päälaskenta!E$20))))</f>
        <v>0.70899999999999996</v>
      </c>
      <c r="G12" s="57">
        <f>IF(F12&gt;Päälaskenta!D$24,(2*SQRT((POWER(Päälaskenta!D$24,2))+POWER(Päälaskenta!E$24*Päälaskenta!D$24,2))+Päälaskenta!C$24)+(2*SQRT((POWER((F12-Päälaskenta!D$24),2))+POWER(Päälaskenta!E$20*(F12-Päälaskenta!D$24),2))+Päälaskenta!C$20),(2*SQRT((POWER(F12,2))+POWER(Päälaskenta!E$24*F12,2))+Päälaskenta!C$24))</f>
        <v>8.01</v>
      </c>
      <c r="H12" s="57">
        <f t="shared" si="8"/>
        <v>0.16</v>
      </c>
      <c r="I12" s="62">
        <f t="shared" si="0"/>
        <v>0.46880500000000003</v>
      </c>
      <c r="J12" s="8">
        <f>IF(F12&lt;Päälaskenta!$D$24,0,Kaksitasouoma_matriisi!F12-Päälaskenta!$D$24)</f>
        <v>9.0000000000000097E-3</v>
      </c>
      <c r="L12" s="8">
        <f>IF(F12&gt;Päälaskenta!D$24,F12-Päälaskenta!D$24,0)</f>
        <v>9.0000000000000097E-3</v>
      </c>
      <c r="M12" s="8">
        <f>IF(F12&gt;Päälaskenta!D$24,(Päälaskenta!C$20+(Päälaskenta!E$20*(Kaksitasouoma_matriisi!F12-Päälaskenta!D$24)))*(Kaksitasouoma_matriisi!F12-Päälaskenta!D$24),0)</f>
        <v>4.5121500000000002E-2</v>
      </c>
      <c r="N12" s="8">
        <f>IF(F12&gt;Päälaskenta!D$24,(2*SQRT((POWER((F12-Päälaskenta!D$24),2))+POWER(Päälaskenta!E$20*(F12-Päälaskenta!D$24),2))+Päälaskenta!C$20),0)</f>
        <v>5.0324499614791796</v>
      </c>
      <c r="O12" s="8">
        <f t="shared" si="9"/>
        <v>8.9661100150785194E-3</v>
      </c>
      <c r="P12" s="8">
        <f>IF(Päälaskenta!$C$29,IF(L12&gt;Päälaskenta!$F$28,Kaksitasouoma_matriisi!AQ12,Kaksitasouoma_matriisi!AR12),Päälaskenta!$F$20)</f>
        <v>0.12</v>
      </c>
      <c r="Q12" s="8">
        <f t="shared" si="10"/>
        <v>1.62282488332821E-2</v>
      </c>
      <c r="R12" s="8">
        <f t="shared" si="1"/>
        <v>4.2635432738269002E-3</v>
      </c>
      <c r="S12" s="8">
        <f t="shared" si="11"/>
        <v>9.4490282322770694E-2</v>
      </c>
      <c r="U12" s="93">
        <f>IF(F12&gt;Päälaskenta!D$24,Päälaskenta!H$24+L12*Päälaskenta!G$24,F12*Päälaskenta!C$24 + F12*F12*Päälaskenta!E$24)</f>
        <v>1.2116</v>
      </c>
      <c r="V12" s="8">
        <f>IF(F12&gt;Päälaskenta!D$24,2*SQRT(POWER(Päälaskenta!D$24,2)+POWER(Päälaskenta!E$24*Päälaskenta!D$24,2))+Päälaskenta!C$24,(2*SQRT((POWER(F12,2))+POWER(Päälaskenta!E$24*F12,2))+Päälaskenta!C$24))</f>
        <v>2.9798989873223301</v>
      </c>
      <c r="W12" s="8">
        <f t="shared" si="12"/>
        <v>0.40659096336977402</v>
      </c>
      <c r="X12" s="8">
        <f>Päälaskenta!F$24</f>
        <v>7.0000000000000007E-2</v>
      </c>
      <c r="Y12" s="8">
        <f t="shared" si="13"/>
        <v>9.49947722840691</v>
      </c>
      <c r="Z12" s="8">
        <f t="shared" si="2"/>
        <v>2.4957364567261702</v>
      </c>
      <c r="AA12" s="8">
        <f t="shared" si="14"/>
        <v>2.0598683201767698</v>
      </c>
      <c r="AC12" s="8">
        <f t="shared" si="3"/>
        <v>0.101404335942158</v>
      </c>
      <c r="AE12" s="8">
        <v>10</v>
      </c>
      <c r="AF12" s="8">
        <f t="shared" si="4"/>
        <v>9.5157054772401892</v>
      </c>
      <c r="AG12" s="8">
        <f t="shared" si="5"/>
        <v>6.9023667935875194E-2</v>
      </c>
      <c r="AJ12" s="132">
        <f>IF(Päälaskenta!$F$28&lt;Kaksitasouoma_matriisi!L12,Päälaskenta!$C$20*Päälaskenta!$F$28,Päälaskenta!$C$20*Kaksitasouoma_matriisi!L12)</f>
        <v>4.4999999999999998E-2</v>
      </c>
      <c r="AK12" s="134">
        <f>SQRT(Päälaskenta!$D$20^2+(Päälaskenta!$D$20/(1/Päälaskenta!$E$20))^2)</f>
        <v>1.8029999999999999</v>
      </c>
      <c r="AL12" s="134">
        <f>IF(Päälaskenta!$F$28&lt;Kaksitasouoma_matriisi!L12,AK12*Päälaskenta!$F$28*COS(ATAN(1/Päälaskenta!$E$20)),AK12*Kaksitasouoma_matriisi!L12*COS(ATAN(1/Päälaskenta!$E$20)))</f>
        <v>1.4E-2</v>
      </c>
      <c r="AM12" s="134"/>
      <c r="AN12" s="134">
        <f t="shared" si="15"/>
        <v>5.8999999999999997E-2</v>
      </c>
      <c r="AO12" s="57">
        <f t="shared" si="6"/>
        <v>0.05</v>
      </c>
      <c r="AP12" s="134">
        <f>Refererenssiarvoja!$B$16*H12^(1/6)/(Refererenssiarvoja!$B$15^0.5)*(Päälaskenta!$G$28/2)^0.5*(1-AO12)^(-1.5)</f>
        <v>0.04</v>
      </c>
      <c r="AQ12" s="8">
        <f>Refererenssiarvoja!$B$16*Kaksitasouoma_matriisi!O12^(1/6)/(SQRT((2*Refererenssiarvoja!$B$15)/(Päälaskenta!$F$31*Päälaskenta!$G$31*Päälaskenta!$F$28))+SQRT(Refererenssiarvoja!$B$15)/Refererenssiarvoja!$B$17*LN(Kaksitasouoma_matriisi!L12/Päälaskenta!$F$28))</f>
        <v>-1.54631125108485E-2</v>
      </c>
      <c r="AR12" s="8">
        <f>Refererenssiarvoja!$B$16*Kaksitasouoma_matriisi!O12^(1/6)/(SQRT((2*Refererenssiarvoja!$B$15)/(Päälaskenta!$F$31*Päälaskenta!$G$31*L12)))</f>
        <v>3.0870175400591199E-2</v>
      </c>
    </row>
    <row r="13" spans="1:44" x14ac:dyDescent="0.2">
      <c r="A13" s="8">
        <v>11</v>
      </c>
      <c r="B13" s="8">
        <f>IF(Päälaskenta!C$7,Päälaskenta!E$7,Päälaskenta!G$5)</f>
        <v>2.5</v>
      </c>
      <c r="C13" s="56">
        <v>1.9890000000000001</v>
      </c>
      <c r="D13" s="93">
        <f t="shared" si="7"/>
        <v>1.2568999999999999</v>
      </c>
      <c r="E13" s="8">
        <f>IF(Päälaskenta!$C$26,Kaksitasouoma_matriisi!AP13,Kaksitasouoma_matriisi!AC13)</f>
        <v>0.101404335942158</v>
      </c>
      <c r="F13" s="56">
        <f>IF(D13&lt;Päälaskenta!H$24,(SQRT(POWER(Päälaskenta!C$24/(2*Päälaskenta!E$24),2)+(D13/Päälaskenta!E$24))-Päälaskenta!C$24/(2*Päälaskenta!E$24)),IF(D13=Päälaskenta!H$24,Päälaskenta!D$24,Päälaskenta!D$24+(SQRT(POWER((Päälaskenta!C$20+Päälaskenta!G$24)/(2*Päälaskenta!E$20),2)+((D13-Päälaskenta!H$24)/Päälaskenta!E$20))-(Päälaskenta!C$20+Päälaskenta!G$24)/(2*Päälaskenta!E$20))))</f>
        <v>0.70899999999999996</v>
      </c>
      <c r="G13" s="57">
        <f>IF(F13&gt;Päälaskenta!D$24,(2*SQRT((POWER(Päälaskenta!D$24,2))+POWER(Päälaskenta!E$24*Päälaskenta!D$24,2))+Päälaskenta!C$24)+(2*SQRT((POWER((F13-Päälaskenta!D$24),2))+POWER(Päälaskenta!E$20*(F13-Päälaskenta!D$24),2))+Päälaskenta!C$20),(2*SQRT((POWER(F13,2))+POWER(Päälaskenta!E$24*F13,2))+Päälaskenta!C$24))</f>
        <v>8.01</v>
      </c>
      <c r="H13" s="57">
        <f t="shared" si="8"/>
        <v>0.16</v>
      </c>
      <c r="I13" s="62">
        <f t="shared" si="0"/>
        <v>0.46833399999999997</v>
      </c>
      <c r="J13" s="8">
        <f>IF(F13&lt;Päälaskenta!$D$24,0,Kaksitasouoma_matriisi!F13-Päälaskenta!$D$24)</f>
        <v>9.0000000000000097E-3</v>
      </c>
      <c r="L13" s="8">
        <f>IF(F13&gt;Päälaskenta!D$24,F13-Päälaskenta!D$24,0)</f>
        <v>9.0000000000000097E-3</v>
      </c>
      <c r="M13" s="8">
        <f>IF(F13&gt;Päälaskenta!D$24,(Päälaskenta!C$20+(Päälaskenta!E$20*(Kaksitasouoma_matriisi!F13-Päälaskenta!D$24)))*(Kaksitasouoma_matriisi!F13-Päälaskenta!D$24),0)</f>
        <v>4.5121500000000002E-2</v>
      </c>
      <c r="N13" s="8">
        <f>IF(F13&gt;Päälaskenta!D$24,(2*SQRT((POWER((F13-Päälaskenta!D$24),2))+POWER(Päälaskenta!E$20*(F13-Päälaskenta!D$24),2))+Päälaskenta!C$20),0)</f>
        <v>5.0324499614791796</v>
      </c>
      <c r="O13" s="8">
        <f t="shared" si="9"/>
        <v>8.9661100150785194E-3</v>
      </c>
      <c r="P13" s="8">
        <f>IF(Päälaskenta!$C$29,IF(L13&gt;Päälaskenta!$F$28,Kaksitasouoma_matriisi!AQ13,Kaksitasouoma_matriisi!AR13),Päälaskenta!$F$20)</f>
        <v>0.12</v>
      </c>
      <c r="Q13" s="8">
        <f t="shared" si="10"/>
        <v>1.62282488332821E-2</v>
      </c>
      <c r="R13" s="8">
        <f t="shared" si="1"/>
        <v>4.2635432738269002E-3</v>
      </c>
      <c r="S13" s="8">
        <f t="shared" si="11"/>
        <v>9.4490282322770694E-2</v>
      </c>
      <c r="U13" s="93">
        <f>IF(F13&gt;Päälaskenta!D$24,Päälaskenta!H$24+L13*Päälaskenta!G$24,F13*Päälaskenta!C$24 + F13*F13*Päälaskenta!E$24)</f>
        <v>1.2116</v>
      </c>
      <c r="V13" s="8">
        <f>IF(F13&gt;Päälaskenta!D$24,2*SQRT(POWER(Päälaskenta!D$24,2)+POWER(Päälaskenta!E$24*Päälaskenta!D$24,2))+Päälaskenta!C$24,(2*SQRT((POWER(F13,2))+POWER(Päälaskenta!E$24*F13,2))+Päälaskenta!C$24))</f>
        <v>2.9798989873223301</v>
      </c>
      <c r="W13" s="8">
        <f t="shared" si="12"/>
        <v>0.40659096336977402</v>
      </c>
      <c r="X13" s="8">
        <f>Päälaskenta!F$24</f>
        <v>7.0000000000000007E-2</v>
      </c>
      <c r="Y13" s="8">
        <f t="shared" si="13"/>
        <v>9.49947722840691</v>
      </c>
      <c r="Z13" s="8">
        <f t="shared" si="2"/>
        <v>2.4957364567261702</v>
      </c>
      <c r="AA13" s="8">
        <f t="shared" si="14"/>
        <v>2.0598683201767698</v>
      </c>
      <c r="AC13" s="8">
        <f t="shared" si="3"/>
        <v>0.101404335942158</v>
      </c>
      <c r="AE13" s="8">
        <v>11</v>
      </c>
      <c r="AF13" s="8">
        <f t="shared" si="4"/>
        <v>9.5157054772401892</v>
      </c>
      <c r="AG13" s="8">
        <f t="shared" si="5"/>
        <v>6.9023667935875194E-2</v>
      </c>
      <c r="AJ13" s="132">
        <f>IF(Päälaskenta!$F$28&lt;Kaksitasouoma_matriisi!L13,Päälaskenta!$C$20*Päälaskenta!$F$28,Päälaskenta!$C$20*Kaksitasouoma_matriisi!L13)</f>
        <v>4.4999999999999998E-2</v>
      </c>
      <c r="AK13" s="134">
        <f>SQRT(Päälaskenta!$D$20^2+(Päälaskenta!$D$20/(1/Päälaskenta!$E$20))^2)</f>
        <v>1.8029999999999999</v>
      </c>
      <c r="AL13" s="134">
        <f>IF(Päälaskenta!$F$28&lt;Kaksitasouoma_matriisi!L13,AK13*Päälaskenta!$F$28*COS(ATAN(1/Päälaskenta!$E$20)),AK13*Kaksitasouoma_matriisi!L13*COS(ATAN(1/Päälaskenta!$E$20)))</f>
        <v>1.4E-2</v>
      </c>
      <c r="AM13" s="134"/>
      <c r="AN13" s="134">
        <f t="shared" si="15"/>
        <v>5.8999999999999997E-2</v>
      </c>
      <c r="AO13" s="8">
        <f t="shared" si="6"/>
        <v>4.69408863075821E-2</v>
      </c>
      <c r="AP13" s="134">
        <f>Refererenssiarvoja!$B$16*H13^(1/6)/(Refererenssiarvoja!$B$15^0.5)*(Päälaskenta!$G$28/2)^0.5*(1-AO13)^(-1.5)</f>
        <v>0.04</v>
      </c>
      <c r="AQ13" s="8">
        <f>Refererenssiarvoja!$B$16*Kaksitasouoma_matriisi!O13^(1/6)/(SQRT((2*Refererenssiarvoja!$B$15)/(Päälaskenta!$F$31*Päälaskenta!$G$31*Päälaskenta!$F$28))+SQRT(Refererenssiarvoja!$B$15)/Refererenssiarvoja!$B$17*LN(Kaksitasouoma_matriisi!L13/Päälaskenta!$F$28))</f>
        <v>-1.54631125108485E-2</v>
      </c>
      <c r="AR13" s="8">
        <f>Refererenssiarvoja!$B$16*Kaksitasouoma_matriisi!O13^(1/6)/(SQRT((2*Refererenssiarvoja!$B$15)/(Päälaskenta!$F$31*Päälaskenta!$G$31*L13)))</f>
        <v>3.0870175400591199E-2</v>
      </c>
    </row>
    <row r="14" spans="1:44" x14ac:dyDescent="0.2">
      <c r="A14" s="8">
        <v>12</v>
      </c>
      <c r="B14" s="8">
        <f>IF(Päälaskenta!C$7,Päälaskenta!E$7,Päälaskenta!G$5)</f>
        <v>2.5</v>
      </c>
      <c r="C14" s="56">
        <v>1.988</v>
      </c>
      <c r="D14" s="93">
        <f t="shared" si="7"/>
        <v>1.2575000000000001</v>
      </c>
      <c r="E14" s="8">
        <f>IF(Päälaskenta!$C$26,Kaksitasouoma_matriisi!AP14,Kaksitasouoma_matriisi!AC14)</f>
        <v>0.101404335942158</v>
      </c>
      <c r="F14" s="56">
        <f>IF(D14&lt;Päälaskenta!H$24,(SQRT(POWER(Päälaskenta!C$24/(2*Päälaskenta!E$24),2)+(D14/Päälaskenta!E$24))-Päälaskenta!C$24/(2*Päälaskenta!E$24)),IF(D14=Päälaskenta!H$24,Päälaskenta!D$24,Päälaskenta!D$24+(SQRT(POWER((Päälaskenta!C$20+Päälaskenta!G$24)/(2*Päälaskenta!E$20),2)+((D14-Päälaskenta!H$24)/Päälaskenta!E$20))-(Päälaskenta!C$20+Päälaskenta!G$24)/(2*Päälaskenta!E$20))))</f>
        <v>0.70899999999999996</v>
      </c>
      <c r="G14" s="57">
        <f>IF(F14&gt;Päälaskenta!D$24,(2*SQRT((POWER(Päälaskenta!D$24,2))+POWER(Päälaskenta!E$24*Päälaskenta!D$24,2))+Päälaskenta!C$24)+(2*SQRT((POWER((F14-Päälaskenta!D$24),2))+POWER(Päälaskenta!E$20*(F14-Päälaskenta!D$24),2))+Päälaskenta!C$20),(2*SQRT((POWER(F14,2))+POWER(Päälaskenta!E$24*F14,2))+Päälaskenta!C$24))</f>
        <v>8.01</v>
      </c>
      <c r="H14" s="57">
        <f t="shared" si="8"/>
        <v>0.16</v>
      </c>
      <c r="I14" s="62">
        <f t="shared" si="0"/>
        <v>0.467864</v>
      </c>
      <c r="J14" s="8">
        <f>IF(F14&lt;Päälaskenta!$D$24,0,Kaksitasouoma_matriisi!F14-Päälaskenta!$D$24)</f>
        <v>9.0000000000000097E-3</v>
      </c>
      <c r="L14" s="8">
        <f>IF(F14&gt;Päälaskenta!D$24,F14-Päälaskenta!D$24,0)</f>
        <v>9.0000000000000097E-3</v>
      </c>
      <c r="M14" s="8">
        <f>IF(F14&gt;Päälaskenta!D$24,(Päälaskenta!C$20+(Päälaskenta!E$20*(Kaksitasouoma_matriisi!F14-Päälaskenta!D$24)))*(Kaksitasouoma_matriisi!F14-Päälaskenta!D$24),0)</f>
        <v>4.5121500000000002E-2</v>
      </c>
      <c r="N14" s="8">
        <f>IF(F14&gt;Päälaskenta!D$24,(2*SQRT((POWER((F14-Päälaskenta!D$24),2))+POWER(Päälaskenta!E$20*(F14-Päälaskenta!D$24),2))+Päälaskenta!C$20),0)</f>
        <v>5.0324499614791796</v>
      </c>
      <c r="O14" s="8">
        <f t="shared" si="9"/>
        <v>8.9661100150785194E-3</v>
      </c>
      <c r="P14" s="8">
        <f>IF(Päälaskenta!$C$29,IF(L14&gt;Päälaskenta!$F$28,Kaksitasouoma_matriisi!AQ14,Kaksitasouoma_matriisi!AR14),Päälaskenta!$F$20)</f>
        <v>0.12</v>
      </c>
      <c r="Q14" s="8">
        <f t="shared" si="10"/>
        <v>1.62282488332821E-2</v>
      </c>
      <c r="R14" s="8">
        <f t="shared" si="1"/>
        <v>4.2635432738269002E-3</v>
      </c>
      <c r="S14" s="8">
        <f t="shared" si="11"/>
        <v>9.4490282322770694E-2</v>
      </c>
      <c r="U14" s="93">
        <f>IF(F14&gt;Päälaskenta!D$24,Päälaskenta!H$24+L14*Päälaskenta!G$24,F14*Päälaskenta!C$24 + F14*F14*Päälaskenta!E$24)</f>
        <v>1.2116</v>
      </c>
      <c r="V14" s="8">
        <f>IF(F14&gt;Päälaskenta!D$24,2*SQRT(POWER(Päälaskenta!D$24,2)+POWER(Päälaskenta!E$24*Päälaskenta!D$24,2))+Päälaskenta!C$24,(2*SQRT((POWER(F14,2))+POWER(Päälaskenta!E$24*F14,2))+Päälaskenta!C$24))</f>
        <v>2.9798989873223301</v>
      </c>
      <c r="W14" s="8">
        <f t="shared" si="12"/>
        <v>0.40659096336977402</v>
      </c>
      <c r="X14" s="8">
        <f>Päälaskenta!F$24</f>
        <v>7.0000000000000007E-2</v>
      </c>
      <c r="Y14" s="8">
        <f t="shared" si="13"/>
        <v>9.49947722840691</v>
      </c>
      <c r="Z14" s="8">
        <f t="shared" si="2"/>
        <v>2.4957364567261702</v>
      </c>
      <c r="AA14" s="8">
        <f t="shared" si="14"/>
        <v>2.0598683201767698</v>
      </c>
      <c r="AC14" s="8">
        <f t="shared" si="3"/>
        <v>0.101404335942158</v>
      </c>
      <c r="AE14" s="8">
        <v>12</v>
      </c>
      <c r="AF14" s="8">
        <f t="shared" si="4"/>
        <v>9.5157054772401892</v>
      </c>
      <c r="AG14" s="8">
        <f t="shared" si="5"/>
        <v>6.9023667935875194E-2</v>
      </c>
      <c r="AJ14" s="132">
        <f>IF(Päälaskenta!$F$28&lt;Kaksitasouoma_matriisi!L14,Päälaskenta!$C$20*Päälaskenta!$F$28,Päälaskenta!$C$20*Kaksitasouoma_matriisi!L14)</f>
        <v>4.4999999999999998E-2</v>
      </c>
      <c r="AK14" s="134">
        <f>SQRT(Päälaskenta!$D$20^2+(Päälaskenta!$D$20/(1/Päälaskenta!$E$20))^2)</f>
        <v>1.8029999999999999</v>
      </c>
      <c r="AL14" s="134">
        <f>IF(Päälaskenta!$F$28&lt;Kaksitasouoma_matriisi!L14,AK14*Päälaskenta!$F$28*COS(ATAN(1/Päälaskenta!$E$20)),AK14*Kaksitasouoma_matriisi!L14*COS(ATAN(1/Päälaskenta!$E$20)))</f>
        <v>1.4E-2</v>
      </c>
      <c r="AM14" s="134"/>
      <c r="AN14" s="134">
        <f t="shared" si="15"/>
        <v>5.8999999999999997E-2</v>
      </c>
      <c r="AO14" s="8">
        <f t="shared" si="6"/>
        <v>4.6918489065606403E-2</v>
      </c>
      <c r="AP14" s="134">
        <f>Refererenssiarvoja!$B$16*H14^(1/6)/(Refererenssiarvoja!$B$15^0.5)*(Päälaskenta!$G$28/2)^0.5*(1-AO14)^(-1.5)</f>
        <v>0.04</v>
      </c>
      <c r="AQ14" s="8">
        <f>Refererenssiarvoja!$B$16*Kaksitasouoma_matriisi!O14^(1/6)/(SQRT((2*Refererenssiarvoja!$B$15)/(Päälaskenta!$F$31*Päälaskenta!$G$31*Päälaskenta!$F$28))+SQRT(Refererenssiarvoja!$B$15)/Refererenssiarvoja!$B$17*LN(Kaksitasouoma_matriisi!L14/Päälaskenta!$F$28))</f>
        <v>-1.54631125108485E-2</v>
      </c>
      <c r="AR14" s="8">
        <f>Refererenssiarvoja!$B$16*Kaksitasouoma_matriisi!O14^(1/6)/(SQRT((2*Refererenssiarvoja!$B$15)/(Päälaskenta!$F$31*Päälaskenta!$G$31*L14)))</f>
        <v>3.0870175400591199E-2</v>
      </c>
    </row>
    <row r="15" spans="1:44" x14ac:dyDescent="0.2">
      <c r="A15" s="8">
        <v>13</v>
      </c>
      <c r="B15" s="8">
        <f>IF(Päälaskenta!C$7,Päälaskenta!E$7,Päälaskenta!G$5)</f>
        <v>2.5</v>
      </c>
      <c r="C15" s="56">
        <v>1.9870000000000001</v>
      </c>
      <c r="D15" s="93">
        <f t="shared" si="7"/>
        <v>1.2582</v>
      </c>
      <c r="E15" s="8">
        <f>IF(Päälaskenta!$C$26,Kaksitasouoma_matriisi!AP15,Kaksitasouoma_matriisi!AC15)</f>
        <v>0.101404335942158</v>
      </c>
      <c r="F15" s="56">
        <f>IF(D15&lt;Päälaskenta!H$24,(SQRT(POWER(Päälaskenta!C$24/(2*Päälaskenta!E$24),2)+(D15/Päälaskenta!E$24))-Päälaskenta!C$24/(2*Päälaskenta!E$24)),IF(D15=Päälaskenta!H$24,Päälaskenta!D$24,Päälaskenta!D$24+(SQRT(POWER((Päälaskenta!C$20+Päälaskenta!G$24)/(2*Päälaskenta!E$20),2)+((D15-Päälaskenta!H$24)/Päälaskenta!E$20))-(Päälaskenta!C$20+Päälaskenta!G$24)/(2*Päälaskenta!E$20))))</f>
        <v>0.70899999999999996</v>
      </c>
      <c r="G15" s="57">
        <f>IF(F15&gt;Päälaskenta!D$24,(2*SQRT((POWER(Päälaskenta!D$24,2))+POWER(Päälaskenta!E$24*Päälaskenta!D$24,2))+Päälaskenta!C$24)+(2*SQRT((POWER((F15-Päälaskenta!D$24),2))+POWER(Päälaskenta!E$20*(F15-Päälaskenta!D$24),2))+Päälaskenta!C$20),(2*SQRT((POWER(F15,2))+POWER(Päälaskenta!E$24*F15,2))+Päälaskenta!C$24))</f>
        <v>8.01</v>
      </c>
      <c r="H15" s="57">
        <f t="shared" si="8"/>
        <v>0.16</v>
      </c>
      <c r="I15" s="62">
        <f t="shared" si="0"/>
        <v>0.467393</v>
      </c>
      <c r="J15" s="8">
        <f>IF(F15&lt;Päälaskenta!$D$24,0,Kaksitasouoma_matriisi!F15-Päälaskenta!$D$24)</f>
        <v>9.0000000000000097E-3</v>
      </c>
      <c r="L15" s="8">
        <f>IF(F15&gt;Päälaskenta!D$24,F15-Päälaskenta!D$24,0)</f>
        <v>9.0000000000000097E-3</v>
      </c>
      <c r="M15" s="8">
        <f>IF(F15&gt;Päälaskenta!D$24,(Päälaskenta!C$20+(Päälaskenta!E$20*(Kaksitasouoma_matriisi!F15-Päälaskenta!D$24)))*(Kaksitasouoma_matriisi!F15-Päälaskenta!D$24),0)</f>
        <v>4.5121500000000002E-2</v>
      </c>
      <c r="N15" s="8">
        <f>IF(F15&gt;Päälaskenta!D$24,(2*SQRT((POWER((F15-Päälaskenta!D$24),2))+POWER(Päälaskenta!E$20*(F15-Päälaskenta!D$24),2))+Päälaskenta!C$20),0)</f>
        <v>5.0324499614791796</v>
      </c>
      <c r="O15" s="8">
        <f t="shared" si="9"/>
        <v>8.9661100150785194E-3</v>
      </c>
      <c r="P15" s="8">
        <f>IF(Päälaskenta!$C$29,IF(L15&gt;Päälaskenta!$F$28,Kaksitasouoma_matriisi!AQ15,Kaksitasouoma_matriisi!AR15),Päälaskenta!$F$20)</f>
        <v>0.12</v>
      </c>
      <c r="Q15" s="8">
        <f t="shared" si="10"/>
        <v>1.62282488332821E-2</v>
      </c>
      <c r="R15" s="8">
        <f t="shared" si="1"/>
        <v>4.2635432738269002E-3</v>
      </c>
      <c r="S15" s="8">
        <f t="shared" si="11"/>
        <v>9.4490282322770694E-2</v>
      </c>
      <c r="U15" s="93">
        <f>IF(F15&gt;Päälaskenta!D$24,Päälaskenta!H$24+L15*Päälaskenta!G$24,F15*Päälaskenta!C$24 + F15*F15*Päälaskenta!E$24)</f>
        <v>1.2116</v>
      </c>
      <c r="V15" s="8">
        <f>IF(F15&gt;Päälaskenta!D$24,2*SQRT(POWER(Päälaskenta!D$24,2)+POWER(Päälaskenta!E$24*Päälaskenta!D$24,2))+Päälaskenta!C$24,(2*SQRT((POWER(F15,2))+POWER(Päälaskenta!E$24*F15,2))+Päälaskenta!C$24))</f>
        <v>2.9798989873223301</v>
      </c>
      <c r="W15" s="8">
        <f t="shared" si="12"/>
        <v>0.40659096336977402</v>
      </c>
      <c r="X15" s="8">
        <f>Päälaskenta!F$24</f>
        <v>7.0000000000000007E-2</v>
      </c>
      <c r="Y15" s="8">
        <f t="shared" si="13"/>
        <v>9.49947722840691</v>
      </c>
      <c r="Z15" s="8">
        <f t="shared" si="2"/>
        <v>2.4957364567261702</v>
      </c>
      <c r="AA15" s="8">
        <f t="shared" si="14"/>
        <v>2.0598683201767698</v>
      </c>
      <c r="AC15" s="8">
        <f t="shared" si="3"/>
        <v>0.101404335942158</v>
      </c>
      <c r="AE15" s="8">
        <v>13</v>
      </c>
      <c r="AF15" s="8">
        <f t="shared" si="4"/>
        <v>9.5157054772401892</v>
      </c>
      <c r="AG15" s="8">
        <f t="shared" si="5"/>
        <v>6.9023667935875194E-2</v>
      </c>
      <c r="AJ15" s="132">
        <f>IF(Päälaskenta!$F$28&lt;Kaksitasouoma_matriisi!L15,Päälaskenta!$C$20*Päälaskenta!$F$28,Päälaskenta!$C$20*Kaksitasouoma_matriisi!L15)</f>
        <v>4.4999999999999998E-2</v>
      </c>
      <c r="AK15" s="134">
        <f>SQRT(Päälaskenta!$D$20^2+(Päälaskenta!$D$20/(1/Päälaskenta!$E$20))^2)</f>
        <v>1.8029999999999999</v>
      </c>
      <c r="AL15" s="134">
        <f>IF(Päälaskenta!$F$28&lt;Kaksitasouoma_matriisi!L15,AK15*Päälaskenta!$F$28*COS(ATAN(1/Päälaskenta!$E$20)),AK15*Kaksitasouoma_matriisi!L15*COS(ATAN(1/Päälaskenta!$E$20)))</f>
        <v>1.4E-2</v>
      </c>
      <c r="AM15" s="134"/>
      <c r="AN15" s="134">
        <f t="shared" si="15"/>
        <v>5.8999999999999997E-2</v>
      </c>
      <c r="AO15" s="8">
        <f t="shared" si="6"/>
        <v>4.6892385948179897E-2</v>
      </c>
      <c r="AP15" s="134">
        <f>Refererenssiarvoja!$B$16*H15^(1/6)/(Refererenssiarvoja!$B$15^0.5)*(Päälaskenta!$G$28/2)^0.5*(1-AO15)^(-1.5)</f>
        <v>0.04</v>
      </c>
      <c r="AQ15" s="8">
        <f>Refererenssiarvoja!$B$16*Kaksitasouoma_matriisi!O15^(1/6)/(SQRT((2*Refererenssiarvoja!$B$15)/(Päälaskenta!$F$31*Päälaskenta!$G$31*Päälaskenta!$F$28))+SQRT(Refererenssiarvoja!$B$15)/Refererenssiarvoja!$B$17*LN(Kaksitasouoma_matriisi!L15/Päälaskenta!$F$28))</f>
        <v>-1.54631125108485E-2</v>
      </c>
      <c r="AR15" s="8">
        <f>Refererenssiarvoja!$B$16*Kaksitasouoma_matriisi!O15^(1/6)/(SQRT((2*Refererenssiarvoja!$B$15)/(Päälaskenta!$F$31*Päälaskenta!$G$31*L15)))</f>
        <v>3.0870175400591199E-2</v>
      </c>
    </row>
    <row r="16" spans="1:44" x14ac:dyDescent="0.2">
      <c r="A16" s="8">
        <v>14</v>
      </c>
      <c r="B16" s="8">
        <f>IF(Päälaskenta!C$7,Päälaskenta!E$7,Päälaskenta!G$5)</f>
        <v>2.5</v>
      </c>
      <c r="C16" s="56">
        <v>1.986</v>
      </c>
      <c r="D16" s="93">
        <f t="shared" si="7"/>
        <v>1.2587999999999999</v>
      </c>
      <c r="E16" s="8">
        <f>IF(Päälaskenta!$C$26,Kaksitasouoma_matriisi!AP16,Kaksitasouoma_matriisi!AC16)</f>
        <v>0.101404335942158</v>
      </c>
      <c r="F16" s="56">
        <f>IF(D16&lt;Päälaskenta!H$24,(SQRT(POWER(Päälaskenta!C$24/(2*Päälaskenta!E$24),2)+(D16/Päälaskenta!E$24))-Päälaskenta!C$24/(2*Päälaskenta!E$24)),IF(D16=Päälaskenta!H$24,Päälaskenta!D$24,Päälaskenta!D$24+(SQRT(POWER((Päälaskenta!C$20+Päälaskenta!G$24)/(2*Päälaskenta!E$20),2)+((D16-Päälaskenta!H$24)/Päälaskenta!E$20))-(Päälaskenta!C$20+Päälaskenta!G$24)/(2*Päälaskenta!E$20))))</f>
        <v>0.70899999999999996</v>
      </c>
      <c r="G16" s="57">
        <f>IF(F16&gt;Päälaskenta!D$24,(2*SQRT((POWER(Päälaskenta!D$24,2))+POWER(Päälaskenta!E$24*Päälaskenta!D$24,2))+Päälaskenta!C$24)+(2*SQRT((POWER((F16-Päälaskenta!D$24),2))+POWER(Päälaskenta!E$20*(F16-Päälaskenta!D$24),2))+Päälaskenta!C$20),(2*SQRT((POWER(F16,2))+POWER(Päälaskenta!E$24*F16,2))+Päälaskenta!C$24))</f>
        <v>8.01</v>
      </c>
      <c r="H16" s="57">
        <f t="shared" si="8"/>
        <v>0.16</v>
      </c>
      <c r="I16" s="62">
        <f t="shared" si="0"/>
        <v>0.46692299999999998</v>
      </c>
      <c r="J16" s="8">
        <f>IF(F16&lt;Päälaskenta!$D$24,0,Kaksitasouoma_matriisi!F16-Päälaskenta!$D$24)</f>
        <v>9.0000000000000097E-3</v>
      </c>
      <c r="L16" s="8">
        <f>IF(F16&gt;Päälaskenta!D$24,F16-Päälaskenta!D$24,0)</f>
        <v>9.0000000000000097E-3</v>
      </c>
      <c r="M16" s="8">
        <f>IF(F16&gt;Päälaskenta!D$24,(Päälaskenta!C$20+(Päälaskenta!E$20*(Kaksitasouoma_matriisi!F16-Päälaskenta!D$24)))*(Kaksitasouoma_matriisi!F16-Päälaskenta!D$24),0)</f>
        <v>4.5121500000000002E-2</v>
      </c>
      <c r="N16" s="8">
        <f>IF(F16&gt;Päälaskenta!D$24,(2*SQRT((POWER((F16-Päälaskenta!D$24),2))+POWER(Päälaskenta!E$20*(F16-Päälaskenta!D$24),2))+Päälaskenta!C$20),0)</f>
        <v>5.0324499614791796</v>
      </c>
      <c r="O16" s="8">
        <f t="shared" si="9"/>
        <v>8.9661100150785194E-3</v>
      </c>
      <c r="P16" s="8">
        <f>IF(Päälaskenta!$C$29,IF(L16&gt;Päälaskenta!$F$28,Kaksitasouoma_matriisi!AQ16,Kaksitasouoma_matriisi!AR16),Päälaskenta!$F$20)</f>
        <v>0.12</v>
      </c>
      <c r="Q16" s="8">
        <f t="shared" si="10"/>
        <v>1.62282488332821E-2</v>
      </c>
      <c r="R16" s="8">
        <f t="shared" si="1"/>
        <v>4.2635432738269002E-3</v>
      </c>
      <c r="S16" s="8">
        <f t="shared" si="11"/>
        <v>9.4490282322770694E-2</v>
      </c>
      <c r="U16" s="93">
        <f>IF(F16&gt;Päälaskenta!D$24,Päälaskenta!H$24+L16*Päälaskenta!G$24,F16*Päälaskenta!C$24 + F16*F16*Päälaskenta!E$24)</f>
        <v>1.2116</v>
      </c>
      <c r="V16" s="8">
        <f>IF(F16&gt;Päälaskenta!D$24,2*SQRT(POWER(Päälaskenta!D$24,2)+POWER(Päälaskenta!E$24*Päälaskenta!D$24,2))+Päälaskenta!C$24,(2*SQRT((POWER(F16,2))+POWER(Päälaskenta!E$24*F16,2))+Päälaskenta!C$24))</f>
        <v>2.9798989873223301</v>
      </c>
      <c r="W16" s="8">
        <f t="shared" si="12"/>
        <v>0.40659096336977402</v>
      </c>
      <c r="X16" s="8">
        <f>Päälaskenta!F$24</f>
        <v>7.0000000000000007E-2</v>
      </c>
      <c r="Y16" s="8">
        <f t="shared" si="13"/>
        <v>9.49947722840691</v>
      </c>
      <c r="Z16" s="8">
        <f t="shared" si="2"/>
        <v>2.4957364567261702</v>
      </c>
      <c r="AA16" s="8">
        <f t="shared" si="14"/>
        <v>2.0598683201767698</v>
      </c>
      <c r="AC16" s="8">
        <f t="shared" si="3"/>
        <v>0.101404335942158</v>
      </c>
      <c r="AE16" s="8">
        <v>14</v>
      </c>
      <c r="AF16" s="8">
        <f t="shared" si="4"/>
        <v>9.5157054772401892</v>
      </c>
      <c r="AG16" s="8">
        <f t="shared" si="5"/>
        <v>6.9023667935875194E-2</v>
      </c>
      <c r="AJ16" s="132">
        <f>IF(Päälaskenta!$F$28&lt;Kaksitasouoma_matriisi!L16,Päälaskenta!$C$20*Päälaskenta!$F$28,Päälaskenta!$C$20*Kaksitasouoma_matriisi!L16)</f>
        <v>4.4999999999999998E-2</v>
      </c>
      <c r="AK16" s="134">
        <f>SQRT(Päälaskenta!$D$20^2+(Päälaskenta!$D$20/(1/Päälaskenta!$E$20))^2)</f>
        <v>1.8029999999999999</v>
      </c>
      <c r="AL16" s="134">
        <f>IF(Päälaskenta!$F$28&lt;Kaksitasouoma_matriisi!L16,AK16*Päälaskenta!$F$28*COS(ATAN(1/Päälaskenta!$E$20)),AK16*Kaksitasouoma_matriisi!L16*COS(ATAN(1/Päälaskenta!$E$20)))</f>
        <v>1.4E-2</v>
      </c>
      <c r="AM16" s="134"/>
      <c r="AN16" s="134">
        <f t="shared" si="15"/>
        <v>5.8999999999999997E-2</v>
      </c>
      <c r="AO16" s="8">
        <f t="shared" si="6"/>
        <v>4.6870034953924403E-2</v>
      </c>
      <c r="AP16" s="134">
        <f>Refererenssiarvoja!$B$16*H16^(1/6)/(Refererenssiarvoja!$B$15^0.5)*(Päälaskenta!$G$28/2)^0.5*(1-AO16)^(-1.5)</f>
        <v>0.04</v>
      </c>
      <c r="AQ16" s="8">
        <f>Refererenssiarvoja!$B$16*Kaksitasouoma_matriisi!O16^(1/6)/(SQRT((2*Refererenssiarvoja!$B$15)/(Päälaskenta!$F$31*Päälaskenta!$G$31*Päälaskenta!$F$28))+SQRT(Refererenssiarvoja!$B$15)/Refererenssiarvoja!$B$17*LN(Kaksitasouoma_matriisi!L16/Päälaskenta!$F$28))</f>
        <v>-1.54631125108485E-2</v>
      </c>
      <c r="AR16" s="8">
        <f>Refererenssiarvoja!$B$16*Kaksitasouoma_matriisi!O16^(1/6)/(SQRT((2*Refererenssiarvoja!$B$15)/(Päälaskenta!$F$31*Päälaskenta!$G$31*L16)))</f>
        <v>3.0870175400591199E-2</v>
      </c>
    </row>
    <row r="17" spans="1:44" x14ac:dyDescent="0.2">
      <c r="A17" s="8">
        <v>15</v>
      </c>
      <c r="B17" s="8">
        <f>IF(Päälaskenta!C$7,Päälaskenta!E$7,Päälaskenta!G$5)</f>
        <v>2.5</v>
      </c>
      <c r="C17" s="56">
        <v>1.9850000000000001</v>
      </c>
      <c r="D17" s="93">
        <f t="shared" si="7"/>
        <v>1.2594000000000001</v>
      </c>
      <c r="E17" s="8">
        <f>IF(Päälaskenta!$C$26,Kaksitasouoma_matriisi!AP17,Kaksitasouoma_matriisi!AC17)</f>
        <v>0.101404335942158</v>
      </c>
      <c r="F17" s="56">
        <f>IF(D17&lt;Päälaskenta!H$24,(SQRT(POWER(Päälaskenta!C$24/(2*Päälaskenta!E$24),2)+(D17/Päälaskenta!E$24))-Päälaskenta!C$24/(2*Päälaskenta!E$24)),IF(D17=Päälaskenta!H$24,Päälaskenta!D$24,Päälaskenta!D$24+(SQRT(POWER((Päälaskenta!C$20+Päälaskenta!G$24)/(2*Päälaskenta!E$20),2)+((D17-Päälaskenta!H$24)/Päälaskenta!E$20))-(Päälaskenta!C$20+Päälaskenta!G$24)/(2*Päälaskenta!E$20))))</f>
        <v>0.70899999999999996</v>
      </c>
      <c r="G17" s="57">
        <f>IF(F17&gt;Päälaskenta!D$24,(2*SQRT((POWER(Päälaskenta!D$24,2))+POWER(Päälaskenta!E$24*Päälaskenta!D$24,2))+Päälaskenta!C$24)+(2*SQRT((POWER((F17-Päälaskenta!D$24),2))+POWER(Päälaskenta!E$20*(F17-Päälaskenta!D$24),2))+Päälaskenta!C$20),(2*SQRT((POWER(F17,2))+POWER(Päälaskenta!E$24*F17,2))+Päälaskenta!C$24))</f>
        <v>8.01</v>
      </c>
      <c r="H17" s="57">
        <f t="shared" si="8"/>
        <v>0.16</v>
      </c>
      <c r="I17" s="62">
        <f t="shared" si="0"/>
        <v>0.46645300000000001</v>
      </c>
      <c r="J17" s="8">
        <f>IF(F17&lt;Päälaskenta!$D$24,0,Kaksitasouoma_matriisi!F17-Päälaskenta!$D$24)</f>
        <v>9.0000000000000097E-3</v>
      </c>
      <c r="L17" s="8">
        <f>IF(F17&gt;Päälaskenta!D$24,F17-Päälaskenta!D$24,0)</f>
        <v>9.0000000000000097E-3</v>
      </c>
      <c r="M17" s="8">
        <f>IF(F17&gt;Päälaskenta!D$24,(Päälaskenta!C$20+(Päälaskenta!E$20*(Kaksitasouoma_matriisi!F17-Päälaskenta!D$24)))*(Kaksitasouoma_matriisi!F17-Päälaskenta!D$24),0)</f>
        <v>4.5121500000000002E-2</v>
      </c>
      <c r="N17" s="8">
        <f>IF(F17&gt;Päälaskenta!D$24,(2*SQRT((POWER((F17-Päälaskenta!D$24),2))+POWER(Päälaskenta!E$20*(F17-Päälaskenta!D$24),2))+Päälaskenta!C$20),0)</f>
        <v>5.0324499614791796</v>
      </c>
      <c r="O17" s="8">
        <f t="shared" si="9"/>
        <v>8.9661100150785194E-3</v>
      </c>
      <c r="P17" s="8">
        <f>IF(Päälaskenta!$C$29,IF(L17&gt;Päälaskenta!$F$28,Kaksitasouoma_matriisi!AQ17,Kaksitasouoma_matriisi!AR17),Päälaskenta!$F$20)</f>
        <v>0.12</v>
      </c>
      <c r="Q17" s="8">
        <f t="shared" si="10"/>
        <v>1.62282488332821E-2</v>
      </c>
      <c r="R17" s="8">
        <f t="shared" si="1"/>
        <v>4.2635432738269002E-3</v>
      </c>
      <c r="S17" s="8">
        <f t="shared" si="11"/>
        <v>9.4490282322770694E-2</v>
      </c>
      <c r="U17" s="93">
        <f>IF(F17&gt;Päälaskenta!D$24,Päälaskenta!H$24+L17*Päälaskenta!G$24,F17*Päälaskenta!C$24 + F17*F17*Päälaskenta!E$24)</f>
        <v>1.2116</v>
      </c>
      <c r="V17" s="8">
        <f>IF(F17&gt;Päälaskenta!D$24,2*SQRT(POWER(Päälaskenta!D$24,2)+POWER(Päälaskenta!E$24*Päälaskenta!D$24,2))+Päälaskenta!C$24,(2*SQRT((POWER(F17,2))+POWER(Päälaskenta!E$24*F17,2))+Päälaskenta!C$24))</f>
        <v>2.9798989873223301</v>
      </c>
      <c r="W17" s="8">
        <f t="shared" si="12"/>
        <v>0.40659096336977402</v>
      </c>
      <c r="X17" s="8">
        <f>Päälaskenta!F$24</f>
        <v>7.0000000000000007E-2</v>
      </c>
      <c r="Y17" s="8">
        <f t="shared" si="13"/>
        <v>9.49947722840691</v>
      </c>
      <c r="Z17" s="8">
        <f t="shared" si="2"/>
        <v>2.4957364567261702</v>
      </c>
      <c r="AA17" s="8">
        <f t="shared" si="14"/>
        <v>2.0598683201767698</v>
      </c>
      <c r="AC17" s="8">
        <f t="shared" si="3"/>
        <v>0.101404335942158</v>
      </c>
      <c r="AE17" s="8">
        <v>15</v>
      </c>
      <c r="AF17" s="8">
        <f t="shared" si="4"/>
        <v>9.5157054772401892</v>
      </c>
      <c r="AG17" s="8">
        <f t="shared" si="5"/>
        <v>6.9023667935875194E-2</v>
      </c>
      <c r="AJ17" s="132">
        <f>IF(Päälaskenta!$F$28&lt;Kaksitasouoma_matriisi!L17,Päälaskenta!$C$20*Päälaskenta!$F$28,Päälaskenta!$C$20*Kaksitasouoma_matriisi!L17)</f>
        <v>4.4999999999999998E-2</v>
      </c>
      <c r="AK17" s="134">
        <f>SQRT(Päälaskenta!$D$20^2+(Päälaskenta!$D$20/(1/Päälaskenta!$E$20))^2)</f>
        <v>1.8029999999999999</v>
      </c>
      <c r="AL17" s="134">
        <f>IF(Päälaskenta!$F$28&lt;Kaksitasouoma_matriisi!L17,AK17*Päälaskenta!$F$28*COS(ATAN(1/Päälaskenta!$E$20)),AK17*Kaksitasouoma_matriisi!L17*COS(ATAN(1/Päälaskenta!$E$20)))</f>
        <v>1.4E-2</v>
      </c>
      <c r="AM17" s="134"/>
      <c r="AN17" s="134">
        <f t="shared" si="15"/>
        <v>5.8999999999999997E-2</v>
      </c>
      <c r="AO17" s="8">
        <f t="shared" si="6"/>
        <v>4.6847705256471299E-2</v>
      </c>
      <c r="AP17" s="134">
        <f>Refererenssiarvoja!$B$16*H17^(1/6)/(Refererenssiarvoja!$B$15^0.5)*(Päälaskenta!$G$28/2)^0.5*(1-AO17)^(-1.5)</f>
        <v>0.04</v>
      </c>
      <c r="AQ17" s="8">
        <f>Refererenssiarvoja!$B$16*Kaksitasouoma_matriisi!O17^(1/6)/(SQRT((2*Refererenssiarvoja!$B$15)/(Päälaskenta!$F$31*Päälaskenta!$G$31*Päälaskenta!$F$28))+SQRT(Refererenssiarvoja!$B$15)/Refererenssiarvoja!$B$17*LN(Kaksitasouoma_matriisi!L17/Päälaskenta!$F$28))</f>
        <v>-1.54631125108485E-2</v>
      </c>
      <c r="AR17" s="8">
        <f>Refererenssiarvoja!$B$16*Kaksitasouoma_matriisi!O17^(1/6)/(SQRT((2*Refererenssiarvoja!$B$15)/(Päälaskenta!$F$31*Päälaskenta!$G$31*L17)))</f>
        <v>3.0870175400591199E-2</v>
      </c>
    </row>
    <row r="18" spans="1:44" x14ac:dyDescent="0.2">
      <c r="A18" s="8">
        <v>16</v>
      </c>
      <c r="B18" s="8">
        <f>IF(Päälaskenta!C$7,Päälaskenta!E$7,Päälaskenta!G$5)</f>
        <v>2.5</v>
      </c>
      <c r="C18" s="56">
        <v>1.984</v>
      </c>
      <c r="D18" s="93">
        <f t="shared" si="7"/>
        <v>1.2601</v>
      </c>
      <c r="E18" s="8">
        <f>IF(Päälaskenta!$C$26,Kaksitasouoma_matriisi!AP18,Kaksitasouoma_matriisi!AC18)</f>
        <v>0.101404335942158</v>
      </c>
      <c r="F18" s="56">
        <f>IF(D18&lt;Päälaskenta!H$24,(SQRT(POWER(Päälaskenta!C$24/(2*Päälaskenta!E$24),2)+(D18/Päälaskenta!E$24))-Päälaskenta!C$24/(2*Päälaskenta!E$24)),IF(D18=Päälaskenta!H$24,Päälaskenta!D$24,Päälaskenta!D$24+(SQRT(POWER((Päälaskenta!C$20+Päälaskenta!G$24)/(2*Päälaskenta!E$20),2)+((D18-Päälaskenta!H$24)/Päälaskenta!E$20))-(Päälaskenta!C$20+Päälaskenta!G$24)/(2*Päälaskenta!E$20))))</f>
        <v>0.70899999999999996</v>
      </c>
      <c r="G18" s="57">
        <f>IF(F18&gt;Päälaskenta!D$24,(2*SQRT((POWER(Päälaskenta!D$24,2))+POWER(Päälaskenta!E$24*Päälaskenta!D$24,2))+Päälaskenta!C$24)+(2*SQRT((POWER((F18-Päälaskenta!D$24),2))+POWER(Päälaskenta!E$20*(F18-Päälaskenta!D$24),2))+Päälaskenta!C$20),(2*SQRT((POWER(F18,2))+POWER(Päälaskenta!E$24*F18,2))+Päälaskenta!C$24))</f>
        <v>8.01</v>
      </c>
      <c r="H18" s="57">
        <f t="shared" si="8"/>
        <v>0.16</v>
      </c>
      <c r="I18" s="62">
        <f t="shared" si="0"/>
        <v>0.46598299999999998</v>
      </c>
      <c r="J18" s="8">
        <f>IF(F18&lt;Päälaskenta!$D$24,0,Kaksitasouoma_matriisi!F18-Päälaskenta!$D$24)</f>
        <v>9.0000000000000097E-3</v>
      </c>
      <c r="L18" s="8">
        <f>IF(F18&gt;Päälaskenta!D$24,F18-Päälaskenta!D$24,0)</f>
        <v>9.0000000000000097E-3</v>
      </c>
      <c r="M18" s="8">
        <f>IF(F18&gt;Päälaskenta!D$24,(Päälaskenta!C$20+(Päälaskenta!E$20*(Kaksitasouoma_matriisi!F18-Päälaskenta!D$24)))*(Kaksitasouoma_matriisi!F18-Päälaskenta!D$24),0)</f>
        <v>4.5121500000000002E-2</v>
      </c>
      <c r="N18" s="8">
        <f>IF(F18&gt;Päälaskenta!D$24,(2*SQRT((POWER((F18-Päälaskenta!D$24),2))+POWER(Päälaskenta!E$20*(F18-Päälaskenta!D$24),2))+Päälaskenta!C$20),0)</f>
        <v>5.0324499614791796</v>
      </c>
      <c r="O18" s="8">
        <f t="shared" si="9"/>
        <v>8.9661100150785194E-3</v>
      </c>
      <c r="P18" s="8">
        <f>IF(Päälaskenta!$C$29,IF(L18&gt;Päälaskenta!$F$28,Kaksitasouoma_matriisi!AQ18,Kaksitasouoma_matriisi!AR18),Päälaskenta!$F$20)</f>
        <v>0.12</v>
      </c>
      <c r="Q18" s="8">
        <f t="shared" si="10"/>
        <v>1.62282488332821E-2</v>
      </c>
      <c r="R18" s="8">
        <f t="shared" si="1"/>
        <v>4.2635432738269002E-3</v>
      </c>
      <c r="S18" s="8">
        <f t="shared" si="11"/>
        <v>9.4490282322770694E-2</v>
      </c>
      <c r="U18" s="93">
        <f>IF(F18&gt;Päälaskenta!D$24,Päälaskenta!H$24+L18*Päälaskenta!G$24,F18*Päälaskenta!C$24 + F18*F18*Päälaskenta!E$24)</f>
        <v>1.2116</v>
      </c>
      <c r="V18" s="8">
        <f>IF(F18&gt;Päälaskenta!D$24,2*SQRT(POWER(Päälaskenta!D$24,2)+POWER(Päälaskenta!E$24*Päälaskenta!D$24,2))+Päälaskenta!C$24,(2*SQRT((POWER(F18,2))+POWER(Päälaskenta!E$24*F18,2))+Päälaskenta!C$24))</f>
        <v>2.9798989873223301</v>
      </c>
      <c r="W18" s="8">
        <f t="shared" si="12"/>
        <v>0.40659096336977402</v>
      </c>
      <c r="X18" s="8">
        <f>Päälaskenta!F$24</f>
        <v>7.0000000000000007E-2</v>
      </c>
      <c r="Y18" s="8">
        <f t="shared" si="13"/>
        <v>9.49947722840691</v>
      </c>
      <c r="Z18" s="8">
        <f t="shared" si="2"/>
        <v>2.4957364567261702</v>
      </c>
      <c r="AA18" s="8">
        <f t="shared" si="14"/>
        <v>2.0598683201767698</v>
      </c>
      <c r="AC18" s="8">
        <f t="shared" si="3"/>
        <v>0.101404335942158</v>
      </c>
      <c r="AE18" s="8">
        <v>16</v>
      </c>
      <c r="AF18" s="8">
        <f t="shared" si="4"/>
        <v>9.5157054772401892</v>
      </c>
      <c r="AG18" s="8">
        <f t="shared" si="5"/>
        <v>6.9023667935875194E-2</v>
      </c>
      <c r="AJ18" s="132">
        <f>IF(Päälaskenta!$F$28&lt;Kaksitasouoma_matriisi!L18,Päälaskenta!$C$20*Päälaskenta!$F$28,Päälaskenta!$C$20*Kaksitasouoma_matriisi!L18)</f>
        <v>4.4999999999999998E-2</v>
      </c>
      <c r="AK18" s="134">
        <f>SQRT(Päälaskenta!$D$20^2+(Päälaskenta!$D$20/(1/Päälaskenta!$E$20))^2)</f>
        <v>1.8029999999999999</v>
      </c>
      <c r="AL18" s="134">
        <f>IF(Päälaskenta!$F$28&lt;Kaksitasouoma_matriisi!L18,AK18*Päälaskenta!$F$28*COS(ATAN(1/Päälaskenta!$E$20)),AK18*Kaksitasouoma_matriisi!L18*COS(ATAN(1/Päälaskenta!$E$20)))</f>
        <v>1.4E-2</v>
      </c>
      <c r="AM18" s="134"/>
      <c r="AN18" s="134">
        <f t="shared" si="15"/>
        <v>5.8999999999999997E-2</v>
      </c>
      <c r="AO18" s="8">
        <f t="shared" si="6"/>
        <v>4.6821680818982601E-2</v>
      </c>
      <c r="AP18" s="134">
        <f>Refererenssiarvoja!$B$16*H18^(1/6)/(Refererenssiarvoja!$B$15^0.5)*(Päälaskenta!$G$28/2)^0.5*(1-AO18)^(-1.5)</f>
        <v>0.04</v>
      </c>
      <c r="AQ18" s="8">
        <f>Refererenssiarvoja!$B$16*Kaksitasouoma_matriisi!O18^(1/6)/(SQRT((2*Refererenssiarvoja!$B$15)/(Päälaskenta!$F$31*Päälaskenta!$G$31*Päälaskenta!$F$28))+SQRT(Refererenssiarvoja!$B$15)/Refererenssiarvoja!$B$17*LN(Kaksitasouoma_matriisi!L18/Päälaskenta!$F$28))</f>
        <v>-1.54631125108485E-2</v>
      </c>
      <c r="AR18" s="8">
        <f>Refererenssiarvoja!$B$16*Kaksitasouoma_matriisi!O18^(1/6)/(SQRT((2*Refererenssiarvoja!$B$15)/(Päälaskenta!$F$31*Päälaskenta!$G$31*L18)))</f>
        <v>3.0870175400591199E-2</v>
      </c>
    </row>
    <row r="19" spans="1:44" x14ac:dyDescent="0.2">
      <c r="A19" s="8">
        <v>17</v>
      </c>
      <c r="B19" s="8">
        <f>IF(Päälaskenta!C$7,Päälaskenta!E$7,Päälaskenta!G$5)</f>
        <v>2.5</v>
      </c>
      <c r="C19" s="56">
        <v>1.9830000000000001</v>
      </c>
      <c r="D19" s="93">
        <f t="shared" si="7"/>
        <v>1.2606999999999999</v>
      </c>
      <c r="E19" s="8">
        <f>IF(Päälaskenta!$C$26,Kaksitasouoma_matriisi!AP19,Kaksitasouoma_matriisi!AC19)</f>
        <v>0.101412700213719</v>
      </c>
      <c r="F19" s="56">
        <f>IF(D19&lt;Päälaskenta!H$24,(SQRT(POWER(Päälaskenta!C$24/(2*Päälaskenta!E$24),2)+(D19/Päälaskenta!E$24))-Päälaskenta!C$24/(2*Päälaskenta!E$24)),IF(D19=Päälaskenta!H$24,Päälaskenta!D$24,Päälaskenta!D$24+(SQRT(POWER((Päälaskenta!C$20+Päälaskenta!G$24)/(2*Päälaskenta!E$20),2)+((D19-Päälaskenta!H$24)/Päälaskenta!E$20))-(Päälaskenta!C$20+Päälaskenta!G$24)/(2*Päälaskenta!E$20))))</f>
        <v>0.71</v>
      </c>
      <c r="G19" s="57">
        <f>IF(F19&gt;Päälaskenta!D$24,(2*SQRT((POWER(Päälaskenta!D$24,2))+POWER(Päälaskenta!E$24*Päälaskenta!D$24,2))+Päälaskenta!C$24)+(2*SQRT((POWER((F19-Päälaskenta!D$24),2))+POWER(Päälaskenta!E$20*(F19-Päälaskenta!D$24),2))+Päälaskenta!C$20),(2*SQRT((POWER(F19,2))+POWER(Päälaskenta!E$24*F19,2))+Päälaskenta!C$24))</f>
        <v>8.02</v>
      </c>
      <c r="H19" s="57">
        <f t="shared" si="8"/>
        <v>0.16</v>
      </c>
      <c r="I19" s="62">
        <f t="shared" si="0"/>
        <v>0.46559</v>
      </c>
      <c r="J19" s="8">
        <f>IF(F19&lt;Päälaskenta!$D$24,0,Kaksitasouoma_matriisi!F19-Päälaskenta!$D$24)</f>
        <v>0.01</v>
      </c>
      <c r="L19" s="8">
        <f>IF(F19&gt;Päälaskenta!D$24,F19-Päälaskenta!D$24,0)</f>
        <v>0.01</v>
      </c>
      <c r="M19" s="8">
        <f>IF(F19&gt;Päälaskenta!D$24,(Päälaskenta!C$20+(Päälaskenta!E$20*(Kaksitasouoma_matriisi!F19-Päälaskenta!D$24)))*(Kaksitasouoma_matriisi!F19-Päälaskenta!D$24),0)</f>
        <v>5.015E-2</v>
      </c>
      <c r="N19" s="8">
        <f>IF(F19&gt;Päälaskenta!D$24,(2*SQRT((POWER((F19-Päälaskenta!D$24),2))+POWER(Päälaskenta!E$20*(F19-Päälaskenta!D$24),2))+Päälaskenta!C$20),0)</f>
        <v>5.0360555127546398</v>
      </c>
      <c r="O19" s="8">
        <f t="shared" si="9"/>
        <v>9.9581904673184899E-3</v>
      </c>
      <c r="P19" s="8">
        <f>IF(Päälaskenta!$C$29,IF(L19&gt;Päälaskenta!$F$28,Kaksitasouoma_matriisi!AQ19,Kaksitasouoma_matriisi!AR19),Päälaskenta!$F$20)</f>
        <v>0.12</v>
      </c>
      <c r="Q19" s="8">
        <f t="shared" si="10"/>
        <v>1.9343867574316099E-2</v>
      </c>
      <c r="R19" s="8">
        <f t="shared" si="1"/>
        <v>5.0637317450335602E-3</v>
      </c>
      <c r="S19" s="8">
        <f t="shared" si="11"/>
        <v>0.100971719741447</v>
      </c>
      <c r="U19" s="93">
        <f>IF(F19&gt;Päälaskenta!D$24,Päälaskenta!H$24+L19*Päälaskenta!G$24,F19*Päälaskenta!C$24 + F19*F19*Päälaskenta!E$24)</f>
        <v>1.214</v>
      </c>
      <c r="V19" s="8">
        <f>IF(F19&gt;Päälaskenta!D$24,2*SQRT(POWER(Päälaskenta!D$24,2)+POWER(Päälaskenta!E$24*Päälaskenta!D$24,2))+Päälaskenta!C$24,(2*SQRT((POWER(F19,2))+POWER(Päälaskenta!E$24*F19,2))+Päälaskenta!C$24))</f>
        <v>2.9798989873223301</v>
      </c>
      <c r="W19" s="8">
        <f t="shared" si="12"/>
        <v>0.40739635979770999</v>
      </c>
      <c r="X19" s="8">
        <f>Päälaskenta!F$24</f>
        <v>7.0000000000000007E-2</v>
      </c>
      <c r="Y19" s="8">
        <f t="shared" si="13"/>
        <v>9.5308596919291499</v>
      </c>
      <c r="Z19" s="8">
        <f t="shared" si="2"/>
        <v>2.4949362682549698</v>
      </c>
      <c r="AA19" s="8">
        <f t="shared" si="14"/>
        <v>2.05513695902386</v>
      </c>
      <c r="AC19" s="8">
        <f t="shared" si="3"/>
        <v>0.101412700213719</v>
      </c>
      <c r="AE19" s="8">
        <v>17</v>
      </c>
      <c r="AF19" s="8">
        <f t="shared" si="4"/>
        <v>9.5502035595034709</v>
      </c>
      <c r="AG19" s="8">
        <f t="shared" si="5"/>
        <v>6.8525901914726794E-2</v>
      </c>
      <c r="AJ19" s="132">
        <f>IF(Päälaskenta!$F$28&lt;Kaksitasouoma_matriisi!L19,Päälaskenta!$C$20*Päälaskenta!$F$28,Päälaskenta!$C$20*Kaksitasouoma_matriisi!L19)</f>
        <v>0.05</v>
      </c>
      <c r="AK19" s="134">
        <f>SQRT(Päälaskenta!$D$20^2+(Päälaskenta!$D$20/(1/Päälaskenta!$E$20))^2)</f>
        <v>1.8029999999999999</v>
      </c>
      <c r="AL19" s="134">
        <f>IF(Päälaskenta!$F$28&lt;Kaksitasouoma_matriisi!L19,AK19*Päälaskenta!$F$28*COS(ATAN(1/Päälaskenta!$E$20)),AK19*Kaksitasouoma_matriisi!L19*COS(ATAN(1/Päälaskenta!$E$20)))</f>
        <v>1.4999999999999999E-2</v>
      </c>
      <c r="AM19" s="134"/>
      <c r="AN19" s="134">
        <f t="shared" si="15"/>
        <v>6.5000000000000002E-2</v>
      </c>
      <c r="AO19" s="8">
        <f t="shared" si="6"/>
        <v>5.1558657888474697E-2</v>
      </c>
      <c r="AP19" s="134">
        <f>Refererenssiarvoja!$B$16*H19^(1/6)/(Refererenssiarvoja!$B$15^0.5)*(Päälaskenta!$G$28/2)^0.5*(1-AO19)^(-1.5)</f>
        <v>0.04</v>
      </c>
      <c r="AQ19" s="8">
        <f>Refererenssiarvoja!$B$16*Kaksitasouoma_matriisi!O19^(1/6)/(SQRT((2*Refererenssiarvoja!$B$15)/(Päälaskenta!$F$31*Päälaskenta!$G$31*Päälaskenta!$F$28))+SQRT(Refererenssiarvoja!$B$15)/Refererenssiarvoja!$B$17*LN(Kaksitasouoma_matriisi!L19/Päälaskenta!$F$28))</f>
        <v>-1.6189060318210002E-2</v>
      </c>
      <c r="AR19" s="8">
        <f>Refererenssiarvoja!$B$16*Kaksitasouoma_matriisi!O19^(1/6)/(SQRT((2*Refererenssiarvoja!$B$15)/(Päälaskenta!$F$31*Päälaskenta!$G$31*L19)))</f>
        <v>3.3114172229159897E-2</v>
      </c>
    </row>
    <row r="20" spans="1:44" x14ac:dyDescent="0.2">
      <c r="A20" s="8">
        <v>18</v>
      </c>
      <c r="B20" s="8">
        <f>IF(Päälaskenta!C$7,Päälaskenta!E$7,Päälaskenta!G$5)</f>
        <v>2.5</v>
      </c>
      <c r="C20" s="56">
        <v>1.982</v>
      </c>
      <c r="D20" s="93">
        <f t="shared" si="7"/>
        <v>1.2614000000000001</v>
      </c>
      <c r="E20" s="8">
        <f>IF(Päälaskenta!$C$26,Kaksitasouoma_matriisi!AP20,Kaksitasouoma_matriisi!AC20)</f>
        <v>0.101412700213719</v>
      </c>
      <c r="F20" s="56">
        <f>IF(D20&lt;Päälaskenta!H$24,(SQRT(POWER(Päälaskenta!C$24/(2*Päälaskenta!E$24),2)+(D20/Päälaskenta!E$24))-Päälaskenta!C$24/(2*Päälaskenta!E$24)),IF(D20=Päälaskenta!H$24,Päälaskenta!D$24,Päälaskenta!D$24+(SQRT(POWER((Päälaskenta!C$20+Päälaskenta!G$24)/(2*Päälaskenta!E$20),2)+((D20-Päälaskenta!H$24)/Päälaskenta!E$20))-(Päälaskenta!C$20+Päälaskenta!G$24)/(2*Päälaskenta!E$20))))</f>
        <v>0.71</v>
      </c>
      <c r="G20" s="57">
        <f>IF(F20&gt;Päälaskenta!D$24,(2*SQRT((POWER(Päälaskenta!D$24,2))+POWER(Päälaskenta!E$24*Päälaskenta!D$24,2))+Päälaskenta!C$24)+(2*SQRT((POWER((F20-Päälaskenta!D$24),2))+POWER(Päälaskenta!E$20*(F20-Päälaskenta!D$24),2))+Päälaskenta!C$20),(2*SQRT((POWER(F20,2))+POWER(Päälaskenta!E$24*F20,2))+Päälaskenta!C$24))</f>
        <v>8.02</v>
      </c>
      <c r="H20" s="57">
        <f t="shared" si="8"/>
        <v>0.16</v>
      </c>
      <c r="I20" s="62">
        <f t="shared" si="0"/>
        <v>0.46511999999999998</v>
      </c>
      <c r="J20" s="8">
        <f>IF(F20&lt;Päälaskenta!$D$24,0,Kaksitasouoma_matriisi!F20-Päälaskenta!$D$24)</f>
        <v>0.01</v>
      </c>
      <c r="L20" s="8">
        <f>IF(F20&gt;Päälaskenta!D$24,F20-Päälaskenta!D$24,0)</f>
        <v>0.01</v>
      </c>
      <c r="M20" s="8">
        <f>IF(F20&gt;Päälaskenta!D$24,(Päälaskenta!C$20+(Päälaskenta!E$20*(Kaksitasouoma_matriisi!F20-Päälaskenta!D$24)))*(Kaksitasouoma_matriisi!F20-Päälaskenta!D$24),0)</f>
        <v>5.015E-2</v>
      </c>
      <c r="N20" s="8">
        <f>IF(F20&gt;Päälaskenta!D$24,(2*SQRT((POWER((F20-Päälaskenta!D$24),2))+POWER(Päälaskenta!E$20*(F20-Päälaskenta!D$24),2))+Päälaskenta!C$20),0)</f>
        <v>5.0360555127546398</v>
      </c>
      <c r="O20" s="8">
        <f t="shared" si="9"/>
        <v>9.9581904673184899E-3</v>
      </c>
      <c r="P20" s="8">
        <f>IF(Päälaskenta!$C$29,IF(L20&gt;Päälaskenta!$F$28,Kaksitasouoma_matriisi!AQ20,Kaksitasouoma_matriisi!AR20),Päälaskenta!$F$20)</f>
        <v>0.12</v>
      </c>
      <c r="Q20" s="8">
        <f t="shared" si="10"/>
        <v>1.9343867574316099E-2</v>
      </c>
      <c r="R20" s="8">
        <f t="shared" si="1"/>
        <v>5.0637317450335602E-3</v>
      </c>
      <c r="S20" s="8">
        <f t="shared" si="11"/>
        <v>0.100971719741447</v>
      </c>
      <c r="U20" s="93">
        <f>IF(F20&gt;Päälaskenta!D$24,Päälaskenta!H$24+L20*Päälaskenta!G$24,F20*Päälaskenta!C$24 + F20*F20*Päälaskenta!E$24)</f>
        <v>1.214</v>
      </c>
      <c r="V20" s="8">
        <f>IF(F20&gt;Päälaskenta!D$24,2*SQRT(POWER(Päälaskenta!D$24,2)+POWER(Päälaskenta!E$24*Päälaskenta!D$24,2))+Päälaskenta!C$24,(2*SQRT((POWER(F20,2))+POWER(Päälaskenta!E$24*F20,2))+Päälaskenta!C$24))</f>
        <v>2.9798989873223301</v>
      </c>
      <c r="W20" s="8">
        <f t="shared" si="12"/>
        <v>0.40739635979770999</v>
      </c>
      <c r="X20" s="8">
        <f>Päälaskenta!F$24</f>
        <v>7.0000000000000007E-2</v>
      </c>
      <c r="Y20" s="8">
        <f t="shared" si="13"/>
        <v>9.5308596919291499</v>
      </c>
      <c r="Z20" s="8">
        <f t="shared" si="2"/>
        <v>2.4949362682549698</v>
      </c>
      <c r="AA20" s="8">
        <f t="shared" si="14"/>
        <v>2.05513695902386</v>
      </c>
      <c r="AC20" s="8">
        <f t="shared" si="3"/>
        <v>0.101412700213719</v>
      </c>
      <c r="AE20" s="8">
        <v>18</v>
      </c>
      <c r="AF20" s="8">
        <f t="shared" si="4"/>
        <v>9.5502035595034709</v>
      </c>
      <c r="AG20" s="8">
        <f t="shared" si="5"/>
        <v>6.8525901914726794E-2</v>
      </c>
      <c r="AJ20" s="132">
        <f>IF(Päälaskenta!$F$28&lt;Kaksitasouoma_matriisi!L20,Päälaskenta!$C$20*Päälaskenta!$F$28,Päälaskenta!$C$20*Kaksitasouoma_matriisi!L20)</f>
        <v>0.05</v>
      </c>
      <c r="AK20" s="134">
        <f>SQRT(Päälaskenta!$D$20^2+(Päälaskenta!$D$20/(1/Päälaskenta!$E$20))^2)</f>
        <v>1.8029999999999999</v>
      </c>
      <c r="AL20" s="134">
        <f>IF(Päälaskenta!$F$28&lt;Kaksitasouoma_matriisi!L20,AK20*Päälaskenta!$F$28*COS(ATAN(1/Päälaskenta!$E$20)),AK20*Kaksitasouoma_matriisi!L20*COS(ATAN(1/Päälaskenta!$E$20)))</f>
        <v>1.4999999999999999E-2</v>
      </c>
      <c r="AM20" s="134"/>
      <c r="AN20" s="134">
        <f t="shared" si="15"/>
        <v>6.5000000000000002E-2</v>
      </c>
      <c r="AO20" s="8">
        <f t="shared" si="6"/>
        <v>5.15300459806564E-2</v>
      </c>
      <c r="AP20" s="134">
        <f>Refererenssiarvoja!$B$16*H20^(1/6)/(Refererenssiarvoja!$B$15^0.5)*(Päälaskenta!$G$28/2)^0.5*(1-AO20)^(-1.5)</f>
        <v>0.04</v>
      </c>
      <c r="AQ20" s="8">
        <f>Refererenssiarvoja!$B$16*Kaksitasouoma_matriisi!O20^(1/6)/(SQRT((2*Refererenssiarvoja!$B$15)/(Päälaskenta!$F$31*Päälaskenta!$G$31*Päälaskenta!$F$28))+SQRT(Refererenssiarvoja!$B$15)/Refererenssiarvoja!$B$17*LN(Kaksitasouoma_matriisi!L20/Päälaskenta!$F$28))</f>
        <v>-1.6189060318210002E-2</v>
      </c>
      <c r="AR20" s="8">
        <f>Refererenssiarvoja!$B$16*Kaksitasouoma_matriisi!O20^(1/6)/(SQRT((2*Refererenssiarvoja!$B$15)/(Päälaskenta!$F$31*Päälaskenta!$G$31*L20)))</f>
        <v>3.3114172229159897E-2</v>
      </c>
    </row>
    <row r="21" spans="1:44" x14ac:dyDescent="0.2">
      <c r="A21" s="8">
        <v>19</v>
      </c>
      <c r="B21" s="8">
        <f>IF(Päälaskenta!C$7,Päälaskenta!E$7,Päälaskenta!G$5)</f>
        <v>2.5</v>
      </c>
      <c r="C21" s="56">
        <v>1.9810000000000001</v>
      </c>
      <c r="D21" s="93">
        <f t="shared" si="7"/>
        <v>1.262</v>
      </c>
      <c r="E21" s="8">
        <f>IF(Päälaskenta!$C$26,Kaksitasouoma_matriisi!AP21,Kaksitasouoma_matriisi!AC21)</f>
        <v>0.101412700213719</v>
      </c>
      <c r="F21" s="56">
        <f>IF(D21&lt;Päälaskenta!H$24,(SQRT(POWER(Päälaskenta!C$24/(2*Päälaskenta!E$24),2)+(D21/Päälaskenta!E$24))-Päälaskenta!C$24/(2*Päälaskenta!E$24)),IF(D21=Päälaskenta!H$24,Päälaskenta!D$24,Päälaskenta!D$24+(SQRT(POWER((Päälaskenta!C$20+Päälaskenta!G$24)/(2*Päälaskenta!E$20),2)+((D21-Päälaskenta!H$24)/Päälaskenta!E$20))-(Päälaskenta!C$20+Päälaskenta!G$24)/(2*Päälaskenta!E$20))))</f>
        <v>0.71</v>
      </c>
      <c r="G21" s="57">
        <f>IF(F21&gt;Päälaskenta!D$24,(2*SQRT((POWER(Päälaskenta!D$24,2))+POWER(Päälaskenta!E$24*Päälaskenta!D$24,2))+Päälaskenta!C$24)+(2*SQRT((POWER((F21-Päälaskenta!D$24),2))+POWER(Päälaskenta!E$20*(F21-Päälaskenta!D$24),2))+Päälaskenta!C$20),(2*SQRT((POWER(F21,2))+POWER(Päälaskenta!E$24*F21,2))+Päälaskenta!C$24))</f>
        <v>8.02</v>
      </c>
      <c r="H21" s="57">
        <f t="shared" si="8"/>
        <v>0.16</v>
      </c>
      <c r="I21" s="62">
        <f t="shared" si="0"/>
        <v>0.46465099999999998</v>
      </c>
      <c r="J21" s="8">
        <f>IF(F21&lt;Päälaskenta!$D$24,0,Kaksitasouoma_matriisi!F21-Päälaskenta!$D$24)</f>
        <v>0.01</v>
      </c>
      <c r="L21" s="8">
        <f>IF(F21&gt;Päälaskenta!D$24,F21-Päälaskenta!D$24,0)</f>
        <v>0.01</v>
      </c>
      <c r="M21" s="8">
        <f>IF(F21&gt;Päälaskenta!D$24,(Päälaskenta!C$20+(Päälaskenta!E$20*(Kaksitasouoma_matriisi!F21-Päälaskenta!D$24)))*(Kaksitasouoma_matriisi!F21-Päälaskenta!D$24),0)</f>
        <v>5.015E-2</v>
      </c>
      <c r="N21" s="8">
        <f>IF(F21&gt;Päälaskenta!D$24,(2*SQRT((POWER((F21-Päälaskenta!D$24),2))+POWER(Päälaskenta!E$20*(F21-Päälaskenta!D$24),2))+Päälaskenta!C$20),0)</f>
        <v>5.0360555127546398</v>
      </c>
      <c r="O21" s="8">
        <f t="shared" si="9"/>
        <v>9.9581904673184899E-3</v>
      </c>
      <c r="P21" s="8">
        <f>IF(Päälaskenta!$C$29,IF(L21&gt;Päälaskenta!$F$28,Kaksitasouoma_matriisi!AQ21,Kaksitasouoma_matriisi!AR21),Päälaskenta!$F$20)</f>
        <v>0.12</v>
      </c>
      <c r="Q21" s="8">
        <f t="shared" si="10"/>
        <v>1.9343867574316099E-2</v>
      </c>
      <c r="R21" s="8">
        <f t="shared" si="1"/>
        <v>5.0637317450335602E-3</v>
      </c>
      <c r="S21" s="8">
        <f t="shared" si="11"/>
        <v>0.100971719741447</v>
      </c>
      <c r="U21" s="93">
        <f>IF(F21&gt;Päälaskenta!D$24,Päälaskenta!H$24+L21*Päälaskenta!G$24,F21*Päälaskenta!C$24 + F21*F21*Päälaskenta!E$24)</f>
        <v>1.214</v>
      </c>
      <c r="V21" s="8">
        <f>IF(F21&gt;Päälaskenta!D$24,2*SQRT(POWER(Päälaskenta!D$24,2)+POWER(Päälaskenta!E$24*Päälaskenta!D$24,2))+Päälaskenta!C$24,(2*SQRT((POWER(F21,2))+POWER(Päälaskenta!E$24*F21,2))+Päälaskenta!C$24))</f>
        <v>2.9798989873223301</v>
      </c>
      <c r="W21" s="8">
        <f t="shared" si="12"/>
        <v>0.40739635979770999</v>
      </c>
      <c r="X21" s="8">
        <f>Päälaskenta!F$24</f>
        <v>7.0000000000000007E-2</v>
      </c>
      <c r="Y21" s="8">
        <f t="shared" si="13"/>
        <v>9.5308596919291499</v>
      </c>
      <c r="Z21" s="8">
        <f t="shared" si="2"/>
        <v>2.4949362682549698</v>
      </c>
      <c r="AA21" s="8">
        <f t="shared" si="14"/>
        <v>2.05513695902386</v>
      </c>
      <c r="AC21" s="8">
        <f t="shared" si="3"/>
        <v>0.101412700213719</v>
      </c>
      <c r="AE21" s="8">
        <v>19</v>
      </c>
      <c r="AF21" s="8">
        <f t="shared" si="4"/>
        <v>9.5502035595034709</v>
      </c>
      <c r="AG21" s="8">
        <f t="shared" si="5"/>
        <v>6.8525901914726794E-2</v>
      </c>
      <c r="AJ21" s="132">
        <f>IF(Päälaskenta!$F$28&lt;Kaksitasouoma_matriisi!L21,Päälaskenta!$C$20*Päälaskenta!$F$28,Päälaskenta!$C$20*Kaksitasouoma_matriisi!L21)</f>
        <v>0.05</v>
      </c>
      <c r="AK21" s="134">
        <f>SQRT(Päälaskenta!$D$20^2+(Päälaskenta!$D$20/(1/Päälaskenta!$E$20))^2)</f>
        <v>1.8029999999999999</v>
      </c>
      <c r="AL21" s="134">
        <f>IF(Päälaskenta!$F$28&lt;Kaksitasouoma_matriisi!L21,AK21*Päälaskenta!$F$28*COS(ATAN(1/Päälaskenta!$E$20)),AK21*Kaksitasouoma_matriisi!L21*COS(ATAN(1/Päälaskenta!$E$20)))</f>
        <v>1.4999999999999999E-2</v>
      </c>
      <c r="AM21" s="134"/>
      <c r="AN21" s="134">
        <f t="shared" si="15"/>
        <v>6.5000000000000002E-2</v>
      </c>
      <c r="AO21" s="8">
        <f t="shared" si="6"/>
        <v>5.1505546751188597E-2</v>
      </c>
      <c r="AP21" s="134">
        <f>Refererenssiarvoja!$B$16*H21^(1/6)/(Refererenssiarvoja!$B$15^0.5)*(Päälaskenta!$G$28/2)^0.5*(1-AO21)^(-1.5)</f>
        <v>0.04</v>
      </c>
      <c r="AQ21" s="8">
        <f>Refererenssiarvoja!$B$16*Kaksitasouoma_matriisi!O21^(1/6)/(SQRT((2*Refererenssiarvoja!$B$15)/(Päälaskenta!$F$31*Päälaskenta!$G$31*Päälaskenta!$F$28))+SQRT(Refererenssiarvoja!$B$15)/Refererenssiarvoja!$B$17*LN(Kaksitasouoma_matriisi!L21/Päälaskenta!$F$28))</f>
        <v>-1.6189060318210002E-2</v>
      </c>
      <c r="AR21" s="8">
        <f>Refererenssiarvoja!$B$16*Kaksitasouoma_matriisi!O21^(1/6)/(SQRT((2*Refererenssiarvoja!$B$15)/(Päälaskenta!$F$31*Päälaskenta!$G$31*L21)))</f>
        <v>3.3114172229159897E-2</v>
      </c>
    </row>
    <row r="22" spans="1:44" x14ac:dyDescent="0.2">
      <c r="A22" s="8">
        <v>20</v>
      </c>
      <c r="B22" s="8">
        <f>IF(Päälaskenta!C$7,Päälaskenta!E$7,Päälaskenta!G$5)</f>
        <v>2.5</v>
      </c>
      <c r="C22" s="56">
        <v>1.98</v>
      </c>
      <c r="D22" s="93">
        <f t="shared" si="7"/>
        <v>1.2625999999999999</v>
      </c>
      <c r="E22" s="8">
        <f>IF(Päälaskenta!$C$26,Kaksitasouoma_matriisi!AP22,Kaksitasouoma_matriisi!AC22)</f>
        <v>0.101412700213719</v>
      </c>
      <c r="F22" s="56">
        <f>IF(D22&lt;Päälaskenta!H$24,(SQRT(POWER(Päälaskenta!C$24/(2*Päälaskenta!E$24),2)+(D22/Päälaskenta!E$24))-Päälaskenta!C$24/(2*Päälaskenta!E$24)),IF(D22=Päälaskenta!H$24,Päälaskenta!D$24,Päälaskenta!D$24+(SQRT(POWER((Päälaskenta!C$20+Päälaskenta!G$24)/(2*Päälaskenta!E$20),2)+((D22-Päälaskenta!H$24)/Päälaskenta!E$20))-(Päälaskenta!C$20+Päälaskenta!G$24)/(2*Päälaskenta!E$20))))</f>
        <v>0.71</v>
      </c>
      <c r="G22" s="57">
        <f>IF(F22&gt;Päälaskenta!D$24,(2*SQRT((POWER(Päälaskenta!D$24,2))+POWER(Päälaskenta!E$24*Päälaskenta!D$24,2))+Päälaskenta!C$24)+(2*SQRT((POWER((F22-Päälaskenta!D$24),2))+POWER(Päälaskenta!E$20*(F22-Päälaskenta!D$24),2))+Päälaskenta!C$20),(2*SQRT((POWER(F22,2))+POWER(Päälaskenta!E$24*F22,2))+Päälaskenta!C$24))</f>
        <v>8.02</v>
      </c>
      <c r="H22" s="57">
        <f t="shared" si="8"/>
        <v>0.16</v>
      </c>
      <c r="I22" s="62">
        <f t="shared" si="0"/>
        <v>0.46418199999999998</v>
      </c>
      <c r="J22" s="8">
        <f>IF(F22&lt;Päälaskenta!$D$24,0,Kaksitasouoma_matriisi!F22-Päälaskenta!$D$24)</f>
        <v>0.01</v>
      </c>
      <c r="L22" s="8">
        <f>IF(F22&gt;Päälaskenta!D$24,F22-Päälaskenta!D$24,0)</f>
        <v>0.01</v>
      </c>
      <c r="M22" s="8">
        <f>IF(F22&gt;Päälaskenta!D$24,(Päälaskenta!C$20+(Päälaskenta!E$20*(Kaksitasouoma_matriisi!F22-Päälaskenta!D$24)))*(Kaksitasouoma_matriisi!F22-Päälaskenta!D$24),0)</f>
        <v>5.015E-2</v>
      </c>
      <c r="N22" s="8">
        <f>IF(F22&gt;Päälaskenta!D$24,(2*SQRT((POWER((F22-Päälaskenta!D$24),2))+POWER(Päälaskenta!E$20*(F22-Päälaskenta!D$24),2))+Päälaskenta!C$20),0)</f>
        <v>5.0360555127546398</v>
      </c>
      <c r="O22" s="8">
        <f t="shared" si="9"/>
        <v>9.9581904673184899E-3</v>
      </c>
      <c r="P22" s="8">
        <f>IF(Päälaskenta!$C$29,IF(L22&gt;Päälaskenta!$F$28,Kaksitasouoma_matriisi!AQ22,Kaksitasouoma_matriisi!AR22),Päälaskenta!$F$20)</f>
        <v>0.12</v>
      </c>
      <c r="Q22" s="8">
        <f t="shared" si="10"/>
        <v>1.9343867574316099E-2</v>
      </c>
      <c r="R22" s="8">
        <f t="shared" si="1"/>
        <v>5.0637317450335602E-3</v>
      </c>
      <c r="S22" s="8">
        <f t="shared" si="11"/>
        <v>0.100971719741447</v>
      </c>
      <c r="U22" s="93">
        <f>IF(F22&gt;Päälaskenta!D$24,Päälaskenta!H$24+L22*Päälaskenta!G$24,F22*Päälaskenta!C$24 + F22*F22*Päälaskenta!E$24)</f>
        <v>1.214</v>
      </c>
      <c r="V22" s="8">
        <f>IF(F22&gt;Päälaskenta!D$24,2*SQRT(POWER(Päälaskenta!D$24,2)+POWER(Päälaskenta!E$24*Päälaskenta!D$24,2))+Päälaskenta!C$24,(2*SQRT((POWER(F22,2))+POWER(Päälaskenta!E$24*F22,2))+Päälaskenta!C$24))</f>
        <v>2.9798989873223301</v>
      </c>
      <c r="W22" s="8">
        <f t="shared" si="12"/>
        <v>0.40739635979770999</v>
      </c>
      <c r="X22" s="8">
        <f>Päälaskenta!F$24</f>
        <v>7.0000000000000007E-2</v>
      </c>
      <c r="Y22" s="8">
        <f t="shared" si="13"/>
        <v>9.5308596919291499</v>
      </c>
      <c r="Z22" s="8">
        <f t="shared" si="2"/>
        <v>2.4949362682549698</v>
      </c>
      <c r="AA22" s="8">
        <f t="shared" si="14"/>
        <v>2.05513695902386</v>
      </c>
      <c r="AC22" s="8">
        <f t="shared" si="3"/>
        <v>0.101412700213719</v>
      </c>
      <c r="AE22" s="8">
        <v>20</v>
      </c>
      <c r="AF22" s="8">
        <f t="shared" si="4"/>
        <v>9.5502035595034709</v>
      </c>
      <c r="AG22" s="8">
        <f t="shared" si="5"/>
        <v>6.8525901914726794E-2</v>
      </c>
      <c r="AJ22" s="132">
        <f>IF(Päälaskenta!$F$28&lt;Kaksitasouoma_matriisi!L22,Päälaskenta!$C$20*Päälaskenta!$F$28,Päälaskenta!$C$20*Kaksitasouoma_matriisi!L22)</f>
        <v>0.05</v>
      </c>
      <c r="AK22" s="134">
        <f>SQRT(Päälaskenta!$D$20^2+(Päälaskenta!$D$20/(1/Päälaskenta!$E$20))^2)</f>
        <v>1.8029999999999999</v>
      </c>
      <c r="AL22" s="134">
        <f>IF(Päälaskenta!$F$28&lt;Kaksitasouoma_matriisi!L22,AK22*Päälaskenta!$F$28*COS(ATAN(1/Päälaskenta!$E$20)),AK22*Kaksitasouoma_matriisi!L22*COS(ATAN(1/Päälaskenta!$E$20)))</f>
        <v>1.4999999999999999E-2</v>
      </c>
      <c r="AM22" s="134"/>
      <c r="AN22" s="134">
        <f t="shared" si="15"/>
        <v>6.5000000000000002E-2</v>
      </c>
      <c r="AO22" s="8">
        <f t="shared" si="6"/>
        <v>5.1481070806272802E-2</v>
      </c>
      <c r="AP22" s="134">
        <f>Refererenssiarvoja!$B$16*H22^(1/6)/(Refererenssiarvoja!$B$15^0.5)*(Päälaskenta!$G$28/2)^0.5*(1-AO22)^(-1.5)</f>
        <v>0.04</v>
      </c>
      <c r="AQ22" s="8">
        <f>Refererenssiarvoja!$B$16*Kaksitasouoma_matriisi!O22^(1/6)/(SQRT((2*Refererenssiarvoja!$B$15)/(Päälaskenta!$F$31*Päälaskenta!$G$31*Päälaskenta!$F$28))+SQRT(Refererenssiarvoja!$B$15)/Refererenssiarvoja!$B$17*LN(Kaksitasouoma_matriisi!L22/Päälaskenta!$F$28))</f>
        <v>-1.6189060318210002E-2</v>
      </c>
      <c r="AR22" s="8">
        <f>Refererenssiarvoja!$B$16*Kaksitasouoma_matriisi!O22^(1/6)/(SQRT((2*Refererenssiarvoja!$B$15)/(Päälaskenta!$F$31*Päälaskenta!$G$31*L22)))</f>
        <v>3.3114172229159897E-2</v>
      </c>
    </row>
    <row r="23" spans="1:44" x14ac:dyDescent="0.2">
      <c r="A23" s="8">
        <v>21</v>
      </c>
      <c r="B23" s="8">
        <f>IF(Päälaskenta!C$7,Päälaskenta!E$7,Päälaskenta!G$5)</f>
        <v>2.5</v>
      </c>
      <c r="C23" s="56">
        <v>1.9790000000000001</v>
      </c>
      <c r="D23" s="93">
        <f t="shared" si="7"/>
        <v>1.2633000000000001</v>
      </c>
      <c r="E23" s="8">
        <f>IF(Päälaskenta!$C$26,Kaksitasouoma_matriisi!AP23,Kaksitasouoma_matriisi!AC23)</f>
        <v>0.101412700213719</v>
      </c>
      <c r="F23" s="56">
        <f>IF(D23&lt;Päälaskenta!H$24,(SQRT(POWER(Päälaskenta!C$24/(2*Päälaskenta!E$24),2)+(D23/Päälaskenta!E$24))-Päälaskenta!C$24/(2*Päälaskenta!E$24)),IF(D23=Päälaskenta!H$24,Päälaskenta!D$24,Päälaskenta!D$24+(SQRT(POWER((Päälaskenta!C$20+Päälaskenta!G$24)/(2*Päälaskenta!E$20),2)+((D23-Päälaskenta!H$24)/Päälaskenta!E$20))-(Päälaskenta!C$20+Päälaskenta!G$24)/(2*Päälaskenta!E$20))))</f>
        <v>0.71</v>
      </c>
      <c r="G23" s="57">
        <f>IF(F23&gt;Päälaskenta!D$24,(2*SQRT((POWER(Päälaskenta!D$24,2))+POWER(Päälaskenta!E$24*Päälaskenta!D$24,2))+Päälaskenta!C$24)+(2*SQRT((POWER((F23-Päälaskenta!D$24),2))+POWER(Päälaskenta!E$20*(F23-Päälaskenta!D$24),2))+Päälaskenta!C$20),(2*SQRT((POWER(F23,2))+POWER(Päälaskenta!E$24*F23,2))+Päälaskenta!C$24))</f>
        <v>8.02</v>
      </c>
      <c r="H23" s="57">
        <f t="shared" si="8"/>
        <v>0.16</v>
      </c>
      <c r="I23" s="62">
        <f t="shared" si="0"/>
        <v>0.46371299999999999</v>
      </c>
      <c r="J23" s="8">
        <f>IF(F23&lt;Päälaskenta!$D$24,0,Kaksitasouoma_matriisi!F23-Päälaskenta!$D$24)</f>
        <v>0.01</v>
      </c>
      <c r="L23" s="8">
        <f>IF(F23&gt;Päälaskenta!D$24,F23-Päälaskenta!D$24,0)</f>
        <v>0.01</v>
      </c>
      <c r="M23" s="8">
        <f>IF(F23&gt;Päälaskenta!D$24,(Päälaskenta!C$20+(Päälaskenta!E$20*(Kaksitasouoma_matriisi!F23-Päälaskenta!D$24)))*(Kaksitasouoma_matriisi!F23-Päälaskenta!D$24),0)</f>
        <v>5.015E-2</v>
      </c>
      <c r="N23" s="8">
        <f>IF(F23&gt;Päälaskenta!D$24,(2*SQRT((POWER((F23-Päälaskenta!D$24),2))+POWER(Päälaskenta!E$20*(F23-Päälaskenta!D$24),2))+Päälaskenta!C$20),0)</f>
        <v>5.0360555127546398</v>
      </c>
      <c r="O23" s="8">
        <f t="shared" si="9"/>
        <v>9.9581904673184899E-3</v>
      </c>
      <c r="P23" s="8">
        <f>IF(Päälaskenta!$C$29,IF(L23&gt;Päälaskenta!$F$28,Kaksitasouoma_matriisi!AQ23,Kaksitasouoma_matriisi!AR23),Päälaskenta!$F$20)</f>
        <v>0.12</v>
      </c>
      <c r="Q23" s="8">
        <f t="shared" si="10"/>
        <v>1.9343867574316099E-2</v>
      </c>
      <c r="R23" s="8">
        <f t="shared" si="1"/>
        <v>5.0637317450335602E-3</v>
      </c>
      <c r="S23" s="8">
        <f t="shared" si="11"/>
        <v>0.100971719741447</v>
      </c>
      <c r="U23" s="93">
        <f>IF(F23&gt;Päälaskenta!D$24,Päälaskenta!H$24+L23*Päälaskenta!G$24,F23*Päälaskenta!C$24 + F23*F23*Päälaskenta!E$24)</f>
        <v>1.214</v>
      </c>
      <c r="V23" s="8">
        <f>IF(F23&gt;Päälaskenta!D$24,2*SQRT(POWER(Päälaskenta!D$24,2)+POWER(Päälaskenta!E$24*Päälaskenta!D$24,2))+Päälaskenta!C$24,(2*SQRT((POWER(F23,2))+POWER(Päälaskenta!E$24*F23,2))+Päälaskenta!C$24))</f>
        <v>2.9798989873223301</v>
      </c>
      <c r="W23" s="8">
        <f t="shared" si="12"/>
        <v>0.40739635979770999</v>
      </c>
      <c r="X23" s="8">
        <f>Päälaskenta!F$24</f>
        <v>7.0000000000000007E-2</v>
      </c>
      <c r="Y23" s="8">
        <f t="shared" si="13"/>
        <v>9.5308596919291499</v>
      </c>
      <c r="Z23" s="8">
        <f t="shared" si="2"/>
        <v>2.4949362682549698</v>
      </c>
      <c r="AA23" s="8">
        <f t="shared" si="14"/>
        <v>2.05513695902386</v>
      </c>
      <c r="AC23" s="8">
        <f t="shared" si="3"/>
        <v>0.101412700213719</v>
      </c>
      <c r="AE23" s="8">
        <v>21</v>
      </c>
      <c r="AF23" s="8">
        <f t="shared" si="4"/>
        <v>9.5502035595034709</v>
      </c>
      <c r="AG23" s="8">
        <f t="shared" si="5"/>
        <v>6.8525901914726794E-2</v>
      </c>
      <c r="AJ23" s="132">
        <f>IF(Päälaskenta!$F$28&lt;Kaksitasouoma_matriisi!L23,Päälaskenta!$C$20*Päälaskenta!$F$28,Päälaskenta!$C$20*Kaksitasouoma_matriisi!L23)</f>
        <v>0.05</v>
      </c>
      <c r="AK23" s="134">
        <f>SQRT(Päälaskenta!$D$20^2+(Päälaskenta!$D$20/(1/Päälaskenta!$E$20))^2)</f>
        <v>1.8029999999999999</v>
      </c>
      <c r="AL23" s="134">
        <f>IF(Päälaskenta!$F$28&lt;Kaksitasouoma_matriisi!L23,AK23*Päälaskenta!$F$28*COS(ATAN(1/Päälaskenta!$E$20)),AK23*Kaksitasouoma_matriisi!L23*COS(ATAN(1/Päälaskenta!$E$20)))</f>
        <v>1.4999999999999999E-2</v>
      </c>
      <c r="AM23" s="134"/>
      <c r="AN23" s="134">
        <f t="shared" si="15"/>
        <v>6.5000000000000002E-2</v>
      </c>
      <c r="AO23" s="8">
        <f t="shared" si="6"/>
        <v>5.1452544922029601E-2</v>
      </c>
      <c r="AP23" s="134">
        <f>Refererenssiarvoja!$B$16*H23^(1/6)/(Refererenssiarvoja!$B$15^0.5)*(Päälaskenta!$G$28/2)^0.5*(1-AO23)^(-1.5)</f>
        <v>0.04</v>
      </c>
      <c r="AQ23" s="8">
        <f>Refererenssiarvoja!$B$16*Kaksitasouoma_matriisi!O23^(1/6)/(SQRT((2*Refererenssiarvoja!$B$15)/(Päälaskenta!$F$31*Päälaskenta!$G$31*Päälaskenta!$F$28))+SQRT(Refererenssiarvoja!$B$15)/Refererenssiarvoja!$B$17*LN(Kaksitasouoma_matriisi!L23/Päälaskenta!$F$28))</f>
        <v>-1.6189060318210002E-2</v>
      </c>
      <c r="AR23" s="8">
        <f>Refererenssiarvoja!$B$16*Kaksitasouoma_matriisi!O23^(1/6)/(SQRT((2*Refererenssiarvoja!$B$15)/(Päälaskenta!$F$31*Päälaskenta!$G$31*L23)))</f>
        <v>3.3114172229159897E-2</v>
      </c>
    </row>
    <row r="24" spans="1:44" x14ac:dyDescent="0.2">
      <c r="A24" s="8">
        <v>22</v>
      </c>
      <c r="B24" s="8">
        <f>IF(Päälaskenta!C$7,Päälaskenta!E$7,Päälaskenta!G$5)</f>
        <v>2.5</v>
      </c>
      <c r="C24" s="56">
        <v>1.978</v>
      </c>
      <c r="D24" s="93">
        <f t="shared" si="7"/>
        <v>1.2639</v>
      </c>
      <c r="E24" s="8">
        <f>IF(Päälaskenta!$C$26,Kaksitasouoma_matriisi!AP24,Kaksitasouoma_matriisi!AC24)</f>
        <v>0.101412700213719</v>
      </c>
      <c r="F24" s="56">
        <f>IF(D24&lt;Päälaskenta!H$24,(SQRT(POWER(Päälaskenta!C$24/(2*Päälaskenta!E$24),2)+(D24/Päälaskenta!E$24))-Päälaskenta!C$24/(2*Päälaskenta!E$24)),IF(D24=Päälaskenta!H$24,Päälaskenta!D$24,Päälaskenta!D$24+(SQRT(POWER((Päälaskenta!C$20+Päälaskenta!G$24)/(2*Päälaskenta!E$20),2)+((D24-Päälaskenta!H$24)/Päälaskenta!E$20))-(Päälaskenta!C$20+Päälaskenta!G$24)/(2*Päälaskenta!E$20))))</f>
        <v>0.71</v>
      </c>
      <c r="G24" s="57">
        <f>IF(F24&gt;Päälaskenta!D$24,(2*SQRT((POWER(Päälaskenta!D$24,2))+POWER(Päälaskenta!E$24*Päälaskenta!D$24,2))+Päälaskenta!C$24)+(2*SQRT((POWER((F24-Päälaskenta!D$24),2))+POWER(Päälaskenta!E$20*(F24-Päälaskenta!D$24),2))+Päälaskenta!C$20),(2*SQRT((POWER(F24,2))+POWER(Päälaskenta!E$24*F24,2))+Päälaskenta!C$24))</f>
        <v>8.02</v>
      </c>
      <c r="H24" s="57">
        <f t="shared" si="8"/>
        <v>0.16</v>
      </c>
      <c r="I24" s="62">
        <f t="shared" si="0"/>
        <v>0.46324500000000002</v>
      </c>
      <c r="J24" s="8">
        <f>IF(F24&lt;Päälaskenta!$D$24,0,Kaksitasouoma_matriisi!F24-Päälaskenta!$D$24)</f>
        <v>0.01</v>
      </c>
      <c r="L24" s="8">
        <f>IF(F24&gt;Päälaskenta!D$24,F24-Päälaskenta!D$24,0)</f>
        <v>0.01</v>
      </c>
      <c r="M24" s="8">
        <f>IF(F24&gt;Päälaskenta!D$24,(Päälaskenta!C$20+(Päälaskenta!E$20*(Kaksitasouoma_matriisi!F24-Päälaskenta!D$24)))*(Kaksitasouoma_matriisi!F24-Päälaskenta!D$24),0)</f>
        <v>5.015E-2</v>
      </c>
      <c r="N24" s="8">
        <f>IF(F24&gt;Päälaskenta!D$24,(2*SQRT((POWER((F24-Päälaskenta!D$24),2))+POWER(Päälaskenta!E$20*(F24-Päälaskenta!D$24),2))+Päälaskenta!C$20),0)</f>
        <v>5.0360555127546398</v>
      </c>
      <c r="O24" s="8">
        <f t="shared" si="9"/>
        <v>9.9581904673184899E-3</v>
      </c>
      <c r="P24" s="8">
        <f>IF(Päälaskenta!$C$29,IF(L24&gt;Päälaskenta!$F$28,Kaksitasouoma_matriisi!AQ24,Kaksitasouoma_matriisi!AR24),Päälaskenta!$F$20)</f>
        <v>0.12</v>
      </c>
      <c r="Q24" s="8">
        <f t="shared" si="10"/>
        <v>1.9343867574316099E-2</v>
      </c>
      <c r="R24" s="8">
        <f t="shared" si="1"/>
        <v>5.0637317450335602E-3</v>
      </c>
      <c r="S24" s="8">
        <f t="shared" si="11"/>
        <v>0.100971719741447</v>
      </c>
      <c r="U24" s="93">
        <f>IF(F24&gt;Päälaskenta!D$24,Päälaskenta!H$24+L24*Päälaskenta!G$24,F24*Päälaskenta!C$24 + F24*F24*Päälaskenta!E$24)</f>
        <v>1.214</v>
      </c>
      <c r="V24" s="8">
        <f>IF(F24&gt;Päälaskenta!D$24,2*SQRT(POWER(Päälaskenta!D$24,2)+POWER(Päälaskenta!E$24*Päälaskenta!D$24,2))+Päälaskenta!C$24,(2*SQRT((POWER(F24,2))+POWER(Päälaskenta!E$24*F24,2))+Päälaskenta!C$24))</f>
        <v>2.9798989873223301</v>
      </c>
      <c r="W24" s="8">
        <f t="shared" si="12"/>
        <v>0.40739635979770999</v>
      </c>
      <c r="X24" s="8">
        <f>Päälaskenta!F$24</f>
        <v>7.0000000000000007E-2</v>
      </c>
      <c r="Y24" s="8">
        <f t="shared" si="13"/>
        <v>9.5308596919291499</v>
      </c>
      <c r="Z24" s="8">
        <f t="shared" si="2"/>
        <v>2.4949362682549698</v>
      </c>
      <c r="AA24" s="8">
        <f t="shared" si="14"/>
        <v>2.05513695902386</v>
      </c>
      <c r="AC24" s="8">
        <f t="shared" si="3"/>
        <v>0.101412700213719</v>
      </c>
      <c r="AE24" s="8">
        <v>22</v>
      </c>
      <c r="AF24" s="8">
        <f t="shared" si="4"/>
        <v>9.5502035595034709</v>
      </c>
      <c r="AG24" s="8">
        <f t="shared" si="5"/>
        <v>6.8525901914726794E-2</v>
      </c>
      <c r="AJ24" s="132">
        <f>IF(Päälaskenta!$F$28&lt;Kaksitasouoma_matriisi!L24,Päälaskenta!$C$20*Päälaskenta!$F$28,Päälaskenta!$C$20*Kaksitasouoma_matriisi!L24)</f>
        <v>0.05</v>
      </c>
      <c r="AK24" s="134">
        <f>SQRT(Päälaskenta!$D$20^2+(Päälaskenta!$D$20/(1/Päälaskenta!$E$20))^2)</f>
        <v>1.8029999999999999</v>
      </c>
      <c r="AL24" s="134">
        <f>IF(Päälaskenta!$F$28&lt;Kaksitasouoma_matriisi!L24,AK24*Päälaskenta!$F$28*COS(ATAN(1/Päälaskenta!$E$20)),AK24*Kaksitasouoma_matriisi!L24*COS(ATAN(1/Päälaskenta!$E$20)))</f>
        <v>1.4999999999999999E-2</v>
      </c>
      <c r="AM24" s="134"/>
      <c r="AN24" s="134">
        <f t="shared" si="15"/>
        <v>6.5000000000000002E-2</v>
      </c>
      <c r="AO24" s="8">
        <f t="shared" si="6"/>
        <v>5.1428119313236799E-2</v>
      </c>
      <c r="AP24" s="134">
        <f>Refererenssiarvoja!$B$16*H24^(1/6)/(Refererenssiarvoja!$B$15^0.5)*(Päälaskenta!$G$28/2)^0.5*(1-AO24)^(-1.5)</f>
        <v>0.04</v>
      </c>
      <c r="AQ24" s="8">
        <f>Refererenssiarvoja!$B$16*Kaksitasouoma_matriisi!O24^(1/6)/(SQRT((2*Refererenssiarvoja!$B$15)/(Päälaskenta!$F$31*Päälaskenta!$G$31*Päälaskenta!$F$28))+SQRT(Refererenssiarvoja!$B$15)/Refererenssiarvoja!$B$17*LN(Kaksitasouoma_matriisi!L24/Päälaskenta!$F$28))</f>
        <v>-1.6189060318210002E-2</v>
      </c>
      <c r="AR24" s="8">
        <f>Refererenssiarvoja!$B$16*Kaksitasouoma_matriisi!O24^(1/6)/(SQRT((2*Refererenssiarvoja!$B$15)/(Päälaskenta!$F$31*Päälaskenta!$G$31*L24)))</f>
        <v>3.3114172229159897E-2</v>
      </c>
    </row>
    <row r="25" spans="1:44" x14ac:dyDescent="0.2">
      <c r="A25" s="8">
        <v>23</v>
      </c>
      <c r="B25" s="8">
        <f>IF(Päälaskenta!C$7,Päälaskenta!E$7,Päälaskenta!G$5)</f>
        <v>2.5</v>
      </c>
      <c r="C25" s="56">
        <v>1.9770000000000001</v>
      </c>
      <c r="D25" s="93">
        <f t="shared" si="7"/>
        <v>1.2645</v>
      </c>
      <c r="E25" s="8">
        <f>IF(Päälaskenta!$C$26,Kaksitasouoma_matriisi!AP25,Kaksitasouoma_matriisi!AC25)</f>
        <v>0.101412700213719</v>
      </c>
      <c r="F25" s="56">
        <f>IF(D25&lt;Päälaskenta!H$24,(SQRT(POWER(Päälaskenta!C$24/(2*Päälaskenta!E$24),2)+(D25/Päälaskenta!E$24))-Päälaskenta!C$24/(2*Päälaskenta!E$24)),IF(D25=Päälaskenta!H$24,Päälaskenta!D$24,Päälaskenta!D$24+(SQRT(POWER((Päälaskenta!C$20+Päälaskenta!G$24)/(2*Päälaskenta!E$20),2)+((D25-Päälaskenta!H$24)/Päälaskenta!E$20))-(Päälaskenta!C$20+Päälaskenta!G$24)/(2*Päälaskenta!E$20))))</f>
        <v>0.71</v>
      </c>
      <c r="G25" s="57">
        <f>IF(F25&gt;Päälaskenta!D$24,(2*SQRT((POWER(Päälaskenta!D$24,2))+POWER(Päälaskenta!E$24*Päälaskenta!D$24,2))+Päälaskenta!C$24)+(2*SQRT((POWER((F25-Päälaskenta!D$24),2))+POWER(Päälaskenta!E$20*(F25-Päälaskenta!D$24),2))+Päälaskenta!C$20),(2*SQRT((POWER(F25,2))+POWER(Päälaskenta!E$24*F25,2))+Päälaskenta!C$24))</f>
        <v>8.02</v>
      </c>
      <c r="H25" s="57">
        <f t="shared" si="8"/>
        <v>0.16</v>
      </c>
      <c r="I25" s="62">
        <f t="shared" si="0"/>
        <v>0.46277699999999999</v>
      </c>
      <c r="J25" s="8">
        <f>IF(F25&lt;Päälaskenta!$D$24,0,Kaksitasouoma_matriisi!F25-Päälaskenta!$D$24)</f>
        <v>0.01</v>
      </c>
      <c r="L25" s="8">
        <f>IF(F25&gt;Päälaskenta!D$24,F25-Päälaskenta!D$24,0)</f>
        <v>0.01</v>
      </c>
      <c r="M25" s="8">
        <f>IF(F25&gt;Päälaskenta!D$24,(Päälaskenta!C$20+(Päälaskenta!E$20*(Kaksitasouoma_matriisi!F25-Päälaskenta!D$24)))*(Kaksitasouoma_matriisi!F25-Päälaskenta!D$24),0)</f>
        <v>5.015E-2</v>
      </c>
      <c r="N25" s="8">
        <f>IF(F25&gt;Päälaskenta!D$24,(2*SQRT((POWER((F25-Päälaskenta!D$24),2))+POWER(Päälaskenta!E$20*(F25-Päälaskenta!D$24),2))+Päälaskenta!C$20),0)</f>
        <v>5.0360555127546398</v>
      </c>
      <c r="O25" s="8">
        <f t="shared" si="9"/>
        <v>9.9581904673184899E-3</v>
      </c>
      <c r="P25" s="8">
        <f>IF(Päälaskenta!$C$29,IF(L25&gt;Päälaskenta!$F$28,Kaksitasouoma_matriisi!AQ25,Kaksitasouoma_matriisi!AR25),Päälaskenta!$F$20)</f>
        <v>0.12</v>
      </c>
      <c r="Q25" s="8">
        <f t="shared" si="10"/>
        <v>1.9343867574316099E-2</v>
      </c>
      <c r="R25" s="8">
        <f t="shared" si="1"/>
        <v>5.0637317450335602E-3</v>
      </c>
      <c r="S25" s="8">
        <f t="shared" si="11"/>
        <v>0.100971719741447</v>
      </c>
      <c r="U25" s="93">
        <f>IF(F25&gt;Päälaskenta!D$24,Päälaskenta!H$24+L25*Päälaskenta!G$24,F25*Päälaskenta!C$24 + F25*F25*Päälaskenta!E$24)</f>
        <v>1.214</v>
      </c>
      <c r="V25" s="8">
        <f>IF(F25&gt;Päälaskenta!D$24,2*SQRT(POWER(Päälaskenta!D$24,2)+POWER(Päälaskenta!E$24*Päälaskenta!D$24,2))+Päälaskenta!C$24,(2*SQRT((POWER(F25,2))+POWER(Päälaskenta!E$24*F25,2))+Päälaskenta!C$24))</f>
        <v>2.9798989873223301</v>
      </c>
      <c r="W25" s="8">
        <f t="shared" si="12"/>
        <v>0.40739635979770999</v>
      </c>
      <c r="X25" s="8">
        <f>Päälaskenta!F$24</f>
        <v>7.0000000000000007E-2</v>
      </c>
      <c r="Y25" s="8">
        <f t="shared" si="13"/>
        <v>9.5308596919291499</v>
      </c>
      <c r="Z25" s="8">
        <f t="shared" si="2"/>
        <v>2.4949362682549698</v>
      </c>
      <c r="AA25" s="8">
        <f t="shared" si="14"/>
        <v>2.05513695902386</v>
      </c>
      <c r="AC25" s="8">
        <f t="shared" si="3"/>
        <v>0.101412700213719</v>
      </c>
      <c r="AE25" s="8">
        <v>23</v>
      </c>
      <c r="AF25" s="8">
        <f t="shared" si="4"/>
        <v>9.5502035595034709</v>
      </c>
      <c r="AG25" s="8">
        <f t="shared" si="5"/>
        <v>6.8525901914726794E-2</v>
      </c>
      <c r="AJ25" s="132">
        <f>IF(Päälaskenta!$F$28&lt;Kaksitasouoma_matriisi!L25,Päälaskenta!$C$20*Päälaskenta!$F$28,Päälaskenta!$C$20*Kaksitasouoma_matriisi!L25)</f>
        <v>0.05</v>
      </c>
      <c r="AK25" s="134">
        <f>SQRT(Päälaskenta!$D$20^2+(Päälaskenta!$D$20/(1/Päälaskenta!$E$20))^2)</f>
        <v>1.8029999999999999</v>
      </c>
      <c r="AL25" s="134">
        <f>IF(Päälaskenta!$F$28&lt;Kaksitasouoma_matriisi!L25,AK25*Päälaskenta!$F$28*COS(ATAN(1/Päälaskenta!$E$20)),AK25*Kaksitasouoma_matriisi!L25*COS(ATAN(1/Päälaskenta!$E$20)))</f>
        <v>1.4999999999999999E-2</v>
      </c>
      <c r="AM25" s="134"/>
      <c r="AN25" s="134">
        <f t="shared" si="15"/>
        <v>6.5000000000000002E-2</v>
      </c>
      <c r="AO25" s="8">
        <f t="shared" si="6"/>
        <v>5.1403716884143899E-2</v>
      </c>
      <c r="AP25" s="134">
        <f>Refererenssiarvoja!$B$16*H25^(1/6)/(Refererenssiarvoja!$B$15^0.5)*(Päälaskenta!$G$28/2)^0.5*(1-AO25)^(-1.5)</f>
        <v>0.04</v>
      </c>
      <c r="AQ25" s="8">
        <f>Refererenssiarvoja!$B$16*Kaksitasouoma_matriisi!O25^(1/6)/(SQRT((2*Refererenssiarvoja!$B$15)/(Päälaskenta!$F$31*Päälaskenta!$G$31*Päälaskenta!$F$28))+SQRT(Refererenssiarvoja!$B$15)/Refererenssiarvoja!$B$17*LN(Kaksitasouoma_matriisi!L25/Päälaskenta!$F$28))</f>
        <v>-1.6189060318210002E-2</v>
      </c>
      <c r="AR25" s="8">
        <f>Refererenssiarvoja!$B$16*Kaksitasouoma_matriisi!O25^(1/6)/(SQRT((2*Refererenssiarvoja!$B$15)/(Päälaskenta!$F$31*Päälaskenta!$G$31*L25)))</f>
        <v>3.3114172229159897E-2</v>
      </c>
    </row>
    <row r="26" spans="1:44" x14ac:dyDescent="0.2">
      <c r="A26" s="8">
        <v>24</v>
      </c>
      <c r="B26" s="8">
        <f>IF(Päälaskenta!C$7,Päälaskenta!E$7,Päälaskenta!G$5)</f>
        <v>2.5</v>
      </c>
      <c r="C26" s="56">
        <v>1.976</v>
      </c>
      <c r="D26" s="93">
        <f t="shared" si="7"/>
        <v>1.2652000000000001</v>
      </c>
      <c r="E26" s="8">
        <f>IF(Päälaskenta!$C$26,Kaksitasouoma_matriisi!AP26,Kaksitasouoma_matriisi!AC26)</f>
        <v>0.101412700213719</v>
      </c>
      <c r="F26" s="56">
        <f>IF(D26&lt;Päälaskenta!H$24,(SQRT(POWER(Päälaskenta!C$24/(2*Päälaskenta!E$24),2)+(D26/Päälaskenta!E$24))-Päälaskenta!C$24/(2*Päälaskenta!E$24)),IF(D26=Päälaskenta!H$24,Päälaskenta!D$24,Päälaskenta!D$24+(SQRT(POWER((Päälaskenta!C$20+Päälaskenta!G$24)/(2*Päälaskenta!E$20),2)+((D26-Päälaskenta!H$24)/Päälaskenta!E$20))-(Päälaskenta!C$20+Päälaskenta!G$24)/(2*Päälaskenta!E$20))))</f>
        <v>0.71</v>
      </c>
      <c r="G26" s="57">
        <f>IF(F26&gt;Päälaskenta!D$24,(2*SQRT((POWER(Päälaskenta!D$24,2))+POWER(Päälaskenta!E$24*Päälaskenta!D$24,2))+Päälaskenta!C$24)+(2*SQRT((POWER((F26-Päälaskenta!D$24),2))+POWER(Päälaskenta!E$20*(F26-Päälaskenta!D$24),2))+Päälaskenta!C$20),(2*SQRT((POWER(F26,2))+POWER(Päälaskenta!E$24*F26,2))+Päälaskenta!C$24))</f>
        <v>8.02</v>
      </c>
      <c r="H26" s="57">
        <f t="shared" si="8"/>
        <v>0.16</v>
      </c>
      <c r="I26" s="62">
        <f t="shared" si="0"/>
        <v>0.46230900000000003</v>
      </c>
      <c r="J26" s="8">
        <f>IF(F26&lt;Päälaskenta!$D$24,0,Kaksitasouoma_matriisi!F26-Päälaskenta!$D$24)</f>
        <v>0.01</v>
      </c>
      <c r="L26" s="8">
        <f>IF(F26&gt;Päälaskenta!D$24,F26-Päälaskenta!D$24,0)</f>
        <v>0.01</v>
      </c>
      <c r="M26" s="8">
        <f>IF(F26&gt;Päälaskenta!D$24,(Päälaskenta!C$20+(Päälaskenta!E$20*(Kaksitasouoma_matriisi!F26-Päälaskenta!D$24)))*(Kaksitasouoma_matriisi!F26-Päälaskenta!D$24),0)</f>
        <v>5.015E-2</v>
      </c>
      <c r="N26" s="8">
        <f>IF(F26&gt;Päälaskenta!D$24,(2*SQRT((POWER((F26-Päälaskenta!D$24),2))+POWER(Päälaskenta!E$20*(F26-Päälaskenta!D$24),2))+Päälaskenta!C$20),0)</f>
        <v>5.0360555127546398</v>
      </c>
      <c r="O26" s="8">
        <f t="shared" si="9"/>
        <v>9.9581904673184899E-3</v>
      </c>
      <c r="P26" s="8">
        <f>IF(Päälaskenta!$C$29,IF(L26&gt;Päälaskenta!$F$28,Kaksitasouoma_matriisi!AQ26,Kaksitasouoma_matriisi!AR26),Päälaskenta!$F$20)</f>
        <v>0.12</v>
      </c>
      <c r="Q26" s="8">
        <f t="shared" si="10"/>
        <v>1.9343867574316099E-2</v>
      </c>
      <c r="R26" s="8">
        <f t="shared" si="1"/>
        <v>5.0637317450335602E-3</v>
      </c>
      <c r="S26" s="8">
        <f t="shared" si="11"/>
        <v>0.100971719741447</v>
      </c>
      <c r="U26" s="93">
        <f>IF(F26&gt;Päälaskenta!D$24,Päälaskenta!H$24+L26*Päälaskenta!G$24,F26*Päälaskenta!C$24 + F26*F26*Päälaskenta!E$24)</f>
        <v>1.214</v>
      </c>
      <c r="V26" s="8">
        <f>IF(F26&gt;Päälaskenta!D$24,2*SQRT(POWER(Päälaskenta!D$24,2)+POWER(Päälaskenta!E$24*Päälaskenta!D$24,2))+Päälaskenta!C$24,(2*SQRT((POWER(F26,2))+POWER(Päälaskenta!E$24*F26,2))+Päälaskenta!C$24))</f>
        <v>2.9798989873223301</v>
      </c>
      <c r="W26" s="8">
        <f t="shared" si="12"/>
        <v>0.40739635979770999</v>
      </c>
      <c r="X26" s="8">
        <f>Päälaskenta!F$24</f>
        <v>7.0000000000000007E-2</v>
      </c>
      <c r="Y26" s="8">
        <f t="shared" si="13"/>
        <v>9.5308596919291499</v>
      </c>
      <c r="Z26" s="8">
        <f t="shared" si="2"/>
        <v>2.4949362682549698</v>
      </c>
      <c r="AA26" s="8">
        <f t="shared" si="14"/>
        <v>2.05513695902386</v>
      </c>
      <c r="AC26" s="8">
        <f t="shared" si="3"/>
        <v>0.101412700213719</v>
      </c>
      <c r="AE26" s="8">
        <v>24</v>
      </c>
      <c r="AF26" s="8">
        <f t="shared" si="4"/>
        <v>9.5502035595034709</v>
      </c>
      <c r="AG26" s="8">
        <f t="shared" si="5"/>
        <v>6.8525901914726794E-2</v>
      </c>
      <c r="AJ26" s="132">
        <f>IF(Päälaskenta!$F$28&lt;Kaksitasouoma_matriisi!L26,Päälaskenta!$C$20*Päälaskenta!$F$28,Päälaskenta!$C$20*Kaksitasouoma_matriisi!L26)</f>
        <v>0.05</v>
      </c>
      <c r="AK26" s="134">
        <f>SQRT(Päälaskenta!$D$20^2+(Päälaskenta!$D$20/(1/Päälaskenta!$E$20))^2)</f>
        <v>1.8029999999999999</v>
      </c>
      <c r="AL26" s="134">
        <f>IF(Päälaskenta!$F$28&lt;Kaksitasouoma_matriisi!L26,AK26*Päälaskenta!$F$28*COS(ATAN(1/Päälaskenta!$E$20)),AK26*Kaksitasouoma_matriisi!L26*COS(ATAN(1/Päälaskenta!$E$20)))</f>
        <v>1.4999999999999999E-2</v>
      </c>
      <c r="AM26" s="134"/>
      <c r="AN26" s="134">
        <f t="shared" si="15"/>
        <v>6.5000000000000002E-2</v>
      </c>
      <c r="AO26" s="8">
        <f t="shared" si="6"/>
        <v>5.1375276636105E-2</v>
      </c>
      <c r="AP26" s="134">
        <f>Refererenssiarvoja!$B$16*H26^(1/6)/(Refererenssiarvoja!$B$15^0.5)*(Päälaskenta!$G$28/2)^0.5*(1-AO26)^(-1.5)</f>
        <v>0.04</v>
      </c>
      <c r="AQ26" s="8">
        <f>Refererenssiarvoja!$B$16*Kaksitasouoma_matriisi!O26^(1/6)/(SQRT((2*Refererenssiarvoja!$B$15)/(Päälaskenta!$F$31*Päälaskenta!$G$31*Päälaskenta!$F$28))+SQRT(Refererenssiarvoja!$B$15)/Refererenssiarvoja!$B$17*LN(Kaksitasouoma_matriisi!L26/Päälaskenta!$F$28))</f>
        <v>-1.6189060318210002E-2</v>
      </c>
      <c r="AR26" s="8">
        <f>Refererenssiarvoja!$B$16*Kaksitasouoma_matriisi!O26^(1/6)/(SQRT((2*Refererenssiarvoja!$B$15)/(Päälaskenta!$F$31*Päälaskenta!$G$31*L26)))</f>
        <v>3.3114172229159897E-2</v>
      </c>
    </row>
    <row r="27" spans="1:44" x14ac:dyDescent="0.2">
      <c r="A27" s="8">
        <v>25</v>
      </c>
      <c r="B27" s="8">
        <f>IF(Päälaskenta!C$7,Päälaskenta!E$7,Päälaskenta!G$5)</f>
        <v>2.5</v>
      </c>
      <c r="C27" s="56">
        <v>1.9750000000000001</v>
      </c>
      <c r="D27" s="93">
        <f t="shared" si="7"/>
        <v>1.2658</v>
      </c>
      <c r="E27" s="8">
        <f>IF(Päälaskenta!$C$26,Kaksitasouoma_matriisi!AP27,Kaksitasouoma_matriisi!AC27)</f>
        <v>0.101412700213719</v>
      </c>
      <c r="F27" s="56">
        <f>IF(D27&lt;Päälaskenta!H$24,(SQRT(POWER(Päälaskenta!C$24/(2*Päälaskenta!E$24),2)+(D27/Päälaskenta!E$24))-Päälaskenta!C$24/(2*Päälaskenta!E$24)),IF(D27=Päälaskenta!H$24,Päälaskenta!D$24,Päälaskenta!D$24+(SQRT(POWER((Päälaskenta!C$20+Päälaskenta!G$24)/(2*Päälaskenta!E$20),2)+((D27-Päälaskenta!H$24)/Päälaskenta!E$20))-(Päälaskenta!C$20+Päälaskenta!G$24)/(2*Päälaskenta!E$20))))</f>
        <v>0.71</v>
      </c>
      <c r="G27" s="57">
        <f>IF(F27&gt;Päälaskenta!D$24,(2*SQRT((POWER(Päälaskenta!D$24,2))+POWER(Päälaskenta!E$24*Päälaskenta!D$24,2))+Päälaskenta!C$24)+(2*SQRT((POWER((F27-Päälaskenta!D$24),2))+POWER(Päälaskenta!E$20*(F27-Päälaskenta!D$24),2))+Päälaskenta!C$20),(2*SQRT((POWER(F27,2))+POWER(Päälaskenta!E$24*F27,2))+Päälaskenta!C$24))</f>
        <v>8.02</v>
      </c>
      <c r="H27" s="57">
        <f t="shared" si="8"/>
        <v>0.16</v>
      </c>
      <c r="I27" s="62">
        <f t="shared" si="0"/>
        <v>0.461841</v>
      </c>
      <c r="J27" s="8">
        <f>IF(F27&lt;Päälaskenta!$D$24,0,Kaksitasouoma_matriisi!F27-Päälaskenta!$D$24)</f>
        <v>0.01</v>
      </c>
      <c r="L27" s="8">
        <f>IF(F27&gt;Päälaskenta!D$24,F27-Päälaskenta!D$24,0)</f>
        <v>0.01</v>
      </c>
      <c r="M27" s="8">
        <f>IF(F27&gt;Päälaskenta!D$24,(Päälaskenta!C$20+(Päälaskenta!E$20*(Kaksitasouoma_matriisi!F27-Päälaskenta!D$24)))*(Kaksitasouoma_matriisi!F27-Päälaskenta!D$24),0)</f>
        <v>5.015E-2</v>
      </c>
      <c r="N27" s="8">
        <f>IF(F27&gt;Päälaskenta!D$24,(2*SQRT((POWER((F27-Päälaskenta!D$24),2))+POWER(Päälaskenta!E$20*(F27-Päälaskenta!D$24),2))+Päälaskenta!C$20),0)</f>
        <v>5.0360555127546398</v>
      </c>
      <c r="O27" s="8">
        <f t="shared" si="9"/>
        <v>9.9581904673184899E-3</v>
      </c>
      <c r="P27" s="8">
        <f>IF(Päälaskenta!$C$29,IF(L27&gt;Päälaskenta!$F$28,Kaksitasouoma_matriisi!AQ27,Kaksitasouoma_matriisi!AR27),Päälaskenta!$F$20)</f>
        <v>0.12</v>
      </c>
      <c r="Q27" s="8">
        <f t="shared" si="10"/>
        <v>1.9343867574316099E-2</v>
      </c>
      <c r="R27" s="8">
        <f t="shared" si="1"/>
        <v>5.0637317450335602E-3</v>
      </c>
      <c r="S27" s="8">
        <f t="shared" si="11"/>
        <v>0.100971719741447</v>
      </c>
      <c r="U27" s="93">
        <f>IF(F27&gt;Päälaskenta!D$24,Päälaskenta!H$24+L27*Päälaskenta!G$24,F27*Päälaskenta!C$24 + F27*F27*Päälaskenta!E$24)</f>
        <v>1.214</v>
      </c>
      <c r="V27" s="8">
        <f>IF(F27&gt;Päälaskenta!D$24,2*SQRT(POWER(Päälaskenta!D$24,2)+POWER(Päälaskenta!E$24*Päälaskenta!D$24,2))+Päälaskenta!C$24,(2*SQRT((POWER(F27,2))+POWER(Päälaskenta!E$24*F27,2))+Päälaskenta!C$24))</f>
        <v>2.9798989873223301</v>
      </c>
      <c r="W27" s="8">
        <f t="shared" si="12"/>
        <v>0.40739635979770999</v>
      </c>
      <c r="X27" s="8">
        <f>Päälaskenta!F$24</f>
        <v>7.0000000000000007E-2</v>
      </c>
      <c r="Y27" s="8">
        <f t="shared" si="13"/>
        <v>9.5308596919291499</v>
      </c>
      <c r="Z27" s="8">
        <f t="shared" si="2"/>
        <v>2.4949362682549698</v>
      </c>
      <c r="AA27" s="8">
        <f t="shared" si="14"/>
        <v>2.05513695902386</v>
      </c>
      <c r="AC27" s="8">
        <f t="shared" si="3"/>
        <v>0.101412700213719</v>
      </c>
      <c r="AE27" s="8">
        <v>25</v>
      </c>
      <c r="AF27" s="8">
        <f t="shared" si="4"/>
        <v>9.5502035595034709</v>
      </c>
      <c r="AG27" s="8">
        <f t="shared" si="5"/>
        <v>6.8525901914726794E-2</v>
      </c>
      <c r="AJ27" s="132">
        <f>IF(Päälaskenta!$F$28&lt;Kaksitasouoma_matriisi!L27,Päälaskenta!$C$20*Päälaskenta!$F$28,Päälaskenta!$C$20*Kaksitasouoma_matriisi!L27)</f>
        <v>0.05</v>
      </c>
      <c r="AK27" s="134">
        <f>SQRT(Päälaskenta!$D$20^2+(Päälaskenta!$D$20/(1/Päälaskenta!$E$20))^2)</f>
        <v>1.8029999999999999</v>
      </c>
      <c r="AL27" s="134">
        <f>IF(Päälaskenta!$F$28&lt;Kaksitasouoma_matriisi!L27,AK27*Päälaskenta!$F$28*COS(ATAN(1/Päälaskenta!$E$20)),AK27*Kaksitasouoma_matriisi!L27*COS(ATAN(1/Päälaskenta!$E$20)))</f>
        <v>1.4999999999999999E-2</v>
      </c>
      <c r="AM27" s="134"/>
      <c r="AN27" s="134">
        <f t="shared" si="15"/>
        <v>6.5000000000000002E-2</v>
      </c>
      <c r="AO27" s="8">
        <f t="shared" si="6"/>
        <v>5.1350924316637701E-2</v>
      </c>
      <c r="AP27" s="134">
        <f>Refererenssiarvoja!$B$16*H27^(1/6)/(Refererenssiarvoja!$B$15^0.5)*(Päälaskenta!$G$28/2)^0.5*(1-AO27)^(-1.5)</f>
        <v>0.04</v>
      </c>
      <c r="AQ27" s="8">
        <f>Refererenssiarvoja!$B$16*Kaksitasouoma_matriisi!O27^(1/6)/(SQRT((2*Refererenssiarvoja!$B$15)/(Päälaskenta!$F$31*Päälaskenta!$G$31*Päälaskenta!$F$28))+SQRT(Refererenssiarvoja!$B$15)/Refererenssiarvoja!$B$17*LN(Kaksitasouoma_matriisi!L27/Päälaskenta!$F$28))</f>
        <v>-1.6189060318210002E-2</v>
      </c>
      <c r="AR27" s="8">
        <f>Refererenssiarvoja!$B$16*Kaksitasouoma_matriisi!O27^(1/6)/(SQRT((2*Refererenssiarvoja!$B$15)/(Päälaskenta!$F$31*Päälaskenta!$G$31*L27)))</f>
        <v>3.3114172229159897E-2</v>
      </c>
    </row>
    <row r="28" spans="1:44" x14ac:dyDescent="0.2">
      <c r="A28" s="8">
        <v>26</v>
      </c>
      <c r="B28" s="8">
        <f>IF(Päälaskenta!C$7,Päälaskenta!E$7,Päälaskenta!G$5)</f>
        <v>2.5</v>
      </c>
      <c r="C28" s="56">
        <v>1.974</v>
      </c>
      <c r="D28" s="93">
        <f t="shared" si="7"/>
        <v>1.2665</v>
      </c>
      <c r="E28" s="8">
        <f>IF(Päälaskenta!$C$26,Kaksitasouoma_matriisi!AP28,Kaksitasouoma_matriisi!AC28)</f>
        <v>0.101412700213719</v>
      </c>
      <c r="F28" s="56">
        <f>IF(D28&lt;Päälaskenta!H$24,(SQRT(POWER(Päälaskenta!C$24/(2*Päälaskenta!E$24),2)+(D28/Päälaskenta!E$24))-Päälaskenta!C$24/(2*Päälaskenta!E$24)),IF(D28=Päälaskenta!H$24,Päälaskenta!D$24,Päälaskenta!D$24+(SQRT(POWER((Päälaskenta!C$20+Päälaskenta!G$24)/(2*Päälaskenta!E$20),2)+((D28-Päälaskenta!H$24)/Päälaskenta!E$20))-(Päälaskenta!C$20+Päälaskenta!G$24)/(2*Päälaskenta!E$20))))</f>
        <v>0.71</v>
      </c>
      <c r="G28" s="57">
        <f>IF(F28&gt;Päälaskenta!D$24,(2*SQRT((POWER(Päälaskenta!D$24,2))+POWER(Päälaskenta!E$24*Päälaskenta!D$24,2))+Päälaskenta!C$24)+(2*SQRT((POWER((F28-Päälaskenta!D$24),2))+POWER(Päälaskenta!E$20*(F28-Päälaskenta!D$24),2))+Päälaskenta!C$20),(2*SQRT((POWER(F28,2))+POWER(Päälaskenta!E$24*F28,2))+Päälaskenta!C$24))</f>
        <v>8.02</v>
      </c>
      <c r="H28" s="57">
        <f t="shared" si="8"/>
        <v>0.16</v>
      </c>
      <c r="I28" s="62">
        <f t="shared" si="0"/>
        <v>0.46137299999999998</v>
      </c>
      <c r="J28" s="8">
        <f>IF(F28&lt;Päälaskenta!$D$24,0,Kaksitasouoma_matriisi!F28-Päälaskenta!$D$24)</f>
        <v>0.01</v>
      </c>
      <c r="L28" s="8">
        <f>IF(F28&gt;Päälaskenta!D$24,F28-Päälaskenta!D$24,0)</f>
        <v>0.01</v>
      </c>
      <c r="M28" s="8">
        <f>IF(F28&gt;Päälaskenta!D$24,(Päälaskenta!C$20+(Päälaskenta!E$20*(Kaksitasouoma_matriisi!F28-Päälaskenta!D$24)))*(Kaksitasouoma_matriisi!F28-Päälaskenta!D$24),0)</f>
        <v>5.015E-2</v>
      </c>
      <c r="N28" s="8">
        <f>IF(F28&gt;Päälaskenta!D$24,(2*SQRT((POWER((F28-Päälaskenta!D$24),2))+POWER(Päälaskenta!E$20*(F28-Päälaskenta!D$24),2))+Päälaskenta!C$20),0)</f>
        <v>5.0360555127546398</v>
      </c>
      <c r="O28" s="8">
        <f t="shared" si="9"/>
        <v>9.9581904673184899E-3</v>
      </c>
      <c r="P28" s="8">
        <f>IF(Päälaskenta!$C$29,IF(L28&gt;Päälaskenta!$F$28,Kaksitasouoma_matriisi!AQ28,Kaksitasouoma_matriisi!AR28),Päälaskenta!$F$20)</f>
        <v>0.12</v>
      </c>
      <c r="Q28" s="8">
        <f t="shared" si="10"/>
        <v>1.9343867574316099E-2</v>
      </c>
      <c r="R28" s="8">
        <f t="shared" si="1"/>
        <v>5.0637317450335602E-3</v>
      </c>
      <c r="S28" s="8">
        <f t="shared" si="11"/>
        <v>0.100971719741447</v>
      </c>
      <c r="U28" s="93">
        <f>IF(F28&gt;Päälaskenta!D$24,Päälaskenta!H$24+L28*Päälaskenta!G$24,F28*Päälaskenta!C$24 + F28*F28*Päälaskenta!E$24)</f>
        <v>1.214</v>
      </c>
      <c r="V28" s="8">
        <f>IF(F28&gt;Päälaskenta!D$24,2*SQRT(POWER(Päälaskenta!D$24,2)+POWER(Päälaskenta!E$24*Päälaskenta!D$24,2))+Päälaskenta!C$24,(2*SQRT((POWER(F28,2))+POWER(Päälaskenta!E$24*F28,2))+Päälaskenta!C$24))</f>
        <v>2.9798989873223301</v>
      </c>
      <c r="W28" s="8">
        <f t="shared" si="12"/>
        <v>0.40739635979770999</v>
      </c>
      <c r="X28" s="8">
        <f>Päälaskenta!F$24</f>
        <v>7.0000000000000007E-2</v>
      </c>
      <c r="Y28" s="8">
        <f t="shared" si="13"/>
        <v>9.5308596919291499</v>
      </c>
      <c r="Z28" s="8">
        <f t="shared" si="2"/>
        <v>2.4949362682549698</v>
      </c>
      <c r="AA28" s="8">
        <f t="shared" si="14"/>
        <v>2.05513695902386</v>
      </c>
      <c r="AC28" s="8">
        <f t="shared" si="3"/>
        <v>0.101412700213719</v>
      </c>
      <c r="AE28" s="8">
        <v>26</v>
      </c>
      <c r="AF28" s="8">
        <f t="shared" si="4"/>
        <v>9.5502035595034709</v>
      </c>
      <c r="AG28" s="8">
        <f t="shared" si="5"/>
        <v>6.8525901914726794E-2</v>
      </c>
      <c r="AJ28" s="132">
        <f>IF(Päälaskenta!$F$28&lt;Kaksitasouoma_matriisi!L28,Päälaskenta!$C$20*Päälaskenta!$F$28,Päälaskenta!$C$20*Kaksitasouoma_matriisi!L28)</f>
        <v>0.05</v>
      </c>
      <c r="AK28" s="134">
        <f>SQRT(Päälaskenta!$D$20^2+(Päälaskenta!$D$20/(1/Päälaskenta!$E$20))^2)</f>
        <v>1.8029999999999999</v>
      </c>
      <c r="AL28" s="134">
        <f>IF(Päälaskenta!$F$28&lt;Kaksitasouoma_matriisi!L28,AK28*Päälaskenta!$F$28*COS(ATAN(1/Päälaskenta!$E$20)),AK28*Kaksitasouoma_matriisi!L28*COS(ATAN(1/Päälaskenta!$E$20)))</f>
        <v>1.4999999999999999E-2</v>
      </c>
      <c r="AM28" s="134"/>
      <c r="AN28" s="134">
        <f t="shared" si="15"/>
        <v>6.5000000000000002E-2</v>
      </c>
      <c r="AO28" s="8">
        <f t="shared" si="6"/>
        <v>5.1322542439794699E-2</v>
      </c>
      <c r="AP28" s="134">
        <f>Refererenssiarvoja!$B$16*H28^(1/6)/(Refererenssiarvoja!$B$15^0.5)*(Päälaskenta!$G$28/2)^0.5*(1-AO28)^(-1.5)</f>
        <v>0.04</v>
      </c>
      <c r="AQ28" s="8">
        <f>Refererenssiarvoja!$B$16*Kaksitasouoma_matriisi!O28^(1/6)/(SQRT((2*Refererenssiarvoja!$B$15)/(Päälaskenta!$F$31*Päälaskenta!$G$31*Päälaskenta!$F$28))+SQRT(Refererenssiarvoja!$B$15)/Refererenssiarvoja!$B$17*LN(Kaksitasouoma_matriisi!L28/Päälaskenta!$F$28))</f>
        <v>-1.6189060318210002E-2</v>
      </c>
      <c r="AR28" s="8">
        <f>Refererenssiarvoja!$B$16*Kaksitasouoma_matriisi!O28^(1/6)/(SQRT((2*Refererenssiarvoja!$B$15)/(Päälaskenta!$F$31*Päälaskenta!$G$31*L28)))</f>
        <v>3.3114172229159897E-2</v>
      </c>
    </row>
    <row r="29" spans="1:44" x14ac:dyDescent="0.2">
      <c r="A29" s="8">
        <v>27</v>
      </c>
      <c r="B29" s="8">
        <f>IF(Päälaskenta!C$7,Päälaskenta!E$7,Päälaskenta!G$5)</f>
        <v>2.5</v>
      </c>
      <c r="C29" s="56">
        <v>1.9730000000000001</v>
      </c>
      <c r="D29" s="93">
        <f t="shared" si="7"/>
        <v>1.2670999999999999</v>
      </c>
      <c r="E29" s="8">
        <f>IF(Päälaskenta!$C$26,Kaksitasouoma_matriisi!AP29,Kaksitasouoma_matriisi!AC29)</f>
        <v>0.101412700213719</v>
      </c>
      <c r="F29" s="56">
        <f>IF(D29&lt;Päälaskenta!H$24,(SQRT(POWER(Päälaskenta!C$24/(2*Päälaskenta!E$24),2)+(D29/Päälaskenta!E$24))-Päälaskenta!C$24/(2*Päälaskenta!E$24)),IF(D29=Päälaskenta!H$24,Päälaskenta!D$24,Päälaskenta!D$24+(SQRT(POWER((Päälaskenta!C$20+Päälaskenta!G$24)/(2*Päälaskenta!E$20),2)+((D29-Päälaskenta!H$24)/Päälaskenta!E$20))-(Päälaskenta!C$20+Päälaskenta!G$24)/(2*Päälaskenta!E$20))))</f>
        <v>0.71</v>
      </c>
      <c r="G29" s="57">
        <f>IF(F29&gt;Päälaskenta!D$24,(2*SQRT((POWER(Päälaskenta!D$24,2))+POWER(Päälaskenta!E$24*Päälaskenta!D$24,2))+Päälaskenta!C$24)+(2*SQRT((POWER((F29-Päälaskenta!D$24),2))+POWER(Päälaskenta!E$20*(F29-Päälaskenta!D$24),2))+Päälaskenta!C$20),(2*SQRT((POWER(F29,2))+POWER(Päälaskenta!E$24*F29,2))+Päälaskenta!C$24))</f>
        <v>8.02</v>
      </c>
      <c r="H29" s="57">
        <f t="shared" si="8"/>
        <v>0.16</v>
      </c>
      <c r="I29" s="62">
        <f t="shared" si="0"/>
        <v>0.46090599999999998</v>
      </c>
      <c r="J29" s="8">
        <f>IF(F29&lt;Päälaskenta!$D$24,0,Kaksitasouoma_matriisi!F29-Päälaskenta!$D$24)</f>
        <v>0.01</v>
      </c>
      <c r="L29" s="8">
        <f>IF(F29&gt;Päälaskenta!D$24,F29-Päälaskenta!D$24,0)</f>
        <v>0.01</v>
      </c>
      <c r="M29" s="8">
        <f>IF(F29&gt;Päälaskenta!D$24,(Päälaskenta!C$20+(Päälaskenta!E$20*(Kaksitasouoma_matriisi!F29-Päälaskenta!D$24)))*(Kaksitasouoma_matriisi!F29-Päälaskenta!D$24),0)</f>
        <v>5.015E-2</v>
      </c>
      <c r="N29" s="8">
        <f>IF(F29&gt;Päälaskenta!D$24,(2*SQRT((POWER((F29-Päälaskenta!D$24),2))+POWER(Päälaskenta!E$20*(F29-Päälaskenta!D$24),2))+Päälaskenta!C$20),0)</f>
        <v>5.0360555127546398</v>
      </c>
      <c r="O29" s="8">
        <f t="shared" si="9"/>
        <v>9.9581904673184899E-3</v>
      </c>
      <c r="P29" s="8">
        <f>IF(Päälaskenta!$C$29,IF(L29&gt;Päälaskenta!$F$28,Kaksitasouoma_matriisi!AQ29,Kaksitasouoma_matriisi!AR29),Päälaskenta!$F$20)</f>
        <v>0.12</v>
      </c>
      <c r="Q29" s="8">
        <f t="shared" si="10"/>
        <v>1.9343867574316099E-2</v>
      </c>
      <c r="R29" s="8">
        <f t="shared" si="1"/>
        <v>5.0637317450335602E-3</v>
      </c>
      <c r="S29" s="8">
        <f t="shared" si="11"/>
        <v>0.100971719741447</v>
      </c>
      <c r="U29" s="93">
        <f>IF(F29&gt;Päälaskenta!D$24,Päälaskenta!H$24+L29*Päälaskenta!G$24,F29*Päälaskenta!C$24 + F29*F29*Päälaskenta!E$24)</f>
        <v>1.214</v>
      </c>
      <c r="V29" s="8">
        <f>IF(F29&gt;Päälaskenta!D$24,2*SQRT(POWER(Päälaskenta!D$24,2)+POWER(Päälaskenta!E$24*Päälaskenta!D$24,2))+Päälaskenta!C$24,(2*SQRT((POWER(F29,2))+POWER(Päälaskenta!E$24*F29,2))+Päälaskenta!C$24))</f>
        <v>2.9798989873223301</v>
      </c>
      <c r="W29" s="8">
        <f t="shared" si="12"/>
        <v>0.40739635979770999</v>
      </c>
      <c r="X29" s="8">
        <f>Päälaskenta!F$24</f>
        <v>7.0000000000000007E-2</v>
      </c>
      <c r="Y29" s="8">
        <f t="shared" si="13"/>
        <v>9.5308596919291499</v>
      </c>
      <c r="Z29" s="8">
        <f t="shared" si="2"/>
        <v>2.4949362682549698</v>
      </c>
      <c r="AA29" s="8">
        <f t="shared" si="14"/>
        <v>2.05513695902386</v>
      </c>
      <c r="AC29" s="8">
        <f t="shared" si="3"/>
        <v>0.101412700213719</v>
      </c>
      <c r="AE29" s="8">
        <v>27</v>
      </c>
      <c r="AF29" s="8">
        <f t="shared" si="4"/>
        <v>9.5502035595034709</v>
      </c>
      <c r="AG29" s="8">
        <f t="shared" si="5"/>
        <v>6.8525901914726794E-2</v>
      </c>
      <c r="AJ29" s="132">
        <f>IF(Päälaskenta!$F$28&lt;Kaksitasouoma_matriisi!L29,Päälaskenta!$C$20*Päälaskenta!$F$28,Päälaskenta!$C$20*Kaksitasouoma_matriisi!L29)</f>
        <v>0.05</v>
      </c>
      <c r="AK29" s="134">
        <f>SQRT(Päälaskenta!$D$20^2+(Päälaskenta!$D$20/(1/Päälaskenta!$E$20))^2)</f>
        <v>1.8029999999999999</v>
      </c>
      <c r="AL29" s="134">
        <f>IF(Päälaskenta!$F$28&lt;Kaksitasouoma_matriisi!L29,AK29*Päälaskenta!$F$28*COS(ATAN(1/Päälaskenta!$E$20)),AK29*Kaksitasouoma_matriisi!L29*COS(ATAN(1/Päälaskenta!$E$20)))</f>
        <v>1.4999999999999999E-2</v>
      </c>
      <c r="AM29" s="134"/>
      <c r="AN29" s="134">
        <f t="shared" si="15"/>
        <v>6.5000000000000002E-2</v>
      </c>
      <c r="AO29" s="8">
        <f t="shared" si="6"/>
        <v>5.1298240075763599E-2</v>
      </c>
      <c r="AP29" s="134">
        <f>Refererenssiarvoja!$B$16*H29^(1/6)/(Refererenssiarvoja!$B$15^0.5)*(Päälaskenta!$G$28/2)^0.5*(1-AO29)^(-1.5)</f>
        <v>0.04</v>
      </c>
      <c r="AQ29" s="8">
        <f>Refererenssiarvoja!$B$16*Kaksitasouoma_matriisi!O29^(1/6)/(SQRT((2*Refererenssiarvoja!$B$15)/(Päälaskenta!$F$31*Päälaskenta!$G$31*Päälaskenta!$F$28))+SQRT(Refererenssiarvoja!$B$15)/Refererenssiarvoja!$B$17*LN(Kaksitasouoma_matriisi!L29/Päälaskenta!$F$28))</f>
        <v>-1.6189060318210002E-2</v>
      </c>
      <c r="AR29" s="8">
        <f>Refererenssiarvoja!$B$16*Kaksitasouoma_matriisi!O29^(1/6)/(SQRT((2*Refererenssiarvoja!$B$15)/(Päälaskenta!$F$31*Päälaskenta!$G$31*L29)))</f>
        <v>3.3114172229159897E-2</v>
      </c>
    </row>
    <row r="30" spans="1:44" x14ac:dyDescent="0.2">
      <c r="A30" s="8">
        <v>28</v>
      </c>
      <c r="B30" s="8">
        <f>IF(Päälaskenta!C$7,Päälaskenta!E$7,Päälaskenta!G$5)</f>
        <v>2.5</v>
      </c>
      <c r="C30" s="56">
        <v>1.972</v>
      </c>
      <c r="D30" s="93">
        <f t="shared" si="7"/>
        <v>1.2677</v>
      </c>
      <c r="E30" s="8">
        <f>IF(Päälaskenta!$C$26,Kaksitasouoma_matriisi!AP30,Kaksitasouoma_matriisi!AC30)</f>
        <v>0.101412700213719</v>
      </c>
      <c r="F30" s="56">
        <f>IF(D30&lt;Päälaskenta!H$24,(SQRT(POWER(Päälaskenta!C$24/(2*Päälaskenta!E$24),2)+(D30/Päälaskenta!E$24))-Päälaskenta!C$24/(2*Päälaskenta!E$24)),IF(D30=Päälaskenta!H$24,Päälaskenta!D$24,Päälaskenta!D$24+(SQRT(POWER((Päälaskenta!C$20+Päälaskenta!G$24)/(2*Päälaskenta!E$20),2)+((D30-Päälaskenta!H$24)/Päälaskenta!E$20))-(Päälaskenta!C$20+Päälaskenta!G$24)/(2*Päälaskenta!E$20))))</f>
        <v>0.71</v>
      </c>
      <c r="G30" s="57">
        <f>IF(F30&gt;Päälaskenta!D$24,(2*SQRT((POWER(Päälaskenta!D$24,2))+POWER(Päälaskenta!E$24*Päälaskenta!D$24,2))+Päälaskenta!C$24)+(2*SQRT((POWER((F30-Päälaskenta!D$24),2))+POWER(Päälaskenta!E$20*(F30-Päälaskenta!D$24),2))+Päälaskenta!C$20),(2*SQRT((POWER(F30,2))+POWER(Päälaskenta!E$24*F30,2))+Päälaskenta!C$24))</f>
        <v>8.02</v>
      </c>
      <c r="H30" s="57">
        <f t="shared" si="8"/>
        <v>0.16</v>
      </c>
      <c r="I30" s="62">
        <f t="shared" si="0"/>
        <v>0.46043899999999999</v>
      </c>
      <c r="J30" s="8">
        <f>IF(F30&lt;Päälaskenta!$D$24,0,Kaksitasouoma_matriisi!F30-Päälaskenta!$D$24)</f>
        <v>0.01</v>
      </c>
      <c r="L30" s="8">
        <f>IF(F30&gt;Päälaskenta!D$24,F30-Päälaskenta!D$24,0)</f>
        <v>0.01</v>
      </c>
      <c r="M30" s="8">
        <f>IF(F30&gt;Päälaskenta!D$24,(Päälaskenta!C$20+(Päälaskenta!E$20*(Kaksitasouoma_matriisi!F30-Päälaskenta!D$24)))*(Kaksitasouoma_matriisi!F30-Päälaskenta!D$24),0)</f>
        <v>5.015E-2</v>
      </c>
      <c r="N30" s="8">
        <f>IF(F30&gt;Päälaskenta!D$24,(2*SQRT((POWER((F30-Päälaskenta!D$24),2))+POWER(Päälaskenta!E$20*(F30-Päälaskenta!D$24),2))+Päälaskenta!C$20),0)</f>
        <v>5.0360555127546398</v>
      </c>
      <c r="O30" s="8">
        <f t="shared" si="9"/>
        <v>9.9581904673184899E-3</v>
      </c>
      <c r="P30" s="8">
        <f>IF(Päälaskenta!$C$29,IF(L30&gt;Päälaskenta!$F$28,Kaksitasouoma_matriisi!AQ30,Kaksitasouoma_matriisi!AR30),Päälaskenta!$F$20)</f>
        <v>0.12</v>
      </c>
      <c r="Q30" s="8">
        <f t="shared" si="10"/>
        <v>1.9343867574316099E-2</v>
      </c>
      <c r="R30" s="8">
        <f t="shared" si="1"/>
        <v>5.0637317450335602E-3</v>
      </c>
      <c r="S30" s="8">
        <f t="shared" si="11"/>
        <v>0.100971719741447</v>
      </c>
      <c r="U30" s="93">
        <f>IF(F30&gt;Päälaskenta!D$24,Päälaskenta!H$24+L30*Päälaskenta!G$24,F30*Päälaskenta!C$24 + F30*F30*Päälaskenta!E$24)</f>
        <v>1.214</v>
      </c>
      <c r="V30" s="8">
        <f>IF(F30&gt;Päälaskenta!D$24,2*SQRT(POWER(Päälaskenta!D$24,2)+POWER(Päälaskenta!E$24*Päälaskenta!D$24,2))+Päälaskenta!C$24,(2*SQRT((POWER(F30,2))+POWER(Päälaskenta!E$24*F30,2))+Päälaskenta!C$24))</f>
        <v>2.9798989873223301</v>
      </c>
      <c r="W30" s="8">
        <f t="shared" si="12"/>
        <v>0.40739635979770999</v>
      </c>
      <c r="X30" s="8">
        <f>Päälaskenta!F$24</f>
        <v>7.0000000000000007E-2</v>
      </c>
      <c r="Y30" s="8">
        <f t="shared" si="13"/>
        <v>9.5308596919291499</v>
      </c>
      <c r="Z30" s="8">
        <f t="shared" si="2"/>
        <v>2.4949362682549698</v>
      </c>
      <c r="AA30" s="8">
        <f t="shared" si="14"/>
        <v>2.05513695902386</v>
      </c>
      <c r="AC30" s="8">
        <f t="shared" si="3"/>
        <v>0.101412700213719</v>
      </c>
      <c r="AE30" s="8">
        <v>28</v>
      </c>
      <c r="AF30" s="8">
        <f t="shared" si="4"/>
        <v>9.5502035595034709</v>
      </c>
      <c r="AG30" s="8">
        <f t="shared" si="5"/>
        <v>6.8525901914726794E-2</v>
      </c>
      <c r="AJ30" s="132">
        <f>IF(Päälaskenta!$F$28&lt;Kaksitasouoma_matriisi!L30,Päälaskenta!$C$20*Päälaskenta!$F$28,Päälaskenta!$C$20*Kaksitasouoma_matriisi!L30)</f>
        <v>0.05</v>
      </c>
      <c r="AK30" s="134">
        <f>SQRT(Päälaskenta!$D$20^2+(Päälaskenta!$D$20/(1/Päälaskenta!$E$20))^2)</f>
        <v>1.8029999999999999</v>
      </c>
      <c r="AL30" s="134">
        <f>IF(Päälaskenta!$F$28&lt;Kaksitasouoma_matriisi!L30,AK30*Päälaskenta!$F$28*COS(ATAN(1/Päälaskenta!$E$20)),AK30*Kaksitasouoma_matriisi!L30*COS(ATAN(1/Päälaskenta!$E$20)))</f>
        <v>1.4999999999999999E-2</v>
      </c>
      <c r="AM30" s="134"/>
      <c r="AN30" s="134">
        <f t="shared" si="15"/>
        <v>6.5000000000000002E-2</v>
      </c>
      <c r="AO30" s="8">
        <f t="shared" si="6"/>
        <v>5.1273960716257803E-2</v>
      </c>
      <c r="AP30" s="134">
        <f>Refererenssiarvoja!$B$16*H30^(1/6)/(Refererenssiarvoja!$B$15^0.5)*(Päälaskenta!$G$28/2)^0.5*(1-AO30)^(-1.5)</f>
        <v>0.04</v>
      </c>
      <c r="AQ30" s="8">
        <f>Refererenssiarvoja!$B$16*Kaksitasouoma_matriisi!O30^(1/6)/(SQRT((2*Refererenssiarvoja!$B$15)/(Päälaskenta!$F$31*Päälaskenta!$G$31*Päälaskenta!$F$28))+SQRT(Refererenssiarvoja!$B$15)/Refererenssiarvoja!$B$17*LN(Kaksitasouoma_matriisi!L30/Päälaskenta!$F$28))</f>
        <v>-1.6189060318210002E-2</v>
      </c>
      <c r="AR30" s="8">
        <f>Refererenssiarvoja!$B$16*Kaksitasouoma_matriisi!O30^(1/6)/(SQRT((2*Refererenssiarvoja!$B$15)/(Päälaskenta!$F$31*Päälaskenta!$G$31*L30)))</f>
        <v>3.3114172229159897E-2</v>
      </c>
    </row>
    <row r="31" spans="1:44" x14ac:dyDescent="0.2">
      <c r="A31" s="8">
        <v>29</v>
      </c>
      <c r="B31" s="8">
        <f>IF(Päälaskenta!C$7,Päälaskenta!E$7,Päälaskenta!G$5)</f>
        <v>2.5</v>
      </c>
      <c r="C31" s="56">
        <v>1.9710000000000001</v>
      </c>
      <c r="D31" s="93">
        <f t="shared" si="7"/>
        <v>1.2684</v>
      </c>
      <c r="E31" s="8">
        <f>IF(Päälaskenta!$C$26,Kaksitasouoma_matriisi!AP31,Kaksitasouoma_matriisi!AC31)</f>
        <v>0.10142105696421699</v>
      </c>
      <c r="F31" s="56">
        <f>IF(D31&lt;Päälaskenta!H$24,(SQRT(POWER(Päälaskenta!C$24/(2*Päälaskenta!E$24),2)+(D31/Päälaskenta!E$24))-Päälaskenta!C$24/(2*Päälaskenta!E$24)),IF(D31=Päälaskenta!H$24,Päälaskenta!D$24,Päälaskenta!D$24+(SQRT(POWER((Päälaskenta!C$20+Päälaskenta!G$24)/(2*Päälaskenta!E$20),2)+((D31-Päälaskenta!H$24)/Päälaskenta!E$20))-(Päälaskenta!C$20+Päälaskenta!G$24)/(2*Päälaskenta!E$20))))</f>
        <v>0.71099999999999997</v>
      </c>
      <c r="G31" s="57">
        <f>IF(F31&gt;Päälaskenta!D$24,(2*SQRT((POWER(Päälaskenta!D$24,2))+POWER(Päälaskenta!E$24*Päälaskenta!D$24,2))+Päälaskenta!C$24)+(2*SQRT((POWER((F31-Päälaskenta!D$24),2))+POWER(Päälaskenta!E$20*(F31-Päälaskenta!D$24),2))+Päälaskenta!C$20),(2*SQRT((POWER(F31,2))+POWER(Päälaskenta!E$24*F31,2))+Päälaskenta!C$24))</f>
        <v>8.02</v>
      </c>
      <c r="H31" s="57">
        <f t="shared" si="8"/>
        <v>0.16</v>
      </c>
      <c r="I31" s="62">
        <f t="shared" si="0"/>
        <v>0.46004800000000001</v>
      </c>
      <c r="J31" s="8">
        <f>IF(F31&lt;Päälaskenta!$D$24,0,Kaksitasouoma_matriisi!F31-Päälaskenta!$D$24)</f>
        <v>1.0999999999999999E-2</v>
      </c>
      <c r="L31" s="8">
        <f>IF(F31&gt;Päälaskenta!D$24,F31-Päälaskenta!D$24,0)</f>
        <v>1.0999999999999999E-2</v>
      </c>
      <c r="M31" s="8">
        <f>IF(F31&gt;Päälaskenta!D$24,(Päälaskenta!C$20+(Päälaskenta!E$20*(Kaksitasouoma_matriisi!F31-Päälaskenta!D$24)))*(Kaksitasouoma_matriisi!F31-Päälaskenta!D$24),0)</f>
        <v>5.5181500000000001E-2</v>
      </c>
      <c r="N31" s="8">
        <f>IF(F31&gt;Päälaskenta!D$24,(2*SQRT((POWER((F31-Päälaskenta!D$24),2))+POWER(Päälaskenta!E$20*(F31-Päälaskenta!D$24),2))+Päälaskenta!C$20),0)</f>
        <v>5.0396610640301001</v>
      </c>
      <c r="O31" s="8">
        <f t="shared" si="9"/>
        <v>1.0949446658992701E-2</v>
      </c>
      <c r="P31" s="8">
        <f>IF(Päälaskenta!$C$29,IF(L31&gt;Päälaskenta!$F$28,Kaksitasouoma_matriisi!AQ31,Kaksitasouoma_matriisi!AR31),Päälaskenta!$F$20)</f>
        <v>0.12</v>
      </c>
      <c r="Q31" s="8">
        <f t="shared" si="10"/>
        <v>2.2674638429590901E-2</v>
      </c>
      <c r="R31" s="8">
        <f t="shared" si="1"/>
        <v>5.91412033293653E-3</v>
      </c>
      <c r="S31" s="8">
        <f t="shared" si="11"/>
        <v>0.10717578052312</v>
      </c>
      <c r="U31" s="93">
        <f>IF(F31&gt;Päälaskenta!D$24,Päälaskenta!H$24+L31*Päälaskenta!G$24,F31*Päälaskenta!C$24 + F31*F31*Päälaskenta!E$24)</f>
        <v>1.2163999999999999</v>
      </c>
      <c r="V31" s="8">
        <f>IF(F31&gt;Päälaskenta!D$24,2*SQRT(POWER(Päälaskenta!D$24,2)+POWER(Päälaskenta!E$24*Päälaskenta!D$24,2))+Päälaskenta!C$24,(2*SQRT((POWER(F31,2))+POWER(Päälaskenta!E$24*F31,2))+Päälaskenta!C$24))</f>
        <v>2.9798989873223301</v>
      </c>
      <c r="W31" s="8">
        <f t="shared" si="12"/>
        <v>0.40820175622564597</v>
      </c>
      <c r="X31" s="8">
        <f>Päälaskenta!F$24</f>
        <v>7.0000000000000007E-2</v>
      </c>
      <c r="Y31" s="8">
        <f t="shared" si="13"/>
        <v>9.5622835434799001</v>
      </c>
      <c r="Z31" s="8">
        <f t="shared" si="2"/>
        <v>2.4940858796670602</v>
      </c>
      <c r="AA31" s="8">
        <f t="shared" si="14"/>
        <v>2.0503829987397699</v>
      </c>
      <c r="AC31" s="8">
        <f t="shared" si="3"/>
        <v>0.10142105696421699</v>
      </c>
      <c r="AE31" s="8">
        <v>29</v>
      </c>
      <c r="AF31" s="8">
        <f t="shared" si="4"/>
        <v>9.5849581819094904</v>
      </c>
      <c r="AG31" s="8">
        <f t="shared" si="5"/>
        <v>6.8029859255154104E-2</v>
      </c>
      <c r="AJ31" s="132">
        <f>IF(Päälaskenta!$F$28&lt;Kaksitasouoma_matriisi!L31,Päälaskenta!$C$20*Päälaskenta!$F$28,Päälaskenta!$C$20*Kaksitasouoma_matriisi!L31)</f>
        <v>5.5E-2</v>
      </c>
      <c r="AK31" s="134">
        <f>SQRT(Päälaskenta!$D$20^2+(Päälaskenta!$D$20/(1/Päälaskenta!$E$20))^2)</f>
        <v>1.8029999999999999</v>
      </c>
      <c r="AL31" s="134">
        <f>IF(Päälaskenta!$F$28&lt;Kaksitasouoma_matriisi!L31,AK31*Päälaskenta!$F$28*COS(ATAN(1/Päälaskenta!$E$20)),AK31*Kaksitasouoma_matriisi!L31*COS(ATAN(1/Päälaskenta!$E$20)))</f>
        <v>1.7000000000000001E-2</v>
      </c>
      <c r="AM31" s="134"/>
      <c r="AN31" s="134">
        <f t="shared" si="15"/>
        <v>7.1999999999999995E-2</v>
      </c>
      <c r="AO31" s="8">
        <f t="shared" si="6"/>
        <v>5.6764427625354802E-2</v>
      </c>
      <c r="AP31" s="134">
        <f>Refererenssiarvoja!$B$16*H31^(1/6)/(Refererenssiarvoja!$B$15^0.5)*(Päälaskenta!$G$28/2)^0.5*(1-AO31)^(-1.5)</f>
        <v>4.1000000000000002E-2</v>
      </c>
      <c r="AQ31" s="8">
        <f>Refererenssiarvoja!$B$16*Kaksitasouoma_matriisi!O31^(1/6)/(SQRT((2*Refererenssiarvoja!$B$15)/(Päälaskenta!$F$31*Päälaskenta!$G$31*Päälaskenta!$F$28))+SQRT(Refererenssiarvoja!$B$15)/Refererenssiarvoja!$B$17*LN(Kaksitasouoma_matriisi!L31/Päälaskenta!$F$28))</f>
        <v>-1.68870056483383E-2</v>
      </c>
      <c r="AR31" s="8">
        <f>Refererenssiarvoja!$B$16*Kaksitasouoma_matriisi!O31^(1/6)/(SQRT((2*Refererenssiarvoja!$B$15)/(Päälaskenta!$F$31*Päälaskenta!$G$31*L31)))</f>
        <v>3.5284085823206898E-2</v>
      </c>
    </row>
    <row r="32" spans="1:44" x14ac:dyDescent="0.2">
      <c r="A32" s="8">
        <v>30</v>
      </c>
      <c r="B32" s="8">
        <f>IF(Päälaskenta!C$7,Päälaskenta!E$7,Päälaskenta!G$5)</f>
        <v>2.5</v>
      </c>
      <c r="C32" s="56">
        <v>1.97</v>
      </c>
      <c r="D32" s="93">
        <f t="shared" si="7"/>
        <v>1.2689999999999999</v>
      </c>
      <c r="E32" s="8">
        <f>IF(Päälaskenta!$C$26,Kaksitasouoma_matriisi!AP32,Kaksitasouoma_matriisi!AC32)</f>
        <v>0.10142105696421699</v>
      </c>
      <c r="F32" s="56">
        <f>IF(D32&lt;Päälaskenta!H$24,(SQRT(POWER(Päälaskenta!C$24/(2*Päälaskenta!E$24),2)+(D32/Päälaskenta!E$24))-Päälaskenta!C$24/(2*Päälaskenta!E$24)),IF(D32=Päälaskenta!H$24,Päälaskenta!D$24,Päälaskenta!D$24+(SQRT(POWER((Päälaskenta!C$20+Päälaskenta!G$24)/(2*Päälaskenta!E$20),2)+((D32-Päälaskenta!H$24)/Päälaskenta!E$20))-(Päälaskenta!C$20+Päälaskenta!G$24)/(2*Päälaskenta!E$20))))</f>
        <v>0.71099999999999997</v>
      </c>
      <c r="G32" s="57">
        <f>IF(F32&gt;Päälaskenta!D$24,(2*SQRT((POWER(Päälaskenta!D$24,2))+POWER(Päälaskenta!E$24*Päälaskenta!D$24,2))+Päälaskenta!C$24)+(2*SQRT((POWER((F32-Päälaskenta!D$24),2))+POWER(Päälaskenta!E$20*(F32-Päälaskenta!D$24),2))+Päälaskenta!C$20),(2*SQRT((POWER(F32,2))+POWER(Päälaskenta!E$24*F32,2))+Päälaskenta!C$24))</f>
        <v>8.02</v>
      </c>
      <c r="H32" s="57">
        <f t="shared" si="8"/>
        <v>0.16</v>
      </c>
      <c r="I32" s="62">
        <f t="shared" si="0"/>
        <v>0.45958100000000002</v>
      </c>
      <c r="J32" s="8">
        <f>IF(F32&lt;Päälaskenta!$D$24,0,Kaksitasouoma_matriisi!F32-Päälaskenta!$D$24)</f>
        <v>1.0999999999999999E-2</v>
      </c>
      <c r="L32" s="8">
        <f>IF(F32&gt;Päälaskenta!D$24,F32-Päälaskenta!D$24,0)</f>
        <v>1.0999999999999999E-2</v>
      </c>
      <c r="M32" s="8">
        <f>IF(F32&gt;Päälaskenta!D$24,(Päälaskenta!C$20+(Päälaskenta!E$20*(Kaksitasouoma_matriisi!F32-Päälaskenta!D$24)))*(Kaksitasouoma_matriisi!F32-Päälaskenta!D$24),0)</f>
        <v>5.5181500000000001E-2</v>
      </c>
      <c r="N32" s="8">
        <f>IF(F32&gt;Päälaskenta!D$24,(2*SQRT((POWER((F32-Päälaskenta!D$24),2))+POWER(Päälaskenta!E$20*(F32-Päälaskenta!D$24),2))+Päälaskenta!C$20),0)</f>
        <v>5.0396610640301001</v>
      </c>
      <c r="O32" s="8">
        <f t="shared" si="9"/>
        <v>1.0949446658992701E-2</v>
      </c>
      <c r="P32" s="8">
        <f>IF(Päälaskenta!$C$29,IF(L32&gt;Päälaskenta!$F$28,Kaksitasouoma_matriisi!AQ32,Kaksitasouoma_matriisi!AR32),Päälaskenta!$F$20)</f>
        <v>0.12</v>
      </c>
      <c r="Q32" s="8">
        <f t="shared" si="10"/>
        <v>2.2674638429590901E-2</v>
      </c>
      <c r="R32" s="8">
        <f t="shared" si="1"/>
        <v>5.91412033293653E-3</v>
      </c>
      <c r="S32" s="8">
        <f t="shared" si="11"/>
        <v>0.10717578052312</v>
      </c>
      <c r="U32" s="93">
        <f>IF(F32&gt;Päälaskenta!D$24,Päälaskenta!H$24+L32*Päälaskenta!G$24,F32*Päälaskenta!C$24 + F32*F32*Päälaskenta!E$24)</f>
        <v>1.2163999999999999</v>
      </c>
      <c r="V32" s="8">
        <f>IF(F32&gt;Päälaskenta!D$24,2*SQRT(POWER(Päälaskenta!D$24,2)+POWER(Päälaskenta!E$24*Päälaskenta!D$24,2))+Päälaskenta!C$24,(2*SQRT((POWER(F32,2))+POWER(Päälaskenta!E$24*F32,2))+Päälaskenta!C$24))</f>
        <v>2.9798989873223301</v>
      </c>
      <c r="W32" s="8">
        <f t="shared" si="12"/>
        <v>0.40820175622564597</v>
      </c>
      <c r="X32" s="8">
        <f>Päälaskenta!F$24</f>
        <v>7.0000000000000007E-2</v>
      </c>
      <c r="Y32" s="8">
        <f t="shared" si="13"/>
        <v>9.5622835434799001</v>
      </c>
      <c r="Z32" s="8">
        <f t="shared" si="2"/>
        <v>2.4940858796670602</v>
      </c>
      <c r="AA32" s="8">
        <f t="shared" si="14"/>
        <v>2.0503829987397699</v>
      </c>
      <c r="AC32" s="8">
        <f t="shared" si="3"/>
        <v>0.10142105696421699</v>
      </c>
      <c r="AE32" s="8">
        <v>30</v>
      </c>
      <c r="AF32" s="8">
        <f t="shared" si="4"/>
        <v>9.5849581819094904</v>
      </c>
      <c r="AG32" s="8">
        <f t="shared" si="5"/>
        <v>6.8029859255154104E-2</v>
      </c>
      <c r="AJ32" s="132">
        <f>IF(Päälaskenta!$F$28&lt;Kaksitasouoma_matriisi!L32,Päälaskenta!$C$20*Päälaskenta!$F$28,Päälaskenta!$C$20*Kaksitasouoma_matriisi!L32)</f>
        <v>5.5E-2</v>
      </c>
      <c r="AK32" s="134">
        <f>SQRT(Päälaskenta!$D$20^2+(Päälaskenta!$D$20/(1/Päälaskenta!$E$20))^2)</f>
        <v>1.8029999999999999</v>
      </c>
      <c r="AL32" s="134">
        <f>IF(Päälaskenta!$F$28&lt;Kaksitasouoma_matriisi!L32,AK32*Päälaskenta!$F$28*COS(ATAN(1/Päälaskenta!$E$20)),AK32*Kaksitasouoma_matriisi!L32*COS(ATAN(1/Päälaskenta!$E$20)))</f>
        <v>1.7000000000000001E-2</v>
      </c>
      <c r="AM32" s="134"/>
      <c r="AN32" s="134">
        <f t="shared" si="15"/>
        <v>7.1999999999999995E-2</v>
      </c>
      <c r="AO32" s="8">
        <f t="shared" si="6"/>
        <v>5.6737588652482303E-2</v>
      </c>
      <c r="AP32" s="134">
        <f>Refererenssiarvoja!$B$16*H32^(1/6)/(Refererenssiarvoja!$B$15^0.5)*(Päälaskenta!$G$28/2)^0.5*(1-AO32)^(-1.5)</f>
        <v>4.1000000000000002E-2</v>
      </c>
      <c r="AQ32" s="8">
        <f>Refererenssiarvoja!$B$16*Kaksitasouoma_matriisi!O32^(1/6)/(SQRT((2*Refererenssiarvoja!$B$15)/(Päälaskenta!$F$31*Päälaskenta!$G$31*Päälaskenta!$F$28))+SQRT(Refererenssiarvoja!$B$15)/Refererenssiarvoja!$B$17*LN(Kaksitasouoma_matriisi!L32/Päälaskenta!$F$28))</f>
        <v>-1.68870056483383E-2</v>
      </c>
      <c r="AR32" s="8">
        <f>Refererenssiarvoja!$B$16*Kaksitasouoma_matriisi!O32^(1/6)/(SQRT((2*Refererenssiarvoja!$B$15)/(Päälaskenta!$F$31*Päälaskenta!$G$31*L32)))</f>
        <v>3.5284085823206898E-2</v>
      </c>
    </row>
    <row r="33" spans="1:44" x14ac:dyDescent="0.2">
      <c r="A33" s="8">
        <v>31</v>
      </c>
      <c r="B33" s="8">
        <f>IF(Päälaskenta!C$7,Päälaskenta!E$7,Päälaskenta!G$5)</f>
        <v>2.5</v>
      </c>
      <c r="C33" s="56">
        <v>1.9690000000000001</v>
      </c>
      <c r="D33" s="93">
        <f t="shared" si="7"/>
        <v>1.2697000000000001</v>
      </c>
      <c r="E33" s="8">
        <f>IF(Päälaskenta!$C$26,Kaksitasouoma_matriisi!AP33,Kaksitasouoma_matriisi!AC33)</f>
        <v>0.10142105696421699</v>
      </c>
      <c r="F33" s="56">
        <f>IF(D33&lt;Päälaskenta!H$24,(SQRT(POWER(Päälaskenta!C$24/(2*Päälaskenta!E$24),2)+(D33/Päälaskenta!E$24))-Päälaskenta!C$24/(2*Päälaskenta!E$24)),IF(D33=Päälaskenta!H$24,Päälaskenta!D$24,Päälaskenta!D$24+(SQRT(POWER((Päälaskenta!C$20+Päälaskenta!G$24)/(2*Päälaskenta!E$20),2)+((D33-Päälaskenta!H$24)/Päälaskenta!E$20))-(Päälaskenta!C$20+Päälaskenta!G$24)/(2*Päälaskenta!E$20))))</f>
        <v>0.71099999999999997</v>
      </c>
      <c r="G33" s="57">
        <f>IF(F33&gt;Päälaskenta!D$24,(2*SQRT((POWER(Päälaskenta!D$24,2))+POWER(Päälaskenta!E$24*Päälaskenta!D$24,2))+Päälaskenta!C$24)+(2*SQRT((POWER((F33-Päälaskenta!D$24),2))+POWER(Päälaskenta!E$20*(F33-Päälaskenta!D$24),2))+Päälaskenta!C$20),(2*SQRT((POWER(F33,2))+POWER(Päälaskenta!E$24*F33,2))+Päälaskenta!C$24))</f>
        <v>8.02</v>
      </c>
      <c r="H33" s="57">
        <f t="shared" si="8"/>
        <v>0.16</v>
      </c>
      <c r="I33" s="62">
        <f t="shared" si="0"/>
        <v>0.459115</v>
      </c>
      <c r="J33" s="8">
        <f>IF(F33&lt;Päälaskenta!$D$24,0,Kaksitasouoma_matriisi!F33-Päälaskenta!$D$24)</f>
        <v>1.0999999999999999E-2</v>
      </c>
      <c r="L33" s="8">
        <f>IF(F33&gt;Päälaskenta!D$24,F33-Päälaskenta!D$24,0)</f>
        <v>1.0999999999999999E-2</v>
      </c>
      <c r="M33" s="8">
        <f>IF(F33&gt;Päälaskenta!D$24,(Päälaskenta!C$20+(Päälaskenta!E$20*(Kaksitasouoma_matriisi!F33-Päälaskenta!D$24)))*(Kaksitasouoma_matriisi!F33-Päälaskenta!D$24),0)</f>
        <v>5.5181500000000001E-2</v>
      </c>
      <c r="N33" s="8">
        <f>IF(F33&gt;Päälaskenta!D$24,(2*SQRT((POWER((F33-Päälaskenta!D$24),2))+POWER(Päälaskenta!E$20*(F33-Päälaskenta!D$24),2))+Päälaskenta!C$20),0)</f>
        <v>5.0396610640301001</v>
      </c>
      <c r="O33" s="8">
        <f t="shared" si="9"/>
        <v>1.0949446658992701E-2</v>
      </c>
      <c r="P33" s="8">
        <f>IF(Päälaskenta!$C$29,IF(L33&gt;Päälaskenta!$F$28,Kaksitasouoma_matriisi!AQ33,Kaksitasouoma_matriisi!AR33),Päälaskenta!$F$20)</f>
        <v>0.12</v>
      </c>
      <c r="Q33" s="8">
        <f t="shared" si="10"/>
        <v>2.2674638429590901E-2</v>
      </c>
      <c r="R33" s="8">
        <f t="shared" si="1"/>
        <v>5.91412033293653E-3</v>
      </c>
      <c r="S33" s="8">
        <f t="shared" si="11"/>
        <v>0.10717578052312</v>
      </c>
      <c r="U33" s="93">
        <f>IF(F33&gt;Päälaskenta!D$24,Päälaskenta!H$24+L33*Päälaskenta!G$24,F33*Päälaskenta!C$24 + F33*F33*Päälaskenta!E$24)</f>
        <v>1.2163999999999999</v>
      </c>
      <c r="V33" s="8">
        <f>IF(F33&gt;Päälaskenta!D$24,2*SQRT(POWER(Päälaskenta!D$24,2)+POWER(Päälaskenta!E$24*Päälaskenta!D$24,2))+Päälaskenta!C$24,(2*SQRT((POWER(F33,2))+POWER(Päälaskenta!E$24*F33,2))+Päälaskenta!C$24))</f>
        <v>2.9798989873223301</v>
      </c>
      <c r="W33" s="8">
        <f t="shared" si="12"/>
        <v>0.40820175622564597</v>
      </c>
      <c r="X33" s="8">
        <f>Päälaskenta!F$24</f>
        <v>7.0000000000000007E-2</v>
      </c>
      <c r="Y33" s="8">
        <f t="shared" si="13"/>
        <v>9.5622835434799001</v>
      </c>
      <c r="Z33" s="8">
        <f t="shared" si="2"/>
        <v>2.4940858796670602</v>
      </c>
      <c r="AA33" s="8">
        <f t="shared" si="14"/>
        <v>2.0503829987397699</v>
      </c>
      <c r="AC33" s="8">
        <f t="shared" si="3"/>
        <v>0.10142105696421699</v>
      </c>
      <c r="AE33" s="8">
        <v>31</v>
      </c>
      <c r="AF33" s="8">
        <f t="shared" si="4"/>
        <v>9.5849581819094904</v>
      </c>
      <c r="AG33" s="8">
        <f t="shared" si="5"/>
        <v>6.8029859255154104E-2</v>
      </c>
      <c r="AJ33" s="132">
        <f>IF(Päälaskenta!$F$28&lt;Kaksitasouoma_matriisi!L33,Päälaskenta!$C$20*Päälaskenta!$F$28,Päälaskenta!$C$20*Kaksitasouoma_matriisi!L33)</f>
        <v>5.5E-2</v>
      </c>
      <c r="AK33" s="134">
        <f>SQRT(Päälaskenta!$D$20^2+(Päälaskenta!$D$20/(1/Päälaskenta!$E$20))^2)</f>
        <v>1.8029999999999999</v>
      </c>
      <c r="AL33" s="134">
        <f>IF(Päälaskenta!$F$28&lt;Kaksitasouoma_matriisi!L33,AK33*Päälaskenta!$F$28*COS(ATAN(1/Päälaskenta!$E$20)),AK33*Kaksitasouoma_matriisi!L33*COS(ATAN(1/Päälaskenta!$E$20)))</f>
        <v>1.7000000000000001E-2</v>
      </c>
      <c r="AM33" s="134"/>
      <c r="AN33" s="134">
        <f t="shared" si="15"/>
        <v>7.1999999999999995E-2</v>
      </c>
      <c r="AO33" s="8">
        <f t="shared" si="6"/>
        <v>5.6706308576829199E-2</v>
      </c>
      <c r="AP33" s="134">
        <f>Refererenssiarvoja!$B$16*H33^(1/6)/(Refererenssiarvoja!$B$15^0.5)*(Päälaskenta!$G$28/2)^0.5*(1-AO33)^(-1.5)</f>
        <v>4.1000000000000002E-2</v>
      </c>
      <c r="AQ33" s="8">
        <f>Refererenssiarvoja!$B$16*Kaksitasouoma_matriisi!O33^(1/6)/(SQRT((2*Refererenssiarvoja!$B$15)/(Päälaskenta!$F$31*Päälaskenta!$G$31*Päälaskenta!$F$28))+SQRT(Refererenssiarvoja!$B$15)/Refererenssiarvoja!$B$17*LN(Kaksitasouoma_matriisi!L33/Päälaskenta!$F$28))</f>
        <v>-1.68870056483383E-2</v>
      </c>
      <c r="AR33" s="8">
        <f>Refererenssiarvoja!$B$16*Kaksitasouoma_matriisi!O33^(1/6)/(SQRT((2*Refererenssiarvoja!$B$15)/(Päälaskenta!$F$31*Päälaskenta!$G$31*L33)))</f>
        <v>3.5284085823206898E-2</v>
      </c>
    </row>
    <row r="34" spans="1:44" x14ac:dyDescent="0.2">
      <c r="A34" s="8">
        <v>32</v>
      </c>
      <c r="B34" s="8">
        <f>IF(Päälaskenta!C$7,Päälaskenta!E$7,Päälaskenta!G$5)</f>
        <v>2.5</v>
      </c>
      <c r="C34" s="56">
        <v>1.968</v>
      </c>
      <c r="D34" s="93">
        <f t="shared" si="7"/>
        <v>1.2703</v>
      </c>
      <c r="E34" s="8">
        <f>IF(Päälaskenta!$C$26,Kaksitasouoma_matriisi!AP34,Kaksitasouoma_matriisi!AC34)</f>
        <v>0.10142105696421699</v>
      </c>
      <c r="F34" s="56">
        <f>IF(D34&lt;Päälaskenta!H$24,(SQRT(POWER(Päälaskenta!C$24/(2*Päälaskenta!E$24),2)+(D34/Päälaskenta!E$24))-Päälaskenta!C$24/(2*Päälaskenta!E$24)),IF(D34=Päälaskenta!H$24,Päälaskenta!D$24,Päälaskenta!D$24+(SQRT(POWER((Päälaskenta!C$20+Päälaskenta!G$24)/(2*Päälaskenta!E$20),2)+((D34-Päälaskenta!H$24)/Päälaskenta!E$20))-(Päälaskenta!C$20+Päälaskenta!G$24)/(2*Päälaskenta!E$20))))</f>
        <v>0.71099999999999997</v>
      </c>
      <c r="G34" s="57">
        <f>IF(F34&gt;Päälaskenta!D$24,(2*SQRT((POWER(Päälaskenta!D$24,2))+POWER(Päälaskenta!E$24*Päälaskenta!D$24,2))+Päälaskenta!C$24)+(2*SQRT((POWER((F34-Päälaskenta!D$24),2))+POWER(Päälaskenta!E$20*(F34-Päälaskenta!D$24),2))+Päälaskenta!C$20),(2*SQRT((POWER(F34,2))+POWER(Päälaskenta!E$24*F34,2))+Päälaskenta!C$24))</f>
        <v>8.02</v>
      </c>
      <c r="H34" s="57">
        <f t="shared" si="8"/>
        <v>0.16</v>
      </c>
      <c r="I34" s="62">
        <f t="shared" si="0"/>
        <v>0.458648</v>
      </c>
      <c r="J34" s="8">
        <f>IF(F34&lt;Päälaskenta!$D$24,0,Kaksitasouoma_matriisi!F34-Päälaskenta!$D$24)</f>
        <v>1.0999999999999999E-2</v>
      </c>
      <c r="L34" s="8">
        <f>IF(F34&gt;Päälaskenta!D$24,F34-Päälaskenta!D$24,0)</f>
        <v>1.0999999999999999E-2</v>
      </c>
      <c r="M34" s="8">
        <f>IF(F34&gt;Päälaskenta!D$24,(Päälaskenta!C$20+(Päälaskenta!E$20*(Kaksitasouoma_matriisi!F34-Päälaskenta!D$24)))*(Kaksitasouoma_matriisi!F34-Päälaskenta!D$24),0)</f>
        <v>5.5181500000000001E-2</v>
      </c>
      <c r="N34" s="8">
        <f>IF(F34&gt;Päälaskenta!D$24,(2*SQRT((POWER((F34-Päälaskenta!D$24),2))+POWER(Päälaskenta!E$20*(F34-Päälaskenta!D$24),2))+Päälaskenta!C$20),0)</f>
        <v>5.0396610640301001</v>
      </c>
      <c r="O34" s="8">
        <f t="shared" si="9"/>
        <v>1.0949446658992701E-2</v>
      </c>
      <c r="P34" s="8">
        <f>IF(Päälaskenta!$C$29,IF(L34&gt;Päälaskenta!$F$28,Kaksitasouoma_matriisi!AQ34,Kaksitasouoma_matriisi!AR34),Päälaskenta!$F$20)</f>
        <v>0.12</v>
      </c>
      <c r="Q34" s="8">
        <f t="shared" si="10"/>
        <v>2.2674638429590901E-2</v>
      </c>
      <c r="R34" s="8">
        <f t="shared" si="1"/>
        <v>5.91412033293653E-3</v>
      </c>
      <c r="S34" s="8">
        <f t="shared" si="11"/>
        <v>0.10717578052312</v>
      </c>
      <c r="U34" s="93">
        <f>IF(F34&gt;Päälaskenta!D$24,Päälaskenta!H$24+L34*Päälaskenta!G$24,F34*Päälaskenta!C$24 + F34*F34*Päälaskenta!E$24)</f>
        <v>1.2163999999999999</v>
      </c>
      <c r="V34" s="8">
        <f>IF(F34&gt;Päälaskenta!D$24,2*SQRT(POWER(Päälaskenta!D$24,2)+POWER(Päälaskenta!E$24*Päälaskenta!D$24,2))+Päälaskenta!C$24,(2*SQRT((POWER(F34,2))+POWER(Päälaskenta!E$24*F34,2))+Päälaskenta!C$24))</f>
        <v>2.9798989873223301</v>
      </c>
      <c r="W34" s="8">
        <f t="shared" si="12"/>
        <v>0.40820175622564597</v>
      </c>
      <c r="X34" s="8">
        <f>Päälaskenta!F$24</f>
        <v>7.0000000000000007E-2</v>
      </c>
      <c r="Y34" s="8">
        <f t="shared" si="13"/>
        <v>9.5622835434799001</v>
      </c>
      <c r="Z34" s="8">
        <f t="shared" si="2"/>
        <v>2.4940858796670602</v>
      </c>
      <c r="AA34" s="8">
        <f t="shared" si="14"/>
        <v>2.0503829987397699</v>
      </c>
      <c r="AC34" s="8">
        <f t="shared" si="3"/>
        <v>0.10142105696421699</v>
      </c>
      <c r="AE34" s="8">
        <v>32</v>
      </c>
      <c r="AF34" s="8">
        <f t="shared" si="4"/>
        <v>9.5849581819094904</v>
      </c>
      <c r="AG34" s="8">
        <f t="shared" si="5"/>
        <v>6.8029859255154104E-2</v>
      </c>
      <c r="AJ34" s="132">
        <f>IF(Päälaskenta!$F$28&lt;Kaksitasouoma_matriisi!L34,Päälaskenta!$C$20*Päälaskenta!$F$28,Päälaskenta!$C$20*Kaksitasouoma_matriisi!L34)</f>
        <v>5.5E-2</v>
      </c>
      <c r="AK34" s="134">
        <f>SQRT(Päälaskenta!$D$20^2+(Päälaskenta!$D$20/(1/Päälaskenta!$E$20))^2)</f>
        <v>1.8029999999999999</v>
      </c>
      <c r="AL34" s="134">
        <f>IF(Päälaskenta!$F$28&lt;Kaksitasouoma_matriisi!L34,AK34*Päälaskenta!$F$28*COS(ATAN(1/Päälaskenta!$E$20)),AK34*Kaksitasouoma_matriisi!L34*COS(ATAN(1/Päälaskenta!$E$20)))</f>
        <v>1.7000000000000001E-2</v>
      </c>
      <c r="AM34" s="134"/>
      <c r="AN34" s="134">
        <f t="shared" si="15"/>
        <v>7.1999999999999995E-2</v>
      </c>
      <c r="AO34" s="8">
        <f t="shared" si="6"/>
        <v>5.66795245217665E-2</v>
      </c>
      <c r="AP34" s="134">
        <f>Refererenssiarvoja!$B$16*H34^(1/6)/(Refererenssiarvoja!$B$15^0.5)*(Päälaskenta!$G$28/2)^0.5*(1-AO34)^(-1.5)</f>
        <v>4.1000000000000002E-2</v>
      </c>
      <c r="AQ34" s="8">
        <f>Refererenssiarvoja!$B$16*Kaksitasouoma_matriisi!O34^(1/6)/(SQRT((2*Refererenssiarvoja!$B$15)/(Päälaskenta!$F$31*Päälaskenta!$G$31*Päälaskenta!$F$28))+SQRT(Refererenssiarvoja!$B$15)/Refererenssiarvoja!$B$17*LN(Kaksitasouoma_matriisi!L34/Päälaskenta!$F$28))</f>
        <v>-1.68870056483383E-2</v>
      </c>
      <c r="AR34" s="8">
        <f>Refererenssiarvoja!$B$16*Kaksitasouoma_matriisi!O34^(1/6)/(SQRT((2*Refererenssiarvoja!$B$15)/(Päälaskenta!$F$31*Päälaskenta!$G$31*L34)))</f>
        <v>3.5284085823206898E-2</v>
      </c>
    </row>
    <row r="35" spans="1:44" x14ac:dyDescent="0.2">
      <c r="A35" s="8">
        <v>33</v>
      </c>
      <c r="B35" s="8">
        <f>IF(Päälaskenta!C$7,Päälaskenta!E$7,Päälaskenta!G$5)</f>
        <v>2.5</v>
      </c>
      <c r="C35" s="56">
        <v>1.9670000000000001</v>
      </c>
      <c r="D35" s="93">
        <f t="shared" si="7"/>
        <v>1.2709999999999999</v>
      </c>
      <c r="E35" s="8">
        <f>IF(Päälaskenta!$C$26,Kaksitasouoma_matriisi!AP35,Kaksitasouoma_matriisi!AC35)</f>
        <v>0.10142105696421699</v>
      </c>
      <c r="F35" s="56">
        <f>IF(D35&lt;Päälaskenta!H$24,(SQRT(POWER(Päälaskenta!C$24/(2*Päälaskenta!E$24),2)+(D35/Päälaskenta!E$24))-Päälaskenta!C$24/(2*Päälaskenta!E$24)),IF(D35=Päälaskenta!H$24,Päälaskenta!D$24,Päälaskenta!D$24+(SQRT(POWER((Päälaskenta!C$20+Päälaskenta!G$24)/(2*Päälaskenta!E$20),2)+((D35-Päälaskenta!H$24)/Päälaskenta!E$20))-(Päälaskenta!C$20+Päälaskenta!G$24)/(2*Päälaskenta!E$20))))</f>
        <v>0.71099999999999997</v>
      </c>
      <c r="G35" s="57">
        <f>IF(F35&gt;Päälaskenta!D$24,(2*SQRT((POWER(Päälaskenta!D$24,2))+POWER(Päälaskenta!E$24*Päälaskenta!D$24,2))+Päälaskenta!C$24)+(2*SQRT((POWER((F35-Päälaskenta!D$24),2))+POWER(Päälaskenta!E$20*(F35-Päälaskenta!D$24),2))+Päälaskenta!C$20),(2*SQRT((POWER(F35,2))+POWER(Päälaskenta!E$24*F35,2))+Päälaskenta!C$24))</f>
        <v>8.02</v>
      </c>
      <c r="H35" s="57">
        <f t="shared" si="8"/>
        <v>0.16</v>
      </c>
      <c r="I35" s="62">
        <f t="shared" si="0"/>
        <v>0.45818199999999998</v>
      </c>
      <c r="J35" s="8">
        <f>IF(F35&lt;Päälaskenta!$D$24,0,Kaksitasouoma_matriisi!F35-Päälaskenta!$D$24)</f>
        <v>1.0999999999999999E-2</v>
      </c>
      <c r="L35" s="8">
        <f>IF(F35&gt;Päälaskenta!D$24,F35-Päälaskenta!D$24,0)</f>
        <v>1.0999999999999999E-2</v>
      </c>
      <c r="M35" s="8">
        <f>IF(F35&gt;Päälaskenta!D$24,(Päälaskenta!C$20+(Päälaskenta!E$20*(Kaksitasouoma_matriisi!F35-Päälaskenta!D$24)))*(Kaksitasouoma_matriisi!F35-Päälaskenta!D$24),0)</f>
        <v>5.5181500000000001E-2</v>
      </c>
      <c r="N35" s="8">
        <f>IF(F35&gt;Päälaskenta!D$24,(2*SQRT((POWER((F35-Päälaskenta!D$24),2))+POWER(Päälaskenta!E$20*(F35-Päälaskenta!D$24),2))+Päälaskenta!C$20),0)</f>
        <v>5.0396610640301001</v>
      </c>
      <c r="O35" s="8">
        <f t="shared" si="9"/>
        <v>1.0949446658992701E-2</v>
      </c>
      <c r="P35" s="8">
        <f>IF(Päälaskenta!$C$29,IF(L35&gt;Päälaskenta!$F$28,Kaksitasouoma_matriisi!AQ35,Kaksitasouoma_matriisi!AR35),Päälaskenta!$F$20)</f>
        <v>0.12</v>
      </c>
      <c r="Q35" s="8">
        <f t="shared" si="10"/>
        <v>2.2674638429590901E-2</v>
      </c>
      <c r="R35" s="8">
        <f t="shared" si="1"/>
        <v>5.91412033293653E-3</v>
      </c>
      <c r="S35" s="8">
        <f t="shared" si="11"/>
        <v>0.10717578052312</v>
      </c>
      <c r="U35" s="93">
        <f>IF(F35&gt;Päälaskenta!D$24,Päälaskenta!H$24+L35*Päälaskenta!G$24,F35*Päälaskenta!C$24 + F35*F35*Päälaskenta!E$24)</f>
        <v>1.2163999999999999</v>
      </c>
      <c r="V35" s="8">
        <f>IF(F35&gt;Päälaskenta!D$24,2*SQRT(POWER(Päälaskenta!D$24,2)+POWER(Päälaskenta!E$24*Päälaskenta!D$24,2))+Päälaskenta!C$24,(2*SQRT((POWER(F35,2))+POWER(Päälaskenta!E$24*F35,2))+Päälaskenta!C$24))</f>
        <v>2.9798989873223301</v>
      </c>
      <c r="W35" s="8">
        <f t="shared" si="12"/>
        <v>0.40820175622564597</v>
      </c>
      <c r="X35" s="8">
        <f>Päälaskenta!F$24</f>
        <v>7.0000000000000007E-2</v>
      </c>
      <c r="Y35" s="8">
        <f t="shared" si="13"/>
        <v>9.5622835434799001</v>
      </c>
      <c r="Z35" s="8">
        <f t="shared" si="2"/>
        <v>2.4940858796670602</v>
      </c>
      <c r="AA35" s="8">
        <f t="shared" si="14"/>
        <v>2.0503829987397699</v>
      </c>
      <c r="AC35" s="8">
        <f t="shared" si="3"/>
        <v>0.10142105696421699</v>
      </c>
      <c r="AE35" s="8">
        <v>33</v>
      </c>
      <c r="AF35" s="8">
        <f t="shared" ref="AF35:AF98" si="16">Q35+Y35</f>
        <v>9.5849581819094904</v>
      </c>
      <c r="AG35" s="8">
        <f t="shared" si="5"/>
        <v>6.8029859255154104E-2</v>
      </c>
      <c r="AJ35" s="132">
        <f>IF(Päälaskenta!$F$28&lt;Kaksitasouoma_matriisi!L35,Päälaskenta!$C$20*Päälaskenta!$F$28,Päälaskenta!$C$20*Kaksitasouoma_matriisi!L35)</f>
        <v>5.5E-2</v>
      </c>
      <c r="AK35" s="134">
        <f>SQRT(Päälaskenta!$D$20^2+(Päälaskenta!$D$20/(1/Päälaskenta!$E$20))^2)</f>
        <v>1.8029999999999999</v>
      </c>
      <c r="AL35" s="134">
        <f>IF(Päälaskenta!$F$28&lt;Kaksitasouoma_matriisi!L35,AK35*Päälaskenta!$F$28*COS(ATAN(1/Päälaskenta!$E$20)),AK35*Kaksitasouoma_matriisi!L35*COS(ATAN(1/Päälaskenta!$E$20)))</f>
        <v>1.7000000000000001E-2</v>
      </c>
      <c r="AM35" s="134"/>
      <c r="AN35" s="134">
        <f t="shared" si="15"/>
        <v>7.1999999999999995E-2</v>
      </c>
      <c r="AO35" s="8">
        <f t="shared" si="6"/>
        <v>5.6648308418568098E-2</v>
      </c>
      <c r="AP35" s="134">
        <f>Refererenssiarvoja!$B$16*H35^(1/6)/(Refererenssiarvoja!$B$15^0.5)*(Päälaskenta!$G$28/2)^0.5*(1-AO35)^(-1.5)</f>
        <v>4.1000000000000002E-2</v>
      </c>
      <c r="AQ35" s="8">
        <f>Refererenssiarvoja!$B$16*Kaksitasouoma_matriisi!O35^(1/6)/(SQRT((2*Refererenssiarvoja!$B$15)/(Päälaskenta!$F$31*Päälaskenta!$G$31*Päälaskenta!$F$28))+SQRT(Refererenssiarvoja!$B$15)/Refererenssiarvoja!$B$17*LN(Kaksitasouoma_matriisi!L35/Päälaskenta!$F$28))</f>
        <v>-1.68870056483383E-2</v>
      </c>
      <c r="AR35" s="8">
        <f>Refererenssiarvoja!$B$16*Kaksitasouoma_matriisi!O35^(1/6)/(SQRT((2*Refererenssiarvoja!$B$15)/(Päälaskenta!$F$31*Päälaskenta!$G$31*L35)))</f>
        <v>3.5284085823206898E-2</v>
      </c>
    </row>
    <row r="36" spans="1:44" x14ac:dyDescent="0.2">
      <c r="A36" s="8">
        <v>34</v>
      </c>
      <c r="B36" s="8">
        <f>IF(Päälaskenta!C$7,Päälaskenta!E$7,Päälaskenta!G$5)</f>
        <v>2.5</v>
      </c>
      <c r="C36" s="56">
        <v>1.966</v>
      </c>
      <c r="D36" s="93">
        <f t="shared" si="7"/>
        <v>1.2716000000000001</v>
      </c>
      <c r="E36" s="8">
        <f>IF(Päälaskenta!$C$26,Kaksitasouoma_matriisi!AP36,Kaksitasouoma_matriisi!AC36)</f>
        <v>0.10142105696421699</v>
      </c>
      <c r="F36" s="56">
        <f>IF(D36&lt;Päälaskenta!H$24,(SQRT(POWER(Päälaskenta!C$24/(2*Päälaskenta!E$24),2)+(D36/Päälaskenta!E$24))-Päälaskenta!C$24/(2*Päälaskenta!E$24)),IF(D36=Päälaskenta!H$24,Päälaskenta!D$24,Päälaskenta!D$24+(SQRT(POWER((Päälaskenta!C$20+Päälaskenta!G$24)/(2*Päälaskenta!E$20),2)+((D36-Päälaskenta!H$24)/Päälaskenta!E$20))-(Päälaskenta!C$20+Päälaskenta!G$24)/(2*Päälaskenta!E$20))))</f>
        <v>0.71099999999999997</v>
      </c>
      <c r="G36" s="57">
        <f>IF(F36&gt;Päälaskenta!D$24,(2*SQRT((POWER(Päälaskenta!D$24,2))+POWER(Päälaskenta!E$24*Päälaskenta!D$24,2))+Päälaskenta!C$24)+(2*SQRT((POWER((F36-Päälaskenta!D$24),2))+POWER(Päälaskenta!E$20*(F36-Päälaskenta!D$24),2))+Päälaskenta!C$20),(2*SQRT((POWER(F36,2))+POWER(Päälaskenta!E$24*F36,2))+Päälaskenta!C$24))</f>
        <v>8.02</v>
      </c>
      <c r="H36" s="57">
        <f t="shared" si="8"/>
        <v>0.16</v>
      </c>
      <c r="I36" s="62">
        <f t="shared" si="0"/>
        <v>0.45771699999999998</v>
      </c>
      <c r="J36" s="8">
        <f>IF(F36&lt;Päälaskenta!$D$24,0,Kaksitasouoma_matriisi!F36-Päälaskenta!$D$24)</f>
        <v>1.0999999999999999E-2</v>
      </c>
      <c r="L36" s="8">
        <f>IF(F36&gt;Päälaskenta!D$24,F36-Päälaskenta!D$24,0)</f>
        <v>1.0999999999999999E-2</v>
      </c>
      <c r="M36" s="8">
        <f>IF(F36&gt;Päälaskenta!D$24,(Päälaskenta!C$20+(Päälaskenta!E$20*(Kaksitasouoma_matriisi!F36-Päälaskenta!D$24)))*(Kaksitasouoma_matriisi!F36-Päälaskenta!D$24),0)</f>
        <v>5.5181500000000001E-2</v>
      </c>
      <c r="N36" s="8">
        <f>IF(F36&gt;Päälaskenta!D$24,(2*SQRT((POWER((F36-Päälaskenta!D$24),2))+POWER(Päälaskenta!E$20*(F36-Päälaskenta!D$24),2))+Päälaskenta!C$20),0)</f>
        <v>5.0396610640301001</v>
      </c>
      <c r="O36" s="8">
        <f t="shared" si="9"/>
        <v>1.0949446658992701E-2</v>
      </c>
      <c r="P36" s="8">
        <f>IF(Päälaskenta!$C$29,IF(L36&gt;Päälaskenta!$F$28,Kaksitasouoma_matriisi!AQ36,Kaksitasouoma_matriisi!AR36),Päälaskenta!$F$20)</f>
        <v>0.12</v>
      </c>
      <c r="Q36" s="8">
        <f t="shared" si="10"/>
        <v>2.2674638429590901E-2</v>
      </c>
      <c r="R36" s="8">
        <f t="shared" si="1"/>
        <v>5.91412033293653E-3</v>
      </c>
      <c r="S36" s="8">
        <f t="shared" si="11"/>
        <v>0.10717578052312</v>
      </c>
      <c r="U36" s="93">
        <f>IF(F36&gt;Päälaskenta!D$24,Päälaskenta!H$24+L36*Päälaskenta!G$24,F36*Päälaskenta!C$24 + F36*F36*Päälaskenta!E$24)</f>
        <v>1.2163999999999999</v>
      </c>
      <c r="V36" s="8">
        <f>IF(F36&gt;Päälaskenta!D$24,2*SQRT(POWER(Päälaskenta!D$24,2)+POWER(Päälaskenta!E$24*Päälaskenta!D$24,2))+Päälaskenta!C$24,(2*SQRT((POWER(F36,2))+POWER(Päälaskenta!E$24*F36,2))+Päälaskenta!C$24))</f>
        <v>2.9798989873223301</v>
      </c>
      <c r="W36" s="8">
        <f t="shared" si="12"/>
        <v>0.40820175622564597</v>
      </c>
      <c r="X36" s="8">
        <f>Päälaskenta!F$24</f>
        <v>7.0000000000000007E-2</v>
      </c>
      <c r="Y36" s="8">
        <f t="shared" si="13"/>
        <v>9.5622835434799001</v>
      </c>
      <c r="Z36" s="8">
        <f t="shared" si="2"/>
        <v>2.4940858796670602</v>
      </c>
      <c r="AA36" s="8">
        <f t="shared" si="14"/>
        <v>2.0503829987397699</v>
      </c>
      <c r="AC36" s="8">
        <f t="shared" si="3"/>
        <v>0.10142105696421699</v>
      </c>
      <c r="AE36" s="8">
        <v>34</v>
      </c>
      <c r="AF36" s="8">
        <f t="shared" si="16"/>
        <v>9.5849581819094904</v>
      </c>
      <c r="AG36" s="8">
        <f t="shared" si="5"/>
        <v>6.8029859255154104E-2</v>
      </c>
      <c r="AJ36" s="132">
        <f>IF(Päälaskenta!$F$28&lt;Kaksitasouoma_matriisi!L36,Päälaskenta!$C$20*Päälaskenta!$F$28,Päälaskenta!$C$20*Kaksitasouoma_matriisi!L36)</f>
        <v>5.5E-2</v>
      </c>
      <c r="AK36" s="134">
        <f>SQRT(Päälaskenta!$D$20^2+(Päälaskenta!$D$20/(1/Päälaskenta!$E$20))^2)</f>
        <v>1.8029999999999999</v>
      </c>
      <c r="AL36" s="134">
        <f>IF(Päälaskenta!$F$28&lt;Kaksitasouoma_matriisi!L36,AK36*Päälaskenta!$F$28*COS(ATAN(1/Päälaskenta!$E$20)),AK36*Kaksitasouoma_matriisi!L36*COS(ATAN(1/Päälaskenta!$E$20)))</f>
        <v>1.7000000000000001E-2</v>
      </c>
      <c r="AM36" s="134"/>
      <c r="AN36" s="134">
        <f t="shared" si="15"/>
        <v>7.1999999999999995E-2</v>
      </c>
      <c r="AO36" s="8">
        <f t="shared" si="6"/>
        <v>5.6621579112928602E-2</v>
      </c>
      <c r="AP36" s="134">
        <f>Refererenssiarvoja!$B$16*H36^(1/6)/(Refererenssiarvoja!$B$15^0.5)*(Päälaskenta!$G$28/2)^0.5*(1-AO36)^(-1.5)</f>
        <v>4.1000000000000002E-2</v>
      </c>
      <c r="AQ36" s="8">
        <f>Refererenssiarvoja!$B$16*Kaksitasouoma_matriisi!O36^(1/6)/(SQRT((2*Refererenssiarvoja!$B$15)/(Päälaskenta!$F$31*Päälaskenta!$G$31*Päälaskenta!$F$28))+SQRT(Refererenssiarvoja!$B$15)/Refererenssiarvoja!$B$17*LN(Kaksitasouoma_matriisi!L36/Päälaskenta!$F$28))</f>
        <v>-1.68870056483383E-2</v>
      </c>
      <c r="AR36" s="8">
        <f>Refererenssiarvoja!$B$16*Kaksitasouoma_matriisi!O36^(1/6)/(SQRT((2*Refererenssiarvoja!$B$15)/(Päälaskenta!$F$31*Päälaskenta!$G$31*L36)))</f>
        <v>3.5284085823206898E-2</v>
      </c>
    </row>
    <row r="37" spans="1:44" x14ac:dyDescent="0.2">
      <c r="A37" s="8">
        <v>35</v>
      </c>
      <c r="B37" s="8">
        <f>IF(Päälaskenta!C$7,Päälaskenta!E$7,Päälaskenta!G$5)</f>
        <v>2.5</v>
      </c>
      <c r="C37" s="56">
        <v>1.9650000000000001</v>
      </c>
      <c r="D37" s="93">
        <f t="shared" si="7"/>
        <v>1.2723</v>
      </c>
      <c r="E37" s="8">
        <f>IF(Päälaskenta!$C$26,Kaksitasouoma_matriisi!AP37,Kaksitasouoma_matriisi!AC37)</f>
        <v>0.10142105696421699</v>
      </c>
      <c r="F37" s="56">
        <f>IF(D37&lt;Päälaskenta!H$24,(SQRT(POWER(Päälaskenta!C$24/(2*Päälaskenta!E$24),2)+(D37/Päälaskenta!E$24))-Päälaskenta!C$24/(2*Päälaskenta!E$24)),IF(D37=Päälaskenta!H$24,Päälaskenta!D$24,Päälaskenta!D$24+(SQRT(POWER((Päälaskenta!C$20+Päälaskenta!G$24)/(2*Päälaskenta!E$20),2)+((D37-Päälaskenta!H$24)/Päälaskenta!E$20))-(Päälaskenta!C$20+Päälaskenta!G$24)/(2*Päälaskenta!E$20))))</f>
        <v>0.71099999999999997</v>
      </c>
      <c r="G37" s="57">
        <f>IF(F37&gt;Päälaskenta!D$24,(2*SQRT((POWER(Päälaskenta!D$24,2))+POWER(Päälaskenta!E$24*Päälaskenta!D$24,2))+Päälaskenta!C$24)+(2*SQRT((POWER((F37-Päälaskenta!D$24),2))+POWER(Päälaskenta!E$20*(F37-Päälaskenta!D$24),2))+Päälaskenta!C$20),(2*SQRT((POWER(F37,2))+POWER(Päälaskenta!E$24*F37,2))+Päälaskenta!C$24))</f>
        <v>8.02</v>
      </c>
      <c r="H37" s="57">
        <f t="shared" si="8"/>
        <v>0.16</v>
      </c>
      <c r="I37" s="62">
        <f t="shared" si="0"/>
        <v>0.45725100000000002</v>
      </c>
      <c r="J37" s="8">
        <f>IF(F37&lt;Päälaskenta!$D$24,0,Kaksitasouoma_matriisi!F37-Päälaskenta!$D$24)</f>
        <v>1.0999999999999999E-2</v>
      </c>
      <c r="L37" s="8">
        <f>IF(F37&gt;Päälaskenta!D$24,F37-Päälaskenta!D$24,0)</f>
        <v>1.0999999999999999E-2</v>
      </c>
      <c r="M37" s="8">
        <f>IF(F37&gt;Päälaskenta!D$24,(Päälaskenta!C$20+(Päälaskenta!E$20*(Kaksitasouoma_matriisi!F37-Päälaskenta!D$24)))*(Kaksitasouoma_matriisi!F37-Päälaskenta!D$24),0)</f>
        <v>5.5181500000000001E-2</v>
      </c>
      <c r="N37" s="8">
        <f>IF(F37&gt;Päälaskenta!D$24,(2*SQRT((POWER((F37-Päälaskenta!D$24),2))+POWER(Päälaskenta!E$20*(F37-Päälaskenta!D$24),2))+Päälaskenta!C$20),0)</f>
        <v>5.0396610640301001</v>
      </c>
      <c r="O37" s="8">
        <f t="shared" si="9"/>
        <v>1.0949446658992701E-2</v>
      </c>
      <c r="P37" s="8">
        <f>IF(Päälaskenta!$C$29,IF(L37&gt;Päälaskenta!$F$28,Kaksitasouoma_matriisi!AQ37,Kaksitasouoma_matriisi!AR37),Päälaskenta!$F$20)</f>
        <v>0.12</v>
      </c>
      <c r="Q37" s="8">
        <f t="shared" si="10"/>
        <v>2.2674638429590901E-2</v>
      </c>
      <c r="R37" s="8">
        <f t="shared" si="1"/>
        <v>5.91412033293653E-3</v>
      </c>
      <c r="S37" s="8">
        <f t="shared" si="11"/>
        <v>0.10717578052312</v>
      </c>
      <c r="U37" s="93">
        <f>IF(F37&gt;Päälaskenta!D$24,Päälaskenta!H$24+L37*Päälaskenta!G$24,F37*Päälaskenta!C$24 + F37*F37*Päälaskenta!E$24)</f>
        <v>1.2163999999999999</v>
      </c>
      <c r="V37" s="8">
        <f>IF(F37&gt;Päälaskenta!D$24,2*SQRT(POWER(Päälaskenta!D$24,2)+POWER(Päälaskenta!E$24*Päälaskenta!D$24,2))+Päälaskenta!C$24,(2*SQRT((POWER(F37,2))+POWER(Päälaskenta!E$24*F37,2))+Päälaskenta!C$24))</f>
        <v>2.9798989873223301</v>
      </c>
      <c r="W37" s="8">
        <f t="shared" si="12"/>
        <v>0.40820175622564597</v>
      </c>
      <c r="X37" s="8">
        <f>Päälaskenta!F$24</f>
        <v>7.0000000000000007E-2</v>
      </c>
      <c r="Y37" s="8">
        <f t="shared" si="13"/>
        <v>9.5622835434799001</v>
      </c>
      <c r="Z37" s="8">
        <f t="shared" si="2"/>
        <v>2.4940858796670602</v>
      </c>
      <c r="AA37" s="8">
        <f t="shared" si="14"/>
        <v>2.0503829987397699</v>
      </c>
      <c r="AC37" s="8">
        <f t="shared" si="3"/>
        <v>0.10142105696421699</v>
      </c>
      <c r="AE37" s="8">
        <v>35</v>
      </c>
      <c r="AF37" s="8">
        <f t="shared" si="16"/>
        <v>9.5849581819094904</v>
      </c>
      <c r="AG37" s="8">
        <f t="shared" si="5"/>
        <v>6.8029859255154104E-2</v>
      </c>
      <c r="AJ37" s="132">
        <f>IF(Päälaskenta!$F$28&lt;Kaksitasouoma_matriisi!L37,Päälaskenta!$C$20*Päälaskenta!$F$28,Päälaskenta!$C$20*Kaksitasouoma_matriisi!L37)</f>
        <v>5.5E-2</v>
      </c>
      <c r="AK37" s="134">
        <f>SQRT(Päälaskenta!$D$20^2+(Päälaskenta!$D$20/(1/Päälaskenta!$E$20))^2)</f>
        <v>1.8029999999999999</v>
      </c>
      <c r="AL37" s="134">
        <f>IF(Päälaskenta!$F$28&lt;Kaksitasouoma_matriisi!L37,AK37*Päälaskenta!$F$28*COS(ATAN(1/Päälaskenta!$E$20)),AK37*Kaksitasouoma_matriisi!L37*COS(ATAN(1/Päälaskenta!$E$20)))</f>
        <v>1.7000000000000001E-2</v>
      </c>
      <c r="AM37" s="134"/>
      <c r="AN37" s="134">
        <f t="shared" si="15"/>
        <v>7.1999999999999995E-2</v>
      </c>
      <c r="AO37" s="8">
        <f t="shared" si="6"/>
        <v>5.6590426786135302E-2</v>
      </c>
      <c r="AP37" s="134">
        <f>Refererenssiarvoja!$B$16*H37^(1/6)/(Refererenssiarvoja!$B$15^0.5)*(Päälaskenta!$G$28/2)^0.5*(1-AO37)^(-1.5)</f>
        <v>4.1000000000000002E-2</v>
      </c>
      <c r="AQ37" s="8">
        <f>Refererenssiarvoja!$B$16*Kaksitasouoma_matriisi!O37^(1/6)/(SQRT((2*Refererenssiarvoja!$B$15)/(Päälaskenta!$F$31*Päälaskenta!$G$31*Päälaskenta!$F$28))+SQRT(Refererenssiarvoja!$B$15)/Refererenssiarvoja!$B$17*LN(Kaksitasouoma_matriisi!L37/Päälaskenta!$F$28))</f>
        <v>-1.68870056483383E-2</v>
      </c>
      <c r="AR37" s="8">
        <f>Refererenssiarvoja!$B$16*Kaksitasouoma_matriisi!O37^(1/6)/(SQRT((2*Refererenssiarvoja!$B$15)/(Päälaskenta!$F$31*Päälaskenta!$G$31*L37)))</f>
        <v>3.5284085823206898E-2</v>
      </c>
    </row>
    <row r="38" spans="1:44" x14ac:dyDescent="0.2">
      <c r="A38" s="8">
        <v>36</v>
      </c>
      <c r="B38" s="8">
        <f>IF(Päälaskenta!C$7,Päälaskenta!E$7,Päälaskenta!G$5)</f>
        <v>2.5</v>
      </c>
      <c r="C38" s="56">
        <v>1.964</v>
      </c>
      <c r="D38" s="93">
        <f t="shared" si="7"/>
        <v>1.2728999999999999</v>
      </c>
      <c r="E38" s="8">
        <f>IF(Päälaskenta!$C$26,Kaksitasouoma_matriisi!AP38,Kaksitasouoma_matriisi!AC38)</f>
        <v>0.10142105696421699</v>
      </c>
      <c r="F38" s="56">
        <f>IF(D38&lt;Päälaskenta!H$24,(SQRT(POWER(Päälaskenta!C$24/(2*Päälaskenta!E$24),2)+(D38/Päälaskenta!E$24))-Päälaskenta!C$24/(2*Päälaskenta!E$24)),IF(D38=Päälaskenta!H$24,Päälaskenta!D$24,Päälaskenta!D$24+(SQRT(POWER((Päälaskenta!C$20+Päälaskenta!G$24)/(2*Päälaskenta!E$20),2)+((D38-Päälaskenta!H$24)/Päälaskenta!E$20))-(Päälaskenta!C$20+Päälaskenta!G$24)/(2*Päälaskenta!E$20))))</f>
        <v>0.71099999999999997</v>
      </c>
      <c r="G38" s="57">
        <f>IF(F38&gt;Päälaskenta!D$24,(2*SQRT((POWER(Päälaskenta!D$24,2))+POWER(Päälaskenta!E$24*Päälaskenta!D$24,2))+Päälaskenta!C$24)+(2*SQRT((POWER((F38-Päälaskenta!D$24),2))+POWER(Päälaskenta!E$20*(F38-Päälaskenta!D$24),2))+Päälaskenta!C$20),(2*SQRT((POWER(F38,2))+POWER(Päälaskenta!E$24*F38,2))+Päälaskenta!C$24))</f>
        <v>8.02</v>
      </c>
      <c r="H38" s="57">
        <f t="shared" si="8"/>
        <v>0.16</v>
      </c>
      <c r="I38" s="62">
        <f t="shared" si="0"/>
        <v>0.45678600000000003</v>
      </c>
      <c r="J38" s="8">
        <f>IF(F38&lt;Päälaskenta!$D$24,0,Kaksitasouoma_matriisi!F38-Päälaskenta!$D$24)</f>
        <v>1.0999999999999999E-2</v>
      </c>
      <c r="L38" s="8">
        <f>IF(F38&gt;Päälaskenta!D$24,F38-Päälaskenta!D$24,0)</f>
        <v>1.0999999999999999E-2</v>
      </c>
      <c r="M38" s="8">
        <f>IF(F38&gt;Päälaskenta!D$24,(Päälaskenta!C$20+(Päälaskenta!E$20*(Kaksitasouoma_matriisi!F38-Päälaskenta!D$24)))*(Kaksitasouoma_matriisi!F38-Päälaskenta!D$24),0)</f>
        <v>5.5181500000000001E-2</v>
      </c>
      <c r="N38" s="8">
        <f>IF(F38&gt;Päälaskenta!D$24,(2*SQRT((POWER((F38-Päälaskenta!D$24),2))+POWER(Päälaskenta!E$20*(F38-Päälaskenta!D$24),2))+Päälaskenta!C$20),0)</f>
        <v>5.0396610640301001</v>
      </c>
      <c r="O38" s="8">
        <f t="shared" si="9"/>
        <v>1.0949446658992701E-2</v>
      </c>
      <c r="P38" s="8">
        <f>IF(Päälaskenta!$C$29,IF(L38&gt;Päälaskenta!$F$28,Kaksitasouoma_matriisi!AQ38,Kaksitasouoma_matriisi!AR38),Päälaskenta!$F$20)</f>
        <v>0.12</v>
      </c>
      <c r="Q38" s="8">
        <f t="shared" si="10"/>
        <v>2.2674638429590901E-2</v>
      </c>
      <c r="R38" s="8">
        <f t="shared" si="1"/>
        <v>5.91412033293653E-3</v>
      </c>
      <c r="S38" s="8">
        <f t="shared" si="11"/>
        <v>0.10717578052312</v>
      </c>
      <c r="U38" s="93">
        <f>IF(F38&gt;Päälaskenta!D$24,Päälaskenta!H$24+L38*Päälaskenta!G$24,F38*Päälaskenta!C$24 + F38*F38*Päälaskenta!E$24)</f>
        <v>1.2163999999999999</v>
      </c>
      <c r="V38" s="8">
        <f>IF(F38&gt;Päälaskenta!D$24,2*SQRT(POWER(Päälaskenta!D$24,2)+POWER(Päälaskenta!E$24*Päälaskenta!D$24,2))+Päälaskenta!C$24,(2*SQRT((POWER(F38,2))+POWER(Päälaskenta!E$24*F38,2))+Päälaskenta!C$24))</f>
        <v>2.9798989873223301</v>
      </c>
      <c r="W38" s="8">
        <f t="shared" si="12"/>
        <v>0.40820175622564597</v>
      </c>
      <c r="X38" s="8">
        <f>Päälaskenta!F$24</f>
        <v>7.0000000000000007E-2</v>
      </c>
      <c r="Y38" s="8">
        <f t="shared" si="13"/>
        <v>9.5622835434799001</v>
      </c>
      <c r="Z38" s="8">
        <f t="shared" si="2"/>
        <v>2.4940858796670602</v>
      </c>
      <c r="AA38" s="8">
        <f t="shared" si="14"/>
        <v>2.0503829987397699</v>
      </c>
      <c r="AC38" s="8">
        <f t="shared" si="3"/>
        <v>0.10142105696421699</v>
      </c>
      <c r="AE38" s="8">
        <v>36</v>
      </c>
      <c r="AF38" s="8">
        <f t="shared" si="16"/>
        <v>9.5849581819094904</v>
      </c>
      <c r="AG38" s="8">
        <f t="shared" si="5"/>
        <v>6.8029859255154104E-2</v>
      </c>
      <c r="AJ38" s="132">
        <f>IF(Päälaskenta!$F$28&lt;Kaksitasouoma_matriisi!L38,Päälaskenta!$C$20*Päälaskenta!$F$28,Päälaskenta!$C$20*Kaksitasouoma_matriisi!L38)</f>
        <v>5.5E-2</v>
      </c>
      <c r="AK38" s="134">
        <f>SQRT(Päälaskenta!$D$20^2+(Päälaskenta!$D$20/(1/Päälaskenta!$E$20))^2)</f>
        <v>1.8029999999999999</v>
      </c>
      <c r="AL38" s="134">
        <f>IF(Päälaskenta!$F$28&lt;Kaksitasouoma_matriisi!L38,AK38*Päälaskenta!$F$28*COS(ATAN(1/Päälaskenta!$E$20)),AK38*Kaksitasouoma_matriisi!L38*COS(ATAN(1/Päälaskenta!$E$20)))</f>
        <v>1.7000000000000001E-2</v>
      </c>
      <c r="AM38" s="134"/>
      <c r="AN38" s="134">
        <f t="shared" si="15"/>
        <v>7.1999999999999995E-2</v>
      </c>
      <c r="AO38" s="8">
        <f t="shared" si="6"/>
        <v>5.6563752062220099E-2</v>
      </c>
      <c r="AP38" s="134">
        <f>Refererenssiarvoja!$B$16*H38^(1/6)/(Refererenssiarvoja!$B$15^0.5)*(Päälaskenta!$G$28/2)^0.5*(1-AO38)^(-1.5)</f>
        <v>4.1000000000000002E-2</v>
      </c>
      <c r="AQ38" s="8">
        <f>Refererenssiarvoja!$B$16*Kaksitasouoma_matriisi!O38^(1/6)/(SQRT((2*Refererenssiarvoja!$B$15)/(Päälaskenta!$F$31*Päälaskenta!$G$31*Päälaskenta!$F$28))+SQRT(Refererenssiarvoja!$B$15)/Refererenssiarvoja!$B$17*LN(Kaksitasouoma_matriisi!L38/Päälaskenta!$F$28))</f>
        <v>-1.68870056483383E-2</v>
      </c>
      <c r="AR38" s="8">
        <f>Refererenssiarvoja!$B$16*Kaksitasouoma_matriisi!O38^(1/6)/(SQRT((2*Refererenssiarvoja!$B$15)/(Päälaskenta!$F$31*Päälaskenta!$G$31*L38)))</f>
        <v>3.5284085823206898E-2</v>
      </c>
    </row>
    <row r="39" spans="1:44" x14ac:dyDescent="0.2">
      <c r="A39" s="8">
        <v>37</v>
      </c>
      <c r="B39" s="8">
        <f>IF(Päälaskenta!C$7,Päälaskenta!E$7,Päälaskenta!G$5)</f>
        <v>2.5</v>
      </c>
      <c r="C39" s="56">
        <v>1.9630000000000001</v>
      </c>
      <c r="D39" s="93">
        <f t="shared" si="7"/>
        <v>1.2736000000000001</v>
      </c>
      <c r="E39" s="8">
        <f>IF(Päälaskenta!$C$26,Kaksitasouoma_matriisi!AP39,Kaksitasouoma_matriisi!AC39)</f>
        <v>0.10142105696421699</v>
      </c>
      <c r="F39" s="56">
        <f>IF(D39&lt;Päälaskenta!H$24,(SQRT(POWER(Päälaskenta!C$24/(2*Päälaskenta!E$24),2)+(D39/Päälaskenta!E$24))-Päälaskenta!C$24/(2*Päälaskenta!E$24)),IF(D39=Päälaskenta!H$24,Päälaskenta!D$24,Päälaskenta!D$24+(SQRT(POWER((Päälaskenta!C$20+Päälaskenta!G$24)/(2*Päälaskenta!E$20),2)+((D39-Päälaskenta!H$24)/Päälaskenta!E$20))-(Päälaskenta!C$20+Päälaskenta!G$24)/(2*Päälaskenta!E$20))))</f>
        <v>0.71099999999999997</v>
      </c>
      <c r="G39" s="57">
        <f>IF(F39&gt;Päälaskenta!D$24,(2*SQRT((POWER(Päälaskenta!D$24,2))+POWER(Päälaskenta!E$24*Päälaskenta!D$24,2))+Päälaskenta!C$24)+(2*SQRT((POWER((F39-Päälaskenta!D$24),2))+POWER(Päälaskenta!E$20*(F39-Päälaskenta!D$24),2))+Päälaskenta!C$20),(2*SQRT((POWER(F39,2))+POWER(Päälaskenta!E$24*F39,2))+Päälaskenta!C$24))</f>
        <v>8.02</v>
      </c>
      <c r="H39" s="57">
        <f t="shared" si="8"/>
        <v>0.16</v>
      </c>
      <c r="I39" s="62">
        <f t="shared" si="0"/>
        <v>0.45632099999999998</v>
      </c>
      <c r="J39" s="8">
        <f>IF(F39&lt;Päälaskenta!$D$24,0,Kaksitasouoma_matriisi!F39-Päälaskenta!$D$24)</f>
        <v>1.0999999999999999E-2</v>
      </c>
      <c r="L39" s="8">
        <f>IF(F39&gt;Päälaskenta!D$24,F39-Päälaskenta!D$24,0)</f>
        <v>1.0999999999999999E-2</v>
      </c>
      <c r="M39" s="8">
        <f>IF(F39&gt;Päälaskenta!D$24,(Päälaskenta!C$20+(Päälaskenta!E$20*(Kaksitasouoma_matriisi!F39-Päälaskenta!D$24)))*(Kaksitasouoma_matriisi!F39-Päälaskenta!D$24),0)</f>
        <v>5.5181500000000001E-2</v>
      </c>
      <c r="N39" s="8">
        <f>IF(F39&gt;Päälaskenta!D$24,(2*SQRT((POWER((F39-Päälaskenta!D$24),2))+POWER(Päälaskenta!E$20*(F39-Päälaskenta!D$24),2))+Päälaskenta!C$20),0)</f>
        <v>5.0396610640301001</v>
      </c>
      <c r="O39" s="8">
        <f t="shared" si="9"/>
        <v>1.0949446658992701E-2</v>
      </c>
      <c r="P39" s="8">
        <f>IF(Päälaskenta!$C$29,IF(L39&gt;Päälaskenta!$F$28,Kaksitasouoma_matriisi!AQ39,Kaksitasouoma_matriisi!AR39),Päälaskenta!$F$20)</f>
        <v>0.12</v>
      </c>
      <c r="Q39" s="8">
        <f t="shared" si="10"/>
        <v>2.2674638429590901E-2</v>
      </c>
      <c r="R39" s="8">
        <f t="shared" si="1"/>
        <v>5.91412033293653E-3</v>
      </c>
      <c r="S39" s="8">
        <f t="shared" si="11"/>
        <v>0.10717578052312</v>
      </c>
      <c r="U39" s="93">
        <f>IF(F39&gt;Päälaskenta!D$24,Päälaskenta!H$24+L39*Päälaskenta!G$24,F39*Päälaskenta!C$24 + F39*F39*Päälaskenta!E$24)</f>
        <v>1.2163999999999999</v>
      </c>
      <c r="V39" s="8">
        <f>IF(F39&gt;Päälaskenta!D$24,2*SQRT(POWER(Päälaskenta!D$24,2)+POWER(Päälaskenta!E$24*Päälaskenta!D$24,2))+Päälaskenta!C$24,(2*SQRT((POWER(F39,2))+POWER(Päälaskenta!E$24*F39,2))+Päälaskenta!C$24))</f>
        <v>2.9798989873223301</v>
      </c>
      <c r="W39" s="8">
        <f t="shared" si="12"/>
        <v>0.40820175622564597</v>
      </c>
      <c r="X39" s="8">
        <f>Päälaskenta!F$24</f>
        <v>7.0000000000000007E-2</v>
      </c>
      <c r="Y39" s="8">
        <f t="shared" si="13"/>
        <v>9.5622835434799001</v>
      </c>
      <c r="Z39" s="8">
        <f t="shared" si="2"/>
        <v>2.4940858796670602</v>
      </c>
      <c r="AA39" s="8">
        <f t="shared" si="14"/>
        <v>2.0503829987397699</v>
      </c>
      <c r="AC39" s="8">
        <f t="shared" si="3"/>
        <v>0.10142105696421699</v>
      </c>
      <c r="AE39" s="8">
        <v>37</v>
      </c>
      <c r="AF39" s="8">
        <f t="shared" si="16"/>
        <v>9.5849581819094904</v>
      </c>
      <c r="AG39" s="8">
        <f t="shared" si="5"/>
        <v>6.8029859255154104E-2</v>
      </c>
      <c r="AJ39" s="132">
        <f>IF(Päälaskenta!$F$28&lt;Kaksitasouoma_matriisi!L39,Päälaskenta!$C$20*Päälaskenta!$F$28,Päälaskenta!$C$20*Kaksitasouoma_matriisi!L39)</f>
        <v>5.5E-2</v>
      </c>
      <c r="AK39" s="134">
        <f>SQRT(Päälaskenta!$D$20^2+(Päälaskenta!$D$20/(1/Päälaskenta!$E$20))^2)</f>
        <v>1.8029999999999999</v>
      </c>
      <c r="AL39" s="134">
        <f>IF(Päälaskenta!$F$28&lt;Kaksitasouoma_matriisi!L39,AK39*Päälaskenta!$F$28*COS(ATAN(1/Päälaskenta!$E$20)),AK39*Kaksitasouoma_matriisi!L39*COS(ATAN(1/Päälaskenta!$E$20)))</f>
        <v>1.7000000000000001E-2</v>
      </c>
      <c r="AM39" s="134"/>
      <c r="AN39" s="134">
        <f t="shared" si="15"/>
        <v>7.1999999999999995E-2</v>
      </c>
      <c r="AO39" s="8">
        <f t="shared" si="6"/>
        <v>5.6532663316582903E-2</v>
      </c>
      <c r="AP39" s="134">
        <f>Refererenssiarvoja!$B$16*H39^(1/6)/(Refererenssiarvoja!$B$15^0.5)*(Päälaskenta!$G$28/2)^0.5*(1-AO39)^(-1.5)</f>
        <v>4.1000000000000002E-2</v>
      </c>
      <c r="AQ39" s="8">
        <f>Refererenssiarvoja!$B$16*Kaksitasouoma_matriisi!O39^(1/6)/(SQRT((2*Refererenssiarvoja!$B$15)/(Päälaskenta!$F$31*Päälaskenta!$G$31*Päälaskenta!$F$28))+SQRT(Refererenssiarvoja!$B$15)/Refererenssiarvoja!$B$17*LN(Kaksitasouoma_matriisi!L39/Päälaskenta!$F$28))</f>
        <v>-1.68870056483383E-2</v>
      </c>
      <c r="AR39" s="8">
        <f>Refererenssiarvoja!$B$16*Kaksitasouoma_matriisi!O39^(1/6)/(SQRT((2*Refererenssiarvoja!$B$15)/(Päälaskenta!$F$31*Päälaskenta!$G$31*L39)))</f>
        <v>3.5284085823206898E-2</v>
      </c>
    </row>
    <row r="40" spans="1:44" x14ac:dyDescent="0.2">
      <c r="A40" s="8">
        <v>38</v>
      </c>
      <c r="B40" s="8">
        <f>IF(Päälaskenta!C$7,Päälaskenta!E$7,Päälaskenta!G$5)</f>
        <v>2.5</v>
      </c>
      <c r="C40" s="56">
        <v>1.962</v>
      </c>
      <c r="D40" s="93">
        <f t="shared" si="7"/>
        <v>1.2742</v>
      </c>
      <c r="E40" s="8">
        <f>IF(Päälaskenta!$C$26,Kaksitasouoma_matriisi!AP40,Kaksitasouoma_matriisi!AC40)</f>
        <v>0.10142105696421699</v>
      </c>
      <c r="F40" s="56">
        <f>IF(D40&lt;Päälaskenta!H$24,(SQRT(POWER(Päälaskenta!C$24/(2*Päälaskenta!E$24),2)+(D40/Päälaskenta!E$24))-Päälaskenta!C$24/(2*Päälaskenta!E$24)),IF(D40=Päälaskenta!H$24,Päälaskenta!D$24,Päälaskenta!D$24+(SQRT(POWER((Päälaskenta!C$20+Päälaskenta!G$24)/(2*Päälaskenta!E$20),2)+((D40-Päälaskenta!H$24)/Päälaskenta!E$20))-(Päälaskenta!C$20+Päälaskenta!G$24)/(2*Päälaskenta!E$20))))</f>
        <v>0.71099999999999997</v>
      </c>
      <c r="G40" s="57">
        <f>IF(F40&gt;Päälaskenta!D$24,(2*SQRT((POWER(Päälaskenta!D$24,2))+POWER(Päälaskenta!E$24*Päälaskenta!D$24,2))+Päälaskenta!C$24)+(2*SQRT((POWER((F40-Päälaskenta!D$24),2))+POWER(Päälaskenta!E$20*(F40-Päälaskenta!D$24),2))+Päälaskenta!C$20),(2*SQRT((POWER(F40,2))+POWER(Päälaskenta!E$24*F40,2))+Päälaskenta!C$24))</f>
        <v>8.02</v>
      </c>
      <c r="H40" s="57">
        <f t="shared" si="8"/>
        <v>0.16</v>
      </c>
      <c r="I40" s="62">
        <f t="shared" si="0"/>
        <v>0.45585599999999998</v>
      </c>
      <c r="J40" s="8">
        <f>IF(F40&lt;Päälaskenta!$D$24,0,Kaksitasouoma_matriisi!F40-Päälaskenta!$D$24)</f>
        <v>1.0999999999999999E-2</v>
      </c>
      <c r="L40" s="8">
        <f>IF(F40&gt;Päälaskenta!D$24,F40-Päälaskenta!D$24,0)</f>
        <v>1.0999999999999999E-2</v>
      </c>
      <c r="M40" s="8">
        <f>IF(F40&gt;Päälaskenta!D$24,(Päälaskenta!C$20+(Päälaskenta!E$20*(Kaksitasouoma_matriisi!F40-Päälaskenta!D$24)))*(Kaksitasouoma_matriisi!F40-Päälaskenta!D$24),0)</f>
        <v>5.5181500000000001E-2</v>
      </c>
      <c r="N40" s="8">
        <f>IF(F40&gt;Päälaskenta!D$24,(2*SQRT((POWER((F40-Päälaskenta!D$24),2))+POWER(Päälaskenta!E$20*(F40-Päälaskenta!D$24),2))+Päälaskenta!C$20),0)</f>
        <v>5.0396610640301001</v>
      </c>
      <c r="O40" s="8">
        <f t="shared" si="9"/>
        <v>1.0949446658992701E-2</v>
      </c>
      <c r="P40" s="8">
        <f>IF(Päälaskenta!$C$29,IF(L40&gt;Päälaskenta!$F$28,Kaksitasouoma_matriisi!AQ40,Kaksitasouoma_matriisi!AR40),Päälaskenta!$F$20)</f>
        <v>0.12</v>
      </c>
      <c r="Q40" s="8">
        <f t="shared" si="10"/>
        <v>2.2674638429590901E-2</v>
      </c>
      <c r="R40" s="8">
        <f t="shared" si="1"/>
        <v>5.91412033293653E-3</v>
      </c>
      <c r="S40" s="8">
        <f t="shared" si="11"/>
        <v>0.10717578052312</v>
      </c>
      <c r="U40" s="93">
        <f>IF(F40&gt;Päälaskenta!D$24,Päälaskenta!H$24+L40*Päälaskenta!G$24,F40*Päälaskenta!C$24 + F40*F40*Päälaskenta!E$24)</f>
        <v>1.2163999999999999</v>
      </c>
      <c r="V40" s="8">
        <f>IF(F40&gt;Päälaskenta!D$24,2*SQRT(POWER(Päälaskenta!D$24,2)+POWER(Päälaskenta!E$24*Päälaskenta!D$24,2))+Päälaskenta!C$24,(2*SQRT((POWER(F40,2))+POWER(Päälaskenta!E$24*F40,2))+Päälaskenta!C$24))</f>
        <v>2.9798989873223301</v>
      </c>
      <c r="W40" s="8">
        <f t="shared" si="12"/>
        <v>0.40820175622564597</v>
      </c>
      <c r="X40" s="8">
        <f>Päälaskenta!F$24</f>
        <v>7.0000000000000007E-2</v>
      </c>
      <c r="Y40" s="8">
        <f t="shared" si="13"/>
        <v>9.5622835434799001</v>
      </c>
      <c r="Z40" s="8">
        <f t="shared" si="2"/>
        <v>2.4940858796670602</v>
      </c>
      <c r="AA40" s="8">
        <f t="shared" si="14"/>
        <v>2.0503829987397699</v>
      </c>
      <c r="AC40" s="8">
        <f t="shared" si="3"/>
        <v>0.10142105696421699</v>
      </c>
      <c r="AE40" s="8">
        <v>38</v>
      </c>
      <c r="AF40" s="8">
        <f t="shared" si="16"/>
        <v>9.5849581819094904</v>
      </c>
      <c r="AG40" s="8">
        <f t="shared" si="5"/>
        <v>6.8029859255154104E-2</v>
      </c>
      <c r="AJ40" s="132">
        <f>IF(Päälaskenta!$F$28&lt;Kaksitasouoma_matriisi!L40,Päälaskenta!$C$20*Päälaskenta!$F$28,Päälaskenta!$C$20*Kaksitasouoma_matriisi!L40)</f>
        <v>5.5E-2</v>
      </c>
      <c r="AK40" s="134">
        <f>SQRT(Päälaskenta!$D$20^2+(Päälaskenta!$D$20/(1/Päälaskenta!$E$20))^2)</f>
        <v>1.8029999999999999</v>
      </c>
      <c r="AL40" s="134">
        <f>IF(Päälaskenta!$F$28&lt;Kaksitasouoma_matriisi!L40,AK40*Päälaskenta!$F$28*COS(ATAN(1/Päälaskenta!$E$20)),AK40*Kaksitasouoma_matriisi!L40*COS(ATAN(1/Päälaskenta!$E$20)))</f>
        <v>1.7000000000000001E-2</v>
      </c>
      <c r="AM40" s="134"/>
      <c r="AN40" s="134">
        <f t="shared" si="15"/>
        <v>7.1999999999999995E-2</v>
      </c>
      <c r="AO40" s="8">
        <f t="shared" si="6"/>
        <v>5.6506043007377202E-2</v>
      </c>
      <c r="AP40" s="134">
        <f>Refererenssiarvoja!$B$16*H40^(1/6)/(Refererenssiarvoja!$B$15^0.5)*(Päälaskenta!$G$28/2)^0.5*(1-AO40)^(-1.5)</f>
        <v>4.1000000000000002E-2</v>
      </c>
      <c r="AQ40" s="8">
        <f>Refererenssiarvoja!$B$16*Kaksitasouoma_matriisi!O40^(1/6)/(SQRT((2*Refererenssiarvoja!$B$15)/(Päälaskenta!$F$31*Päälaskenta!$G$31*Päälaskenta!$F$28))+SQRT(Refererenssiarvoja!$B$15)/Refererenssiarvoja!$B$17*LN(Kaksitasouoma_matriisi!L40/Päälaskenta!$F$28))</f>
        <v>-1.68870056483383E-2</v>
      </c>
      <c r="AR40" s="8">
        <f>Refererenssiarvoja!$B$16*Kaksitasouoma_matriisi!O40^(1/6)/(SQRT((2*Refererenssiarvoja!$B$15)/(Päälaskenta!$F$31*Päälaskenta!$G$31*L40)))</f>
        <v>3.5284085823206898E-2</v>
      </c>
    </row>
    <row r="41" spans="1:44" x14ac:dyDescent="0.2">
      <c r="A41" s="8">
        <v>39</v>
      </c>
      <c r="B41" s="8">
        <f>IF(Päälaskenta!C$7,Päälaskenta!E$7,Päälaskenta!G$5)</f>
        <v>2.5</v>
      </c>
      <c r="C41" s="56">
        <v>1.9610000000000001</v>
      </c>
      <c r="D41" s="93">
        <f t="shared" si="7"/>
        <v>1.2748999999999999</v>
      </c>
      <c r="E41" s="8">
        <f>IF(Päälaskenta!$C$26,Kaksitasouoma_matriisi!AP41,Kaksitasouoma_matriisi!AC41)</f>
        <v>0.10142105696421699</v>
      </c>
      <c r="F41" s="56">
        <f>IF(D41&lt;Päälaskenta!H$24,(SQRT(POWER(Päälaskenta!C$24/(2*Päälaskenta!E$24),2)+(D41/Päälaskenta!E$24))-Päälaskenta!C$24/(2*Päälaskenta!E$24)),IF(D41=Päälaskenta!H$24,Päälaskenta!D$24,Päälaskenta!D$24+(SQRT(POWER((Päälaskenta!C$20+Päälaskenta!G$24)/(2*Päälaskenta!E$20),2)+((D41-Päälaskenta!H$24)/Päälaskenta!E$20))-(Päälaskenta!C$20+Päälaskenta!G$24)/(2*Päälaskenta!E$20))))</f>
        <v>0.71099999999999997</v>
      </c>
      <c r="G41" s="57">
        <f>IF(F41&gt;Päälaskenta!D$24,(2*SQRT((POWER(Päälaskenta!D$24,2))+POWER(Päälaskenta!E$24*Päälaskenta!D$24,2))+Päälaskenta!C$24)+(2*SQRT((POWER((F41-Päälaskenta!D$24),2))+POWER(Päälaskenta!E$20*(F41-Päälaskenta!D$24),2))+Päälaskenta!C$20),(2*SQRT((POWER(F41,2))+POWER(Päälaskenta!E$24*F41,2))+Päälaskenta!C$24))</f>
        <v>8.02</v>
      </c>
      <c r="H41" s="57">
        <f t="shared" si="8"/>
        <v>0.16</v>
      </c>
      <c r="I41" s="62">
        <f t="shared" si="0"/>
        <v>0.45539099999999999</v>
      </c>
      <c r="J41" s="8">
        <f>IF(F41&lt;Päälaskenta!$D$24,0,Kaksitasouoma_matriisi!F41-Päälaskenta!$D$24)</f>
        <v>1.0999999999999999E-2</v>
      </c>
      <c r="L41" s="8">
        <f>IF(F41&gt;Päälaskenta!D$24,F41-Päälaskenta!D$24,0)</f>
        <v>1.0999999999999999E-2</v>
      </c>
      <c r="M41" s="8">
        <f>IF(F41&gt;Päälaskenta!D$24,(Päälaskenta!C$20+(Päälaskenta!E$20*(Kaksitasouoma_matriisi!F41-Päälaskenta!D$24)))*(Kaksitasouoma_matriisi!F41-Päälaskenta!D$24),0)</f>
        <v>5.5181500000000001E-2</v>
      </c>
      <c r="N41" s="8">
        <f>IF(F41&gt;Päälaskenta!D$24,(2*SQRT((POWER((F41-Päälaskenta!D$24),2))+POWER(Päälaskenta!E$20*(F41-Päälaskenta!D$24),2))+Päälaskenta!C$20),0)</f>
        <v>5.0396610640301001</v>
      </c>
      <c r="O41" s="8">
        <f t="shared" si="9"/>
        <v>1.0949446658992701E-2</v>
      </c>
      <c r="P41" s="8">
        <f>IF(Päälaskenta!$C$29,IF(L41&gt;Päälaskenta!$F$28,Kaksitasouoma_matriisi!AQ41,Kaksitasouoma_matriisi!AR41),Päälaskenta!$F$20)</f>
        <v>0.12</v>
      </c>
      <c r="Q41" s="8">
        <f t="shared" si="10"/>
        <v>2.2674638429590901E-2</v>
      </c>
      <c r="R41" s="8">
        <f t="shared" si="1"/>
        <v>5.91412033293653E-3</v>
      </c>
      <c r="S41" s="8">
        <f t="shared" si="11"/>
        <v>0.10717578052312</v>
      </c>
      <c r="U41" s="93">
        <f>IF(F41&gt;Päälaskenta!D$24,Päälaskenta!H$24+L41*Päälaskenta!G$24,F41*Päälaskenta!C$24 + F41*F41*Päälaskenta!E$24)</f>
        <v>1.2163999999999999</v>
      </c>
      <c r="V41" s="8">
        <f>IF(F41&gt;Päälaskenta!D$24,2*SQRT(POWER(Päälaskenta!D$24,2)+POWER(Päälaskenta!E$24*Päälaskenta!D$24,2))+Päälaskenta!C$24,(2*SQRT((POWER(F41,2))+POWER(Päälaskenta!E$24*F41,2))+Päälaskenta!C$24))</f>
        <v>2.9798989873223301</v>
      </c>
      <c r="W41" s="8">
        <f t="shared" si="12"/>
        <v>0.40820175622564597</v>
      </c>
      <c r="X41" s="8">
        <f>Päälaskenta!F$24</f>
        <v>7.0000000000000007E-2</v>
      </c>
      <c r="Y41" s="8">
        <f t="shared" si="13"/>
        <v>9.5622835434799001</v>
      </c>
      <c r="Z41" s="8">
        <f t="shared" si="2"/>
        <v>2.4940858796670602</v>
      </c>
      <c r="AA41" s="8">
        <f t="shared" si="14"/>
        <v>2.0503829987397699</v>
      </c>
      <c r="AC41" s="8">
        <f t="shared" si="3"/>
        <v>0.10142105696421699</v>
      </c>
      <c r="AE41" s="8">
        <v>39</v>
      </c>
      <c r="AF41" s="8">
        <f t="shared" si="16"/>
        <v>9.5849581819094904</v>
      </c>
      <c r="AG41" s="8">
        <f t="shared" si="5"/>
        <v>6.8029859255154104E-2</v>
      </c>
      <c r="AJ41" s="132">
        <f>IF(Päälaskenta!$F$28&lt;Kaksitasouoma_matriisi!L41,Päälaskenta!$C$20*Päälaskenta!$F$28,Päälaskenta!$C$20*Kaksitasouoma_matriisi!L41)</f>
        <v>5.5E-2</v>
      </c>
      <c r="AK41" s="134">
        <f>SQRT(Päälaskenta!$D$20^2+(Päälaskenta!$D$20/(1/Päälaskenta!$E$20))^2)</f>
        <v>1.8029999999999999</v>
      </c>
      <c r="AL41" s="134">
        <f>IF(Päälaskenta!$F$28&lt;Kaksitasouoma_matriisi!L41,AK41*Päälaskenta!$F$28*COS(ATAN(1/Päälaskenta!$E$20)),AK41*Kaksitasouoma_matriisi!L41*COS(ATAN(1/Päälaskenta!$E$20)))</f>
        <v>1.7000000000000001E-2</v>
      </c>
      <c r="AM41" s="134"/>
      <c r="AN41" s="134">
        <f t="shared" si="15"/>
        <v>7.1999999999999995E-2</v>
      </c>
      <c r="AO41" s="8">
        <f t="shared" si="6"/>
        <v>5.6475017648443003E-2</v>
      </c>
      <c r="AP41" s="134">
        <f>Refererenssiarvoja!$B$16*H41^(1/6)/(Refererenssiarvoja!$B$15^0.5)*(Päälaskenta!$G$28/2)^0.5*(1-AO41)^(-1.5)</f>
        <v>4.1000000000000002E-2</v>
      </c>
      <c r="AQ41" s="8">
        <f>Refererenssiarvoja!$B$16*Kaksitasouoma_matriisi!O41^(1/6)/(SQRT((2*Refererenssiarvoja!$B$15)/(Päälaskenta!$F$31*Päälaskenta!$G$31*Päälaskenta!$F$28))+SQRT(Refererenssiarvoja!$B$15)/Refererenssiarvoja!$B$17*LN(Kaksitasouoma_matriisi!L41/Päälaskenta!$F$28))</f>
        <v>-1.68870056483383E-2</v>
      </c>
      <c r="AR41" s="8">
        <f>Refererenssiarvoja!$B$16*Kaksitasouoma_matriisi!O41^(1/6)/(SQRT((2*Refererenssiarvoja!$B$15)/(Päälaskenta!$F$31*Päälaskenta!$G$31*L41)))</f>
        <v>3.5284085823206898E-2</v>
      </c>
    </row>
    <row r="42" spans="1:44" x14ac:dyDescent="0.2">
      <c r="A42" s="8">
        <v>40</v>
      </c>
      <c r="B42" s="8">
        <f>IF(Päälaskenta!C$7,Päälaskenta!E$7,Päälaskenta!G$5)</f>
        <v>2.5</v>
      </c>
      <c r="C42" s="56">
        <v>1.96</v>
      </c>
      <c r="D42" s="93">
        <f t="shared" si="7"/>
        <v>1.2755000000000001</v>
      </c>
      <c r="E42" s="8">
        <f>IF(Päälaskenta!$C$26,Kaksitasouoma_matriisi!AP42,Kaksitasouoma_matriisi!AC42)</f>
        <v>0.101429406203791</v>
      </c>
      <c r="F42" s="56">
        <f>IF(D42&lt;Päälaskenta!H$24,(SQRT(POWER(Päälaskenta!C$24/(2*Päälaskenta!E$24),2)+(D42/Päälaskenta!E$24))-Päälaskenta!C$24/(2*Päälaskenta!E$24)),IF(D42=Päälaskenta!H$24,Päälaskenta!D$24,Päälaskenta!D$24+(SQRT(POWER((Päälaskenta!C$20+Päälaskenta!G$24)/(2*Päälaskenta!E$20),2)+((D42-Päälaskenta!H$24)/Päälaskenta!E$20))-(Päälaskenta!C$20+Päälaskenta!G$24)/(2*Päälaskenta!E$20))))</f>
        <v>0.71199999999999997</v>
      </c>
      <c r="G42" s="57">
        <f>IF(F42&gt;Päälaskenta!D$24,(2*SQRT((POWER(Päälaskenta!D$24,2))+POWER(Päälaskenta!E$24*Päälaskenta!D$24,2))+Päälaskenta!C$24)+(2*SQRT((POWER((F42-Päälaskenta!D$24),2))+POWER(Päälaskenta!E$20*(F42-Päälaskenta!D$24),2))+Päälaskenta!C$20),(2*SQRT((POWER(F42,2))+POWER(Päälaskenta!E$24*F42,2))+Päälaskenta!C$24))</f>
        <v>8.02</v>
      </c>
      <c r="H42" s="57">
        <f t="shared" si="8"/>
        <v>0.16</v>
      </c>
      <c r="I42" s="62">
        <f t="shared" si="0"/>
        <v>0.45500200000000002</v>
      </c>
      <c r="J42" s="8">
        <f>IF(F42&lt;Päälaskenta!$D$24,0,Kaksitasouoma_matriisi!F42-Päälaskenta!$D$24)</f>
        <v>1.2E-2</v>
      </c>
      <c r="L42" s="8">
        <f>IF(F42&gt;Päälaskenta!D$24,F42-Päälaskenta!D$24,0)</f>
        <v>1.2E-2</v>
      </c>
      <c r="M42" s="8">
        <f>IF(F42&gt;Päälaskenta!D$24,(Päälaskenta!C$20+(Päälaskenta!E$20*(Kaksitasouoma_matriisi!F42-Päälaskenta!D$24)))*(Kaksitasouoma_matriisi!F42-Päälaskenta!D$24),0)</f>
        <v>6.0216000000000103E-2</v>
      </c>
      <c r="N42" s="8">
        <f>IF(F42&gt;Päälaskenta!D$24,(2*SQRT((POWER((F42-Päälaskenta!D$24),2))+POWER(Päälaskenta!E$20*(F42-Päälaskenta!D$24),2))+Päälaskenta!C$20),0)</f>
        <v>5.0432666153055701</v>
      </c>
      <c r="O42" s="8">
        <f t="shared" si="9"/>
        <v>1.1939880357951601E-2</v>
      </c>
      <c r="P42" s="8">
        <f>IF(Päälaskenta!$C$29,IF(L42&gt;Päälaskenta!$F$28,Kaksitasouoma_matriisi!AQ42,Kaksitasouoma_matriisi!AR42),Päälaskenta!$F$20)</f>
        <v>0.12</v>
      </c>
      <c r="Q42" s="8">
        <f t="shared" si="10"/>
        <v>2.6213839758895401E-2</v>
      </c>
      <c r="R42" s="8">
        <f t="shared" si="1"/>
        <v>6.8123549074243098E-3</v>
      </c>
      <c r="S42" s="8">
        <f t="shared" si="11"/>
        <v>0.113131973353001</v>
      </c>
      <c r="U42" s="93">
        <f>IF(F42&gt;Päälaskenta!D$24,Päälaskenta!H$24+L42*Päälaskenta!G$24,F42*Päälaskenta!C$24 + F42*F42*Päälaskenta!E$24)</f>
        <v>1.2188000000000001</v>
      </c>
      <c r="V42" s="8">
        <f>IF(F42&gt;Päälaskenta!D$24,2*SQRT(POWER(Päälaskenta!D$24,2)+POWER(Päälaskenta!E$24*Päälaskenta!D$24,2))+Päälaskenta!C$24,(2*SQRT((POWER(F42,2))+POWER(Päälaskenta!E$24*F42,2))+Päälaskenta!C$24))</f>
        <v>2.9798989873223301</v>
      </c>
      <c r="W42" s="8">
        <f t="shared" si="12"/>
        <v>0.40900715265358301</v>
      </c>
      <c r="X42" s="8">
        <f>Päälaskenta!F$24</f>
        <v>7.0000000000000007E-2</v>
      </c>
      <c r="Y42" s="8">
        <f t="shared" si="13"/>
        <v>9.5937487558212204</v>
      </c>
      <c r="Z42" s="8">
        <f t="shared" si="2"/>
        <v>2.4931876450925801</v>
      </c>
      <c r="AA42" s="8">
        <f t="shared" si="14"/>
        <v>2.0456085043424501</v>
      </c>
      <c r="AC42" s="8">
        <f t="shared" si="3"/>
        <v>0.101429406203791</v>
      </c>
      <c r="AE42" s="8">
        <v>40</v>
      </c>
      <c r="AF42" s="8">
        <f t="shared" si="16"/>
        <v>9.6199625955801196</v>
      </c>
      <c r="AG42" s="8">
        <f t="shared" si="5"/>
        <v>6.7535675877742493E-2</v>
      </c>
      <c r="AJ42" s="132">
        <f>IF(Päälaskenta!$F$28&lt;Kaksitasouoma_matriisi!L42,Päälaskenta!$C$20*Päälaskenta!$F$28,Päälaskenta!$C$20*Kaksitasouoma_matriisi!L42)</f>
        <v>0.06</v>
      </c>
      <c r="AK42" s="134">
        <f>SQRT(Päälaskenta!$D$20^2+(Päälaskenta!$D$20/(1/Päälaskenta!$E$20))^2)</f>
        <v>1.8029999999999999</v>
      </c>
      <c r="AL42" s="134">
        <f>IF(Päälaskenta!$F$28&lt;Kaksitasouoma_matriisi!L42,AK42*Päälaskenta!$F$28*COS(ATAN(1/Päälaskenta!$E$20)),AK42*Kaksitasouoma_matriisi!L42*COS(ATAN(1/Päälaskenta!$E$20)))</f>
        <v>1.7999999999999999E-2</v>
      </c>
      <c r="AM42" s="134"/>
      <c r="AN42" s="134">
        <f t="shared" si="15"/>
        <v>7.8E-2</v>
      </c>
      <c r="AO42" s="8">
        <f t="shared" si="6"/>
        <v>6.11524892199138E-2</v>
      </c>
      <c r="AP42" s="134">
        <f>Refererenssiarvoja!$B$16*H42^(1/6)/(Refererenssiarvoja!$B$15^0.5)*(Päälaskenta!$G$28/2)^0.5*(1-AO42)^(-1.5)</f>
        <v>4.1000000000000002E-2</v>
      </c>
      <c r="AQ42" s="8">
        <f>Refererenssiarvoja!$B$16*Kaksitasouoma_matriisi!O42^(1/6)/(SQRT((2*Refererenssiarvoja!$B$15)/(Päälaskenta!$F$31*Päälaskenta!$G$31*Päälaskenta!$F$28))+SQRT(Refererenssiarvoja!$B$15)/Refererenssiarvoja!$B$17*LN(Kaksitasouoma_matriisi!L42/Päälaskenta!$F$28))</f>
        <v>-1.7561267692148601E-2</v>
      </c>
      <c r="AR42" s="8">
        <f>Refererenssiarvoja!$B$16*Kaksitasouoma_matriisi!O42^(1/6)/(SQRT((2*Refererenssiarvoja!$B$15)/(Päälaskenta!$F$31*Päälaskenta!$G$31*L42)))</f>
        <v>3.7388764764524199E-2</v>
      </c>
    </row>
    <row r="43" spans="1:44" x14ac:dyDescent="0.2">
      <c r="A43" s="8">
        <v>41</v>
      </c>
      <c r="B43" s="8">
        <f>IF(Päälaskenta!C$7,Päälaskenta!E$7,Päälaskenta!G$5)</f>
        <v>2.5</v>
      </c>
      <c r="C43" s="56">
        <v>1.9590000000000001</v>
      </c>
      <c r="D43" s="93">
        <f t="shared" si="7"/>
        <v>1.2762</v>
      </c>
      <c r="E43" s="8">
        <f>IF(Päälaskenta!$C$26,Kaksitasouoma_matriisi!AP43,Kaksitasouoma_matriisi!AC43)</f>
        <v>0.101429406203791</v>
      </c>
      <c r="F43" s="56">
        <f>IF(D43&lt;Päälaskenta!H$24,(SQRT(POWER(Päälaskenta!C$24/(2*Päälaskenta!E$24),2)+(D43/Päälaskenta!E$24))-Päälaskenta!C$24/(2*Päälaskenta!E$24)),IF(D43=Päälaskenta!H$24,Päälaskenta!D$24,Päälaskenta!D$24+(SQRT(POWER((Päälaskenta!C$20+Päälaskenta!G$24)/(2*Päälaskenta!E$20),2)+((D43-Päälaskenta!H$24)/Päälaskenta!E$20))-(Päälaskenta!C$20+Päälaskenta!G$24)/(2*Päälaskenta!E$20))))</f>
        <v>0.71199999999999997</v>
      </c>
      <c r="G43" s="57">
        <f>IF(F43&gt;Päälaskenta!D$24,(2*SQRT((POWER(Päälaskenta!D$24,2))+POWER(Päälaskenta!E$24*Päälaskenta!D$24,2))+Päälaskenta!C$24)+(2*SQRT((POWER((F43-Päälaskenta!D$24),2))+POWER(Päälaskenta!E$20*(F43-Päälaskenta!D$24),2))+Päälaskenta!C$20),(2*SQRT((POWER(F43,2))+POWER(Päälaskenta!E$24*F43,2))+Päälaskenta!C$24))</f>
        <v>8.02</v>
      </c>
      <c r="H43" s="57">
        <f t="shared" si="8"/>
        <v>0.16</v>
      </c>
      <c r="I43" s="62">
        <f t="shared" si="0"/>
        <v>0.454538</v>
      </c>
      <c r="J43" s="8">
        <f>IF(F43&lt;Päälaskenta!$D$24,0,Kaksitasouoma_matriisi!F43-Päälaskenta!$D$24)</f>
        <v>1.2E-2</v>
      </c>
      <c r="L43" s="8">
        <f>IF(F43&gt;Päälaskenta!D$24,F43-Päälaskenta!D$24,0)</f>
        <v>1.2E-2</v>
      </c>
      <c r="M43" s="8">
        <f>IF(F43&gt;Päälaskenta!D$24,(Päälaskenta!C$20+(Päälaskenta!E$20*(Kaksitasouoma_matriisi!F43-Päälaskenta!D$24)))*(Kaksitasouoma_matriisi!F43-Päälaskenta!D$24),0)</f>
        <v>6.0216000000000103E-2</v>
      </c>
      <c r="N43" s="8">
        <f>IF(F43&gt;Päälaskenta!D$24,(2*SQRT((POWER((F43-Päälaskenta!D$24),2))+POWER(Päälaskenta!E$20*(F43-Päälaskenta!D$24),2))+Päälaskenta!C$20),0)</f>
        <v>5.0432666153055701</v>
      </c>
      <c r="O43" s="8">
        <f t="shared" si="9"/>
        <v>1.1939880357951601E-2</v>
      </c>
      <c r="P43" s="8">
        <f>IF(Päälaskenta!$C$29,IF(L43&gt;Päälaskenta!$F$28,Kaksitasouoma_matriisi!AQ43,Kaksitasouoma_matriisi!AR43),Päälaskenta!$F$20)</f>
        <v>0.12</v>
      </c>
      <c r="Q43" s="8">
        <f t="shared" si="10"/>
        <v>2.6213839758895401E-2</v>
      </c>
      <c r="R43" s="8">
        <f t="shared" si="1"/>
        <v>6.8123549074243098E-3</v>
      </c>
      <c r="S43" s="8">
        <f t="shared" si="11"/>
        <v>0.113131973353001</v>
      </c>
      <c r="U43" s="93">
        <f>IF(F43&gt;Päälaskenta!D$24,Päälaskenta!H$24+L43*Päälaskenta!G$24,F43*Päälaskenta!C$24 + F43*F43*Päälaskenta!E$24)</f>
        <v>1.2188000000000001</v>
      </c>
      <c r="V43" s="8">
        <f>IF(F43&gt;Päälaskenta!D$24,2*SQRT(POWER(Päälaskenta!D$24,2)+POWER(Päälaskenta!E$24*Päälaskenta!D$24,2))+Päälaskenta!C$24,(2*SQRT((POWER(F43,2))+POWER(Päälaskenta!E$24*F43,2))+Päälaskenta!C$24))</f>
        <v>2.9798989873223301</v>
      </c>
      <c r="W43" s="8">
        <f t="shared" si="12"/>
        <v>0.40900715265358301</v>
      </c>
      <c r="X43" s="8">
        <f>Päälaskenta!F$24</f>
        <v>7.0000000000000007E-2</v>
      </c>
      <c r="Y43" s="8">
        <f t="shared" si="13"/>
        <v>9.5937487558212204</v>
      </c>
      <c r="Z43" s="8">
        <f t="shared" si="2"/>
        <v>2.4931876450925801</v>
      </c>
      <c r="AA43" s="8">
        <f t="shared" si="14"/>
        <v>2.0456085043424501</v>
      </c>
      <c r="AC43" s="8">
        <f t="shared" si="3"/>
        <v>0.101429406203791</v>
      </c>
      <c r="AE43" s="8">
        <v>41</v>
      </c>
      <c r="AF43" s="8">
        <f t="shared" si="16"/>
        <v>9.6199625955801196</v>
      </c>
      <c r="AG43" s="8">
        <f t="shared" si="5"/>
        <v>6.7535675877742493E-2</v>
      </c>
      <c r="AJ43" s="132">
        <f>IF(Päälaskenta!$F$28&lt;Kaksitasouoma_matriisi!L43,Päälaskenta!$C$20*Päälaskenta!$F$28,Päälaskenta!$C$20*Kaksitasouoma_matriisi!L43)</f>
        <v>0.06</v>
      </c>
      <c r="AK43" s="134">
        <f>SQRT(Päälaskenta!$D$20^2+(Päälaskenta!$D$20/(1/Päälaskenta!$E$20))^2)</f>
        <v>1.8029999999999999</v>
      </c>
      <c r="AL43" s="134">
        <f>IF(Päälaskenta!$F$28&lt;Kaksitasouoma_matriisi!L43,AK43*Päälaskenta!$F$28*COS(ATAN(1/Päälaskenta!$E$20)),AK43*Kaksitasouoma_matriisi!L43*COS(ATAN(1/Päälaskenta!$E$20)))</f>
        <v>1.7999999999999999E-2</v>
      </c>
      <c r="AM43" s="134"/>
      <c r="AN43" s="134">
        <f t="shared" si="15"/>
        <v>7.8E-2</v>
      </c>
      <c r="AO43" s="8">
        <f t="shared" si="6"/>
        <v>6.1118946873530797E-2</v>
      </c>
      <c r="AP43" s="134">
        <f>Refererenssiarvoja!$B$16*H43^(1/6)/(Refererenssiarvoja!$B$15^0.5)*(Päälaskenta!$G$28/2)^0.5*(1-AO43)^(-1.5)</f>
        <v>4.1000000000000002E-2</v>
      </c>
      <c r="AQ43" s="8">
        <f>Refererenssiarvoja!$B$16*Kaksitasouoma_matriisi!O43^(1/6)/(SQRT((2*Refererenssiarvoja!$B$15)/(Päälaskenta!$F$31*Päälaskenta!$G$31*Päälaskenta!$F$28))+SQRT(Refererenssiarvoja!$B$15)/Refererenssiarvoja!$B$17*LN(Kaksitasouoma_matriisi!L43/Päälaskenta!$F$28))</f>
        <v>-1.7561267692148601E-2</v>
      </c>
      <c r="AR43" s="8">
        <f>Refererenssiarvoja!$B$16*Kaksitasouoma_matriisi!O43^(1/6)/(SQRT((2*Refererenssiarvoja!$B$15)/(Päälaskenta!$F$31*Päälaskenta!$G$31*L43)))</f>
        <v>3.7388764764524199E-2</v>
      </c>
    </row>
    <row r="44" spans="1:44" x14ac:dyDescent="0.2">
      <c r="A44" s="8">
        <v>42</v>
      </c>
      <c r="B44" s="8">
        <f>IF(Päälaskenta!C$7,Päälaskenta!E$7,Päälaskenta!G$5)</f>
        <v>2.5</v>
      </c>
      <c r="C44" s="56">
        <v>1.958</v>
      </c>
      <c r="D44" s="93">
        <f t="shared" si="7"/>
        <v>1.2767999999999999</v>
      </c>
      <c r="E44" s="8">
        <f>IF(Päälaskenta!$C$26,Kaksitasouoma_matriisi!AP44,Kaksitasouoma_matriisi!AC44)</f>
        <v>0.101429406203791</v>
      </c>
      <c r="F44" s="56">
        <f>IF(D44&lt;Päälaskenta!H$24,(SQRT(POWER(Päälaskenta!C$24/(2*Päälaskenta!E$24),2)+(D44/Päälaskenta!E$24))-Päälaskenta!C$24/(2*Päälaskenta!E$24)),IF(D44=Päälaskenta!H$24,Päälaskenta!D$24,Päälaskenta!D$24+(SQRT(POWER((Päälaskenta!C$20+Päälaskenta!G$24)/(2*Päälaskenta!E$20),2)+((D44-Päälaskenta!H$24)/Päälaskenta!E$20))-(Päälaskenta!C$20+Päälaskenta!G$24)/(2*Päälaskenta!E$20))))</f>
        <v>0.71199999999999997</v>
      </c>
      <c r="G44" s="57">
        <f>IF(F44&gt;Päälaskenta!D$24,(2*SQRT((POWER(Päälaskenta!D$24,2))+POWER(Päälaskenta!E$24*Päälaskenta!D$24,2))+Päälaskenta!C$24)+(2*SQRT((POWER((F44-Päälaskenta!D$24),2))+POWER(Päälaskenta!E$20*(F44-Päälaskenta!D$24),2))+Päälaskenta!C$20),(2*SQRT((POWER(F44,2))+POWER(Päälaskenta!E$24*F44,2))+Päälaskenta!C$24))</f>
        <v>8.02</v>
      </c>
      <c r="H44" s="57">
        <f t="shared" si="8"/>
        <v>0.16</v>
      </c>
      <c r="I44" s="62">
        <f t="shared" si="0"/>
        <v>0.45407399999999998</v>
      </c>
      <c r="J44" s="8">
        <f>IF(F44&lt;Päälaskenta!$D$24,0,Kaksitasouoma_matriisi!F44-Päälaskenta!$D$24)</f>
        <v>1.2E-2</v>
      </c>
      <c r="L44" s="8">
        <f>IF(F44&gt;Päälaskenta!D$24,F44-Päälaskenta!D$24,0)</f>
        <v>1.2E-2</v>
      </c>
      <c r="M44" s="8">
        <f>IF(F44&gt;Päälaskenta!D$24,(Päälaskenta!C$20+(Päälaskenta!E$20*(Kaksitasouoma_matriisi!F44-Päälaskenta!D$24)))*(Kaksitasouoma_matriisi!F44-Päälaskenta!D$24),0)</f>
        <v>6.0216000000000103E-2</v>
      </c>
      <c r="N44" s="8">
        <f>IF(F44&gt;Päälaskenta!D$24,(2*SQRT((POWER((F44-Päälaskenta!D$24),2))+POWER(Päälaskenta!E$20*(F44-Päälaskenta!D$24),2))+Päälaskenta!C$20),0)</f>
        <v>5.0432666153055701</v>
      </c>
      <c r="O44" s="8">
        <f t="shared" si="9"/>
        <v>1.1939880357951601E-2</v>
      </c>
      <c r="P44" s="8">
        <f>IF(Päälaskenta!$C$29,IF(L44&gt;Päälaskenta!$F$28,Kaksitasouoma_matriisi!AQ44,Kaksitasouoma_matriisi!AR44),Päälaskenta!$F$20)</f>
        <v>0.12</v>
      </c>
      <c r="Q44" s="8">
        <f t="shared" si="10"/>
        <v>2.6213839758895401E-2</v>
      </c>
      <c r="R44" s="8">
        <f t="shared" si="1"/>
        <v>6.8123549074243098E-3</v>
      </c>
      <c r="S44" s="8">
        <f t="shared" si="11"/>
        <v>0.113131973353001</v>
      </c>
      <c r="U44" s="93">
        <f>IF(F44&gt;Päälaskenta!D$24,Päälaskenta!H$24+L44*Päälaskenta!G$24,F44*Päälaskenta!C$24 + F44*F44*Päälaskenta!E$24)</f>
        <v>1.2188000000000001</v>
      </c>
      <c r="V44" s="8">
        <f>IF(F44&gt;Päälaskenta!D$24,2*SQRT(POWER(Päälaskenta!D$24,2)+POWER(Päälaskenta!E$24*Päälaskenta!D$24,2))+Päälaskenta!C$24,(2*SQRT((POWER(F44,2))+POWER(Päälaskenta!E$24*F44,2))+Päälaskenta!C$24))</f>
        <v>2.9798989873223301</v>
      </c>
      <c r="W44" s="8">
        <f t="shared" si="12"/>
        <v>0.40900715265358301</v>
      </c>
      <c r="X44" s="8">
        <f>Päälaskenta!F$24</f>
        <v>7.0000000000000007E-2</v>
      </c>
      <c r="Y44" s="8">
        <f t="shared" si="13"/>
        <v>9.5937487558212204</v>
      </c>
      <c r="Z44" s="8">
        <f t="shared" si="2"/>
        <v>2.4931876450925801</v>
      </c>
      <c r="AA44" s="8">
        <f t="shared" si="14"/>
        <v>2.0456085043424501</v>
      </c>
      <c r="AC44" s="8">
        <f t="shared" si="3"/>
        <v>0.101429406203791</v>
      </c>
      <c r="AE44" s="8">
        <v>42</v>
      </c>
      <c r="AF44" s="8">
        <f t="shared" si="16"/>
        <v>9.6199625955801196</v>
      </c>
      <c r="AG44" s="8">
        <f t="shared" si="5"/>
        <v>6.7535675877742493E-2</v>
      </c>
      <c r="AJ44" s="132">
        <f>IF(Päälaskenta!$F$28&lt;Kaksitasouoma_matriisi!L44,Päälaskenta!$C$20*Päälaskenta!$F$28,Päälaskenta!$C$20*Kaksitasouoma_matriisi!L44)</f>
        <v>0.06</v>
      </c>
      <c r="AK44" s="134">
        <f>SQRT(Päälaskenta!$D$20^2+(Päälaskenta!$D$20/(1/Päälaskenta!$E$20))^2)</f>
        <v>1.8029999999999999</v>
      </c>
      <c r="AL44" s="134">
        <f>IF(Päälaskenta!$F$28&lt;Kaksitasouoma_matriisi!L44,AK44*Päälaskenta!$F$28*COS(ATAN(1/Päälaskenta!$E$20)),AK44*Kaksitasouoma_matriisi!L44*COS(ATAN(1/Päälaskenta!$E$20)))</f>
        <v>1.7999999999999999E-2</v>
      </c>
      <c r="AM44" s="134"/>
      <c r="AN44" s="134">
        <f t="shared" si="15"/>
        <v>7.8E-2</v>
      </c>
      <c r="AO44" s="8">
        <f t="shared" si="6"/>
        <v>6.1090225563909799E-2</v>
      </c>
      <c r="AP44" s="134">
        <f>Refererenssiarvoja!$B$16*H44^(1/6)/(Refererenssiarvoja!$B$15^0.5)*(Päälaskenta!$G$28/2)^0.5*(1-AO44)^(-1.5)</f>
        <v>4.1000000000000002E-2</v>
      </c>
      <c r="AQ44" s="8">
        <f>Refererenssiarvoja!$B$16*Kaksitasouoma_matriisi!O44^(1/6)/(SQRT((2*Refererenssiarvoja!$B$15)/(Päälaskenta!$F$31*Päälaskenta!$G$31*Päälaskenta!$F$28))+SQRT(Refererenssiarvoja!$B$15)/Refererenssiarvoja!$B$17*LN(Kaksitasouoma_matriisi!L44/Päälaskenta!$F$28))</f>
        <v>-1.7561267692148601E-2</v>
      </c>
      <c r="AR44" s="8">
        <f>Refererenssiarvoja!$B$16*Kaksitasouoma_matriisi!O44^(1/6)/(SQRT((2*Refererenssiarvoja!$B$15)/(Päälaskenta!$F$31*Päälaskenta!$G$31*L44)))</f>
        <v>3.7388764764524199E-2</v>
      </c>
    </row>
    <row r="45" spans="1:44" x14ac:dyDescent="0.2">
      <c r="A45" s="8">
        <v>43</v>
      </c>
      <c r="B45" s="8">
        <f>IF(Päälaskenta!C$7,Päälaskenta!E$7,Päälaskenta!G$5)</f>
        <v>2.5</v>
      </c>
      <c r="C45" s="56">
        <v>1.9570000000000001</v>
      </c>
      <c r="D45" s="93">
        <f t="shared" si="7"/>
        <v>1.2775000000000001</v>
      </c>
      <c r="E45" s="8">
        <f>IF(Päälaskenta!$C$26,Kaksitasouoma_matriisi!AP45,Kaksitasouoma_matriisi!AC45)</f>
        <v>0.101429406203791</v>
      </c>
      <c r="F45" s="56">
        <f>IF(D45&lt;Päälaskenta!H$24,(SQRT(POWER(Päälaskenta!C$24/(2*Päälaskenta!E$24),2)+(D45/Päälaskenta!E$24))-Päälaskenta!C$24/(2*Päälaskenta!E$24)),IF(D45=Päälaskenta!H$24,Päälaskenta!D$24,Päälaskenta!D$24+(SQRT(POWER((Päälaskenta!C$20+Päälaskenta!G$24)/(2*Päälaskenta!E$20),2)+((D45-Päälaskenta!H$24)/Päälaskenta!E$20))-(Päälaskenta!C$20+Päälaskenta!G$24)/(2*Päälaskenta!E$20))))</f>
        <v>0.71199999999999997</v>
      </c>
      <c r="G45" s="57">
        <f>IF(F45&gt;Päälaskenta!D$24,(2*SQRT((POWER(Päälaskenta!D$24,2))+POWER(Päälaskenta!E$24*Päälaskenta!D$24,2))+Päälaskenta!C$24)+(2*SQRT((POWER((F45-Päälaskenta!D$24),2))+POWER(Päälaskenta!E$20*(F45-Päälaskenta!D$24),2))+Päälaskenta!C$20),(2*SQRT((POWER(F45,2))+POWER(Päälaskenta!E$24*F45,2))+Päälaskenta!C$24))</f>
        <v>8.02</v>
      </c>
      <c r="H45" s="57">
        <f t="shared" si="8"/>
        <v>0.16</v>
      </c>
      <c r="I45" s="62">
        <f t="shared" si="0"/>
        <v>0.45361000000000001</v>
      </c>
      <c r="J45" s="8">
        <f>IF(F45&lt;Päälaskenta!$D$24,0,Kaksitasouoma_matriisi!F45-Päälaskenta!$D$24)</f>
        <v>1.2E-2</v>
      </c>
      <c r="L45" s="8">
        <f>IF(F45&gt;Päälaskenta!D$24,F45-Päälaskenta!D$24,0)</f>
        <v>1.2E-2</v>
      </c>
      <c r="M45" s="8">
        <f>IF(F45&gt;Päälaskenta!D$24,(Päälaskenta!C$20+(Päälaskenta!E$20*(Kaksitasouoma_matriisi!F45-Päälaskenta!D$24)))*(Kaksitasouoma_matriisi!F45-Päälaskenta!D$24),0)</f>
        <v>6.0216000000000103E-2</v>
      </c>
      <c r="N45" s="8">
        <f>IF(F45&gt;Päälaskenta!D$24,(2*SQRT((POWER((F45-Päälaskenta!D$24),2))+POWER(Päälaskenta!E$20*(F45-Päälaskenta!D$24),2))+Päälaskenta!C$20),0)</f>
        <v>5.0432666153055701</v>
      </c>
      <c r="O45" s="8">
        <f t="shared" si="9"/>
        <v>1.1939880357951601E-2</v>
      </c>
      <c r="P45" s="8">
        <f>IF(Päälaskenta!$C$29,IF(L45&gt;Päälaskenta!$F$28,Kaksitasouoma_matriisi!AQ45,Kaksitasouoma_matriisi!AR45),Päälaskenta!$F$20)</f>
        <v>0.12</v>
      </c>
      <c r="Q45" s="8">
        <f t="shared" si="10"/>
        <v>2.6213839758895401E-2</v>
      </c>
      <c r="R45" s="8">
        <f t="shared" si="1"/>
        <v>6.8123549074243098E-3</v>
      </c>
      <c r="S45" s="8">
        <f t="shared" si="11"/>
        <v>0.113131973353001</v>
      </c>
      <c r="U45" s="93">
        <f>IF(F45&gt;Päälaskenta!D$24,Päälaskenta!H$24+L45*Päälaskenta!G$24,F45*Päälaskenta!C$24 + F45*F45*Päälaskenta!E$24)</f>
        <v>1.2188000000000001</v>
      </c>
      <c r="V45" s="8">
        <f>IF(F45&gt;Päälaskenta!D$24,2*SQRT(POWER(Päälaskenta!D$24,2)+POWER(Päälaskenta!E$24*Päälaskenta!D$24,2))+Päälaskenta!C$24,(2*SQRT((POWER(F45,2))+POWER(Päälaskenta!E$24*F45,2))+Päälaskenta!C$24))</f>
        <v>2.9798989873223301</v>
      </c>
      <c r="W45" s="8">
        <f t="shared" si="12"/>
        <v>0.40900715265358301</v>
      </c>
      <c r="X45" s="8">
        <f>Päälaskenta!F$24</f>
        <v>7.0000000000000007E-2</v>
      </c>
      <c r="Y45" s="8">
        <f t="shared" si="13"/>
        <v>9.5937487558212204</v>
      </c>
      <c r="Z45" s="8">
        <f t="shared" si="2"/>
        <v>2.4931876450925801</v>
      </c>
      <c r="AA45" s="8">
        <f t="shared" si="14"/>
        <v>2.0456085043424501</v>
      </c>
      <c r="AC45" s="8">
        <f t="shared" si="3"/>
        <v>0.101429406203791</v>
      </c>
      <c r="AE45" s="8">
        <v>43</v>
      </c>
      <c r="AF45" s="8">
        <f t="shared" si="16"/>
        <v>9.6199625955801196</v>
      </c>
      <c r="AG45" s="8">
        <f t="shared" si="5"/>
        <v>6.7535675877742493E-2</v>
      </c>
      <c r="AJ45" s="132">
        <f>IF(Päälaskenta!$F$28&lt;Kaksitasouoma_matriisi!L45,Päälaskenta!$C$20*Päälaskenta!$F$28,Päälaskenta!$C$20*Kaksitasouoma_matriisi!L45)</f>
        <v>0.06</v>
      </c>
      <c r="AK45" s="134">
        <f>SQRT(Päälaskenta!$D$20^2+(Päälaskenta!$D$20/(1/Päälaskenta!$E$20))^2)</f>
        <v>1.8029999999999999</v>
      </c>
      <c r="AL45" s="134">
        <f>IF(Päälaskenta!$F$28&lt;Kaksitasouoma_matriisi!L45,AK45*Päälaskenta!$F$28*COS(ATAN(1/Päälaskenta!$E$20)),AK45*Kaksitasouoma_matriisi!L45*COS(ATAN(1/Päälaskenta!$E$20)))</f>
        <v>1.7999999999999999E-2</v>
      </c>
      <c r="AM45" s="134"/>
      <c r="AN45" s="134">
        <f t="shared" si="15"/>
        <v>7.8E-2</v>
      </c>
      <c r="AO45" s="8">
        <f t="shared" si="6"/>
        <v>6.1056751467710398E-2</v>
      </c>
      <c r="AP45" s="134">
        <f>Refererenssiarvoja!$B$16*H45^(1/6)/(Refererenssiarvoja!$B$15^0.5)*(Päälaskenta!$G$28/2)^0.5*(1-AO45)^(-1.5)</f>
        <v>4.1000000000000002E-2</v>
      </c>
      <c r="AQ45" s="8">
        <f>Refererenssiarvoja!$B$16*Kaksitasouoma_matriisi!O45^(1/6)/(SQRT((2*Refererenssiarvoja!$B$15)/(Päälaskenta!$F$31*Päälaskenta!$G$31*Päälaskenta!$F$28))+SQRT(Refererenssiarvoja!$B$15)/Refererenssiarvoja!$B$17*LN(Kaksitasouoma_matriisi!L45/Päälaskenta!$F$28))</f>
        <v>-1.7561267692148601E-2</v>
      </c>
      <c r="AR45" s="8">
        <f>Refererenssiarvoja!$B$16*Kaksitasouoma_matriisi!O45^(1/6)/(SQRT((2*Refererenssiarvoja!$B$15)/(Päälaskenta!$F$31*Päälaskenta!$G$31*L45)))</f>
        <v>3.7388764764524199E-2</v>
      </c>
    </row>
    <row r="46" spans="1:44" x14ac:dyDescent="0.2">
      <c r="A46" s="8">
        <v>44</v>
      </c>
      <c r="B46" s="8">
        <f>IF(Päälaskenta!C$7,Päälaskenta!E$7,Päälaskenta!G$5)</f>
        <v>2.5</v>
      </c>
      <c r="C46" s="56">
        <v>1.956</v>
      </c>
      <c r="D46" s="93">
        <f t="shared" si="7"/>
        <v>1.2781</v>
      </c>
      <c r="E46" s="8">
        <f>IF(Päälaskenta!$C$26,Kaksitasouoma_matriisi!AP46,Kaksitasouoma_matriisi!AC46)</f>
        <v>0.101429406203791</v>
      </c>
      <c r="F46" s="56">
        <f>IF(D46&lt;Päälaskenta!H$24,(SQRT(POWER(Päälaskenta!C$24/(2*Päälaskenta!E$24),2)+(D46/Päälaskenta!E$24))-Päälaskenta!C$24/(2*Päälaskenta!E$24)),IF(D46=Päälaskenta!H$24,Päälaskenta!D$24,Päälaskenta!D$24+(SQRT(POWER((Päälaskenta!C$20+Päälaskenta!G$24)/(2*Päälaskenta!E$20),2)+((D46-Päälaskenta!H$24)/Päälaskenta!E$20))-(Päälaskenta!C$20+Päälaskenta!G$24)/(2*Päälaskenta!E$20))))</f>
        <v>0.71199999999999997</v>
      </c>
      <c r="G46" s="57">
        <f>IF(F46&gt;Päälaskenta!D$24,(2*SQRT((POWER(Päälaskenta!D$24,2))+POWER(Päälaskenta!E$24*Päälaskenta!D$24,2))+Päälaskenta!C$24)+(2*SQRT((POWER((F46-Päälaskenta!D$24),2))+POWER(Päälaskenta!E$20*(F46-Päälaskenta!D$24),2))+Päälaskenta!C$20),(2*SQRT((POWER(F46,2))+POWER(Päälaskenta!E$24*F46,2))+Päälaskenta!C$24))</f>
        <v>8.02</v>
      </c>
      <c r="H46" s="57">
        <f t="shared" si="8"/>
        <v>0.16</v>
      </c>
      <c r="I46" s="62">
        <f t="shared" si="0"/>
        <v>0.45314700000000002</v>
      </c>
      <c r="J46" s="8">
        <f>IF(F46&lt;Päälaskenta!$D$24,0,Kaksitasouoma_matriisi!F46-Päälaskenta!$D$24)</f>
        <v>1.2E-2</v>
      </c>
      <c r="L46" s="8">
        <f>IF(F46&gt;Päälaskenta!D$24,F46-Päälaskenta!D$24,0)</f>
        <v>1.2E-2</v>
      </c>
      <c r="M46" s="8">
        <f>IF(F46&gt;Päälaskenta!D$24,(Päälaskenta!C$20+(Päälaskenta!E$20*(Kaksitasouoma_matriisi!F46-Päälaskenta!D$24)))*(Kaksitasouoma_matriisi!F46-Päälaskenta!D$24),0)</f>
        <v>6.0216000000000103E-2</v>
      </c>
      <c r="N46" s="8">
        <f>IF(F46&gt;Päälaskenta!D$24,(2*SQRT((POWER((F46-Päälaskenta!D$24),2))+POWER(Päälaskenta!E$20*(F46-Päälaskenta!D$24),2))+Päälaskenta!C$20),0)</f>
        <v>5.0432666153055701</v>
      </c>
      <c r="O46" s="8">
        <f t="shared" si="9"/>
        <v>1.1939880357951601E-2</v>
      </c>
      <c r="P46" s="8">
        <f>IF(Päälaskenta!$C$29,IF(L46&gt;Päälaskenta!$F$28,Kaksitasouoma_matriisi!AQ46,Kaksitasouoma_matriisi!AR46),Päälaskenta!$F$20)</f>
        <v>0.12</v>
      </c>
      <c r="Q46" s="8">
        <f t="shared" si="10"/>
        <v>2.6213839758895401E-2</v>
      </c>
      <c r="R46" s="8">
        <f t="shared" si="1"/>
        <v>6.8123549074243098E-3</v>
      </c>
      <c r="S46" s="8">
        <f t="shared" si="11"/>
        <v>0.113131973353001</v>
      </c>
      <c r="U46" s="93">
        <f>IF(F46&gt;Päälaskenta!D$24,Päälaskenta!H$24+L46*Päälaskenta!G$24,F46*Päälaskenta!C$24 + F46*F46*Päälaskenta!E$24)</f>
        <v>1.2188000000000001</v>
      </c>
      <c r="V46" s="8">
        <f>IF(F46&gt;Päälaskenta!D$24,2*SQRT(POWER(Päälaskenta!D$24,2)+POWER(Päälaskenta!E$24*Päälaskenta!D$24,2))+Päälaskenta!C$24,(2*SQRT((POWER(F46,2))+POWER(Päälaskenta!E$24*F46,2))+Päälaskenta!C$24))</f>
        <v>2.9798989873223301</v>
      </c>
      <c r="W46" s="8">
        <f t="shared" si="12"/>
        <v>0.40900715265358301</v>
      </c>
      <c r="X46" s="8">
        <f>Päälaskenta!F$24</f>
        <v>7.0000000000000007E-2</v>
      </c>
      <c r="Y46" s="8">
        <f t="shared" si="13"/>
        <v>9.5937487558212204</v>
      </c>
      <c r="Z46" s="8">
        <f t="shared" si="2"/>
        <v>2.4931876450925801</v>
      </c>
      <c r="AA46" s="8">
        <f t="shared" si="14"/>
        <v>2.0456085043424501</v>
      </c>
      <c r="AC46" s="8">
        <f t="shared" si="3"/>
        <v>0.101429406203791</v>
      </c>
      <c r="AE46" s="8">
        <v>44</v>
      </c>
      <c r="AF46" s="8">
        <f t="shared" si="16"/>
        <v>9.6199625955801196</v>
      </c>
      <c r="AG46" s="8">
        <f t="shared" si="5"/>
        <v>6.7535675877742493E-2</v>
      </c>
      <c r="AJ46" s="132">
        <f>IF(Päälaskenta!$F$28&lt;Kaksitasouoma_matriisi!L46,Päälaskenta!$C$20*Päälaskenta!$F$28,Päälaskenta!$C$20*Kaksitasouoma_matriisi!L46)</f>
        <v>0.06</v>
      </c>
      <c r="AK46" s="134">
        <f>SQRT(Päälaskenta!$D$20^2+(Päälaskenta!$D$20/(1/Päälaskenta!$E$20))^2)</f>
        <v>1.8029999999999999</v>
      </c>
      <c r="AL46" s="134">
        <f>IF(Päälaskenta!$F$28&lt;Kaksitasouoma_matriisi!L46,AK46*Päälaskenta!$F$28*COS(ATAN(1/Päälaskenta!$E$20)),AK46*Kaksitasouoma_matriisi!L46*COS(ATAN(1/Päälaskenta!$E$20)))</f>
        <v>1.7999999999999999E-2</v>
      </c>
      <c r="AM46" s="134"/>
      <c r="AN46" s="134">
        <f t="shared" si="15"/>
        <v>7.8E-2</v>
      </c>
      <c r="AO46" s="8">
        <f t="shared" si="6"/>
        <v>6.1028088568969602E-2</v>
      </c>
      <c r="AP46" s="134">
        <f>Refererenssiarvoja!$B$16*H46^(1/6)/(Refererenssiarvoja!$B$15^0.5)*(Päälaskenta!$G$28/2)^0.5*(1-AO46)^(-1.5)</f>
        <v>4.1000000000000002E-2</v>
      </c>
      <c r="AQ46" s="8">
        <f>Refererenssiarvoja!$B$16*Kaksitasouoma_matriisi!O46^(1/6)/(SQRT((2*Refererenssiarvoja!$B$15)/(Päälaskenta!$F$31*Päälaskenta!$G$31*Päälaskenta!$F$28))+SQRT(Refererenssiarvoja!$B$15)/Refererenssiarvoja!$B$17*LN(Kaksitasouoma_matriisi!L46/Päälaskenta!$F$28))</f>
        <v>-1.7561267692148601E-2</v>
      </c>
      <c r="AR46" s="8">
        <f>Refererenssiarvoja!$B$16*Kaksitasouoma_matriisi!O46^(1/6)/(SQRT((2*Refererenssiarvoja!$B$15)/(Päälaskenta!$F$31*Päälaskenta!$G$31*L46)))</f>
        <v>3.7388764764524199E-2</v>
      </c>
    </row>
    <row r="47" spans="1:44" x14ac:dyDescent="0.2">
      <c r="A47" s="8">
        <v>45</v>
      </c>
      <c r="B47" s="8">
        <f>IF(Päälaskenta!C$7,Päälaskenta!E$7,Päälaskenta!G$5)</f>
        <v>2.5</v>
      </c>
      <c r="C47" s="56">
        <v>1.9550000000000001</v>
      </c>
      <c r="D47" s="93">
        <f t="shared" si="7"/>
        <v>1.2787999999999999</v>
      </c>
      <c r="E47" s="8">
        <f>IF(Päälaskenta!$C$26,Kaksitasouoma_matriisi!AP47,Kaksitasouoma_matriisi!AC47)</f>
        <v>0.101429406203791</v>
      </c>
      <c r="F47" s="56">
        <f>IF(D47&lt;Päälaskenta!H$24,(SQRT(POWER(Päälaskenta!C$24/(2*Päälaskenta!E$24),2)+(D47/Päälaskenta!E$24))-Päälaskenta!C$24/(2*Päälaskenta!E$24)),IF(D47=Päälaskenta!H$24,Päälaskenta!D$24,Päälaskenta!D$24+(SQRT(POWER((Päälaskenta!C$20+Päälaskenta!G$24)/(2*Päälaskenta!E$20),2)+((D47-Päälaskenta!H$24)/Päälaskenta!E$20))-(Päälaskenta!C$20+Päälaskenta!G$24)/(2*Päälaskenta!E$20))))</f>
        <v>0.71199999999999997</v>
      </c>
      <c r="G47" s="57">
        <f>IF(F47&gt;Päälaskenta!D$24,(2*SQRT((POWER(Päälaskenta!D$24,2))+POWER(Päälaskenta!E$24*Päälaskenta!D$24,2))+Päälaskenta!C$24)+(2*SQRT((POWER((F47-Päälaskenta!D$24),2))+POWER(Päälaskenta!E$20*(F47-Päälaskenta!D$24),2))+Päälaskenta!C$20),(2*SQRT((POWER(F47,2))+POWER(Päälaskenta!E$24*F47,2))+Päälaskenta!C$24))</f>
        <v>8.02</v>
      </c>
      <c r="H47" s="57">
        <f t="shared" si="8"/>
        <v>0.16</v>
      </c>
      <c r="I47" s="62">
        <f t="shared" si="0"/>
        <v>0.452683</v>
      </c>
      <c r="J47" s="8">
        <f>IF(F47&lt;Päälaskenta!$D$24,0,Kaksitasouoma_matriisi!F47-Päälaskenta!$D$24)</f>
        <v>1.2E-2</v>
      </c>
      <c r="L47" s="8">
        <f>IF(F47&gt;Päälaskenta!D$24,F47-Päälaskenta!D$24,0)</f>
        <v>1.2E-2</v>
      </c>
      <c r="M47" s="8">
        <f>IF(F47&gt;Päälaskenta!D$24,(Päälaskenta!C$20+(Päälaskenta!E$20*(Kaksitasouoma_matriisi!F47-Päälaskenta!D$24)))*(Kaksitasouoma_matriisi!F47-Päälaskenta!D$24),0)</f>
        <v>6.0216000000000103E-2</v>
      </c>
      <c r="N47" s="8">
        <f>IF(F47&gt;Päälaskenta!D$24,(2*SQRT((POWER((F47-Päälaskenta!D$24),2))+POWER(Päälaskenta!E$20*(F47-Päälaskenta!D$24),2))+Päälaskenta!C$20),0)</f>
        <v>5.0432666153055701</v>
      </c>
      <c r="O47" s="8">
        <f t="shared" si="9"/>
        <v>1.1939880357951601E-2</v>
      </c>
      <c r="P47" s="8">
        <f>IF(Päälaskenta!$C$29,IF(L47&gt;Päälaskenta!$F$28,Kaksitasouoma_matriisi!AQ47,Kaksitasouoma_matriisi!AR47),Päälaskenta!$F$20)</f>
        <v>0.12</v>
      </c>
      <c r="Q47" s="8">
        <f t="shared" si="10"/>
        <v>2.6213839758895401E-2</v>
      </c>
      <c r="R47" s="8">
        <f t="shared" si="1"/>
        <v>6.8123549074243098E-3</v>
      </c>
      <c r="S47" s="8">
        <f t="shared" si="11"/>
        <v>0.113131973353001</v>
      </c>
      <c r="U47" s="93">
        <f>IF(F47&gt;Päälaskenta!D$24,Päälaskenta!H$24+L47*Päälaskenta!G$24,F47*Päälaskenta!C$24 + F47*F47*Päälaskenta!E$24)</f>
        <v>1.2188000000000001</v>
      </c>
      <c r="V47" s="8">
        <f>IF(F47&gt;Päälaskenta!D$24,2*SQRT(POWER(Päälaskenta!D$24,2)+POWER(Päälaskenta!E$24*Päälaskenta!D$24,2))+Päälaskenta!C$24,(2*SQRT((POWER(F47,2))+POWER(Päälaskenta!E$24*F47,2))+Päälaskenta!C$24))</f>
        <v>2.9798989873223301</v>
      </c>
      <c r="W47" s="8">
        <f t="shared" si="12"/>
        <v>0.40900715265358301</v>
      </c>
      <c r="X47" s="8">
        <f>Päälaskenta!F$24</f>
        <v>7.0000000000000007E-2</v>
      </c>
      <c r="Y47" s="8">
        <f t="shared" si="13"/>
        <v>9.5937487558212204</v>
      </c>
      <c r="Z47" s="8">
        <f t="shared" si="2"/>
        <v>2.4931876450925801</v>
      </c>
      <c r="AA47" s="8">
        <f t="shared" si="14"/>
        <v>2.0456085043424501</v>
      </c>
      <c r="AC47" s="8">
        <f t="shared" si="3"/>
        <v>0.101429406203791</v>
      </c>
      <c r="AE47" s="8">
        <v>45</v>
      </c>
      <c r="AF47" s="8">
        <f t="shared" si="16"/>
        <v>9.6199625955801196</v>
      </c>
      <c r="AG47" s="8">
        <f t="shared" si="5"/>
        <v>6.7535675877742493E-2</v>
      </c>
      <c r="AJ47" s="132">
        <f>IF(Päälaskenta!$F$28&lt;Kaksitasouoma_matriisi!L47,Päälaskenta!$C$20*Päälaskenta!$F$28,Päälaskenta!$C$20*Kaksitasouoma_matriisi!L47)</f>
        <v>0.06</v>
      </c>
      <c r="AK47" s="134">
        <f>SQRT(Päälaskenta!$D$20^2+(Päälaskenta!$D$20/(1/Päälaskenta!$E$20))^2)</f>
        <v>1.8029999999999999</v>
      </c>
      <c r="AL47" s="134">
        <f>IF(Päälaskenta!$F$28&lt;Kaksitasouoma_matriisi!L47,AK47*Päälaskenta!$F$28*COS(ATAN(1/Päälaskenta!$E$20)),AK47*Kaksitasouoma_matriisi!L47*COS(ATAN(1/Päälaskenta!$E$20)))</f>
        <v>1.7999999999999999E-2</v>
      </c>
      <c r="AM47" s="134"/>
      <c r="AN47" s="134">
        <f t="shared" si="15"/>
        <v>7.8E-2</v>
      </c>
      <c r="AO47" s="8">
        <f t="shared" si="6"/>
        <v>6.09946825148577E-2</v>
      </c>
      <c r="AP47" s="134">
        <f>Refererenssiarvoja!$B$16*H47^(1/6)/(Refererenssiarvoja!$B$15^0.5)*(Päälaskenta!$G$28/2)^0.5*(1-AO47)^(-1.5)</f>
        <v>4.1000000000000002E-2</v>
      </c>
      <c r="AQ47" s="8">
        <f>Refererenssiarvoja!$B$16*Kaksitasouoma_matriisi!O47^(1/6)/(SQRT((2*Refererenssiarvoja!$B$15)/(Päälaskenta!$F$31*Päälaskenta!$G$31*Päälaskenta!$F$28))+SQRT(Refererenssiarvoja!$B$15)/Refererenssiarvoja!$B$17*LN(Kaksitasouoma_matriisi!L47/Päälaskenta!$F$28))</f>
        <v>-1.7561267692148601E-2</v>
      </c>
      <c r="AR47" s="8">
        <f>Refererenssiarvoja!$B$16*Kaksitasouoma_matriisi!O47^(1/6)/(SQRT((2*Refererenssiarvoja!$B$15)/(Päälaskenta!$F$31*Päälaskenta!$G$31*L47)))</f>
        <v>3.7388764764524199E-2</v>
      </c>
    </row>
    <row r="48" spans="1:44" x14ac:dyDescent="0.2">
      <c r="A48" s="8">
        <v>46</v>
      </c>
      <c r="B48" s="8">
        <f>IF(Päälaskenta!C$7,Päälaskenta!E$7,Päälaskenta!G$5)</f>
        <v>2.5</v>
      </c>
      <c r="C48" s="56">
        <v>1.954</v>
      </c>
      <c r="D48" s="93">
        <f t="shared" si="7"/>
        <v>1.2794000000000001</v>
      </c>
      <c r="E48" s="8">
        <f>IF(Päälaskenta!$C$26,Kaksitasouoma_matriisi!AP48,Kaksitasouoma_matriisi!AC48)</f>
        <v>0.101429406203791</v>
      </c>
      <c r="F48" s="56">
        <f>IF(D48&lt;Päälaskenta!H$24,(SQRT(POWER(Päälaskenta!C$24/(2*Päälaskenta!E$24),2)+(D48/Päälaskenta!E$24))-Päälaskenta!C$24/(2*Päälaskenta!E$24)),IF(D48=Päälaskenta!H$24,Päälaskenta!D$24,Päälaskenta!D$24+(SQRT(POWER((Päälaskenta!C$20+Päälaskenta!G$24)/(2*Päälaskenta!E$20),2)+((D48-Päälaskenta!H$24)/Päälaskenta!E$20))-(Päälaskenta!C$20+Päälaskenta!G$24)/(2*Päälaskenta!E$20))))</f>
        <v>0.71199999999999997</v>
      </c>
      <c r="G48" s="57">
        <f>IF(F48&gt;Päälaskenta!D$24,(2*SQRT((POWER(Päälaskenta!D$24,2))+POWER(Päälaskenta!E$24*Päälaskenta!D$24,2))+Päälaskenta!C$24)+(2*SQRT((POWER((F48-Päälaskenta!D$24),2))+POWER(Päälaskenta!E$20*(F48-Päälaskenta!D$24),2))+Päälaskenta!C$20),(2*SQRT((POWER(F48,2))+POWER(Päälaskenta!E$24*F48,2))+Päälaskenta!C$24))</f>
        <v>8.02</v>
      </c>
      <c r="H48" s="57">
        <f t="shared" si="8"/>
        <v>0.16</v>
      </c>
      <c r="I48" s="62">
        <f t="shared" si="0"/>
        <v>0.45222000000000001</v>
      </c>
      <c r="J48" s="8">
        <f>IF(F48&lt;Päälaskenta!$D$24,0,Kaksitasouoma_matriisi!F48-Päälaskenta!$D$24)</f>
        <v>1.2E-2</v>
      </c>
      <c r="L48" s="8">
        <f>IF(F48&gt;Päälaskenta!D$24,F48-Päälaskenta!D$24,0)</f>
        <v>1.2E-2</v>
      </c>
      <c r="M48" s="8">
        <f>IF(F48&gt;Päälaskenta!D$24,(Päälaskenta!C$20+(Päälaskenta!E$20*(Kaksitasouoma_matriisi!F48-Päälaskenta!D$24)))*(Kaksitasouoma_matriisi!F48-Päälaskenta!D$24),0)</f>
        <v>6.0216000000000103E-2</v>
      </c>
      <c r="N48" s="8">
        <f>IF(F48&gt;Päälaskenta!D$24,(2*SQRT((POWER((F48-Päälaskenta!D$24),2))+POWER(Päälaskenta!E$20*(F48-Päälaskenta!D$24),2))+Päälaskenta!C$20),0)</f>
        <v>5.0432666153055701</v>
      </c>
      <c r="O48" s="8">
        <f t="shared" si="9"/>
        <v>1.1939880357951601E-2</v>
      </c>
      <c r="P48" s="8">
        <f>IF(Päälaskenta!$C$29,IF(L48&gt;Päälaskenta!$F$28,Kaksitasouoma_matriisi!AQ48,Kaksitasouoma_matriisi!AR48),Päälaskenta!$F$20)</f>
        <v>0.12</v>
      </c>
      <c r="Q48" s="8">
        <f t="shared" si="10"/>
        <v>2.6213839758895401E-2</v>
      </c>
      <c r="R48" s="8">
        <f t="shared" si="1"/>
        <v>6.8123549074243098E-3</v>
      </c>
      <c r="S48" s="8">
        <f t="shared" si="11"/>
        <v>0.113131973353001</v>
      </c>
      <c r="U48" s="93">
        <f>IF(F48&gt;Päälaskenta!D$24,Päälaskenta!H$24+L48*Päälaskenta!G$24,F48*Päälaskenta!C$24 + F48*F48*Päälaskenta!E$24)</f>
        <v>1.2188000000000001</v>
      </c>
      <c r="V48" s="8">
        <f>IF(F48&gt;Päälaskenta!D$24,2*SQRT(POWER(Päälaskenta!D$24,2)+POWER(Päälaskenta!E$24*Päälaskenta!D$24,2))+Päälaskenta!C$24,(2*SQRT((POWER(F48,2))+POWER(Päälaskenta!E$24*F48,2))+Päälaskenta!C$24))</f>
        <v>2.9798989873223301</v>
      </c>
      <c r="W48" s="8">
        <f t="shared" si="12"/>
        <v>0.40900715265358301</v>
      </c>
      <c r="X48" s="8">
        <f>Päälaskenta!F$24</f>
        <v>7.0000000000000007E-2</v>
      </c>
      <c r="Y48" s="8">
        <f t="shared" si="13"/>
        <v>9.5937487558212204</v>
      </c>
      <c r="Z48" s="8">
        <f t="shared" si="2"/>
        <v>2.4931876450925801</v>
      </c>
      <c r="AA48" s="8">
        <f t="shared" si="14"/>
        <v>2.0456085043424501</v>
      </c>
      <c r="AC48" s="8">
        <f t="shared" si="3"/>
        <v>0.101429406203791</v>
      </c>
      <c r="AE48" s="8">
        <v>46</v>
      </c>
      <c r="AF48" s="8">
        <f t="shared" si="16"/>
        <v>9.6199625955801196</v>
      </c>
      <c r="AG48" s="8">
        <f t="shared" si="5"/>
        <v>6.7535675877742493E-2</v>
      </c>
      <c r="AJ48" s="132">
        <f>IF(Päälaskenta!$F$28&lt;Kaksitasouoma_matriisi!L48,Päälaskenta!$C$20*Päälaskenta!$F$28,Päälaskenta!$C$20*Kaksitasouoma_matriisi!L48)</f>
        <v>0.06</v>
      </c>
      <c r="AK48" s="134">
        <f>SQRT(Päälaskenta!$D$20^2+(Päälaskenta!$D$20/(1/Päälaskenta!$E$20))^2)</f>
        <v>1.8029999999999999</v>
      </c>
      <c r="AL48" s="134">
        <f>IF(Päälaskenta!$F$28&lt;Kaksitasouoma_matriisi!L48,AK48*Päälaskenta!$F$28*COS(ATAN(1/Päälaskenta!$E$20)),AK48*Kaksitasouoma_matriisi!L48*COS(ATAN(1/Päälaskenta!$E$20)))</f>
        <v>1.7999999999999999E-2</v>
      </c>
      <c r="AM48" s="134"/>
      <c r="AN48" s="134">
        <f t="shared" si="15"/>
        <v>7.8E-2</v>
      </c>
      <c r="AO48" s="8">
        <f t="shared" si="6"/>
        <v>6.0966077848991697E-2</v>
      </c>
      <c r="AP48" s="134">
        <f>Refererenssiarvoja!$B$16*H48^(1/6)/(Refererenssiarvoja!$B$15^0.5)*(Päälaskenta!$G$28/2)^0.5*(1-AO48)^(-1.5)</f>
        <v>4.1000000000000002E-2</v>
      </c>
      <c r="AQ48" s="8">
        <f>Refererenssiarvoja!$B$16*Kaksitasouoma_matriisi!O48^(1/6)/(SQRT((2*Refererenssiarvoja!$B$15)/(Päälaskenta!$F$31*Päälaskenta!$G$31*Päälaskenta!$F$28))+SQRT(Refererenssiarvoja!$B$15)/Refererenssiarvoja!$B$17*LN(Kaksitasouoma_matriisi!L48/Päälaskenta!$F$28))</f>
        <v>-1.7561267692148601E-2</v>
      </c>
      <c r="AR48" s="8">
        <f>Refererenssiarvoja!$B$16*Kaksitasouoma_matriisi!O48^(1/6)/(SQRT((2*Refererenssiarvoja!$B$15)/(Päälaskenta!$F$31*Päälaskenta!$G$31*L48)))</f>
        <v>3.7388764764524199E-2</v>
      </c>
    </row>
    <row r="49" spans="1:44" x14ac:dyDescent="0.2">
      <c r="A49" s="8">
        <v>47</v>
      </c>
      <c r="B49" s="8">
        <f>IF(Päälaskenta!C$7,Päälaskenta!E$7,Päälaskenta!G$5)</f>
        <v>2.5</v>
      </c>
      <c r="C49" s="56">
        <v>1.9530000000000001</v>
      </c>
      <c r="D49" s="93">
        <f t="shared" si="7"/>
        <v>1.2801</v>
      </c>
      <c r="E49" s="8">
        <f>IF(Päälaskenta!$C$26,Kaksitasouoma_matriisi!AP49,Kaksitasouoma_matriisi!AC49)</f>
        <v>0.101429406203791</v>
      </c>
      <c r="F49" s="56">
        <f>IF(D49&lt;Päälaskenta!H$24,(SQRT(POWER(Päälaskenta!C$24/(2*Päälaskenta!E$24),2)+(D49/Päälaskenta!E$24))-Päälaskenta!C$24/(2*Päälaskenta!E$24)),IF(D49=Päälaskenta!H$24,Päälaskenta!D$24,Päälaskenta!D$24+(SQRT(POWER((Päälaskenta!C$20+Päälaskenta!G$24)/(2*Päälaskenta!E$20),2)+((D49-Päälaskenta!H$24)/Päälaskenta!E$20))-(Päälaskenta!C$20+Päälaskenta!G$24)/(2*Päälaskenta!E$20))))</f>
        <v>0.71199999999999997</v>
      </c>
      <c r="G49" s="57">
        <f>IF(F49&gt;Päälaskenta!D$24,(2*SQRT((POWER(Päälaskenta!D$24,2))+POWER(Päälaskenta!E$24*Päälaskenta!D$24,2))+Päälaskenta!C$24)+(2*SQRT((POWER((F49-Päälaskenta!D$24),2))+POWER(Päälaskenta!E$20*(F49-Päälaskenta!D$24),2))+Päälaskenta!C$20),(2*SQRT((POWER(F49,2))+POWER(Päälaskenta!E$24*F49,2))+Päälaskenta!C$24))</f>
        <v>8.02</v>
      </c>
      <c r="H49" s="57">
        <f t="shared" si="8"/>
        <v>0.16</v>
      </c>
      <c r="I49" s="62">
        <f t="shared" si="0"/>
        <v>0.45175799999999999</v>
      </c>
      <c r="J49" s="8">
        <f>IF(F49&lt;Päälaskenta!$D$24,0,Kaksitasouoma_matriisi!F49-Päälaskenta!$D$24)</f>
        <v>1.2E-2</v>
      </c>
      <c r="L49" s="8">
        <f>IF(F49&gt;Päälaskenta!D$24,F49-Päälaskenta!D$24,0)</f>
        <v>1.2E-2</v>
      </c>
      <c r="M49" s="8">
        <f>IF(F49&gt;Päälaskenta!D$24,(Päälaskenta!C$20+(Päälaskenta!E$20*(Kaksitasouoma_matriisi!F49-Päälaskenta!D$24)))*(Kaksitasouoma_matriisi!F49-Päälaskenta!D$24),0)</f>
        <v>6.0216000000000103E-2</v>
      </c>
      <c r="N49" s="8">
        <f>IF(F49&gt;Päälaskenta!D$24,(2*SQRT((POWER((F49-Päälaskenta!D$24),2))+POWER(Päälaskenta!E$20*(F49-Päälaskenta!D$24),2))+Päälaskenta!C$20),0)</f>
        <v>5.0432666153055701</v>
      </c>
      <c r="O49" s="8">
        <f t="shared" si="9"/>
        <v>1.1939880357951601E-2</v>
      </c>
      <c r="P49" s="8">
        <f>IF(Päälaskenta!$C$29,IF(L49&gt;Päälaskenta!$F$28,Kaksitasouoma_matriisi!AQ49,Kaksitasouoma_matriisi!AR49),Päälaskenta!$F$20)</f>
        <v>0.12</v>
      </c>
      <c r="Q49" s="8">
        <f t="shared" si="10"/>
        <v>2.6213839758895401E-2</v>
      </c>
      <c r="R49" s="8">
        <f t="shared" si="1"/>
        <v>6.8123549074243098E-3</v>
      </c>
      <c r="S49" s="8">
        <f t="shared" si="11"/>
        <v>0.113131973353001</v>
      </c>
      <c r="U49" s="93">
        <f>IF(F49&gt;Päälaskenta!D$24,Päälaskenta!H$24+L49*Päälaskenta!G$24,F49*Päälaskenta!C$24 + F49*F49*Päälaskenta!E$24)</f>
        <v>1.2188000000000001</v>
      </c>
      <c r="V49" s="8">
        <f>IF(F49&gt;Päälaskenta!D$24,2*SQRT(POWER(Päälaskenta!D$24,2)+POWER(Päälaskenta!E$24*Päälaskenta!D$24,2))+Päälaskenta!C$24,(2*SQRT((POWER(F49,2))+POWER(Päälaskenta!E$24*F49,2))+Päälaskenta!C$24))</f>
        <v>2.9798989873223301</v>
      </c>
      <c r="W49" s="8">
        <f t="shared" si="12"/>
        <v>0.40900715265358301</v>
      </c>
      <c r="X49" s="8">
        <f>Päälaskenta!F$24</f>
        <v>7.0000000000000007E-2</v>
      </c>
      <c r="Y49" s="8">
        <f t="shared" si="13"/>
        <v>9.5937487558212204</v>
      </c>
      <c r="Z49" s="8">
        <f t="shared" si="2"/>
        <v>2.4931876450925801</v>
      </c>
      <c r="AA49" s="8">
        <f t="shared" si="14"/>
        <v>2.0456085043424501</v>
      </c>
      <c r="AC49" s="8">
        <f t="shared" si="3"/>
        <v>0.101429406203791</v>
      </c>
      <c r="AE49" s="8">
        <v>47</v>
      </c>
      <c r="AF49" s="8">
        <f t="shared" si="16"/>
        <v>9.6199625955801196</v>
      </c>
      <c r="AG49" s="8">
        <f t="shared" si="5"/>
        <v>6.7535675877742493E-2</v>
      </c>
      <c r="AJ49" s="132">
        <f>IF(Päälaskenta!$F$28&lt;Kaksitasouoma_matriisi!L49,Päälaskenta!$C$20*Päälaskenta!$F$28,Päälaskenta!$C$20*Kaksitasouoma_matriisi!L49)</f>
        <v>0.06</v>
      </c>
      <c r="AK49" s="134">
        <f>SQRT(Päälaskenta!$D$20^2+(Päälaskenta!$D$20/(1/Päälaskenta!$E$20))^2)</f>
        <v>1.8029999999999999</v>
      </c>
      <c r="AL49" s="134">
        <f>IF(Päälaskenta!$F$28&lt;Kaksitasouoma_matriisi!L49,AK49*Päälaskenta!$F$28*COS(ATAN(1/Päälaskenta!$E$20)),AK49*Kaksitasouoma_matriisi!L49*COS(ATAN(1/Päälaskenta!$E$20)))</f>
        <v>1.7999999999999999E-2</v>
      </c>
      <c r="AM49" s="134"/>
      <c r="AN49" s="134">
        <f t="shared" si="15"/>
        <v>7.8E-2</v>
      </c>
      <c r="AO49" s="8">
        <f t="shared" si="6"/>
        <v>6.0932739629716397E-2</v>
      </c>
      <c r="AP49" s="134">
        <f>Refererenssiarvoja!$B$16*H49^(1/6)/(Refererenssiarvoja!$B$15^0.5)*(Päälaskenta!$G$28/2)^0.5*(1-AO49)^(-1.5)</f>
        <v>4.1000000000000002E-2</v>
      </c>
      <c r="AQ49" s="8">
        <f>Refererenssiarvoja!$B$16*Kaksitasouoma_matriisi!O49^(1/6)/(SQRT((2*Refererenssiarvoja!$B$15)/(Päälaskenta!$F$31*Päälaskenta!$G$31*Päälaskenta!$F$28))+SQRT(Refererenssiarvoja!$B$15)/Refererenssiarvoja!$B$17*LN(Kaksitasouoma_matriisi!L49/Päälaskenta!$F$28))</f>
        <v>-1.7561267692148601E-2</v>
      </c>
      <c r="AR49" s="8">
        <f>Refererenssiarvoja!$B$16*Kaksitasouoma_matriisi!O49^(1/6)/(SQRT((2*Refererenssiarvoja!$B$15)/(Päälaskenta!$F$31*Päälaskenta!$G$31*L49)))</f>
        <v>3.7388764764524199E-2</v>
      </c>
    </row>
    <row r="50" spans="1:44" x14ac:dyDescent="0.2">
      <c r="A50" s="8">
        <v>48</v>
      </c>
      <c r="B50" s="8">
        <f>IF(Päälaskenta!C$7,Päälaskenta!E$7,Päälaskenta!G$5)</f>
        <v>2.5</v>
      </c>
      <c r="C50" s="56">
        <v>1.952</v>
      </c>
      <c r="D50" s="93">
        <f t="shared" si="7"/>
        <v>1.2806999999999999</v>
      </c>
      <c r="E50" s="8">
        <f>IF(Päälaskenta!$C$26,Kaksitasouoma_matriisi!AP50,Kaksitasouoma_matriisi!AC50)</f>
        <v>0.101429406203791</v>
      </c>
      <c r="F50" s="56">
        <f>IF(D50&lt;Päälaskenta!H$24,(SQRT(POWER(Päälaskenta!C$24/(2*Päälaskenta!E$24),2)+(D50/Päälaskenta!E$24))-Päälaskenta!C$24/(2*Päälaskenta!E$24)),IF(D50=Päälaskenta!H$24,Päälaskenta!D$24,Päälaskenta!D$24+(SQRT(POWER((Päälaskenta!C$20+Päälaskenta!G$24)/(2*Päälaskenta!E$20),2)+((D50-Päälaskenta!H$24)/Päälaskenta!E$20))-(Päälaskenta!C$20+Päälaskenta!G$24)/(2*Päälaskenta!E$20))))</f>
        <v>0.71199999999999997</v>
      </c>
      <c r="G50" s="57">
        <f>IF(F50&gt;Päälaskenta!D$24,(2*SQRT((POWER(Päälaskenta!D$24,2))+POWER(Päälaskenta!E$24*Päälaskenta!D$24,2))+Päälaskenta!C$24)+(2*SQRT((POWER((F50-Päälaskenta!D$24),2))+POWER(Päälaskenta!E$20*(F50-Päälaskenta!D$24),2))+Päälaskenta!C$20),(2*SQRT((POWER(F50,2))+POWER(Päälaskenta!E$24*F50,2))+Päälaskenta!C$24))</f>
        <v>8.02</v>
      </c>
      <c r="H50" s="57">
        <f t="shared" si="8"/>
        <v>0.16</v>
      </c>
      <c r="I50" s="62">
        <f t="shared" si="0"/>
        <v>0.451295</v>
      </c>
      <c r="J50" s="8">
        <f>IF(F50&lt;Päälaskenta!$D$24,0,Kaksitasouoma_matriisi!F50-Päälaskenta!$D$24)</f>
        <v>1.2E-2</v>
      </c>
      <c r="L50" s="8">
        <f>IF(F50&gt;Päälaskenta!D$24,F50-Päälaskenta!D$24,0)</f>
        <v>1.2E-2</v>
      </c>
      <c r="M50" s="8">
        <f>IF(F50&gt;Päälaskenta!D$24,(Päälaskenta!C$20+(Päälaskenta!E$20*(Kaksitasouoma_matriisi!F50-Päälaskenta!D$24)))*(Kaksitasouoma_matriisi!F50-Päälaskenta!D$24),0)</f>
        <v>6.0216000000000103E-2</v>
      </c>
      <c r="N50" s="8">
        <f>IF(F50&gt;Päälaskenta!D$24,(2*SQRT((POWER((F50-Päälaskenta!D$24),2))+POWER(Päälaskenta!E$20*(F50-Päälaskenta!D$24),2))+Päälaskenta!C$20),0)</f>
        <v>5.0432666153055701</v>
      </c>
      <c r="O50" s="8">
        <f t="shared" si="9"/>
        <v>1.1939880357951601E-2</v>
      </c>
      <c r="P50" s="8">
        <f>IF(Päälaskenta!$C$29,IF(L50&gt;Päälaskenta!$F$28,Kaksitasouoma_matriisi!AQ50,Kaksitasouoma_matriisi!AR50),Päälaskenta!$F$20)</f>
        <v>0.12</v>
      </c>
      <c r="Q50" s="8">
        <f t="shared" si="10"/>
        <v>2.6213839758895401E-2</v>
      </c>
      <c r="R50" s="8">
        <f t="shared" si="1"/>
        <v>6.8123549074243098E-3</v>
      </c>
      <c r="S50" s="8">
        <f t="shared" si="11"/>
        <v>0.113131973353001</v>
      </c>
      <c r="U50" s="93">
        <f>IF(F50&gt;Päälaskenta!D$24,Päälaskenta!H$24+L50*Päälaskenta!G$24,F50*Päälaskenta!C$24 + F50*F50*Päälaskenta!E$24)</f>
        <v>1.2188000000000001</v>
      </c>
      <c r="V50" s="8">
        <f>IF(F50&gt;Päälaskenta!D$24,2*SQRT(POWER(Päälaskenta!D$24,2)+POWER(Päälaskenta!E$24*Päälaskenta!D$24,2))+Päälaskenta!C$24,(2*SQRT((POWER(F50,2))+POWER(Päälaskenta!E$24*F50,2))+Päälaskenta!C$24))</f>
        <v>2.9798989873223301</v>
      </c>
      <c r="W50" s="8">
        <f t="shared" si="12"/>
        <v>0.40900715265358301</v>
      </c>
      <c r="X50" s="8">
        <f>Päälaskenta!F$24</f>
        <v>7.0000000000000007E-2</v>
      </c>
      <c r="Y50" s="8">
        <f t="shared" si="13"/>
        <v>9.5937487558212204</v>
      </c>
      <c r="Z50" s="8">
        <f t="shared" si="2"/>
        <v>2.4931876450925801</v>
      </c>
      <c r="AA50" s="8">
        <f t="shared" si="14"/>
        <v>2.0456085043424501</v>
      </c>
      <c r="AC50" s="8">
        <f t="shared" si="3"/>
        <v>0.101429406203791</v>
      </c>
      <c r="AE50" s="8">
        <v>48</v>
      </c>
      <c r="AF50" s="8">
        <f t="shared" si="16"/>
        <v>9.6199625955801196</v>
      </c>
      <c r="AG50" s="8">
        <f t="shared" si="5"/>
        <v>6.7535675877742493E-2</v>
      </c>
      <c r="AJ50" s="132">
        <f>IF(Päälaskenta!$F$28&lt;Kaksitasouoma_matriisi!L50,Päälaskenta!$C$20*Päälaskenta!$F$28,Päälaskenta!$C$20*Kaksitasouoma_matriisi!L50)</f>
        <v>0.06</v>
      </c>
      <c r="AK50" s="134">
        <f>SQRT(Päälaskenta!$D$20^2+(Päälaskenta!$D$20/(1/Päälaskenta!$E$20))^2)</f>
        <v>1.8029999999999999</v>
      </c>
      <c r="AL50" s="134">
        <f>IF(Päälaskenta!$F$28&lt;Kaksitasouoma_matriisi!L50,AK50*Päälaskenta!$F$28*COS(ATAN(1/Päälaskenta!$E$20)),AK50*Kaksitasouoma_matriisi!L50*COS(ATAN(1/Päälaskenta!$E$20)))</f>
        <v>1.7999999999999999E-2</v>
      </c>
      <c r="AM50" s="134"/>
      <c r="AN50" s="134">
        <f t="shared" si="15"/>
        <v>7.8E-2</v>
      </c>
      <c r="AO50" s="8">
        <f t="shared" si="6"/>
        <v>6.0904193019442499E-2</v>
      </c>
      <c r="AP50" s="134">
        <f>Refererenssiarvoja!$B$16*H50^(1/6)/(Refererenssiarvoja!$B$15^0.5)*(Päälaskenta!$G$28/2)^0.5*(1-AO50)^(-1.5)</f>
        <v>4.1000000000000002E-2</v>
      </c>
      <c r="AQ50" s="8">
        <f>Refererenssiarvoja!$B$16*Kaksitasouoma_matriisi!O50^(1/6)/(SQRT((2*Refererenssiarvoja!$B$15)/(Päälaskenta!$F$31*Päälaskenta!$G$31*Päälaskenta!$F$28))+SQRT(Refererenssiarvoja!$B$15)/Refererenssiarvoja!$B$17*LN(Kaksitasouoma_matriisi!L50/Päälaskenta!$F$28))</f>
        <v>-1.7561267692148601E-2</v>
      </c>
      <c r="AR50" s="8">
        <f>Refererenssiarvoja!$B$16*Kaksitasouoma_matriisi!O50^(1/6)/(SQRT((2*Refererenssiarvoja!$B$15)/(Päälaskenta!$F$31*Päälaskenta!$G$31*L50)))</f>
        <v>3.7388764764524199E-2</v>
      </c>
    </row>
    <row r="51" spans="1:44" x14ac:dyDescent="0.2">
      <c r="A51" s="8">
        <v>49</v>
      </c>
      <c r="B51" s="8">
        <f>IF(Päälaskenta!C$7,Päälaskenta!E$7,Päälaskenta!G$5)</f>
        <v>2.5</v>
      </c>
      <c r="C51" s="56">
        <v>1.9510000000000001</v>
      </c>
      <c r="D51" s="93">
        <f t="shared" si="7"/>
        <v>1.2814000000000001</v>
      </c>
      <c r="E51" s="8">
        <f>IF(Päälaskenta!$C$26,Kaksitasouoma_matriisi!AP51,Kaksitasouoma_matriisi!AC51)</f>
        <v>0.101429406203791</v>
      </c>
      <c r="F51" s="56">
        <f>IF(D51&lt;Päälaskenta!H$24,(SQRT(POWER(Päälaskenta!C$24/(2*Päälaskenta!E$24),2)+(D51/Päälaskenta!E$24))-Päälaskenta!C$24/(2*Päälaskenta!E$24)),IF(D51=Päälaskenta!H$24,Päälaskenta!D$24,Päälaskenta!D$24+(SQRT(POWER((Päälaskenta!C$20+Päälaskenta!G$24)/(2*Päälaskenta!E$20),2)+((D51-Päälaskenta!H$24)/Päälaskenta!E$20))-(Päälaskenta!C$20+Päälaskenta!G$24)/(2*Päälaskenta!E$20))))</f>
        <v>0.71199999999999997</v>
      </c>
      <c r="G51" s="57">
        <f>IF(F51&gt;Päälaskenta!D$24,(2*SQRT((POWER(Päälaskenta!D$24,2))+POWER(Päälaskenta!E$24*Päälaskenta!D$24,2))+Päälaskenta!C$24)+(2*SQRT((POWER((F51-Päälaskenta!D$24),2))+POWER(Päälaskenta!E$20*(F51-Päälaskenta!D$24),2))+Päälaskenta!C$20),(2*SQRT((POWER(F51,2))+POWER(Päälaskenta!E$24*F51,2))+Päälaskenta!C$24))</f>
        <v>8.02</v>
      </c>
      <c r="H51" s="57">
        <f t="shared" si="8"/>
        <v>0.16</v>
      </c>
      <c r="I51" s="62">
        <f t="shared" si="0"/>
        <v>0.45083299999999998</v>
      </c>
      <c r="J51" s="8">
        <f>IF(F51&lt;Päälaskenta!$D$24,0,Kaksitasouoma_matriisi!F51-Päälaskenta!$D$24)</f>
        <v>1.2E-2</v>
      </c>
      <c r="L51" s="8">
        <f>IF(F51&gt;Päälaskenta!D$24,F51-Päälaskenta!D$24,0)</f>
        <v>1.2E-2</v>
      </c>
      <c r="M51" s="8">
        <f>IF(F51&gt;Päälaskenta!D$24,(Päälaskenta!C$20+(Päälaskenta!E$20*(Kaksitasouoma_matriisi!F51-Päälaskenta!D$24)))*(Kaksitasouoma_matriisi!F51-Päälaskenta!D$24),0)</f>
        <v>6.0216000000000103E-2</v>
      </c>
      <c r="N51" s="8">
        <f>IF(F51&gt;Päälaskenta!D$24,(2*SQRT((POWER((F51-Päälaskenta!D$24),2))+POWER(Päälaskenta!E$20*(F51-Päälaskenta!D$24),2))+Päälaskenta!C$20),0)</f>
        <v>5.0432666153055701</v>
      </c>
      <c r="O51" s="8">
        <f t="shared" si="9"/>
        <v>1.1939880357951601E-2</v>
      </c>
      <c r="P51" s="8">
        <f>IF(Päälaskenta!$C$29,IF(L51&gt;Päälaskenta!$F$28,Kaksitasouoma_matriisi!AQ51,Kaksitasouoma_matriisi!AR51),Päälaskenta!$F$20)</f>
        <v>0.12</v>
      </c>
      <c r="Q51" s="8">
        <f t="shared" si="10"/>
        <v>2.6213839758895401E-2</v>
      </c>
      <c r="R51" s="8">
        <f t="shared" si="1"/>
        <v>6.8123549074243098E-3</v>
      </c>
      <c r="S51" s="8">
        <f t="shared" si="11"/>
        <v>0.113131973353001</v>
      </c>
      <c r="U51" s="93">
        <f>IF(F51&gt;Päälaskenta!D$24,Päälaskenta!H$24+L51*Päälaskenta!G$24,F51*Päälaskenta!C$24 + F51*F51*Päälaskenta!E$24)</f>
        <v>1.2188000000000001</v>
      </c>
      <c r="V51" s="8">
        <f>IF(F51&gt;Päälaskenta!D$24,2*SQRT(POWER(Päälaskenta!D$24,2)+POWER(Päälaskenta!E$24*Päälaskenta!D$24,2))+Päälaskenta!C$24,(2*SQRT((POWER(F51,2))+POWER(Päälaskenta!E$24*F51,2))+Päälaskenta!C$24))</f>
        <v>2.9798989873223301</v>
      </c>
      <c r="W51" s="8">
        <f t="shared" si="12"/>
        <v>0.40900715265358301</v>
      </c>
      <c r="X51" s="8">
        <f>Päälaskenta!F$24</f>
        <v>7.0000000000000007E-2</v>
      </c>
      <c r="Y51" s="8">
        <f t="shared" si="13"/>
        <v>9.5937487558212204</v>
      </c>
      <c r="Z51" s="8">
        <f t="shared" si="2"/>
        <v>2.4931876450925801</v>
      </c>
      <c r="AA51" s="8">
        <f t="shared" si="14"/>
        <v>2.0456085043424501</v>
      </c>
      <c r="AC51" s="8">
        <f t="shared" si="3"/>
        <v>0.101429406203791</v>
      </c>
      <c r="AE51" s="8">
        <v>49</v>
      </c>
      <c r="AF51" s="8">
        <f t="shared" si="16"/>
        <v>9.6199625955801196</v>
      </c>
      <c r="AG51" s="8">
        <f t="shared" si="5"/>
        <v>6.7535675877742493E-2</v>
      </c>
      <c r="AJ51" s="132">
        <f>IF(Päälaskenta!$F$28&lt;Kaksitasouoma_matriisi!L51,Päälaskenta!$C$20*Päälaskenta!$F$28,Päälaskenta!$C$20*Kaksitasouoma_matriisi!L51)</f>
        <v>0.06</v>
      </c>
      <c r="AK51" s="134">
        <f>SQRT(Päälaskenta!$D$20^2+(Päälaskenta!$D$20/(1/Päälaskenta!$E$20))^2)</f>
        <v>1.8029999999999999</v>
      </c>
      <c r="AL51" s="134">
        <f>IF(Päälaskenta!$F$28&lt;Kaksitasouoma_matriisi!L51,AK51*Päälaskenta!$F$28*COS(ATAN(1/Päälaskenta!$E$20)),AK51*Kaksitasouoma_matriisi!L51*COS(ATAN(1/Päälaskenta!$E$20)))</f>
        <v>1.7999999999999999E-2</v>
      </c>
      <c r="AM51" s="134"/>
      <c r="AN51" s="134">
        <f t="shared" si="15"/>
        <v>7.8E-2</v>
      </c>
      <c r="AO51" s="8">
        <f t="shared" si="6"/>
        <v>6.0870922428593703E-2</v>
      </c>
      <c r="AP51" s="134">
        <f>Refererenssiarvoja!$B$16*H51^(1/6)/(Refererenssiarvoja!$B$15^0.5)*(Päälaskenta!$G$28/2)^0.5*(1-AO51)^(-1.5)</f>
        <v>4.1000000000000002E-2</v>
      </c>
      <c r="AQ51" s="8">
        <f>Refererenssiarvoja!$B$16*Kaksitasouoma_matriisi!O51^(1/6)/(SQRT((2*Refererenssiarvoja!$B$15)/(Päälaskenta!$F$31*Päälaskenta!$G$31*Päälaskenta!$F$28))+SQRT(Refererenssiarvoja!$B$15)/Refererenssiarvoja!$B$17*LN(Kaksitasouoma_matriisi!L51/Päälaskenta!$F$28))</f>
        <v>-1.7561267692148601E-2</v>
      </c>
      <c r="AR51" s="8">
        <f>Refererenssiarvoja!$B$16*Kaksitasouoma_matriisi!O51^(1/6)/(SQRT((2*Refererenssiarvoja!$B$15)/(Päälaskenta!$F$31*Päälaskenta!$G$31*L51)))</f>
        <v>3.7388764764524199E-2</v>
      </c>
    </row>
    <row r="52" spans="1:44" x14ac:dyDescent="0.2">
      <c r="A52" s="8">
        <v>50</v>
      </c>
      <c r="B52" s="8">
        <f>IF(Päälaskenta!C$7,Päälaskenta!E$7,Päälaskenta!G$5)</f>
        <v>2.5</v>
      </c>
      <c r="C52" s="56">
        <v>1.95</v>
      </c>
      <c r="D52" s="93">
        <f t="shared" si="7"/>
        <v>1.2821</v>
      </c>
      <c r="E52" s="8">
        <f>IF(Päälaskenta!$C$26,Kaksitasouoma_matriisi!AP52,Kaksitasouoma_matriisi!AC52)</f>
        <v>0.101429406203791</v>
      </c>
      <c r="F52" s="56">
        <f>IF(D52&lt;Päälaskenta!H$24,(SQRT(POWER(Päälaskenta!C$24/(2*Päälaskenta!E$24),2)+(D52/Päälaskenta!E$24))-Päälaskenta!C$24/(2*Päälaskenta!E$24)),IF(D52=Päälaskenta!H$24,Päälaskenta!D$24,Päälaskenta!D$24+(SQRT(POWER((Päälaskenta!C$20+Päälaskenta!G$24)/(2*Päälaskenta!E$20),2)+((D52-Päälaskenta!H$24)/Päälaskenta!E$20))-(Päälaskenta!C$20+Päälaskenta!G$24)/(2*Päälaskenta!E$20))))</f>
        <v>0.71199999999999997</v>
      </c>
      <c r="G52" s="57">
        <f>IF(F52&gt;Päälaskenta!D$24,(2*SQRT((POWER(Päälaskenta!D$24,2))+POWER(Päälaskenta!E$24*Päälaskenta!D$24,2))+Päälaskenta!C$24)+(2*SQRT((POWER((F52-Päälaskenta!D$24),2))+POWER(Päälaskenta!E$20*(F52-Päälaskenta!D$24),2))+Päälaskenta!C$20),(2*SQRT((POWER(F52,2))+POWER(Päälaskenta!E$24*F52,2))+Päälaskenta!C$24))</f>
        <v>8.02</v>
      </c>
      <c r="H52" s="57">
        <f t="shared" si="8"/>
        <v>0.16</v>
      </c>
      <c r="I52" s="62">
        <f t="shared" si="0"/>
        <v>0.45037100000000002</v>
      </c>
      <c r="J52" s="8">
        <f>IF(F52&lt;Päälaskenta!$D$24,0,Kaksitasouoma_matriisi!F52-Päälaskenta!$D$24)</f>
        <v>1.2E-2</v>
      </c>
      <c r="L52" s="8">
        <f>IF(F52&gt;Päälaskenta!D$24,F52-Päälaskenta!D$24,0)</f>
        <v>1.2E-2</v>
      </c>
      <c r="M52" s="8">
        <f>IF(F52&gt;Päälaskenta!D$24,(Päälaskenta!C$20+(Päälaskenta!E$20*(Kaksitasouoma_matriisi!F52-Päälaskenta!D$24)))*(Kaksitasouoma_matriisi!F52-Päälaskenta!D$24),0)</f>
        <v>6.0216000000000103E-2</v>
      </c>
      <c r="N52" s="8">
        <f>IF(F52&gt;Päälaskenta!D$24,(2*SQRT((POWER((F52-Päälaskenta!D$24),2))+POWER(Päälaskenta!E$20*(F52-Päälaskenta!D$24),2))+Päälaskenta!C$20),0)</f>
        <v>5.0432666153055701</v>
      </c>
      <c r="O52" s="8">
        <f t="shared" si="9"/>
        <v>1.1939880357951601E-2</v>
      </c>
      <c r="P52" s="8">
        <f>IF(Päälaskenta!$C$29,IF(L52&gt;Päälaskenta!$F$28,Kaksitasouoma_matriisi!AQ52,Kaksitasouoma_matriisi!AR52),Päälaskenta!$F$20)</f>
        <v>0.12</v>
      </c>
      <c r="Q52" s="8">
        <f t="shared" si="10"/>
        <v>2.6213839758895401E-2</v>
      </c>
      <c r="R52" s="8">
        <f t="shared" si="1"/>
        <v>6.8123549074243098E-3</v>
      </c>
      <c r="S52" s="8">
        <f t="shared" si="11"/>
        <v>0.113131973353001</v>
      </c>
      <c r="U52" s="93">
        <f>IF(F52&gt;Päälaskenta!D$24,Päälaskenta!H$24+L52*Päälaskenta!G$24,F52*Päälaskenta!C$24 + F52*F52*Päälaskenta!E$24)</f>
        <v>1.2188000000000001</v>
      </c>
      <c r="V52" s="8">
        <f>IF(F52&gt;Päälaskenta!D$24,2*SQRT(POWER(Päälaskenta!D$24,2)+POWER(Päälaskenta!E$24*Päälaskenta!D$24,2))+Päälaskenta!C$24,(2*SQRT((POWER(F52,2))+POWER(Päälaskenta!E$24*F52,2))+Päälaskenta!C$24))</f>
        <v>2.9798989873223301</v>
      </c>
      <c r="W52" s="8">
        <f t="shared" si="12"/>
        <v>0.40900715265358301</v>
      </c>
      <c r="X52" s="8">
        <f>Päälaskenta!F$24</f>
        <v>7.0000000000000007E-2</v>
      </c>
      <c r="Y52" s="8">
        <f t="shared" si="13"/>
        <v>9.5937487558212204</v>
      </c>
      <c r="Z52" s="8">
        <f t="shared" si="2"/>
        <v>2.4931876450925801</v>
      </c>
      <c r="AA52" s="8">
        <f t="shared" si="14"/>
        <v>2.0456085043424501</v>
      </c>
      <c r="AC52" s="8">
        <f t="shared" si="3"/>
        <v>0.101429406203791</v>
      </c>
      <c r="AE52" s="8">
        <v>50</v>
      </c>
      <c r="AF52" s="8">
        <f t="shared" si="16"/>
        <v>9.6199625955801196</v>
      </c>
      <c r="AG52" s="8">
        <f t="shared" si="5"/>
        <v>6.7535675877742493E-2</v>
      </c>
      <c r="AJ52" s="132">
        <f>IF(Päälaskenta!$F$28&lt;Kaksitasouoma_matriisi!L52,Päälaskenta!$C$20*Päälaskenta!$F$28,Päälaskenta!$C$20*Kaksitasouoma_matriisi!L52)</f>
        <v>0.06</v>
      </c>
      <c r="AK52" s="134">
        <f>SQRT(Päälaskenta!$D$20^2+(Päälaskenta!$D$20/(1/Päälaskenta!$E$20))^2)</f>
        <v>1.8029999999999999</v>
      </c>
      <c r="AL52" s="134">
        <f>IF(Päälaskenta!$F$28&lt;Kaksitasouoma_matriisi!L52,AK52*Päälaskenta!$F$28*COS(ATAN(1/Päälaskenta!$E$20)),AK52*Kaksitasouoma_matriisi!L52*COS(ATAN(1/Päälaskenta!$E$20)))</f>
        <v>1.7999999999999999E-2</v>
      </c>
      <c r="AM52" s="134"/>
      <c r="AN52" s="134">
        <f t="shared" si="15"/>
        <v>7.8E-2</v>
      </c>
      <c r="AO52" s="8">
        <f t="shared" si="6"/>
        <v>6.0837688167849603E-2</v>
      </c>
      <c r="AP52" s="134">
        <f>Refererenssiarvoja!$B$16*H52^(1/6)/(Refererenssiarvoja!$B$15^0.5)*(Päälaskenta!$G$28/2)^0.5*(1-AO52)^(-1.5)</f>
        <v>4.1000000000000002E-2</v>
      </c>
      <c r="AQ52" s="8">
        <f>Refererenssiarvoja!$B$16*Kaksitasouoma_matriisi!O52^(1/6)/(SQRT((2*Refererenssiarvoja!$B$15)/(Päälaskenta!$F$31*Päälaskenta!$G$31*Päälaskenta!$F$28))+SQRT(Refererenssiarvoja!$B$15)/Refererenssiarvoja!$B$17*LN(Kaksitasouoma_matriisi!L52/Päälaskenta!$F$28))</f>
        <v>-1.7561267692148601E-2</v>
      </c>
      <c r="AR52" s="8">
        <f>Refererenssiarvoja!$B$16*Kaksitasouoma_matriisi!O52^(1/6)/(SQRT((2*Refererenssiarvoja!$B$15)/(Päälaskenta!$F$31*Päälaskenta!$G$31*L52)))</f>
        <v>3.7388764764524199E-2</v>
      </c>
    </row>
    <row r="53" spans="1:44" x14ac:dyDescent="0.2">
      <c r="A53" s="8">
        <v>51</v>
      </c>
      <c r="B53" s="8">
        <f>IF(Päälaskenta!C$7,Päälaskenta!E$7,Päälaskenta!G$5)</f>
        <v>2.5</v>
      </c>
      <c r="C53" s="56">
        <v>1.9490000000000001</v>
      </c>
      <c r="D53" s="93">
        <f t="shared" si="7"/>
        <v>1.2827</v>
      </c>
      <c r="E53" s="8">
        <f>IF(Päälaskenta!$C$26,Kaksitasouoma_matriisi!AP53,Kaksitasouoma_matriisi!AC53)</f>
        <v>0.101429406203791</v>
      </c>
      <c r="F53" s="56">
        <f>IF(D53&lt;Päälaskenta!H$24,(SQRT(POWER(Päälaskenta!C$24/(2*Päälaskenta!E$24),2)+(D53/Päälaskenta!E$24))-Päälaskenta!C$24/(2*Päälaskenta!E$24)),IF(D53=Päälaskenta!H$24,Päälaskenta!D$24,Päälaskenta!D$24+(SQRT(POWER((Päälaskenta!C$20+Päälaskenta!G$24)/(2*Päälaskenta!E$20),2)+((D53-Päälaskenta!H$24)/Päälaskenta!E$20))-(Päälaskenta!C$20+Päälaskenta!G$24)/(2*Päälaskenta!E$20))))</f>
        <v>0.71199999999999997</v>
      </c>
      <c r="G53" s="57">
        <f>IF(F53&gt;Päälaskenta!D$24,(2*SQRT((POWER(Päälaskenta!D$24,2))+POWER(Päälaskenta!E$24*Päälaskenta!D$24,2))+Päälaskenta!C$24)+(2*SQRT((POWER((F53-Päälaskenta!D$24),2))+POWER(Päälaskenta!E$20*(F53-Päälaskenta!D$24),2))+Päälaskenta!C$20),(2*SQRT((POWER(F53,2))+POWER(Päälaskenta!E$24*F53,2))+Päälaskenta!C$24))</f>
        <v>8.02</v>
      </c>
      <c r="H53" s="57">
        <f t="shared" si="8"/>
        <v>0.16</v>
      </c>
      <c r="I53" s="62">
        <f t="shared" si="0"/>
        <v>0.449909</v>
      </c>
      <c r="J53" s="8">
        <f>IF(F53&lt;Päälaskenta!$D$24,0,Kaksitasouoma_matriisi!F53-Päälaskenta!$D$24)</f>
        <v>1.2E-2</v>
      </c>
      <c r="L53" s="8">
        <f>IF(F53&gt;Päälaskenta!D$24,F53-Päälaskenta!D$24,0)</f>
        <v>1.2E-2</v>
      </c>
      <c r="M53" s="8">
        <f>IF(F53&gt;Päälaskenta!D$24,(Päälaskenta!C$20+(Päälaskenta!E$20*(Kaksitasouoma_matriisi!F53-Päälaskenta!D$24)))*(Kaksitasouoma_matriisi!F53-Päälaskenta!D$24),0)</f>
        <v>6.0216000000000103E-2</v>
      </c>
      <c r="N53" s="8">
        <f>IF(F53&gt;Päälaskenta!D$24,(2*SQRT((POWER((F53-Päälaskenta!D$24),2))+POWER(Päälaskenta!E$20*(F53-Päälaskenta!D$24),2))+Päälaskenta!C$20),0)</f>
        <v>5.0432666153055701</v>
      </c>
      <c r="O53" s="8">
        <f t="shared" si="9"/>
        <v>1.1939880357951601E-2</v>
      </c>
      <c r="P53" s="8">
        <f>IF(Päälaskenta!$C$29,IF(L53&gt;Päälaskenta!$F$28,Kaksitasouoma_matriisi!AQ53,Kaksitasouoma_matriisi!AR53),Päälaskenta!$F$20)</f>
        <v>0.12</v>
      </c>
      <c r="Q53" s="8">
        <f t="shared" si="10"/>
        <v>2.6213839758895401E-2</v>
      </c>
      <c r="R53" s="8">
        <f t="shared" si="1"/>
        <v>6.8123549074243098E-3</v>
      </c>
      <c r="S53" s="8">
        <f t="shared" si="11"/>
        <v>0.113131973353001</v>
      </c>
      <c r="U53" s="93">
        <f>IF(F53&gt;Päälaskenta!D$24,Päälaskenta!H$24+L53*Päälaskenta!G$24,F53*Päälaskenta!C$24 + F53*F53*Päälaskenta!E$24)</f>
        <v>1.2188000000000001</v>
      </c>
      <c r="V53" s="8">
        <f>IF(F53&gt;Päälaskenta!D$24,2*SQRT(POWER(Päälaskenta!D$24,2)+POWER(Päälaskenta!E$24*Päälaskenta!D$24,2))+Päälaskenta!C$24,(2*SQRT((POWER(F53,2))+POWER(Päälaskenta!E$24*F53,2))+Päälaskenta!C$24))</f>
        <v>2.9798989873223301</v>
      </c>
      <c r="W53" s="8">
        <f t="shared" si="12"/>
        <v>0.40900715265358301</v>
      </c>
      <c r="X53" s="8">
        <f>Päälaskenta!F$24</f>
        <v>7.0000000000000007E-2</v>
      </c>
      <c r="Y53" s="8">
        <f t="shared" si="13"/>
        <v>9.5937487558212204</v>
      </c>
      <c r="Z53" s="8">
        <f t="shared" si="2"/>
        <v>2.4931876450925801</v>
      </c>
      <c r="AA53" s="8">
        <f t="shared" si="14"/>
        <v>2.0456085043424501</v>
      </c>
      <c r="AC53" s="8">
        <f t="shared" si="3"/>
        <v>0.101429406203791</v>
      </c>
      <c r="AE53" s="8">
        <v>51</v>
      </c>
      <c r="AF53" s="8">
        <f t="shared" si="16"/>
        <v>9.6199625955801196</v>
      </c>
      <c r="AG53" s="8">
        <f t="shared" si="5"/>
        <v>6.7535675877742493E-2</v>
      </c>
      <c r="AJ53" s="132">
        <f>IF(Päälaskenta!$F$28&lt;Kaksitasouoma_matriisi!L53,Päälaskenta!$C$20*Päälaskenta!$F$28,Päälaskenta!$C$20*Kaksitasouoma_matriisi!L53)</f>
        <v>0.06</v>
      </c>
      <c r="AK53" s="134">
        <f>SQRT(Päälaskenta!$D$20^2+(Päälaskenta!$D$20/(1/Päälaskenta!$E$20))^2)</f>
        <v>1.8029999999999999</v>
      </c>
      <c r="AL53" s="134">
        <f>IF(Päälaskenta!$F$28&lt;Kaksitasouoma_matriisi!L53,AK53*Päälaskenta!$F$28*COS(ATAN(1/Päälaskenta!$E$20)),AK53*Kaksitasouoma_matriisi!L53*COS(ATAN(1/Päälaskenta!$E$20)))</f>
        <v>1.7999999999999999E-2</v>
      </c>
      <c r="AM53" s="134"/>
      <c r="AN53" s="134">
        <f t="shared" si="15"/>
        <v>7.8E-2</v>
      </c>
      <c r="AO53" s="8">
        <f t="shared" si="6"/>
        <v>6.08092305293522E-2</v>
      </c>
      <c r="AP53" s="134">
        <f>Refererenssiarvoja!$B$16*H53^(1/6)/(Refererenssiarvoja!$B$15^0.5)*(Päälaskenta!$G$28/2)^0.5*(1-AO53)^(-1.5)</f>
        <v>4.1000000000000002E-2</v>
      </c>
      <c r="AQ53" s="8">
        <f>Refererenssiarvoja!$B$16*Kaksitasouoma_matriisi!O53^(1/6)/(SQRT((2*Refererenssiarvoja!$B$15)/(Päälaskenta!$F$31*Päälaskenta!$G$31*Päälaskenta!$F$28))+SQRT(Refererenssiarvoja!$B$15)/Refererenssiarvoja!$B$17*LN(Kaksitasouoma_matriisi!L53/Päälaskenta!$F$28))</f>
        <v>-1.7561267692148601E-2</v>
      </c>
      <c r="AR53" s="8">
        <f>Refererenssiarvoja!$B$16*Kaksitasouoma_matriisi!O53^(1/6)/(SQRT((2*Refererenssiarvoja!$B$15)/(Päälaskenta!$F$31*Päälaskenta!$G$31*L53)))</f>
        <v>3.7388764764524199E-2</v>
      </c>
    </row>
    <row r="54" spans="1:44" x14ac:dyDescent="0.2">
      <c r="A54" s="8">
        <v>52</v>
      </c>
      <c r="B54" s="8">
        <f>IF(Päälaskenta!C$7,Päälaskenta!E$7,Päälaskenta!G$5)</f>
        <v>2.5</v>
      </c>
      <c r="C54" s="56">
        <v>1.948</v>
      </c>
      <c r="D54" s="93">
        <f t="shared" si="7"/>
        <v>1.2834000000000001</v>
      </c>
      <c r="E54" s="8">
        <f>IF(Päälaskenta!$C$26,Kaksitasouoma_matriisi!AP54,Kaksitasouoma_matriisi!AC54)</f>
        <v>0.10143774794256299</v>
      </c>
      <c r="F54" s="56">
        <f>IF(D54&lt;Päälaskenta!H$24,(SQRT(POWER(Päälaskenta!C$24/(2*Päälaskenta!E$24),2)+(D54/Päälaskenta!E$24))-Päälaskenta!C$24/(2*Päälaskenta!E$24)),IF(D54=Päälaskenta!H$24,Päälaskenta!D$24,Päälaskenta!D$24+(SQRT(POWER((Päälaskenta!C$20+Päälaskenta!G$24)/(2*Päälaskenta!E$20),2)+((D54-Päälaskenta!H$24)/Päälaskenta!E$20))-(Päälaskenta!C$20+Päälaskenta!G$24)/(2*Päälaskenta!E$20))))</f>
        <v>0.71299999999999997</v>
      </c>
      <c r="G54" s="57">
        <f>IF(F54&gt;Päälaskenta!D$24,(2*SQRT((POWER(Päälaskenta!D$24,2))+POWER(Päälaskenta!E$24*Päälaskenta!D$24,2))+Päälaskenta!C$24)+(2*SQRT((POWER((F54-Päälaskenta!D$24),2))+POWER(Päälaskenta!E$20*(F54-Päälaskenta!D$24),2))+Päälaskenta!C$20),(2*SQRT((POWER(F54,2))+POWER(Päälaskenta!E$24*F54,2))+Päälaskenta!C$24))</f>
        <v>8.0299999999999994</v>
      </c>
      <c r="H54" s="57">
        <f t="shared" si="8"/>
        <v>0.16</v>
      </c>
      <c r="I54" s="62">
        <f t="shared" si="0"/>
        <v>0.449521</v>
      </c>
      <c r="J54" s="8">
        <f>IF(F54&lt;Päälaskenta!$D$24,0,Kaksitasouoma_matriisi!F54-Päälaskenta!$D$24)</f>
        <v>1.2999999999999999E-2</v>
      </c>
      <c r="L54" s="8">
        <f>IF(F54&gt;Päälaskenta!D$24,F54-Päälaskenta!D$24,0)</f>
        <v>1.2999999999999999E-2</v>
      </c>
      <c r="M54" s="8">
        <f>IF(F54&gt;Päälaskenta!D$24,(Päälaskenta!C$20+(Päälaskenta!E$20*(Kaksitasouoma_matriisi!F54-Päälaskenta!D$24)))*(Kaksitasouoma_matriisi!F54-Päälaskenta!D$24),0)</f>
        <v>6.5253500000000103E-2</v>
      </c>
      <c r="N54" s="8">
        <f>IF(F54&gt;Päälaskenta!D$24,(2*SQRT((POWER((F54-Päälaskenta!D$24),2))+POWER(Päälaskenta!E$20*(F54-Päälaskenta!D$24),2))+Päälaskenta!C$20),0)</f>
        <v>5.0468721665810303</v>
      </c>
      <c r="O54" s="8">
        <f t="shared" si="9"/>
        <v>1.29294933269938E-2</v>
      </c>
      <c r="P54" s="8">
        <f>IF(Päälaskenta!$C$29,IF(L54&gt;Päälaskenta!$F$28,Kaksitasouoma_matriisi!AQ54,Kaksitasouoma_matriisi!AR54),Päälaskenta!$F$20)</f>
        <v>0.12</v>
      </c>
      <c r="Q54" s="8">
        <f t="shared" si="10"/>
        <v>2.9955522721293301E-2</v>
      </c>
      <c r="R54" s="8">
        <f t="shared" si="1"/>
        <v>7.7563098480606897E-3</v>
      </c>
      <c r="S54" s="8">
        <f t="shared" si="11"/>
        <v>0.118864273151029</v>
      </c>
      <c r="U54" s="93">
        <f>IF(F54&gt;Päälaskenta!D$24,Päälaskenta!H$24+L54*Päälaskenta!G$24,F54*Päälaskenta!C$24 + F54*F54*Päälaskenta!E$24)</f>
        <v>1.2212000000000001</v>
      </c>
      <c r="V54" s="8">
        <f>IF(F54&gt;Päälaskenta!D$24,2*SQRT(POWER(Päälaskenta!D$24,2)+POWER(Päälaskenta!E$24*Päälaskenta!D$24,2))+Päälaskenta!C$24,(2*SQRT((POWER(F54,2))+POWER(Päälaskenta!E$24*F54,2))+Päälaskenta!C$24))</f>
        <v>2.9798989873223301</v>
      </c>
      <c r="W54" s="8">
        <f t="shared" si="12"/>
        <v>0.40981254908151898</v>
      </c>
      <c r="X54" s="8">
        <f>Päälaskenta!F$24</f>
        <v>7.0000000000000007E-2</v>
      </c>
      <c r="Y54" s="8">
        <f t="shared" si="13"/>
        <v>9.6252553017866607</v>
      </c>
      <c r="Z54" s="8">
        <f t="shared" si="2"/>
        <v>2.4922436901519398</v>
      </c>
      <c r="AA54" s="8">
        <f t="shared" si="14"/>
        <v>2.0408153374974898</v>
      </c>
      <c r="AC54" s="8">
        <f t="shared" si="3"/>
        <v>0.10143774794256299</v>
      </c>
      <c r="AE54" s="8">
        <v>52</v>
      </c>
      <c r="AF54" s="8">
        <f t="shared" si="16"/>
        <v>9.6552108245079502</v>
      </c>
      <c r="AG54" s="8">
        <f t="shared" si="5"/>
        <v>6.7043471669247595E-2</v>
      </c>
      <c r="AJ54" s="132">
        <f>IF(Päälaskenta!$F$28&lt;Kaksitasouoma_matriisi!L54,Päälaskenta!$C$20*Päälaskenta!$F$28,Päälaskenta!$C$20*Kaksitasouoma_matriisi!L54)</f>
        <v>6.5000000000000002E-2</v>
      </c>
      <c r="AK54" s="134">
        <f>SQRT(Päälaskenta!$D$20^2+(Päälaskenta!$D$20/(1/Päälaskenta!$E$20))^2)</f>
        <v>1.8029999999999999</v>
      </c>
      <c r="AL54" s="134">
        <f>IF(Päälaskenta!$F$28&lt;Kaksitasouoma_matriisi!L54,AK54*Päälaskenta!$F$28*COS(ATAN(1/Päälaskenta!$E$20)),AK54*Kaksitasouoma_matriisi!L54*COS(ATAN(1/Päälaskenta!$E$20)))</f>
        <v>0.02</v>
      </c>
      <c r="AM54" s="134"/>
      <c r="AN54" s="134">
        <f t="shared" si="15"/>
        <v>8.5000000000000006E-2</v>
      </c>
      <c r="AO54" s="8">
        <f t="shared" si="6"/>
        <v>6.6230325697366393E-2</v>
      </c>
      <c r="AP54" s="134">
        <f>Refererenssiarvoja!$B$16*H54^(1/6)/(Refererenssiarvoja!$B$15^0.5)*(Päälaskenta!$G$28/2)^0.5*(1-AO54)^(-1.5)</f>
        <v>4.1000000000000002E-2</v>
      </c>
      <c r="AQ54" s="8">
        <f>Refererenssiarvoja!$B$16*Kaksitasouoma_matriisi!O54^(1/6)/(SQRT((2*Refererenssiarvoja!$B$15)/(Päälaskenta!$F$31*Päälaskenta!$G$31*Päälaskenta!$F$28))+SQRT(Refererenssiarvoja!$B$15)/Refererenssiarvoja!$B$17*LN(Kaksitasouoma_matriisi!L54/Päälaskenta!$F$28))</f>
        <v>-1.8215239332327202E-2</v>
      </c>
      <c r="AR54" s="8">
        <f>Refererenssiarvoja!$B$16*Kaksitasouoma_matriisi!O54^(1/6)/(SQRT((2*Refererenssiarvoja!$B$15)/(Päälaskenta!$F$31*Päälaskenta!$G$31*L54)))</f>
        <v>3.9435355389744298E-2</v>
      </c>
    </row>
    <row r="55" spans="1:44" x14ac:dyDescent="0.2">
      <c r="A55" s="8">
        <v>53</v>
      </c>
      <c r="B55" s="8">
        <f>IF(Päälaskenta!C$7,Päälaskenta!E$7,Päälaskenta!G$5)</f>
        <v>2.5</v>
      </c>
      <c r="C55" s="56">
        <v>1.9470000000000001</v>
      </c>
      <c r="D55" s="93">
        <f t="shared" si="7"/>
        <v>1.284</v>
      </c>
      <c r="E55" s="8">
        <f>IF(Päälaskenta!$C$26,Kaksitasouoma_matriisi!AP55,Kaksitasouoma_matriisi!AC55)</f>
        <v>0.10143774794256299</v>
      </c>
      <c r="F55" s="56">
        <f>IF(D55&lt;Päälaskenta!H$24,(SQRT(POWER(Päälaskenta!C$24/(2*Päälaskenta!E$24),2)+(D55/Päälaskenta!E$24))-Päälaskenta!C$24/(2*Päälaskenta!E$24)),IF(D55=Päälaskenta!H$24,Päälaskenta!D$24,Päälaskenta!D$24+(SQRT(POWER((Päälaskenta!C$20+Päälaskenta!G$24)/(2*Päälaskenta!E$20),2)+((D55-Päälaskenta!H$24)/Päälaskenta!E$20))-(Päälaskenta!C$20+Päälaskenta!G$24)/(2*Päälaskenta!E$20))))</f>
        <v>0.71299999999999997</v>
      </c>
      <c r="G55" s="57">
        <f>IF(F55&gt;Päälaskenta!D$24,(2*SQRT((POWER(Päälaskenta!D$24,2))+POWER(Päälaskenta!E$24*Päälaskenta!D$24,2))+Päälaskenta!C$24)+(2*SQRT((POWER((F55-Päälaskenta!D$24),2))+POWER(Päälaskenta!E$20*(F55-Päälaskenta!D$24),2))+Päälaskenta!C$20),(2*SQRT((POWER(F55,2))+POWER(Päälaskenta!E$24*F55,2))+Päälaskenta!C$24))</f>
        <v>8.0299999999999994</v>
      </c>
      <c r="H55" s="57">
        <f t="shared" si="8"/>
        <v>0.16</v>
      </c>
      <c r="I55" s="62">
        <f t="shared" si="0"/>
        <v>0.44906000000000001</v>
      </c>
      <c r="J55" s="8">
        <f>IF(F55&lt;Päälaskenta!$D$24,0,Kaksitasouoma_matriisi!F55-Päälaskenta!$D$24)</f>
        <v>1.2999999999999999E-2</v>
      </c>
      <c r="L55" s="8">
        <f>IF(F55&gt;Päälaskenta!D$24,F55-Päälaskenta!D$24,0)</f>
        <v>1.2999999999999999E-2</v>
      </c>
      <c r="M55" s="8">
        <f>IF(F55&gt;Päälaskenta!D$24,(Päälaskenta!C$20+(Päälaskenta!E$20*(Kaksitasouoma_matriisi!F55-Päälaskenta!D$24)))*(Kaksitasouoma_matriisi!F55-Päälaskenta!D$24),0)</f>
        <v>6.5253500000000103E-2</v>
      </c>
      <c r="N55" s="8">
        <f>IF(F55&gt;Päälaskenta!D$24,(2*SQRT((POWER((F55-Päälaskenta!D$24),2))+POWER(Päälaskenta!E$20*(F55-Päälaskenta!D$24),2))+Päälaskenta!C$20),0)</f>
        <v>5.0468721665810303</v>
      </c>
      <c r="O55" s="8">
        <f t="shared" si="9"/>
        <v>1.29294933269938E-2</v>
      </c>
      <c r="P55" s="8">
        <f>IF(Päälaskenta!$C$29,IF(L55&gt;Päälaskenta!$F$28,Kaksitasouoma_matriisi!AQ55,Kaksitasouoma_matriisi!AR55),Päälaskenta!$F$20)</f>
        <v>0.12</v>
      </c>
      <c r="Q55" s="8">
        <f t="shared" si="10"/>
        <v>2.9955522721293301E-2</v>
      </c>
      <c r="R55" s="8">
        <f t="shared" si="1"/>
        <v>7.7563098480606897E-3</v>
      </c>
      <c r="S55" s="8">
        <f t="shared" si="11"/>
        <v>0.118864273151029</v>
      </c>
      <c r="U55" s="93">
        <f>IF(F55&gt;Päälaskenta!D$24,Päälaskenta!H$24+L55*Päälaskenta!G$24,F55*Päälaskenta!C$24 + F55*F55*Päälaskenta!E$24)</f>
        <v>1.2212000000000001</v>
      </c>
      <c r="V55" s="8">
        <f>IF(F55&gt;Päälaskenta!D$24,2*SQRT(POWER(Päälaskenta!D$24,2)+POWER(Päälaskenta!E$24*Päälaskenta!D$24,2))+Päälaskenta!C$24,(2*SQRT((POWER(F55,2))+POWER(Päälaskenta!E$24*F55,2))+Päälaskenta!C$24))</f>
        <v>2.9798989873223301</v>
      </c>
      <c r="W55" s="8">
        <f t="shared" si="12"/>
        <v>0.40981254908151898</v>
      </c>
      <c r="X55" s="8">
        <f>Päälaskenta!F$24</f>
        <v>7.0000000000000007E-2</v>
      </c>
      <c r="Y55" s="8">
        <f t="shared" si="13"/>
        <v>9.6252553017866607</v>
      </c>
      <c r="Z55" s="8">
        <f t="shared" si="2"/>
        <v>2.4922436901519398</v>
      </c>
      <c r="AA55" s="8">
        <f t="shared" si="14"/>
        <v>2.0408153374974898</v>
      </c>
      <c r="AC55" s="8">
        <f t="shared" si="3"/>
        <v>0.10143774794256299</v>
      </c>
      <c r="AE55" s="8">
        <v>53</v>
      </c>
      <c r="AF55" s="8">
        <f t="shared" si="16"/>
        <v>9.6552108245079502</v>
      </c>
      <c r="AG55" s="8">
        <f t="shared" si="5"/>
        <v>6.7043471669247595E-2</v>
      </c>
      <c r="AJ55" s="132">
        <f>IF(Päälaskenta!$F$28&lt;Kaksitasouoma_matriisi!L55,Päälaskenta!$C$20*Päälaskenta!$F$28,Päälaskenta!$C$20*Kaksitasouoma_matriisi!L55)</f>
        <v>6.5000000000000002E-2</v>
      </c>
      <c r="AK55" s="134">
        <f>SQRT(Päälaskenta!$D$20^2+(Päälaskenta!$D$20/(1/Päälaskenta!$E$20))^2)</f>
        <v>1.8029999999999999</v>
      </c>
      <c r="AL55" s="134">
        <f>IF(Päälaskenta!$F$28&lt;Kaksitasouoma_matriisi!L55,AK55*Päälaskenta!$F$28*COS(ATAN(1/Päälaskenta!$E$20)),AK55*Kaksitasouoma_matriisi!L55*COS(ATAN(1/Päälaskenta!$E$20)))</f>
        <v>0.02</v>
      </c>
      <c r="AM55" s="134"/>
      <c r="AN55" s="134">
        <f t="shared" si="15"/>
        <v>8.5000000000000006E-2</v>
      </c>
      <c r="AO55" s="8">
        <f t="shared" si="6"/>
        <v>6.6199376947040506E-2</v>
      </c>
      <c r="AP55" s="134">
        <f>Refererenssiarvoja!$B$16*H55^(1/6)/(Refererenssiarvoja!$B$15^0.5)*(Päälaskenta!$G$28/2)^0.5*(1-AO55)^(-1.5)</f>
        <v>4.1000000000000002E-2</v>
      </c>
      <c r="AQ55" s="8">
        <f>Refererenssiarvoja!$B$16*Kaksitasouoma_matriisi!O55^(1/6)/(SQRT((2*Refererenssiarvoja!$B$15)/(Päälaskenta!$F$31*Päälaskenta!$G$31*Päälaskenta!$F$28))+SQRT(Refererenssiarvoja!$B$15)/Refererenssiarvoja!$B$17*LN(Kaksitasouoma_matriisi!L55/Päälaskenta!$F$28))</f>
        <v>-1.8215239332327202E-2</v>
      </c>
      <c r="AR55" s="8">
        <f>Refererenssiarvoja!$B$16*Kaksitasouoma_matriisi!O55^(1/6)/(SQRT((2*Refererenssiarvoja!$B$15)/(Päälaskenta!$F$31*Päälaskenta!$G$31*L55)))</f>
        <v>3.9435355389744298E-2</v>
      </c>
    </row>
    <row r="56" spans="1:44" x14ac:dyDescent="0.2">
      <c r="A56" s="8">
        <v>54</v>
      </c>
      <c r="B56" s="8">
        <f>IF(Päälaskenta!C$7,Päälaskenta!E$7,Päälaskenta!G$5)</f>
        <v>2.5</v>
      </c>
      <c r="C56" s="56">
        <v>1.946</v>
      </c>
      <c r="D56" s="93">
        <f t="shared" si="7"/>
        <v>1.2847</v>
      </c>
      <c r="E56" s="8">
        <f>IF(Päälaskenta!$C$26,Kaksitasouoma_matriisi!AP56,Kaksitasouoma_matriisi!AC56)</f>
        <v>0.10143774794256299</v>
      </c>
      <c r="F56" s="56">
        <f>IF(D56&lt;Päälaskenta!H$24,(SQRT(POWER(Päälaskenta!C$24/(2*Päälaskenta!E$24),2)+(D56/Päälaskenta!E$24))-Päälaskenta!C$24/(2*Päälaskenta!E$24)),IF(D56=Päälaskenta!H$24,Päälaskenta!D$24,Päälaskenta!D$24+(SQRT(POWER((Päälaskenta!C$20+Päälaskenta!G$24)/(2*Päälaskenta!E$20),2)+((D56-Päälaskenta!H$24)/Päälaskenta!E$20))-(Päälaskenta!C$20+Päälaskenta!G$24)/(2*Päälaskenta!E$20))))</f>
        <v>0.71299999999999997</v>
      </c>
      <c r="G56" s="57">
        <f>IF(F56&gt;Päälaskenta!D$24,(2*SQRT((POWER(Päälaskenta!D$24,2))+POWER(Päälaskenta!E$24*Päälaskenta!D$24,2))+Päälaskenta!C$24)+(2*SQRT((POWER((F56-Päälaskenta!D$24),2))+POWER(Päälaskenta!E$20*(F56-Päälaskenta!D$24),2))+Päälaskenta!C$20),(2*SQRT((POWER(F56,2))+POWER(Päälaskenta!E$24*F56,2))+Päälaskenta!C$24))</f>
        <v>8.0299999999999994</v>
      </c>
      <c r="H56" s="57">
        <f t="shared" si="8"/>
        <v>0.16</v>
      </c>
      <c r="I56" s="62">
        <f t="shared" si="0"/>
        <v>0.44859900000000003</v>
      </c>
      <c r="J56" s="8">
        <f>IF(F56&lt;Päälaskenta!$D$24,0,Kaksitasouoma_matriisi!F56-Päälaskenta!$D$24)</f>
        <v>1.2999999999999999E-2</v>
      </c>
      <c r="L56" s="8">
        <f>IF(F56&gt;Päälaskenta!D$24,F56-Päälaskenta!D$24,0)</f>
        <v>1.2999999999999999E-2</v>
      </c>
      <c r="M56" s="8">
        <f>IF(F56&gt;Päälaskenta!D$24,(Päälaskenta!C$20+(Päälaskenta!E$20*(Kaksitasouoma_matriisi!F56-Päälaskenta!D$24)))*(Kaksitasouoma_matriisi!F56-Päälaskenta!D$24),0)</f>
        <v>6.5253500000000103E-2</v>
      </c>
      <c r="N56" s="8">
        <f>IF(F56&gt;Päälaskenta!D$24,(2*SQRT((POWER((F56-Päälaskenta!D$24),2))+POWER(Päälaskenta!E$20*(F56-Päälaskenta!D$24),2))+Päälaskenta!C$20),0)</f>
        <v>5.0468721665810303</v>
      </c>
      <c r="O56" s="8">
        <f t="shared" si="9"/>
        <v>1.29294933269938E-2</v>
      </c>
      <c r="P56" s="8">
        <f>IF(Päälaskenta!$C$29,IF(L56&gt;Päälaskenta!$F$28,Kaksitasouoma_matriisi!AQ56,Kaksitasouoma_matriisi!AR56),Päälaskenta!$F$20)</f>
        <v>0.12</v>
      </c>
      <c r="Q56" s="8">
        <f t="shared" si="10"/>
        <v>2.9955522721293301E-2</v>
      </c>
      <c r="R56" s="8">
        <f t="shared" si="1"/>
        <v>7.7563098480606897E-3</v>
      </c>
      <c r="S56" s="8">
        <f t="shared" si="11"/>
        <v>0.118864273151029</v>
      </c>
      <c r="U56" s="93">
        <f>IF(F56&gt;Päälaskenta!D$24,Päälaskenta!H$24+L56*Päälaskenta!G$24,F56*Päälaskenta!C$24 + F56*F56*Päälaskenta!E$24)</f>
        <v>1.2212000000000001</v>
      </c>
      <c r="V56" s="8">
        <f>IF(F56&gt;Päälaskenta!D$24,2*SQRT(POWER(Päälaskenta!D$24,2)+POWER(Päälaskenta!E$24*Päälaskenta!D$24,2))+Päälaskenta!C$24,(2*SQRT((POWER(F56,2))+POWER(Päälaskenta!E$24*F56,2))+Päälaskenta!C$24))</f>
        <v>2.9798989873223301</v>
      </c>
      <c r="W56" s="8">
        <f t="shared" si="12"/>
        <v>0.40981254908151898</v>
      </c>
      <c r="X56" s="8">
        <f>Päälaskenta!F$24</f>
        <v>7.0000000000000007E-2</v>
      </c>
      <c r="Y56" s="8">
        <f t="shared" si="13"/>
        <v>9.6252553017866607</v>
      </c>
      <c r="Z56" s="8">
        <f t="shared" si="2"/>
        <v>2.4922436901519398</v>
      </c>
      <c r="AA56" s="8">
        <f t="shared" si="14"/>
        <v>2.0408153374974898</v>
      </c>
      <c r="AC56" s="8">
        <f t="shared" si="3"/>
        <v>0.10143774794256299</v>
      </c>
      <c r="AE56" s="8">
        <v>54</v>
      </c>
      <c r="AF56" s="8">
        <f t="shared" si="16"/>
        <v>9.6552108245079502</v>
      </c>
      <c r="AG56" s="8">
        <f t="shared" si="5"/>
        <v>6.7043471669247595E-2</v>
      </c>
      <c r="AJ56" s="132">
        <f>IF(Päälaskenta!$F$28&lt;Kaksitasouoma_matriisi!L56,Päälaskenta!$C$20*Päälaskenta!$F$28,Päälaskenta!$C$20*Kaksitasouoma_matriisi!L56)</f>
        <v>6.5000000000000002E-2</v>
      </c>
      <c r="AK56" s="134">
        <f>SQRT(Päälaskenta!$D$20^2+(Päälaskenta!$D$20/(1/Päälaskenta!$E$20))^2)</f>
        <v>1.8029999999999999</v>
      </c>
      <c r="AL56" s="134">
        <f>IF(Päälaskenta!$F$28&lt;Kaksitasouoma_matriisi!L56,AK56*Päälaskenta!$F$28*COS(ATAN(1/Päälaskenta!$E$20)),AK56*Kaksitasouoma_matriisi!L56*COS(ATAN(1/Päälaskenta!$E$20)))</f>
        <v>0.02</v>
      </c>
      <c r="AM56" s="134"/>
      <c r="AN56" s="134">
        <f t="shared" si="15"/>
        <v>8.5000000000000006E-2</v>
      </c>
      <c r="AO56" s="8">
        <f t="shared" si="6"/>
        <v>6.6163306608546704E-2</v>
      </c>
      <c r="AP56" s="134">
        <f>Refererenssiarvoja!$B$16*H56^(1/6)/(Refererenssiarvoja!$B$15^0.5)*(Päälaskenta!$G$28/2)^0.5*(1-AO56)^(-1.5)</f>
        <v>4.1000000000000002E-2</v>
      </c>
      <c r="AQ56" s="8">
        <f>Refererenssiarvoja!$B$16*Kaksitasouoma_matriisi!O56^(1/6)/(SQRT((2*Refererenssiarvoja!$B$15)/(Päälaskenta!$F$31*Päälaskenta!$G$31*Päälaskenta!$F$28))+SQRT(Refererenssiarvoja!$B$15)/Refererenssiarvoja!$B$17*LN(Kaksitasouoma_matriisi!L56/Päälaskenta!$F$28))</f>
        <v>-1.8215239332327202E-2</v>
      </c>
      <c r="AR56" s="8">
        <f>Refererenssiarvoja!$B$16*Kaksitasouoma_matriisi!O56^(1/6)/(SQRT((2*Refererenssiarvoja!$B$15)/(Päälaskenta!$F$31*Päälaskenta!$G$31*L56)))</f>
        <v>3.9435355389744298E-2</v>
      </c>
    </row>
    <row r="57" spans="1:44" x14ac:dyDescent="0.2">
      <c r="A57" s="8">
        <v>55</v>
      </c>
      <c r="B57" s="8">
        <f>IF(Päälaskenta!C$7,Päälaskenta!E$7,Päälaskenta!G$5)</f>
        <v>2.5</v>
      </c>
      <c r="C57" s="56">
        <v>1.9450000000000001</v>
      </c>
      <c r="D57" s="93">
        <f t="shared" si="7"/>
        <v>1.2853000000000001</v>
      </c>
      <c r="E57" s="8">
        <f>IF(Päälaskenta!$C$26,Kaksitasouoma_matriisi!AP57,Kaksitasouoma_matriisi!AC57)</f>
        <v>0.10143774794256299</v>
      </c>
      <c r="F57" s="56">
        <f>IF(D57&lt;Päälaskenta!H$24,(SQRT(POWER(Päälaskenta!C$24/(2*Päälaskenta!E$24),2)+(D57/Päälaskenta!E$24))-Päälaskenta!C$24/(2*Päälaskenta!E$24)),IF(D57=Päälaskenta!H$24,Päälaskenta!D$24,Päälaskenta!D$24+(SQRT(POWER((Päälaskenta!C$20+Päälaskenta!G$24)/(2*Päälaskenta!E$20),2)+((D57-Päälaskenta!H$24)/Päälaskenta!E$20))-(Päälaskenta!C$20+Päälaskenta!G$24)/(2*Päälaskenta!E$20))))</f>
        <v>0.71299999999999997</v>
      </c>
      <c r="G57" s="57">
        <f>IF(F57&gt;Päälaskenta!D$24,(2*SQRT((POWER(Päälaskenta!D$24,2))+POWER(Päälaskenta!E$24*Päälaskenta!D$24,2))+Päälaskenta!C$24)+(2*SQRT((POWER((F57-Päälaskenta!D$24),2))+POWER(Päälaskenta!E$20*(F57-Päälaskenta!D$24),2))+Päälaskenta!C$20),(2*SQRT((POWER(F57,2))+POWER(Päälaskenta!E$24*F57,2))+Päälaskenta!C$24))</f>
        <v>8.0299999999999994</v>
      </c>
      <c r="H57" s="57">
        <f t="shared" si="8"/>
        <v>0.16</v>
      </c>
      <c r="I57" s="62">
        <f t="shared" si="0"/>
        <v>0.44813799999999998</v>
      </c>
      <c r="J57" s="8">
        <f>IF(F57&lt;Päälaskenta!$D$24,0,Kaksitasouoma_matriisi!F57-Päälaskenta!$D$24)</f>
        <v>1.2999999999999999E-2</v>
      </c>
      <c r="L57" s="8">
        <f>IF(F57&gt;Päälaskenta!D$24,F57-Päälaskenta!D$24,0)</f>
        <v>1.2999999999999999E-2</v>
      </c>
      <c r="M57" s="8">
        <f>IF(F57&gt;Päälaskenta!D$24,(Päälaskenta!C$20+(Päälaskenta!E$20*(Kaksitasouoma_matriisi!F57-Päälaskenta!D$24)))*(Kaksitasouoma_matriisi!F57-Päälaskenta!D$24),0)</f>
        <v>6.5253500000000103E-2</v>
      </c>
      <c r="N57" s="8">
        <f>IF(F57&gt;Päälaskenta!D$24,(2*SQRT((POWER((F57-Päälaskenta!D$24),2))+POWER(Päälaskenta!E$20*(F57-Päälaskenta!D$24),2))+Päälaskenta!C$20),0)</f>
        <v>5.0468721665810303</v>
      </c>
      <c r="O57" s="8">
        <f t="shared" si="9"/>
        <v>1.29294933269938E-2</v>
      </c>
      <c r="P57" s="8">
        <f>IF(Päälaskenta!$C$29,IF(L57&gt;Päälaskenta!$F$28,Kaksitasouoma_matriisi!AQ57,Kaksitasouoma_matriisi!AR57),Päälaskenta!$F$20)</f>
        <v>0.12</v>
      </c>
      <c r="Q57" s="8">
        <f t="shared" si="10"/>
        <v>2.9955522721293301E-2</v>
      </c>
      <c r="R57" s="8">
        <f t="shared" si="1"/>
        <v>7.7563098480606897E-3</v>
      </c>
      <c r="S57" s="8">
        <f t="shared" si="11"/>
        <v>0.118864273151029</v>
      </c>
      <c r="U57" s="93">
        <f>IF(F57&gt;Päälaskenta!D$24,Päälaskenta!H$24+L57*Päälaskenta!G$24,F57*Päälaskenta!C$24 + F57*F57*Päälaskenta!E$24)</f>
        <v>1.2212000000000001</v>
      </c>
      <c r="V57" s="8">
        <f>IF(F57&gt;Päälaskenta!D$24,2*SQRT(POWER(Päälaskenta!D$24,2)+POWER(Päälaskenta!E$24*Päälaskenta!D$24,2))+Päälaskenta!C$24,(2*SQRT((POWER(F57,2))+POWER(Päälaskenta!E$24*F57,2))+Päälaskenta!C$24))</f>
        <v>2.9798989873223301</v>
      </c>
      <c r="W57" s="8">
        <f t="shared" si="12"/>
        <v>0.40981254908151898</v>
      </c>
      <c r="X57" s="8">
        <f>Päälaskenta!F$24</f>
        <v>7.0000000000000007E-2</v>
      </c>
      <c r="Y57" s="8">
        <f t="shared" si="13"/>
        <v>9.6252553017866607</v>
      </c>
      <c r="Z57" s="8">
        <f t="shared" si="2"/>
        <v>2.4922436901519398</v>
      </c>
      <c r="AA57" s="8">
        <f t="shared" si="14"/>
        <v>2.0408153374974898</v>
      </c>
      <c r="AC57" s="8">
        <f t="shared" si="3"/>
        <v>0.10143774794256299</v>
      </c>
      <c r="AE57" s="8">
        <v>55</v>
      </c>
      <c r="AF57" s="8">
        <f t="shared" si="16"/>
        <v>9.6552108245079502</v>
      </c>
      <c r="AG57" s="8">
        <f t="shared" si="5"/>
        <v>6.7043471669247595E-2</v>
      </c>
      <c r="AJ57" s="132">
        <f>IF(Päälaskenta!$F$28&lt;Kaksitasouoma_matriisi!L57,Päälaskenta!$C$20*Päälaskenta!$F$28,Päälaskenta!$C$20*Kaksitasouoma_matriisi!L57)</f>
        <v>6.5000000000000002E-2</v>
      </c>
      <c r="AK57" s="134">
        <f>SQRT(Päälaskenta!$D$20^2+(Päälaskenta!$D$20/(1/Päälaskenta!$E$20))^2)</f>
        <v>1.8029999999999999</v>
      </c>
      <c r="AL57" s="134">
        <f>IF(Päälaskenta!$F$28&lt;Kaksitasouoma_matriisi!L57,AK57*Päälaskenta!$F$28*COS(ATAN(1/Päälaskenta!$E$20)),AK57*Kaksitasouoma_matriisi!L57*COS(ATAN(1/Päälaskenta!$E$20)))</f>
        <v>0.02</v>
      </c>
      <c r="AM57" s="134"/>
      <c r="AN57" s="134">
        <f t="shared" si="15"/>
        <v>8.5000000000000006E-2</v>
      </c>
      <c r="AO57" s="8">
        <f t="shared" si="6"/>
        <v>6.6132420446588305E-2</v>
      </c>
      <c r="AP57" s="134">
        <f>Refererenssiarvoja!$B$16*H57^(1/6)/(Refererenssiarvoja!$B$15^0.5)*(Päälaskenta!$G$28/2)^0.5*(1-AO57)^(-1.5)</f>
        <v>4.1000000000000002E-2</v>
      </c>
      <c r="AQ57" s="8">
        <f>Refererenssiarvoja!$B$16*Kaksitasouoma_matriisi!O57^(1/6)/(SQRT((2*Refererenssiarvoja!$B$15)/(Päälaskenta!$F$31*Päälaskenta!$G$31*Päälaskenta!$F$28))+SQRT(Refererenssiarvoja!$B$15)/Refererenssiarvoja!$B$17*LN(Kaksitasouoma_matriisi!L57/Päälaskenta!$F$28))</f>
        <v>-1.8215239332327202E-2</v>
      </c>
      <c r="AR57" s="8">
        <f>Refererenssiarvoja!$B$16*Kaksitasouoma_matriisi!O57^(1/6)/(SQRT((2*Refererenssiarvoja!$B$15)/(Päälaskenta!$F$31*Päälaskenta!$G$31*L57)))</f>
        <v>3.9435355389744298E-2</v>
      </c>
    </row>
    <row r="58" spans="1:44" x14ac:dyDescent="0.2">
      <c r="A58" s="8">
        <v>56</v>
      </c>
      <c r="B58" s="8">
        <f>IF(Päälaskenta!C$7,Päälaskenta!E$7,Päälaskenta!G$5)</f>
        <v>2.5</v>
      </c>
      <c r="C58" s="56">
        <v>1.944</v>
      </c>
      <c r="D58" s="93">
        <f t="shared" si="7"/>
        <v>1.286</v>
      </c>
      <c r="E58" s="8">
        <f>IF(Päälaskenta!$C$26,Kaksitasouoma_matriisi!AP58,Kaksitasouoma_matriisi!AC58)</f>
        <v>0.10143774794256299</v>
      </c>
      <c r="F58" s="56">
        <f>IF(D58&lt;Päälaskenta!H$24,(SQRT(POWER(Päälaskenta!C$24/(2*Päälaskenta!E$24),2)+(D58/Päälaskenta!E$24))-Päälaskenta!C$24/(2*Päälaskenta!E$24)),IF(D58=Päälaskenta!H$24,Päälaskenta!D$24,Päälaskenta!D$24+(SQRT(POWER((Päälaskenta!C$20+Päälaskenta!G$24)/(2*Päälaskenta!E$20),2)+((D58-Päälaskenta!H$24)/Päälaskenta!E$20))-(Päälaskenta!C$20+Päälaskenta!G$24)/(2*Päälaskenta!E$20))))</f>
        <v>0.71299999999999997</v>
      </c>
      <c r="G58" s="57">
        <f>IF(F58&gt;Päälaskenta!D$24,(2*SQRT((POWER(Päälaskenta!D$24,2))+POWER(Päälaskenta!E$24*Päälaskenta!D$24,2))+Päälaskenta!C$24)+(2*SQRT((POWER((F58-Päälaskenta!D$24),2))+POWER(Päälaskenta!E$20*(F58-Päälaskenta!D$24),2))+Päälaskenta!C$20),(2*SQRT((POWER(F58,2))+POWER(Päälaskenta!E$24*F58,2))+Päälaskenta!C$24))</f>
        <v>8.0299999999999994</v>
      </c>
      <c r="H58" s="57">
        <f t="shared" si="8"/>
        <v>0.16</v>
      </c>
      <c r="I58" s="62">
        <f t="shared" si="0"/>
        <v>0.44767699999999999</v>
      </c>
      <c r="J58" s="8">
        <f>IF(F58&lt;Päälaskenta!$D$24,0,Kaksitasouoma_matriisi!F58-Päälaskenta!$D$24)</f>
        <v>1.2999999999999999E-2</v>
      </c>
      <c r="L58" s="8">
        <f>IF(F58&gt;Päälaskenta!D$24,F58-Päälaskenta!D$24,0)</f>
        <v>1.2999999999999999E-2</v>
      </c>
      <c r="M58" s="8">
        <f>IF(F58&gt;Päälaskenta!D$24,(Päälaskenta!C$20+(Päälaskenta!E$20*(Kaksitasouoma_matriisi!F58-Päälaskenta!D$24)))*(Kaksitasouoma_matriisi!F58-Päälaskenta!D$24),0)</f>
        <v>6.5253500000000103E-2</v>
      </c>
      <c r="N58" s="8">
        <f>IF(F58&gt;Päälaskenta!D$24,(2*SQRT((POWER((F58-Päälaskenta!D$24),2))+POWER(Päälaskenta!E$20*(F58-Päälaskenta!D$24),2))+Päälaskenta!C$20),0)</f>
        <v>5.0468721665810303</v>
      </c>
      <c r="O58" s="8">
        <f t="shared" si="9"/>
        <v>1.29294933269938E-2</v>
      </c>
      <c r="P58" s="8">
        <f>IF(Päälaskenta!$C$29,IF(L58&gt;Päälaskenta!$F$28,Kaksitasouoma_matriisi!AQ58,Kaksitasouoma_matriisi!AR58),Päälaskenta!$F$20)</f>
        <v>0.12</v>
      </c>
      <c r="Q58" s="8">
        <f t="shared" si="10"/>
        <v>2.9955522721293301E-2</v>
      </c>
      <c r="R58" s="8">
        <f t="shared" si="1"/>
        <v>7.7563098480606897E-3</v>
      </c>
      <c r="S58" s="8">
        <f t="shared" si="11"/>
        <v>0.118864273151029</v>
      </c>
      <c r="U58" s="93">
        <f>IF(F58&gt;Päälaskenta!D$24,Päälaskenta!H$24+L58*Päälaskenta!G$24,F58*Päälaskenta!C$24 + F58*F58*Päälaskenta!E$24)</f>
        <v>1.2212000000000001</v>
      </c>
      <c r="V58" s="8">
        <f>IF(F58&gt;Päälaskenta!D$24,2*SQRT(POWER(Päälaskenta!D$24,2)+POWER(Päälaskenta!E$24*Päälaskenta!D$24,2))+Päälaskenta!C$24,(2*SQRT((POWER(F58,2))+POWER(Päälaskenta!E$24*F58,2))+Päälaskenta!C$24))</f>
        <v>2.9798989873223301</v>
      </c>
      <c r="W58" s="8">
        <f t="shared" si="12"/>
        <v>0.40981254908151898</v>
      </c>
      <c r="X58" s="8">
        <f>Päälaskenta!F$24</f>
        <v>7.0000000000000007E-2</v>
      </c>
      <c r="Y58" s="8">
        <f t="shared" si="13"/>
        <v>9.6252553017866607</v>
      </c>
      <c r="Z58" s="8">
        <f t="shared" si="2"/>
        <v>2.4922436901519398</v>
      </c>
      <c r="AA58" s="8">
        <f t="shared" si="14"/>
        <v>2.0408153374974898</v>
      </c>
      <c r="AC58" s="8">
        <f t="shared" si="3"/>
        <v>0.10143774794256299</v>
      </c>
      <c r="AE58" s="8">
        <v>56</v>
      </c>
      <c r="AF58" s="8">
        <f t="shared" si="16"/>
        <v>9.6552108245079502</v>
      </c>
      <c r="AG58" s="8">
        <f t="shared" si="5"/>
        <v>6.7043471669247595E-2</v>
      </c>
      <c r="AJ58" s="132">
        <f>IF(Päälaskenta!$F$28&lt;Kaksitasouoma_matriisi!L58,Päälaskenta!$C$20*Päälaskenta!$F$28,Päälaskenta!$C$20*Kaksitasouoma_matriisi!L58)</f>
        <v>6.5000000000000002E-2</v>
      </c>
      <c r="AK58" s="134">
        <f>SQRT(Päälaskenta!$D$20^2+(Päälaskenta!$D$20/(1/Päälaskenta!$E$20))^2)</f>
        <v>1.8029999999999999</v>
      </c>
      <c r="AL58" s="134">
        <f>IF(Päälaskenta!$F$28&lt;Kaksitasouoma_matriisi!L58,AK58*Päälaskenta!$F$28*COS(ATAN(1/Päälaskenta!$E$20)),AK58*Kaksitasouoma_matriisi!L58*COS(ATAN(1/Päälaskenta!$E$20)))</f>
        <v>0.02</v>
      </c>
      <c r="AM58" s="134"/>
      <c r="AN58" s="134">
        <f t="shared" si="15"/>
        <v>8.5000000000000006E-2</v>
      </c>
      <c r="AO58" s="8">
        <f t="shared" si="6"/>
        <v>6.6096423017107303E-2</v>
      </c>
      <c r="AP58" s="134">
        <f>Refererenssiarvoja!$B$16*H58^(1/6)/(Refererenssiarvoja!$B$15^0.5)*(Päälaskenta!$G$28/2)^0.5*(1-AO58)^(-1.5)</f>
        <v>4.1000000000000002E-2</v>
      </c>
      <c r="AQ58" s="8">
        <f>Refererenssiarvoja!$B$16*Kaksitasouoma_matriisi!O58^(1/6)/(SQRT((2*Refererenssiarvoja!$B$15)/(Päälaskenta!$F$31*Päälaskenta!$G$31*Päälaskenta!$F$28))+SQRT(Refererenssiarvoja!$B$15)/Refererenssiarvoja!$B$17*LN(Kaksitasouoma_matriisi!L58/Päälaskenta!$F$28))</f>
        <v>-1.8215239332327202E-2</v>
      </c>
      <c r="AR58" s="8">
        <f>Refererenssiarvoja!$B$16*Kaksitasouoma_matriisi!O58^(1/6)/(SQRT((2*Refererenssiarvoja!$B$15)/(Päälaskenta!$F$31*Päälaskenta!$G$31*L58)))</f>
        <v>3.9435355389744298E-2</v>
      </c>
    </row>
    <row r="59" spans="1:44" x14ac:dyDescent="0.2">
      <c r="A59" s="8">
        <v>57</v>
      </c>
      <c r="B59" s="8">
        <f>IF(Päälaskenta!C$7,Päälaskenta!E$7,Päälaskenta!G$5)</f>
        <v>2.5</v>
      </c>
      <c r="C59" s="56">
        <v>1.9430000000000001</v>
      </c>
      <c r="D59" s="93">
        <f t="shared" si="7"/>
        <v>1.2867</v>
      </c>
      <c r="E59" s="8">
        <f>IF(Päälaskenta!$C$26,Kaksitasouoma_matriisi!AP59,Kaksitasouoma_matriisi!AC59)</f>
        <v>0.10143774794256299</v>
      </c>
      <c r="F59" s="56">
        <f>IF(D59&lt;Päälaskenta!H$24,(SQRT(POWER(Päälaskenta!C$24/(2*Päälaskenta!E$24),2)+(D59/Päälaskenta!E$24))-Päälaskenta!C$24/(2*Päälaskenta!E$24)),IF(D59=Päälaskenta!H$24,Päälaskenta!D$24,Päälaskenta!D$24+(SQRT(POWER((Päälaskenta!C$20+Päälaskenta!G$24)/(2*Päälaskenta!E$20),2)+((D59-Päälaskenta!H$24)/Päälaskenta!E$20))-(Päälaskenta!C$20+Päälaskenta!G$24)/(2*Päälaskenta!E$20))))</f>
        <v>0.71299999999999997</v>
      </c>
      <c r="G59" s="57">
        <f>IF(F59&gt;Päälaskenta!D$24,(2*SQRT((POWER(Päälaskenta!D$24,2))+POWER(Päälaskenta!E$24*Päälaskenta!D$24,2))+Päälaskenta!C$24)+(2*SQRT((POWER((F59-Päälaskenta!D$24),2))+POWER(Päälaskenta!E$20*(F59-Päälaskenta!D$24),2))+Päälaskenta!C$20),(2*SQRT((POWER(F59,2))+POWER(Päälaskenta!E$24*F59,2))+Päälaskenta!C$24))</f>
        <v>8.0299999999999994</v>
      </c>
      <c r="H59" s="57">
        <f t="shared" si="8"/>
        <v>0.16</v>
      </c>
      <c r="I59" s="62">
        <f t="shared" si="0"/>
        <v>0.44721699999999998</v>
      </c>
      <c r="J59" s="8">
        <f>IF(F59&lt;Päälaskenta!$D$24,0,Kaksitasouoma_matriisi!F59-Päälaskenta!$D$24)</f>
        <v>1.2999999999999999E-2</v>
      </c>
      <c r="L59" s="8">
        <f>IF(F59&gt;Päälaskenta!D$24,F59-Päälaskenta!D$24,0)</f>
        <v>1.2999999999999999E-2</v>
      </c>
      <c r="M59" s="8">
        <f>IF(F59&gt;Päälaskenta!D$24,(Päälaskenta!C$20+(Päälaskenta!E$20*(Kaksitasouoma_matriisi!F59-Päälaskenta!D$24)))*(Kaksitasouoma_matriisi!F59-Päälaskenta!D$24),0)</f>
        <v>6.5253500000000103E-2</v>
      </c>
      <c r="N59" s="8">
        <f>IF(F59&gt;Päälaskenta!D$24,(2*SQRT((POWER((F59-Päälaskenta!D$24),2))+POWER(Päälaskenta!E$20*(F59-Päälaskenta!D$24),2))+Päälaskenta!C$20),0)</f>
        <v>5.0468721665810303</v>
      </c>
      <c r="O59" s="8">
        <f t="shared" si="9"/>
        <v>1.29294933269938E-2</v>
      </c>
      <c r="P59" s="8">
        <f>IF(Päälaskenta!$C$29,IF(L59&gt;Päälaskenta!$F$28,Kaksitasouoma_matriisi!AQ59,Kaksitasouoma_matriisi!AR59),Päälaskenta!$F$20)</f>
        <v>0.12</v>
      </c>
      <c r="Q59" s="8">
        <f t="shared" si="10"/>
        <v>2.9955522721293301E-2</v>
      </c>
      <c r="R59" s="8">
        <f t="shared" si="1"/>
        <v>7.7563098480606897E-3</v>
      </c>
      <c r="S59" s="8">
        <f t="shared" si="11"/>
        <v>0.118864273151029</v>
      </c>
      <c r="U59" s="93">
        <f>IF(F59&gt;Päälaskenta!D$24,Päälaskenta!H$24+L59*Päälaskenta!G$24,F59*Päälaskenta!C$24 + F59*F59*Päälaskenta!E$24)</f>
        <v>1.2212000000000001</v>
      </c>
      <c r="V59" s="8">
        <f>IF(F59&gt;Päälaskenta!D$24,2*SQRT(POWER(Päälaskenta!D$24,2)+POWER(Päälaskenta!E$24*Päälaskenta!D$24,2))+Päälaskenta!C$24,(2*SQRT((POWER(F59,2))+POWER(Päälaskenta!E$24*F59,2))+Päälaskenta!C$24))</f>
        <v>2.9798989873223301</v>
      </c>
      <c r="W59" s="8">
        <f t="shared" si="12"/>
        <v>0.40981254908151898</v>
      </c>
      <c r="X59" s="8">
        <f>Päälaskenta!F$24</f>
        <v>7.0000000000000007E-2</v>
      </c>
      <c r="Y59" s="8">
        <f t="shared" si="13"/>
        <v>9.6252553017866607</v>
      </c>
      <c r="Z59" s="8">
        <f t="shared" si="2"/>
        <v>2.4922436901519398</v>
      </c>
      <c r="AA59" s="8">
        <f t="shared" si="14"/>
        <v>2.0408153374974898</v>
      </c>
      <c r="AC59" s="8">
        <f t="shared" si="3"/>
        <v>0.10143774794256299</v>
      </c>
      <c r="AE59" s="8">
        <v>57</v>
      </c>
      <c r="AF59" s="8">
        <f t="shared" si="16"/>
        <v>9.6552108245079502</v>
      </c>
      <c r="AG59" s="8">
        <f t="shared" si="5"/>
        <v>6.7043471669247595E-2</v>
      </c>
      <c r="AJ59" s="132">
        <f>IF(Päälaskenta!$F$28&lt;Kaksitasouoma_matriisi!L59,Päälaskenta!$C$20*Päälaskenta!$F$28,Päälaskenta!$C$20*Kaksitasouoma_matriisi!L59)</f>
        <v>6.5000000000000002E-2</v>
      </c>
      <c r="AK59" s="134">
        <f>SQRT(Päälaskenta!$D$20^2+(Päälaskenta!$D$20/(1/Päälaskenta!$E$20))^2)</f>
        <v>1.8029999999999999</v>
      </c>
      <c r="AL59" s="134">
        <f>IF(Päälaskenta!$F$28&lt;Kaksitasouoma_matriisi!L59,AK59*Päälaskenta!$F$28*COS(ATAN(1/Päälaskenta!$E$20)),AK59*Kaksitasouoma_matriisi!L59*COS(ATAN(1/Päälaskenta!$E$20)))</f>
        <v>0.02</v>
      </c>
      <c r="AM59" s="134"/>
      <c r="AN59" s="134">
        <f t="shared" si="15"/>
        <v>8.5000000000000006E-2</v>
      </c>
      <c r="AO59" s="8">
        <f t="shared" si="6"/>
        <v>6.6060464754799098E-2</v>
      </c>
      <c r="AP59" s="134">
        <f>Refererenssiarvoja!$B$16*H59^(1/6)/(Refererenssiarvoja!$B$15^0.5)*(Päälaskenta!$G$28/2)^0.5*(1-AO59)^(-1.5)</f>
        <v>4.1000000000000002E-2</v>
      </c>
      <c r="AQ59" s="8">
        <f>Refererenssiarvoja!$B$16*Kaksitasouoma_matriisi!O59^(1/6)/(SQRT((2*Refererenssiarvoja!$B$15)/(Päälaskenta!$F$31*Päälaskenta!$G$31*Päälaskenta!$F$28))+SQRT(Refererenssiarvoja!$B$15)/Refererenssiarvoja!$B$17*LN(Kaksitasouoma_matriisi!L59/Päälaskenta!$F$28))</f>
        <v>-1.8215239332327202E-2</v>
      </c>
      <c r="AR59" s="8">
        <f>Refererenssiarvoja!$B$16*Kaksitasouoma_matriisi!O59^(1/6)/(SQRT((2*Refererenssiarvoja!$B$15)/(Päälaskenta!$F$31*Päälaskenta!$G$31*L59)))</f>
        <v>3.9435355389744298E-2</v>
      </c>
    </row>
    <row r="60" spans="1:44" x14ac:dyDescent="0.2">
      <c r="A60" s="8">
        <v>58</v>
      </c>
      <c r="B60" s="8">
        <f>IF(Päälaskenta!C$7,Päälaskenta!E$7,Päälaskenta!G$5)</f>
        <v>2.5</v>
      </c>
      <c r="C60" s="56">
        <v>1.9419999999999999</v>
      </c>
      <c r="D60" s="93">
        <f t="shared" si="7"/>
        <v>1.2873000000000001</v>
      </c>
      <c r="E60" s="8">
        <f>IF(Päälaskenta!$C$26,Kaksitasouoma_matriisi!AP60,Kaksitasouoma_matriisi!AC60)</f>
        <v>0.10143774794256299</v>
      </c>
      <c r="F60" s="56">
        <f>IF(D60&lt;Päälaskenta!H$24,(SQRT(POWER(Päälaskenta!C$24/(2*Päälaskenta!E$24),2)+(D60/Päälaskenta!E$24))-Päälaskenta!C$24/(2*Päälaskenta!E$24)),IF(D60=Päälaskenta!H$24,Päälaskenta!D$24,Päälaskenta!D$24+(SQRT(POWER((Päälaskenta!C$20+Päälaskenta!G$24)/(2*Päälaskenta!E$20),2)+((D60-Päälaskenta!H$24)/Päälaskenta!E$20))-(Päälaskenta!C$20+Päälaskenta!G$24)/(2*Päälaskenta!E$20))))</f>
        <v>0.71299999999999997</v>
      </c>
      <c r="G60" s="57">
        <f>IF(F60&gt;Päälaskenta!D$24,(2*SQRT((POWER(Päälaskenta!D$24,2))+POWER(Päälaskenta!E$24*Päälaskenta!D$24,2))+Päälaskenta!C$24)+(2*SQRT((POWER((F60-Päälaskenta!D$24),2))+POWER(Päälaskenta!E$20*(F60-Päälaskenta!D$24),2))+Päälaskenta!C$20),(2*SQRT((POWER(F60,2))+POWER(Päälaskenta!E$24*F60,2))+Päälaskenta!C$24))</f>
        <v>8.0299999999999994</v>
      </c>
      <c r="H60" s="57">
        <f t="shared" si="8"/>
        <v>0.16</v>
      </c>
      <c r="I60" s="62">
        <f t="shared" si="0"/>
        <v>0.44675700000000002</v>
      </c>
      <c r="J60" s="8">
        <f>IF(F60&lt;Päälaskenta!$D$24,0,Kaksitasouoma_matriisi!F60-Päälaskenta!$D$24)</f>
        <v>1.2999999999999999E-2</v>
      </c>
      <c r="L60" s="8">
        <f>IF(F60&gt;Päälaskenta!D$24,F60-Päälaskenta!D$24,0)</f>
        <v>1.2999999999999999E-2</v>
      </c>
      <c r="M60" s="8">
        <f>IF(F60&gt;Päälaskenta!D$24,(Päälaskenta!C$20+(Päälaskenta!E$20*(Kaksitasouoma_matriisi!F60-Päälaskenta!D$24)))*(Kaksitasouoma_matriisi!F60-Päälaskenta!D$24),0)</f>
        <v>6.5253500000000103E-2</v>
      </c>
      <c r="N60" s="8">
        <f>IF(F60&gt;Päälaskenta!D$24,(2*SQRT((POWER((F60-Päälaskenta!D$24),2))+POWER(Päälaskenta!E$20*(F60-Päälaskenta!D$24),2))+Päälaskenta!C$20),0)</f>
        <v>5.0468721665810303</v>
      </c>
      <c r="O60" s="8">
        <f t="shared" si="9"/>
        <v>1.29294933269938E-2</v>
      </c>
      <c r="P60" s="8">
        <f>IF(Päälaskenta!$C$29,IF(L60&gt;Päälaskenta!$F$28,Kaksitasouoma_matriisi!AQ60,Kaksitasouoma_matriisi!AR60),Päälaskenta!$F$20)</f>
        <v>0.12</v>
      </c>
      <c r="Q60" s="8">
        <f t="shared" si="10"/>
        <v>2.9955522721293301E-2</v>
      </c>
      <c r="R60" s="8">
        <f t="shared" si="1"/>
        <v>7.7563098480606897E-3</v>
      </c>
      <c r="S60" s="8">
        <f t="shared" si="11"/>
        <v>0.118864273151029</v>
      </c>
      <c r="U60" s="93">
        <f>IF(F60&gt;Päälaskenta!D$24,Päälaskenta!H$24+L60*Päälaskenta!G$24,F60*Päälaskenta!C$24 + F60*F60*Päälaskenta!E$24)</f>
        <v>1.2212000000000001</v>
      </c>
      <c r="V60" s="8">
        <f>IF(F60&gt;Päälaskenta!D$24,2*SQRT(POWER(Päälaskenta!D$24,2)+POWER(Päälaskenta!E$24*Päälaskenta!D$24,2))+Päälaskenta!C$24,(2*SQRT((POWER(F60,2))+POWER(Päälaskenta!E$24*F60,2))+Päälaskenta!C$24))</f>
        <v>2.9798989873223301</v>
      </c>
      <c r="W60" s="8">
        <f t="shared" si="12"/>
        <v>0.40981254908151898</v>
      </c>
      <c r="X60" s="8">
        <f>Päälaskenta!F$24</f>
        <v>7.0000000000000007E-2</v>
      </c>
      <c r="Y60" s="8">
        <f t="shared" si="13"/>
        <v>9.6252553017866607</v>
      </c>
      <c r="Z60" s="8">
        <f t="shared" si="2"/>
        <v>2.4922436901519398</v>
      </c>
      <c r="AA60" s="8">
        <f t="shared" si="14"/>
        <v>2.0408153374974898</v>
      </c>
      <c r="AC60" s="8">
        <f t="shared" si="3"/>
        <v>0.10143774794256299</v>
      </c>
      <c r="AE60" s="8">
        <v>58</v>
      </c>
      <c r="AF60" s="8">
        <f t="shared" si="16"/>
        <v>9.6552108245079502</v>
      </c>
      <c r="AG60" s="8">
        <f t="shared" si="5"/>
        <v>6.7043471669247595E-2</v>
      </c>
      <c r="AJ60" s="132">
        <f>IF(Päälaskenta!$F$28&lt;Kaksitasouoma_matriisi!L60,Päälaskenta!$C$20*Päälaskenta!$F$28,Päälaskenta!$C$20*Kaksitasouoma_matriisi!L60)</f>
        <v>6.5000000000000002E-2</v>
      </c>
      <c r="AK60" s="134">
        <f>SQRT(Päälaskenta!$D$20^2+(Päälaskenta!$D$20/(1/Päälaskenta!$E$20))^2)</f>
        <v>1.8029999999999999</v>
      </c>
      <c r="AL60" s="134">
        <f>IF(Päälaskenta!$F$28&lt;Kaksitasouoma_matriisi!L60,AK60*Päälaskenta!$F$28*COS(ATAN(1/Päälaskenta!$E$20)),AK60*Kaksitasouoma_matriisi!L60*COS(ATAN(1/Päälaskenta!$E$20)))</f>
        <v>0.02</v>
      </c>
      <c r="AM60" s="134"/>
      <c r="AN60" s="134">
        <f t="shared" si="15"/>
        <v>8.5000000000000006E-2</v>
      </c>
      <c r="AO60" s="8">
        <f t="shared" si="6"/>
        <v>6.60296745125456E-2</v>
      </c>
      <c r="AP60" s="134">
        <f>Refererenssiarvoja!$B$16*H60^(1/6)/(Refererenssiarvoja!$B$15^0.5)*(Päälaskenta!$G$28/2)^0.5*(1-AO60)^(-1.5)</f>
        <v>4.1000000000000002E-2</v>
      </c>
      <c r="AQ60" s="8">
        <f>Refererenssiarvoja!$B$16*Kaksitasouoma_matriisi!O60^(1/6)/(SQRT((2*Refererenssiarvoja!$B$15)/(Päälaskenta!$F$31*Päälaskenta!$G$31*Päälaskenta!$F$28))+SQRT(Refererenssiarvoja!$B$15)/Refererenssiarvoja!$B$17*LN(Kaksitasouoma_matriisi!L60/Päälaskenta!$F$28))</f>
        <v>-1.8215239332327202E-2</v>
      </c>
      <c r="AR60" s="8">
        <f>Refererenssiarvoja!$B$16*Kaksitasouoma_matriisi!O60^(1/6)/(SQRT((2*Refererenssiarvoja!$B$15)/(Päälaskenta!$F$31*Päälaskenta!$G$31*L60)))</f>
        <v>3.9435355389744298E-2</v>
      </c>
    </row>
    <row r="61" spans="1:44" x14ac:dyDescent="0.2">
      <c r="A61" s="8">
        <v>59</v>
      </c>
      <c r="B61" s="8">
        <f>IF(Päälaskenta!C$7,Päälaskenta!E$7,Päälaskenta!G$5)</f>
        <v>2.5</v>
      </c>
      <c r="C61" s="56">
        <v>1.9410000000000001</v>
      </c>
      <c r="D61" s="93">
        <f t="shared" si="7"/>
        <v>1.288</v>
      </c>
      <c r="E61" s="8">
        <f>IF(Päälaskenta!$C$26,Kaksitasouoma_matriisi!AP61,Kaksitasouoma_matriisi!AC61)</f>
        <v>0.10143774794256299</v>
      </c>
      <c r="F61" s="56">
        <f>IF(D61&lt;Päälaskenta!H$24,(SQRT(POWER(Päälaskenta!C$24/(2*Päälaskenta!E$24),2)+(D61/Päälaskenta!E$24))-Päälaskenta!C$24/(2*Päälaskenta!E$24)),IF(D61=Päälaskenta!H$24,Päälaskenta!D$24,Päälaskenta!D$24+(SQRT(POWER((Päälaskenta!C$20+Päälaskenta!G$24)/(2*Päälaskenta!E$20),2)+((D61-Päälaskenta!H$24)/Päälaskenta!E$20))-(Päälaskenta!C$20+Päälaskenta!G$24)/(2*Päälaskenta!E$20))))</f>
        <v>0.71299999999999997</v>
      </c>
      <c r="G61" s="57">
        <f>IF(F61&gt;Päälaskenta!D$24,(2*SQRT((POWER(Päälaskenta!D$24,2))+POWER(Päälaskenta!E$24*Päälaskenta!D$24,2))+Päälaskenta!C$24)+(2*SQRT((POWER((F61-Päälaskenta!D$24),2))+POWER(Päälaskenta!E$20*(F61-Päälaskenta!D$24),2))+Päälaskenta!C$20),(2*SQRT((POWER(F61,2))+POWER(Päälaskenta!E$24*F61,2))+Päälaskenta!C$24))</f>
        <v>8.0299999999999994</v>
      </c>
      <c r="H61" s="57">
        <f t="shared" si="8"/>
        <v>0.16</v>
      </c>
      <c r="I61" s="62">
        <f t="shared" si="0"/>
        <v>0.446297</v>
      </c>
      <c r="J61" s="8">
        <f>IF(F61&lt;Päälaskenta!$D$24,0,Kaksitasouoma_matriisi!F61-Päälaskenta!$D$24)</f>
        <v>1.2999999999999999E-2</v>
      </c>
      <c r="L61" s="8">
        <f>IF(F61&gt;Päälaskenta!D$24,F61-Päälaskenta!D$24,0)</f>
        <v>1.2999999999999999E-2</v>
      </c>
      <c r="M61" s="8">
        <f>IF(F61&gt;Päälaskenta!D$24,(Päälaskenta!C$20+(Päälaskenta!E$20*(Kaksitasouoma_matriisi!F61-Päälaskenta!D$24)))*(Kaksitasouoma_matriisi!F61-Päälaskenta!D$24),0)</f>
        <v>6.5253500000000103E-2</v>
      </c>
      <c r="N61" s="8">
        <f>IF(F61&gt;Päälaskenta!D$24,(2*SQRT((POWER((F61-Päälaskenta!D$24),2))+POWER(Päälaskenta!E$20*(F61-Päälaskenta!D$24),2))+Päälaskenta!C$20),0)</f>
        <v>5.0468721665810303</v>
      </c>
      <c r="O61" s="8">
        <f t="shared" si="9"/>
        <v>1.29294933269938E-2</v>
      </c>
      <c r="P61" s="8">
        <f>IF(Päälaskenta!$C$29,IF(L61&gt;Päälaskenta!$F$28,Kaksitasouoma_matriisi!AQ61,Kaksitasouoma_matriisi!AR61),Päälaskenta!$F$20)</f>
        <v>0.12</v>
      </c>
      <c r="Q61" s="8">
        <f t="shared" si="10"/>
        <v>2.9955522721293301E-2</v>
      </c>
      <c r="R61" s="8">
        <f t="shared" si="1"/>
        <v>7.7563098480606897E-3</v>
      </c>
      <c r="S61" s="8">
        <f t="shared" si="11"/>
        <v>0.118864273151029</v>
      </c>
      <c r="U61" s="93">
        <f>IF(F61&gt;Päälaskenta!D$24,Päälaskenta!H$24+L61*Päälaskenta!G$24,F61*Päälaskenta!C$24 + F61*F61*Päälaskenta!E$24)</f>
        <v>1.2212000000000001</v>
      </c>
      <c r="V61" s="8">
        <f>IF(F61&gt;Päälaskenta!D$24,2*SQRT(POWER(Päälaskenta!D$24,2)+POWER(Päälaskenta!E$24*Päälaskenta!D$24,2))+Päälaskenta!C$24,(2*SQRT((POWER(F61,2))+POWER(Päälaskenta!E$24*F61,2))+Päälaskenta!C$24))</f>
        <v>2.9798989873223301</v>
      </c>
      <c r="W61" s="8">
        <f t="shared" si="12"/>
        <v>0.40981254908151898</v>
      </c>
      <c r="X61" s="8">
        <f>Päälaskenta!F$24</f>
        <v>7.0000000000000007E-2</v>
      </c>
      <c r="Y61" s="8">
        <f t="shared" si="13"/>
        <v>9.6252553017866607</v>
      </c>
      <c r="Z61" s="8">
        <f t="shared" si="2"/>
        <v>2.4922436901519398</v>
      </c>
      <c r="AA61" s="8">
        <f t="shared" si="14"/>
        <v>2.0408153374974898</v>
      </c>
      <c r="AC61" s="8">
        <f t="shared" si="3"/>
        <v>0.10143774794256299</v>
      </c>
      <c r="AE61" s="8">
        <v>59</v>
      </c>
      <c r="AF61" s="8">
        <f t="shared" si="16"/>
        <v>9.6552108245079502</v>
      </c>
      <c r="AG61" s="8">
        <f t="shared" si="5"/>
        <v>6.7043471669247595E-2</v>
      </c>
      <c r="AJ61" s="132">
        <f>IF(Päälaskenta!$F$28&lt;Kaksitasouoma_matriisi!L61,Päälaskenta!$C$20*Päälaskenta!$F$28,Päälaskenta!$C$20*Kaksitasouoma_matriisi!L61)</f>
        <v>6.5000000000000002E-2</v>
      </c>
      <c r="AK61" s="134">
        <f>SQRT(Päälaskenta!$D$20^2+(Päälaskenta!$D$20/(1/Päälaskenta!$E$20))^2)</f>
        <v>1.8029999999999999</v>
      </c>
      <c r="AL61" s="134">
        <f>IF(Päälaskenta!$F$28&lt;Kaksitasouoma_matriisi!L61,AK61*Päälaskenta!$F$28*COS(ATAN(1/Päälaskenta!$E$20)),AK61*Kaksitasouoma_matriisi!L61*COS(ATAN(1/Päälaskenta!$E$20)))</f>
        <v>0.02</v>
      </c>
      <c r="AM61" s="134"/>
      <c r="AN61" s="134">
        <f t="shared" si="15"/>
        <v>8.5000000000000006E-2</v>
      </c>
      <c r="AO61" s="8">
        <f t="shared" si="6"/>
        <v>6.5993788819875804E-2</v>
      </c>
      <c r="AP61" s="134">
        <f>Refererenssiarvoja!$B$16*H61^(1/6)/(Refererenssiarvoja!$B$15^0.5)*(Päälaskenta!$G$28/2)^0.5*(1-AO61)^(-1.5)</f>
        <v>4.1000000000000002E-2</v>
      </c>
      <c r="AQ61" s="8">
        <f>Refererenssiarvoja!$B$16*Kaksitasouoma_matriisi!O61^(1/6)/(SQRT((2*Refererenssiarvoja!$B$15)/(Päälaskenta!$F$31*Päälaskenta!$G$31*Päälaskenta!$F$28))+SQRT(Refererenssiarvoja!$B$15)/Refererenssiarvoja!$B$17*LN(Kaksitasouoma_matriisi!L61/Päälaskenta!$F$28))</f>
        <v>-1.8215239332327202E-2</v>
      </c>
      <c r="AR61" s="8">
        <f>Refererenssiarvoja!$B$16*Kaksitasouoma_matriisi!O61^(1/6)/(SQRT((2*Refererenssiarvoja!$B$15)/(Päälaskenta!$F$31*Päälaskenta!$G$31*L61)))</f>
        <v>3.9435355389744298E-2</v>
      </c>
    </row>
    <row r="62" spans="1:44" x14ac:dyDescent="0.2">
      <c r="A62" s="8">
        <v>60</v>
      </c>
      <c r="B62" s="8">
        <f>IF(Päälaskenta!C$7,Päälaskenta!E$7,Päälaskenta!G$5)</f>
        <v>2.5</v>
      </c>
      <c r="C62" s="56">
        <v>1.94</v>
      </c>
      <c r="D62" s="93">
        <f t="shared" si="7"/>
        <v>1.2887</v>
      </c>
      <c r="E62" s="8">
        <f>IF(Päälaskenta!$C$26,Kaksitasouoma_matriisi!AP62,Kaksitasouoma_matriisi!AC62)</f>
        <v>0.10143774794256299</v>
      </c>
      <c r="F62" s="56">
        <f>IF(D62&lt;Päälaskenta!H$24,(SQRT(POWER(Päälaskenta!C$24/(2*Päälaskenta!E$24),2)+(D62/Päälaskenta!E$24))-Päälaskenta!C$24/(2*Päälaskenta!E$24)),IF(D62=Päälaskenta!H$24,Päälaskenta!D$24,Päälaskenta!D$24+(SQRT(POWER((Päälaskenta!C$20+Päälaskenta!G$24)/(2*Päälaskenta!E$20),2)+((D62-Päälaskenta!H$24)/Päälaskenta!E$20))-(Päälaskenta!C$20+Päälaskenta!G$24)/(2*Päälaskenta!E$20))))</f>
        <v>0.71299999999999997</v>
      </c>
      <c r="G62" s="57">
        <f>IF(F62&gt;Päälaskenta!D$24,(2*SQRT((POWER(Päälaskenta!D$24,2))+POWER(Päälaskenta!E$24*Päälaskenta!D$24,2))+Päälaskenta!C$24)+(2*SQRT((POWER((F62-Päälaskenta!D$24),2))+POWER(Päälaskenta!E$20*(F62-Päälaskenta!D$24),2))+Päälaskenta!C$20),(2*SQRT((POWER(F62,2))+POWER(Päälaskenta!E$24*F62,2))+Päälaskenta!C$24))</f>
        <v>8.0299999999999994</v>
      </c>
      <c r="H62" s="57">
        <f t="shared" si="8"/>
        <v>0.16</v>
      </c>
      <c r="I62" s="62">
        <f t="shared" si="0"/>
        <v>0.44583699999999998</v>
      </c>
      <c r="J62" s="8">
        <f>IF(F62&lt;Päälaskenta!$D$24,0,Kaksitasouoma_matriisi!F62-Päälaskenta!$D$24)</f>
        <v>1.2999999999999999E-2</v>
      </c>
      <c r="L62" s="8">
        <f>IF(F62&gt;Päälaskenta!D$24,F62-Päälaskenta!D$24,0)</f>
        <v>1.2999999999999999E-2</v>
      </c>
      <c r="M62" s="8">
        <f>IF(F62&gt;Päälaskenta!D$24,(Päälaskenta!C$20+(Päälaskenta!E$20*(Kaksitasouoma_matriisi!F62-Päälaskenta!D$24)))*(Kaksitasouoma_matriisi!F62-Päälaskenta!D$24),0)</f>
        <v>6.5253500000000103E-2</v>
      </c>
      <c r="N62" s="8">
        <f>IF(F62&gt;Päälaskenta!D$24,(2*SQRT((POWER((F62-Päälaskenta!D$24),2))+POWER(Päälaskenta!E$20*(F62-Päälaskenta!D$24),2))+Päälaskenta!C$20),0)</f>
        <v>5.0468721665810303</v>
      </c>
      <c r="O62" s="8">
        <f t="shared" si="9"/>
        <v>1.29294933269938E-2</v>
      </c>
      <c r="P62" s="8">
        <f>IF(Päälaskenta!$C$29,IF(L62&gt;Päälaskenta!$F$28,Kaksitasouoma_matriisi!AQ62,Kaksitasouoma_matriisi!AR62),Päälaskenta!$F$20)</f>
        <v>0.12</v>
      </c>
      <c r="Q62" s="8">
        <f t="shared" si="10"/>
        <v>2.9955522721293301E-2</v>
      </c>
      <c r="R62" s="8">
        <f t="shared" si="1"/>
        <v>7.7563098480606897E-3</v>
      </c>
      <c r="S62" s="8">
        <f t="shared" si="11"/>
        <v>0.118864273151029</v>
      </c>
      <c r="U62" s="93">
        <f>IF(F62&gt;Päälaskenta!D$24,Päälaskenta!H$24+L62*Päälaskenta!G$24,F62*Päälaskenta!C$24 + F62*F62*Päälaskenta!E$24)</f>
        <v>1.2212000000000001</v>
      </c>
      <c r="V62" s="8">
        <f>IF(F62&gt;Päälaskenta!D$24,2*SQRT(POWER(Päälaskenta!D$24,2)+POWER(Päälaskenta!E$24*Päälaskenta!D$24,2))+Päälaskenta!C$24,(2*SQRT((POWER(F62,2))+POWER(Päälaskenta!E$24*F62,2))+Päälaskenta!C$24))</f>
        <v>2.9798989873223301</v>
      </c>
      <c r="W62" s="8">
        <f t="shared" si="12"/>
        <v>0.40981254908151898</v>
      </c>
      <c r="X62" s="8">
        <f>Päälaskenta!F$24</f>
        <v>7.0000000000000007E-2</v>
      </c>
      <c r="Y62" s="8">
        <f t="shared" si="13"/>
        <v>9.6252553017866607</v>
      </c>
      <c r="Z62" s="8">
        <f t="shared" si="2"/>
        <v>2.4922436901519398</v>
      </c>
      <c r="AA62" s="8">
        <f t="shared" si="14"/>
        <v>2.0408153374974898</v>
      </c>
      <c r="AC62" s="8">
        <f t="shared" si="3"/>
        <v>0.10143774794256299</v>
      </c>
      <c r="AE62" s="8">
        <v>60</v>
      </c>
      <c r="AF62" s="8">
        <f t="shared" si="16"/>
        <v>9.6552108245079502</v>
      </c>
      <c r="AG62" s="8">
        <f t="shared" si="5"/>
        <v>6.7043471669247595E-2</v>
      </c>
      <c r="AJ62" s="132">
        <f>IF(Päälaskenta!$F$28&lt;Kaksitasouoma_matriisi!L62,Päälaskenta!$C$20*Päälaskenta!$F$28,Päälaskenta!$C$20*Kaksitasouoma_matriisi!L62)</f>
        <v>6.5000000000000002E-2</v>
      </c>
      <c r="AK62" s="134">
        <f>SQRT(Päälaskenta!$D$20^2+(Päälaskenta!$D$20/(1/Päälaskenta!$E$20))^2)</f>
        <v>1.8029999999999999</v>
      </c>
      <c r="AL62" s="134">
        <f>IF(Päälaskenta!$F$28&lt;Kaksitasouoma_matriisi!L62,AK62*Päälaskenta!$F$28*COS(ATAN(1/Päälaskenta!$E$20)),AK62*Kaksitasouoma_matriisi!L62*COS(ATAN(1/Päälaskenta!$E$20)))</f>
        <v>0.02</v>
      </c>
      <c r="AM62" s="134"/>
      <c r="AN62" s="134">
        <f t="shared" si="15"/>
        <v>8.5000000000000006E-2</v>
      </c>
      <c r="AO62" s="8">
        <f t="shared" si="6"/>
        <v>6.5957942112206097E-2</v>
      </c>
      <c r="AP62" s="134">
        <f>Refererenssiarvoja!$B$16*H62^(1/6)/(Refererenssiarvoja!$B$15^0.5)*(Päälaskenta!$G$28/2)^0.5*(1-AO62)^(-1.5)</f>
        <v>4.1000000000000002E-2</v>
      </c>
      <c r="AQ62" s="8">
        <f>Refererenssiarvoja!$B$16*Kaksitasouoma_matriisi!O62^(1/6)/(SQRT((2*Refererenssiarvoja!$B$15)/(Päälaskenta!$F$31*Päälaskenta!$G$31*Päälaskenta!$F$28))+SQRT(Refererenssiarvoja!$B$15)/Refererenssiarvoja!$B$17*LN(Kaksitasouoma_matriisi!L62/Päälaskenta!$F$28))</f>
        <v>-1.8215239332327202E-2</v>
      </c>
      <c r="AR62" s="8">
        <f>Refererenssiarvoja!$B$16*Kaksitasouoma_matriisi!O62^(1/6)/(SQRT((2*Refererenssiarvoja!$B$15)/(Päälaskenta!$F$31*Päälaskenta!$G$31*L62)))</f>
        <v>3.9435355389744298E-2</v>
      </c>
    </row>
    <row r="63" spans="1:44" x14ac:dyDescent="0.2">
      <c r="A63" s="8">
        <v>61</v>
      </c>
      <c r="B63" s="8">
        <f>IF(Päälaskenta!C$7,Päälaskenta!E$7,Päälaskenta!G$5)</f>
        <v>2.5</v>
      </c>
      <c r="C63" s="56">
        <v>1.9390000000000001</v>
      </c>
      <c r="D63" s="93">
        <f t="shared" si="7"/>
        <v>1.2892999999999999</v>
      </c>
      <c r="E63" s="8">
        <f>IF(Päälaskenta!$C$26,Kaksitasouoma_matriisi!AP63,Kaksitasouoma_matriisi!AC63)</f>
        <v>0.10143774794256299</v>
      </c>
      <c r="F63" s="56">
        <f>IF(D63&lt;Päälaskenta!H$24,(SQRT(POWER(Päälaskenta!C$24/(2*Päälaskenta!E$24),2)+(D63/Päälaskenta!E$24))-Päälaskenta!C$24/(2*Päälaskenta!E$24)),IF(D63=Päälaskenta!H$24,Päälaskenta!D$24,Päälaskenta!D$24+(SQRT(POWER((Päälaskenta!C$20+Päälaskenta!G$24)/(2*Päälaskenta!E$20),2)+((D63-Päälaskenta!H$24)/Päälaskenta!E$20))-(Päälaskenta!C$20+Päälaskenta!G$24)/(2*Päälaskenta!E$20))))</f>
        <v>0.71299999999999997</v>
      </c>
      <c r="G63" s="57">
        <f>IF(F63&gt;Päälaskenta!D$24,(2*SQRT((POWER(Päälaskenta!D$24,2))+POWER(Päälaskenta!E$24*Päälaskenta!D$24,2))+Päälaskenta!C$24)+(2*SQRT((POWER((F63-Päälaskenta!D$24),2))+POWER(Päälaskenta!E$20*(F63-Päälaskenta!D$24),2))+Päälaskenta!C$20),(2*SQRT((POWER(F63,2))+POWER(Päälaskenta!E$24*F63,2))+Päälaskenta!C$24))</f>
        <v>8.0299999999999994</v>
      </c>
      <c r="H63" s="57">
        <f t="shared" si="8"/>
        <v>0.16</v>
      </c>
      <c r="I63" s="62">
        <f t="shared" si="0"/>
        <v>0.44537700000000002</v>
      </c>
      <c r="J63" s="8">
        <f>IF(F63&lt;Päälaskenta!$D$24,0,Kaksitasouoma_matriisi!F63-Päälaskenta!$D$24)</f>
        <v>1.2999999999999999E-2</v>
      </c>
      <c r="L63" s="8">
        <f>IF(F63&gt;Päälaskenta!D$24,F63-Päälaskenta!D$24,0)</f>
        <v>1.2999999999999999E-2</v>
      </c>
      <c r="M63" s="8">
        <f>IF(F63&gt;Päälaskenta!D$24,(Päälaskenta!C$20+(Päälaskenta!E$20*(Kaksitasouoma_matriisi!F63-Päälaskenta!D$24)))*(Kaksitasouoma_matriisi!F63-Päälaskenta!D$24),0)</f>
        <v>6.5253500000000103E-2</v>
      </c>
      <c r="N63" s="8">
        <f>IF(F63&gt;Päälaskenta!D$24,(2*SQRT((POWER((F63-Päälaskenta!D$24),2))+POWER(Päälaskenta!E$20*(F63-Päälaskenta!D$24),2))+Päälaskenta!C$20),0)</f>
        <v>5.0468721665810303</v>
      </c>
      <c r="O63" s="8">
        <f t="shared" si="9"/>
        <v>1.29294933269938E-2</v>
      </c>
      <c r="P63" s="8">
        <f>IF(Päälaskenta!$C$29,IF(L63&gt;Päälaskenta!$F$28,Kaksitasouoma_matriisi!AQ63,Kaksitasouoma_matriisi!AR63),Päälaskenta!$F$20)</f>
        <v>0.12</v>
      </c>
      <c r="Q63" s="8">
        <f t="shared" si="10"/>
        <v>2.9955522721293301E-2</v>
      </c>
      <c r="R63" s="8">
        <f t="shared" si="1"/>
        <v>7.7563098480606897E-3</v>
      </c>
      <c r="S63" s="8">
        <f t="shared" si="11"/>
        <v>0.118864273151029</v>
      </c>
      <c r="U63" s="93">
        <f>IF(F63&gt;Päälaskenta!D$24,Päälaskenta!H$24+L63*Päälaskenta!G$24,F63*Päälaskenta!C$24 + F63*F63*Päälaskenta!E$24)</f>
        <v>1.2212000000000001</v>
      </c>
      <c r="V63" s="8">
        <f>IF(F63&gt;Päälaskenta!D$24,2*SQRT(POWER(Päälaskenta!D$24,2)+POWER(Päälaskenta!E$24*Päälaskenta!D$24,2))+Päälaskenta!C$24,(2*SQRT((POWER(F63,2))+POWER(Päälaskenta!E$24*F63,2))+Päälaskenta!C$24))</f>
        <v>2.9798989873223301</v>
      </c>
      <c r="W63" s="8">
        <f t="shared" si="12"/>
        <v>0.40981254908151898</v>
      </c>
      <c r="X63" s="8">
        <f>Päälaskenta!F$24</f>
        <v>7.0000000000000007E-2</v>
      </c>
      <c r="Y63" s="8">
        <f t="shared" si="13"/>
        <v>9.6252553017866607</v>
      </c>
      <c r="Z63" s="8">
        <f t="shared" si="2"/>
        <v>2.4922436901519398</v>
      </c>
      <c r="AA63" s="8">
        <f t="shared" si="14"/>
        <v>2.0408153374974898</v>
      </c>
      <c r="AC63" s="8">
        <f t="shared" si="3"/>
        <v>0.10143774794256299</v>
      </c>
      <c r="AE63" s="8">
        <v>61</v>
      </c>
      <c r="AF63" s="8">
        <f t="shared" si="16"/>
        <v>9.6552108245079502</v>
      </c>
      <c r="AG63" s="8">
        <f t="shared" si="5"/>
        <v>6.7043471669247595E-2</v>
      </c>
      <c r="AJ63" s="132">
        <f>IF(Päälaskenta!$F$28&lt;Kaksitasouoma_matriisi!L63,Päälaskenta!$C$20*Päälaskenta!$F$28,Päälaskenta!$C$20*Kaksitasouoma_matriisi!L63)</f>
        <v>6.5000000000000002E-2</v>
      </c>
      <c r="AK63" s="134">
        <f>SQRT(Päälaskenta!$D$20^2+(Päälaskenta!$D$20/(1/Päälaskenta!$E$20))^2)</f>
        <v>1.8029999999999999</v>
      </c>
      <c r="AL63" s="134">
        <f>IF(Päälaskenta!$F$28&lt;Kaksitasouoma_matriisi!L63,AK63*Päälaskenta!$F$28*COS(ATAN(1/Päälaskenta!$E$20)),AK63*Kaksitasouoma_matriisi!L63*COS(ATAN(1/Päälaskenta!$E$20)))</f>
        <v>0.02</v>
      </c>
      <c r="AM63" s="134"/>
      <c r="AN63" s="134">
        <f t="shared" si="15"/>
        <v>8.5000000000000006E-2</v>
      </c>
      <c r="AO63" s="8">
        <f t="shared" si="6"/>
        <v>6.5927247343519693E-2</v>
      </c>
      <c r="AP63" s="134">
        <f>Refererenssiarvoja!$B$16*H63^(1/6)/(Refererenssiarvoja!$B$15^0.5)*(Päälaskenta!$G$28/2)^0.5*(1-AO63)^(-1.5)</f>
        <v>4.1000000000000002E-2</v>
      </c>
      <c r="AQ63" s="8">
        <f>Refererenssiarvoja!$B$16*Kaksitasouoma_matriisi!O63^(1/6)/(SQRT((2*Refererenssiarvoja!$B$15)/(Päälaskenta!$F$31*Päälaskenta!$G$31*Päälaskenta!$F$28))+SQRT(Refererenssiarvoja!$B$15)/Refererenssiarvoja!$B$17*LN(Kaksitasouoma_matriisi!L63/Päälaskenta!$F$28))</f>
        <v>-1.8215239332327202E-2</v>
      </c>
      <c r="AR63" s="8">
        <f>Refererenssiarvoja!$B$16*Kaksitasouoma_matriisi!O63^(1/6)/(SQRT((2*Refererenssiarvoja!$B$15)/(Päälaskenta!$F$31*Päälaskenta!$G$31*L63)))</f>
        <v>3.9435355389744298E-2</v>
      </c>
    </row>
    <row r="64" spans="1:44" x14ac:dyDescent="0.2">
      <c r="A64" s="8">
        <v>62</v>
      </c>
      <c r="B64" s="8">
        <f>IF(Päälaskenta!C$7,Päälaskenta!E$7,Päälaskenta!G$5)</f>
        <v>2.5</v>
      </c>
      <c r="C64" s="56">
        <v>1.9379999999999999</v>
      </c>
      <c r="D64" s="93">
        <f t="shared" si="7"/>
        <v>1.29</v>
      </c>
      <c r="E64" s="8">
        <f>IF(Päälaskenta!$C$26,Kaksitasouoma_matriisi!AP64,Kaksitasouoma_matriisi!AC64)</f>
        <v>0.10143774794256299</v>
      </c>
      <c r="F64" s="56">
        <f>IF(D64&lt;Päälaskenta!H$24,(SQRT(POWER(Päälaskenta!C$24/(2*Päälaskenta!E$24),2)+(D64/Päälaskenta!E$24))-Päälaskenta!C$24/(2*Päälaskenta!E$24)),IF(D64=Päälaskenta!H$24,Päälaskenta!D$24,Päälaskenta!D$24+(SQRT(POWER((Päälaskenta!C$20+Päälaskenta!G$24)/(2*Päälaskenta!E$20),2)+((D64-Päälaskenta!H$24)/Päälaskenta!E$20))-(Päälaskenta!C$20+Päälaskenta!G$24)/(2*Päälaskenta!E$20))))</f>
        <v>0.71299999999999997</v>
      </c>
      <c r="G64" s="57">
        <f>IF(F64&gt;Päälaskenta!D$24,(2*SQRT((POWER(Päälaskenta!D$24,2))+POWER(Päälaskenta!E$24*Päälaskenta!D$24,2))+Päälaskenta!C$24)+(2*SQRT((POWER((F64-Päälaskenta!D$24),2))+POWER(Päälaskenta!E$20*(F64-Päälaskenta!D$24),2))+Päälaskenta!C$20),(2*SQRT((POWER(F64,2))+POWER(Päälaskenta!E$24*F64,2))+Päälaskenta!C$24))</f>
        <v>8.0299999999999994</v>
      </c>
      <c r="H64" s="57">
        <f t="shared" si="8"/>
        <v>0.16</v>
      </c>
      <c r="I64" s="62">
        <f t="shared" si="0"/>
        <v>0.44491799999999998</v>
      </c>
      <c r="J64" s="8">
        <f>IF(F64&lt;Päälaskenta!$D$24,0,Kaksitasouoma_matriisi!F64-Päälaskenta!$D$24)</f>
        <v>1.2999999999999999E-2</v>
      </c>
      <c r="L64" s="8">
        <f>IF(F64&gt;Päälaskenta!D$24,F64-Päälaskenta!D$24,0)</f>
        <v>1.2999999999999999E-2</v>
      </c>
      <c r="M64" s="8">
        <f>IF(F64&gt;Päälaskenta!D$24,(Päälaskenta!C$20+(Päälaskenta!E$20*(Kaksitasouoma_matriisi!F64-Päälaskenta!D$24)))*(Kaksitasouoma_matriisi!F64-Päälaskenta!D$24),0)</f>
        <v>6.5253500000000103E-2</v>
      </c>
      <c r="N64" s="8">
        <f>IF(F64&gt;Päälaskenta!D$24,(2*SQRT((POWER((F64-Päälaskenta!D$24),2))+POWER(Päälaskenta!E$20*(F64-Päälaskenta!D$24),2))+Päälaskenta!C$20),0)</f>
        <v>5.0468721665810303</v>
      </c>
      <c r="O64" s="8">
        <f t="shared" si="9"/>
        <v>1.29294933269938E-2</v>
      </c>
      <c r="P64" s="8">
        <f>IF(Päälaskenta!$C$29,IF(L64&gt;Päälaskenta!$F$28,Kaksitasouoma_matriisi!AQ64,Kaksitasouoma_matriisi!AR64),Päälaskenta!$F$20)</f>
        <v>0.12</v>
      </c>
      <c r="Q64" s="8">
        <f t="shared" si="10"/>
        <v>2.9955522721293301E-2</v>
      </c>
      <c r="R64" s="8">
        <f t="shared" si="1"/>
        <v>7.7563098480606897E-3</v>
      </c>
      <c r="S64" s="8">
        <f t="shared" si="11"/>
        <v>0.118864273151029</v>
      </c>
      <c r="U64" s="93">
        <f>IF(F64&gt;Päälaskenta!D$24,Päälaskenta!H$24+L64*Päälaskenta!G$24,F64*Päälaskenta!C$24 + F64*F64*Päälaskenta!E$24)</f>
        <v>1.2212000000000001</v>
      </c>
      <c r="V64" s="8">
        <f>IF(F64&gt;Päälaskenta!D$24,2*SQRT(POWER(Päälaskenta!D$24,2)+POWER(Päälaskenta!E$24*Päälaskenta!D$24,2))+Päälaskenta!C$24,(2*SQRT((POWER(F64,2))+POWER(Päälaskenta!E$24*F64,2))+Päälaskenta!C$24))</f>
        <v>2.9798989873223301</v>
      </c>
      <c r="W64" s="8">
        <f t="shared" si="12"/>
        <v>0.40981254908151898</v>
      </c>
      <c r="X64" s="8">
        <f>Päälaskenta!F$24</f>
        <v>7.0000000000000007E-2</v>
      </c>
      <c r="Y64" s="8">
        <f t="shared" si="13"/>
        <v>9.6252553017866607</v>
      </c>
      <c r="Z64" s="8">
        <f t="shared" si="2"/>
        <v>2.4922436901519398</v>
      </c>
      <c r="AA64" s="8">
        <f t="shared" si="14"/>
        <v>2.0408153374974898</v>
      </c>
      <c r="AC64" s="8">
        <f t="shared" si="3"/>
        <v>0.10143774794256299</v>
      </c>
      <c r="AE64" s="8">
        <v>62</v>
      </c>
      <c r="AF64" s="8">
        <f t="shared" si="16"/>
        <v>9.6552108245079502</v>
      </c>
      <c r="AG64" s="8">
        <f t="shared" si="5"/>
        <v>6.7043471669247595E-2</v>
      </c>
      <c r="AJ64" s="132">
        <f>IF(Päälaskenta!$F$28&lt;Kaksitasouoma_matriisi!L64,Päälaskenta!$C$20*Päälaskenta!$F$28,Päälaskenta!$C$20*Kaksitasouoma_matriisi!L64)</f>
        <v>6.5000000000000002E-2</v>
      </c>
      <c r="AK64" s="134">
        <f>SQRT(Päälaskenta!$D$20^2+(Päälaskenta!$D$20/(1/Päälaskenta!$E$20))^2)</f>
        <v>1.8029999999999999</v>
      </c>
      <c r="AL64" s="134">
        <f>IF(Päälaskenta!$F$28&lt;Kaksitasouoma_matriisi!L64,AK64*Päälaskenta!$F$28*COS(ATAN(1/Päälaskenta!$E$20)),AK64*Kaksitasouoma_matriisi!L64*COS(ATAN(1/Päälaskenta!$E$20)))</f>
        <v>0.02</v>
      </c>
      <c r="AM64" s="134"/>
      <c r="AN64" s="134">
        <f t="shared" si="15"/>
        <v>8.5000000000000006E-2</v>
      </c>
      <c r="AO64" s="8">
        <f t="shared" si="6"/>
        <v>6.5891472868217102E-2</v>
      </c>
      <c r="AP64" s="134">
        <f>Refererenssiarvoja!$B$16*H64^(1/6)/(Refererenssiarvoja!$B$15^0.5)*(Päälaskenta!$G$28/2)^0.5*(1-AO64)^(-1.5)</f>
        <v>4.1000000000000002E-2</v>
      </c>
      <c r="AQ64" s="8">
        <f>Refererenssiarvoja!$B$16*Kaksitasouoma_matriisi!O64^(1/6)/(SQRT((2*Refererenssiarvoja!$B$15)/(Päälaskenta!$F$31*Päälaskenta!$G$31*Päälaskenta!$F$28))+SQRT(Refererenssiarvoja!$B$15)/Refererenssiarvoja!$B$17*LN(Kaksitasouoma_matriisi!L64/Päälaskenta!$F$28))</f>
        <v>-1.8215239332327202E-2</v>
      </c>
      <c r="AR64" s="8">
        <f>Refererenssiarvoja!$B$16*Kaksitasouoma_matriisi!O64^(1/6)/(SQRT((2*Refererenssiarvoja!$B$15)/(Päälaskenta!$F$31*Päälaskenta!$G$31*L64)))</f>
        <v>3.9435355389744298E-2</v>
      </c>
    </row>
    <row r="65" spans="1:44" x14ac:dyDescent="0.2">
      <c r="A65" s="8">
        <v>63</v>
      </c>
      <c r="B65" s="8">
        <f>IF(Päälaskenta!C$7,Päälaskenta!E$7,Päälaskenta!G$5)</f>
        <v>2.5</v>
      </c>
      <c r="C65" s="56">
        <v>1.9370000000000001</v>
      </c>
      <c r="D65" s="93">
        <f t="shared" si="7"/>
        <v>1.2907</v>
      </c>
      <c r="E65" s="8">
        <f>IF(Päälaskenta!$C$26,Kaksitasouoma_matriisi!AP65,Kaksitasouoma_matriisi!AC65)</f>
        <v>0.101446082190636</v>
      </c>
      <c r="F65" s="56">
        <f>IF(D65&lt;Päälaskenta!H$24,(SQRT(POWER(Päälaskenta!C$24/(2*Päälaskenta!E$24),2)+(D65/Päälaskenta!E$24))-Päälaskenta!C$24/(2*Päälaskenta!E$24)),IF(D65=Päälaskenta!H$24,Päälaskenta!D$24,Päälaskenta!D$24+(SQRT(POWER((Päälaskenta!C$20+Päälaskenta!G$24)/(2*Päälaskenta!E$20),2)+((D65-Päälaskenta!H$24)/Päälaskenta!E$20))-(Päälaskenta!C$20+Päälaskenta!G$24)/(2*Päälaskenta!E$20))))</f>
        <v>0.71399999999999997</v>
      </c>
      <c r="G65" s="57">
        <f>IF(F65&gt;Päälaskenta!D$24,(2*SQRT((POWER(Päälaskenta!D$24,2))+POWER(Päälaskenta!E$24*Päälaskenta!D$24,2))+Päälaskenta!C$24)+(2*SQRT((POWER((F65-Päälaskenta!D$24),2))+POWER(Päälaskenta!E$20*(F65-Päälaskenta!D$24),2))+Päälaskenta!C$20),(2*SQRT((POWER(F65,2))+POWER(Päälaskenta!E$24*F65,2))+Päälaskenta!C$24))</f>
        <v>8.0299999999999994</v>
      </c>
      <c r="H65" s="57">
        <f t="shared" si="8"/>
        <v>0.16</v>
      </c>
      <c r="I65" s="62">
        <f t="shared" si="0"/>
        <v>0.44453199999999998</v>
      </c>
      <c r="J65" s="8">
        <f>IF(F65&lt;Päälaskenta!$D$24,0,Kaksitasouoma_matriisi!F65-Päälaskenta!$D$24)</f>
        <v>1.4E-2</v>
      </c>
      <c r="L65" s="8">
        <f>IF(F65&gt;Päälaskenta!D$24,F65-Päälaskenta!D$24,0)</f>
        <v>1.4E-2</v>
      </c>
      <c r="M65" s="8">
        <f>IF(F65&gt;Päälaskenta!D$24,(Päälaskenta!C$20+(Päälaskenta!E$20*(Kaksitasouoma_matriisi!F65-Päälaskenta!D$24)))*(Kaksitasouoma_matriisi!F65-Päälaskenta!D$24),0)</f>
        <v>7.0294000000000106E-2</v>
      </c>
      <c r="N65" s="8">
        <f>IF(F65&gt;Päälaskenta!D$24,(2*SQRT((POWER((F65-Päälaskenta!D$24),2))+POWER(Päälaskenta!E$20*(F65-Päälaskenta!D$24),2))+Päälaskenta!C$20),0)</f>
        <v>5.0504777178565003</v>
      </c>
      <c r="O65" s="8">
        <f t="shared" si="9"/>
        <v>1.39182873238839E-2</v>
      </c>
      <c r="P65" s="8">
        <f>IF(Päälaskenta!$C$29,IF(L65&gt;Päälaskenta!$F$28,Kaksitasouoma_matriisi!AQ65,Kaksitasouoma_matriisi!AR65),Päälaskenta!$F$20)</f>
        <v>0.12</v>
      </c>
      <c r="Q65" s="8">
        <f t="shared" si="10"/>
        <v>3.3894368186245902E-2</v>
      </c>
      <c r="R65" s="8">
        <f t="shared" si="1"/>
        <v>8.7440476053616701E-3</v>
      </c>
      <c r="S65" s="8">
        <f t="shared" si="11"/>
        <v>0.124392517218563</v>
      </c>
      <c r="U65" s="93">
        <f>IF(F65&gt;Päälaskenta!D$24,Päälaskenta!H$24+L65*Päälaskenta!G$24,F65*Päälaskenta!C$24 + F65*F65*Päälaskenta!E$24)</f>
        <v>1.2236</v>
      </c>
      <c r="V65" s="8">
        <f>IF(F65&gt;Päälaskenta!D$24,2*SQRT(POWER(Päälaskenta!D$24,2)+POWER(Päälaskenta!E$24*Päälaskenta!D$24,2))+Päälaskenta!C$24,(2*SQRT((POWER(F65,2))+POWER(Päälaskenta!E$24*F65,2))+Päälaskenta!C$24))</f>
        <v>2.9798989873223301</v>
      </c>
      <c r="W65" s="8">
        <f t="shared" si="12"/>
        <v>0.41061794550945502</v>
      </c>
      <c r="X65" s="8">
        <f>Päälaskenta!F$24</f>
        <v>7.0000000000000007E-2</v>
      </c>
      <c r="Y65" s="8">
        <f t="shared" si="13"/>
        <v>9.6568031542810893</v>
      </c>
      <c r="Z65" s="8">
        <f t="shared" si="2"/>
        <v>2.4912559523946398</v>
      </c>
      <c r="AA65" s="8">
        <f t="shared" si="14"/>
        <v>2.0360051915614901</v>
      </c>
      <c r="AC65" s="8">
        <f t="shared" si="3"/>
        <v>0.101446082190636</v>
      </c>
      <c r="AE65" s="8">
        <v>63</v>
      </c>
      <c r="AF65" s="8">
        <f t="shared" si="16"/>
        <v>9.6906975224673406</v>
      </c>
      <c r="AG65" s="8">
        <f t="shared" si="5"/>
        <v>6.65533531250211E-2</v>
      </c>
      <c r="AJ65" s="132">
        <f>IF(Päälaskenta!$F$28&lt;Kaksitasouoma_matriisi!L65,Päälaskenta!$C$20*Päälaskenta!$F$28,Päälaskenta!$C$20*Kaksitasouoma_matriisi!L65)</f>
        <v>7.0000000000000007E-2</v>
      </c>
      <c r="AK65" s="134">
        <f>SQRT(Päälaskenta!$D$20^2+(Päälaskenta!$D$20/(1/Päälaskenta!$E$20))^2)</f>
        <v>1.8029999999999999</v>
      </c>
      <c r="AL65" s="134">
        <f>IF(Päälaskenta!$F$28&lt;Kaksitasouoma_matriisi!L65,AK65*Päälaskenta!$F$28*COS(ATAN(1/Päälaskenta!$E$20)),AK65*Kaksitasouoma_matriisi!L65*COS(ATAN(1/Päälaskenta!$E$20)))</f>
        <v>2.1000000000000001E-2</v>
      </c>
      <c r="AM65" s="134"/>
      <c r="AN65" s="134">
        <f t="shared" si="15"/>
        <v>9.0999999999999998E-2</v>
      </c>
      <c r="AO65" s="8">
        <f t="shared" si="6"/>
        <v>7.0504377469590193E-2</v>
      </c>
      <c r="AP65" s="134">
        <f>Refererenssiarvoja!$B$16*H65^(1/6)/(Refererenssiarvoja!$B$15^0.5)*(Päälaskenta!$G$28/2)^0.5*(1-AO65)^(-1.5)</f>
        <v>4.2000000000000003E-2</v>
      </c>
      <c r="AQ65" s="8">
        <f>Refererenssiarvoja!$B$16*Kaksitasouoma_matriisi!O65^(1/6)/(SQRT((2*Refererenssiarvoja!$B$15)/(Päälaskenta!$F$31*Päälaskenta!$G$31*Päälaskenta!$F$28))+SQRT(Refererenssiarvoja!$B$15)/Refererenssiarvoja!$B$17*LN(Kaksitasouoma_matriisi!L65/Päälaskenta!$F$28))</f>
        <v>-1.8851641398534898E-2</v>
      </c>
      <c r="AR65" s="8">
        <f>Refererenssiarvoja!$B$16*Kaksitasouoma_matriisi!O65^(1/6)/(SQRT((2*Refererenssiarvoja!$B$15)/(Päälaskenta!$F$31*Päälaskenta!$G$31*L65)))</f>
        <v>4.1429734414554102E-2</v>
      </c>
    </row>
    <row r="66" spans="1:44" x14ac:dyDescent="0.2">
      <c r="A66" s="8">
        <v>64</v>
      </c>
      <c r="B66" s="8">
        <f>IF(Päälaskenta!C$7,Päälaskenta!E$7,Päälaskenta!G$5)</f>
        <v>2.5</v>
      </c>
      <c r="C66" s="56">
        <v>1.9359999999999999</v>
      </c>
      <c r="D66" s="93">
        <f t="shared" si="7"/>
        <v>1.2912999999999999</v>
      </c>
      <c r="E66" s="8">
        <f>IF(Päälaskenta!$C$26,Kaksitasouoma_matriisi!AP66,Kaksitasouoma_matriisi!AC66)</f>
        <v>0.101446082190636</v>
      </c>
      <c r="F66" s="56">
        <f>IF(D66&lt;Päälaskenta!H$24,(SQRT(POWER(Päälaskenta!C$24/(2*Päälaskenta!E$24),2)+(D66/Päälaskenta!E$24))-Päälaskenta!C$24/(2*Päälaskenta!E$24)),IF(D66=Päälaskenta!H$24,Päälaskenta!D$24,Päälaskenta!D$24+(SQRT(POWER((Päälaskenta!C$20+Päälaskenta!G$24)/(2*Päälaskenta!E$20),2)+((D66-Päälaskenta!H$24)/Päälaskenta!E$20))-(Päälaskenta!C$20+Päälaskenta!G$24)/(2*Päälaskenta!E$20))))</f>
        <v>0.71399999999999997</v>
      </c>
      <c r="G66" s="57">
        <f>IF(F66&gt;Päälaskenta!D$24,(2*SQRT((POWER(Päälaskenta!D$24,2))+POWER(Päälaskenta!E$24*Päälaskenta!D$24,2))+Päälaskenta!C$24)+(2*SQRT((POWER((F66-Päälaskenta!D$24),2))+POWER(Päälaskenta!E$20*(F66-Päälaskenta!D$24),2))+Päälaskenta!C$20),(2*SQRT((POWER(F66,2))+POWER(Päälaskenta!E$24*F66,2))+Päälaskenta!C$24))</f>
        <v>8.0299999999999994</v>
      </c>
      <c r="H66" s="57">
        <f t="shared" si="8"/>
        <v>0.16</v>
      </c>
      <c r="I66" s="62">
        <f t="shared" si="0"/>
        <v>0.444073</v>
      </c>
      <c r="J66" s="8">
        <f>IF(F66&lt;Päälaskenta!$D$24,0,Kaksitasouoma_matriisi!F66-Päälaskenta!$D$24)</f>
        <v>1.4E-2</v>
      </c>
      <c r="L66" s="8">
        <f>IF(F66&gt;Päälaskenta!D$24,F66-Päälaskenta!D$24,0)</f>
        <v>1.4E-2</v>
      </c>
      <c r="M66" s="8">
        <f>IF(F66&gt;Päälaskenta!D$24,(Päälaskenta!C$20+(Päälaskenta!E$20*(Kaksitasouoma_matriisi!F66-Päälaskenta!D$24)))*(Kaksitasouoma_matriisi!F66-Päälaskenta!D$24),0)</f>
        <v>7.0294000000000106E-2</v>
      </c>
      <c r="N66" s="8">
        <f>IF(F66&gt;Päälaskenta!D$24,(2*SQRT((POWER((F66-Päälaskenta!D$24),2))+POWER(Päälaskenta!E$20*(F66-Päälaskenta!D$24),2))+Päälaskenta!C$20),0)</f>
        <v>5.0504777178565003</v>
      </c>
      <c r="O66" s="8">
        <f t="shared" si="9"/>
        <v>1.39182873238839E-2</v>
      </c>
      <c r="P66" s="8">
        <f>IF(Päälaskenta!$C$29,IF(L66&gt;Päälaskenta!$F$28,Kaksitasouoma_matriisi!AQ66,Kaksitasouoma_matriisi!AR66),Päälaskenta!$F$20)</f>
        <v>0.12</v>
      </c>
      <c r="Q66" s="8">
        <f t="shared" si="10"/>
        <v>3.3894368186245902E-2</v>
      </c>
      <c r="R66" s="8">
        <f t="shared" si="1"/>
        <v>8.7440476053616701E-3</v>
      </c>
      <c r="S66" s="8">
        <f t="shared" si="11"/>
        <v>0.124392517218563</v>
      </c>
      <c r="U66" s="93">
        <f>IF(F66&gt;Päälaskenta!D$24,Päälaskenta!H$24+L66*Päälaskenta!G$24,F66*Päälaskenta!C$24 + F66*F66*Päälaskenta!E$24)</f>
        <v>1.2236</v>
      </c>
      <c r="V66" s="8">
        <f>IF(F66&gt;Päälaskenta!D$24,2*SQRT(POWER(Päälaskenta!D$24,2)+POWER(Päälaskenta!E$24*Päälaskenta!D$24,2))+Päälaskenta!C$24,(2*SQRT((POWER(F66,2))+POWER(Päälaskenta!E$24*F66,2))+Päälaskenta!C$24))</f>
        <v>2.9798989873223301</v>
      </c>
      <c r="W66" s="8">
        <f t="shared" si="12"/>
        <v>0.41061794550945502</v>
      </c>
      <c r="X66" s="8">
        <f>Päälaskenta!F$24</f>
        <v>7.0000000000000007E-2</v>
      </c>
      <c r="Y66" s="8">
        <f t="shared" si="13"/>
        <v>9.6568031542810893</v>
      </c>
      <c r="Z66" s="8">
        <f t="shared" si="2"/>
        <v>2.4912559523946398</v>
      </c>
      <c r="AA66" s="8">
        <f t="shared" si="14"/>
        <v>2.0360051915614901</v>
      </c>
      <c r="AC66" s="8">
        <f t="shared" si="3"/>
        <v>0.101446082190636</v>
      </c>
      <c r="AE66" s="8">
        <v>64</v>
      </c>
      <c r="AF66" s="8">
        <f t="shared" si="16"/>
        <v>9.6906975224673406</v>
      </c>
      <c r="AG66" s="8">
        <f t="shared" si="5"/>
        <v>6.65533531250211E-2</v>
      </c>
      <c r="AJ66" s="132">
        <f>IF(Päälaskenta!$F$28&lt;Kaksitasouoma_matriisi!L66,Päälaskenta!$C$20*Päälaskenta!$F$28,Päälaskenta!$C$20*Kaksitasouoma_matriisi!L66)</f>
        <v>7.0000000000000007E-2</v>
      </c>
      <c r="AK66" s="134">
        <f>SQRT(Päälaskenta!$D$20^2+(Päälaskenta!$D$20/(1/Päälaskenta!$E$20))^2)</f>
        <v>1.8029999999999999</v>
      </c>
      <c r="AL66" s="134">
        <f>IF(Päälaskenta!$F$28&lt;Kaksitasouoma_matriisi!L66,AK66*Päälaskenta!$F$28*COS(ATAN(1/Päälaskenta!$E$20)),AK66*Kaksitasouoma_matriisi!L66*COS(ATAN(1/Päälaskenta!$E$20)))</f>
        <v>2.1000000000000001E-2</v>
      </c>
      <c r="AM66" s="134"/>
      <c r="AN66" s="134">
        <f t="shared" si="15"/>
        <v>9.0999999999999998E-2</v>
      </c>
      <c r="AO66" s="8">
        <f t="shared" si="6"/>
        <v>7.0471617749554696E-2</v>
      </c>
      <c r="AP66" s="134">
        <f>Refererenssiarvoja!$B$16*H66^(1/6)/(Refererenssiarvoja!$B$15^0.5)*(Päälaskenta!$G$28/2)^0.5*(1-AO66)^(-1.5)</f>
        <v>4.2000000000000003E-2</v>
      </c>
      <c r="AQ66" s="8">
        <f>Refererenssiarvoja!$B$16*Kaksitasouoma_matriisi!O66^(1/6)/(SQRT((2*Refererenssiarvoja!$B$15)/(Päälaskenta!$F$31*Päälaskenta!$G$31*Päälaskenta!$F$28))+SQRT(Refererenssiarvoja!$B$15)/Refererenssiarvoja!$B$17*LN(Kaksitasouoma_matriisi!L66/Päälaskenta!$F$28))</f>
        <v>-1.8851641398534898E-2</v>
      </c>
      <c r="AR66" s="8">
        <f>Refererenssiarvoja!$B$16*Kaksitasouoma_matriisi!O66^(1/6)/(SQRT((2*Refererenssiarvoja!$B$15)/(Päälaskenta!$F$31*Päälaskenta!$G$31*L66)))</f>
        <v>4.1429734414554102E-2</v>
      </c>
    </row>
    <row r="67" spans="1:44" x14ac:dyDescent="0.2">
      <c r="A67" s="8">
        <v>65</v>
      </c>
      <c r="B67" s="8">
        <f>IF(Päälaskenta!C$7,Päälaskenta!E$7,Päälaskenta!G$5)</f>
        <v>2.5</v>
      </c>
      <c r="C67" s="56">
        <v>1.9350000000000001</v>
      </c>
      <c r="D67" s="93">
        <f t="shared" ref="D67:D130" si="17">B67/C67</f>
        <v>1.292</v>
      </c>
      <c r="E67" s="8">
        <f>IF(Päälaskenta!$C$26,Kaksitasouoma_matriisi!AP67,Kaksitasouoma_matriisi!AC67)</f>
        <v>0.101446082190636</v>
      </c>
      <c r="F67" s="56">
        <f>IF(D67&lt;Päälaskenta!H$24,(SQRT(POWER(Päälaskenta!C$24/(2*Päälaskenta!E$24),2)+(D67/Päälaskenta!E$24))-Päälaskenta!C$24/(2*Päälaskenta!E$24)),IF(D67=Päälaskenta!H$24,Päälaskenta!D$24,Päälaskenta!D$24+(SQRT(POWER((Päälaskenta!C$20+Päälaskenta!G$24)/(2*Päälaskenta!E$20),2)+((D67-Päälaskenta!H$24)/Päälaskenta!E$20))-(Päälaskenta!C$20+Päälaskenta!G$24)/(2*Päälaskenta!E$20))))</f>
        <v>0.71399999999999997</v>
      </c>
      <c r="G67" s="57">
        <f>IF(F67&gt;Päälaskenta!D$24,(2*SQRT((POWER(Päälaskenta!D$24,2))+POWER(Päälaskenta!E$24*Päälaskenta!D$24,2))+Päälaskenta!C$24)+(2*SQRT((POWER((F67-Päälaskenta!D$24),2))+POWER(Päälaskenta!E$20*(F67-Päälaskenta!D$24),2))+Päälaskenta!C$20),(2*SQRT((POWER(F67,2))+POWER(Päälaskenta!E$24*F67,2))+Päälaskenta!C$24))</f>
        <v>8.0299999999999994</v>
      </c>
      <c r="H67" s="57">
        <f t="shared" ref="H67:H130" si="18">D67/G67</f>
        <v>0.16</v>
      </c>
      <c r="I67" s="62">
        <f t="shared" ref="I67:I130" si="19">POWER(C67/((1/E67)*POWER(H67,2/3)),2)</f>
        <v>0.44361499999999998</v>
      </c>
      <c r="J67" s="8">
        <f>IF(F67&lt;Päälaskenta!$D$24,0,Kaksitasouoma_matriisi!F67-Päälaskenta!$D$24)</f>
        <v>1.4E-2</v>
      </c>
      <c r="L67" s="8">
        <f>IF(F67&gt;Päälaskenta!D$24,F67-Päälaskenta!D$24,0)</f>
        <v>1.4E-2</v>
      </c>
      <c r="M67" s="8">
        <f>IF(F67&gt;Päälaskenta!D$24,(Päälaskenta!C$20+(Päälaskenta!E$20*(Kaksitasouoma_matriisi!F67-Päälaskenta!D$24)))*(Kaksitasouoma_matriisi!F67-Päälaskenta!D$24),0)</f>
        <v>7.0294000000000106E-2</v>
      </c>
      <c r="N67" s="8">
        <f>IF(F67&gt;Päälaskenta!D$24,(2*SQRT((POWER((F67-Päälaskenta!D$24),2))+POWER(Päälaskenta!E$20*(F67-Päälaskenta!D$24),2))+Päälaskenta!C$20),0)</f>
        <v>5.0504777178565003</v>
      </c>
      <c r="O67" s="8">
        <f t="shared" si="9"/>
        <v>1.39182873238839E-2</v>
      </c>
      <c r="P67" s="8">
        <f>IF(Päälaskenta!$C$29,IF(L67&gt;Päälaskenta!$F$28,Kaksitasouoma_matriisi!AQ67,Kaksitasouoma_matriisi!AR67),Päälaskenta!$F$20)</f>
        <v>0.12</v>
      </c>
      <c r="Q67" s="8">
        <f t="shared" si="10"/>
        <v>3.3894368186245902E-2</v>
      </c>
      <c r="R67" s="8">
        <f t="shared" ref="R67:R130" si="20">B67*Q67/(Q67+Y67)</f>
        <v>8.7440476053616701E-3</v>
      </c>
      <c r="S67" s="8">
        <f t="shared" si="11"/>
        <v>0.124392517218563</v>
      </c>
      <c r="U67" s="93">
        <f>IF(F67&gt;Päälaskenta!D$24,Päälaskenta!H$24+L67*Päälaskenta!G$24,F67*Päälaskenta!C$24 + F67*F67*Päälaskenta!E$24)</f>
        <v>1.2236</v>
      </c>
      <c r="V67" s="8">
        <f>IF(F67&gt;Päälaskenta!D$24,2*SQRT(POWER(Päälaskenta!D$24,2)+POWER(Päälaskenta!E$24*Päälaskenta!D$24,2))+Päälaskenta!C$24,(2*SQRT((POWER(F67,2))+POWER(Päälaskenta!E$24*F67,2))+Päälaskenta!C$24))</f>
        <v>2.9798989873223301</v>
      </c>
      <c r="W67" s="8">
        <f t="shared" si="12"/>
        <v>0.41061794550945502</v>
      </c>
      <c r="X67" s="8">
        <f>Päälaskenta!F$24</f>
        <v>7.0000000000000007E-2</v>
      </c>
      <c r="Y67" s="8">
        <f t="shared" si="13"/>
        <v>9.6568031542810893</v>
      </c>
      <c r="Z67" s="8">
        <f t="shared" ref="Z67:Z130" si="21">B67*Y67/(Y67+Q67)</f>
        <v>2.4912559523946398</v>
      </c>
      <c r="AA67" s="8">
        <f t="shared" si="14"/>
        <v>2.0360051915614901</v>
      </c>
      <c r="AC67" s="8">
        <f t="shared" ref="AC67:AC130" si="22">(N67*P67+V67*X67)/(N67+V67)</f>
        <v>0.101446082190636</v>
      </c>
      <c r="AE67" s="8">
        <v>65</v>
      </c>
      <c r="AF67" s="8">
        <f t="shared" si="16"/>
        <v>9.6906975224673406</v>
      </c>
      <c r="AG67" s="8">
        <f t="shared" ref="AG67:AG130" si="23">(B67*B67)/(AF67*AF67)</f>
        <v>6.65533531250211E-2</v>
      </c>
      <c r="AJ67" s="132">
        <f>IF(Päälaskenta!$F$28&lt;Kaksitasouoma_matriisi!L67,Päälaskenta!$C$20*Päälaskenta!$F$28,Päälaskenta!$C$20*Kaksitasouoma_matriisi!L67)</f>
        <v>7.0000000000000007E-2</v>
      </c>
      <c r="AK67" s="134">
        <f>SQRT(Päälaskenta!$D$20^2+(Päälaskenta!$D$20/(1/Päälaskenta!$E$20))^2)</f>
        <v>1.8029999999999999</v>
      </c>
      <c r="AL67" s="134">
        <f>IF(Päälaskenta!$F$28&lt;Kaksitasouoma_matriisi!L67,AK67*Päälaskenta!$F$28*COS(ATAN(1/Päälaskenta!$E$20)),AK67*Kaksitasouoma_matriisi!L67*COS(ATAN(1/Päälaskenta!$E$20)))</f>
        <v>2.1000000000000001E-2</v>
      </c>
      <c r="AM67" s="134"/>
      <c r="AN67" s="134">
        <f t="shared" si="15"/>
        <v>9.0999999999999998E-2</v>
      </c>
      <c r="AO67" s="8">
        <f t="shared" ref="AO67:AO130" si="24">AN67/D67</f>
        <v>7.0433436532507707E-2</v>
      </c>
      <c r="AP67" s="134">
        <f>Refererenssiarvoja!$B$16*H67^(1/6)/(Refererenssiarvoja!$B$15^0.5)*(Päälaskenta!$G$28/2)^0.5*(1-AO67)^(-1.5)</f>
        <v>4.2000000000000003E-2</v>
      </c>
      <c r="AQ67" s="8">
        <f>Refererenssiarvoja!$B$16*Kaksitasouoma_matriisi!O67^(1/6)/(SQRT((2*Refererenssiarvoja!$B$15)/(Päälaskenta!$F$31*Päälaskenta!$G$31*Päälaskenta!$F$28))+SQRT(Refererenssiarvoja!$B$15)/Refererenssiarvoja!$B$17*LN(Kaksitasouoma_matriisi!L67/Päälaskenta!$F$28))</f>
        <v>-1.8851641398534898E-2</v>
      </c>
      <c r="AR67" s="8">
        <f>Refererenssiarvoja!$B$16*Kaksitasouoma_matriisi!O67^(1/6)/(SQRT((2*Refererenssiarvoja!$B$15)/(Päälaskenta!$F$31*Päälaskenta!$G$31*L67)))</f>
        <v>4.1429734414554102E-2</v>
      </c>
    </row>
    <row r="68" spans="1:44" x14ac:dyDescent="0.2">
      <c r="A68" s="8">
        <v>66</v>
      </c>
      <c r="B68" s="8">
        <f>IF(Päälaskenta!C$7,Päälaskenta!E$7,Päälaskenta!G$5)</f>
        <v>2.5</v>
      </c>
      <c r="C68" s="56">
        <v>1.9339999999999999</v>
      </c>
      <c r="D68" s="93">
        <f t="shared" si="17"/>
        <v>1.2927</v>
      </c>
      <c r="E68" s="8">
        <f>IF(Päälaskenta!$C$26,Kaksitasouoma_matriisi!AP68,Kaksitasouoma_matriisi!AC68)</f>
        <v>0.101446082190636</v>
      </c>
      <c r="F68" s="56">
        <f>IF(D68&lt;Päälaskenta!H$24,(SQRT(POWER(Päälaskenta!C$24/(2*Päälaskenta!E$24),2)+(D68/Päälaskenta!E$24))-Päälaskenta!C$24/(2*Päälaskenta!E$24)),IF(D68=Päälaskenta!H$24,Päälaskenta!D$24,Päälaskenta!D$24+(SQRT(POWER((Päälaskenta!C$20+Päälaskenta!G$24)/(2*Päälaskenta!E$20),2)+((D68-Päälaskenta!H$24)/Päälaskenta!E$20))-(Päälaskenta!C$20+Päälaskenta!G$24)/(2*Päälaskenta!E$20))))</f>
        <v>0.71399999999999997</v>
      </c>
      <c r="G68" s="57">
        <f>IF(F68&gt;Päälaskenta!D$24,(2*SQRT((POWER(Päälaskenta!D$24,2))+POWER(Päälaskenta!E$24*Päälaskenta!D$24,2))+Päälaskenta!C$24)+(2*SQRT((POWER((F68-Päälaskenta!D$24),2))+POWER(Päälaskenta!E$20*(F68-Päälaskenta!D$24),2))+Päälaskenta!C$20),(2*SQRT((POWER(F68,2))+POWER(Päälaskenta!E$24*F68,2))+Päälaskenta!C$24))</f>
        <v>8.0299999999999994</v>
      </c>
      <c r="H68" s="57">
        <f t="shared" si="18"/>
        <v>0.16</v>
      </c>
      <c r="I68" s="62">
        <f t="shared" si="19"/>
        <v>0.44315599999999999</v>
      </c>
      <c r="J68" s="8">
        <f>IF(F68&lt;Päälaskenta!$D$24,0,Kaksitasouoma_matriisi!F68-Päälaskenta!$D$24)</f>
        <v>1.4E-2</v>
      </c>
      <c r="L68" s="8">
        <f>IF(F68&gt;Päälaskenta!D$24,F68-Päälaskenta!D$24,0)</f>
        <v>1.4E-2</v>
      </c>
      <c r="M68" s="8">
        <f>IF(F68&gt;Päälaskenta!D$24,(Päälaskenta!C$20+(Päälaskenta!E$20*(Kaksitasouoma_matriisi!F68-Päälaskenta!D$24)))*(Kaksitasouoma_matriisi!F68-Päälaskenta!D$24),0)</f>
        <v>7.0294000000000106E-2</v>
      </c>
      <c r="N68" s="8">
        <f>IF(F68&gt;Päälaskenta!D$24,(2*SQRT((POWER((F68-Päälaskenta!D$24),2))+POWER(Päälaskenta!E$20*(F68-Päälaskenta!D$24),2))+Päälaskenta!C$20),0)</f>
        <v>5.0504777178565003</v>
      </c>
      <c r="O68" s="8">
        <f t="shared" ref="O68:O131" si="25">IF(N68&gt;0,M68/N68,0)</f>
        <v>1.39182873238839E-2</v>
      </c>
      <c r="P68" s="8">
        <f>IF(Päälaskenta!$C$29,IF(L68&gt;Päälaskenta!$F$28,Kaksitasouoma_matriisi!AQ68,Kaksitasouoma_matriisi!AR68),Päälaskenta!$F$20)</f>
        <v>0.12</v>
      </c>
      <c r="Q68" s="8">
        <f t="shared" ref="Q68:Q131" si="26">(1/P68)*M68*POWER(O68,(2/3))</f>
        <v>3.3894368186245902E-2</v>
      </c>
      <c r="R68" s="8">
        <f t="shared" si="20"/>
        <v>8.7440476053616701E-3</v>
      </c>
      <c r="S68" s="8">
        <f t="shared" ref="S68:S131" si="27">IF(M68&gt;0,R68/M68,0)</f>
        <v>0.124392517218563</v>
      </c>
      <c r="U68" s="93">
        <f>IF(F68&gt;Päälaskenta!D$24,Päälaskenta!H$24+L68*Päälaskenta!G$24,F68*Päälaskenta!C$24 + F68*F68*Päälaskenta!E$24)</f>
        <v>1.2236</v>
      </c>
      <c r="V68" s="8">
        <f>IF(F68&gt;Päälaskenta!D$24,2*SQRT(POWER(Päälaskenta!D$24,2)+POWER(Päälaskenta!E$24*Päälaskenta!D$24,2))+Päälaskenta!C$24,(2*SQRT((POWER(F68,2))+POWER(Päälaskenta!E$24*F68,2))+Päälaskenta!C$24))</f>
        <v>2.9798989873223301</v>
      </c>
      <c r="W68" s="8">
        <f t="shared" ref="W68:W131" si="28">U68/V68</f>
        <v>0.41061794550945502</v>
      </c>
      <c r="X68" s="8">
        <f>Päälaskenta!F$24</f>
        <v>7.0000000000000007E-2</v>
      </c>
      <c r="Y68" s="8">
        <f t="shared" ref="Y68:Y131" si="29">(1/X68)*U68*POWER(W68,(2/3))</f>
        <v>9.6568031542810893</v>
      </c>
      <c r="Z68" s="8">
        <f t="shared" si="21"/>
        <v>2.4912559523946398</v>
      </c>
      <c r="AA68" s="8">
        <f t="shared" ref="AA68:AA131" si="30">Z68/U68</f>
        <v>2.0360051915614901</v>
      </c>
      <c r="AC68" s="8">
        <f t="shared" si="22"/>
        <v>0.101446082190636</v>
      </c>
      <c r="AE68" s="8">
        <v>66</v>
      </c>
      <c r="AF68" s="8">
        <f t="shared" si="16"/>
        <v>9.6906975224673406</v>
      </c>
      <c r="AG68" s="8">
        <f t="shared" si="23"/>
        <v>6.65533531250211E-2</v>
      </c>
      <c r="AJ68" s="132">
        <f>IF(Päälaskenta!$F$28&lt;Kaksitasouoma_matriisi!L68,Päälaskenta!$C$20*Päälaskenta!$F$28,Päälaskenta!$C$20*Kaksitasouoma_matriisi!L68)</f>
        <v>7.0000000000000007E-2</v>
      </c>
      <c r="AK68" s="134">
        <f>SQRT(Päälaskenta!$D$20^2+(Päälaskenta!$D$20/(1/Päälaskenta!$E$20))^2)</f>
        <v>1.8029999999999999</v>
      </c>
      <c r="AL68" s="134">
        <f>IF(Päälaskenta!$F$28&lt;Kaksitasouoma_matriisi!L68,AK68*Päälaskenta!$F$28*COS(ATAN(1/Päälaskenta!$E$20)),AK68*Kaksitasouoma_matriisi!L68*COS(ATAN(1/Päälaskenta!$E$20)))</f>
        <v>2.1000000000000001E-2</v>
      </c>
      <c r="AM68" s="134"/>
      <c r="AN68" s="134">
        <f t="shared" ref="AN68:AN131" si="31">AJ68+AL68</f>
        <v>9.0999999999999998E-2</v>
      </c>
      <c r="AO68" s="8">
        <f t="shared" si="24"/>
        <v>7.0395296665893101E-2</v>
      </c>
      <c r="AP68" s="134">
        <f>Refererenssiarvoja!$B$16*H68^(1/6)/(Refererenssiarvoja!$B$15^0.5)*(Päälaskenta!$G$28/2)^0.5*(1-AO68)^(-1.5)</f>
        <v>4.1000000000000002E-2</v>
      </c>
      <c r="AQ68" s="8">
        <f>Refererenssiarvoja!$B$16*Kaksitasouoma_matriisi!O68^(1/6)/(SQRT((2*Refererenssiarvoja!$B$15)/(Päälaskenta!$F$31*Päälaskenta!$G$31*Päälaskenta!$F$28))+SQRT(Refererenssiarvoja!$B$15)/Refererenssiarvoja!$B$17*LN(Kaksitasouoma_matriisi!L68/Päälaskenta!$F$28))</f>
        <v>-1.8851641398534898E-2</v>
      </c>
      <c r="AR68" s="8">
        <f>Refererenssiarvoja!$B$16*Kaksitasouoma_matriisi!O68^(1/6)/(SQRT((2*Refererenssiarvoja!$B$15)/(Päälaskenta!$F$31*Päälaskenta!$G$31*L68)))</f>
        <v>4.1429734414554102E-2</v>
      </c>
    </row>
    <row r="69" spans="1:44" x14ac:dyDescent="0.2">
      <c r="A69" s="8">
        <v>67</v>
      </c>
      <c r="B69" s="8">
        <f>IF(Päälaskenta!C$7,Päälaskenta!E$7,Päälaskenta!G$5)</f>
        <v>2.5</v>
      </c>
      <c r="C69" s="56">
        <v>1.9330000000000001</v>
      </c>
      <c r="D69" s="93">
        <f t="shared" si="17"/>
        <v>1.2932999999999999</v>
      </c>
      <c r="E69" s="8">
        <f>IF(Päälaskenta!$C$26,Kaksitasouoma_matriisi!AP69,Kaksitasouoma_matriisi!AC69)</f>
        <v>0.101446082190636</v>
      </c>
      <c r="F69" s="56">
        <f>IF(D69&lt;Päälaskenta!H$24,(SQRT(POWER(Päälaskenta!C$24/(2*Päälaskenta!E$24),2)+(D69/Päälaskenta!E$24))-Päälaskenta!C$24/(2*Päälaskenta!E$24)),IF(D69=Päälaskenta!H$24,Päälaskenta!D$24,Päälaskenta!D$24+(SQRT(POWER((Päälaskenta!C$20+Päälaskenta!G$24)/(2*Päälaskenta!E$20),2)+((D69-Päälaskenta!H$24)/Päälaskenta!E$20))-(Päälaskenta!C$20+Päälaskenta!G$24)/(2*Päälaskenta!E$20))))</f>
        <v>0.71399999999999997</v>
      </c>
      <c r="G69" s="57">
        <f>IF(F69&gt;Päälaskenta!D$24,(2*SQRT((POWER(Päälaskenta!D$24,2))+POWER(Päälaskenta!E$24*Päälaskenta!D$24,2))+Päälaskenta!C$24)+(2*SQRT((POWER((F69-Päälaskenta!D$24),2))+POWER(Päälaskenta!E$20*(F69-Päälaskenta!D$24),2))+Päälaskenta!C$20),(2*SQRT((POWER(F69,2))+POWER(Päälaskenta!E$24*F69,2))+Päälaskenta!C$24))</f>
        <v>8.0299999999999994</v>
      </c>
      <c r="H69" s="57">
        <f t="shared" si="18"/>
        <v>0.16</v>
      </c>
      <c r="I69" s="62">
        <f t="shared" si="19"/>
        <v>0.44269799999999998</v>
      </c>
      <c r="J69" s="8">
        <f>IF(F69&lt;Päälaskenta!$D$24,0,Kaksitasouoma_matriisi!F69-Päälaskenta!$D$24)</f>
        <v>1.4E-2</v>
      </c>
      <c r="L69" s="8">
        <f>IF(F69&gt;Päälaskenta!D$24,F69-Päälaskenta!D$24,0)</f>
        <v>1.4E-2</v>
      </c>
      <c r="M69" s="8">
        <f>IF(F69&gt;Päälaskenta!D$24,(Päälaskenta!C$20+(Päälaskenta!E$20*(Kaksitasouoma_matriisi!F69-Päälaskenta!D$24)))*(Kaksitasouoma_matriisi!F69-Päälaskenta!D$24),0)</f>
        <v>7.0294000000000106E-2</v>
      </c>
      <c r="N69" s="8">
        <f>IF(F69&gt;Päälaskenta!D$24,(2*SQRT((POWER((F69-Päälaskenta!D$24),2))+POWER(Päälaskenta!E$20*(F69-Päälaskenta!D$24),2))+Päälaskenta!C$20),0)</f>
        <v>5.0504777178565003</v>
      </c>
      <c r="O69" s="8">
        <f t="shared" si="25"/>
        <v>1.39182873238839E-2</v>
      </c>
      <c r="P69" s="8">
        <f>IF(Päälaskenta!$C$29,IF(L69&gt;Päälaskenta!$F$28,Kaksitasouoma_matriisi!AQ69,Kaksitasouoma_matriisi!AR69),Päälaskenta!$F$20)</f>
        <v>0.12</v>
      </c>
      <c r="Q69" s="8">
        <f t="shared" si="26"/>
        <v>3.3894368186245902E-2</v>
      </c>
      <c r="R69" s="8">
        <f t="shared" si="20"/>
        <v>8.7440476053616701E-3</v>
      </c>
      <c r="S69" s="8">
        <f t="shared" si="27"/>
        <v>0.124392517218563</v>
      </c>
      <c r="U69" s="93">
        <f>IF(F69&gt;Päälaskenta!D$24,Päälaskenta!H$24+L69*Päälaskenta!G$24,F69*Päälaskenta!C$24 + F69*F69*Päälaskenta!E$24)</f>
        <v>1.2236</v>
      </c>
      <c r="V69" s="8">
        <f>IF(F69&gt;Päälaskenta!D$24,2*SQRT(POWER(Päälaskenta!D$24,2)+POWER(Päälaskenta!E$24*Päälaskenta!D$24,2))+Päälaskenta!C$24,(2*SQRT((POWER(F69,2))+POWER(Päälaskenta!E$24*F69,2))+Päälaskenta!C$24))</f>
        <v>2.9798989873223301</v>
      </c>
      <c r="W69" s="8">
        <f t="shared" si="28"/>
        <v>0.41061794550945502</v>
      </c>
      <c r="X69" s="8">
        <f>Päälaskenta!F$24</f>
        <v>7.0000000000000007E-2</v>
      </c>
      <c r="Y69" s="8">
        <f t="shared" si="29"/>
        <v>9.6568031542810893</v>
      </c>
      <c r="Z69" s="8">
        <f t="shared" si="21"/>
        <v>2.4912559523946398</v>
      </c>
      <c r="AA69" s="8">
        <f t="shared" si="30"/>
        <v>2.0360051915614901</v>
      </c>
      <c r="AC69" s="8">
        <f t="shared" si="22"/>
        <v>0.101446082190636</v>
      </c>
      <c r="AE69" s="8">
        <v>67</v>
      </c>
      <c r="AF69" s="8">
        <f t="shared" si="16"/>
        <v>9.6906975224673406</v>
      </c>
      <c r="AG69" s="8">
        <f t="shared" si="23"/>
        <v>6.65533531250211E-2</v>
      </c>
      <c r="AJ69" s="132">
        <f>IF(Päälaskenta!$F$28&lt;Kaksitasouoma_matriisi!L69,Päälaskenta!$C$20*Päälaskenta!$F$28,Päälaskenta!$C$20*Kaksitasouoma_matriisi!L69)</f>
        <v>7.0000000000000007E-2</v>
      </c>
      <c r="AK69" s="134">
        <f>SQRT(Päälaskenta!$D$20^2+(Päälaskenta!$D$20/(1/Päälaskenta!$E$20))^2)</f>
        <v>1.8029999999999999</v>
      </c>
      <c r="AL69" s="134">
        <f>IF(Päälaskenta!$F$28&lt;Kaksitasouoma_matriisi!L69,AK69*Päälaskenta!$F$28*COS(ATAN(1/Päälaskenta!$E$20)),AK69*Kaksitasouoma_matriisi!L69*COS(ATAN(1/Päälaskenta!$E$20)))</f>
        <v>2.1000000000000001E-2</v>
      </c>
      <c r="AM69" s="134"/>
      <c r="AN69" s="134">
        <f t="shared" si="31"/>
        <v>9.0999999999999998E-2</v>
      </c>
      <c r="AO69" s="8">
        <f t="shared" si="24"/>
        <v>7.0362638212325093E-2</v>
      </c>
      <c r="AP69" s="134">
        <f>Refererenssiarvoja!$B$16*H69^(1/6)/(Refererenssiarvoja!$B$15^0.5)*(Päälaskenta!$G$28/2)^0.5*(1-AO69)^(-1.5)</f>
        <v>4.1000000000000002E-2</v>
      </c>
      <c r="AQ69" s="8">
        <f>Refererenssiarvoja!$B$16*Kaksitasouoma_matriisi!O69^(1/6)/(SQRT((2*Refererenssiarvoja!$B$15)/(Päälaskenta!$F$31*Päälaskenta!$G$31*Päälaskenta!$F$28))+SQRT(Refererenssiarvoja!$B$15)/Refererenssiarvoja!$B$17*LN(Kaksitasouoma_matriisi!L69/Päälaskenta!$F$28))</f>
        <v>-1.8851641398534898E-2</v>
      </c>
      <c r="AR69" s="8">
        <f>Refererenssiarvoja!$B$16*Kaksitasouoma_matriisi!O69^(1/6)/(SQRT((2*Refererenssiarvoja!$B$15)/(Päälaskenta!$F$31*Päälaskenta!$G$31*L69)))</f>
        <v>4.1429734414554102E-2</v>
      </c>
    </row>
    <row r="70" spans="1:44" x14ac:dyDescent="0.2">
      <c r="A70" s="8">
        <v>68</v>
      </c>
      <c r="B70" s="8">
        <f>IF(Päälaskenta!C$7,Päälaskenta!E$7,Päälaskenta!G$5)</f>
        <v>2.5</v>
      </c>
      <c r="C70" s="56">
        <v>1.9319999999999999</v>
      </c>
      <c r="D70" s="93">
        <f t="shared" si="17"/>
        <v>1.294</v>
      </c>
      <c r="E70" s="8">
        <f>IF(Päälaskenta!$C$26,Kaksitasouoma_matriisi!AP70,Kaksitasouoma_matriisi!AC70)</f>
        <v>0.101446082190636</v>
      </c>
      <c r="F70" s="56">
        <f>IF(D70&lt;Päälaskenta!H$24,(SQRT(POWER(Päälaskenta!C$24/(2*Päälaskenta!E$24),2)+(D70/Päälaskenta!E$24))-Päälaskenta!C$24/(2*Päälaskenta!E$24)),IF(D70=Päälaskenta!H$24,Päälaskenta!D$24,Päälaskenta!D$24+(SQRT(POWER((Päälaskenta!C$20+Päälaskenta!G$24)/(2*Päälaskenta!E$20),2)+((D70-Päälaskenta!H$24)/Päälaskenta!E$20))-(Päälaskenta!C$20+Päälaskenta!G$24)/(2*Päälaskenta!E$20))))</f>
        <v>0.71399999999999997</v>
      </c>
      <c r="G70" s="57">
        <f>IF(F70&gt;Päälaskenta!D$24,(2*SQRT((POWER(Päälaskenta!D$24,2))+POWER(Päälaskenta!E$24*Päälaskenta!D$24,2))+Päälaskenta!C$24)+(2*SQRT((POWER((F70-Päälaskenta!D$24),2))+POWER(Päälaskenta!E$20*(F70-Päälaskenta!D$24),2))+Päälaskenta!C$20),(2*SQRT((POWER(F70,2))+POWER(Päälaskenta!E$24*F70,2))+Päälaskenta!C$24))</f>
        <v>8.0299999999999994</v>
      </c>
      <c r="H70" s="57">
        <f t="shared" si="18"/>
        <v>0.16</v>
      </c>
      <c r="I70" s="62">
        <f t="shared" si="19"/>
        <v>0.44224000000000002</v>
      </c>
      <c r="J70" s="8">
        <f>IF(F70&lt;Päälaskenta!$D$24,0,Kaksitasouoma_matriisi!F70-Päälaskenta!$D$24)</f>
        <v>1.4E-2</v>
      </c>
      <c r="L70" s="8">
        <f>IF(F70&gt;Päälaskenta!D$24,F70-Päälaskenta!D$24,0)</f>
        <v>1.4E-2</v>
      </c>
      <c r="M70" s="8">
        <f>IF(F70&gt;Päälaskenta!D$24,(Päälaskenta!C$20+(Päälaskenta!E$20*(Kaksitasouoma_matriisi!F70-Päälaskenta!D$24)))*(Kaksitasouoma_matriisi!F70-Päälaskenta!D$24),0)</f>
        <v>7.0294000000000106E-2</v>
      </c>
      <c r="N70" s="8">
        <f>IF(F70&gt;Päälaskenta!D$24,(2*SQRT((POWER((F70-Päälaskenta!D$24),2))+POWER(Päälaskenta!E$20*(F70-Päälaskenta!D$24),2))+Päälaskenta!C$20),0)</f>
        <v>5.0504777178565003</v>
      </c>
      <c r="O70" s="8">
        <f t="shared" si="25"/>
        <v>1.39182873238839E-2</v>
      </c>
      <c r="P70" s="8">
        <f>IF(Päälaskenta!$C$29,IF(L70&gt;Päälaskenta!$F$28,Kaksitasouoma_matriisi!AQ70,Kaksitasouoma_matriisi!AR70),Päälaskenta!$F$20)</f>
        <v>0.12</v>
      </c>
      <c r="Q70" s="8">
        <f t="shared" si="26"/>
        <v>3.3894368186245902E-2</v>
      </c>
      <c r="R70" s="8">
        <f t="shared" si="20"/>
        <v>8.7440476053616701E-3</v>
      </c>
      <c r="S70" s="8">
        <f t="shared" si="27"/>
        <v>0.124392517218563</v>
      </c>
      <c r="U70" s="93">
        <f>IF(F70&gt;Päälaskenta!D$24,Päälaskenta!H$24+L70*Päälaskenta!G$24,F70*Päälaskenta!C$24 + F70*F70*Päälaskenta!E$24)</f>
        <v>1.2236</v>
      </c>
      <c r="V70" s="8">
        <f>IF(F70&gt;Päälaskenta!D$24,2*SQRT(POWER(Päälaskenta!D$24,2)+POWER(Päälaskenta!E$24*Päälaskenta!D$24,2))+Päälaskenta!C$24,(2*SQRT((POWER(F70,2))+POWER(Päälaskenta!E$24*F70,2))+Päälaskenta!C$24))</f>
        <v>2.9798989873223301</v>
      </c>
      <c r="W70" s="8">
        <f t="shared" si="28"/>
        <v>0.41061794550945502</v>
      </c>
      <c r="X70" s="8">
        <f>Päälaskenta!F$24</f>
        <v>7.0000000000000007E-2</v>
      </c>
      <c r="Y70" s="8">
        <f t="shared" si="29"/>
        <v>9.6568031542810893</v>
      </c>
      <c r="Z70" s="8">
        <f t="shared" si="21"/>
        <v>2.4912559523946398</v>
      </c>
      <c r="AA70" s="8">
        <f t="shared" si="30"/>
        <v>2.0360051915614901</v>
      </c>
      <c r="AC70" s="8">
        <f t="shared" si="22"/>
        <v>0.101446082190636</v>
      </c>
      <c r="AE70" s="8">
        <v>68</v>
      </c>
      <c r="AF70" s="8">
        <f t="shared" si="16"/>
        <v>9.6906975224673406</v>
      </c>
      <c r="AG70" s="8">
        <f t="shared" si="23"/>
        <v>6.65533531250211E-2</v>
      </c>
      <c r="AJ70" s="132">
        <f>IF(Päälaskenta!$F$28&lt;Kaksitasouoma_matriisi!L70,Päälaskenta!$C$20*Päälaskenta!$F$28,Päälaskenta!$C$20*Kaksitasouoma_matriisi!L70)</f>
        <v>7.0000000000000007E-2</v>
      </c>
      <c r="AK70" s="134">
        <f>SQRT(Päälaskenta!$D$20^2+(Päälaskenta!$D$20/(1/Päälaskenta!$E$20))^2)</f>
        <v>1.8029999999999999</v>
      </c>
      <c r="AL70" s="134">
        <f>IF(Päälaskenta!$F$28&lt;Kaksitasouoma_matriisi!L70,AK70*Päälaskenta!$F$28*COS(ATAN(1/Päälaskenta!$E$20)),AK70*Kaksitasouoma_matriisi!L70*COS(ATAN(1/Päälaskenta!$E$20)))</f>
        <v>2.1000000000000001E-2</v>
      </c>
      <c r="AM70" s="134"/>
      <c r="AN70" s="134">
        <f t="shared" si="31"/>
        <v>9.0999999999999998E-2</v>
      </c>
      <c r="AO70" s="8">
        <f t="shared" si="24"/>
        <v>7.0324574961360103E-2</v>
      </c>
      <c r="AP70" s="134">
        <f>Refererenssiarvoja!$B$16*H70^(1/6)/(Refererenssiarvoja!$B$15^0.5)*(Päälaskenta!$G$28/2)^0.5*(1-AO70)^(-1.5)</f>
        <v>4.1000000000000002E-2</v>
      </c>
      <c r="AQ70" s="8">
        <f>Refererenssiarvoja!$B$16*Kaksitasouoma_matriisi!O70^(1/6)/(SQRT((2*Refererenssiarvoja!$B$15)/(Päälaskenta!$F$31*Päälaskenta!$G$31*Päälaskenta!$F$28))+SQRT(Refererenssiarvoja!$B$15)/Refererenssiarvoja!$B$17*LN(Kaksitasouoma_matriisi!L70/Päälaskenta!$F$28))</f>
        <v>-1.8851641398534898E-2</v>
      </c>
      <c r="AR70" s="8">
        <f>Refererenssiarvoja!$B$16*Kaksitasouoma_matriisi!O70^(1/6)/(SQRT((2*Refererenssiarvoja!$B$15)/(Päälaskenta!$F$31*Päälaskenta!$G$31*L70)))</f>
        <v>4.1429734414554102E-2</v>
      </c>
    </row>
    <row r="71" spans="1:44" x14ac:dyDescent="0.2">
      <c r="A71" s="8">
        <v>69</v>
      </c>
      <c r="B71" s="8">
        <f>IF(Päälaskenta!C$7,Päälaskenta!E$7,Päälaskenta!G$5)</f>
        <v>2.5</v>
      </c>
      <c r="C71" s="56">
        <v>1.931</v>
      </c>
      <c r="D71" s="93">
        <f t="shared" si="17"/>
        <v>1.2947</v>
      </c>
      <c r="E71" s="8">
        <f>IF(Päälaskenta!$C$26,Kaksitasouoma_matriisi!AP71,Kaksitasouoma_matriisi!AC71)</f>
        <v>0.101446082190636</v>
      </c>
      <c r="F71" s="56">
        <f>IF(D71&lt;Päälaskenta!H$24,(SQRT(POWER(Päälaskenta!C$24/(2*Päälaskenta!E$24),2)+(D71/Päälaskenta!E$24))-Päälaskenta!C$24/(2*Päälaskenta!E$24)),IF(D71=Päälaskenta!H$24,Päälaskenta!D$24,Päälaskenta!D$24+(SQRT(POWER((Päälaskenta!C$20+Päälaskenta!G$24)/(2*Päälaskenta!E$20),2)+((D71-Päälaskenta!H$24)/Päälaskenta!E$20))-(Päälaskenta!C$20+Päälaskenta!G$24)/(2*Päälaskenta!E$20))))</f>
        <v>0.71399999999999997</v>
      </c>
      <c r="G71" s="57">
        <f>IF(F71&gt;Päälaskenta!D$24,(2*SQRT((POWER(Päälaskenta!D$24,2))+POWER(Päälaskenta!E$24*Päälaskenta!D$24,2))+Päälaskenta!C$24)+(2*SQRT((POWER((F71-Päälaskenta!D$24),2))+POWER(Päälaskenta!E$20*(F71-Päälaskenta!D$24),2))+Päälaskenta!C$20),(2*SQRT((POWER(F71,2))+POWER(Päälaskenta!E$24*F71,2))+Päälaskenta!C$24))</f>
        <v>8.0299999999999994</v>
      </c>
      <c r="H71" s="57">
        <f t="shared" si="18"/>
        <v>0.16</v>
      </c>
      <c r="I71" s="62">
        <f t="shared" si="19"/>
        <v>0.44178200000000001</v>
      </c>
      <c r="J71" s="8">
        <f>IF(F71&lt;Päälaskenta!$D$24,0,Kaksitasouoma_matriisi!F71-Päälaskenta!$D$24)</f>
        <v>1.4E-2</v>
      </c>
      <c r="L71" s="8">
        <f>IF(F71&gt;Päälaskenta!D$24,F71-Päälaskenta!D$24,0)</f>
        <v>1.4E-2</v>
      </c>
      <c r="M71" s="8">
        <f>IF(F71&gt;Päälaskenta!D$24,(Päälaskenta!C$20+(Päälaskenta!E$20*(Kaksitasouoma_matriisi!F71-Päälaskenta!D$24)))*(Kaksitasouoma_matriisi!F71-Päälaskenta!D$24),0)</f>
        <v>7.0294000000000106E-2</v>
      </c>
      <c r="N71" s="8">
        <f>IF(F71&gt;Päälaskenta!D$24,(2*SQRT((POWER((F71-Päälaskenta!D$24),2))+POWER(Päälaskenta!E$20*(F71-Päälaskenta!D$24),2))+Päälaskenta!C$20),0)</f>
        <v>5.0504777178565003</v>
      </c>
      <c r="O71" s="8">
        <f t="shared" si="25"/>
        <v>1.39182873238839E-2</v>
      </c>
      <c r="P71" s="8">
        <f>IF(Päälaskenta!$C$29,IF(L71&gt;Päälaskenta!$F$28,Kaksitasouoma_matriisi!AQ71,Kaksitasouoma_matriisi!AR71),Päälaskenta!$F$20)</f>
        <v>0.12</v>
      </c>
      <c r="Q71" s="8">
        <f t="shared" si="26"/>
        <v>3.3894368186245902E-2</v>
      </c>
      <c r="R71" s="8">
        <f t="shared" si="20"/>
        <v>8.7440476053616701E-3</v>
      </c>
      <c r="S71" s="8">
        <f t="shared" si="27"/>
        <v>0.124392517218563</v>
      </c>
      <c r="U71" s="93">
        <f>IF(F71&gt;Päälaskenta!D$24,Päälaskenta!H$24+L71*Päälaskenta!G$24,F71*Päälaskenta!C$24 + F71*F71*Päälaskenta!E$24)</f>
        <v>1.2236</v>
      </c>
      <c r="V71" s="8">
        <f>IF(F71&gt;Päälaskenta!D$24,2*SQRT(POWER(Päälaskenta!D$24,2)+POWER(Päälaskenta!E$24*Päälaskenta!D$24,2))+Päälaskenta!C$24,(2*SQRT((POWER(F71,2))+POWER(Päälaskenta!E$24*F71,2))+Päälaskenta!C$24))</f>
        <v>2.9798989873223301</v>
      </c>
      <c r="W71" s="8">
        <f t="shared" si="28"/>
        <v>0.41061794550945502</v>
      </c>
      <c r="X71" s="8">
        <f>Päälaskenta!F$24</f>
        <v>7.0000000000000007E-2</v>
      </c>
      <c r="Y71" s="8">
        <f t="shared" si="29"/>
        <v>9.6568031542810893</v>
      </c>
      <c r="Z71" s="8">
        <f t="shared" si="21"/>
        <v>2.4912559523946398</v>
      </c>
      <c r="AA71" s="8">
        <f t="shared" si="30"/>
        <v>2.0360051915614901</v>
      </c>
      <c r="AC71" s="8">
        <f t="shared" si="22"/>
        <v>0.101446082190636</v>
      </c>
      <c r="AE71" s="8">
        <v>69</v>
      </c>
      <c r="AF71" s="8">
        <f t="shared" si="16"/>
        <v>9.6906975224673406</v>
      </c>
      <c r="AG71" s="8">
        <f t="shared" si="23"/>
        <v>6.65533531250211E-2</v>
      </c>
      <c r="AJ71" s="132">
        <f>IF(Päälaskenta!$F$28&lt;Kaksitasouoma_matriisi!L71,Päälaskenta!$C$20*Päälaskenta!$F$28,Päälaskenta!$C$20*Kaksitasouoma_matriisi!L71)</f>
        <v>7.0000000000000007E-2</v>
      </c>
      <c r="AK71" s="134">
        <f>SQRT(Päälaskenta!$D$20^2+(Päälaskenta!$D$20/(1/Päälaskenta!$E$20))^2)</f>
        <v>1.8029999999999999</v>
      </c>
      <c r="AL71" s="134">
        <f>IF(Päälaskenta!$F$28&lt;Kaksitasouoma_matriisi!L71,AK71*Päälaskenta!$F$28*COS(ATAN(1/Päälaskenta!$E$20)),AK71*Kaksitasouoma_matriisi!L71*COS(ATAN(1/Päälaskenta!$E$20)))</f>
        <v>2.1000000000000001E-2</v>
      </c>
      <c r="AM71" s="134"/>
      <c r="AN71" s="134">
        <f t="shared" si="31"/>
        <v>9.0999999999999998E-2</v>
      </c>
      <c r="AO71" s="8">
        <f t="shared" si="24"/>
        <v>7.0286552869390603E-2</v>
      </c>
      <c r="AP71" s="134">
        <f>Refererenssiarvoja!$B$16*H71^(1/6)/(Refererenssiarvoja!$B$15^0.5)*(Päälaskenta!$G$28/2)^0.5*(1-AO71)^(-1.5)</f>
        <v>4.1000000000000002E-2</v>
      </c>
      <c r="AQ71" s="8">
        <f>Refererenssiarvoja!$B$16*Kaksitasouoma_matriisi!O71^(1/6)/(SQRT((2*Refererenssiarvoja!$B$15)/(Päälaskenta!$F$31*Päälaskenta!$G$31*Päälaskenta!$F$28))+SQRT(Refererenssiarvoja!$B$15)/Refererenssiarvoja!$B$17*LN(Kaksitasouoma_matriisi!L71/Päälaskenta!$F$28))</f>
        <v>-1.8851641398534898E-2</v>
      </c>
      <c r="AR71" s="8">
        <f>Refererenssiarvoja!$B$16*Kaksitasouoma_matriisi!O71^(1/6)/(SQRT((2*Refererenssiarvoja!$B$15)/(Päälaskenta!$F$31*Päälaskenta!$G$31*L71)))</f>
        <v>4.1429734414554102E-2</v>
      </c>
    </row>
    <row r="72" spans="1:44" x14ac:dyDescent="0.2">
      <c r="A72" s="8">
        <v>70</v>
      </c>
      <c r="B72" s="8">
        <f>IF(Päälaskenta!C$7,Päälaskenta!E$7,Päälaskenta!G$5)</f>
        <v>2.5</v>
      </c>
      <c r="C72" s="56">
        <v>1.93</v>
      </c>
      <c r="D72" s="93">
        <f t="shared" si="17"/>
        <v>1.2952999999999999</v>
      </c>
      <c r="E72" s="8">
        <f>IF(Päälaskenta!$C$26,Kaksitasouoma_matriisi!AP72,Kaksitasouoma_matriisi!AC72)</f>
        <v>0.101446082190636</v>
      </c>
      <c r="F72" s="56">
        <f>IF(D72&lt;Päälaskenta!H$24,(SQRT(POWER(Päälaskenta!C$24/(2*Päälaskenta!E$24),2)+(D72/Päälaskenta!E$24))-Päälaskenta!C$24/(2*Päälaskenta!E$24)),IF(D72=Päälaskenta!H$24,Päälaskenta!D$24,Päälaskenta!D$24+(SQRT(POWER((Päälaskenta!C$20+Päälaskenta!G$24)/(2*Päälaskenta!E$20),2)+((D72-Päälaskenta!H$24)/Päälaskenta!E$20))-(Päälaskenta!C$20+Päälaskenta!G$24)/(2*Päälaskenta!E$20))))</f>
        <v>0.71399999999999997</v>
      </c>
      <c r="G72" s="57">
        <f>IF(F72&gt;Päälaskenta!D$24,(2*SQRT((POWER(Päälaskenta!D$24,2))+POWER(Päälaskenta!E$24*Päälaskenta!D$24,2))+Päälaskenta!C$24)+(2*SQRT((POWER((F72-Päälaskenta!D$24),2))+POWER(Päälaskenta!E$20*(F72-Päälaskenta!D$24),2))+Päälaskenta!C$20),(2*SQRT((POWER(F72,2))+POWER(Päälaskenta!E$24*F72,2))+Päälaskenta!C$24))</f>
        <v>8.0299999999999994</v>
      </c>
      <c r="H72" s="57">
        <f t="shared" si="18"/>
        <v>0.16</v>
      </c>
      <c r="I72" s="62">
        <f t="shared" si="19"/>
        <v>0.44132500000000002</v>
      </c>
      <c r="J72" s="8">
        <f>IF(F72&lt;Päälaskenta!$D$24,0,Kaksitasouoma_matriisi!F72-Päälaskenta!$D$24)</f>
        <v>1.4E-2</v>
      </c>
      <c r="L72" s="8">
        <f>IF(F72&gt;Päälaskenta!D$24,F72-Päälaskenta!D$24,0)</f>
        <v>1.4E-2</v>
      </c>
      <c r="M72" s="8">
        <f>IF(F72&gt;Päälaskenta!D$24,(Päälaskenta!C$20+(Päälaskenta!E$20*(Kaksitasouoma_matriisi!F72-Päälaskenta!D$24)))*(Kaksitasouoma_matriisi!F72-Päälaskenta!D$24),0)</f>
        <v>7.0294000000000106E-2</v>
      </c>
      <c r="N72" s="8">
        <f>IF(F72&gt;Päälaskenta!D$24,(2*SQRT((POWER((F72-Päälaskenta!D$24),2))+POWER(Päälaskenta!E$20*(F72-Päälaskenta!D$24),2))+Päälaskenta!C$20),0)</f>
        <v>5.0504777178565003</v>
      </c>
      <c r="O72" s="8">
        <f t="shared" si="25"/>
        <v>1.39182873238839E-2</v>
      </c>
      <c r="P72" s="8">
        <f>IF(Päälaskenta!$C$29,IF(L72&gt;Päälaskenta!$F$28,Kaksitasouoma_matriisi!AQ72,Kaksitasouoma_matriisi!AR72),Päälaskenta!$F$20)</f>
        <v>0.12</v>
      </c>
      <c r="Q72" s="8">
        <f t="shared" si="26"/>
        <v>3.3894368186245902E-2</v>
      </c>
      <c r="R72" s="8">
        <f t="shared" si="20"/>
        <v>8.7440476053616701E-3</v>
      </c>
      <c r="S72" s="8">
        <f t="shared" si="27"/>
        <v>0.124392517218563</v>
      </c>
      <c r="U72" s="93">
        <f>IF(F72&gt;Päälaskenta!D$24,Päälaskenta!H$24+L72*Päälaskenta!G$24,F72*Päälaskenta!C$24 + F72*F72*Päälaskenta!E$24)</f>
        <v>1.2236</v>
      </c>
      <c r="V72" s="8">
        <f>IF(F72&gt;Päälaskenta!D$24,2*SQRT(POWER(Päälaskenta!D$24,2)+POWER(Päälaskenta!E$24*Päälaskenta!D$24,2))+Päälaskenta!C$24,(2*SQRT((POWER(F72,2))+POWER(Päälaskenta!E$24*F72,2))+Päälaskenta!C$24))</f>
        <v>2.9798989873223301</v>
      </c>
      <c r="W72" s="8">
        <f t="shared" si="28"/>
        <v>0.41061794550945502</v>
      </c>
      <c r="X72" s="8">
        <f>Päälaskenta!F$24</f>
        <v>7.0000000000000007E-2</v>
      </c>
      <c r="Y72" s="8">
        <f t="shared" si="29"/>
        <v>9.6568031542810893</v>
      </c>
      <c r="Z72" s="8">
        <f t="shared" si="21"/>
        <v>2.4912559523946398</v>
      </c>
      <c r="AA72" s="8">
        <f t="shared" si="30"/>
        <v>2.0360051915614901</v>
      </c>
      <c r="AC72" s="8">
        <f t="shared" si="22"/>
        <v>0.101446082190636</v>
      </c>
      <c r="AE72" s="8">
        <v>70</v>
      </c>
      <c r="AF72" s="8">
        <f t="shared" si="16"/>
        <v>9.6906975224673406</v>
      </c>
      <c r="AG72" s="8">
        <f t="shared" si="23"/>
        <v>6.65533531250211E-2</v>
      </c>
      <c r="AJ72" s="132">
        <f>IF(Päälaskenta!$F$28&lt;Kaksitasouoma_matriisi!L72,Päälaskenta!$C$20*Päälaskenta!$F$28,Päälaskenta!$C$20*Kaksitasouoma_matriisi!L72)</f>
        <v>7.0000000000000007E-2</v>
      </c>
      <c r="AK72" s="134">
        <f>SQRT(Päälaskenta!$D$20^2+(Päälaskenta!$D$20/(1/Päälaskenta!$E$20))^2)</f>
        <v>1.8029999999999999</v>
      </c>
      <c r="AL72" s="134">
        <f>IF(Päälaskenta!$F$28&lt;Kaksitasouoma_matriisi!L72,AK72*Päälaskenta!$F$28*COS(ATAN(1/Päälaskenta!$E$20)),AK72*Kaksitasouoma_matriisi!L72*COS(ATAN(1/Päälaskenta!$E$20)))</f>
        <v>2.1000000000000001E-2</v>
      </c>
      <c r="AM72" s="134"/>
      <c r="AN72" s="134">
        <f t="shared" si="31"/>
        <v>9.0999999999999998E-2</v>
      </c>
      <c r="AO72" s="8">
        <f t="shared" si="24"/>
        <v>7.0253995213464093E-2</v>
      </c>
      <c r="AP72" s="134">
        <f>Refererenssiarvoja!$B$16*H72^(1/6)/(Refererenssiarvoja!$B$15^0.5)*(Päälaskenta!$G$28/2)^0.5*(1-AO72)^(-1.5)</f>
        <v>4.1000000000000002E-2</v>
      </c>
      <c r="AQ72" s="8">
        <f>Refererenssiarvoja!$B$16*Kaksitasouoma_matriisi!O72^(1/6)/(SQRT((2*Refererenssiarvoja!$B$15)/(Päälaskenta!$F$31*Päälaskenta!$G$31*Päälaskenta!$F$28))+SQRT(Refererenssiarvoja!$B$15)/Refererenssiarvoja!$B$17*LN(Kaksitasouoma_matriisi!L72/Päälaskenta!$F$28))</f>
        <v>-1.8851641398534898E-2</v>
      </c>
      <c r="AR72" s="8">
        <f>Refererenssiarvoja!$B$16*Kaksitasouoma_matriisi!O72^(1/6)/(SQRT((2*Refererenssiarvoja!$B$15)/(Päälaskenta!$F$31*Päälaskenta!$G$31*L72)))</f>
        <v>4.1429734414554102E-2</v>
      </c>
    </row>
    <row r="73" spans="1:44" x14ac:dyDescent="0.2">
      <c r="A73" s="8">
        <v>71</v>
      </c>
      <c r="B73" s="8">
        <f>IF(Päälaskenta!C$7,Päälaskenta!E$7,Päälaskenta!G$5)</f>
        <v>2.5</v>
      </c>
      <c r="C73" s="56">
        <v>1.929</v>
      </c>
      <c r="D73" s="93">
        <f t="shared" si="17"/>
        <v>1.296</v>
      </c>
      <c r="E73" s="8">
        <f>IF(Päälaskenta!$C$26,Kaksitasouoma_matriisi!AP73,Kaksitasouoma_matriisi!AC73)</f>
        <v>0.101446082190636</v>
      </c>
      <c r="F73" s="56">
        <f>IF(D73&lt;Päälaskenta!H$24,(SQRT(POWER(Päälaskenta!C$24/(2*Päälaskenta!E$24),2)+(D73/Päälaskenta!E$24))-Päälaskenta!C$24/(2*Päälaskenta!E$24)),IF(D73=Päälaskenta!H$24,Päälaskenta!D$24,Päälaskenta!D$24+(SQRT(POWER((Päälaskenta!C$20+Päälaskenta!G$24)/(2*Päälaskenta!E$20),2)+((D73-Päälaskenta!H$24)/Päälaskenta!E$20))-(Päälaskenta!C$20+Päälaskenta!G$24)/(2*Päälaskenta!E$20))))</f>
        <v>0.71399999999999997</v>
      </c>
      <c r="G73" s="57">
        <f>IF(F73&gt;Päälaskenta!D$24,(2*SQRT((POWER(Päälaskenta!D$24,2))+POWER(Päälaskenta!E$24*Päälaskenta!D$24,2))+Päälaskenta!C$24)+(2*SQRT((POWER((F73-Päälaskenta!D$24),2))+POWER(Päälaskenta!E$20*(F73-Päälaskenta!D$24),2))+Päälaskenta!C$20),(2*SQRT((POWER(F73,2))+POWER(Päälaskenta!E$24*F73,2))+Päälaskenta!C$24))</f>
        <v>8.0299999999999994</v>
      </c>
      <c r="H73" s="57">
        <f t="shared" si="18"/>
        <v>0.16</v>
      </c>
      <c r="I73" s="62">
        <f t="shared" si="19"/>
        <v>0.44086799999999998</v>
      </c>
      <c r="J73" s="8">
        <f>IF(F73&lt;Päälaskenta!$D$24,0,Kaksitasouoma_matriisi!F73-Päälaskenta!$D$24)</f>
        <v>1.4E-2</v>
      </c>
      <c r="L73" s="8">
        <f>IF(F73&gt;Päälaskenta!D$24,F73-Päälaskenta!D$24,0)</f>
        <v>1.4E-2</v>
      </c>
      <c r="M73" s="8">
        <f>IF(F73&gt;Päälaskenta!D$24,(Päälaskenta!C$20+(Päälaskenta!E$20*(Kaksitasouoma_matriisi!F73-Päälaskenta!D$24)))*(Kaksitasouoma_matriisi!F73-Päälaskenta!D$24),0)</f>
        <v>7.0294000000000106E-2</v>
      </c>
      <c r="N73" s="8">
        <f>IF(F73&gt;Päälaskenta!D$24,(2*SQRT((POWER((F73-Päälaskenta!D$24),2))+POWER(Päälaskenta!E$20*(F73-Päälaskenta!D$24),2))+Päälaskenta!C$20),0)</f>
        <v>5.0504777178565003</v>
      </c>
      <c r="O73" s="8">
        <f t="shared" si="25"/>
        <v>1.39182873238839E-2</v>
      </c>
      <c r="P73" s="8">
        <f>IF(Päälaskenta!$C$29,IF(L73&gt;Päälaskenta!$F$28,Kaksitasouoma_matriisi!AQ73,Kaksitasouoma_matriisi!AR73),Päälaskenta!$F$20)</f>
        <v>0.12</v>
      </c>
      <c r="Q73" s="8">
        <f t="shared" si="26"/>
        <v>3.3894368186245902E-2</v>
      </c>
      <c r="R73" s="8">
        <f t="shared" si="20"/>
        <v>8.7440476053616701E-3</v>
      </c>
      <c r="S73" s="8">
        <f t="shared" si="27"/>
        <v>0.124392517218563</v>
      </c>
      <c r="U73" s="93">
        <f>IF(F73&gt;Päälaskenta!D$24,Päälaskenta!H$24+L73*Päälaskenta!G$24,F73*Päälaskenta!C$24 + F73*F73*Päälaskenta!E$24)</f>
        <v>1.2236</v>
      </c>
      <c r="V73" s="8">
        <f>IF(F73&gt;Päälaskenta!D$24,2*SQRT(POWER(Päälaskenta!D$24,2)+POWER(Päälaskenta!E$24*Päälaskenta!D$24,2))+Päälaskenta!C$24,(2*SQRT((POWER(F73,2))+POWER(Päälaskenta!E$24*F73,2))+Päälaskenta!C$24))</f>
        <v>2.9798989873223301</v>
      </c>
      <c r="W73" s="8">
        <f t="shared" si="28"/>
        <v>0.41061794550945502</v>
      </c>
      <c r="X73" s="8">
        <f>Päälaskenta!F$24</f>
        <v>7.0000000000000007E-2</v>
      </c>
      <c r="Y73" s="8">
        <f t="shared" si="29"/>
        <v>9.6568031542810893</v>
      </c>
      <c r="Z73" s="8">
        <f t="shared" si="21"/>
        <v>2.4912559523946398</v>
      </c>
      <c r="AA73" s="8">
        <f t="shared" si="30"/>
        <v>2.0360051915614901</v>
      </c>
      <c r="AC73" s="8">
        <f t="shared" si="22"/>
        <v>0.101446082190636</v>
      </c>
      <c r="AE73" s="8">
        <v>71</v>
      </c>
      <c r="AF73" s="8">
        <f t="shared" si="16"/>
        <v>9.6906975224673406</v>
      </c>
      <c r="AG73" s="8">
        <f t="shared" si="23"/>
        <v>6.65533531250211E-2</v>
      </c>
      <c r="AJ73" s="132">
        <f>IF(Päälaskenta!$F$28&lt;Kaksitasouoma_matriisi!L73,Päälaskenta!$C$20*Päälaskenta!$F$28,Päälaskenta!$C$20*Kaksitasouoma_matriisi!L73)</f>
        <v>7.0000000000000007E-2</v>
      </c>
      <c r="AK73" s="134">
        <f>SQRT(Päälaskenta!$D$20^2+(Päälaskenta!$D$20/(1/Päälaskenta!$E$20))^2)</f>
        <v>1.8029999999999999</v>
      </c>
      <c r="AL73" s="134">
        <f>IF(Päälaskenta!$F$28&lt;Kaksitasouoma_matriisi!L73,AK73*Päälaskenta!$F$28*COS(ATAN(1/Päälaskenta!$E$20)),AK73*Kaksitasouoma_matriisi!L73*COS(ATAN(1/Päälaskenta!$E$20)))</f>
        <v>2.1000000000000001E-2</v>
      </c>
      <c r="AM73" s="134"/>
      <c r="AN73" s="134">
        <f t="shared" si="31"/>
        <v>9.0999999999999998E-2</v>
      </c>
      <c r="AO73" s="8">
        <f t="shared" si="24"/>
        <v>7.0216049382716E-2</v>
      </c>
      <c r="AP73" s="134">
        <f>Refererenssiarvoja!$B$16*H73^(1/6)/(Refererenssiarvoja!$B$15^0.5)*(Päälaskenta!$G$28/2)^0.5*(1-AO73)^(-1.5)</f>
        <v>4.1000000000000002E-2</v>
      </c>
      <c r="AQ73" s="8">
        <f>Refererenssiarvoja!$B$16*Kaksitasouoma_matriisi!O73^(1/6)/(SQRT((2*Refererenssiarvoja!$B$15)/(Päälaskenta!$F$31*Päälaskenta!$G$31*Päälaskenta!$F$28))+SQRT(Refererenssiarvoja!$B$15)/Refererenssiarvoja!$B$17*LN(Kaksitasouoma_matriisi!L73/Päälaskenta!$F$28))</f>
        <v>-1.8851641398534898E-2</v>
      </c>
      <c r="AR73" s="8">
        <f>Refererenssiarvoja!$B$16*Kaksitasouoma_matriisi!O73^(1/6)/(SQRT((2*Refererenssiarvoja!$B$15)/(Päälaskenta!$F$31*Päälaskenta!$G$31*L73)))</f>
        <v>4.1429734414554102E-2</v>
      </c>
    </row>
    <row r="74" spans="1:44" x14ac:dyDescent="0.2">
      <c r="A74" s="8">
        <v>72</v>
      </c>
      <c r="B74" s="8">
        <f>IF(Päälaskenta!C$7,Päälaskenta!E$7,Päälaskenta!G$5)</f>
        <v>2.5</v>
      </c>
      <c r="C74" s="56">
        <v>1.9279999999999999</v>
      </c>
      <c r="D74" s="93">
        <f t="shared" si="17"/>
        <v>1.2967</v>
      </c>
      <c r="E74" s="8">
        <f>IF(Päälaskenta!$C$26,Kaksitasouoma_matriisi!AP74,Kaksitasouoma_matriisi!AC74)</f>
        <v>0.101446082190636</v>
      </c>
      <c r="F74" s="56">
        <f>IF(D74&lt;Päälaskenta!H$24,(SQRT(POWER(Päälaskenta!C$24/(2*Päälaskenta!E$24),2)+(D74/Päälaskenta!E$24))-Päälaskenta!C$24/(2*Päälaskenta!E$24)),IF(D74=Päälaskenta!H$24,Päälaskenta!D$24,Päälaskenta!D$24+(SQRT(POWER((Päälaskenta!C$20+Päälaskenta!G$24)/(2*Päälaskenta!E$20),2)+((D74-Päälaskenta!H$24)/Päälaskenta!E$20))-(Päälaskenta!C$20+Päälaskenta!G$24)/(2*Päälaskenta!E$20))))</f>
        <v>0.71399999999999997</v>
      </c>
      <c r="G74" s="57">
        <f>IF(F74&gt;Päälaskenta!D$24,(2*SQRT((POWER(Päälaskenta!D$24,2))+POWER(Päälaskenta!E$24*Päälaskenta!D$24,2))+Päälaskenta!C$24)+(2*SQRT((POWER((F74-Päälaskenta!D$24),2))+POWER(Päälaskenta!E$20*(F74-Päälaskenta!D$24),2))+Päälaskenta!C$20),(2*SQRT((POWER(F74,2))+POWER(Päälaskenta!E$24*F74,2))+Päälaskenta!C$24))</f>
        <v>8.0299999999999994</v>
      </c>
      <c r="H74" s="57">
        <f t="shared" si="18"/>
        <v>0.16</v>
      </c>
      <c r="I74" s="62">
        <f t="shared" si="19"/>
        <v>0.440411</v>
      </c>
      <c r="J74" s="8">
        <f>IF(F74&lt;Päälaskenta!$D$24,0,Kaksitasouoma_matriisi!F74-Päälaskenta!$D$24)</f>
        <v>1.4E-2</v>
      </c>
      <c r="L74" s="8">
        <f>IF(F74&gt;Päälaskenta!D$24,F74-Päälaskenta!D$24,0)</f>
        <v>1.4E-2</v>
      </c>
      <c r="M74" s="8">
        <f>IF(F74&gt;Päälaskenta!D$24,(Päälaskenta!C$20+(Päälaskenta!E$20*(Kaksitasouoma_matriisi!F74-Päälaskenta!D$24)))*(Kaksitasouoma_matriisi!F74-Päälaskenta!D$24),0)</f>
        <v>7.0294000000000106E-2</v>
      </c>
      <c r="N74" s="8">
        <f>IF(F74&gt;Päälaskenta!D$24,(2*SQRT((POWER((F74-Päälaskenta!D$24),2))+POWER(Päälaskenta!E$20*(F74-Päälaskenta!D$24),2))+Päälaskenta!C$20),0)</f>
        <v>5.0504777178565003</v>
      </c>
      <c r="O74" s="8">
        <f t="shared" si="25"/>
        <v>1.39182873238839E-2</v>
      </c>
      <c r="P74" s="8">
        <f>IF(Päälaskenta!$C$29,IF(L74&gt;Päälaskenta!$F$28,Kaksitasouoma_matriisi!AQ74,Kaksitasouoma_matriisi!AR74),Päälaskenta!$F$20)</f>
        <v>0.12</v>
      </c>
      <c r="Q74" s="8">
        <f t="shared" si="26"/>
        <v>3.3894368186245902E-2</v>
      </c>
      <c r="R74" s="8">
        <f t="shared" si="20"/>
        <v>8.7440476053616701E-3</v>
      </c>
      <c r="S74" s="8">
        <f t="shared" si="27"/>
        <v>0.124392517218563</v>
      </c>
      <c r="U74" s="93">
        <f>IF(F74&gt;Päälaskenta!D$24,Päälaskenta!H$24+L74*Päälaskenta!G$24,F74*Päälaskenta!C$24 + F74*F74*Päälaskenta!E$24)</f>
        <v>1.2236</v>
      </c>
      <c r="V74" s="8">
        <f>IF(F74&gt;Päälaskenta!D$24,2*SQRT(POWER(Päälaskenta!D$24,2)+POWER(Päälaskenta!E$24*Päälaskenta!D$24,2))+Päälaskenta!C$24,(2*SQRT((POWER(F74,2))+POWER(Päälaskenta!E$24*F74,2))+Päälaskenta!C$24))</f>
        <v>2.9798989873223301</v>
      </c>
      <c r="W74" s="8">
        <f t="shared" si="28"/>
        <v>0.41061794550945502</v>
      </c>
      <c r="X74" s="8">
        <f>Päälaskenta!F$24</f>
        <v>7.0000000000000007E-2</v>
      </c>
      <c r="Y74" s="8">
        <f t="shared" si="29"/>
        <v>9.6568031542810893</v>
      </c>
      <c r="Z74" s="8">
        <f t="shared" si="21"/>
        <v>2.4912559523946398</v>
      </c>
      <c r="AA74" s="8">
        <f t="shared" si="30"/>
        <v>2.0360051915614901</v>
      </c>
      <c r="AC74" s="8">
        <f t="shared" si="22"/>
        <v>0.101446082190636</v>
      </c>
      <c r="AE74" s="8">
        <v>72</v>
      </c>
      <c r="AF74" s="8">
        <f t="shared" si="16"/>
        <v>9.6906975224673406</v>
      </c>
      <c r="AG74" s="8">
        <f t="shared" si="23"/>
        <v>6.65533531250211E-2</v>
      </c>
      <c r="AJ74" s="132">
        <f>IF(Päälaskenta!$F$28&lt;Kaksitasouoma_matriisi!L74,Päälaskenta!$C$20*Päälaskenta!$F$28,Päälaskenta!$C$20*Kaksitasouoma_matriisi!L74)</f>
        <v>7.0000000000000007E-2</v>
      </c>
      <c r="AK74" s="134">
        <f>SQRT(Päälaskenta!$D$20^2+(Päälaskenta!$D$20/(1/Päälaskenta!$E$20))^2)</f>
        <v>1.8029999999999999</v>
      </c>
      <c r="AL74" s="134">
        <f>IF(Päälaskenta!$F$28&lt;Kaksitasouoma_matriisi!L74,AK74*Päälaskenta!$F$28*COS(ATAN(1/Päälaskenta!$E$20)),AK74*Kaksitasouoma_matriisi!L74*COS(ATAN(1/Päälaskenta!$E$20)))</f>
        <v>2.1000000000000001E-2</v>
      </c>
      <c r="AM74" s="134"/>
      <c r="AN74" s="134">
        <f t="shared" si="31"/>
        <v>9.0999999999999998E-2</v>
      </c>
      <c r="AO74" s="8">
        <f t="shared" si="24"/>
        <v>7.0178144520706406E-2</v>
      </c>
      <c r="AP74" s="134">
        <f>Refererenssiarvoja!$B$16*H74^(1/6)/(Refererenssiarvoja!$B$15^0.5)*(Päälaskenta!$G$28/2)^0.5*(1-AO74)^(-1.5)</f>
        <v>4.1000000000000002E-2</v>
      </c>
      <c r="AQ74" s="8">
        <f>Refererenssiarvoja!$B$16*Kaksitasouoma_matriisi!O74^(1/6)/(SQRT((2*Refererenssiarvoja!$B$15)/(Päälaskenta!$F$31*Päälaskenta!$G$31*Päälaskenta!$F$28))+SQRT(Refererenssiarvoja!$B$15)/Refererenssiarvoja!$B$17*LN(Kaksitasouoma_matriisi!L74/Päälaskenta!$F$28))</f>
        <v>-1.8851641398534898E-2</v>
      </c>
      <c r="AR74" s="8">
        <f>Refererenssiarvoja!$B$16*Kaksitasouoma_matriisi!O74^(1/6)/(SQRT((2*Refererenssiarvoja!$B$15)/(Päälaskenta!$F$31*Päälaskenta!$G$31*L74)))</f>
        <v>4.1429734414554102E-2</v>
      </c>
    </row>
    <row r="75" spans="1:44" x14ac:dyDescent="0.2">
      <c r="A75" s="8">
        <v>73</v>
      </c>
      <c r="B75" s="8">
        <f>IF(Päälaskenta!C$7,Päälaskenta!E$7,Päälaskenta!G$5)</f>
        <v>2.5</v>
      </c>
      <c r="C75" s="56">
        <v>1.927</v>
      </c>
      <c r="D75" s="93">
        <f t="shared" si="17"/>
        <v>1.2974000000000001</v>
      </c>
      <c r="E75" s="8">
        <f>IF(Päälaskenta!$C$26,Kaksitasouoma_matriisi!AP75,Kaksitasouoma_matriisi!AC75)</f>
        <v>0.101446082190636</v>
      </c>
      <c r="F75" s="56">
        <f>IF(D75&lt;Päälaskenta!H$24,(SQRT(POWER(Päälaskenta!C$24/(2*Päälaskenta!E$24),2)+(D75/Päälaskenta!E$24))-Päälaskenta!C$24/(2*Päälaskenta!E$24)),IF(D75=Päälaskenta!H$24,Päälaskenta!D$24,Päälaskenta!D$24+(SQRT(POWER((Päälaskenta!C$20+Päälaskenta!G$24)/(2*Päälaskenta!E$20),2)+((D75-Päälaskenta!H$24)/Päälaskenta!E$20))-(Päälaskenta!C$20+Päälaskenta!G$24)/(2*Päälaskenta!E$20))))</f>
        <v>0.71399999999999997</v>
      </c>
      <c r="G75" s="57">
        <f>IF(F75&gt;Päälaskenta!D$24,(2*SQRT((POWER(Päälaskenta!D$24,2))+POWER(Päälaskenta!E$24*Päälaskenta!D$24,2))+Päälaskenta!C$24)+(2*SQRT((POWER((F75-Päälaskenta!D$24),2))+POWER(Päälaskenta!E$20*(F75-Päälaskenta!D$24),2))+Päälaskenta!C$20),(2*SQRT((POWER(F75,2))+POWER(Päälaskenta!E$24*F75,2))+Päälaskenta!C$24))</f>
        <v>8.0299999999999994</v>
      </c>
      <c r="H75" s="57">
        <f t="shared" si="18"/>
        <v>0.16</v>
      </c>
      <c r="I75" s="62">
        <f t="shared" si="19"/>
        <v>0.43995400000000001</v>
      </c>
      <c r="J75" s="8">
        <f>IF(F75&lt;Päälaskenta!$D$24,0,Kaksitasouoma_matriisi!F75-Päälaskenta!$D$24)</f>
        <v>1.4E-2</v>
      </c>
      <c r="L75" s="8">
        <f>IF(F75&gt;Päälaskenta!D$24,F75-Päälaskenta!D$24,0)</f>
        <v>1.4E-2</v>
      </c>
      <c r="M75" s="8">
        <f>IF(F75&gt;Päälaskenta!D$24,(Päälaskenta!C$20+(Päälaskenta!E$20*(Kaksitasouoma_matriisi!F75-Päälaskenta!D$24)))*(Kaksitasouoma_matriisi!F75-Päälaskenta!D$24),0)</f>
        <v>7.0294000000000106E-2</v>
      </c>
      <c r="N75" s="8">
        <f>IF(F75&gt;Päälaskenta!D$24,(2*SQRT((POWER((F75-Päälaskenta!D$24),2))+POWER(Päälaskenta!E$20*(F75-Päälaskenta!D$24),2))+Päälaskenta!C$20),0)</f>
        <v>5.0504777178565003</v>
      </c>
      <c r="O75" s="8">
        <f t="shared" si="25"/>
        <v>1.39182873238839E-2</v>
      </c>
      <c r="P75" s="8">
        <f>IF(Päälaskenta!$C$29,IF(L75&gt;Päälaskenta!$F$28,Kaksitasouoma_matriisi!AQ75,Kaksitasouoma_matriisi!AR75),Päälaskenta!$F$20)</f>
        <v>0.12</v>
      </c>
      <c r="Q75" s="8">
        <f t="shared" si="26"/>
        <v>3.3894368186245902E-2</v>
      </c>
      <c r="R75" s="8">
        <f t="shared" si="20"/>
        <v>8.7440476053616701E-3</v>
      </c>
      <c r="S75" s="8">
        <f t="shared" si="27"/>
        <v>0.124392517218563</v>
      </c>
      <c r="U75" s="93">
        <f>IF(F75&gt;Päälaskenta!D$24,Päälaskenta!H$24+L75*Päälaskenta!G$24,F75*Päälaskenta!C$24 + F75*F75*Päälaskenta!E$24)</f>
        <v>1.2236</v>
      </c>
      <c r="V75" s="8">
        <f>IF(F75&gt;Päälaskenta!D$24,2*SQRT(POWER(Päälaskenta!D$24,2)+POWER(Päälaskenta!E$24*Päälaskenta!D$24,2))+Päälaskenta!C$24,(2*SQRT((POWER(F75,2))+POWER(Päälaskenta!E$24*F75,2))+Päälaskenta!C$24))</f>
        <v>2.9798989873223301</v>
      </c>
      <c r="W75" s="8">
        <f t="shared" si="28"/>
        <v>0.41061794550945502</v>
      </c>
      <c r="X75" s="8">
        <f>Päälaskenta!F$24</f>
        <v>7.0000000000000007E-2</v>
      </c>
      <c r="Y75" s="8">
        <f t="shared" si="29"/>
        <v>9.6568031542810893</v>
      </c>
      <c r="Z75" s="8">
        <f t="shared" si="21"/>
        <v>2.4912559523946398</v>
      </c>
      <c r="AA75" s="8">
        <f t="shared" si="30"/>
        <v>2.0360051915614901</v>
      </c>
      <c r="AC75" s="8">
        <f t="shared" si="22"/>
        <v>0.101446082190636</v>
      </c>
      <c r="AE75" s="8">
        <v>73</v>
      </c>
      <c r="AF75" s="8">
        <f t="shared" si="16"/>
        <v>9.6906975224673406</v>
      </c>
      <c r="AG75" s="8">
        <f t="shared" si="23"/>
        <v>6.65533531250211E-2</v>
      </c>
      <c r="AJ75" s="132">
        <f>IF(Päälaskenta!$F$28&lt;Kaksitasouoma_matriisi!L75,Päälaskenta!$C$20*Päälaskenta!$F$28,Päälaskenta!$C$20*Kaksitasouoma_matriisi!L75)</f>
        <v>7.0000000000000007E-2</v>
      </c>
      <c r="AK75" s="134">
        <f>SQRT(Päälaskenta!$D$20^2+(Päälaskenta!$D$20/(1/Päälaskenta!$E$20))^2)</f>
        <v>1.8029999999999999</v>
      </c>
      <c r="AL75" s="134">
        <f>IF(Päälaskenta!$F$28&lt;Kaksitasouoma_matriisi!L75,AK75*Päälaskenta!$F$28*COS(ATAN(1/Päälaskenta!$E$20)),AK75*Kaksitasouoma_matriisi!L75*COS(ATAN(1/Päälaskenta!$E$20)))</f>
        <v>2.1000000000000001E-2</v>
      </c>
      <c r="AM75" s="134"/>
      <c r="AN75" s="134">
        <f t="shared" si="31"/>
        <v>9.0999999999999998E-2</v>
      </c>
      <c r="AO75" s="8">
        <f t="shared" si="24"/>
        <v>7.0140280561122204E-2</v>
      </c>
      <c r="AP75" s="134">
        <f>Refererenssiarvoja!$B$16*H75^(1/6)/(Refererenssiarvoja!$B$15^0.5)*(Päälaskenta!$G$28/2)^0.5*(1-AO75)^(-1.5)</f>
        <v>4.1000000000000002E-2</v>
      </c>
      <c r="AQ75" s="8">
        <f>Refererenssiarvoja!$B$16*Kaksitasouoma_matriisi!O75^(1/6)/(SQRT((2*Refererenssiarvoja!$B$15)/(Päälaskenta!$F$31*Päälaskenta!$G$31*Päälaskenta!$F$28))+SQRT(Refererenssiarvoja!$B$15)/Refererenssiarvoja!$B$17*LN(Kaksitasouoma_matriisi!L75/Päälaskenta!$F$28))</f>
        <v>-1.8851641398534898E-2</v>
      </c>
      <c r="AR75" s="8">
        <f>Refererenssiarvoja!$B$16*Kaksitasouoma_matriisi!O75^(1/6)/(SQRT((2*Refererenssiarvoja!$B$15)/(Päälaskenta!$F$31*Päälaskenta!$G$31*L75)))</f>
        <v>4.1429734414554102E-2</v>
      </c>
    </row>
    <row r="76" spans="1:44" x14ac:dyDescent="0.2">
      <c r="A76" s="8">
        <v>74</v>
      </c>
      <c r="B76" s="8">
        <f>IF(Päälaskenta!C$7,Päälaskenta!E$7,Päälaskenta!G$5)</f>
        <v>2.5</v>
      </c>
      <c r="C76" s="56">
        <v>1.9259999999999999</v>
      </c>
      <c r="D76" s="93">
        <f t="shared" si="17"/>
        <v>1.298</v>
      </c>
      <c r="E76" s="8">
        <f>IF(Päälaskenta!$C$26,Kaksitasouoma_matriisi!AP76,Kaksitasouoma_matriisi!AC76)</f>
        <v>0.101454408958096</v>
      </c>
      <c r="F76" s="56">
        <f>IF(D76&lt;Päälaskenta!H$24,(SQRT(POWER(Päälaskenta!C$24/(2*Päälaskenta!E$24),2)+(D76/Päälaskenta!E$24))-Päälaskenta!C$24/(2*Päälaskenta!E$24)),IF(D76=Päälaskenta!H$24,Päälaskenta!D$24,Päälaskenta!D$24+(SQRT(POWER((Päälaskenta!C$20+Päälaskenta!G$24)/(2*Päälaskenta!E$20),2)+((D76-Päälaskenta!H$24)/Päälaskenta!E$20))-(Päälaskenta!C$20+Päälaskenta!G$24)/(2*Päälaskenta!E$20))))</f>
        <v>0.71499999999999997</v>
      </c>
      <c r="G76" s="57">
        <f>IF(F76&gt;Päälaskenta!D$24,(2*SQRT((POWER(Päälaskenta!D$24,2))+POWER(Päälaskenta!E$24*Päälaskenta!D$24,2))+Päälaskenta!C$24)+(2*SQRT((POWER((F76-Päälaskenta!D$24),2))+POWER(Päälaskenta!E$20*(F76-Päälaskenta!D$24),2))+Päälaskenta!C$20),(2*SQRT((POWER(F76,2))+POWER(Päälaskenta!E$24*F76,2))+Päälaskenta!C$24))</f>
        <v>8.0299999999999994</v>
      </c>
      <c r="H76" s="57">
        <f t="shared" si="18"/>
        <v>0.16</v>
      </c>
      <c r="I76" s="62">
        <f t="shared" si="19"/>
        <v>0.43957000000000002</v>
      </c>
      <c r="J76" s="8">
        <f>IF(F76&lt;Päälaskenta!$D$24,0,Kaksitasouoma_matriisi!F76-Päälaskenta!$D$24)</f>
        <v>1.4999999999999999E-2</v>
      </c>
      <c r="L76" s="8">
        <f>IF(F76&gt;Päälaskenta!D$24,F76-Päälaskenta!D$24,0)</f>
        <v>1.4999999999999999E-2</v>
      </c>
      <c r="M76" s="8">
        <f>IF(F76&gt;Päälaskenta!D$24,(Päälaskenta!C$20+(Päälaskenta!E$20*(Kaksitasouoma_matriisi!F76-Päälaskenta!D$24)))*(Kaksitasouoma_matriisi!F76-Päälaskenta!D$24),0)</f>
        <v>7.5337500000000099E-2</v>
      </c>
      <c r="N76" s="8">
        <f>IF(F76&gt;Päälaskenta!D$24,(2*SQRT((POWER((F76-Päälaskenta!D$24),2))+POWER(Päälaskenta!E$20*(F76-Päälaskenta!D$24),2))+Päälaskenta!C$20),0)</f>
        <v>5.0540832691319597</v>
      </c>
      <c r="O76" s="8">
        <f t="shared" si="25"/>
        <v>1.4906264101370701E-2</v>
      </c>
      <c r="P76" s="8">
        <f>IF(Päälaskenta!$C$29,IF(L76&gt;Päälaskenta!$F$28,Kaksitasouoma_matriisi!AQ76,Kaksitasouoma_matriisi!AR76),Päälaskenta!$F$20)</f>
        <v>0.12</v>
      </c>
      <c r="Q76" s="8">
        <f t="shared" si="26"/>
        <v>3.8025578755190997E-2</v>
      </c>
      <c r="R76" s="8">
        <f t="shared" si="20"/>
        <v>9.7737880694714497E-3</v>
      </c>
      <c r="S76" s="8">
        <f t="shared" si="27"/>
        <v>0.129733374076276</v>
      </c>
      <c r="U76" s="93">
        <f>IF(F76&gt;Päälaskenta!D$24,Päälaskenta!H$24+L76*Päälaskenta!G$24,F76*Päälaskenta!C$24 + F76*F76*Päälaskenta!E$24)</f>
        <v>1.226</v>
      </c>
      <c r="V76" s="8">
        <f>IF(F76&gt;Päälaskenta!D$24,2*SQRT(POWER(Päälaskenta!D$24,2)+POWER(Päälaskenta!E$24*Päälaskenta!D$24,2))+Päälaskenta!C$24,(2*SQRT((POWER(F76,2))+POWER(Päälaskenta!E$24*F76,2))+Päälaskenta!C$24))</f>
        <v>2.9798989873223301</v>
      </c>
      <c r="W76" s="8">
        <f t="shared" si="28"/>
        <v>0.411423341937391</v>
      </c>
      <c r="X76" s="8">
        <f>Päälaskenta!F$24</f>
        <v>7.0000000000000007E-2</v>
      </c>
      <c r="Y76" s="8">
        <f t="shared" si="29"/>
        <v>9.6883922862802603</v>
      </c>
      <c r="Z76" s="8">
        <f t="shared" si="21"/>
        <v>2.4902262119305298</v>
      </c>
      <c r="AA76" s="8">
        <f t="shared" si="30"/>
        <v>2.0311796182141402</v>
      </c>
      <c r="AC76" s="8">
        <f t="shared" si="22"/>
        <v>0.101454408958096</v>
      </c>
      <c r="AE76" s="8">
        <v>74</v>
      </c>
      <c r="AF76" s="8">
        <f t="shared" si="16"/>
        <v>9.7264178650354491</v>
      </c>
      <c r="AG76" s="8">
        <f t="shared" si="23"/>
        <v>6.6065415373666697E-2</v>
      </c>
      <c r="AJ76" s="132">
        <f>IF(Päälaskenta!$F$28&lt;Kaksitasouoma_matriisi!L76,Päälaskenta!$C$20*Päälaskenta!$F$28,Päälaskenta!$C$20*Kaksitasouoma_matriisi!L76)</f>
        <v>7.4999999999999997E-2</v>
      </c>
      <c r="AK76" s="134">
        <f>SQRT(Päälaskenta!$D$20^2+(Päälaskenta!$D$20/(1/Päälaskenta!$E$20))^2)</f>
        <v>1.8029999999999999</v>
      </c>
      <c r="AL76" s="134">
        <f>IF(Päälaskenta!$F$28&lt;Kaksitasouoma_matriisi!L76,AK76*Päälaskenta!$F$28*COS(ATAN(1/Päälaskenta!$E$20)),AK76*Kaksitasouoma_matriisi!L76*COS(ATAN(1/Päälaskenta!$E$20)))</f>
        <v>2.3E-2</v>
      </c>
      <c r="AM76" s="134"/>
      <c r="AN76" s="134">
        <f t="shared" si="31"/>
        <v>9.8000000000000004E-2</v>
      </c>
      <c r="AO76" s="8">
        <f t="shared" si="24"/>
        <v>7.5500770416024696E-2</v>
      </c>
      <c r="AP76" s="134">
        <f>Refererenssiarvoja!$B$16*H76^(1/6)/(Refererenssiarvoja!$B$15^0.5)*(Päälaskenta!$G$28/2)^0.5*(1-AO76)^(-1.5)</f>
        <v>4.2000000000000003E-2</v>
      </c>
      <c r="AQ76" s="8">
        <f>Refererenssiarvoja!$B$16*Kaksitasouoma_matriisi!O76^(1/6)/(SQRT((2*Refererenssiarvoja!$B$15)/(Päälaskenta!$F$31*Päälaskenta!$G$31*Päälaskenta!$F$28))+SQRT(Refererenssiarvoja!$B$15)/Refererenssiarvoja!$B$17*LN(Kaksitasouoma_matriisi!L76/Päälaskenta!$F$28))</f>
        <v>-1.94726941454565E-2</v>
      </c>
      <c r="AR76" s="8">
        <f>Refererenssiarvoja!$B$16*Kaksitasouoma_matriisi!O76^(1/6)/(SQRT((2*Refererenssiarvoja!$B$15)/(Päälaskenta!$F$31*Päälaskenta!$G$31*L76)))</f>
        <v>4.3376808647477602E-2</v>
      </c>
    </row>
    <row r="77" spans="1:44" x14ac:dyDescent="0.2">
      <c r="A77" s="8">
        <v>75</v>
      </c>
      <c r="B77" s="8">
        <f>IF(Päälaskenta!C$7,Päälaskenta!E$7,Päälaskenta!G$5)</f>
        <v>2.5</v>
      </c>
      <c r="C77" s="56">
        <v>1.925</v>
      </c>
      <c r="D77" s="93">
        <f t="shared" si="17"/>
        <v>1.2987</v>
      </c>
      <c r="E77" s="8">
        <f>IF(Päälaskenta!$C$26,Kaksitasouoma_matriisi!AP77,Kaksitasouoma_matriisi!AC77)</f>
        <v>0.101454408958096</v>
      </c>
      <c r="F77" s="56">
        <f>IF(D77&lt;Päälaskenta!H$24,(SQRT(POWER(Päälaskenta!C$24/(2*Päälaskenta!E$24),2)+(D77/Päälaskenta!E$24))-Päälaskenta!C$24/(2*Päälaskenta!E$24)),IF(D77=Päälaskenta!H$24,Päälaskenta!D$24,Päälaskenta!D$24+(SQRT(POWER((Päälaskenta!C$20+Päälaskenta!G$24)/(2*Päälaskenta!E$20),2)+((D77-Päälaskenta!H$24)/Päälaskenta!E$20))-(Päälaskenta!C$20+Päälaskenta!G$24)/(2*Päälaskenta!E$20))))</f>
        <v>0.71499999999999997</v>
      </c>
      <c r="G77" s="57">
        <f>IF(F77&gt;Päälaskenta!D$24,(2*SQRT((POWER(Päälaskenta!D$24,2))+POWER(Päälaskenta!E$24*Päälaskenta!D$24,2))+Päälaskenta!C$24)+(2*SQRT((POWER((F77-Päälaskenta!D$24),2))+POWER(Päälaskenta!E$20*(F77-Päälaskenta!D$24),2))+Päälaskenta!C$20),(2*SQRT((POWER(F77,2))+POWER(Päälaskenta!E$24*F77,2))+Päälaskenta!C$24))</f>
        <v>8.0299999999999994</v>
      </c>
      <c r="H77" s="57">
        <f t="shared" si="18"/>
        <v>0.16</v>
      </c>
      <c r="I77" s="62">
        <f t="shared" si="19"/>
        <v>0.43911299999999998</v>
      </c>
      <c r="J77" s="8">
        <f>IF(F77&lt;Päälaskenta!$D$24,0,Kaksitasouoma_matriisi!F77-Päälaskenta!$D$24)</f>
        <v>1.4999999999999999E-2</v>
      </c>
      <c r="L77" s="8">
        <f>IF(F77&gt;Päälaskenta!D$24,F77-Päälaskenta!D$24,0)</f>
        <v>1.4999999999999999E-2</v>
      </c>
      <c r="M77" s="8">
        <f>IF(F77&gt;Päälaskenta!D$24,(Päälaskenta!C$20+(Päälaskenta!E$20*(Kaksitasouoma_matriisi!F77-Päälaskenta!D$24)))*(Kaksitasouoma_matriisi!F77-Päälaskenta!D$24),0)</f>
        <v>7.5337500000000099E-2</v>
      </c>
      <c r="N77" s="8">
        <f>IF(F77&gt;Päälaskenta!D$24,(2*SQRT((POWER((F77-Päälaskenta!D$24),2))+POWER(Päälaskenta!E$20*(F77-Päälaskenta!D$24),2))+Päälaskenta!C$20),0)</f>
        <v>5.0540832691319597</v>
      </c>
      <c r="O77" s="8">
        <f t="shared" si="25"/>
        <v>1.4906264101370701E-2</v>
      </c>
      <c r="P77" s="8">
        <f>IF(Päälaskenta!$C$29,IF(L77&gt;Päälaskenta!$F$28,Kaksitasouoma_matriisi!AQ77,Kaksitasouoma_matriisi!AR77),Päälaskenta!$F$20)</f>
        <v>0.12</v>
      </c>
      <c r="Q77" s="8">
        <f t="shared" si="26"/>
        <v>3.8025578755190997E-2</v>
      </c>
      <c r="R77" s="8">
        <f t="shared" si="20"/>
        <v>9.7737880694714497E-3</v>
      </c>
      <c r="S77" s="8">
        <f t="shared" si="27"/>
        <v>0.129733374076276</v>
      </c>
      <c r="U77" s="93">
        <f>IF(F77&gt;Päälaskenta!D$24,Päälaskenta!H$24+L77*Päälaskenta!G$24,F77*Päälaskenta!C$24 + F77*F77*Päälaskenta!E$24)</f>
        <v>1.226</v>
      </c>
      <c r="V77" s="8">
        <f>IF(F77&gt;Päälaskenta!D$24,2*SQRT(POWER(Päälaskenta!D$24,2)+POWER(Päälaskenta!E$24*Päälaskenta!D$24,2))+Päälaskenta!C$24,(2*SQRT((POWER(F77,2))+POWER(Päälaskenta!E$24*F77,2))+Päälaskenta!C$24))</f>
        <v>2.9798989873223301</v>
      </c>
      <c r="W77" s="8">
        <f t="shared" si="28"/>
        <v>0.411423341937391</v>
      </c>
      <c r="X77" s="8">
        <f>Päälaskenta!F$24</f>
        <v>7.0000000000000007E-2</v>
      </c>
      <c r="Y77" s="8">
        <f t="shared" si="29"/>
        <v>9.6883922862802603</v>
      </c>
      <c r="Z77" s="8">
        <f t="shared" si="21"/>
        <v>2.4902262119305298</v>
      </c>
      <c r="AA77" s="8">
        <f t="shared" si="30"/>
        <v>2.0311796182141402</v>
      </c>
      <c r="AC77" s="8">
        <f t="shared" si="22"/>
        <v>0.101454408958096</v>
      </c>
      <c r="AE77" s="8">
        <v>75</v>
      </c>
      <c r="AF77" s="8">
        <f t="shared" si="16"/>
        <v>9.7264178650354491</v>
      </c>
      <c r="AG77" s="8">
        <f t="shared" si="23"/>
        <v>6.6065415373666697E-2</v>
      </c>
      <c r="AJ77" s="132">
        <f>IF(Päälaskenta!$F$28&lt;Kaksitasouoma_matriisi!L77,Päälaskenta!$C$20*Päälaskenta!$F$28,Päälaskenta!$C$20*Kaksitasouoma_matriisi!L77)</f>
        <v>7.4999999999999997E-2</v>
      </c>
      <c r="AK77" s="134">
        <f>SQRT(Päälaskenta!$D$20^2+(Päälaskenta!$D$20/(1/Päälaskenta!$E$20))^2)</f>
        <v>1.8029999999999999</v>
      </c>
      <c r="AL77" s="134">
        <f>IF(Päälaskenta!$F$28&lt;Kaksitasouoma_matriisi!L77,AK77*Päälaskenta!$F$28*COS(ATAN(1/Päälaskenta!$E$20)),AK77*Kaksitasouoma_matriisi!L77*COS(ATAN(1/Päälaskenta!$E$20)))</f>
        <v>2.3E-2</v>
      </c>
      <c r="AM77" s="134"/>
      <c r="AN77" s="134">
        <f t="shared" si="31"/>
        <v>9.8000000000000004E-2</v>
      </c>
      <c r="AO77" s="8">
        <f t="shared" si="24"/>
        <v>7.5460075460075507E-2</v>
      </c>
      <c r="AP77" s="134">
        <f>Refererenssiarvoja!$B$16*H77^(1/6)/(Refererenssiarvoja!$B$15^0.5)*(Päälaskenta!$G$28/2)^0.5*(1-AO77)^(-1.5)</f>
        <v>4.2000000000000003E-2</v>
      </c>
      <c r="AQ77" s="8">
        <f>Refererenssiarvoja!$B$16*Kaksitasouoma_matriisi!O77^(1/6)/(SQRT((2*Refererenssiarvoja!$B$15)/(Päälaskenta!$F$31*Päälaskenta!$G$31*Päälaskenta!$F$28))+SQRT(Refererenssiarvoja!$B$15)/Refererenssiarvoja!$B$17*LN(Kaksitasouoma_matriisi!L77/Päälaskenta!$F$28))</f>
        <v>-1.94726941454565E-2</v>
      </c>
      <c r="AR77" s="8">
        <f>Refererenssiarvoja!$B$16*Kaksitasouoma_matriisi!O77^(1/6)/(SQRT((2*Refererenssiarvoja!$B$15)/(Päälaskenta!$F$31*Päälaskenta!$G$31*L77)))</f>
        <v>4.3376808647477602E-2</v>
      </c>
    </row>
    <row r="78" spans="1:44" x14ac:dyDescent="0.2">
      <c r="A78" s="8">
        <v>76</v>
      </c>
      <c r="B78" s="8">
        <f>IF(Päälaskenta!C$7,Päälaskenta!E$7,Päälaskenta!G$5)</f>
        <v>2.5</v>
      </c>
      <c r="C78" s="56">
        <v>1.9239999999999999</v>
      </c>
      <c r="D78" s="93">
        <f t="shared" si="17"/>
        <v>1.2994000000000001</v>
      </c>
      <c r="E78" s="8">
        <f>IF(Päälaskenta!$C$26,Kaksitasouoma_matriisi!AP78,Kaksitasouoma_matriisi!AC78)</f>
        <v>0.101454408958096</v>
      </c>
      <c r="F78" s="56">
        <f>IF(D78&lt;Päälaskenta!H$24,(SQRT(POWER(Päälaskenta!C$24/(2*Päälaskenta!E$24),2)+(D78/Päälaskenta!E$24))-Päälaskenta!C$24/(2*Päälaskenta!E$24)),IF(D78=Päälaskenta!H$24,Päälaskenta!D$24,Päälaskenta!D$24+(SQRT(POWER((Päälaskenta!C$20+Päälaskenta!G$24)/(2*Päälaskenta!E$20),2)+((D78-Päälaskenta!H$24)/Päälaskenta!E$20))-(Päälaskenta!C$20+Päälaskenta!G$24)/(2*Päälaskenta!E$20))))</f>
        <v>0.71499999999999997</v>
      </c>
      <c r="G78" s="57">
        <f>IF(F78&gt;Päälaskenta!D$24,(2*SQRT((POWER(Päälaskenta!D$24,2))+POWER(Päälaskenta!E$24*Päälaskenta!D$24,2))+Päälaskenta!C$24)+(2*SQRT((POWER((F78-Päälaskenta!D$24),2))+POWER(Päälaskenta!E$20*(F78-Päälaskenta!D$24),2))+Päälaskenta!C$20),(2*SQRT((POWER(F78,2))+POWER(Päälaskenta!E$24*F78,2))+Päälaskenta!C$24))</f>
        <v>8.0299999999999994</v>
      </c>
      <c r="H78" s="57">
        <f t="shared" si="18"/>
        <v>0.16</v>
      </c>
      <c r="I78" s="62">
        <f t="shared" si="19"/>
        <v>0.43865700000000002</v>
      </c>
      <c r="J78" s="8">
        <f>IF(F78&lt;Päälaskenta!$D$24,0,Kaksitasouoma_matriisi!F78-Päälaskenta!$D$24)</f>
        <v>1.4999999999999999E-2</v>
      </c>
      <c r="L78" s="8">
        <f>IF(F78&gt;Päälaskenta!D$24,F78-Päälaskenta!D$24,0)</f>
        <v>1.4999999999999999E-2</v>
      </c>
      <c r="M78" s="8">
        <f>IF(F78&gt;Päälaskenta!D$24,(Päälaskenta!C$20+(Päälaskenta!E$20*(Kaksitasouoma_matriisi!F78-Päälaskenta!D$24)))*(Kaksitasouoma_matriisi!F78-Päälaskenta!D$24),0)</f>
        <v>7.5337500000000099E-2</v>
      </c>
      <c r="N78" s="8">
        <f>IF(F78&gt;Päälaskenta!D$24,(2*SQRT((POWER((F78-Päälaskenta!D$24),2))+POWER(Päälaskenta!E$20*(F78-Päälaskenta!D$24),2))+Päälaskenta!C$20),0)</f>
        <v>5.0540832691319597</v>
      </c>
      <c r="O78" s="8">
        <f t="shared" si="25"/>
        <v>1.4906264101370701E-2</v>
      </c>
      <c r="P78" s="8">
        <f>IF(Päälaskenta!$C$29,IF(L78&gt;Päälaskenta!$F$28,Kaksitasouoma_matriisi!AQ78,Kaksitasouoma_matriisi!AR78),Päälaskenta!$F$20)</f>
        <v>0.12</v>
      </c>
      <c r="Q78" s="8">
        <f t="shared" si="26"/>
        <v>3.8025578755190997E-2</v>
      </c>
      <c r="R78" s="8">
        <f t="shared" si="20"/>
        <v>9.7737880694714497E-3</v>
      </c>
      <c r="S78" s="8">
        <f t="shared" si="27"/>
        <v>0.129733374076276</v>
      </c>
      <c r="U78" s="93">
        <f>IF(F78&gt;Päälaskenta!D$24,Päälaskenta!H$24+L78*Päälaskenta!G$24,F78*Päälaskenta!C$24 + F78*F78*Päälaskenta!E$24)</f>
        <v>1.226</v>
      </c>
      <c r="V78" s="8">
        <f>IF(F78&gt;Päälaskenta!D$24,2*SQRT(POWER(Päälaskenta!D$24,2)+POWER(Päälaskenta!E$24*Päälaskenta!D$24,2))+Päälaskenta!C$24,(2*SQRT((POWER(F78,2))+POWER(Päälaskenta!E$24*F78,2))+Päälaskenta!C$24))</f>
        <v>2.9798989873223301</v>
      </c>
      <c r="W78" s="8">
        <f t="shared" si="28"/>
        <v>0.411423341937391</v>
      </c>
      <c r="X78" s="8">
        <f>Päälaskenta!F$24</f>
        <v>7.0000000000000007E-2</v>
      </c>
      <c r="Y78" s="8">
        <f t="shared" si="29"/>
        <v>9.6883922862802603</v>
      </c>
      <c r="Z78" s="8">
        <f t="shared" si="21"/>
        <v>2.4902262119305298</v>
      </c>
      <c r="AA78" s="8">
        <f t="shared" si="30"/>
        <v>2.0311796182141402</v>
      </c>
      <c r="AC78" s="8">
        <f t="shared" si="22"/>
        <v>0.101454408958096</v>
      </c>
      <c r="AE78" s="8">
        <v>76</v>
      </c>
      <c r="AF78" s="8">
        <f t="shared" si="16"/>
        <v>9.7264178650354491</v>
      </c>
      <c r="AG78" s="8">
        <f t="shared" si="23"/>
        <v>6.6065415373666697E-2</v>
      </c>
      <c r="AJ78" s="132">
        <f>IF(Päälaskenta!$F$28&lt;Kaksitasouoma_matriisi!L78,Päälaskenta!$C$20*Päälaskenta!$F$28,Päälaskenta!$C$20*Kaksitasouoma_matriisi!L78)</f>
        <v>7.4999999999999997E-2</v>
      </c>
      <c r="AK78" s="134">
        <f>SQRT(Päälaskenta!$D$20^2+(Päälaskenta!$D$20/(1/Päälaskenta!$E$20))^2)</f>
        <v>1.8029999999999999</v>
      </c>
      <c r="AL78" s="134">
        <f>IF(Päälaskenta!$F$28&lt;Kaksitasouoma_matriisi!L78,AK78*Päälaskenta!$F$28*COS(ATAN(1/Päälaskenta!$E$20)),AK78*Kaksitasouoma_matriisi!L78*COS(ATAN(1/Päälaskenta!$E$20)))</f>
        <v>2.3E-2</v>
      </c>
      <c r="AM78" s="134"/>
      <c r="AN78" s="134">
        <f t="shared" si="31"/>
        <v>9.8000000000000004E-2</v>
      </c>
      <c r="AO78" s="8">
        <f t="shared" si="24"/>
        <v>7.5419424349699907E-2</v>
      </c>
      <c r="AP78" s="134">
        <f>Refererenssiarvoja!$B$16*H78^(1/6)/(Refererenssiarvoja!$B$15^0.5)*(Päälaskenta!$G$28/2)^0.5*(1-AO78)^(-1.5)</f>
        <v>4.2000000000000003E-2</v>
      </c>
      <c r="AQ78" s="8">
        <f>Refererenssiarvoja!$B$16*Kaksitasouoma_matriisi!O78^(1/6)/(SQRT((2*Refererenssiarvoja!$B$15)/(Päälaskenta!$F$31*Päälaskenta!$G$31*Päälaskenta!$F$28))+SQRT(Refererenssiarvoja!$B$15)/Refererenssiarvoja!$B$17*LN(Kaksitasouoma_matriisi!L78/Päälaskenta!$F$28))</f>
        <v>-1.94726941454565E-2</v>
      </c>
      <c r="AR78" s="8">
        <f>Refererenssiarvoja!$B$16*Kaksitasouoma_matriisi!O78^(1/6)/(SQRT((2*Refererenssiarvoja!$B$15)/(Päälaskenta!$F$31*Päälaskenta!$G$31*L78)))</f>
        <v>4.3376808647477602E-2</v>
      </c>
    </row>
    <row r="79" spans="1:44" x14ac:dyDescent="0.2">
      <c r="A79" s="8">
        <v>77</v>
      </c>
      <c r="B79" s="8">
        <f>IF(Päälaskenta!C$7,Päälaskenta!E$7,Päälaskenta!G$5)</f>
        <v>2.5</v>
      </c>
      <c r="C79" s="56">
        <v>1.923</v>
      </c>
      <c r="D79" s="93">
        <f t="shared" si="17"/>
        <v>1.3001</v>
      </c>
      <c r="E79" s="8">
        <f>IF(Päälaskenta!$C$26,Kaksitasouoma_matriisi!AP79,Kaksitasouoma_matriisi!AC79)</f>
        <v>0.101454408958096</v>
      </c>
      <c r="F79" s="56">
        <f>IF(D79&lt;Päälaskenta!H$24,(SQRT(POWER(Päälaskenta!C$24/(2*Päälaskenta!E$24),2)+(D79/Päälaskenta!E$24))-Päälaskenta!C$24/(2*Päälaskenta!E$24)),IF(D79=Päälaskenta!H$24,Päälaskenta!D$24,Päälaskenta!D$24+(SQRT(POWER((Päälaskenta!C$20+Päälaskenta!G$24)/(2*Päälaskenta!E$20),2)+((D79-Päälaskenta!H$24)/Päälaskenta!E$20))-(Päälaskenta!C$20+Päälaskenta!G$24)/(2*Päälaskenta!E$20))))</f>
        <v>0.71499999999999997</v>
      </c>
      <c r="G79" s="57">
        <f>IF(F79&gt;Päälaskenta!D$24,(2*SQRT((POWER(Päälaskenta!D$24,2))+POWER(Päälaskenta!E$24*Päälaskenta!D$24,2))+Päälaskenta!C$24)+(2*SQRT((POWER((F79-Päälaskenta!D$24),2))+POWER(Päälaskenta!E$20*(F79-Päälaskenta!D$24),2))+Päälaskenta!C$20),(2*SQRT((POWER(F79,2))+POWER(Päälaskenta!E$24*F79,2))+Päälaskenta!C$24))</f>
        <v>8.0299999999999994</v>
      </c>
      <c r="H79" s="57">
        <f t="shared" si="18"/>
        <v>0.16</v>
      </c>
      <c r="I79" s="62">
        <f t="shared" si="19"/>
        <v>0.43820100000000001</v>
      </c>
      <c r="J79" s="8">
        <f>IF(F79&lt;Päälaskenta!$D$24,0,Kaksitasouoma_matriisi!F79-Päälaskenta!$D$24)</f>
        <v>1.4999999999999999E-2</v>
      </c>
      <c r="L79" s="8">
        <f>IF(F79&gt;Päälaskenta!D$24,F79-Päälaskenta!D$24,0)</f>
        <v>1.4999999999999999E-2</v>
      </c>
      <c r="M79" s="8">
        <f>IF(F79&gt;Päälaskenta!D$24,(Päälaskenta!C$20+(Päälaskenta!E$20*(Kaksitasouoma_matriisi!F79-Päälaskenta!D$24)))*(Kaksitasouoma_matriisi!F79-Päälaskenta!D$24),0)</f>
        <v>7.5337500000000099E-2</v>
      </c>
      <c r="N79" s="8">
        <f>IF(F79&gt;Päälaskenta!D$24,(2*SQRT((POWER((F79-Päälaskenta!D$24),2))+POWER(Päälaskenta!E$20*(F79-Päälaskenta!D$24),2))+Päälaskenta!C$20),0)</f>
        <v>5.0540832691319597</v>
      </c>
      <c r="O79" s="8">
        <f t="shared" si="25"/>
        <v>1.4906264101370701E-2</v>
      </c>
      <c r="P79" s="8">
        <f>IF(Päälaskenta!$C$29,IF(L79&gt;Päälaskenta!$F$28,Kaksitasouoma_matriisi!AQ79,Kaksitasouoma_matriisi!AR79),Päälaskenta!$F$20)</f>
        <v>0.12</v>
      </c>
      <c r="Q79" s="8">
        <f t="shared" si="26"/>
        <v>3.8025578755190997E-2</v>
      </c>
      <c r="R79" s="8">
        <f t="shared" si="20"/>
        <v>9.7737880694714497E-3</v>
      </c>
      <c r="S79" s="8">
        <f t="shared" si="27"/>
        <v>0.129733374076276</v>
      </c>
      <c r="U79" s="93">
        <f>IF(F79&gt;Päälaskenta!D$24,Päälaskenta!H$24+L79*Päälaskenta!G$24,F79*Päälaskenta!C$24 + F79*F79*Päälaskenta!E$24)</f>
        <v>1.226</v>
      </c>
      <c r="V79" s="8">
        <f>IF(F79&gt;Päälaskenta!D$24,2*SQRT(POWER(Päälaskenta!D$24,2)+POWER(Päälaskenta!E$24*Päälaskenta!D$24,2))+Päälaskenta!C$24,(2*SQRT((POWER(F79,2))+POWER(Päälaskenta!E$24*F79,2))+Päälaskenta!C$24))</f>
        <v>2.9798989873223301</v>
      </c>
      <c r="W79" s="8">
        <f t="shared" si="28"/>
        <v>0.411423341937391</v>
      </c>
      <c r="X79" s="8">
        <f>Päälaskenta!F$24</f>
        <v>7.0000000000000007E-2</v>
      </c>
      <c r="Y79" s="8">
        <f t="shared" si="29"/>
        <v>9.6883922862802603</v>
      </c>
      <c r="Z79" s="8">
        <f t="shared" si="21"/>
        <v>2.4902262119305298</v>
      </c>
      <c r="AA79" s="8">
        <f t="shared" si="30"/>
        <v>2.0311796182141402</v>
      </c>
      <c r="AC79" s="8">
        <f t="shared" si="22"/>
        <v>0.101454408958096</v>
      </c>
      <c r="AE79" s="8">
        <v>77</v>
      </c>
      <c r="AF79" s="8">
        <f t="shared" si="16"/>
        <v>9.7264178650354491</v>
      </c>
      <c r="AG79" s="8">
        <f t="shared" si="23"/>
        <v>6.6065415373666697E-2</v>
      </c>
      <c r="AJ79" s="132">
        <f>IF(Päälaskenta!$F$28&lt;Kaksitasouoma_matriisi!L79,Päälaskenta!$C$20*Päälaskenta!$F$28,Päälaskenta!$C$20*Kaksitasouoma_matriisi!L79)</f>
        <v>7.4999999999999997E-2</v>
      </c>
      <c r="AK79" s="134">
        <f>SQRT(Päälaskenta!$D$20^2+(Päälaskenta!$D$20/(1/Päälaskenta!$E$20))^2)</f>
        <v>1.8029999999999999</v>
      </c>
      <c r="AL79" s="134">
        <f>IF(Päälaskenta!$F$28&lt;Kaksitasouoma_matriisi!L79,AK79*Päälaskenta!$F$28*COS(ATAN(1/Päälaskenta!$E$20)),AK79*Kaksitasouoma_matriisi!L79*COS(ATAN(1/Päälaskenta!$E$20)))</f>
        <v>2.3E-2</v>
      </c>
      <c r="AM79" s="134"/>
      <c r="AN79" s="134">
        <f t="shared" si="31"/>
        <v>9.8000000000000004E-2</v>
      </c>
      <c r="AO79" s="8">
        <f t="shared" si="24"/>
        <v>7.5378817014075797E-2</v>
      </c>
      <c r="AP79" s="134">
        <f>Refererenssiarvoja!$B$16*H79^(1/6)/(Refererenssiarvoja!$B$15^0.5)*(Päälaskenta!$G$28/2)^0.5*(1-AO79)^(-1.5)</f>
        <v>4.2000000000000003E-2</v>
      </c>
      <c r="AQ79" s="8">
        <f>Refererenssiarvoja!$B$16*Kaksitasouoma_matriisi!O79^(1/6)/(SQRT((2*Refererenssiarvoja!$B$15)/(Päälaskenta!$F$31*Päälaskenta!$G$31*Päälaskenta!$F$28))+SQRT(Refererenssiarvoja!$B$15)/Refererenssiarvoja!$B$17*LN(Kaksitasouoma_matriisi!L79/Päälaskenta!$F$28))</f>
        <v>-1.94726941454565E-2</v>
      </c>
      <c r="AR79" s="8">
        <f>Refererenssiarvoja!$B$16*Kaksitasouoma_matriisi!O79^(1/6)/(SQRT((2*Refererenssiarvoja!$B$15)/(Päälaskenta!$F$31*Päälaskenta!$G$31*L79)))</f>
        <v>4.3376808647477602E-2</v>
      </c>
    </row>
    <row r="80" spans="1:44" x14ac:dyDescent="0.2">
      <c r="A80" s="8">
        <v>78</v>
      </c>
      <c r="B80" s="8">
        <f>IF(Päälaskenta!C$7,Päälaskenta!E$7,Päälaskenta!G$5)</f>
        <v>2.5</v>
      </c>
      <c r="C80" s="56">
        <v>1.9219999999999999</v>
      </c>
      <c r="D80" s="93">
        <f t="shared" si="17"/>
        <v>1.3007</v>
      </c>
      <c r="E80" s="8">
        <f>IF(Päälaskenta!$C$26,Kaksitasouoma_matriisi!AP80,Kaksitasouoma_matriisi!AC80)</f>
        <v>0.101454408958096</v>
      </c>
      <c r="F80" s="56">
        <f>IF(D80&lt;Päälaskenta!H$24,(SQRT(POWER(Päälaskenta!C$24/(2*Päälaskenta!E$24),2)+(D80/Päälaskenta!E$24))-Päälaskenta!C$24/(2*Päälaskenta!E$24)),IF(D80=Päälaskenta!H$24,Päälaskenta!D$24,Päälaskenta!D$24+(SQRT(POWER((Päälaskenta!C$20+Päälaskenta!G$24)/(2*Päälaskenta!E$20),2)+((D80-Päälaskenta!H$24)/Päälaskenta!E$20))-(Päälaskenta!C$20+Päälaskenta!G$24)/(2*Päälaskenta!E$20))))</f>
        <v>0.71499999999999997</v>
      </c>
      <c r="G80" s="57">
        <f>IF(F80&gt;Päälaskenta!D$24,(2*SQRT((POWER(Päälaskenta!D$24,2))+POWER(Päälaskenta!E$24*Päälaskenta!D$24,2))+Päälaskenta!C$24)+(2*SQRT((POWER((F80-Päälaskenta!D$24),2))+POWER(Päälaskenta!E$20*(F80-Päälaskenta!D$24),2))+Päälaskenta!C$20),(2*SQRT((POWER(F80,2))+POWER(Päälaskenta!E$24*F80,2))+Päälaskenta!C$24))</f>
        <v>8.0299999999999994</v>
      </c>
      <c r="H80" s="57">
        <f t="shared" si="18"/>
        <v>0.16</v>
      </c>
      <c r="I80" s="62">
        <f t="shared" si="19"/>
        <v>0.43774600000000002</v>
      </c>
      <c r="J80" s="8">
        <f>IF(F80&lt;Päälaskenta!$D$24,0,Kaksitasouoma_matriisi!F80-Päälaskenta!$D$24)</f>
        <v>1.4999999999999999E-2</v>
      </c>
      <c r="L80" s="8">
        <f>IF(F80&gt;Päälaskenta!D$24,F80-Päälaskenta!D$24,0)</f>
        <v>1.4999999999999999E-2</v>
      </c>
      <c r="M80" s="8">
        <f>IF(F80&gt;Päälaskenta!D$24,(Päälaskenta!C$20+(Päälaskenta!E$20*(Kaksitasouoma_matriisi!F80-Päälaskenta!D$24)))*(Kaksitasouoma_matriisi!F80-Päälaskenta!D$24),0)</f>
        <v>7.5337500000000099E-2</v>
      </c>
      <c r="N80" s="8">
        <f>IF(F80&gt;Päälaskenta!D$24,(2*SQRT((POWER((F80-Päälaskenta!D$24),2))+POWER(Päälaskenta!E$20*(F80-Päälaskenta!D$24),2))+Päälaskenta!C$20),0)</f>
        <v>5.0540832691319597</v>
      </c>
      <c r="O80" s="8">
        <f t="shared" si="25"/>
        <v>1.4906264101370701E-2</v>
      </c>
      <c r="P80" s="8">
        <f>IF(Päälaskenta!$C$29,IF(L80&gt;Päälaskenta!$F$28,Kaksitasouoma_matriisi!AQ80,Kaksitasouoma_matriisi!AR80),Päälaskenta!$F$20)</f>
        <v>0.12</v>
      </c>
      <c r="Q80" s="8">
        <f t="shared" si="26"/>
        <v>3.8025578755190997E-2</v>
      </c>
      <c r="R80" s="8">
        <f t="shared" si="20"/>
        <v>9.7737880694714497E-3</v>
      </c>
      <c r="S80" s="8">
        <f t="shared" si="27"/>
        <v>0.129733374076276</v>
      </c>
      <c r="U80" s="93">
        <f>IF(F80&gt;Päälaskenta!D$24,Päälaskenta!H$24+L80*Päälaskenta!G$24,F80*Päälaskenta!C$24 + F80*F80*Päälaskenta!E$24)</f>
        <v>1.226</v>
      </c>
      <c r="V80" s="8">
        <f>IF(F80&gt;Päälaskenta!D$24,2*SQRT(POWER(Päälaskenta!D$24,2)+POWER(Päälaskenta!E$24*Päälaskenta!D$24,2))+Päälaskenta!C$24,(2*SQRT((POWER(F80,2))+POWER(Päälaskenta!E$24*F80,2))+Päälaskenta!C$24))</f>
        <v>2.9798989873223301</v>
      </c>
      <c r="W80" s="8">
        <f t="shared" si="28"/>
        <v>0.411423341937391</v>
      </c>
      <c r="X80" s="8">
        <f>Päälaskenta!F$24</f>
        <v>7.0000000000000007E-2</v>
      </c>
      <c r="Y80" s="8">
        <f t="shared" si="29"/>
        <v>9.6883922862802603</v>
      </c>
      <c r="Z80" s="8">
        <f t="shared" si="21"/>
        <v>2.4902262119305298</v>
      </c>
      <c r="AA80" s="8">
        <f t="shared" si="30"/>
        <v>2.0311796182141402</v>
      </c>
      <c r="AC80" s="8">
        <f t="shared" si="22"/>
        <v>0.101454408958096</v>
      </c>
      <c r="AE80" s="8">
        <v>78</v>
      </c>
      <c r="AF80" s="8">
        <f t="shared" si="16"/>
        <v>9.7264178650354491</v>
      </c>
      <c r="AG80" s="8">
        <f t="shared" si="23"/>
        <v>6.6065415373666697E-2</v>
      </c>
      <c r="AJ80" s="132">
        <f>IF(Päälaskenta!$F$28&lt;Kaksitasouoma_matriisi!L80,Päälaskenta!$C$20*Päälaskenta!$F$28,Päälaskenta!$C$20*Kaksitasouoma_matriisi!L80)</f>
        <v>7.4999999999999997E-2</v>
      </c>
      <c r="AK80" s="134">
        <f>SQRT(Päälaskenta!$D$20^2+(Päälaskenta!$D$20/(1/Päälaskenta!$E$20))^2)</f>
        <v>1.8029999999999999</v>
      </c>
      <c r="AL80" s="134">
        <f>IF(Päälaskenta!$F$28&lt;Kaksitasouoma_matriisi!L80,AK80*Päälaskenta!$F$28*COS(ATAN(1/Päälaskenta!$E$20)),AK80*Kaksitasouoma_matriisi!L80*COS(ATAN(1/Päälaskenta!$E$20)))</f>
        <v>2.3E-2</v>
      </c>
      <c r="AM80" s="134"/>
      <c r="AN80" s="134">
        <f t="shared" si="31"/>
        <v>9.8000000000000004E-2</v>
      </c>
      <c r="AO80" s="8">
        <f t="shared" si="24"/>
        <v>7.5344045513954003E-2</v>
      </c>
      <c r="AP80" s="134">
        <f>Refererenssiarvoja!$B$16*H80^(1/6)/(Refererenssiarvoja!$B$15^0.5)*(Päälaskenta!$G$28/2)^0.5*(1-AO80)^(-1.5)</f>
        <v>4.2000000000000003E-2</v>
      </c>
      <c r="AQ80" s="8">
        <f>Refererenssiarvoja!$B$16*Kaksitasouoma_matriisi!O80^(1/6)/(SQRT((2*Refererenssiarvoja!$B$15)/(Päälaskenta!$F$31*Päälaskenta!$G$31*Päälaskenta!$F$28))+SQRT(Refererenssiarvoja!$B$15)/Refererenssiarvoja!$B$17*LN(Kaksitasouoma_matriisi!L80/Päälaskenta!$F$28))</f>
        <v>-1.94726941454565E-2</v>
      </c>
      <c r="AR80" s="8">
        <f>Refererenssiarvoja!$B$16*Kaksitasouoma_matriisi!O80^(1/6)/(SQRT((2*Refererenssiarvoja!$B$15)/(Päälaskenta!$F$31*Päälaskenta!$G$31*L80)))</f>
        <v>4.3376808647477602E-2</v>
      </c>
    </row>
    <row r="81" spans="1:44" x14ac:dyDescent="0.2">
      <c r="A81" s="8">
        <v>79</v>
      </c>
      <c r="B81" s="8">
        <f>IF(Päälaskenta!C$7,Päälaskenta!E$7,Päälaskenta!G$5)</f>
        <v>2.5</v>
      </c>
      <c r="C81" s="56">
        <v>1.921</v>
      </c>
      <c r="D81" s="93">
        <f t="shared" si="17"/>
        <v>1.3013999999999999</v>
      </c>
      <c r="E81" s="8">
        <f>IF(Päälaskenta!$C$26,Kaksitasouoma_matriisi!AP81,Kaksitasouoma_matriisi!AC81)</f>
        <v>0.101454408958096</v>
      </c>
      <c r="F81" s="56">
        <f>IF(D81&lt;Päälaskenta!H$24,(SQRT(POWER(Päälaskenta!C$24/(2*Päälaskenta!E$24),2)+(D81/Päälaskenta!E$24))-Päälaskenta!C$24/(2*Päälaskenta!E$24)),IF(D81=Päälaskenta!H$24,Päälaskenta!D$24,Päälaskenta!D$24+(SQRT(POWER((Päälaskenta!C$20+Päälaskenta!G$24)/(2*Päälaskenta!E$20),2)+((D81-Päälaskenta!H$24)/Päälaskenta!E$20))-(Päälaskenta!C$20+Päälaskenta!G$24)/(2*Päälaskenta!E$20))))</f>
        <v>0.71499999999999997</v>
      </c>
      <c r="G81" s="57">
        <f>IF(F81&gt;Päälaskenta!D$24,(2*SQRT((POWER(Päälaskenta!D$24,2))+POWER(Päälaskenta!E$24*Päälaskenta!D$24,2))+Päälaskenta!C$24)+(2*SQRT((POWER((F81-Päälaskenta!D$24),2))+POWER(Päälaskenta!E$20*(F81-Päälaskenta!D$24),2))+Päälaskenta!C$20),(2*SQRT((POWER(F81,2))+POWER(Päälaskenta!E$24*F81,2))+Päälaskenta!C$24))</f>
        <v>8.0299999999999994</v>
      </c>
      <c r="H81" s="57">
        <f t="shared" si="18"/>
        <v>0.16</v>
      </c>
      <c r="I81" s="62">
        <f t="shared" si="19"/>
        <v>0.43729000000000001</v>
      </c>
      <c r="J81" s="8">
        <f>IF(F81&lt;Päälaskenta!$D$24,0,Kaksitasouoma_matriisi!F81-Päälaskenta!$D$24)</f>
        <v>1.4999999999999999E-2</v>
      </c>
      <c r="L81" s="8">
        <f>IF(F81&gt;Päälaskenta!D$24,F81-Päälaskenta!D$24,0)</f>
        <v>1.4999999999999999E-2</v>
      </c>
      <c r="M81" s="8">
        <f>IF(F81&gt;Päälaskenta!D$24,(Päälaskenta!C$20+(Päälaskenta!E$20*(Kaksitasouoma_matriisi!F81-Päälaskenta!D$24)))*(Kaksitasouoma_matriisi!F81-Päälaskenta!D$24),0)</f>
        <v>7.5337500000000099E-2</v>
      </c>
      <c r="N81" s="8">
        <f>IF(F81&gt;Päälaskenta!D$24,(2*SQRT((POWER((F81-Päälaskenta!D$24),2))+POWER(Päälaskenta!E$20*(F81-Päälaskenta!D$24),2))+Päälaskenta!C$20),0)</f>
        <v>5.0540832691319597</v>
      </c>
      <c r="O81" s="8">
        <f t="shared" si="25"/>
        <v>1.4906264101370701E-2</v>
      </c>
      <c r="P81" s="8">
        <f>IF(Päälaskenta!$C$29,IF(L81&gt;Päälaskenta!$F$28,Kaksitasouoma_matriisi!AQ81,Kaksitasouoma_matriisi!AR81),Päälaskenta!$F$20)</f>
        <v>0.12</v>
      </c>
      <c r="Q81" s="8">
        <f t="shared" si="26"/>
        <v>3.8025578755190997E-2</v>
      </c>
      <c r="R81" s="8">
        <f t="shared" si="20"/>
        <v>9.7737880694714497E-3</v>
      </c>
      <c r="S81" s="8">
        <f t="shared" si="27"/>
        <v>0.129733374076276</v>
      </c>
      <c r="U81" s="93">
        <f>IF(F81&gt;Päälaskenta!D$24,Päälaskenta!H$24+L81*Päälaskenta!G$24,F81*Päälaskenta!C$24 + F81*F81*Päälaskenta!E$24)</f>
        <v>1.226</v>
      </c>
      <c r="V81" s="8">
        <f>IF(F81&gt;Päälaskenta!D$24,2*SQRT(POWER(Päälaskenta!D$24,2)+POWER(Päälaskenta!E$24*Päälaskenta!D$24,2))+Päälaskenta!C$24,(2*SQRT((POWER(F81,2))+POWER(Päälaskenta!E$24*F81,2))+Päälaskenta!C$24))</f>
        <v>2.9798989873223301</v>
      </c>
      <c r="W81" s="8">
        <f t="shared" si="28"/>
        <v>0.411423341937391</v>
      </c>
      <c r="X81" s="8">
        <f>Päälaskenta!F$24</f>
        <v>7.0000000000000007E-2</v>
      </c>
      <c r="Y81" s="8">
        <f t="shared" si="29"/>
        <v>9.6883922862802603</v>
      </c>
      <c r="Z81" s="8">
        <f t="shared" si="21"/>
        <v>2.4902262119305298</v>
      </c>
      <c r="AA81" s="8">
        <f t="shared" si="30"/>
        <v>2.0311796182141402</v>
      </c>
      <c r="AC81" s="8">
        <f t="shared" si="22"/>
        <v>0.101454408958096</v>
      </c>
      <c r="AE81" s="8">
        <v>79</v>
      </c>
      <c r="AF81" s="8">
        <f t="shared" si="16"/>
        <v>9.7264178650354491</v>
      </c>
      <c r="AG81" s="8">
        <f t="shared" si="23"/>
        <v>6.6065415373666697E-2</v>
      </c>
      <c r="AJ81" s="132">
        <f>IF(Päälaskenta!$F$28&lt;Kaksitasouoma_matriisi!L81,Päälaskenta!$C$20*Päälaskenta!$F$28,Päälaskenta!$C$20*Kaksitasouoma_matriisi!L81)</f>
        <v>7.4999999999999997E-2</v>
      </c>
      <c r="AK81" s="134">
        <f>SQRT(Päälaskenta!$D$20^2+(Päälaskenta!$D$20/(1/Päälaskenta!$E$20))^2)</f>
        <v>1.8029999999999999</v>
      </c>
      <c r="AL81" s="134">
        <f>IF(Päälaskenta!$F$28&lt;Kaksitasouoma_matriisi!L81,AK81*Päälaskenta!$F$28*COS(ATAN(1/Päälaskenta!$E$20)),AK81*Kaksitasouoma_matriisi!L81*COS(ATAN(1/Päälaskenta!$E$20)))</f>
        <v>2.3E-2</v>
      </c>
      <c r="AM81" s="134"/>
      <c r="AN81" s="134">
        <f t="shared" si="31"/>
        <v>9.8000000000000004E-2</v>
      </c>
      <c r="AO81" s="8">
        <f t="shared" si="24"/>
        <v>7.5303519286921805E-2</v>
      </c>
      <c r="AP81" s="134">
        <f>Refererenssiarvoja!$B$16*H81^(1/6)/(Refererenssiarvoja!$B$15^0.5)*(Päälaskenta!$G$28/2)^0.5*(1-AO81)^(-1.5)</f>
        <v>4.2000000000000003E-2</v>
      </c>
      <c r="AQ81" s="8">
        <f>Refererenssiarvoja!$B$16*Kaksitasouoma_matriisi!O81^(1/6)/(SQRT((2*Refererenssiarvoja!$B$15)/(Päälaskenta!$F$31*Päälaskenta!$G$31*Päälaskenta!$F$28))+SQRT(Refererenssiarvoja!$B$15)/Refererenssiarvoja!$B$17*LN(Kaksitasouoma_matriisi!L81/Päälaskenta!$F$28))</f>
        <v>-1.94726941454565E-2</v>
      </c>
      <c r="AR81" s="8">
        <f>Refererenssiarvoja!$B$16*Kaksitasouoma_matriisi!O81^(1/6)/(SQRT((2*Refererenssiarvoja!$B$15)/(Päälaskenta!$F$31*Päälaskenta!$G$31*L81)))</f>
        <v>4.3376808647477602E-2</v>
      </c>
    </row>
    <row r="82" spans="1:44" x14ac:dyDescent="0.2">
      <c r="A82" s="8">
        <v>80</v>
      </c>
      <c r="B82" s="8">
        <f>IF(Päälaskenta!C$7,Päälaskenta!E$7,Päälaskenta!G$5)</f>
        <v>2.5</v>
      </c>
      <c r="C82" s="56">
        <v>1.92</v>
      </c>
      <c r="D82" s="93">
        <f t="shared" si="17"/>
        <v>1.3021</v>
      </c>
      <c r="E82" s="8">
        <f>IF(Päälaskenta!$C$26,Kaksitasouoma_matriisi!AP82,Kaksitasouoma_matriisi!AC82)</f>
        <v>0.101454408958096</v>
      </c>
      <c r="F82" s="56">
        <f>IF(D82&lt;Päälaskenta!H$24,(SQRT(POWER(Päälaskenta!C$24/(2*Päälaskenta!E$24),2)+(D82/Päälaskenta!E$24))-Päälaskenta!C$24/(2*Päälaskenta!E$24)),IF(D82=Päälaskenta!H$24,Päälaskenta!D$24,Päälaskenta!D$24+(SQRT(POWER((Päälaskenta!C$20+Päälaskenta!G$24)/(2*Päälaskenta!E$20),2)+((D82-Päälaskenta!H$24)/Päälaskenta!E$20))-(Päälaskenta!C$20+Päälaskenta!G$24)/(2*Päälaskenta!E$20))))</f>
        <v>0.71499999999999997</v>
      </c>
      <c r="G82" s="57">
        <f>IF(F82&gt;Päälaskenta!D$24,(2*SQRT((POWER(Päälaskenta!D$24,2))+POWER(Päälaskenta!E$24*Päälaskenta!D$24,2))+Päälaskenta!C$24)+(2*SQRT((POWER((F82-Päälaskenta!D$24),2))+POWER(Päälaskenta!E$20*(F82-Päälaskenta!D$24),2))+Päälaskenta!C$20),(2*SQRT((POWER(F82,2))+POWER(Päälaskenta!E$24*F82,2))+Päälaskenta!C$24))</f>
        <v>8.0299999999999994</v>
      </c>
      <c r="H82" s="57">
        <f t="shared" si="18"/>
        <v>0.16</v>
      </c>
      <c r="I82" s="62">
        <f t="shared" si="19"/>
        <v>0.43683499999999997</v>
      </c>
      <c r="J82" s="8">
        <f>IF(F82&lt;Päälaskenta!$D$24,0,Kaksitasouoma_matriisi!F82-Päälaskenta!$D$24)</f>
        <v>1.4999999999999999E-2</v>
      </c>
      <c r="L82" s="8">
        <f>IF(F82&gt;Päälaskenta!D$24,F82-Päälaskenta!D$24,0)</f>
        <v>1.4999999999999999E-2</v>
      </c>
      <c r="M82" s="8">
        <f>IF(F82&gt;Päälaskenta!D$24,(Päälaskenta!C$20+(Päälaskenta!E$20*(Kaksitasouoma_matriisi!F82-Päälaskenta!D$24)))*(Kaksitasouoma_matriisi!F82-Päälaskenta!D$24),0)</f>
        <v>7.5337500000000099E-2</v>
      </c>
      <c r="N82" s="8">
        <f>IF(F82&gt;Päälaskenta!D$24,(2*SQRT((POWER((F82-Päälaskenta!D$24),2))+POWER(Päälaskenta!E$20*(F82-Päälaskenta!D$24),2))+Päälaskenta!C$20),0)</f>
        <v>5.0540832691319597</v>
      </c>
      <c r="O82" s="8">
        <f t="shared" si="25"/>
        <v>1.4906264101370701E-2</v>
      </c>
      <c r="P82" s="8">
        <f>IF(Päälaskenta!$C$29,IF(L82&gt;Päälaskenta!$F$28,Kaksitasouoma_matriisi!AQ82,Kaksitasouoma_matriisi!AR82),Päälaskenta!$F$20)</f>
        <v>0.12</v>
      </c>
      <c r="Q82" s="8">
        <f t="shared" si="26"/>
        <v>3.8025578755190997E-2</v>
      </c>
      <c r="R82" s="8">
        <f t="shared" si="20"/>
        <v>9.7737880694714497E-3</v>
      </c>
      <c r="S82" s="8">
        <f t="shared" si="27"/>
        <v>0.129733374076276</v>
      </c>
      <c r="U82" s="93">
        <f>IF(F82&gt;Päälaskenta!D$24,Päälaskenta!H$24+L82*Päälaskenta!G$24,F82*Päälaskenta!C$24 + F82*F82*Päälaskenta!E$24)</f>
        <v>1.226</v>
      </c>
      <c r="V82" s="8">
        <f>IF(F82&gt;Päälaskenta!D$24,2*SQRT(POWER(Päälaskenta!D$24,2)+POWER(Päälaskenta!E$24*Päälaskenta!D$24,2))+Päälaskenta!C$24,(2*SQRT((POWER(F82,2))+POWER(Päälaskenta!E$24*F82,2))+Päälaskenta!C$24))</f>
        <v>2.9798989873223301</v>
      </c>
      <c r="W82" s="8">
        <f t="shared" si="28"/>
        <v>0.411423341937391</v>
      </c>
      <c r="X82" s="8">
        <f>Päälaskenta!F$24</f>
        <v>7.0000000000000007E-2</v>
      </c>
      <c r="Y82" s="8">
        <f t="shared" si="29"/>
        <v>9.6883922862802603</v>
      </c>
      <c r="Z82" s="8">
        <f t="shared" si="21"/>
        <v>2.4902262119305298</v>
      </c>
      <c r="AA82" s="8">
        <f t="shared" si="30"/>
        <v>2.0311796182141402</v>
      </c>
      <c r="AC82" s="8">
        <f t="shared" si="22"/>
        <v>0.101454408958096</v>
      </c>
      <c r="AE82" s="8">
        <v>80</v>
      </c>
      <c r="AF82" s="8">
        <f t="shared" si="16"/>
        <v>9.7264178650354491</v>
      </c>
      <c r="AG82" s="8">
        <f t="shared" si="23"/>
        <v>6.6065415373666697E-2</v>
      </c>
      <c r="AJ82" s="132">
        <f>IF(Päälaskenta!$F$28&lt;Kaksitasouoma_matriisi!L82,Päälaskenta!$C$20*Päälaskenta!$F$28,Päälaskenta!$C$20*Kaksitasouoma_matriisi!L82)</f>
        <v>7.4999999999999997E-2</v>
      </c>
      <c r="AK82" s="134">
        <f>SQRT(Päälaskenta!$D$20^2+(Päälaskenta!$D$20/(1/Päälaskenta!$E$20))^2)</f>
        <v>1.8029999999999999</v>
      </c>
      <c r="AL82" s="134">
        <f>IF(Päälaskenta!$F$28&lt;Kaksitasouoma_matriisi!L82,AK82*Päälaskenta!$F$28*COS(ATAN(1/Päälaskenta!$E$20)),AK82*Kaksitasouoma_matriisi!L82*COS(ATAN(1/Päälaskenta!$E$20)))</f>
        <v>2.3E-2</v>
      </c>
      <c r="AM82" s="134"/>
      <c r="AN82" s="134">
        <f t="shared" si="31"/>
        <v>9.8000000000000004E-2</v>
      </c>
      <c r="AO82" s="8">
        <f t="shared" si="24"/>
        <v>7.5263036633131095E-2</v>
      </c>
      <c r="AP82" s="134">
        <f>Refererenssiarvoja!$B$16*H82^(1/6)/(Refererenssiarvoja!$B$15^0.5)*(Päälaskenta!$G$28/2)^0.5*(1-AO82)^(-1.5)</f>
        <v>4.2000000000000003E-2</v>
      </c>
      <c r="AQ82" s="8">
        <f>Refererenssiarvoja!$B$16*Kaksitasouoma_matriisi!O82^(1/6)/(SQRT((2*Refererenssiarvoja!$B$15)/(Päälaskenta!$F$31*Päälaskenta!$G$31*Päälaskenta!$F$28))+SQRT(Refererenssiarvoja!$B$15)/Refererenssiarvoja!$B$17*LN(Kaksitasouoma_matriisi!L82/Päälaskenta!$F$28))</f>
        <v>-1.94726941454565E-2</v>
      </c>
      <c r="AR82" s="8">
        <f>Refererenssiarvoja!$B$16*Kaksitasouoma_matriisi!O82^(1/6)/(SQRT((2*Refererenssiarvoja!$B$15)/(Päälaskenta!$F$31*Päälaskenta!$G$31*L82)))</f>
        <v>4.3376808647477602E-2</v>
      </c>
    </row>
    <row r="83" spans="1:44" x14ac:dyDescent="0.2">
      <c r="A83" s="8">
        <v>81</v>
      </c>
      <c r="B83" s="8">
        <f>IF(Päälaskenta!C$7,Päälaskenta!E$7,Päälaskenta!G$5)</f>
        <v>2.5</v>
      </c>
      <c r="C83" s="56">
        <v>1.919</v>
      </c>
      <c r="D83" s="93">
        <f t="shared" si="17"/>
        <v>1.3028</v>
      </c>
      <c r="E83" s="8">
        <f>IF(Päälaskenta!$C$26,Kaksitasouoma_matriisi!AP83,Kaksitasouoma_matriisi!AC83)</f>
        <v>0.101454408958096</v>
      </c>
      <c r="F83" s="56">
        <f>IF(D83&lt;Päälaskenta!H$24,(SQRT(POWER(Päälaskenta!C$24/(2*Päälaskenta!E$24),2)+(D83/Päälaskenta!E$24))-Päälaskenta!C$24/(2*Päälaskenta!E$24)),IF(D83=Päälaskenta!H$24,Päälaskenta!D$24,Päälaskenta!D$24+(SQRT(POWER((Päälaskenta!C$20+Päälaskenta!G$24)/(2*Päälaskenta!E$20),2)+((D83-Päälaskenta!H$24)/Päälaskenta!E$20))-(Päälaskenta!C$20+Päälaskenta!G$24)/(2*Päälaskenta!E$20))))</f>
        <v>0.71499999999999997</v>
      </c>
      <c r="G83" s="57">
        <f>IF(F83&gt;Päälaskenta!D$24,(2*SQRT((POWER(Päälaskenta!D$24,2))+POWER(Päälaskenta!E$24*Päälaskenta!D$24,2))+Päälaskenta!C$24)+(2*SQRT((POWER((F83-Päälaskenta!D$24),2))+POWER(Päälaskenta!E$20*(F83-Päälaskenta!D$24),2))+Päälaskenta!C$20),(2*SQRT((POWER(F83,2))+POWER(Päälaskenta!E$24*F83,2))+Päälaskenta!C$24))</f>
        <v>8.0299999999999994</v>
      </c>
      <c r="H83" s="57">
        <f t="shared" si="18"/>
        <v>0.16</v>
      </c>
      <c r="I83" s="62">
        <f t="shared" si="19"/>
        <v>0.43637999999999999</v>
      </c>
      <c r="J83" s="8">
        <f>IF(F83&lt;Päälaskenta!$D$24,0,Kaksitasouoma_matriisi!F83-Päälaskenta!$D$24)</f>
        <v>1.4999999999999999E-2</v>
      </c>
      <c r="L83" s="8">
        <f>IF(F83&gt;Päälaskenta!D$24,F83-Päälaskenta!D$24,0)</f>
        <v>1.4999999999999999E-2</v>
      </c>
      <c r="M83" s="8">
        <f>IF(F83&gt;Päälaskenta!D$24,(Päälaskenta!C$20+(Päälaskenta!E$20*(Kaksitasouoma_matriisi!F83-Päälaskenta!D$24)))*(Kaksitasouoma_matriisi!F83-Päälaskenta!D$24),0)</f>
        <v>7.5337500000000099E-2</v>
      </c>
      <c r="N83" s="8">
        <f>IF(F83&gt;Päälaskenta!D$24,(2*SQRT((POWER((F83-Päälaskenta!D$24),2))+POWER(Päälaskenta!E$20*(F83-Päälaskenta!D$24),2))+Päälaskenta!C$20),0)</f>
        <v>5.0540832691319597</v>
      </c>
      <c r="O83" s="8">
        <f t="shared" si="25"/>
        <v>1.4906264101370701E-2</v>
      </c>
      <c r="P83" s="8">
        <f>IF(Päälaskenta!$C$29,IF(L83&gt;Päälaskenta!$F$28,Kaksitasouoma_matriisi!AQ83,Kaksitasouoma_matriisi!AR83),Päälaskenta!$F$20)</f>
        <v>0.12</v>
      </c>
      <c r="Q83" s="8">
        <f t="shared" si="26"/>
        <v>3.8025578755190997E-2</v>
      </c>
      <c r="R83" s="8">
        <f t="shared" si="20"/>
        <v>9.7737880694714497E-3</v>
      </c>
      <c r="S83" s="8">
        <f t="shared" si="27"/>
        <v>0.129733374076276</v>
      </c>
      <c r="U83" s="93">
        <f>IF(F83&gt;Päälaskenta!D$24,Päälaskenta!H$24+L83*Päälaskenta!G$24,F83*Päälaskenta!C$24 + F83*F83*Päälaskenta!E$24)</f>
        <v>1.226</v>
      </c>
      <c r="V83" s="8">
        <f>IF(F83&gt;Päälaskenta!D$24,2*SQRT(POWER(Päälaskenta!D$24,2)+POWER(Päälaskenta!E$24*Päälaskenta!D$24,2))+Päälaskenta!C$24,(2*SQRT((POWER(F83,2))+POWER(Päälaskenta!E$24*F83,2))+Päälaskenta!C$24))</f>
        <v>2.9798989873223301</v>
      </c>
      <c r="W83" s="8">
        <f t="shared" si="28"/>
        <v>0.411423341937391</v>
      </c>
      <c r="X83" s="8">
        <f>Päälaskenta!F$24</f>
        <v>7.0000000000000007E-2</v>
      </c>
      <c r="Y83" s="8">
        <f t="shared" si="29"/>
        <v>9.6883922862802603</v>
      </c>
      <c r="Z83" s="8">
        <f t="shared" si="21"/>
        <v>2.4902262119305298</v>
      </c>
      <c r="AA83" s="8">
        <f t="shared" si="30"/>
        <v>2.0311796182141402</v>
      </c>
      <c r="AC83" s="8">
        <f t="shared" si="22"/>
        <v>0.101454408958096</v>
      </c>
      <c r="AE83" s="8">
        <v>81</v>
      </c>
      <c r="AF83" s="8">
        <f t="shared" si="16"/>
        <v>9.7264178650354491</v>
      </c>
      <c r="AG83" s="8">
        <f t="shared" si="23"/>
        <v>6.6065415373666697E-2</v>
      </c>
      <c r="AJ83" s="132">
        <f>IF(Päälaskenta!$F$28&lt;Kaksitasouoma_matriisi!L83,Päälaskenta!$C$20*Päälaskenta!$F$28,Päälaskenta!$C$20*Kaksitasouoma_matriisi!L83)</f>
        <v>7.4999999999999997E-2</v>
      </c>
      <c r="AK83" s="134">
        <f>SQRT(Päälaskenta!$D$20^2+(Päälaskenta!$D$20/(1/Päälaskenta!$E$20))^2)</f>
        <v>1.8029999999999999</v>
      </c>
      <c r="AL83" s="134">
        <f>IF(Päälaskenta!$F$28&lt;Kaksitasouoma_matriisi!L83,AK83*Päälaskenta!$F$28*COS(ATAN(1/Päälaskenta!$E$20)),AK83*Kaksitasouoma_matriisi!L83*COS(ATAN(1/Päälaskenta!$E$20)))</f>
        <v>2.3E-2</v>
      </c>
      <c r="AM83" s="134"/>
      <c r="AN83" s="134">
        <f t="shared" si="31"/>
        <v>9.8000000000000004E-2</v>
      </c>
      <c r="AO83" s="8">
        <f t="shared" si="24"/>
        <v>7.5222597482345693E-2</v>
      </c>
      <c r="AP83" s="134">
        <f>Refererenssiarvoja!$B$16*H83^(1/6)/(Refererenssiarvoja!$B$15^0.5)*(Päälaskenta!$G$28/2)^0.5*(1-AO83)^(-1.5)</f>
        <v>4.2000000000000003E-2</v>
      </c>
      <c r="AQ83" s="8">
        <f>Refererenssiarvoja!$B$16*Kaksitasouoma_matriisi!O83^(1/6)/(SQRT((2*Refererenssiarvoja!$B$15)/(Päälaskenta!$F$31*Päälaskenta!$G$31*Päälaskenta!$F$28))+SQRT(Refererenssiarvoja!$B$15)/Refererenssiarvoja!$B$17*LN(Kaksitasouoma_matriisi!L83/Päälaskenta!$F$28))</f>
        <v>-1.94726941454565E-2</v>
      </c>
      <c r="AR83" s="8">
        <f>Refererenssiarvoja!$B$16*Kaksitasouoma_matriisi!O83^(1/6)/(SQRT((2*Refererenssiarvoja!$B$15)/(Päälaskenta!$F$31*Päälaskenta!$G$31*L83)))</f>
        <v>4.3376808647477602E-2</v>
      </c>
    </row>
    <row r="84" spans="1:44" x14ac:dyDescent="0.2">
      <c r="A84" s="8">
        <v>82</v>
      </c>
      <c r="B84" s="8">
        <f>IF(Päälaskenta!C$7,Päälaskenta!E$7,Päälaskenta!G$5)</f>
        <v>2.5</v>
      </c>
      <c r="C84" s="56">
        <v>1.9179999999999999</v>
      </c>
      <c r="D84" s="93">
        <f t="shared" si="17"/>
        <v>1.3033999999999999</v>
      </c>
      <c r="E84" s="8">
        <f>IF(Päälaskenta!$C$26,Kaksitasouoma_matriisi!AP84,Kaksitasouoma_matriisi!AC84)</f>
        <v>0.101454408958096</v>
      </c>
      <c r="F84" s="56">
        <f>IF(D84&lt;Päälaskenta!H$24,(SQRT(POWER(Päälaskenta!C$24/(2*Päälaskenta!E$24),2)+(D84/Päälaskenta!E$24))-Päälaskenta!C$24/(2*Päälaskenta!E$24)),IF(D84=Päälaskenta!H$24,Päälaskenta!D$24,Päälaskenta!D$24+(SQRT(POWER((Päälaskenta!C$20+Päälaskenta!G$24)/(2*Päälaskenta!E$20),2)+((D84-Päälaskenta!H$24)/Päälaskenta!E$20))-(Päälaskenta!C$20+Päälaskenta!G$24)/(2*Päälaskenta!E$20))))</f>
        <v>0.71499999999999997</v>
      </c>
      <c r="G84" s="57">
        <f>IF(F84&gt;Päälaskenta!D$24,(2*SQRT((POWER(Päälaskenta!D$24,2))+POWER(Päälaskenta!E$24*Päälaskenta!D$24,2))+Päälaskenta!C$24)+(2*SQRT((POWER((F84-Päälaskenta!D$24),2))+POWER(Päälaskenta!E$20*(F84-Päälaskenta!D$24),2))+Päälaskenta!C$20),(2*SQRT((POWER(F84,2))+POWER(Päälaskenta!E$24*F84,2))+Päälaskenta!C$24))</f>
        <v>8.0299999999999994</v>
      </c>
      <c r="H84" s="57">
        <f t="shared" si="18"/>
        <v>0.16</v>
      </c>
      <c r="I84" s="62">
        <f t="shared" si="19"/>
        <v>0.43592599999999998</v>
      </c>
      <c r="J84" s="8">
        <f>IF(F84&lt;Päälaskenta!$D$24,0,Kaksitasouoma_matriisi!F84-Päälaskenta!$D$24)</f>
        <v>1.4999999999999999E-2</v>
      </c>
      <c r="L84" s="8">
        <f>IF(F84&gt;Päälaskenta!D$24,F84-Päälaskenta!D$24,0)</f>
        <v>1.4999999999999999E-2</v>
      </c>
      <c r="M84" s="8">
        <f>IF(F84&gt;Päälaskenta!D$24,(Päälaskenta!C$20+(Päälaskenta!E$20*(Kaksitasouoma_matriisi!F84-Päälaskenta!D$24)))*(Kaksitasouoma_matriisi!F84-Päälaskenta!D$24),0)</f>
        <v>7.5337500000000099E-2</v>
      </c>
      <c r="N84" s="8">
        <f>IF(F84&gt;Päälaskenta!D$24,(2*SQRT((POWER((F84-Päälaskenta!D$24),2))+POWER(Päälaskenta!E$20*(F84-Päälaskenta!D$24),2))+Päälaskenta!C$20),0)</f>
        <v>5.0540832691319597</v>
      </c>
      <c r="O84" s="8">
        <f t="shared" si="25"/>
        <v>1.4906264101370701E-2</v>
      </c>
      <c r="P84" s="8">
        <f>IF(Päälaskenta!$C$29,IF(L84&gt;Päälaskenta!$F$28,Kaksitasouoma_matriisi!AQ84,Kaksitasouoma_matriisi!AR84),Päälaskenta!$F$20)</f>
        <v>0.12</v>
      </c>
      <c r="Q84" s="8">
        <f t="shared" si="26"/>
        <v>3.8025578755190997E-2</v>
      </c>
      <c r="R84" s="8">
        <f t="shared" si="20"/>
        <v>9.7737880694714497E-3</v>
      </c>
      <c r="S84" s="8">
        <f t="shared" si="27"/>
        <v>0.129733374076276</v>
      </c>
      <c r="U84" s="93">
        <f>IF(F84&gt;Päälaskenta!D$24,Päälaskenta!H$24+L84*Päälaskenta!G$24,F84*Päälaskenta!C$24 + F84*F84*Päälaskenta!E$24)</f>
        <v>1.226</v>
      </c>
      <c r="V84" s="8">
        <f>IF(F84&gt;Päälaskenta!D$24,2*SQRT(POWER(Päälaskenta!D$24,2)+POWER(Päälaskenta!E$24*Päälaskenta!D$24,2))+Päälaskenta!C$24,(2*SQRT((POWER(F84,2))+POWER(Päälaskenta!E$24*F84,2))+Päälaskenta!C$24))</f>
        <v>2.9798989873223301</v>
      </c>
      <c r="W84" s="8">
        <f t="shared" si="28"/>
        <v>0.411423341937391</v>
      </c>
      <c r="X84" s="8">
        <f>Päälaskenta!F$24</f>
        <v>7.0000000000000007E-2</v>
      </c>
      <c r="Y84" s="8">
        <f t="shared" si="29"/>
        <v>9.6883922862802603</v>
      </c>
      <c r="Z84" s="8">
        <f t="shared" si="21"/>
        <v>2.4902262119305298</v>
      </c>
      <c r="AA84" s="8">
        <f t="shared" si="30"/>
        <v>2.0311796182141402</v>
      </c>
      <c r="AC84" s="8">
        <f t="shared" si="22"/>
        <v>0.101454408958096</v>
      </c>
      <c r="AE84" s="8">
        <v>82</v>
      </c>
      <c r="AF84" s="8">
        <f t="shared" si="16"/>
        <v>9.7264178650354491</v>
      </c>
      <c r="AG84" s="8">
        <f t="shared" si="23"/>
        <v>6.6065415373666697E-2</v>
      </c>
      <c r="AJ84" s="132">
        <f>IF(Päälaskenta!$F$28&lt;Kaksitasouoma_matriisi!L84,Päälaskenta!$C$20*Päälaskenta!$F$28,Päälaskenta!$C$20*Kaksitasouoma_matriisi!L84)</f>
        <v>7.4999999999999997E-2</v>
      </c>
      <c r="AK84" s="134">
        <f>SQRT(Päälaskenta!$D$20^2+(Päälaskenta!$D$20/(1/Päälaskenta!$E$20))^2)</f>
        <v>1.8029999999999999</v>
      </c>
      <c r="AL84" s="134">
        <f>IF(Päälaskenta!$F$28&lt;Kaksitasouoma_matriisi!L84,AK84*Päälaskenta!$F$28*COS(ATAN(1/Päälaskenta!$E$20)),AK84*Kaksitasouoma_matriisi!L84*COS(ATAN(1/Päälaskenta!$E$20)))</f>
        <v>2.3E-2</v>
      </c>
      <c r="AM84" s="134"/>
      <c r="AN84" s="134">
        <f t="shared" si="31"/>
        <v>9.8000000000000004E-2</v>
      </c>
      <c r="AO84" s="8">
        <f t="shared" si="24"/>
        <v>7.5187969924811998E-2</v>
      </c>
      <c r="AP84" s="134">
        <f>Refererenssiarvoja!$B$16*H84^(1/6)/(Refererenssiarvoja!$B$15^0.5)*(Päälaskenta!$G$28/2)^0.5*(1-AO84)^(-1.5)</f>
        <v>4.2000000000000003E-2</v>
      </c>
      <c r="AQ84" s="8">
        <f>Refererenssiarvoja!$B$16*Kaksitasouoma_matriisi!O84^(1/6)/(SQRT((2*Refererenssiarvoja!$B$15)/(Päälaskenta!$F$31*Päälaskenta!$G$31*Päälaskenta!$F$28))+SQRT(Refererenssiarvoja!$B$15)/Refererenssiarvoja!$B$17*LN(Kaksitasouoma_matriisi!L84/Päälaskenta!$F$28))</f>
        <v>-1.94726941454565E-2</v>
      </c>
      <c r="AR84" s="8">
        <f>Refererenssiarvoja!$B$16*Kaksitasouoma_matriisi!O84^(1/6)/(SQRT((2*Refererenssiarvoja!$B$15)/(Päälaskenta!$F$31*Päälaskenta!$G$31*L84)))</f>
        <v>4.3376808647477602E-2</v>
      </c>
    </row>
    <row r="85" spans="1:44" x14ac:dyDescent="0.2">
      <c r="A85" s="8">
        <v>83</v>
      </c>
      <c r="B85" s="8">
        <f>IF(Päälaskenta!C$7,Päälaskenta!E$7,Päälaskenta!G$5)</f>
        <v>2.5</v>
      </c>
      <c r="C85" s="56">
        <v>1.917</v>
      </c>
      <c r="D85" s="93">
        <f t="shared" si="17"/>
        <v>1.3041</v>
      </c>
      <c r="E85" s="8">
        <f>IF(Päälaskenta!$C$26,Kaksitasouoma_matriisi!AP85,Kaksitasouoma_matriisi!AC85)</f>
        <v>0.101454408958096</v>
      </c>
      <c r="F85" s="56">
        <f>IF(D85&lt;Päälaskenta!H$24,(SQRT(POWER(Päälaskenta!C$24/(2*Päälaskenta!E$24),2)+(D85/Päälaskenta!E$24))-Päälaskenta!C$24/(2*Päälaskenta!E$24)),IF(D85=Päälaskenta!H$24,Päälaskenta!D$24,Päälaskenta!D$24+(SQRT(POWER((Päälaskenta!C$20+Päälaskenta!G$24)/(2*Päälaskenta!E$20),2)+((D85-Päälaskenta!H$24)/Päälaskenta!E$20))-(Päälaskenta!C$20+Päälaskenta!G$24)/(2*Päälaskenta!E$20))))</f>
        <v>0.71499999999999997</v>
      </c>
      <c r="G85" s="57">
        <f>IF(F85&gt;Päälaskenta!D$24,(2*SQRT((POWER(Päälaskenta!D$24,2))+POWER(Päälaskenta!E$24*Päälaskenta!D$24,2))+Päälaskenta!C$24)+(2*SQRT((POWER((F85-Päälaskenta!D$24),2))+POWER(Päälaskenta!E$20*(F85-Päälaskenta!D$24),2))+Päälaskenta!C$20),(2*SQRT((POWER(F85,2))+POWER(Päälaskenta!E$24*F85,2))+Päälaskenta!C$24))</f>
        <v>8.0299999999999994</v>
      </c>
      <c r="H85" s="57">
        <f t="shared" si="18"/>
        <v>0.16</v>
      </c>
      <c r="I85" s="62">
        <f t="shared" si="19"/>
        <v>0.435471</v>
      </c>
      <c r="J85" s="8">
        <f>IF(F85&lt;Päälaskenta!$D$24,0,Kaksitasouoma_matriisi!F85-Päälaskenta!$D$24)</f>
        <v>1.4999999999999999E-2</v>
      </c>
      <c r="L85" s="8">
        <f>IF(F85&gt;Päälaskenta!D$24,F85-Päälaskenta!D$24,0)</f>
        <v>1.4999999999999999E-2</v>
      </c>
      <c r="M85" s="8">
        <f>IF(F85&gt;Päälaskenta!D$24,(Päälaskenta!C$20+(Päälaskenta!E$20*(Kaksitasouoma_matriisi!F85-Päälaskenta!D$24)))*(Kaksitasouoma_matriisi!F85-Päälaskenta!D$24),0)</f>
        <v>7.5337500000000099E-2</v>
      </c>
      <c r="N85" s="8">
        <f>IF(F85&gt;Päälaskenta!D$24,(2*SQRT((POWER((F85-Päälaskenta!D$24),2))+POWER(Päälaskenta!E$20*(F85-Päälaskenta!D$24),2))+Päälaskenta!C$20),0)</f>
        <v>5.0540832691319597</v>
      </c>
      <c r="O85" s="8">
        <f t="shared" si="25"/>
        <v>1.4906264101370701E-2</v>
      </c>
      <c r="P85" s="8">
        <f>IF(Päälaskenta!$C$29,IF(L85&gt;Päälaskenta!$F$28,Kaksitasouoma_matriisi!AQ85,Kaksitasouoma_matriisi!AR85),Päälaskenta!$F$20)</f>
        <v>0.12</v>
      </c>
      <c r="Q85" s="8">
        <f t="shared" si="26"/>
        <v>3.8025578755190997E-2</v>
      </c>
      <c r="R85" s="8">
        <f t="shared" si="20"/>
        <v>9.7737880694714497E-3</v>
      </c>
      <c r="S85" s="8">
        <f t="shared" si="27"/>
        <v>0.129733374076276</v>
      </c>
      <c r="U85" s="93">
        <f>IF(F85&gt;Päälaskenta!D$24,Päälaskenta!H$24+L85*Päälaskenta!G$24,F85*Päälaskenta!C$24 + F85*F85*Päälaskenta!E$24)</f>
        <v>1.226</v>
      </c>
      <c r="V85" s="8">
        <f>IF(F85&gt;Päälaskenta!D$24,2*SQRT(POWER(Päälaskenta!D$24,2)+POWER(Päälaskenta!E$24*Päälaskenta!D$24,2))+Päälaskenta!C$24,(2*SQRT((POWER(F85,2))+POWER(Päälaskenta!E$24*F85,2))+Päälaskenta!C$24))</f>
        <v>2.9798989873223301</v>
      </c>
      <c r="W85" s="8">
        <f t="shared" si="28"/>
        <v>0.411423341937391</v>
      </c>
      <c r="X85" s="8">
        <f>Päälaskenta!F$24</f>
        <v>7.0000000000000007E-2</v>
      </c>
      <c r="Y85" s="8">
        <f t="shared" si="29"/>
        <v>9.6883922862802603</v>
      </c>
      <c r="Z85" s="8">
        <f t="shared" si="21"/>
        <v>2.4902262119305298</v>
      </c>
      <c r="AA85" s="8">
        <f t="shared" si="30"/>
        <v>2.0311796182141402</v>
      </c>
      <c r="AC85" s="8">
        <f t="shared" si="22"/>
        <v>0.101454408958096</v>
      </c>
      <c r="AE85" s="8">
        <v>83</v>
      </c>
      <c r="AF85" s="8">
        <f t="shared" si="16"/>
        <v>9.7264178650354491</v>
      </c>
      <c r="AG85" s="8">
        <f t="shared" si="23"/>
        <v>6.6065415373666697E-2</v>
      </c>
      <c r="AJ85" s="132">
        <f>IF(Päälaskenta!$F$28&lt;Kaksitasouoma_matriisi!L85,Päälaskenta!$C$20*Päälaskenta!$F$28,Päälaskenta!$C$20*Kaksitasouoma_matriisi!L85)</f>
        <v>7.4999999999999997E-2</v>
      </c>
      <c r="AK85" s="134">
        <f>SQRT(Päälaskenta!$D$20^2+(Päälaskenta!$D$20/(1/Päälaskenta!$E$20))^2)</f>
        <v>1.8029999999999999</v>
      </c>
      <c r="AL85" s="134">
        <f>IF(Päälaskenta!$F$28&lt;Kaksitasouoma_matriisi!L85,AK85*Päälaskenta!$F$28*COS(ATAN(1/Päälaskenta!$E$20)),AK85*Kaksitasouoma_matriisi!L85*COS(ATAN(1/Päälaskenta!$E$20)))</f>
        <v>2.3E-2</v>
      </c>
      <c r="AM85" s="134"/>
      <c r="AN85" s="134">
        <f t="shared" si="31"/>
        <v>9.8000000000000004E-2</v>
      </c>
      <c r="AO85" s="8">
        <f t="shared" si="24"/>
        <v>7.5147611379495396E-2</v>
      </c>
      <c r="AP85" s="134">
        <f>Refererenssiarvoja!$B$16*H85^(1/6)/(Refererenssiarvoja!$B$15^0.5)*(Päälaskenta!$G$28/2)^0.5*(1-AO85)^(-1.5)</f>
        <v>4.2000000000000003E-2</v>
      </c>
      <c r="AQ85" s="8">
        <f>Refererenssiarvoja!$B$16*Kaksitasouoma_matriisi!O85^(1/6)/(SQRT((2*Refererenssiarvoja!$B$15)/(Päälaskenta!$F$31*Päälaskenta!$G$31*Päälaskenta!$F$28))+SQRT(Refererenssiarvoja!$B$15)/Refererenssiarvoja!$B$17*LN(Kaksitasouoma_matriisi!L85/Päälaskenta!$F$28))</f>
        <v>-1.94726941454565E-2</v>
      </c>
      <c r="AR85" s="8">
        <f>Refererenssiarvoja!$B$16*Kaksitasouoma_matriisi!O85^(1/6)/(SQRT((2*Refererenssiarvoja!$B$15)/(Päälaskenta!$F$31*Päälaskenta!$G$31*L85)))</f>
        <v>4.3376808647477602E-2</v>
      </c>
    </row>
    <row r="86" spans="1:44" x14ac:dyDescent="0.2">
      <c r="A86" s="8">
        <v>84</v>
      </c>
      <c r="B86" s="8">
        <f>IF(Päälaskenta!C$7,Päälaskenta!E$7,Päälaskenta!G$5)</f>
        <v>2.5</v>
      </c>
      <c r="C86" s="56">
        <v>1.9159999999999999</v>
      </c>
      <c r="D86" s="93">
        <f t="shared" si="17"/>
        <v>1.3048</v>
      </c>
      <c r="E86" s="8">
        <f>IF(Päälaskenta!$C$26,Kaksitasouoma_matriisi!AP86,Kaksitasouoma_matriisi!AC86)</f>
        <v>0.101454408958096</v>
      </c>
      <c r="F86" s="56">
        <f>IF(D86&lt;Päälaskenta!H$24,(SQRT(POWER(Päälaskenta!C$24/(2*Päälaskenta!E$24),2)+(D86/Päälaskenta!E$24))-Päälaskenta!C$24/(2*Päälaskenta!E$24)),IF(D86=Päälaskenta!H$24,Päälaskenta!D$24,Päälaskenta!D$24+(SQRT(POWER((Päälaskenta!C$20+Päälaskenta!G$24)/(2*Päälaskenta!E$20),2)+((D86-Päälaskenta!H$24)/Päälaskenta!E$20))-(Päälaskenta!C$20+Päälaskenta!G$24)/(2*Päälaskenta!E$20))))</f>
        <v>0.71499999999999997</v>
      </c>
      <c r="G86" s="57">
        <f>IF(F86&gt;Päälaskenta!D$24,(2*SQRT((POWER(Päälaskenta!D$24,2))+POWER(Päälaskenta!E$24*Päälaskenta!D$24,2))+Päälaskenta!C$24)+(2*SQRT((POWER((F86-Päälaskenta!D$24),2))+POWER(Päälaskenta!E$20*(F86-Päälaskenta!D$24),2))+Päälaskenta!C$20),(2*SQRT((POWER(F86,2))+POWER(Päälaskenta!E$24*F86,2))+Päälaskenta!C$24))</f>
        <v>8.0299999999999994</v>
      </c>
      <c r="H86" s="57">
        <f t="shared" si="18"/>
        <v>0.16</v>
      </c>
      <c r="I86" s="62">
        <f t="shared" si="19"/>
        <v>0.43501699999999999</v>
      </c>
      <c r="J86" s="8">
        <f>IF(F86&lt;Päälaskenta!$D$24,0,Kaksitasouoma_matriisi!F86-Päälaskenta!$D$24)</f>
        <v>1.4999999999999999E-2</v>
      </c>
      <c r="L86" s="8">
        <f>IF(F86&gt;Päälaskenta!D$24,F86-Päälaskenta!D$24,0)</f>
        <v>1.4999999999999999E-2</v>
      </c>
      <c r="M86" s="8">
        <f>IF(F86&gt;Päälaskenta!D$24,(Päälaskenta!C$20+(Päälaskenta!E$20*(Kaksitasouoma_matriisi!F86-Päälaskenta!D$24)))*(Kaksitasouoma_matriisi!F86-Päälaskenta!D$24),0)</f>
        <v>7.5337500000000099E-2</v>
      </c>
      <c r="N86" s="8">
        <f>IF(F86&gt;Päälaskenta!D$24,(2*SQRT((POWER((F86-Päälaskenta!D$24),2))+POWER(Päälaskenta!E$20*(F86-Päälaskenta!D$24),2))+Päälaskenta!C$20),0)</f>
        <v>5.0540832691319597</v>
      </c>
      <c r="O86" s="8">
        <f t="shared" si="25"/>
        <v>1.4906264101370701E-2</v>
      </c>
      <c r="P86" s="8">
        <f>IF(Päälaskenta!$C$29,IF(L86&gt;Päälaskenta!$F$28,Kaksitasouoma_matriisi!AQ86,Kaksitasouoma_matriisi!AR86),Päälaskenta!$F$20)</f>
        <v>0.12</v>
      </c>
      <c r="Q86" s="8">
        <f t="shared" si="26"/>
        <v>3.8025578755190997E-2</v>
      </c>
      <c r="R86" s="8">
        <f t="shared" si="20"/>
        <v>9.7737880694714497E-3</v>
      </c>
      <c r="S86" s="8">
        <f t="shared" si="27"/>
        <v>0.129733374076276</v>
      </c>
      <c r="U86" s="93">
        <f>IF(F86&gt;Päälaskenta!D$24,Päälaskenta!H$24+L86*Päälaskenta!G$24,F86*Päälaskenta!C$24 + F86*F86*Päälaskenta!E$24)</f>
        <v>1.226</v>
      </c>
      <c r="V86" s="8">
        <f>IF(F86&gt;Päälaskenta!D$24,2*SQRT(POWER(Päälaskenta!D$24,2)+POWER(Päälaskenta!E$24*Päälaskenta!D$24,2))+Päälaskenta!C$24,(2*SQRT((POWER(F86,2))+POWER(Päälaskenta!E$24*F86,2))+Päälaskenta!C$24))</f>
        <v>2.9798989873223301</v>
      </c>
      <c r="W86" s="8">
        <f t="shared" si="28"/>
        <v>0.411423341937391</v>
      </c>
      <c r="X86" s="8">
        <f>Päälaskenta!F$24</f>
        <v>7.0000000000000007E-2</v>
      </c>
      <c r="Y86" s="8">
        <f t="shared" si="29"/>
        <v>9.6883922862802603</v>
      </c>
      <c r="Z86" s="8">
        <f t="shared" si="21"/>
        <v>2.4902262119305298</v>
      </c>
      <c r="AA86" s="8">
        <f t="shared" si="30"/>
        <v>2.0311796182141402</v>
      </c>
      <c r="AC86" s="8">
        <f t="shared" si="22"/>
        <v>0.101454408958096</v>
      </c>
      <c r="AE86" s="8">
        <v>84</v>
      </c>
      <c r="AF86" s="8">
        <f t="shared" si="16"/>
        <v>9.7264178650354491</v>
      </c>
      <c r="AG86" s="8">
        <f t="shared" si="23"/>
        <v>6.6065415373666697E-2</v>
      </c>
      <c r="AJ86" s="132">
        <f>IF(Päälaskenta!$F$28&lt;Kaksitasouoma_matriisi!L86,Päälaskenta!$C$20*Päälaskenta!$F$28,Päälaskenta!$C$20*Kaksitasouoma_matriisi!L86)</f>
        <v>7.4999999999999997E-2</v>
      </c>
      <c r="AK86" s="134">
        <f>SQRT(Päälaskenta!$D$20^2+(Päälaskenta!$D$20/(1/Päälaskenta!$E$20))^2)</f>
        <v>1.8029999999999999</v>
      </c>
      <c r="AL86" s="134">
        <f>IF(Päälaskenta!$F$28&lt;Kaksitasouoma_matriisi!L86,AK86*Päälaskenta!$F$28*COS(ATAN(1/Päälaskenta!$E$20)),AK86*Kaksitasouoma_matriisi!L86*COS(ATAN(1/Päälaskenta!$E$20)))</f>
        <v>2.3E-2</v>
      </c>
      <c r="AM86" s="134"/>
      <c r="AN86" s="134">
        <f t="shared" si="31"/>
        <v>9.8000000000000004E-2</v>
      </c>
      <c r="AO86" s="8">
        <f t="shared" si="24"/>
        <v>7.5107296137339102E-2</v>
      </c>
      <c r="AP86" s="134">
        <f>Refererenssiarvoja!$B$16*H86^(1/6)/(Refererenssiarvoja!$B$15^0.5)*(Päälaskenta!$G$28/2)^0.5*(1-AO86)^(-1.5)</f>
        <v>4.2000000000000003E-2</v>
      </c>
      <c r="AQ86" s="8">
        <f>Refererenssiarvoja!$B$16*Kaksitasouoma_matriisi!O86^(1/6)/(SQRT((2*Refererenssiarvoja!$B$15)/(Päälaskenta!$F$31*Päälaskenta!$G$31*Päälaskenta!$F$28))+SQRT(Refererenssiarvoja!$B$15)/Refererenssiarvoja!$B$17*LN(Kaksitasouoma_matriisi!L86/Päälaskenta!$F$28))</f>
        <v>-1.94726941454565E-2</v>
      </c>
      <c r="AR86" s="8">
        <f>Refererenssiarvoja!$B$16*Kaksitasouoma_matriisi!O86^(1/6)/(SQRT((2*Refererenssiarvoja!$B$15)/(Päälaskenta!$F$31*Päälaskenta!$G$31*L86)))</f>
        <v>4.3376808647477602E-2</v>
      </c>
    </row>
    <row r="87" spans="1:44" x14ac:dyDescent="0.2">
      <c r="A87" s="8">
        <v>85</v>
      </c>
      <c r="B87" s="8">
        <f>IF(Päälaskenta!C$7,Päälaskenta!E$7,Päälaskenta!G$5)</f>
        <v>2.5</v>
      </c>
      <c r="C87" s="56">
        <v>1.915</v>
      </c>
      <c r="D87" s="93">
        <f t="shared" si="17"/>
        <v>1.3055000000000001</v>
      </c>
      <c r="E87" s="8">
        <f>IF(Päälaskenta!$C$26,Kaksitasouoma_matriisi!AP87,Kaksitasouoma_matriisi!AC87)</f>
        <v>0.101462728255009</v>
      </c>
      <c r="F87" s="56">
        <f>IF(D87&lt;Päälaskenta!H$24,(SQRT(POWER(Päälaskenta!C$24/(2*Päälaskenta!E$24),2)+(D87/Päälaskenta!E$24))-Päälaskenta!C$24/(2*Päälaskenta!E$24)),IF(D87=Päälaskenta!H$24,Päälaskenta!D$24,Päälaskenta!D$24+(SQRT(POWER((Päälaskenta!C$20+Päälaskenta!G$24)/(2*Päälaskenta!E$20),2)+((D87-Päälaskenta!H$24)/Päälaskenta!E$20))-(Päälaskenta!C$20+Päälaskenta!G$24)/(2*Päälaskenta!E$20))))</f>
        <v>0.71599999999999997</v>
      </c>
      <c r="G87" s="57">
        <f>IF(F87&gt;Päälaskenta!D$24,(2*SQRT((POWER(Päälaskenta!D$24,2))+POWER(Päälaskenta!E$24*Päälaskenta!D$24,2))+Päälaskenta!C$24)+(2*SQRT((POWER((F87-Päälaskenta!D$24),2))+POWER(Päälaskenta!E$20*(F87-Päälaskenta!D$24),2))+Päälaskenta!C$20),(2*SQRT((POWER(F87,2))+POWER(Päälaskenta!E$24*F87,2))+Päälaskenta!C$24))</f>
        <v>8.0399999999999991</v>
      </c>
      <c r="H87" s="57">
        <f t="shared" si="18"/>
        <v>0.16</v>
      </c>
      <c r="I87" s="62">
        <f t="shared" si="19"/>
        <v>0.43463400000000002</v>
      </c>
      <c r="J87" s="8">
        <f>IF(F87&lt;Päälaskenta!$D$24,0,Kaksitasouoma_matriisi!F87-Päälaskenta!$D$24)</f>
        <v>1.6E-2</v>
      </c>
      <c r="L87" s="8">
        <f>IF(F87&gt;Päälaskenta!D$24,F87-Päälaskenta!D$24,0)</f>
        <v>1.6E-2</v>
      </c>
      <c r="M87" s="8">
        <f>IF(F87&gt;Päälaskenta!D$24,(Päälaskenta!C$20+(Päälaskenta!E$20*(Kaksitasouoma_matriisi!F87-Päälaskenta!D$24)))*(Kaksitasouoma_matriisi!F87-Päälaskenta!D$24),0)</f>
        <v>8.0384000000000094E-2</v>
      </c>
      <c r="N87" s="8">
        <f>IF(F87&gt;Päälaskenta!D$24,(2*SQRT((POWER((F87-Päälaskenta!D$24),2))+POWER(Päälaskenta!E$20*(F87-Päälaskenta!D$24),2))+Päälaskenta!C$20),0)</f>
        <v>5.05768882040742</v>
      </c>
      <c r="O87" s="8">
        <f t="shared" si="25"/>
        <v>1.5893425407205002E-2</v>
      </c>
      <c r="P87" s="8">
        <f>IF(Päälaskenta!$C$29,IF(L87&gt;Päälaskenta!$F$28,Kaksitasouoma_matriisi!AQ87,Kaksitasouoma_matriisi!AR87),Päälaskenta!$F$20)</f>
        <v>0.12</v>
      </c>
      <c r="Q87" s="8">
        <f t="shared" si="26"/>
        <v>4.2344795450909398E-2</v>
      </c>
      <c r="R87" s="8">
        <f t="shared" si="20"/>
        <v>1.08438848458547E-2</v>
      </c>
      <c r="S87" s="8">
        <f t="shared" si="27"/>
        <v>0.134901035602293</v>
      </c>
      <c r="U87" s="93">
        <f>IF(F87&gt;Päälaskenta!D$24,Päälaskenta!H$24+L87*Päälaskenta!G$24,F87*Päälaskenta!C$24 + F87*F87*Päälaskenta!E$24)</f>
        <v>1.2283999999999999</v>
      </c>
      <c r="V87" s="8">
        <f>IF(F87&gt;Päälaskenta!D$24,2*SQRT(POWER(Päälaskenta!D$24,2)+POWER(Päälaskenta!E$24*Päälaskenta!D$24,2))+Päälaskenta!C$24,(2*SQRT((POWER(F87,2))+POWER(Päälaskenta!E$24*F87,2))+Päälaskenta!C$24))</f>
        <v>2.9798989873223301</v>
      </c>
      <c r="W87" s="8">
        <f t="shared" si="28"/>
        <v>0.41222873836532697</v>
      </c>
      <c r="X87" s="8">
        <f>Päälaskenta!F$24</f>
        <v>7.0000000000000007E-2</v>
      </c>
      <c r="Y87" s="8">
        <f t="shared" si="29"/>
        <v>9.7200226708304793</v>
      </c>
      <c r="Z87" s="8">
        <f t="shared" si="21"/>
        <v>2.4891561151541501</v>
      </c>
      <c r="AA87" s="8">
        <f t="shared" si="30"/>
        <v>2.0263400481554501</v>
      </c>
      <c r="AC87" s="8">
        <f t="shared" si="22"/>
        <v>0.101462728255009</v>
      </c>
      <c r="AE87" s="8">
        <v>85</v>
      </c>
      <c r="AF87" s="8">
        <f t="shared" si="16"/>
        <v>9.7623674662813897</v>
      </c>
      <c r="AG87" s="8">
        <f t="shared" si="23"/>
        <v>6.5579743763748699E-2</v>
      </c>
      <c r="AJ87" s="132">
        <f>IF(Päälaskenta!$F$28&lt;Kaksitasouoma_matriisi!L87,Päälaskenta!$C$20*Päälaskenta!$F$28,Päälaskenta!$C$20*Kaksitasouoma_matriisi!L87)</f>
        <v>0.08</v>
      </c>
      <c r="AK87" s="134">
        <f>SQRT(Päälaskenta!$D$20^2+(Päälaskenta!$D$20/(1/Päälaskenta!$E$20))^2)</f>
        <v>1.8029999999999999</v>
      </c>
      <c r="AL87" s="134">
        <f>IF(Päälaskenta!$F$28&lt;Kaksitasouoma_matriisi!L87,AK87*Päälaskenta!$F$28*COS(ATAN(1/Päälaskenta!$E$20)),AK87*Kaksitasouoma_matriisi!L87*COS(ATAN(1/Päälaskenta!$E$20)))</f>
        <v>2.4E-2</v>
      </c>
      <c r="AM87" s="134"/>
      <c r="AN87" s="134">
        <f t="shared" si="31"/>
        <v>0.104</v>
      </c>
      <c r="AO87" s="8">
        <f t="shared" si="24"/>
        <v>7.9662964381463003E-2</v>
      </c>
      <c r="AP87" s="134">
        <f>Refererenssiarvoja!$B$16*H87^(1/6)/(Refererenssiarvoja!$B$15^0.5)*(Päälaskenta!$G$28/2)^0.5*(1-AO87)^(-1.5)</f>
        <v>4.2000000000000003E-2</v>
      </c>
      <c r="AQ87" s="8">
        <f>Refererenssiarvoja!$B$16*Kaksitasouoma_matriisi!O87^(1/6)/(SQRT((2*Refererenssiarvoja!$B$15)/(Päälaskenta!$F$31*Päälaskenta!$G$31*Päälaskenta!$F$28))+SQRT(Refererenssiarvoja!$B$15)/Refererenssiarvoja!$B$17*LN(Kaksitasouoma_matriisi!L87/Päälaskenta!$F$28))</f>
        <v>-2.0080236583521701E-2</v>
      </c>
      <c r="AR87" s="8">
        <f>Refererenssiarvoja!$B$16*Kaksitasouoma_matriisi!O87^(1/6)/(SQRT((2*Refererenssiarvoja!$B$15)/(Päälaskenta!$F$31*Päälaskenta!$G$31*L87)))</f>
        <v>4.5280728751205E-2</v>
      </c>
    </row>
    <row r="88" spans="1:44" x14ac:dyDescent="0.2">
      <c r="A88" s="8">
        <v>86</v>
      </c>
      <c r="B88" s="8">
        <f>IF(Päälaskenta!C$7,Päälaskenta!E$7,Päälaskenta!G$5)</f>
        <v>2.5</v>
      </c>
      <c r="C88" s="56">
        <v>1.9139999999999999</v>
      </c>
      <c r="D88" s="93">
        <f t="shared" si="17"/>
        <v>1.3062</v>
      </c>
      <c r="E88" s="8">
        <f>IF(Päälaskenta!$C$26,Kaksitasouoma_matriisi!AP88,Kaksitasouoma_matriisi!AC88)</f>
        <v>0.101462728255009</v>
      </c>
      <c r="F88" s="56">
        <f>IF(D88&lt;Päälaskenta!H$24,(SQRT(POWER(Päälaskenta!C$24/(2*Päälaskenta!E$24),2)+(D88/Päälaskenta!E$24))-Päälaskenta!C$24/(2*Päälaskenta!E$24)),IF(D88=Päälaskenta!H$24,Päälaskenta!D$24,Päälaskenta!D$24+(SQRT(POWER((Päälaskenta!C$20+Päälaskenta!G$24)/(2*Päälaskenta!E$20),2)+((D88-Päälaskenta!H$24)/Päälaskenta!E$20))-(Päälaskenta!C$20+Päälaskenta!G$24)/(2*Päälaskenta!E$20))))</f>
        <v>0.71599999999999997</v>
      </c>
      <c r="G88" s="57">
        <f>IF(F88&gt;Päälaskenta!D$24,(2*SQRT((POWER(Päälaskenta!D$24,2))+POWER(Päälaskenta!E$24*Päälaskenta!D$24,2))+Päälaskenta!C$24)+(2*SQRT((POWER((F88-Päälaskenta!D$24),2))+POWER(Päälaskenta!E$20*(F88-Päälaskenta!D$24),2))+Päälaskenta!C$20),(2*SQRT((POWER(F88,2))+POWER(Päälaskenta!E$24*F88,2))+Päälaskenta!C$24))</f>
        <v>8.0399999999999991</v>
      </c>
      <c r="H88" s="57">
        <f t="shared" si="18"/>
        <v>0.16</v>
      </c>
      <c r="I88" s="62">
        <f t="shared" si="19"/>
        <v>0.43418000000000001</v>
      </c>
      <c r="J88" s="8">
        <f>IF(F88&lt;Päälaskenta!$D$24,0,Kaksitasouoma_matriisi!F88-Päälaskenta!$D$24)</f>
        <v>1.6E-2</v>
      </c>
      <c r="L88" s="8">
        <f>IF(F88&gt;Päälaskenta!D$24,F88-Päälaskenta!D$24,0)</f>
        <v>1.6E-2</v>
      </c>
      <c r="M88" s="8">
        <f>IF(F88&gt;Päälaskenta!D$24,(Päälaskenta!C$20+(Päälaskenta!E$20*(Kaksitasouoma_matriisi!F88-Päälaskenta!D$24)))*(Kaksitasouoma_matriisi!F88-Päälaskenta!D$24),0)</f>
        <v>8.0384000000000094E-2</v>
      </c>
      <c r="N88" s="8">
        <f>IF(F88&gt;Päälaskenta!D$24,(2*SQRT((POWER((F88-Päälaskenta!D$24),2))+POWER(Päälaskenta!E$20*(F88-Päälaskenta!D$24),2))+Päälaskenta!C$20),0)</f>
        <v>5.05768882040742</v>
      </c>
      <c r="O88" s="8">
        <f t="shared" si="25"/>
        <v>1.5893425407205002E-2</v>
      </c>
      <c r="P88" s="8">
        <f>IF(Päälaskenta!$C$29,IF(L88&gt;Päälaskenta!$F$28,Kaksitasouoma_matriisi!AQ88,Kaksitasouoma_matriisi!AR88),Päälaskenta!$F$20)</f>
        <v>0.12</v>
      </c>
      <c r="Q88" s="8">
        <f t="shared" si="26"/>
        <v>4.2344795450909398E-2</v>
      </c>
      <c r="R88" s="8">
        <f t="shared" si="20"/>
        <v>1.08438848458547E-2</v>
      </c>
      <c r="S88" s="8">
        <f t="shared" si="27"/>
        <v>0.134901035602293</v>
      </c>
      <c r="U88" s="93">
        <f>IF(F88&gt;Päälaskenta!D$24,Päälaskenta!H$24+L88*Päälaskenta!G$24,F88*Päälaskenta!C$24 + F88*F88*Päälaskenta!E$24)</f>
        <v>1.2283999999999999</v>
      </c>
      <c r="V88" s="8">
        <f>IF(F88&gt;Päälaskenta!D$24,2*SQRT(POWER(Päälaskenta!D$24,2)+POWER(Päälaskenta!E$24*Päälaskenta!D$24,2))+Päälaskenta!C$24,(2*SQRT((POWER(F88,2))+POWER(Päälaskenta!E$24*F88,2))+Päälaskenta!C$24))</f>
        <v>2.9798989873223301</v>
      </c>
      <c r="W88" s="8">
        <f t="shared" si="28"/>
        <v>0.41222873836532697</v>
      </c>
      <c r="X88" s="8">
        <f>Päälaskenta!F$24</f>
        <v>7.0000000000000007E-2</v>
      </c>
      <c r="Y88" s="8">
        <f t="shared" si="29"/>
        <v>9.7200226708304793</v>
      </c>
      <c r="Z88" s="8">
        <f t="shared" si="21"/>
        <v>2.4891561151541501</v>
      </c>
      <c r="AA88" s="8">
        <f t="shared" si="30"/>
        <v>2.0263400481554501</v>
      </c>
      <c r="AC88" s="8">
        <f t="shared" si="22"/>
        <v>0.101462728255009</v>
      </c>
      <c r="AE88" s="8">
        <v>86</v>
      </c>
      <c r="AF88" s="8">
        <f t="shared" si="16"/>
        <v>9.7623674662813897</v>
      </c>
      <c r="AG88" s="8">
        <f t="shared" si="23"/>
        <v>6.5579743763748699E-2</v>
      </c>
      <c r="AJ88" s="132">
        <f>IF(Päälaskenta!$F$28&lt;Kaksitasouoma_matriisi!L88,Päälaskenta!$C$20*Päälaskenta!$F$28,Päälaskenta!$C$20*Kaksitasouoma_matriisi!L88)</f>
        <v>0.08</v>
      </c>
      <c r="AK88" s="134">
        <f>SQRT(Päälaskenta!$D$20^2+(Päälaskenta!$D$20/(1/Päälaskenta!$E$20))^2)</f>
        <v>1.8029999999999999</v>
      </c>
      <c r="AL88" s="134">
        <f>IF(Päälaskenta!$F$28&lt;Kaksitasouoma_matriisi!L88,AK88*Päälaskenta!$F$28*COS(ATAN(1/Päälaskenta!$E$20)),AK88*Kaksitasouoma_matriisi!L88*COS(ATAN(1/Päälaskenta!$E$20)))</f>
        <v>2.4E-2</v>
      </c>
      <c r="AM88" s="134"/>
      <c r="AN88" s="134">
        <f t="shared" si="31"/>
        <v>0.104</v>
      </c>
      <c r="AO88" s="8">
        <f t="shared" si="24"/>
        <v>7.9620272546317594E-2</v>
      </c>
      <c r="AP88" s="134">
        <f>Refererenssiarvoja!$B$16*H88^(1/6)/(Refererenssiarvoja!$B$15^0.5)*(Päälaskenta!$G$28/2)^0.5*(1-AO88)^(-1.5)</f>
        <v>4.2000000000000003E-2</v>
      </c>
      <c r="AQ88" s="8">
        <f>Refererenssiarvoja!$B$16*Kaksitasouoma_matriisi!O88^(1/6)/(SQRT((2*Refererenssiarvoja!$B$15)/(Päälaskenta!$F$31*Päälaskenta!$G$31*Päälaskenta!$F$28))+SQRT(Refererenssiarvoja!$B$15)/Refererenssiarvoja!$B$17*LN(Kaksitasouoma_matriisi!L88/Päälaskenta!$F$28))</f>
        <v>-2.0080236583521701E-2</v>
      </c>
      <c r="AR88" s="8">
        <f>Refererenssiarvoja!$B$16*Kaksitasouoma_matriisi!O88^(1/6)/(SQRT((2*Refererenssiarvoja!$B$15)/(Päälaskenta!$F$31*Päälaskenta!$G$31*L88)))</f>
        <v>4.5280728751205E-2</v>
      </c>
    </row>
    <row r="89" spans="1:44" x14ac:dyDescent="0.2">
      <c r="A89" s="8">
        <v>87</v>
      </c>
      <c r="B89" s="8">
        <f>IF(Päälaskenta!C$7,Päälaskenta!E$7,Päälaskenta!G$5)</f>
        <v>2.5</v>
      </c>
      <c r="C89" s="56">
        <v>1.913</v>
      </c>
      <c r="D89" s="93">
        <f t="shared" si="17"/>
        <v>1.3068</v>
      </c>
      <c r="E89" s="8">
        <f>IF(Päälaskenta!$C$26,Kaksitasouoma_matriisi!AP89,Kaksitasouoma_matriisi!AC89)</f>
        <v>0.101462728255009</v>
      </c>
      <c r="F89" s="56">
        <f>IF(D89&lt;Päälaskenta!H$24,(SQRT(POWER(Päälaskenta!C$24/(2*Päälaskenta!E$24),2)+(D89/Päälaskenta!E$24))-Päälaskenta!C$24/(2*Päälaskenta!E$24)),IF(D89=Päälaskenta!H$24,Päälaskenta!D$24,Päälaskenta!D$24+(SQRT(POWER((Päälaskenta!C$20+Päälaskenta!G$24)/(2*Päälaskenta!E$20),2)+((D89-Päälaskenta!H$24)/Päälaskenta!E$20))-(Päälaskenta!C$20+Päälaskenta!G$24)/(2*Päälaskenta!E$20))))</f>
        <v>0.71599999999999997</v>
      </c>
      <c r="G89" s="57">
        <f>IF(F89&gt;Päälaskenta!D$24,(2*SQRT((POWER(Päälaskenta!D$24,2))+POWER(Päälaskenta!E$24*Päälaskenta!D$24,2))+Päälaskenta!C$24)+(2*SQRT((POWER((F89-Päälaskenta!D$24),2))+POWER(Päälaskenta!E$20*(F89-Päälaskenta!D$24),2))+Päälaskenta!C$20),(2*SQRT((POWER(F89,2))+POWER(Päälaskenta!E$24*F89,2))+Päälaskenta!C$24))</f>
        <v>8.0399999999999991</v>
      </c>
      <c r="H89" s="57">
        <f t="shared" si="18"/>
        <v>0.16</v>
      </c>
      <c r="I89" s="62">
        <f t="shared" si="19"/>
        <v>0.43372699999999997</v>
      </c>
      <c r="J89" s="8">
        <f>IF(F89&lt;Päälaskenta!$D$24,0,Kaksitasouoma_matriisi!F89-Päälaskenta!$D$24)</f>
        <v>1.6E-2</v>
      </c>
      <c r="L89" s="8">
        <f>IF(F89&gt;Päälaskenta!D$24,F89-Päälaskenta!D$24,0)</f>
        <v>1.6E-2</v>
      </c>
      <c r="M89" s="8">
        <f>IF(F89&gt;Päälaskenta!D$24,(Päälaskenta!C$20+(Päälaskenta!E$20*(Kaksitasouoma_matriisi!F89-Päälaskenta!D$24)))*(Kaksitasouoma_matriisi!F89-Päälaskenta!D$24),0)</f>
        <v>8.0384000000000094E-2</v>
      </c>
      <c r="N89" s="8">
        <f>IF(F89&gt;Päälaskenta!D$24,(2*SQRT((POWER((F89-Päälaskenta!D$24),2))+POWER(Päälaskenta!E$20*(F89-Päälaskenta!D$24),2))+Päälaskenta!C$20),0)</f>
        <v>5.05768882040742</v>
      </c>
      <c r="O89" s="8">
        <f t="shared" si="25"/>
        <v>1.5893425407205002E-2</v>
      </c>
      <c r="P89" s="8">
        <f>IF(Päälaskenta!$C$29,IF(L89&gt;Päälaskenta!$F$28,Kaksitasouoma_matriisi!AQ89,Kaksitasouoma_matriisi!AR89),Päälaskenta!$F$20)</f>
        <v>0.12</v>
      </c>
      <c r="Q89" s="8">
        <f t="shared" si="26"/>
        <v>4.2344795450909398E-2</v>
      </c>
      <c r="R89" s="8">
        <f t="shared" si="20"/>
        <v>1.08438848458547E-2</v>
      </c>
      <c r="S89" s="8">
        <f t="shared" si="27"/>
        <v>0.134901035602293</v>
      </c>
      <c r="U89" s="93">
        <f>IF(F89&gt;Päälaskenta!D$24,Päälaskenta!H$24+L89*Päälaskenta!G$24,F89*Päälaskenta!C$24 + F89*F89*Päälaskenta!E$24)</f>
        <v>1.2283999999999999</v>
      </c>
      <c r="V89" s="8">
        <f>IF(F89&gt;Päälaskenta!D$24,2*SQRT(POWER(Päälaskenta!D$24,2)+POWER(Päälaskenta!E$24*Päälaskenta!D$24,2))+Päälaskenta!C$24,(2*SQRT((POWER(F89,2))+POWER(Päälaskenta!E$24*F89,2))+Päälaskenta!C$24))</f>
        <v>2.9798989873223301</v>
      </c>
      <c r="W89" s="8">
        <f t="shared" si="28"/>
        <v>0.41222873836532697</v>
      </c>
      <c r="X89" s="8">
        <f>Päälaskenta!F$24</f>
        <v>7.0000000000000007E-2</v>
      </c>
      <c r="Y89" s="8">
        <f t="shared" si="29"/>
        <v>9.7200226708304793</v>
      </c>
      <c r="Z89" s="8">
        <f t="shared" si="21"/>
        <v>2.4891561151541501</v>
      </c>
      <c r="AA89" s="8">
        <f t="shared" si="30"/>
        <v>2.0263400481554501</v>
      </c>
      <c r="AC89" s="8">
        <f t="shared" si="22"/>
        <v>0.101462728255009</v>
      </c>
      <c r="AE89" s="8">
        <v>87</v>
      </c>
      <c r="AF89" s="8">
        <f t="shared" si="16"/>
        <v>9.7623674662813897</v>
      </c>
      <c r="AG89" s="8">
        <f t="shared" si="23"/>
        <v>6.5579743763748699E-2</v>
      </c>
      <c r="AJ89" s="132">
        <f>IF(Päälaskenta!$F$28&lt;Kaksitasouoma_matriisi!L89,Päälaskenta!$C$20*Päälaskenta!$F$28,Päälaskenta!$C$20*Kaksitasouoma_matriisi!L89)</f>
        <v>0.08</v>
      </c>
      <c r="AK89" s="134">
        <f>SQRT(Päälaskenta!$D$20^2+(Päälaskenta!$D$20/(1/Päälaskenta!$E$20))^2)</f>
        <v>1.8029999999999999</v>
      </c>
      <c r="AL89" s="134">
        <f>IF(Päälaskenta!$F$28&lt;Kaksitasouoma_matriisi!L89,AK89*Päälaskenta!$F$28*COS(ATAN(1/Päälaskenta!$E$20)),AK89*Kaksitasouoma_matriisi!L89*COS(ATAN(1/Päälaskenta!$E$20)))</f>
        <v>2.4E-2</v>
      </c>
      <c r="AM89" s="134"/>
      <c r="AN89" s="134">
        <f t="shared" si="31"/>
        <v>0.104</v>
      </c>
      <c r="AO89" s="8">
        <f t="shared" si="24"/>
        <v>7.9583715947352293E-2</v>
      </c>
      <c r="AP89" s="134">
        <f>Refererenssiarvoja!$B$16*H89^(1/6)/(Refererenssiarvoja!$B$15^0.5)*(Päälaskenta!$G$28/2)^0.5*(1-AO89)^(-1.5)</f>
        <v>4.2000000000000003E-2</v>
      </c>
      <c r="AQ89" s="8">
        <f>Refererenssiarvoja!$B$16*Kaksitasouoma_matriisi!O89^(1/6)/(SQRT((2*Refererenssiarvoja!$B$15)/(Päälaskenta!$F$31*Päälaskenta!$G$31*Päälaskenta!$F$28))+SQRT(Refererenssiarvoja!$B$15)/Refererenssiarvoja!$B$17*LN(Kaksitasouoma_matriisi!L89/Päälaskenta!$F$28))</f>
        <v>-2.0080236583521701E-2</v>
      </c>
      <c r="AR89" s="8">
        <f>Refererenssiarvoja!$B$16*Kaksitasouoma_matriisi!O89^(1/6)/(SQRT((2*Refererenssiarvoja!$B$15)/(Päälaskenta!$F$31*Päälaskenta!$G$31*L89)))</f>
        <v>4.5280728751205E-2</v>
      </c>
    </row>
    <row r="90" spans="1:44" x14ac:dyDescent="0.2">
      <c r="A90" s="8">
        <v>88</v>
      </c>
      <c r="B90" s="8">
        <f>IF(Päälaskenta!C$7,Päälaskenta!E$7,Päälaskenta!G$5)</f>
        <v>2.5</v>
      </c>
      <c r="C90" s="56">
        <v>1.9119999999999999</v>
      </c>
      <c r="D90" s="93">
        <f t="shared" si="17"/>
        <v>1.3075000000000001</v>
      </c>
      <c r="E90" s="8">
        <f>IF(Päälaskenta!$C$26,Kaksitasouoma_matriisi!AP90,Kaksitasouoma_matriisi!AC90)</f>
        <v>0.101462728255009</v>
      </c>
      <c r="F90" s="56">
        <f>IF(D90&lt;Päälaskenta!H$24,(SQRT(POWER(Päälaskenta!C$24/(2*Päälaskenta!E$24),2)+(D90/Päälaskenta!E$24))-Päälaskenta!C$24/(2*Päälaskenta!E$24)),IF(D90=Päälaskenta!H$24,Päälaskenta!D$24,Päälaskenta!D$24+(SQRT(POWER((Päälaskenta!C$20+Päälaskenta!G$24)/(2*Päälaskenta!E$20),2)+((D90-Päälaskenta!H$24)/Päälaskenta!E$20))-(Päälaskenta!C$20+Päälaskenta!G$24)/(2*Päälaskenta!E$20))))</f>
        <v>0.71599999999999997</v>
      </c>
      <c r="G90" s="57">
        <f>IF(F90&gt;Päälaskenta!D$24,(2*SQRT((POWER(Päälaskenta!D$24,2))+POWER(Päälaskenta!E$24*Päälaskenta!D$24,2))+Päälaskenta!C$24)+(2*SQRT((POWER((F90-Päälaskenta!D$24),2))+POWER(Päälaskenta!E$20*(F90-Päälaskenta!D$24),2))+Päälaskenta!C$20),(2*SQRT((POWER(F90,2))+POWER(Päälaskenta!E$24*F90,2))+Päälaskenta!C$24))</f>
        <v>8.0399999999999991</v>
      </c>
      <c r="H90" s="57">
        <f t="shared" si="18"/>
        <v>0.16</v>
      </c>
      <c r="I90" s="62">
        <f t="shared" si="19"/>
        <v>0.43327399999999999</v>
      </c>
      <c r="J90" s="8">
        <f>IF(F90&lt;Päälaskenta!$D$24,0,Kaksitasouoma_matriisi!F90-Päälaskenta!$D$24)</f>
        <v>1.6E-2</v>
      </c>
      <c r="L90" s="8">
        <f>IF(F90&gt;Päälaskenta!D$24,F90-Päälaskenta!D$24,0)</f>
        <v>1.6E-2</v>
      </c>
      <c r="M90" s="8">
        <f>IF(F90&gt;Päälaskenta!D$24,(Päälaskenta!C$20+(Päälaskenta!E$20*(Kaksitasouoma_matriisi!F90-Päälaskenta!D$24)))*(Kaksitasouoma_matriisi!F90-Päälaskenta!D$24),0)</f>
        <v>8.0384000000000094E-2</v>
      </c>
      <c r="N90" s="8">
        <f>IF(F90&gt;Päälaskenta!D$24,(2*SQRT((POWER((F90-Päälaskenta!D$24),2))+POWER(Päälaskenta!E$20*(F90-Päälaskenta!D$24),2))+Päälaskenta!C$20),0)</f>
        <v>5.05768882040742</v>
      </c>
      <c r="O90" s="8">
        <f t="shared" si="25"/>
        <v>1.5893425407205002E-2</v>
      </c>
      <c r="P90" s="8">
        <f>IF(Päälaskenta!$C$29,IF(L90&gt;Päälaskenta!$F$28,Kaksitasouoma_matriisi!AQ90,Kaksitasouoma_matriisi!AR90),Päälaskenta!$F$20)</f>
        <v>0.12</v>
      </c>
      <c r="Q90" s="8">
        <f t="shared" si="26"/>
        <v>4.2344795450909398E-2</v>
      </c>
      <c r="R90" s="8">
        <f t="shared" si="20"/>
        <v>1.08438848458547E-2</v>
      </c>
      <c r="S90" s="8">
        <f t="shared" si="27"/>
        <v>0.134901035602293</v>
      </c>
      <c r="U90" s="93">
        <f>IF(F90&gt;Päälaskenta!D$24,Päälaskenta!H$24+L90*Päälaskenta!G$24,F90*Päälaskenta!C$24 + F90*F90*Päälaskenta!E$24)</f>
        <v>1.2283999999999999</v>
      </c>
      <c r="V90" s="8">
        <f>IF(F90&gt;Päälaskenta!D$24,2*SQRT(POWER(Päälaskenta!D$24,2)+POWER(Päälaskenta!E$24*Päälaskenta!D$24,2))+Päälaskenta!C$24,(2*SQRT((POWER(F90,2))+POWER(Päälaskenta!E$24*F90,2))+Päälaskenta!C$24))</f>
        <v>2.9798989873223301</v>
      </c>
      <c r="W90" s="8">
        <f t="shared" si="28"/>
        <v>0.41222873836532697</v>
      </c>
      <c r="X90" s="8">
        <f>Päälaskenta!F$24</f>
        <v>7.0000000000000007E-2</v>
      </c>
      <c r="Y90" s="8">
        <f t="shared" si="29"/>
        <v>9.7200226708304793</v>
      </c>
      <c r="Z90" s="8">
        <f t="shared" si="21"/>
        <v>2.4891561151541501</v>
      </c>
      <c r="AA90" s="8">
        <f t="shared" si="30"/>
        <v>2.0263400481554501</v>
      </c>
      <c r="AC90" s="8">
        <f t="shared" si="22"/>
        <v>0.101462728255009</v>
      </c>
      <c r="AE90" s="8">
        <v>88</v>
      </c>
      <c r="AF90" s="8">
        <f t="shared" si="16"/>
        <v>9.7623674662813897</v>
      </c>
      <c r="AG90" s="8">
        <f t="shared" si="23"/>
        <v>6.5579743763748699E-2</v>
      </c>
      <c r="AJ90" s="132">
        <f>IF(Päälaskenta!$F$28&lt;Kaksitasouoma_matriisi!L90,Päälaskenta!$C$20*Päälaskenta!$F$28,Päälaskenta!$C$20*Kaksitasouoma_matriisi!L90)</f>
        <v>0.08</v>
      </c>
      <c r="AK90" s="134">
        <f>SQRT(Päälaskenta!$D$20^2+(Päälaskenta!$D$20/(1/Päälaskenta!$E$20))^2)</f>
        <v>1.8029999999999999</v>
      </c>
      <c r="AL90" s="134">
        <f>IF(Päälaskenta!$F$28&lt;Kaksitasouoma_matriisi!L90,AK90*Päälaskenta!$F$28*COS(ATAN(1/Päälaskenta!$E$20)),AK90*Kaksitasouoma_matriisi!L90*COS(ATAN(1/Päälaskenta!$E$20)))</f>
        <v>2.4E-2</v>
      </c>
      <c r="AM90" s="134"/>
      <c r="AN90" s="134">
        <f t="shared" si="31"/>
        <v>0.104</v>
      </c>
      <c r="AO90" s="8">
        <f t="shared" si="24"/>
        <v>7.9541108986615705E-2</v>
      </c>
      <c r="AP90" s="134">
        <f>Refererenssiarvoja!$B$16*H90^(1/6)/(Refererenssiarvoja!$B$15^0.5)*(Päälaskenta!$G$28/2)^0.5*(1-AO90)^(-1.5)</f>
        <v>4.2000000000000003E-2</v>
      </c>
      <c r="AQ90" s="8">
        <f>Refererenssiarvoja!$B$16*Kaksitasouoma_matriisi!O90^(1/6)/(SQRT((2*Refererenssiarvoja!$B$15)/(Päälaskenta!$F$31*Päälaskenta!$G$31*Päälaskenta!$F$28))+SQRT(Refererenssiarvoja!$B$15)/Refererenssiarvoja!$B$17*LN(Kaksitasouoma_matriisi!L90/Päälaskenta!$F$28))</f>
        <v>-2.0080236583521701E-2</v>
      </c>
      <c r="AR90" s="8">
        <f>Refererenssiarvoja!$B$16*Kaksitasouoma_matriisi!O90^(1/6)/(SQRT((2*Refererenssiarvoja!$B$15)/(Päälaskenta!$F$31*Päälaskenta!$G$31*L90)))</f>
        <v>4.5280728751205E-2</v>
      </c>
    </row>
    <row r="91" spans="1:44" x14ac:dyDescent="0.2">
      <c r="A91" s="8">
        <v>89</v>
      </c>
      <c r="B91" s="8">
        <f>IF(Päälaskenta!C$7,Päälaskenta!E$7,Päälaskenta!G$5)</f>
        <v>2.5</v>
      </c>
      <c r="C91" s="56">
        <v>1.911</v>
      </c>
      <c r="D91" s="93">
        <f t="shared" si="17"/>
        <v>1.3082</v>
      </c>
      <c r="E91" s="8">
        <f>IF(Päälaskenta!$C$26,Kaksitasouoma_matriisi!AP91,Kaksitasouoma_matriisi!AC91)</f>
        <v>0.101462728255009</v>
      </c>
      <c r="F91" s="56">
        <f>IF(D91&lt;Päälaskenta!H$24,(SQRT(POWER(Päälaskenta!C$24/(2*Päälaskenta!E$24),2)+(D91/Päälaskenta!E$24))-Päälaskenta!C$24/(2*Päälaskenta!E$24)),IF(D91=Päälaskenta!H$24,Päälaskenta!D$24,Päälaskenta!D$24+(SQRT(POWER((Päälaskenta!C$20+Päälaskenta!G$24)/(2*Päälaskenta!E$20),2)+((D91-Päälaskenta!H$24)/Päälaskenta!E$20))-(Päälaskenta!C$20+Päälaskenta!G$24)/(2*Päälaskenta!E$20))))</f>
        <v>0.71599999999999997</v>
      </c>
      <c r="G91" s="57">
        <f>IF(F91&gt;Päälaskenta!D$24,(2*SQRT((POWER(Päälaskenta!D$24,2))+POWER(Päälaskenta!E$24*Päälaskenta!D$24,2))+Päälaskenta!C$24)+(2*SQRT((POWER((F91-Päälaskenta!D$24),2))+POWER(Päälaskenta!E$20*(F91-Päälaskenta!D$24),2))+Päälaskenta!C$20),(2*SQRT((POWER(F91,2))+POWER(Päälaskenta!E$24*F91,2))+Päälaskenta!C$24))</f>
        <v>8.0399999999999991</v>
      </c>
      <c r="H91" s="57">
        <f t="shared" si="18"/>
        <v>0.16</v>
      </c>
      <c r="I91" s="62">
        <f t="shared" si="19"/>
        <v>0.43281999999999998</v>
      </c>
      <c r="J91" s="8">
        <f>IF(F91&lt;Päälaskenta!$D$24,0,Kaksitasouoma_matriisi!F91-Päälaskenta!$D$24)</f>
        <v>1.6E-2</v>
      </c>
      <c r="L91" s="8">
        <f>IF(F91&gt;Päälaskenta!D$24,F91-Päälaskenta!D$24,0)</f>
        <v>1.6E-2</v>
      </c>
      <c r="M91" s="8">
        <f>IF(F91&gt;Päälaskenta!D$24,(Päälaskenta!C$20+(Päälaskenta!E$20*(Kaksitasouoma_matriisi!F91-Päälaskenta!D$24)))*(Kaksitasouoma_matriisi!F91-Päälaskenta!D$24),0)</f>
        <v>8.0384000000000094E-2</v>
      </c>
      <c r="N91" s="8">
        <f>IF(F91&gt;Päälaskenta!D$24,(2*SQRT((POWER((F91-Päälaskenta!D$24),2))+POWER(Päälaskenta!E$20*(F91-Päälaskenta!D$24),2))+Päälaskenta!C$20),0)</f>
        <v>5.05768882040742</v>
      </c>
      <c r="O91" s="8">
        <f t="shared" si="25"/>
        <v>1.5893425407205002E-2</v>
      </c>
      <c r="P91" s="8">
        <f>IF(Päälaskenta!$C$29,IF(L91&gt;Päälaskenta!$F$28,Kaksitasouoma_matriisi!AQ91,Kaksitasouoma_matriisi!AR91),Päälaskenta!$F$20)</f>
        <v>0.12</v>
      </c>
      <c r="Q91" s="8">
        <f t="shared" si="26"/>
        <v>4.2344795450909398E-2</v>
      </c>
      <c r="R91" s="8">
        <f t="shared" si="20"/>
        <v>1.08438848458547E-2</v>
      </c>
      <c r="S91" s="8">
        <f t="shared" si="27"/>
        <v>0.134901035602293</v>
      </c>
      <c r="U91" s="93">
        <f>IF(F91&gt;Päälaskenta!D$24,Päälaskenta!H$24+L91*Päälaskenta!G$24,F91*Päälaskenta!C$24 + F91*F91*Päälaskenta!E$24)</f>
        <v>1.2283999999999999</v>
      </c>
      <c r="V91" s="8">
        <f>IF(F91&gt;Päälaskenta!D$24,2*SQRT(POWER(Päälaskenta!D$24,2)+POWER(Päälaskenta!E$24*Päälaskenta!D$24,2))+Päälaskenta!C$24,(2*SQRT((POWER(F91,2))+POWER(Päälaskenta!E$24*F91,2))+Päälaskenta!C$24))</f>
        <v>2.9798989873223301</v>
      </c>
      <c r="W91" s="8">
        <f t="shared" si="28"/>
        <v>0.41222873836532697</v>
      </c>
      <c r="X91" s="8">
        <f>Päälaskenta!F$24</f>
        <v>7.0000000000000007E-2</v>
      </c>
      <c r="Y91" s="8">
        <f t="shared" si="29"/>
        <v>9.7200226708304793</v>
      </c>
      <c r="Z91" s="8">
        <f t="shared" si="21"/>
        <v>2.4891561151541501</v>
      </c>
      <c r="AA91" s="8">
        <f t="shared" si="30"/>
        <v>2.0263400481554501</v>
      </c>
      <c r="AC91" s="8">
        <f t="shared" si="22"/>
        <v>0.101462728255009</v>
      </c>
      <c r="AE91" s="8">
        <v>89</v>
      </c>
      <c r="AF91" s="8">
        <f t="shared" si="16"/>
        <v>9.7623674662813897</v>
      </c>
      <c r="AG91" s="8">
        <f t="shared" si="23"/>
        <v>6.5579743763748699E-2</v>
      </c>
      <c r="AJ91" s="132">
        <f>IF(Päälaskenta!$F$28&lt;Kaksitasouoma_matriisi!L91,Päälaskenta!$C$20*Päälaskenta!$F$28,Päälaskenta!$C$20*Kaksitasouoma_matriisi!L91)</f>
        <v>0.08</v>
      </c>
      <c r="AK91" s="134">
        <f>SQRT(Päälaskenta!$D$20^2+(Päälaskenta!$D$20/(1/Päälaskenta!$E$20))^2)</f>
        <v>1.8029999999999999</v>
      </c>
      <c r="AL91" s="134">
        <f>IF(Päälaskenta!$F$28&lt;Kaksitasouoma_matriisi!L91,AK91*Päälaskenta!$F$28*COS(ATAN(1/Päälaskenta!$E$20)),AK91*Kaksitasouoma_matriisi!L91*COS(ATAN(1/Päälaskenta!$E$20)))</f>
        <v>2.4E-2</v>
      </c>
      <c r="AM91" s="134"/>
      <c r="AN91" s="134">
        <f t="shared" si="31"/>
        <v>0.104</v>
      </c>
      <c r="AO91" s="8">
        <f t="shared" si="24"/>
        <v>7.9498547622687696E-2</v>
      </c>
      <c r="AP91" s="134">
        <f>Refererenssiarvoja!$B$16*H91^(1/6)/(Refererenssiarvoja!$B$15^0.5)*(Päälaskenta!$G$28/2)^0.5*(1-AO91)^(-1.5)</f>
        <v>4.2000000000000003E-2</v>
      </c>
      <c r="AQ91" s="8">
        <f>Refererenssiarvoja!$B$16*Kaksitasouoma_matriisi!O91^(1/6)/(SQRT((2*Refererenssiarvoja!$B$15)/(Päälaskenta!$F$31*Päälaskenta!$G$31*Päälaskenta!$F$28))+SQRT(Refererenssiarvoja!$B$15)/Refererenssiarvoja!$B$17*LN(Kaksitasouoma_matriisi!L91/Päälaskenta!$F$28))</f>
        <v>-2.0080236583521701E-2</v>
      </c>
      <c r="AR91" s="8">
        <f>Refererenssiarvoja!$B$16*Kaksitasouoma_matriisi!O91^(1/6)/(SQRT((2*Refererenssiarvoja!$B$15)/(Päälaskenta!$F$31*Päälaskenta!$G$31*L91)))</f>
        <v>4.5280728751205E-2</v>
      </c>
    </row>
    <row r="92" spans="1:44" x14ac:dyDescent="0.2">
      <c r="A92" s="8">
        <v>90</v>
      </c>
      <c r="B92" s="8">
        <f>IF(Päälaskenta!C$7,Päälaskenta!E$7,Päälaskenta!G$5)</f>
        <v>2.5</v>
      </c>
      <c r="C92" s="56">
        <v>1.91</v>
      </c>
      <c r="D92" s="93">
        <f t="shared" si="17"/>
        <v>1.3089</v>
      </c>
      <c r="E92" s="8">
        <f>IF(Päälaskenta!$C$26,Kaksitasouoma_matriisi!AP92,Kaksitasouoma_matriisi!AC92)</f>
        <v>0.101462728255009</v>
      </c>
      <c r="F92" s="56">
        <f>IF(D92&lt;Päälaskenta!H$24,(SQRT(POWER(Päälaskenta!C$24/(2*Päälaskenta!E$24),2)+(D92/Päälaskenta!E$24))-Päälaskenta!C$24/(2*Päälaskenta!E$24)),IF(D92=Päälaskenta!H$24,Päälaskenta!D$24,Päälaskenta!D$24+(SQRT(POWER((Päälaskenta!C$20+Päälaskenta!G$24)/(2*Päälaskenta!E$20),2)+((D92-Päälaskenta!H$24)/Päälaskenta!E$20))-(Päälaskenta!C$20+Päälaskenta!G$24)/(2*Päälaskenta!E$20))))</f>
        <v>0.71599999999999997</v>
      </c>
      <c r="G92" s="57">
        <f>IF(F92&gt;Päälaskenta!D$24,(2*SQRT((POWER(Päälaskenta!D$24,2))+POWER(Päälaskenta!E$24*Päälaskenta!D$24,2))+Päälaskenta!C$24)+(2*SQRT((POWER((F92-Päälaskenta!D$24),2))+POWER(Päälaskenta!E$20*(F92-Päälaskenta!D$24),2))+Päälaskenta!C$20),(2*SQRT((POWER(F92,2))+POWER(Päälaskenta!E$24*F92,2))+Päälaskenta!C$24))</f>
        <v>8.0399999999999991</v>
      </c>
      <c r="H92" s="57">
        <f t="shared" si="18"/>
        <v>0.16</v>
      </c>
      <c r="I92" s="62">
        <f t="shared" si="19"/>
        <v>0.43236799999999997</v>
      </c>
      <c r="J92" s="8">
        <f>IF(F92&lt;Päälaskenta!$D$24,0,Kaksitasouoma_matriisi!F92-Päälaskenta!$D$24)</f>
        <v>1.6E-2</v>
      </c>
      <c r="L92" s="8">
        <f>IF(F92&gt;Päälaskenta!D$24,F92-Päälaskenta!D$24,0)</f>
        <v>1.6E-2</v>
      </c>
      <c r="M92" s="8">
        <f>IF(F92&gt;Päälaskenta!D$24,(Päälaskenta!C$20+(Päälaskenta!E$20*(Kaksitasouoma_matriisi!F92-Päälaskenta!D$24)))*(Kaksitasouoma_matriisi!F92-Päälaskenta!D$24),0)</f>
        <v>8.0384000000000094E-2</v>
      </c>
      <c r="N92" s="8">
        <f>IF(F92&gt;Päälaskenta!D$24,(2*SQRT((POWER((F92-Päälaskenta!D$24),2))+POWER(Päälaskenta!E$20*(F92-Päälaskenta!D$24),2))+Päälaskenta!C$20),0)</f>
        <v>5.05768882040742</v>
      </c>
      <c r="O92" s="8">
        <f t="shared" si="25"/>
        <v>1.5893425407205002E-2</v>
      </c>
      <c r="P92" s="8">
        <f>IF(Päälaskenta!$C$29,IF(L92&gt;Päälaskenta!$F$28,Kaksitasouoma_matriisi!AQ92,Kaksitasouoma_matriisi!AR92),Päälaskenta!$F$20)</f>
        <v>0.12</v>
      </c>
      <c r="Q92" s="8">
        <f t="shared" si="26"/>
        <v>4.2344795450909398E-2</v>
      </c>
      <c r="R92" s="8">
        <f t="shared" si="20"/>
        <v>1.08438848458547E-2</v>
      </c>
      <c r="S92" s="8">
        <f t="shared" si="27"/>
        <v>0.134901035602293</v>
      </c>
      <c r="U92" s="93">
        <f>IF(F92&gt;Päälaskenta!D$24,Päälaskenta!H$24+L92*Päälaskenta!G$24,F92*Päälaskenta!C$24 + F92*F92*Päälaskenta!E$24)</f>
        <v>1.2283999999999999</v>
      </c>
      <c r="V92" s="8">
        <f>IF(F92&gt;Päälaskenta!D$24,2*SQRT(POWER(Päälaskenta!D$24,2)+POWER(Päälaskenta!E$24*Päälaskenta!D$24,2))+Päälaskenta!C$24,(2*SQRT((POWER(F92,2))+POWER(Päälaskenta!E$24*F92,2))+Päälaskenta!C$24))</f>
        <v>2.9798989873223301</v>
      </c>
      <c r="W92" s="8">
        <f t="shared" si="28"/>
        <v>0.41222873836532697</v>
      </c>
      <c r="X92" s="8">
        <f>Päälaskenta!F$24</f>
        <v>7.0000000000000007E-2</v>
      </c>
      <c r="Y92" s="8">
        <f t="shared" si="29"/>
        <v>9.7200226708304793</v>
      </c>
      <c r="Z92" s="8">
        <f t="shared" si="21"/>
        <v>2.4891561151541501</v>
      </c>
      <c r="AA92" s="8">
        <f t="shared" si="30"/>
        <v>2.0263400481554501</v>
      </c>
      <c r="AC92" s="8">
        <f t="shared" si="22"/>
        <v>0.101462728255009</v>
      </c>
      <c r="AE92" s="8">
        <v>90</v>
      </c>
      <c r="AF92" s="8">
        <f t="shared" si="16"/>
        <v>9.7623674662813897</v>
      </c>
      <c r="AG92" s="8">
        <f t="shared" si="23"/>
        <v>6.5579743763748699E-2</v>
      </c>
      <c r="AJ92" s="132">
        <f>IF(Päälaskenta!$F$28&lt;Kaksitasouoma_matriisi!L92,Päälaskenta!$C$20*Päälaskenta!$F$28,Päälaskenta!$C$20*Kaksitasouoma_matriisi!L92)</f>
        <v>0.08</v>
      </c>
      <c r="AK92" s="134">
        <f>SQRT(Päälaskenta!$D$20^2+(Päälaskenta!$D$20/(1/Päälaskenta!$E$20))^2)</f>
        <v>1.8029999999999999</v>
      </c>
      <c r="AL92" s="134">
        <f>IF(Päälaskenta!$F$28&lt;Kaksitasouoma_matriisi!L92,AK92*Päälaskenta!$F$28*COS(ATAN(1/Päälaskenta!$E$20)),AK92*Kaksitasouoma_matriisi!L92*COS(ATAN(1/Päälaskenta!$E$20)))</f>
        <v>2.4E-2</v>
      </c>
      <c r="AM92" s="134"/>
      <c r="AN92" s="134">
        <f t="shared" si="31"/>
        <v>0.104</v>
      </c>
      <c r="AO92" s="8">
        <f t="shared" si="24"/>
        <v>7.94560317824127E-2</v>
      </c>
      <c r="AP92" s="134">
        <f>Refererenssiarvoja!$B$16*H92^(1/6)/(Refererenssiarvoja!$B$15^0.5)*(Päälaskenta!$G$28/2)^0.5*(1-AO92)^(-1.5)</f>
        <v>4.2000000000000003E-2</v>
      </c>
      <c r="AQ92" s="8">
        <f>Refererenssiarvoja!$B$16*Kaksitasouoma_matriisi!O92^(1/6)/(SQRT((2*Refererenssiarvoja!$B$15)/(Päälaskenta!$F$31*Päälaskenta!$G$31*Päälaskenta!$F$28))+SQRT(Refererenssiarvoja!$B$15)/Refererenssiarvoja!$B$17*LN(Kaksitasouoma_matriisi!L92/Päälaskenta!$F$28))</f>
        <v>-2.0080236583521701E-2</v>
      </c>
      <c r="AR92" s="8">
        <f>Refererenssiarvoja!$B$16*Kaksitasouoma_matriisi!O92^(1/6)/(SQRT((2*Refererenssiarvoja!$B$15)/(Päälaskenta!$F$31*Päälaskenta!$G$31*L92)))</f>
        <v>4.5280728751205E-2</v>
      </c>
    </row>
    <row r="93" spans="1:44" x14ac:dyDescent="0.2">
      <c r="A93" s="8">
        <v>91</v>
      </c>
      <c r="B93" s="8">
        <f>IF(Päälaskenta!C$7,Päälaskenta!E$7,Päälaskenta!G$5)</f>
        <v>2.5</v>
      </c>
      <c r="C93" s="56">
        <v>1.909</v>
      </c>
      <c r="D93" s="93">
        <f t="shared" si="17"/>
        <v>1.3096000000000001</v>
      </c>
      <c r="E93" s="8">
        <f>IF(Päälaskenta!$C$26,Kaksitasouoma_matriisi!AP93,Kaksitasouoma_matriisi!AC93)</f>
        <v>0.101462728255009</v>
      </c>
      <c r="F93" s="56">
        <f>IF(D93&lt;Päälaskenta!H$24,(SQRT(POWER(Päälaskenta!C$24/(2*Päälaskenta!E$24),2)+(D93/Päälaskenta!E$24))-Päälaskenta!C$24/(2*Päälaskenta!E$24)),IF(D93=Päälaskenta!H$24,Päälaskenta!D$24,Päälaskenta!D$24+(SQRT(POWER((Päälaskenta!C$20+Päälaskenta!G$24)/(2*Päälaskenta!E$20),2)+((D93-Päälaskenta!H$24)/Päälaskenta!E$20))-(Päälaskenta!C$20+Päälaskenta!G$24)/(2*Päälaskenta!E$20))))</f>
        <v>0.71599999999999997</v>
      </c>
      <c r="G93" s="57">
        <f>IF(F93&gt;Päälaskenta!D$24,(2*SQRT((POWER(Päälaskenta!D$24,2))+POWER(Päälaskenta!E$24*Päälaskenta!D$24,2))+Päälaskenta!C$24)+(2*SQRT((POWER((F93-Päälaskenta!D$24),2))+POWER(Päälaskenta!E$20*(F93-Päälaskenta!D$24),2))+Päälaskenta!C$20),(2*SQRT((POWER(F93,2))+POWER(Päälaskenta!E$24*F93,2))+Päälaskenta!C$24))</f>
        <v>8.0399999999999991</v>
      </c>
      <c r="H93" s="57">
        <f t="shared" si="18"/>
        <v>0.16</v>
      </c>
      <c r="I93" s="62">
        <f t="shared" si="19"/>
        <v>0.43191499999999999</v>
      </c>
      <c r="J93" s="8">
        <f>IF(F93&lt;Päälaskenta!$D$24,0,Kaksitasouoma_matriisi!F93-Päälaskenta!$D$24)</f>
        <v>1.6E-2</v>
      </c>
      <c r="L93" s="8">
        <f>IF(F93&gt;Päälaskenta!D$24,F93-Päälaskenta!D$24,0)</f>
        <v>1.6E-2</v>
      </c>
      <c r="M93" s="8">
        <f>IF(F93&gt;Päälaskenta!D$24,(Päälaskenta!C$20+(Päälaskenta!E$20*(Kaksitasouoma_matriisi!F93-Päälaskenta!D$24)))*(Kaksitasouoma_matriisi!F93-Päälaskenta!D$24),0)</f>
        <v>8.0384000000000094E-2</v>
      </c>
      <c r="N93" s="8">
        <f>IF(F93&gt;Päälaskenta!D$24,(2*SQRT((POWER((F93-Päälaskenta!D$24),2))+POWER(Päälaskenta!E$20*(F93-Päälaskenta!D$24),2))+Päälaskenta!C$20),0)</f>
        <v>5.05768882040742</v>
      </c>
      <c r="O93" s="8">
        <f t="shared" si="25"/>
        <v>1.5893425407205002E-2</v>
      </c>
      <c r="P93" s="8">
        <f>IF(Päälaskenta!$C$29,IF(L93&gt;Päälaskenta!$F$28,Kaksitasouoma_matriisi!AQ93,Kaksitasouoma_matriisi!AR93),Päälaskenta!$F$20)</f>
        <v>0.12</v>
      </c>
      <c r="Q93" s="8">
        <f t="shared" si="26"/>
        <v>4.2344795450909398E-2</v>
      </c>
      <c r="R93" s="8">
        <f t="shared" si="20"/>
        <v>1.08438848458547E-2</v>
      </c>
      <c r="S93" s="8">
        <f t="shared" si="27"/>
        <v>0.134901035602293</v>
      </c>
      <c r="U93" s="93">
        <f>IF(F93&gt;Päälaskenta!D$24,Päälaskenta!H$24+L93*Päälaskenta!G$24,F93*Päälaskenta!C$24 + F93*F93*Päälaskenta!E$24)</f>
        <v>1.2283999999999999</v>
      </c>
      <c r="V93" s="8">
        <f>IF(F93&gt;Päälaskenta!D$24,2*SQRT(POWER(Päälaskenta!D$24,2)+POWER(Päälaskenta!E$24*Päälaskenta!D$24,2))+Päälaskenta!C$24,(2*SQRT((POWER(F93,2))+POWER(Päälaskenta!E$24*F93,2))+Päälaskenta!C$24))</f>
        <v>2.9798989873223301</v>
      </c>
      <c r="W93" s="8">
        <f t="shared" si="28"/>
        <v>0.41222873836532697</v>
      </c>
      <c r="X93" s="8">
        <f>Päälaskenta!F$24</f>
        <v>7.0000000000000007E-2</v>
      </c>
      <c r="Y93" s="8">
        <f t="shared" si="29"/>
        <v>9.7200226708304793</v>
      </c>
      <c r="Z93" s="8">
        <f t="shared" si="21"/>
        <v>2.4891561151541501</v>
      </c>
      <c r="AA93" s="8">
        <f t="shared" si="30"/>
        <v>2.0263400481554501</v>
      </c>
      <c r="AC93" s="8">
        <f t="shared" si="22"/>
        <v>0.101462728255009</v>
      </c>
      <c r="AE93" s="8">
        <v>91</v>
      </c>
      <c r="AF93" s="8">
        <f t="shared" si="16"/>
        <v>9.7623674662813897</v>
      </c>
      <c r="AG93" s="8">
        <f t="shared" si="23"/>
        <v>6.5579743763748699E-2</v>
      </c>
      <c r="AJ93" s="132">
        <f>IF(Päälaskenta!$F$28&lt;Kaksitasouoma_matriisi!L93,Päälaskenta!$C$20*Päälaskenta!$F$28,Päälaskenta!$C$20*Kaksitasouoma_matriisi!L93)</f>
        <v>0.08</v>
      </c>
      <c r="AK93" s="134">
        <f>SQRT(Päälaskenta!$D$20^2+(Päälaskenta!$D$20/(1/Päälaskenta!$E$20))^2)</f>
        <v>1.8029999999999999</v>
      </c>
      <c r="AL93" s="134">
        <f>IF(Päälaskenta!$F$28&lt;Kaksitasouoma_matriisi!L93,AK93*Päälaskenta!$F$28*COS(ATAN(1/Päälaskenta!$E$20)),AK93*Kaksitasouoma_matriisi!L93*COS(ATAN(1/Päälaskenta!$E$20)))</f>
        <v>2.4E-2</v>
      </c>
      <c r="AM93" s="134"/>
      <c r="AN93" s="134">
        <f t="shared" si="31"/>
        <v>0.104</v>
      </c>
      <c r="AO93" s="8">
        <f t="shared" si="24"/>
        <v>7.9413561392791696E-2</v>
      </c>
      <c r="AP93" s="134">
        <f>Refererenssiarvoja!$B$16*H93^(1/6)/(Refererenssiarvoja!$B$15^0.5)*(Päälaskenta!$G$28/2)^0.5*(1-AO93)^(-1.5)</f>
        <v>4.2000000000000003E-2</v>
      </c>
      <c r="AQ93" s="8">
        <f>Refererenssiarvoja!$B$16*Kaksitasouoma_matriisi!O93^(1/6)/(SQRT((2*Refererenssiarvoja!$B$15)/(Päälaskenta!$F$31*Päälaskenta!$G$31*Päälaskenta!$F$28))+SQRT(Refererenssiarvoja!$B$15)/Refererenssiarvoja!$B$17*LN(Kaksitasouoma_matriisi!L93/Päälaskenta!$F$28))</f>
        <v>-2.0080236583521701E-2</v>
      </c>
      <c r="AR93" s="8">
        <f>Refererenssiarvoja!$B$16*Kaksitasouoma_matriisi!O93^(1/6)/(SQRT((2*Refererenssiarvoja!$B$15)/(Päälaskenta!$F$31*Päälaskenta!$G$31*L93)))</f>
        <v>4.5280728751205E-2</v>
      </c>
    </row>
    <row r="94" spans="1:44" x14ac:dyDescent="0.2">
      <c r="A94" s="8">
        <v>92</v>
      </c>
      <c r="B94" s="8">
        <f>IF(Päälaskenta!C$7,Päälaskenta!E$7,Päälaskenta!G$5)</f>
        <v>2.5</v>
      </c>
      <c r="C94" s="56">
        <v>1.9079999999999999</v>
      </c>
      <c r="D94" s="93">
        <f t="shared" si="17"/>
        <v>1.3103</v>
      </c>
      <c r="E94" s="8">
        <f>IF(Päälaskenta!$C$26,Kaksitasouoma_matriisi!AP94,Kaksitasouoma_matriisi!AC94)</f>
        <v>0.101462728255009</v>
      </c>
      <c r="F94" s="56">
        <f>IF(D94&lt;Päälaskenta!H$24,(SQRT(POWER(Päälaskenta!C$24/(2*Päälaskenta!E$24),2)+(D94/Päälaskenta!E$24))-Päälaskenta!C$24/(2*Päälaskenta!E$24)),IF(D94=Päälaskenta!H$24,Päälaskenta!D$24,Päälaskenta!D$24+(SQRT(POWER((Päälaskenta!C$20+Päälaskenta!G$24)/(2*Päälaskenta!E$20),2)+((D94-Päälaskenta!H$24)/Päälaskenta!E$20))-(Päälaskenta!C$20+Päälaskenta!G$24)/(2*Päälaskenta!E$20))))</f>
        <v>0.71599999999999997</v>
      </c>
      <c r="G94" s="57">
        <f>IF(F94&gt;Päälaskenta!D$24,(2*SQRT((POWER(Päälaskenta!D$24,2))+POWER(Päälaskenta!E$24*Päälaskenta!D$24,2))+Päälaskenta!C$24)+(2*SQRT((POWER((F94-Päälaskenta!D$24),2))+POWER(Päälaskenta!E$20*(F94-Päälaskenta!D$24),2))+Päälaskenta!C$20),(2*SQRT((POWER(F94,2))+POWER(Päälaskenta!E$24*F94,2))+Päälaskenta!C$24))</f>
        <v>8.0399999999999991</v>
      </c>
      <c r="H94" s="57">
        <f t="shared" si="18"/>
        <v>0.16</v>
      </c>
      <c r="I94" s="62">
        <f t="shared" si="19"/>
        <v>0.43146299999999999</v>
      </c>
      <c r="J94" s="8">
        <f>IF(F94&lt;Päälaskenta!$D$24,0,Kaksitasouoma_matriisi!F94-Päälaskenta!$D$24)</f>
        <v>1.6E-2</v>
      </c>
      <c r="L94" s="8">
        <f>IF(F94&gt;Päälaskenta!D$24,F94-Päälaskenta!D$24,0)</f>
        <v>1.6E-2</v>
      </c>
      <c r="M94" s="8">
        <f>IF(F94&gt;Päälaskenta!D$24,(Päälaskenta!C$20+(Päälaskenta!E$20*(Kaksitasouoma_matriisi!F94-Päälaskenta!D$24)))*(Kaksitasouoma_matriisi!F94-Päälaskenta!D$24),0)</f>
        <v>8.0384000000000094E-2</v>
      </c>
      <c r="N94" s="8">
        <f>IF(F94&gt;Päälaskenta!D$24,(2*SQRT((POWER((F94-Päälaskenta!D$24),2))+POWER(Päälaskenta!E$20*(F94-Päälaskenta!D$24),2))+Päälaskenta!C$20),0)</f>
        <v>5.05768882040742</v>
      </c>
      <c r="O94" s="8">
        <f t="shared" si="25"/>
        <v>1.5893425407205002E-2</v>
      </c>
      <c r="P94" s="8">
        <f>IF(Päälaskenta!$C$29,IF(L94&gt;Päälaskenta!$F$28,Kaksitasouoma_matriisi!AQ94,Kaksitasouoma_matriisi!AR94),Päälaskenta!$F$20)</f>
        <v>0.12</v>
      </c>
      <c r="Q94" s="8">
        <f t="shared" si="26"/>
        <v>4.2344795450909398E-2</v>
      </c>
      <c r="R94" s="8">
        <f t="shared" si="20"/>
        <v>1.08438848458547E-2</v>
      </c>
      <c r="S94" s="8">
        <f t="shared" si="27"/>
        <v>0.134901035602293</v>
      </c>
      <c r="U94" s="93">
        <f>IF(F94&gt;Päälaskenta!D$24,Päälaskenta!H$24+L94*Päälaskenta!G$24,F94*Päälaskenta!C$24 + F94*F94*Päälaskenta!E$24)</f>
        <v>1.2283999999999999</v>
      </c>
      <c r="V94" s="8">
        <f>IF(F94&gt;Päälaskenta!D$24,2*SQRT(POWER(Päälaskenta!D$24,2)+POWER(Päälaskenta!E$24*Päälaskenta!D$24,2))+Päälaskenta!C$24,(2*SQRT((POWER(F94,2))+POWER(Päälaskenta!E$24*F94,2))+Päälaskenta!C$24))</f>
        <v>2.9798989873223301</v>
      </c>
      <c r="W94" s="8">
        <f t="shared" si="28"/>
        <v>0.41222873836532697</v>
      </c>
      <c r="X94" s="8">
        <f>Päälaskenta!F$24</f>
        <v>7.0000000000000007E-2</v>
      </c>
      <c r="Y94" s="8">
        <f t="shared" si="29"/>
        <v>9.7200226708304793</v>
      </c>
      <c r="Z94" s="8">
        <f t="shared" si="21"/>
        <v>2.4891561151541501</v>
      </c>
      <c r="AA94" s="8">
        <f t="shared" si="30"/>
        <v>2.0263400481554501</v>
      </c>
      <c r="AC94" s="8">
        <f t="shared" si="22"/>
        <v>0.101462728255009</v>
      </c>
      <c r="AE94" s="8">
        <v>92</v>
      </c>
      <c r="AF94" s="8">
        <f t="shared" si="16"/>
        <v>9.7623674662813897</v>
      </c>
      <c r="AG94" s="8">
        <f t="shared" si="23"/>
        <v>6.5579743763748699E-2</v>
      </c>
      <c r="AJ94" s="132">
        <f>IF(Päälaskenta!$F$28&lt;Kaksitasouoma_matriisi!L94,Päälaskenta!$C$20*Päälaskenta!$F$28,Päälaskenta!$C$20*Kaksitasouoma_matriisi!L94)</f>
        <v>0.08</v>
      </c>
      <c r="AK94" s="134">
        <f>SQRT(Päälaskenta!$D$20^2+(Päälaskenta!$D$20/(1/Päälaskenta!$E$20))^2)</f>
        <v>1.8029999999999999</v>
      </c>
      <c r="AL94" s="134">
        <f>IF(Päälaskenta!$F$28&lt;Kaksitasouoma_matriisi!L94,AK94*Päälaskenta!$F$28*COS(ATAN(1/Päälaskenta!$E$20)),AK94*Kaksitasouoma_matriisi!L94*COS(ATAN(1/Päälaskenta!$E$20)))</f>
        <v>2.4E-2</v>
      </c>
      <c r="AM94" s="134"/>
      <c r="AN94" s="134">
        <f t="shared" si="31"/>
        <v>0.104</v>
      </c>
      <c r="AO94" s="8">
        <f t="shared" si="24"/>
        <v>7.9371136380981394E-2</v>
      </c>
      <c r="AP94" s="134">
        <f>Refererenssiarvoja!$B$16*H94^(1/6)/(Refererenssiarvoja!$B$15^0.5)*(Päälaskenta!$G$28/2)^0.5*(1-AO94)^(-1.5)</f>
        <v>4.2000000000000003E-2</v>
      </c>
      <c r="AQ94" s="8">
        <f>Refererenssiarvoja!$B$16*Kaksitasouoma_matriisi!O94^(1/6)/(SQRT((2*Refererenssiarvoja!$B$15)/(Päälaskenta!$F$31*Päälaskenta!$G$31*Päälaskenta!$F$28))+SQRT(Refererenssiarvoja!$B$15)/Refererenssiarvoja!$B$17*LN(Kaksitasouoma_matriisi!L94/Päälaskenta!$F$28))</f>
        <v>-2.0080236583521701E-2</v>
      </c>
      <c r="AR94" s="8">
        <f>Refererenssiarvoja!$B$16*Kaksitasouoma_matriisi!O94^(1/6)/(SQRT((2*Refererenssiarvoja!$B$15)/(Päälaskenta!$F$31*Päälaskenta!$G$31*L94)))</f>
        <v>4.5280728751205E-2</v>
      </c>
    </row>
    <row r="95" spans="1:44" x14ac:dyDescent="0.2">
      <c r="A95" s="8">
        <v>93</v>
      </c>
      <c r="B95" s="8">
        <f>IF(Päälaskenta!C$7,Päälaskenta!E$7,Päälaskenta!G$5)</f>
        <v>2.5</v>
      </c>
      <c r="C95" s="56">
        <v>1.907</v>
      </c>
      <c r="D95" s="93">
        <f t="shared" si="17"/>
        <v>1.3109999999999999</v>
      </c>
      <c r="E95" s="8">
        <f>IF(Päälaskenta!$C$26,Kaksitasouoma_matriisi!AP95,Kaksitasouoma_matriisi!AC95)</f>
        <v>0.101462728255009</v>
      </c>
      <c r="F95" s="56">
        <f>IF(D95&lt;Päälaskenta!H$24,(SQRT(POWER(Päälaskenta!C$24/(2*Päälaskenta!E$24),2)+(D95/Päälaskenta!E$24))-Päälaskenta!C$24/(2*Päälaskenta!E$24)),IF(D95=Päälaskenta!H$24,Päälaskenta!D$24,Päälaskenta!D$24+(SQRT(POWER((Päälaskenta!C$20+Päälaskenta!G$24)/(2*Päälaskenta!E$20),2)+((D95-Päälaskenta!H$24)/Päälaskenta!E$20))-(Päälaskenta!C$20+Päälaskenta!G$24)/(2*Päälaskenta!E$20))))</f>
        <v>0.71599999999999997</v>
      </c>
      <c r="G95" s="57">
        <f>IF(F95&gt;Päälaskenta!D$24,(2*SQRT((POWER(Päälaskenta!D$24,2))+POWER(Päälaskenta!E$24*Päälaskenta!D$24,2))+Päälaskenta!C$24)+(2*SQRT((POWER((F95-Päälaskenta!D$24),2))+POWER(Päälaskenta!E$20*(F95-Päälaskenta!D$24),2))+Päälaskenta!C$20),(2*SQRT((POWER(F95,2))+POWER(Päälaskenta!E$24*F95,2))+Päälaskenta!C$24))</f>
        <v>8.0399999999999991</v>
      </c>
      <c r="H95" s="57">
        <f t="shared" si="18"/>
        <v>0.16</v>
      </c>
      <c r="I95" s="62">
        <f t="shared" si="19"/>
        <v>0.43101</v>
      </c>
      <c r="J95" s="8">
        <f>IF(F95&lt;Päälaskenta!$D$24,0,Kaksitasouoma_matriisi!F95-Päälaskenta!$D$24)</f>
        <v>1.6E-2</v>
      </c>
      <c r="L95" s="8">
        <f>IF(F95&gt;Päälaskenta!D$24,F95-Päälaskenta!D$24,0)</f>
        <v>1.6E-2</v>
      </c>
      <c r="M95" s="8">
        <f>IF(F95&gt;Päälaskenta!D$24,(Päälaskenta!C$20+(Päälaskenta!E$20*(Kaksitasouoma_matriisi!F95-Päälaskenta!D$24)))*(Kaksitasouoma_matriisi!F95-Päälaskenta!D$24),0)</f>
        <v>8.0384000000000094E-2</v>
      </c>
      <c r="N95" s="8">
        <f>IF(F95&gt;Päälaskenta!D$24,(2*SQRT((POWER((F95-Päälaskenta!D$24),2))+POWER(Päälaskenta!E$20*(F95-Päälaskenta!D$24),2))+Päälaskenta!C$20),0)</f>
        <v>5.05768882040742</v>
      </c>
      <c r="O95" s="8">
        <f t="shared" si="25"/>
        <v>1.5893425407205002E-2</v>
      </c>
      <c r="P95" s="8">
        <f>IF(Päälaskenta!$C$29,IF(L95&gt;Päälaskenta!$F$28,Kaksitasouoma_matriisi!AQ95,Kaksitasouoma_matriisi!AR95),Päälaskenta!$F$20)</f>
        <v>0.12</v>
      </c>
      <c r="Q95" s="8">
        <f t="shared" si="26"/>
        <v>4.2344795450909398E-2</v>
      </c>
      <c r="R95" s="8">
        <f t="shared" si="20"/>
        <v>1.08438848458547E-2</v>
      </c>
      <c r="S95" s="8">
        <f t="shared" si="27"/>
        <v>0.134901035602293</v>
      </c>
      <c r="U95" s="93">
        <f>IF(F95&gt;Päälaskenta!D$24,Päälaskenta!H$24+L95*Päälaskenta!G$24,F95*Päälaskenta!C$24 + F95*F95*Päälaskenta!E$24)</f>
        <v>1.2283999999999999</v>
      </c>
      <c r="V95" s="8">
        <f>IF(F95&gt;Päälaskenta!D$24,2*SQRT(POWER(Päälaskenta!D$24,2)+POWER(Päälaskenta!E$24*Päälaskenta!D$24,2))+Päälaskenta!C$24,(2*SQRT((POWER(F95,2))+POWER(Päälaskenta!E$24*F95,2))+Päälaskenta!C$24))</f>
        <v>2.9798989873223301</v>
      </c>
      <c r="W95" s="8">
        <f t="shared" si="28"/>
        <v>0.41222873836532697</v>
      </c>
      <c r="X95" s="8">
        <f>Päälaskenta!F$24</f>
        <v>7.0000000000000007E-2</v>
      </c>
      <c r="Y95" s="8">
        <f t="shared" si="29"/>
        <v>9.7200226708304793</v>
      </c>
      <c r="Z95" s="8">
        <f t="shared" si="21"/>
        <v>2.4891561151541501</v>
      </c>
      <c r="AA95" s="8">
        <f t="shared" si="30"/>
        <v>2.0263400481554501</v>
      </c>
      <c r="AC95" s="8">
        <f t="shared" si="22"/>
        <v>0.101462728255009</v>
      </c>
      <c r="AE95" s="8">
        <v>93</v>
      </c>
      <c r="AF95" s="8">
        <f t="shared" si="16"/>
        <v>9.7623674662813897</v>
      </c>
      <c r="AG95" s="8">
        <f t="shared" si="23"/>
        <v>6.5579743763748699E-2</v>
      </c>
      <c r="AJ95" s="132">
        <f>IF(Päälaskenta!$F$28&lt;Kaksitasouoma_matriisi!L95,Päälaskenta!$C$20*Päälaskenta!$F$28,Päälaskenta!$C$20*Kaksitasouoma_matriisi!L95)</f>
        <v>0.08</v>
      </c>
      <c r="AK95" s="134">
        <f>SQRT(Päälaskenta!$D$20^2+(Päälaskenta!$D$20/(1/Päälaskenta!$E$20))^2)</f>
        <v>1.8029999999999999</v>
      </c>
      <c r="AL95" s="134">
        <f>IF(Päälaskenta!$F$28&lt;Kaksitasouoma_matriisi!L95,AK95*Päälaskenta!$F$28*COS(ATAN(1/Päälaskenta!$E$20)),AK95*Kaksitasouoma_matriisi!L95*COS(ATAN(1/Päälaskenta!$E$20)))</f>
        <v>2.4E-2</v>
      </c>
      <c r="AM95" s="134"/>
      <c r="AN95" s="134">
        <f t="shared" si="31"/>
        <v>0.104</v>
      </c>
      <c r="AO95" s="8">
        <f t="shared" si="24"/>
        <v>7.9328756674294398E-2</v>
      </c>
      <c r="AP95" s="134">
        <f>Refererenssiarvoja!$B$16*H95^(1/6)/(Refererenssiarvoja!$B$15^0.5)*(Päälaskenta!$G$28/2)^0.5*(1-AO95)^(-1.5)</f>
        <v>4.2000000000000003E-2</v>
      </c>
      <c r="AQ95" s="8">
        <f>Refererenssiarvoja!$B$16*Kaksitasouoma_matriisi!O95^(1/6)/(SQRT((2*Refererenssiarvoja!$B$15)/(Päälaskenta!$F$31*Päälaskenta!$G$31*Päälaskenta!$F$28))+SQRT(Refererenssiarvoja!$B$15)/Refererenssiarvoja!$B$17*LN(Kaksitasouoma_matriisi!L95/Päälaskenta!$F$28))</f>
        <v>-2.0080236583521701E-2</v>
      </c>
      <c r="AR95" s="8">
        <f>Refererenssiarvoja!$B$16*Kaksitasouoma_matriisi!O95^(1/6)/(SQRT((2*Refererenssiarvoja!$B$15)/(Päälaskenta!$F$31*Päälaskenta!$G$31*L95)))</f>
        <v>4.5280728751205E-2</v>
      </c>
    </row>
    <row r="96" spans="1:44" x14ac:dyDescent="0.2">
      <c r="A96" s="8">
        <v>94</v>
      </c>
      <c r="B96" s="8">
        <f>IF(Päälaskenta!C$7,Päälaskenta!E$7,Päälaskenta!G$5)</f>
        <v>2.5</v>
      </c>
      <c r="C96" s="56">
        <v>1.9059999999999999</v>
      </c>
      <c r="D96" s="93">
        <f t="shared" si="17"/>
        <v>1.3116000000000001</v>
      </c>
      <c r="E96" s="8">
        <f>IF(Päälaskenta!$C$26,Kaksitasouoma_matriisi!AP96,Kaksitasouoma_matriisi!AC96)</f>
        <v>0.101462728255009</v>
      </c>
      <c r="F96" s="56">
        <f>IF(D96&lt;Päälaskenta!H$24,(SQRT(POWER(Päälaskenta!C$24/(2*Päälaskenta!E$24),2)+(D96/Päälaskenta!E$24))-Päälaskenta!C$24/(2*Päälaskenta!E$24)),IF(D96=Päälaskenta!H$24,Päälaskenta!D$24,Päälaskenta!D$24+(SQRT(POWER((Päälaskenta!C$20+Päälaskenta!G$24)/(2*Päälaskenta!E$20),2)+((D96-Päälaskenta!H$24)/Päälaskenta!E$20))-(Päälaskenta!C$20+Päälaskenta!G$24)/(2*Päälaskenta!E$20))))</f>
        <v>0.71599999999999997</v>
      </c>
      <c r="G96" s="57">
        <f>IF(F96&gt;Päälaskenta!D$24,(2*SQRT((POWER(Päälaskenta!D$24,2))+POWER(Päälaskenta!E$24*Päälaskenta!D$24,2))+Päälaskenta!C$24)+(2*SQRT((POWER((F96-Päälaskenta!D$24),2))+POWER(Päälaskenta!E$20*(F96-Päälaskenta!D$24),2))+Päälaskenta!C$20),(2*SQRT((POWER(F96,2))+POWER(Päälaskenta!E$24*F96,2))+Päälaskenta!C$24))</f>
        <v>8.0399999999999991</v>
      </c>
      <c r="H96" s="57">
        <f t="shared" si="18"/>
        <v>0.16</v>
      </c>
      <c r="I96" s="62">
        <f t="shared" si="19"/>
        <v>0.43055900000000003</v>
      </c>
      <c r="J96" s="8">
        <f>IF(F96&lt;Päälaskenta!$D$24,0,Kaksitasouoma_matriisi!F96-Päälaskenta!$D$24)</f>
        <v>1.6E-2</v>
      </c>
      <c r="L96" s="8">
        <f>IF(F96&gt;Päälaskenta!D$24,F96-Päälaskenta!D$24,0)</f>
        <v>1.6E-2</v>
      </c>
      <c r="M96" s="8">
        <f>IF(F96&gt;Päälaskenta!D$24,(Päälaskenta!C$20+(Päälaskenta!E$20*(Kaksitasouoma_matriisi!F96-Päälaskenta!D$24)))*(Kaksitasouoma_matriisi!F96-Päälaskenta!D$24),0)</f>
        <v>8.0384000000000094E-2</v>
      </c>
      <c r="N96" s="8">
        <f>IF(F96&gt;Päälaskenta!D$24,(2*SQRT((POWER((F96-Päälaskenta!D$24),2))+POWER(Päälaskenta!E$20*(F96-Päälaskenta!D$24),2))+Päälaskenta!C$20),0)</f>
        <v>5.05768882040742</v>
      </c>
      <c r="O96" s="8">
        <f t="shared" si="25"/>
        <v>1.5893425407205002E-2</v>
      </c>
      <c r="P96" s="8">
        <f>IF(Päälaskenta!$C$29,IF(L96&gt;Päälaskenta!$F$28,Kaksitasouoma_matriisi!AQ96,Kaksitasouoma_matriisi!AR96),Päälaskenta!$F$20)</f>
        <v>0.12</v>
      </c>
      <c r="Q96" s="8">
        <f t="shared" si="26"/>
        <v>4.2344795450909398E-2</v>
      </c>
      <c r="R96" s="8">
        <f t="shared" si="20"/>
        <v>1.08438848458547E-2</v>
      </c>
      <c r="S96" s="8">
        <f t="shared" si="27"/>
        <v>0.134901035602293</v>
      </c>
      <c r="U96" s="93">
        <f>IF(F96&gt;Päälaskenta!D$24,Päälaskenta!H$24+L96*Päälaskenta!G$24,F96*Päälaskenta!C$24 + F96*F96*Päälaskenta!E$24)</f>
        <v>1.2283999999999999</v>
      </c>
      <c r="V96" s="8">
        <f>IF(F96&gt;Päälaskenta!D$24,2*SQRT(POWER(Päälaskenta!D$24,2)+POWER(Päälaskenta!E$24*Päälaskenta!D$24,2))+Päälaskenta!C$24,(2*SQRT((POWER(F96,2))+POWER(Päälaskenta!E$24*F96,2))+Päälaskenta!C$24))</f>
        <v>2.9798989873223301</v>
      </c>
      <c r="W96" s="8">
        <f t="shared" si="28"/>
        <v>0.41222873836532697</v>
      </c>
      <c r="X96" s="8">
        <f>Päälaskenta!F$24</f>
        <v>7.0000000000000007E-2</v>
      </c>
      <c r="Y96" s="8">
        <f t="shared" si="29"/>
        <v>9.7200226708304793</v>
      </c>
      <c r="Z96" s="8">
        <f t="shared" si="21"/>
        <v>2.4891561151541501</v>
      </c>
      <c r="AA96" s="8">
        <f t="shared" si="30"/>
        <v>2.0263400481554501</v>
      </c>
      <c r="AC96" s="8">
        <f t="shared" si="22"/>
        <v>0.101462728255009</v>
      </c>
      <c r="AE96" s="8">
        <v>94</v>
      </c>
      <c r="AF96" s="8">
        <f t="shared" si="16"/>
        <v>9.7623674662813897</v>
      </c>
      <c r="AG96" s="8">
        <f t="shared" si="23"/>
        <v>6.5579743763748699E-2</v>
      </c>
      <c r="AJ96" s="132">
        <f>IF(Päälaskenta!$F$28&lt;Kaksitasouoma_matriisi!L96,Päälaskenta!$C$20*Päälaskenta!$F$28,Päälaskenta!$C$20*Kaksitasouoma_matriisi!L96)</f>
        <v>0.08</v>
      </c>
      <c r="AK96" s="134">
        <f>SQRT(Päälaskenta!$D$20^2+(Päälaskenta!$D$20/(1/Päälaskenta!$E$20))^2)</f>
        <v>1.8029999999999999</v>
      </c>
      <c r="AL96" s="134">
        <f>IF(Päälaskenta!$F$28&lt;Kaksitasouoma_matriisi!L96,AK96*Päälaskenta!$F$28*COS(ATAN(1/Päälaskenta!$E$20)),AK96*Kaksitasouoma_matriisi!L96*COS(ATAN(1/Päälaskenta!$E$20)))</f>
        <v>2.4E-2</v>
      </c>
      <c r="AM96" s="134"/>
      <c r="AN96" s="134">
        <f t="shared" si="31"/>
        <v>0.104</v>
      </c>
      <c r="AO96" s="8">
        <f t="shared" si="24"/>
        <v>7.9292467215614504E-2</v>
      </c>
      <c r="AP96" s="134">
        <f>Refererenssiarvoja!$B$16*H96^(1/6)/(Refererenssiarvoja!$B$15^0.5)*(Päälaskenta!$G$28/2)^0.5*(1-AO96)^(-1.5)</f>
        <v>4.2000000000000003E-2</v>
      </c>
      <c r="AQ96" s="8">
        <f>Refererenssiarvoja!$B$16*Kaksitasouoma_matriisi!O96^(1/6)/(SQRT((2*Refererenssiarvoja!$B$15)/(Päälaskenta!$F$31*Päälaskenta!$G$31*Päälaskenta!$F$28))+SQRT(Refererenssiarvoja!$B$15)/Refererenssiarvoja!$B$17*LN(Kaksitasouoma_matriisi!L96/Päälaskenta!$F$28))</f>
        <v>-2.0080236583521701E-2</v>
      </c>
      <c r="AR96" s="8">
        <f>Refererenssiarvoja!$B$16*Kaksitasouoma_matriisi!O96^(1/6)/(SQRT((2*Refererenssiarvoja!$B$15)/(Päälaskenta!$F$31*Päälaskenta!$G$31*L96)))</f>
        <v>4.5280728751205E-2</v>
      </c>
    </row>
    <row r="97" spans="1:44" x14ac:dyDescent="0.2">
      <c r="A97" s="8">
        <v>95</v>
      </c>
      <c r="B97" s="8">
        <f>IF(Päälaskenta!C$7,Päälaskenta!E$7,Päälaskenta!G$5)</f>
        <v>2.5</v>
      </c>
      <c r="C97" s="56">
        <v>1.905</v>
      </c>
      <c r="D97" s="93">
        <f t="shared" si="17"/>
        <v>1.3123</v>
      </c>
      <c r="E97" s="8">
        <f>IF(Päälaskenta!$C$26,Kaksitasouoma_matriisi!AP97,Kaksitasouoma_matriisi!AC97)</f>
        <v>0.101462728255009</v>
      </c>
      <c r="F97" s="56">
        <f>IF(D97&lt;Päälaskenta!H$24,(SQRT(POWER(Päälaskenta!C$24/(2*Päälaskenta!E$24),2)+(D97/Päälaskenta!E$24))-Päälaskenta!C$24/(2*Päälaskenta!E$24)),IF(D97=Päälaskenta!H$24,Päälaskenta!D$24,Päälaskenta!D$24+(SQRT(POWER((Päälaskenta!C$20+Päälaskenta!G$24)/(2*Päälaskenta!E$20),2)+((D97-Päälaskenta!H$24)/Päälaskenta!E$20))-(Päälaskenta!C$20+Päälaskenta!G$24)/(2*Päälaskenta!E$20))))</f>
        <v>0.71599999999999997</v>
      </c>
      <c r="G97" s="57">
        <f>IF(F97&gt;Päälaskenta!D$24,(2*SQRT((POWER(Päälaskenta!D$24,2))+POWER(Päälaskenta!E$24*Päälaskenta!D$24,2))+Päälaskenta!C$24)+(2*SQRT((POWER((F97-Päälaskenta!D$24),2))+POWER(Päälaskenta!E$20*(F97-Päälaskenta!D$24),2))+Päälaskenta!C$20),(2*SQRT((POWER(F97,2))+POWER(Päälaskenta!E$24*F97,2))+Päälaskenta!C$24))</f>
        <v>8.0399999999999991</v>
      </c>
      <c r="H97" s="57">
        <f t="shared" si="18"/>
        <v>0.16</v>
      </c>
      <c r="I97" s="62">
        <f t="shared" si="19"/>
        <v>0.43010700000000002</v>
      </c>
      <c r="J97" s="8">
        <f>IF(F97&lt;Päälaskenta!$D$24,0,Kaksitasouoma_matriisi!F97-Päälaskenta!$D$24)</f>
        <v>1.6E-2</v>
      </c>
      <c r="L97" s="8">
        <f>IF(F97&gt;Päälaskenta!D$24,F97-Päälaskenta!D$24,0)</f>
        <v>1.6E-2</v>
      </c>
      <c r="M97" s="8">
        <f>IF(F97&gt;Päälaskenta!D$24,(Päälaskenta!C$20+(Päälaskenta!E$20*(Kaksitasouoma_matriisi!F97-Päälaskenta!D$24)))*(Kaksitasouoma_matriisi!F97-Päälaskenta!D$24),0)</f>
        <v>8.0384000000000094E-2</v>
      </c>
      <c r="N97" s="8">
        <f>IF(F97&gt;Päälaskenta!D$24,(2*SQRT((POWER((F97-Päälaskenta!D$24),2))+POWER(Päälaskenta!E$20*(F97-Päälaskenta!D$24),2))+Päälaskenta!C$20),0)</f>
        <v>5.05768882040742</v>
      </c>
      <c r="O97" s="8">
        <f t="shared" si="25"/>
        <v>1.5893425407205002E-2</v>
      </c>
      <c r="P97" s="8">
        <f>IF(Päälaskenta!$C$29,IF(L97&gt;Päälaskenta!$F$28,Kaksitasouoma_matriisi!AQ97,Kaksitasouoma_matriisi!AR97),Päälaskenta!$F$20)</f>
        <v>0.12</v>
      </c>
      <c r="Q97" s="8">
        <f t="shared" si="26"/>
        <v>4.2344795450909398E-2</v>
      </c>
      <c r="R97" s="8">
        <f t="shared" si="20"/>
        <v>1.08438848458547E-2</v>
      </c>
      <c r="S97" s="8">
        <f t="shared" si="27"/>
        <v>0.134901035602293</v>
      </c>
      <c r="U97" s="93">
        <f>IF(F97&gt;Päälaskenta!D$24,Päälaskenta!H$24+L97*Päälaskenta!G$24,F97*Päälaskenta!C$24 + F97*F97*Päälaskenta!E$24)</f>
        <v>1.2283999999999999</v>
      </c>
      <c r="V97" s="8">
        <f>IF(F97&gt;Päälaskenta!D$24,2*SQRT(POWER(Päälaskenta!D$24,2)+POWER(Päälaskenta!E$24*Päälaskenta!D$24,2))+Päälaskenta!C$24,(2*SQRT((POWER(F97,2))+POWER(Päälaskenta!E$24*F97,2))+Päälaskenta!C$24))</f>
        <v>2.9798989873223301</v>
      </c>
      <c r="W97" s="8">
        <f t="shared" si="28"/>
        <v>0.41222873836532697</v>
      </c>
      <c r="X97" s="8">
        <f>Päälaskenta!F$24</f>
        <v>7.0000000000000007E-2</v>
      </c>
      <c r="Y97" s="8">
        <f t="shared" si="29"/>
        <v>9.7200226708304793</v>
      </c>
      <c r="Z97" s="8">
        <f t="shared" si="21"/>
        <v>2.4891561151541501</v>
      </c>
      <c r="AA97" s="8">
        <f t="shared" si="30"/>
        <v>2.0263400481554501</v>
      </c>
      <c r="AC97" s="8">
        <f t="shared" si="22"/>
        <v>0.101462728255009</v>
      </c>
      <c r="AE97" s="8">
        <v>95</v>
      </c>
      <c r="AF97" s="8">
        <f t="shared" si="16"/>
        <v>9.7623674662813897</v>
      </c>
      <c r="AG97" s="8">
        <f t="shared" si="23"/>
        <v>6.5579743763748699E-2</v>
      </c>
      <c r="AJ97" s="132">
        <f>IF(Päälaskenta!$F$28&lt;Kaksitasouoma_matriisi!L97,Päälaskenta!$C$20*Päälaskenta!$F$28,Päälaskenta!$C$20*Kaksitasouoma_matriisi!L97)</f>
        <v>0.08</v>
      </c>
      <c r="AK97" s="134">
        <f>SQRT(Päälaskenta!$D$20^2+(Päälaskenta!$D$20/(1/Päälaskenta!$E$20))^2)</f>
        <v>1.8029999999999999</v>
      </c>
      <c r="AL97" s="134">
        <f>IF(Päälaskenta!$F$28&lt;Kaksitasouoma_matriisi!L97,AK97*Päälaskenta!$F$28*COS(ATAN(1/Päälaskenta!$E$20)),AK97*Kaksitasouoma_matriisi!L97*COS(ATAN(1/Päälaskenta!$E$20)))</f>
        <v>2.4E-2</v>
      </c>
      <c r="AM97" s="134"/>
      <c r="AN97" s="134">
        <f t="shared" si="31"/>
        <v>0.104</v>
      </c>
      <c r="AO97" s="8">
        <f t="shared" si="24"/>
        <v>7.9250171454697899E-2</v>
      </c>
      <c r="AP97" s="134">
        <f>Refererenssiarvoja!$B$16*H97^(1/6)/(Refererenssiarvoja!$B$15^0.5)*(Päälaskenta!$G$28/2)^0.5*(1-AO97)^(-1.5)</f>
        <v>4.2000000000000003E-2</v>
      </c>
      <c r="AQ97" s="8">
        <f>Refererenssiarvoja!$B$16*Kaksitasouoma_matriisi!O97^(1/6)/(SQRT((2*Refererenssiarvoja!$B$15)/(Päälaskenta!$F$31*Päälaskenta!$G$31*Päälaskenta!$F$28))+SQRT(Refererenssiarvoja!$B$15)/Refererenssiarvoja!$B$17*LN(Kaksitasouoma_matriisi!L97/Päälaskenta!$F$28))</f>
        <v>-2.0080236583521701E-2</v>
      </c>
      <c r="AR97" s="8">
        <f>Refererenssiarvoja!$B$16*Kaksitasouoma_matriisi!O97^(1/6)/(SQRT((2*Refererenssiarvoja!$B$15)/(Päälaskenta!$F$31*Päälaskenta!$G$31*L97)))</f>
        <v>4.5280728751205E-2</v>
      </c>
    </row>
    <row r="98" spans="1:44" x14ac:dyDescent="0.2">
      <c r="A98" s="8">
        <v>96</v>
      </c>
      <c r="B98" s="8">
        <f>IF(Päälaskenta!C$7,Päälaskenta!E$7,Päälaskenta!G$5)</f>
        <v>2.5</v>
      </c>
      <c r="C98" s="56">
        <v>1.9039999999999999</v>
      </c>
      <c r="D98" s="93">
        <f t="shared" si="17"/>
        <v>1.3129999999999999</v>
      </c>
      <c r="E98" s="8">
        <f>IF(Päälaskenta!$C$26,Kaksitasouoma_matriisi!AP98,Kaksitasouoma_matriisi!AC98)</f>
        <v>0.10147104009142401</v>
      </c>
      <c r="F98" s="56">
        <f>IF(D98&lt;Päälaskenta!H$24,(SQRT(POWER(Päälaskenta!C$24/(2*Päälaskenta!E$24),2)+(D98/Päälaskenta!E$24))-Päälaskenta!C$24/(2*Päälaskenta!E$24)),IF(D98=Päälaskenta!H$24,Päälaskenta!D$24,Päälaskenta!D$24+(SQRT(POWER((Päälaskenta!C$20+Päälaskenta!G$24)/(2*Päälaskenta!E$20),2)+((D98-Päälaskenta!H$24)/Päälaskenta!E$20))-(Päälaskenta!C$20+Päälaskenta!G$24)/(2*Päälaskenta!E$20))))</f>
        <v>0.71699999999999997</v>
      </c>
      <c r="G98" s="57">
        <f>IF(F98&gt;Päälaskenta!D$24,(2*SQRT((POWER(Päälaskenta!D$24,2))+POWER(Päälaskenta!E$24*Päälaskenta!D$24,2))+Päälaskenta!C$24)+(2*SQRT((POWER((F98-Päälaskenta!D$24),2))+POWER(Päälaskenta!E$20*(F98-Päälaskenta!D$24),2))+Päälaskenta!C$20),(2*SQRT((POWER(F98,2))+POWER(Päälaskenta!E$24*F98,2))+Päälaskenta!C$24))</f>
        <v>8.0399999999999991</v>
      </c>
      <c r="H98" s="57">
        <f t="shared" si="18"/>
        <v>0.16</v>
      </c>
      <c r="I98" s="62">
        <f t="shared" si="19"/>
        <v>0.429726</v>
      </c>
      <c r="J98" s="8">
        <f>IF(F98&lt;Päälaskenta!$D$24,0,Kaksitasouoma_matriisi!F98-Päälaskenta!$D$24)</f>
        <v>1.7000000000000001E-2</v>
      </c>
      <c r="L98" s="8">
        <f>IF(F98&gt;Päälaskenta!D$24,F98-Päälaskenta!D$24,0)</f>
        <v>1.7000000000000001E-2</v>
      </c>
      <c r="M98" s="8">
        <f>IF(F98&gt;Päälaskenta!D$24,(Päälaskenta!C$20+(Päälaskenta!E$20*(Kaksitasouoma_matriisi!F98-Päälaskenta!D$24)))*(Kaksitasouoma_matriisi!F98-Päälaskenta!D$24),0)</f>
        <v>8.5433500000000107E-2</v>
      </c>
      <c r="N98" s="8">
        <f>IF(F98&gt;Päälaskenta!D$24,(2*SQRT((POWER((F98-Päälaskenta!D$24),2))+POWER(Päälaskenta!E$20*(F98-Päälaskenta!D$24),2))+Päälaskenta!C$20),0)</f>
        <v>5.06129437168289</v>
      </c>
      <c r="O98" s="8">
        <f t="shared" si="25"/>
        <v>1.6879772984157299E-2</v>
      </c>
      <c r="P98" s="8">
        <f>IF(Päälaskenta!$C$29,IF(L98&gt;Päälaskenta!$F$28,Kaksitasouoma_matriisi!AQ98,Kaksitasouoma_matriisi!AR98),Päälaskenta!$F$20)</f>
        <v>0.12</v>
      </c>
      <c r="Q98" s="8">
        <f t="shared" si="26"/>
        <v>4.6848032212370098E-2</v>
      </c>
      <c r="R98" s="8">
        <f t="shared" si="20"/>
        <v>1.19528065284183E-2</v>
      </c>
      <c r="S98" s="8">
        <f t="shared" si="27"/>
        <v>0.13990772388370201</v>
      </c>
      <c r="U98" s="93">
        <f>IF(F98&gt;Päälaskenta!D$24,Päälaskenta!H$24+L98*Päälaskenta!G$24,F98*Päälaskenta!C$24 + F98*F98*Päälaskenta!E$24)</f>
        <v>1.2307999999999999</v>
      </c>
      <c r="V98" s="8">
        <f>IF(F98&gt;Päälaskenta!D$24,2*SQRT(POWER(Päälaskenta!D$24,2)+POWER(Päälaskenta!E$24*Päälaskenta!D$24,2))+Päälaskenta!C$24,(2*SQRT((POWER(F98,2))+POWER(Päälaskenta!E$24*F98,2))+Päälaskenta!C$24))</f>
        <v>2.9798989873223301</v>
      </c>
      <c r="W98" s="8">
        <f t="shared" si="28"/>
        <v>0.41303413479326301</v>
      </c>
      <c r="X98" s="8">
        <f>Päälaskenta!F$24</f>
        <v>7.0000000000000007E-2</v>
      </c>
      <c r="Y98" s="8">
        <f t="shared" si="29"/>
        <v>9.7516942810483496</v>
      </c>
      <c r="Z98" s="8">
        <f t="shared" si="21"/>
        <v>2.48804719347158</v>
      </c>
      <c r="AA98" s="8">
        <f t="shared" si="30"/>
        <v>2.0214878075004701</v>
      </c>
      <c r="AC98" s="8">
        <f t="shared" si="22"/>
        <v>0.10147104009142401</v>
      </c>
      <c r="AE98" s="8">
        <v>96</v>
      </c>
      <c r="AF98" s="8">
        <f t="shared" si="16"/>
        <v>9.7985423132607199</v>
      </c>
      <c r="AG98" s="8">
        <f t="shared" si="23"/>
        <v>6.5096415131503896E-2</v>
      </c>
      <c r="AJ98" s="132">
        <f>IF(Päälaskenta!$F$28&lt;Kaksitasouoma_matriisi!L98,Päälaskenta!$C$20*Päälaskenta!$F$28,Päälaskenta!$C$20*Kaksitasouoma_matriisi!L98)</f>
        <v>8.5000000000000006E-2</v>
      </c>
      <c r="AK98" s="134">
        <f>SQRT(Päälaskenta!$D$20^2+(Päälaskenta!$D$20/(1/Päälaskenta!$E$20))^2)</f>
        <v>1.8029999999999999</v>
      </c>
      <c r="AL98" s="134">
        <f>IF(Päälaskenta!$F$28&lt;Kaksitasouoma_matriisi!L98,AK98*Päälaskenta!$F$28*COS(ATAN(1/Päälaskenta!$E$20)),AK98*Kaksitasouoma_matriisi!L98*COS(ATAN(1/Päälaskenta!$E$20)))</f>
        <v>2.5999999999999999E-2</v>
      </c>
      <c r="AM98" s="134"/>
      <c r="AN98" s="134">
        <f t="shared" si="31"/>
        <v>0.111</v>
      </c>
      <c r="AO98" s="8">
        <f t="shared" si="24"/>
        <v>8.45392231530845E-2</v>
      </c>
      <c r="AP98" s="134">
        <f>Refererenssiarvoja!$B$16*H98^(1/6)/(Refererenssiarvoja!$B$15^0.5)*(Päälaskenta!$G$28/2)^0.5*(1-AO98)^(-1.5)</f>
        <v>4.2000000000000003E-2</v>
      </c>
      <c r="AQ98" s="8">
        <f>Refererenssiarvoja!$B$16*Kaksitasouoma_matriisi!O98^(1/6)/(SQRT((2*Refererenssiarvoja!$B$15)/(Päälaskenta!$F$31*Päälaskenta!$G$31*Päälaskenta!$F$28))+SQRT(Refererenssiarvoja!$B$15)/Refererenssiarvoja!$B$17*LN(Kaksitasouoma_matriisi!L98/Päälaskenta!$F$28))</f>
        <v>-2.0675811763687602E-2</v>
      </c>
      <c r="AR98" s="8">
        <f>Refererenssiarvoja!$B$16*Kaksitasouoma_matriisi!O98^(1/6)/(SQRT((2*Refererenssiarvoja!$B$15)/(Päälaskenta!$F$31*Päälaskenta!$G$31*L98)))</f>
        <v>4.71450455222054E-2</v>
      </c>
    </row>
    <row r="99" spans="1:44" x14ac:dyDescent="0.2">
      <c r="A99" s="8">
        <v>97</v>
      </c>
      <c r="B99" s="8">
        <f>IF(Päälaskenta!C$7,Päälaskenta!E$7,Päälaskenta!G$5)</f>
        <v>2.5</v>
      </c>
      <c r="C99" s="56">
        <v>1.903</v>
      </c>
      <c r="D99" s="93">
        <f t="shared" si="17"/>
        <v>1.3137000000000001</v>
      </c>
      <c r="E99" s="8">
        <f>IF(Päälaskenta!$C$26,Kaksitasouoma_matriisi!AP99,Kaksitasouoma_matriisi!AC99)</f>
        <v>0.10147104009142401</v>
      </c>
      <c r="F99" s="56">
        <f>IF(D99&lt;Päälaskenta!H$24,(SQRT(POWER(Päälaskenta!C$24/(2*Päälaskenta!E$24),2)+(D99/Päälaskenta!E$24))-Päälaskenta!C$24/(2*Päälaskenta!E$24)),IF(D99=Päälaskenta!H$24,Päälaskenta!D$24,Päälaskenta!D$24+(SQRT(POWER((Päälaskenta!C$20+Päälaskenta!G$24)/(2*Päälaskenta!E$20),2)+((D99-Päälaskenta!H$24)/Päälaskenta!E$20))-(Päälaskenta!C$20+Päälaskenta!G$24)/(2*Päälaskenta!E$20))))</f>
        <v>0.71699999999999997</v>
      </c>
      <c r="G99" s="57">
        <f>IF(F99&gt;Päälaskenta!D$24,(2*SQRT((POWER(Päälaskenta!D$24,2))+POWER(Päälaskenta!E$24*Päälaskenta!D$24,2))+Päälaskenta!C$24)+(2*SQRT((POWER((F99-Päälaskenta!D$24),2))+POWER(Päälaskenta!E$20*(F99-Päälaskenta!D$24),2))+Päälaskenta!C$20),(2*SQRT((POWER(F99,2))+POWER(Päälaskenta!E$24*F99,2))+Päälaskenta!C$24))</f>
        <v>8.0399999999999991</v>
      </c>
      <c r="H99" s="57">
        <f t="shared" si="18"/>
        <v>0.16</v>
      </c>
      <c r="I99" s="62">
        <f t="shared" si="19"/>
        <v>0.42927500000000002</v>
      </c>
      <c r="J99" s="8">
        <f>IF(F99&lt;Päälaskenta!$D$24,0,Kaksitasouoma_matriisi!F99-Päälaskenta!$D$24)</f>
        <v>1.7000000000000001E-2</v>
      </c>
      <c r="L99" s="8">
        <f>IF(F99&gt;Päälaskenta!D$24,F99-Päälaskenta!D$24,0)</f>
        <v>1.7000000000000001E-2</v>
      </c>
      <c r="M99" s="8">
        <f>IF(F99&gt;Päälaskenta!D$24,(Päälaskenta!C$20+(Päälaskenta!E$20*(Kaksitasouoma_matriisi!F99-Päälaskenta!D$24)))*(Kaksitasouoma_matriisi!F99-Päälaskenta!D$24),0)</f>
        <v>8.5433500000000107E-2</v>
      </c>
      <c r="N99" s="8">
        <f>IF(F99&gt;Päälaskenta!D$24,(2*SQRT((POWER((F99-Päälaskenta!D$24),2))+POWER(Päälaskenta!E$20*(F99-Päälaskenta!D$24),2))+Päälaskenta!C$20),0)</f>
        <v>5.06129437168289</v>
      </c>
      <c r="O99" s="8">
        <f t="shared" si="25"/>
        <v>1.6879772984157299E-2</v>
      </c>
      <c r="P99" s="8">
        <f>IF(Päälaskenta!$C$29,IF(L99&gt;Päälaskenta!$F$28,Kaksitasouoma_matriisi!AQ99,Kaksitasouoma_matriisi!AR99),Päälaskenta!$F$20)</f>
        <v>0.12</v>
      </c>
      <c r="Q99" s="8">
        <f t="shared" si="26"/>
        <v>4.6848032212370098E-2</v>
      </c>
      <c r="R99" s="8">
        <f t="shared" si="20"/>
        <v>1.19528065284183E-2</v>
      </c>
      <c r="S99" s="8">
        <f t="shared" si="27"/>
        <v>0.13990772388370201</v>
      </c>
      <c r="U99" s="93">
        <f>IF(F99&gt;Päälaskenta!D$24,Päälaskenta!H$24+L99*Päälaskenta!G$24,F99*Päälaskenta!C$24 + F99*F99*Päälaskenta!E$24)</f>
        <v>1.2307999999999999</v>
      </c>
      <c r="V99" s="8">
        <f>IF(F99&gt;Päälaskenta!D$24,2*SQRT(POWER(Päälaskenta!D$24,2)+POWER(Päälaskenta!E$24*Päälaskenta!D$24,2))+Päälaskenta!C$24,(2*SQRT((POWER(F99,2))+POWER(Päälaskenta!E$24*F99,2))+Päälaskenta!C$24))</f>
        <v>2.9798989873223301</v>
      </c>
      <c r="W99" s="8">
        <f t="shared" si="28"/>
        <v>0.41303413479326301</v>
      </c>
      <c r="X99" s="8">
        <f>Päälaskenta!F$24</f>
        <v>7.0000000000000007E-2</v>
      </c>
      <c r="Y99" s="8">
        <f t="shared" si="29"/>
        <v>9.7516942810483496</v>
      </c>
      <c r="Z99" s="8">
        <f t="shared" si="21"/>
        <v>2.48804719347158</v>
      </c>
      <c r="AA99" s="8">
        <f t="shared" si="30"/>
        <v>2.0214878075004701</v>
      </c>
      <c r="AC99" s="8">
        <f t="shared" si="22"/>
        <v>0.10147104009142401</v>
      </c>
      <c r="AE99" s="8">
        <v>97</v>
      </c>
      <c r="AF99" s="8">
        <f t="shared" ref="AF99:AF162" si="32">Q99+Y99</f>
        <v>9.7985423132607199</v>
      </c>
      <c r="AG99" s="8">
        <f t="shared" si="23"/>
        <v>6.5096415131503896E-2</v>
      </c>
      <c r="AJ99" s="132">
        <f>IF(Päälaskenta!$F$28&lt;Kaksitasouoma_matriisi!L99,Päälaskenta!$C$20*Päälaskenta!$F$28,Päälaskenta!$C$20*Kaksitasouoma_matriisi!L99)</f>
        <v>8.5000000000000006E-2</v>
      </c>
      <c r="AK99" s="134">
        <f>SQRT(Päälaskenta!$D$20^2+(Päälaskenta!$D$20/(1/Päälaskenta!$E$20))^2)</f>
        <v>1.8029999999999999</v>
      </c>
      <c r="AL99" s="134">
        <f>IF(Päälaskenta!$F$28&lt;Kaksitasouoma_matriisi!L99,AK99*Päälaskenta!$F$28*COS(ATAN(1/Päälaskenta!$E$20)),AK99*Kaksitasouoma_matriisi!L99*COS(ATAN(1/Päälaskenta!$E$20)))</f>
        <v>2.5999999999999999E-2</v>
      </c>
      <c r="AM99" s="134"/>
      <c r="AN99" s="134">
        <f t="shared" si="31"/>
        <v>0.111</v>
      </c>
      <c r="AO99" s="8">
        <f t="shared" si="24"/>
        <v>8.4494176752683295E-2</v>
      </c>
      <c r="AP99" s="134">
        <f>Refererenssiarvoja!$B$16*H99^(1/6)/(Refererenssiarvoja!$B$15^0.5)*(Päälaskenta!$G$28/2)^0.5*(1-AO99)^(-1.5)</f>
        <v>4.2000000000000003E-2</v>
      </c>
      <c r="AQ99" s="8">
        <f>Refererenssiarvoja!$B$16*Kaksitasouoma_matriisi!O99^(1/6)/(SQRT((2*Refererenssiarvoja!$B$15)/(Päälaskenta!$F$31*Päälaskenta!$G$31*Päälaskenta!$F$28))+SQRT(Refererenssiarvoja!$B$15)/Refererenssiarvoja!$B$17*LN(Kaksitasouoma_matriisi!L99/Päälaskenta!$F$28))</f>
        <v>-2.0675811763687602E-2</v>
      </c>
      <c r="AR99" s="8">
        <f>Refererenssiarvoja!$B$16*Kaksitasouoma_matriisi!O99^(1/6)/(SQRT((2*Refererenssiarvoja!$B$15)/(Päälaskenta!$F$31*Päälaskenta!$G$31*L99)))</f>
        <v>4.71450455222054E-2</v>
      </c>
    </row>
    <row r="100" spans="1:44" x14ac:dyDescent="0.2">
      <c r="A100" s="8">
        <v>98</v>
      </c>
      <c r="B100" s="8">
        <f>IF(Päälaskenta!C$7,Päälaskenta!E$7,Päälaskenta!G$5)</f>
        <v>2.5</v>
      </c>
      <c r="C100" s="56">
        <v>1.9019999999999999</v>
      </c>
      <c r="D100" s="93">
        <f t="shared" si="17"/>
        <v>1.3144</v>
      </c>
      <c r="E100" s="8">
        <f>IF(Päälaskenta!$C$26,Kaksitasouoma_matriisi!AP100,Kaksitasouoma_matriisi!AC100)</f>
        <v>0.10147104009142401</v>
      </c>
      <c r="F100" s="56">
        <f>IF(D100&lt;Päälaskenta!H$24,(SQRT(POWER(Päälaskenta!C$24/(2*Päälaskenta!E$24),2)+(D100/Päälaskenta!E$24))-Päälaskenta!C$24/(2*Päälaskenta!E$24)),IF(D100=Päälaskenta!H$24,Päälaskenta!D$24,Päälaskenta!D$24+(SQRT(POWER((Päälaskenta!C$20+Päälaskenta!G$24)/(2*Päälaskenta!E$20),2)+((D100-Päälaskenta!H$24)/Päälaskenta!E$20))-(Päälaskenta!C$20+Päälaskenta!G$24)/(2*Päälaskenta!E$20))))</f>
        <v>0.71699999999999997</v>
      </c>
      <c r="G100" s="57">
        <f>IF(F100&gt;Päälaskenta!D$24,(2*SQRT((POWER(Päälaskenta!D$24,2))+POWER(Päälaskenta!E$24*Päälaskenta!D$24,2))+Päälaskenta!C$24)+(2*SQRT((POWER((F100-Päälaskenta!D$24),2))+POWER(Päälaskenta!E$20*(F100-Päälaskenta!D$24),2))+Päälaskenta!C$20),(2*SQRT((POWER(F100,2))+POWER(Päälaskenta!E$24*F100,2))+Päälaskenta!C$24))</f>
        <v>8.0399999999999991</v>
      </c>
      <c r="H100" s="57">
        <f t="shared" si="18"/>
        <v>0.16</v>
      </c>
      <c r="I100" s="62">
        <f t="shared" si="19"/>
        <v>0.42882399999999998</v>
      </c>
      <c r="J100" s="8">
        <f>IF(F100&lt;Päälaskenta!$D$24,0,Kaksitasouoma_matriisi!F100-Päälaskenta!$D$24)</f>
        <v>1.7000000000000001E-2</v>
      </c>
      <c r="L100" s="8">
        <f>IF(F100&gt;Päälaskenta!D$24,F100-Päälaskenta!D$24,0)</f>
        <v>1.7000000000000001E-2</v>
      </c>
      <c r="M100" s="8">
        <f>IF(F100&gt;Päälaskenta!D$24,(Päälaskenta!C$20+(Päälaskenta!E$20*(Kaksitasouoma_matriisi!F100-Päälaskenta!D$24)))*(Kaksitasouoma_matriisi!F100-Päälaskenta!D$24),0)</f>
        <v>8.5433500000000107E-2</v>
      </c>
      <c r="N100" s="8">
        <f>IF(F100&gt;Päälaskenta!D$24,(2*SQRT((POWER((F100-Päälaskenta!D$24),2))+POWER(Päälaskenta!E$20*(F100-Päälaskenta!D$24),2))+Päälaskenta!C$20),0)</f>
        <v>5.06129437168289</v>
      </c>
      <c r="O100" s="8">
        <f t="shared" si="25"/>
        <v>1.6879772984157299E-2</v>
      </c>
      <c r="P100" s="8">
        <f>IF(Päälaskenta!$C$29,IF(L100&gt;Päälaskenta!$F$28,Kaksitasouoma_matriisi!AQ100,Kaksitasouoma_matriisi!AR100),Päälaskenta!$F$20)</f>
        <v>0.12</v>
      </c>
      <c r="Q100" s="8">
        <f t="shared" si="26"/>
        <v>4.6848032212370098E-2</v>
      </c>
      <c r="R100" s="8">
        <f t="shared" si="20"/>
        <v>1.19528065284183E-2</v>
      </c>
      <c r="S100" s="8">
        <f t="shared" si="27"/>
        <v>0.13990772388370201</v>
      </c>
      <c r="U100" s="93">
        <f>IF(F100&gt;Päälaskenta!D$24,Päälaskenta!H$24+L100*Päälaskenta!G$24,F100*Päälaskenta!C$24 + F100*F100*Päälaskenta!E$24)</f>
        <v>1.2307999999999999</v>
      </c>
      <c r="V100" s="8">
        <f>IF(F100&gt;Päälaskenta!D$24,2*SQRT(POWER(Päälaskenta!D$24,2)+POWER(Päälaskenta!E$24*Päälaskenta!D$24,2))+Päälaskenta!C$24,(2*SQRT((POWER(F100,2))+POWER(Päälaskenta!E$24*F100,2))+Päälaskenta!C$24))</f>
        <v>2.9798989873223301</v>
      </c>
      <c r="W100" s="8">
        <f t="shared" si="28"/>
        <v>0.41303413479326301</v>
      </c>
      <c r="X100" s="8">
        <f>Päälaskenta!F$24</f>
        <v>7.0000000000000007E-2</v>
      </c>
      <c r="Y100" s="8">
        <f t="shared" si="29"/>
        <v>9.7516942810483496</v>
      </c>
      <c r="Z100" s="8">
        <f t="shared" si="21"/>
        <v>2.48804719347158</v>
      </c>
      <c r="AA100" s="8">
        <f t="shared" si="30"/>
        <v>2.0214878075004701</v>
      </c>
      <c r="AC100" s="8">
        <f t="shared" si="22"/>
        <v>0.10147104009142401</v>
      </c>
      <c r="AE100" s="8">
        <v>98</v>
      </c>
      <c r="AF100" s="8">
        <f t="shared" si="32"/>
        <v>9.7985423132607199</v>
      </c>
      <c r="AG100" s="8">
        <f t="shared" si="23"/>
        <v>6.5096415131503896E-2</v>
      </c>
      <c r="AJ100" s="132">
        <f>IF(Päälaskenta!$F$28&lt;Kaksitasouoma_matriisi!L100,Päälaskenta!$C$20*Päälaskenta!$F$28,Päälaskenta!$C$20*Kaksitasouoma_matriisi!L100)</f>
        <v>8.5000000000000006E-2</v>
      </c>
      <c r="AK100" s="134">
        <f>SQRT(Päälaskenta!$D$20^2+(Päälaskenta!$D$20/(1/Päälaskenta!$E$20))^2)</f>
        <v>1.8029999999999999</v>
      </c>
      <c r="AL100" s="134">
        <f>IF(Päälaskenta!$F$28&lt;Kaksitasouoma_matriisi!L100,AK100*Päälaskenta!$F$28*COS(ATAN(1/Päälaskenta!$E$20)),AK100*Kaksitasouoma_matriisi!L100*COS(ATAN(1/Päälaskenta!$E$20)))</f>
        <v>2.5999999999999999E-2</v>
      </c>
      <c r="AM100" s="134"/>
      <c r="AN100" s="134">
        <f t="shared" si="31"/>
        <v>0.111</v>
      </c>
      <c r="AO100" s="8">
        <f t="shared" si="24"/>
        <v>8.4449178332318894E-2</v>
      </c>
      <c r="AP100" s="134">
        <f>Refererenssiarvoja!$B$16*H100^(1/6)/(Refererenssiarvoja!$B$15^0.5)*(Päälaskenta!$G$28/2)^0.5*(1-AO100)^(-1.5)</f>
        <v>4.2000000000000003E-2</v>
      </c>
      <c r="AQ100" s="8">
        <f>Refererenssiarvoja!$B$16*Kaksitasouoma_matriisi!O100^(1/6)/(SQRT((2*Refererenssiarvoja!$B$15)/(Päälaskenta!$F$31*Päälaskenta!$G$31*Päälaskenta!$F$28))+SQRT(Refererenssiarvoja!$B$15)/Refererenssiarvoja!$B$17*LN(Kaksitasouoma_matriisi!L100/Päälaskenta!$F$28))</f>
        <v>-2.0675811763687602E-2</v>
      </c>
      <c r="AR100" s="8">
        <f>Refererenssiarvoja!$B$16*Kaksitasouoma_matriisi!O100^(1/6)/(SQRT((2*Refererenssiarvoja!$B$15)/(Päälaskenta!$F$31*Päälaskenta!$G$31*L100)))</f>
        <v>4.71450455222054E-2</v>
      </c>
    </row>
    <row r="101" spans="1:44" x14ac:dyDescent="0.2">
      <c r="A101" s="8">
        <v>99</v>
      </c>
      <c r="B101" s="8">
        <f>IF(Päälaskenta!C$7,Päälaskenta!E$7,Päälaskenta!G$5)</f>
        <v>2.5</v>
      </c>
      <c r="C101" s="56">
        <v>1.901</v>
      </c>
      <c r="D101" s="93">
        <f t="shared" si="17"/>
        <v>1.3150999999999999</v>
      </c>
      <c r="E101" s="8">
        <f>IF(Päälaskenta!$C$26,Kaksitasouoma_matriisi!AP101,Kaksitasouoma_matriisi!AC101)</f>
        <v>0.10147104009142401</v>
      </c>
      <c r="F101" s="56">
        <f>IF(D101&lt;Päälaskenta!H$24,(SQRT(POWER(Päälaskenta!C$24/(2*Päälaskenta!E$24),2)+(D101/Päälaskenta!E$24))-Päälaskenta!C$24/(2*Päälaskenta!E$24)),IF(D101=Päälaskenta!H$24,Päälaskenta!D$24,Päälaskenta!D$24+(SQRT(POWER((Päälaskenta!C$20+Päälaskenta!G$24)/(2*Päälaskenta!E$20),2)+((D101-Päälaskenta!H$24)/Päälaskenta!E$20))-(Päälaskenta!C$20+Päälaskenta!G$24)/(2*Päälaskenta!E$20))))</f>
        <v>0.71699999999999997</v>
      </c>
      <c r="G101" s="57">
        <f>IF(F101&gt;Päälaskenta!D$24,(2*SQRT((POWER(Päälaskenta!D$24,2))+POWER(Päälaskenta!E$24*Päälaskenta!D$24,2))+Päälaskenta!C$24)+(2*SQRT((POWER((F101-Päälaskenta!D$24),2))+POWER(Päälaskenta!E$20*(F101-Päälaskenta!D$24),2))+Päälaskenta!C$20),(2*SQRT((POWER(F101,2))+POWER(Päälaskenta!E$24*F101,2))+Päälaskenta!C$24))</f>
        <v>8.0399999999999991</v>
      </c>
      <c r="H101" s="57">
        <f t="shared" si="18"/>
        <v>0.16</v>
      </c>
      <c r="I101" s="62">
        <f t="shared" si="19"/>
        <v>0.428373</v>
      </c>
      <c r="J101" s="8">
        <f>IF(F101&lt;Päälaskenta!$D$24,0,Kaksitasouoma_matriisi!F101-Päälaskenta!$D$24)</f>
        <v>1.7000000000000001E-2</v>
      </c>
      <c r="L101" s="8">
        <f>IF(F101&gt;Päälaskenta!D$24,F101-Päälaskenta!D$24,0)</f>
        <v>1.7000000000000001E-2</v>
      </c>
      <c r="M101" s="8">
        <f>IF(F101&gt;Päälaskenta!D$24,(Päälaskenta!C$20+(Päälaskenta!E$20*(Kaksitasouoma_matriisi!F101-Päälaskenta!D$24)))*(Kaksitasouoma_matriisi!F101-Päälaskenta!D$24),0)</f>
        <v>8.5433500000000107E-2</v>
      </c>
      <c r="N101" s="8">
        <f>IF(F101&gt;Päälaskenta!D$24,(2*SQRT((POWER((F101-Päälaskenta!D$24),2))+POWER(Päälaskenta!E$20*(F101-Päälaskenta!D$24),2))+Päälaskenta!C$20),0)</f>
        <v>5.06129437168289</v>
      </c>
      <c r="O101" s="8">
        <f t="shared" si="25"/>
        <v>1.6879772984157299E-2</v>
      </c>
      <c r="P101" s="8">
        <f>IF(Päälaskenta!$C$29,IF(L101&gt;Päälaskenta!$F$28,Kaksitasouoma_matriisi!AQ101,Kaksitasouoma_matriisi!AR101),Päälaskenta!$F$20)</f>
        <v>0.12</v>
      </c>
      <c r="Q101" s="8">
        <f t="shared" si="26"/>
        <v>4.6848032212370098E-2</v>
      </c>
      <c r="R101" s="8">
        <f t="shared" si="20"/>
        <v>1.19528065284183E-2</v>
      </c>
      <c r="S101" s="8">
        <f t="shared" si="27"/>
        <v>0.13990772388370201</v>
      </c>
      <c r="U101" s="93">
        <f>IF(F101&gt;Päälaskenta!D$24,Päälaskenta!H$24+L101*Päälaskenta!G$24,F101*Päälaskenta!C$24 + F101*F101*Päälaskenta!E$24)</f>
        <v>1.2307999999999999</v>
      </c>
      <c r="V101" s="8">
        <f>IF(F101&gt;Päälaskenta!D$24,2*SQRT(POWER(Päälaskenta!D$24,2)+POWER(Päälaskenta!E$24*Päälaskenta!D$24,2))+Päälaskenta!C$24,(2*SQRT((POWER(F101,2))+POWER(Päälaskenta!E$24*F101,2))+Päälaskenta!C$24))</f>
        <v>2.9798989873223301</v>
      </c>
      <c r="W101" s="8">
        <f t="shared" si="28"/>
        <v>0.41303413479326301</v>
      </c>
      <c r="X101" s="8">
        <f>Päälaskenta!F$24</f>
        <v>7.0000000000000007E-2</v>
      </c>
      <c r="Y101" s="8">
        <f t="shared" si="29"/>
        <v>9.7516942810483496</v>
      </c>
      <c r="Z101" s="8">
        <f t="shared" si="21"/>
        <v>2.48804719347158</v>
      </c>
      <c r="AA101" s="8">
        <f t="shared" si="30"/>
        <v>2.0214878075004701</v>
      </c>
      <c r="AC101" s="8">
        <f t="shared" si="22"/>
        <v>0.10147104009142401</v>
      </c>
      <c r="AE101" s="8">
        <v>99</v>
      </c>
      <c r="AF101" s="8">
        <f t="shared" si="32"/>
        <v>9.7985423132607199</v>
      </c>
      <c r="AG101" s="8">
        <f t="shared" si="23"/>
        <v>6.5096415131503896E-2</v>
      </c>
      <c r="AJ101" s="132">
        <f>IF(Päälaskenta!$F$28&lt;Kaksitasouoma_matriisi!L101,Päälaskenta!$C$20*Päälaskenta!$F$28,Päälaskenta!$C$20*Kaksitasouoma_matriisi!L101)</f>
        <v>8.5000000000000006E-2</v>
      </c>
      <c r="AK101" s="134">
        <f>SQRT(Päälaskenta!$D$20^2+(Päälaskenta!$D$20/(1/Päälaskenta!$E$20))^2)</f>
        <v>1.8029999999999999</v>
      </c>
      <c r="AL101" s="134">
        <f>IF(Päälaskenta!$F$28&lt;Kaksitasouoma_matriisi!L101,AK101*Päälaskenta!$F$28*COS(ATAN(1/Päälaskenta!$E$20)),AK101*Kaksitasouoma_matriisi!L101*COS(ATAN(1/Päälaskenta!$E$20)))</f>
        <v>2.5999999999999999E-2</v>
      </c>
      <c r="AM101" s="134"/>
      <c r="AN101" s="134">
        <f t="shared" si="31"/>
        <v>0.111</v>
      </c>
      <c r="AO101" s="8">
        <f t="shared" si="24"/>
        <v>8.4404227815375293E-2</v>
      </c>
      <c r="AP101" s="134">
        <f>Refererenssiarvoja!$B$16*H101^(1/6)/(Refererenssiarvoja!$B$15^0.5)*(Päälaskenta!$G$28/2)^0.5*(1-AO101)^(-1.5)</f>
        <v>4.2000000000000003E-2</v>
      </c>
      <c r="AQ101" s="8">
        <f>Refererenssiarvoja!$B$16*Kaksitasouoma_matriisi!O101^(1/6)/(SQRT((2*Refererenssiarvoja!$B$15)/(Päälaskenta!$F$31*Päälaskenta!$G$31*Päälaskenta!$F$28))+SQRT(Refererenssiarvoja!$B$15)/Refererenssiarvoja!$B$17*LN(Kaksitasouoma_matriisi!L101/Päälaskenta!$F$28))</f>
        <v>-2.0675811763687602E-2</v>
      </c>
      <c r="AR101" s="8">
        <f>Refererenssiarvoja!$B$16*Kaksitasouoma_matriisi!O101^(1/6)/(SQRT((2*Refererenssiarvoja!$B$15)/(Päälaskenta!$F$31*Päälaskenta!$G$31*L101)))</f>
        <v>4.71450455222054E-2</v>
      </c>
    </row>
    <row r="102" spans="1:44" x14ac:dyDescent="0.2">
      <c r="A102" s="8">
        <v>100</v>
      </c>
      <c r="B102" s="8">
        <f>IF(Päälaskenta!C$7,Päälaskenta!E$7,Päälaskenta!G$5)</f>
        <v>2.5</v>
      </c>
      <c r="C102" s="56">
        <v>1.9</v>
      </c>
      <c r="D102" s="93">
        <f t="shared" si="17"/>
        <v>1.3158000000000001</v>
      </c>
      <c r="E102" s="8">
        <f>IF(Päälaskenta!$C$26,Kaksitasouoma_matriisi!AP102,Kaksitasouoma_matriisi!AC102)</f>
        <v>0.10147104009142401</v>
      </c>
      <c r="F102" s="56">
        <f>IF(D102&lt;Päälaskenta!H$24,(SQRT(POWER(Päälaskenta!C$24/(2*Päälaskenta!E$24),2)+(D102/Päälaskenta!E$24))-Päälaskenta!C$24/(2*Päälaskenta!E$24)),IF(D102=Päälaskenta!H$24,Päälaskenta!D$24,Päälaskenta!D$24+(SQRT(POWER((Päälaskenta!C$20+Päälaskenta!G$24)/(2*Päälaskenta!E$20),2)+((D102-Päälaskenta!H$24)/Päälaskenta!E$20))-(Päälaskenta!C$20+Päälaskenta!G$24)/(2*Päälaskenta!E$20))))</f>
        <v>0.71699999999999997</v>
      </c>
      <c r="G102" s="57">
        <f>IF(F102&gt;Päälaskenta!D$24,(2*SQRT((POWER(Päälaskenta!D$24,2))+POWER(Päälaskenta!E$24*Päälaskenta!D$24,2))+Päälaskenta!C$24)+(2*SQRT((POWER((F102-Päälaskenta!D$24),2))+POWER(Päälaskenta!E$20*(F102-Päälaskenta!D$24),2))+Päälaskenta!C$20),(2*SQRT((POWER(F102,2))+POWER(Päälaskenta!E$24*F102,2))+Päälaskenta!C$24))</f>
        <v>8.0399999999999991</v>
      </c>
      <c r="H102" s="57">
        <f t="shared" si="18"/>
        <v>0.16</v>
      </c>
      <c r="I102" s="62">
        <f t="shared" si="19"/>
        <v>0.42792200000000002</v>
      </c>
      <c r="J102" s="8">
        <f>IF(F102&lt;Päälaskenta!$D$24,0,Kaksitasouoma_matriisi!F102-Päälaskenta!$D$24)</f>
        <v>1.7000000000000001E-2</v>
      </c>
      <c r="L102" s="8">
        <f>IF(F102&gt;Päälaskenta!D$24,F102-Päälaskenta!D$24,0)</f>
        <v>1.7000000000000001E-2</v>
      </c>
      <c r="M102" s="8">
        <f>IF(F102&gt;Päälaskenta!D$24,(Päälaskenta!C$20+(Päälaskenta!E$20*(Kaksitasouoma_matriisi!F102-Päälaskenta!D$24)))*(Kaksitasouoma_matriisi!F102-Päälaskenta!D$24),0)</f>
        <v>8.5433500000000107E-2</v>
      </c>
      <c r="N102" s="8">
        <f>IF(F102&gt;Päälaskenta!D$24,(2*SQRT((POWER((F102-Päälaskenta!D$24),2))+POWER(Päälaskenta!E$20*(F102-Päälaskenta!D$24),2))+Päälaskenta!C$20),0)</f>
        <v>5.06129437168289</v>
      </c>
      <c r="O102" s="8">
        <f t="shared" si="25"/>
        <v>1.6879772984157299E-2</v>
      </c>
      <c r="P102" s="8">
        <f>IF(Päälaskenta!$C$29,IF(L102&gt;Päälaskenta!$F$28,Kaksitasouoma_matriisi!AQ102,Kaksitasouoma_matriisi!AR102),Päälaskenta!$F$20)</f>
        <v>0.12</v>
      </c>
      <c r="Q102" s="8">
        <f t="shared" si="26"/>
        <v>4.6848032212370098E-2</v>
      </c>
      <c r="R102" s="8">
        <f t="shared" si="20"/>
        <v>1.19528065284183E-2</v>
      </c>
      <c r="S102" s="8">
        <f t="shared" si="27"/>
        <v>0.13990772388370201</v>
      </c>
      <c r="U102" s="93">
        <f>IF(F102&gt;Päälaskenta!D$24,Päälaskenta!H$24+L102*Päälaskenta!G$24,F102*Päälaskenta!C$24 + F102*F102*Päälaskenta!E$24)</f>
        <v>1.2307999999999999</v>
      </c>
      <c r="V102" s="8">
        <f>IF(F102&gt;Päälaskenta!D$24,2*SQRT(POWER(Päälaskenta!D$24,2)+POWER(Päälaskenta!E$24*Päälaskenta!D$24,2))+Päälaskenta!C$24,(2*SQRT((POWER(F102,2))+POWER(Päälaskenta!E$24*F102,2))+Päälaskenta!C$24))</f>
        <v>2.9798989873223301</v>
      </c>
      <c r="W102" s="8">
        <f t="shared" si="28"/>
        <v>0.41303413479326301</v>
      </c>
      <c r="X102" s="8">
        <f>Päälaskenta!F$24</f>
        <v>7.0000000000000007E-2</v>
      </c>
      <c r="Y102" s="8">
        <f t="shared" si="29"/>
        <v>9.7516942810483496</v>
      </c>
      <c r="Z102" s="8">
        <f t="shared" si="21"/>
        <v>2.48804719347158</v>
      </c>
      <c r="AA102" s="8">
        <f t="shared" si="30"/>
        <v>2.0214878075004701</v>
      </c>
      <c r="AC102" s="8">
        <f t="shared" si="22"/>
        <v>0.10147104009142401</v>
      </c>
      <c r="AE102" s="8">
        <v>100</v>
      </c>
      <c r="AF102" s="8">
        <f t="shared" si="32"/>
        <v>9.7985423132607199</v>
      </c>
      <c r="AG102" s="8">
        <f t="shared" si="23"/>
        <v>6.5096415131503896E-2</v>
      </c>
      <c r="AJ102" s="132">
        <f>IF(Päälaskenta!$F$28&lt;Kaksitasouoma_matriisi!L102,Päälaskenta!$C$20*Päälaskenta!$F$28,Päälaskenta!$C$20*Kaksitasouoma_matriisi!L102)</f>
        <v>8.5000000000000006E-2</v>
      </c>
      <c r="AK102" s="134">
        <f>SQRT(Päälaskenta!$D$20^2+(Päälaskenta!$D$20/(1/Päälaskenta!$E$20))^2)</f>
        <v>1.8029999999999999</v>
      </c>
      <c r="AL102" s="134">
        <f>IF(Päälaskenta!$F$28&lt;Kaksitasouoma_matriisi!L102,AK102*Päälaskenta!$F$28*COS(ATAN(1/Päälaskenta!$E$20)),AK102*Kaksitasouoma_matriisi!L102*COS(ATAN(1/Päälaskenta!$E$20)))</f>
        <v>2.5999999999999999E-2</v>
      </c>
      <c r="AM102" s="134"/>
      <c r="AN102" s="134">
        <f t="shared" si="31"/>
        <v>0.111</v>
      </c>
      <c r="AO102" s="8">
        <f t="shared" si="24"/>
        <v>8.4359325125398996E-2</v>
      </c>
      <c r="AP102" s="134">
        <f>Refererenssiarvoja!$B$16*H102^(1/6)/(Refererenssiarvoja!$B$15^0.5)*(Päälaskenta!$G$28/2)^0.5*(1-AO102)^(-1.5)</f>
        <v>4.2000000000000003E-2</v>
      </c>
      <c r="AQ102" s="8">
        <f>Refererenssiarvoja!$B$16*Kaksitasouoma_matriisi!O102^(1/6)/(SQRT((2*Refererenssiarvoja!$B$15)/(Päälaskenta!$F$31*Päälaskenta!$G$31*Päälaskenta!$F$28))+SQRT(Refererenssiarvoja!$B$15)/Refererenssiarvoja!$B$17*LN(Kaksitasouoma_matriisi!L102/Päälaskenta!$F$28))</f>
        <v>-2.0675811763687602E-2</v>
      </c>
      <c r="AR102" s="8">
        <f>Refererenssiarvoja!$B$16*Kaksitasouoma_matriisi!O102^(1/6)/(SQRT((2*Refererenssiarvoja!$B$15)/(Päälaskenta!$F$31*Päälaskenta!$G$31*L102)))</f>
        <v>4.71450455222054E-2</v>
      </c>
    </row>
    <row r="103" spans="1:44" x14ac:dyDescent="0.2">
      <c r="A103" s="8">
        <v>101</v>
      </c>
      <c r="B103" s="8">
        <f>IF(Päälaskenta!C$7,Päälaskenta!E$7,Päälaskenta!G$5)</f>
        <v>2.5</v>
      </c>
      <c r="C103" s="56">
        <v>1.899</v>
      </c>
      <c r="D103" s="93">
        <f t="shared" si="17"/>
        <v>1.3165</v>
      </c>
      <c r="E103" s="8">
        <f>IF(Päälaskenta!$C$26,Kaksitasouoma_matriisi!AP103,Kaksitasouoma_matriisi!AC103)</f>
        <v>0.10147104009142401</v>
      </c>
      <c r="F103" s="56">
        <f>IF(D103&lt;Päälaskenta!H$24,(SQRT(POWER(Päälaskenta!C$24/(2*Päälaskenta!E$24),2)+(D103/Päälaskenta!E$24))-Päälaskenta!C$24/(2*Päälaskenta!E$24)),IF(D103=Päälaskenta!H$24,Päälaskenta!D$24,Päälaskenta!D$24+(SQRT(POWER((Päälaskenta!C$20+Päälaskenta!G$24)/(2*Päälaskenta!E$20),2)+((D103-Päälaskenta!H$24)/Päälaskenta!E$20))-(Päälaskenta!C$20+Päälaskenta!G$24)/(2*Päälaskenta!E$20))))</f>
        <v>0.71699999999999997</v>
      </c>
      <c r="G103" s="57">
        <f>IF(F103&gt;Päälaskenta!D$24,(2*SQRT((POWER(Päälaskenta!D$24,2))+POWER(Päälaskenta!E$24*Päälaskenta!D$24,2))+Päälaskenta!C$24)+(2*SQRT((POWER((F103-Päälaskenta!D$24),2))+POWER(Päälaskenta!E$20*(F103-Päälaskenta!D$24),2))+Päälaskenta!C$20),(2*SQRT((POWER(F103,2))+POWER(Päälaskenta!E$24*F103,2))+Päälaskenta!C$24))</f>
        <v>8.0399999999999991</v>
      </c>
      <c r="H103" s="57">
        <f t="shared" si="18"/>
        <v>0.16</v>
      </c>
      <c r="I103" s="62">
        <f t="shared" si="19"/>
        <v>0.42747200000000002</v>
      </c>
      <c r="J103" s="8">
        <f>IF(F103&lt;Päälaskenta!$D$24,0,Kaksitasouoma_matriisi!F103-Päälaskenta!$D$24)</f>
        <v>1.7000000000000001E-2</v>
      </c>
      <c r="L103" s="8">
        <f>IF(F103&gt;Päälaskenta!D$24,F103-Päälaskenta!D$24,0)</f>
        <v>1.7000000000000001E-2</v>
      </c>
      <c r="M103" s="8">
        <f>IF(F103&gt;Päälaskenta!D$24,(Päälaskenta!C$20+(Päälaskenta!E$20*(Kaksitasouoma_matriisi!F103-Päälaskenta!D$24)))*(Kaksitasouoma_matriisi!F103-Päälaskenta!D$24),0)</f>
        <v>8.5433500000000107E-2</v>
      </c>
      <c r="N103" s="8">
        <f>IF(F103&gt;Päälaskenta!D$24,(2*SQRT((POWER((F103-Päälaskenta!D$24),2))+POWER(Päälaskenta!E$20*(F103-Päälaskenta!D$24),2))+Päälaskenta!C$20),0)</f>
        <v>5.06129437168289</v>
      </c>
      <c r="O103" s="8">
        <f t="shared" si="25"/>
        <v>1.6879772984157299E-2</v>
      </c>
      <c r="P103" s="8">
        <f>IF(Päälaskenta!$C$29,IF(L103&gt;Päälaskenta!$F$28,Kaksitasouoma_matriisi!AQ103,Kaksitasouoma_matriisi!AR103),Päälaskenta!$F$20)</f>
        <v>0.12</v>
      </c>
      <c r="Q103" s="8">
        <f t="shared" si="26"/>
        <v>4.6848032212370098E-2</v>
      </c>
      <c r="R103" s="8">
        <f t="shared" si="20"/>
        <v>1.19528065284183E-2</v>
      </c>
      <c r="S103" s="8">
        <f t="shared" si="27"/>
        <v>0.13990772388370201</v>
      </c>
      <c r="U103" s="93">
        <f>IF(F103&gt;Päälaskenta!D$24,Päälaskenta!H$24+L103*Päälaskenta!G$24,F103*Päälaskenta!C$24 + F103*F103*Päälaskenta!E$24)</f>
        <v>1.2307999999999999</v>
      </c>
      <c r="V103" s="8">
        <f>IF(F103&gt;Päälaskenta!D$24,2*SQRT(POWER(Päälaskenta!D$24,2)+POWER(Päälaskenta!E$24*Päälaskenta!D$24,2))+Päälaskenta!C$24,(2*SQRT((POWER(F103,2))+POWER(Päälaskenta!E$24*F103,2))+Päälaskenta!C$24))</f>
        <v>2.9798989873223301</v>
      </c>
      <c r="W103" s="8">
        <f t="shared" si="28"/>
        <v>0.41303413479326301</v>
      </c>
      <c r="X103" s="8">
        <f>Päälaskenta!F$24</f>
        <v>7.0000000000000007E-2</v>
      </c>
      <c r="Y103" s="8">
        <f t="shared" si="29"/>
        <v>9.7516942810483496</v>
      </c>
      <c r="Z103" s="8">
        <f t="shared" si="21"/>
        <v>2.48804719347158</v>
      </c>
      <c r="AA103" s="8">
        <f t="shared" si="30"/>
        <v>2.0214878075004701</v>
      </c>
      <c r="AC103" s="8">
        <f t="shared" si="22"/>
        <v>0.10147104009142401</v>
      </c>
      <c r="AE103" s="8">
        <v>101</v>
      </c>
      <c r="AF103" s="8">
        <f t="shared" si="32"/>
        <v>9.7985423132607199</v>
      </c>
      <c r="AG103" s="8">
        <f t="shared" si="23"/>
        <v>6.5096415131503896E-2</v>
      </c>
      <c r="AJ103" s="132">
        <f>IF(Päälaskenta!$F$28&lt;Kaksitasouoma_matriisi!L103,Päälaskenta!$C$20*Päälaskenta!$F$28,Päälaskenta!$C$20*Kaksitasouoma_matriisi!L103)</f>
        <v>8.5000000000000006E-2</v>
      </c>
      <c r="AK103" s="134">
        <f>SQRT(Päälaskenta!$D$20^2+(Päälaskenta!$D$20/(1/Päälaskenta!$E$20))^2)</f>
        <v>1.8029999999999999</v>
      </c>
      <c r="AL103" s="134">
        <f>IF(Päälaskenta!$F$28&lt;Kaksitasouoma_matriisi!L103,AK103*Päälaskenta!$F$28*COS(ATAN(1/Päälaskenta!$E$20)),AK103*Kaksitasouoma_matriisi!L103*COS(ATAN(1/Päälaskenta!$E$20)))</f>
        <v>2.5999999999999999E-2</v>
      </c>
      <c r="AM103" s="134"/>
      <c r="AN103" s="134">
        <f t="shared" si="31"/>
        <v>0.111</v>
      </c>
      <c r="AO103" s="8">
        <f t="shared" si="24"/>
        <v>8.4314470186099499E-2</v>
      </c>
      <c r="AP103" s="134">
        <f>Refererenssiarvoja!$B$16*H103^(1/6)/(Refererenssiarvoja!$B$15^0.5)*(Päälaskenta!$G$28/2)^0.5*(1-AO103)^(-1.5)</f>
        <v>4.2000000000000003E-2</v>
      </c>
      <c r="AQ103" s="8">
        <f>Refererenssiarvoja!$B$16*Kaksitasouoma_matriisi!O103^(1/6)/(SQRT((2*Refererenssiarvoja!$B$15)/(Päälaskenta!$F$31*Päälaskenta!$G$31*Päälaskenta!$F$28))+SQRT(Refererenssiarvoja!$B$15)/Refererenssiarvoja!$B$17*LN(Kaksitasouoma_matriisi!L103/Päälaskenta!$F$28))</f>
        <v>-2.0675811763687602E-2</v>
      </c>
      <c r="AR103" s="8">
        <f>Refererenssiarvoja!$B$16*Kaksitasouoma_matriisi!O103^(1/6)/(SQRT((2*Refererenssiarvoja!$B$15)/(Päälaskenta!$F$31*Päälaskenta!$G$31*L103)))</f>
        <v>4.71450455222054E-2</v>
      </c>
    </row>
    <row r="104" spans="1:44" x14ac:dyDescent="0.2">
      <c r="A104" s="8">
        <v>102</v>
      </c>
      <c r="B104" s="8">
        <f>IF(Päälaskenta!C$7,Päälaskenta!E$7,Päälaskenta!G$5)</f>
        <v>2.5</v>
      </c>
      <c r="C104" s="56">
        <v>1.8979999999999999</v>
      </c>
      <c r="D104" s="93">
        <f t="shared" si="17"/>
        <v>1.3171999999999999</v>
      </c>
      <c r="E104" s="8">
        <f>IF(Päälaskenta!$C$26,Kaksitasouoma_matriisi!AP104,Kaksitasouoma_matriisi!AC104)</f>
        <v>0.10147104009142401</v>
      </c>
      <c r="F104" s="56">
        <f>IF(D104&lt;Päälaskenta!H$24,(SQRT(POWER(Päälaskenta!C$24/(2*Päälaskenta!E$24),2)+(D104/Päälaskenta!E$24))-Päälaskenta!C$24/(2*Päälaskenta!E$24)),IF(D104=Päälaskenta!H$24,Päälaskenta!D$24,Päälaskenta!D$24+(SQRT(POWER((Päälaskenta!C$20+Päälaskenta!G$24)/(2*Päälaskenta!E$20),2)+((D104-Päälaskenta!H$24)/Päälaskenta!E$20))-(Päälaskenta!C$20+Päälaskenta!G$24)/(2*Päälaskenta!E$20))))</f>
        <v>0.71699999999999997</v>
      </c>
      <c r="G104" s="57">
        <f>IF(F104&gt;Päälaskenta!D$24,(2*SQRT((POWER(Päälaskenta!D$24,2))+POWER(Päälaskenta!E$24*Päälaskenta!D$24,2))+Päälaskenta!C$24)+(2*SQRT((POWER((F104-Päälaskenta!D$24),2))+POWER(Päälaskenta!E$20*(F104-Päälaskenta!D$24),2))+Päälaskenta!C$20),(2*SQRT((POWER(F104,2))+POWER(Päälaskenta!E$24*F104,2))+Päälaskenta!C$24))</f>
        <v>8.0399999999999991</v>
      </c>
      <c r="H104" s="57">
        <f t="shared" si="18"/>
        <v>0.16</v>
      </c>
      <c r="I104" s="62">
        <f t="shared" si="19"/>
        <v>0.42702200000000001</v>
      </c>
      <c r="J104" s="8">
        <f>IF(F104&lt;Päälaskenta!$D$24,0,Kaksitasouoma_matriisi!F104-Päälaskenta!$D$24)</f>
        <v>1.7000000000000001E-2</v>
      </c>
      <c r="L104" s="8">
        <f>IF(F104&gt;Päälaskenta!D$24,F104-Päälaskenta!D$24,0)</f>
        <v>1.7000000000000001E-2</v>
      </c>
      <c r="M104" s="8">
        <f>IF(F104&gt;Päälaskenta!D$24,(Päälaskenta!C$20+(Päälaskenta!E$20*(Kaksitasouoma_matriisi!F104-Päälaskenta!D$24)))*(Kaksitasouoma_matriisi!F104-Päälaskenta!D$24),0)</f>
        <v>8.5433500000000107E-2</v>
      </c>
      <c r="N104" s="8">
        <f>IF(F104&gt;Päälaskenta!D$24,(2*SQRT((POWER((F104-Päälaskenta!D$24),2))+POWER(Päälaskenta!E$20*(F104-Päälaskenta!D$24),2))+Päälaskenta!C$20),0)</f>
        <v>5.06129437168289</v>
      </c>
      <c r="O104" s="8">
        <f t="shared" si="25"/>
        <v>1.6879772984157299E-2</v>
      </c>
      <c r="P104" s="8">
        <f>IF(Päälaskenta!$C$29,IF(L104&gt;Päälaskenta!$F$28,Kaksitasouoma_matriisi!AQ104,Kaksitasouoma_matriisi!AR104),Päälaskenta!$F$20)</f>
        <v>0.12</v>
      </c>
      <c r="Q104" s="8">
        <f t="shared" si="26"/>
        <v>4.6848032212370098E-2</v>
      </c>
      <c r="R104" s="8">
        <f t="shared" si="20"/>
        <v>1.19528065284183E-2</v>
      </c>
      <c r="S104" s="8">
        <f t="shared" si="27"/>
        <v>0.13990772388370201</v>
      </c>
      <c r="U104" s="93">
        <f>IF(F104&gt;Päälaskenta!D$24,Päälaskenta!H$24+L104*Päälaskenta!G$24,F104*Päälaskenta!C$24 + F104*F104*Päälaskenta!E$24)</f>
        <v>1.2307999999999999</v>
      </c>
      <c r="V104" s="8">
        <f>IF(F104&gt;Päälaskenta!D$24,2*SQRT(POWER(Päälaskenta!D$24,2)+POWER(Päälaskenta!E$24*Päälaskenta!D$24,2))+Päälaskenta!C$24,(2*SQRT((POWER(F104,2))+POWER(Päälaskenta!E$24*F104,2))+Päälaskenta!C$24))</f>
        <v>2.9798989873223301</v>
      </c>
      <c r="W104" s="8">
        <f t="shared" si="28"/>
        <v>0.41303413479326301</v>
      </c>
      <c r="X104" s="8">
        <f>Päälaskenta!F$24</f>
        <v>7.0000000000000007E-2</v>
      </c>
      <c r="Y104" s="8">
        <f t="shared" si="29"/>
        <v>9.7516942810483496</v>
      </c>
      <c r="Z104" s="8">
        <f t="shared" si="21"/>
        <v>2.48804719347158</v>
      </c>
      <c r="AA104" s="8">
        <f t="shared" si="30"/>
        <v>2.0214878075004701</v>
      </c>
      <c r="AC104" s="8">
        <f t="shared" si="22"/>
        <v>0.10147104009142401</v>
      </c>
      <c r="AE104" s="8">
        <v>102</v>
      </c>
      <c r="AF104" s="8">
        <f t="shared" si="32"/>
        <v>9.7985423132607199</v>
      </c>
      <c r="AG104" s="8">
        <f t="shared" si="23"/>
        <v>6.5096415131503896E-2</v>
      </c>
      <c r="AJ104" s="132">
        <f>IF(Päälaskenta!$F$28&lt;Kaksitasouoma_matriisi!L104,Päälaskenta!$C$20*Päälaskenta!$F$28,Päälaskenta!$C$20*Kaksitasouoma_matriisi!L104)</f>
        <v>8.5000000000000006E-2</v>
      </c>
      <c r="AK104" s="134">
        <f>SQRT(Päälaskenta!$D$20^2+(Päälaskenta!$D$20/(1/Päälaskenta!$E$20))^2)</f>
        <v>1.8029999999999999</v>
      </c>
      <c r="AL104" s="134">
        <f>IF(Päälaskenta!$F$28&lt;Kaksitasouoma_matriisi!L104,AK104*Päälaskenta!$F$28*COS(ATAN(1/Päälaskenta!$E$20)),AK104*Kaksitasouoma_matriisi!L104*COS(ATAN(1/Päälaskenta!$E$20)))</f>
        <v>2.5999999999999999E-2</v>
      </c>
      <c r="AM104" s="134"/>
      <c r="AN104" s="134">
        <f t="shared" si="31"/>
        <v>0.111</v>
      </c>
      <c r="AO104" s="8">
        <f t="shared" si="24"/>
        <v>8.4269662921348298E-2</v>
      </c>
      <c r="AP104" s="134">
        <f>Refererenssiarvoja!$B$16*H104^(1/6)/(Refererenssiarvoja!$B$15^0.5)*(Päälaskenta!$G$28/2)^0.5*(1-AO104)^(-1.5)</f>
        <v>4.2000000000000003E-2</v>
      </c>
      <c r="AQ104" s="8">
        <f>Refererenssiarvoja!$B$16*Kaksitasouoma_matriisi!O104^(1/6)/(SQRT((2*Refererenssiarvoja!$B$15)/(Päälaskenta!$F$31*Päälaskenta!$G$31*Päälaskenta!$F$28))+SQRT(Refererenssiarvoja!$B$15)/Refererenssiarvoja!$B$17*LN(Kaksitasouoma_matriisi!L104/Päälaskenta!$F$28))</f>
        <v>-2.0675811763687602E-2</v>
      </c>
      <c r="AR104" s="8">
        <f>Refererenssiarvoja!$B$16*Kaksitasouoma_matriisi!O104^(1/6)/(SQRT((2*Refererenssiarvoja!$B$15)/(Päälaskenta!$F$31*Päälaskenta!$G$31*L104)))</f>
        <v>4.71450455222054E-2</v>
      </c>
    </row>
    <row r="105" spans="1:44" x14ac:dyDescent="0.2">
      <c r="A105" s="8">
        <v>103</v>
      </c>
      <c r="B105" s="8">
        <f>IF(Päälaskenta!C$7,Päälaskenta!E$7,Päälaskenta!G$5)</f>
        <v>2.5</v>
      </c>
      <c r="C105" s="56">
        <v>1.897</v>
      </c>
      <c r="D105" s="93">
        <f t="shared" si="17"/>
        <v>1.3179000000000001</v>
      </c>
      <c r="E105" s="8">
        <f>IF(Päälaskenta!$C$26,Kaksitasouoma_matriisi!AP105,Kaksitasouoma_matriisi!AC105)</f>
        <v>0.10147104009142401</v>
      </c>
      <c r="F105" s="56">
        <f>IF(D105&lt;Päälaskenta!H$24,(SQRT(POWER(Päälaskenta!C$24/(2*Päälaskenta!E$24),2)+(D105/Päälaskenta!E$24))-Päälaskenta!C$24/(2*Päälaskenta!E$24)),IF(D105=Päälaskenta!H$24,Päälaskenta!D$24,Päälaskenta!D$24+(SQRT(POWER((Päälaskenta!C$20+Päälaskenta!G$24)/(2*Päälaskenta!E$20),2)+((D105-Päälaskenta!H$24)/Päälaskenta!E$20))-(Päälaskenta!C$20+Päälaskenta!G$24)/(2*Päälaskenta!E$20))))</f>
        <v>0.71699999999999997</v>
      </c>
      <c r="G105" s="57">
        <f>IF(F105&gt;Päälaskenta!D$24,(2*SQRT((POWER(Päälaskenta!D$24,2))+POWER(Päälaskenta!E$24*Päälaskenta!D$24,2))+Päälaskenta!C$24)+(2*SQRT((POWER((F105-Päälaskenta!D$24),2))+POWER(Päälaskenta!E$20*(F105-Päälaskenta!D$24),2))+Päälaskenta!C$20),(2*SQRT((POWER(F105,2))+POWER(Päälaskenta!E$24*F105,2))+Päälaskenta!C$24))</f>
        <v>8.0399999999999991</v>
      </c>
      <c r="H105" s="57">
        <f t="shared" si="18"/>
        <v>0.16</v>
      </c>
      <c r="I105" s="62">
        <f t="shared" si="19"/>
        <v>0.42657200000000001</v>
      </c>
      <c r="J105" s="8">
        <f>IF(F105&lt;Päälaskenta!$D$24,0,Kaksitasouoma_matriisi!F105-Päälaskenta!$D$24)</f>
        <v>1.7000000000000001E-2</v>
      </c>
      <c r="L105" s="8">
        <f>IF(F105&gt;Päälaskenta!D$24,F105-Päälaskenta!D$24,0)</f>
        <v>1.7000000000000001E-2</v>
      </c>
      <c r="M105" s="8">
        <f>IF(F105&gt;Päälaskenta!D$24,(Päälaskenta!C$20+(Päälaskenta!E$20*(Kaksitasouoma_matriisi!F105-Päälaskenta!D$24)))*(Kaksitasouoma_matriisi!F105-Päälaskenta!D$24),0)</f>
        <v>8.5433500000000107E-2</v>
      </c>
      <c r="N105" s="8">
        <f>IF(F105&gt;Päälaskenta!D$24,(2*SQRT((POWER((F105-Päälaskenta!D$24),2))+POWER(Päälaskenta!E$20*(F105-Päälaskenta!D$24),2))+Päälaskenta!C$20),0)</f>
        <v>5.06129437168289</v>
      </c>
      <c r="O105" s="8">
        <f t="shared" si="25"/>
        <v>1.6879772984157299E-2</v>
      </c>
      <c r="P105" s="8">
        <f>IF(Päälaskenta!$C$29,IF(L105&gt;Päälaskenta!$F$28,Kaksitasouoma_matriisi!AQ105,Kaksitasouoma_matriisi!AR105),Päälaskenta!$F$20)</f>
        <v>0.12</v>
      </c>
      <c r="Q105" s="8">
        <f t="shared" si="26"/>
        <v>4.6848032212370098E-2</v>
      </c>
      <c r="R105" s="8">
        <f t="shared" si="20"/>
        <v>1.19528065284183E-2</v>
      </c>
      <c r="S105" s="8">
        <f t="shared" si="27"/>
        <v>0.13990772388370201</v>
      </c>
      <c r="U105" s="93">
        <f>IF(F105&gt;Päälaskenta!D$24,Päälaskenta!H$24+L105*Päälaskenta!G$24,F105*Päälaskenta!C$24 + F105*F105*Päälaskenta!E$24)</f>
        <v>1.2307999999999999</v>
      </c>
      <c r="V105" s="8">
        <f>IF(F105&gt;Päälaskenta!D$24,2*SQRT(POWER(Päälaskenta!D$24,2)+POWER(Päälaskenta!E$24*Päälaskenta!D$24,2))+Päälaskenta!C$24,(2*SQRT((POWER(F105,2))+POWER(Päälaskenta!E$24*F105,2))+Päälaskenta!C$24))</f>
        <v>2.9798989873223301</v>
      </c>
      <c r="W105" s="8">
        <f t="shared" si="28"/>
        <v>0.41303413479326301</v>
      </c>
      <c r="X105" s="8">
        <f>Päälaskenta!F$24</f>
        <v>7.0000000000000007E-2</v>
      </c>
      <c r="Y105" s="8">
        <f t="shared" si="29"/>
        <v>9.7516942810483496</v>
      </c>
      <c r="Z105" s="8">
        <f t="shared" si="21"/>
        <v>2.48804719347158</v>
      </c>
      <c r="AA105" s="8">
        <f t="shared" si="30"/>
        <v>2.0214878075004701</v>
      </c>
      <c r="AC105" s="8">
        <f t="shared" si="22"/>
        <v>0.10147104009142401</v>
      </c>
      <c r="AE105" s="8">
        <v>103</v>
      </c>
      <c r="AF105" s="8">
        <f t="shared" si="32"/>
        <v>9.7985423132607199</v>
      </c>
      <c r="AG105" s="8">
        <f t="shared" si="23"/>
        <v>6.5096415131503896E-2</v>
      </c>
      <c r="AJ105" s="132">
        <f>IF(Päälaskenta!$F$28&lt;Kaksitasouoma_matriisi!L105,Päälaskenta!$C$20*Päälaskenta!$F$28,Päälaskenta!$C$20*Kaksitasouoma_matriisi!L105)</f>
        <v>8.5000000000000006E-2</v>
      </c>
      <c r="AK105" s="134">
        <f>SQRT(Päälaskenta!$D$20^2+(Päälaskenta!$D$20/(1/Päälaskenta!$E$20))^2)</f>
        <v>1.8029999999999999</v>
      </c>
      <c r="AL105" s="134">
        <f>IF(Päälaskenta!$F$28&lt;Kaksitasouoma_matriisi!L105,AK105*Päälaskenta!$F$28*COS(ATAN(1/Päälaskenta!$E$20)),AK105*Kaksitasouoma_matriisi!L105*COS(ATAN(1/Päälaskenta!$E$20)))</f>
        <v>2.5999999999999999E-2</v>
      </c>
      <c r="AM105" s="134"/>
      <c r="AN105" s="134">
        <f t="shared" si="31"/>
        <v>0.111</v>
      </c>
      <c r="AO105" s="8">
        <f t="shared" si="24"/>
        <v>8.4224903255178701E-2</v>
      </c>
      <c r="AP105" s="134">
        <f>Refererenssiarvoja!$B$16*H105^(1/6)/(Refererenssiarvoja!$B$15^0.5)*(Päälaskenta!$G$28/2)^0.5*(1-AO105)^(-1.5)</f>
        <v>4.2000000000000003E-2</v>
      </c>
      <c r="AQ105" s="8">
        <f>Refererenssiarvoja!$B$16*Kaksitasouoma_matriisi!O105^(1/6)/(SQRT((2*Refererenssiarvoja!$B$15)/(Päälaskenta!$F$31*Päälaskenta!$G$31*Päälaskenta!$F$28))+SQRT(Refererenssiarvoja!$B$15)/Refererenssiarvoja!$B$17*LN(Kaksitasouoma_matriisi!L105/Päälaskenta!$F$28))</f>
        <v>-2.0675811763687602E-2</v>
      </c>
      <c r="AR105" s="8">
        <f>Refererenssiarvoja!$B$16*Kaksitasouoma_matriisi!O105^(1/6)/(SQRT((2*Refererenssiarvoja!$B$15)/(Päälaskenta!$F$31*Päälaskenta!$G$31*L105)))</f>
        <v>4.71450455222054E-2</v>
      </c>
    </row>
    <row r="106" spans="1:44" x14ac:dyDescent="0.2">
      <c r="A106" s="8">
        <v>104</v>
      </c>
      <c r="B106" s="8">
        <f>IF(Päälaskenta!C$7,Päälaskenta!E$7,Päälaskenta!G$5)</f>
        <v>2.5</v>
      </c>
      <c r="C106" s="56">
        <v>1.8959999999999999</v>
      </c>
      <c r="D106" s="93">
        <f t="shared" si="17"/>
        <v>1.3186</v>
      </c>
      <c r="E106" s="8">
        <f>IF(Päälaskenta!$C$26,Kaksitasouoma_matriisi!AP106,Kaksitasouoma_matriisi!AC106)</f>
        <v>0.10147104009142401</v>
      </c>
      <c r="F106" s="56">
        <f>IF(D106&lt;Päälaskenta!H$24,(SQRT(POWER(Päälaskenta!C$24/(2*Päälaskenta!E$24),2)+(D106/Päälaskenta!E$24))-Päälaskenta!C$24/(2*Päälaskenta!E$24)),IF(D106=Päälaskenta!H$24,Päälaskenta!D$24,Päälaskenta!D$24+(SQRT(POWER((Päälaskenta!C$20+Päälaskenta!G$24)/(2*Päälaskenta!E$20),2)+((D106-Päälaskenta!H$24)/Päälaskenta!E$20))-(Päälaskenta!C$20+Päälaskenta!G$24)/(2*Päälaskenta!E$20))))</f>
        <v>0.71699999999999997</v>
      </c>
      <c r="G106" s="57">
        <f>IF(F106&gt;Päälaskenta!D$24,(2*SQRT((POWER(Päälaskenta!D$24,2))+POWER(Päälaskenta!E$24*Päälaskenta!D$24,2))+Päälaskenta!C$24)+(2*SQRT((POWER((F106-Päälaskenta!D$24),2))+POWER(Päälaskenta!E$20*(F106-Päälaskenta!D$24),2))+Päälaskenta!C$20),(2*SQRT((POWER(F106,2))+POWER(Päälaskenta!E$24*F106,2))+Päälaskenta!C$24))</f>
        <v>8.0399999999999991</v>
      </c>
      <c r="H106" s="57">
        <f t="shared" si="18"/>
        <v>0.16</v>
      </c>
      <c r="I106" s="62">
        <f t="shared" si="19"/>
        <v>0.426122</v>
      </c>
      <c r="J106" s="8">
        <f>IF(F106&lt;Päälaskenta!$D$24,0,Kaksitasouoma_matriisi!F106-Päälaskenta!$D$24)</f>
        <v>1.7000000000000001E-2</v>
      </c>
      <c r="L106" s="8">
        <f>IF(F106&gt;Päälaskenta!D$24,F106-Päälaskenta!D$24,0)</f>
        <v>1.7000000000000001E-2</v>
      </c>
      <c r="M106" s="8">
        <f>IF(F106&gt;Päälaskenta!D$24,(Päälaskenta!C$20+(Päälaskenta!E$20*(Kaksitasouoma_matriisi!F106-Päälaskenta!D$24)))*(Kaksitasouoma_matriisi!F106-Päälaskenta!D$24),0)</f>
        <v>8.5433500000000107E-2</v>
      </c>
      <c r="N106" s="8">
        <f>IF(F106&gt;Päälaskenta!D$24,(2*SQRT((POWER((F106-Päälaskenta!D$24),2))+POWER(Päälaskenta!E$20*(F106-Päälaskenta!D$24),2))+Päälaskenta!C$20),0)</f>
        <v>5.06129437168289</v>
      </c>
      <c r="O106" s="8">
        <f t="shared" si="25"/>
        <v>1.6879772984157299E-2</v>
      </c>
      <c r="P106" s="8">
        <f>IF(Päälaskenta!$C$29,IF(L106&gt;Päälaskenta!$F$28,Kaksitasouoma_matriisi!AQ106,Kaksitasouoma_matriisi!AR106),Päälaskenta!$F$20)</f>
        <v>0.12</v>
      </c>
      <c r="Q106" s="8">
        <f t="shared" si="26"/>
        <v>4.6848032212370098E-2</v>
      </c>
      <c r="R106" s="8">
        <f t="shared" si="20"/>
        <v>1.19528065284183E-2</v>
      </c>
      <c r="S106" s="8">
        <f t="shared" si="27"/>
        <v>0.13990772388370201</v>
      </c>
      <c r="U106" s="93">
        <f>IF(F106&gt;Päälaskenta!D$24,Päälaskenta!H$24+L106*Päälaskenta!G$24,F106*Päälaskenta!C$24 + F106*F106*Päälaskenta!E$24)</f>
        <v>1.2307999999999999</v>
      </c>
      <c r="V106" s="8">
        <f>IF(F106&gt;Päälaskenta!D$24,2*SQRT(POWER(Päälaskenta!D$24,2)+POWER(Päälaskenta!E$24*Päälaskenta!D$24,2))+Päälaskenta!C$24,(2*SQRT((POWER(F106,2))+POWER(Päälaskenta!E$24*F106,2))+Päälaskenta!C$24))</f>
        <v>2.9798989873223301</v>
      </c>
      <c r="W106" s="8">
        <f t="shared" si="28"/>
        <v>0.41303413479326301</v>
      </c>
      <c r="X106" s="8">
        <f>Päälaskenta!F$24</f>
        <v>7.0000000000000007E-2</v>
      </c>
      <c r="Y106" s="8">
        <f t="shared" si="29"/>
        <v>9.7516942810483496</v>
      </c>
      <c r="Z106" s="8">
        <f t="shared" si="21"/>
        <v>2.48804719347158</v>
      </c>
      <c r="AA106" s="8">
        <f t="shared" si="30"/>
        <v>2.0214878075004701</v>
      </c>
      <c r="AC106" s="8">
        <f t="shared" si="22"/>
        <v>0.10147104009142401</v>
      </c>
      <c r="AE106" s="8">
        <v>104</v>
      </c>
      <c r="AF106" s="8">
        <f t="shared" si="32"/>
        <v>9.7985423132607199</v>
      </c>
      <c r="AG106" s="8">
        <f t="shared" si="23"/>
        <v>6.5096415131503896E-2</v>
      </c>
      <c r="AJ106" s="132">
        <f>IF(Päälaskenta!$F$28&lt;Kaksitasouoma_matriisi!L106,Päälaskenta!$C$20*Päälaskenta!$F$28,Päälaskenta!$C$20*Kaksitasouoma_matriisi!L106)</f>
        <v>8.5000000000000006E-2</v>
      </c>
      <c r="AK106" s="134">
        <f>SQRT(Päälaskenta!$D$20^2+(Päälaskenta!$D$20/(1/Päälaskenta!$E$20))^2)</f>
        <v>1.8029999999999999</v>
      </c>
      <c r="AL106" s="134">
        <f>IF(Päälaskenta!$F$28&lt;Kaksitasouoma_matriisi!L106,AK106*Päälaskenta!$F$28*COS(ATAN(1/Päälaskenta!$E$20)),AK106*Kaksitasouoma_matriisi!L106*COS(ATAN(1/Päälaskenta!$E$20)))</f>
        <v>2.5999999999999999E-2</v>
      </c>
      <c r="AM106" s="134"/>
      <c r="AN106" s="134">
        <f t="shared" si="31"/>
        <v>0.111</v>
      </c>
      <c r="AO106" s="8">
        <f t="shared" si="24"/>
        <v>8.4180191111785194E-2</v>
      </c>
      <c r="AP106" s="134">
        <f>Refererenssiarvoja!$B$16*H106^(1/6)/(Refererenssiarvoja!$B$15^0.5)*(Päälaskenta!$G$28/2)^0.5*(1-AO106)^(-1.5)</f>
        <v>4.2000000000000003E-2</v>
      </c>
      <c r="AQ106" s="8">
        <f>Refererenssiarvoja!$B$16*Kaksitasouoma_matriisi!O106^(1/6)/(SQRT((2*Refererenssiarvoja!$B$15)/(Päälaskenta!$F$31*Päälaskenta!$G$31*Päälaskenta!$F$28))+SQRT(Refererenssiarvoja!$B$15)/Refererenssiarvoja!$B$17*LN(Kaksitasouoma_matriisi!L106/Päälaskenta!$F$28))</f>
        <v>-2.0675811763687602E-2</v>
      </c>
      <c r="AR106" s="8">
        <f>Refererenssiarvoja!$B$16*Kaksitasouoma_matriisi!O106^(1/6)/(SQRT((2*Refererenssiarvoja!$B$15)/(Päälaskenta!$F$31*Päälaskenta!$G$31*L106)))</f>
        <v>4.71450455222054E-2</v>
      </c>
    </row>
    <row r="107" spans="1:44" x14ac:dyDescent="0.2">
      <c r="A107" s="8">
        <v>105</v>
      </c>
      <c r="B107" s="8">
        <f>IF(Päälaskenta!C$7,Päälaskenta!E$7,Päälaskenta!G$5)</f>
        <v>2.5</v>
      </c>
      <c r="C107" s="56">
        <v>1.895</v>
      </c>
      <c r="D107" s="93">
        <f t="shared" si="17"/>
        <v>1.3192999999999999</v>
      </c>
      <c r="E107" s="8">
        <f>IF(Päälaskenta!$C$26,Kaksitasouoma_matriisi!AP107,Kaksitasouoma_matriisi!AC107)</f>
        <v>0.10147104009142401</v>
      </c>
      <c r="F107" s="56">
        <f>IF(D107&lt;Päälaskenta!H$24,(SQRT(POWER(Päälaskenta!C$24/(2*Päälaskenta!E$24),2)+(D107/Päälaskenta!E$24))-Päälaskenta!C$24/(2*Päälaskenta!E$24)),IF(D107=Päälaskenta!H$24,Päälaskenta!D$24,Päälaskenta!D$24+(SQRT(POWER((Päälaskenta!C$20+Päälaskenta!G$24)/(2*Päälaskenta!E$20),2)+((D107-Päälaskenta!H$24)/Päälaskenta!E$20))-(Päälaskenta!C$20+Päälaskenta!G$24)/(2*Päälaskenta!E$20))))</f>
        <v>0.71699999999999997</v>
      </c>
      <c r="G107" s="57">
        <f>IF(F107&gt;Päälaskenta!D$24,(2*SQRT((POWER(Päälaskenta!D$24,2))+POWER(Päälaskenta!E$24*Päälaskenta!D$24,2))+Päälaskenta!C$24)+(2*SQRT((POWER((F107-Päälaskenta!D$24),2))+POWER(Päälaskenta!E$20*(F107-Päälaskenta!D$24),2))+Päälaskenta!C$20),(2*SQRT((POWER(F107,2))+POWER(Päälaskenta!E$24*F107,2))+Päälaskenta!C$24))</f>
        <v>8.0399999999999991</v>
      </c>
      <c r="H107" s="57">
        <f t="shared" si="18"/>
        <v>0.16</v>
      </c>
      <c r="I107" s="62">
        <f t="shared" si="19"/>
        <v>0.42567300000000002</v>
      </c>
      <c r="J107" s="8">
        <f>IF(F107&lt;Päälaskenta!$D$24,0,Kaksitasouoma_matriisi!F107-Päälaskenta!$D$24)</f>
        <v>1.7000000000000001E-2</v>
      </c>
      <c r="L107" s="8">
        <f>IF(F107&gt;Päälaskenta!D$24,F107-Päälaskenta!D$24,0)</f>
        <v>1.7000000000000001E-2</v>
      </c>
      <c r="M107" s="8">
        <f>IF(F107&gt;Päälaskenta!D$24,(Päälaskenta!C$20+(Päälaskenta!E$20*(Kaksitasouoma_matriisi!F107-Päälaskenta!D$24)))*(Kaksitasouoma_matriisi!F107-Päälaskenta!D$24),0)</f>
        <v>8.5433500000000107E-2</v>
      </c>
      <c r="N107" s="8">
        <f>IF(F107&gt;Päälaskenta!D$24,(2*SQRT((POWER((F107-Päälaskenta!D$24),2))+POWER(Päälaskenta!E$20*(F107-Päälaskenta!D$24),2))+Päälaskenta!C$20),0)</f>
        <v>5.06129437168289</v>
      </c>
      <c r="O107" s="8">
        <f t="shared" si="25"/>
        <v>1.6879772984157299E-2</v>
      </c>
      <c r="P107" s="8">
        <f>IF(Päälaskenta!$C$29,IF(L107&gt;Päälaskenta!$F$28,Kaksitasouoma_matriisi!AQ107,Kaksitasouoma_matriisi!AR107),Päälaskenta!$F$20)</f>
        <v>0.12</v>
      </c>
      <c r="Q107" s="8">
        <f t="shared" si="26"/>
        <v>4.6848032212370098E-2</v>
      </c>
      <c r="R107" s="8">
        <f t="shared" si="20"/>
        <v>1.19528065284183E-2</v>
      </c>
      <c r="S107" s="8">
        <f t="shared" si="27"/>
        <v>0.13990772388370201</v>
      </c>
      <c r="U107" s="93">
        <f>IF(F107&gt;Päälaskenta!D$24,Päälaskenta!H$24+L107*Päälaskenta!G$24,F107*Päälaskenta!C$24 + F107*F107*Päälaskenta!E$24)</f>
        <v>1.2307999999999999</v>
      </c>
      <c r="V107" s="8">
        <f>IF(F107&gt;Päälaskenta!D$24,2*SQRT(POWER(Päälaskenta!D$24,2)+POWER(Päälaskenta!E$24*Päälaskenta!D$24,2))+Päälaskenta!C$24,(2*SQRT((POWER(F107,2))+POWER(Päälaskenta!E$24*F107,2))+Päälaskenta!C$24))</f>
        <v>2.9798989873223301</v>
      </c>
      <c r="W107" s="8">
        <f t="shared" si="28"/>
        <v>0.41303413479326301</v>
      </c>
      <c r="X107" s="8">
        <f>Päälaskenta!F$24</f>
        <v>7.0000000000000007E-2</v>
      </c>
      <c r="Y107" s="8">
        <f t="shared" si="29"/>
        <v>9.7516942810483496</v>
      </c>
      <c r="Z107" s="8">
        <f t="shared" si="21"/>
        <v>2.48804719347158</v>
      </c>
      <c r="AA107" s="8">
        <f t="shared" si="30"/>
        <v>2.0214878075004701</v>
      </c>
      <c r="AC107" s="8">
        <f t="shared" si="22"/>
        <v>0.10147104009142401</v>
      </c>
      <c r="AE107" s="8">
        <v>105</v>
      </c>
      <c r="AF107" s="8">
        <f t="shared" si="32"/>
        <v>9.7985423132607199</v>
      </c>
      <c r="AG107" s="8">
        <f t="shared" si="23"/>
        <v>6.5096415131503896E-2</v>
      </c>
      <c r="AJ107" s="132">
        <f>IF(Päälaskenta!$F$28&lt;Kaksitasouoma_matriisi!L107,Päälaskenta!$C$20*Päälaskenta!$F$28,Päälaskenta!$C$20*Kaksitasouoma_matriisi!L107)</f>
        <v>8.5000000000000006E-2</v>
      </c>
      <c r="AK107" s="134">
        <f>SQRT(Päälaskenta!$D$20^2+(Päälaskenta!$D$20/(1/Päälaskenta!$E$20))^2)</f>
        <v>1.8029999999999999</v>
      </c>
      <c r="AL107" s="134">
        <f>IF(Päälaskenta!$F$28&lt;Kaksitasouoma_matriisi!L107,AK107*Päälaskenta!$F$28*COS(ATAN(1/Päälaskenta!$E$20)),AK107*Kaksitasouoma_matriisi!L107*COS(ATAN(1/Päälaskenta!$E$20)))</f>
        <v>2.5999999999999999E-2</v>
      </c>
      <c r="AM107" s="134"/>
      <c r="AN107" s="134">
        <f t="shared" si="31"/>
        <v>0.111</v>
      </c>
      <c r="AO107" s="8">
        <f t="shared" si="24"/>
        <v>8.4135526415523396E-2</v>
      </c>
      <c r="AP107" s="134">
        <f>Refererenssiarvoja!$B$16*H107^(1/6)/(Refererenssiarvoja!$B$15^0.5)*(Päälaskenta!$G$28/2)^0.5*(1-AO107)^(-1.5)</f>
        <v>4.2000000000000003E-2</v>
      </c>
      <c r="AQ107" s="8">
        <f>Refererenssiarvoja!$B$16*Kaksitasouoma_matriisi!O107^(1/6)/(SQRT((2*Refererenssiarvoja!$B$15)/(Päälaskenta!$F$31*Päälaskenta!$G$31*Päälaskenta!$F$28))+SQRT(Refererenssiarvoja!$B$15)/Refererenssiarvoja!$B$17*LN(Kaksitasouoma_matriisi!L107/Päälaskenta!$F$28))</f>
        <v>-2.0675811763687602E-2</v>
      </c>
      <c r="AR107" s="8">
        <f>Refererenssiarvoja!$B$16*Kaksitasouoma_matriisi!O107^(1/6)/(SQRT((2*Refererenssiarvoja!$B$15)/(Päälaskenta!$F$31*Päälaskenta!$G$31*L107)))</f>
        <v>4.71450455222054E-2</v>
      </c>
    </row>
    <row r="108" spans="1:44" x14ac:dyDescent="0.2">
      <c r="A108" s="8">
        <v>106</v>
      </c>
      <c r="B108" s="8">
        <f>IF(Päälaskenta!C$7,Päälaskenta!E$7,Päälaskenta!G$5)</f>
        <v>2.5</v>
      </c>
      <c r="C108" s="56">
        <v>1.8939999999999999</v>
      </c>
      <c r="D108" s="93">
        <f t="shared" si="17"/>
        <v>1.32</v>
      </c>
      <c r="E108" s="8">
        <f>IF(Päälaskenta!$C$26,Kaksitasouoma_matriisi!AP108,Kaksitasouoma_matriisi!AC108)</f>
        <v>0.101479344477373</v>
      </c>
      <c r="F108" s="56">
        <f>IF(D108&lt;Päälaskenta!H$24,(SQRT(POWER(Päälaskenta!C$24/(2*Päälaskenta!E$24),2)+(D108/Päälaskenta!E$24))-Päälaskenta!C$24/(2*Päälaskenta!E$24)),IF(D108=Päälaskenta!H$24,Päälaskenta!D$24,Päälaskenta!D$24+(SQRT(POWER((Päälaskenta!C$20+Päälaskenta!G$24)/(2*Päälaskenta!E$20),2)+((D108-Päälaskenta!H$24)/Päälaskenta!E$20))-(Päälaskenta!C$20+Päälaskenta!G$24)/(2*Päälaskenta!E$20))))</f>
        <v>0.71799999999999997</v>
      </c>
      <c r="G108" s="57">
        <f>IF(F108&gt;Päälaskenta!D$24,(2*SQRT((POWER(Päälaskenta!D$24,2))+POWER(Päälaskenta!E$24*Päälaskenta!D$24,2))+Päälaskenta!C$24)+(2*SQRT((POWER((F108-Päälaskenta!D$24),2))+POWER(Päälaskenta!E$20*(F108-Päälaskenta!D$24),2))+Päälaskenta!C$20),(2*SQRT((POWER(F108,2))+POWER(Päälaskenta!E$24*F108,2))+Päälaskenta!C$24))</f>
        <v>8.0399999999999991</v>
      </c>
      <c r="H108" s="57">
        <f t="shared" si="18"/>
        <v>0.16</v>
      </c>
      <c r="I108" s="62">
        <f t="shared" si="19"/>
        <v>0.42529299999999998</v>
      </c>
      <c r="J108" s="8">
        <f>IF(F108&lt;Päälaskenta!$D$24,0,Kaksitasouoma_matriisi!F108-Päälaskenta!$D$24)</f>
        <v>1.7999999999999999E-2</v>
      </c>
      <c r="L108" s="8">
        <f>IF(F108&gt;Päälaskenta!D$24,F108-Päälaskenta!D$24,0)</f>
        <v>1.7999999999999999E-2</v>
      </c>
      <c r="M108" s="8">
        <f>IF(F108&gt;Päälaskenta!D$24,(Päälaskenta!C$20+(Päälaskenta!E$20*(Kaksitasouoma_matriisi!F108-Päälaskenta!D$24)))*(Kaksitasouoma_matriisi!F108-Päälaskenta!D$24),0)</f>
        <v>9.0486000000000094E-2</v>
      </c>
      <c r="N108" s="8">
        <f>IF(F108&gt;Päälaskenta!D$24,(2*SQRT((POWER((F108-Päälaskenta!D$24),2))+POWER(Päälaskenta!E$20*(F108-Päälaskenta!D$24),2))+Päälaskenta!C$20),0)</f>
        <v>5.0648999229583502</v>
      </c>
      <c r="O108" s="8">
        <f t="shared" si="25"/>
        <v>1.7865308570035501E-2</v>
      </c>
      <c r="P108" s="8">
        <f>IF(Päälaskenta!$C$29,IF(L108&gt;Päälaskenta!$F$28,Kaksitasouoma_matriisi!AQ108,Kaksitasouoma_matriisi!AR108),Päälaskenta!$F$20)</f>
        <v>0.12</v>
      </c>
      <c r="Q108" s="8">
        <f t="shared" si="26"/>
        <v>5.1531623542331803E-2</v>
      </c>
      <c r="R108" s="8">
        <f t="shared" si="20"/>
        <v>1.30991216729048E-2</v>
      </c>
      <c r="S108" s="8">
        <f t="shared" si="27"/>
        <v>0.14476407038552699</v>
      </c>
      <c r="U108" s="93">
        <f>IF(F108&gt;Päälaskenta!D$24,Päälaskenta!H$24+L108*Päälaskenta!G$24,F108*Päälaskenta!C$24 + F108*F108*Päälaskenta!E$24)</f>
        <v>1.2332000000000001</v>
      </c>
      <c r="V108" s="8">
        <f>IF(F108&gt;Päälaskenta!D$24,2*SQRT(POWER(Päälaskenta!D$24,2)+POWER(Päälaskenta!E$24*Päälaskenta!D$24,2))+Päälaskenta!C$24,(2*SQRT((POWER(F108,2))+POWER(Päälaskenta!E$24*F108,2))+Päälaskenta!C$24))</f>
        <v>2.9798989873223301</v>
      </c>
      <c r="W108" s="8">
        <f t="shared" si="28"/>
        <v>0.41383953122119899</v>
      </c>
      <c r="X108" s="8">
        <f>Päälaskenta!F$24</f>
        <v>7.0000000000000007E-2</v>
      </c>
      <c r="Y108" s="8">
        <f t="shared" si="29"/>
        <v>9.7834070901203898</v>
      </c>
      <c r="Z108" s="8">
        <f t="shared" si="21"/>
        <v>2.4869008783270998</v>
      </c>
      <c r="AA108" s="8">
        <f t="shared" si="30"/>
        <v>2.01662413098208</v>
      </c>
      <c r="AC108" s="8">
        <f t="shared" si="22"/>
        <v>0.101479344477373</v>
      </c>
      <c r="AE108" s="8">
        <v>106</v>
      </c>
      <c r="AF108" s="8">
        <f t="shared" si="32"/>
        <v>9.8349387136627193</v>
      </c>
      <c r="AG108" s="8">
        <f t="shared" si="23"/>
        <v>6.4615498830725301E-2</v>
      </c>
      <c r="AJ108" s="132">
        <f>IF(Päälaskenta!$F$28&lt;Kaksitasouoma_matriisi!L108,Päälaskenta!$C$20*Päälaskenta!$F$28,Päälaskenta!$C$20*Kaksitasouoma_matriisi!L108)</f>
        <v>0.09</v>
      </c>
      <c r="AK108" s="134">
        <f>SQRT(Päälaskenta!$D$20^2+(Päälaskenta!$D$20/(1/Päälaskenta!$E$20))^2)</f>
        <v>1.8029999999999999</v>
      </c>
      <c r="AL108" s="134">
        <f>IF(Päälaskenta!$F$28&lt;Kaksitasouoma_matriisi!L108,AK108*Päälaskenta!$F$28*COS(ATAN(1/Päälaskenta!$E$20)),AK108*Kaksitasouoma_matriisi!L108*COS(ATAN(1/Päälaskenta!$E$20)))</f>
        <v>2.7E-2</v>
      </c>
      <c r="AM108" s="134"/>
      <c r="AN108" s="134">
        <f t="shared" si="31"/>
        <v>0.11700000000000001</v>
      </c>
      <c r="AO108" s="8">
        <f t="shared" si="24"/>
        <v>8.8636363636363596E-2</v>
      </c>
      <c r="AP108" s="134">
        <f>Refererenssiarvoja!$B$16*H108^(1/6)/(Refererenssiarvoja!$B$15^0.5)*(Päälaskenta!$G$28/2)^0.5*(1-AO108)^(-1.5)</f>
        <v>4.2999999999999997E-2</v>
      </c>
      <c r="AQ108" s="8">
        <f>Refererenssiarvoja!$B$16*Kaksitasouoma_matriisi!O108^(1/6)/(SQRT((2*Refererenssiarvoja!$B$15)/(Päälaskenta!$F$31*Päälaskenta!$G$31*Päälaskenta!$F$28))+SQRT(Refererenssiarvoja!$B$15)/Refererenssiarvoja!$B$17*LN(Kaksitasouoma_matriisi!L108/Päälaskenta!$F$28))</f>
        <v>-2.12607291457401E-2</v>
      </c>
      <c r="AR108" s="8">
        <f>Refererenssiarvoja!$B$16*Kaksitasouoma_matriisi!O108^(1/6)/(SQRT((2*Refererenssiarvoja!$B$15)/(Päälaskenta!$F$31*Päälaskenta!$G$31*L108)))</f>
        <v>4.8972826610274599E-2</v>
      </c>
    </row>
    <row r="109" spans="1:44" x14ac:dyDescent="0.2">
      <c r="A109" s="8">
        <v>107</v>
      </c>
      <c r="B109" s="8">
        <f>IF(Päälaskenta!C$7,Päälaskenta!E$7,Päälaskenta!G$5)</f>
        <v>2.5</v>
      </c>
      <c r="C109" s="56">
        <v>1.893</v>
      </c>
      <c r="D109" s="93">
        <f t="shared" si="17"/>
        <v>1.3207</v>
      </c>
      <c r="E109" s="8">
        <f>IF(Päälaskenta!$C$26,Kaksitasouoma_matriisi!AP109,Kaksitasouoma_matriisi!AC109)</f>
        <v>0.101479344477373</v>
      </c>
      <c r="F109" s="56">
        <f>IF(D109&lt;Päälaskenta!H$24,(SQRT(POWER(Päälaskenta!C$24/(2*Päälaskenta!E$24),2)+(D109/Päälaskenta!E$24))-Päälaskenta!C$24/(2*Päälaskenta!E$24)),IF(D109=Päälaskenta!H$24,Päälaskenta!D$24,Päälaskenta!D$24+(SQRT(POWER((Päälaskenta!C$20+Päälaskenta!G$24)/(2*Päälaskenta!E$20),2)+((D109-Päälaskenta!H$24)/Päälaskenta!E$20))-(Päälaskenta!C$20+Päälaskenta!G$24)/(2*Päälaskenta!E$20))))</f>
        <v>0.71799999999999997</v>
      </c>
      <c r="G109" s="57">
        <f>IF(F109&gt;Päälaskenta!D$24,(2*SQRT((POWER(Päälaskenta!D$24,2))+POWER(Päälaskenta!E$24*Päälaskenta!D$24,2))+Päälaskenta!C$24)+(2*SQRT((POWER((F109-Päälaskenta!D$24),2))+POWER(Päälaskenta!E$20*(F109-Päälaskenta!D$24),2))+Päälaskenta!C$20),(2*SQRT((POWER(F109,2))+POWER(Päälaskenta!E$24*F109,2))+Päälaskenta!C$24))</f>
        <v>8.0399999999999991</v>
      </c>
      <c r="H109" s="57">
        <f t="shared" si="18"/>
        <v>0.16</v>
      </c>
      <c r="I109" s="62">
        <f t="shared" si="19"/>
        <v>0.424844</v>
      </c>
      <c r="J109" s="8">
        <f>IF(F109&lt;Päälaskenta!$D$24,0,Kaksitasouoma_matriisi!F109-Päälaskenta!$D$24)</f>
        <v>1.7999999999999999E-2</v>
      </c>
      <c r="L109" s="8">
        <f>IF(F109&gt;Päälaskenta!D$24,F109-Päälaskenta!D$24,0)</f>
        <v>1.7999999999999999E-2</v>
      </c>
      <c r="M109" s="8">
        <f>IF(F109&gt;Päälaskenta!D$24,(Päälaskenta!C$20+(Päälaskenta!E$20*(Kaksitasouoma_matriisi!F109-Päälaskenta!D$24)))*(Kaksitasouoma_matriisi!F109-Päälaskenta!D$24),0)</f>
        <v>9.0486000000000094E-2</v>
      </c>
      <c r="N109" s="8">
        <f>IF(F109&gt;Päälaskenta!D$24,(2*SQRT((POWER((F109-Päälaskenta!D$24),2))+POWER(Päälaskenta!E$20*(F109-Päälaskenta!D$24),2))+Päälaskenta!C$20),0)</f>
        <v>5.0648999229583502</v>
      </c>
      <c r="O109" s="8">
        <f t="shared" si="25"/>
        <v>1.7865308570035501E-2</v>
      </c>
      <c r="P109" s="8">
        <f>IF(Päälaskenta!$C$29,IF(L109&gt;Päälaskenta!$F$28,Kaksitasouoma_matriisi!AQ109,Kaksitasouoma_matriisi!AR109),Päälaskenta!$F$20)</f>
        <v>0.12</v>
      </c>
      <c r="Q109" s="8">
        <f t="shared" si="26"/>
        <v>5.1531623542331803E-2</v>
      </c>
      <c r="R109" s="8">
        <f t="shared" si="20"/>
        <v>1.30991216729048E-2</v>
      </c>
      <c r="S109" s="8">
        <f t="shared" si="27"/>
        <v>0.14476407038552699</v>
      </c>
      <c r="U109" s="93">
        <f>IF(F109&gt;Päälaskenta!D$24,Päälaskenta!H$24+L109*Päälaskenta!G$24,F109*Päälaskenta!C$24 + F109*F109*Päälaskenta!E$24)</f>
        <v>1.2332000000000001</v>
      </c>
      <c r="V109" s="8">
        <f>IF(F109&gt;Päälaskenta!D$24,2*SQRT(POWER(Päälaskenta!D$24,2)+POWER(Päälaskenta!E$24*Päälaskenta!D$24,2))+Päälaskenta!C$24,(2*SQRT((POWER(F109,2))+POWER(Päälaskenta!E$24*F109,2))+Päälaskenta!C$24))</f>
        <v>2.9798989873223301</v>
      </c>
      <c r="W109" s="8">
        <f t="shared" si="28"/>
        <v>0.41383953122119899</v>
      </c>
      <c r="X109" s="8">
        <f>Päälaskenta!F$24</f>
        <v>7.0000000000000007E-2</v>
      </c>
      <c r="Y109" s="8">
        <f t="shared" si="29"/>
        <v>9.7834070901203898</v>
      </c>
      <c r="Z109" s="8">
        <f t="shared" si="21"/>
        <v>2.4869008783270998</v>
      </c>
      <c r="AA109" s="8">
        <f t="shared" si="30"/>
        <v>2.01662413098208</v>
      </c>
      <c r="AC109" s="8">
        <f t="shared" si="22"/>
        <v>0.101479344477373</v>
      </c>
      <c r="AE109" s="8">
        <v>107</v>
      </c>
      <c r="AF109" s="8">
        <f t="shared" si="32"/>
        <v>9.8349387136627193</v>
      </c>
      <c r="AG109" s="8">
        <f t="shared" si="23"/>
        <v>6.4615498830725301E-2</v>
      </c>
      <c r="AJ109" s="132">
        <f>IF(Päälaskenta!$F$28&lt;Kaksitasouoma_matriisi!L109,Päälaskenta!$C$20*Päälaskenta!$F$28,Päälaskenta!$C$20*Kaksitasouoma_matriisi!L109)</f>
        <v>0.09</v>
      </c>
      <c r="AK109" s="134">
        <f>SQRT(Päälaskenta!$D$20^2+(Päälaskenta!$D$20/(1/Päälaskenta!$E$20))^2)</f>
        <v>1.8029999999999999</v>
      </c>
      <c r="AL109" s="134">
        <f>IF(Päälaskenta!$F$28&lt;Kaksitasouoma_matriisi!L109,AK109*Päälaskenta!$F$28*COS(ATAN(1/Päälaskenta!$E$20)),AK109*Kaksitasouoma_matriisi!L109*COS(ATAN(1/Päälaskenta!$E$20)))</f>
        <v>2.7E-2</v>
      </c>
      <c r="AM109" s="134"/>
      <c r="AN109" s="134">
        <f t="shared" si="31"/>
        <v>0.11700000000000001</v>
      </c>
      <c r="AO109" s="8">
        <f t="shared" si="24"/>
        <v>8.8589384417354394E-2</v>
      </c>
      <c r="AP109" s="134">
        <f>Refererenssiarvoja!$B$16*H109^(1/6)/(Refererenssiarvoja!$B$15^0.5)*(Päälaskenta!$G$28/2)^0.5*(1-AO109)^(-1.5)</f>
        <v>4.2999999999999997E-2</v>
      </c>
      <c r="AQ109" s="8">
        <f>Refererenssiarvoja!$B$16*Kaksitasouoma_matriisi!O109^(1/6)/(SQRT((2*Refererenssiarvoja!$B$15)/(Päälaskenta!$F$31*Päälaskenta!$G$31*Päälaskenta!$F$28))+SQRT(Refererenssiarvoja!$B$15)/Refererenssiarvoja!$B$17*LN(Kaksitasouoma_matriisi!L109/Päälaskenta!$F$28))</f>
        <v>-2.12607291457401E-2</v>
      </c>
      <c r="AR109" s="8">
        <f>Refererenssiarvoja!$B$16*Kaksitasouoma_matriisi!O109^(1/6)/(SQRT((2*Refererenssiarvoja!$B$15)/(Päälaskenta!$F$31*Päälaskenta!$G$31*L109)))</f>
        <v>4.8972826610274599E-2</v>
      </c>
    </row>
    <row r="110" spans="1:44" x14ac:dyDescent="0.2">
      <c r="A110" s="8">
        <v>108</v>
      </c>
      <c r="B110" s="8">
        <f>IF(Päälaskenta!C$7,Päälaskenta!E$7,Päälaskenta!G$5)</f>
        <v>2.5</v>
      </c>
      <c r="C110" s="56">
        <v>1.8919999999999999</v>
      </c>
      <c r="D110" s="93">
        <f t="shared" si="17"/>
        <v>1.3213999999999999</v>
      </c>
      <c r="E110" s="8">
        <f>IF(Päälaskenta!$C$26,Kaksitasouoma_matriisi!AP110,Kaksitasouoma_matriisi!AC110)</f>
        <v>0.101479344477373</v>
      </c>
      <c r="F110" s="56">
        <f>IF(D110&lt;Päälaskenta!H$24,(SQRT(POWER(Päälaskenta!C$24/(2*Päälaskenta!E$24),2)+(D110/Päälaskenta!E$24))-Päälaskenta!C$24/(2*Päälaskenta!E$24)),IF(D110=Päälaskenta!H$24,Päälaskenta!D$24,Päälaskenta!D$24+(SQRT(POWER((Päälaskenta!C$20+Päälaskenta!G$24)/(2*Päälaskenta!E$20),2)+((D110-Päälaskenta!H$24)/Päälaskenta!E$20))-(Päälaskenta!C$20+Päälaskenta!G$24)/(2*Päälaskenta!E$20))))</f>
        <v>0.71799999999999997</v>
      </c>
      <c r="G110" s="57">
        <f>IF(F110&gt;Päälaskenta!D$24,(2*SQRT((POWER(Päälaskenta!D$24,2))+POWER(Päälaskenta!E$24*Päälaskenta!D$24,2))+Päälaskenta!C$24)+(2*SQRT((POWER((F110-Päälaskenta!D$24),2))+POWER(Päälaskenta!E$20*(F110-Päälaskenta!D$24),2))+Päälaskenta!C$20),(2*SQRT((POWER(F110,2))+POWER(Päälaskenta!E$24*F110,2))+Päälaskenta!C$24))</f>
        <v>8.0399999999999991</v>
      </c>
      <c r="H110" s="57">
        <f t="shared" si="18"/>
        <v>0.16</v>
      </c>
      <c r="I110" s="62">
        <f t="shared" si="19"/>
        <v>0.424396</v>
      </c>
      <c r="J110" s="8">
        <f>IF(F110&lt;Päälaskenta!$D$24,0,Kaksitasouoma_matriisi!F110-Päälaskenta!$D$24)</f>
        <v>1.7999999999999999E-2</v>
      </c>
      <c r="L110" s="8">
        <f>IF(F110&gt;Päälaskenta!D$24,F110-Päälaskenta!D$24,0)</f>
        <v>1.7999999999999999E-2</v>
      </c>
      <c r="M110" s="8">
        <f>IF(F110&gt;Päälaskenta!D$24,(Päälaskenta!C$20+(Päälaskenta!E$20*(Kaksitasouoma_matriisi!F110-Päälaskenta!D$24)))*(Kaksitasouoma_matriisi!F110-Päälaskenta!D$24),0)</f>
        <v>9.0486000000000094E-2</v>
      </c>
      <c r="N110" s="8">
        <f>IF(F110&gt;Päälaskenta!D$24,(2*SQRT((POWER((F110-Päälaskenta!D$24),2))+POWER(Päälaskenta!E$20*(F110-Päälaskenta!D$24),2))+Päälaskenta!C$20),0)</f>
        <v>5.0648999229583502</v>
      </c>
      <c r="O110" s="8">
        <f t="shared" si="25"/>
        <v>1.7865308570035501E-2</v>
      </c>
      <c r="P110" s="8">
        <f>IF(Päälaskenta!$C$29,IF(L110&gt;Päälaskenta!$F$28,Kaksitasouoma_matriisi!AQ110,Kaksitasouoma_matriisi!AR110),Päälaskenta!$F$20)</f>
        <v>0.12</v>
      </c>
      <c r="Q110" s="8">
        <f t="shared" si="26"/>
        <v>5.1531623542331803E-2</v>
      </c>
      <c r="R110" s="8">
        <f t="shared" si="20"/>
        <v>1.30991216729048E-2</v>
      </c>
      <c r="S110" s="8">
        <f t="shared" si="27"/>
        <v>0.14476407038552699</v>
      </c>
      <c r="U110" s="93">
        <f>IF(F110&gt;Päälaskenta!D$24,Päälaskenta!H$24+L110*Päälaskenta!G$24,F110*Päälaskenta!C$24 + F110*F110*Päälaskenta!E$24)</f>
        <v>1.2332000000000001</v>
      </c>
      <c r="V110" s="8">
        <f>IF(F110&gt;Päälaskenta!D$24,2*SQRT(POWER(Päälaskenta!D$24,2)+POWER(Päälaskenta!E$24*Päälaskenta!D$24,2))+Päälaskenta!C$24,(2*SQRT((POWER(F110,2))+POWER(Päälaskenta!E$24*F110,2))+Päälaskenta!C$24))</f>
        <v>2.9798989873223301</v>
      </c>
      <c r="W110" s="8">
        <f t="shared" si="28"/>
        <v>0.41383953122119899</v>
      </c>
      <c r="X110" s="8">
        <f>Päälaskenta!F$24</f>
        <v>7.0000000000000007E-2</v>
      </c>
      <c r="Y110" s="8">
        <f t="shared" si="29"/>
        <v>9.7834070901203898</v>
      </c>
      <c r="Z110" s="8">
        <f t="shared" si="21"/>
        <v>2.4869008783270998</v>
      </c>
      <c r="AA110" s="8">
        <f t="shared" si="30"/>
        <v>2.01662413098208</v>
      </c>
      <c r="AC110" s="8">
        <f t="shared" si="22"/>
        <v>0.101479344477373</v>
      </c>
      <c r="AE110" s="8">
        <v>108</v>
      </c>
      <c r="AF110" s="8">
        <f t="shared" si="32"/>
        <v>9.8349387136627193</v>
      </c>
      <c r="AG110" s="8">
        <f t="shared" si="23"/>
        <v>6.4615498830725301E-2</v>
      </c>
      <c r="AJ110" s="132">
        <f>IF(Päälaskenta!$F$28&lt;Kaksitasouoma_matriisi!L110,Päälaskenta!$C$20*Päälaskenta!$F$28,Päälaskenta!$C$20*Kaksitasouoma_matriisi!L110)</f>
        <v>0.09</v>
      </c>
      <c r="AK110" s="134">
        <f>SQRT(Päälaskenta!$D$20^2+(Päälaskenta!$D$20/(1/Päälaskenta!$E$20))^2)</f>
        <v>1.8029999999999999</v>
      </c>
      <c r="AL110" s="134">
        <f>IF(Päälaskenta!$F$28&lt;Kaksitasouoma_matriisi!L110,AK110*Päälaskenta!$F$28*COS(ATAN(1/Päälaskenta!$E$20)),AK110*Kaksitasouoma_matriisi!L110*COS(ATAN(1/Päälaskenta!$E$20)))</f>
        <v>2.7E-2</v>
      </c>
      <c r="AM110" s="134"/>
      <c r="AN110" s="134">
        <f t="shared" si="31"/>
        <v>0.11700000000000001</v>
      </c>
      <c r="AO110" s="8">
        <f t="shared" si="24"/>
        <v>8.8542454971999404E-2</v>
      </c>
      <c r="AP110" s="134">
        <f>Refererenssiarvoja!$B$16*H110^(1/6)/(Refererenssiarvoja!$B$15^0.5)*(Päälaskenta!$G$28/2)^0.5*(1-AO110)^(-1.5)</f>
        <v>4.2999999999999997E-2</v>
      </c>
      <c r="AQ110" s="8">
        <f>Refererenssiarvoja!$B$16*Kaksitasouoma_matriisi!O110^(1/6)/(SQRT((2*Refererenssiarvoja!$B$15)/(Päälaskenta!$F$31*Päälaskenta!$G$31*Päälaskenta!$F$28))+SQRT(Refererenssiarvoja!$B$15)/Refererenssiarvoja!$B$17*LN(Kaksitasouoma_matriisi!L110/Päälaskenta!$F$28))</f>
        <v>-2.12607291457401E-2</v>
      </c>
      <c r="AR110" s="8">
        <f>Refererenssiarvoja!$B$16*Kaksitasouoma_matriisi!O110^(1/6)/(SQRT((2*Refererenssiarvoja!$B$15)/(Päälaskenta!$F$31*Päälaskenta!$G$31*L110)))</f>
        <v>4.8972826610274599E-2</v>
      </c>
    </row>
    <row r="111" spans="1:44" x14ac:dyDescent="0.2">
      <c r="A111" s="8">
        <v>109</v>
      </c>
      <c r="B111" s="8">
        <f>IF(Päälaskenta!C$7,Päälaskenta!E$7,Päälaskenta!G$5)</f>
        <v>2.5</v>
      </c>
      <c r="C111" s="56">
        <v>1.891</v>
      </c>
      <c r="D111" s="93">
        <f t="shared" si="17"/>
        <v>1.3221000000000001</v>
      </c>
      <c r="E111" s="8">
        <f>IF(Päälaskenta!$C$26,Kaksitasouoma_matriisi!AP111,Kaksitasouoma_matriisi!AC111)</f>
        <v>0.101479344477373</v>
      </c>
      <c r="F111" s="56">
        <f>IF(D111&lt;Päälaskenta!H$24,(SQRT(POWER(Päälaskenta!C$24/(2*Päälaskenta!E$24),2)+(D111/Päälaskenta!E$24))-Päälaskenta!C$24/(2*Päälaskenta!E$24)),IF(D111=Päälaskenta!H$24,Päälaskenta!D$24,Päälaskenta!D$24+(SQRT(POWER((Päälaskenta!C$20+Päälaskenta!G$24)/(2*Päälaskenta!E$20),2)+((D111-Päälaskenta!H$24)/Päälaskenta!E$20))-(Päälaskenta!C$20+Päälaskenta!G$24)/(2*Päälaskenta!E$20))))</f>
        <v>0.71799999999999997</v>
      </c>
      <c r="G111" s="57">
        <f>IF(F111&gt;Päälaskenta!D$24,(2*SQRT((POWER(Päälaskenta!D$24,2))+POWER(Päälaskenta!E$24*Päälaskenta!D$24,2))+Päälaskenta!C$24)+(2*SQRT((POWER((F111-Päälaskenta!D$24),2))+POWER(Päälaskenta!E$20*(F111-Päälaskenta!D$24),2))+Päälaskenta!C$20),(2*SQRT((POWER(F111,2))+POWER(Päälaskenta!E$24*F111,2))+Päälaskenta!C$24))</f>
        <v>8.0399999999999991</v>
      </c>
      <c r="H111" s="57">
        <f t="shared" si="18"/>
        <v>0.16</v>
      </c>
      <c r="I111" s="62">
        <f t="shared" si="19"/>
        <v>0.42394700000000002</v>
      </c>
      <c r="J111" s="8">
        <f>IF(F111&lt;Päälaskenta!$D$24,0,Kaksitasouoma_matriisi!F111-Päälaskenta!$D$24)</f>
        <v>1.7999999999999999E-2</v>
      </c>
      <c r="L111" s="8">
        <f>IF(F111&gt;Päälaskenta!D$24,F111-Päälaskenta!D$24,0)</f>
        <v>1.7999999999999999E-2</v>
      </c>
      <c r="M111" s="8">
        <f>IF(F111&gt;Päälaskenta!D$24,(Päälaskenta!C$20+(Päälaskenta!E$20*(Kaksitasouoma_matriisi!F111-Päälaskenta!D$24)))*(Kaksitasouoma_matriisi!F111-Päälaskenta!D$24),0)</f>
        <v>9.0486000000000094E-2</v>
      </c>
      <c r="N111" s="8">
        <f>IF(F111&gt;Päälaskenta!D$24,(2*SQRT((POWER((F111-Päälaskenta!D$24),2))+POWER(Päälaskenta!E$20*(F111-Päälaskenta!D$24),2))+Päälaskenta!C$20),0)</f>
        <v>5.0648999229583502</v>
      </c>
      <c r="O111" s="8">
        <f t="shared" si="25"/>
        <v>1.7865308570035501E-2</v>
      </c>
      <c r="P111" s="8">
        <f>IF(Päälaskenta!$C$29,IF(L111&gt;Päälaskenta!$F$28,Kaksitasouoma_matriisi!AQ111,Kaksitasouoma_matriisi!AR111),Päälaskenta!$F$20)</f>
        <v>0.12</v>
      </c>
      <c r="Q111" s="8">
        <f t="shared" si="26"/>
        <v>5.1531623542331803E-2</v>
      </c>
      <c r="R111" s="8">
        <f t="shared" si="20"/>
        <v>1.30991216729048E-2</v>
      </c>
      <c r="S111" s="8">
        <f t="shared" si="27"/>
        <v>0.14476407038552699</v>
      </c>
      <c r="U111" s="93">
        <f>IF(F111&gt;Päälaskenta!D$24,Päälaskenta!H$24+L111*Päälaskenta!G$24,F111*Päälaskenta!C$24 + F111*F111*Päälaskenta!E$24)</f>
        <v>1.2332000000000001</v>
      </c>
      <c r="V111" s="8">
        <f>IF(F111&gt;Päälaskenta!D$24,2*SQRT(POWER(Päälaskenta!D$24,2)+POWER(Päälaskenta!E$24*Päälaskenta!D$24,2))+Päälaskenta!C$24,(2*SQRT((POWER(F111,2))+POWER(Päälaskenta!E$24*F111,2))+Päälaskenta!C$24))</f>
        <v>2.9798989873223301</v>
      </c>
      <c r="W111" s="8">
        <f t="shared" si="28"/>
        <v>0.41383953122119899</v>
      </c>
      <c r="X111" s="8">
        <f>Päälaskenta!F$24</f>
        <v>7.0000000000000007E-2</v>
      </c>
      <c r="Y111" s="8">
        <f t="shared" si="29"/>
        <v>9.7834070901203898</v>
      </c>
      <c r="Z111" s="8">
        <f t="shared" si="21"/>
        <v>2.4869008783270998</v>
      </c>
      <c r="AA111" s="8">
        <f t="shared" si="30"/>
        <v>2.01662413098208</v>
      </c>
      <c r="AC111" s="8">
        <f t="shared" si="22"/>
        <v>0.101479344477373</v>
      </c>
      <c r="AE111" s="8">
        <v>109</v>
      </c>
      <c r="AF111" s="8">
        <f t="shared" si="32"/>
        <v>9.8349387136627193</v>
      </c>
      <c r="AG111" s="8">
        <f t="shared" si="23"/>
        <v>6.4615498830725301E-2</v>
      </c>
      <c r="AJ111" s="132">
        <f>IF(Päälaskenta!$F$28&lt;Kaksitasouoma_matriisi!L111,Päälaskenta!$C$20*Päälaskenta!$F$28,Päälaskenta!$C$20*Kaksitasouoma_matriisi!L111)</f>
        <v>0.09</v>
      </c>
      <c r="AK111" s="134">
        <f>SQRT(Päälaskenta!$D$20^2+(Päälaskenta!$D$20/(1/Päälaskenta!$E$20))^2)</f>
        <v>1.8029999999999999</v>
      </c>
      <c r="AL111" s="134">
        <f>IF(Päälaskenta!$F$28&lt;Kaksitasouoma_matriisi!L111,AK111*Päälaskenta!$F$28*COS(ATAN(1/Päälaskenta!$E$20)),AK111*Kaksitasouoma_matriisi!L111*COS(ATAN(1/Päälaskenta!$E$20)))</f>
        <v>2.7E-2</v>
      </c>
      <c r="AM111" s="134"/>
      <c r="AN111" s="134">
        <f t="shared" si="31"/>
        <v>0.11700000000000001</v>
      </c>
      <c r="AO111" s="8">
        <f t="shared" si="24"/>
        <v>8.8495575221238895E-2</v>
      </c>
      <c r="AP111" s="134">
        <f>Refererenssiarvoja!$B$16*H111^(1/6)/(Refererenssiarvoja!$B$15^0.5)*(Päälaskenta!$G$28/2)^0.5*(1-AO111)^(-1.5)</f>
        <v>4.2999999999999997E-2</v>
      </c>
      <c r="AQ111" s="8">
        <f>Refererenssiarvoja!$B$16*Kaksitasouoma_matriisi!O111^(1/6)/(SQRT((2*Refererenssiarvoja!$B$15)/(Päälaskenta!$F$31*Päälaskenta!$G$31*Päälaskenta!$F$28))+SQRT(Refererenssiarvoja!$B$15)/Refererenssiarvoja!$B$17*LN(Kaksitasouoma_matriisi!L111/Päälaskenta!$F$28))</f>
        <v>-2.12607291457401E-2</v>
      </c>
      <c r="AR111" s="8">
        <f>Refererenssiarvoja!$B$16*Kaksitasouoma_matriisi!O111^(1/6)/(SQRT((2*Refererenssiarvoja!$B$15)/(Päälaskenta!$F$31*Päälaskenta!$G$31*L111)))</f>
        <v>4.8972826610274599E-2</v>
      </c>
    </row>
    <row r="112" spans="1:44" x14ac:dyDescent="0.2">
      <c r="A112" s="8">
        <v>110</v>
      </c>
      <c r="B112" s="8">
        <f>IF(Päälaskenta!C$7,Päälaskenta!E$7,Päälaskenta!G$5)</f>
        <v>2.5</v>
      </c>
      <c r="C112" s="56">
        <v>1.89</v>
      </c>
      <c r="D112" s="93">
        <f t="shared" si="17"/>
        <v>1.3228</v>
      </c>
      <c r="E112" s="8">
        <f>IF(Päälaskenta!$C$26,Kaksitasouoma_matriisi!AP112,Kaksitasouoma_matriisi!AC112)</f>
        <v>0.101479344477373</v>
      </c>
      <c r="F112" s="56">
        <f>IF(D112&lt;Päälaskenta!H$24,(SQRT(POWER(Päälaskenta!C$24/(2*Päälaskenta!E$24),2)+(D112/Päälaskenta!E$24))-Päälaskenta!C$24/(2*Päälaskenta!E$24)),IF(D112=Päälaskenta!H$24,Päälaskenta!D$24,Päälaskenta!D$24+(SQRT(POWER((Päälaskenta!C$20+Päälaskenta!G$24)/(2*Päälaskenta!E$20),2)+((D112-Päälaskenta!H$24)/Päälaskenta!E$20))-(Päälaskenta!C$20+Päälaskenta!G$24)/(2*Päälaskenta!E$20))))</f>
        <v>0.71799999999999997</v>
      </c>
      <c r="G112" s="57">
        <f>IF(F112&gt;Päälaskenta!D$24,(2*SQRT((POWER(Päälaskenta!D$24,2))+POWER(Päälaskenta!E$24*Päälaskenta!D$24,2))+Päälaskenta!C$24)+(2*SQRT((POWER((F112-Päälaskenta!D$24),2))+POWER(Päälaskenta!E$20*(F112-Päälaskenta!D$24),2))+Päälaskenta!C$20),(2*SQRT((POWER(F112,2))+POWER(Päälaskenta!E$24*F112,2))+Päälaskenta!C$24))</f>
        <v>8.0399999999999991</v>
      </c>
      <c r="H112" s="57">
        <f t="shared" si="18"/>
        <v>0.16</v>
      </c>
      <c r="I112" s="62">
        <f t="shared" si="19"/>
        <v>0.42349900000000001</v>
      </c>
      <c r="J112" s="8">
        <f>IF(F112&lt;Päälaskenta!$D$24,0,Kaksitasouoma_matriisi!F112-Päälaskenta!$D$24)</f>
        <v>1.7999999999999999E-2</v>
      </c>
      <c r="L112" s="8">
        <f>IF(F112&gt;Päälaskenta!D$24,F112-Päälaskenta!D$24,0)</f>
        <v>1.7999999999999999E-2</v>
      </c>
      <c r="M112" s="8">
        <f>IF(F112&gt;Päälaskenta!D$24,(Päälaskenta!C$20+(Päälaskenta!E$20*(Kaksitasouoma_matriisi!F112-Päälaskenta!D$24)))*(Kaksitasouoma_matriisi!F112-Päälaskenta!D$24),0)</f>
        <v>9.0486000000000094E-2</v>
      </c>
      <c r="N112" s="8">
        <f>IF(F112&gt;Päälaskenta!D$24,(2*SQRT((POWER((F112-Päälaskenta!D$24),2))+POWER(Päälaskenta!E$20*(F112-Päälaskenta!D$24),2))+Päälaskenta!C$20),0)</f>
        <v>5.0648999229583502</v>
      </c>
      <c r="O112" s="8">
        <f t="shared" si="25"/>
        <v>1.7865308570035501E-2</v>
      </c>
      <c r="P112" s="8">
        <f>IF(Päälaskenta!$C$29,IF(L112&gt;Päälaskenta!$F$28,Kaksitasouoma_matriisi!AQ112,Kaksitasouoma_matriisi!AR112),Päälaskenta!$F$20)</f>
        <v>0.12</v>
      </c>
      <c r="Q112" s="8">
        <f t="shared" si="26"/>
        <v>5.1531623542331803E-2</v>
      </c>
      <c r="R112" s="8">
        <f t="shared" si="20"/>
        <v>1.30991216729048E-2</v>
      </c>
      <c r="S112" s="8">
        <f t="shared" si="27"/>
        <v>0.14476407038552699</v>
      </c>
      <c r="U112" s="93">
        <f>IF(F112&gt;Päälaskenta!D$24,Päälaskenta!H$24+L112*Päälaskenta!G$24,F112*Päälaskenta!C$24 + F112*F112*Päälaskenta!E$24)</f>
        <v>1.2332000000000001</v>
      </c>
      <c r="V112" s="8">
        <f>IF(F112&gt;Päälaskenta!D$24,2*SQRT(POWER(Päälaskenta!D$24,2)+POWER(Päälaskenta!E$24*Päälaskenta!D$24,2))+Päälaskenta!C$24,(2*SQRT((POWER(F112,2))+POWER(Päälaskenta!E$24*F112,2))+Päälaskenta!C$24))</f>
        <v>2.9798989873223301</v>
      </c>
      <c r="W112" s="8">
        <f t="shared" si="28"/>
        <v>0.41383953122119899</v>
      </c>
      <c r="X112" s="8">
        <f>Päälaskenta!F$24</f>
        <v>7.0000000000000007E-2</v>
      </c>
      <c r="Y112" s="8">
        <f t="shared" si="29"/>
        <v>9.7834070901203898</v>
      </c>
      <c r="Z112" s="8">
        <f t="shared" si="21"/>
        <v>2.4869008783270998</v>
      </c>
      <c r="AA112" s="8">
        <f t="shared" si="30"/>
        <v>2.01662413098208</v>
      </c>
      <c r="AC112" s="8">
        <f t="shared" si="22"/>
        <v>0.101479344477373</v>
      </c>
      <c r="AE112" s="8">
        <v>110</v>
      </c>
      <c r="AF112" s="8">
        <f t="shared" si="32"/>
        <v>9.8349387136627193</v>
      </c>
      <c r="AG112" s="8">
        <f t="shared" si="23"/>
        <v>6.4615498830725301E-2</v>
      </c>
      <c r="AJ112" s="132">
        <f>IF(Päälaskenta!$F$28&lt;Kaksitasouoma_matriisi!L112,Päälaskenta!$C$20*Päälaskenta!$F$28,Päälaskenta!$C$20*Kaksitasouoma_matriisi!L112)</f>
        <v>0.09</v>
      </c>
      <c r="AK112" s="134">
        <f>SQRT(Päälaskenta!$D$20^2+(Päälaskenta!$D$20/(1/Päälaskenta!$E$20))^2)</f>
        <v>1.8029999999999999</v>
      </c>
      <c r="AL112" s="134">
        <f>IF(Päälaskenta!$F$28&lt;Kaksitasouoma_matriisi!L112,AK112*Päälaskenta!$F$28*COS(ATAN(1/Päälaskenta!$E$20)),AK112*Kaksitasouoma_matriisi!L112*COS(ATAN(1/Päälaskenta!$E$20)))</f>
        <v>2.7E-2</v>
      </c>
      <c r="AM112" s="134"/>
      <c r="AN112" s="134">
        <f t="shared" si="31"/>
        <v>0.11700000000000001</v>
      </c>
      <c r="AO112" s="8">
        <f t="shared" si="24"/>
        <v>8.8448745086180794E-2</v>
      </c>
      <c r="AP112" s="134">
        <f>Refererenssiarvoja!$B$16*H112^(1/6)/(Refererenssiarvoja!$B$15^0.5)*(Päälaskenta!$G$28/2)^0.5*(1-AO112)^(-1.5)</f>
        <v>4.2999999999999997E-2</v>
      </c>
      <c r="AQ112" s="8">
        <f>Refererenssiarvoja!$B$16*Kaksitasouoma_matriisi!O112^(1/6)/(SQRT((2*Refererenssiarvoja!$B$15)/(Päälaskenta!$F$31*Päälaskenta!$G$31*Päälaskenta!$F$28))+SQRT(Refererenssiarvoja!$B$15)/Refererenssiarvoja!$B$17*LN(Kaksitasouoma_matriisi!L112/Päälaskenta!$F$28))</f>
        <v>-2.12607291457401E-2</v>
      </c>
      <c r="AR112" s="8">
        <f>Refererenssiarvoja!$B$16*Kaksitasouoma_matriisi!O112^(1/6)/(SQRT((2*Refererenssiarvoja!$B$15)/(Päälaskenta!$F$31*Päälaskenta!$G$31*L112)))</f>
        <v>4.8972826610274599E-2</v>
      </c>
    </row>
    <row r="113" spans="1:44" x14ac:dyDescent="0.2">
      <c r="A113" s="8">
        <v>111</v>
      </c>
      <c r="B113" s="8">
        <f>IF(Päälaskenta!C$7,Päälaskenta!E$7,Päälaskenta!G$5)</f>
        <v>2.5</v>
      </c>
      <c r="C113" s="56">
        <v>1.889</v>
      </c>
      <c r="D113" s="93">
        <f t="shared" si="17"/>
        <v>1.3234999999999999</v>
      </c>
      <c r="E113" s="8">
        <f>IF(Päälaskenta!$C$26,Kaksitasouoma_matriisi!AP113,Kaksitasouoma_matriisi!AC113)</f>
        <v>0.101479344477373</v>
      </c>
      <c r="F113" s="56">
        <f>IF(D113&lt;Päälaskenta!H$24,(SQRT(POWER(Päälaskenta!C$24/(2*Päälaskenta!E$24),2)+(D113/Päälaskenta!E$24))-Päälaskenta!C$24/(2*Päälaskenta!E$24)),IF(D113=Päälaskenta!H$24,Päälaskenta!D$24,Päälaskenta!D$24+(SQRT(POWER((Päälaskenta!C$20+Päälaskenta!G$24)/(2*Päälaskenta!E$20),2)+((D113-Päälaskenta!H$24)/Päälaskenta!E$20))-(Päälaskenta!C$20+Päälaskenta!G$24)/(2*Päälaskenta!E$20))))</f>
        <v>0.71799999999999997</v>
      </c>
      <c r="G113" s="57">
        <f>IF(F113&gt;Päälaskenta!D$24,(2*SQRT((POWER(Päälaskenta!D$24,2))+POWER(Päälaskenta!E$24*Päälaskenta!D$24,2))+Päälaskenta!C$24)+(2*SQRT((POWER((F113-Päälaskenta!D$24),2))+POWER(Päälaskenta!E$20*(F113-Päälaskenta!D$24),2))+Päälaskenta!C$20),(2*SQRT((POWER(F113,2))+POWER(Päälaskenta!E$24*F113,2))+Päälaskenta!C$24))</f>
        <v>8.0399999999999991</v>
      </c>
      <c r="H113" s="57">
        <f t="shared" si="18"/>
        <v>0.16</v>
      </c>
      <c r="I113" s="62">
        <f t="shared" si="19"/>
        <v>0.42305100000000001</v>
      </c>
      <c r="J113" s="8">
        <f>IF(F113&lt;Päälaskenta!$D$24,0,Kaksitasouoma_matriisi!F113-Päälaskenta!$D$24)</f>
        <v>1.7999999999999999E-2</v>
      </c>
      <c r="L113" s="8">
        <f>IF(F113&gt;Päälaskenta!D$24,F113-Päälaskenta!D$24,0)</f>
        <v>1.7999999999999999E-2</v>
      </c>
      <c r="M113" s="8">
        <f>IF(F113&gt;Päälaskenta!D$24,(Päälaskenta!C$20+(Päälaskenta!E$20*(Kaksitasouoma_matriisi!F113-Päälaskenta!D$24)))*(Kaksitasouoma_matriisi!F113-Päälaskenta!D$24),0)</f>
        <v>9.0486000000000094E-2</v>
      </c>
      <c r="N113" s="8">
        <f>IF(F113&gt;Päälaskenta!D$24,(2*SQRT((POWER((F113-Päälaskenta!D$24),2))+POWER(Päälaskenta!E$20*(F113-Päälaskenta!D$24),2))+Päälaskenta!C$20),0)</f>
        <v>5.0648999229583502</v>
      </c>
      <c r="O113" s="8">
        <f t="shared" si="25"/>
        <v>1.7865308570035501E-2</v>
      </c>
      <c r="P113" s="8">
        <f>IF(Päälaskenta!$C$29,IF(L113&gt;Päälaskenta!$F$28,Kaksitasouoma_matriisi!AQ113,Kaksitasouoma_matriisi!AR113),Päälaskenta!$F$20)</f>
        <v>0.12</v>
      </c>
      <c r="Q113" s="8">
        <f t="shared" si="26"/>
        <v>5.1531623542331803E-2</v>
      </c>
      <c r="R113" s="8">
        <f t="shared" si="20"/>
        <v>1.30991216729048E-2</v>
      </c>
      <c r="S113" s="8">
        <f t="shared" si="27"/>
        <v>0.14476407038552699</v>
      </c>
      <c r="U113" s="93">
        <f>IF(F113&gt;Päälaskenta!D$24,Päälaskenta!H$24+L113*Päälaskenta!G$24,F113*Päälaskenta!C$24 + F113*F113*Päälaskenta!E$24)</f>
        <v>1.2332000000000001</v>
      </c>
      <c r="V113" s="8">
        <f>IF(F113&gt;Päälaskenta!D$24,2*SQRT(POWER(Päälaskenta!D$24,2)+POWER(Päälaskenta!E$24*Päälaskenta!D$24,2))+Päälaskenta!C$24,(2*SQRT((POWER(F113,2))+POWER(Päälaskenta!E$24*F113,2))+Päälaskenta!C$24))</f>
        <v>2.9798989873223301</v>
      </c>
      <c r="W113" s="8">
        <f t="shared" si="28"/>
        <v>0.41383953122119899</v>
      </c>
      <c r="X113" s="8">
        <f>Päälaskenta!F$24</f>
        <v>7.0000000000000007E-2</v>
      </c>
      <c r="Y113" s="8">
        <f t="shared" si="29"/>
        <v>9.7834070901203898</v>
      </c>
      <c r="Z113" s="8">
        <f t="shared" si="21"/>
        <v>2.4869008783270998</v>
      </c>
      <c r="AA113" s="8">
        <f t="shared" si="30"/>
        <v>2.01662413098208</v>
      </c>
      <c r="AC113" s="8">
        <f t="shared" si="22"/>
        <v>0.101479344477373</v>
      </c>
      <c r="AE113" s="8">
        <v>111</v>
      </c>
      <c r="AF113" s="8">
        <f t="shared" si="32"/>
        <v>9.8349387136627193</v>
      </c>
      <c r="AG113" s="8">
        <f t="shared" si="23"/>
        <v>6.4615498830725301E-2</v>
      </c>
      <c r="AJ113" s="132">
        <f>IF(Päälaskenta!$F$28&lt;Kaksitasouoma_matriisi!L113,Päälaskenta!$C$20*Päälaskenta!$F$28,Päälaskenta!$C$20*Kaksitasouoma_matriisi!L113)</f>
        <v>0.09</v>
      </c>
      <c r="AK113" s="134">
        <f>SQRT(Päälaskenta!$D$20^2+(Päälaskenta!$D$20/(1/Päälaskenta!$E$20))^2)</f>
        <v>1.8029999999999999</v>
      </c>
      <c r="AL113" s="134">
        <f>IF(Päälaskenta!$F$28&lt;Kaksitasouoma_matriisi!L113,AK113*Päälaskenta!$F$28*COS(ATAN(1/Päälaskenta!$E$20)),AK113*Kaksitasouoma_matriisi!L113*COS(ATAN(1/Päälaskenta!$E$20)))</f>
        <v>2.7E-2</v>
      </c>
      <c r="AM113" s="134"/>
      <c r="AN113" s="134">
        <f t="shared" si="31"/>
        <v>0.11700000000000001</v>
      </c>
      <c r="AO113" s="8">
        <f t="shared" si="24"/>
        <v>8.8401964488099699E-2</v>
      </c>
      <c r="AP113" s="134">
        <f>Refererenssiarvoja!$B$16*H113^(1/6)/(Refererenssiarvoja!$B$15^0.5)*(Päälaskenta!$G$28/2)^0.5*(1-AO113)^(-1.5)</f>
        <v>4.2999999999999997E-2</v>
      </c>
      <c r="AQ113" s="8">
        <f>Refererenssiarvoja!$B$16*Kaksitasouoma_matriisi!O113^(1/6)/(SQRT((2*Refererenssiarvoja!$B$15)/(Päälaskenta!$F$31*Päälaskenta!$G$31*Päälaskenta!$F$28))+SQRT(Refererenssiarvoja!$B$15)/Refererenssiarvoja!$B$17*LN(Kaksitasouoma_matriisi!L113/Päälaskenta!$F$28))</f>
        <v>-2.12607291457401E-2</v>
      </c>
      <c r="AR113" s="8">
        <f>Refererenssiarvoja!$B$16*Kaksitasouoma_matriisi!O113^(1/6)/(SQRT((2*Refererenssiarvoja!$B$15)/(Päälaskenta!$F$31*Päälaskenta!$G$31*L113)))</f>
        <v>4.8972826610274599E-2</v>
      </c>
    </row>
    <row r="114" spans="1:44" x14ac:dyDescent="0.2">
      <c r="A114" s="8">
        <v>112</v>
      </c>
      <c r="B114" s="8">
        <f>IF(Päälaskenta!C$7,Päälaskenta!E$7,Päälaskenta!G$5)</f>
        <v>2.5</v>
      </c>
      <c r="C114" s="56">
        <v>1.8879999999999999</v>
      </c>
      <c r="D114" s="93">
        <f t="shared" si="17"/>
        <v>1.3242</v>
      </c>
      <c r="E114" s="8">
        <f>IF(Päälaskenta!$C$26,Kaksitasouoma_matriisi!AP114,Kaksitasouoma_matriisi!AC114)</f>
        <v>0.101479344477373</v>
      </c>
      <c r="F114" s="56">
        <f>IF(D114&lt;Päälaskenta!H$24,(SQRT(POWER(Päälaskenta!C$24/(2*Päälaskenta!E$24),2)+(D114/Päälaskenta!E$24))-Päälaskenta!C$24/(2*Päälaskenta!E$24)),IF(D114=Päälaskenta!H$24,Päälaskenta!D$24,Päälaskenta!D$24+(SQRT(POWER((Päälaskenta!C$20+Päälaskenta!G$24)/(2*Päälaskenta!E$20),2)+((D114-Päälaskenta!H$24)/Päälaskenta!E$20))-(Päälaskenta!C$20+Päälaskenta!G$24)/(2*Päälaskenta!E$20))))</f>
        <v>0.71799999999999997</v>
      </c>
      <c r="G114" s="57">
        <f>IF(F114&gt;Päälaskenta!D$24,(2*SQRT((POWER(Päälaskenta!D$24,2))+POWER(Päälaskenta!E$24*Päälaskenta!D$24,2))+Päälaskenta!C$24)+(2*SQRT((POWER((F114-Päälaskenta!D$24),2))+POWER(Päälaskenta!E$20*(F114-Päälaskenta!D$24),2))+Päälaskenta!C$20),(2*SQRT((POWER(F114,2))+POWER(Päälaskenta!E$24*F114,2))+Päälaskenta!C$24))</f>
        <v>8.0399999999999991</v>
      </c>
      <c r="H114" s="57">
        <f t="shared" si="18"/>
        <v>0.16</v>
      </c>
      <c r="I114" s="62">
        <f t="shared" si="19"/>
        <v>0.42260300000000001</v>
      </c>
      <c r="J114" s="8">
        <f>IF(F114&lt;Päälaskenta!$D$24,0,Kaksitasouoma_matriisi!F114-Päälaskenta!$D$24)</f>
        <v>1.7999999999999999E-2</v>
      </c>
      <c r="L114" s="8">
        <f>IF(F114&gt;Päälaskenta!D$24,F114-Päälaskenta!D$24,0)</f>
        <v>1.7999999999999999E-2</v>
      </c>
      <c r="M114" s="8">
        <f>IF(F114&gt;Päälaskenta!D$24,(Päälaskenta!C$20+(Päälaskenta!E$20*(Kaksitasouoma_matriisi!F114-Päälaskenta!D$24)))*(Kaksitasouoma_matriisi!F114-Päälaskenta!D$24),0)</f>
        <v>9.0486000000000094E-2</v>
      </c>
      <c r="N114" s="8">
        <f>IF(F114&gt;Päälaskenta!D$24,(2*SQRT((POWER((F114-Päälaskenta!D$24),2))+POWER(Päälaskenta!E$20*(F114-Päälaskenta!D$24),2))+Päälaskenta!C$20),0)</f>
        <v>5.0648999229583502</v>
      </c>
      <c r="O114" s="8">
        <f t="shared" si="25"/>
        <v>1.7865308570035501E-2</v>
      </c>
      <c r="P114" s="8">
        <f>IF(Päälaskenta!$C$29,IF(L114&gt;Päälaskenta!$F$28,Kaksitasouoma_matriisi!AQ114,Kaksitasouoma_matriisi!AR114),Päälaskenta!$F$20)</f>
        <v>0.12</v>
      </c>
      <c r="Q114" s="8">
        <f t="shared" si="26"/>
        <v>5.1531623542331803E-2</v>
      </c>
      <c r="R114" s="8">
        <f t="shared" si="20"/>
        <v>1.30991216729048E-2</v>
      </c>
      <c r="S114" s="8">
        <f t="shared" si="27"/>
        <v>0.14476407038552699</v>
      </c>
      <c r="U114" s="93">
        <f>IF(F114&gt;Päälaskenta!D$24,Päälaskenta!H$24+L114*Päälaskenta!G$24,F114*Päälaskenta!C$24 + F114*F114*Päälaskenta!E$24)</f>
        <v>1.2332000000000001</v>
      </c>
      <c r="V114" s="8">
        <f>IF(F114&gt;Päälaskenta!D$24,2*SQRT(POWER(Päälaskenta!D$24,2)+POWER(Päälaskenta!E$24*Päälaskenta!D$24,2))+Päälaskenta!C$24,(2*SQRT((POWER(F114,2))+POWER(Päälaskenta!E$24*F114,2))+Päälaskenta!C$24))</f>
        <v>2.9798989873223301</v>
      </c>
      <c r="W114" s="8">
        <f t="shared" si="28"/>
        <v>0.41383953122119899</v>
      </c>
      <c r="X114" s="8">
        <f>Päälaskenta!F$24</f>
        <v>7.0000000000000007E-2</v>
      </c>
      <c r="Y114" s="8">
        <f t="shared" si="29"/>
        <v>9.7834070901203898</v>
      </c>
      <c r="Z114" s="8">
        <f t="shared" si="21"/>
        <v>2.4869008783270998</v>
      </c>
      <c r="AA114" s="8">
        <f t="shared" si="30"/>
        <v>2.01662413098208</v>
      </c>
      <c r="AC114" s="8">
        <f t="shared" si="22"/>
        <v>0.101479344477373</v>
      </c>
      <c r="AE114" s="8">
        <v>112</v>
      </c>
      <c r="AF114" s="8">
        <f t="shared" si="32"/>
        <v>9.8349387136627193</v>
      </c>
      <c r="AG114" s="8">
        <f t="shared" si="23"/>
        <v>6.4615498830725301E-2</v>
      </c>
      <c r="AJ114" s="132">
        <f>IF(Päälaskenta!$F$28&lt;Kaksitasouoma_matriisi!L114,Päälaskenta!$C$20*Päälaskenta!$F$28,Päälaskenta!$C$20*Kaksitasouoma_matriisi!L114)</f>
        <v>0.09</v>
      </c>
      <c r="AK114" s="134">
        <f>SQRT(Päälaskenta!$D$20^2+(Päälaskenta!$D$20/(1/Päälaskenta!$E$20))^2)</f>
        <v>1.8029999999999999</v>
      </c>
      <c r="AL114" s="134">
        <f>IF(Päälaskenta!$F$28&lt;Kaksitasouoma_matriisi!L114,AK114*Päälaskenta!$F$28*COS(ATAN(1/Päälaskenta!$E$20)),AK114*Kaksitasouoma_matriisi!L114*COS(ATAN(1/Päälaskenta!$E$20)))</f>
        <v>2.7E-2</v>
      </c>
      <c r="AM114" s="134"/>
      <c r="AN114" s="134">
        <f t="shared" si="31"/>
        <v>0.11700000000000001</v>
      </c>
      <c r="AO114" s="8">
        <f t="shared" si="24"/>
        <v>8.8355233348436799E-2</v>
      </c>
      <c r="AP114" s="134">
        <f>Refererenssiarvoja!$B$16*H114^(1/6)/(Refererenssiarvoja!$B$15^0.5)*(Päälaskenta!$G$28/2)^0.5*(1-AO114)^(-1.5)</f>
        <v>4.2999999999999997E-2</v>
      </c>
      <c r="AQ114" s="8">
        <f>Refererenssiarvoja!$B$16*Kaksitasouoma_matriisi!O114^(1/6)/(SQRT((2*Refererenssiarvoja!$B$15)/(Päälaskenta!$F$31*Päälaskenta!$G$31*Päälaskenta!$F$28))+SQRT(Refererenssiarvoja!$B$15)/Refererenssiarvoja!$B$17*LN(Kaksitasouoma_matriisi!L114/Päälaskenta!$F$28))</f>
        <v>-2.12607291457401E-2</v>
      </c>
      <c r="AR114" s="8">
        <f>Refererenssiarvoja!$B$16*Kaksitasouoma_matriisi!O114^(1/6)/(SQRT((2*Refererenssiarvoja!$B$15)/(Päälaskenta!$F$31*Päälaskenta!$G$31*L114)))</f>
        <v>4.8972826610274599E-2</v>
      </c>
    </row>
    <row r="115" spans="1:44" x14ac:dyDescent="0.2">
      <c r="A115" s="8">
        <v>113</v>
      </c>
      <c r="B115" s="8">
        <f>IF(Päälaskenta!C$7,Päälaskenta!E$7,Päälaskenta!G$5)</f>
        <v>2.5</v>
      </c>
      <c r="C115" s="56">
        <v>1.887</v>
      </c>
      <c r="D115" s="93">
        <f t="shared" si="17"/>
        <v>1.3249</v>
      </c>
      <c r="E115" s="8">
        <f>IF(Päälaskenta!$C$26,Kaksitasouoma_matriisi!AP115,Kaksitasouoma_matriisi!AC115)</f>
        <v>0.101479344477373</v>
      </c>
      <c r="F115" s="56">
        <f>IF(D115&lt;Päälaskenta!H$24,(SQRT(POWER(Päälaskenta!C$24/(2*Päälaskenta!E$24),2)+(D115/Päälaskenta!E$24))-Päälaskenta!C$24/(2*Päälaskenta!E$24)),IF(D115=Päälaskenta!H$24,Päälaskenta!D$24,Päälaskenta!D$24+(SQRT(POWER((Päälaskenta!C$20+Päälaskenta!G$24)/(2*Päälaskenta!E$20),2)+((D115-Päälaskenta!H$24)/Päälaskenta!E$20))-(Päälaskenta!C$20+Päälaskenta!G$24)/(2*Päälaskenta!E$20))))</f>
        <v>0.71799999999999997</v>
      </c>
      <c r="G115" s="57">
        <f>IF(F115&gt;Päälaskenta!D$24,(2*SQRT((POWER(Päälaskenta!D$24,2))+POWER(Päälaskenta!E$24*Päälaskenta!D$24,2))+Päälaskenta!C$24)+(2*SQRT((POWER((F115-Päälaskenta!D$24),2))+POWER(Päälaskenta!E$20*(F115-Päälaskenta!D$24),2))+Päälaskenta!C$20),(2*SQRT((POWER(F115,2))+POWER(Päälaskenta!E$24*F115,2))+Päälaskenta!C$24))</f>
        <v>8.0399999999999991</v>
      </c>
      <c r="H115" s="57">
        <f t="shared" si="18"/>
        <v>0.16</v>
      </c>
      <c r="I115" s="62">
        <f t="shared" si="19"/>
        <v>0.42215599999999998</v>
      </c>
      <c r="J115" s="8">
        <f>IF(F115&lt;Päälaskenta!$D$24,0,Kaksitasouoma_matriisi!F115-Päälaskenta!$D$24)</f>
        <v>1.7999999999999999E-2</v>
      </c>
      <c r="L115" s="8">
        <f>IF(F115&gt;Päälaskenta!D$24,F115-Päälaskenta!D$24,0)</f>
        <v>1.7999999999999999E-2</v>
      </c>
      <c r="M115" s="8">
        <f>IF(F115&gt;Päälaskenta!D$24,(Päälaskenta!C$20+(Päälaskenta!E$20*(Kaksitasouoma_matriisi!F115-Päälaskenta!D$24)))*(Kaksitasouoma_matriisi!F115-Päälaskenta!D$24),0)</f>
        <v>9.0486000000000094E-2</v>
      </c>
      <c r="N115" s="8">
        <f>IF(F115&gt;Päälaskenta!D$24,(2*SQRT((POWER((F115-Päälaskenta!D$24),2))+POWER(Päälaskenta!E$20*(F115-Päälaskenta!D$24),2))+Päälaskenta!C$20),0)</f>
        <v>5.0648999229583502</v>
      </c>
      <c r="O115" s="8">
        <f t="shared" si="25"/>
        <v>1.7865308570035501E-2</v>
      </c>
      <c r="P115" s="8">
        <f>IF(Päälaskenta!$C$29,IF(L115&gt;Päälaskenta!$F$28,Kaksitasouoma_matriisi!AQ115,Kaksitasouoma_matriisi!AR115),Päälaskenta!$F$20)</f>
        <v>0.12</v>
      </c>
      <c r="Q115" s="8">
        <f t="shared" si="26"/>
        <v>5.1531623542331803E-2</v>
      </c>
      <c r="R115" s="8">
        <f t="shared" si="20"/>
        <v>1.30991216729048E-2</v>
      </c>
      <c r="S115" s="8">
        <f t="shared" si="27"/>
        <v>0.14476407038552699</v>
      </c>
      <c r="U115" s="93">
        <f>IF(F115&gt;Päälaskenta!D$24,Päälaskenta!H$24+L115*Päälaskenta!G$24,F115*Päälaskenta!C$24 + F115*F115*Päälaskenta!E$24)</f>
        <v>1.2332000000000001</v>
      </c>
      <c r="V115" s="8">
        <f>IF(F115&gt;Päälaskenta!D$24,2*SQRT(POWER(Päälaskenta!D$24,2)+POWER(Päälaskenta!E$24*Päälaskenta!D$24,2))+Päälaskenta!C$24,(2*SQRT((POWER(F115,2))+POWER(Päälaskenta!E$24*F115,2))+Päälaskenta!C$24))</f>
        <v>2.9798989873223301</v>
      </c>
      <c r="W115" s="8">
        <f t="shared" si="28"/>
        <v>0.41383953122119899</v>
      </c>
      <c r="X115" s="8">
        <f>Päälaskenta!F$24</f>
        <v>7.0000000000000007E-2</v>
      </c>
      <c r="Y115" s="8">
        <f t="shared" si="29"/>
        <v>9.7834070901203898</v>
      </c>
      <c r="Z115" s="8">
        <f t="shared" si="21"/>
        <v>2.4869008783270998</v>
      </c>
      <c r="AA115" s="8">
        <f t="shared" si="30"/>
        <v>2.01662413098208</v>
      </c>
      <c r="AC115" s="8">
        <f t="shared" si="22"/>
        <v>0.101479344477373</v>
      </c>
      <c r="AE115" s="8">
        <v>113</v>
      </c>
      <c r="AF115" s="8">
        <f t="shared" si="32"/>
        <v>9.8349387136627193</v>
      </c>
      <c r="AG115" s="8">
        <f t="shared" si="23"/>
        <v>6.4615498830725301E-2</v>
      </c>
      <c r="AJ115" s="132">
        <f>IF(Päälaskenta!$F$28&lt;Kaksitasouoma_matriisi!L115,Päälaskenta!$C$20*Päälaskenta!$F$28,Päälaskenta!$C$20*Kaksitasouoma_matriisi!L115)</f>
        <v>0.09</v>
      </c>
      <c r="AK115" s="134">
        <f>SQRT(Päälaskenta!$D$20^2+(Päälaskenta!$D$20/(1/Päälaskenta!$E$20))^2)</f>
        <v>1.8029999999999999</v>
      </c>
      <c r="AL115" s="134">
        <f>IF(Päälaskenta!$F$28&lt;Kaksitasouoma_matriisi!L115,AK115*Päälaskenta!$F$28*COS(ATAN(1/Päälaskenta!$E$20)),AK115*Kaksitasouoma_matriisi!L115*COS(ATAN(1/Päälaskenta!$E$20)))</f>
        <v>2.7E-2</v>
      </c>
      <c r="AM115" s="134"/>
      <c r="AN115" s="134">
        <f t="shared" si="31"/>
        <v>0.11700000000000001</v>
      </c>
      <c r="AO115" s="8">
        <f t="shared" si="24"/>
        <v>8.8308551588799203E-2</v>
      </c>
      <c r="AP115" s="134">
        <f>Refererenssiarvoja!$B$16*H115^(1/6)/(Refererenssiarvoja!$B$15^0.5)*(Päälaskenta!$G$28/2)^0.5*(1-AO115)^(-1.5)</f>
        <v>4.2999999999999997E-2</v>
      </c>
      <c r="AQ115" s="8">
        <f>Refererenssiarvoja!$B$16*Kaksitasouoma_matriisi!O115^(1/6)/(SQRT((2*Refererenssiarvoja!$B$15)/(Päälaskenta!$F$31*Päälaskenta!$G$31*Päälaskenta!$F$28))+SQRT(Refererenssiarvoja!$B$15)/Refererenssiarvoja!$B$17*LN(Kaksitasouoma_matriisi!L115/Päälaskenta!$F$28))</f>
        <v>-2.12607291457401E-2</v>
      </c>
      <c r="AR115" s="8">
        <f>Refererenssiarvoja!$B$16*Kaksitasouoma_matriisi!O115^(1/6)/(SQRT((2*Refererenssiarvoja!$B$15)/(Päälaskenta!$F$31*Päälaskenta!$G$31*L115)))</f>
        <v>4.8972826610274599E-2</v>
      </c>
    </row>
    <row r="116" spans="1:44" x14ac:dyDescent="0.2">
      <c r="A116" s="8">
        <v>114</v>
      </c>
      <c r="B116" s="8">
        <f>IF(Päälaskenta!C$7,Päälaskenta!E$7,Päälaskenta!G$5)</f>
        <v>2.5</v>
      </c>
      <c r="C116" s="56">
        <v>1.8859999999999999</v>
      </c>
      <c r="D116" s="93">
        <f t="shared" si="17"/>
        <v>1.3255999999999999</v>
      </c>
      <c r="E116" s="8">
        <f>IF(Päälaskenta!$C$26,Kaksitasouoma_matriisi!AP116,Kaksitasouoma_matriisi!AC116)</f>
        <v>0.101479344477373</v>
      </c>
      <c r="F116" s="56">
        <f>IF(D116&lt;Päälaskenta!H$24,(SQRT(POWER(Päälaskenta!C$24/(2*Päälaskenta!E$24),2)+(D116/Päälaskenta!E$24))-Päälaskenta!C$24/(2*Päälaskenta!E$24)),IF(D116=Päälaskenta!H$24,Päälaskenta!D$24,Päälaskenta!D$24+(SQRT(POWER((Päälaskenta!C$20+Päälaskenta!G$24)/(2*Päälaskenta!E$20),2)+((D116-Päälaskenta!H$24)/Päälaskenta!E$20))-(Päälaskenta!C$20+Päälaskenta!G$24)/(2*Päälaskenta!E$20))))</f>
        <v>0.71799999999999997</v>
      </c>
      <c r="G116" s="57">
        <f>IF(F116&gt;Päälaskenta!D$24,(2*SQRT((POWER(Päälaskenta!D$24,2))+POWER(Päälaskenta!E$24*Päälaskenta!D$24,2))+Päälaskenta!C$24)+(2*SQRT((POWER((F116-Päälaskenta!D$24),2))+POWER(Päälaskenta!E$20*(F116-Päälaskenta!D$24),2))+Päälaskenta!C$20),(2*SQRT((POWER(F116,2))+POWER(Päälaskenta!E$24*F116,2))+Päälaskenta!C$24))</f>
        <v>8.0399999999999991</v>
      </c>
      <c r="H116" s="57">
        <f t="shared" si="18"/>
        <v>0.16</v>
      </c>
      <c r="I116" s="62">
        <f t="shared" si="19"/>
        <v>0.42170800000000003</v>
      </c>
      <c r="J116" s="8">
        <f>IF(F116&lt;Päälaskenta!$D$24,0,Kaksitasouoma_matriisi!F116-Päälaskenta!$D$24)</f>
        <v>1.7999999999999999E-2</v>
      </c>
      <c r="L116" s="8">
        <f>IF(F116&gt;Päälaskenta!D$24,F116-Päälaskenta!D$24,0)</f>
        <v>1.7999999999999999E-2</v>
      </c>
      <c r="M116" s="8">
        <f>IF(F116&gt;Päälaskenta!D$24,(Päälaskenta!C$20+(Päälaskenta!E$20*(Kaksitasouoma_matriisi!F116-Päälaskenta!D$24)))*(Kaksitasouoma_matriisi!F116-Päälaskenta!D$24),0)</f>
        <v>9.0486000000000094E-2</v>
      </c>
      <c r="N116" s="8">
        <f>IF(F116&gt;Päälaskenta!D$24,(2*SQRT((POWER((F116-Päälaskenta!D$24),2))+POWER(Päälaskenta!E$20*(F116-Päälaskenta!D$24),2))+Päälaskenta!C$20),0)</f>
        <v>5.0648999229583502</v>
      </c>
      <c r="O116" s="8">
        <f t="shared" si="25"/>
        <v>1.7865308570035501E-2</v>
      </c>
      <c r="P116" s="8">
        <f>IF(Päälaskenta!$C$29,IF(L116&gt;Päälaskenta!$F$28,Kaksitasouoma_matriisi!AQ116,Kaksitasouoma_matriisi!AR116),Päälaskenta!$F$20)</f>
        <v>0.12</v>
      </c>
      <c r="Q116" s="8">
        <f t="shared" si="26"/>
        <v>5.1531623542331803E-2</v>
      </c>
      <c r="R116" s="8">
        <f t="shared" si="20"/>
        <v>1.30991216729048E-2</v>
      </c>
      <c r="S116" s="8">
        <f t="shared" si="27"/>
        <v>0.14476407038552699</v>
      </c>
      <c r="U116" s="93">
        <f>IF(F116&gt;Päälaskenta!D$24,Päälaskenta!H$24+L116*Päälaskenta!G$24,F116*Päälaskenta!C$24 + F116*F116*Päälaskenta!E$24)</f>
        <v>1.2332000000000001</v>
      </c>
      <c r="V116" s="8">
        <f>IF(F116&gt;Päälaskenta!D$24,2*SQRT(POWER(Päälaskenta!D$24,2)+POWER(Päälaskenta!E$24*Päälaskenta!D$24,2))+Päälaskenta!C$24,(2*SQRT((POWER(F116,2))+POWER(Päälaskenta!E$24*F116,2))+Päälaskenta!C$24))</f>
        <v>2.9798989873223301</v>
      </c>
      <c r="W116" s="8">
        <f t="shared" si="28"/>
        <v>0.41383953122119899</v>
      </c>
      <c r="X116" s="8">
        <f>Päälaskenta!F$24</f>
        <v>7.0000000000000007E-2</v>
      </c>
      <c r="Y116" s="8">
        <f t="shared" si="29"/>
        <v>9.7834070901203898</v>
      </c>
      <c r="Z116" s="8">
        <f t="shared" si="21"/>
        <v>2.4869008783270998</v>
      </c>
      <c r="AA116" s="8">
        <f t="shared" si="30"/>
        <v>2.01662413098208</v>
      </c>
      <c r="AC116" s="8">
        <f t="shared" si="22"/>
        <v>0.101479344477373</v>
      </c>
      <c r="AE116" s="8">
        <v>114</v>
      </c>
      <c r="AF116" s="8">
        <f t="shared" si="32"/>
        <v>9.8349387136627193</v>
      </c>
      <c r="AG116" s="8">
        <f t="shared" si="23"/>
        <v>6.4615498830725301E-2</v>
      </c>
      <c r="AJ116" s="132">
        <f>IF(Päälaskenta!$F$28&lt;Kaksitasouoma_matriisi!L116,Päälaskenta!$C$20*Päälaskenta!$F$28,Päälaskenta!$C$20*Kaksitasouoma_matriisi!L116)</f>
        <v>0.09</v>
      </c>
      <c r="AK116" s="134">
        <f>SQRT(Päälaskenta!$D$20^2+(Päälaskenta!$D$20/(1/Päälaskenta!$E$20))^2)</f>
        <v>1.8029999999999999</v>
      </c>
      <c r="AL116" s="134">
        <f>IF(Päälaskenta!$F$28&lt;Kaksitasouoma_matriisi!L116,AK116*Päälaskenta!$F$28*COS(ATAN(1/Päälaskenta!$E$20)),AK116*Kaksitasouoma_matriisi!L116*COS(ATAN(1/Päälaskenta!$E$20)))</f>
        <v>2.7E-2</v>
      </c>
      <c r="AM116" s="134"/>
      <c r="AN116" s="134">
        <f t="shared" si="31"/>
        <v>0.11700000000000001</v>
      </c>
      <c r="AO116" s="8">
        <f t="shared" si="24"/>
        <v>8.8261919130959599E-2</v>
      </c>
      <c r="AP116" s="134">
        <f>Refererenssiarvoja!$B$16*H116^(1/6)/(Refererenssiarvoja!$B$15^0.5)*(Päälaskenta!$G$28/2)^0.5*(1-AO116)^(-1.5)</f>
        <v>4.2999999999999997E-2</v>
      </c>
      <c r="AQ116" s="8">
        <f>Refererenssiarvoja!$B$16*Kaksitasouoma_matriisi!O116^(1/6)/(SQRT((2*Refererenssiarvoja!$B$15)/(Päälaskenta!$F$31*Päälaskenta!$G$31*Päälaskenta!$F$28))+SQRT(Refererenssiarvoja!$B$15)/Refererenssiarvoja!$B$17*LN(Kaksitasouoma_matriisi!L116/Päälaskenta!$F$28))</f>
        <v>-2.12607291457401E-2</v>
      </c>
      <c r="AR116" s="8">
        <f>Refererenssiarvoja!$B$16*Kaksitasouoma_matriisi!O116^(1/6)/(SQRT((2*Refererenssiarvoja!$B$15)/(Päälaskenta!$F$31*Päälaskenta!$G$31*L116)))</f>
        <v>4.8972826610274599E-2</v>
      </c>
    </row>
    <row r="117" spans="1:44" x14ac:dyDescent="0.2">
      <c r="A117" s="8">
        <v>115</v>
      </c>
      <c r="B117" s="8">
        <f>IF(Päälaskenta!C$7,Päälaskenta!E$7,Päälaskenta!G$5)</f>
        <v>2.5</v>
      </c>
      <c r="C117" s="56">
        <v>1.885</v>
      </c>
      <c r="D117" s="93">
        <f t="shared" si="17"/>
        <v>1.3263</v>
      </c>
      <c r="E117" s="8">
        <f>IF(Päälaskenta!$C$26,Kaksitasouoma_matriisi!AP117,Kaksitasouoma_matriisi!AC117)</f>
        <v>0.101479344477373</v>
      </c>
      <c r="F117" s="56">
        <f>IF(D117&lt;Päälaskenta!H$24,(SQRT(POWER(Päälaskenta!C$24/(2*Päälaskenta!E$24),2)+(D117/Päälaskenta!E$24))-Päälaskenta!C$24/(2*Päälaskenta!E$24)),IF(D117=Päälaskenta!H$24,Päälaskenta!D$24,Päälaskenta!D$24+(SQRT(POWER((Päälaskenta!C$20+Päälaskenta!G$24)/(2*Päälaskenta!E$20),2)+((D117-Päälaskenta!H$24)/Päälaskenta!E$20))-(Päälaskenta!C$20+Päälaskenta!G$24)/(2*Päälaskenta!E$20))))</f>
        <v>0.71799999999999997</v>
      </c>
      <c r="G117" s="57">
        <f>IF(F117&gt;Päälaskenta!D$24,(2*SQRT((POWER(Päälaskenta!D$24,2))+POWER(Päälaskenta!E$24*Päälaskenta!D$24,2))+Päälaskenta!C$24)+(2*SQRT((POWER((F117-Päälaskenta!D$24),2))+POWER(Päälaskenta!E$20*(F117-Päälaskenta!D$24),2))+Päälaskenta!C$20),(2*SQRT((POWER(F117,2))+POWER(Päälaskenta!E$24*F117,2))+Päälaskenta!C$24))</f>
        <v>8.0399999999999991</v>
      </c>
      <c r="H117" s="57">
        <f t="shared" si="18"/>
        <v>0.16</v>
      </c>
      <c r="I117" s="62">
        <f t="shared" si="19"/>
        <v>0.421261</v>
      </c>
      <c r="J117" s="8">
        <f>IF(F117&lt;Päälaskenta!$D$24,0,Kaksitasouoma_matriisi!F117-Päälaskenta!$D$24)</f>
        <v>1.7999999999999999E-2</v>
      </c>
      <c r="L117" s="8">
        <f>IF(F117&gt;Päälaskenta!D$24,F117-Päälaskenta!D$24,0)</f>
        <v>1.7999999999999999E-2</v>
      </c>
      <c r="M117" s="8">
        <f>IF(F117&gt;Päälaskenta!D$24,(Päälaskenta!C$20+(Päälaskenta!E$20*(Kaksitasouoma_matriisi!F117-Päälaskenta!D$24)))*(Kaksitasouoma_matriisi!F117-Päälaskenta!D$24),0)</f>
        <v>9.0486000000000094E-2</v>
      </c>
      <c r="N117" s="8">
        <f>IF(F117&gt;Päälaskenta!D$24,(2*SQRT((POWER((F117-Päälaskenta!D$24),2))+POWER(Päälaskenta!E$20*(F117-Päälaskenta!D$24),2))+Päälaskenta!C$20),0)</f>
        <v>5.0648999229583502</v>
      </c>
      <c r="O117" s="8">
        <f t="shared" si="25"/>
        <v>1.7865308570035501E-2</v>
      </c>
      <c r="P117" s="8">
        <f>IF(Päälaskenta!$C$29,IF(L117&gt;Päälaskenta!$F$28,Kaksitasouoma_matriisi!AQ117,Kaksitasouoma_matriisi!AR117),Päälaskenta!$F$20)</f>
        <v>0.12</v>
      </c>
      <c r="Q117" s="8">
        <f t="shared" si="26"/>
        <v>5.1531623542331803E-2</v>
      </c>
      <c r="R117" s="8">
        <f t="shared" si="20"/>
        <v>1.30991216729048E-2</v>
      </c>
      <c r="S117" s="8">
        <f t="shared" si="27"/>
        <v>0.14476407038552699</v>
      </c>
      <c r="U117" s="93">
        <f>IF(F117&gt;Päälaskenta!D$24,Päälaskenta!H$24+L117*Päälaskenta!G$24,F117*Päälaskenta!C$24 + F117*F117*Päälaskenta!E$24)</f>
        <v>1.2332000000000001</v>
      </c>
      <c r="V117" s="8">
        <f>IF(F117&gt;Päälaskenta!D$24,2*SQRT(POWER(Päälaskenta!D$24,2)+POWER(Päälaskenta!E$24*Päälaskenta!D$24,2))+Päälaskenta!C$24,(2*SQRT((POWER(F117,2))+POWER(Päälaskenta!E$24*F117,2))+Päälaskenta!C$24))</f>
        <v>2.9798989873223301</v>
      </c>
      <c r="W117" s="8">
        <f t="shared" si="28"/>
        <v>0.41383953122119899</v>
      </c>
      <c r="X117" s="8">
        <f>Päälaskenta!F$24</f>
        <v>7.0000000000000007E-2</v>
      </c>
      <c r="Y117" s="8">
        <f t="shared" si="29"/>
        <v>9.7834070901203898</v>
      </c>
      <c r="Z117" s="8">
        <f t="shared" si="21"/>
        <v>2.4869008783270998</v>
      </c>
      <c r="AA117" s="8">
        <f t="shared" si="30"/>
        <v>2.01662413098208</v>
      </c>
      <c r="AC117" s="8">
        <f t="shared" si="22"/>
        <v>0.101479344477373</v>
      </c>
      <c r="AE117" s="8">
        <v>115</v>
      </c>
      <c r="AF117" s="8">
        <f t="shared" si="32"/>
        <v>9.8349387136627193</v>
      </c>
      <c r="AG117" s="8">
        <f t="shared" si="23"/>
        <v>6.4615498830725301E-2</v>
      </c>
      <c r="AJ117" s="132">
        <f>IF(Päälaskenta!$F$28&lt;Kaksitasouoma_matriisi!L117,Päälaskenta!$C$20*Päälaskenta!$F$28,Päälaskenta!$C$20*Kaksitasouoma_matriisi!L117)</f>
        <v>0.09</v>
      </c>
      <c r="AK117" s="134">
        <f>SQRT(Päälaskenta!$D$20^2+(Päälaskenta!$D$20/(1/Päälaskenta!$E$20))^2)</f>
        <v>1.8029999999999999</v>
      </c>
      <c r="AL117" s="134">
        <f>IF(Päälaskenta!$F$28&lt;Kaksitasouoma_matriisi!L117,AK117*Päälaskenta!$F$28*COS(ATAN(1/Päälaskenta!$E$20)),AK117*Kaksitasouoma_matriisi!L117*COS(ATAN(1/Päälaskenta!$E$20)))</f>
        <v>2.7E-2</v>
      </c>
      <c r="AM117" s="134"/>
      <c r="AN117" s="134">
        <f t="shared" si="31"/>
        <v>0.11700000000000001</v>
      </c>
      <c r="AO117" s="8">
        <f t="shared" si="24"/>
        <v>8.8215335896855901E-2</v>
      </c>
      <c r="AP117" s="134">
        <f>Refererenssiarvoja!$B$16*H117^(1/6)/(Refererenssiarvoja!$B$15^0.5)*(Päälaskenta!$G$28/2)^0.5*(1-AO117)^(-1.5)</f>
        <v>4.2999999999999997E-2</v>
      </c>
      <c r="AQ117" s="8">
        <f>Refererenssiarvoja!$B$16*Kaksitasouoma_matriisi!O117^(1/6)/(SQRT((2*Refererenssiarvoja!$B$15)/(Päälaskenta!$F$31*Päälaskenta!$G$31*Päälaskenta!$F$28))+SQRT(Refererenssiarvoja!$B$15)/Refererenssiarvoja!$B$17*LN(Kaksitasouoma_matriisi!L117/Päälaskenta!$F$28))</f>
        <v>-2.12607291457401E-2</v>
      </c>
      <c r="AR117" s="8">
        <f>Refererenssiarvoja!$B$16*Kaksitasouoma_matriisi!O117^(1/6)/(SQRT((2*Refererenssiarvoja!$B$15)/(Päälaskenta!$F$31*Päälaskenta!$G$31*L117)))</f>
        <v>4.8972826610274599E-2</v>
      </c>
    </row>
    <row r="118" spans="1:44" x14ac:dyDescent="0.2">
      <c r="A118" s="8">
        <v>116</v>
      </c>
      <c r="B118" s="8">
        <f>IF(Päälaskenta!C$7,Päälaskenta!E$7,Päälaskenta!G$5)</f>
        <v>2.5</v>
      </c>
      <c r="C118" s="56">
        <v>1.8839999999999999</v>
      </c>
      <c r="D118" s="93">
        <f t="shared" si="17"/>
        <v>1.327</v>
      </c>
      <c r="E118" s="8">
        <f>IF(Päälaskenta!$C$26,Kaksitasouoma_matriisi!AP118,Kaksitasouoma_matriisi!AC118)</f>
        <v>0.101479344477373</v>
      </c>
      <c r="F118" s="56">
        <f>IF(D118&lt;Päälaskenta!H$24,(SQRT(POWER(Päälaskenta!C$24/(2*Päälaskenta!E$24),2)+(D118/Päälaskenta!E$24))-Päälaskenta!C$24/(2*Päälaskenta!E$24)),IF(D118=Päälaskenta!H$24,Päälaskenta!D$24,Päälaskenta!D$24+(SQRT(POWER((Päälaskenta!C$20+Päälaskenta!G$24)/(2*Päälaskenta!E$20),2)+((D118-Päälaskenta!H$24)/Päälaskenta!E$20))-(Päälaskenta!C$20+Päälaskenta!G$24)/(2*Päälaskenta!E$20))))</f>
        <v>0.71799999999999997</v>
      </c>
      <c r="G118" s="57">
        <f>IF(F118&gt;Päälaskenta!D$24,(2*SQRT((POWER(Päälaskenta!D$24,2))+POWER(Päälaskenta!E$24*Päälaskenta!D$24,2))+Päälaskenta!C$24)+(2*SQRT((POWER((F118-Päälaskenta!D$24),2))+POWER(Päälaskenta!E$20*(F118-Päälaskenta!D$24),2))+Päälaskenta!C$20),(2*SQRT((POWER(F118,2))+POWER(Päälaskenta!E$24*F118,2))+Päälaskenta!C$24))</f>
        <v>8.0399999999999991</v>
      </c>
      <c r="H118" s="57">
        <f t="shared" si="18"/>
        <v>0.17</v>
      </c>
      <c r="I118" s="62">
        <f t="shared" si="19"/>
        <v>0.38813700000000001</v>
      </c>
      <c r="J118" s="8">
        <f>IF(F118&lt;Päälaskenta!$D$24,0,Kaksitasouoma_matriisi!F118-Päälaskenta!$D$24)</f>
        <v>1.7999999999999999E-2</v>
      </c>
      <c r="L118" s="8">
        <f>IF(F118&gt;Päälaskenta!D$24,F118-Päälaskenta!D$24,0)</f>
        <v>1.7999999999999999E-2</v>
      </c>
      <c r="M118" s="8">
        <f>IF(F118&gt;Päälaskenta!D$24,(Päälaskenta!C$20+(Päälaskenta!E$20*(Kaksitasouoma_matriisi!F118-Päälaskenta!D$24)))*(Kaksitasouoma_matriisi!F118-Päälaskenta!D$24),0)</f>
        <v>9.0486000000000094E-2</v>
      </c>
      <c r="N118" s="8">
        <f>IF(F118&gt;Päälaskenta!D$24,(2*SQRT((POWER((F118-Päälaskenta!D$24),2))+POWER(Päälaskenta!E$20*(F118-Päälaskenta!D$24),2))+Päälaskenta!C$20),0)</f>
        <v>5.0648999229583502</v>
      </c>
      <c r="O118" s="8">
        <f t="shared" si="25"/>
        <v>1.7865308570035501E-2</v>
      </c>
      <c r="P118" s="8">
        <f>IF(Päälaskenta!$C$29,IF(L118&gt;Päälaskenta!$F$28,Kaksitasouoma_matriisi!AQ118,Kaksitasouoma_matriisi!AR118),Päälaskenta!$F$20)</f>
        <v>0.12</v>
      </c>
      <c r="Q118" s="8">
        <f t="shared" si="26"/>
        <v>5.1531623542331803E-2</v>
      </c>
      <c r="R118" s="8">
        <f t="shared" si="20"/>
        <v>1.30991216729048E-2</v>
      </c>
      <c r="S118" s="8">
        <f t="shared" si="27"/>
        <v>0.14476407038552699</v>
      </c>
      <c r="U118" s="93">
        <f>IF(F118&gt;Päälaskenta!D$24,Päälaskenta!H$24+L118*Päälaskenta!G$24,F118*Päälaskenta!C$24 + F118*F118*Päälaskenta!E$24)</f>
        <v>1.2332000000000001</v>
      </c>
      <c r="V118" s="8">
        <f>IF(F118&gt;Päälaskenta!D$24,2*SQRT(POWER(Päälaskenta!D$24,2)+POWER(Päälaskenta!E$24*Päälaskenta!D$24,2))+Päälaskenta!C$24,(2*SQRT((POWER(F118,2))+POWER(Päälaskenta!E$24*F118,2))+Päälaskenta!C$24))</f>
        <v>2.9798989873223301</v>
      </c>
      <c r="W118" s="8">
        <f t="shared" si="28"/>
        <v>0.41383953122119899</v>
      </c>
      <c r="X118" s="8">
        <f>Päälaskenta!F$24</f>
        <v>7.0000000000000007E-2</v>
      </c>
      <c r="Y118" s="8">
        <f t="shared" si="29"/>
        <v>9.7834070901203898</v>
      </c>
      <c r="Z118" s="8">
        <f t="shared" si="21"/>
        <v>2.4869008783270998</v>
      </c>
      <c r="AA118" s="8">
        <f t="shared" si="30"/>
        <v>2.01662413098208</v>
      </c>
      <c r="AC118" s="8">
        <f t="shared" si="22"/>
        <v>0.101479344477373</v>
      </c>
      <c r="AE118" s="8">
        <v>116</v>
      </c>
      <c r="AF118" s="8">
        <f t="shared" si="32"/>
        <v>9.8349387136627193</v>
      </c>
      <c r="AG118" s="8">
        <f t="shared" si="23"/>
        <v>6.4615498830725301E-2</v>
      </c>
      <c r="AJ118" s="132">
        <f>IF(Päälaskenta!$F$28&lt;Kaksitasouoma_matriisi!L118,Päälaskenta!$C$20*Päälaskenta!$F$28,Päälaskenta!$C$20*Kaksitasouoma_matriisi!L118)</f>
        <v>0.09</v>
      </c>
      <c r="AK118" s="134">
        <f>SQRT(Päälaskenta!$D$20^2+(Päälaskenta!$D$20/(1/Päälaskenta!$E$20))^2)</f>
        <v>1.8029999999999999</v>
      </c>
      <c r="AL118" s="134">
        <f>IF(Päälaskenta!$F$28&lt;Kaksitasouoma_matriisi!L118,AK118*Päälaskenta!$F$28*COS(ATAN(1/Päälaskenta!$E$20)),AK118*Kaksitasouoma_matriisi!L118*COS(ATAN(1/Päälaskenta!$E$20)))</f>
        <v>2.7E-2</v>
      </c>
      <c r="AM118" s="134"/>
      <c r="AN118" s="134">
        <f t="shared" si="31"/>
        <v>0.11700000000000001</v>
      </c>
      <c r="AO118" s="8">
        <f t="shared" si="24"/>
        <v>8.8168801808590797E-2</v>
      </c>
      <c r="AP118" s="134">
        <f>Refererenssiarvoja!$B$16*H118^(1/6)/(Refererenssiarvoja!$B$15^0.5)*(Päälaskenta!$G$28/2)^0.5*(1-AO118)^(-1.5)</f>
        <v>4.2999999999999997E-2</v>
      </c>
      <c r="AQ118" s="8">
        <f>Refererenssiarvoja!$B$16*Kaksitasouoma_matriisi!O118^(1/6)/(SQRT((2*Refererenssiarvoja!$B$15)/(Päälaskenta!$F$31*Päälaskenta!$G$31*Päälaskenta!$F$28))+SQRT(Refererenssiarvoja!$B$15)/Refererenssiarvoja!$B$17*LN(Kaksitasouoma_matriisi!L118/Päälaskenta!$F$28))</f>
        <v>-2.12607291457401E-2</v>
      </c>
      <c r="AR118" s="8">
        <f>Refererenssiarvoja!$B$16*Kaksitasouoma_matriisi!O118^(1/6)/(SQRT((2*Refererenssiarvoja!$B$15)/(Päälaskenta!$F$31*Päälaskenta!$G$31*L118)))</f>
        <v>4.8972826610274599E-2</v>
      </c>
    </row>
    <row r="119" spans="1:44" x14ac:dyDescent="0.2">
      <c r="A119" s="8">
        <v>117</v>
      </c>
      <c r="B119" s="8">
        <f>IF(Päälaskenta!C$7,Päälaskenta!E$7,Päälaskenta!G$5)</f>
        <v>2.5</v>
      </c>
      <c r="C119" s="56">
        <v>1.883</v>
      </c>
      <c r="D119" s="93">
        <f t="shared" si="17"/>
        <v>1.3277000000000001</v>
      </c>
      <c r="E119" s="8">
        <f>IF(Päälaskenta!$C$26,Kaksitasouoma_matriisi!AP119,Kaksitasouoma_matriisi!AC119)</f>
        <v>0.10148764142286799</v>
      </c>
      <c r="F119" s="56">
        <f>IF(D119&lt;Päälaskenta!H$24,(SQRT(POWER(Päälaskenta!C$24/(2*Päälaskenta!E$24),2)+(D119/Päälaskenta!E$24))-Päälaskenta!C$24/(2*Päälaskenta!E$24)),IF(D119=Päälaskenta!H$24,Päälaskenta!D$24,Päälaskenta!D$24+(SQRT(POWER((Päälaskenta!C$20+Päälaskenta!G$24)/(2*Päälaskenta!E$20),2)+((D119-Päälaskenta!H$24)/Päälaskenta!E$20))-(Päälaskenta!C$20+Päälaskenta!G$24)/(2*Päälaskenta!E$20))))</f>
        <v>0.71899999999999997</v>
      </c>
      <c r="G119" s="57">
        <f>IF(F119&gt;Päälaskenta!D$24,(2*SQRT((POWER(Päälaskenta!D$24,2))+POWER(Päälaskenta!E$24*Päälaskenta!D$24,2))+Päälaskenta!C$24)+(2*SQRT((POWER((F119-Päälaskenta!D$24),2))+POWER(Päälaskenta!E$20*(F119-Päälaskenta!D$24),2))+Päälaskenta!C$20),(2*SQRT((POWER(F119,2))+POWER(Päälaskenta!E$24*F119,2))+Päälaskenta!C$24))</f>
        <v>8.0500000000000007</v>
      </c>
      <c r="H119" s="57">
        <f t="shared" si="18"/>
        <v>0.16</v>
      </c>
      <c r="I119" s="62">
        <f t="shared" si="19"/>
        <v>0.42043599999999998</v>
      </c>
      <c r="J119" s="8">
        <f>IF(F119&lt;Päälaskenta!$D$24,0,Kaksitasouoma_matriisi!F119-Päälaskenta!$D$24)</f>
        <v>1.9E-2</v>
      </c>
      <c r="L119" s="8">
        <f>IF(F119&gt;Päälaskenta!D$24,F119-Päälaskenta!D$24,0)</f>
        <v>1.9E-2</v>
      </c>
      <c r="M119" s="8">
        <f>IF(F119&gt;Päälaskenta!D$24,(Päälaskenta!C$20+(Päälaskenta!E$20*(Kaksitasouoma_matriisi!F119-Päälaskenta!D$24)))*(Kaksitasouoma_matriisi!F119-Päälaskenta!D$24),0)</f>
        <v>9.5541500000000099E-2</v>
      </c>
      <c r="N119" s="8">
        <f>IF(F119&gt;Päälaskenta!D$24,(2*SQRT((POWER((F119-Päälaskenta!D$24),2))+POWER(Päälaskenta!E$20*(F119-Päälaskenta!D$24),2))+Päälaskenta!C$20),0)</f>
        <v>5.0685054742338203</v>
      </c>
      <c r="O119" s="8">
        <f t="shared" si="25"/>
        <v>1.88500338977029E-2</v>
      </c>
      <c r="P119" s="8">
        <f>IF(Päälaskenta!$C$29,IF(L119&gt;Päälaskenta!$F$28,Kaksitasouoma_matriisi!AQ119,Kaksitasouoma_matriisi!AR119),Päälaskenta!$F$20)</f>
        <v>0.12</v>
      </c>
      <c r="Q119" s="8">
        <f t="shared" si="26"/>
        <v>5.6392182067239199E-2</v>
      </c>
      <c r="R119" s="8">
        <f t="shared" si="20"/>
        <v>1.4281486565446999E-2</v>
      </c>
      <c r="S119" s="8">
        <f t="shared" si="27"/>
        <v>0.14947940492296</v>
      </c>
      <c r="U119" s="93">
        <f>IF(F119&gt;Päälaskenta!D$24,Päälaskenta!H$24+L119*Päälaskenta!G$24,F119*Päälaskenta!C$24 + F119*F119*Päälaskenta!E$24)</f>
        <v>1.2356</v>
      </c>
      <c r="V119" s="8">
        <f>IF(F119&gt;Päälaskenta!D$24,2*SQRT(POWER(Päälaskenta!D$24,2)+POWER(Päälaskenta!E$24*Päälaskenta!D$24,2))+Päälaskenta!C$24,(2*SQRT((POWER(F119,2))+POWER(Päälaskenta!E$24*F119,2))+Päälaskenta!C$24))</f>
        <v>2.9798989873223301</v>
      </c>
      <c r="W119" s="8">
        <f t="shared" si="28"/>
        <v>0.41464492764913602</v>
      </c>
      <c r="X119" s="8">
        <f>Päälaskenta!F$24</f>
        <v>7.0000000000000007E-2</v>
      </c>
      <c r="Y119" s="8">
        <f t="shared" si="29"/>
        <v>9.8151610713027608</v>
      </c>
      <c r="Z119" s="8">
        <f t="shared" si="21"/>
        <v>2.4857185134345499</v>
      </c>
      <c r="AA119" s="8">
        <f t="shared" si="30"/>
        <v>2.0117501727375799</v>
      </c>
      <c r="AC119" s="8">
        <f t="shared" si="22"/>
        <v>0.10148764142286799</v>
      </c>
      <c r="AE119" s="8">
        <v>117</v>
      </c>
      <c r="AF119" s="8">
        <f t="shared" si="32"/>
        <v>9.8715532533699992</v>
      </c>
      <c r="AG119" s="8">
        <f t="shared" si="23"/>
        <v>6.4137057581721404E-2</v>
      </c>
      <c r="AJ119" s="132">
        <f>IF(Päälaskenta!$F$28&lt;Kaksitasouoma_matriisi!L119,Päälaskenta!$C$20*Päälaskenta!$F$28,Päälaskenta!$C$20*Kaksitasouoma_matriisi!L119)</f>
        <v>9.5000000000000001E-2</v>
      </c>
      <c r="AK119" s="134">
        <f>SQRT(Päälaskenta!$D$20^2+(Päälaskenta!$D$20/(1/Päälaskenta!$E$20))^2)</f>
        <v>1.8029999999999999</v>
      </c>
      <c r="AL119" s="134">
        <f>IF(Päälaskenta!$F$28&lt;Kaksitasouoma_matriisi!L119,AK119*Päälaskenta!$F$28*COS(ATAN(1/Päälaskenta!$E$20)),AK119*Kaksitasouoma_matriisi!L119*COS(ATAN(1/Päälaskenta!$E$20)))</f>
        <v>2.9000000000000001E-2</v>
      </c>
      <c r="AM119" s="134"/>
      <c r="AN119" s="134">
        <f t="shared" si="31"/>
        <v>0.124</v>
      </c>
      <c r="AO119" s="8">
        <f t="shared" si="24"/>
        <v>9.3394592151841496E-2</v>
      </c>
      <c r="AP119" s="134">
        <f>Refererenssiarvoja!$B$16*H119^(1/6)/(Refererenssiarvoja!$B$15^0.5)*(Päälaskenta!$G$28/2)^0.5*(1-AO119)^(-1.5)</f>
        <v>4.2999999999999997E-2</v>
      </c>
      <c r="AQ119" s="8">
        <f>Refererenssiarvoja!$B$16*Kaksitasouoma_matriisi!O119^(1/6)/(SQRT((2*Refererenssiarvoja!$B$15)/(Päälaskenta!$F$31*Päälaskenta!$G$31*Päälaskenta!$F$28))+SQRT(Refererenssiarvoja!$B$15)/Refererenssiarvoja!$B$17*LN(Kaksitasouoma_matriisi!L119/Päälaskenta!$F$28))</f>
        <v>-2.1836111129146601E-2</v>
      </c>
      <c r="AR119" s="8">
        <f>Refererenssiarvoja!$B$16*Kaksitasouoma_matriisi!O119^(1/6)/(SQRT((2*Refererenssiarvoja!$B$15)/(Päälaskenta!$F$31*Päälaskenta!$G$31*L119)))</f>
        <v>5.07667453281129E-2</v>
      </c>
    </row>
    <row r="120" spans="1:44" x14ac:dyDescent="0.2">
      <c r="A120" s="8">
        <v>118</v>
      </c>
      <c r="B120" s="8">
        <f>IF(Päälaskenta!C$7,Päälaskenta!E$7,Päälaskenta!G$5)</f>
        <v>2.5</v>
      </c>
      <c r="C120" s="56">
        <v>1.8819999999999999</v>
      </c>
      <c r="D120" s="93">
        <f t="shared" si="17"/>
        <v>1.3284</v>
      </c>
      <c r="E120" s="8">
        <f>IF(Päälaskenta!$C$26,Kaksitasouoma_matriisi!AP120,Kaksitasouoma_matriisi!AC120)</f>
        <v>0.10148764142286799</v>
      </c>
      <c r="F120" s="56">
        <f>IF(D120&lt;Päälaskenta!H$24,(SQRT(POWER(Päälaskenta!C$24/(2*Päälaskenta!E$24),2)+(D120/Päälaskenta!E$24))-Päälaskenta!C$24/(2*Päälaskenta!E$24)),IF(D120=Päälaskenta!H$24,Päälaskenta!D$24,Päälaskenta!D$24+(SQRT(POWER((Päälaskenta!C$20+Päälaskenta!G$24)/(2*Päälaskenta!E$20),2)+((D120-Päälaskenta!H$24)/Päälaskenta!E$20))-(Päälaskenta!C$20+Päälaskenta!G$24)/(2*Päälaskenta!E$20))))</f>
        <v>0.71899999999999997</v>
      </c>
      <c r="G120" s="57">
        <f>IF(F120&gt;Päälaskenta!D$24,(2*SQRT((POWER(Päälaskenta!D$24,2))+POWER(Päälaskenta!E$24*Päälaskenta!D$24,2))+Päälaskenta!C$24)+(2*SQRT((POWER((F120-Päälaskenta!D$24),2))+POWER(Päälaskenta!E$20*(F120-Päälaskenta!D$24),2))+Päälaskenta!C$20),(2*SQRT((POWER(F120,2))+POWER(Päälaskenta!E$24*F120,2))+Päälaskenta!C$24))</f>
        <v>8.0500000000000007</v>
      </c>
      <c r="H120" s="57">
        <f t="shared" si="18"/>
        <v>0.17</v>
      </c>
      <c r="I120" s="62">
        <f t="shared" si="19"/>
        <v>0.38737700000000003</v>
      </c>
      <c r="J120" s="8">
        <f>IF(F120&lt;Päälaskenta!$D$24,0,Kaksitasouoma_matriisi!F120-Päälaskenta!$D$24)</f>
        <v>1.9E-2</v>
      </c>
      <c r="L120" s="8">
        <f>IF(F120&gt;Päälaskenta!D$24,F120-Päälaskenta!D$24,0)</f>
        <v>1.9E-2</v>
      </c>
      <c r="M120" s="8">
        <f>IF(F120&gt;Päälaskenta!D$24,(Päälaskenta!C$20+(Päälaskenta!E$20*(Kaksitasouoma_matriisi!F120-Päälaskenta!D$24)))*(Kaksitasouoma_matriisi!F120-Päälaskenta!D$24),0)</f>
        <v>9.5541500000000099E-2</v>
      </c>
      <c r="N120" s="8">
        <f>IF(F120&gt;Päälaskenta!D$24,(2*SQRT((POWER((F120-Päälaskenta!D$24),2))+POWER(Päälaskenta!E$20*(F120-Päälaskenta!D$24),2))+Päälaskenta!C$20),0)</f>
        <v>5.0685054742338203</v>
      </c>
      <c r="O120" s="8">
        <f t="shared" si="25"/>
        <v>1.88500338977029E-2</v>
      </c>
      <c r="P120" s="8">
        <f>IF(Päälaskenta!$C$29,IF(L120&gt;Päälaskenta!$F$28,Kaksitasouoma_matriisi!AQ120,Kaksitasouoma_matriisi!AR120),Päälaskenta!$F$20)</f>
        <v>0.12</v>
      </c>
      <c r="Q120" s="8">
        <f t="shared" si="26"/>
        <v>5.6392182067239199E-2</v>
      </c>
      <c r="R120" s="8">
        <f t="shared" si="20"/>
        <v>1.4281486565446999E-2</v>
      </c>
      <c r="S120" s="8">
        <f t="shared" si="27"/>
        <v>0.14947940492296</v>
      </c>
      <c r="U120" s="93">
        <f>IF(F120&gt;Päälaskenta!D$24,Päälaskenta!H$24+L120*Päälaskenta!G$24,F120*Päälaskenta!C$24 + F120*F120*Päälaskenta!E$24)</f>
        <v>1.2356</v>
      </c>
      <c r="V120" s="8">
        <f>IF(F120&gt;Päälaskenta!D$24,2*SQRT(POWER(Päälaskenta!D$24,2)+POWER(Päälaskenta!E$24*Päälaskenta!D$24,2))+Päälaskenta!C$24,(2*SQRT((POWER(F120,2))+POWER(Päälaskenta!E$24*F120,2))+Päälaskenta!C$24))</f>
        <v>2.9798989873223301</v>
      </c>
      <c r="W120" s="8">
        <f t="shared" si="28"/>
        <v>0.41464492764913602</v>
      </c>
      <c r="X120" s="8">
        <f>Päälaskenta!F$24</f>
        <v>7.0000000000000007E-2</v>
      </c>
      <c r="Y120" s="8">
        <f t="shared" si="29"/>
        <v>9.8151610713027608</v>
      </c>
      <c r="Z120" s="8">
        <f t="shared" si="21"/>
        <v>2.4857185134345499</v>
      </c>
      <c r="AA120" s="8">
        <f t="shared" si="30"/>
        <v>2.0117501727375799</v>
      </c>
      <c r="AC120" s="8">
        <f t="shared" si="22"/>
        <v>0.10148764142286799</v>
      </c>
      <c r="AE120" s="8">
        <v>118</v>
      </c>
      <c r="AF120" s="8">
        <f t="shared" si="32"/>
        <v>9.8715532533699992</v>
      </c>
      <c r="AG120" s="8">
        <f t="shared" si="23"/>
        <v>6.4137057581721404E-2</v>
      </c>
      <c r="AJ120" s="132">
        <f>IF(Päälaskenta!$F$28&lt;Kaksitasouoma_matriisi!L120,Päälaskenta!$C$20*Päälaskenta!$F$28,Päälaskenta!$C$20*Kaksitasouoma_matriisi!L120)</f>
        <v>9.5000000000000001E-2</v>
      </c>
      <c r="AK120" s="134">
        <f>SQRT(Päälaskenta!$D$20^2+(Päälaskenta!$D$20/(1/Päälaskenta!$E$20))^2)</f>
        <v>1.8029999999999999</v>
      </c>
      <c r="AL120" s="134">
        <f>IF(Päälaskenta!$F$28&lt;Kaksitasouoma_matriisi!L120,AK120*Päälaskenta!$F$28*COS(ATAN(1/Päälaskenta!$E$20)),AK120*Kaksitasouoma_matriisi!L120*COS(ATAN(1/Päälaskenta!$E$20)))</f>
        <v>2.9000000000000001E-2</v>
      </c>
      <c r="AM120" s="134"/>
      <c r="AN120" s="134">
        <f t="shared" si="31"/>
        <v>0.124</v>
      </c>
      <c r="AO120" s="8">
        <f t="shared" si="24"/>
        <v>9.3345377898223406E-2</v>
      </c>
      <c r="AP120" s="134">
        <f>Refererenssiarvoja!$B$16*H120^(1/6)/(Refererenssiarvoja!$B$15^0.5)*(Päälaskenta!$G$28/2)^0.5*(1-AO120)^(-1.5)</f>
        <v>4.3999999999999997E-2</v>
      </c>
      <c r="AQ120" s="8">
        <f>Refererenssiarvoja!$B$16*Kaksitasouoma_matriisi!O120^(1/6)/(SQRT((2*Refererenssiarvoja!$B$15)/(Päälaskenta!$F$31*Päälaskenta!$G$31*Päälaskenta!$F$28))+SQRT(Refererenssiarvoja!$B$15)/Refererenssiarvoja!$B$17*LN(Kaksitasouoma_matriisi!L120/Päälaskenta!$F$28))</f>
        <v>-2.1836111129146601E-2</v>
      </c>
      <c r="AR120" s="8">
        <f>Refererenssiarvoja!$B$16*Kaksitasouoma_matriisi!O120^(1/6)/(SQRT((2*Refererenssiarvoja!$B$15)/(Päälaskenta!$F$31*Päälaskenta!$G$31*L120)))</f>
        <v>5.07667453281129E-2</v>
      </c>
    </row>
    <row r="121" spans="1:44" x14ac:dyDescent="0.2">
      <c r="A121" s="8">
        <v>119</v>
      </c>
      <c r="B121" s="8">
        <f>IF(Päälaskenta!C$7,Päälaskenta!E$7,Päälaskenta!G$5)</f>
        <v>2.5</v>
      </c>
      <c r="C121" s="56">
        <v>1.881</v>
      </c>
      <c r="D121" s="93">
        <f t="shared" si="17"/>
        <v>1.3290999999999999</v>
      </c>
      <c r="E121" s="8">
        <f>IF(Päälaskenta!$C$26,Kaksitasouoma_matriisi!AP121,Kaksitasouoma_matriisi!AC121)</f>
        <v>0.10148764142286799</v>
      </c>
      <c r="F121" s="56">
        <f>IF(D121&lt;Päälaskenta!H$24,(SQRT(POWER(Päälaskenta!C$24/(2*Päälaskenta!E$24),2)+(D121/Päälaskenta!E$24))-Päälaskenta!C$24/(2*Päälaskenta!E$24)),IF(D121=Päälaskenta!H$24,Päälaskenta!D$24,Päälaskenta!D$24+(SQRT(POWER((Päälaskenta!C$20+Päälaskenta!G$24)/(2*Päälaskenta!E$20),2)+((D121-Päälaskenta!H$24)/Päälaskenta!E$20))-(Päälaskenta!C$20+Päälaskenta!G$24)/(2*Päälaskenta!E$20))))</f>
        <v>0.71899999999999997</v>
      </c>
      <c r="G121" s="57">
        <f>IF(F121&gt;Päälaskenta!D$24,(2*SQRT((POWER(Päälaskenta!D$24,2))+POWER(Päälaskenta!E$24*Päälaskenta!D$24,2))+Päälaskenta!C$24)+(2*SQRT((POWER((F121-Päälaskenta!D$24),2))+POWER(Päälaskenta!E$20*(F121-Päälaskenta!D$24),2))+Päälaskenta!C$20),(2*SQRT((POWER(F121,2))+POWER(Päälaskenta!E$24*F121,2))+Päälaskenta!C$24))</f>
        <v>8.0500000000000007</v>
      </c>
      <c r="H121" s="57">
        <f t="shared" si="18"/>
        <v>0.17</v>
      </c>
      <c r="I121" s="62">
        <f t="shared" si="19"/>
        <v>0.386965</v>
      </c>
      <c r="J121" s="8">
        <f>IF(F121&lt;Päälaskenta!$D$24,0,Kaksitasouoma_matriisi!F121-Päälaskenta!$D$24)</f>
        <v>1.9E-2</v>
      </c>
      <c r="L121" s="8">
        <f>IF(F121&gt;Päälaskenta!D$24,F121-Päälaskenta!D$24,0)</f>
        <v>1.9E-2</v>
      </c>
      <c r="M121" s="8">
        <f>IF(F121&gt;Päälaskenta!D$24,(Päälaskenta!C$20+(Päälaskenta!E$20*(Kaksitasouoma_matriisi!F121-Päälaskenta!D$24)))*(Kaksitasouoma_matriisi!F121-Päälaskenta!D$24),0)</f>
        <v>9.5541500000000099E-2</v>
      </c>
      <c r="N121" s="8">
        <f>IF(F121&gt;Päälaskenta!D$24,(2*SQRT((POWER((F121-Päälaskenta!D$24),2))+POWER(Päälaskenta!E$20*(F121-Päälaskenta!D$24),2))+Päälaskenta!C$20),0)</f>
        <v>5.0685054742338203</v>
      </c>
      <c r="O121" s="8">
        <f t="shared" si="25"/>
        <v>1.88500338977029E-2</v>
      </c>
      <c r="P121" s="8">
        <f>IF(Päälaskenta!$C$29,IF(L121&gt;Päälaskenta!$F$28,Kaksitasouoma_matriisi!AQ121,Kaksitasouoma_matriisi!AR121),Päälaskenta!$F$20)</f>
        <v>0.12</v>
      </c>
      <c r="Q121" s="8">
        <f t="shared" si="26"/>
        <v>5.6392182067239199E-2</v>
      </c>
      <c r="R121" s="8">
        <f t="shared" si="20"/>
        <v>1.4281486565446999E-2</v>
      </c>
      <c r="S121" s="8">
        <f t="shared" si="27"/>
        <v>0.14947940492296</v>
      </c>
      <c r="U121" s="93">
        <f>IF(F121&gt;Päälaskenta!D$24,Päälaskenta!H$24+L121*Päälaskenta!G$24,F121*Päälaskenta!C$24 + F121*F121*Päälaskenta!E$24)</f>
        <v>1.2356</v>
      </c>
      <c r="V121" s="8">
        <f>IF(F121&gt;Päälaskenta!D$24,2*SQRT(POWER(Päälaskenta!D$24,2)+POWER(Päälaskenta!E$24*Päälaskenta!D$24,2))+Päälaskenta!C$24,(2*SQRT((POWER(F121,2))+POWER(Päälaskenta!E$24*F121,2))+Päälaskenta!C$24))</f>
        <v>2.9798989873223301</v>
      </c>
      <c r="W121" s="8">
        <f t="shared" si="28"/>
        <v>0.41464492764913602</v>
      </c>
      <c r="X121" s="8">
        <f>Päälaskenta!F$24</f>
        <v>7.0000000000000007E-2</v>
      </c>
      <c r="Y121" s="8">
        <f t="shared" si="29"/>
        <v>9.8151610713027608</v>
      </c>
      <c r="Z121" s="8">
        <f t="shared" si="21"/>
        <v>2.4857185134345499</v>
      </c>
      <c r="AA121" s="8">
        <f t="shared" si="30"/>
        <v>2.0117501727375799</v>
      </c>
      <c r="AC121" s="8">
        <f t="shared" si="22"/>
        <v>0.10148764142286799</v>
      </c>
      <c r="AE121" s="8">
        <v>119</v>
      </c>
      <c r="AF121" s="8">
        <f t="shared" si="32"/>
        <v>9.8715532533699992</v>
      </c>
      <c r="AG121" s="8">
        <f t="shared" si="23"/>
        <v>6.4137057581721404E-2</v>
      </c>
      <c r="AJ121" s="132">
        <f>IF(Päälaskenta!$F$28&lt;Kaksitasouoma_matriisi!L121,Päälaskenta!$C$20*Päälaskenta!$F$28,Päälaskenta!$C$20*Kaksitasouoma_matriisi!L121)</f>
        <v>9.5000000000000001E-2</v>
      </c>
      <c r="AK121" s="134">
        <f>SQRT(Päälaskenta!$D$20^2+(Päälaskenta!$D$20/(1/Päälaskenta!$E$20))^2)</f>
        <v>1.8029999999999999</v>
      </c>
      <c r="AL121" s="134">
        <f>IF(Päälaskenta!$F$28&lt;Kaksitasouoma_matriisi!L121,AK121*Päälaskenta!$F$28*COS(ATAN(1/Päälaskenta!$E$20)),AK121*Kaksitasouoma_matriisi!L121*COS(ATAN(1/Päälaskenta!$E$20)))</f>
        <v>2.9000000000000001E-2</v>
      </c>
      <c r="AM121" s="134"/>
      <c r="AN121" s="134">
        <f t="shared" si="31"/>
        <v>0.124</v>
      </c>
      <c r="AO121" s="8">
        <f t="shared" si="24"/>
        <v>9.3296215484162198E-2</v>
      </c>
      <c r="AP121" s="134">
        <f>Refererenssiarvoja!$B$16*H121^(1/6)/(Refererenssiarvoja!$B$15^0.5)*(Päälaskenta!$G$28/2)^0.5*(1-AO121)^(-1.5)</f>
        <v>4.3999999999999997E-2</v>
      </c>
      <c r="AQ121" s="8">
        <f>Refererenssiarvoja!$B$16*Kaksitasouoma_matriisi!O121^(1/6)/(SQRT((2*Refererenssiarvoja!$B$15)/(Päälaskenta!$F$31*Päälaskenta!$G$31*Päälaskenta!$F$28))+SQRT(Refererenssiarvoja!$B$15)/Refererenssiarvoja!$B$17*LN(Kaksitasouoma_matriisi!L121/Päälaskenta!$F$28))</f>
        <v>-2.1836111129146601E-2</v>
      </c>
      <c r="AR121" s="8">
        <f>Refererenssiarvoja!$B$16*Kaksitasouoma_matriisi!O121^(1/6)/(SQRT((2*Refererenssiarvoja!$B$15)/(Päälaskenta!$F$31*Päälaskenta!$G$31*L121)))</f>
        <v>5.07667453281129E-2</v>
      </c>
    </row>
    <row r="122" spans="1:44" x14ac:dyDescent="0.2">
      <c r="A122" s="8">
        <v>120</v>
      </c>
      <c r="B122" s="8">
        <f>IF(Päälaskenta!C$7,Päälaskenta!E$7,Päälaskenta!G$5)</f>
        <v>2.5</v>
      </c>
      <c r="C122" s="56">
        <v>1.88</v>
      </c>
      <c r="D122" s="93">
        <f t="shared" si="17"/>
        <v>1.3298000000000001</v>
      </c>
      <c r="E122" s="8">
        <f>IF(Päälaskenta!$C$26,Kaksitasouoma_matriisi!AP122,Kaksitasouoma_matriisi!AC122)</f>
        <v>0.10148764142286799</v>
      </c>
      <c r="F122" s="56">
        <f>IF(D122&lt;Päälaskenta!H$24,(SQRT(POWER(Päälaskenta!C$24/(2*Päälaskenta!E$24),2)+(D122/Päälaskenta!E$24))-Päälaskenta!C$24/(2*Päälaskenta!E$24)),IF(D122=Päälaskenta!H$24,Päälaskenta!D$24,Päälaskenta!D$24+(SQRT(POWER((Päälaskenta!C$20+Päälaskenta!G$24)/(2*Päälaskenta!E$20),2)+((D122-Päälaskenta!H$24)/Päälaskenta!E$20))-(Päälaskenta!C$20+Päälaskenta!G$24)/(2*Päälaskenta!E$20))))</f>
        <v>0.71899999999999997</v>
      </c>
      <c r="G122" s="57">
        <f>IF(F122&gt;Päälaskenta!D$24,(2*SQRT((POWER(Päälaskenta!D$24,2))+POWER(Päälaskenta!E$24*Päälaskenta!D$24,2))+Päälaskenta!C$24)+(2*SQRT((POWER((F122-Päälaskenta!D$24),2))+POWER(Päälaskenta!E$20*(F122-Päälaskenta!D$24),2))+Päälaskenta!C$20),(2*SQRT((POWER(F122,2))+POWER(Päälaskenta!E$24*F122,2))+Päälaskenta!C$24))</f>
        <v>8.0500000000000007</v>
      </c>
      <c r="H122" s="57">
        <f t="shared" si="18"/>
        <v>0.17</v>
      </c>
      <c r="I122" s="62">
        <f t="shared" si="19"/>
        <v>0.38655400000000001</v>
      </c>
      <c r="J122" s="8">
        <f>IF(F122&lt;Päälaskenta!$D$24,0,Kaksitasouoma_matriisi!F122-Päälaskenta!$D$24)</f>
        <v>1.9E-2</v>
      </c>
      <c r="L122" s="8">
        <f>IF(F122&gt;Päälaskenta!D$24,F122-Päälaskenta!D$24,0)</f>
        <v>1.9E-2</v>
      </c>
      <c r="M122" s="8">
        <f>IF(F122&gt;Päälaskenta!D$24,(Päälaskenta!C$20+(Päälaskenta!E$20*(Kaksitasouoma_matriisi!F122-Päälaskenta!D$24)))*(Kaksitasouoma_matriisi!F122-Päälaskenta!D$24),0)</f>
        <v>9.5541500000000099E-2</v>
      </c>
      <c r="N122" s="8">
        <f>IF(F122&gt;Päälaskenta!D$24,(2*SQRT((POWER((F122-Päälaskenta!D$24),2))+POWER(Päälaskenta!E$20*(F122-Päälaskenta!D$24),2))+Päälaskenta!C$20),0)</f>
        <v>5.0685054742338203</v>
      </c>
      <c r="O122" s="8">
        <f t="shared" si="25"/>
        <v>1.88500338977029E-2</v>
      </c>
      <c r="P122" s="8">
        <f>IF(Päälaskenta!$C$29,IF(L122&gt;Päälaskenta!$F$28,Kaksitasouoma_matriisi!AQ122,Kaksitasouoma_matriisi!AR122),Päälaskenta!$F$20)</f>
        <v>0.12</v>
      </c>
      <c r="Q122" s="8">
        <f t="shared" si="26"/>
        <v>5.6392182067239199E-2</v>
      </c>
      <c r="R122" s="8">
        <f t="shared" si="20"/>
        <v>1.4281486565446999E-2</v>
      </c>
      <c r="S122" s="8">
        <f t="shared" si="27"/>
        <v>0.14947940492296</v>
      </c>
      <c r="U122" s="93">
        <f>IF(F122&gt;Päälaskenta!D$24,Päälaskenta!H$24+L122*Päälaskenta!G$24,F122*Päälaskenta!C$24 + F122*F122*Päälaskenta!E$24)</f>
        <v>1.2356</v>
      </c>
      <c r="V122" s="8">
        <f>IF(F122&gt;Päälaskenta!D$24,2*SQRT(POWER(Päälaskenta!D$24,2)+POWER(Päälaskenta!E$24*Päälaskenta!D$24,2))+Päälaskenta!C$24,(2*SQRT((POWER(F122,2))+POWER(Päälaskenta!E$24*F122,2))+Päälaskenta!C$24))</f>
        <v>2.9798989873223301</v>
      </c>
      <c r="W122" s="8">
        <f t="shared" si="28"/>
        <v>0.41464492764913602</v>
      </c>
      <c r="X122" s="8">
        <f>Päälaskenta!F$24</f>
        <v>7.0000000000000007E-2</v>
      </c>
      <c r="Y122" s="8">
        <f t="shared" si="29"/>
        <v>9.8151610713027608</v>
      </c>
      <c r="Z122" s="8">
        <f t="shared" si="21"/>
        <v>2.4857185134345499</v>
      </c>
      <c r="AA122" s="8">
        <f t="shared" si="30"/>
        <v>2.0117501727375799</v>
      </c>
      <c r="AC122" s="8">
        <f t="shared" si="22"/>
        <v>0.10148764142286799</v>
      </c>
      <c r="AE122" s="8">
        <v>120</v>
      </c>
      <c r="AF122" s="8">
        <f t="shared" si="32"/>
        <v>9.8715532533699992</v>
      </c>
      <c r="AG122" s="8">
        <f t="shared" si="23"/>
        <v>6.4137057581721404E-2</v>
      </c>
      <c r="AJ122" s="132">
        <f>IF(Päälaskenta!$F$28&lt;Kaksitasouoma_matriisi!L122,Päälaskenta!$C$20*Päälaskenta!$F$28,Päälaskenta!$C$20*Kaksitasouoma_matriisi!L122)</f>
        <v>9.5000000000000001E-2</v>
      </c>
      <c r="AK122" s="134">
        <f>SQRT(Päälaskenta!$D$20^2+(Päälaskenta!$D$20/(1/Päälaskenta!$E$20))^2)</f>
        <v>1.8029999999999999</v>
      </c>
      <c r="AL122" s="134">
        <f>IF(Päälaskenta!$F$28&lt;Kaksitasouoma_matriisi!L122,AK122*Päälaskenta!$F$28*COS(ATAN(1/Päälaskenta!$E$20)),AK122*Kaksitasouoma_matriisi!L122*COS(ATAN(1/Päälaskenta!$E$20)))</f>
        <v>2.9000000000000001E-2</v>
      </c>
      <c r="AM122" s="134"/>
      <c r="AN122" s="134">
        <f t="shared" si="31"/>
        <v>0.124</v>
      </c>
      <c r="AO122" s="8">
        <f t="shared" si="24"/>
        <v>9.3247104827793706E-2</v>
      </c>
      <c r="AP122" s="134">
        <f>Refererenssiarvoja!$B$16*H122^(1/6)/(Refererenssiarvoja!$B$15^0.5)*(Päälaskenta!$G$28/2)^0.5*(1-AO122)^(-1.5)</f>
        <v>4.3999999999999997E-2</v>
      </c>
      <c r="AQ122" s="8">
        <f>Refererenssiarvoja!$B$16*Kaksitasouoma_matriisi!O122^(1/6)/(SQRT((2*Refererenssiarvoja!$B$15)/(Päälaskenta!$F$31*Päälaskenta!$G$31*Päälaskenta!$F$28))+SQRT(Refererenssiarvoja!$B$15)/Refererenssiarvoja!$B$17*LN(Kaksitasouoma_matriisi!L122/Päälaskenta!$F$28))</f>
        <v>-2.1836111129146601E-2</v>
      </c>
      <c r="AR122" s="8">
        <f>Refererenssiarvoja!$B$16*Kaksitasouoma_matriisi!O122^(1/6)/(SQRT((2*Refererenssiarvoja!$B$15)/(Päälaskenta!$F$31*Päälaskenta!$G$31*L122)))</f>
        <v>5.07667453281129E-2</v>
      </c>
    </row>
    <row r="123" spans="1:44" x14ac:dyDescent="0.2">
      <c r="A123" s="8">
        <v>121</v>
      </c>
      <c r="B123" s="8">
        <f>IF(Päälaskenta!C$7,Päälaskenta!E$7,Päälaskenta!G$5)</f>
        <v>2.5</v>
      </c>
      <c r="C123" s="56">
        <v>1.879</v>
      </c>
      <c r="D123" s="93">
        <f t="shared" si="17"/>
        <v>1.3305</v>
      </c>
      <c r="E123" s="8">
        <f>IF(Päälaskenta!$C$26,Kaksitasouoma_matriisi!AP123,Kaksitasouoma_matriisi!AC123)</f>
        <v>0.10148764142286799</v>
      </c>
      <c r="F123" s="56">
        <f>IF(D123&lt;Päälaskenta!H$24,(SQRT(POWER(Päälaskenta!C$24/(2*Päälaskenta!E$24),2)+(D123/Päälaskenta!E$24))-Päälaskenta!C$24/(2*Päälaskenta!E$24)),IF(D123=Päälaskenta!H$24,Päälaskenta!D$24,Päälaskenta!D$24+(SQRT(POWER((Päälaskenta!C$20+Päälaskenta!G$24)/(2*Päälaskenta!E$20),2)+((D123-Päälaskenta!H$24)/Päälaskenta!E$20))-(Päälaskenta!C$20+Päälaskenta!G$24)/(2*Päälaskenta!E$20))))</f>
        <v>0.71899999999999997</v>
      </c>
      <c r="G123" s="57">
        <f>IF(F123&gt;Päälaskenta!D$24,(2*SQRT((POWER(Päälaskenta!D$24,2))+POWER(Päälaskenta!E$24*Päälaskenta!D$24,2))+Päälaskenta!C$24)+(2*SQRT((POWER((F123-Päälaskenta!D$24),2))+POWER(Päälaskenta!E$20*(F123-Päälaskenta!D$24),2))+Päälaskenta!C$20),(2*SQRT((POWER(F123,2))+POWER(Päälaskenta!E$24*F123,2))+Päälaskenta!C$24))</f>
        <v>8.0500000000000007</v>
      </c>
      <c r="H123" s="57">
        <f t="shared" si="18"/>
        <v>0.17</v>
      </c>
      <c r="I123" s="62">
        <f t="shared" si="19"/>
        <v>0.38614300000000001</v>
      </c>
      <c r="J123" s="8">
        <f>IF(F123&lt;Päälaskenta!$D$24,0,Kaksitasouoma_matriisi!F123-Päälaskenta!$D$24)</f>
        <v>1.9E-2</v>
      </c>
      <c r="L123" s="8">
        <f>IF(F123&gt;Päälaskenta!D$24,F123-Päälaskenta!D$24,0)</f>
        <v>1.9E-2</v>
      </c>
      <c r="M123" s="8">
        <f>IF(F123&gt;Päälaskenta!D$24,(Päälaskenta!C$20+(Päälaskenta!E$20*(Kaksitasouoma_matriisi!F123-Päälaskenta!D$24)))*(Kaksitasouoma_matriisi!F123-Päälaskenta!D$24),0)</f>
        <v>9.5541500000000099E-2</v>
      </c>
      <c r="N123" s="8">
        <f>IF(F123&gt;Päälaskenta!D$24,(2*SQRT((POWER((F123-Päälaskenta!D$24),2))+POWER(Päälaskenta!E$20*(F123-Päälaskenta!D$24),2))+Päälaskenta!C$20),0)</f>
        <v>5.0685054742338203</v>
      </c>
      <c r="O123" s="8">
        <f t="shared" si="25"/>
        <v>1.88500338977029E-2</v>
      </c>
      <c r="P123" s="8">
        <f>IF(Päälaskenta!$C$29,IF(L123&gt;Päälaskenta!$F$28,Kaksitasouoma_matriisi!AQ123,Kaksitasouoma_matriisi!AR123),Päälaskenta!$F$20)</f>
        <v>0.12</v>
      </c>
      <c r="Q123" s="8">
        <f t="shared" si="26"/>
        <v>5.6392182067239199E-2</v>
      </c>
      <c r="R123" s="8">
        <f t="shared" si="20"/>
        <v>1.4281486565446999E-2</v>
      </c>
      <c r="S123" s="8">
        <f t="shared" si="27"/>
        <v>0.14947940492296</v>
      </c>
      <c r="U123" s="93">
        <f>IF(F123&gt;Päälaskenta!D$24,Päälaskenta!H$24+L123*Päälaskenta!G$24,F123*Päälaskenta!C$24 + F123*F123*Päälaskenta!E$24)</f>
        <v>1.2356</v>
      </c>
      <c r="V123" s="8">
        <f>IF(F123&gt;Päälaskenta!D$24,2*SQRT(POWER(Päälaskenta!D$24,2)+POWER(Päälaskenta!E$24*Päälaskenta!D$24,2))+Päälaskenta!C$24,(2*SQRT((POWER(F123,2))+POWER(Päälaskenta!E$24*F123,2))+Päälaskenta!C$24))</f>
        <v>2.9798989873223301</v>
      </c>
      <c r="W123" s="8">
        <f t="shared" si="28"/>
        <v>0.41464492764913602</v>
      </c>
      <c r="X123" s="8">
        <f>Päälaskenta!F$24</f>
        <v>7.0000000000000007E-2</v>
      </c>
      <c r="Y123" s="8">
        <f t="shared" si="29"/>
        <v>9.8151610713027608</v>
      </c>
      <c r="Z123" s="8">
        <f t="shared" si="21"/>
        <v>2.4857185134345499</v>
      </c>
      <c r="AA123" s="8">
        <f t="shared" si="30"/>
        <v>2.0117501727375799</v>
      </c>
      <c r="AC123" s="8">
        <f t="shared" si="22"/>
        <v>0.10148764142286799</v>
      </c>
      <c r="AE123" s="8">
        <v>121</v>
      </c>
      <c r="AF123" s="8">
        <f t="shared" si="32"/>
        <v>9.8715532533699992</v>
      </c>
      <c r="AG123" s="8">
        <f t="shared" si="23"/>
        <v>6.4137057581721404E-2</v>
      </c>
      <c r="AJ123" s="132">
        <f>IF(Päälaskenta!$F$28&lt;Kaksitasouoma_matriisi!L123,Päälaskenta!$C$20*Päälaskenta!$F$28,Päälaskenta!$C$20*Kaksitasouoma_matriisi!L123)</f>
        <v>9.5000000000000001E-2</v>
      </c>
      <c r="AK123" s="134">
        <f>SQRT(Päälaskenta!$D$20^2+(Päälaskenta!$D$20/(1/Päälaskenta!$E$20))^2)</f>
        <v>1.8029999999999999</v>
      </c>
      <c r="AL123" s="134">
        <f>IF(Päälaskenta!$F$28&lt;Kaksitasouoma_matriisi!L123,AK123*Päälaskenta!$F$28*COS(ATAN(1/Päälaskenta!$E$20)),AK123*Kaksitasouoma_matriisi!L123*COS(ATAN(1/Päälaskenta!$E$20)))</f>
        <v>2.9000000000000001E-2</v>
      </c>
      <c r="AM123" s="134"/>
      <c r="AN123" s="134">
        <f t="shared" si="31"/>
        <v>0.124</v>
      </c>
      <c r="AO123" s="8">
        <f t="shared" si="24"/>
        <v>9.3198045847425803E-2</v>
      </c>
      <c r="AP123" s="134">
        <f>Refererenssiarvoja!$B$16*H123^(1/6)/(Refererenssiarvoja!$B$15^0.5)*(Päälaskenta!$G$28/2)^0.5*(1-AO123)^(-1.5)</f>
        <v>4.3999999999999997E-2</v>
      </c>
      <c r="AQ123" s="8">
        <f>Refererenssiarvoja!$B$16*Kaksitasouoma_matriisi!O123^(1/6)/(SQRT((2*Refererenssiarvoja!$B$15)/(Päälaskenta!$F$31*Päälaskenta!$G$31*Päälaskenta!$F$28))+SQRT(Refererenssiarvoja!$B$15)/Refererenssiarvoja!$B$17*LN(Kaksitasouoma_matriisi!L123/Päälaskenta!$F$28))</f>
        <v>-2.1836111129146601E-2</v>
      </c>
      <c r="AR123" s="8">
        <f>Refererenssiarvoja!$B$16*Kaksitasouoma_matriisi!O123^(1/6)/(SQRT((2*Refererenssiarvoja!$B$15)/(Päälaskenta!$F$31*Päälaskenta!$G$31*L123)))</f>
        <v>5.07667453281129E-2</v>
      </c>
    </row>
    <row r="124" spans="1:44" x14ac:dyDescent="0.2">
      <c r="A124" s="8">
        <v>122</v>
      </c>
      <c r="B124" s="8">
        <f>IF(Päälaskenta!C$7,Päälaskenta!E$7,Päälaskenta!G$5)</f>
        <v>2.5</v>
      </c>
      <c r="C124" s="56">
        <v>1.8779999999999999</v>
      </c>
      <c r="D124" s="93">
        <f t="shared" si="17"/>
        <v>1.3311999999999999</v>
      </c>
      <c r="E124" s="8">
        <f>IF(Päälaskenta!$C$26,Kaksitasouoma_matriisi!AP124,Kaksitasouoma_matriisi!AC124)</f>
        <v>0.10148764142286799</v>
      </c>
      <c r="F124" s="56">
        <f>IF(D124&lt;Päälaskenta!H$24,(SQRT(POWER(Päälaskenta!C$24/(2*Päälaskenta!E$24),2)+(D124/Päälaskenta!E$24))-Päälaskenta!C$24/(2*Päälaskenta!E$24)),IF(D124=Päälaskenta!H$24,Päälaskenta!D$24,Päälaskenta!D$24+(SQRT(POWER((Päälaskenta!C$20+Päälaskenta!G$24)/(2*Päälaskenta!E$20),2)+((D124-Päälaskenta!H$24)/Päälaskenta!E$20))-(Päälaskenta!C$20+Päälaskenta!G$24)/(2*Päälaskenta!E$20))))</f>
        <v>0.71899999999999997</v>
      </c>
      <c r="G124" s="57">
        <f>IF(F124&gt;Päälaskenta!D$24,(2*SQRT((POWER(Päälaskenta!D$24,2))+POWER(Päälaskenta!E$24*Päälaskenta!D$24,2))+Päälaskenta!C$24)+(2*SQRT((POWER((F124-Päälaskenta!D$24),2))+POWER(Päälaskenta!E$20*(F124-Päälaskenta!D$24),2))+Päälaskenta!C$20),(2*SQRT((POWER(F124,2))+POWER(Päälaskenta!E$24*F124,2))+Päälaskenta!C$24))</f>
        <v>8.0500000000000007</v>
      </c>
      <c r="H124" s="57">
        <f t="shared" si="18"/>
        <v>0.17</v>
      </c>
      <c r="I124" s="62">
        <f t="shared" si="19"/>
        <v>0.38573200000000002</v>
      </c>
      <c r="J124" s="8">
        <f>IF(F124&lt;Päälaskenta!$D$24,0,Kaksitasouoma_matriisi!F124-Päälaskenta!$D$24)</f>
        <v>1.9E-2</v>
      </c>
      <c r="L124" s="8">
        <f>IF(F124&gt;Päälaskenta!D$24,F124-Päälaskenta!D$24,0)</f>
        <v>1.9E-2</v>
      </c>
      <c r="M124" s="8">
        <f>IF(F124&gt;Päälaskenta!D$24,(Päälaskenta!C$20+(Päälaskenta!E$20*(Kaksitasouoma_matriisi!F124-Päälaskenta!D$24)))*(Kaksitasouoma_matriisi!F124-Päälaskenta!D$24),0)</f>
        <v>9.5541500000000099E-2</v>
      </c>
      <c r="N124" s="8">
        <f>IF(F124&gt;Päälaskenta!D$24,(2*SQRT((POWER((F124-Päälaskenta!D$24),2))+POWER(Päälaskenta!E$20*(F124-Päälaskenta!D$24),2))+Päälaskenta!C$20),0)</f>
        <v>5.0685054742338203</v>
      </c>
      <c r="O124" s="8">
        <f t="shared" si="25"/>
        <v>1.88500338977029E-2</v>
      </c>
      <c r="P124" s="8">
        <f>IF(Päälaskenta!$C$29,IF(L124&gt;Päälaskenta!$F$28,Kaksitasouoma_matriisi!AQ124,Kaksitasouoma_matriisi!AR124),Päälaskenta!$F$20)</f>
        <v>0.12</v>
      </c>
      <c r="Q124" s="8">
        <f t="shared" si="26"/>
        <v>5.6392182067239199E-2</v>
      </c>
      <c r="R124" s="8">
        <f t="shared" si="20"/>
        <v>1.4281486565446999E-2</v>
      </c>
      <c r="S124" s="8">
        <f t="shared" si="27"/>
        <v>0.14947940492296</v>
      </c>
      <c r="U124" s="93">
        <f>IF(F124&gt;Päälaskenta!D$24,Päälaskenta!H$24+L124*Päälaskenta!G$24,F124*Päälaskenta!C$24 + F124*F124*Päälaskenta!E$24)</f>
        <v>1.2356</v>
      </c>
      <c r="V124" s="8">
        <f>IF(F124&gt;Päälaskenta!D$24,2*SQRT(POWER(Päälaskenta!D$24,2)+POWER(Päälaskenta!E$24*Päälaskenta!D$24,2))+Päälaskenta!C$24,(2*SQRT((POWER(F124,2))+POWER(Päälaskenta!E$24*F124,2))+Päälaskenta!C$24))</f>
        <v>2.9798989873223301</v>
      </c>
      <c r="W124" s="8">
        <f t="shared" si="28"/>
        <v>0.41464492764913602</v>
      </c>
      <c r="X124" s="8">
        <f>Päälaskenta!F$24</f>
        <v>7.0000000000000007E-2</v>
      </c>
      <c r="Y124" s="8">
        <f t="shared" si="29"/>
        <v>9.8151610713027608</v>
      </c>
      <c r="Z124" s="8">
        <f t="shared" si="21"/>
        <v>2.4857185134345499</v>
      </c>
      <c r="AA124" s="8">
        <f t="shared" si="30"/>
        <v>2.0117501727375799</v>
      </c>
      <c r="AC124" s="8">
        <f t="shared" si="22"/>
        <v>0.10148764142286799</v>
      </c>
      <c r="AE124" s="8">
        <v>122</v>
      </c>
      <c r="AF124" s="8">
        <f t="shared" si="32"/>
        <v>9.8715532533699992</v>
      </c>
      <c r="AG124" s="8">
        <f t="shared" si="23"/>
        <v>6.4137057581721404E-2</v>
      </c>
      <c r="AJ124" s="132">
        <f>IF(Päälaskenta!$F$28&lt;Kaksitasouoma_matriisi!L124,Päälaskenta!$C$20*Päälaskenta!$F$28,Päälaskenta!$C$20*Kaksitasouoma_matriisi!L124)</f>
        <v>9.5000000000000001E-2</v>
      </c>
      <c r="AK124" s="134">
        <f>SQRT(Päälaskenta!$D$20^2+(Päälaskenta!$D$20/(1/Päälaskenta!$E$20))^2)</f>
        <v>1.8029999999999999</v>
      </c>
      <c r="AL124" s="134">
        <f>IF(Päälaskenta!$F$28&lt;Kaksitasouoma_matriisi!L124,AK124*Päälaskenta!$F$28*COS(ATAN(1/Päälaskenta!$E$20)),AK124*Kaksitasouoma_matriisi!L124*COS(ATAN(1/Päälaskenta!$E$20)))</f>
        <v>2.9000000000000001E-2</v>
      </c>
      <c r="AM124" s="134"/>
      <c r="AN124" s="134">
        <f t="shared" si="31"/>
        <v>0.124</v>
      </c>
      <c r="AO124" s="8">
        <f t="shared" si="24"/>
        <v>9.3149038461538505E-2</v>
      </c>
      <c r="AP124" s="134">
        <f>Refererenssiarvoja!$B$16*H124^(1/6)/(Refererenssiarvoja!$B$15^0.5)*(Päälaskenta!$G$28/2)^0.5*(1-AO124)^(-1.5)</f>
        <v>4.3999999999999997E-2</v>
      </c>
      <c r="AQ124" s="8">
        <f>Refererenssiarvoja!$B$16*Kaksitasouoma_matriisi!O124^(1/6)/(SQRT((2*Refererenssiarvoja!$B$15)/(Päälaskenta!$F$31*Päälaskenta!$G$31*Päälaskenta!$F$28))+SQRT(Refererenssiarvoja!$B$15)/Refererenssiarvoja!$B$17*LN(Kaksitasouoma_matriisi!L124/Päälaskenta!$F$28))</f>
        <v>-2.1836111129146601E-2</v>
      </c>
      <c r="AR124" s="8">
        <f>Refererenssiarvoja!$B$16*Kaksitasouoma_matriisi!O124^(1/6)/(SQRT((2*Refererenssiarvoja!$B$15)/(Päälaskenta!$F$31*Päälaskenta!$G$31*L124)))</f>
        <v>5.07667453281129E-2</v>
      </c>
    </row>
    <row r="125" spans="1:44" x14ac:dyDescent="0.2">
      <c r="A125" s="8">
        <v>123</v>
      </c>
      <c r="B125" s="8">
        <f>IF(Päälaskenta!C$7,Päälaskenta!E$7,Päälaskenta!G$5)</f>
        <v>2.5</v>
      </c>
      <c r="C125" s="56">
        <v>1.877</v>
      </c>
      <c r="D125" s="93">
        <f t="shared" si="17"/>
        <v>1.3319000000000001</v>
      </c>
      <c r="E125" s="8">
        <f>IF(Päälaskenta!$C$26,Kaksitasouoma_matriisi!AP125,Kaksitasouoma_matriisi!AC125)</f>
        <v>0.10148764142286799</v>
      </c>
      <c r="F125" s="56">
        <f>IF(D125&lt;Päälaskenta!H$24,(SQRT(POWER(Päälaskenta!C$24/(2*Päälaskenta!E$24),2)+(D125/Päälaskenta!E$24))-Päälaskenta!C$24/(2*Päälaskenta!E$24)),IF(D125=Päälaskenta!H$24,Päälaskenta!D$24,Päälaskenta!D$24+(SQRT(POWER((Päälaskenta!C$20+Päälaskenta!G$24)/(2*Päälaskenta!E$20),2)+((D125-Päälaskenta!H$24)/Päälaskenta!E$20))-(Päälaskenta!C$20+Päälaskenta!G$24)/(2*Päälaskenta!E$20))))</f>
        <v>0.71899999999999997</v>
      </c>
      <c r="G125" s="57">
        <f>IF(F125&gt;Päälaskenta!D$24,(2*SQRT((POWER(Päälaskenta!D$24,2))+POWER(Päälaskenta!E$24*Päälaskenta!D$24,2))+Päälaskenta!C$24)+(2*SQRT((POWER((F125-Päälaskenta!D$24),2))+POWER(Päälaskenta!E$20*(F125-Päälaskenta!D$24),2))+Päälaskenta!C$20),(2*SQRT((POWER(F125,2))+POWER(Päälaskenta!E$24*F125,2))+Päälaskenta!C$24))</f>
        <v>8.0500000000000007</v>
      </c>
      <c r="H125" s="57">
        <f t="shared" si="18"/>
        <v>0.17</v>
      </c>
      <c r="I125" s="62">
        <f t="shared" si="19"/>
        <v>0.38532100000000002</v>
      </c>
      <c r="J125" s="8">
        <f>IF(F125&lt;Päälaskenta!$D$24,0,Kaksitasouoma_matriisi!F125-Päälaskenta!$D$24)</f>
        <v>1.9E-2</v>
      </c>
      <c r="L125" s="8">
        <f>IF(F125&gt;Päälaskenta!D$24,F125-Päälaskenta!D$24,0)</f>
        <v>1.9E-2</v>
      </c>
      <c r="M125" s="8">
        <f>IF(F125&gt;Päälaskenta!D$24,(Päälaskenta!C$20+(Päälaskenta!E$20*(Kaksitasouoma_matriisi!F125-Päälaskenta!D$24)))*(Kaksitasouoma_matriisi!F125-Päälaskenta!D$24),0)</f>
        <v>9.5541500000000099E-2</v>
      </c>
      <c r="N125" s="8">
        <f>IF(F125&gt;Päälaskenta!D$24,(2*SQRT((POWER((F125-Päälaskenta!D$24),2))+POWER(Päälaskenta!E$20*(F125-Päälaskenta!D$24),2))+Päälaskenta!C$20),0)</f>
        <v>5.0685054742338203</v>
      </c>
      <c r="O125" s="8">
        <f t="shared" si="25"/>
        <v>1.88500338977029E-2</v>
      </c>
      <c r="P125" s="8">
        <f>IF(Päälaskenta!$C$29,IF(L125&gt;Päälaskenta!$F$28,Kaksitasouoma_matriisi!AQ125,Kaksitasouoma_matriisi!AR125),Päälaskenta!$F$20)</f>
        <v>0.12</v>
      </c>
      <c r="Q125" s="8">
        <f t="shared" si="26"/>
        <v>5.6392182067239199E-2</v>
      </c>
      <c r="R125" s="8">
        <f t="shared" si="20"/>
        <v>1.4281486565446999E-2</v>
      </c>
      <c r="S125" s="8">
        <f t="shared" si="27"/>
        <v>0.14947940492296</v>
      </c>
      <c r="U125" s="93">
        <f>IF(F125&gt;Päälaskenta!D$24,Päälaskenta!H$24+L125*Päälaskenta!G$24,F125*Päälaskenta!C$24 + F125*F125*Päälaskenta!E$24)</f>
        <v>1.2356</v>
      </c>
      <c r="V125" s="8">
        <f>IF(F125&gt;Päälaskenta!D$24,2*SQRT(POWER(Päälaskenta!D$24,2)+POWER(Päälaskenta!E$24*Päälaskenta!D$24,2))+Päälaskenta!C$24,(2*SQRT((POWER(F125,2))+POWER(Päälaskenta!E$24*F125,2))+Päälaskenta!C$24))</f>
        <v>2.9798989873223301</v>
      </c>
      <c r="W125" s="8">
        <f t="shared" si="28"/>
        <v>0.41464492764913602</v>
      </c>
      <c r="X125" s="8">
        <f>Päälaskenta!F$24</f>
        <v>7.0000000000000007E-2</v>
      </c>
      <c r="Y125" s="8">
        <f t="shared" si="29"/>
        <v>9.8151610713027608</v>
      </c>
      <c r="Z125" s="8">
        <f t="shared" si="21"/>
        <v>2.4857185134345499</v>
      </c>
      <c r="AA125" s="8">
        <f t="shared" si="30"/>
        <v>2.0117501727375799</v>
      </c>
      <c r="AC125" s="8">
        <f t="shared" si="22"/>
        <v>0.10148764142286799</v>
      </c>
      <c r="AE125" s="8">
        <v>123</v>
      </c>
      <c r="AF125" s="8">
        <f t="shared" si="32"/>
        <v>9.8715532533699992</v>
      </c>
      <c r="AG125" s="8">
        <f t="shared" si="23"/>
        <v>6.4137057581721404E-2</v>
      </c>
      <c r="AJ125" s="132">
        <f>IF(Päälaskenta!$F$28&lt;Kaksitasouoma_matriisi!L125,Päälaskenta!$C$20*Päälaskenta!$F$28,Päälaskenta!$C$20*Kaksitasouoma_matriisi!L125)</f>
        <v>9.5000000000000001E-2</v>
      </c>
      <c r="AK125" s="134">
        <f>SQRT(Päälaskenta!$D$20^2+(Päälaskenta!$D$20/(1/Päälaskenta!$E$20))^2)</f>
        <v>1.8029999999999999</v>
      </c>
      <c r="AL125" s="134">
        <f>IF(Päälaskenta!$F$28&lt;Kaksitasouoma_matriisi!L125,AK125*Päälaskenta!$F$28*COS(ATAN(1/Päälaskenta!$E$20)),AK125*Kaksitasouoma_matriisi!L125*COS(ATAN(1/Päälaskenta!$E$20)))</f>
        <v>2.9000000000000001E-2</v>
      </c>
      <c r="AM125" s="134"/>
      <c r="AN125" s="134">
        <f t="shared" si="31"/>
        <v>0.124</v>
      </c>
      <c r="AO125" s="8">
        <f t="shared" si="24"/>
        <v>9.3100082588782898E-2</v>
      </c>
      <c r="AP125" s="134">
        <f>Refererenssiarvoja!$B$16*H125^(1/6)/(Refererenssiarvoja!$B$15^0.5)*(Päälaskenta!$G$28/2)^0.5*(1-AO125)^(-1.5)</f>
        <v>4.3999999999999997E-2</v>
      </c>
      <c r="AQ125" s="8">
        <f>Refererenssiarvoja!$B$16*Kaksitasouoma_matriisi!O125^(1/6)/(SQRT((2*Refererenssiarvoja!$B$15)/(Päälaskenta!$F$31*Päälaskenta!$G$31*Päälaskenta!$F$28))+SQRT(Refererenssiarvoja!$B$15)/Refererenssiarvoja!$B$17*LN(Kaksitasouoma_matriisi!L125/Päälaskenta!$F$28))</f>
        <v>-2.1836111129146601E-2</v>
      </c>
      <c r="AR125" s="8">
        <f>Refererenssiarvoja!$B$16*Kaksitasouoma_matriisi!O125^(1/6)/(SQRT((2*Refererenssiarvoja!$B$15)/(Päälaskenta!$F$31*Päälaskenta!$G$31*L125)))</f>
        <v>5.07667453281129E-2</v>
      </c>
    </row>
    <row r="126" spans="1:44" x14ac:dyDescent="0.2">
      <c r="A126" s="8">
        <v>124</v>
      </c>
      <c r="B126" s="8">
        <f>IF(Päälaskenta!C$7,Päälaskenta!E$7,Päälaskenta!G$5)</f>
        <v>2.5</v>
      </c>
      <c r="C126" s="56">
        <v>1.8759999999999999</v>
      </c>
      <c r="D126" s="93">
        <f t="shared" si="17"/>
        <v>1.3326</v>
      </c>
      <c r="E126" s="8">
        <f>IF(Päälaskenta!$C$26,Kaksitasouoma_matriisi!AP126,Kaksitasouoma_matriisi!AC126)</f>
        <v>0.10148764142286799</v>
      </c>
      <c r="F126" s="56">
        <f>IF(D126&lt;Päälaskenta!H$24,(SQRT(POWER(Päälaskenta!C$24/(2*Päälaskenta!E$24),2)+(D126/Päälaskenta!E$24))-Päälaskenta!C$24/(2*Päälaskenta!E$24)),IF(D126=Päälaskenta!H$24,Päälaskenta!D$24,Päälaskenta!D$24+(SQRT(POWER((Päälaskenta!C$20+Päälaskenta!G$24)/(2*Päälaskenta!E$20),2)+((D126-Päälaskenta!H$24)/Päälaskenta!E$20))-(Päälaskenta!C$20+Päälaskenta!G$24)/(2*Päälaskenta!E$20))))</f>
        <v>0.71899999999999997</v>
      </c>
      <c r="G126" s="57">
        <f>IF(F126&gt;Päälaskenta!D$24,(2*SQRT((POWER(Päälaskenta!D$24,2))+POWER(Päälaskenta!E$24*Päälaskenta!D$24,2))+Päälaskenta!C$24)+(2*SQRT((POWER((F126-Päälaskenta!D$24),2))+POWER(Päälaskenta!E$20*(F126-Päälaskenta!D$24),2))+Päälaskenta!C$20),(2*SQRT((POWER(F126,2))+POWER(Päälaskenta!E$24*F126,2))+Päälaskenta!C$24))</f>
        <v>8.0500000000000007</v>
      </c>
      <c r="H126" s="57">
        <f t="shared" si="18"/>
        <v>0.17</v>
      </c>
      <c r="I126" s="62">
        <f t="shared" si="19"/>
        <v>0.384911</v>
      </c>
      <c r="J126" s="8">
        <f>IF(F126&lt;Päälaskenta!$D$24,0,Kaksitasouoma_matriisi!F126-Päälaskenta!$D$24)</f>
        <v>1.9E-2</v>
      </c>
      <c r="L126" s="8">
        <f>IF(F126&gt;Päälaskenta!D$24,F126-Päälaskenta!D$24,0)</f>
        <v>1.9E-2</v>
      </c>
      <c r="M126" s="8">
        <f>IF(F126&gt;Päälaskenta!D$24,(Päälaskenta!C$20+(Päälaskenta!E$20*(Kaksitasouoma_matriisi!F126-Päälaskenta!D$24)))*(Kaksitasouoma_matriisi!F126-Päälaskenta!D$24),0)</f>
        <v>9.5541500000000099E-2</v>
      </c>
      <c r="N126" s="8">
        <f>IF(F126&gt;Päälaskenta!D$24,(2*SQRT((POWER((F126-Päälaskenta!D$24),2))+POWER(Päälaskenta!E$20*(F126-Päälaskenta!D$24),2))+Päälaskenta!C$20),0)</f>
        <v>5.0685054742338203</v>
      </c>
      <c r="O126" s="8">
        <f t="shared" si="25"/>
        <v>1.88500338977029E-2</v>
      </c>
      <c r="P126" s="8">
        <f>IF(Päälaskenta!$C$29,IF(L126&gt;Päälaskenta!$F$28,Kaksitasouoma_matriisi!AQ126,Kaksitasouoma_matriisi!AR126),Päälaskenta!$F$20)</f>
        <v>0.12</v>
      </c>
      <c r="Q126" s="8">
        <f t="shared" si="26"/>
        <v>5.6392182067239199E-2</v>
      </c>
      <c r="R126" s="8">
        <f t="shared" si="20"/>
        <v>1.4281486565446999E-2</v>
      </c>
      <c r="S126" s="8">
        <f t="shared" si="27"/>
        <v>0.14947940492296</v>
      </c>
      <c r="U126" s="93">
        <f>IF(F126&gt;Päälaskenta!D$24,Päälaskenta!H$24+L126*Päälaskenta!G$24,F126*Päälaskenta!C$24 + F126*F126*Päälaskenta!E$24)</f>
        <v>1.2356</v>
      </c>
      <c r="V126" s="8">
        <f>IF(F126&gt;Päälaskenta!D$24,2*SQRT(POWER(Päälaskenta!D$24,2)+POWER(Päälaskenta!E$24*Päälaskenta!D$24,2))+Päälaskenta!C$24,(2*SQRT((POWER(F126,2))+POWER(Päälaskenta!E$24*F126,2))+Päälaskenta!C$24))</f>
        <v>2.9798989873223301</v>
      </c>
      <c r="W126" s="8">
        <f t="shared" si="28"/>
        <v>0.41464492764913602</v>
      </c>
      <c r="X126" s="8">
        <f>Päälaskenta!F$24</f>
        <v>7.0000000000000007E-2</v>
      </c>
      <c r="Y126" s="8">
        <f t="shared" si="29"/>
        <v>9.8151610713027608</v>
      </c>
      <c r="Z126" s="8">
        <f t="shared" si="21"/>
        <v>2.4857185134345499</v>
      </c>
      <c r="AA126" s="8">
        <f t="shared" si="30"/>
        <v>2.0117501727375799</v>
      </c>
      <c r="AC126" s="8">
        <f t="shared" si="22"/>
        <v>0.10148764142286799</v>
      </c>
      <c r="AE126" s="8">
        <v>124</v>
      </c>
      <c r="AF126" s="8">
        <f t="shared" si="32"/>
        <v>9.8715532533699992</v>
      </c>
      <c r="AG126" s="8">
        <f t="shared" si="23"/>
        <v>6.4137057581721404E-2</v>
      </c>
      <c r="AJ126" s="132">
        <f>IF(Päälaskenta!$F$28&lt;Kaksitasouoma_matriisi!L126,Päälaskenta!$C$20*Päälaskenta!$F$28,Päälaskenta!$C$20*Kaksitasouoma_matriisi!L126)</f>
        <v>9.5000000000000001E-2</v>
      </c>
      <c r="AK126" s="134">
        <f>SQRT(Päälaskenta!$D$20^2+(Päälaskenta!$D$20/(1/Päälaskenta!$E$20))^2)</f>
        <v>1.8029999999999999</v>
      </c>
      <c r="AL126" s="134">
        <f>IF(Päälaskenta!$F$28&lt;Kaksitasouoma_matriisi!L126,AK126*Päälaskenta!$F$28*COS(ATAN(1/Päälaskenta!$E$20)),AK126*Kaksitasouoma_matriisi!L126*COS(ATAN(1/Päälaskenta!$E$20)))</f>
        <v>2.9000000000000001E-2</v>
      </c>
      <c r="AM126" s="134"/>
      <c r="AN126" s="134">
        <f t="shared" si="31"/>
        <v>0.124</v>
      </c>
      <c r="AO126" s="8">
        <f t="shared" si="24"/>
        <v>9.3051178147981403E-2</v>
      </c>
      <c r="AP126" s="134">
        <f>Refererenssiarvoja!$B$16*H126^(1/6)/(Refererenssiarvoja!$B$15^0.5)*(Päälaskenta!$G$28/2)^0.5*(1-AO126)^(-1.5)</f>
        <v>4.3999999999999997E-2</v>
      </c>
      <c r="AQ126" s="8">
        <f>Refererenssiarvoja!$B$16*Kaksitasouoma_matriisi!O126^(1/6)/(SQRT((2*Refererenssiarvoja!$B$15)/(Päälaskenta!$F$31*Päälaskenta!$G$31*Päälaskenta!$F$28))+SQRT(Refererenssiarvoja!$B$15)/Refererenssiarvoja!$B$17*LN(Kaksitasouoma_matriisi!L126/Päälaskenta!$F$28))</f>
        <v>-2.1836111129146601E-2</v>
      </c>
      <c r="AR126" s="8">
        <f>Refererenssiarvoja!$B$16*Kaksitasouoma_matriisi!O126^(1/6)/(SQRT((2*Refererenssiarvoja!$B$15)/(Päälaskenta!$F$31*Päälaskenta!$G$31*L126)))</f>
        <v>5.07667453281129E-2</v>
      </c>
    </row>
    <row r="127" spans="1:44" x14ac:dyDescent="0.2">
      <c r="A127" s="8">
        <v>125</v>
      </c>
      <c r="B127" s="8">
        <f>IF(Päälaskenta!C$7,Päälaskenta!E$7,Päälaskenta!G$5)</f>
        <v>2.5</v>
      </c>
      <c r="C127" s="56">
        <v>1.875</v>
      </c>
      <c r="D127" s="93">
        <f t="shared" si="17"/>
        <v>1.3332999999999999</v>
      </c>
      <c r="E127" s="8">
        <f>IF(Päälaskenta!$C$26,Kaksitasouoma_matriisi!AP127,Kaksitasouoma_matriisi!AC127)</f>
        <v>0.10148764142286799</v>
      </c>
      <c r="F127" s="56">
        <f>IF(D127&lt;Päälaskenta!H$24,(SQRT(POWER(Päälaskenta!C$24/(2*Päälaskenta!E$24),2)+(D127/Päälaskenta!E$24))-Päälaskenta!C$24/(2*Päälaskenta!E$24)),IF(D127=Päälaskenta!H$24,Päälaskenta!D$24,Päälaskenta!D$24+(SQRT(POWER((Päälaskenta!C$20+Päälaskenta!G$24)/(2*Päälaskenta!E$20),2)+((D127-Päälaskenta!H$24)/Päälaskenta!E$20))-(Päälaskenta!C$20+Päälaskenta!G$24)/(2*Päälaskenta!E$20))))</f>
        <v>0.71899999999999997</v>
      </c>
      <c r="G127" s="57">
        <f>IF(F127&gt;Päälaskenta!D$24,(2*SQRT((POWER(Päälaskenta!D$24,2))+POWER(Päälaskenta!E$24*Päälaskenta!D$24,2))+Päälaskenta!C$24)+(2*SQRT((POWER((F127-Päälaskenta!D$24),2))+POWER(Päälaskenta!E$20*(F127-Päälaskenta!D$24),2))+Päälaskenta!C$20),(2*SQRT((POWER(F127,2))+POWER(Päälaskenta!E$24*F127,2))+Päälaskenta!C$24))</f>
        <v>8.0500000000000007</v>
      </c>
      <c r="H127" s="57">
        <f t="shared" si="18"/>
        <v>0.17</v>
      </c>
      <c r="I127" s="62">
        <f t="shared" si="19"/>
        <v>0.38450099999999998</v>
      </c>
      <c r="J127" s="8">
        <f>IF(F127&lt;Päälaskenta!$D$24,0,Kaksitasouoma_matriisi!F127-Päälaskenta!$D$24)</f>
        <v>1.9E-2</v>
      </c>
      <c r="L127" s="8">
        <f>IF(F127&gt;Päälaskenta!D$24,F127-Päälaskenta!D$24,0)</f>
        <v>1.9E-2</v>
      </c>
      <c r="M127" s="8">
        <f>IF(F127&gt;Päälaskenta!D$24,(Päälaskenta!C$20+(Päälaskenta!E$20*(Kaksitasouoma_matriisi!F127-Päälaskenta!D$24)))*(Kaksitasouoma_matriisi!F127-Päälaskenta!D$24),0)</f>
        <v>9.5541500000000099E-2</v>
      </c>
      <c r="N127" s="8">
        <f>IF(F127&gt;Päälaskenta!D$24,(2*SQRT((POWER((F127-Päälaskenta!D$24),2))+POWER(Päälaskenta!E$20*(F127-Päälaskenta!D$24),2))+Päälaskenta!C$20),0)</f>
        <v>5.0685054742338203</v>
      </c>
      <c r="O127" s="8">
        <f t="shared" si="25"/>
        <v>1.88500338977029E-2</v>
      </c>
      <c r="P127" s="8">
        <f>IF(Päälaskenta!$C$29,IF(L127&gt;Päälaskenta!$F$28,Kaksitasouoma_matriisi!AQ127,Kaksitasouoma_matriisi!AR127),Päälaskenta!$F$20)</f>
        <v>0.12</v>
      </c>
      <c r="Q127" s="8">
        <f t="shared" si="26"/>
        <v>5.6392182067239199E-2</v>
      </c>
      <c r="R127" s="8">
        <f t="shared" si="20"/>
        <v>1.4281486565446999E-2</v>
      </c>
      <c r="S127" s="8">
        <f t="shared" si="27"/>
        <v>0.14947940492296</v>
      </c>
      <c r="U127" s="93">
        <f>IF(F127&gt;Päälaskenta!D$24,Päälaskenta!H$24+L127*Päälaskenta!G$24,F127*Päälaskenta!C$24 + F127*F127*Päälaskenta!E$24)</f>
        <v>1.2356</v>
      </c>
      <c r="V127" s="8">
        <f>IF(F127&gt;Päälaskenta!D$24,2*SQRT(POWER(Päälaskenta!D$24,2)+POWER(Päälaskenta!E$24*Päälaskenta!D$24,2))+Päälaskenta!C$24,(2*SQRT((POWER(F127,2))+POWER(Päälaskenta!E$24*F127,2))+Päälaskenta!C$24))</f>
        <v>2.9798989873223301</v>
      </c>
      <c r="W127" s="8">
        <f t="shared" si="28"/>
        <v>0.41464492764913602</v>
      </c>
      <c r="X127" s="8">
        <f>Päälaskenta!F$24</f>
        <v>7.0000000000000007E-2</v>
      </c>
      <c r="Y127" s="8">
        <f t="shared" si="29"/>
        <v>9.8151610713027608</v>
      </c>
      <c r="Z127" s="8">
        <f t="shared" si="21"/>
        <v>2.4857185134345499</v>
      </c>
      <c r="AA127" s="8">
        <f t="shared" si="30"/>
        <v>2.0117501727375799</v>
      </c>
      <c r="AC127" s="8">
        <f t="shared" si="22"/>
        <v>0.10148764142286799</v>
      </c>
      <c r="AE127" s="8">
        <v>125</v>
      </c>
      <c r="AF127" s="8">
        <f t="shared" si="32"/>
        <v>9.8715532533699992</v>
      </c>
      <c r="AG127" s="8">
        <f t="shared" si="23"/>
        <v>6.4137057581721404E-2</v>
      </c>
      <c r="AJ127" s="132">
        <f>IF(Päälaskenta!$F$28&lt;Kaksitasouoma_matriisi!L127,Päälaskenta!$C$20*Päälaskenta!$F$28,Päälaskenta!$C$20*Kaksitasouoma_matriisi!L127)</f>
        <v>9.5000000000000001E-2</v>
      </c>
      <c r="AK127" s="134">
        <f>SQRT(Päälaskenta!$D$20^2+(Päälaskenta!$D$20/(1/Päälaskenta!$E$20))^2)</f>
        <v>1.8029999999999999</v>
      </c>
      <c r="AL127" s="134">
        <f>IF(Päälaskenta!$F$28&lt;Kaksitasouoma_matriisi!L127,AK127*Päälaskenta!$F$28*COS(ATAN(1/Päälaskenta!$E$20)),AK127*Kaksitasouoma_matriisi!L127*COS(ATAN(1/Päälaskenta!$E$20)))</f>
        <v>2.9000000000000001E-2</v>
      </c>
      <c r="AM127" s="134"/>
      <c r="AN127" s="134">
        <f t="shared" si="31"/>
        <v>0.124</v>
      </c>
      <c r="AO127" s="8">
        <f t="shared" si="24"/>
        <v>9.30023250581265E-2</v>
      </c>
      <c r="AP127" s="134">
        <f>Refererenssiarvoja!$B$16*H127^(1/6)/(Refererenssiarvoja!$B$15^0.5)*(Päälaskenta!$G$28/2)^0.5*(1-AO127)^(-1.5)</f>
        <v>4.2999999999999997E-2</v>
      </c>
      <c r="AQ127" s="8">
        <f>Refererenssiarvoja!$B$16*Kaksitasouoma_matriisi!O127^(1/6)/(SQRT((2*Refererenssiarvoja!$B$15)/(Päälaskenta!$F$31*Päälaskenta!$G$31*Päälaskenta!$F$28))+SQRT(Refererenssiarvoja!$B$15)/Refererenssiarvoja!$B$17*LN(Kaksitasouoma_matriisi!L127/Päälaskenta!$F$28))</f>
        <v>-2.1836111129146601E-2</v>
      </c>
      <c r="AR127" s="8">
        <f>Refererenssiarvoja!$B$16*Kaksitasouoma_matriisi!O127^(1/6)/(SQRT((2*Refererenssiarvoja!$B$15)/(Päälaskenta!$F$31*Päälaskenta!$G$31*L127)))</f>
        <v>5.07667453281129E-2</v>
      </c>
    </row>
    <row r="128" spans="1:44" x14ac:dyDescent="0.2">
      <c r="A128" s="8">
        <v>126</v>
      </c>
      <c r="B128" s="8">
        <f>IF(Päälaskenta!C$7,Päälaskenta!E$7,Päälaskenta!G$5)</f>
        <v>2.5</v>
      </c>
      <c r="C128" s="56">
        <v>1.8740000000000001</v>
      </c>
      <c r="D128" s="93">
        <f t="shared" si="17"/>
        <v>1.3340000000000001</v>
      </c>
      <c r="E128" s="8">
        <f>IF(Päälaskenta!$C$26,Kaksitasouoma_matriisi!AP128,Kaksitasouoma_matriisi!AC128)</f>
        <v>0.10148764142286799</v>
      </c>
      <c r="F128" s="56">
        <f>IF(D128&lt;Päälaskenta!H$24,(SQRT(POWER(Päälaskenta!C$24/(2*Päälaskenta!E$24),2)+(D128/Päälaskenta!E$24))-Päälaskenta!C$24/(2*Päälaskenta!E$24)),IF(D128=Päälaskenta!H$24,Päälaskenta!D$24,Päälaskenta!D$24+(SQRT(POWER((Päälaskenta!C$20+Päälaskenta!G$24)/(2*Päälaskenta!E$20),2)+((D128-Päälaskenta!H$24)/Päälaskenta!E$20))-(Päälaskenta!C$20+Päälaskenta!G$24)/(2*Päälaskenta!E$20))))</f>
        <v>0.71899999999999997</v>
      </c>
      <c r="G128" s="57">
        <f>IF(F128&gt;Päälaskenta!D$24,(2*SQRT((POWER(Päälaskenta!D$24,2))+POWER(Päälaskenta!E$24*Päälaskenta!D$24,2))+Päälaskenta!C$24)+(2*SQRT((POWER((F128-Päälaskenta!D$24),2))+POWER(Päälaskenta!E$20*(F128-Päälaskenta!D$24),2))+Päälaskenta!C$20),(2*SQRT((POWER(F128,2))+POWER(Päälaskenta!E$24*F128,2))+Päälaskenta!C$24))</f>
        <v>8.0500000000000007</v>
      </c>
      <c r="H128" s="57">
        <f t="shared" si="18"/>
        <v>0.17</v>
      </c>
      <c r="I128" s="62">
        <f t="shared" si="19"/>
        <v>0.38409100000000002</v>
      </c>
      <c r="J128" s="8">
        <f>IF(F128&lt;Päälaskenta!$D$24,0,Kaksitasouoma_matriisi!F128-Päälaskenta!$D$24)</f>
        <v>1.9E-2</v>
      </c>
      <c r="L128" s="8">
        <f>IF(F128&gt;Päälaskenta!D$24,F128-Päälaskenta!D$24,0)</f>
        <v>1.9E-2</v>
      </c>
      <c r="M128" s="8">
        <f>IF(F128&gt;Päälaskenta!D$24,(Päälaskenta!C$20+(Päälaskenta!E$20*(Kaksitasouoma_matriisi!F128-Päälaskenta!D$24)))*(Kaksitasouoma_matriisi!F128-Päälaskenta!D$24),0)</f>
        <v>9.5541500000000099E-2</v>
      </c>
      <c r="N128" s="8">
        <f>IF(F128&gt;Päälaskenta!D$24,(2*SQRT((POWER((F128-Päälaskenta!D$24),2))+POWER(Päälaskenta!E$20*(F128-Päälaskenta!D$24),2))+Päälaskenta!C$20),0)</f>
        <v>5.0685054742338203</v>
      </c>
      <c r="O128" s="8">
        <f t="shared" si="25"/>
        <v>1.88500338977029E-2</v>
      </c>
      <c r="P128" s="8">
        <f>IF(Päälaskenta!$C$29,IF(L128&gt;Päälaskenta!$F$28,Kaksitasouoma_matriisi!AQ128,Kaksitasouoma_matriisi!AR128),Päälaskenta!$F$20)</f>
        <v>0.12</v>
      </c>
      <c r="Q128" s="8">
        <f t="shared" si="26"/>
        <v>5.6392182067239199E-2</v>
      </c>
      <c r="R128" s="8">
        <f t="shared" si="20"/>
        <v>1.4281486565446999E-2</v>
      </c>
      <c r="S128" s="8">
        <f t="shared" si="27"/>
        <v>0.14947940492296</v>
      </c>
      <c r="U128" s="93">
        <f>IF(F128&gt;Päälaskenta!D$24,Päälaskenta!H$24+L128*Päälaskenta!G$24,F128*Päälaskenta!C$24 + F128*F128*Päälaskenta!E$24)</f>
        <v>1.2356</v>
      </c>
      <c r="V128" s="8">
        <f>IF(F128&gt;Päälaskenta!D$24,2*SQRT(POWER(Päälaskenta!D$24,2)+POWER(Päälaskenta!E$24*Päälaskenta!D$24,2))+Päälaskenta!C$24,(2*SQRT((POWER(F128,2))+POWER(Päälaskenta!E$24*F128,2))+Päälaskenta!C$24))</f>
        <v>2.9798989873223301</v>
      </c>
      <c r="W128" s="8">
        <f t="shared" si="28"/>
        <v>0.41464492764913602</v>
      </c>
      <c r="X128" s="8">
        <f>Päälaskenta!F$24</f>
        <v>7.0000000000000007E-2</v>
      </c>
      <c r="Y128" s="8">
        <f t="shared" si="29"/>
        <v>9.8151610713027608</v>
      </c>
      <c r="Z128" s="8">
        <f t="shared" si="21"/>
        <v>2.4857185134345499</v>
      </c>
      <c r="AA128" s="8">
        <f t="shared" si="30"/>
        <v>2.0117501727375799</v>
      </c>
      <c r="AC128" s="8">
        <f t="shared" si="22"/>
        <v>0.10148764142286799</v>
      </c>
      <c r="AE128" s="8">
        <v>126</v>
      </c>
      <c r="AF128" s="8">
        <f t="shared" si="32"/>
        <v>9.8715532533699992</v>
      </c>
      <c r="AG128" s="8">
        <f t="shared" si="23"/>
        <v>6.4137057581721404E-2</v>
      </c>
      <c r="AJ128" s="132">
        <f>IF(Päälaskenta!$F$28&lt;Kaksitasouoma_matriisi!L128,Päälaskenta!$C$20*Päälaskenta!$F$28,Päälaskenta!$C$20*Kaksitasouoma_matriisi!L128)</f>
        <v>9.5000000000000001E-2</v>
      </c>
      <c r="AK128" s="134">
        <f>SQRT(Päälaskenta!$D$20^2+(Päälaskenta!$D$20/(1/Päälaskenta!$E$20))^2)</f>
        <v>1.8029999999999999</v>
      </c>
      <c r="AL128" s="134">
        <f>IF(Päälaskenta!$F$28&lt;Kaksitasouoma_matriisi!L128,AK128*Päälaskenta!$F$28*COS(ATAN(1/Päälaskenta!$E$20)),AK128*Kaksitasouoma_matriisi!L128*COS(ATAN(1/Päälaskenta!$E$20)))</f>
        <v>2.9000000000000001E-2</v>
      </c>
      <c r="AM128" s="134"/>
      <c r="AN128" s="134">
        <f t="shared" si="31"/>
        <v>0.124</v>
      </c>
      <c r="AO128" s="8">
        <f t="shared" si="24"/>
        <v>9.2953523238380797E-2</v>
      </c>
      <c r="AP128" s="134">
        <f>Refererenssiarvoja!$B$16*H128^(1/6)/(Refererenssiarvoja!$B$15^0.5)*(Päälaskenta!$G$28/2)^0.5*(1-AO128)^(-1.5)</f>
        <v>4.2999999999999997E-2</v>
      </c>
      <c r="AQ128" s="8">
        <f>Refererenssiarvoja!$B$16*Kaksitasouoma_matriisi!O128^(1/6)/(SQRT((2*Refererenssiarvoja!$B$15)/(Päälaskenta!$F$31*Päälaskenta!$G$31*Päälaskenta!$F$28))+SQRT(Refererenssiarvoja!$B$15)/Refererenssiarvoja!$B$17*LN(Kaksitasouoma_matriisi!L128/Päälaskenta!$F$28))</f>
        <v>-2.1836111129146601E-2</v>
      </c>
      <c r="AR128" s="8">
        <f>Refererenssiarvoja!$B$16*Kaksitasouoma_matriisi!O128^(1/6)/(SQRT((2*Refererenssiarvoja!$B$15)/(Päälaskenta!$F$31*Päälaskenta!$G$31*L128)))</f>
        <v>5.07667453281129E-2</v>
      </c>
    </row>
    <row r="129" spans="1:44" x14ac:dyDescent="0.2">
      <c r="A129" s="8">
        <v>127</v>
      </c>
      <c r="B129" s="8">
        <f>IF(Päälaskenta!C$7,Päälaskenta!E$7,Päälaskenta!G$5)</f>
        <v>2.5</v>
      </c>
      <c r="C129" s="56">
        <v>1.873</v>
      </c>
      <c r="D129" s="93">
        <f t="shared" si="17"/>
        <v>1.3348</v>
      </c>
      <c r="E129" s="8">
        <f>IF(Päälaskenta!$C$26,Kaksitasouoma_matriisi!AP129,Kaksitasouoma_matriisi!AC129)</f>
        <v>0.10148764142286799</v>
      </c>
      <c r="F129" s="56">
        <f>IF(D129&lt;Päälaskenta!H$24,(SQRT(POWER(Päälaskenta!C$24/(2*Päälaskenta!E$24),2)+(D129/Päälaskenta!E$24))-Päälaskenta!C$24/(2*Päälaskenta!E$24)),IF(D129=Päälaskenta!H$24,Päälaskenta!D$24,Päälaskenta!D$24+(SQRT(POWER((Päälaskenta!C$20+Päälaskenta!G$24)/(2*Päälaskenta!E$20),2)+((D129-Päälaskenta!H$24)/Päälaskenta!E$20))-(Päälaskenta!C$20+Päälaskenta!G$24)/(2*Päälaskenta!E$20))))</f>
        <v>0.71899999999999997</v>
      </c>
      <c r="G129" s="57">
        <f>IF(F129&gt;Päälaskenta!D$24,(2*SQRT((POWER(Päälaskenta!D$24,2))+POWER(Päälaskenta!E$24*Päälaskenta!D$24,2))+Päälaskenta!C$24)+(2*SQRT((POWER((F129-Päälaskenta!D$24),2))+POWER(Päälaskenta!E$20*(F129-Päälaskenta!D$24),2))+Päälaskenta!C$20),(2*SQRT((POWER(F129,2))+POWER(Päälaskenta!E$24*F129,2))+Päälaskenta!C$24))</f>
        <v>8.0500000000000007</v>
      </c>
      <c r="H129" s="57">
        <f t="shared" si="18"/>
        <v>0.17</v>
      </c>
      <c r="I129" s="62">
        <f t="shared" si="19"/>
        <v>0.38368099999999999</v>
      </c>
      <c r="J129" s="8">
        <f>IF(F129&lt;Päälaskenta!$D$24,0,Kaksitasouoma_matriisi!F129-Päälaskenta!$D$24)</f>
        <v>1.9E-2</v>
      </c>
      <c r="L129" s="8">
        <f>IF(F129&gt;Päälaskenta!D$24,F129-Päälaskenta!D$24,0)</f>
        <v>1.9E-2</v>
      </c>
      <c r="M129" s="8">
        <f>IF(F129&gt;Päälaskenta!D$24,(Päälaskenta!C$20+(Päälaskenta!E$20*(Kaksitasouoma_matriisi!F129-Päälaskenta!D$24)))*(Kaksitasouoma_matriisi!F129-Päälaskenta!D$24),0)</f>
        <v>9.5541500000000099E-2</v>
      </c>
      <c r="N129" s="8">
        <f>IF(F129&gt;Päälaskenta!D$24,(2*SQRT((POWER((F129-Päälaskenta!D$24),2))+POWER(Päälaskenta!E$20*(F129-Päälaskenta!D$24),2))+Päälaskenta!C$20),0)</f>
        <v>5.0685054742338203</v>
      </c>
      <c r="O129" s="8">
        <f t="shared" si="25"/>
        <v>1.88500338977029E-2</v>
      </c>
      <c r="P129" s="8">
        <f>IF(Päälaskenta!$C$29,IF(L129&gt;Päälaskenta!$F$28,Kaksitasouoma_matriisi!AQ129,Kaksitasouoma_matriisi!AR129),Päälaskenta!$F$20)</f>
        <v>0.12</v>
      </c>
      <c r="Q129" s="8">
        <f t="shared" si="26"/>
        <v>5.6392182067239199E-2</v>
      </c>
      <c r="R129" s="8">
        <f t="shared" si="20"/>
        <v>1.4281486565446999E-2</v>
      </c>
      <c r="S129" s="8">
        <f t="shared" si="27"/>
        <v>0.14947940492296</v>
      </c>
      <c r="U129" s="93">
        <f>IF(F129&gt;Päälaskenta!D$24,Päälaskenta!H$24+L129*Päälaskenta!G$24,F129*Päälaskenta!C$24 + F129*F129*Päälaskenta!E$24)</f>
        <v>1.2356</v>
      </c>
      <c r="V129" s="8">
        <f>IF(F129&gt;Päälaskenta!D$24,2*SQRT(POWER(Päälaskenta!D$24,2)+POWER(Päälaskenta!E$24*Päälaskenta!D$24,2))+Päälaskenta!C$24,(2*SQRT((POWER(F129,2))+POWER(Päälaskenta!E$24*F129,2))+Päälaskenta!C$24))</f>
        <v>2.9798989873223301</v>
      </c>
      <c r="W129" s="8">
        <f t="shared" si="28"/>
        <v>0.41464492764913602</v>
      </c>
      <c r="X129" s="8">
        <f>Päälaskenta!F$24</f>
        <v>7.0000000000000007E-2</v>
      </c>
      <c r="Y129" s="8">
        <f t="shared" si="29"/>
        <v>9.8151610713027608</v>
      </c>
      <c r="Z129" s="8">
        <f t="shared" si="21"/>
        <v>2.4857185134345499</v>
      </c>
      <c r="AA129" s="8">
        <f t="shared" si="30"/>
        <v>2.0117501727375799</v>
      </c>
      <c r="AC129" s="8">
        <f t="shared" si="22"/>
        <v>0.10148764142286799</v>
      </c>
      <c r="AE129" s="8">
        <v>127</v>
      </c>
      <c r="AF129" s="8">
        <f t="shared" si="32"/>
        <v>9.8715532533699992</v>
      </c>
      <c r="AG129" s="8">
        <f t="shared" si="23"/>
        <v>6.4137057581721404E-2</v>
      </c>
      <c r="AJ129" s="132">
        <f>IF(Päälaskenta!$F$28&lt;Kaksitasouoma_matriisi!L129,Päälaskenta!$C$20*Päälaskenta!$F$28,Päälaskenta!$C$20*Kaksitasouoma_matriisi!L129)</f>
        <v>9.5000000000000001E-2</v>
      </c>
      <c r="AK129" s="134">
        <f>SQRT(Päälaskenta!$D$20^2+(Päälaskenta!$D$20/(1/Päälaskenta!$E$20))^2)</f>
        <v>1.8029999999999999</v>
      </c>
      <c r="AL129" s="134">
        <f>IF(Päälaskenta!$F$28&lt;Kaksitasouoma_matriisi!L129,AK129*Päälaskenta!$F$28*COS(ATAN(1/Päälaskenta!$E$20)),AK129*Kaksitasouoma_matriisi!L129*COS(ATAN(1/Päälaskenta!$E$20)))</f>
        <v>2.9000000000000001E-2</v>
      </c>
      <c r="AM129" s="134"/>
      <c r="AN129" s="134">
        <f t="shared" si="31"/>
        <v>0.124</v>
      </c>
      <c r="AO129" s="8">
        <f t="shared" si="24"/>
        <v>9.2897812406353003E-2</v>
      </c>
      <c r="AP129" s="134">
        <f>Refererenssiarvoja!$B$16*H129^(1/6)/(Refererenssiarvoja!$B$15^0.5)*(Päälaskenta!$G$28/2)^0.5*(1-AO129)^(-1.5)</f>
        <v>4.2999999999999997E-2</v>
      </c>
      <c r="AQ129" s="8">
        <f>Refererenssiarvoja!$B$16*Kaksitasouoma_matriisi!O129^(1/6)/(SQRT((2*Refererenssiarvoja!$B$15)/(Päälaskenta!$F$31*Päälaskenta!$G$31*Päälaskenta!$F$28))+SQRT(Refererenssiarvoja!$B$15)/Refererenssiarvoja!$B$17*LN(Kaksitasouoma_matriisi!L129/Päälaskenta!$F$28))</f>
        <v>-2.1836111129146601E-2</v>
      </c>
      <c r="AR129" s="8">
        <f>Refererenssiarvoja!$B$16*Kaksitasouoma_matriisi!O129^(1/6)/(SQRT((2*Refererenssiarvoja!$B$15)/(Päälaskenta!$F$31*Päälaskenta!$G$31*L129)))</f>
        <v>5.07667453281129E-2</v>
      </c>
    </row>
    <row r="130" spans="1:44" x14ac:dyDescent="0.2">
      <c r="A130" s="8">
        <v>128</v>
      </c>
      <c r="B130" s="8">
        <f>IF(Päälaskenta!C$7,Päälaskenta!E$7,Päälaskenta!G$5)</f>
        <v>2.5</v>
      </c>
      <c r="C130" s="56">
        <v>1.8720000000000001</v>
      </c>
      <c r="D130" s="93">
        <f t="shared" si="17"/>
        <v>1.3354999999999999</v>
      </c>
      <c r="E130" s="8">
        <f>IF(Päälaskenta!$C$26,Kaksitasouoma_matriisi!AP130,Kaksitasouoma_matriisi!AC130)</f>
        <v>0.101495930937905</v>
      </c>
      <c r="F130" s="56">
        <f>IF(D130&lt;Päälaskenta!H$24,(SQRT(POWER(Päälaskenta!C$24/(2*Päälaskenta!E$24),2)+(D130/Päälaskenta!E$24))-Päälaskenta!C$24/(2*Päälaskenta!E$24)),IF(D130=Päälaskenta!H$24,Päälaskenta!D$24,Päälaskenta!D$24+(SQRT(POWER((Päälaskenta!C$20+Päälaskenta!G$24)/(2*Päälaskenta!E$20),2)+((D130-Päälaskenta!H$24)/Päälaskenta!E$20))-(Päälaskenta!C$20+Päälaskenta!G$24)/(2*Päälaskenta!E$20))))</f>
        <v>0.72</v>
      </c>
      <c r="G130" s="57">
        <f>IF(F130&gt;Päälaskenta!D$24,(2*SQRT((POWER(Päälaskenta!D$24,2))+POWER(Päälaskenta!E$24*Päälaskenta!D$24,2))+Päälaskenta!C$24)+(2*SQRT((POWER((F130-Päälaskenta!D$24),2))+POWER(Päälaskenta!E$20*(F130-Päälaskenta!D$24),2))+Päälaskenta!C$20),(2*SQRT((POWER(F130,2))+POWER(Päälaskenta!E$24*F130,2))+Päälaskenta!C$24))</f>
        <v>8.0500000000000007</v>
      </c>
      <c r="H130" s="57">
        <f t="shared" si="18"/>
        <v>0.17</v>
      </c>
      <c r="I130" s="62">
        <f t="shared" si="19"/>
        <v>0.38333400000000001</v>
      </c>
      <c r="J130" s="8">
        <f>IF(F130&lt;Päälaskenta!$D$24,0,Kaksitasouoma_matriisi!F130-Päälaskenta!$D$24)</f>
        <v>0.02</v>
      </c>
      <c r="L130" s="8">
        <f>IF(F130&gt;Päälaskenta!D$24,F130-Päälaskenta!D$24,0)</f>
        <v>0.02</v>
      </c>
      <c r="M130" s="8">
        <f>IF(F130&gt;Päälaskenta!D$24,(Päälaskenta!C$20+(Päälaskenta!E$20*(Kaksitasouoma_matriisi!F130-Päälaskenta!D$24)))*(Kaksitasouoma_matriisi!F130-Päälaskenta!D$24),0)</f>
        <v>0.10059999999999999</v>
      </c>
      <c r="N130" s="8">
        <f>IF(F130&gt;Päälaskenta!D$24,(2*SQRT((POWER((F130-Päälaskenta!D$24),2))+POWER(Päälaskenta!E$20*(F130-Päälaskenta!D$24),2))+Päälaskenta!C$20),0)</f>
        <v>5.0721110255092796</v>
      </c>
      <c r="O130" s="8">
        <f t="shared" si="25"/>
        <v>1.98339506950952E-2</v>
      </c>
      <c r="P130" s="8">
        <f>IF(Päälaskenta!$C$29,IF(L130&gt;Päälaskenta!$F$28,Kaksitasouoma_matriisi!AQ130,Kaksitasouoma_matriisi!AR130),Päälaskenta!$F$20)</f>
        <v>0.12</v>
      </c>
      <c r="Q130" s="8">
        <f t="shared" si="26"/>
        <v>6.1426563699273601E-2</v>
      </c>
      <c r="R130" s="8">
        <f t="shared" si="20"/>
        <v>1.5498635139835199E-2</v>
      </c>
      <c r="S130" s="8">
        <f t="shared" si="27"/>
        <v>0.154061979521225</v>
      </c>
      <c r="U130" s="93">
        <f>IF(F130&gt;Päälaskenta!D$24,Päälaskenta!H$24+L130*Päälaskenta!G$24,F130*Päälaskenta!C$24 + F130*F130*Päälaskenta!E$24)</f>
        <v>1.238</v>
      </c>
      <c r="V130" s="8">
        <f>IF(F130&gt;Päälaskenta!D$24,2*SQRT(POWER(Päälaskenta!D$24,2)+POWER(Päälaskenta!E$24*Päälaskenta!D$24,2))+Päälaskenta!C$24,(2*SQRT((POWER(F130,2))+POWER(Päälaskenta!E$24*F130,2))+Päälaskenta!C$24))</f>
        <v>2.9798989873223301</v>
      </c>
      <c r="W130" s="8">
        <f t="shared" si="28"/>
        <v>0.415450324077072</v>
      </c>
      <c r="X130" s="8">
        <f>Päälaskenta!F$24</f>
        <v>7.0000000000000007E-2</v>
      </c>
      <c r="Y130" s="8">
        <f t="shared" si="29"/>
        <v>9.8469561979208997</v>
      </c>
      <c r="Z130" s="8">
        <f t="shared" si="21"/>
        <v>2.4845013648601699</v>
      </c>
      <c r="AA130" s="8">
        <f t="shared" si="30"/>
        <v>2.0068670152343899</v>
      </c>
      <c r="AC130" s="8">
        <f t="shared" si="22"/>
        <v>0.101495930937905</v>
      </c>
      <c r="AE130" s="8">
        <v>128</v>
      </c>
      <c r="AF130" s="8">
        <f t="shared" si="32"/>
        <v>9.9083827616201692</v>
      </c>
      <c r="AG130" s="8">
        <f t="shared" si="23"/>
        <v>6.3661148180183202E-2</v>
      </c>
      <c r="AJ130" s="132">
        <f>IF(Päälaskenta!$F$28&lt;Kaksitasouoma_matriisi!L130,Päälaskenta!$C$20*Päälaskenta!$F$28,Päälaskenta!$C$20*Kaksitasouoma_matriisi!L130)</f>
        <v>0.1</v>
      </c>
      <c r="AK130" s="134">
        <f>SQRT(Päälaskenta!$D$20^2+(Päälaskenta!$D$20/(1/Päälaskenta!$E$20))^2)</f>
        <v>1.8029999999999999</v>
      </c>
      <c r="AL130" s="134">
        <f>IF(Päälaskenta!$F$28&lt;Kaksitasouoma_matriisi!L130,AK130*Päälaskenta!$F$28*COS(ATAN(1/Päälaskenta!$E$20)),AK130*Kaksitasouoma_matriisi!L130*COS(ATAN(1/Päälaskenta!$E$20)))</f>
        <v>0.03</v>
      </c>
      <c r="AM130" s="134"/>
      <c r="AN130" s="134">
        <f t="shared" si="31"/>
        <v>0.13</v>
      </c>
      <c r="AO130" s="8">
        <f t="shared" si="24"/>
        <v>9.7341819543242197E-2</v>
      </c>
      <c r="AP130" s="134">
        <f>Refererenssiarvoja!$B$16*H130^(1/6)/(Refererenssiarvoja!$B$15^0.5)*(Päälaskenta!$G$28/2)^0.5*(1-AO130)^(-1.5)</f>
        <v>4.3999999999999997E-2</v>
      </c>
      <c r="AQ130" s="8">
        <f>Refererenssiarvoja!$B$16*Kaksitasouoma_matriisi!O130^(1/6)/(SQRT((2*Refererenssiarvoja!$B$15)/(Päälaskenta!$F$31*Päälaskenta!$G$31*Päälaskenta!$F$28))+SQRT(Refererenssiarvoja!$B$15)/Refererenssiarvoja!$B$17*LN(Kaksitasouoma_matriisi!L130/Päälaskenta!$F$28))</f>
        <v>-2.240292838365E-2</v>
      </c>
      <c r="AR130" s="8">
        <f>Refererenssiarvoja!$B$16*Kaksitasouoma_matriisi!O130^(1/6)/(SQRT((2*Refererenssiarvoja!$B$15)/(Päälaskenta!$F$31*Päälaskenta!$G$31*L130)))</f>
        <v>5.2529149338557103E-2</v>
      </c>
    </row>
    <row r="131" spans="1:44" x14ac:dyDescent="0.2">
      <c r="A131" s="8">
        <v>129</v>
      </c>
      <c r="B131" s="8">
        <f>IF(Päälaskenta!C$7,Päälaskenta!E$7,Päälaskenta!G$5)</f>
        <v>2.5</v>
      </c>
      <c r="C131" s="56">
        <v>1.871</v>
      </c>
      <c r="D131" s="93">
        <f t="shared" ref="D131:D194" si="33">B131/C131</f>
        <v>1.3362000000000001</v>
      </c>
      <c r="E131" s="8">
        <f>IF(Päälaskenta!$C$26,Kaksitasouoma_matriisi!AP131,Kaksitasouoma_matriisi!AC131)</f>
        <v>0.101495930937905</v>
      </c>
      <c r="F131" s="56">
        <f>IF(D131&lt;Päälaskenta!H$24,(SQRT(POWER(Päälaskenta!C$24/(2*Päälaskenta!E$24),2)+(D131/Päälaskenta!E$24))-Päälaskenta!C$24/(2*Päälaskenta!E$24)),IF(D131=Päälaskenta!H$24,Päälaskenta!D$24,Päälaskenta!D$24+(SQRT(POWER((Päälaskenta!C$20+Päälaskenta!G$24)/(2*Päälaskenta!E$20),2)+((D131-Päälaskenta!H$24)/Päälaskenta!E$20))-(Päälaskenta!C$20+Päälaskenta!G$24)/(2*Päälaskenta!E$20))))</f>
        <v>0.72</v>
      </c>
      <c r="G131" s="57">
        <f>IF(F131&gt;Päälaskenta!D$24,(2*SQRT((POWER(Päälaskenta!D$24,2))+POWER(Päälaskenta!E$24*Päälaskenta!D$24,2))+Päälaskenta!C$24)+(2*SQRT((POWER((F131-Päälaskenta!D$24),2))+POWER(Päälaskenta!E$20*(F131-Päälaskenta!D$24),2))+Päälaskenta!C$20),(2*SQRT((POWER(F131,2))+POWER(Päälaskenta!E$24*F131,2))+Päälaskenta!C$24))</f>
        <v>8.0500000000000007</v>
      </c>
      <c r="H131" s="57">
        <f t="shared" ref="H131:H194" si="34">D131/G131</f>
        <v>0.17</v>
      </c>
      <c r="I131" s="62">
        <f t="shared" ref="I131:I194" si="35">POWER(C131/((1/E131)*POWER(H131,2/3)),2)</f>
        <v>0.38292399999999999</v>
      </c>
      <c r="J131" s="8">
        <f>IF(F131&lt;Päälaskenta!$D$24,0,Kaksitasouoma_matriisi!F131-Päälaskenta!$D$24)</f>
        <v>0.02</v>
      </c>
      <c r="L131" s="8">
        <f>IF(F131&gt;Päälaskenta!D$24,F131-Päälaskenta!D$24,0)</f>
        <v>0.02</v>
      </c>
      <c r="M131" s="8">
        <f>IF(F131&gt;Päälaskenta!D$24,(Päälaskenta!C$20+(Päälaskenta!E$20*(Kaksitasouoma_matriisi!F131-Päälaskenta!D$24)))*(Kaksitasouoma_matriisi!F131-Päälaskenta!D$24),0)</f>
        <v>0.10059999999999999</v>
      </c>
      <c r="N131" s="8">
        <f>IF(F131&gt;Päälaskenta!D$24,(2*SQRT((POWER((F131-Päälaskenta!D$24),2))+POWER(Päälaskenta!E$20*(F131-Päälaskenta!D$24),2))+Päälaskenta!C$20),0)</f>
        <v>5.0721110255092796</v>
      </c>
      <c r="O131" s="8">
        <f t="shared" si="25"/>
        <v>1.98339506950952E-2</v>
      </c>
      <c r="P131" s="8">
        <f>IF(Päälaskenta!$C$29,IF(L131&gt;Päälaskenta!$F$28,Kaksitasouoma_matriisi!AQ131,Kaksitasouoma_matriisi!AR131),Päälaskenta!$F$20)</f>
        <v>0.12</v>
      </c>
      <c r="Q131" s="8">
        <f t="shared" si="26"/>
        <v>6.1426563699273601E-2</v>
      </c>
      <c r="R131" s="8">
        <f t="shared" ref="R131:R194" si="36">B131*Q131/(Q131+Y131)</f>
        <v>1.5498635139835199E-2</v>
      </c>
      <c r="S131" s="8">
        <f t="shared" si="27"/>
        <v>0.154061979521225</v>
      </c>
      <c r="U131" s="93">
        <f>IF(F131&gt;Päälaskenta!D$24,Päälaskenta!H$24+L131*Päälaskenta!G$24,F131*Päälaskenta!C$24 + F131*F131*Päälaskenta!E$24)</f>
        <v>1.238</v>
      </c>
      <c r="V131" s="8">
        <f>IF(F131&gt;Päälaskenta!D$24,2*SQRT(POWER(Päälaskenta!D$24,2)+POWER(Päälaskenta!E$24*Päälaskenta!D$24,2))+Päälaskenta!C$24,(2*SQRT((POWER(F131,2))+POWER(Päälaskenta!E$24*F131,2))+Päälaskenta!C$24))</f>
        <v>2.9798989873223301</v>
      </c>
      <c r="W131" s="8">
        <f t="shared" si="28"/>
        <v>0.415450324077072</v>
      </c>
      <c r="X131" s="8">
        <f>Päälaskenta!F$24</f>
        <v>7.0000000000000007E-2</v>
      </c>
      <c r="Y131" s="8">
        <f t="shared" si="29"/>
        <v>9.8469561979208997</v>
      </c>
      <c r="Z131" s="8">
        <f t="shared" ref="Z131:Z194" si="37">B131*Y131/(Y131+Q131)</f>
        <v>2.4845013648601699</v>
      </c>
      <c r="AA131" s="8">
        <f t="shared" si="30"/>
        <v>2.0068670152343899</v>
      </c>
      <c r="AC131" s="8">
        <f t="shared" ref="AC131:AC194" si="38">(N131*P131+V131*X131)/(N131+V131)</f>
        <v>0.101495930937905</v>
      </c>
      <c r="AE131" s="8">
        <v>129</v>
      </c>
      <c r="AF131" s="8">
        <f t="shared" si="32"/>
        <v>9.9083827616201692</v>
      </c>
      <c r="AG131" s="8">
        <f t="shared" ref="AG131:AG194" si="39">(B131*B131)/(AF131*AF131)</f>
        <v>6.3661148180183202E-2</v>
      </c>
      <c r="AJ131" s="132">
        <f>IF(Päälaskenta!$F$28&lt;Kaksitasouoma_matriisi!L131,Päälaskenta!$C$20*Päälaskenta!$F$28,Päälaskenta!$C$20*Kaksitasouoma_matriisi!L131)</f>
        <v>0.1</v>
      </c>
      <c r="AK131" s="134">
        <f>SQRT(Päälaskenta!$D$20^2+(Päälaskenta!$D$20/(1/Päälaskenta!$E$20))^2)</f>
        <v>1.8029999999999999</v>
      </c>
      <c r="AL131" s="134">
        <f>IF(Päälaskenta!$F$28&lt;Kaksitasouoma_matriisi!L131,AK131*Päälaskenta!$F$28*COS(ATAN(1/Päälaskenta!$E$20)),AK131*Kaksitasouoma_matriisi!L131*COS(ATAN(1/Päälaskenta!$E$20)))</f>
        <v>0.03</v>
      </c>
      <c r="AM131" s="134"/>
      <c r="AN131" s="134">
        <f t="shared" si="31"/>
        <v>0.13</v>
      </c>
      <c r="AO131" s="8">
        <f t="shared" ref="AO131:AO194" si="40">AN131/D131</f>
        <v>9.7290824726837297E-2</v>
      </c>
      <c r="AP131" s="134">
        <f>Refererenssiarvoja!$B$16*H131^(1/6)/(Refererenssiarvoja!$B$15^0.5)*(Päälaskenta!$G$28/2)^0.5*(1-AO131)^(-1.5)</f>
        <v>4.3999999999999997E-2</v>
      </c>
      <c r="AQ131" s="8">
        <f>Refererenssiarvoja!$B$16*Kaksitasouoma_matriisi!O131^(1/6)/(SQRT((2*Refererenssiarvoja!$B$15)/(Päälaskenta!$F$31*Päälaskenta!$G$31*Päälaskenta!$F$28))+SQRT(Refererenssiarvoja!$B$15)/Refererenssiarvoja!$B$17*LN(Kaksitasouoma_matriisi!L131/Päälaskenta!$F$28))</f>
        <v>-2.240292838365E-2</v>
      </c>
      <c r="AR131" s="8">
        <f>Refererenssiarvoja!$B$16*Kaksitasouoma_matriisi!O131^(1/6)/(SQRT((2*Refererenssiarvoja!$B$15)/(Päälaskenta!$F$31*Päälaskenta!$G$31*L131)))</f>
        <v>5.2529149338557103E-2</v>
      </c>
    </row>
    <row r="132" spans="1:44" x14ac:dyDescent="0.2">
      <c r="A132" s="8">
        <v>130</v>
      </c>
      <c r="B132" s="8">
        <f>IF(Päälaskenta!C$7,Päälaskenta!E$7,Päälaskenta!G$5)</f>
        <v>2.5</v>
      </c>
      <c r="C132" s="56">
        <v>1.87</v>
      </c>
      <c r="D132" s="93">
        <f t="shared" si="33"/>
        <v>1.3369</v>
      </c>
      <c r="E132" s="8">
        <f>IF(Päälaskenta!$C$26,Kaksitasouoma_matriisi!AP132,Kaksitasouoma_matriisi!AC132)</f>
        <v>0.101495930937905</v>
      </c>
      <c r="F132" s="56">
        <f>IF(D132&lt;Päälaskenta!H$24,(SQRT(POWER(Päälaskenta!C$24/(2*Päälaskenta!E$24),2)+(D132/Päälaskenta!E$24))-Päälaskenta!C$24/(2*Päälaskenta!E$24)),IF(D132=Päälaskenta!H$24,Päälaskenta!D$24,Päälaskenta!D$24+(SQRT(POWER((Päälaskenta!C$20+Päälaskenta!G$24)/(2*Päälaskenta!E$20),2)+((D132-Päälaskenta!H$24)/Päälaskenta!E$20))-(Päälaskenta!C$20+Päälaskenta!G$24)/(2*Päälaskenta!E$20))))</f>
        <v>0.72</v>
      </c>
      <c r="G132" s="57">
        <f>IF(F132&gt;Päälaskenta!D$24,(2*SQRT((POWER(Päälaskenta!D$24,2))+POWER(Päälaskenta!E$24*Päälaskenta!D$24,2))+Päälaskenta!C$24)+(2*SQRT((POWER((F132-Päälaskenta!D$24),2))+POWER(Päälaskenta!E$20*(F132-Päälaskenta!D$24),2))+Päälaskenta!C$20),(2*SQRT((POWER(F132,2))+POWER(Päälaskenta!E$24*F132,2))+Päälaskenta!C$24))</f>
        <v>8.0500000000000007</v>
      </c>
      <c r="H132" s="57">
        <f t="shared" si="34"/>
        <v>0.17</v>
      </c>
      <c r="I132" s="62">
        <f t="shared" si="35"/>
        <v>0.38251499999999999</v>
      </c>
      <c r="J132" s="8">
        <f>IF(F132&lt;Päälaskenta!$D$24,0,Kaksitasouoma_matriisi!F132-Päälaskenta!$D$24)</f>
        <v>0.02</v>
      </c>
      <c r="L132" s="8">
        <f>IF(F132&gt;Päälaskenta!D$24,F132-Päälaskenta!D$24,0)</f>
        <v>0.02</v>
      </c>
      <c r="M132" s="8">
        <f>IF(F132&gt;Päälaskenta!D$24,(Päälaskenta!C$20+(Päälaskenta!E$20*(Kaksitasouoma_matriisi!F132-Päälaskenta!D$24)))*(Kaksitasouoma_matriisi!F132-Päälaskenta!D$24),0)</f>
        <v>0.10059999999999999</v>
      </c>
      <c r="N132" s="8">
        <f>IF(F132&gt;Päälaskenta!D$24,(2*SQRT((POWER((F132-Päälaskenta!D$24),2))+POWER(Päälaskenta!E$20*(F132-Päälaskenta!D$24),2))+Päälaskenta!C$20),0)</f>
        <v>5.0721110255092796</v>
      </c>
      <c r="O132" s="8">
        <f t="shared" ref="O132:O195" si="41">IF(N132&gt;0,M132/N132,0)</f>
        <v>1.98339506950952E-2</v>
      </c>
      <c r="P132" s="8">
        <f>IF(Päälaskenta!$C$29,IF(L132&gt;Päälaskenta!$F$28,Kaksitasouoma_matriisi!AQ132,Kaksitasouoma_matriisi!AR132),Päälaskenta!$F$20)</f>
        <v>0.12</v>
      </c>
      <c r="Q132" s="8">
        <f t="shared" ref="Q132:Q195" si="42">(1/P132)*M132*POWER(O132,(2/3))</f>
        <v>6.1426563699273601E-2</v>
      </c>
      <c r="R132" s="8">
        <f t="shared" si="36"/>
        <v>1.5498635139835199E-2</v>
      </c>
      <c r="S132" s="8">
        <f t="shared" ref="S132:S195" si="43">IF(M132&gt;0,R132/M132,0)</f>
        <v>0.154061979521225</v>
      </c>
      <c r="U132" s="93">
        <f>IF(F132&gt;Päälaskenta!D$24,Päälaskenta!H$24+L132*Päälaskenta!G$24,F132*Päälaskenta!C$24 + F132*F132*Päälaskenta!E$24)</f>
        <v>1.238</v>
      </c>
      <c r="V132" s="8">
        <f>IF(F132&gt;Päälaskenta!D$24,2*SQRT(POWER(Päälaskenta!D$24,2)+POWER(Päälaskenta!E$24*Päälaskenta!D$24,2))+Päälaskenta!C$24,(2*SQRT((POWER(F132,2))+POWER(Päälaskenta!E$24*F132,2))+Päälaskenta!C$24))</f>
        <v>2.9798989873223301</v>
      </c>
      <c r="W132" s="8">
        <f t="shared" ref="W132:W195" si="44">U132/V132</f>
        <v>0.415450324077072</v>
      </c>
      <c r="X132" s="8">
        <f>Päälaskenta!F$24</f>
        <v>7.0000000000000007E-2</v>
      </c>
      <c r="Y132" s="8">
        <f t="shared" ref="Y132:Y195" si="45">(1/X132)*U132*POWER(W132,(2/3))</f>
        <v>9.8469561979208997</v>
      </c>
      <c r="Z132" s="8">
        <f t="shared" si="37"/>
        <v>2.4845013648601699</v>
      </c>
      <c r="AA132" s="8">
        <f t="shared" ref="AA132:AA195" si="46">Z132/U132</f>
        <v>2.0068670152343899</v>
      </c>
      <c r="AC132" s="8">
        <f t="shared" si="38"/>
        <v>0.101495930937905</v>
      </c>
      <c r="AE132" s="8">
        <v>130</v>
      </c>
      <c r="AF132" s="8">
        <f t="shared" si="32"/>
        <v>9.9083827616201692</v>
      </c>
      <c r="AG132" s="8">
        <f t="shared" si="39"/>
        <v>6.3661148180183202E-2</v>
      </c>
      <c r="AJ132" s="132">
        <f>IF(Päälaskenta!$F$28&lt;Kaksitasouoma_matriisi!L132,Päälaskenta!$C$20*Päälaskenta!$F$28,Päälaskenta!$C$20*Kaksitasouoma_matriisi!L132)</f>
        <v>0.1</v>
      </c>
      <c r="AK132" s="134">
        <f>SQRT(Päälaskenta!$D$20^2+(Päälaskenta!$D$20/(1/Päälaskenta!$E$20))^2)</f>
        <v>1.8029999999999999</v>
      </c>
      <c r="AL132" s="134">
        <f>IF(Päälaskenta!$F$28&lt;Kaksitasouoma_matriisi!L132,AK132*Päälaskenta!$F$28*COS(ATAN(1/Päälaskenta!$E$20)),AK132*Kaksitasouoma_matriisi!L132*COS(ATAN(1/Päälaskenta!$E$20)))</f>
        <v>0.03</v>
      </c>
      <c r="AM132" s="134"/>
      <c r="AN132" s="134">
        <f t="shared" ref="AN132:AN195" si="47">AJ132+AL132</f>
        <v>0.13</v>
      </c>
      <c r="AO132" s="8">
        <f t="shared" si="40"/>
        <v>9.7239883312139994E-2</v>
      </c>
      <c r="AP132" s="134">
        <f>Refererenssiarvoja!$B$16*H132^(1/6)/(Refererenssiarvoja!$B$15^0.5)*(Päälaskenta!$G$28/2)^0.5*(1-AO132)^(-1.5)</f>
        <v>4.3999999999999997E-2</v>
      </c>
      <c r="AQ132" s="8">
        <f>Refererenssiarvoja!$B$16*Kaksitasouoma_matriisi!O132^(1/6)/(SQRT((2*Refererenssiarvoja!$B$15)/(Päälaskenta!$F$31*Päälaskenta!$G$31*Päälaskenta!$F$28))+SQRT(Refererenssiarvoja!$B$15)/Refererenssiarvoja!$B$17*LN(Kaksitasouoma_matriisi!L132/Päälaskenta!$F$28))</f>
        <v>-2.240292838365E-2</v>
      </c>
      <c r="AR132" s="8">
        <f>Refererenssiarvoja!$B$16*Kaksitasouoma_matriisi!O132^(1/6)/(SQRT((2*Refererenssiarvoja!$B$15)/(Päälaskenta!$F$31*Päälaskenta!$G$31*L132)))</f>
        <v>5.2529149338557103E-2</v>
      </c>
    </row>
    <row r="133" spans="1:44" x14ac:dyDescent="0.2">
      <c r="A133" s="8">
        <v>131</v>
      </c>
      <c r="B133" s="8">
        <f>IF(Päälaskenta!C$7,Päälaskenta!E$7,Päälaskenta!G$5)</f>
        <v>2.5</v>
      </c>
      <c r="C133" s="56">
        <v>1.869</v>
      </c>
      <c r="D133" s="93">
        <f t="shared" si="33"/>
        <v>1.3375999999999999</v>
      </c>
      <c r="E133" s="8">
        <f>IF(Päälaskenta!$C$26,Kaksitasouoma_matriisi!AP133,Kaksitasouoma_matriisi!AC133)</f>
        <v>0.101495930937905</v>
      </c>
      <c r="F133" s="56">
        <f>IF(D133&lt;Päälaskenta!H$24,(SQRT(POWER(Päälaskenta!C$24/(2*Päälaskenta!E$24),2)+(D133/Päälaskenta!E$24))-Päälaskenta!C$24/(2*Päälaskenta!E$24)),IF(D133=Päälaskenta!H$24,Päälaskenta!D$24,Päälaskenta!D$24+(SQRT(POWER((Päälaskenta!C$20+Päälaskenta!G$24)/(2*Päälaskenta!E$20),2)+((D133-Päälaskenta!H$24)/Päälaskenta!E$20))-(Päälaskenta!C$20+Päälaskenta!G$24)/(2*Päälaskenta!E$20))))</f>
        <v>0.72</v>
      </c>
      <c r="G133" s="57">
        <f>IF(F133&gt;Päälaskenta!D$24,(2*SQRT((POWER(Päälaskenta!D$24,2))+POWER(Päälaskenta!E$24*Päälaskenta!D$24,2))+Päälaskenta!C$24)+(2*SQRT((POWER((F133-Päälaskenta!D$24),2))+POWER(Päälaskenta!E$20*(F133-Päälaskenta!D$24),2))+Päälaskenta!C$20),(2*SQRT((POWER(F133,2))+POWER(Päälaskenta!E$24*F133,2))+Päälaskenta!C$24))</f>
        <v>8.0500000000000007</v>
      </c>
      <c r="H133" s="57">
        <f t="shared" si="34"/>
        <v>0.17</v>
      </c>
      <c r="I133" s="62">
        <f t="shared" si="35"/>
        <v>0.382106</v>
      </c>
      <c r="J133" s="8">
        <f>IF(F133&lt;Päälaskenta!$D$24,0,Kaksitasouoma_matriisi!F133-Päälaskenta!$D$24)</f>
        <v>0.02</v>
      </c>
      <c r="L133" s="8">
        <f>IF(F133&gt;Päälaskenta!D$24,F133-Päälaskenta!D$24,0)</f>
        <v>0.02</v>
      </c>
      <c r="M133" s="8">
        <f>IF(F133&gt;Päälaskenta!D$24,(Päälaskenta!C$20+(Päälaskenta!E$20*(Kaksitasouoma_matriisi!F133-Päälaskenta!D$24)))*(Kaksitasouoma_matriisi!F133-Päälaskenta!D$24),0)</f>
        <v>0.10059999999999999</v>
      </c>
      <c r="N133" s="8">
        <f>IF(F133&gt;Päälaskenta!D$24,(2*SQRT((POWER((F133-Päälaskenta!D$24),2))+POWER(Päälaskenta!E$20*(F133-Päälaskenta!D$24),2))+Päälaskenta!C$20),0)</f>
        <v>5.0721110255092796</v>
      </c>
      <c r="O133" s="8">
        <f t="shared" si="41"/>
        <v>1.98339506950952E-2</v>
      </c>
      <c r="P133" s="8">
        <f>IF(Päälaskenta!$C$29,IF(L133&gt;Päälaskenta!$F$28,Kaksitasouoma_matriisi!AQ133,Kaksitasouoma_matriisi!AR133),Päälaskenta!$F$20)</f>
        <v>0.12</v>
      </c>
      <c r="Q133" s="8">
        <f t="shared" si="42"/>
        <v>6.1426563699273601E-2</v>
      </c>
      <c r="R133" s="8">
        <f t="shared" si="36"/>
        <v>1.5498635139835199E-2</v>
      </c>
      <c r="S133" s="8">
        <f t="shared" si="43"/>
        <v>0.154061979521225</v>
      </c>
      <c r="U133" s="93">
        <f>IF(F133&gt;Päälaskenta!D$24,Päälaskenta!H$24+L133*Päälaskenta!G$24,F133*Päälaskenta!C$24 + F133*F133*Päälaskenta!E$24)</f>
        <v>1.238</v>
      </c>
      <c r="V133" s="8">
        <f>IF(F133&gt;Päälaskenta!D$24,2*SQRT(POWER(Päälaskenta!D$24,2)+POWER(Päälaskenta!E$24*Päälaskenta!D$24,2))+Päälaskenta!C$24,(2*SQRT((POWER(F133,2))+POWER(Päälaskenta!E$24*F133,2))+Päälaskenta!C$24))</f>
        <v>2.9798989873223301</v>
      </c>
      <c r="W133" s="8">
        <f t="shared" si="44"/>
        <v>0.415450324077072</v>
      </c>
      <c r="X133" s="8">
        <f>Päälaskenta!F$24</f>
        <v>7.0000000000000007E-2</v>
      </c>
      <c r="Y133" s="8">
        <f t="shared" si="45"/>
        <v>9.8469561979208997</v>
      </c>
      <c r="Z133" s="8">
        <f t="shared" si="37"/>
        <v>2.4845013648601699</v>
      </c>
      <c r="AA133" s="8">
        <f t="shared" si="46"/>
        <v>2.0068670152343899</v>
      </c>
      <c r="AC133" s="8">
        <f t="shared" si="38"/>
        <v>0.101495930937905</v>
      </c>
      <c r="AE133" s="8">
        <v>131</v>
      </c>
      <c r="AF133" s="8">
        <f t="shared" si="32"/>
        <v>9.9083827616201692</v>
      </c>
      <c r="AG133" s="8">
        <f t="shared" si="39"/>
        <v>6.3661148180183202E-2</v>
      </c>
      <c r="AJ133" s="132">
        <f>IF(Päälaskenta!$F$28&lt;Kaksitasouoma_matriisi!L133,Päälaskenta!$C$20*Päälaskenta!$F$28,Päälaskenta!$C$20*Kaksitasouoma_matriisi!L133)</f>
        <v>0.1</v>
      </c>
      <c r="AK133" s="134">
        <f>SQRT(Päälaskenta!$D$20^2+(Päälaskenta!$D$20/(1/Päälaskenta!$E$20))^2)</f>
        <v>1.8029999999999999</v>
      </c>
      <c r="AL133" s="134">
        <f>IF(Päälaskenta!$F$28&lt;Kaksitasouoma_matriisi!L133,AK133*Päälaskenta!$F$28*COS(ATAN(1/Päälaskenta!$E$20)),AK133*Kaksitasouoma_matriisi!L133*COS(ATAN(1/Päälaskenta!$E$20)))</f>
        <v>0.03</v>
      </c>
      <c r="AM133" s="134"/>
      <c r="AN133" s="134">
        <f t="shared" si="47"/>
        <v>0.13</v>
      </c>
      <c r="AO133" s="8">
        <f t="shared" si="40"/>
        <v>9.7188995215311005E-2</v>
      </c>
      <c r="AP133" s="134">
        <f>Refererenssiarvoja!$B$16*H133^(1/6)/(Refererenssiarvoja!$B$15^0.5)*(Päälaskenta!$G$28/2)^0.5*(1-AO133)^(-1.5)</f>
        <v>4.3999999999999997E-2</v>
      </c>
      <c r="AQ133" s="8">
        <f>Refererenssiarvoja!$B$16*Kaksitasouoma_matriisi!O133^(1/6)/(SQRT((2*Refererenssiarvoja!$B$15)/(Päälaskenta!$F$31*Päälaskenta!$G$31*Päälaskenta!$F$28))+SQRT(Refererenssiarvoja!$B$15)/Refererenssiarvoja!$B$17*LN(Kaksitasouoma_matriisi!L133/Päälaskenta!$F$28))</f>
        <v>-2.240292838365E-2</v>
      </c>
      <c r="AR133" s="8">
        <f>Refererenssiarvoja!$B$16*Kaksitasouoma_matriisi!O133^(1/6)/(SQRT((2*Refererenssiarvoja!$B$15)/(Päälaskenta!$F$31*Päälaskenta!$G$31*L133)))</f>
        <v>5.2529149338557103E-2</v>
      </c>
    </row>
    <row r="134" spans="1:44" x14ac:dyDescent="0.2">
      <c r="A134" s="8">
        <v>132</v>
      </c>
      <c r="B134" s="8">
        <f>IF(Päälaskenta!C$7,Päälaskenta!E$7,Päälaskenta!G$5)</f>
        <v>2.5</v>
      </c>
      <c r="C134" s="56">
        <v>1.8680000000000001</v>
      </c>
      <c r="D134" s="93">
        <f t="shared" si="33"/>
        <v>1.3383</v>
      </c>
      <c r="E134" s="8">
        <f>IF(Päälaskenta!$C$26,Kaksitasouoma_matriisi!AP134,Kaksitasouoma_matriisi!AC134)</f>
        <v>0.101495930937905</v>
      </c>
      <c r="F134" s="56">
        <f>IF(D134&lt;Päälaskenta!H$24,(SQRT(POWER(Päälaskenta!C$24/(2*Päälaskenta!E$24),2)+(D134/Päälaskenta!E$24))-Päälaskenta!C$24/(2*Päälaskenta!E$24)),IF(D134=Päälaskenta!H$24,Päälaskenta!D$24,Päälaskenta!D$24+(SQRT(POWER((Päälaskenta!C$20+Päälaskenta!G$24)/(2*Päälaskenta!E$20),2)+((D134-Päälaskenta!H$24)/Päälaskenta!E$20))-(Päälaskenta!C$20+Päälaskenta!G$24)/(2*Päälaskenta!E$20))))</f>
        <v>0.72</v>
      </c>
      <c r="G134" s="57">
        <f>IF(F134&gt;Päälaskenta!D$24,(2*SQRT((POWER(Päälaskenta!D$24,2))+POWER(Päälaskenta!E$24*Päälaskenta!D$24,2))+Päälaskenta!C$24)+(2*SQRT((POWER((F134-Päälaskenta!D$24),2))+POWER(Päälaskenta!E$20*(F134-Päälaskenta!D$24),2))+Päälaskenta!C$20),(2*SQRT((POWER(F134,2))+POWER(Päälaskenta!E$24*F134,2))+Päälaskenta!C$24))</f>
        <v>8.0500000000000007</v>
      </c>
      <c r="H134" s="57">
        <f t="shared" si="34"/>
        <v>0.17</v>
      </c>
      <c r="I134" s="62">
        <f t="shared" si="35"/>
        <v>0.38169700000000001</v>
      </c>
      <c r="J134" s="8">
        <f>IF(F134&lt;Päälaskenta!$D$24,0,Kaksitasouoma_matriisi!F134-Päälaskenta!$D$24)</f>
        <v>0.02</v>
      </c>
      <c r="L134" s="8">
        <f>IF(F134&gt;Päälaskenta!D$24,F134-Päälaskenta!D$24,0)</f>
        <v>0.02</v>
      </c>
      <c r="M134" s="8">
        <f>IF(F134&gt;Päälaskenta!D$24,(Päälaskenta!C$20+(Päälaskenta!E$20*(Kaksitasouoma_matriisi!F134-Päälaskenta!D$24)))*(Kaksitasouoma_matriisi!F134-Päälaskenta!D$24),0)</f>
        <v>0.10059999999999999</v>
      </c>
      <c r="N134" s="8">
        <f>IF(F134&gt;Päälaskenta!D$24,(2*SQRT((POWER((F134-Päälaskenta!D$24),2))+POWER(Päälaskenta!E$20*(F134-Päälaskenta!D$24),2))+Päälaskenta!C$20),0)</f>
        <v>5.0721110255092796</v>
      </c>
      <c r="O134" s="8">
        <f t="shared" si="41"/>
        <v>1.98339506950952E-2</v>
      </c>
      <c r="P134" s="8">
        <f>IF(Päälaskenta!$C$29,IF(L134&gt;Päälaskenta!$F$28,Kaksitasouoma_matriisi!AQ134,Kaksitasouoma_matriisi!AR134),Päälaskenta!$F$20)</f>
        <v>0.12</v>
      </c>
      <c r="Q134" s="8">
        <f t="shared" si="42"/>
        <v>6.1426563699273601E-2</v>
      </c>
      <c r="R134" s="8">
        <f t="shared" si="36"/>
        <v>1.5498635139835199E-2</v>
      </c>
      <c r="S134" s="8">
        <f t="shared" si="43"/>
        <v>0.154061979521225</v>
      </c>
      <c r="U134" s="93">
        <f>IF(F134&gt;Päälaskenta!D$24,Päälaskenta!H$24+L134*Päälaskenta!G$24,F134*Päälaskenta!C$24 + F134*F134*Päälaskenta!E$24)</f>
        <v>1.238</v>
      </c>
      <c r="V134" s="8">
        <f>IF(F134&gt;Päälaskenta!D$24,2*SQRT(POWER(Päälaskenta!D$24,2)+POWER(Päälaskenta!E$24*Päälaskenta!D$24,2))+Päälaskenta!C$24,(2*SQRT((POWER(F134,2))+POWER(Päälaskenta!E$24*F134,2))+Päälaskenta!C$24))</f>
        <v>2.9798989873223301</v>
      </c>
      <c r="W134" s="8">
        <f t="shared" si="44"/>
        <v>0.415450324077072</v>
      </c>
      <c r="X134" s="8">
        <f>Päälaskenta!F$24</f>
        <v>7.0000000000000007E-2</v>
      </c>
      <c r="Y134" s="8">
        <f t="shared" si="45"/>
        <v>9.8469561979208997</v>
      </c>
      <c r="Z134" s="8">
        <f t="shared" si="37"/>
        <v>2.4845013648601699</v>
      </c>
      <c r="AA134" s="8">
        <f t="shared" si="46"/>
        <v>2.0068670152343899</v>
      </c>
      <c r="AC134" s="8">
        <f t="shared" si="38"/>
        <v>0.101495930937905</v>
      </c>
      <c r="AE134" s="8">
        <v>132</v>
      </c>
      <c r="AF134" s="8">
        <f t="shared" si="32"/>
        <v>9.9083827616201692</v>
      </c>
      <c r="AG134" s="8">
        <f t="shared" si="39"/>
        <v>6.3661148180183202E-2</v>
      </c>
      <c r="AJ134" s="132">
        <f>IF(Päälaskenta!$F$28&lt;Kaksitasouoma_matriisi!L134,Päälaskenta!$C$20*Päälaskenta!$F$28,Päälaskenta!$C$20*Kaksitasouoma_matriisi!L134)</f>
        <v>0.1</v>
      </c>
      <c r="AK134" s="134">
        <f>SQRT(Päälaskenta!$D$20^2+(Päälaskenta!$D$20/(1/Päälaskenta!$E$20))^2)</f>
        <v>1.8029999999999999</v>
      </c>
      <c r="AL134" s="134">
        <f>IF(Päälaskenta!$F$28&lt;Kaksitasouoma_matriisi!L134,AK134*Päälaskenta!$F$28*COS(ATAN(1/Päälaskenta!$E$20)),AK134*Kaksitasouoma_matriisi!L134*COS(ATAN(1/Päälaskenta!$E$20)))</f>
        <v>0.03</v>
      </c>
      <c r="AM134" s="134"/>
      <c r="AN134" s="134">
        <f t="shared" si="47"/>
        <v>0.13</v>
      </c>
      <c r="AO134" s="8">
        <f t="shared" si="40"/>
        <v>9.7138160352686201E-2</v>
      </c>
      <c r="AP134" s="134">
        <f>Refererenssiarvoja!$B$16*H134^(1/6)/(Refererenssiarvoja!$B$15^0.5)*(Päälaskenta!$G$28/2)^0.5*(1-AO134)^(-1.5)</f>
        <v>4.3999999999999997E-2</v>
      </c>
      <c r="AQ134" s="8">
        <f>Refererenssiarvoja!$B$16*Kaksitasouoma_matriisi!O134^(1/6)/(SQRT((2*Refererenssiarvoja!$B$15)/(Päälaskenta!$F$31*Päälaskenta!$G$31*Päälaskenta!$F$28))+SQRT(Refererenssiarvoja!$B$15)/Refererenssiarvoja!$B$17*LN(Kaksitasouoma_matriisi!L134/Päälaskenta!$F$28))</f>
        <v>-2.240292838365E-2</v>
      </c>
      <c r="AR134" s="8">
        <f>Refererenssiarvoja!$B$16*Kaksitasouoma_matriisi!O134^(1/6)/(SQRT((2*Refererenssiarvoja!$B$15)/(Päälaskenta!$F$31*Päälaskenta!$G$31*L134)))</f>
        <v>5.2529149338557103E-2</v>
      </c>
    </row>
    <row r="135" spans="1:44" x14ac:dyDescent="0.2">
      <c r="A135" s="8">
        <v>133</v>
      </c>
      <c r="B135" s="8">
        <f>IF(Päälaskenta!C$7,Päälaskenta!E$7,Päälaskenta!G$5)</f>
        <v>2.5</v>
      </c>
      <c r="C135" s="56">
        <v>1.867</v>
      </c>
      <c r="D135" s="93">
        <f t="shared" si="33"/>
        <v>1.339</v>
      </c>
      <c r="E135" s="8">
        <f>IF(Päälaskenta!$C$26,Kaksitasouoma_matriisi!AP135,Kaksitasouoma_matriisi!AC135)</f>
        <v>0.101495930937905</v>
      </c>
      <c r="F135" s="56">
        <f>IF(D135&lt;Päälaskenta!H$24,(SQRT(POWER(Päälaskenta!C$24/(2*Päälaskenta!E$24),2)+(D135/Päälaskenta!E$24))-Päälaskenta!C$24/(2*Päälaskenta!E$24)),IF(D135=Päälaskenta!H$24,Päälaskenta!D$24,Päälaskenta!D$24+(SQRT(POWER((Päälaskenta!C$20+Päälaskenta!G$24)/(2*Päälaskenta!E$20),2)+((D135-Päälaskenta!H$24)/Päälaskenta!E$20))-(Päälaskenta!C$20+Päälaskenta!G$24)/(2*Päälaskenta!E$20))))</f>
        <v>0.72</v>
      </c>
      <c r="G135" s="57">
        <f>IF(F135&gt;Päälaskenta!D$24,(2*SQRT((POWER(Päälaskenta!D$24,2))+POWER(Päälaskenta!E$24*Päälaskenta!D$24,2))+Päälaskenta!C$24)+(2*SQRT((POWER((F135-Päälaskenta!D$24),2))+POWER(Päälaskenta!E$20*(F135-Päälaskenta!D$24),2))+Päälaskenta!C$20),(2*SQRT((POWER(F135,2))+POWER(Päälaskenta!E$24*F135,2))+Päälaskenta!C$24))</f>
        <v>8.0500000000000007</v>
      </c>
      <c r="H135" s="57">
        <f t="shared" si="34"/>
        <v>0.17</v>
      </c>
      <c r="I135" s="62">
        <f t="shared" si="35"/>
        <v>0.38128899999999999</v>
      </c>
      <c r="J135" s="8">
        <f>IF(F135&lt;Päälaskenta!$D$24,0,Kaksitasouoma_matriisi!F135-Päälaskenta!$D$24)</f>
        <v>0.02</v>
      </c>
      <c r="L135" s="8">
        <f>IF(F135&gt;Päälaskenta!D$24,F135-Päälaskenta!D$24,0)</f>
        <v>0.02</v>
      </c>
      <c r="M135" s="8">
        <f>IF(F135&gt;Päälaskenta!D$24,(Päälaskenta!C$20+(Päälaskenta!E$20*(Kaksitasouoma_matriisi!F135-Päälaskenta!D$24)))*(Kaksitasouoma_matriisi!F135-Päälaskenta!D$24),0)</f>
        <v>0.10059999999999999</v>
      </c>
      <c r="N135" s="8">
        <f>IF(F135&gt;Päälaskenta!D$24,(2*SQRT((POWER((F135-Päälaskenta!D$24),2))+POWER(Päälaskenta!E$20*(F135-Päälaskenta!D$24),2))+Päälaskenta!C$20),0)</f>
        <v>5.0721110255092796</v>
      </c>
      <c r="O135" s="8">
        <f t="shared" si="41"/>
        <v>1.98339506950952E-2</v>
      </c>
      <c r="P135" s="8">
        <f>IF(Päälaskenta!$C$29,IF(L135&gt;Päälaskenta!$F$28,Kaksitasouoma_matriisi!AQ135,Kaksitasouoma_matriisi!AR135),Päälaskenta!$F$20)</f>
        <v>0.12</v>
      </c>
      <c r="Q135" s="8">
        <f t="shared" si="42"/>
        <v>6.1426563699273601E-2</v>
      </c>
      <c r="R135" s="8">
        <f t="shared" si="36"/>
        <v>1.5498635139835199E-2</v>
      </c>
      <c r="S135" s="8">
        <f t="shared" si="43"/>
        <v>0.154061979521225</v>
      </c>
      <c r="U135" s="93">
        <f>IF(F135&gt;Päälaskenta!D$24,Päälaskenta!H$24+L135*Päälaskenta!G$24,F135*Päälaskenta!C$24 + F135*F135*Päälaskenta!E$24)</f>
        <v>1.238</v>
      </c>
      <c r="V135" s="8">
        <f>IF(F135&gt;Päälaskenta!D$24,2*SQRT(POWER(Päälaskenta!D$24,2)+POWER(Päälaskenta!E$24*Päälaskenta!D$24,2))+Päälaskenta!C$24,(2*SQRT((POWER(F135,2))+POWER(Päälaskenta!E$24*F135,2))+Päälaskenta!C$24))</f>
        <v>2.9798989873223301</v>
      </c>
      <c r="W135" s="8">
        <f t="shared" si="44"/>
        <v>0.415450324077072</v>
      </c>
      <c r="X135" s="8">
        <f>Päälaskenta!F$24</f>
        <v>7.0000000000000007E-2</v>
      </c>
      <c r="Y135" s="8">
        <f t="shared" si="45"/>
        <v>9.8469561979208997</v>
      </c>
      <c r="Z135" s="8">
        <f t="shared" si="37"/>
        <v>2.4845013648601699</v>
      </c>
      <c r="AA135" s="8">
        <f t="shared" si="46"/>
        <v>2.0068670152343899</v>
      </c>
      <c r="AC135" s="8">
        <f t="shared" si="38"/>
        <v>0.101495930937905</v>
      </c>
      <c r="AE135" s="8">
        <v>133</v>
      </c>
      <c r="AF135" s="8">
        <f t="shared" si="32"/>
        <v>9.9083827616201692</v>
      </c>
      <c r="AG135" s="8">
        <f t="shared" si="39"/>
        <v>6.3661148180183202E-2</v>
      </c>
      <c r="AJ135" s="132">
        <f>IF(Päälaskenta!$F$28&lt;Kaksitasouoma_matriisi!L135,Päälaskenta!$C$20*Päälaskenta!$F$28,Päälaskenta!$C$20*Kaksitasouoma_matriisi!L135)</f>
        <v>0.1</v>
      </c>
      <c r="AK135" s="134">
        <f>SQRT(Päälaskenta!$D$20^2+(Päälaskenta!$D$20/(1/Päälaskenta!$E$20))^2)</f>
        <v>1.8029999999999999</v>
      </c>
      <c r="AL135" s="134">
        <f>IF(Päälaskenta!$F$28&lt;Kaksitasouoma_matriisi!L135,AK135*Päälaskenta!$F$28*COS(ATAN(1/Päälaskenta!$E$20)),AK135*Kaksitasouoma_matriisi!L135*COS(ATAN(1/Päälaskenta!$E$20)))</f>
        <v>0.03</v>
      </c>
      <c r="AM135" s="134"/>
      <c r="AN135" s="134">
        <f t="shared" si="47"/>
        <v>0.13</v>
      </c>
      <c r="AO135" s="8">
        <f t="shared" si="40"/>
        <v>9.7087378640776698E-2</v>
      </c>
      <c r="AP135" s="134">
        <f>Refererenssiarvoja!$B$16*H135^(1/6)/(Refererenssiarvoja!$B$15^0.5)*(Päälaskenta!$G$28/2)^0.5*(1-AO135)^(-1.5)</f>
        <v>4.3999999999999997E-2</v>
      </c>
      <c r="AQ135" s="8">
        <f>Refererenssiarvoja!$B$16*Kaksitasouoma_matriisi!O135^(1/6)/(SQRT((2*Refererenssiarvoja!$B$15)/(Päälaskenta!$F$31*Päälaskenta!$G$31*Päälaskenta!$F$28))+SQRT(Refererenssiarvoja!$B$15)/Refererenssiarvoja!$B$17*LN(Kaksitasouoma_matriisi!L135/Päälaskenta!$F$28))</f>
        <v>-2.240292838365E-2</v>
      </c>
      <c r="AR135" s="8">
        <f>Refererenssiarvoja!$B$16*Kaksitasouoma_matriisi!O135^(1/6)/(SQRT((2*Refererenssiarvoja!$B$15)/(Päälaskenta!$F$31*Päälaskenta!$G$31*L135)))</f>
        <v>5.2529149338557103E-2</v>
      </c>
    </row>
    <row r="136" spans="1:44" x14ac:dyDescent="0.2">
      <c r="A136" s="8">
        <v>134</v>
      </c>
      <c r="B136" s="8">
        <f>IF(Päälaskenta!C$7,Päälaskenta!E$7,Päälaskenta!G$5)</f>
        <v>2.5</v>
      </c>
      <c r="C136" s="56">
        <v>1.8660000000000001</v>
      </c>
      <c r="D136" s="93">
        <f t="shared" si="33"/>
        <v>1.3398000000000001</v>
      </c>
      <c r="E136" s="8">
        <f>IF(Päälaskenta!$C$26,Kaksitasouoma_matriisi!AP136,Kaksitasouoma_matriisi!AC136)</f>
        <v>0.101495930937905</v>
      </c>
      <c r="F136" s="56">
        <f>IF(D136&lt;Päälaskenta!H$24,(SQRT(POWER(Päälaskenta!C$24/(2*Päälaskenta!E$24),2)+(D136/Päälaskenta!E$24))-Päälaskenta!C$24/(2*Päälaskenta!E$24)),IF(D136=Päälaskenta!H$24,Päälaskenta!D$24,Päälaskenta!D$24+(SQRT(POWER((Päälaskenta!C$20+Päälaskenta!G$24)/(2*Päälaskenta!E$20),2)+((D136-Päälaskenta!H$24)/Päälaskenta!E$20))-(Päälaskenta!C$20+Päälaskenta!G$24)/(2*Päälaskenta!E$20))))</f>
        <v>0.72</v>
      </c>
      <c r="G136" s="57">
        <f>IF(F136&gt;Päälaskenta!D$24,(2*SQRT((POWER(Päälaskenta!D$24,2))+POWER(Päälaskenta!E$24*Päälaskenta!D$24,2))+Päälaskenta!C$24)+(2*SQRT((POWER((F136-Päälaskenta!D$24),2))+POWER(Päälaskenta!E$20*(F136-Päälaskenta!D$24),2))+Päälaskenta!C$20),(2*SQRT((POWER(F136,2))+POWER(Päälaskenta!E$24*F136,2))+Päälaskenta!C$24))</f>
        <v>8.0500000000000007</v>
      </c>
      <c r="H136" s="57">
        <f t="shared" si="34"/>
        <v>0.17</v>
      </c>
      <c r="I136" s="62">
        <f t="shared" si="35"/>
        <v>0.38088</v>
      </c>
      <c r="J136" s="8">
        <f>IF(F136&lt;Päälaskenta!$D$24,0,Kaksitasouoma_matriisi!F136-Päälaskenta!$D$24)</f>
        <v>0.02</v>
      </c>
      <c r="L136" s="8">
        <f>IF(F136&gt;Päälaskenta!D$24,F136-Päälaskenta!D$24,0)</f>
        <v>0.02</v>
      </c>
      <c r="M136" s="8">
        <f>IF(F136&gt;Päälaskenta!D$24,(Päälaskenta!C$20+(Päälaskenta!E$20*(Kaksitasouoma_matriisi!F136-Päälaskenta!D$24)))*(Kaksitasouoma_matriisi!F136-Päälaskenta!D$24),0)</f>
        <v>0.10059999999999999</v>
      </c>
      <c r="N136" s="8">
        <f>IF(F136&gt;Päälaskenta!D$24,(2*SQRT((POWER((F136-Päälaskenta!D$24),2))+POWER(Päälaskenta!E$20*(F136-Päälaskenta!D$24),2))+Päälaskenta!C$20),0)</f>
        <v>5.0721110255092796</v>
      </c>
      <c r="O136" s="8">
        <f t="shared" si="41"/>
        <v>1.98339506950952E-2</v>
      </c>
      <c r="P136" s="8">
        <f>IF(Päälaskenta!$C$29,IF(L136&gt;Päälaskenta!$F$28,Kaksitasouoma_matriisi!AQ136,Kaksitasouoma_matriisi!AR136),Päälaskenta!$F$20)</f>
        <v>0.12</v>
      </c>
      <c r="Q136" s="8">
        <f t="shared" si="42"/>
        <v>6.1426563699273601E-2</v>
      </c>
      <c r="R136" s="8">
        <f t="shared" si="36"/>
        <v>1.5498635139835199E-2</v>
      </c>
      <c r="S136" s="8">
        <f t="shared" si="43"/>
        <v>0.154061979521225</v>
      </c>
      <c r="U136" s="93">
        <f>IF(F136&gt;Päälaskenta!D$24,Päälaskenta!H$24+L136*Päälaskenta!G$24,F136*Päälaskenta!C$24 + F136*F136*Päälaskenta!E$24)</f>
        <v>1.238</v>
      </c>
      <c r="V136" s="8">
        <f>IF(F136&gt;Päälaskenta!D$24,2*SQRT(POWER(Päälaskenta!D$24,2)+POWER(Päälaskenta!E$24*Päälaskenta!D$24,2))+Päälaskenta!C$24,(2*SQRT((POWER(F136,2))+POWER(Päälaskenta!E$24*F136,2))+Päälaskenta!C$24))</f>
        <v>2.9798989873223301</v>
      </c>
      <c r="W136" s="8">
        <f t="shared" si="44"/>
        <v>0.415450324077072</v>
      </c>
      <c r="X136" s="8">
        <f>Päälaskenta!F$24</f>
        <v>7.0000000000000007E-2</v>
      </c>
      <c r="Y136" s="8">
        <f t="shared" si="45"/>
        <v>9.8469561979208997</v>
      </c>
      <c r="Z136" s="8">
        <f t="shared" si="37"/>
        <v>2.4845013648601699</v>
      </c>
      <c r="AA136" s="8">
        <f t="shared" si="46"/>
        <v>2.0068670152343899</v>
      </c>
      <c r="AC136" s="8">
        <f t="shared" si="38"/>
        <v>0.101495930937905</v>
      </c>
      <c r="AE136" s="8">
        <v>134</v>
      </c>
      <c r="AF136" s="8">
        <f t="shared" si="32"/>
        <v>9.9083827616201692</v>
      </c>
      <c r="AG136" s="8">
        <f t="shared" si="39"/>
        <v>6.3661148180183202E-2</v>
      </c>
      <c r="AJ136" s="132">
        <f>IF(Päälaskenta!$F$28&lt;Kaksitasouoma_matriisi!L136,Päälaskenta!$C$20*Päälaskenta!$F$28,Päälaskenta!$C$20*Kaksitasouoma_matriisi!L136)</f>
        <v>0.1</v>
      </c>
      <c r="AK136" s="134">
        <f>SQRT(Päälaskenta!$D$20^2+(Päälaskenta!$D$20/(1/Päälaskenta!$E$20))^2)</f>
        <v>1.8029999999999999</v>
      </c>
      <c r="AL136" s="134">
        <f>IF(Päälaskenta!$F$28&lt;Kaksitasouoma_matriisi!L136,AK136*Päälaskenta!$F$28*COS(ATAN(1/Päälaskenta!$E$20)),AK136*Kaksitasouoma_matriisi!L136*COS(ATAN(1/Päälaskenta!$E$20)))</f>
        <v>0.03</v>
      </c>
      <c r="AM136" s="134"/>
      <c r="AN136" s="134">
        <f t="shared" si="47"/>
        <v>0.13</v>
      </c>
      <c r="AO136" s="8">
        <f t="shared" si="40"/>
        <v>9.7029407374235002E-2</v>
      </c>
      <c r="AP136" s="134">
        <f>Refererenssiarvoja!$B$16*H136^(1/6)/(Refererenssiarvoja!$B$15^0.5)*(Päälaskenta!$G$28/2)^0.5*(1-AO136)^(-1.5)</f>
        <v>4.3999999999999997E-2</v>
      </c>
      <c r="AQ136" s="8">
        <f>Refererenssiarvoja!$B$16*Kaksitasouoma_matriisi!O136^(1/6)/(SQRT((2*Refererenssiarvoja!$B$15)/(Päälaskenta!$F$31*Päälaskenta!$G$31*Päälaskenta!$F$28))+SQRT(Refererenssiarvoja!$B$15)/Refererenssiarvoja!$B$17*LN(Kaksitasouoma_matriisi!L136/Päälaskenta!$F$28))</f>
        <v>-2.240292838365E-2</v>
      </c>
      <c r="AR136" s="8">
        <f>Refererenssiarvoja!$B$16*Kaksitasouoma_matriisi!O136^(1/6)/(SQRT((2*Refererenssiarvoja!$B$15)/(Päälaskenta!$F$31*Päälaskenta!$G$31*L136)))</f>
        <v>5.2529149338557103E-2</v>
      </c>
    </row>
    <row r="137" spans="1:44" x14ac:dyDescent="0.2">
      <c r="A137" s="8">
        <v>135</v>
      </c>
      <c r="B137" s="8">
        <f>IF(Päälaskenta!C$7,Päälaskenta!E$7,Päälaskenta!G$5)</f>
        <v>2.5</v>
      </c>
      <c r="C137" s="56">
        <v>1.865</v>
      </c>
      <c r="D137" s="93">
        <f t="shared" si="33"/>
        <v>1.3405</v>
      </c>
      <c r="E137" s="8">
        <f>IF(Päälaskenta!$C$26,Kaksitasouoma_matriisi!AP137,Kaksitasouoma_matriisi!AC137)</f>
        <v>0.101495930937905</v>
      </c>
      <c r="F137" s="56">
        <f>IF(D137&lt;Päälaskenta!H$24,(SQRT(POWER(Päälaskenta!C$24/(2*Päälaskenta!E$24),2)+(D137/Päälaskenta!E$24))-Päälaskenta!C$24/(2*Päälaskenta!E$24)),IF(D137=Päälaskenta!H$24,Päälaskenta!D$24,Päälaskenta!D$24+(SQRT(POWER((Päälaskenta!C$20+Päälaskenta!G$24)/(2*Päälaskenta!E$20),2)+((D137-Päälaskenta!H$24)/Päälaskenta!E$20))-(Päälaskenta!C$20+Päälaskenta!G$24)/(2*Päälaskenta!E$20))))</f>
        <v>0.72</v>
      </c>
      <c r="G137" s="57">
        <f>IF(F137&gt;Päälaskenta!D$24,(2*SQRT((POWER(Päälaskenta!D$24,2))+POWER(Päälaskenta!E$24*Päälaskenta!D$24,2))+Päälaskenta!C$24)+(2*SQRT((POWER((F137-Päälaskenta!D$24),2))+POWER(Päälaskenta!E$20*(F137-Päälaskenta!D$24),2))+Päälaskenta!C$20),(2*SQRT((POWER(F137,2))+POWER(Päälaskenta!E$24*F137,2))+Päälaskenta!C$24))</f>
        <v>8.0500000000000007</v>
      </c>
      <c r="H137" s="57">
        <f t="shared" si="34"/>
        <v>0.17</v>
      </c>
      <c r="I137" s="62">
        <f t="shared" si="35"/>
        <v>0.38047199999999998</v>
      </c>
      <c r="J137" s="8">
        <f>IF(F137&lt;Päälaskenta!$D$24,0,Kaksitasouoma_matriisi!F137-Päälaskenta!$D$24)</f>
        <v>0.02</v>
      </c>
      <c r="L137" s="8">
        <f>IF(F137&gt;Päälaskenta!D$24,F137-Päälaskenta!D$24,0)</f>
        <v>0.02</v>
      </c>
      <c r="M137" s="8">
        <f>IF(F137&gt;Päälaskenta!D$24,(Päälaskenta!C$20+(Päälaskenta!E$20*(Kaksitasouoma_matriisi!F137-Päälaskenta!D$24)))*(Kaksitasouoma_matriisi!F137-Päälaskenta!D$24),0)</f>
        <v>0.10059999999999999</v>
      </c>
      <c r="N137" s="8">
        <f>IF(F137&gt;Päälaskenta!D$24,(2*SQRT((POWER((F137-Päälaskenta!D$24),2))+POWER(Päälaskenta!E$20*(F137-Päälaskenta!D$24),2))+Päälaskenta!C$20),0)</f>
        <v>5.0721110255092796</v>
      </c>
      <c r="O137" s="8">
        <f t="shared" si="41"/>
        <v>1.98339506950952E-2</v>
      </c>
      <c r="P137" s="8">
        <f>IF(Päälaskenta!$C$29,IF(L137&gt;Päälaskenta!$F$28,Kaksitasouoma_matriisi!AQ137,Kaksitasouoma_matriisi!AR137),Päälaskenta!$F$20)</f>
        <v>0.12</v>
      </c>
      <c r="Q137" s="8">
        <f t="shared" si="42"/>
        <v>6.1426563699273601E-2</v>
      </c>
      <c r="R137" s="8">
        <f t="shared" si="36"/>
        <v>1.5498635139835199E-2</v>
      </c>
      <c r="S137" s="8">
        <f t="shared" si="43"/>
        <v>0.154061979521225</v>
      </c>
      <c r="U137" s="93">
        <f>IF(F137&gt;Päälaskenta!D$24,Päälaskenta!H$24+L137*Päälaskenta!G$24,F137*Päälaskenta!C$24 + F137*F137*Päälaskenta!E$24)</f>
        <v>1.238</v>
      </c>
      <c r="V137" s="8">
        <f>IF(F137&gt;Päälaskenta!D$24,2*SQRT(POWER(Päälaskenta!D$24,2)+POWER(Päälaskenta!E$24*Päälaskenta!D$24,2))+Päälaskenta!C$24,(2*SQRT((POWER(F137,2))+POWER(Päälaskenta!E$24*F137,2))+Päälaskenta!C$24))</f>
        <v>2.9798989873223301</v>
      </c>
      <c r="W137" s="8">
        <f t="shared" si="44"/>
        <v>0.415450324077072</v>
      </c>
      <c r="X137" s="8">
        <f>Päälaskenta!F$24</f>
        <v>7.0000000000000007E-2</v>
      </c>
      <c r="Y137" s="8">
        <f t="shared" si="45"/>
        <v>9.8469561979208997</v>
      </c>
      <c r="Z137" s="8">
        <f t="shared" si="37"/>
        <v>2.4845013648601699</v>
      </c>
      <c r="AA137" s="8">
        <f t="shared" si="46"/>
        <v>2.0068670152343899</v>
      </c>
      <c r="AC137" s="8">
        <f t="shared" si="38"/>
        <v>0.101495930937905</v>
      </c>
      <c r="AE137" s="8">
        <v>135</v>
      </c>
      <c r="AF137" s="8">
        <f t="shared" si="32"/>
        <v>9.9083827616201692</v>
      </c>
      <c r="AG137" s="8">
        <f t="shared" si="39"/>
        <v>6.3661148180183202E-2</v>
      </c>
      <c r="AJ137" s="132">
        <f>IF(Päälaskenta!$F$28&lt;Kaksitasouoma_matriisi!L137,Päälaskenta!$C$20*Päälaskenta!$F$28,Päälaskenta!$C$20*Kaksitasouoma_matriisi!L137)</f>
        <v>0.1</v>
      </c>
      <c r="AK137" s="134">
        <f>SQRT(Päälaskenta!$D$20^2+(Päälaskenta!$D$20/(1/Päälaskenta!$E$20))^2)</f>
        <v>1.8029999999999999</v>
      </c>
      <c r="AL137" s="134">
        <f>IF(Päälaskenta!$F$28&lt;Kaksitasouoma_matriisi!L137,AK137*Päälaskenta!$F$28*COS(ATAN(1/Päälaskenta!$E$20)),AK137*Kaksitasouoma_matriisi!L137*COS(ATAN(1/Päälaskenta!$E$20)))</f>
        <v>0.03</v>
      </c>
      <c r="AM137" s="134"/>
      <c r="AN137" s="134">
        <f t="shared" si="47"/>
        <v>0.13</v>
      </c>
      <c r="AO137" s="8">
        <f t="shared" si="40"/>
        <v>9.6978739276389406E-2</v>
      </c>
      <c r="AP137" s="134">
        <f>Refererenssiarvoja!$B$16*H137^(1/6)/(Refererenssiarvoja!$B$15^0.5)*(Päälaskenta!$G$28/2)^0.5*(1-AO137)^(-1.5)</f>
        <v>4.3999999999999997E-2</v>
      </c>
      <c r="AQ137" s="8">
        <f>Refererenssiarvoja!$B$16*Kaksitasouoma_matriisi!O137^(1/6)/(SQRT((2*Refererenssiarvoja!$B$15)/(Päälaskenta!$F$31*Päälaskenta!$G$31*Päälaskenta!$F$28))+SQRT(Refererenssiarvoja!$B$15)/Refererenssiarvoja!$B$17*LN(Kaksitasouoma_matriisi!L137/Päälaskenta!$F$28))</f>
        <v>-2.240292838365E-2</v>
      </c>
      <c r="AR137" s="8">
        <f>Refererenssiarvoja!$B$16*Kaksitasouoma_matriisi!O137^(1/6)/(SQRT((2*Refererenssiarvoja!$B$15)/(Päälaskenta!$F$31*Päälaskenta!$G$31*L137)))</f>
        <v>5.2529149338557103E-2</v>
      </c>
    </row>
    <row r="138" spans="1:44" x14ac:dyDescent="0.2">
      <c r="A138" s="8">
        <v>136</v>
      </c>
      <c r="B138" s="8">
        <f>IF(Päälaskenta!C$7,Päälaskenta!E$7,Päälaskenta!G$5)</f>
        <v>2.5</v>
      </c>
      <c r="C138" s="56">
        <v>1.8640000000000001</v>
      </c>
      <c r="D138" s="93">
        <f t="shared" si="33"/>
        <v>1.3411999999999999</v>
      </c>
      <c r="E138" s="8">
        <f>IF(Päälaskenta!$C$26,Kaksitasouoma_matriisi!AP138,Kaksitasouoma_matriisi!AC138)</f>
        <v>0.101495930937905</v>
      </c>
      <c r="F138" s="56">
        <f>IF(D138&lt;Päälaskenta!H$24,(SQRT(POWER(Päälaskenta!C$24/(2*Päälaskenta!E$24),2)+(D138/Päälaskenta!E$24))-Päälaskenta!C$24/(2*Päälaskenta!E$24)),IF(D138=Päälaskenta!H$24,Päälaskenta!D$24,Päälaskenta!D$24+(SQRT(POWER((Päälaskenta!C$20+Päälaskenta!G$24)/(2*Päälaskenta!E$20),2)+((D138-Päälaskenta!H$24)/Päälaskenta!E$20))-(Päälaskenta!C$20+Päälaskenta!G$24)/(2*Päälaskenta!E$20))))</f>
        <v>0.72</v>
      </c>
      <c r="G138" s="57">
        <f>IF(F138&gt;Päälaskenta!D$24,(2*SQRT((POWER(Päälaskenta!D$24,2))+POWER(Päälaskenta!E$24*Päälaskenta!D$24,2))+Päälaskenta!C$24)+(2*SQRT((POWER((F138-Päälaskenta!D$24),2))+POWER(Päälaskenta!E$20*(F138-Päälaskenta!D$24),2))+Päälaskenta!C$20),(2*SQRT((POWER(F138,2))+POWER(Päälaskenta!E$24*F138,2))+Päälaskenta!C$24))</f>
        <v>8.0500000000000007</v>
      </c>
      <c r="H138" s="57">
        <f t="shared" si="34"/>
        <v>0.17</v>
      </c>
      <c r="I138" s="62">
        <f t="shared" si="35"/>
        <v>0.38006400000000001</v>
      </c>
      <c r="J138" s="8">
        <f>IF(F138&lt;Päälaskenta!$D$24,0,Kaksitasouoma_matriisi!F138-Päälaskenta!$D$24)</f>
        <v>0.02</v>
      </c>
      <c r="L138" s="8">
        <f>IF(F138&gt;Päälaskenta!D$24,F138-Päälaskenta!D$24,0)</f>
        <v>0.02</v>
      </c>
      <c r="M138" s="8">
        <f>IF(F138&gt;Päälaskenta!D$24,(Päälaskenta!C$20+(Päälaskenta!E$20*(Kaksitasouoma_matriisi!F138-Päälaskenta!D$24)))*(Kaksitasouoma_matriisi!F138-Päälaskenta!D$24),0)</f>
        <v>0.10059999999999999</v>
      </c>
      <c r="N138" s="8">
        <f>IF(F138&gt;Päälaskenta!D$24,(2*SQRT((POWER((F138-Päälaskenta!D$24),2))+POWER(Päälaskenta!E$20*(F138-Päälaskenta!D$24),2))+Päälaskenta!C$20),0)</f>
        <v>5.0721110255092796</v>
      </c>
      <c r="O138" s="8">
        <f t="shared" si="41"/>
        <v>1.98339506950952E-2</v>
      </c>
      <c r="P138" s="8">
        <f>IF(Päälaskenta!$C$29,IF(L138&gt;Päälaskenta!$F$28,Kaksitasouoma_matriisi!AQ138,Kaksitasouoma_matriisi!AR138),Päälaskenta!$F$20)</f>
        <v>0.12</v>
      </c>
      <c r="Q138" s="8">
        <f t="shared" si="42"/>
        <v>6.1426563699273601E-2</v>
      </c>
      <c r="R138" s="8">
        <f t="shared" si="36"/>
        <v>1.5498635139835199E-2</v>
      </c>
      <c r="S138" s="8">
        <f t="shared" si="43"/>
        <v>0.154061979521225</v>
      </c>
      <c r="U138" s="93">
        <f>IF(F138&gt;Päälaskenta!D$24,Päälaskenta!H$24+L138*Päälaskenta!G$24,F138*Päälaskenta!C$24 + F138*F138*Päälaskenta!E$24)</f>
        <v>1.238</v>
      </c>
      <c r="V138" s="8">
        <f>IF(F138&gt;Päälaskenta!D$24,2*SQRT(POWER(Päälaskenta!D$24,2)+POWER(Päälaskenta!E$24*Päälaskenta!D$24,2))+Päälaskenta!C$24,(2*SQRT((POWER(F138,2))+POWER(Päälaskenta!E$24*F138,2))+Päälaskenta!C$24))</f>
        <v>2.9798989873223301</v>
      </c>
      <c r="W138" s="8">
        <f t="shared" si="44"/>
        <v>0.415450324077072</v>
      </c>
      <c r="X138" s="8">
        <f>Päälaskenta!F$24</f>
        <v>7.0000000000000007E-2</v>
      </c>
      <c r="Y138" s="8">
        <f t="shared" si="45"/>
        <v>9.8469561979208997</v>
      </c>
      <c r="Z138" s="8">
        <f t="shared" si="37"/>
        <v>2.4845013648601699</v>
      </c>
      <c r="AA138" s="8">
        <f t="shared" si="46"/>
        <v>2.0068670152343899</v>
      </c>
      <c r="AC138" s="8">
        <f t="shared" si="38"/>
        <v>0.101495930937905</v>
      </c>
      <c r="AE138" s="8">
        <v>136</v>
      </c>
      <c r="AF138" s="8">
        <f t="shared" si="32"/>
        <v>9.9083827616201692</v>
      </c>
      <c r="AG138" s="8">
        <f t="shared" si="39"/>
        <v>6.3661148180183202E-2</v>
      </c>
      <c r="AJ138" s="132">
        <f>IF(Päälaskenta!$F$28&lt;Kaksitasouoma_matriisi!L138,Päälaskenta!$C$20*Päälaskenta!$F$28,Päälaskenta!$C$20*Kaksitasouoma_matriisi!L138)</f>
        <v>0.1</v>
      </c>
      <c r="AK138" s="134">
        <f>SQRT(Päälaskenta!$D$20^2+(Päälaskenta!$D$20/(1/Päälaskenta!$E$20))^2)</f>
        <v>1.8029999999999999</v>
      </c>
      <c r="AL138" s="134">
        <f>IF(Päälaskenta!$F$28&lt;Kaksitasouoma_matriisi!L138,AK138*Päälaskenta!$F$28*COS(ATAN(1/Päälaskenta!$E$20)),AK138*Kaksitasouoma_matriisi!L138*COS(ATAN(1/Päälaskenta!$E$20)))</f>
        <v>0.03</v>
      </c>
      <c r="AM138" s="134"/>
      <c r="AN138" s="134">
        <f t="shared" si="47"/>
        <v>0.13</v>
      </c>
      <c r="AO138" s="8">
        <f t="shared" si="40"/>
        <v>9.6928124067998805E-2</v>
      </c>
      <c r="AP138" s="134">
        <f>Refererenssiarvoja!$B$16*H138^(1/6)/(Refererenssiarvoja!$B$15^0.5)*(Päälaskenta!$G$28/2)^0.5*(1-AO138)^(-1.5)</f>
        <v>4.3999999999999997E-2</v>
      </c>
      <c r="AQ138" s="8">
        <f>Refererenssiarvoja!$B$16*Kaksitasouoma_matriisi!O138^(1/6)/(SQRT((2*Refererenssiarvoja!$B$15)/(Päälaskenta!$F$31*Päälaskenta!$G$31*Päälaskenta!$F$28))+SQRT(Refererenssiarvoja!$B$15)/Refererenssiarvoja!$B$17*LN(Kaksitasouoma_matriisi!L138/Päälaskenta!$F$28))</f>
        <v>-2.240292838365E-2</v>
      </c>
      <c r="AR138" s="8">
        <f>Refererenssiarvoja!$B$16*Kaksitasouoma_matriisi!O138^(1/6)/(SQRT((2*Refererenssiarvoja!$B$15)/(Päälaskenta!$F$31*Päälaskenta!$G$31*L138)))</f>
        <v>5.2529149338557103E-2</v>
      </c>
    </row>
    <row r="139" spans="1:44" x14ac:dyDescent="0.2">
      <c r="A139" s="8">
        <v>137</v>
      </c>
      <c r="B139" s="8">
        <f>IF(Päälaskenta!C$7,Päälaskenta!E$7,Päälaskenta!G$5)</f>
        <v>2.5</v>
      </c>
      <c r="C139" s="56">
        <v>1.863</v>
      </c>
      <c r="D139" s="93">
        <f t="shared" si="33"/>
        <v>1.3419000000000001</v>
      </c>
      <c r="E139" s="8">
        <f>IF(Päälaskenta!$C$26,Kaksitasouoma_matriisi!AP139,Kaksitasouoma_matriisi!AC139)</f>
        <v>0.101495930937905</v>
      </c>
      <c r="F139" s="56">
        <f>IF(D139&lt;Päälaskenta!H$24,(SQRT(POWER(Päälaskenta!C$24/(2*Päälaskenta!E$24),2)+(D139/Päälaskenta!E$24))-Päälaskenta!C$24/(2*Päälaskenta!E$24)),IF(D139=Päälaskenta!H$24,Päälaskenta!D$24,Päälaskenta!D$24+(SQRT(POWER((Päälaskenta!C$20+Päälaskenta!G$24)/(2*Päälaskenta!E$20),2)+((D139-Päälaskenta!H$24)/Päälaskenta!E$20))-(Päälaskenta!C$20+Päälaskenta!G$24)/(2*Päälaskenta!E$20))))</f>
        <v>0.72</v>
      </c>
      <c r="G139" s="57">
        <f>IF(F139&gt;Päälaskenta!D$24,(2*SQRT((POWER(Päälaskenta!D$24,2))+POWER(Päälaskenta!E$24*Päälaskenta!D$24,2))+Päälaskenta!C$24)+(2*SQRT((POWER((F139-Päälaskenta!D$24),2))+POWER(Päälaskenta!E$20*(F139-Päälaskenta!D$24),2))+Päälaskenta!C$20),(2*SQRT((POWER(F139,2))+POWER(Päälaskenta!E$24*F139,2))+Päälaskenta!C$24))</f>
        <v>8.0500000000000007</v>
      </c>
      <c r="H139" s="57">
        <f t="shared" si="34"/>
        <v>0.17</v>
      </c>
      <c r="I139" s="62">
        <f t="shared" si="35"/>
        <v>0.37965700000000002</v>
      </c>
      <c r="J139" s="8">
        <f>IF(F139&lt;Päälaskenta!$D$24,0,Kaksitasouoma_matriisi!F139-Päälaskenta!$D$24)</f>
        <v>0.02</v>
      </c>
      <c r="L139" s="8">
        <f>IF(F139&gt;Päälaskenta!D$24,F139-Päälaskenta!D$24,0)</f>
        <v>0.02</v>
      </c>
      <c r="M139" s="8">
        <f>IF(F139&gt;Päälaskenta!D$24,(Päälaskenta!C$20+(Päälaskenta!E$20*(Kaksitasouoma_matriisi!F139-Päälaskenta!D$24)))*(Kaksitasouoma_matriisi!F139-Päälaskenta!D$24),0)</f>
        <v>0.10059999999999999</v>
      </c>
      <c r="N139" s="8">
        <f>IF(F139&gt;Päälaskenta!D$24,(2*SQRT((POWER((F139-Päälaskenta!D$24),2))+POWER(Päälaskenta!E$20*(F139-Päälaskenta!D$24),2))+Päälaskenta!C$20),0)</f>
        <v>5.0721110255092796</v>
      </c>
      <c r="O139" s="8">
        <f t="shared" si="41"/>
        <v>1.98339506950952E-2</v>
      </c>
      <c r="P139" s="8">
        <f>IF(Päälaskenta!$C$29,IF(L139&gt;Päälaskenta!$F$28,Kaksitasouoma_matriisi!AQ139,Kaksitasouoma_matriisi!AR139),Päälaskenta!$F$20)</f>
        <v>0.12</v>
      </c>
      <c r="Q139" s="8">
        <f t="shared" si="42"/>
        <v>6.1426563699273601E-2</v>
      </c>
      <c r="R139" s="8">
        <f t="shared" si="36"/>
        <v>1.5498635139835199E-2</v>
      </c>
      <c r="S139" s="8">
        <f t="shared" si="43"/>
        <v>0.154061979521225</v>
      </c>
      <c r="U139" s="93">
        <f>IF(F139&gt;Päälaskenta!D$24,Päälaskenta!H$24+L139*Päälaskenta!G$24,F139*Päälaskenta!C$24 + F139*F139*Päälaskenta!E$24)</f>
        <v>1.238</v>
      </c>
      <c r="V139" s="8">
        <f>IF(F139&gt;Päälaskenta!D$24,2*SQRT(POWER(Päälaskenta!D$24,2)+POWER(Päälaskenta!E$24*Päälaskenta!D$24,2))+Päälaskenta!C$24,(2*SQRT((POWER(F139,2))+POWER(Päälaskenta!E$24*F139,2))+Päälaskenta!C$24))</f>
        <v>2.9798989873223301</v>
      </c>
      <c r="W139" s="8">
        <f t="shared" si="44"/>
        <v>0.415450324077072</v>
      </c>
      <c r="X139" s="8">
        <f>Päälaskenta!F$24</f>
        <v>7.0000000000000007E-2</v>
      </c>
      <c r="Y139" s="8">
        <f t="shared" si="45"/>
        <v>9.8469561979208997</v>
      </c>
      <c r="Z139" s="8">
        <f t="shared" si="37"/>
        <v>2.4845013648601699</v>
      </c>
      <c r="AA139" s="8">
        <f t="shared" si="46"/>
        <v>2.0068670152343899</v>
      </c>
      <c r="AC139" s="8">
        <f t="shared" si="38"/>
        <v>0.101495930937905</v>
      </c>
      <c r="AE139" s="8">
        <v>137</v>
      </c>
      <c r="AF139" s="8">
        <f t="shared" si="32"/>
        <v>9.9083827616201692</v>
      </c>
      <c r="AG139" s="8">
        <f t="shared" si="39"/>
        <v>6.3661148180183202E-2</v>
      </c>
      <c r="AJ139" s="132">
        <f>IF(Päälaskenta!$F$28&lt;Kaksitasouoma_matriisi!L139,Päälaskenta!$C$20*Päälaskenta!$F$28,Päälaskenta!$C$20*Kaksitasouoma_matriisi!L139)</f>
        <v>0.1</v>
      </c>
      <c r="AK139" s="134">
        <f>SQRT(Päälaskenta!$D$20^2+(Päälaskenta!$D$20/(1/Päälaskenta!$E$20))^2)</f>
        <v>1.8029999999999999</v>
      </c>
      <c r="AL139" s="134">
        <f>IF(Päälaskenta!$F$28&lt;Kaksitasouoma_matriisi!L139,AK139*Päälaskenta!$F$28*COS(ATAN(1/Päälaskenta!$E$20)),AK139*Kaksitasouoma_matriisi!L139*COS(ATAN(1/Päälaskenta!$E$20)))</f>
        <v>0.03</v>
      </c>
      <c r="AM139" s="134"/>
      <c r="AN139" s="134">
        <f t="shared" si="47"/>
        <v>0.13</v>
      </c>
      <c r="AO139" s="8">
        <f t="shared" si="40"/>
        <v>9.6877561666294104E-2</v>
      </c>
      <c r="AP139" s="134">
        <f>Refererenssiarvoja!$B$16*H139^(1/6)/(Refererenssiarvoja!$B$15^0.5)*(Päälaskenta!$G$28/2)^0.5*(1-AO139)^(-1.5)</f>
        <v>4.3999999999999997E-2</v>
      </c>
      <c r="AQ139" s="8">
        <f>Refererenssiarvoja!$B$16*Kaksitasouoma_matriisi!O139^(1/6)/(SQRT((2*Refererenssiarvoja!$B$15)/(Päälaskenta!$F$31*Päälaskenta!$G$31*Päälaskenta!$F$28))+SQRT(Refererenssiarvoja!$B$15)/Refererenssiarvoja!$B$17*LN(Kaksitasouoma_matriisi!L139/Päälaskenta!$F$28))</f>
        <v>-2.240292838365E-2</v>
      </c>
      <c r="AR139" s="8">
        <f>Refererenssiarvoja!$B$16*Kaksitasouoma_matriisi!O139^(1/6)/(SQRT((2*Refererenssiarvoja!$B$15)/(Päälaskenta!$F$31*Päälaskenta!$G$31*L139)))</f>
        <v>5.2529149338557103E-2</v>
      </c>
    </row>
    <row r="140" spans="1:44" x14ac:dyDescent="0.2">
      <c r="A140" s="8">
        <v>138</v>
      </c>
      <c r="B140" s="8">
        <f>IF(Päälaskenta!C$7,Päälaskenta!E$7,Päälaskenta!G$5)</f>
        <v>2.5</v>
      </c>
      <c r="C140" s="56">
        <v>1.8620000000000001</v>
      </c>
      <c r="D140" s="93">
        <f t="shared" si="33"/>
        <v>1.3426</v>
      </c>
      <c r="E140" s="8">
        <f>IF(Päälaskenta!$C$26,Kaksitasouoma_matriisi!AP140,Kaksitasouoma_matriisi!AC140)</f>
        <v>0.101504213032461</v>
      </c>
      <c r="F140" s="56">
        <f>IF(D140&lt;Päälaskenta!H$24,(SQRT(POWER(Päälaskenta!C$24/(2*Päälaskenta!E$24),2)+(D140/Päälaskenta!E$24))-Päälaskenta!C$24/(2*Päälaskenta!E$24)),IF(D140=Päälaskenta!H$24,Päälaskenta!D$24,Päälaskenta!D$24+(SQRT(POWER((Päälaskenta!C$20+Päälaskenta!G$24)/(2*Päälaskenta!E$20),2)+((D140-Päälaskenta!H$24)/Päälaskenta!E$20))-(Päälaskenta!C$20+Päälaskenta!G$24)/(2*Päälaskenta!E$20))))</f>
        <v>0.72099999999999997</v>
      </c>
      <c r="G140" s="57">
        <f>IF(F140&gt;Päälaskenta!D$24,(2*SQRT((POWER(Päälaskenta!D$24,2))+POWER(Päälaskenta!E$24*Päälaskenta!D$24,2))+Päälaskenta!C$24)+(2*SQRT((POWER((F140-Päälaskenta!D$24),2))+POWER(Päälaskenta!E$20*(F140-Päälaskenta!D$24),2))+Päälaskenta!C$20),(2*SQRT((POWER(F140,2))+POWER(Päälaskenta!E$24*F140,2))+Päälaskenta!C$24))</f>
        <v>8.06</v>
      </c>
      <c r="H140" s="57">
        <f t="shared" si="34"/>
        <v>0.17</v>
      </c>
      <c r="I140" s="62">
        <f t="shared" si="35"/>
        <v>0.37931100000000001</v>
      </c>
      <c r="J140" s="8">
        <f>IF(F140&lt;Päälaskenta!$D$24,0,Kaksitasouoma_matriisi!F140-Päälaskenta!$D$24)</f>
        <v>2.1000000000000001E-2</v>
      </c>
      <c r="L140" s="8">
        <f>IF(F140&gt;Päälaskenta!D$24,F140-Päälaskenta!D$24,0)</f>
        <v>2.1000000000000001E-2</v>
      </c>
      <c r="M140" s="8">
        <f>IF(F140&gt;Päälaskenta!D$24,(Päälaskenta!C$20+(Päälaskenta!E$20*(Kaksitasouoma_matriisi!F140-Päälaskenta!D$24)))*(Kaksitasouoma_matriisi!F140-Päälaskenta!D$24),0)</f>
        <v>0.10566150000000001</v>
      </c>
      <c r="N140" s="8">
        <f>IF(F140&gt;Päälaskenta!D$24,(2*SQRT((POWER((F140-Päälaskenta!D$24),2))+POWER(Päälaskenta!E$20*(F140-Päälaskenta!D$24),2))+Päälaskenta!C$20),0)</f>
        <v>5.0757165767847399</v>
      </c>
      <c r="O140" s="8">
        <f t="shared" si="41"/>
        <v>2.0817060685238701E-2</v>
      </c>
      <c r="P140" s="8">
        <f>IF(Päälaskenta!$C$29,IF(L140&gt;Päälaskenta!$F$28,Kaksitasouoma_matriisi!AQ140,Kaksitasouoma_matriisi!AR140),Päälaskenta!$F$20)</f>
        <v>0.12</v>
      </c>
      <c r="Q140" s="8">
        <f t="shared" si="42"/>
        <v>6.6631838719601696E-2</v>
      </c>
      <c r="R140" s="8">
        <f t="shared" si="36"/>
        <v>1.67493705722545E-2</v>
      </c>
      <c r="S140" s="8">
        <f t="shared" si="43"/>
        <v>0.15851914436435699</v>
      </c>
      <c r="U140" s="93">
        <f>IF(F140&gt;Päälaskenta!D$24,Päälaskenta!H$24+L140*Päälaskenta!G$24,F140*Päälaskenta!C$24 + F140*F140*Päälaskenta!E$24)</f>
        <v>1.2403999999999999</v>
      </c>
      <c r="V140" s="8">
        <f>IF(F140&gt;Päälaskenta!D$24,2*SQRT(POWER(Päälaskenta!D$24,2)+POWER(Päälaskenta!E$24*Päälaskenta!D$24,2))+Päälaskenta!C$24,(2*SQRT((POWER(F140,2))+POWER(Päälaskenta!E$24*F140,2))+Päälaskenta!C$24))</f>
        <v>2.9798989873223301</v>
      </c>
      <c r="W140" s="8">
        <f t="shared" si="44"/>
        <v>0.41625572050500798</v>
      </c>
      <c r="X140" s="8">
        <f>Päälaskenta!F$24</f>
        <v>7.0000000000000007E-2</v>
      </c>
      <c r="Y140" s="8">
        <f t="shared" si="45"/>
        <v>9.8787924433692709</v>
      </c>
      <c r="Z140" s="8">
        <f t="shared" si="37"/>
        <v>2.4832506294277499</v>
      </c>
      <c r="AA140" s="8">
        <f t="shared" si="46"/>
        <v>2.0019756767395598</v>
      </c>
      <c r="AC140" s="8">
        <f t="shared" si="38"/>
        <v>0.101504213032461</v>
      </c>
      <c r="AE140" s="8">
        <v>138</v>
      </c>
      <c r="AF140" s="8">
        <f t="shared" si="32"/>
        <v>9.9454242820888705</v>
      </c>
      <c r="AG140" s="8">
        <f t="shared" si="39"/>
        <v>6.3187822095865598E-2</v>
      </c>
      <c r="AJ140" s="132">
        <f>IF(Päälaskenta!$F$28&lt;Kaksitasouoma_matriisi!L140,Päälaskenta!$C$20*Päälaskenta!$F$28,Päälaskenta!$C$20*Kaksitasouoma_matriisi!L140)</f>
        <v>0.105</v>
      </c>
      <c r="AK140" s="134">
        <f>SQRT(Päälaskenta!$D$20^2+(Päälaskenta!$D$20/(1/Päälaskenta!$E$20))^2)</f>
        <v>1.8029999999999999</v>
      </c>
      <c r="AL140" s="134">
        <f>IF(Päälaskenta!$F$28&lt;Kaksitasouoma_matriisi!L140,AK140*Päälaskenta!$F$28*COS(ATAN(1/Päälaskenta!$E$20)),AK140*Kaksitasouoma_matriisi!L140*COS(ATAN(1/Päälaskenta!$E$20)))</f>
        <v>3.2000000000000001E-2</v>
      </c>
      <c r="AM140" s="134"/>
      <c r="AN140" s="134">
        <f t="shared" si="47"/>
        <v>0.13700000000000001</v>
      </c>
      <c r="AO140" s="8">
        <f t="shared" si="40"/>
        <v>0.102040816326531</v>
      </c>
      <c r="AP140" s="134">
        <f>Refererenssiarvoja!$B$16*H140^(1/6)/(Refererenssiarvoja!$B$15^0.5)*(Päälaskenta!$G$28/2)^0.5*(1-AO140)^(-1.5)</f>
        <v>4.3999999999999997E-2</v>
      </c>
      <c r="AQ140" s="8">
        <f>Refererenssiarvoja!$B$16*Kaksitasouoma_matriisi!O140^(1/6)/(SQRT((2*Refererenssiarvoja!$B$15)/(Päälaskenta!$F$31*Päälaskenta!$G$31*Päälaskenta!$F$28))+SQRT(Refererenssiarvoja!$B$15)/Refererenssiarvoja!$B$17*LN(Kaksitasouoma_matriisi!L140/Päälaskenta!$F$28))</f>
        <v>-2.2962027096559801E-2</v>
      </c>
      <c r="AR140" s="8">
        <f>Refererenssiarvoja!$B$16*Kaksitasouoma_matriisi!O140^(1/6)/(SQRT((2*Refererenssiarvoja!$B$15)/(Päälaskenta!$F$31*Päälaskenta!$G$31*L140)))</f>
        <v>5.4262114554112097E-2</v>
      </c>
    </row>
    <row r="141" spans="1:44" x14ac:dyDescent="0.2">
      <c r="A141" s="8">
        <v>139</v>
      </c>
      <c r="B141" s="8">
        <f>IF(Päälaskenta!C$7,Päälaskenta!E$7,Päälaskenta!G$5)</f>
        <v>2.5</v>
      </c>
      <c r="C141" s="56">
        <v>1.861</v>
      </c>
      <c r="D141" s="93">
        <f t="shared" si="33"/>
        <v>1.3433999999999999</v>
      </c>
      <c r="E141" s="8">
        <f>IF(Päälaskenta!$C$26,Kaksitasouoma_matriisi!AP141,Kaksitasouoma_matriisi!AC141)</f>
        <v>0.101504213032461</v>
      </c>
      <c r="F141" s="56">
        <f>IF(D141&lt;Päälaskenta!H$24,(SQRT(POWER(Päälaskenta!C$24/(2*Päälaskenta!E$24),2)+(D141/Päälaskenta!E$24))-Päälaskenta!C$24/(2*Päälaskenta!E$24)),IF(D141=Päälaskenta!H$24,Päälaskenta!D$24,Päälaskenta!D$24+(SQRT(POWER((Päälaskenta!C$20+Päälaskenta!G$24)/(2*Päälaskenta!E$20),2)+((D141-Päälaskenta!H$24)/Päälaskenta!E$20))-(Päälaskenta!C$20+Päälaskenta!G$24)/(2*Päälaskenta!E$20))))</f>
        <v>0.72099999999999997</v>
      </c>
      <c r="G141" s="57">
        <f>IF(F141&gt;Päälaskenta!D$24,(2*SQRT((POWER(Päälaskenta!D$24,2))+POWER(Päälaskenta!E$24*Päälaskenta!D$24,2))+Päälaskenta!C$24)+(2*SQRT((POWER((F141-Päälaskenta!D$24),2))+POWER(Päälaskenta!E$20*(F141-Päälaskenta!D$24),2))+Päälaskenta!C$20),(2*SQRT((POWER(F141,2))+POWER(Päälaskenta!E$24*F141,2))+Päälaskenta!C$24))</f>
        <v>8.06</v>
      </c>
      <c r="H141" s="57">
        <f t="shared" si="34"/>
        <v>0.17</v>
      </c>
      <c r="I141" s="62">
        <f t="shared" si="35"/>
        <v>0.37890400000000002</v>
      </c>
      <c r="J141" s="8">
        <f>IF(F141&lt;Päälaskenta!$D$24,0,Kaksitasouoma_matriisi!F141-Päälaskenta!$D$24)</f>
        <v>2.1000000000000001E-2</v>
      </c>
      <c r="L141" s="8">
        <f>IF(F141&gt;Päälaskenta!D$24,F141-Päälaskenta!D$24,0)</f>
        <v>2.1000000000000001E-2</v>
      </c>
      <c r="M141" s="8">
        <f>IF(F141&gt;Päälaskenta!D$24,(Päälaskenta!C$20+(Päälaskenta!E$20*(Kaksitasouoma_matriisi!F141-Päälaskenta!D$24)))*(Kaksitasouoma_matriisi!F141-Päälaskenta!D$24),0)</f>
        <v>0.10566150000000001</v>
      </c>
      <c r="N141" s="8">
        <f>IF(F141&gt;Päälaskenta!D$24,(2*SQRT((POWER((F141-Päälaskenta!D$24),2))+POWER(Päälaskenta!E$20*(F141-Päälaskenta!D$24),2))+Päälaskenta!C$20),0)</f>
        <v>5.0757165767847399</v>
      </c>
      <c r="O141" s="8">
        <f t="shared" si="41"/>
        <v>2.0817060685238701E-2</v>
      </c>
      <c r="P141" s="8">
        <f>IF(Päälaskenta!$C$29,IF(L141&gt;Päälaskenta!$F$28,Kaksitasouoma_matriisi!AQ141,Kaksitasouoma_matriisi!AR141),Päälaskenta!$F$20)</f>
        <v>0.12</v>
      </c>
      <c r="Q141" s="8">
        <f t="shared" si="42"/>
        <v>6.6631838719601696E-2</v>
      </c>
      <c r="R141" s="8">
        <f t="shared" si="36"/>
        <v>1.67493705722545E-2</v>
      </c>
      <c r="S141" s="8">
        <f t="shared" si="43"/>
        <v>0.15851914436435699</v>
      </c>
      <c r="U141" s="93">
        <f>IF(F141&gt;Päälaskenta!D$24,Päälaskenta!H$24+L141*Päälaskenta!G$24,F141*Päälaskenta!C$24 + F141*F141*Päälaskenta!E$24)</f>
        <v>1.2403999999999999</v>
      </c>
      <c r="V141" s="8">
        <f>IF(F141&gt;Päälaskenta!D$24,2*SQRT(POWER(Päälaskenta!D$24,2)+POWER(Päälaskenta!E$24*Päälaskenta!D$24,2))+Päälaskenta!C$24,(2*SQRT((POWER(F141,2))+POWER(Päälaskenta!E$24*F141,2))+Päälaskenta!C$24))</f>
        <v>2.9798989873223301</v>
      </c>
      <c r="W141" s="8">
        <f t="shared" si="44"/>
        <v>0.41625572050500798</v>
      </c>
      <c r="X141" s="8">
        <f>Päälaskenta!F$24</f>
        <v>7.0000000000000007E-2</v>
      </c>
      <c r="Y141" s="8">
        <f t="shared" si="45"/>
        <v>9.8787924433692709</v>
      </c>
      <c r="Z141" s="8">
        <f t="shared" si="37"/>
        <v>2.4832506294277499</v>
      </c>
      <c r="AA141" s="8">
        <f t="shared" si="46"/>
        <v>2.0019756767395598</v>
      </c>
      <c r="AC141" s="8">
        <f t="shared" si="38"/>
        <v>0.101504213032461</v>
      </c>
      <c r="AE141" s="8">
        <v>139</v>
      </c>
      <c r="AF141" s="8">
        <f t="shared" si="32"/>
        <v>9.9454242820888705</v>
      </c>
      <c r="AG141" s="8">
        <f t="shared" si="39"/>
        <v>6.3187822095865598E-2</v>
      </c>
      <c r="AJ141" s="132">
        <f>IF(Päälaskenta!$F$28&lt;Kaksitasouoma_matriisi!L141,Päälaskenta!$C$20*Päälaskenta!$F$28,Päälaskenta!$C$20*Kaksitasouoma_matriisi!L141)</f>
        <v>0.105</v>
      </c>
      <c r="AK141" s="134">
        <f>SQRT(Päälaskenta!$D$20^2+(Päälaskenta!$D$20/(1/Päälaskenta!$E$20))^2)</f>
        <v>1.8029999999999999</v>
      </c>
      <c r="AL141" s="134">
        <f>IF(Päälaskenta!$F$28&lt;Kaksitasouoma_matriisi!L141,AK141*Päälaskenta!$F$28*COS(ATAN(1/Päälaskenta!$E$20)),AK141*Kaksitasouoma_matriisi!L141*COS(ATAN(1/Päälaskenta!$E$20)))</f>
        <v>3.2000000000000001E-2</v>
      </c>
      <c r="AM141" s="134"/>
      <c r="AN141" s="134">
        <f t="shared" si="47"/>
        <v>0.13700000000000001</v>
      </c>
      <c r="AO141" s="8">
        <f t="shared" si="40"/>
        <v>0.10198005061783499</v>
      </c>
      <c r="AP141" s="134">
        <f>Refererenssiarvoja!$B$16*H141^(1/6)/(Refererenssiarvoja!$B$15^0.5)*(Päälaskenta!$G$28/2)^0.5*(1-AO141)^(-1.5)</f>
        <v>4.3999999999999997E-2</v>
      </c>
      <c r="AQ141" s="8">
        <f>Refererenssiarvoja!$B$16*Kaksitasouoma_matriisi!O141^(1/6)/(SQRT((2*Refererenssiarvoja!$B$15)/(Päälaskenta!$F$31*Päälaskenta!$G$31*Päälaskenta!$F$28))+SQRT(Refererenssiarvoja!$B$15)/Refererenssiarvoja!$B$17*LN(Kaksitasouoma_matriisi!L141/Päälaskenta!$F$28))</f>
        <v>-2.2962027096559801E-2</v>
      </c>
      <c r="AR141" s="8">
        <f>Refererenssiarvoja!$B$16*Kaksitasouoma_matriisi!O141^(1/6)/(SQRT((2*Refererenssiarvoja!$B$15)/(Päälaskenta!$F$31*Päälaskenta!$G$31*L141)))</f>
        <v>5.4262114554112097E-2</v>
      </c>
    </row>
    <row r="142" spans="1:44" x14ac:dyDescent="0.2">
      <c r="A142" s="8">
        <v>140</v>
      </c>
      <c r="B142" s="8">
        <f>IF(Päälaskenta!C$7,Päälaskenta!E$7,Päälaskenta!G$5)</f>
        <v>2.5</v>
      </c>
      <c r="C142" s="56">
        <v>1.86</v>
      </c>
      <c r="D142" s="93">
        <f t="shared" si="33"/>
        <v>1.3441000000000001</v>
      </c>
      <c r="E142" s="8">
        <f>IF(Päälaskenta!$C$26,Kaksitasouoma_matriisi!AP142,Kaksitasouoma_matriisi!AC142)</f>
        <v>0.101504213032461</v>
      </c>
      <c r="F142" s="56">
        <f>IF(D142&lt;Päälaskenta!H$24,(SQRT(POWER(Päälaskenta!C$24/(2*Päälaskenta!E$24),2)+(D142/Päälaskenta!E$24))-Päälaskenta!C$24/(2*Päälaskenta!E$24)),IF(D142=Päälaskenta!H$24,Päälaskenta!D$24,Päälaskenta!D$24+(SQRT(POWER((Päälaskenta!C$20+Päälaskenta!G$24)/(2*Päälaskenta!E$20),2)+((D142-Päälaskenta!H$24)/Päälaskenta!E$20))-(Päälaskenta!C$20+Päälaskenta!G$24)/(2*Päälaskenta!E$20))))</f>
        <v>0.72099999999999997</v>
      </c>
      <c r="G142" s="57">
        <f>IF(F142&gt;Päälaskenta!D$24,(2*SQRT((POWER(Päälaskenta!D$24,2))+POWER(Päälaskenta!E$24*Päälaskenta!D$24,2))+Päälaskenta!C$24)+(2*SQRT((POWER((F142-Päälaskenta!D$24),2))+POWER(Päälaskenta!E$20*(F142-Päälaskenta!D$24),2))+Päälaskenta!C$20),(2*SQRT((POWER(F142,2))+POWER(Päälaskenta!E$24*F142,2))+Päälaskenta!C$24))</f>
        <v>8.06</v>
      </c>
      <c r="H142" s="57">
        <f t="shared" si="34"/>
        <v>0.17</v>
      </c>
      <c r="I142" s="62">
        <f t="shared" si="35"/>
        <v>0.37849699999999997</v>
      </c>
      <c r="J142" s="8">
        <f>IF(F142&lt;Päälaskenta!$D$24,0,Kaksitasouoma_matriisi!F142-Päälaskenta!$D$24)</f>
        <v>2.1000000000000001E-2</v>
      </c>
      <c r="L142" s="8">
        <f>IF(F142&gt;Päälaskenta!D$24,F142-Päälaskenta!D$24,0)</f>
        <v>2.1000000000000001E-2</v>
      </c>
      <c r="M142" s="8">
        <f>IF(F142&gt;Päälaskenta!D$24,(Päälaskenta!C$20+(Päälaskenta!E$20*(Kaksitasouoma_matriisi!F142-Päälaskenta!D$24)))*(Kaksitasouoma_matriisi!F142-Päälaskenta!D$24),0)</f>
        <v>0.10566150000000001</v>
      </c>
      <c r="N142" s="8">
        <f>IF(F142&gt;Päälaskenta!D$24,(2*SQRT((POWER((F142-Päälaskenta!D$24),2))+POWER(Päälaskenta!E$20*(F142-Päälaskenta!D$24),2))+Päälaskenta!C$20),0)</f>
        <v>5.0757165767847399</v>
      </c>
      <c r="O142" s="8">
        <f t="shared" si="41"/>
        <v>2.0817060685238701E-2</v>
      </c>
      <c r="P142" s="8">
        <f>IF(Päälaskenta!$C$29,IF(L142&gt;Päälaskenta!$F$28,Kaksitasouoma_matriisi!AQ142,Kaksitasouoma_matriisi!AR142),Päälaskenta!$F$20)</f>
        <v>0.12</v>
      </c>
      <c r="Q142" s="8">
        <f t="shared" si="42"/>
        <v>6.6631838719601696E-2</v>
      </c>
      <c r="R142" s="8">
        <f t="shared" si="36"/>
        <v>1.67493705722545E-2</v>
      </c>
      <c r="S142" s="8">
        <f t="shared" si="43"/>
        <v>0.15851914436435699</v>
      </c>
      <c r="U142" s="93">
        <f>IF(F142&gt;Päälaskenta!D$24,Päälaskenta!H$24+L142*Päälaskenta!G$24,F142*Päälaskenta!C$24 + F142*F142*Päälaskenta!E$24)</f>
        <v>1.2403999999999999</v>
      </c>
      <c r="V142" s="8">
        <f>IF(F142&gt;Päälaskenta!D$24,2*SQRT(POWER(Päälaskenta!D$24,2)+POWER(Päälaskenta!E$24*Päälaskenta!D$24,2))+Päälaskenta!C$24,(2*SQRT((POWER(F142,2))+POWER(Päälaskenta!E$24*F142,2))+Päälaskenta!C$24))</f>
        <v>2.9798989873223301</v>
      </c>
      <c r="W142" s="8">
        <f t="shared" si="44"/>
        <v>0.41625572050500798</v>
      </c>
      <c r="X142" s="8">
        <f>Päälaskenta!F$24</f>
        <v>7.0000000000000007E-2</v>
      </c>
      <c r="Y142" s="8">
        <f t="shared" si="45"/>
        <v>9.8787924433692709</v>
      </c>
      <c r="Z142" s="8">
        <f t="shared" si="37"/>
        <v>2.4832506294277499</v>
      </c>
      <c r="AA142" s="8">
        <f t="shared" si="46"/>
        <v>2.0019756767395598</v>
      </c>
      <c r="AC142" s="8">
        <f t="shared" si="38"/>
        <v>0.101504213032461</v>
      </c>
      <c r="AE142" s="8">
        <v>140</v>
      </c>
      <c r="AF142" s="8">
        <f t="shared" si="32"/>
        <v>9.9454242820888705</v>
      </c>
      <c r="AG142" s="8">
        <f t="shared" si="39"/>
        <v>6.3187822095865598E-2</v>
      </c>
      <c r="AJ142" s="132">
        <f>IF(Päälaskenta!$F$28&lt;Kaksitasouoma_matriisi!L142,Päälaskenta!$C$20*Päälaskenta!$F$28,Päälaskenta!$C$20*Kaksitasouoma_matriisi!L142)</f>
        <v>0.105</v>
      </c>
      <c r="AK142" s="134">
        <f>SQRT(Päälaskenta!$D$20^2+(Päälaskenta!$D$20/(1/Päälaskenta!$E$20))^2)</f>
        <v>1.8029999999999999</v>
      </c>
      <c r="AL142" s="134">
        <f>IF(Päälaskenta!$F$28&lt;Kaksitasouoma_matriisi!L142,AK142*Päälaskenta!$F$28*COS(ATAN(1/Päälaskenta!$E$20)),AK142*Kaksitasouoma_matriisi!L142*COS(ATAN(1/Päälaskenta!$E$20)))</f>
        <v>3.2000000000000001E-2</v>
      </c>
      <c r="AM142" s="134"/>
      <c r="AN142" s="134">
        <f t="shared" si="47"/>
        <v>0.13700000000000001</v>
      </c>
      <c r="AO142" s="8">
        <f t="shared" si="40"/>
        <v>0.10192693995982401</v>
      </c>
      <c r="AP142" s="134">
        <f>Refererenssiarvoja!$B$16*H142^(1/6)/(Refererenssiarvoja!$B$15^0.5)*(Päälaskenta!$G$28/2)^0.5*(1-AO142)^(-1.5)</f>
        <v>4.3999999999999997E-2</v>
      </c>
      <c r="AQ142" s="8">
        <f>Refererenssiarvoja!$B$16*Kaksitasouoma_matriisi!O142^(1/6)/(SQRT((2*Refererenssiarvoja!$B$15)/(Päälaskenta!$F$31*Päälaskenta!$G$31*Päälaskenta!$F$28))+SQRT(Refererenssiarvoja!$B$15)/Refererenssiarvoja!$B$17*LN(Kaksitasouoma_matriisi!L142/Päälaskenta!$F$28))</f>
        <v>-2.2962027096559801E-2</v>
      </c>
      <c r="AR142" s="8">
        <f>Refererenssiarvoja!$B$16*Kaksitasouoma_matriisi!O142^(1/6)/(SQRT((2*Refererenssiarvoja!$B$15)/(Päälaskenta!$F$31*Päälaskenta!$G$31*L142)))</f>
        <v>5.4262114554112097E-2</v>
      </c>
    </row>
    <row r="143" spans="1:44" x14ac:dyDescent="0.2">
      <c r="A143" s="8">
        <v>141</v>
      </c>
      <c r="B143" s="8">
        <f>IF(Päälaskenta!C$7,Päälaskenta!E$7,Päälaskenta!G$5)</f>
        <v>2.5</v>
      </c>
      <c r="C143" s="56">
        <v>1.859</v>
      </c>
      <c r="D143" s="93">
        <f t="shared" si="33"/>
        <v>1.3448</v>
      </c>
      <c r="E143" s="8">
        <f>IF(Päälaskenta!$C$26,Kaksitasouoma_matriisi!AP143,Kaksitasouoma_matriisi!AC143)</f>
        <v>0.101504213032461</v>
      </c>
      <c r="F143" s="56">
        <f>IF(D143&lt;Päälaskenta!H$24,(SQRT(POWER(Päälaskenta!C$24/(2*Päälaskenta!E$24),2)+(D143/Päälaskenta!E$24))-Päälaskenta!C$24/(2*Päälaskenta!E$24)),IF(D143=Päälaskenta!H$24,Päälaskenta!D$24,Päälaskenta!D$24+(SQRT(POWER((Päälaskenta!C$20+Päälaskenta!G$24)/(2*Päälaskenta!E$20),2)+((D143-Päälaskenta!H$24)/Päälaskenta!E$20))-(Päälaskenta!C$20+Päälaskenta!G$24)/(2*Päälaskenta!E$20))))</f>
        <v>0.72099999999999997</v>
      </c>
      <c r="G143" s="57">
        <f>IF(F143&gt;Päälaskenta!D$24,(2*SQRT((POWER(Päälaskenta!D$24,2))+POWER(Päälaskenta!E$24*Päälaskenta!D$24,2))+Päälaskenta!C$24)+(2*SQRT((POWER((F143-Päälaskenta!D$24),2))+POWER(Päälaskenta!E$20*(F143-Päälaskenta!D$24),2))+Päälaskenta!C$20),(2*SQRT((POWER(F143,2))+POWER(Päälaskenta!E$24*F143,2))+Päälaskenta!C$24))</f>
        <v>8.06</v>
      </c>
      <c r="H143" s="57">
        <f t="shared" si="34"/>
        <v>0.17</v>
      </c>
      <c r="I143" s="62">
        <f t="shared" si="35"/>
        <v>0.37808999999999998</v>
      </c>
      <c r="J143" s="8">
        <f>IF(F143&lt;Päälaskenta!$D$24,0,Kaksitasouoma_matriisi!F143-Päälaskenta!$D$24)</f>
        <v>2.1000000000000001E-2</v>
      </c>
      <c r="L143" s="8">
        <f>IF(F143&gt;Päälaskenta!D$24,F143-Päälaskenta!D$24,0)</f>
        <v>2.1000000000000001E-2</v>
      </c>
      <c r="M143" s="8">
        <f>IF(F143&gt;Päälaskenta!D$24,(Päälaskenta!C$20+(Päälaskenta!E$20*(Kaksitasouoma_matriisi!F143-Päälaskenta!D$24)))*(Kaksitasouoma_matriisi!F143-Päälaskenta!D$24),0)</f>
        <v>0.10566150000000001</v>
      </c>
      <c r="N143" s="8">
        <f>IF(F143&gt;Päälaskenta!D$24,(2*SQRT((POWER((F143-Päälaskenta!D$24),2))+POWER(Päälaskenta!E$20*(F143-Päälaskenta!D$24),2))+Päälaskenta!C$20),0)</f>
        <v>5.0757165767847399</v>
      </c>
      <c r="O143" s="8">
        <f t="shared" si="41"/>
        <v>2.0817060685238701E-2</v>
      </c>
      <c r="P143" s="8">
        <f>IF(Päälaskenta!$C$29,IF(L143&gt;Päälaskenta!$F$28,Kaksitasouoma_matriisi!AQ143,Kaksitasouoma_matriisi!AR143),Päälaskenta!$F$20)</f>
        <v>0.12</v>
      </c>
      <c r="Q143" s="8">
        <f t="shared" si="42"/>
        <v>6.6631838719601696E-2</v>
      </c>
      <c r="R143" s="8">
        <f t="shared" si="36"/>
        <v>1.67493705722545E-2</v>
      </c>
      <c r="S143" s="8">
        <f t="shared" si="43"/>
        <v>0.15851914436435699</v>
      </c>
      <c r="U143" s="93">
        <f>IF(F143&gt;Päälaskenta!D$24,Päälaskenta!H$24+L143*Päälaskenta!G$24,F143*Päälaskenta!C$24 + F143*F143*Päälaskenta!E$24)</f>
        <v>1.2403999999999999</v>
      </c>
      <c r="V143" s="8">
        <f>IF(F143&gt;Päälaskenta!D$24,2*SQRT(POWER(Päälaskenta!D$24,2)+POWER(Päälaskenta!E$24*Päälaskenta!D$24,2))+Päälaskenta!C$24,(2*SQRT((POWER(F143,2))+POWER(Päälaskenta!E$24*F143,2))+Päälaskenta!C$24))</f>
        <v>2.9798989873223301</v>
      </c>
      <c r="W143" s="8">
        <f t="shared" si="44"/>
        <v>0.41625572050500798</v>
      </c>
      <c r="X143" s="8">
        <f>Päälaskenta!F$24</f>
        <v>7.0000000000000007E-2</v>
      </c>
      <c r="Y143" s="8">
        <f t="shared" si="45"/>
        <v>9.8787924433692709</v>
      </c>
      <c r="Z143" s="8">
        <f t="shared" si="37"/>
        <v>2.4832506294277499</v>
      </c>
      <c r="AA143" s="8">
        <f t="shared" si="46"/>
        <v>2.0019756767395598</v>
      </c>
      <c r="AC143" s="8">
        <f t="shared" si="38"/>
        <v>0.101504213032461</v>
      </c>
      <c r="AE143" s="8">
        <v>141</v>
      </c>
      <c r="AF143" s="8">
        <f t="shared" si="32"/>
        <v>9.9454242820888705</v>
      </c>
      <c r="AG143" s="8">
        <f t="shared" si="39"/>
        <v>6.3187822095865598E-2</v>
      </c>
      <c r="AJ143" s="132">
        <f>IF(Päälaskenta!$F$28&lt;Kaksitasouoma_matriisi!L143,Päälaskenta!$C$20*Päälaskenta!$F$28,Päälaskenta!$C$20*Kaksitasouoma_matriisi!L143)</f>
        <v>0.105</v>
      </c>
      <c r="AK143" s="134">
        <f>SQRT(Päälaskenta!$D$20^2+(Päälaskenta!$D$20/(1/Päälaskenta!$E$20))^2)</f>
        <v>1.8029999999999999</v>
      </c>
      <c r="AL143" s="134">
        <f>IF(Päälaskenta!$F$28&lt;Kaksitasouoma_matriisi!L143,AK143*Päälaskenta!$F$28*COS(ATAN(1/Päälaskenta!$E$20)),AK143*Kaksitasouoma_matriisi!L143*COS(ATAN(1/Päälaskenta!$E$20)))</f>
        <v>3.2000000000000001E-2</v>
      </c>
      <c r="AM143" s="134"/>
      <c r="AN143" s="134">
        <f t="shared" si="47"/>
        <v>0.13700000000000001</v>
      </c>
      <c r="AO143" s="8">
        <f t="shared" si="40"/>
        <v>0.101873884592504</v>
      </c>
      <c r="AP143" s="134">
        <f>Refererenssiarvoja!$B$16*H143^(1/6)/(Refererenssiarvoja!$B$15^0.5)*(Päälaskenta!$G$28/2)^0.5*(1-AO143)^(-1.5)</f>
        <v>4.3999999999999997E-2</v>
      </c>
      <c r="AQ143" s="8">
        <f>Refererenssiarvoja!$B$16*Kaksitasouoma_matriisi!O143^(1/6)/(SQRT((2*Refererenssiarvoja!$B$15)/(Päälaskenta!$F$31*Päälaskenta!$G$31*Päälaskenta!$F$28))+SQRT(Refererenssiarvoja!$B$15)/Refererenssiarvoja!$B$17*LN(Kaksitasouoma_matriisi!L143/Päälaskenta!$F$28))</f>
        <v>-2.2962027096559801E-2</v>
      </c>
      <c r="AR143" s="8">
        <f>Refererenssiarvoja!$B$16*Kaksitasouoma_matriisi!O143^(1/6)/(SQRT((2*Refererenssiarvoja!$B$15)/(Päälaskenta!$F$31*Päälaskenta!$G$31*L143)))</f>
        <v>5.4262114554112097E-2</v>
      </c>
    </row>
    <row r="144" spans="1:44" x14ac:dyDescent="0.2">
      <c r="A144" s="8">
        <v>142</v>
      </c>
      <c r="B144" s="8">
        <f>IF(Päälaskenta!C$7,Päälaskenta!E$7,Päälaskenta!G$5)</f>
        <v>2.5</v>
      </c>
      <c r="C144" s="56">
        <v>1.8580000000000001</v>
      </c>
      <c r="D144" s="93">
        <f t="shared" si="33"/>
        <v>1.3454999999999999</v>
      </c>
      <c r="E144" s="8">
        <f>IF(Päälaskenta!$C$26,Kaksitasouoma_matriisi!AP144,Kaksitasouoma_matriisi!AC144)</f>
        <v>0.101504213032461</v>
      </c>
      <c r="F144" s="56">
        <f>IF(D144&lt;Päälaskenta!H$24,(SQRT(POWER(Päälaskenta!C$24/(2*Päälaskenta!E$24),2)+(D144/Päälaskenta!E$24))-Päälaskenta!C$24/(2*Päälaskenta!E$24)),IF(D144=Päälaskenta!H$24,Päälaskenta!D$24,Päälaskenta!D$24+(SQRT(POWER((Päälaskenta!C$20+Päälaskenta!G$24)/(2*Päälaskenta!E$20),2)+((D144-Päälaskenta!H$24)/Päälaskenta!E$20))-(Päälaskenta!C$20+Päälaskenta!G$24)/(2*Päälaskenta!E$20))))</f>
        <v>0.72099999999999997</v>
      </c>
      <c r="G144" s="57">
        <f>IF(F144&gt;Päälaskenta!D$24,(2*SQRT((POWER(Päälaskenta!D$24,2))+POWER(Päälaskenta!E$24*Päälaskenta!D$24,2))+Päälaskenta!C$24)+(2*SQRT((POWER((F144-Päälaskenta!D$24),2))+POWER(Päälaskenta!E$20*(F144-Päälaskenta!D$24),2))+Päälaskenta!C$20),(2*SQRT((POWER(F144,2))+POWER(Päälaskenta!E$24*F144,2))+Päälaskenta!C$24))</f>
        <v>8.06</v>
      </c>
      <c r="H144" s="57">
        <f t="shared" si="34"/>
        <v>0.17</v>
      </c>
      <c r="I144" s="62">
        <f t="shared" si="35"/>
        <v>0.37768299999999999</v>
      </c>
      <c r="J144" s="8">
        <f>IF(F144&lt;Päälaskenta!$D$24,0,Kaksitasouoma_matriisi!F144-Päälaskenta!$D$24)</f>
        <v>2.1000000000000001E-2</v>
      </c>
      <c r="L144" s="8">
        <f>IF(F144&gt;Päälaskenta!D$24,F144-Päälaskenta!D$24,0)</f>
        <v>2.1000000000000001E-2</v>
      </c>
      <c r="M144" s="8">
        <f>IF(F144&gt;Päälaskenta!D$24,(Päälaskenta!C$20+(Päälaskenta!E$20*(Kaksitasouoma_matriisi!F144-Päälaskenta!D$24)))*(Kaksitasouoma_matriisi!F144-Päälaskenta!D$24),0)</f>
        <v>0.10566150000000001</v>
      </c>
      <c r="N144" s="8">
        <f>IF(F144&gt;Päälaskenta!D$24,(2*SQRT((POWER((F144-Päälaskenta!D$24),2))+POWER(Päälaskenta!E$20*(F144-Päälaskenta!D$24),2))+Päälaskenta!C$20),0)</f>
        <v>5.0757165767847399</v>
      </c>
      <c r="O144" s="8">
        <f t="shared" si="41"/>
        <v>2.0817060685238701E-2</v>
      </c>
      <c r="P144" s="8">
        <f>IF(Päälaskenta!$C$29,IF(L144&gt;Päälaskenta!$F$28,Kaksitasouoma_matriisi!AQ144,Kaksitasouoma_matriisi!AR144),Päälaskenta!$F$20)</f>
        <v>0.12</v>
      </c>
      <c r="Q144" s="8">
        <f t="shared" si="42"/>
        <v>6.6631838719601696E-2</v>
      </c>
      <c r="R144" s="8">
        <f t="shared" si="36"/>
        <v>1.67493705722545E-2</v>
      </c>
      <c r="S144" s="8">
        <f t="shared" si="43"/>
        <v>0.15851914436435699</v>
      </c>
      <c r="U144" s="93">
        <f>IF(F144&gt;Päälaskenta!D$24,Päälaskenta!H$24+L144*Päälaskenta!G$24,F144*Päälaskenta!C$24 + F144*F144*Päälaskenta!E$24)</f>
        <v>1.2403999999999999</v>
      </c>
      <c r="V144" s="8">
        <f>IF(F144&gt;Päälaskenta!D$24,2*SQRT(POWER(Päälaskenta!D$24,2)+POWER(Päälaskenta!E$24*Päälaskenta!D$24,2))+Päälaskenta!C$24,(2*SQRT((POWER(F144,2))+POWER(Päälaskenta!E$24*F144,2))+Päälaskenta!C$24))</f>
        <v>2.9798989873223301</v>
      </c>
      <c r="W144" s="8">
        <f t="shared" si="44"/>
        <v>0.41625572050500798</v>
      </c>
      <c r="X144" s="8">
        <f>Päälaskenta!F$24</f>
        <v>7.0000000000000007E-2</v>
      </c>
      <c r="Y144" s="8">
        <f t="shared" si="45"/>
        <v>9.8787924433692709</v>
      </c>
      <c r="Z144" s="8">
        <f t="shared" si="37"/>
        <v>2.4832506294277499</v>
      </c>
      <c r="AA144" s="8">
        <f t="shared" si="46"/>
        <v>2.0019756767395598</v>
      </c>
      <c r="AC144" s="8">
        <f t="shared" si="38"/>
        <v>0.101504213032461</v>
      </c>
      <c r="AE144" s="8">
        <v>142</v>
      </c>
      <c r="AF144" s="8">
        <f t="shared" si="32"/>
        <v>9.9454242820888705</v>
      </c>
      <c r="AG144" s="8">
        <f t="shared" si="39"/>
        <v>6.3187822095865598E-2</v>
      </c>
      <c r="AJ144" s="132">
        <f>IF(Päälaskenta!$F$28&lt;Kaksitasouoma_matriisi!L144,Päälaskenta!$C$20*Päälaskenta!$F$28,Päälaskenta!$C$20*Kaksitasouoma_matriisi!L144)</f>
        <v>0.105</v>
      </c>
      <c r="AK144" s="134">
        <f>SQRT(Päälaskenta!$D$20^2+(Päälaskenta!$D$20/(1/Päälaskenta!$E$20))^2)</f>
        <v>1.8029999999999999</v>
      </c>
      <c r="AL144" s="134">
        <f>IF(Päälaskenta!$F$28&lt;Kaksitasouoma_matriisi!L144,AK144*Päälaskenta!$F$28*COS(ATAN(1/Päälaskenta!$E$20)),AK144*Kaksitasouoma_matriisi!L144*COS(ATAN(1/Päälaskenta!$E$20)))</f>
        <v>3.2000000000000001E-2</v>
      </c>
      <c r="AM144" s="134"/>
      <c r="AN144" s="134">
        <f t="shared" si="47"/>
        <v>0.13700000000000001</v>
      </c>
      <c r="AO144" s="8">
        <f t="shared" si="40"/>
        <v>0.10182088442958</v>
      </c>
      <c r="AP144" s="134">
        <f>Refererenssiarvoja!$B$16*H144^(1/6)/(Refererenssiarvoja!$B$15^0.5)*(Päälaskenta!$G$28/2)^0.5*(1-AO144)^(-1.5)</f>
        <v>4.3999999999999997E-2</v>
      </c>
      <c r="AQ144" s="8">
        <f>Refererenssiarvoja!$B$16*Kaksitasouoma_matriisi!O144^(1/6)/(SQRT((2*Refererenssiarvoja!$B$15)/(Päälaskenta!$F$31*Päälaskenta!$G$31*Päälaskenta!$F$28))+SQRT(Refererenssiarvoja!$B$15)/Refererenssiarvoja!$B$17*LN(Kaksitasouoma_matriisi!L144/Päälaskenta!$F$28))</f>
        <v>-2.2962027096559801E-2</v>
      </c>
      <c r="AR144" s="8">
        <f>Refererenssiarvoja!$B$16*Kaksitasouoma_matriisi!O144^(1/6)/(SQRT((2*Refererenssiarvoja!$B$15)/(Päälaskenta!$F$31*Päälaskenta!$G$31*L144)))</f>
        <v>5.4262114554112097E-2</v>
      </c>
    </row>
    <row r="145" spans="1:44" x14ac:dyDescent="0.2">
      <c r="A145" s="8">
        <v>143</v>
      </c>
      <c r="B145" s="8">
        <f>IF(Päälaskenta!C$7,Päälaskenta!E$7,Päälaskenta!G$5)</f>
        <v>2.5</v>
      </c>
      <c r="C145" s="56">
        <v>1.857</v>
      </c>
      <c r="D145" s="93">
        <f t="shared" si="33"/>
        <v>1.3463000000000001</v>
      </c>
      <c r="E145" s="8">
        <f>IF(Päälaskenta!$C$26,Kaksitasouoma_matriisi!AP145,Kaksitasouoma_matriisi!AC145)</f>
        <v>0.101504213032461</v>
      </c>
      <c r="F145" s="56">
        <f>IF(D145&lt;Päälaskenta!H$24,(SQRT(POWER(Päälaskenta!C$24/(2*Päälaskenta!E$24),2)+(D145/Päälaskenta!E$24))-Päälaskenta!C$24/(2*Päälaskenta!E$24)),IF(D145=Päälaskenta!H$24,Päälaskenta!D$24,Päälaskenta!D$24+(SQRT(POWER((Päälaskenta!C$20+Päälaskenta!G$24)/(2*Päälaskenta!E$20),2)+((D145-Päälaskenta!H$24)/Päälaskenta!E$20))-(Päälaskenta!C$20+Päälaskenta!G$24)/(2*Päälaskenta!E$20))))</f>
        <v>0.72099999999999997</v>
      </c>
      <c r="G145" s="57">
        <f>IF(F145&gt;Päälaskenta!D$24,(2*SQRT((POWER(Päälaskenta!D$24,2))+POWER(Päälaskenta!E$24*Päälaskenta!D$24,2))+Päälaskenta!C$24)+(2*SQRT((POWER((F145-Päälaskenta!D$24),2))+POWER(Päälaskenta!E$20*(F145-Päälaskenta!D$24),2))+Päälaskenta!C$20),(2*SQRT((POWER(F145,2))+POWER(Päälaskenta!E$24*F145,2))+Päälaskenta!C$24))</f>
        <v>8.06</v>
      </c>
      <c r="H145" s="57">
        <f t="shared" si="34"/>
        <v>0.17</v>
      </c>
      <c r="I145" s="62">
        <f t="shared" si="35"/>
        <v>0.37727699999999997</v>
      </c>
      <c r="J145" s="8">
        <f>IF(F145&lt;Päälaskenta!$D$24,0,Kaksitasouoma_matriisi!F145-Päälaskenta!$D$24)</f>
        <v>2.1000000000000001E-2</v>
      </c>
      <c r="L145" s="8">
        <f>IF(F145&gt;Päälaskenta!D$24,F145-Päälaskenta!D$24,0)</f>
        <v>2.1000000000000001E-2</v>
      </c>
      <c r="M145" s="8">
        <f>IF(F145&gt;Päälaskenta!D$24,(Päälaskenta!C$20+(Päälaskenta!E$20*(Kaksitasouoma_matriisi!F145-Päälaskenta!D$24)))*(Kaksitasouoma_matriisi!F145-Päälaskenta!D$24),0)</f>
        <v>0.10566150000000001</v>
      </c>
      <c r="N145" s="8">
        <f>IF(F145&gt;Päälaskenta!D$24,(2*SQRT((POWER((F145-Päälaskenta!D$24),2))+POWER(Päälaskenta!E$20*(F145-Päälaskenta!D$24),2))+Päälaskenta!C$20),0)</f>
        <v>5.0757165767847399</v>
      </c>
      <c r="O145" s="8">
        <f t="shared" si="41"/>
        <v>2.0817060685238701E-2</v>
      </c>
      <c r="P145" s="8">
        <f>IF(Päälaskenta!$C$29,IF(L145&gt;Päälaskenta!$F$28,Kaksitasouoma_matriisi!AQ145,Kaksitasouoma_matriisi!AR145),Päälaskenta!$F$20)</f>
        <v>0.12</v>
      </c>
      <c r="Q145" s="8">
        <f t="shared" si="42"/>
        <v>6.6631838719601696E-2</v>
      </c>
      <c r="R145" s="8">
        <f t="shared" si="36"/>
        <v>1.67493705722545E-2</v>
      </c>
      <c r="S145" s="8">
        <f t="shared" si="43"/>
        <v>0.15851914436435699</v>
      </c>
      <c r="U145" s="93">
        <f>IF(F145&gt;Päälaskenta!D$24,Päälaskenta!H$24+L145*Päälaskenta!G$24,F145*Päälaskenta!C$24 + F145*F145*Päälaskenta!E$24)</f>
        <v>1.2403999999999999</v>
      </c>
      <c r="V145" s="8">
        <f>IF(F145&gt;Päälaskenta!D$24,2*SQRT(POWER(Päälaskenta!D$24,2)+POWER(Päälaskenta!E$24*Päälaskenta!D$24,2))+Päälaskenta!C$24,(2*SQRT((POWER(F145,2))+POWER(Päälaskenta!E$24*F145,2))+Päälaskenta!C$24))</f>
        <v>2.9798989873223301</v>
      </c>
      <c r="W145" s="8">
        <f t="shared" si="44"/>
        <v>0.41625572050500798</v>
      </c>
      <c r="X145" s="8">
        <f>Päälaskenta!F$24</f>
        <v>7.0000000000000007E-2</v>
      </c>
      <c r="Y145" s="8">
        <f t="shared" si="45"/>
        <v>9.8787924433692709</v>
      </c>
      <c r="Z145" s="8">
        <f t="shared" si="37"/>
        <v>2.4832506294277499</v>
      </c>
      <c r="AA145" s="8">
        <f t="shared" si="46"/>
        <v>2.0019756767395598</v>
      </c>
      <c r="AC145" s="8">
        <f t="shared" si="38"/>
        <v>0.101504213032461</v>
      </c>
      <c r="AE145" s="8">
        <v>143</v>
      </c>
      <c r="AF145" s="8">
        <f t="shared" si="32"/>
        <v>9.9454242820888705</v>
      </c>
      <c r="AG145" s="8">
        <f t="shared" si="39"/>
        <v>6.3187822095865598E-2</v>
      </c>
      <c r="AJ145" s="132">
        <f>IF(Päälaskenta!$F$28&lt;Kaksitasouoma_matriisi!L145,Päälaskenta!$C$20*Päälaskenta!$F$28,Päälaskenta!$C$20*Kaksitasouoma_matriisi!L145)</f>
        <v>0.105</v>
      </c>
      <c r="AK145" s="134">
        <f>SQRT(Päälaskenta!$D$20^2+(Päälaskenta!$D$20/(1/Päälaskenta!$E$20))^2)</f>
        <v>1.8029999999999999</v>
      </c>
      <c r="AL145" s="134">
        <f>IF(Päälaskenta!$F$28&lt;Kaksitasouoma_matriisi!L145,AK145*Päälaskenta!$F$28*COS(ATAN(1/Päälaskenta!$E$20)),AK145*Kaksitasouoma_matriisi!L145*COS(ATAN(1/Päälaskenta!$E$20)))</f>
        <v>3.2000000000000001E-2</v>
      </c>
      <c r="AM145" s="134"/>
      <c r="AN145" s="134">
        <f t="shared" si="47"/>
        <v>0.13700000000000001</v>
      </c>
      <c r="AO145" s="8">
        <f t="shared" si="40"/>
        <v>0.101760380301567</v>
      </c>
      <c r="AP145" s="134">
        <f>Refererenssiarvoja!$B$16*H145^(1/6)/(Refererenssiarvoja!$B$15^0.5)*(Päälaskenta!$G$28/2)^0.5*(1-AO145)^(-1.5)</f>
        <v>4.3999999999999997E-2</v>
      </c>
      <c r="AQ145" s="8">
        <f>Refererenssiarvoja!$B$16*Kaksitasouoma_matriisi!O145^(1/6)/(SQRT((2*Refererenssiarvoja!$B$15)/(Päälaskenta!$F$31*Päälaskenta!$G$31*Päälaskenta!$F$28))+SQRT(Refererenssiarvoja!$B$15)/Refererenssiarvoja!$B$17*LN(Kaksitasouoma_matriisi!L145/Päälaskenta!$F$28))</f>
        <v>-2.2962027096559801E-2</v>
      </c>
      <c r="AR145" s="8">
        <f>Refererenssiarvoja!$B$16*Kaksitasouoma_matriisi!O145^(1/6)/(SQRT((2*Refererenssiarvoja!$B$15)/(Päälaskenta!$F$31*Päälaskenta!$G$31*L145)))</f>
        <v>5.4262114554112097E-2</v>
      </c>
    </row>
    <row r="146" spans="1:44" x14ac:dyDescent="0.2">
      <c r="A146" s="8">
        <v>144</v>
      </c>
      <c r="B146" s="8">
        <f>IF(Päälaskenta!C$7,Päälaskenta!E$7,Päälaskenta!G$5)</f>
        <v>2.5</v>
      </c>
      <c r="C146" s="56">
        <v>1.8560000000000001</v>
      </c>
      <c r="D146" s="93">
        <f t="shared" si="33"/>
        <v>1.347</v>
      </c>
      <c r="E146" s="8">
        <f>IF(Päälaskenta!$C$26,Kaksitasouoma_matriisi!AP146,Kaksitasouoma_matriisi!AC146)</f>
        <v>0.101504213032461</v>
      </c>
      <c r="F146" s="56">
        <f>IF(D146&lt;Päälaskenta!H$24,(SQRT(POWER(Päälaskenta!C$24/(2*Päälaskenta!E$24),2)+(D146/Päälaskenta!E$24))-Päälaskenta!C$24/(2*Päälaskenta!E$24)),IF(D146=Päälaskenta!H$24,Päälaskenta!D$24,Päälaskenta!D$24+(SQRT(POWER((Päälaskenta!C$20+Päälaskenta!G$24)/(2*Päälaskenta!E$20),2)+((D146-Päälaskenta!H$24)/Päälaskenta!E$20))-(Päälaskenta!C$20+Päälaskenta!G$24)/(2*Päälaskenta!E$20))))</f>
        <v>0.72099999999999997</v>
      </c>
      <c r="G146" s="57">
        <f>IF(F146&gt;Päälaskenta!D$24,(2*SQRT((POWER(Päälaskenta!D$24,2))+POWER(Päälaskenta!E$24*Päälaskenta!D$24,2))+Päälaskenta!C$24)+(2*SQRT((POWER((F146-Päälaskenta!D$24),2))+POWER(Päälaskenta!E$20*(F146-Päälaskenta!D$24),2))+Päälaskenta!C$20),(2*SQRT((POWER(F146,2))+POWER(Päälaskenta!E$24*F146,2))+Päälaskenta!C$24))</f>
        <v>8.06</v>
      </c>
      <c r="H146" s="57">
        <f t="shared" si="34"/>
        <v>0.17</v>
      </c>
      <c r="I146" s="62">
        <f t="shared" si="35"/>
        <v>0.37687100000000001</v>
      </c>
      <c r="J146" s="8">
        <f>IF(F146&lt;Päälaskenta!$D$24,0,Kaksitasouoma_matriisi!F146-Päälaskenta!$D$24)</f>
        <v>2.1000000000000001E-2</v>
      </c>
      <c r="L146" s="8">
        <f>IF(F146&gt;Päälaskenta!D$24,F146-Päälaskenta!D$24,0)</f>
        <v>2.1000000000000001E-2</v>
      </c>
      <c r="M146" s="8">
        <f>IF(F146&gt;Päälaskenta!D$24,(Päälaskenta!C$20+(Päälaskenta!E$20*(Kaksitasouoma_matriisi!F146-Päälaskenta!D$24)))*(Kaksitasouoma_matriisi!F146-Päälaskenta!D$24),0)</f>
        <v>0.10566150000000001</v>
      </c>
      <c r="N146" s="8">
        <f>IF(F146&gt;Päälaskenta!D$24,(2*SQRT((POWER((F146-Päälaskenta!D$24),2))+POWER(Päälaskenta!E$20*(F146-Päälaskenta!D$24),2))+Päälaskenta!C$20),0)</f>
        <v>5.0757165767847399</v>
      </c>
      <c r="O146" s="8">
        <f t="shared" si="41"/>
        <v>2.0817060685238701E-2</v>
      </c>
      <c r="P146" s="8">
        <f>IF(Päälaskenta!$C$29,IF(L146&gt;Päälaskenta!$F$28,Kaksitasouoma_matriisi!AQ146,Kaksitasouoma_matriisi!AR146),Päälaskenta!$F$20)</f>
        <v>0.12</v>
      </c>
      <c r="Q146" s="8">
        <f t="shared" si="42"/>
        <v>6.6631838719601696E-2</v>
      </c>
      <c r="R146" s="8">
        <f t="shared" si="36"/>
        <v>1.67493705722545E-2</v>
      </c>
      <c r="S146" s="8">
        <f t="shared" si="43"/>
        <v>0.15851914436435699</v>
      </c>
      <c r="U146" s="93">
        <f>IF(F146&gt;Päälaskenta!D$24,Päälaskenta!H$24+L146*Päälaskenta!G$24,F146*Päälaskenta!C$24 + F146*F146*Päälaskenta!E$24)</f>
        <v>1.2403999999999999</v>
      </c>
      <c r="V146" s="8">
        <f>IF(F146&gt;Päälaskenta!D$24,2*SQRT(POWER(Päälaskenta!D$24,2)+POWER(Päälaskenta!E$24*Päälaskenta!D$24,2))+Päälaskenta!C$24,(2*SQRT((POWER(F146,2))+POWER(Päälaskenta!E$24*F146,2))+Päälaskenta!C$24))</f>
        <v>2.9798989873223301</v>
      </c>
      <c r="W146" s="8">
        <f t="shared" si="44"/>
        <v>0.41625572050500798</v>
      </c>
      <c r="X146" s="8">
        <f>Päälaskenta!F$24</f>
        <v>7.0000000000000007E-2</v>
      </c>
      <c r="Y146" s="8">
        <f t="shared" si="45"/>
        <v>9.8787924433692709</v>
      </c>
      <c r="Z146" s="8">
        <f t="shared" si="37"/>
        <v>2.4832506294277499</v>
      </c>
      <c r="AA146" s="8">
        <f t="shared" si="46"/>
        <v>2.0019756767395598</v>
      </c>
      <c r="AC146" s="8">
        <f t="shared" si="38"/>
        <v>0.101504213032461</v>
      </c>
      <c r="AE146" s="8">
        <v>144</v>
      </c>
      <c r="AF146" s="8">
        <f t="shared" si="32"/>
        <v>9.9454242820888705</v>
      </c>
      <c r="AG146" s="8">
        <f t="shared" si="39"/>
        <v>6.3187822095865598E-2</v>
      </c>
      <c r="AJ146" s="132">
        <f>IF(Päälaskenta!$F$28&lt;Kaksitasouoma_matriisi!L146,Päälaskenta!$C$20*Päälaskenta!$F$28,Päälaskenta!$C$20*Kaksitasouoma_matriisi!L146)</f>
        <v>0.105</v>
      </c>
      <c r="AK146" s="134">
        <f>SQRT(Päälaskenta!$D$20^2+(Päälaskenta!$D$20/(1/Päälaskenta!$E$20))^2)</f>
        <v>1.8029999999999999</v>
      </c>
      <c r="AL146" s="134">
        <f>IF(Päälaskenta!$F$28&lt;Kaksitasouoma_matriisi!L146,AK146*Päälaskenta!$F$28*COS(ATAN(1/Päälaskenta!$E$20)),AK146*Kaksitasouoma_matriisi!L146*COS(ATAN(1/Päälaskenta!$E$20)))</f>
        <v>3.2000000000000001E-2</v>
      </c>
      <c r="AM146" s="134"/>
      <c r="AN146" s="134">
        <f t="shared" si="47"/>
        <v>0.13700000000000001</v>
      </c>
      <c r="AO146" s="8">
        <f t="shared" si="40"/>
        <v>0.10170749814402399</v>
      </c>
      <c r="AP146" s="134">
        <f>Refererenssiarvoja!$B$16*H146^(1/6)/(Refererenssiarvoja!$B$15^0.5)*(Päälaskenta!$G$28/2)^0.5*(1-AO146)^(-1.5)</f>
        <v>4.3999999999999997E-2</v>
      </c>
      <c r="AQ146" s="8">
        <f>Refererenssiarvoja!$B$16*Kaksitasouoma_matriisi!O146^(1/6)/(SQRT((2*Refererenssiarvoja!$B$15)/(Päälaskenta!$F$31*Päälaskenta!$G$31*Päälaskenta!$F$28))+SQRT(Refererenssiarvoja!$B$15)/Refererenssiarvoja!$B$17*LN(Kaksitasouoma_matriisi!L146/Päälaskenta!$F$28))</f>
        <v>-2.2962027096559801E-2</v>
      </c>
      <c r="AR146" s="8">
        <f>Refererenssiarvoja!$B$16*Kaksitasouoma_matriisi!O146^(1/6)/(SQRT((2*Refererenssiarvoja!$B$15)/(Päälaskenta!$F$31*Päälaskenta!$G$31*L146)))</f>
        <v>5.4262114554112097E-2</v>
      </c>
    </row>
    <row r="147" spans="1:44" x14ac:dyDescent="0.2">
      <c r="A147" s="8">
        <v>145</v>
      </c>
      <c r="B147" s="8">
        <f>IF(Päälaskenta!C$7,Päälaskenta!E$7,Päälaskenta!G$5)</f>
        <v>2.5</v>
      </c>
      <c r="C147" s="56">
        <v>1.855</v>
      </c>
      <c r="D147" s="93">
        <f t="shared" si="33"/>
        <v>1.3476999999999999</v>
      </c>
      <c r="E147" s="8">
        <f>IF(Päälaskenta!$C$26,Kaksitasouoma_matriisi!AP147,Kaksitasouoma_matriisi!AC147)</f>
        <v>0.101504213032461</v>
      </c>
      <c r="F147" s="56">
        <f>IF(D147&lt;Päälaskenta!H$24,(SQRT(POWER(Päälaskenta!C$24/(2*Päälaskenta!E$24),2)+(D147/Päälaskenta!E$24))-Päälaskenta!C$24/(2*Päälaskenta!E$24)),IF(D147=Päälaskenta!H$24,Päälaskenta!D$24,Päälaskenta!D$24+(SQRT(POWER((Päälaskenta!C$20+Päälaskenta!G$24)/(2*Päälaskenta!E$20),2)+((D147-Päälaskenta!H$24)/Päälaskenta!E$20))-(Päälaskenta!C$20+Päälaskenta!G$24)/(2*Päälaskenta!E$20))))</f>
        <v>0.72099999999999997</v>
      </c>
      <c r="G147" s="57">
        <f>IF(F147&gt;Päälaskenta!D$24,(2*SQRT((POWER(Päälaskenta!D$24,2))+POWER(Päälaskenta!E$24*Päälaskenta!D$24,2))+Päälaskenta!C$24)+(2*SQRT((POWER((F147-Päälaskenta!D$24),2))+POWER(Päälaskenta!E$20*(F147-Päälaskenta!D$24),2))+Päälaskenta!C$20),(2*SQRT((POWER(F147,2))+POWER(Päälaskenta!E$24*F147,2))+Päälaskenta!C$24))</f>
        <v>8.06</v>
      </c>
      <c r="H147" s="57">
        <f t="shared" si="34"/>
        <v>0.17</v>
      </c>
      <c r="I147" s="62">
        <f t="shared" si="35"/>
        <v>0.37646499999999999</v>
      </c>
      <c r="J147" s="8">
        <f>IF(F147&lt;Päälaskenta!$D$24,0,Kaksitasouoma_matriisi!F147-Päälaskenta!$D$24)</f>
        <v>2.1000000000000001E-2</v>
      </c>
      <c r="L147" s="8">
        <f>IF(F147&gt;Päälaskenta!D$24,F147-Päälaskenta!D$24,0)</f>
        <v>2.1000000000000001E-2</v>
      </c>
      <c r="M147" s="8">
        <f>IF(F147&gt;Päälaskenta!D$24,(Päälaskenta!C$20+(Päälaskenta!E$20*(Kaksitasouoma_matriisi!F147-Päälaskenta!D$24)))*(Kaksitasouoma_matriisi!F147-Päälaskenta!D$24),0)</f>
        <v>0.10566150000000001</v>
      </c>
      <c r="N147" s="8">
        <f>IF(F147&gt;Päälaskenta!D$24,(2*SQRT((POWER((F147-Päälaskenta!D$24),2))+POWER(Päälaskenta!E$20*(F147-Päälaskenta!D$24),2))+Päälaskenta!C$20),0)</f>
        <v>5.0757165767847399</v>
      </c>
      <c r="O147" s="8">
        <f t="shared" si="41"/>
        <v>2.0817060685238701E-2</v>
      </c>
      <c r="P147" s="8">
        <f>IF(Päälaskenta!$C$29,IF(L147&gt;Päälaskenta!$F$28,Kaksitasouoma_matriisi!AQ147,Kaksitasouoma_matriisi!AR147),Päälaskenta!$F$20)</f>
        <v>0.12</v>
      </c>
      <c r="Q147" s="8">
        <f t="shared" si="42"/>
        <v>6.6631838719601696E-2</v>
      </c>
      <c r="R147" s="8">
        <f t="shared" si="36"/>
        <v>1.67493705722545E-2</v>
      </c>
      <c r="S147" s="8">
        <f t="shared" si="43"/>
        <v>0.15851914436435699</v>
      </c>
      <c r="U147" s="93">
        <f>IF(F147&gt;Päälaskenta!D$24,Päälaskenta!H$24+L147*Päälaskenta!G$24,F147*Päälaskenta!C$24 + F147*F147*Päälaskenta!E$24)</f>
        <v>1.2403999999999999</v>
      </c>
      <c r="V147" s="8">
        <f>IF(F147&gt;Päälaskenta!D$24,2*SQRT(POWER(Päälaskenta!D$24,2)+POWER(Päälaskenta!E$24*Päälaskenta!D$24,2))+Päälaskenta!C$24,(2*SQRT((POWER(F147,2))+POWER(Päälaskenta!E$24*F147,2))+Päälaskenta!C$24))</f>
        <v>2.9798989873223301</v>
      </c>
      <c r="W147" s="8">
        <f t="shared" si="44"/>
        <v>0.41625572050500798</v>
      </c>
      <c r="X147" s="8">
        <f>Päälaskenta!F$24</f>
        <v>7.0000000000000007E-2</v>
      </c>
      <c r="Y147" s="8">
        <f t="shared" si="45"/>
        <v>9.8787924433692709</v>
      </c>
      <c r="Z147" s="8">
        <f t="shared" si="37"/>
        <v>2.4832506294277499</v>
      </c>
      <c r="AA147" s="8">
        <f t="shared" si="46"/>
        <v>2.0019756767395598</v>
      </c>
      <c r="AC147" s="8">
        <f t="shared" si="38"/>
        <v>0.101504213032461</v>
      </c>
      <c r="AE147" s="8">
        <v>145</v>
      </c>
      <c r="AF147" s="8">
        <f t="shared" si="32"/>
        <v>9.9454242820888705</v>
      </c>
      <c r="AG147" s="8">
        <f t="shared" si="39"/>
        <v>6.3187822095865598E-2</v>
      </c>
      <c r="AJ147" s="132">
        <f>IF(Päälaskenta!$F$28&lt;Kaksitasouoma_matriisi!L147,Päälaskenta!$C$20*Päälaskenta!$F$28,Päälaskenta!$C$20*Kaksitasouoma_matriisi!L147)</f>
        <v>0.105</v>
      </c>
      <c r="AK147" s="134">
        <f>SQRT(Päälaskenta!$D$20^2+(Päälaskenta!$D$20/(1/Päälaskenta!$E$20))^2)</f>
        <v>1.8029999999999999</v>
      </c>
      <c r="AL147" s="134">
        <f>IF(Päälaskenta!$F$28&lt;Kaksitasouoma_matriisi!L147,AK147*Päälaskenta!$F$28*COS(ATAN(1/Päälaskenta!$E$20)),AK147*Kaksitasouoma_matriisi!L147*COS(ATAN(1/Päälaskenta!$E$20)))</f>
        <v>3.2000000000000001E-2</v>
      </c>
      <c r="AM147" s="134"/>
      <c r="AN147" s="134">
        <f t="shared" si="47"/>
        <v>0.13700000000000001</v>
      </c>
      <c r="AO147" s="8">
        <f t="shared" si="40"/>
        <v>0.101654670920828</v>
      </c>
      <c r="AP147" s="134">
        <f>Refererenssiarvoja!$B$16*H147^(1/6)/(Refererenssiarvoja!$B$15^0.5)*(Päälaskenta!$G$28/2)^0.5*(1-AO147)^(-1.5)</f>
        <v>4.3999999999999997E-2</v>
      </c>
      <c r="AQ147" s="8">
        <f>Refererenssiarvoja!$B$16*Kaksitasouoma_matriisi!O147^(1/6)/(SQRT((2*Refererenssiarvoja!$B$15)/(Päälaskenta!$F$31*Päälaskenta!$G$31*Päälaskenta!$F$28))+SQRT(Refererenssiarvoja!$B$15)/Refererenssiarvoja!$B$17*LN(Kaksitasouoma_matriisi!L147/Päälaskenta!$F$28))</f>
        <v>-2.2962027096559801E-2</v>
      </c>
      <c r="AR147" s="8">
        <f>Refererenssiarvoja!$B$16*Kaksitasouoma_matriisi!O147^(1/6)/(SQRT((2*Refererenssiarvoja!$B$15)/(Päälaskenta!$F$31*Päälaskenta!$G$31*L147)))</f>
        <v>5.4262114554112097E-2</v>
      </c>
    </row>
    <row r="148" spans="1:44" x14ac:dyDescent="0.2">
      <c r="A148" s="8">
        <v>146</v>
      </c>
      <c r="B148" s="8">
        <f>IF(Päälaskenta!C$7,Päälaskenta!E$7,Päälaskenta!G$5)</f>
        <v>2.5</v>
      </c>
      <c r="C148" s="56">
        <v>1.8540000000000001</v>
      </c>
      <c r="D148" s="93">
        <f t="shared" si="33"/>
        <v>1.3484</v>
      </c>
      <c r="E148" s="8">
        <f>IF(Päälaskenta!$C$26,Kaksitasouoma_matriisi!AP148,Kaksitasouoma_matriisi!AC148)</f>
        <v>0.101504213032461</v>
      </c>
      <c r="F148" s="56">
        <f>IF(D148&lt;Päälaskenta!H$24,(SQRT(POWER(Päälaskenta!C$24/(2*Päälaskenta!E$24),2)+(D148/Päälaskenta!E$24))-Päälaskenta!C$24/(2*Päälaskenta!E$24)),IF(D148=Päälaskenta!H$24,Päälaskenta!D$24,Päälaskenta!D$24+(SQRT(POWER((Päälaskenta!C$20+Päälaskenta!G$24)/(2*Päälaskenta!E$20),2)+((D148-Päälaskenta!H$24)/Päälaskenta!E$20))-(Päälaskenta!C$20+Päälaskenta!G$24)/(2*Päälaskenta!E$20))))</f>
        <v>0.72099999999999997</v>
      </c>
      <c r="G148" s="57">
        <f>IF(F148&gt;Päälaskenta!D$24,(2*SQRT((POWER(Päälaskenta!D$24,2))+POWER(Päälaskenta!E$24*Päälaskenta!D$24,2))+Päälaskenta!C$24)+(2*SQRT((POWER((F148-Päälaskenta!D$24),2))+POWER(Päälaskenta!E$20*(F148-Päälaskenta!D$24),2))+Päälaskenta!C$20),(2*SQRT((POWER(F148,2))+POWER(Päälaskenta!E$24*F148,2))+Päälaskenta!C$24))</f>
        <v>8.06</v>
      </c>
      <c r="H148" s="57">
        <f t="shared" si="34"/>
        <v>0.17</v>
      </c>
      <c r="I148" s="62">
        <f t="shared" si="35"/>
        <v>0.37605899999999998</v>
      </c>
      <c r="J148" s="8">
        <f>IF(F148&lt;Päälaskenta!$D$24,0,Kaksitasouoma_matriisi!F148-Päälaskenta!$D$24)</f>
        <v>2.1000000000000001E-2</v>
      </c>
      <c r="L148" s="8">
        <f>IF(F148&gt;Päälaskenta!D$24,F148-Päälaskenta!D$24,0)</f>
        <v>2.1000000000000001E-2</v>
      </c>
      <c r="M148" s="8">
        <f>IF(F148&gt;Päälaskenta!D$24,(Päälaskenta!C$20+(Päälaskenta!E$20*(Kaksitasouoma_matriisi!F148-Päälaskenta!D$24)))*(Kaksitasouoma_matriisi!F148-Päälaskenta!D$24),0)</f>
        <v>0.10566150000000001</v>
      </c>
      <c r="N148" s="8">
        <f>IF(F148&gt;Päälaskenta!D$24,(2*SQRT((POWER((F148-Päälaskenta!D$24),2))+POWER(Päälaskenta!E$20*(F148-Päälaskenta!D$24),2))+Päälaskenta!C$20),0)</f>
        <v>5.0757165767847399</v>
      </c>
      <c r="O148" s="8">
        <f t="shared" si="41"/>
        <v>2.0817060685238701E-2</v>
      </c>
      <c r="P148" s="8">
        <f>IF(Päälaskenta!$C$29,IF(L148&gt;Päälaskenta!$F$28,Kaksitasouoma_matriisi!AQ148,Kaksitasouoma_matriisi!AR148),Päälaskenta!$F$20)</f>
        <v>0.12</v>
      </c>
      <c r="Q148" s="8">
        <f t="shared" si="42"/>
        <v>6.6631838719601696E-2</v>
      </c>
      <c r="R148" s="8">
        <f t="shared" si="36"/>
        <v>1.67493705722545E-2</v>
      </c>
      <c r="S148" s="8">
        <f t="shared" si="43"/>
        <v>0.15851914436435699</v>
      </c>
      <c r="U148" s="93">
        <f>IF(F148&gt;Päälaskenta!D$24,Päälaskenta!H$24+L148*Päälaskenta!G$24,F148*Päälaskenta!C$24 + F148*F148*Päälaskenta!E$24)</f>
        <v>1.2403999999999999</v>
      </c>
      <c r="V148" s="8">
        <f>IF(F148&gt;Päälaskenta!D$24,2*SQRT(POWER(Päälaskenta!D$24,2)+POWER(Päälaskenta!E$24*Päälaskenta!D$24,2))+Päälaskenta!C$24,(2*SQRT((POWER(F148,2))+POWER(Päälaskenta!E$24*F148,2))+Päälaskenta!C$24))</f>
        <v>2.9798989873223301</v>
      </c>
      <c r="W148" s="8">
        <f t="shared" si="44"/>
        <v>0.41625572050500798</v>
      </c>
      <c r="X148" s="8">
        <f>Päälaskenta!F$24</f>
        <v>7.0000000000000007E-2</v>
      </c>
      <c r="Y148" s="8">
        <f t="shared" si="45"/>
        <v>9.8787924433692709</v>
      </c>
      <c r="Z148" s="8">
        <f t="shared" si="37"/>
        <v>2.4832506294277499</v>
      </c>
      <c r="AA148" s="8">
        <f t="shared" si="46"/>
        <v>2.0019756767395598</v>
      </c>
      <c r="AC148" s="8">
        <f t="shared" si="38"/>
        <v>0.101504213032461</v>
      </c>
      <c r="AE148" s="8">
        <v>146</v>
      </c>
      <c r="AF148" s="8">
        <f t="shared" si="32"/>
        <v>9.9454242820888705</v>
      </c>
      <c r="AG148" s="8">
        <f t="shared" si="39"/>
        <v>6.3187822095865598E-2</v>
      </c>
      <c r="AJ148" s="132">
        <f>IF(Päälaskenta!$F$28&lt;Kaksitasouoma_matriisi!L148,Päälaskenta!$C$20*Päälaskenta!$F$28,Päälaskenta!$C$20*Kaksitasouoma_matriisi!L148)</f>
        <v>0.105</v>
      </c>
      <c r="AK148" s="134">
        <f>SQRT(Päälaskenta!$D$20^2+(Päälaskenta!$D$20/(1/Päälaskenta!$E$20))^2)</f>
        <v>1.8029999999999999</v>
      </c>
      <c r="AL148" s="134">
        <f>IF(Päälaskenta!$F$28&lt;Kaksitasouoma_matriisi!L148,AK148*Päälaskenta!$F$28*COS(ATAN(1/Päälaskenta!$E$20)),AK148*Kaksitasouoma_matriisi!L148*COS(ATAN(1/Päälaskenta!$E$20)))</f>
        <v>3.2000000000000001E-2</v>
      </c>
      <c r="AM148" s="134"/>
      <c r="AN148" s="134">
        <f t="shared" si="47"/>
        <v>0.13700000000000001</v>
      </c>
      <c r="AO148" s="8">
        <f t="shared" si="40"/>
        <v>0.101601898546425</v>
      </c>
      <c r="AP148" s="134">
        <f>Refererenssiarvoja!$B$16*H148^(1/6)/(Refererenssiarvoja!$B$15^0.5)*(Päälaskenta!$G$28/2)^0.5*(1-AO148)^(-1.5)</f>
        <v>4.3999999999999997E-2</v>
      </c>
      <c r="AQ148" s="8">
        <f>Refererenssiarvoja!$B$16*Kaksitasouoma_matriisi!O148^(1/6)/(SQRT((2*Refererenssiarvoja!$B$15)/(Päälaskenta!$F$31*Päälaskenta!$G$31*Päälaskenta!$F$28))+SQRT(Refererenssiarvoja!$B$15)/Refererenssiarvoja!$B$17*LN(Kaksitasouoma_matriisi!L148/Päälaskenta!$F$28))</f>
        <v>-2.2962027096559801E-2</v>
      </c>
      <c r="AR148" s="8">
        <f>Refererenssiarvoja!$B$16*Kaksitasouoma_matriisi!O148^(1/6)/(SQRT((2*Refererenssiarvoja!$B$15)/(Päälaskenta!$F$31*Päälaskenta!$G$31*L148)))</f>
        <v>5.4262114554112097E-2</v>
      </c>
    </row>
    <row r="149" spans="1:44" x14ac:dyDescent="0.2">
      <c r="A149" s="8">
        <v>147</v>
      </c>
      <c r="B149" s="8">
        <f>IF(Päälaskenta!C$7,Päälaskenta!E$7,Päälaskenta!G$5)</f>
        <v>2.5</v>
      </c>
      <c r="C149" s="56">
        <v>1.853</v>
      </c>
      <c r="D149" s="93">
        <f t="shared" si="33"/>
        <v>1.3492</v>
      </c>
      <c r="E149" s="8">
        <f>IF(Päälaskenta!$C$26,Kaksitasouoma_matriisi!AP149,Kaksitasouoma_matriisi!AC149)</f>
        <v>0.101504213032461</v>
      </c>
      <c r="F149" s="56">
        <f>IF(D149&lt;Päälaskenta!H$24,(SQRT(POWER(Päälaskenta!C$24/(2*Päälaskenta!E$24),2)+(D149/Päälaskenta!E$24))-Päälaskenta!C$24/(2*Päälaskenta!E$24)),IF(D149=Päälaskenta!H$24,Päälaskenta!D$24,Päälaskenta!D$24+(SQRT(POWER((Päälaskenta!C$20+Päälaskenta!G$24)/(2*Päälaskenta!E$20),2)+((D149-Päälaskenta!H$24)/Päälaskenta!E$20))-(Päälaskenta!C$20+Päälaskenta!G$24)/(2*Päälaskenta!E$20))))</f>
        <v>0.72099999999999997</v>
      </c>
      <c r="G149" s="57">
        <f>IF(F149&gt;Päälaskenta!D$24,(2*SQRT((POWER(Päälaskenta!D$24,2))+POWER(Päälaskenta!E$24*Päälaskenta!D$24,2))+Päälaskenta!C$24)+(2*SQRT((POWER((F149-Päälaskenta!D$24),2))+POWER(Päälaskenta!E$20*(F149-Päälaskenta!D$24),2))+Päälaskenta!C$20),(2*SQRT((POWER(F149,2))+POWER(Päälaskenta!E$24*F149,2))+Päälaskenta!C$24))</f>
        <v>8.06</v>
      </c>
      <c r="H149" s="57">
        <f t="shared" si="34"/>
        <v>0.17</v>
      </c>
      <c r="I149" s="62">
        <f t="shared" si="35"/>
        <v>0.37565300000000001</v>
      </c>
      <c r="J149" s="8">
        <f>IF(F149&lt;Päälaskenta!$D$24,0,Kaksitasouoma_matriisi!F149-Päälaskenta!$D$24)</f>
        <v>2.1000000000000001E-2</v>
      </c>
      <c r="L149" s="8">
        <f>IF(F149&gt;Päälaskenta!D$24,F149-Päälaskenta!D$24,0)</f>
        <v>2.1000000000000001E-2</v>
      </c>
      <c r="M149" s="8">
        <f>IF(F149&gt;Päälaskenta!D$24,(Päälaskenta!C$20+(Päälaskenta!E$20*(Kaksitasouoma_matriisi!F149-Päälaskenta!D$24)))*(Kaksitasouoma_matriisi!F149-Päälaskenta!D$24),0)</f>
        <v>0.10566150000000001</v>
      </c>
      <c r="N149" s="8">
        <f>IF(F149&gt;Päälaskenta!D$24,(2*SQRT((POWER((F149-Päälaskenta!D$24),2))+POWER(Päälaskenta!E$20*(F149-Päälaskenta!D$24),2))+Päälaskenta!C$20),0)</f>
        <v>5.0757165767847399</v>
      </c>
      <c r="O149" s="8">
        <f t="shared" si="41"/>
        <v>2.0817060685238701E-2</v>
      </c>
      <c r="P149" s="8">
        <f>IF(Päälaskenta!$C$29,IF(L149&gt;Päälaskenta!$F$28,Kaksitasouoma_matriisi!AQ149,Kaksitasouoma_matriisi!AR149),Päälaskenta!$F$20)</f>
        <v>0.12</v>
      </c>
      <c r="Q149" s="8">
        <f t="shared" si="42"/>
        <v>6.6631838719601696E-2</v>
      </c>
      <c r="R149" s="8">
        <f t="shared" si="36"/>
        <v>1.67493705722545E-2</v>
      </c>
      <c r="S149" s="8">
        <f t="shared" si="43"/>
        <v>0.15851914436435699</v>
      </c>
      <c r="U149" s="93">
        <f>IF(F149&gt;Päälaskenta!D$24,Päälaskenta!H$24+L149*Päälaskenta!G$24,F149*Päälaskenta!C$24 + F149*F149*Päälaskenta!E$24)</f>
        <v>1.2403999999999999</v>
      </c>
      <c r="V149" s="8">
        <f>IF(F149&gt;Päälaskenta!D$24,2*SQRT(POWER(Päälaskenta!D$24,2)+POWER(Päälaskenta!E$24*Päälaskenta!D$24,2))+Päälaskenta!C$24,(2*SQRT((POWER(F149,2))+POWER(Päälaskenta!E$24*F149,2))+Päälaskenta!C$24))</f>
        <v>2.9798989873223301</v>
      </c>
      <c r="W149" s="8">
        <f t="shared" si="44"/>
        <v>0.41625572050500798</v>
      </c>
      <c r="X149" s="8">
        <f>Päälaskenta!F$24</f>
        <v>7.0000000000000007E-2</v>
      </c>
      <c r="Y149" s="8">
        <f t="shared" si="45"/>
        <v>9.8787924433692709</v>
      </c>
      <c r="Z149" s="8">
        <f t="shared" si="37"/>
        <v>2.4832506294277499</v>
      </c>
      <c r="AA149" s="8">
        <f t="shared" si="46"/>
        <v>2.0019756767395598</v>
      </c>
      <c r="AC149" s="8">
        <f t="shared" si="38"/>
        <v>0.101504213032461</v>
      </c>
      <c r="AE149" s="8">
        <v>147</v>
      </c>
      <c r="AF149" s="8">
        <f t="shared" si="32"/>
        <v>9.9454242820888705</v>
      </c>
      <c r="AG149" s="8">
        <f t="shared" si="39"/>
        <v>6.3187822095865598E-2</v>
      </c>
      <c r="AJ149" s="132">
        <f>IF(Päälaskenta!$F$28&lt;Kaksitasouoma_matriisi!L149,Päälaskenta!$C$20*Päälaskenta!$F$28,Päälaskenta!$C$20*Kaksitasouoma_matriisi!L149)</f>
        <v>0.105</v>
      </c>
      <c r="AK149" s="134">
        <f>SQRT(Päälaskenta!$D$20^2+(Päälaskenta!$D$20/(1/Päälaskenta!$E$20))^2)</f>
        <v>1.8029999999999999</v>
      </c>
      <c r="AL149" s="134">
        <f>IF(Päälaskenta!$F$28&lt;Kaksitasouoma_matriisi!L149,AK149*Päälaskenta!$F$28*COS(ATAN(1/Päälaskenta!$E$20)),AK149*Kaksitasouoma_matriisi!L149*COS(ATAN(1/Päälaskenta!$E$20)))</f>
        <v>3.2000000000000001E-2</v>
      </c>
      <c r="AM149" s="134"/>
      <c r="AN149" s="134">
        <f t="shared" si="47"/>
        <v>0.13700000000000001</v>
      </c>
      <c r="AO149" s="8">
        <f t="shared" si="40"/>
        <v>0.101541654313667</v>
      </c>
      <c r="AP149" s="134">
        <f>Refererenssiarvoja!$B$16*H149^(1/6)/(Refererenssiarvoja!$B$15^0.5)*(Päälaskenta!$G$28/2)^0.5*(1-AO149)^(-1.5)</f>
        <v>4.3999999999999997E-2</v>
      </c>
      <c r="AQ149" s="8">
        <f>Refererenssiarvoja!$B$16*Kaksitasouoma_matriisi!O149^(1/6)/(SQRT((2*Refererenssiarvoja!$B$15)/(Päälaskenta!$F$31*Päälaskenta!$G$31*Päälaskenta!$F$28))+SQRT(Refererenssiarvoja!$B$15)/Refererenssiarvoja!$B$17*LN(Kaksitasouoma_matriisi!L149/Päälaskenta!$F$28))</f>
        <v>-2.2962027096559801E-2</v>
      </c>
      <c r="AR149" s="8">
        <f>Refererenssiarvoja!$B$16*Kaksitasouoma_matriisi!O149^(1/6)/(SQRT((2*Refererenssiarvoja!$B$15)/(Päälaskenta!$F$31*Päälaskenta!$G$31*L149)))</f>
        <v>5.4262114554112097E-2</v>
      </c>
    </row>
    <row r="150" spans="1:44" x14ac:dyDescent="0.2">
      <c r="A150" s="8">
        <v>148</v>
      </c>
      <c r="B150" s="8">
        <f>IF(Päälaskenta!C$7,Päälaskenta!E$7,Päälaskenta!G$5)</f>
        <v>2.5</v>
      </c>
      <c r="C150" s="56">
        <v>1.8520000000000001</v>
      </c>
      <c r="D150" s="93">
        <f t="shared" si="33"/>
        <v>1.3499000000000001</v>
      </c>
      <c r="E150" s="8">
        <f>IF(Päälaskenta!$C$26,Kaksitasouoma_matriisi!AP150,Kaksitasouoma_matriisi!AC150)</f>
        <v>0.101512487716495</v>
      </c>
      <c r="F150" s="56">
        <f>IF(D150&lt;Päälaskenta!H$24,(SQRT(POWER(Päälaskenta!C$24/(2*Päälaskenta!E$24),2)+(D150/Päälaskenta!E$24))-Päälaskenta!C$24/(2*Päälaskenta!E$24)),IF(D150=Päälaskenta!H$24,Päälaskenta!D$24,Päälaskenta!D$24+(SQRT(POWER((Päälaskenta!C$20+Päälaskenta!G$24)/(2*Päälaskenta!E$20),2)+((D150-Päälaskenta!H$24)/Päälaskenta!E$20))-(Päälaskenta!C$20+Päälaskenta!G$24)/(2*Päälaskenta!E$20))))</f>
        <v>0.72199999999999998</v>
      </c>
      <c r="G150" s="57">
        <f>IF(F150&gt;Päälaskenta!D$24,(2*SQRT((POWER(Päälaskenta!D$24,2))+POWER(Päälaskenta!E$24*Päälaskenta!D$24,2))+Päälaskenta!C$24)+(2*SQRT((POWER((F150-Päälaskenta!D$24),2))+POWER(Päälaskenta!E$20*(F150-Päälaskenta!D$24),2))+Päälaskenta!C$20),(2*SQRT((POWER(F150,2))+POWER(Päälaskenta!E$24*F150,2))+Päälaskenta!C$24))</f>
        <v>8.06</v>
      </c>
      <c r="H150" s="57">
        <f t="shared" si="34"/>
        <v>0.17</v>
      </c>
      <c r="I150" s="62">
        <f t="shared" si="35"/>
        <v>0.375309</v>
      </c>
      <c r="J150" s="8">
        <f>IF(F150&lt;Päälaskenta!$D$24,0,Kaksitasouoma_matriisi!F150-Päälaskenta!$D$24)</f>
        <v>2.1999999999999999E-2</v>
      </c>
      <c r="L150" s="8">
        <f>IF(F150&gt;Päälaskenta!D$24,F150-Päälaskenta!D$24,0)</f>
        <v>2.1999999999999999E-2</v>
      </c>
      <c r="M150" s="8">
        <f>IF(F150&gt;Päälaskenta!D$24,(Päälaskenta!C$20+(Päälaskenta!E$20*(Kaksitasouoma_matriisi!F150-Päälaskenta!D$24)))*(Kaksitasouoma_matriisi!F150-Päälaskenta!D$24),0)</f>
        <v>0.110726</v>
      </c>
      <c r="N150" s="8">
        <f>IF(F150&gt;Päälaskenta!D$24,(2*SQRT((POWER((F150-Päälaskenta!D$24),2))+POWER(Päälaskenta!E$20*(F150-Päälaskenta!D$24),2))+Päälaskenta!C$20),0)</f>
        <v>5.0793221280602099</v>
      </c>
      <c r="O150" s="8">
        <f t="shared" si="41"/>
        <v>2.1799365586267001E-2</v>
      </c>
      <c r="P150" s="8">
        <f>IF(Päälaskenta!$C$29,IF(L150&gt;Päälaskenta!$F$28,Kaksitasouoma_matriisi!AQ150,Kaksitasouoma_matriisi!AR150),Päälaskenta!$F$20)</f>
        <v>0.12</v>
      </c>
      <c r="Q150" s="8">
        <f t="shared" si="42"/>
        <v>7.2005267537330206E-2</v>
      </c>
      <c r="R150" s="8">
        <f t="shared" si="36"/>
        <v>1.80325582036951E-2</v>
      </c>
      <c r="S150" s="8">
        <f t="shared" si="43"/>
        <v>0.16285748788627</v>
      </c>
      <c r="U150" s="93">
        <f>IF(F150&gt;Päälaskenta!D$24,Päälaskenta!H$24+L150*Päälaskenta!G$24,F150*Päälaskenta!C$24 + F150*F150*Päälaskenta!E$24)</f>
        <v>1.2427999999999999</v>
      </c>
      <c r="V150" s="8">
        <f>IF(F150&gt;Päälaskenta!D$24,2*SQRT(POWER(Päälaskenta!D$24,2)+POWER(Päälaskenta!E$24*Päälaskenta!D$24,2))+Päälaskenta!C$24,(2*SQRT((POWER(F150,2))+POWER(Päälaskenta!E$24*F150,2))+Päälaskenta!C$24))</f>
        <v>2.9798989873223301</v>
      </c>
      <c r="W150" s="8">
        <f t="shared" si="44"/>
        <v>0.41706111693294401</v>
      </c>
      <c r="X150" s="8">
        <f>Päälaskenta!F$24</f>
        <v>7.0000000000000007E-2</v>
      </c>
      <c r="Y150" s="8">
        <f t="shared" si="45"/>
        <v>9.9106697811110003</v>
      </c>
      <c r="Z150" s="8">
        <f t="shared" si="37"/>
        <v>2.4819674417963</v>
      </c>
      <c r="AA150" s="8">
        <f t="shared" si="46"/>
        <v>1.99707711763462</v>
      </c>
      <c r="AC150" s="8">
        <f t="shared" si="38"/>
        <v>0.101512487716495</v>
      </c>
      <c r="AE150" s="8">
        <v>148</v>
      </c>
      <c r="AF150" s="8">
        <f t="shared" si="32"/>
        <v>9.9826750486483302</v>
      </c>
      <c r="AG150" s="8">
        <f t="shared" si="39"/>
        <v>6.2717125983391506E-2</v>
      </c>
      <c r="AJ150" s="132">
        <f>IF(Päälaskenta!$F$28&lt;Kaksitasouoma_matriisi!L150,Päälaskenta!$C$20*Päälaskenta!$F$28,Päälaskenta!$C$20*Kaksitasouoma_matriisi!L150)</f>
        <v>0.11</v>
      </c>
      <c r="AK150" s="134">
        <f>SQRT(Päälaskenta!$D$20^2+(Päälaskenta!$D$20/(1/Päälaskenta!$E$20))^2)</f>
        <v>1.8029999999999999</v>
      </c>
      <c r="AL150" s="134">
        <f>IF(Päälaskenta!$F$28&lt;Kaksitasouoma_matriisi!L150,AK150*Päälaskenta!$F$28*COS(ATAN(1/Päälaskenta!$E$20)),AK150*Kaksitasouoma_matriisi!L150*COS(ATAN(1/Päälaskenta!$E$20)))</f>
        <v>3.3000000000000002E-2</v>
      </c>
      <c r="AM150" s="134"/>
      <c r="AN150" s="134">
        <f t="shared" si="47"/>
        <v>0.14299999999999999</v>
      </c>
      <c r="AO150" s="8">
        <f t="shared" si="40"/>
        <v>0.105933772872065</v>
      </c>
      <c r="AP150" s="134">
        <f>Refererenssiarvoja!$B$16*H150^(1/6)/(Refererenssiarvoja!$B$15^0.5)*(Päälaskenta!$G$28/2)^0.5*(1-AO150)^(-1.5)</f>
        <v>4.3999999999999997E-2</v>
      </c>
      <c r="AQ150" s="8">
        <f>Refererenssiarvoja!$B$16*Kaksitasouoma_matriisi!O150^(1/6)/(SQRT((2*Refererenssiarvoja!$B$15)/(Päälaskenta!$F$31*Päälaskenta!$G$31*Päälaskenta!$F$28))+SQRT(Refererenssiarvoja!$B$15)/Refererenssiarvoja!$B$17*LN(Kaksitasouoma_matriisi!L150/Päälaskenta!$F$28))</f>
        <v>-2.3514150280118499E-2</v>
      </c>
      <c r="AR150" s="8">
        <f>Refererenssiarvoja!$B$16*Kaksitasouoma_matriisi!O150^(1/6)/(SQRT((2*Refererenssiarvoja!$B$15)/(Päälaskenta!$F$31*Päälaskenta!$G$31*L150)))</f>
        <v>5.5967487982981602E-2</v>
      </c>
    </row>
    <row r="151" spans="1:44" x14ac:dyDescent="0.2">
      <c r="A151" s="8">
        <v>149</v>
      </c>
      <c r="B151" s="8">
        <f>IF(Päälaskenta!C$7,Päälaskenta!E$7,Päälaskenta!G$5)</f>
        <v>2.5</v>
      </c>
      <c r="C151" s="56">
        <v>1.851</v>
      </c>
      <c r="D151" s="93">
        <f t="shared" si="33"/>
        <v>1.3506</v>
      </c>
      <c r="E151" s="8">
        <f>IF(Päälaskenta!$C$26,Kaksitasouoma_matriisi!AP151,Kaksitasouoma_matriisi!AC151)</f>
        <v>0.101512487716495</v>
      </c>
      <c r="F151" s="56">
        <f>IF(D151&lt;Päälaskenta!H$24,(SQRT(POWER(Päälaskenta!C$24/(2*Päälaskenta!E$24),2)+(D151/Päälaskenta!E$24))-Päälaskenta!C$24/(2*Päälaskenta!E$24)),IF(D151=Päälaskenta!H$24,Päälaskenta!D$24,Päälaskenta!D$24+(SQRT(POWER((Päälaskenta!C$20+Päälaskenta!G$24)/(2*Päälaskenta!E$20),2)+((D151-Päälaskenta!H$24)/Päälaskenta!E$20))-(Päälaskenta!C$20+Päälaskenta!G$24)/(2*Päälaskenta!E$20))))</f>
        <v>0.72199999999999998</v>
      </c>
      <c r="G151" s="57">
        <f>IF(F151&gt;Päälaskenta!D$24,(2*SQRT((POWER(Päälaskenta!D$24,2))+POWER(Päälaskenta!E$24*Päälaskenta!D$24,2))+Päälaskenta!C$24)+(2*SQRT((POWER((F151-Päälaskenta!D$24),2))+POWER(Päälaskenta!E$20*(F151-Päälaskenta!D$24),2))+Päälaskenta!C$20),(2*SQRT((POWER(F151,2))+POWER(Päälaskenta!E$24*F151,2))+Päälaskenta!C$24))</f>
        <v>8.06</v>
      </c>
      <c r="H151" s="57">
        <f t="shared" si="34"/>
        <v>0.17</v>
      </c>
      <c r="I151" s="62">
        <f t="shared" si="35"/>
        <v>0.37490400000000002</v>
      </c>
      <c r="J151" s="8">
        <f>IF(F151&lt;Päälaskenta!$D$24,0,Kaksitasouoma_matriisi!F151-Päälaskenta!$D$24)</f>
        <v>2.1999999999999999E-2</v>
      </c>
      <c r="L151" s="8">
        <f>IF(F151&gt;Päälaskenta!D$24,F151-Päälaskenta!D$24,0)</f>
        <v>2.1999999999999999E-2</v>
      </c>
      <c r="M151" s="8">
        <f>IF(F151&gt;Päälaskenta!D$24,(Päälaskenta!C$20+(Päälaskenta!E$20*(Kaksitasouoma_matriisi!F151-Päälaskenta!D$24)))*(Kaksitasouoma_matriisi!F151-Päälaskenta!D$24),0)</f>
        <v>0.110726</v>
      </c>
      <c r="N151" s="8">
        <f>IF(F151&gt;Päälaskenta!D$24,(2*SQRT((POWER((F151-Päälaskenta!D$24),2))+POWER(Päälaskenta!E$20*(F151-Päälaskenta!D$24),2))+Päälaskenta!C$20),0)</f>
        <v>5.0793221280602099</v>
      </c>
      <c r="O151" s="8">
        <f t="shared" si="41"/>
        <v>2.1799365586267001E-2</v>
      </c>
      <c r="P151" s="8">
        <f>IF(Päälaskenta!$C$29,IF(L151&gt;Päälaskenta!$F$28,Kaksitasouoma_matriisi!AQ151,Kaksitasouoma_matriisi!AR151),Päälaskenta!$F$20)</f>
        <v>0.12</v>
      </c>
      <c r="Q151" s="8">
        <f t="shared" si="42"/>
        <v>7.2005267537330206E-2</v>
      </c>
      <c r="R151" s="8">
        <f t="shared" si="36"/>
        <v>1.80325582036951E-2</v>
      </c>
      <c r="S151" s="8">
        <f t="shared" si="43"/>
        <v>0.16285748788627</v>
      </c>
      <c r="U151" s="93">
        <f>IF(F151&gt;Päälaskenta!D$24,Päälaskenta!H$24+L151*Päälaskenta!G$24,F151*Päälaskenta!C$24 + F151*F151*Päälaskenta!E$24)</f>
        <v>1.2427999999999999</v>
      </c>
      <c r="V151" s="8">
        <f>IF(F151&gt;Päälaskenta!D$24,2*SQRT(POWER(Päälaskenta!D$24,2)+POWER(Päälaskenta!E$24*Päälaskenta!D$24,2))+Päälaskenta!C$24,(2*SQRT((POWER(F151,2))+POWER(Päälaskenta!E$24*F151,2))+Päälaskenta!C$24))</f>
        <v>2.9798989873223301</v>
      </c>
      <c r="W151" s="8">
        <f t="shared" si="44"/>
        <v>0.41706111693294401</v>
      </c>
      <c r="X151" s="8">
        <f>Päälaskenta!F$24</f>
        <v>7.0000000000000007E-2</v>
      </c>
      <c r="Y151" s="8">
        <f t="shared" si="45"/>
        <v>9.9106697811110003</v>
      </c>
      <c r="Z151" s="8">
        <f t="shared" si="37"/>
        <v>2.4819674417963</v>
      </c>
      <c r="AA151" s="8">
        <f t="shared" si="46"/>
        <v>1.99707711763462</v>
      </c>
      <c r="AC151" s="8">
        <f t="shared" si="38"/>
        <v>0.101512487716495</v>
      </c>
      <c r="AE151" s="8">
        <v>149</v>
      </c>
      <c r="AF151" s="8">
        <f t="shared" si="32"/>
        <v>9.9826750486483302</v>
      </c>
      <c r="AG151" s="8">
        <f t="shared" si="39"/>
        <v>6.2717125983391506E-2</v>
      </c>
      <c r="AJ151" s="132">
        <f>IF(Päälaskenta!$F$28&lt;Kaksitasouoma_matriisi!L151,Päälaskenta!$C$20*Päälaskenta!$F$28,Päälaskenta!$C$20*Kaksitasouoma_matriisi!L151)</f>
        <v>0.11</v>
      </c>
      <c r="AK151" s="134">
        <f>SQRT(Päälaskenta!$D$20^2+(Päälaskenta!$D$20/(1/Päälaskenta!$E$20))^2)</f>
        <v>1.8029999999999999</v>
      </c>
      <c r="AL151" s="134">
        <f>IF(Päälaskenta!$F$28&lt;Kaksitasouoma_matriisi!L151,AK151*Päälaskenta!$F$28*COS(ATAN(1/Päälaskenta!$E$20)),AK151*Kaksitasouoma_matriisi!L151*COS(ATAN(1/Päälaskenta!$E$20)))</f>
        <v>3.3000000000000002E-2</v>
      </c>
      <c r="AM151" s="134"/>
      <c r="AN151" s="134">
        <f t="shared" si="47"/>
        <v>0.14299999999999999</v>
      </c>
      <c r="AO151" s="8">
        <f t="shared" si="40"/>
        <v>0.10587886865097</v>
      </c>
      <c r="AP151" s="134">
        <f>Refererenssiarvoja!$B$16*H151^(1/6)/(Refererenssiarvoja!$B$15^0.5)*(Päälaskenta!$G$28/2)^0.5*(1-AO151)^(-1.5)</f>
        <v>4.3999999999999997E-2</v>
      </c>
      <c r="AQ151" s="8">
        <f>Refererenssiarvoja!$B$16*Kaksitasouoma_matriisi!O151^(1/6)/(SQRT((2*Refererenssiarvoja!$B$15)/(Päälaskenta!$F$31*Päälaskenta!$G$31*Päälaskenta!$F$28))+SQRT(Refererenssiarvoja!$B$15)/Refererenssiarvoja!$B$17*LN(Kaksitasouoma_matriisi!L151/Päälaskenta!$F$28))</f>
        <v>-2.3514150280118499E-2</v>
      </c>
      <c r="AR151" s="8">
        <f>Refererenssiarvoja!$B$16*Kaksitasouoma_matriisi!O151^(1/6)/(SQRT((2*Refererenssiarvoja!$B$15)/(Päälaskenta!$F$31*Päälaskenta!$G$31*L151)))</f>
        <v>5.5967487982981602E-2</v>
      </c>
    </row>
    <row r="152" spans="1:44" x14ac:dyDescent="0.2">
      <c r="A152" s="8">
        <v>150</v>
      </c>
      <c r="B152" s="8">
        <f>IF(Päälaskenta!C$7,Päälaskenta!E$7,Päälaskenta!G$5)</f>
        <v>2.5</v>
      </c>
      <c r="C152" s="56">
        <v>1.85</v>
      </c>
      <c r="D152" s="93">
        <f t="shared" si="33"/>
        <v>1.3513999999999999</v>
      </c>
      <c r="E152" s="8">
        <f>IF(Päälaskenta!$C$26,Kaksitasouoma_matriisi!AP152,Kaksitasouoma_matriisi!AC152)</f>
        <v>0.101512487716495</v>
      </c>
      <c r="F152" s="56">
        <f>IF(D152&lt;Päälaskenta!H$24,(SQRT(POWER(Päälaskenta!C$24/(2*Päälaskenta!E$24),2)+(D152/Päälaskenta!E$24))-Päälaskenta!C$24/(2*Päälaskenta!E$24)),IF(D152=Päälaskenta!H$24,Päälaskenta!D$24,Päälaskenta!D$24+(SQRT(POWER((Päälaskenta!C$20+Päälaskenta!G$24)/(2*Päälaskenta!E$20),2)+((D152-Päälaskenta!H$24)/Päälaskenta!E$20))-(Päälaskenta!C$20+Päälaskenta!G$24)/(2*Päälaskenta!E$20))))</f>
        <v>0.72199999999999998</v>
      </c>
      <c r="G152" s="57">
        <f>IF(F152&gt;Päälaskenta!D$24,(2*SQRT((POWER(Päälaskenta!D$24,2))+POWER(Päälaskenta!E$24*Päälaskenta!D$24,2))+Päälaskenta!C$24)+(2*SQRT((POWER((F152-Päälaskenta!D$24),2))+POWER(Päälaskenta!E$20*(F152-Päälaskenta!D$24),2))+Päälaskenta!C$20),(2*SQRT((POWER(F152,2))+POWER(Päälaskenta!E$24*F152,2))+Päälaskenta!C$24))</f>
        <v>8.06</v>
      </c>
      <c r="H152" s="57">
        <f t="shared" si="34"/>
        <v>0.17</v>
      </c>
      <c r="I152" s="62">
        <f t="shared" si="35"/>
        <v>0.37449900000000003</v>
      </c>
      <c r="J152" s="8">
        <f>IF(F152&lt;Päälaskenta!$D$24,0,Kaksitasouoma_matriisi!F152-Päälaskenta!$D$24)</f>
        <v>2.1999999999999999E-2</v>
      </c>
      <c r="L152" s="8">
        <f>IF(F152&gt;Päälaskenta!D$24,F152-Päälaskenta!D$24,0)</f>
        <v>2.1999999999999999E-2</v>
      </c>
      <c r="M152" s="8">
        <f>IF(F152&gt;Päälaskenta!D$24,(Päälaskenta!C$20+(Päälaskenta!E$20*(Kaksitasouoma_matriisi!F152-Päälaskenta!D$24)))*(Kaksitasouoma_matriisi!F152-Päälaskenta!D$24),0)</f>
        <v>0.110726</v>
      </c>
      <c r="N152" s="8">
        <f>IF(F152&gt;Päälaskenta!D$24,(2*SQRT((POWER((F152-Päälaskenta!D$24),2))+POWER(Päälaskenta!E$20*(F152-Päälaskenta!D$24),2))+Päälaskenta!C$20),0)</f>
        <v>5.0793221280602099</v>
      </c>
      <c r="O152" s="8">
        <f t="shared" si="41"/>
        <v>2.1799365586267001E-2</v>
      </c>
      <c r="P152" s="8">
        <f>IF(Päälaskenta!$C$29,IF(L152&gt;Päälaskenta!$F$28,Kaksitasouoma_matriisi!AQ152,Kaksitasouoma_matriisi!AR152),Päälaskenta!$F$20)</f>
        <v>0.12</v>
      </c>
      <c r="Q152" s="8">
        <f t="shared" si="42"/>
        <v>7.2005267537330206E-2</v>
      </c>
      <c r="R152" s="8">
        <f t="shared" si="36"/>
        <v>1.80325582036951E-2</v>
      </c>
      <c r="S152" s="8">
        <f t="shared" si="43"/>
        <v>0.16285748788627</v>
      </c>
      <c r="U152" s="93">
        <f>IF(F152&gt;Päälaskenta!D$24,Päälaskenta!H$24+L152*Päälaskenta!G$24,F152*Päälaskenta!C$24 + F152*F152*Päälaskenta!E$24)</f>
        <v>1.2427999999999999</v>
      </c>
      <c r="V152" s="8">
        <f>IF(F152&gt;Päälaskenta!D$24,2*SQRT(POWER(Päälaskenta!D$24,2)+POWER(Päälaskenta!E$24*Päälaskenta!D$24,2))+Päälaskenta!C$24,(2*SQRT((POWER(F152,2))+POWER(Päälaskenta!E$24*F152,2))+Päälaskenta!C$24))</f>
        <v>2.9798989873223301</v>
      </c>
      <c r="W152" s="8">
        <f t="shared" si="44"/>
        <v>0.41706111693294401</v>
      </c>
      <c r="X152" s="8">
        <f>Päälaskenta!F$24</f>
        <v>7.0000000000000007E-2</v>
      </c>
      <c r="Y152" s="8">
        <f t="shared" si="45"/>
        <v>9.9106697811110003</v>
      </c>
      <c r="Z152" s="8">
        <f t="shared" si="37"/>
        <v>2.4819674417963</v>
      </c>
      <c r="AA152" s="8">
        <f t="shared" si="46"/>
        <v>1.99707711763462</v>
      </c>
      <c r="AC152" s="8">
        <f t="shared" si="38"/>
        <v>0.101512487716495</v>
      </c>
      <c r="AE152" s="8">
        <v>150</v>
      </c>
      <c r="AF152" s="8">
        <f t="shared" si="32"/>
        <v>9.9826750486483302</v>
      </c>
      <c r="AG152" s="8">
        <f t="shared" si="39"/>
        <v>6.2717125983391506E-2</v>
      </c>
      <c r="AJ152" s="132">
        <f>IF(Päälaskenta!$F$28&lt;Kaksitasouoma_matriisi!L152,Päälaskenta!$C$20*Päälaskenta!$F$28,Päälaskenta!$C$20*Kaksitasouoma_matriisi!L152)</f>
        <v>0.11</v>
      </c>
      <c r="AK152" s="134">
        <f>SQRT(Päälaskenta!$D$20^2+(Päälaskenta!$D$20/(1/Päälaskenta!$E$20))^2)</f>
        <v>1.8029999999999999</v>
      </c>
      <c r="AL152" s="134">
        <f>IF(Päälaskenta!$F$28&lt;Kaksitasouoma_matriisi!L152,AK152*Päälaskenta!$F$28*COS(ATAN(1/Päälaskenta!$E$20)),AK152*Kaksitasouoma_matriisi!L152*COS(ATAN(1/Päälaskenta!$E$20)))</f>
        <v>3.3000000000000002E-2</v>
      </c>
      <c r="AM152" s="134"/>
      <c r="AN152" s="134">
        <f t="shared" si="47"/>
        <v>0.14299999999999999</v>
      </c>
      <c r="AO152" s="8">
        <f t="shared" si="40"/>
        <v>0.105816190617138</v>
      </c>
      <c r="AP152" s="134">
        <f>Refererenssiarvoja!$B$16*H152^(1/6)/(Refererenssiarvoja!$B$15^0.5)*(Päälaskenta!$G$28/2)^0.5*(1-AO152)^(-1.5)</f>
        <v>4.3999999999999997E-2</v>
      </c>
      <c r="AQ152" s="8">
        <f>Refererenssiarvoja!$B$16*Kaksitasouoma_matriisi!O152^(1/6)/(SQRT((2*Refererenssiarvoja!$B$15)/(Päälaskenta!$F$31*Päälaskenta!$G$31*Päälaskenta!$F$28))+SQRT(Refererenssiarvoja!$B$15)/Refererenssiarvoja!$B$17*LN(Kaksitasouoma_matriisi!L152/Päälaskenta!$F$28))</f>
        <v>-2.3514150280118499E-2</v>
      </c>
      <c r="AR152" s="8">
        <f>Refererenssiarvoja!$B$16*Kaksitasouoma_matriisi!O152^(1/6)/(SQRT((2*Refererenssiarvoja!$B$15)/(Päälaskenta!$F$31*Päälaskenta!$G$31*L152)))</f>
        <v>5.5967487982981602E-2</v>
      </c>
    </row>
    <row r="153" spans="1:44" x14ac:dyDescent="0.2">
      <c r="A153" s="8">
        <v>151</v>
      </c>
      <c r="B153" s="8">
        <f>IF(Päälaskenta!C$7,Päälaskenta!E$7,Päälaskenta!G$5)</f>
        <v>2.5</v>
      </c>
      <c r="C153" s="56">
        <v>1.849</v>
      </c>
      <c r="D153" s="93">
        <f t="shared" si="33"/>
        <v>1.3521000000000001</v>
      </c>
      <c r="E153" s="8">
        <f>IF(Päälaskenta!$C$26,Kaksitasouoma_matriisi!AP153,Kaksitasouoma_matriisi!AC153)</f>
        <v>0.101512487716495</v>
      </c>
      <c r="F153" s="56">
        <f>IF(D153&lt;Päälaskenta!H$24,(SQRT(POWER(Päälaskenta!C$24/(2*Päälaskenta!E$24),2)+(D153/Päälaskenta!E$24))-Päälaskenta!C$24/(2*Päälaskenta!E$24)),IF(D153=Päälaskenta!H$24,Päälaskenta!D$24,Päälaskenta!D$24+(SQRT(POWER((Päälaskenta!C$20+Päälaskenta!G$24)/(2*Päälaskenta!E$20),2)+((D153-Päälaskenta!H$24)/Päälaskenta!E$20))-(Päälaskenta!C$20+Päälaskenta!G$24)/(2*Päälaskenta!E$20))))</f>
        <v>0.72199999999999998</v>
      </c>
      <c r="G153" s="57">
        <f>IF(F153&gt;Päälaskenta!D$24,(2*SQRT((POWER(Päälaskenta!D$24,2))+POWER(Päälaskenta!E$24*Päälaskenta!D$24,2))+Päälaskenta!C$24)+(2*SQRT((POWER((F153-Päälaskenta!D$24),2))+POWER(Päälaskenta!E$20*(F153-Päälaskenta!D$24),2))+Päälaskenta!C$20),(2*SQRT((POWER(F153,2))+POWER(Päälaskenta!E$24*F153,2))+Päälaskenta!C$24))</f>
        <v>8.06</v>
      </c>
      <c r="H153" s="57">
        <f t="shared" si="34"/>
        <v>0.17</v>
      </c>
      <c r="I153" s="62">
        <f t="shared" si="35"/>
        <v>0.37409399999999998</v>
      </c>
      <c r="J153" s="8">
        <f>IF(F153&lt;Päälaskenta!$D$24,0,Kaksitasouoma_matriisi!F153-Päälaskenta!$D$24)</f>
        <v>2.1999999999999999E-2</v>
      </c>
      <c r="L153" s="8">
        <f>IF(F153&gt;Päälaskenta!D$24,F153-Päälaskenta!D$24,0)</f>
        <v>2.1999999999999999E-2</v>
      </c>
      <c r="M153" s="8">
        <f>IF(F153&gt;Päälaskenta!D$24,(Päälaskenta!C$20+(Päälaskenta!E$20*(Kaksitasouoma_matriisi!F153-Päälaskenta!D$24)))*(Kaksitasouoma_matriisi!F153-Päälaskenta!D$24),0)</f>
        <v>0.110726</v>
      </c>
      <c r="N153" s="8">
        <f>IF(F153&gt;Päälaskenta!D$24,(2*SQRT((POWER((F153-Päälaskenta!D$24),2))+POWER(Päälaskenta!E$20*(F153-Päälaskenta!D$24),2))+Päälaskenta!C$20),0)</f>
        <v>5.0793221280602099</v>
      </c>
      <c r="O153" s="8">
        <f t="shared" si="41"/>
        <v>2.1799365586267001E-2</v>
      </c>
      <c r="P153" s="8">
        <f>IF(Päälaskenta!$C$29,IF(L153&gt;Päälaskenta!$F$28,Kaksitasouoma_matriisi!AQ153,Kaksitasouoma_matriisi!AR153),Päälaskenta!$F$20)</f>
        <v>0.12</v>
      </c>
      <c r="Q153" s="8">
        <f t="shared" si="42"/>
        <v>7.2005267537330206E-2</v>
      </c>
      <c r="R153" s="8">
        <f t="shared" si="36"/>
        <v>1.80325582036951E-2</v>
      </c>
      <c r="S153" s="8">
        <f t="shared" si="43"/>
        <v>0.16285748788627</v>
      </c>
      <c r="U153" s="93">
        <f>IF(F153&gt;Päälaskenta!D$24,Päälaskenta!H$24+L153*Päälaskenta!G$24,F153*Päälaskenta!C$24 + F153*F153*Päälaskenta!E$24)</f>
        <v>1.2427999999999999</v>
      </c>
      <c r="V153" s="8">
        <f>IF(F153&gt;Päälaskenta!D$24,2*SQRT(POWER(Päälaskenta!D$24,2)+POWER(Päälaskenta!E$24*Päälaskenta!D$24,2))+Päälaskenta!C$24,(2*SQRT((POWER(F153,2))+POWER(Päälaskenta!E$24*F153,2))+Päälaskenta!C$24))</f>
        <v>2.9798989873223301</v>
      </c>
      <c r="W153" s="8">
        <f t="shared" si="44"/>
        <v>0.41706111693294401</v>
      </c>
      <c r="X153" s="8">
        <f>Päälaskenta!F$24</f>
        <v>7.0000000000000007E-2</v>
      </c>
      <c r="Y153" s="8">
        <f t="shared" si="45"/>
        <v>9.9106697811110003</v>
      </c>
      <c r="Z153" s="8">
        <f t="shared" si="37"/>
        <v>2.4819674417963</v>
      </c>
      <c r="AA153" s="8">
        <f t="shared" si="46"/>
        <v>1.99707711763462</v>
      </c>
      <c r="AC153" s="8">
        <f t="shared" si="38"/>
        <v>0.101512487716495</v>
      </c>
      <c r="AE153" s="8">
        <v>151</v>
      </c>
      <c r="AF153" s="8">
        <f t="shared" si="32"/>
        <v>9.9826750486483302</v>
      </c>
      <c r="AG153" s="8">
        <f t="shared" si="39"/>
        <v>6.2717125983391506E-2</v>
      </c>
      <c r="AJ153" s="132">
        <f>IF(Päälaskenta!$F$28&lt;Kaksitasouoma_matriisi!L153,Päälaskenta!$C$20*Päälaskenta!$F$28,Päälaskenta!$C$20*Kaksitasouoma_matriisi!L153)</f>
        <v>0.11</v>
      </c>
      <c r="AK153" s="134">
        <f>SQRT(Päälaskenta!$D$20^2+(Päälaskenta!$D$20/(1/Päälaskenta!$E$20))^2)</f>
        <v>1.8029999999999999</v>
      </c>
      <c r="AL153" s="134">
        <f>IF(Päälaskenta!$F$28&lt;Kaksitasouoma_matriisi!L153,AK153*Päälaskenta!$F$28*COS(ATAN(1/Päälaskenta!$E$20)),AK153*Kaksitasouoma_matriisi!L153*COS(ATAN(1/Päälaskenta!$E$20)))</f>
        <v>3.3000000000000002E-2</v>
      </c>
      <c r="AM153" s="134"/>
      <c r="AN153" s="134">
        <f t="shared" si="47"/>
        <v>0.14299999999999999</v>
      </c>
      <c r="AO153" s="8">
        <f t="shared" si="40"/>
        <v>0.105761408179868</v>
      </c>
      <c r="AP153" s="134">
        <f>Refererenssiarvoja!$B$16*H153^(1/6)/(Refererenssiarvoja!$B$15^0.5)*(Päälaskenta!$G$28/2)^0.5*(1-AO153)^(-1.5)</f>
        <v>4.3999999999999997E-2</v>
      </c>
      <c r="AQ153" s="8">
        <f>Refererenssiarvoja!$B$16*Kaksitasouoma_matriisi!O153^(1/6)/(SQRT((2*Refererenssiarvoja!$B$15)/(Päälaskenta!$F$31*Päälaskenta!$G$31*Päälaskenta!$F$28))+SQRT(Refererenssiarvoja!$B$15)/Refererenssiarvoja!$B$17*LN(Kaksitasouoma_matriisi!L153/Päälaskenta!$F$28))</f>
        <v>-2.3514150280118499E-2</v>
      </c>
      <c r="AR153" s="8">
        <f>Refererenssiarvoja!$B$16*Kaksitasouoma_matriisi!O153^(1/6)/(SQRT((2*Refererenssiarvoja!$B$15)/(Päälaskenta!$F$31*Päälaskenta!$G$31*L153)))</f>
        <v>5.5967487982981602E-2</v>
      </c>
    </row>
    <row r="154" spans="1:44" x14ac:dyDescent="0.2">
      <c r="A154" s="8">
        <v>152</v>
      </c>
      <c r="B154" s="8">
        <f>IF(Päälaskenta!C$7,Päälaskenta!E$7,Päälaskenta!G$5)</f>
        <v>2.5</v>
      </c>
      <c r="C154" s="56">
        <v>1.8480000000000001</v>
      </c>
      <c r="D154" s="93">
        <f t="shared" si="33"/>
        <v>1.3528</v>
      </c>
      <c r="E154" s="8">
        <f>IF(Päälaskenta!$C$26,Kaksitasouoma_matriisi!AP154,Kaksitasouoma_matriisi!AC154)</f>
        <v>0.101512487716495</v>
      </c>
      <c r="F154" s="56">
        <f>IF(D154&lt;Päälaskenta!H$24,(SQRT(POWER(Päälaskenta!C$24/(2*Päälaskenta!E$24),2)+(D154/Päälaskenta!E$24))-Päälaskenta!C$24/(2*Päälaskenta!E$24)),IF(D154=Päälaskenta!H$24,Päälaskenta!D$24,Päälaskenta!D$24+(SQRT(POWER((Päälaskenta!C$20+Päälaskenta!G$24)/(2*Päälaskenta!E$20),2)+((D154-Päälaskenta!H$24)/Päälaskenta!E$20))-(Päälaskenta!C$20+Päälaskenta!G$24)/(2*Päälaskenta!E$20))))</f>
        <v>0.72199999999999998</v>
      </c>
      <c r="G154" s="57">
        <f>IF(F154&gt;Päälaskenta!D$24,(2*SQRT((POWER(Päälaskenta!D$24,2))+POWER(Päälaskenta!E$24*Päälaskenta!D$24,2))+Päälaskenta!C$24)+(2*SQRT((POWER((F154-Päälaskenta!D$24),2))+POWER(Päälaskenta!E$20*(F154-Päälaskenta!D$24),2))+Päälaskenta!C$20),(2*SQRT((POWER(F154,2))+POWER(Päälaskenta!E$24*F154,2))+Päälaskenta!C$24))</f>
        <v>8.06</v>
      </c>
      <c r="H154" s="57">
        <f t="shared" si="34"/>
        <v>0.17</v>
      </c>
      <c r="I154" s="62">
        <f t="shared" si="35"/>
        <v>0.37369000000000002</v>
      </c>
      <c r="J154" s="8">
        <f>IF(F154&lt;Päälaskenta!$D$24,0,Kaksitasouoma_matriisi!F154-Päälaskenta!$D$24)</f>
        <v>2.1999999999999999E-2</v>
      </c>
      <c r="L154" s="8">
        <f>IF(F154&gt;Päälaskenta!D$24,F154-Päälaskenta!D$24,0)</f>
        <v>2.1999999999999999E-2</v>
      </c>
      <c r="M154" s="8">
        <f>IF(F154&gt;Päälaskenta!D$24,(Päälaskenta!C$20+(Päälaskenta!E$20*(Kaksitasouoma_matriisi!F154-Päälaskenta!D$24)))*(Kaksitasouoma_matriisi!F154-Päälaskenta!D$24),0)</f>
        <v>0.110726</v>
      </c>
      <c r="N154" s="8">
        <f>IF(F154&gt;Päälaskenta!D$24,(2*SQRT((POWER((F154-Päälaskenta!D$24),2))+POWER(Päälaskenta!E$20*(F154-Päälaskenta!D$24),2))+Päälaskenta!C$20),0)</f>
        <v>5.0793221280602099</v>
      </c>
      <c r="O154" s="8">
        <f t="shared" si="41"/>
        <v>2.1799365586267001E-2</v>
      </c>
      <c r="P154" s="8">
        <f>IF(Päälaskenta!$C$29,IF(L154&gt;Päälaskenta!$F$28,Kaksitasouoma_matriisi!AQ154,Kaksitasouoma_matriisi!AR154),Päälaskenta!$F$20)</f>
        <v>0.12</v>
      </c>
      <c r="Q154" s="8">
        <f t="shared" si="42"/>
        <v>7.2005267537330206E-2</v>
      </c>
      <c r="R154" s="8">
        <f t="shared" si="36"/>
        <v>1.80325582036951E-2</v>
      </c>
      <c r="S154" s="8">
        <f t="shared" si="43"/>
        <v>0.16285748788627</v>
      </c>
      <c r="U154" s="93">
        <f>IF(F154&gt;Päälaskenta!D$24,Päälaskenta!H$24+L154*Päälaskenta!G$24,F154*Päälaskenta!C$24 + F154*F154*Päälaskenta!E$24)</f>
        <v>1.2427999999999999</v>
      </c>
      <c r="V154" s="8">
        <f>IF(F154&gt;Päälaskenta!D$24,2*SQRT(POWER(Päälaskenta!D$24,2)+POWER(Päälaskenta!E$24*Päälaskenta!D$24,2))+Päälaskenta!C$24,(2*SQRT((POWER(F154,2))+POWER(Päälaskenta!E$24*F154,2))+Päälaskenta!C$24))</f>
        <v>2.9798989873223301</v>
      </c>
      <c r="W154" s="8">
        <f t="shared" si="44"/>
        <v>0.41706111693294401</v>
      </c>
      <c r="X154" s="8">
        <f>Päälaskenta!F$24</f>
        <v>7.0000000000000007E-2</v>
      </c>
      <c r="Y154" s="8">
        <f t="shared" si="45"/>
        <v>9.9106697811110003</v>
      </c>
      <c r="Z154" s="8">
        <f t="shared" si="37"/>
        <v>2.4819674417963</v>
      </c>
      <c r="AA154" s="8">
        <f t="shared" si="46"/>
        <v>1.99707711763462</v>
      </c>
      <c r="AC154" s="8">
        <f t="shared" si="38"/>
        <v>0.101512487716495</v>
      </c>
      <c r="AE154" s="8">
        <v>152</v>
      </c>
      <c r="AF154" s="8">
        <f t="shared" si="32"/>
        <v>9.9826750486483302</v>
      </c>
      <c r="AG154" s="8">
        <f t="shared" si="39"/>
        <v>6.2717125983391506E-2</v>
      </c>
      <c r="AJ154" s="132">
        <f>IF(Päälaskenta!$F$28&lt;Kaksitasouoma_matriisi!L154,Päälaskenta!$C$20*Päälaskenta!$F$28,Päälaskenta!$C$20*Kaksitasouoma_matriisi!L154)</f>
        <v>0.11</v>
      </c>
      <c r="AK154" s="134">
        <f>SQRT(Päälaskenta!$D$20^2+(Päälaskenta!$D$20/(1/Päälaskenta!$E$20))^2)</f>
        <v>1.8029999999999999</v>
      </c>
      <c r="AL154" s="134">
        <f>IF(Päälaskenta!$F$28&lt;Kaksitasouoma_matriisi!L154,AK154*Päälaskenta!$F$28*COS(ATAN(1/Päälaskenta!$E$20)),AK154*Kaksitasouoma_matriisi!L154*COS(ATAN(1/Päälaskenta!$E$20)))</f>
        <v>3.3000000000000002E-2</v>
      </c>
      <c r="AM154" s="134"/>
      <c r="AN154" s="134">
        <f t="shared" si="47"/>
        <v>0.14299999999999999</v>
      </c>
      <c r="AO154" s="8">
        <f t="shared" si="40"/>
        <v>0.105706682436428</v>
      </c>
      <c r="AP154" s="134">
        <f>Refererenssiarvoja!$B$16*H154^(1/6)/(Refererenssiarvoja!$B$15^0.5)*(Päälaskenta!$G$28/2)^0.5*(1-AO154)^(-1.5)</f>
        <v>4.3999999999999997E-2</v>
      </c>
      <c r="AQ154" s="8">
        <f>Refererenssiarvoja!$B$16*Kaksitasouoma_matriisi!O154^(1/6)/(SQRT((2*Refererenssiarvoja!$B$15)/(Päälaskenta!$F$31*Päälaskenta!$G$31*Päälaskenta!$F$28))+SQRT(Refererenssiarvoja!$B$15)/Refererenssiarvoja!$B$17*LN(Kaksitasouoma_matriisi!L154/Päälaskenta!$F$28))</f>
        <v>-2.3514150280118499E-2</v>
      </c>
      <c r="AR154" s="8">
        <f>Refererenssiarvoja!$B$16*Kaksitasouoma_matriisi!O154^(1/6)/(SQRT((2*Refererenssiarvoja!$B$15)/(Päälaskenta!$F$31*Päälaskenta!$G$31*L154)))</f>
        <v>5.5967487982981602E-2</v>
      </c>
    </row>
    <row r="155" spans="1:44" x14ac:dyDescent="0.2">
      <c r="A155" s="8">
        <v>153</v>
      </c>
      <c r="B155" s="8">
        <f>IF(Päälaskenta!C$7,Päälaskenta!E$7,Päälaskenta!G$5)</f>
        <v>2.5</v>
      </c>
      <c r="C155" s="56">
        <v>1.847</v>
      </c>
      <c r="D155" s="93">
        <f t="shared" si="33"/>
        <v>1.3534999999999999</v>
      </c>
      <c r="E155" s="8">
        <f>IF(Päälaskenta!$C$26,Kaksitasouoma_matriisi!AP155,Kaksitasouoma_matriisi!AC155)</f>
        <v>0.101512487716495</v>
      </c>
      <c r="F155" s="56">
        <f>IF(D155&lt;Päälaskenta!H$24,(SQRT(POWER(Päälaskenta!C$24/(2*Päälaskenta!E$24),2)+(D155/Päälaskenta!E$24))-Päälaskenta!C$24/(2*Päälaskenta!E$24)),IF(D155=Päälaskenta!H$24,Päälaskenta!D$24,Päälaskenta!D$24+(SQRT(POWER((Päälaskenta!C$20+Päälaskenta!G$24)/(2*Päälaskenta!E$20),2)+((D155-Päälaskenta!H$24)/Päälaskenta!E$20))-(Päälaskenta!C$20+Päälaskenta!G$24)/(2*Päälaskenta!E$20))))</f>
        <v>0.72199999999999998</v>
      </c>
      <c r="G155" s="57">
        <f>IF(F155&gt;Päälaskenta!D$24,(2*SQRT((POWER(Päälaskenta!D$24,2))+POWER(Päälaskenta!E$24*Päälaskenta!D$24,2))+Päälaskenta!C$24)+(2*SQRT((POWER((F155-Päälaskenta!D$24),2))+POWER(Päälaskenta!E$20*(F155-Päälaskenta!D$24),2))+Päälaskenta!C$20),(2*SQRT((POWER(F155,2))+POWER(Päälaskenta!E$24*F155,2))+Päälaskenta!C$24))</f>
        <v>8.06</v>
      </c>
      <c r="H155" s="57">
        <f t="shared" si="34"/>
        <v>0.17</v>
      </c>
      <c r="I155" s="62">
        <f t="shared" si="35"/>
        <v>0.37328499999999998</v>
      </c>
      <c r="J155" s="8">
        <f>IF(F155&lt;Päälaskenta!$D$24,0,Kaksitasouoma_matriisi!F155-Päälaskenta!$D$24)</f>
        <v>2.1999999999999999E-2</v>
      </c>
      <c r="L155" s="8">
        <f>IF(F155&gt;Päälaskenta!D$24,F155-Päälaskenta!D$24,0)</f>
        <v>2.1999999999999999E-2</v>
      </c>
      <c r="M155" s="8">
        <f>IF(F155&gt;Päälaskenta!D$24,(Päälaskenta!C$20+(Päälaskenta!E$20*(Kaksitasouoma_matriisi!F155-Päälaskenta!D$24)))*(Kaksitasouoma_matriisi!F155-Päälaskenta!D$24),0)</f>
        <v>0.110726</v>
      </c>
      <c r="N155" s="8">
        <f>IF(F155&gt;Päälaskenta!D$24,(2*SQRT((POWER((F155-Päälaskenta!D$24),2))+POWER(Päälaskenta!E$20*(F155-Päälaskenta!D$24),2))+Päälaskenta!C$20),0)</f>
        <v>5.0793221280602099</v>
      </c>
      <c r="O155" s="8">
        <f t="shared" si="41"/>
        <v>2.1799365586267001E-2</v>
      </c>
      <c r="P155" s="8">
        <f>IF(Päälaskenta!$C$29,IF(L155&gt;Päälaskenta!$F$28,Kaksitasouoma_matriisi!AQ155,Kaksitasouoma_matriisi!AR155),Päälaskenta!$F$20)</f>
        <v>0.12</v>
      </c>
      <c r="Q155" s="8">
        <f t="shared" si="42"/>
        <v>7.2005267537330206E-2</v>
      </c>
      <c r="R155" s="8">
        <f t="shared" si="36"/>
        <v>1.80325582036951E-2</v>
      </c>
      <c r="S155" s="8">
        <f t="shared" si="43"/>
        <v>0.16285748788627</v>
      </c>
      <c r="U155" s="93">
        <f>IF(F155&gt;Päälaskenta!D$24,Päälaskenta!H$24+L155*Päälaskenta!G$24,F155*Päälaskenta!C$24 + F155*F155*Päälaskenta!E$24)</f>
        <v>1.2427999999999999</v>
      </c>
      <c r="V155" s="8">
        <f>IF(F155&gt;Päälaskenta!D$24,2*SQRT(POWER(Päälaskenta!D$24,2)+POWER(Päälaskenta!E$24*Päälaskenta!D$24,2))+Päälaskenta!C$24,(2*SQRT((POWER(F155,2))+POWER(Päälaskenta!E$24*F155,2))+Päälaskenta!C$24))</f>
        <v>2.9798989873223301</v>
      </c>
      <c r="W155" s="8">
        <f t="shared" si="44"/>
        <v>0.41706111693294401</v>
      </c>
      <c r="X155" s="8">
        <f>Päälaskenta!F$24</f>
        <v>7.0000000000000007E-2</v>
      </c>
      <c r="Y155" s="8">
        <f t="shared" si="45"/>
        <v>9.9106697811110003</v>
      </c>
      <c r="Z155" s="8">
        <f t="shared" si="37"/>
        <v>2.4819674417963</v>
      </c>
      <c r="AA155" s="8">
        <f t="shared" si="46"/>
        <v>1.99707711763462</v>
      </c>
      <c r="AC155" s="8">
        <f t="shared" si="38"/>
        <v>0.101512487716495</v>
      </c>
      <c r="AE155" s="8">
        <v>153</v>
      </c>
      <c r="AF155" s="8">
        <f t="shared" si="32"/>
        <v>9.9826750486483302</v>
      </c>
      <c r="AG155" s="8">
        <f t="shared" si="39"/>
        <v>6.2717125983391506E-2</v>
      </c>
      <c r="AJ155" s="132">
        <f>IF(Päälaskenta!$F$28&lt;Kaksitasouoma_matriisi!L155,Päälaskenta!$C$20*Päälaskenta!$F$28,Päälaskenta!$C$20*Kaksitasouoma_matriisi!L155)</f>
        <v>0.11</v>
      </c>
      <c r="AK155" s="134">
        <f>SQRT(Päälaskenta!$D$20^2+(Päälaskenta!$D$20/(1/Päälaskenta!$E$20))^2)</f>
        <v>1.8029999999999999</v>
      </c>
      <c r="AL155" s="134">
        <f>IF(Päälaskenta!$F$28&lt;Kaksitasouoma_matriisi!L155,AK155*Päälaskenta!$F$28*COS(ATAN(1/Päälaskenta!$E$20)),AK155*Kaksitasouoma_matriisi!L155*COS(ATAN(1/Päälaskenta!$E$20)))</f>
        <v>3.3000000000000002E-2</v>
      </c>
      <c r="AM155" s="134"/>
      <c r="AN155" s="134">
        <f t="shared" si="47"/>
        <v>0.14299999999999999</v>
      </c>
      <c r="AO155" s="8">
        <f t="shared" si="40"/>
        <v>0.105652013298855</v>
      </c>
      <c r="AP155" s="134">
        <f>Refererenssiarvoja!$B$16*H155^(1/6)/(Refererenssiarvoja!$B$15^0.5)*(Päälaskenta!$G$28/2)^0.5*(1-AO155)^(-1.5)</f>
        <v>4.3999999999999997E-2</v>
      </c>
      <c r="AQ155" s="8">
        <f>Refererenssiarvoja!$B$16*Kaksitasouoma_matriisi!O155^(1/6)/(SQRT((2*Refererenssiarvoja!$B$15)/(Päälaskenta!$F$31*Päälaskenta!$G$31*Päälaskenta!$F$28))+SQRT(Refererenssiarvoja!$B$15)/Refererenssiarvoja!$B$17*LN(Kaksitasouoma_matriisi!L155/Päälaskenta!$F$28))</f>
        <v>-2.3514150280118499E-2</v>
      </c>
      <c r="AR155" s="8">
        <f>Refererenssiarvoja!$B$16*Kaksitasouoma_matriisi!O155^(1/6)/(SQRT((2*Refererenssiarvoja!$B$15)/(Päälaskenta!$F$31*Päälaskenta!$G$31*L155)))</f>
        <v>5.5967487982981602E-2</v>
      </c>
    </row>
    <row r="156" spans="1:44" x14ac:dyDescent="0.2">
      <c r="A156" s="8">
        <v>154</v>
      </c>
      <c r="B156" s="8">
        <f>IF(Päälaskenta!C$7,Päälaskenta!E$7,Päälaskenta!G$5)</f>
        <v>2.5</v>
      </c>
      <c r="C156" s="56">
        <v>1.8460000000000001</v>
      </c>
      <c r="D156" s="93">
        <f t="shared" si="33"/>
        <v>1.3543000000000001</v>
      </c>
      <c r="E156" s="8">
        <f>IF(Päälaskenta!$C$26,Kaksitasouoma_matriisi!AP156,Kaksitasouoma_matriisi!AC156)</f>
        <v>0.101512487716495</v>
      </c>
      <c r="F156" s="56">
        <f>IF(D156&lt;Päälaskenta!H$24,(SQRT(POWER(Päälaskenta!C$24/(2*Päälaskenta!E$24),2)+(D156/Päälaskenta!E$24))-Päälaskenta!C$24/(2*Päälaskenta!E$24)),IF(D156=Päälaskenta!H$24,Päälaskenta!D$24,Päälaskenta!D$24+(SQRT(POWER((Päälaskenta!C$20+Päälaskenta!G$24)/(2*Päälaskenta!E$20),2)+((D156-Päälaskenta!H$24)/Päälaskenta!E$20))-(Päälaskenta!C$20+Päälaskenta!G$24)/(2*Päälaskenta!E$20))))</f>
        <v>0.72199999999999998</v>
      </c>
      <c r="G156" s="57">
        <f>IF(F156&gt;Päälaskenta!D$24,(2*SQRT((POWER(Päälaskenta!D$24,2))+POWER(Päälaskenta!E$24*Päälaskenta!D$24,2))+Päälaskenta!C$24)+(2*SQRT((POWER((F156-Päälaskenta!D$24),2))+POWER(Päälaskenta!E$20*(F156-Päälaskenta!D$24),2))+Päälaskenta!C$20),(2*SQRT((POWER(F156,2))+POWER(Päälaskenta!E$24*F156,2))+Päälaskenta!C$24))</f>
        <v>8.06</v>
      </c>
      <c r="H156" s="57">
        <f t="shared" si="34"/>
        <v>0.17</v>
      </c>
      <c r="I156" s="62">
        <f t="shared" si="35"/>
        <v>0.37288100000000002</v>
      </c>
      <c r="J156" s="8">
        <f>IF(F156&lt;Päälaskenta!$D$24,0,Kaksitasouoma_matriisi!F156-Päälaskenta!$D$24)</f>
        <v>2.1999999999999999E-2</v>
      </c>
      <c r="L156" s="8">
        <f>IF(F156&gt;Päälaskenta!D$24,F156-Päälaskenta!D$24,0)</f>
        <v>2.1999999999999999E-2</v>
      </c>
      <c r="M156" s="8">
        <f>IF(F156&gt;Päälaskenta!D$24,(Päälaskenta!C$20+(Päälaskenta!E$20*(Kaksitasouoma_matriisi!F156-Päälaskenta!D$24)))*(Kaksitasouoma_matriisi!F156-Päälaskenta!D$24),0)</f>
        <v>0.110726</v>
      </c>
      <c r="N156" s="8">
        <f>IF(F156&gt;Päälaskenta!D$24,(2*SQRT((POWER((F156-Päälaskenta!D$24),2))+POWER(Päälaskenta!E$20*(F156-Päälaskenta!D$24),2))+Päälaskenta!C$20),0)</f>
        <v>5.0793221280602099</v>
      </c>
      <c r="O156" s="8">
        <f t="shared" si="41"/>
        <v>2.1799365586267001E-2</v>
      </c>
      <c r="P156" s="8">
        <f>IF(Päälaskenta!$C$29,IF(L156&gt;Päälaskenta!$F$28,Kaksitasouoma_matriisi!AQ156,Kaksitasouoma_matriisi!AR156),Päälaskenta!$F$20)</f>
        <v>0.12</v>
      </c>
      <c r="Q156" s="8">
        <f t="shared" si="42"/>
        <v>7.2005267537330206E-2</v>
      </c>
      <c r="R156" s="8">
        <f t="shared" si="36"/>
        <v>1.80325582036951E-2</v>
      </c>
      <c r="S156" s="8">
        <f t="shared" si="43"/>
        <v>0.16285748788627</v>
      </c>
      <c r="U156" s="93">
        <f>IF(F156&gt;Päälaskenta!D$24,Päälaskenta!H$24+L156*Päälaskenta!G$24,F156*Päälaskenta!C$24 + F156*F156*Päälaskenta!E$24)</f>
        <v>1.2427999999999999</v>
      </c>
      <c r="V156" s="8">
        <f>IF(F156&gt;Päälaskenta!D$24,2*SQRT(POWER(Päälaskenta!D$24,2)+POWER(Päälaskenta!E$24*Päälaskenta!D$24,2))+Päälaskenta!C$24,(2*SQRT((POWER(F156,2))+POWER(Päälaskenta!E$24*F156,2))+Päälaskenta!C$24))</f>
        <v>2.9798989873223301</v>
      </c>
      <c r="W156" s="8">
        <f t="shared" si="44"/>
        <v>0.41706111693294401</v>
      </c>
      <c r="X156" s="8">
        <f>Päälaskenta!F$24</f>
        <v>7.0000000000000007E-2</v>
      </c>
      <c r="Y156" s="8">
        <f t="shared" si="45"/>
        <v>9.9106697811110003</v>
      </c>
      <c r="Z156" s="8">
        <f t="shared" si="37"/>
        <v>2.4819674417963</v>
      </c>
      <c r="AA156" s="8">
        <f t="shared" si="46"/>
        <v>1.99707711763462</v>
      </c>
      <c r="AC156" s="8">
        <f t="shared" si="38"/>
        <v>0.101512487716495</v>
      </c>
      <c r="AE156" s="8">
        <v>154</v>
      </c>
      <c r="AF156" s="8">
        <f t="shared" si="32"/>
        <v>9.9826750486483302</v>
      </c>
      <c r="AG156" s="8">
        <f t="shared" si="39"/>
        <v>6.2717125983391506E-2</v>
      </c>
      <c r="AJ156" s="132">
        <f>IF(Päälaskenta!$F$28&lt;Kaksitasouoma_matriisi!L156,Päälaskenta!$C$20*Päälaskenta!$F$28,Päälaskenta!$C$20*Kaksitasouoma_matriisi!L156)</f>
        <v>0.11</v>
      </c>
      <c r="AK156" s="134">
        <f>SQRT(Päälaskenta!$D$20^2+(Päälaskenta!$D$20/(1/Päälaskenta!$E$20))^2)</f>
        <v>1.8029999999999999</v>
      </c>
      <c r="AL156" s="134">
        <f>IF(Päälaskenta!$F$28&lt;Kaksitasouoma_matriisi!L156,AK156*Päälaskenta!$F$28*COS(ATAN(1/Päälaskenta!$E$20)),AK156*Kaksitasouoma_matriisi!L156*COS(ATAN(1/Päälaskenta!$E$20)))</f>
        <v>3.3000000000000002E-2</v>
      </c>
      <c r="AM156" s="134"/>
      <c r="AN156" s="134">
        <f t="shared" si="47"/>
        <v>0.14299999999999999</v>
      </c>
      <c r="AO156" s="8">
        <f t="shared" si="40"/>
        <v>0.105589603485195</v>
      </c>
      <c r="AP156" s="134">
        <f>Refererenssiarvoja!$B$16*H156^(1/6)/(Refererenssiarvoja!$B$15^0.5)*(Päälaskenta!$G$28/2)^0.5*(1-AO156)^(-1.5)</f>
        <v>4.3999999999999997E-2</v>
      </c>
      <c r="AQ156" s="8">
        <f>Refererenssiarvoja!$B$16*Kaksitasouoma_matriisi!O156^(1/6)/(SQRT((2*Refererenssiarvoja!$B$15)/(Päälaskenta!$F$31*Päälaskenta!$G$31*Päälaskenta!$F$28))+SQRT(Refererenssiarvoja!$B$15)/Refererenssiarvoja!$B$17*LN(Kaksitasouoma_matriisi!L156/Päälaskenta!$F$28))</f>
        <v>-2.3514150280118499E-2</v>
      </c>
      <c r="AR156" s="8">
        <f>Refererenssiarvoja!$B$16*Kaksitasouoma_matriisi!O156^(1/6)/(SQRT((2*Refererenssiarvoja!$B$15)/(Päälaskenta!$F$31*Päälaskenta!$G$31*L156)))</f>
        <v>5.5967487982981602E-2</v>
      </c>
    </row>
    <row r="157" spans="1:44" x14ac:dyDescent="0.2">
      <c r="A157" s="8">
        <v>155</v>
      </c>
      <c r="B157" s="8">
        <f>IF(Päälaskenta!C$7,Päälaskenta!E$7,Päälaskenta!G$5)</f>
        <v>2.5</v>
      </c>
      <c r="C157" s="56">
        <v>1.845</v>
      </c>
      <c r="D157" s="93">
        <f t="shared" si="33"/>
        <v>1.355</v>
      </c>
      <c r="E157" s="8">
        <f>IF(Päälaskenta!$C$26,Kaksitasouoma_matriisi!AP157,Kaksitasouoma_matriisi!AC157)</f>
        <v>0.101512487716495</v>
      </c>
      <c r="F157" s="56">
        <f>IF(D157&lt;Päälaskenta!H$24,(SQRT(POWER(Päälaskenta!C$24/(2*Päälaskenta!E$24),2)+(D157/Päälaskenta!E$24))-Päälaskenta!C$24/(2*Päälaskenta!E$24)),IF(D157=Päälaskenta!H$24,Päälaskenta!D$24,Päälaskenta!D$24+(SQRT(POWER((Päälaskenta!C$20+Päälaskenta!G$24)/(2*Päälaskenta!E$20),2)+((D157-Päälaskenta!H$24)/Päälaskenta!E$20))-(Päälaskenta!C$20+Päälaskenta!G$24)/(2*Päälaskenta!E$20))))</f>
        <v>0.72199999999999998</v>
      </c>
      <c r="G157" s="57">
        <f>IF(F157&gt;Päälaskenta!D$24,(2*SQRT((POWER(Päälaskenta!D$24,2))+POWER(Päälaskenta!E$24*Päälaskenta!D$24,2))+Päälaskenta!C$24)+(2*SQRT((POWER((F157-Päälaskenta!D$24),2))+POWER(Päälaskenta!E$20*(F157-Päälaskenta!D$24),2))+Päälaskenta!C$20),(2*SQRT((POWER(F157,2))+POWER(Päälaskenta!E$24*F157,2))+Päälaskenta!C$24))</f>
        <v>8.06</v>
      </c>
      <c r="H157" s="57">
        <f t="shared" si="34"/>
        <v>0.17</v>
      </c>
      <c r="I157" s="62">
        <f t="shared" si="35"/>
        <v>0.372477</v>
      </c>
      <c r="J157" s="8">
        <f>IF(F157&lt;Päälaskenta!$D$24,0,Kaksitasouoma_matriisi!F157-Päälaskenta!$D$24)</f>
        <v>2.1999999999999999E-2</v>
      </c>
      <c r="L157" s="8">
        <f>IF(F157&gt;Päälaskenta!D$24,F157-Päälaskenta!D$24,0)</f>
        <v>2.1999999999999999E-2</v>
      </c>
      <c r="M157" s="8">
        <f>IF(F157&gt;Päälaskenta!D$24,(Päälaskenta!C$20+(Päälaskenta!E$20*(Kaksitasouoma_matriisi!F157-Päälaskenta!D$24)))*(Kaksitasouoma_matriisi!F157-Päälaskenta!D$24),0)</f>
        <v>0.110726</v>
      </c>
      <c r="N157" s="8">
        <f>IF(F157&gt;Päälaskenta!D$24,(2*SQRT((POWER((F157-Päälaskenta!D$24),2))+POWER(Päälaskenta!E$20*(F157-Päälaskenta!D$24),2))+Päälaskenta!C$20),0)</f>
        <v>5.0793221280602099</v>
      </c>
      <c r="O157" s="8">
        <f t="shared" si="41"/>
        <v>2.1799365586267001E-2</v>
      </c>
      <c r="P157" s="8">
        <f>IF(Päälaskenta!$C$29,IF(L157&gt;Päälaskenta!$F$28,Kaksitasouoma_matriisi!AQ157,Kaksitasouoma_matriisi!AR157),Päälaskenta!$F$20)</f>
        <v>0.12</v>
      </c>
      <c r="Q157" s="8">
        <f t="shared" si="42"/>
        <v>7.2005267537330206E-2</v>
      </c>
      <c r="R157" s="8">
        <f t="shared" si="36"/>
        <v>1.80325582036951E-2</v>
      </c>
      <c r="S157" s="8">
        <f t="shared" si="43"/>
        <v>0.16285748788627</v>
      </c>
      <c r="U157" s="93">
        <f>IF(F157&gt;Päälaskenta!D$24,Päälaskenta!H$24+L157*Päälaskenta!G$24,F157*Päälaskenta!C$24 + F157*F157*Päälaskenta!E$24)</f>
        <v>1.2427999999999999</v>
      </c>
      <c r="V157" s="8">
        <f>IF(F157&gt;Päälaskenta!D$24,2*SQRT(POWER(Päälaskenta!D$24,2)+POWER(Päälaskenta!E$24*Päälaskenta!D$24,2))+Päälaskenta!C$24,(2*SQRT((POWER(F157,2))+POWER(Päälaskenta!E$24*F157,2))+Päälaskenta!C$24))</f>
        <v>2.9798989873223301</v>
      </c>
      <c r="W157" s="8">
        <f t="shared" si="44"/>
        <v>0.41706111693294401</v>
      </c>
      <c r="X157" s="8">
        <f>Päälaskenta!F$24</f>
        <v>7.0000000000000007E-2</v>
      </c>
      <c r="Y157" s="8">
        <f t="shared" si="45"/>
        <v>9.9106697811110003</v>
      </c>
      <c r="Z157" s="8">
        <f t="shared" si="37"/>
        <v>2.4819674417963</v>
      </c>
      <c r="AA157" s="8">
        <f t="shared" si="46"/>
        <v>1.99707711763462</v>
      </c>
      <c r="AC157" s="8">
        <f t="shared" si="38"/>
        <v>0.101512487716495</v>
      </c>
      <c r="AE157" s="8">
        <v>155</v>
      </c>
      <c r="AF157" s="8">
        <f t="shared" si="32"/>
        <v>9.9826750486483302</v>
      </c>
      <c r="AG157" s="8">
        <f t="shared" si="39"/>
        <v>6.2717125983391506E-2</v>
      </c>
      <c r="AJ157" s="132">
        <f>IF(Päälaskenta!$F$28&lt;Kaksitasouoma_matriisi!L157,Päälaskenta!$C$20*Päälaskenta!$F$28,Päälaskenta!$C$20*Kaksitasouoma_matriisi!L157)</f>
        <v>0.11</v>
      </c>
      <c r="AK157" s="134">
        <f>SQRT(Päälaskenta!$D$20^2+(Päälaskenta!$D$20/(1/Päälaskenta!$E$20))^2)</f>
        <v>1.8029999999999999</v>
      </c>
      <c r="AL157" s="134">
        <f>IF(Päälaskenta!$F$28&lt;Kaksitasouoma_matriisi!L157,AK157*Päälaskenta!$F$28*COS(ATAN(1/Päälaskenta!$E$20)),AK157*Kaksitasouoma_matriisi!L157*COS(ATAN(1/Päälaskenta!$E$20)))</f>
        <v>3.3000000000000002E-2</v>
      </c>
      <c r="AM157" s="134"/>
      <c r="AN157" s="134">
        <f t="shared" si="47"/>
        <v>0.14299999999999999</v>
      </c>
      <c r="AO157" s="8">
        <f t="shared" si="40"/>
        <v>0.10553505535055301</v>
      </c>
      <c r="AP157" s="134">
        <f>Refererenssiarvoja!$B$16*H157^(1/6)/(Refererenssiarvoja!$B$15^0.5)*(Päälaskenta!$G$28/2)^0.5*(1-AO157)^(-1.5)</f>
        <v>4.3999999999999997E-2</v>
      </c>
      <c r="AQ157" s="8">
        <f>Refererenssiarvoja!$B$16*Kaksitasouoma_matriisi!O157^(1/6)/(SQRT((2*Refererenssiarvoja!$B$15)/(Päälaskenta!$F$31*Päälaskenta!$G$31*Päälaskenta!$F$28))+SQRT(Refererenssiarvoja!$B$15)/Refererenssiarvoja!$B$17*LN(Kaksitasouoma_matriisi!L157/Päälaskenta!$F$28))</f>
        <v>-2.3514150280118499E-2</v>
      </c>
      <c r="AR157" s="8">
        <f>Refererenssiarvoja!$B$16*Kaksitasouoma_matriisi!O157^(1/6)/(SQRT((2*Refererenssiarvoja!$B$15)/(Päälaskenta!$F$31*Päälaskenta!$G$31*L157)))</f>
        <v>5.5967487982981602E-2</v>
      </c>
    </row>
    <row r="158" spans="1:44" x14ac:dyDescent="0.2">
      <c r="A158" s="8">
        <v>156</v>
      </c>
      <c r="B158" s="8">
        <f>IF(Päälaskenta!C$7,Päälaskenta!E$7,Päälaskenta!G$5)</f>
        <v>2.5</v>
      </c>
      <c r="C158" s="56">
        <v>1.8440000000000001</v>
      </c>
      <c r="D158" s="93">
        <f t="shared" si="33"/>
        <v>1.3556999999999999</v>
      </c>
      <c r="E158" s="8">
        <f>IF(Päälaskenta!$C$26,Kaksitasouoma_matriisi!AP158,Kaksitasouoma_matriisi!AC158)</f>
        <v>0.101512487716495</v>
      </c>
      <c r="F158" s="56">
        <f>IF(D158&lt;Päälaskenta!H$24,(SQRT(POWER(Päälaskenta!C$24/(2*Päälaskenta!E$24),2)+(D158/Päälaskenta!E$24))-Päälaskenta!C$24/(2*Päälaskenta!E$24)),IF(D158=Päälaskenta!H$24,Päälaskenta!D$24,Päälaskenta!D$24+(SQRT(POWER((Päälaskenta!C$20+Päälaskenta!G$24)/(2*Päälaskenta!E$20),2)+((D158-Päälaskenta!H$24)/Päälaskenta!E$20))-(Päälaskenta!C$20+Päälaskenta!G$24)/(2*Päälaskenta!E$20))))</f>
        <v>0.72199999999999998</v>
      </c>
      <c r="G158" s="57">
        <f>IF(F158&gt;Päälaskenta!D$24,(2*SQRT((POWER(Päälaskenta!D$24,2))+POWER(Päälaskenta!E$24*Päälaskenta!D$24,2))+Päälaskenta!C$24)+(2*SQRT((POWER((F158-Päälaskenta!D$24),2))+POWER(Päälaskenta!E$20*(F158-Päälaskenta!D$24),2))+Päälaskenta!C$20),(2*SQRT((POWER(F158,2))+POWER(Päälaskenta!E$24*F158,2))+Päälaskenta!C$24))</f>
        <v>8.06</v>
      </c>
      <c r="H158" s="57">
        <f t="shared" si="34"/>
        <v>0.17</v>
      </c>
      <c r="I158" s="62">
        <f t="shared" si="35"/>
        <v>0.37207400000000002</v>
      </c>
      <c r="J158" s="8">
        <f>IF(F158&lt;Päälaskenta!$D$24,0,Kaksitasouoma_matriisi!F158-Päälaskenta!$D$24)</f>
        <v>2.1999999999999999E-2</v>
      </c>
      <c r="L158" s="8">
        <f>IF(F158&gt;Päälaskenta!D$24,F158-Päälaskenta!D$24,0)</f>
        <v>2.1999999999999999E-2</v>
      </c>
      <c r="M158" s="8">
        <f>IF(F158&gt;Päälaskenta!D$24,(Päälaskenta!C$20+(Päälaskenta!E$20*(Kaksitasouoma_matriisi!F158-Päälaskenta!D$24)))*(Kaksitasouoma_matriisi!F158-Päälaskenta!D$24),0)</f>
        <v>0.110726</v>
      </c>
      <c r="N158" s="8">
        <f>IF(F158&gt;Päälaskenta!D$24,(2*SQRT((POWER((F158-Päälaskenta!D$24),2))+POWER(Päälaskenta!E$20*(F158-Päälaskenta!D$24),2))+Päälaskenta!C$20),0)</f>
        <v>5.0793221280602099</v>
      </c>
      <c r="O158" s="8">
        <f t="shared" si="41"/>
        <v>2.1799365586267001E-2</v>
      </c>
      <c r="P158" s="8">
        <f>IF(Päälaskenta!$C$29,IF(L158&gt;Päälaskenta!$F$28,Kaksitasouoma_matriisi!AQ158,Kaksitasouoma_matriisi!AR158),Päälaskenta!$F$20)</f>
        <v>0.12</v>
      </c>
      <c r="Q158" s="8">
        <f t="shared" si="42"/>
        <v>7.2005267537330206E-2</v>
      </c>
      <c r="R158" s="8">
        <f t="shared" si="36"/>
        <v>1.80325582036951E-2</v>
      </c>
      <c r="S158" s="8">
        <f t="shared" si="43"/>
        <v>0.16285748788627</v>
      </c>
      <c r="U158" s="93">
        <f>IF(F158&gt;Päälaskenta!D$24,Päälaskenta!H$24+L158*Päälaskenta!G$24,F158*Päälaskenta!C$24 + F158*F158*Päälaskenta!E$24)</f>
        <v>1.2427999999999999</v>
      </c>
      <c r="V158" s="8">
        <f>IF(F158&gt;Päälaskenta!D$24,2*SQRT(POWER(Päälaskenta!D$24,2)+POWER(Päälaskenta!E$24*Päälaskenta!D$24,2))+Päälaskenta!C$24,(2*SQRT((POWER(F158,2))+POWER(Päälaskenta!E$24*F158,2))+Päälaskenta!C$24))</f>
        <v>2.9798989873223301</v>
      </c>
      <c r="W158" s="8">
        <f t="shared" si="44"/>
        <v>0.41706111693294401</v>
      </c>
      <c r="X158" s="8">
        <f>Päälaskenta!F$24</f>
        <v>7.0000000000000007E-2</v>
      </c>
      <c r="Y158" s="8">
        <f t="shared" si="45"/>
        <v>9.9106697811110003</v>
      </c>
      <c r="Z158" s="8">
        <f t="shared" si="37"/>
        <v>2.4819674417963</v>
      </c>
      <c r="AA158" s="8">
        <f t="shared" si="46"/>
        <v>1.99707711763462</v>
      </c>
      <c r="AC158" s="8">
        <f t="shared" si="38"/>
        <v>0.101512487716495</v>
      </c>
      <c r="AE158" s="8">
        <v>156</v>
      </c>
      <c r="AF158" s="8">
        <f t="shared" si="32"/>
        <v>9.9826750486483302</v>
      </c>
      <c r="AG158" s="8">
        <f t="shared" si="39"/>
        <v>6.2717125983391506E-2</v>
      </c>
      <c r="AJ158" s="132">
        <f>IF(Päälaskenta!$F$28&lt;Kaksitasouoma_matriisi!L158,Päälaskenta!$C$20*Päälaskenta!$F$28,Päälaskenta!$C$20*Kaksitasouoma_matriisi!L158)</f>
        <v>0.11</v>
      </c>
      <c r="AK158" s="134">
        <f>SQRT(Päälaskenta!$D$20^2+(Päälaskenta!$D$20/(1/Päälaskenta!$E$20))^2)</f>
        <v>1.8029999999999999</v>
      </c>
      <c r="AL158" s="134">
        <f>IF(Päälaskenta!$F$28&lt;Kaksitasouoma_matriisi!L158,AK158*Päälaskenta!$F$28*COS(ATAN(1/Päälaskenta!$E$20)),AK158*Kaksitasouoma_matriisi!L158*COS(ATAN(1/Päälaskenta!$E$20)))</f>
        <v>3.3000000000000002E-2</v>
      </c>
      <c r="AM158" s="134"/>
      <c r="AN158" s="134">
        <f t="shared" si="47"/>
        <v>0.14299999999999999</v>
      </c>
      <c r="AO158" s="8">
        <f t="shared" si="40"/>
        <v>0.10548056354650701</v>
      </c>
      <c r="AP158" s="134">
        <f>Refererenssiarvoja!$B$16*H158^(1/6)/(Refererenssiarvoja!$B$15^0.5)*(Päälaskenta!$G$28/2)^0.5*(1-AO158)^(-1.5)</f>
        <v>4.3999999999999997E-2</v>
      </c>
      <c r="AQ158" s="8">
        <f>Refererenssiarvoja!$B$16*Kaksitasouoma_matriisi!O158^(1/6)/(SQRT((2*Refererenssiarvoja!$B$15)/(Päälaskenta!$F$31*Päälaskenta!$G$31*Päälaskenta!$F$28))+SQRT(Refererenssiarvoja!$B$15)/Refererenssiarvoja!$B$17*LN(Kaksitasouoma_matriisi!L158/Päälaskenta!$F$28))</f>
        <v>-2.3514150280118499E-2</v>
      </c>
      <c r="AR158" s="8">
        <f>Refererenssiarvoja!$B$16*Kaksitasouoma_matriisi!O158^(1/6)/(SQRT((2*Refererenssiarvoja!$B$15)/(Päälaskenta!$F$31*Päälaskenta!$G$31*L158)))</f>
        <v>5.5967487982981602E-2</v>
      </c>
    </row>
    <row r="159" spans="1:44" x14ac:dyDescent="0.2">
      <c r="A159" s="8">
        <v>157</v>
      </c>
      <c r="B159" s="8">
        <f>IF(Päälaskenta!C$7,Päälaskenta!E$7,Päälaskenta!G$5)</f>
        <v>2.5</v>
      </c>
      <c r="C159" s="56">
        <v>1.843</v>
      </c>
      <c r="D159" s="93">
        <f t="shared" si="33"/>
        <v>1.3565</v>
      </c>
      <c r="E159" s="8">
        <f>IF(Päälaskenta!$C$26,Kaksitasouoma_matriisi!AP159,Kaksitasouoma_matriisi!AC159)</f>
        <v>0.101512487716495</v>
      </c>
      <c r="F159" s="56">
        <f>IF(D159&lt;Päälaskenta!H$24,(SQRT(POWER(Päälaskenta!C$24/(2*Päälaskenta!E$24),2)+(D159/Päälaskenta!E$24))-Päälaskenta!C$24/(2*Päälaskenta!E$24)),IF(D159=Päälaskenta!H$24,Päälaskenta!D$24,Päälaskenta!D$24+(SQRT(POWER((Päälaskenta!C$20+Päälaskenta!G$24)/(2*Päälaskenta!E$20),2)+((D159-Päälaskenta!H$24)/Päälaskenta!E$20))-(Päälaskenta!C$20+Päälaskenta!G$24)/(2*Päälaskenta!E$20))))</f>
        <v>0.72199999999999998</v>
      </c>
      <c r="G159" s="57">
        <f>IF(F159&gt;Päälaskenta!D$24,(2*SQRT((POWER(Päälaskenta!D$24,2))+POWER(Päälaskenta!E$24*Päälaskenta!D$24,2))+Päälaskenta!C$24)+(2*SQRT((POWER((F159-Päälaskenta!D$24),2))+POWER(Päälaskenta!E$20*(F159-Päälaskenta!D$24),2))+Päälaskenta!C$20),(2*SQRT((POWER(F159,2))+POWER(Päälaskenta!E$24*F159,2))+Päälaskenta!C$24))</f>
        <v>8.06</v>
      </c>
      <c r="H159" s="57">
        <f t="shared" si="34"/>
        <v>0.17</v>
      </c>
      <c r="I159" s="62">
        <f t="shared" si="35"/>
        <v>0.37167</v>
      </c>
      <c r="J159" s="8">
        <f>IF(F159&lt;Päälaskenta!$D$24,0,Kaksitasouoma_matriisi!F159-Päälaskenta!$D$24)</f>
        <v>2.1999999999999999E-2</v>
      </c>
      <c r="L159" s="8">
        <f>IF(F159&gt;Päälaskenta!D$24,F159-Päälaskenta!D$24,0)</f>
        <v>2.1999999999999999E-2</v>
      </c>
      <c r="M159" s="8">
        <f>IF(F159&gt;Päälaskenta!D$24,(Päälaskenta!C$20+(Päälaskenta!E$20*(Kaksitasouoma_matriisi!F159-Päälaskenta!D$24)))*(Kaksitasouoma_matriisi!F159-Päälaskenta!D$24),0)</f>
        <v>0.110726</v>
      </c>
      <c r="N159" s="8">
        <f>IF(F159&gt;Päälaskenta!D$24,(2*SQRT((POWER((F159-Päälaskenta!D$24),2))+POWER(Päälaskenta!E$20*(F159-Päälaskenta!D$24),2))+Päälaskenta!C$20),0)</f>
        <v>5.0793221280602099</v>
      </c>
      <c r="O159" s="8">
        <f t="shared" si="41"/>
        <v>2.1799365586267001E-2</v>
      </c>
      <c r="P159" s="8">
        <f>IF(Päälaskenta!$C$29,IF(L159&gt;Päälaskenta!$F$28,Kaksitasouoma_matriisi!AQ159,Kaksitasouoma_matriisi!AR159),Päälaskenta!$F$20)</f>
        <v>0.12</v>
      </c>
      <c r="Q159" s="8">
        <f t="shared" si="42"/>
        <v>7.2005267537330206E-2</v>
      </c>
      <c r="R159" s="8">
        <f t="shared" si="36"/>
        <v>1.80325582036951E-2</v>
      </c>
      <c r="S159" s="8">
        <f t="shared" si="43"/>
        <v>0.16285748788627</v>
      </c>
      <c r="U159" s="93">
        <f>IF(F159&gt;Päälaskenta!D$24,Päälaskenta!H$24+L159*Päälaskenta!G$24,F159*Päälaskenta!C$24 + F159*F159*Päälaskenta!E$24)</f>
        <v>1.2427999999999999</v>
      </c>
      <c r="V159" s="8">
        <f>IF(F159&gt;Päälaskenta!D$24,2*SQRT(POWER(Päälaskenta!D$24,2)+POWER(Päälaskenta!E$24*Päälaskenta!D$24,2))+Päälaskenta!C$24,(2*SQRT((POWER(F159,2))+POWER(Päälaskenta!E$24*F159,2))+Päälaskenta!C$24))</f>
        <v>2.9798989873223301</v>
      </c>
      <c r="W159" s="8">
        <f t="shared" si="44"/>
        <v>0.41706111693294401</v>
      </c>
      <c r="X159" s="8">
        <f>Päälaskenta!F$24</f>
        <v>7.0000000000000007E-2</v>
      </c>
      <c r="Y159" s="8">
        <f t="shared" si="45"/>
        <v>9.9106697811110003</v>
      </c>
      <c r="Z159" s="8">
        <f t="shared" si="37"/>
        <v>2.4819674417963</v>
      </c>
      <c r="AA159" s="8">
        <f t="shared" si="46"/>
        <v>1.99707711763462</v>
      </c>
      <c r="AC159" s="8">
        <f t="shared" si="38"/>
        <v>0.101512487716495</v>
      </c>
      <c r="AE159" s="8">
        <v>157</v>
      </c>
      <c r="AF159" s="8">
        <f t="shared" si="32"/>
        <v>9.9826750486483302</v>
      </c>
      <c r="AG159" s="8">
        <f t="shared" si="39"/>
        <v>6.2717125983391506E-2</v>
      </c>
      <c r="AJ159" s="132">
        <f>IF(Päälaskenta!$F$28&lt;Kaksitasouoma_matriisi!L159,Päälaskenta!$C$20*Päälaskenta!$F$28,Päälaskenta!$C$20*Kaksitasouoma_matriisi!L159)</f>
        <v>0.11</v>
      </c>
      <c r="AK159" s="134">
        <f>SQRT(Päälaskenta!$D$20^2+(Päälaskenta!$D$20/(1/Päälaskenta!$E$20))^2)</f>
        <v>1.8029999999999999</v>
      </c>
      <c r="AL159" s="134">
        <f>IF(Päälaskenta!$F$28&lt;Kaksitasouoma_matriisi!L159,AK159*Päälaskenta!$F$28*COS(ATAN(1/Päälaskenta!$E$20)),AK159*Kaksitasouoma_matriisi!L159*COS(ATAN(1/Päälaskenta!$E$20)))</f>
        <v>3.3000000000000002E-2</v>
      </c>
      <c r="AM159" s="134"/>
      <c r="AN159" s="134">
        <f t="shared" si="47"/>
        <v>0.14299999999999999</v>
      </c>
      <c r="AO159" s="8">
        <f t="shared" si="40"/>
        <v>0.105418356063398</v>
      </c>
      <c r="AP159" s="134">
        <f>Refererenssiarvoja!$B$16*H159^(1/6)/(Refererenssiarvoja!$B$15^0.5)*(Päälaskenta!$G$28/2)^0.5*(1-AO159)^(-1.5)</f>
        <v>4.3999999999999997E-2</v>
      </c>
      <c r="AQ159" s="8">
        <f>Refererenssiarvoja!$B$16*Kaksitasouoma_matriisi!O159^(1/6)/(SQRT((2*Refererenssiarvoja!$B$15)/(Päälaskenta!$F$31*Päälaskenta!$G$31*Päälaskenta!$F$28))+SQRT(Refererenssiarvoja!$B$15)/Refererenssiarvoja!$B$17*LN(Kaksitasouoma_matriisi!L159/Päälaskenta!$F$28))</f>
        <v>-2.3514150280118499E-2</v>
      </c>
      <c r="AR159" s="8">
        <f>Refererenssiarvoja!$B$16*Kaksitasouoma_matriisi!O159^(1/6)/(SQRT((2*Refererenssiarvoja!$B$15)/(Päälaskenta!$F$31*Päälaskenta!$G$31*L159)))</f>
        <v>5.5967487982981602E-2</v>
      </c>
    </row>
    <row r="160" spans="1:44" x14ac:dyDescent="0.2">
      <c r="A160" s="8">
        <v>158</v>
      </c>
      <c r="B160" s="8">
        <f>IF(Päälaskenta!C$7,Päälaskenta!E$7,Päälaskenta!G$5)</f>
        <v>2.5</v>
      </c>
      <c r="C160" s="56">
        <v>1.8420000000000001</v>
      </c>
      <c r="D160" s="93">
        <f t="shared" si="33"/>
        <v>1.3572</v>
      </c>
      <c r="E160" s="8">
        <f>IF(Päälaskenta!$C$26,Kaksitasouoma_matriisi!AP160,Kaksitasouoma_matriisi!AC160)</f>
        <v>0.101512487716495</v>
      </c>
      <c r="F160" s="56">
        <f>IF(D160&lt;Päälaskenta!H$24,(SQRT(POWER(Päälaskenta!C$24/(2*Päälaskenta!E$24),2)+(D160/Päälaskenta!E$24))-Päälaskenta!C$24/(2*Päälaskenta!E$24)),IF(D160=Päälaskenta!H$24,Päälaskenta!D$24,Päälaskenta!D$24+(SQRT(POWER((Päälaskenta!C$20+Päälaskenta!G$24)/(2*Päälaskenta!E$20),2)+((D160-Päälaskenta!H$24)/Päälaskenta!E$20))-(Päälaskenta!C$20+Päälaskenta!G$24)/(2*Päälaskenta!E$20))))</f>
        <v>0.72199999999999998</v>
      </c>
      <c r="G160" s="57">
        <f>IF(F160&gt;Päälaskenta!D$24,(2*SQRT((POWER(Päälaskenta!D$24,2))+POWER(Päälaskenta!E$24*Päälaskenta!D$24,2))+Päälaskenta!C$24)+(2*SQRT((POWER((F160-Päälaskenta!D$24),2))+POWER(Päälaskenta!E$20*(F160-Päälaskenta!D$24),2))+Päälaskenta!C$20),(2*SQRT((POWER(F160,2))+POWER(Päälaskenta!E$24*F160,2))+Päälaskenta!C$24))</f>
        <v>8.06</v>
      </c>
      <c r="H160" s="57">
        <f t="shared" si="34"/>
        <v>0.17</v>
      </c>
      <c r="I160" s="62">
        <f t="shared" si="35"/>
        <v>0.37126700000000001</v>
      </c>
      <c r="J160" s="8">
        <f>IF(F160&lt;Päälaskenta!$D$24,0,Kaksitasouoma_matriisi!F160-Päälaskenta!$D$24)</f>
        <v>2.1999999999999999E-2</v>
      </c>
      <c r="L160" s="8">
        <f>IF(F160&gt;Päälaskenta!D$24,F160-Päälaskenta!D$24,0)</f>
        <v>2.1999999999999999E-2</v>
      </c>
      <c r="M160" s="8">
        <f>IF(F160&gt;Päälaskenta!D$24,(Päälaskenta!C$20+(Päälaskenta!E$20*(Kaksitasouoma_matriisi!F160-Päälaskenta!D$24)))*(Kaksitasouoma_matriisi!F160-Päälaskenta!D$24),0)</f>
        <v>0.110726</v>
      </c>
      <c r="N160" s="8">
        <f>IF(F160&gt;Päälaskenta!D$24,(2*SQRT((POWER((F160-Päälaskenta!D$24),2))+POWER(Päälaskenta!E$20*(F160-Päälaskenta!D$24),2))+Päälaskenta!C$20),0)</f>
        <v>5.0793221280602099</v>
      </c>
      <c r="O160" s="8">
        <f t="shared" si="41"/>
        <v>2.1799365586267001E-2</v>
      </c>
      <c r="P160" s="8">
        <f>IF(Päälaskenta!$C$29,IF(L160&gt;Päälaskenta!$F$28,Kaksitasouoma_matriisi!AQ160,Kaksitasouoma_matriisi!AR160),Päälaskenta!$F$20)</f>
        <v>0.12</v>
      </c>
      <c r="Q160" s="8">
        <f t="shared" si="42"/>
        <v>7.2005267537330206E-2</v>
      </c>
      <c r="R160" s="8">
        <f t="shared" si="36"/>
        <v>1.80325582036951E-2</v>
      </c>
      <c r="S160" s="8">
        <f t="shared" si="43"/>
        <v>0.16285748788627</v>
      </c>
      <c r="U160" s="93">
        <f>IF(F160&gt;Päälaskenta!D$24,Päälaskenta!H$24+L160*Päälaskenta!G$24,F160*Päälaskenta!C$24 + F160*F160*Päälaskenta!E$24)</f>
        <v>1.2427999999999999</v>
      </c>
      <c r="V160" s="8">
        <f>IF(F160&gt;Päälaskenta!D$24,2*SQRT(POWER(Päälaskenta!D$24,2)+POWER(Päälaskenta!E$24*Päälaskenta!D$24,2))+Päälaskenta!C$24,(2*SQRT((POWER(F160,2))+POWER(Päälaskenta!E$24*F160,2))+Päälaskenta!C$24))</f>
        <v>2.9798989873223301</v>
      </c>
      <c r="W160" s="8">
        <f t="shared" si="44"/>
        <v>0.41706111693294401</v>
      </c>
      <c r="X160" s="8">
        <f>Päälaskenta!F$24</f>
        <v>7.0000000000000007E-2</v>
      </c>
      <c r="Y160" s="8">
        <f t="shared" si="45"/>
        <v>9.9106697811110003</v>
      </c>
      <c r="Z160" s="8">
        <f t="shared" si="37"/>
        <v>2.4819674417963</v>
      </c>
      <c r="AA160" s="8">
        <f t="shared" si="46"/>
        <v>1.99707711763462</v>
      </c>
      <c r="AC160" s="8">
        <f t="shared" si="38"/>
        <v>0.101512487716495</v>
      </c>
      <c r="AE160" s="8">
        <v>158</v>
      </c>
      <c r="AF160" s="8">
        <f t="shared" si="32"/>
        <v>9.9826750486483302</v>
      </c>
      <c r="AG160" s="8">
        <f t="shared" si="39"/>
        <v>6.2717125983391506E-2</v>
      </c>
      <c r="AJ160" s="132">
        <f>IF(Päälaskenta!$F$28&lt;Kaksitasouoma_matriisi!L160,Päälaskenta!$C$20*Päälaskenta!$F$28,Päälaskenta!$C$20*Kaksitasouoma_matriisi!L160)</f>
        <v>0.11</v>
      </c>
      <c r="AK160" s="134">
        <f>SQRT(Päälaskenta!$D$20^2+(Päälaskenta!$D$20/(1/Päälaskenta!$E$20))^2)</f>
        <v>1.8029999999999999</v>
      </c>
      <c r="AL160" s="134">
        <f>IF(Päälaskenta!$F$28&lt;Kaksitasouoma_matriisi!L160,AK160*Päälaskenta!$F$28*COS(ATAN(1/Päälaskenta!$E$20)),AK160*Kaksitasouoma_matriisi!L160*COS(ATAN(1/Päälaskenta!$E$20)))</f>
        <v>3.3000000000000002E-2</v>
      </c>
      <c r="AM160" s="134"/>
      <c r="AN160" s="134">
        <f t="shared" si="47"/>
        <v>0.14299999999999999</v>
      </c>
      <c r="AO160" s="8">
        <f t="shared" si="40"/>
        <v>0.10536398467433</v>
      </c>
      <c r="AP160" s="134">
        <f>Refererenssiarvoja!$B$16*H160^(1/6)/(Refererenssiarvoja!$B$15^0.5)*(Päälaskenta!$G$28/2)^0.5*(1-AO160)^(-1.5)</f>
        <v>4.3999999999999997E-2</v>
      </c>
      <c r="AQ160" s="8">
        <f>Refererenssiarvoja!$B$16*Kaksitasouoma_matriisi!O160^(1/6)/(SQRT((2*Refererenssiarvoja!$B$15)/(Päälaskenta!$F$31*Päälaskenta!$G$31*Päälaskenta!$F$28))+SQRT(Refererenssiarvoja!$B$15)/Refererenssiarvoja!$B$17*LN(Kaksitasouoma_matriisi!L160/Päälaskenta!$F$28))</f>
        <v>-2.3514150280118499E-2</v>
      </c>
      <c r="AR160" s="8">
        <f>Refererenssiarvoja!$B$16*Kaksitasouoma_matriisi!O160^(1/6)/(SQRT((2*Refererenssiarvoja!$B$15)/(Päälaskenta!$F$31*Päälaskenta!$G$31*L160)))</f>
        <v>5.5967487982981602E-2</v>
      </c>
    </row>
    <row r="161" spans="1:44" x14ac:dyDescent="0.2">
      <c r="A161" s="8">
        <v>159</v>
      </c>
      <c r="B161" s="8">
        <f>IF(Päälaskenta!C$7,Päälaskenta!E$7,Päälaskenta!G$5)</f>
        <v>2.5</v>
      </c>
      <c r="C161" s="56">
        <v>1.841</v>
      </c>
      <c r="D161" s="93">
        <f t="shared" si="33"/>
        <v>1.3580000000000001</v>
      </c>
      <c r="E161" s="8">
        <f>IF(Päälaskenta!$C$26,Kaksitasouoma_matriisi!AP161,Kaksitasouoma_matriisi!AC161)</f>
        <v>0.101520754999949</v>
      </c>
      <c r="F161" s="56">
        <f>IF(D161&lt;Päälaskenta!H$24,(SQRT(POWER(Päälaskenta!C$24/(2*Päälaskenta!E$24),2)+(D161/Päälaskenta!E$24))-Päälaskenta!C$24/(2*Päälaskenta!E$24)),IF(D161=Päälaskenta!H$24,Päälaskenta!D$24,Päälaskenta!D$24+(SQRT(POWER((Päälaskenta!C$20+Päälaskenta!G$24)/(2*Päälaskenta!E$20),2)+((D161-Päälaskenta!H$24)/Päälaskenta!E$20))-(Päälaskenta!C$20+Päälaskenta!G$24)/(2*Päälaskenta!E$20))))</f>
        <v>0.72299999999999998</v>
      </c>
      <c r="G161" s="57">
        <f>IF(F161&gt;Päälaskenta!D$24,(2*SQRT((POWER(Päälaskenta!D$24,2))+POWER(Päälaskenta!E$24*Päälaskenta!D$24,2))+Päälaskenta!C$24)+(2*SQRT((POWER((F161-Päälaskenta!D$24),2))+POWER(Päälaskenta!E$20*(F161-Päälaskenta!D$24),2))+Päälaskenta!C$20),(2*SQRT((POWER(F161,2))+POWER(Päälaskenta!E$24*F161,2))+Päälaskenta!C$24))</f>
        <v>8.06</v>
      </c>
      <c r="H161" s="57">
        <f t="shared" si="34"/>
        <v>0.17</v>
      </c>
      <c r="I161" s="62">
        <f t="shared" si="35"/>
        <v>0.37092399999999998</v>
      </c>
      <c r="J161" s="8">
        <f>IF(F161&lt;Päälaskenta!$D$24,0,Kaksitasouoma_matriisi!F161-Päälaskenta!$D$24)</f>
        <v>2.3E-2</v>
      </c>
      <c r="L161" s="8">
        <f>IF(F161&gt;Päälaskenta!D$24,F161-Päälaskenta!D$24,0)</f>
        <v>2.3E-2</v>
      </c>
      <c r="M161" s="8">
        <f>IF(F161&gt;Päälaskenta!D$24,(Päälaskenta!C$20+(Päälaskenta!E$20*(Kaksitasouoma_matriisi!F161-Päälaskenta!D$24)))*(Kaksitasouoma_matriisi!F161-Päälaskenta!D$24),0)</f>
        <v>0.11579349999999999</v>
      </c>
      <c r="N161" s="8">
        <f>IF(F161&gt;Päälaskenta!D$24,(2*SQRT((POWER((F161-Päälaskenta!D$24),2))+POWER(Päälaskenta!E$20*(F161-Päälaskenta!D$24),2))+Päälaskenta!C$20),0)</f>
        <v>5.0829276793356701</v>
      </c>
      <c r="O161" s="8">
        <f t="shared" si="41"/>
        <v>2.2780867111438799E-2</v>
      </c>
      <c r="P161" s="8">
        <f>IF(Päälaskenta!$C$29,IF(L161&gt;Päälaskenta!$F$28,Kaksitasouoma_matriisi!AQ161,Kaksitasouoma_matriisi!AR161),Päälaskenta!$F$20)</f>
        <v>0.12</v>
      </c>
      <c r="Q161" s="8">
        <f t="shared" si="42"/>
        <v>7.75442801863441E-2</v>
      </c>
      <c r="R161" s="8">
        <f t="shared" si="36"/>
        <v>1.9347119526178101E-2</v>
      </c>
      <c r="S161" s="8">
        <f t="shared" si="43"/>
        <v>0.16708294961442699</v>
      </c>
      <c r="U161" s="93">
        <f>IF(F161&gt;Päälaskenta!D$24,Päälaskenta!H$24+L161*Päälaskenta!G$24,F161*Päälaskenta!C$24 + F161*F161*Päälaskenta!E$24)</f>
        <v>1.2452000000000001</v>
      </c>
      <c r="V161" s="8">
        <f>IF(F161&gt;Päälaskenta!D$24,2*SQRT(POWER(Päälaskenta!D$24,2)+POWER(Päälaskenta!E$24*Päälaskenta!D$24,2))+Päälaskenta!C$24,(2*SQRT((POWER(F161,2))+POWER(Päälaskenta!E$24*F161,2))+Päälaskenta!C$24))</f>
        <v>2.9798989873223301</v>
      </c>
      <c r="W161" s="8">
        <f t="shared" si="44"/>
        <v>0.41786651336087999</v>
      </c>
      <c r="X161" s="8">
        <f>Päälaskenta!F$24</f>
        <v>7.0000000000000007E-2</v>
      </c>
      <c r="Y161" s="8">
        <f t="shared" si="45"/>
        <v>9.9425881846776001</v>
      </c>
      <c r="Z161" s="8">
        <f t="shared" si="37"/>
        <v>2.4806528804738202</v>
      </c>
      <c r="AA161" s="8">
        <f t="shared" si="46"/>
        <v>1.9921722458029401</v>
      </c>
      <c r="AC161" s="8">
        <f t="shared" si="38"/>
        <v>0.101520754999949</v>
      </c>
      <c r="AE161" s="8">
        <v>159</v>
      </c>
      <c r="AF161" s="8">
        <f t="shared" si="32"/>
        <v>10.020132464863901</v>
      </c>
      <c r="AG161" s="8">
        <f t="shared" si="39"/>
        <v>6.2249102122084697E-2</v>
      </c>
      <c r="AJ161" s="132">
        <f>IF(Päälaskenta!$F$28&lt;Kaksitasouoma_matriisi!L161,Päälaskenta!$C$20*Päälaskenta!$F$28,Päälaskenta!$C$20*Kaksitasouoma_matriisi!L161)</f>
        <v>0.115</v>
      </c>
      <c r="AK161" s="134">
        <f>SQRT(Päälaskenta!$D$20^2+(Päälaskenta!$D$20/(1/Päälaskenta!$E$20))^2)</f>
        <v>1.8029999999999999</v>
      </c>
      <c r="AL161" s="134">
        <f>IF(Päälaskenta!$F$28&lt;Kaksitasouoma_matriisi!L161,AK161*Päälaskenta!$F$28*COS(ATAN(1/Päälaskenta!$E$20)),AK161*Kaksitasouoma_matriisi!L161*COS(ATAN(1/Päälaskenta!$E$20)))</f>
        <v>3.5000000000000003E-2</v>
      </c>
      <c r="AM161" s="134"/>
      <c r="AN161" s="134">
        <f t="shared" si="47"/>
        <v>0.15</v>
      </c>
      <c r="AO161" s="8">
        <f t="shared" si="40"/>
        <v>0.110456553755523</v>
      </c>
      <c r="AP161" s="134">
        <f>Refererenssiarvoja!$B$16*H161^(1/6)/(Refererenssiarvoja!$B$15^0.5)*(Päälaskenta!$G$28/2)^0.5*(1-AO161)^(-1.5)</f>
        <v>4.4999999999999998E-2</v>
      </c>
      <c r="AQ161" s="8">
        <f>Refererenssiarvoja!$B$16*Kaksitasouoma_matriisi!O161^(1/6)/(SQRT((2*Refererenssiarvoja!$B$15)/(Päälaskenta!$F$31*Päälaskenta!$G$31*Päälaskenta!$F$28))+SQRT(Refererenssiarvoja!$B$15)/Refererenssiarvoja!$B$17*LN(Kaksitasouoma_matriisi!L161/Päälaskenta!$F$28))</f>
        <v>-2.4059954643018099E-2</v>
      </c>
      <c r="AR161" s="8">
        <f>Refererenssiarvoja!$B$16*Kaksitasouoma_matriisi!O161^(1/6)/(SQRT((2*Refererenssiarvoja!$B$15)/(Päälaskenta!$F$31*Päälaskenta!$G$31*L161)))</f>
        <v>5.7646922186325202E-2</v>
      </c>
    </row>
    <row r="162" spans="1:44" x14ac:dyDescent="0.2">
      <c r="A162" s="8">
        <v>160</v>
      </c>
      <c r="B162" s="8">
        <f>IF(Päälaskenta!C$7,Päälaskenta!E$7,Päälaskenta!G$5)</f>
        <v>2.5</v>
      </c>
      <c r="C162" s="56">
        <v>1.84</v>
      </c>
      <c r="D162" s="93">
        <f t="shared" si="33"/>
        <v>1.3587</v>
      </c>
      <c r="E162" s="8">
        <f>IF(Päälaskenta!$C$26,Kaksitasouoma_matriisi!AP162,Kaksitasouoma_matriisi!AC162)</f>
        <v>0.101520754999949</v>
      </c>
      <c r="F162" s="56">
        <f>IF(D162&lt;Päälaskenta!H$24,(SQRT(POWER(Päälaskenta!C$24/(2*Päälaskenta!E$24),2)+(D162/Päälaskenta!E$24))-Päälaskenta!C$24/(2*Päälaskenta!E$24)),IF(D162=Päälaskenta!H$24,Päälaskenta!D$24,Päälaskenta!D$24+(SQRT(POWER((Päälaskenta!C$20+Päälaskenta!G$24)/(2*Päälaskenta!E$20),2)+((D162-Päälaskenta!H$24)/Päälaskenta!E$20))-(Päälaskenta!C$20+Päälaskenta!G$24)/(2*Päälaskenta!E$20))))</f>
        <v>0.72299999999999998</v>
      </c>
      <c r="G162" s="57">
        <f>IF(F162&gt;Päälaskenta!D$24,(2*SQRT((POWER(Päälaskenta!D$24,2))+POWER(Päälaskenta!E$24*Päälaskenta!D$24,2))+Päälaskenta!C$24)+(2*SQRT((POWER((F162-Päälaskenta!D$24),2))+POWER(Päälaskenta!E$20*(F162-Päälaskenta!D$24),2))+Päälaskenta!C$20),(2*SQRT((POWER(F162,2))+POWER(Päälaskenta!E$24*F162,2))+Päälaskenta!C$24))</f>
        <v>8.06</v>
      </c>
      <c r="H162" s="57">
        <f t="shared" si="34"/>
        <v>0.17</v>
      </c>
      <c r="I162" s="62">
        <f t="shared" si="35"/>
        <v>0.37052200000000002</v>
      </c>
      <c r="J162" s="8">
        <f>IF(F162&lt;Päälaskenta!$D$24,0,Kaksitasouoma_matriisi!F162-Päälaskenta!$D$24)</f>
        <v>2.3E-2</v>
      </c>
      <c r="L162" s="8">
        <f>IF(F162&gt;Päälaskenta!D$24,F162-Päälaskenta!D$24,0)</f>
        <v>2.3E-2</v>
      </c>
      <c r="M162" s="8">
        <f>IF(F162&gt;Päälaskenta!D$24,(Päälaskenta!C$20+(Päälaskenta!E$20*(Kaksitasouoma_matriisi!F162-Päälaskenta!D$24)))*(Kaksitasouoma_matriisi!F162-Päälaskenta!D$24),0)</f>
        <v>0.11579349999999999</v>
      </c>
      <c r="N162" s="8">
        <f>IF(F162&gt;Päälaskenta!D$24,(2*SQRT((POWER((F162-Päälaskenta!D$24),2))+POWER(Päälaskenta!E$20*(F162-Päälaskenta!D$24),2))+Päälaskenta!C$20),0)</f>
        <v>5.0829276793356701</v>
      </c>
      <c r="O162" s="8">
        <f t="shared" si="41"/>
        <v>2.2780867111438799E-2</v>
      </c>
      <c r="P162" s="8">
        <f>IF(Päälaskenta!$C$29,IF(L162&gt;Päälaskenta!$F$28,Kaksitasouoma_matriisi!AQ162,Kaksitasouoma_matriisi!AR162),Päälaskenta!$F$20)</f>
        <v>0.12</v>
      </c>
      <c r="Q162" s="8">
        <f t="shared" si="42"/>
        <v>7.75442801863441E-2</v>
      </c>
      <c r="R162" s="8">
        <f t="shared" si="36"/>
        <v>1.9347119526178101E-2</v>
      </c>
      <c r="S162" s="8">
        <f t="shared" si="43"/>
        <v>0.16708294961442699</v>
      </c>
      <c r="U162" s="93">
        <f>IF(F162&gt;Päälaskenta!D$24,Päälaskenta!H$24+L162*Päälaskenta!G$24,F162*Päälaskenta!C$24 + F162*F162*Päälaskenta!E$24)</f>
        <v>1.2452000000000001</v>
      </c>
      <c r="V162" s="8">
        <f>IF(F162&gt;Päälaskenta!D$24,2*SQRT(POWER(Päälaskenta!D$24,2)+POWER(Päälaskenta!E$24*Päälaskenta!D$24,2))+Päälaskenta!C$24,(2*SQRT((POWER(F162,2))+POWER(Päälaskenta!E$24*F162,2))+Päälaskenta!C$24))</f>
        <v>2.9798989873223301</v>
      </c>
      <c r="W162" s="8">
        <f t="shared" si="44"/>
        <v>0.41786651336087999</v>
      </c>
      <c r="X162" s="8">
        <f>Päälaskenta!F$24</f>
        <v>7.0000000000000007E-2</v>
      </c>
      <c r="Y162" s="8">
        <f t="shared" si="45"/>
        <v>9.9425881846776001</v>
      </c>
      <c r="Z162" s="8">
        <f t="shared" si="37"/>
        <v>2.4806528804738202</v>
      </c>
      <c r="AA162" s="8">
        <f t="shared" si="46"/>
        <v>1.9921722458029401</v>
      </c>
      <c r="AC162" s="8">
        <f t="shared" si="38"/>
        <v>0.101520754999949</v>
      </c>
      <c r="AE162" s="8">
        <v>160</v>
      </c>
      <c r="AF162" s="8">
        <f t="shared" si="32"/>
        <v>10.020132464863901</v>
      </c>
      <c r="AG162" s="8">
        <f t="shared" si="39"/>
        <v>6.2249102122084697E-2</v>
      </c>
      <c r="AJ162" s="132">
        <f>IF(Päälaskenta!$F$28&lt;Kaksitasouoma_matriisi!L162,Päälaskenta!$C$20*Päälaskenta!$F$28,Päälaskenta!$C$20*Kaksitasouoma_matriisi!L162)</f>
        <v>0.115</v>
      </c>
      <c r="AK162" s="134">
        <f>SQRT(Päälaskenta!$D$20^2+(Päälaskenta!$D$20/(1/Päälaskenta!$E$20))^2)</f>
        <v>1.8029999999999999</v>
      </c>
      <c r="AL162" s="134">
        <f>IF(Päälaskenta!$F$28&lt;Kaksitasouoma_matriisi!L162,AK162*Päälaskenta!$F$28*COS(ATAN(1/Päälaskenta!$E$20)),AK162*Kaksitasouoma_matriisi!L162*COS(ATAN(1/Päälaskenta!$E$20)))</f>
        <v>3.5000000000000003E-2</v>
      </c>
      <c r="AM162" s="134"/>
      <c r="AN162" s="134">
        <f t="shared" si="47"/>
        <v>0.15</v>
      </c>
      <c r="AO162" s="8">
        <f t="shared" si="40"/>
        <v>0.11039964672112999</v>
      </c>
      <c r="AP162" s="134">
        <f>Refererenssiarvoja!$B$16*H162^(1/6)/(Refererenssiarvoja!$B$15^0.5)*(Päälaskenta!$G$28/2)^0.5*(1-AO162)^(-1.5)</f>
        <v>4.4999999999999998E-2</v>
      </c>
      <c r="AQ162" s="8">
        <f>Refererenssiarvoja!$B$16*Kaksitasouoma_matriisi!O162^(1/6)/(SQRT((2*Refererenssiarvoja!$B$15)/(Päälaskenta!$F$31*Päälaskenta!$G$31*Päälaskenta!$F$28))+SQRT(Refererenssiarvoja!$B$15)/Refererenssiarvoja!$B$17*LN(Kaksitasouoma_matriisi!L162/Päälaskenta!$F$28))</f>
        <v>-2.4059954643018099E-2</v>
      </c>
      <c r="AR162" s="8">
        <f>Refererenssiarvoja!$B$16*Kaksitasouoma_matriisi!O162^(1/6)/(SQRT((2*Refererenssiarvoja!$B$15)/(Päälaskenta!$F$31*Päälaskenta!$G$31*L162)))</f>
        <v>5.7646922186325202E-2</v>
      </c>
    </row>
    <row r="163" spans="1:44" x14ac:dyDescent="0.2">
      <c r="A163" s="8">
        <v>161</v>
      </c>
      <c r="B163" s="8">
        <f>IF(Päälaskenta!C$7,Päälaskenta!E$7,Päälaskenta!G$5)</f>
        <v>2.5</v>
      </c>
      <c r="C163" s="56">
        <v>1.839</v>
      </c>
      <c r="D163" s="93">
        <f t="shared" si="33"/>
        <v>1.3593999999999999</v>
      </c>
      <c r="E163" s="8">
        <f>IF(Päälaskenta!$C$26,Kaksitasouoma_matriisi!AP163,Kaksitasouoma_matriisi!AC163)</f>
        <v>0.101520754999949</v>
      </c>
      <c r="F163" s="56">
        <f>IF(D163&lt;Päälaskenta!H$24,(SQRT(POWER(Päälaskenta!C$24/(2*Päälaskenta!E$24),2)+(D163/Päälaskenta!E$24))-Päälaskenta!C$24/(2*Päälaskenta!E$24)),IF(D163=Päälaskenta!H$24,Päälaskenta!D$24,Päälaskenta!D$24+(SQRT(POWER((Päälaskenta!C$20+Päälaskenta!G$24)/(2*Päälaskenta!E$20),2)+((D163-Päälaskenta!H$24)/Päälaskenta!E$20))-(Päälaskenta!C$20+Päälaskenta!G$24)/(2*Päälaskenta!E$20))))</f>
        <v>0.72299999999999998</v>
      </c>
      <c r="G163" s="57">
        <f>IF(F163&gt;Päälaskenta!D$24,(2*SQRT((POWER(Päälaskenta!D$24,2))+POWER(Päälaskenta!E$24*Päälaskenta!D$24,2))+Päälaskenta!C$24)+(2*SQRT((POWER((F163-Päälaskenta!D$24),2))+POWER(Päälaskenta!E$20*(F163-Päälaskenta!D$24),2))+Päälaskenta!C$20),(2*SQRT((POWER(F163,2))+POWER(Päälaskenta!E$24*F163,2))+Päälaskenta!C$24))</f>
        <v>8.06</v>
      </c>
      <c r="H163" s="57">
        <f t="shared" si="34"/>
        <v>0.17</v>
      </c>
      <c r="I163" s="62">
        <f t="shared" si="35"/>
        <v>0.37011899999999998</v>
      </c>
      <c r="J163" s="8">
        <f>IF(F163&lt;Päälaskenta!$D$24,0,Kaksitasouoma_matriisi!F163-Päälaskenta!$D$24)</f>
        <v>2.3E-2</v>
      </c>
      <c r="L163" s="8">
        <f>IF(F163&gt;Päälaskenta!D$24,F163-Päälaskenta!D$24,0)</f>
        <v>2.3E-2</v>
      </c>
      <c r="M163" s="8">
        <f>IF(F163&gt;Päälaskenta!D$24,(Päälaskenta!C$20+(Päälaskenta!E$20*(Kaksitasouoma_matriisi!F163-Päälaskenta!D$24)))*(Kaksitasouoma_matriisi!F163-Päälaskenta!D$24),0)</f>
        <v>0.11579349999999999</v>
      </c>
      <c r="N163" s="8">
        <f>IF(F163&gt;Päälaskenta!D$24,(2*SQRT((POWER((F163-Päälaskenta!D$24),2))+POWER(Päälaskenta!E$20*(F163-Päälaskenta!D$24),2))+Päälaskenta!C$20),0)</f>
        <v>5.0829276793356701</v>
      </c>
      <c r="O163" s="8">
        <f t="shared" si="41"/>
        <v>2.2780867111438799E-2</v>
      </c>
      <c r="P163" s="8">
        <f>IF(Päälaskenta!$C$29,IF(L163&gt;Päälaskenta!$F$28,Kaksitasouoma_matriisi!AQ163,Kaksitasouoma_matriisi!AR163),Päälaskenta!$F$20)</f>
        <v>0.12</v>
      </c>
      <c r="Q163" s="8">
        <f t="shared" si="42"/>
        <v>7.75442801863441E-2</v>
      </c>
      <c r="R163" s="8">
        <f t="shared" si="36"/>
        <v>1.9347119526178101E-2</v>
      </c>
      <c r="S163" s="8">
        <f t="shared" si="43"/>
        <v>0.16708294961442699</v>
      </c>
      <c r="U163" s="93">
        <f>IF(F163&gt;Päälaskenta!D$24,Päälaskenta!H$24+L163*Päälaskenta!G$24,F163*Päälaskenta!C$24 + F163*F163*Päälaskenta!E$24)</f>
        <v>1.2452000000000001</v>
      </c>
      <c r="V163" s="8">
        <f>IF(F163&gt;Päälaskenta!D$24,2*SQRT(POWER(Päälaskenta!D$24,2)+POWER(Päälaskenta!E$24*Päälaskenta!D$24,2))+Päälaskenta!C$24,(2*SQRT((POWER(F163,2))+POWER(Päälaskenta!E$24*F163,2))+Päälaskenta!C$24))</f>
        <v>2.9798989873223301</v>
      </c>
      <c r="W163" s="8">
        <f t="shared" si="44"/>
        <v>0.41786651336087999</v>
      </c>
      <c r="X163" s="8">
        <f>Päälaskenta!F$24</f>
        <v>7.0000000000000007E-2</v>
      </c>
      <c r="Y163" s="8">
        <f t="shared" si="45"/>
        <v>9.9425881846776001</v>
      </c>
      <c r="Z163" s="8">
        <f t="shared" si="37"/>
        <v>2.4806528804738202</v>
      </c>
      <c r="AA163" s="8">
        <f t="shared" si="46"/>
        <v>1.9921722458029401</v>
      </c>
      <c r="AC163" s="8">
        <f t="shared" si="38"/>
        <v>0.101520754999949</v>
      </c>
      <c r="AE163" s="8">
        <v>161</v>
      </c>
      <c r="AF163" s="8">
        <f t="shared" ref="AF163:AF226" si="48">Q163+Y163</f>
        <v>10.020132464863901</v>
      </c>
      <c r="AG163" s="8">
        <f t="shared" si="39"/>
        <v>6.2249102122084697E-2</v>
      </c>
      <c r="AJ163" s="132">
        <f>IF(Päälaskenta!$F$28&lt;Kaksitasouoma_matriisi!L163,Päälaskenta!$C$20*Päälaskenta!$F$28,Päälaskenta!$C$20*Kaksitasouoma_matriisi!L163)</f>
        <v>0.115</v>
      </c>
      <c r="AK163" s="134">
        <f>SQRT(Päälaskenta!$D$20^2+(Päälaskenta!$D$20/(1/Päälaskenta!$E$20))^2)</f>
        <v>1.8029999999999999</v>
      </c>
      <c r="AL163" s="134">
        <f>IF(Päälaskenta!$F$28&lt;Kaksitasouoma_matriisi!L163,AK163*Päälaskenta!$F$28*COS(ATAN(1/Päälaskenta!$E$20)),AK163*Kaksitasouoma_matriisi!L163*COS(ATAN(1/Päälaskenta!$E$20)))</f>
        <v>3.5000000000000003E-2</v>
      </c>
      <c r="AM163" s="134"/>
      <c r="AN163" s="134">
        <f t="shared" si="47"/>
        <v>0.15</v>
      </c>
      <c r="AO163" s="8">
        <f t="shared" si="40"/>
        <v>0.110342798293365</v>
      </c>
      <c r="AP163" s="134">
        <f>Refererenssiarvoja!$B$16*H163^(1/6)/(Refererenssiarvoja!$B$15^0.5)*(Päälaskenta!$G$28/2)^0.5*(1-AO163)^(-1.5)</f>
        <v>4.4999999999999998E-2</v>
      </c>
      <c r="AQ163" s="8">
        <f>Refererenssiarvoja!$B$16*Kaksitasouoma_matriisi!O163^(1/6)/(SQRT((2*Refererenssiarvoja!$B$15)/(Päälaskenta!$F$31*Päälaskenta!$G$31*Päälaskenta!$F$28))+SQRT(Refererenssiarvoja!$B$15)/Refererenssiarvoja!$B$17*LN(Kaksitasouoma_matriisi!L163/Päälaskenta!$F$28))</f>
        <v>-2.4059954643018099E-2</v>
      </c>
      <c r="AR163" s="8">
        <f>Refererenssiarvoja!$B$16*Kaksitasouoma_matriisi!O163^(1/6)/(SQRT((2*Refererenssiarvoja!$B$15)/(Päälaskenta!$F$31*Päälaskenta!$G$31*L163)))</f>
        <v>5.7646922186325202E-2</v>
      </c>
    </row>
    <row r="164" spans="1:44" x14ac:dyDescent="0.2">
      <c r="A164" s="8">
        <v>162</v>
      </c>
      <c r="B164" s="8">
        <f>IF(Päälaskenta!C$7,Päälaskenta!E$7,Päälaskenta!G$5)</f>
        <v>2.5</v>
      </c>
      <c r="C164" s="56">
        <v>1.8380000000000001</v>
      </c>
      <c r="D164" s="93">
        <f t="shared" si="33"/>
        <v>1.3602000000000001</v>
      </c>
      <c r="E164" s="8">
        <f>IF(Päälaskenta!$C$26,Kaksitasouoma_matriisi!AP164,Kaksitasouoma_matriisi!AC164)</f>
        <v>0.101520754999949</v>
      </c>
      <c r="F164" s="56">
        <f>IF(D164&lt;Päälaskenta!H$24,(SQRT(POWER(Päälaskenta!C$24/(2*Päälaskenta!E$24),2)+(D164/Päälaskenta!E$24))-Päälaskenta!C$24/(2*Päälaskenta!E$24)),IF(D164=Päälaskenta!H$24,Päälaskenta!D$24,Päälaskenta!D$24+(SQRT(POWER((Päälaskenta!C$20+Päälaskenta!G$24)/(2*Päälaskenta!E$20),2)+((D164-Päälaskenta!H$24)/Päälaskenta!E$20))-(Päälaskenta!C$20+Päälaskenta!G$24)/(2*Päälaskenta!E$20))))</f>
        <v>0.72299999999999998</v>
      </c>
      <c r="G164" s="57">
        <f>IF(F164&gt;Päälaskenta!D$24,(2*SQRT((POWER(Päälaskenta!D$24,2))+POWER(Päälaskenta!E$24*Päälaskenta!D$24,2))+Päälaskenta!C$24)+(2*SQRT((POWER((F164-Päälaskenta!D$24),2))+POWER(Päälaskenta!E$20*(F164-Päälaskenta!D$24),2))+Päälaskenta!C$20),(2*SQRT((POWER(F164,2))+POWER(Päälaskenta!E$24*F164,2))+Päälaskenta!C$24))</f>
        <v>8.06</v>
      </c>
      <c r="H164" s="57">
        <f t="shared" si="34"/>
        <v>0.17</v>
      </c>
      <c r="I164" s="62">
        <f t="shared" si="35"/>
        <v>0.36971599999999999</v>
      </c>
      <c r="J164" s="8">
        <f>IF(F164&lt;Päälaskenta!$D$24,0,Kaksitasouoma_matriisi!F164-Päälaskenta!$D$24)</f>
        <v>2.3E-2</v>
      </c>
      <c r="L164" s="8">
        <f>IF(F164&gt;Päälaskenta!D$24,F164-Päälaskenta!D$24,0)</f>
        <v>2.3E-2</v>
      </c>
      <c r="M164" s="8">
        <f>IF(F164&gt;Päälaskenta!D$24,(Päälaskenta!C$20+(Päälaskenta!E$20*(Kaksitasouoma_matriisi!F164-Päälaskenta!D$24)))*(Kaksitasouoma_matriisi!F164-Päälaskenta!D$24),0)</f>
        <v>0.11579349999999999</v>
      </c>
      <c r="N164" s="8">
        <f>IF(F164&gt;Päälaskenta!D$24,(2*SQRT((POWER((F164-Päälaskenta!D$24),2))+POWER(Päälaskenta!E$20*(F164-Päälaskenta!D$24),2))+Päälaskenta!C$20),0)</f>
        <v>5.0829276793356701</v>
      </c>
      <c r="O164" s="8">
        <f t="shared" si="41"/>
        <v>2.2780867111438799E-2</v>
      </c>
      <c r="P164" s="8">
        <f>IF(Päälaskenta!$C$29,IF(L164&gt;Päälaskenta!$F$28,Kaksitasouoma_matriisi!AQ164,Kaksitasouoma_matriisi!AR164),Päälaskenta!$F$20)</f>
        <v>0.12</v>
      </c>
      <c r="Q164" s="8">
        <f t="shared" si="42"/>
        <v>7.75442801863441E-2</v>
      </c>
      <c r="R164" s="8">
        <f t="shared" si="36"/>
        <v>1.9347119526178101E-2</v>
      </c>
      <c r="S164" s="8">
        <f t="shared" si="43"/>
        <v>0.16708294961442699</v>
      </c>
      <c r="U164" s="93">
        <f>IF(F164&gt;Päälaskenta!D$24,Päälaskenta!H$24+L164*Päälaskenta!G$24,F164*Päälaskenta!C$24 + F164*F164*Päälaskenta!E$24)</f>
        <v>1.2452000000000001</v>
      </c>
      <c r="V164" s="8">
        <f>IF(F164&gt;Päälaskenta!D$24,2*SQRT(POWER(Päälaskenta!D$24,2)+POWER(Päälaskenta!E$24*Päälaskenta!D$24,2))+Päälaskenta!C$24,(2*SQRT((POWER(F164,2))+POWER(Päälaskenta!E$24*F164,2))+Päälaskenta!C$24))</f>
        <v>2.9798989873223301</v>
      </c>
      <c r="W164" s="8">
        <f t="shared" si="44"/>
        <v>0.41786651336087999</v>
      </c>
      <c r="X164" s="8">
        <f>Päälaskenta!F$24</f>
        <v>7.0000000000000007E-2</v>
      </c>
      <c r="Y164" s="8">
        <f t="shared" si="45"/>
        <v>9.9425881846776001</v>
      </c>
      <c r="Z164" s="8">
        <f t="shared" si="37"/>
        <v>2.4806528804738202</v>
      </c>
      <c r="AA164" s="8">
        <f t="shared" si="46"/>
        <v>1.9921722458029401</v>
      </c>
      <c r="AC164" s="8">
        <f t="shared" si="38"/>
        <v>0.101520754999949</v>
      </c>
      <c r="AE164" s="8">
        <v>162</v>
      </c>
      <c r="AF164" s="8">
        <f t="shared" si="48"/>
        <v>10.020132464863901</v>
      </c>
      <c r="AG164" s="8">
        <f t="shared" si="39"/>
        <v>6.2249102122084697E-2</v>
      </c>
      <c r="AJ164" s="132">
        <f>IF(Päälaskenta!$F$28&lt;Kaksitasouoma_matriisi!L164,Päälaskenta!$C$20*Päälaskenta!$F$28,Päälaskenta!$C$20*Kaksitasouoma_matriisi!L164)</f>
        <v>0.115</v>
      </c>
      <c r="AK164" s="134">
        <f>SQRT(Päälaskenta!$D$20^2+(Päälaskenta!$D$20/(1/Päälaskenta!$E$20))^2)</f>
        <v>1.8029999999999999</v>
      </c>
      <c r="AL164" s="134">
        <f>IF(Päälaskenta!$F$28&lt;Kaksitasouoma_matriisi!L164,AK164*Päälaskenta!$F$28*COS(ATAN(1/Päälaskenta!$E$20)),AK164*Kaksitasouoma_matriisi!L164*COS(ATAN(1/Päälaskenta!$E$20)))</f>
        <v>3.5000000000000003E-2</v>
      </c>
      <c r="AM164" s="134"/>
      <c r="AN164" s="134">
        <f t="shared" si="47"/>
        <v>0.15</v>
      </c>
      <c r="AO164" s="8">
        <f t="shared" si="40"/>
        <v>0.110277900308778</v>
      </c>
      <c r="AP164" s="134">
        <f>Refererenssiarvoja!$B$16*H164^(1/6)/(Refererenssiarvoja!$B$15^0.5)*(Päälaskenta!$G$28/2)^0.5*(1-AO164)^(-1.5)</f>
        <v>4.4999999999999998E-2</v>
      </c>
      <c r="AQ164" s="8">
        <f>Refererenssiarvoja!$B$16*Kaksitasouoma_matriisi!O164^(1/6)/(SQRT((2*Refererenssiarvoja!$B$15)/(Päälaskenta!$F$31*Päälaskenta!$G$31*Päälaskenta!$F$28))+SQRT(Refererenssiarvoja!$B$15)/Refererenssiarvoja!$B$17*LN(Kaksitasouoma_matriisi!L164/Päälaskenta!$F$28))</f>
        <v>-2.4059954643018099E-2</v>
      </c>
      <c r="AR164" s="8">
        <f>Refererenssiarvoja!$B$16*Kaksitasouoma_matriisi!O164^(1/6)/(SQRT((2*Refererenssiarvoja!$B$15)/(Päälaskenta!$F$31*Päälaskenta!$G$31*L164)))</f>
        <v>5.7646922186325202E-2</v>
      </c>
    </row>
    <row r="165" spans="1:44" x14ac:dyDescent="0.2">
      <c r="A165" s="8">
        <v>163</v>
      </c>
      <c r="B165" s="8">
        <f>IF(Päälaskenta!C$7,Päälaskenta!E$7,Päälaskenta!G$5)</f>
        <v>2.5</v>
      </c>
      <c r="C165" s="56">
        <v>1.837</v>
      </c>
      <c r="D165" s="93">
        <f t="shared" si="33"/>
        <v>1.3609</v>
      </c>
      <c r="E165" s="8">
        <f>IF(Päälaskenta!$C$26,Kaksitasouoma_matriisi!AP165,Kaksitasouoma_matriisi!AC165)</f>
        <v>0.101520754999949</v>
      </c>
      <c r="F165" s="56">
        <f>IF(D165&lt;Päälaskenta!H$24,(SQRT(POWER(Päälaskenta!C$24/(2*Päälaskenta!E$24),2)+(D165/Päälaskenta!E$24))-Päälaskenta!C$24/(2*Päälaskenta!E$24)),IF(D165=Päälaskenta!H$24,Päälaskenta!D$24,Päälaskenta!D$24+(SQRT(POWER((Päälaskenta!C$20+Päälaskenta!G$24)/(2*Päälaskenta!E$20),2)+((D165-Päälaskenta!H$24)/Päälaskenta!E$20))-(Päälaskenta!C$20+Päälaskenta!G$24)/(2*Päälaskenta!E$20))))</f>
        <v>0.72299999999999998</v>
      </c>
      <c r="G165" s="57">
        <f>IF(F165&gt;Päälaskenta!D$24,(2*SQRT((POWER(Päälaskenta!D$24,2))+POWER(Päälaskenta!E$24*Päälaskenta!D$24,2))+Päälaskenta!C$24)+(2*SQRT((POWER((F165-Päälaskenta!D$24),2))+POWER(Päälaskenta!E$20*(F165-Päälaskenta!D$24),2))+Päälaskenta!C$20),(2*SQRT((POWER(F165,2))+POWER(Päälaskenta!E$24*F165,2))+Päälaskenta!C$24))</f>
        <v>8.06</v>
      </c>
      <c r="H165" s="57">
        <f t="shared" si="34"/>
        <v>0.17</v>
      </c>
      <c r="I165" s="62">
        <f t="shared" si="35"/>
        <v>0.36931399999999998</v>
      </c>
      <c r="J165" s="8">
        <f>IF(F165&lt;Päälaskenta!$D$24,0,Kaksitasouoma_matriisi!F165-Päälaskenta!$D$24)</f>
        <v>2.3E-2</v>
      </c>
      <c r="L165" s="8">
        <f>IF(F165&gt;Päälaskenta!D$24,F165-Päälaskenta!D$24,0)</f>
        <v>2.3E-2</v>
      </c>
      <c r="M165" s="8">
        <f>IF(F165&gt;Päälaskenta!D$24,(Päälaskenta!C$20+(Päälaskenta!E$20*(Kaksitasouoma_matriisi!F165-Päälaskenta!D$24)))*(Kaksitasouoma_matriisi!F165-Päälaskenta!D$24),0)</f>
        <v>0.11579349999999999</v>
      </c>
      <c r="N165" s="8">
        <f>IF(F165&gt;Päälaskenta!D$24,(2*SQRT((POWER((F165-Päälaskenta!D$24),2))+POWER(Päälaskenta!E$20*(F165-Päälaskenta!D$24),2))+Päälaskenta!C$20),0)</f>
        <v>5.0829276793356701</v>
      </c>
      <c r="O165" s="8">
        <f t="shared" si="41"/>
        <v>2.2780867111438799E-2</v>
      </c>
      <c r="P165" s="8">
        <f>IF(Päälaskenta!$C$29,IF(L165&gt;Päälaskenta!$F$28,Kaksitasouoma_matriisi!AQ165,Kaksitasouoma_matriisi!AR165),Päälaskenta!$F$20)</f>
        <v>0.12</v>
      </c>
      <c r="Q165" s="8">
        <f t="shared" si="42"/>
        <v>7.75442801863441E-2</v>
      </c>
      <c r="R165" s="8">
        <f t="shared" si="36"/>
        <v>1.9347119526178101E-2</v>
      </c>
      <c r="S165" s="8">
        <f t="shared" si="43"/>
        <v>0.16708294961442699</v>
      </c>
      <c r="U165" s="93">
        <f>IF(F165&gt;Päälaskenta!D$24,Päälaskenta!H$24+L165*Päälaskenta!G$24,F165*Päälaskenta!C$24 + F165*F165*Päälaskenta!E$24)</f>
        <v>1.2452000000000001</v>
      </c>
      <c r="V165" s="8">
        <f>IF(F165&gt;Päälaskenta!D$24,2*SQRT(POWER(Päälaskenta!D$24,2)+POWER(Päälaskenta!E$24*Päälaskenta!D$24,2))+Päälaskenta!C$24,(2*SQRT((POWER(F165,2))+POWER(Päälaskenta!E$24*F165,2))+Päälaskenta!C$24))</f>
        <v>2.9798989873223301</v>
      </c>
      <c r="W165" s="8">
        <f t="shared" si="44"/>
        <v>0.41786651336087999</v>
      </c>
      <c r="X165" s="8">
        <f>Päälaskenta!F$24</f>
        <v>7.0000000000000007E-2</v>
      </c>
      <c r="Y165" s="8">
        <f t="shared" si="45"/>
        <v>9.9425881846776001</v>
      </c>
      <c r="Z165" s="8">
        <f t="shared" si="37"/>
        <v>2.4806528804738202</v>
      </c>
      <c r="AA165" s="8">
        <f t="shared" si="46"/>
        <v>1.9921722458029401</v>
      </c>
      <c r="AC165" s="8">
        <f t="shared" si="38"/>
        <v>0.101520754999949</v>
      </c>
      <c r="AE165" s="8">
        <v>163</v>
      </c>
      <c r="AF165" s="8">
        <f t="shared" si="48"/>
        <v>10.020132464863901</v>
      </c>
      <c r="AG165" s="8">
        <f t="shared" si="39"/>
        <v>6.2249102122084697E-2</v>
      </c>
      <c r="AJ165" s="132">
        <f>IF(Päälaskenta!$F$28&lt;Kaksitasouoma_matriisi!L165,Päälaskenta!$C$20*Päälaskenta!$F$28,Päälaskenta!$C$20*Kaksitasouoma_matriisi!L165)</f>
        <v>0.115</v>
      </c>
      <c r="AK165" s="134">
        <f>SQRT(Päälaskenta!$D$20^2+(Päälaskenta!$D$20/(1/Päälaskenta!$E$20))^2)</f>
        <v>1.8029999999999999</v>
      </c>
      <c r="AL165" s="134">
        <f>IF(Päälaskenta!$F$28&lt;Kaksitasouoma_matriisi!L165,AK165*Päälaskenta!$F$28*COS(ATAN(1/Päälaskenta!$E$20)),AK165*Kaksitasouoma_matriisi!L165*COS(ATAN(1/Päälaskenta!$E$20)))</f>
        <v>3.5000000000000003E-2</v>
      </c>
      <c r="AM165" s="134"/>
      <c r="AN165" s="134">
        <f t="shared" si="47"/>
        <v>0.15</v>
      </c>
      <c r="AO165" s="8">
        <f t="shared" si="40"/>
        <v>0.110221177162172</v>
      </c>
      <c r="AP165" s="134">
        <f>Refererenssiarvoja!$B$16*H165^(1/6)/(Refererenssiarvoja!$B$15^0.5)*(Päälaskenta!$G$28/2)^0.5*(1-AO165)^(-1.5)</f>
        <v>4.4999999999999998E-2</v>
      </c>
      <c r="AQ165" s="8">
        <f>Refererenssiarvoja!$B$16*Kaksitasouoma_matriisi!O165^(1/6)/(SQRT((2*Refererenssiarvoja!$B$15)/(Päälaskenta!$F$31*Päälaskenta!$G$31*Päälaskenta!$F$28))+SQRT(Refererenssiarvoja!$B$15)/Refererenssiarvoja!$B$17*LN(Kaksitasouoma_matriisi!L165/Päälaskenta!$F$28))</f>
        <v>-2.4059954643018099E-2</v>
      </c>
      <c r="AR165" s="8">
        <f>Refererenssiarvoja!$B$16*Kaksitasouoma_matriisi!O165^(1/6)/(SQRT((2*Refererenssiarvoja!$B$15)/(Päälaskenta!$F$31*Päälaskenta!$G$31*L165)))</f>
        <v>5.7646922186325202E-2</v>
      </c>
    </row>
    <row r="166" spans="1:44" x14ac:dyDescent="0.2">
      <c r="A166" s="8">
        <v>164</v>
      </c>
      <c r="B166" s="8">
        <f>IF(Päälaskenta!C$7,Päälaskenta!E$7,Päälaskenta!G$5)</f>
        <v>2.5</v>
      </c>
      <c r="C166" s="56">
        <v>1.8360000000000001</v>
      </c>
      <c r="D166" s="93">
        <f t="shared" si="33"/>
        <v>1.3616999999999999</v>
      </c>
      <c r="E166" s="8">
        <f>IF(Päälaskenta!$C$26,Kaksitasouoma_matriisi!AP166,Kaksitasouoma_matriisi!AC166)</f>
        <v>0.101520754999949</v>
      </c>
      <c r="F166" s="56">
        <f>IF(D166&lt;Päälaskenta!H$24,(SQRT(POWER(Päälaskenta!C$24/(2*Päälaskenta!E$24),2)+(D166/Päälaskenta!E$24))-Päälaskenta!C$24/(2*Päälaskenta!E$24)),IF(D166=Päälaskenta!H$24,Päälaskenta!D$24,Päälaskenta!D$24+(SQRT(POWER((Päälaskenta!C$20+Päälaskenta!G$24)/(2*Päälaskenta!E$20),2)+((D166-Päälaskenta!H$24)/Päälaskenta!E$20))-(Päälaskenta!C$20+Päälaskenta!G$24)/(2*Päälaskenta!E$20))))</f>
        <v>0.72299999999999998</v>
      </c>
      <c r="G166" s="57">
        <f>IF(F166&gt;Päälaskenta!D$24,(2*SQRT((POWER(Päälaskenta!D$24,2))+POWER(Päälaskenta!E$24*Päälaskenta!D$24,2))+Päälaskenta!C$24)+(2*SQRT((POWER((F166-Päälaskenta!D$24),2))+POWER(Päälaskenta!E$20*(F166-Päälaskenta!D$24),2))+Päälaskenta!C$20),(2*SQRT((POWER(F166,2))+POWER(Päälaskenta!E$24*F166,2))+Päälaskenta!C$24))</f>
        <v>8.06</v>
      </c>
      <c r="H166" s="57">
        <f t="shared" si="34"/>
        <v>0.17</v>
      </c>
      <c r="I166" s="62">
        <f t="shared" si="35"/>
        <v>0.36891200000000002</v>
      </c>
      <c r="J166" s="8">
        <f>IF(F166&lt;Päälaskenta!$D$24,0,Kaksitasouoma_matriisi!F166-Päälaskenta!$D$24)</f>
        <v>2.3E-2</v>
      </c>
      <c r="L166" s="8">
        <f>IF(F166&gt;Päälaskenta!D$24,F166-Päälaskenta!D$24,0)</f>
        <v>2.3E-2</v>
      </c>
      <c r="M166" s="8">
        <f>IF(F166&gt;Päälaskenta!D$24,(Päälaskenta!C$20+(Päälaskenta!E$20*(Kaksitasouoma_matriisi!F166-Päälaskenta!D$24)))*(Kaksitasouoma_matriisi!F166-Päälaskenta!D$24),0)</f>
        <v>0.11579349999999999</v>
      </c>
      <c r="N166" s="8">
        <f>IF(F166&gt;Päälaskenta!D$24,(2*SQRT((POWER((F166-Päälaskenta!D$24),2))+POWER(Päälaskenta!E$20*(F166-Päälaskenta!D$24),2))+Päälaskenta!C$20),0)</f>
        <v>5.0829276793356701</v>
      </c>
      <c r="O166" s="8">
        <f t="shared" si="41"/>
        <v>2.2780867111438799E-2</v>
      </c>
      <c r="P166" s="8">
        <f>IF(Päälaskenta!$C$29,IF(L166&gt;Päälaskenta!$F$28,Kaksitasouoma_matriisi!AQ166,Kaksitasouoma_matriisi!AR166),Päälaskenta!$F$20)</f>
        <v>0.12</v>
      </c>
      <c r="Q166" s="8">
        <f t="shared" si="42"/>
        <v>7.75442801863441E-2</v>
      </c>
      <c r="R166" s="8">
        <f t="shared" si="36"/>
        <v>1.9347119526178101E-2</v>
      </c>
      <c r="S166" s="8">
        <f t="shared" si="43"/>
        <v>0.16708294961442699</v>
      </c>
      <c r="U166" s="93">
        <f>IF(F166&gt;Päälaskenta!D$24,Päälaskenta!H$24+L166*Päälaskenta!G$24,F166*Päälaskenta!C$24 + F166*F166*Päälaskenta!E$24)</f>
        <v>1.2452000000000001</v>
      </c>
      <c r="V166" s="8">
        <f>IF(F166&gt;Päälaskenta!D$24,2*SQRT(POWER(Päälaskenta!D$24,2)+POWER(Päälaskenta!E$24*Päälaskenta!D$24,2))+Päälaskenta!C$24,(2*SQRT((POWER(F166,2))+POWER(Päälaskenta!E$24*F166,2))+Päälaskenta!C$24))</f>
        <v>2.9798989873223301</v>
      </c>
      <c r="W166" s="8">
        <f t="shared" si="44"/>
        <v>0.41786651336087999</v>
      </c>
      <c r="X166" s="8">
        <f>Päälaskenta!F$24</f>
        <v>7.0000000000000007E-2</v>
      </c>
      <c r="Y166" s="8">
        <f t="shared" si="45"/>
        <v>9.9425881846776001</v>
      </c>
      <c r="Z166" s="8">
        <f t="shared" si="37"/>
        <v>2.4806528804738202</v>
      </c>
      <c r="AA166" s="8">
        <f t="shared" si="46"/>
        <v>1.9921722458029401</v>
      </c>
      <c r="AC166" s="8">
        <f t="shared" si="38"/>
        <v>0.101520754999949</v>
      </c>
      <c r="AE166" s="8">
        <v>164</v>
      </c>
      <c r="AF166" s="8">
        <f t="shared" si="48"/>
        <v>10.020132464863901</v>
      </c>
      <c r="AG166" s="8">
        <f t="shared" si="39"/>
        <v>6.2249102122084697E-2</v>
      </c>
      <c r="AJ166" s="132">
        <f>IF(Päälaskenta!$F$28&lt;Kaksitasouoma_matriisi!L166,Päälaskenta!$C$20*Päälaskenta!$F$28,Päälaskenta!$C$20*Kaksitasouoma_matriisi!L166)</f>
        <v>0.115</v>
      </c>
      <c r="AK166" s="134">
        <f>SQRT(Päälaskenta!$D$20^2+(Päälaskenta!$D$20/(1/Päälaskenta!$E$20))^2)</f>
        <v>1.8029999999999999</v>
      </c>
      <c r="AL166" s="134">
        <f>IF(Päälaskenta!$F$28&lt;Kaksitasouoma_matriisi!L166,AK166*Päälaskenta!$F$28*COS(ATAN(1/Päälaskenta!$E$20)),AK166*Kaksitasouoma_matriisi!L166*COS(ATAN(1/Päälaskenta!$E$20)))</f>
        <v>3.5000000000000003E-2</v>
      </c>
      <c r="AM166" s="134"/>
      <c r="AN166" s="134">
        <f t="shared" si="47"/>
        <v>0.15</v>
      </c>
      <c r="AO166" s="8">
        <f t="shared" si="40"/>
        <v>0.11015642211941</v>
      </c>
      <c r="AP166" s="134">
        <f>Refererenssiarvoja!$B$16*H166^(1/6)/(Refererenssiarvoja!$B$15^0.5)*(Päälaskenta!$G$28/2)^0.5*(1-AO166)^(-1.5)</f>
        <v>4.4999999999999998E-2</v>
      </c>
      <c r="AQ166" s="8">
        <f>Refererenssiarvoja!$B$16*Kaksitasouoma_matriisi!O166^(1/6)/(SQRT((2*Refererenssiarvoja!$B$15)/(Päälaskenta!$F$31*Päälaskenta!$G$31*Päälaskenta!$F$28))+SQRT(Refererenssiarvoja!$B$15)/Refererenssiarvoja!$B$17*LN(Kaksitasouoma_matriisi!L166/Päälaskenta!$F$28))</f>
        <v>-2.4059954643018099E-2</v>
      </c>
      <c r="AR166" s="8">
        <f>Refererenssiarvoja!$B$16*Kaksitasouoma_matriisi!O166^(1/6)/(SQRT((2*Refererenssiarvoja!$B$15)/(Päälaskenta!$F$31*Päälaskenta!$G$31*L166)))</f>
        <v>5.7646922186325202E-2</v>
      </c>
    </row>
    <row r="167" spans="1:44" x14ac:dyDescent="0.2">
      <c r="A167" s="8">
        <v>165</v>
      </c>
      <c r="B167" s="8">
        <f>IF(Päälaskenta!C$7,Päälaskenta!E$7,Päälaskenta!G$5)</f>
        <v>2.5</v>
      </c>
      <c r="C167" s="56">
        <v>1.835</v>
      </c>
      <c r="D167" s="93">
        <f t="shared" si="33"/>
        <v>1.3624000000000001</v>
      </c>
      <c r="E167" s="8">
        <f>IF(Päälaskenta!$C$26,Kaksitasouoma_matriisi!AP167,Kaksitasouoma_matriisi!AC167)</f>
        <v>0.101520754999949</v>
      </c>
      <c r="F167" s="56">
        <f>IF(D167&lt;Päälaskenta!H$24,(SQRT(POWER(Päälaskenta!C$24/(2*Päälaskenta!E$24),2)+(D167/Päälaskenta!E$24))-Päälaskenta!C$24/(2*Päälaskenta!E$24)),IF(D167=Päälaskenta!H$24,Päälaskenta!D$24,Päälaskenta!D$24+(SQRT(POWER((Päälaskenta!C$20+Päälaskenta!G$24)/(2*Päälaskenta!E$20),2)+((D167-Päälaskenta!H$24)/Päälaskenta!E$20))-(Päälaskenta!C$20+Päälaskenta!G$24)/(2*Päälaskenta!E$20))))</f>
        <v>0.72299999999999998</v>
      </c>
      <c r="G167" s="57">
        <f>IF(F167&gt;Päälaskenta!D$24,(2*SQRT((POWER(Päälaskenta!D$24,2))+POWER(Päälaskenta!E$24*Päälaskenta!D$24,2))+Päälaskenta!C$24)+(2*SQRT((POWER((F167-Päälaskenta!D$24),2))+POWER(Päälaskenta!E$20*(F167-Päälaskenta!D$24),2))+Päälaskenta!C$20),(2*SQRT((POWER(F167,2))+POWER(Päälaskenta!E$24*F167,2))+Päälaskenta!C$24))</f>
        <v>8.06</v>
      </c>
      <c r="H167" s="57">
        <f t="shared" si="34"/>
        <v>0.17</v>
      </c>
      <c r="I167" s="62">
        <f t="shared" si="35"/>
        <v>0.36851099999999998</v>
      </c>
      <c r="J167" s="8">
        <f>IF(F167&lt;Päälaskenta!$D$24,0,Kaksitasouoma_matriisi!F167-Päälaskenta!$D$24)</f>
        <v>2.3E-2</v>
      </c>
      <c r="L167" s="8">
        <f>IF(F167&gt;Päälaskenta!D$24,F167-Päälaskenta!D$24,0)</f>
        <v>2.3E-2</v>
      </c>
      <c r="M167" s="8">
        <f>IF(F167&gt;Päälaskenta!D$24,(Päälaskenta!C$20+(Päälaskenta!E$20*(Kaksitasouoma_matriisi!F167-Päälaskenta!D$24)))*(Kaksitasouoma_matriisi!F167-Päälaskenta!D$24),0)</f>
        <v>0.11579349999999999</v>
      </c>
      <c r="N167" s="8">
        <f>IF(F167&gt;Päälaskenta!D$24,(2*SQRT((POWER((F167-Päälaskenta!D$24),2))+POWER(Päälaskenta!E$20*(F167-Päälaskenta!D$24),2))+Päälaskenta!C$20),0)</f>
        <v>5.0829276793356701</v>
      </c>
      <c r="O167" s="8">
        <f t="shared" si="41"/>
        <v>2.2780867111438799E-2</v>
      </c>
      <c r="P167" s="8">
        <f>IF(Päälaskenta!$C$29,IF(L167&gt;Päälaskenta!$F$28,Kaksitasouoma_matriisi!AQ167,Kaksitasouoma_matriisi!AR167),Päälaskenta!$F$20)</f>
        <v>0.12</v>
      </c>
      <c r="Q167" s="8">
        <f t="shared" si="42"/>
        <v>7.75442801863441E-2</v>
      </c>
      <c r="R167" s="8">
        <f t="shared" si="36"/>
        <v>1.9347119526178101E-2</v>
      </c>
      <c r="S167" s="8">
        <f t="shared" si="43"/>
        <v>0.16708294961442699</v>
      </c>
      <c r="U167" s="93">
        <f>IF(F167&gt;Päälaskenta!D$24,Päälaskenta!H$24+L167*Päälaskenta!G$24,F167*Päälaskenta!C$24 + F167*F167*Päälaskenta!E$24)</f>
        <v>1.2452000000000001</v>
      </c>
      <c r="V167" s="8">
        <f>IF(F167&gt;Päälaskenta!D$24,2*SQRT(POWER(Päälaskenta!D$24,2)+POWER(Päälaskenta!E$24*Päälaskenta!D$24,2))+Päälaskenta!C$24,(2*SQRT((POWER(F167,2))+POWER(Päälaskenta!E$24*F167,2))+Päälaskenta!C$24))</f>
        <v>2.9798989873223301</v>
      </c>
      <c r="W167" s="8">
        <f t="shared" si="44"/>
        <v>0.41786651336087999</v>
      </c>
      <c r="X167" s="8">
        <f>Päälaskenta!F$24</f>
        <v>7.0000000000000007E-2</v>
      </c>
      <c r="Y167" s="8">
        <f t="shared" si="45"/>
        <v>9.9425881846776001</v>
      </c>
      <c r="Z167" s="8">
        <f t="shared" si="37"/>
        <v>2.4806528804738202</v>
      </c>
      <c r="AA167" s="8">
        <f t="shared" si="46"/>
        <v>1.9921722458029401</v>
      </c>
      <c r="AC167" s="8">
        <f t="shared" si="38"/>
        <v>0.101520754999949</v>
      </c>
      <c r="AE167" s="8">
        <v>165</v>
      </c>
      <c r="AF167" s="8">
        <f t="shared" si="48"/>
        <v>10.020132464863901</v>
      </c>
      <c r="AG167" s="8">
        <f t="shared" si="39"/>
        <v>6.2249102122084697E-2</v>
      </c>
      <c r="AJ167" s="132">
        <f>IF(Päälaskenta!$F$28&lt;Kaksitasouoma_matriisi!L167,Päälaskenta!$C$20*Päälaskenta!$F$28,Päälaskenta!$C$20*Kaksitasouoma_matriisi!L167)</f>
        <v>0.115</v>
      </c>
      <c r="AK167" s="134">
        <f>SQRT(Päälaskenta!$D$20^2+(Päälaskenta!$D$20/(1/Päälaskenta!$E$20))^2)</f>
        <v>1.8029999999999999</v>
      </c>
      <c r="AL167" s="134">
        <f>IF(Päälaskenta!$F$28&lt;Kaksitasouoma_matriisi!L167,AK167*Päälaskenta!$F$28*COS(ATAN(1/Päälaskenta!$E$20)),AK167*Kaksitasouoma_matriisi!L167*COS(ATAN(1/Päälaskenta!$E$20)))</f>
        <v>3.5000000000000003E-2</v>
      </c>
      <c r="AM167" s="134"/>
      <c r="AN167" s="134">
        <f t="shared" si="47"/>
        <v>0.15</v>
      </c>
      <c r="AO167" s="8">
        <f t="shared" si="40"/>
        <v>0.110099823840282</v>
      </c>
      <c r="AP167" s="134">
        <f>Refererenssiarvoja!$B$16*H167^(1/6)/(Refererenssiarvoja!$B$15^0.5)*(Päälaskenta!$G$28/2)^0.5*(1-AO167)^(-1.5)</f>
        <v>4.4999999999999998E-2</v>
      </c>
      <c r="AQ167" s="8">
        <f>Refererenssiarvoja!$B$16*Kaksitasouoma_matriisi!O167^(1/6)/(SQRT((2*Refererenssiarvoja!$B$15)/(Päälaskenta!$F$31*Päälaskenta!$G$31*Päälaskenta!$F$28))+SQRT(Refererenssiarvoja!$B$15)/Refererenssiarvoja!$B$17*LN(Kaksitasouoma_matriisi!L167/Päälaskenta!$F$28))</f>
        <v>-2.4059954643018099E-2</v>
      </c>
      <c r="AR167" s="8">
        <f>Refererenssiarvoja!$B$16*Kaksitasouoma_matriisi!O167^(1/6)/(SQRT((2*Refererenssiarvoja!$B$15)/(Päälaskenta!$F$31*Päälaskenta!$G$31*L167)))</f>
        <v>5.7646922186325202E-2</v>
      </c>
    </row>
    <row r="168" spans="1:44" x14ac:dyDescent="0.2">
      <c r="A168" s="8">
        <v>166</v>
      </c>
      <c r="B168" s="8">
        <f>IF(Päälaskenta!C$7,Päälaskenta!E$7,Päälaskenta!G$5)</f>
        <v>2.5</v>
      </c>
      <c r="C168" s="56">
        <v>1.8340000000000001</v>
      </c>
      <c r="D168" s="93">
        <f t="shared" si="33"/>
        <v>1.3631</v>
      </c>
      <c r="E168" s="8">
        <f>IF(Päälaskenta!$C$26,Kaksitasouoma_matriisi!AP168,Kaksitasouoma_matriisi!AC168)</f>
        <v>0.101520754999949</v>
      </c>
      <c r="F168" s="56">
        <f>IF(D168&lt;Päälaskenta!H$24,(SQRT(POWER(Päälaskenta!C$24/(2*Päälaskenta!E$24),2)+(D168/Päälaskenta!E$24))-Päälaskenta!C$24/(2*Päälaskenta!E$24)),IF(D168=Päälaskenta!H$24,Päälaskenta!D$24,Päälaskenta!D$24+(SQRT(POWER((Päälaskenta!C$20+Päälaskenta!G$24)/(2*Päälaskenta!E$20),2)+((D168-Päälaskenta!H$24)/Päälaskenta!E$20))-(Päälaskenta!C$20+Päälaskenta!G$24)/(2*Päälaskenta!E$20))))</f>
        <v>0.72299999999999998</v>
      </c>
      <c r="G168" s="57">
        <f>IF(F168&gt;Päälaskenta!D$24,(2*SQRT((POWER(Päälaskenta!D$24,2))+POWER(Päälaskenta!E$24*Päälaskenta!D$24,2))+Päälaskenta!C$24)+(2*SQRT((POWER((F168-Päälaskenta!D$24),2))+POWER(Päälaskenta!E$20*(F168-Päälaskenta!D$24),2))+Päälaskenta!C$20),(2*SQRT((POWER(F168,2))+POWER(Päälaskenta!E$24*F168,2))+Päälaskenta!C$24))</f>
        <v>8.06</v>
      </c>
      <c r="H168" s="57">
        <f t="shared" si="34"/>
        <v>0.17</v>
      </c>
      <c r="I168" s="62">
        <f t="shared" si="35"/>
        <v>0.36810900000000002</v>
      </c>
      <c r="J168" s="8">
        <f>IF(F168&lt;Päälaskenta!$D$24,0,Kaksitasouoma_matriisi!F168-Päälaskenta!$D$24)</f>
        <v>2.3E-2</v>
      </c>
      <c r="L168" s="8">
        <f>IF(F168&gt;Päälaskenta!D$24,F168-Päälaskenta!D$24,0)</f>
        <v>2.3E-2</v>
      </c>
      <c r="M168" s="8">
        <f>IF(F168&gt;Päälaskenta!D$24,(Päälaskenta!C$20+(Päälaskenta!E$20*(Kaksitasouoma_matriisi!F168-Päälaskenta!D$24)))*(Kaksitasouoma_matriisi!F168-Päälaskenta!D$24),0)</f>
        <v>0.11579349999999999</v>
      </c>
      <c r="N168" s="8">
        <f>IF(F168&gt;Päälaskenta!D$24,(2*SQRT((POWER((F168-Päälaskenta!D$24),2))+POWER(Päälaskenta!E$20*(F168-Päälaskenta!D$24),2))+Päälaskenta!C$20),0)</f>
        <v>5.0829276793356701</v>
      </c>
      <c r="O168" s="8">
        <f t="shared" si="41"/>
        <v>2.2780867111438799E-2</v>
      </c>
      <c r="P168" s="8">
        <f>IF(Päälaskenta!$C$29,IF(L168&gt;Päälaskenta!$F$28,Kaksitasouoma_matriisi!AQ168,Kaksitasouoma_matriisi!AR168),Päälaskenta!$F$20)</f>
        <v>0.12</v>
      </c>
      <c r="Q168" s="8">
        <f t="shared" si="42"/>
        <v>7.75442801863441E-2</v>
      </c>
      <c r="R168" s="8">
        <f t="shared" si="36"/>
        <v>1.9347119526178101E-2</v>
      </c>
      <c r="S168" s="8">
        <f t="shared" si="43"/>
        <v>0.16708294961442699</v>
      </c>
      <c r="U168" s="93">
        <f>IF(F168&gt;Päälaskenta!D$24,Päälaskenta!H$24+L168*Päälaskenta!G$24,F168*Päälaskenta!C$24 + F168*F168*Päälaskenta!E$24)</f>
        <v>1.2452000000000001</v>
      </c>
      <c r="V168" s="8">
        <f>IF(F168&gt;Päälaskenta!D$24,2*SQRT(POWER(Päälaskenta!D$24,2)+POWER(Päälaskenta!E$24*Päälaskenta!D$24,2))+Päälaskenta!C$24,(2*SQRT((POWER(F168,2))+POWER(Päälaskenta!E$24*F168,2))+Päälaskenta!C$24))</f>
        <v>2.9798989873223301</v>
      </c>
      <c r="W168" s="8">
        <f t="shared" si="44"/>
        <v>0.41786651336087999</v>
      </c>
      <c r="X168" s="8">
        <f>Päälaskenta!F$24</f>
        <v>7.0000000000000007E-2</v>
      </c>
      <c r="Y168" s="8">
        <f t="shared" si="45"/>
        <v>9.9425881846776001</v>
      </c>
      <c r="Z168" s="8">
        <f t="shared" si="37"/>
        <v>2.4806528804738202</v>
      </c>
      <c r="AA168" s="8">
        <f t="shared" si="46"/>
        <v>1.9921722458029401</v>
      </c>
      <c r="AC168" s="8">
        <f t="shared" si="38"/>
        <v>0.101520754999949</v>
      </c>
      <c r="AE168" s="8">
        <v>166</v>
      </c>
      <c r="AF168" s="8">
        <f t="shared" si="48"/>
        <v>10.020132464863901</v>
      </c>
      <c r="AG168" s="8">
        <f t="shared" si="39"/>
        <v>6.2249102122084697E-2</v>
      </c>
      <c r="AJ168" s="132">
        <f>IF(Päälaskenta!$F$28&lt;Kaksitasouoma_matriisi!L168,Päälaskenta!$C$20*Päälaskenta!$F$28,Päälaskenta!$C$20*Kaksitasouoma_matriisi!L168)</f>
        <v>0.115</v>
      </c>
      <c r="AK168" s="134">
        <f>SQRT(Päälaskenta!$D$20^2+(Päälaskenta!$D$20/(1/Päälaskenta!$E$20))^2)</f>
        <v>1.8029999999999999</v>
      </c>
      <c r="AL168" s="134">
        <f>IF(Päälaskenta!$F$28&lt;Kaksitasouoma_matriisi!L168,AK168*Päälaskenta!$F$28*COS(ATAN(1/Päälaskenta!$E$20)),AK168*Kaksitasouoma_matriisi!L168*COS(ATAN(1/Päälaskenta!$E$20)))</f>
        <v>3.5000000000000003E-2</v>
      </c>
      <c r="AM168" s="134"/>
      <c r="AN168" s="134">
        <f t="shared" si="47"/>
        <v>0.15</v>
      </c>
      <c r="AO168" s="8">
        <f t="shared" si="40"/>
        <v>0.110043283691585</v>
      </c>
      <c r="AP168" s="134">
        <f>Refererenssiarvoja!$B$16*H168^(1/6)/(Refererenssiarvoja!$B$15^0.5)*(Päälaskenta!$G$28/2)^0.5*(1-AO168)^(-1.5)</f>
        <v>4.4999999999999998E-2</v>
      </c>
      <c r="AQ168" s="8">
        <f>Refererenssiarvoja!$B$16*Kaksitasouoma_matriisi!O168^(1/6)/(SQRT((2*Refererenssiarvoja!$B$15)/(Päälaskenta!$F$31*Päälaskenta!$G$31*Päälaskenta!$F$28))+SQRT(Refererenssiarvoja!$B$15)/Refererenssiarvoja!$B$17*LN(Kaksitasouoma_matriisi!L168/Päälaskenta!$F$28))</f>
        <v>-2.4059954643018099E-2</v>
      </c>
      <c r="AR168" s="8">
        <f>Refererenssiarvoja!$B$16*Kaksitasouoma_matriisi!O168^(1/6)/(SQRT((2*Refererenssiarvoja!$B$15)/(Päälaskenta!$F$31*Päälaskenta!$G$31*L168)))</f>
        <v>5.7646922186325202E-2</v>
      </c>
    </row>
    <row r="169" spans="1:44" x14ac:dyDescent="0.2">
      <c r="A169" s="8">
        <v>167</v>
      </c>
      <c r="B169" s="8">
        <f>IF(Päälaskenta!C$7,Päälaskenta!E$7,Päälaskenta!G$5)</f>
        <v>2.5</v>
      </c>
      <c r="C169" s="56">
        <v>1.833</v>
      </c>
      <c r="D169" s="93">
        <f t="shared" si="33"/>
        <v>1.3638999999999999</v>
      </c>
      <c r="E169" s="8">
        <f>IF(Päälaskenta!$C$26,Kaksitasouoma_matriisi!AP169,Kaksitasouoma_matriisi!AC169)</f>
        <v>0.101520754999949</v>
      </c>
      <c r="F169" s="56">
        <f>IF(D169&lt;Päälaskenta!H$24,(SQRT(POWER(Päälaskenta!C$24/(2*Päälaskenta!E$24),2)+(D169/Päälaskenta!E$24))-Päälaskenta!C$24/(2*Päälaskenta!E$24)),IF(D169=Päälaskenta!H$24,Päälaskenta!D$24,Päälaskenta!D$24+(SQRT(POWER((Päälaskenta!C$20+Päälaskenta!G$24)/(2*Päälaskenta!E$20),2)+((D169-Päälaskenta!H$24)/Päälaskenta!E$20))-(Päälaskenta!C$20+Päälaskenta!G$24)/(2*Päälaskenta!E$20))))</f>
        <v>0.72299999999999998</v>
      </c>
      <c r="G169" s="57">
        <f>IF(F169&gt;Päälaskenta!D$24,(2*SQRT((POWER(Päälaskenta!D$24,2))+POWER(Päälaskenta!E$24*Päälaskenta!D$24,2))+Päälaskenta!C$24)+(2*SQRT((POWER((F169-Päälaskenta!D$24),2))+POWER(Päälaskenta!E$20*(F169-Päälaskenta!D$24),2))+Päälaskenta!C$20),(2*SQRT((POWER(F169,2))+POWER(Päälaskenta!E$24*F169,2))+Päälaskenta!C$24))</f>
        <v>8.06</v>
      </c>
      <c r="H169" s="57">
        <f t="shared" si="34"/>
        <v>0.17</v>
      </c>
      <c r="I169" s="62">
        <f t="shared" si="35"/>
        <v>0.36770799999999998</v>
      </c>
      <c r="J169" s="8">
        <f>IF(F169&lt;Päälaskenta!$D$24,0,Kaksitasouoma_matriisi!F169-Päälaskenta!$D$24)</f>
        <v>2.3E-2</v>
      </c>
      <c r="L169" s="8">
        <f>IF(F169&gt;Päälaskenta!D$24,F169-Päälaskenta!D$24,0)</f>
        <v>2.3E-2</v>
      </c>
      <c r="M169" s="8">
        <f>IF(F169&gt;Päälaskenta!D$24,(Päälaskenta!C$20+(Päälaskenta!E$20*(Kaksitasouoma_matriisi!F169-Päälaskenta!D$24)))*(Kaksitasouoma_matriisi!F169-Päälaskenta!D$24),0)</f>
        <v>0.11579349999999999</v>
      </c>
      <c r="N169" s="8">
        <f>IF(F169&gt;Päälaskenta!D$24,(2*SQRT((POWER((F169-Päälaskenta!D$24),2))+POWER(Päälaskenta!E$20*(F169-Päälaskenta!D$24),2))+Päälaskenta!C$20),0)</f>
        <v>5.0829276793356701</v>
      </c>
      <c r="O169" s="8">
        <f t="shared" si="41"/>
        <v>2.2780867111438799E-2</v>
      </c>
      <c r="P169" s="8">
        <f>IF(Päälaskenta!$C$29,IF(L169&gt;Päälaskenta!$F$28,Kaksitasouoma_matriisi!AQ169,Kaksitasouoma_matriisi!AR169),Päälaskenta!$F$20)</f>
        <v>0.12</v>
      </c>
      <c r="Q169" s="8">
        <f t="shared" si="42"/>
        <v>7.75442801863441E-2</v>
      </c>
      <c r="R169" s="8">
        <f t="shared" si="36"/>
        <v>1.9347119526178101E-2</v>
      </c>
      <c r="S169" s="8">
        <f t="shared" si="43"/>
        <v>0.16708294961442699</v>
      </c>
      <c r="U169" s="93">
        <f>IF(F169&gt;Päälaskenta!D$24,Päälaskenta!H$24+L169*Päälaskenta!G$24,F169*Päälaskenta!C$24 + F169*F169*Päälaskenta!E$24)</f>
        <v>1.2452000000000001</v>
      </c>
      <c r="V169" s="8">
        <f>IF(F169&gt;Päälaskenta!D$24,2*SQRT(POWER(Päälaskenta!D$24,2)+POWER(Päälaskenta!E$24*Päälaskenta!D$24,2))+Päälaskenta!C$24,(2*SQRT((POWER(F169,2))+POWER(Päälaskenta!E$24*F169,2))+Päälaskenta!C$24))</f>
        <v>2.9798989873223301</v>
      </c>
      <c r="W169" s="8">
        <f t="shared" si="44"/>
        <v>0.41786651336087999</v>
      </c>
      <c r="X169" s="8">
        <f>Päälaskenta!F$24</f>
        <v>7.0000000000000007E-2</v>
      </c>
      <c r="Y169" s="8">
        <f t="shared" si="45"/>
        <v>9.9425881846776001</v>
      </c>
      <c r="Z169" s="8">
        <f t="shared" si="37"/>
        <v>2.4806528804738202</v>
      </c>
      <c r="AA169" s="8">
        <f t="shared" si="46"/>
        <v>1.9921722458029401</v>
      </c>
      <c r="AC169" s="8">
        <f t="shared" si="38"/>
        <v>0.101520754999949</v>
      </c>
      <c r="AE169" s="8">
        <v>167</v>
      </c>
      <c r="AF169" s="8">
        <f t="shared" si="48"/>
        <v>10.020132464863901</v>
      </c>
      <c r="AG169" s="8">
        <f t="shared" si="39"/>
        <v>6.2249102122084697E-2</v>
      </c>
      <c r="AJ169" s="132">
        <f>IF(Päälaskenta!$F$28&lt;Kaksitasouoma_matriisi!L169,Päälaskenta!$C$20*Päälaskenta!$F$28,Päälaskenta!$C$20*Kaksitasouoma_matriisi!L169)</f>
        <v>0.115</v>
      </c>
      <c r="AK169" s="134">
        <f>SQRT(Päälaskenta!$D$20^2+(Päälaskenta!$D$20/(1/Päälaskenta!$E$20))^2)</f>
        <v>1.8029999999999999</v>
      </c>
      <c r="AL169" s="134">
        <f>IF(Päälaskenta!$F$28&lt;Kaksitasouoma_matriisi!L169,AK169*Päälaskenta!$F$28*COS(ATAN(1/Päälaskenta!$E$20)),AK169*Kaksitasouoma_matriisi!L169*COS(ATAN(1/Päälaskenta!$E$20)))</f>
        <v>3.5000000000000003E-2</v>
      </c>
      <c r="AM169" s="134"/>
      <c r="AN169" s="134">
        <f t="shared" si="47"/>
        <v>0.15</v>
      </c>
      <c r="AO169" s="8">
        <f t="shared" si="40"/>
        <v>0.109978737444094</v>
      </c>
      <c r="AP169" s="134">
        <f>Refererenssiarvoja!$B$16*H169^(1/6)/(Refererenssiarvoja!$B$15^0.5)*(Päälaskenta!$G$28/2)^0.5*(1-AO169)^(-1.5)</f>
        <v>4.4999999999999998E-2</v>
      </c>
      <c r="AQ169" s="8">
        <f>Refererenssiarvoja!$B$16*Kaksitasouoma_matriisi!O169^(1/6)/(SQRT((2*Refererenssiarvoja!$B$15)/(Päälaskenta!$F$31*Päälaskenta!$G$31*Päälaskenta!$F$28))+SQRT(Refererenssiarvoja!$B$15)/Refererenssiarvoja!$B$17*LN(Kaksitasouoma_matriisi!L169/Päälaskenta!$F$28))</f>
        <v>-2.4059954643018099E-2</v>
      </c>
      <c r="AR169" s="8">
        <f>Refererenssiarvoja!$B$16*Kaksitasouoma_matriisi!O169^(1/6)/(SQRT((2*Refererenssiarvoja!$B$15)/(Päälaskenta!$F$31*Päälaskenta!$G$31*L169)))</f>
        <v>5.7646922186325202E-2</v>
      </c>
    </row>
    <row r="170" spans="1:44" x14ac:dyDescent="0.2">
      <c r="A170" s="8">
        <v>168</v>
      </c>
      <c r="B170" s="8">
        <f>IF(Päälaskenta!C$7,Päälaskenta!E$7,Päälaskenta!G$5)</f>
        <v>2.5</v>
      </c>
      <c r="C170" s="56">
        <v>1.8320000000000001</v>
      </c>
      <c r="D170" s="93">
        <f t="shared" si="33"/>
        <v>1.3646</v>
      </c>
      <c r="E170" s="8">
        <f>IF(Päälaskenta!$C$26,Kaksitasouoma_matriisi!AP170,Kaksitasouoma_matriisi!AC170)</f>
        <v>0.101520754999949</v>
      </c>
      <c r="F170" s="56">
        <f>IF(D170&lt;Päälaskenta!H$24,(SQRT(POWER(Päälaskenta!C$24/(2*Päälaskenta!E$24),2)+(D170/Päälaskenta!E$24))-Päälaskenta!C$24/(2*Päälaskenta!E$24)),IF(D170=Päälaskenta!H$24,Päälaskenta!D$24,Päälaskenta!D$24+(SQRT(POWER((Päälaskenta!C$20+Päälaskenta!G$24)/(2*Päälaskenta!E$20),2)+((D170-Päälaskenta!H$24)/Päälaskenta!E$20))-(Päälaskenta!C$20+Päälaskenta!G$24)/(2*Päälaskenta!E$20))))</f>
        <v>0.72299999999999998</v>
      </c>
      <c r="G170" s="57">
        <f>IF(F170&gt;Päälaskenta!D$24,(2*SQRT((POWER(Päälaskenta!D$24,2))+POWER(Päälaskenta!E$24*Päälaskenta!D$24,2))+Päälaskenta!C$24)+(2*SQRT((POWER((F170-Päälaskenta!D$24),2))+POWER(Päälaskenta!E$20*(F170-Päälaskenta!D$24),2))+Päälaskenta!C$20),(2*SQRT((POWER(F170,2))+POWER(Päälaskenta!E$24*F170,2))+Päälaskenta!C$24))</f>
        <v>8.06</v>
      </c>
      <c r="H170" s="57">
        <f t="shared" si="34"/>
        <v>0.17</v>
      </c>
      <c r="I170" s="62">
        <f t="shared" si="35"/>
        <v>0.36730699999999999</v>
      </c>
      <c r="J170" s="8">
        <f>IF(F170&lt;Päälaskenta!$D$24,0,Kaksitasouoma_matriisi!F170-Päälaskenta!$D$24)</f>
        <v>2.3E-2</v>
      </c>
      <c r="L170" s="8">
        <f>IF(F170&gt;Päälaskenta!D$24,F170-Päälaskenta!D$24,0)</f>
        <v>2.3E-2</v>
      </c>
      <c r="M170" s="8">
        <f>IF(F170&gt;Päälaskenta!D$24,(Päälaskenta!C$20+(Päälaskenta!E$20*(Kaksitasouoma_matriisi!F170-Päälaskenta!D$24)))*(Kaksitasouoma_matriisi!F170-Päälaskenta!D$24),0)</f>
        <v>0.11579349999999999</v>
      </c>
      <c r="N170" s="8">
        <f>IF(F170&gt;Päälaskenta!D$24,(2*SQRT((POWER((F170-Päälaskenta!D$24),2))+POWER(Päälaskenta!E$20*(F170-Päälaskenta!D$24),2))+Päälaskenta!C$20),0)</f>
        <v>5.0829276793356701</v>
      </c>
      <c r="O170" s="8">
        <f t="shared" si="41"/>
        <v>2.2780867111438799E-2</v>
      </c>
      <c r="P170" s="8">
        <f>IF(Päälaskenta!$C$29,IF(L170&gt;Päälaskenta!$F$28,Kaksitasouoma_matriisi!AQ170,Kaksitasouoma_matriisi!AR170),Päälaskenta!$F$20)</f>
        <v>0.12</v>
      </c>
      <c r="Q170" s="8">
        <f t="shared" si="42"/>
        <v>7.75442801863441E-2</v>
      </c>
      <c r="R170" s="8">
        <f t="shared" si="36"/>
        <v>1.9347119526178101E-2</v>
      </c>
      <c r="S170" s="8">
        <f t="shared" si="43"/>
        <v>0.16708294961442699</v>
      </c>
      <c r="U170" s="93">
        <f>IF(F170&gt;Päälaskenta!D$24,Päälaskenta!H$24+L170*Päälaskenta!G$24,F170*Päälaskenta!C$24 + F170*F170*Päälaskenta!E$24)</f>
        <v>1.2452000000000001</v>
      </c>
      <c r="V170" s="8">
        <f>IF(F170&gt;Päälaskenta!D$24,2*SQRT(POWER(Päälaskenta!D$24,2)+POWER(Päälaskenta!E$24*Päälaskenta!D$24,2))+Päälaskenta!C$24,(2*SQRT((POWER(F170,2))+POWER(Päälaskenta!E$24*F170,2))+Päälaskenta!C$24))</f>
        <v>2.9798989873223301</v>
      </c>
      <c r="W170" s="8">
        <f t="shared" si="44"/>
        <v>0.41786651336087999</v>
      </c>
      <c r="X170" s="8">
        <f>Päälaskenta!F$24</f>
        <v>7.0000000000000007E-2</v>
      </c>
      <c r="Y170" s="8">
        <f t="shared" si="45"/>
        <v>9.9425881846776001</v>
      </c>
      <c r="Z170" s="8">
        <f t="shared" si="37"/>
        <v>2.4806528804738202</v>
      </c>
      <c r="AA170" s="8">
        <f t="shared" si="46"/>
        <v>1.9921722458029401</v>
      </c>
      <c r="AC170" s="8">
        <f t="shared" si="38"/>
        <v>0.101520754999949</v>
      </c>
      <c r="AE170" s="8">
        <v>168</v>
      </c>
      <c r="AF170" s="8">
        <f t="shared" si="48"/>
        <v>10.020132464863901</v>
      </c>
      <c r="AG170" s="8">
        <f t="shared" si="39"/>
        <v>6.2249102122084697E-2</v>
      </c>
      <c r="AJ170" s="132">
        <f>IF(Päälaskenta!$F$28&lt;Kaksitasouoma_matriisi!L170,Päälaskenta!$C$20*Päälaskenta!$F$28,Päälaskenta!$C$20*Kaksitasouoma_matriisi!L170)</f>
        <v>0.115</v>
      </c>
      <c r="AK170" s="134">
        <f>SQRT(Päälaskenta!$D$20^2+(Päälaskenta!$D$20/(1/Päälaskenta!$E$20))^2)</f>
        <v>1.8029999999999999</v>
      </c>
      <c r="AL170" s="134">
        <f>IF(Päälaskenta!$F$28&lt;Kaksitasouoma_matriisi!L170,AK170*Päälaskenta!$F$28*COS(ATAN(1/Päälaskenta!$E$20)),AK170*Kaksitasouoma_matriisi!L170*COS(ATAN(1/Päälaskenta!$E$20)))</f>
        <v>3.5000000000000003E-2</v>
      </c>
      <c r="AM170" s="134"/>
      <c r="AN170" s="134">
        <f t="shared" si="47"/>
        <v>0.15</v>
      </c>
      <c r="AO170" s="8">
        <f t="shared" si="40"/>
        <v>0.109922321559431</v>
      </c>
      <c r="AP170" s="134">
        <f>Refererenssiarvoja!$B$16*H170^(1/6)/(Refererenssiarvoja!$B$15^0.5)*(Päälaskenta!$G$28/2)^0.5*(1-AO170)^(-1.5)</f>
        <v>4.4999999999999998E-2</v>
      </c>
      <c r="AQ170" s="8">
        <f>Refererenssiarvoja!$B$16*Kaksitasouoma_matriisi!O170^(1/6)/(SQRT((2*Refererenssiarvoja!$B$15)/(Päälaskenta!$F$31*Päälaskenta!$G$31*Päälaskenta!$F$28))+SQRT(Refererenssiarvoja!$B$15)/Refererenssiarvoja!$B$17*LN(Kaksitasouoma_matriisi!L170/Päälaskenta!$F$28))</f>
        <v>-2.4059954643018099E-2</v>
      </c>
      <c r="AR170" s="8">
        <f>Refererenssiarvoja!$B$16*Kaksitasouoma_matriisi!O170^(1/6)/(SQRT((2*Refererenssiarvoja!$B$15)/(Päälaskenta!$F$31*Päälaskenta!$G$31*L170)))</f>
        <v>5.7646922186325202E-2</v>
      </c>
    </row>
    <row r="171" spans="1:44" x14ac:dyDescent="0.2">
      <c r="A171" s="8">
        <v>169</v>
      </c>
      <c r="B171" s="8">
        <f>IF(Päälaskenta!C$7,Päälaskenta!E$7,Päälaskenta!G$5)</f>
        <v>2.5</v>
      </c>
      <c r="C171" s="56">
        <v>1.831</v>
      </c>
      <c r="D171" s="93">
        <f t="shared" si="33"/>
        <v>1.3653999999999999</v>
      </c>
      <c r="E171" s="8">
        <f>IF(Päälaskenta!$C$26,Kaksitasouoma_matriisi!AP171,Kaksitasouoma_matriisi!AC171)</f>
        <v>0.101529014892747</v>
      </c>
      <c r="F171" s="56">
        <f>IF(D171&lt;Päälaskenta!H$24,(SQRT(POWER(Päälaskenta!C$24/(2*Päälaskenta!E$24),2)+(D171/Päälaskenta!E$24))-Päälaskenta!C$24/(2*Päälaskenta!E$24)),IF(D171=Päälaskenta!H$24,Päälaskenta!D$24,Päälaskenta!D$24+(SQRT(POWER((Päälaskenta!C$20+Päälaskenta!G$24)/(2*Päälaskenta!E$20),2)+((D171-Päälaskenta!H$24)/Päälaskenta!E$20))-(Päälaskenta!C$20+Päälaskenta!G$24)/(2*Päälaskenta!E$20))))</f>
        <v>0.72399999999999998</v>
      </c>
      <c r="G171" s="57">
        <f>IF(F171&gt;Päälaskenta!D$24,(2*SQRT((POWER(Päälaskenta!D$24,2))+POWER(Päälaskenta!E$24*Päälaskenta!D$24,2))+Päälaskenta!C$24)+(2*SQRT((POWER((F171-Päälaskenta!D$24),2))+POWER(Päälaskenta!E$20*(F171-Päälaskenta!D$24),2))+Päälaskenta!C$20),(2*SQRT((POWER(F171,2))+POWER(Päälaskenta!E$24*F171,2))+Päälaskenta!C$24))</f>
        <v>8.07</v>
      </c>
      <c r="H171" s="57">
        <f t="shared" si="34"/>
        <v>0.17</v>
      </c>
      <c r="I171" s="62">
        <f t="shared" si="35"/>
        <v>0.36696499999999999</v>
      </c>
      <c r="J171" s="8">
        <f>IF(F171&lt;Päälaskenta!$D$24,0,Kaksitasouoma_matriisi!F171-Päälaskenta!$D$24)</f>
        <v>2.4E-2</v>
      </c>
      <c r="L171" s="8">
        <f>IF(F171&gt;Päälaskenta!D$24,F171-Päälaskenta!D$24,0)</f>
        <v>2.4E-2</v>
      </c>
      <c r="M171" s="8">
        <f>IF(F171&gt;Päälaskenta!D$24,(Päälaskenta!C$20+(Päälaskenta!E$20*(Kaksitasouoma_matriisi!F171-Päälaskenta!D$24)))*(Kaksitasouoma_matriisi!F171-Päälaskenta!D$24),0)</f>
        <v>0.120864</v>
      </c>
      <c r="N171" s="8">
        <f>IF(F171&gt;Päälaskenta!D$24,(2*SQRT((POWER((F171-Päälaskenta!D$24),2))+POWER(Päälaskenta!E$20*(F171-Päälaskenta!D$24),2))+Päälaskenta!C$20),0)</f>
        <v>5.0865332306111402</v>
      </c>
      <c r="O171" s="8">
        <f t="shared" si="41"/>
        <v>2.3761566969155198E-2</v>
      </c>
      <c r="P171" s="8">
        <f>IF(Päälaskenta!$C$29,IF(L171&gt;Päälaskenta!$F$28,Kaksitasouoma_matriisi!AQ171,Kaksitasouoma_matriisi!AR171),Päälaskenta!$F$20)</f>
        <v>0.12</v>
      </c>
      <c r="Q171" s="8">
        <f t="shared" si="42"/>
        <v>8.32464588435569E-2</v>
      </c>
      <c r="R171" s="8">
        <f t="shared" si="36"/>
        <v>2.0692027030855799E-2</v>
      </c>
      <c r="S171" s="8">
        <f t="shared" si="43"/>
        <v>0.17120091202389301</v>
      </c>
      <c r="U171" s="93">
        <f>IF(F171&gt;Päälaskenta!D$24,Päälaskenta!H$24+L171*Päälaskenta!G$24,F171*Päälaskenta!C$24 + F171*F171*Päälaskenta!E$24)</f>
        <v>1.2476</v>
      </c>
      <c r="V171" s="8">
        <f>IF(F171&gt;Päälaskenta!D$24,2*SQRT(POWER(Päälaskenta!D$24,2)+POWER(Päälaskenta!E$24*Päälaskenta!D$24,2))+Päälaskenta!C$24,(2*SQRT((POWER(F171,2))+POWER(Päälaskenta!E$24*F171,2))+Päälaskenta!C$24))</f>
        <v>2.9798989873223301</v>
      </c>
      <c r="W171" s="8">
        <f t="shared" si="44"/>
        <v>0.41867190978881602</v>
      </c>
      <c r="X171" s="8">
        <f>Päälaskenta!F$24</f>
        <v>7.0000000000000007E-2</v>
      </c>
      <c r="Y171" s="8">
        <f t="shared" si="45"/>
        <v>9.9745476276686293</v>
      </c>
      <c r="Z171" s="8">
        <f t="shared" si="37"/>
        <v>2.4793079729691399</v>
      </c>
      <c r="AA171" s="8">
        <f t="shared" si="46"/>
        <v>1.98726192126414</v>
      </c>
      <c r="AC171" s="8">
        <f t="shared" si="38"/>
        <v>0.101529014892747</v>
      </c>
      <c r="AE171" s="8">
        <v>169</v>
      </c>
      <c r="AF171" s="8">
        <f t="shared" si="48"/>
        <v>10.0577940865122</v>
      </c>
      <c r="AG171" s="8">
        <f t="shared" si="39"/>
        <v>6.1783788797835498E-2</v>
      </c>
      <c r="AJ171" s="132">
        <f>IF(Päälaskenta!$F$28&lt;Kaksitasouoma_matriisi!L171,Päälaskenta!$C$20*Päälaskenta!$F$28,Päälaskenta!$C$20*Kaksitasouoma_matriisi!L171)</f>
        <v>0.12</v>
      </c>
      <c r="AK171" s="134">
        <f>SQRT(Päälaskenta!$D$20^2+(Päälaskenta!$D$20/(1/Päälaskenta!$E$20))^2)</f>
        <v>1.8029999999999999</v>
      </c>
      <c r="AL171" s="134">
        <f>IF(Päälaskenta!$F$28&lt;Kaksitasouoma_matriisi!L171,AK171*Päälaskenta!$F$28*COS(ATAN(1/Päälaskenta!$E$20)),AK171*Kaksitasouoma_matriisi!L171*COS(ATAN(1/Päälaskenta!$E$20)))</f>
        <v>3.5999999999999997E-2</v>
      </c>
      <c r="AM171" s="134"/>
      <c r="AN171" s="134">
        <f t="shared" si="47"/>
        <v>0.156</v>
      </c>
      <c r="AO171" s="8">
        <f t="shared" si="40"/>
        <v>0.114252233777648</v>
      </c>
      <c r="AP171" s="134">
        <f>Refererenssiarvoja!$B$16*H171^(1/6)/(Refererenssiarvoja!$B$15^0.5)*(Päälaskenta!$G$28/2)^0.5*(1-AO171)^(-1.5)</f>
        <v>4.4999999999999998E-2</v>
      </c>
      <c r="AQ171" s="8">
        <f>Refererenssiarvoja!$B$16*Kaksitasouoma_matriisi!O171^(1/6)/(SQRT((2*Refererenssiarvoja!$B$15)/(Päälaskenta!$F$31*Päälaskenta!$G$31*Päälaskenta!$F$28))+SQRT(Refererenssiarvoja!$B$15)/Refererenssiarvoja!$B$17*LN(Kaksitasouoma_matriisi!L171/Päälaskenta!$F$28))</f>
        <v>-2.4600024100880299E-2</v>
      </c>
      <c r="AR171" s="8">
        <f>Refererenssiarvoja!$B$16*Kaksitasouoma_matriisi!O171^(1/6)/(SQRT((2*Refererenssiarvoja!$B$15)/(Päälaskenta!$F$31*Päälaskenta!$G$31*L171)))</f>
        <v>5.9301903281404403E-2</v>
      </c>
    </row>
    <row r="172" spans="1:44" x14ac:dyDescent="0.2">
      <c r="A172" s="8">
        <v>170</v>
      </c>
      <c r="B172" s="8">
        <f>IF(Päälaskenta!C$7,Päälaskenta!E$7,Päälaskenta!G$5)</f>
        <v>2.5</v>
      </c>
      <c r="C172" s="56">
        <v>1.83</v>
      </c>
      <c r="D172" s="93">
        <f t="shared" si="33"/>
        <v>1.3661000000000001</v>
      </c>
      <c r="E172" s="8">
        <f>IF(Päälaskenta!$C$26,Kaksitasouoma_matriisi!AP172,Kaksitasouoma_matriisi!AC172)</f>
        <v>0.101529014892747</v>
      </c>
      <c r="F172" s="56">
        <f>IF(D172&lt;Päälaskenta!H$24,(SQRT(POWER(Päälaskenta!C$24/(2*Päälaskenta!E$24),2)+(D172/Päälaskenta!E$24))-Päälaskenta!C$24/(2*Päälaskenta!E$24)),IF(D172=Päälaskenta!H$24,Päälaskenta!D$24,Päälaskenta!D$24+(SQRT(POWER((Päälaskenta!C$20+Päälaskenta!G$24)/(2*Päälaskenta!E$20),2)+((D172-Päälaskenta!H$24)/Päälaskenta!E$20))-(Päälaskenta!C$20+Päälaskenta!G$24)/(2*Päälaskenta!E$20))))</f>
        <v>0.72399999999999998</v>
      </c>
      <c r="G172" s="57">
        <f>IF(F172&gt;Päälaskenta!D$24,(2*SQRT((POWER(Päälaskenta!D$24,2))+POWER(Päälaskenta!E$24*Päälaskenta!D$24,2))+Päälaskenta!C$24)+(2*SQRT((POWER((F172-Päälaskenta!D$24),2))+POWER(Päälaskenta!E$20*(F172-Päälaskenta!D$24),2))+Päälaskenta!C$20),(2*SQRT((POWER(F172,2))+POWER(Päälaskenta!E$24*F172,2))+Päälaskenta!C$24))</f>
        <v>8.07</v>
      </c>
      <c r="H172" s="57">
        <f t="shared" si="34"/>
        <v>0.17</v>
      </c>
      <c r="I172" s="62">
        <f t="shared" si="35"/>
        <v>0.36656499999999997</v>
      </c>
      <c r="J172" s="8">
        <f>IF(F172&lt;Päälaskenta!$D$24,0,Kaksitasouoma_matriisi!F172-Päälaskenta!$D$24)</f>
        <v>2.4E-2</v>
      </c>
      <c r="L172" s="8">
        <f>IF(F172&gt;Päälaskenta!D$24,F172-Päälaskenta!D$24,0)</f>
        <v>2.4E-2</v>
      </c>
      <c r="M172" s="8">
        <f>IF(F172&gt;Päälaskenta!D$24,(Päälaskenta!C$20+(Päälaskenta!E$20*(Kaksitasouoma_matriisi!F172-Päälaskenta!D$24)))*(Kaksitasouoma_matriisi!F172-Päälaskenta!D$24),0)</f>
        <v>0.120864</v>
      </c>
      <c r="N172" s="8">
        <f>IF(F172&gt;Päälaskenta!D$24,(2*SQRT((POWER((F172-Päälaskenta!D$24),2))+POWER(Päälaskenta!E$20*(F172-Päälaskenta!D$24),2))+Päälaskenta!C$20),0)</f>
        <v>5.0865332306111402</v>
      </c>
      <c r="O172" s="8">
        <f t="shared" si="41"/>
        <v>2.3761566969155198E-2</v>
      </c>
      <c r="P172" s="8">
        <f>IF(Päälaskenta!$C$29,IF(L172&gt;Päälaskenta!$F$28,Kaksitasouoma_matriisi!AQ172,Kaksitasouoma_matriisi!AR172),Päälaskenta!$F$20)</f>
        <v>0.12</v>
      </c>
      <c r="Q172" s="8">
        <f t="shared" si="42"/>
        <v>8.32464588435569E-2</v>
      </c>
      <c r="R172" s="8">
        <f t="shared" si="36"/>
        <v>2.0692027030855799E-2</v>
      </c>
      <c r="S172" s="8">
        <f t="shared" si="43"/>
        <v>0.17120091202389301</v>
      </c>
      <c r="U172" s="93">
        <f>IF(F172&gt;Päälaskenta!D$24,Päälaskenta!H$24+L172*Päälaskenta!G$24,F172*Päälaskenta!C$24 + F172*F172*Päälaskenta!E$24)</f>
        <v>1.2476</v>
      </c>
      <c r="V172" s="8">
        <f>IF(F172&gt;Päälaskenta!D$24,2*SQRT(POWER(Päälaskenta!D$24,2)+POWER(Päälaskenta!E$24*Päälaskenta!D$24,2))+Päälaskenta!C$24,(2*SQRT((POWER(F172,2))+POWER(Päälaskenta!E$24*F172,2))+Päälaskenta!C$24))</f>
        <v>2.9798989873223301</v>
      </c>
      <c r="W172" s="8">
        <f t="shared" si="44"/>
        <v>0.41867190978881602</v>
      </c>
      <c r="X172" s="8">
        <f>Päälaskenta!F$24</f>
        <v>7.0000000000000007E-2</v>
      </c>
      <c r="Y172" s="8">
        <f t="shared" si="45"/>
        <v>9.9745476276686293</v>
      </c>
      <c r="Z172" s="8">
        <f t="shared" si="37"/>
        <v>2.4793079729691399</v>
      </c>
      <c r="AA172" s="8">
        <f t="shared" si="46"/>
        <v>1.98726192126414</v>
      </c>
      <c r="AC172" s="8">
        <f t="shared" si="38"/>
        <v>0.101529014892747</v>
      </c>
      <c r="AE172" s="8">
        <v>170</v>
      </c>
      <c r="AF172" s="8">
        <f t="shared" si="48"/>
        <v>10.0577940865122</v>
      </c>
      <c r="AG172" s="8">
        <f t="shared" si="39"/>
        <v>6.1783788797835498E-2</v>
      </c>
      <c r="AJ172" s="132">
        <f>IF(Päälaskenta!$F$28&lt;Kaksitasouoma_matriisi!L172,Päälaskenta!$C$20*Päälaskenta!$F$28,Päälaskenta!$C$20*Kaksitasouoma_matriisi!L172)</f>
        <v>0.12</v>
      </c>
      <c r="AK172" s="134">
        <f>SQRT(Päälaskenta!$D$20^2+(Päälaskenta!$D$20/(1/Päälaskenta!$E$20))^2)</f>
        <v>1.8029999999999999</v>
      </c>
      <c r="AL172" s="134">
        <f>IF(Päälaskenta!$F$28&lt;Kaksitasouoma_matriisi!L172,AK172*Päälaskenta!$F$28*COS(ATAN(1/Päälaskenta!$E$20)),AK172*Kaksitasouoma_matriisi!L172*COS(ATAN(1/Päälaskenta!$E$20)))</f>
        <v>3.5999999999999997E-2</v>
      </c>
      <c r="AM172" s="134"/>
      <c r="AN172" s="134">
        <f t="shared" si="47"/>
        <v>0.156</v>
      </c>
      <c r="AO172" s="8">
        <f t="shared" si="40"/>
        <v>0.11419369006661299</v>
      </c>
      <c r="AP172" s="134">
        <f>Refererenssiarvoja!$B$16*H172^(1/6)/(Refererenssiarvoja!$B$15^0.5)*(Päälaskenta!$G$28/2)^0.5*(1-AO172)^(-1.5)</f>
        <v>4.4999999999999998E-2</v>
      </c>
      <c r="AQ172" s="8">
        <f>Refererenssiarvoja!$B$16*Kaksitasouoma_matriisi!O172^(1/6)/(SQRT((2*Refererenssiarvoja!$B$15)/(Päälaskenta!$F$31*Päälaskenta!$G$31*Päälaskenta!$F$28))+SQRT(Refererenssiarvoja!$B$15)/Refererenssiarvoja!$B$17*LN(Kaksitasouoma_matriisi!L172/Päälaskenta!$F$28))</f>
        <v>-2.4600024100880299E-2</v>
      </c>
      <c r="AR172" s="8">
        <f>Refererenssiarvoja!$B$16*Kaksitasouoma_matriisi!O172^(1/6)/(SQRT((2*Refererenssiarvoja!$B$15)/(Päälaskenta!$F$31*Päälaskenta!$G$31*L172)))</f>
        <v>5.9301903281404403E-2</v>
      </c>
    </row>
    <row r="173" spans="1:44" x14ac:dyDescent="0.2">
      <c r="A173" s="8">
        <v>171</v>
      </c>
      <c r="B173" s="8">
        <f>IF(Päälaskenta!C$7,Päälaskenta!E$7,Päälaskenta!G$5)</f>
        <v>2.5</v>
      </c>
      <c r="C173" s="56">
        <v>1.829</v>
      </c>
      <c r="D173" s="93">
        <f t="shared" si="33"/>
        <v>1.3669</v>
      </c>
      <c r="E173" s="8">
        <f>IF(Päälaskenta!$C$26,Kaksitasouoma_matriisi!AP173,Kaksitasouoma_matriisi!AC173)</f>
        <v>0.101529014892747</v>
      </c>
      <c r="F173" s="56">
        <f>IF(D173&lt;Päälaskenta!H$24,(SQRT(POWER(Päälaskenta!C$24/(2*Päälaskenta!E$24),2)+(D173/Päälaskenta!E$24))-Päälaskenta!C$24/(2*Päälaskenta!E$24)),IF(D173=Päälaskenta!H$24,Päälaskenta!D$24,Päälaskenta!D$24+(SQRT(POWER((Päälaskenta!C$20+Päälaskenta!G$24)/(2*Päälaskenta!E$20),2)+((D173-Päälaskenta!H$24)/Päälaskenta!E$20))-(Päälaskenta!C$20+Päälaskenta!G$24)/(2*Päälaskenta!E$20))))</f>
        <v>0.72399999999999998</v>
      </c>
      <c r="G173" s="57">
        <f>IF(F173&gt;Päälaskenta!D$24,(2*SQRT((POWER(Päälaskenta!D$24,2))+POWER(Päälaskenta!E$24*Päälaskenta!D$24,2))+Päälaskenta!C$24)+(2*SQRT((POWER((F173-Päälaskenta!D$24),2))+POWER(Päälaskenta!E$20*(F173-Päälaskenta!D$24),2))+Päälaskenta!C$20),(2*SQRT((POWER(F173,2))+POWER(Päälaskenta!E$24*F173,2))+Päälaskenta!C$24))</f>
        <v>8.07</v>
      </c>
      <c r="H173" s="57">
        <f t="shared" si="34"/>
        <v>0.17</v>
      </c>
      <c r="I173" s="62">
        <f t="shared" si="35"/>
        <v>0.36616399999999999</v>
      </c>
      <c r="J173" s="8">
        <f>IF(F173&lt;Päälaskenta!$D$24,0,Kaksitasouoma_matriisi!F173-Päälaskenta!$D$24)</f>
        <v>2.4E-2</v>
      </c>
      <c r="L173" s="8">
        <f>IF(F173&gt;Päälaskenta!D$24,F173-Päälaskenta!D$24,0)</f>
        <v>2.4E-2</v>
      </c>
      <c r="M173" s="8">
        <f>IF(F173&gt;Päälaskenta!D$24,(Päälaskenta!C$20+(Päälaskenta!E$20*(Kaksitasouoma_matriisi!F173-Päälaskenta!D$24)))*(Kaksitasouoma_matriisi!F173-Päälaskenta!D$24),0)</f>
        <v>0.120864</v>
      </c>
      <c r="N173" s="8">
        <f>IF(F173&gt;Päälaskenta!D$24,(2*SQRT((POWER((F173-Päälaskenta!D$24),2))+POWER(Päälaskenta!E$20*(F173-Päälaskenta!D$24),2))+Päälaskenta!C$20),0)</f>
        <v>5.0865332306111402</v>
      </c>
      <c r="O173" s="8">
        <f t="shared" si="41"/>
        <v>2.3761566969155198E-2</v>
      </c>
      <c r="P173" s="8">
        <f>IF(Päälaskenta!$C$29,IF(L173&gt;Päälaskenta!$F$28,Kaksitasouoma_matriisi!AQ173,Kaksitasouoma_matriisi!AR173),Päälaskenta!$F$20)</f>
        <v>0.12</v>
      </c>
      <c r="Q173" s="8">
        <f t="shared" si="42"/>
        <v>8.32464588435569E-2</v>
      </c>
      <c r="R173" s="8">
        <f t="shared" si="36"/>
        <v>2.0692027030855799E-2</v>
      </c>
      <c r="S173" s="8">
        <f t="shared" si="43"/>
        <v>0.17120091202389301</v>
      </c>
      <c r="U173" s="93">
        <f>IF(F173&gt;Päälaskenta!D$24,Päälaskenta!H$24+L173*Päälaskenta!G$24,F173*Päälaskenta!C$24 + F173*F173*Päälaskenta!E$24)</f>
        <v>1.2476</v>
      </c>
      <c r="V173" s="8">
        <f>IF(F173&gt;Päälaskenta!D$24,2*SQRT(POWER(Päälaskenta!D$24,2)+POWER(Päälaskenta!E$24*Päälaskenta!D$24,2))+Päälaskenta!C$24,(2*SQRT((POWER(F173,2))+POWER(Päälaskenta!E$24*F173,2))+Päälaskenta!C$24))</f>
        <v>2.9798989873223301</v>
      </c>
      <c r="W173" s="8">
        <f t="shared" si="44"/>
        <v>0.41867190978881602</v>
      </c>
      <c r="X173" s="8">
        <f>Päälaskenta!F$24</f>
        <v>7.0000000000000007E-2</v>
      </c>
      <c r="Y173" s="8">
        <f t="shared" si="45"/>
        <v>9.9745476276686293</v>
      </c>
      <c r="Z173" s="8">
        <f t="shared" si="37"/>
        <v>2.4793079729691399</v>
      </c>
      <c r="AA173" s="8">
        <f t="shared" si="46"/>
        <v>1.98726192126414</v>
      </c>
      <c r="AC173" s="8">
        <f t="shared" si="38"/>
        <v>0.101529014892747</v>
      </c>
      <c r="AE173" s="8">
        <v>171</v>
      </c>
      <c r="AF173" s="8">
        <f t="shared" si="48"/>
        <v>10.0577940865122</v>
      </c>
      <c r="AG173" s="8">
        <f t="shared" si="39"/>
        <v>6.1783788797835498E-2</v>
      </c>
      <c r="AJ173" s="132">
        <f>IF(Päälaskenta!$F$28&lt;Kaksitasouoma_matriisi!L173,Päälaskenta!$C$20*Päälaskenta!$F$28,Päälaskenta!$C$20*Kaksitasouoma_matriisi!L173)</f>
        <v>0.12</v>
      </c>
      <c r="AK173" s="134">
        <f>SQRT(Päälaskenta!$D$20^2+(Päälaskenta!$D$20/(1/Päälaskenta!$E$20))^2)</f>
        <v>1.8029999999999999</v>
      </c>
      <c r="AL173" s="134">
        <f>IF(Päälaskenta!$F$28&lt;Kaksitasouoma_matriisi!L173,AK173*Päälaskenta!$F$28*COS(ATAN(1/Päälaskenta!$E$20)),AK173*Kaksitasouoma_matriisi!L173*COS(ATAN(1/Päälaskenta!$E$20)))</f>
        <v>3.5999999999999997E-2</v>
      </c>
      <c r="AM173" s="134"/>
      <c r="AN173" s="134">
        <f t="shared" si="47"/>
        <v>0.156</v>
      </c>
      <c r="AO173" s="8">
        <f t="shared" si="40"/>
        <v>0.114126856390372</v>
      </c>
      <c r="AP173" s="134">
        <f>Refererenssiarvoja!$B$16*H173^(1/6)/(Refererenssiarvoja!$B$15^0.5)*(Päälaskenta!$G$28/2)^0.5*(1-AO173)^(-1.5)</f>
        <v>4.4999999999999998E-2</v>
      </c>
      <c r="AQ173" s="8">
        <f>Refererenssiarvoja!$B$16*Kaksitasouoma_matriisi!O173^(1/6)/(SQRT((2*Refererenssiarvoja!$B$15)/(Päälaskenta!$F$31*Päälaskenta!$G$31*Päälaskenta!$F$28))+SQRT(Refererenssiarvoja!$B$15)/Refererenssiarvoja!$B$17*LN(Kaksitasouoma_matriisi!L173/Päälaskenta!$F$28))</f>
        <v>-2.4600024100880299E-2</v>
      </c>
      <c r="AR173" s="8">
        <f>Refererenssiarvoja!$B$16*Kaksitasouoma_matriisi!O173^(1/6)/(SQRT((2*Refererenssiarvoja!$B$15)/(Päälaskenta!$F$31*Päälaskenta!$G$31*L173)))</f>
        <v>5.9301903281404403E-2</v>
      </c>
    </row>
    <row r="174" spans="1:44" x14ac:dyDescent="0.2">
      <c r="A174" s="8">
        <v>172</v>
      </c>
      <c r="B174" s="8">
        <f>IF(Päälaskenta!C$7,Päälaskenta!E$7,Päälaskenta!G$5)</f>
        <v>2.5</v>
      </c>
      <c r="C174" s="56">
        <v>1.8280000000000001</v>
      </c>
      <c r="D174" s="93">
        <f t="shared" si="33"/>
        <v>1.3675999999999999</v>
      </c>
      <c r="E174" s="8">
        <f>IF(Päälaskenta!$C$26,Kaksitasouoma_matriisi!AP174,Kaksitasouoma_matriisi!AC174)</f>
        <v>0.101529014892747</v>
      </c>
      <c r="F174" s="56">
        <f>IF(D174&lt;Päälaskenta!H$24,(SQRT(POWER(Päälaskenta!C$24/(2*Päälaskenta!E$24),2)+(D174/Päälaskenta!E$24))-Päälaskenta!C$24/(2*Päälaskenta!E$24)),IF(D174=Päälaskenta!H$24,Päälaskenta!D$24,Päälaskenta!D$24+(SQRT(POWER((Päälaskenta!C$20+Päälaskenta!G$24)/(2*Päälaskenta!E$20),2)+((D174-Päälaskenta!H$24)/Päälaskenta!E$20))-(Päälaskenta!C$20+Päälaskenta!G$24)/(2*Päälaskenta!E$20))))</f>
        <v>0.72399999999999998</v>
      </c>
      <c r="G174" s="57">
        <f>IF(F174&gt;Päälaskenta!D$24,(2*SQRT((POWER(Päälaskenta!D$24,2))+POWER(Päälaskenta!E$24*Päälaskenta!D$24,2))+Päälaskenta!C$24)+(2*SQRT((POWER((F174-Päälaskenta!D$24),2))+POWER(Päälaskenta!E$20*(F174-Päälaskenta!D$24),2))+Päälaskenta!C$20),(2*SQRT((POWER(F174,2))+POWER(Päälaskenta!E$24*F174,2))+Päälaskenta!C$24))</f>
        <v>8.07</v>
      </c>
      <c r="H174" s="57">
        <f t="shared" si="34"/>
        <v>0.17</v>
      </c>
      <c r="I174" s="62">
        <f t="shared" si="35"/>
        <v>0.36576399999999998</v>
      </c>
      <c r="J174" s="8">
        <f>IF(F174&lt;Päälaskenta!$D$24,0,Kaksitasouoma_matriisi!F174-Päälaskenta!$D$24)</f>
        <v>2.4E-2</v>
      </c>
      <c r="L174" s="8">
        <f>IF(F174&gt;Päälaskenta!D$24,F174-Päälaskenta!D$24,0)</f>
        <v>2.4E-2</v>
      </c>
      <c r="M174" s="8">
        <f>IF(F174&gt;Päälaskenta!D$24,(Päälaskenta!C$20+(Päälaskenta!E$20*(Kaksitasouoma_matriisi!F174-Päälaskenta!D$24)))*(Kaksitasouoma_matriisi!F174-Päälaskenta!D$24),0)</f>
        <v>0.120864</v>
      </c>
      <c r="N174" s="8">
        <f>IF(F174&gt;Päälaskenta!D$24,(2*SQRT((POWER((F174-Päälaskenta!D$24),2))+POWER(Päälaskenta!E$20*(F174-Päälaskenta!D$24),2))+Päälaskenta!C$20),0)</f>
        <v>5.0865332306111402</v>
      </c>
      <c r="O174" s="8">
        <f t="shared" si="41"/>
        <v>2.3761566969155198E-2</v>
      </c>
      <c r="P174" s="8">
        <f>IF(Päälaskenta!$C$29,IF(L174&gt;Päälaskenta!$F$28,Kaksitasouoma_matriisi!AQ174,Kaksitasouoma_matriisi!AR174),Päälaskenta!$F$20)</f>
        <v>0.12</v>
      </c>
      <c r="Q174" s="8">
        <f t="shared" si="42"/>
        <v>8.32464588435569E-2</v>
      </c>
      <c r="R174" s="8">
        <f t="shared" si="36"/>
        <v>2.0692027030855799E-2</v>
      </c>
      <c r="S174" s="8">
        <f t="shared" si="43"/>
        <v>0.17120091202389301</v>
      </c>
      <c r="U174" s="93">
        <f>IF(F174&gt;Päälaskenta!D$24,Päälaskenta!H$24+L174*Päälaskenta!G$24,F174*Päälaskenta!C$24 + F174*F174*Päälaskenta!E$24)</f>
        <v>1.2476</v>
      </c>
      <c r="V174" s="8">
        <f>IF(F174&gt;Päälaskenta!D$24,2*SQRT(POWER(Päälaskenta!D$24,2)+POWER(Päälaskenta!E$24*Päälaskenta!D$24,2))+Päälaskenta!C$24,(2*SQRT((POWER(F174,2))+POWER(Päälaskenta!E$24*F174,2))+Päälaskenta!C$24))</f>
        <v>2.9798989873223301</v>
      </c>
      <c r="W174" s="8">
        <f t="shared" si="44"/>
        <v>0.41867190978881602</v>
      </c>
      <c r="X174" s="8">
        <f>Päälaskenta!F$24</f>
        <v>7.0000000000000007E-2</v>
      </c>
      <c r="Y174" s="8">
        <f t="shared" si="45"/>
        <v>9.9745476276686293</v>
      </c>
      <c r="Z174" s="8">
        <f t="shared" si="37"/>
        <v>2.4793079729691399</v>
      </c>
      <c r="AA174" s="8">
        <f t="shared" si="46"/>
        <v>1.98726192126414</v>
      </c>
      <c r="AC174" s="8">
        <f t="shared" si="38"/>
        <v>0.101529014892747</v>
      </c>
      <c r="AE174" s="8">
        <v>172</v>
      </c>
      <c r="AF174" s="8">
        <f t="shared" si="48"/>
        <v>10.0577940865122</v>
      </c>
      <c r="AG174" s="8">
        <f t="shared" si="39"/>
        <v>6.1783788797835498E-2</v>
      </c>
      <c r="AJ174" s="132">
        <f>IF(Päälaskenta!$F$28&lt;Kaksitasouoma_matriisi!L174,Päälaskenta!$C$20*Päälaskenta!$F$28,Päälaskenta!$C$20*Kaksitasouoma_matriisi!L174)</f>
        <v>0.12</v>
      </c>
      <c r="AK174" s="134">
        <f>SQRT(Päälaskenta!$D$20^2+(Päälaskenta!$D$20/(1/Päälaskenta!$E$20))^2)</f>
        <v>1.8029999999999999</v>
      </c>
      <c r="AL174" s="134">
        <f>IF(Päälaskenta!$F$28&lt;Kaksitasouoma_matriisi!L174,AK174*Päälaskenta!$F$28*COS(ATAN(1/Päälaskenta!$E$20)),AK174*Kaksitasouoma_matriisi!L174*COS(ATAN(1/Päälaskenta!$E$20)))</f>
        <v>3.5999999999999997E-2</v>
      </c>
      <c r="AM174" s="134"/>
      <c r="AN174" s="134">
        <f t="shared" si="47"/>
        <v>0.156</v>
      </c>
      <c r="AO174" s="8">
        <f t="shared" si="40"/>
        <v>0.114068441064639</v>
      </c>
      <c r="AP174" s="134">
        <f>Refererenssiarvoja!$B$16*H174^(1/6)/(Refererenssiarvoja!$B$15^0.5)*(Päälaskenta!$G$28/2)^0.5*(1-AO174)^(-1.5)</f>
        <v>4.4999999999999998E-2</v>
      </c>
      <c r="AQ174" s="8">
        <f>Refererenssiarvoja!$B$16*Kaksitasouoma_matriisi!O174^(1/6)/(SQRT((2*Refererenssiarvoja!$B$15)/(Päälaskenta!$F$31*Päälaskenta!$G$31*Päälaskenta!$F$28))+SQRT(Refererenssiarvoja!$B$15)/Refererenssiarvoja!$B$17*LN(Kaksitasouoma_matriisi!L174/Päälaskenta!$F$28))</f>
        <v>-2.4600024100880299E-2</v>
      </c>
      <c r="AR174" s="8">
        <f>Refererenssiarvoja!$B$16*Kaksitasouoma_matriisi!O174^(1/6)/(SQRT((2*Refererenssiarvoja!$B$15)/(Päälaskenta!$F$31*Päälaskenta!$G$31*L174)))</f>
        <v>5.9301903281404403E-2</v>
      </c>
    </row>
    <row r="175" spans="1:44" x14ac:dyDescent="0.2">
      <c r="A175" s="8">
        <v>173</v>
      </c>
      <c r="B175" s="8">
        <f>IF(Päälaskenta!C$7,Päälaskenta!E$7,Päälaskenta!G$5)</f>
        <v>2.5</v>
      </c>
      <c r="C175" s="56">
        <v>1.827</v>
      </c>
      <c r="D175" s="93">
        <f t="shared" si="33"/>
        <v>1.3684000000000001</v>
      </c>
      <c r="E175" s="8">
        <f>IF(Päälaskenta!$C$26,Kaksitasouoma_matriisi!AP175,Kaksitasouoma_matriisi!AC175)</f>
        <v>0.101529014892747</v>
      </c>
      <c r="F175" s="56">
        <f>IF(D175&lt;Päälaskenta!H$24,(SQRT(POWER(Päälaskenta!C$24/(2*Päälaskenta!E$24),2)+(D175/Päälaskenta!E$24))-Päälaskenta!C$24/(2*Päälaskenta!E$24)),IF(D175=Päälaskenta!H$24,Päälaskenta!D$24,Päälaskenta!D$24+(SQRT(POWER((Päälaskenta!C$20+Päälaskenta!G$24)/(2*Päälaskenta!E$20),2)+((D175-Päälaskenta!H$24)/Päälaskenta!E$20))-(Päälaskenta!C$20+Päälaskenta!G$24)/(2*Päälaskenta!E$20))))</f>
        <v>0.72399999999999998</v>
      </c>
      <c r="G175" s="57">
        <f>IF(F175&gt;Päälaskenta!D$24,(2*SQRT((POWER(Päälaskenta!D$24,2))+POWER(Päälaskenta!E$24*Päälaskenta!D$24,2))+Päälaskenta!C$24)+(2*SQRT((POWER((F175-Päälaskenta!D$24),2))+POWER(Päälaskenta!E$20*(F175-Päälaskenta!D$24),2))+Päälaskenta!C$20),(2*SQRT((POWER(F175,2))+POWER(Päälaskenta!E$24*F175,2))+Päälaskenta!C$24))</f>
        <v>8.07</v>
      </c>
      <c r="H175" s="57">
        <f t="shared" si="34"/>
        <v>0.17</v>
      </c>
      <c r="I175" s="62">
        <f t="shared" si="35"/>
        <v>0.36536400000000002</v>
      </c>
      <c r="J175" s="8">
        <f>IF(F175&lt;Päälaskenta!$D$24,0,Kaksitasouoma_matriisi!F175-Päälaskenta!$D$24)</f>
        <v>2.4E-2</v>
      </c>
      <c r="L175" s="8">
        <f>IF(F175&gt;Päälaskenta!D$24,F175-Päälaskenta!D$24,0)</f>
        <v>2.4E-2</v>
      </c>
      <c r="M175" s="8">
        <f>IF(F175&gt;Päälaskenta!D$24,(Päälaskenta!C$20+(Päälaskenta!E$20*(Kaksitasouoma_matriisi!F175-Päälaskenta!D$24)))*(Kaksitasouoma_matriisi!F175-Päälaskenta!D$24),0)</f>
        <v>0.120864</v>
      </c>
      <c r="N175" s="8">
        <f>IF(F175&gt;Päälaskenta!D$24,(2*SQRT((POWER((F175-Päälaskenta!D$24),2))+POWER(Päälaskenta!E$20*(F175-Päälaskenta!D$24),2))+Päälaskenta!C$20),0)</f>
        <v>5.0865332306111402</v>
      </c>
      <c r="O175" s="8">
        <f t="shared" si="41"/>
        <v>2.3761566969155198E-2</v>
      </c>
      <c r="P175" s="8">
        <f>IF(Päälaskenta!$C$29,IF(L175&gt;Päälaskenta!$F$28,Kaksitasouoma_matriisi!AQ175,Kaksitasouoma_matriisi!AR175),Päälaskenta!$F$20)</f>
        <v>0.12</v>
      </c>
      <c r="Q175" s="8">
        <f t="shared" si="42"/>
        <v>8.32464588435569E-2</v>
      </c>
      <c r="R175" s="8">
        <f t="shared" si="36"/>
        <v>2.0692027030855799E-2</v>
      </c>
      <c r="S175" s="8">
        <f t="shared" si="43"/>
        <v>0.17120091202389301</v>
      </c>
      <c r="U175" s="93">
        <f>IF(F175&gt;Päälaskenta!D$24,Päälaskenta!H$24+L175*Päälaskenta!G$24,F175*Päälaskenta!C$24 + F175*F175*Päälaskenta!E$24)</f>
        <v>1.2476</v>
      </c>
      <c r="V175" s="8">
        <f>IF(F175&gt;Päälaskenta!D$24,2*SQRT(POWER(Päälaskenta!D$24,2)+POWER(Päälaskenta!E$24*Päälaskenta!D$24,2))+Päälaskenta!C$24,(2*SQRT((POWER(F175,2))+POWER(Päälaskenta!E$24*F175,2))+Päälaskenta!C$24))</f>
        <v>2.9798989873223301</v>
      </c>
      <c r="W175" s="8">
        <f t="shared" si="44"/>
        <v>0.41867190978881602</v>
      </c>
      <c r="X175" s="8">
        <f>Päälaskenta!F$24</f>
        <v>7.0000000000000007E-2</v>
      </c>
      <c r="Y175" s="8">
        <f t="shared" si="45"/>
        <v>9.9745476276686293</v>
      </c>
      <c r="Z175" s="8">
        <f t="shared" si="37"/>
        <v>2.4793079729691399</v>
      </c>
      <c r="AA175" s="8">
        <f t="shared" si="46"/>
        <v>1.98726192126414</v>
      </c>
      <c r="AC175" s="8">
        <f t="shared" si="38"/>
        <v>0.101529014892747</v>
      </c>
      <c r="AE175" s="8">
        <v>173</v>
      </c>
      <c r="AF175" s="8">
        <f t="shared" si="48"/>
        <v>10.0577940865122</v>
      </c>
      <c r="AG175" s="8">
        <f t="shared" si="39"/>
        <v>6.1783788797835498E-2</v>
      </c>
      <c r="AJ175" s="132">
        <f>IF(Päälaskenta!$F$28&lt;Kaksitasouoma_matriisi!L175,Päälaskenta!$C$20*Päälaskenta!$F$28,Päälaskenta!$C$20*Kaksitasouoma_matriisi!L175)</f>
        <v>0.12</v>
      </c>
      <c r="AK175" s="134">
        <f>SQRT(Päälaskenta!$D$20^2+(Päälaskenta!$D$20/(1/Päälaskenta!$E$20))^2)</f>
        <v>1.8029999999999999</v>
      </c>
      <c r="AL175" s="134">
        <f>IF(Päälaskenta!$F$28&lt;Kaksitasouoma_matriisi!L175,AK175*Päälaskenta!$F$28*COS(ATAN(1/Päälaskenta!$E$20)),AK175*Kaksitasouoma_matriisi!L175*COS(ATAN(1/Päälaskenta!$E$20)))</f>
        <v>3.5999999999999997E-2</v>
      </c>
      <c r="AM175" s="134"/>
      <c r="AN175" s="134">
        <f t="shared" si="47"/>
        <v>0.156</v>
      </c>
      <c r="AO175" s="8">
        <f t="shared" si="40"/>
        <v>0.114001753873137</v>
      </c>
      <c r="AP175" s="134">
        <f>Refererenssiarvoja!$B$16*H175^(1/6)/(Refererenssiarvoja!$B$15^0.5)*(Päälaskenta!$G$28/2)^0.5*(1-AO175)^(-1.5)</f>
        <v>4.4999999999999998E-2</v>
      </c>
      <c r="AQ175" s="8">
        <f>Refererenssiarvoja!$B$16*Kaksitasouoma_matriisi!O175^(1/6)/(SQRT((2*Refererenssiarvoja!$B$15)/(Päälaskenta!$F$31*Päälaskenta!$G$31*Päälaskenta!$F$28))+SQRT(Refererenssiarvoja!$B$15)/Refererenssiarvoja!$B$17*LN(Kaksitasouoma_matriisi!L175/Päälaskenta!$F$28))</f>
        <v>-2.4600024100880299E-2</v>
      </c>
      <c r="AR175" s="8">
        <f>Refererenssiarvoja!$B$16*Kaksitasouoma_matriisi!O175^(1/6)/(SQRT((2*Refererenssiarvoja!$B$15)/(Päälaskenta!$F$31*Päälaskenta!$G$31*L175)))</f>
        <v>5.9301903281404403E-2</v>
      </c>
    </row>
    <row r="176" spans="1:44" x14ac:dyDescent="0.2">
      <c r="A176" s="8">
        <v>174</v>
      </c>
      <c r="B176" s="8">
        <f>IF(Päälaskenta!C$7,Päälaskenta!E$7,Päälaskenta!G$5)</f>
        <v>2.5</v>
      </c>
      <c r="C176" s="56">
        <v>1.8260000000000001</v>
      </c>
      <c r="D176" s="93">
        <f t="shared" si="33"/>
        <v>1.3691</v>
      </c>
      <c r="E176" s="8">
        <f>IF(Päälaskenta!$C$26,Kaksitasouoma_matriisi!AP176,Kaksitasouoma_matriisi!AC176)</f>
        <v>0.101529014892747</v>
      </c>
      <c r="F176" s="56">
        <f>IF(D176&lt;Päälaskenta!H$24,(SQRT(POWER(Päälaskenta!C$24/(2*Päälaskenta!E$24),2)+(D176/Päälaskenta!E$24))-Päälaskenta!C$24/(2*Päälaskenta!E$24)),IF(D176=Päälaskenta!H$24,Päälaskenta!D$24,Päälaskenta!D$24+(SQRT(POWER((Päälaskenta!C$20+Päälaskenta!G$24)/(2*Päälaskenta!E$20),2)+((D176-Päälaskenta!H$24)/Päälaskenta!E$20))-(Päälaskenta!C$20+Päälaskenta!G$24)/(2*Päälaskenta!E$20))))</f>
        <v>0.72399999999999998</v>
      </c>
      <c r="G176" s="57">
        <f>IF(F176&gt;Päälaskenta!D$24,(2*SQRT((POWER(Päälaskenta!D$24,2))+POWER(Päälaskenta!E$24*Päälaskenta!D$24,2))+Päälaskenta!C$24)+(2*SQRT((POWER((F176-Päälaskenta!D$24),2))+POWER(Päälaskenta!E$20*(F176-Päälaskenta!D$24),2))+Päälaskenta!C$20),(2*SQRT((POWER(F176,2))+POWER(Päälaskenta!E$24*F176,2))+Päälaskenta!C$24))</f>
        <v>8.07</v>
      </c>
      <c r="H176" s="57">
        <f t="shared" si="34"/>
        <v>0.17</v>
      </c>
      <c r="I176" s="62">
        <f t="shared" si="35"/>
        <v>0.36496400000000001</v>
      </c>
      <c r="J176" s="8">
        <f>IF(F176&lt;Päälaskenta!$D$24,0,Kaksitasouoma_matriisi!F176-Päälaskenta!$D$24)</f>
        <v>2.4E-2</v>
      </c>
      <c r="L176" s="8">
        <f>IF(F176&gt;Päälaskenta!D$24,F176-Päälaskenta!D$24,0)</f>
        <v>2.4E-2</v>
      </c>
      <c r="M176" s="8">
        <f>IF(F176&gt;Päälaskenta!D$24,(Päälaskenta!C$20+(Päälaskenta!E$20*(Kaksitasouoma_matriisi!F176-Päälaskenta!D$24)))*(Kaksitasouoma_matriisi!F176-Päälaskenta!D$24),0)</f>
        <v>0.120864</v>
      </c>
      <c r="N176" s="8">
        <f>IF(F176&gt;Päälaskenta!D$24,(2*SQRT((POWER((F176-Päälaskenta!D$24),2))+POWER(Päälaskenta!E$20*(F176-Päälaskenta!D$24),2))+Päälaskenta!C$20),0)</f>
        <v>5.0865332306111402</v>
      </c>
      <c r="O176" s="8">
        <f t="shared" si="41"/>
        <v>2.3761566969155198E-2</v>
      </c>
      <c r="P176" s="8">
        <f>IF(Päälaskenta!$C$29,IF(L176&gt;Päälaskenta!$F$28,Kaksitasouoma_matriisi!AQ176,Kaksitasouoma_matriisi!AR176),Päälaskenta!$F$20)</f>
        <v>0.12</v>
      </c>
      <c r="Q176" s="8">
        <f t="shared" si="42"/>
        <v>8.32464588435569E-2</v>
      </c>
      <c r="R176" s="8">
        <f t="shared" si="36"/>
        <v>2.0692027030855799E-2</v>
      </c>
      <c r="S176" s="8">
        <f t="shared" si="43"/>
        <v>0.17120091202389301</v>
      </c>
      <c r="U176" s="93">
        <f>IF(F176&gt;Päälaskenta!D$24,Päälaskenta!H$24+L176*Päälaskenta!G$24,F176*Päälaskenta!C$24 + F176*F176*Päälaskenta!E$24)</f>
        <v>1.2476</v>
      </c>
      <c r="V176" s="8">
        <f>IF(F176&gt;Päälaskenta!D$24,2*SQRT(POWER(Päälaskenta!D$24,2)+POWER(Päälaskenta!E$24*Päälaskenta!D$24,2))+Päälaskenta!C$24,(2*SQRT((POWER(F176,2))+POWER(Päälaskenta!E$24*F176,2))+Päälaskenta!C$24))</f>
        <v>2.9798989873223301</v>
      </c>
      <c r="W176" s="8">
        <f t="shared" si="44"/>
        <v>0.41867190978881602</v>
      </c>
      <c r="X176" s="8">
        <f>Päälaskenta!F$24</f>
        <v>7.0000000000000007E-2</v>
      </c>
      <c r="Y176" s="8">
        <f t="shared" si="45"/>
        <v>9.9745476276686293</v>
      </c>
      <c r="Z176" s="8">
        <f t="shared" si="37"/>
        <v>2.4793079729691399</v>
      </c>
      <c r="AA176" s="8">
        <f t="shared" si="46"/>
        <v>1.98726192126414</v>
      </c>
      <c r="AC176" s="8">
        <f t="shared" si="38"/>
        <v>0.101529014892747</v>
      </c>
      <c r="AE176" s="8">
        <v>174</v>
      </c>
      <c r="AF176" s="8">
        <f t="shared" si="48"/>
        <v>10.0577940865122</v>
      </c>
      <c r="AG176" s="8">
        <f t="shared" si="39"/>
        <v>6.1783788797835498E-2</v>
      </c>
      <c r="AJ176" s="132">
        <f>IF(Päälaskenta!$F$28&lt;Kaksitasouoma_matriisi!L176,Päälaskenta!$C$20*Päälaskenta!$F$28,Päälaskenta!$C$20*Kaksitasouoma_matriisi!L176)</f>
        <v>0.12</v>
      </c>
      <c r="AK176" s="134">
        <f>SQRT(Päälaskenta!$D$20^2+(Päälaskenta!$D$20/(1/Päälaskenta!$E$20))^2)</f>
        <v>1.8029999999999999</v>
      </c>
      <c r="AL176" s="134">
        <f>IF(Päälaskenta!$F$28&lt;Kaksitasouoma_matriisi!L176,AK176*Päälaskenta!$F$28*COS(ATAN(1/Päälaskenta!$E$20)),AK176*Kaksitasouoma_matriisi!L176*COS(ATAN(1/Päälaskenta!$E$20)))</f>
        <v>3.5999999999999997E-2</v>
      </c>
      <c r="AM176" s="134"/>
      <c r="AN176" s="134">
        <f t="shared" si="47"/>
        <v>0.156</v>
      </c>
      <c r="AO176" s="8">
        <f t="shared" si="40"/>
        <v>0.113943466510847</v>
      </c>
      <c r="AP176" s="134">
        <f>Refererenssiarvoja!$B$16*H176^(1/6)/(Refererenssiarvoja!$B$15^0.5)*(Päälaskenta!$G$28/2)^0.5*(1-AO176)^(-1.5)</f>
        <v>4.4999999999999998E-2</v>
      </c>
      <c r="AQ176" s="8">
        <f>Refererenssiarvoja!$B$16*Kaksitasouoma_matriisi!O176^(1/6)/(SQRT((2*Refererenssiarvoja!$B$15)/(Päälaskenta!$F$31*Päälaskenta!$G$31*Päälaskenta!$F$28))+SQRT(Refererenssiarvoja!$B$15)/Refererenssiarvoja!$B$17*LN(Kaksitasouoma_matriisi!L176/Päälaskenta!$F$28))</f>
        <v>-2.4600024100880299E-2</v>
      </c>
      <c r="AR176" s="8">
        <f>Refererenssiarvoja!$B$16*Kaksitasouoma_matriisi!O176^(1/6)/(SQRT((2*Refererenssiarvoja!$B$15)/(Päälaskenta!$F$31*Päälaskenta!$G$31*L176)))</f>
        <v>5.9301903281404403E-2</v>
      </c>
    </row>
    <row r="177" spans="1:44" x14ac:dyDescent="0.2">
      <c r="A177" s="8">
        <v>175</v>
      </c>
      <c r="B177" s="8">
        <f>IF(Päälaskenta!C$7,Päälaskenta!E$7,Päälaskenta!G$5)</f>
        <v>2.5</v>
      </c>
      <c r="C177" s="56">
        <v>1.825</v>
      </c>
      <c r="D177" s="93">
        <f t="shared" si="33"/>
        <v>1.3698999999999999</v>
      </c>
      <c r="E177" s="8">
        <f>IF(Päälaskenta!$C$26,Kaksitasouoma_matriisi!AP177,Kaksitasouoma_matriisi!AC177)</f>
        <v>0.101529014892747</v>
      </c>
      <c r="F177" s="56">
        <f>IF(D177&lt;Päälaskenta!H$24,(SQRT(POWER(Päälaskenta!C$24/(2*Päälaskenta!E$24),2)+(D177/Päälaskenta!E$24))-Päälaskenta!C$24/(2*Päälaskenta!E$24)),IF(D177=Päälaskenta!H$24,Päälaskenta!D$24,Päälaskenta!D$24+(SQRT(POWER((Päälaskenta!C$20+Päälaskenta!G$24)/(2*Päälaskenta!E$20),2)+((D177-Päälaskenta!H$24)/Päälaskenta!E$20))-(Päälaskenta!C$20+Päälaskenta!G$24)/(2*Päälaskenta!E$20))))</f>
        <v>0.72399999999999998</v>
      </c>
      <c r="G177" s="57">
        <f>IF(F177&gt;Päälaskenta!D$24,(2*SQRT((POWER(Päälaskenta!D$24,2))+POWER(Päälaskenta!E$24*Päälaskenta!D$24,2))+Päälaskenta!C$24)+(2*SQRT((POWER((F177-Päälaskenta!D$24),2))+POWER(Päälaskenta!E$20*(F177-Päälaskenta!D$24),2))+Päälaskenta!C$20),(2*SQRT((POWER(F177,2))+POWER(Päälaskenta!E$24*F177,2))+Päälaskenta!C$24))</f>
        <v>8.07</v>
      </c>
      <c r="H177" s="57">
        <f t="shared" si="34"/>
        <v>0.17</v>
      </c>
      <c r="I177" s="62">
        <f t="shared" si="35"/>
        <v>0.364564</v>
      </c>
      <c r="J177" s="8">
        <f>IF(F177&lt;Päälaskenta!$D$24,0,Kaksitasouoma_matriisi!F177-Päälaskenta!$D$24)</f>
        <v>2.4E-2</v>
      </c>
      <c r="L177" s="8">
        <f>IF(F177&gt;Päälaskenta!D$24,F177-Päälaskenta!D$24,0)</f>
        <v>2.4E-2</v>
      </c>
      <c r="M177" s="8">
        <f>IF(F177&gt;Päälaskenta!D$24,(Päälaskenta!C$20+(Päälaskenta!E$20*(Kaksitasouoma_matriisi!F177-Päälaskenta!D$24)))*(Kaksitasouoma_matriisi!F177-Päälaskenta!D$24),0)</f>
        <v>0.120864</v>
      </c>
      <c r="N177" s="8">
        <f>IF(F177&gt;Päälaskenta!D$24,(2*SQRT((POWER((F177-Päälaskenta!D$24),2))+POWER(Päälaskenta!E$20*(F177-Päälaskenta!D$24),2))+Päälaskenta!C$20),0)</f>
        <v>5.0865332306111402</v>
      </c>
      <c r="O177" s="8">
        <f t="shared" si="41"/>
        <v>2.3761566969155198E-2</v>
      </c>
      <c r="P177" s="8">
        <f>IF(Päälaskenta!$C$29,IF(L177&gt;Päälaskenta!$F$28,Kaksitasouoma_matriisi!AQ177,Kaksitasouoma_matriisi!AR177),Päälaskenta!$F$20)</f>
        <v>0.12</v>
      </c>
      <c r="Q177" s="8">
        <f t="shared" si="42"/>
        <v>8.32464588435569E-2</v>
      </c>
      <c r="R177" s="8">
        <f t="shared" si="36"/>
        <v>2.0692027030855799E-2</v>
      </c>
      <c r="S177" s="8">
        <f t="shared" si="43"/>
        <v>0.17120091202389301</v>
      </c>
      <c r="U177" s="93">
        <f>IF(F177&gt;Päälaskenta!D$24,Päälaskenta!H$24+L177*Päälaskenta!G$24,F177*Päälaskenta!C$24 + F177*F177*Päälaskenta!E$24)</f>
        <v>1.2476</v>
      </c>
      <c r="V177" s="8">
        <f>IF(F177&gt;Päälaskenta!D$24,2*SQRT(POWER(Päälaskenta!D$24,2)+POWER(Päälaskenta!E$24*Päälaskenta!D$24,2))+Päälaskenta!C$24,(2*SQRT((POWER(F177,2))+POWER(Päälaskenta!E$24*F177,2))+Päälaskenta!C$24))</f>
        <v>2.9798989873223301</v>
      </c>
      <c r="W177" s="8">
        <f t="shared" si="44"/>
        <v>0.41867190978881602</v>
      </c>
      <c r="X177" s="8">
        <f>Päälaskenta!F$24</f>
        <v>7.0000000000000007E-2</v>
      </c>
      <c r="Y177" s="8">
        <f t="shared" si="45"/>
        <v>9.9745476276686293</v>
      </c>
      <c r="Z177" s="8">
        <f t="shared" si="37"/>
        <v>2.4793079729691399</v>
      </c>
      <c r="AA177" s="8">
        <f t="shared" si="46"/>
        <v>1.98726192126414</v>
      </c>
      <c r="AC177" s="8">
        <f t="shared" si="38"/>
        <v>0.101529014892747</v>
      </c>
      <c r="AE177" s="8">
        <v>175</v>
      </c>
      <c r="AF177" s="8">
        <f t="shared" si="48"/>
        <v>10.0577940865122</v>
      </c>
      <c r="AG177" s="8">
        <f t="shared" si="39"/>
        <v>6.1783788797835498E-2</v>
      </c>
      <c r="AJ177" s="132">
        <f>IF(Päälaskenta!$F$28&lt;Kaksitasouoma_matriisi!L177,Päälaskenta!$C$20*Päälaskenta!$F$28,Päälaskenta!$C$20*Kaksitasouoma_matriisi!L177)</f>
        <v>0.12</v>
      </c>
      <c r="AK177" s="134">
        <f>SQRT(Päälaskenta!$D$20^2+(Päälaskenta!$D$20/(1/Päälaskenta!$E$20))^2)</f>
        <v>1.8029999999999999</v>
      </c>
      <c r="AL177" s="134">
        <f>IF(Päälaskenta!$F$28&lt;Kaksitasouoma_matriisi!L177,AK177*Päälaskenta!$F$28*COS(ATAN(1/Päälaskenta!$E$20)),AK177*Kaksitasouoma_matriisi!L177*COS(ATAN(1/Päälaskenta!$E$20)))</f>
        <v>3.5999999999999997E-2</v>
      </c>
      <c r="AM177" s="134"/>
      <c r="AN177" s="134">
        <f t="shared" si="47"/>
        <v>0.156</v>
      </c>
      <c r="AO177" s="8">
        <f t="shared" si="40"/>
        <v>0.11387692532301601</v>
      </c>
      <c r="AP177" s="134">
        <f>Refererenssiarvoja!$B$16*H177^(1/6)/(Refererenssiarvoja!$B$15^0.5)*(Päälaskenta!$G$28/2)^0.5*(1-AO177)^(-1.5)</f>
        <v>4.4999999999999998E-2</v>
      </c>
      <c r="AQ177" s="8">
        <f>Refererenssiarvoja!$B$16*Kaksitasouoma_matriisi!O177^(1/6)/(SQRT((2*Refererenssiarvoja!$B$15)/(Päälaskenta!$F$31*Päälaskenta!$G$31*Päälaskenta!$F$28))+SQRT(Refererenssiarvoja!$B$15)/Refererenssiarvoja!$B$17*LN(Kaksitasouoma_matriisi!L177/Päälaskenta!$F$28))</f>
        <v>-2.4600024100880299E-2</v>
      </c>
      <c r="AR177" s="8">
        <f>Refererenssiarvoja!$B$16*Kaksitasouoma_matriisi!O177^(1/6)/(SQRT((2*Refererenssiarvoja!$B$15)/(Päälaskenta!$F$31*Päälaskenta!$G$31*L177)))</f>
        <v>5.9301903281404403E-2</v>
      </c>
    </row>
    <row r="178" spans="1:44" x14ac:dyDescent="0.2">
      <c r="A178" s="8">
        <v>176</v>
      </c>
      <c r="B178" s="8">
        <f>IF(Päälaskenta!C$7,Päälaskenta!E$7,Päälaskenta!G$5)</f>
        <v>2.5</v>
      </c>
      <c r="C178" s="56">
        <v>1.8240000000000001</v>
      </c>
      <c r="D178" s="93">
        <f t="shared" si="33"/>
        <v>1.3706</v>
      </c>
      <c r="E178" s="8">
        <f>IF(Päälaskenta!$C$26,Kaksitasouoma_matriisi!AP178,Kaksitasouoma_matriisi!AC178)</f>
        <v>0.101529014892747</v>
      </c>
      <c r="F178" s="56">
        <f>IF(D178&lt;Päälaskenta!H$24,(SQRT(POWER(Päälaskenta!C$24/(2*Päälaskenta!E$24),2)+(D178/Päälaskenta!E$24))-Päälaskenta!C$24/(2*Päälaskenta!E$24)),IF(D178=Päälaskenta!H$24,Päälaskenta!D$24,Päälaskenta!D$24+(SQRT(POWER((Päälaskenta!C$20+Päälaskenta!G$24)/(2*Päälaskenta!E$20),2)+((D178-Päälaskenta!H$24)/Päälaskenta!E$20))-(Päälaskenta!C$20+Päälaskenta!G$24)/(2*Päälaskenta!E$20))))</f>
        <v>0.72399999999999998</v>
      </c>
      <c r="G178" s="57">
        <f>IF(F178&gt;Päälaskenta!D$24,(2*SQRT((POWER(Päälaskenta!D$24,2))+POWER(Päälaskenta!E$24*Päälaskenta!D$24,2))+Päälaskenta!C$24)+(2*SQRT((POWER((F178-Päälaskenta!D$24),2))+POWER(Päälaskenta!E$20*(F178-Päälaskenta!D$24),2))+Päälaskenta!C$20),(2*SQRT((POWER(F178,2))+POWER(Päälaskenta!E$24*F178,2))+Päälaskenta!C$24))</f>
        <v>8.07</v>
      </c>
      <c r="H178" s="57">
        <f t="shared" si="34"/>
        <v>0.17</v>
      </c>
      <c r="I178" s="62">
        <f t="shared" si="35"/>
        <v>0.36416500000000002</v>
      </c>
      <c r="J178" s="8">
        <f>IF(F178&lt;Päälaskenta!$D$24,0,Kaksitasouoma_matriisi!F178-Päälaskenta!$D$24)</f>
        <v>2.4E-2</v>
      </c>
      <c r="L178" s="8">
        <f>IF(F178&gt;Päälaskenta!D$24,F178-Päälaskenta!D$24,0)</f>
        <v>2.4E-2</v>
      </c>
      <c r="M178" s="8">
        <f>IF(F178&gt;Päälaskenta!D$24,(Päälaskenta!C$20+(Päälaskenta!E$20*(Kaksitasouoma_matriisi!F178-Päälaskenta!D$24)))*(Kaksitasouoma_matriisi!F178-Päälaskenta!D$24),0)</f>
        <v>0.120864</v>
      </c>
      <c r="N178" s="8">
        <f>IF(F178&gt;Päälaskenta!D$24,(2*SQRT((POWER((F178-Päälaskenta!D$24),2))+POWER(Päälaskenta!E$20*(F178-Päälaskenta!D$24),2))+Päälaskenta!C$20),0)</f>
        <v>5.0865332306111402</v>
      </c>
      <c r="O178" s="8">
        <f t="shared" si="41"/>
        <v>2.3761566969155198E-2</v>
      </c>
      <c r="P178" s="8">
        <f>IF(Päälaskenta!$C$29,IF(L178&gt;Päälaskenta!$F$28,Kaksitasouoma_matriisi!AQ178,Kaksitasouoma_matriisi!AR178),Päälaskenta!$F$20)</f>
        <v>0.12</v>
      </c>
      <c r="Q178" s="8">
        <f t="shared" si="42"/>
        <v>8.32464588435569E-2</v>
      </c>
      <c r="R178" s="8">
        <f t="shared" si="36"/>
        <v>2.0692027030855799E-2</v>
      </c>
      <c r="S178" s="8">
        <f t="shared" si="43"/>
        <v>0.17120091202389301</v>
      </c>
      <c r="U178" s="93">
        <f>IF(F178&gt;Päälaskenta!D$24,Päälaskenta!H$24+L178*Päälaskenta!G$24,F178*Päälaskenta!C$24 + F178*F178*Päälaskenta!E$24)</f>
        <v>1.2476</v>
      </c>
      <c r="V178" s="8">
        <f>IF(F178&gt;Päälaskenta!D$24,2*SQRT(POWER(Päälaskenta!D$24,2)+POWER(Päälaskenta!E$24*Päälaskenta!D$24,2))+Päälaskenta!C$24,(2*SQRT((POWER(F178,2))+POWER(Päälaskenta!E$24*F178,2))+Päälaskenta!C$24))</f>
        <v>2.9798989873223301</v>
      </c>
      <c r="W178" s="8">
        <f t="shared" si="44"/>
        <v>0.41867190978881602</v>
      </c>
      <c r="X178" s="8">
        <f>Päälaskenta!F$24</f>
        <v>7.0000000000000007E-2</v>
      </c>
      <c r="Y178" s="8">
        <f t="shared" si="45"/>
        <v>9.9745476276686293</v>
      </c>
      <c r="Z178" s="8">
        <f t="shared" si="37"/>
        <v>2.4793079729691399</v>
      </c>
      <c r="AA178" s="8">
        <f t="shared" si="46"/>
        <v>1.98726192126414</v>
      </c>
      <c r="AC178" s="8">
        <f t="shared" si="38"/>
        <v>0.101529014892747</v>
      </c>
      <c r="AE178" s="8">
        <v>176</v>
      </c>
      <c r="AF178" s="8">
        <f t="shared" si="48"/>
        <v>10.0577940865122</v>
      </c>
      <c r="AG178" s="8">
        <f t="shared" si="39"/>
        <v>6.1783788797835498E-2</v>
      </c>
      <c r="AJ178" s="132">
        <f>IF(Päälaskenta!$F$28&lt;Kaksitasouoma_matriisi!L178,Päälaskenta!$C$20*Päälaskenta!$F$28,Päälaskenta!$C$20*Kaksitasouoma_matriisi!L178)</f>
        <v>0.12</v>
      </c>
      <c r="AK178" s="134">
        <f>SQRT(Päälaskenta!$D$20^2+(Päälaskenta!$D$20/(1/Päälaskenta!$E$20))^2)</f>
        <v>1.8029999999999999</v>
      </c>
      <c r="AL178" s="134">
        <f>IF(Päälaskenta!$F$28&lt;Kaksitasouoma_matriisi!L178,AK178*Päälaskenta!$F$28*COS(ATAN(1/Päälaskenta!$E$20)),AK178*Kaksitasouoma_matriisi!L178*COS(ATAN(1/Päälaskenta!$E$20)))</f>
        <v>3.5999999999999997E-2</v>
      </c>
      <c r="AM178" s="134"/>
      <c r="AN178" s="134">
        <f t="shared" si="47"/>
        <v>0.156</v>
      </c>
      <c r="AO178" s="8">
        <f t="shared" si="40"/>
        <v>0.11381876550415899</v>
      </c>
      <c r="AP178" s="134">
        <f>Refererenssiarvoja!$B$16*H178^(1/6)/(Refererenssiarvoja!$B$15^0.5)*(Päälaskenta!$G$28/2)^0.5*(1-AO178)^(-1.5)</f>
        <v>4.4999999999999998E-2</v>
      </c>
      <c r="AQ178" s="8">
        <f>Refererenssiarvoja!$B$16*Kaksitasouoma_matriisi!O178^(1/6)/(SQRT((2*Refererenssiarvoja!$B$15)/(Päälaskenta!$F$31*Päälaskenta!$G$31*Päälaskenta!$F$28))+SQRT(Refererenssiarvoja!$B$15)/Refererenssiarvoja!$B$17*LN(Kaksitasouoma_matriisi!L178/Päälaskenta!$F$28))</f>
        <v>-2.4600024100880299E-2</v>
      </c>
      <c r="AR178" s="8">
        <f>Refererenssiarvoja!$B$16*Kaksitasouoma_matriisi!O178^(1/6)/(SQRT((2*Refererenssiarvoja!$B$15)/(Päälaskenta!$F$31*Päälaskenta!$G$31*L178)))</f>
        <v>5.9301903281404403E-2</v>
      </c>
    </row>
    <row r="179" spans="1:44" x14ac:dyDescent="0.2">
      <c r="A179" s="8">
        <v>177</v>
      </c>
      <c r="B179" s="8">
        <f>IF(Päälaskenta!C$7,Päälaskenta!E$7,Päälaskenta!G$5)</f>
        <v>2.5</v>
      </c>
      <c r="C179" s="56">
        <v>1.823</v>
      </c>
      <c r="D179" s="93">
        <f t="shared" si="33"/>
        <v>1.3714</v>
      </c>
      <c r="E179" s="8">
        <f>IF(Päälaskenta!$C$26,Kaksitasouoma_matriisi!AP179,Kaksitasouoma_matriisi!AC179)</f>
        <v>0.101529014892747</v>
      </c>
      <c r="F179" s="56">
        <f>IF(D179&lt;Päälaskenta!H$24,(SQRT(POWER(Päälaskenta!C$24/(2*Päälaskenta!E$24),2)+(D179/Päälaskenta!E$24))-Päälaskenta!C$24/(2*Päälaskenta!E$24)),IF(D179=Päälaskenta!H$24,Päälaskenta!D$24,Päälaskenta!D$24+(SQRT(POWER((Päälaskenta!C$20+Päälaskenta!G$24)/(2*Päälaskenta!E$20),2)+((D179-Päälaskenta!H$24)/Päälaskenta!E$20))-(Päälaskenta!C$20+Päälaskenta!G$24)/(2*Päälaskenta!E$20))))</f>
        <v>0.72399999999999998</v>
      </c>
      <c r="G179" s="57">
        <f>IF(F179&gt;Päälaskenta!D$24,(2*SQRT((POWER(Päälaskenta!D$24,2))+POWER(Päälaskenta!E$24*Päälaskenta!D$24,2))+Päälaskenta!C$24)+(2*SQRT((POWER((F179-Päälaskenta!D$24),2))+POWER(Päälaskenta!E$20*(F179-Päälaskenta!D$24),2))+Päälaskenta!C$20),(2*SQRT((POWER(F179,2))+POWER(Päälaskenta!E$24*F179,2))+Päälaskenta!C$24))</f>
        <v>8.07</v>
      </c>
      <c r="H179" s="57">
        <f t="shared" si="34"/>
        <v>0.17</v>
      </c>
      <c r="I179" s="62">
        <f t="shared" si="35"/>
        <v>0.36376599999999998</v>
      </c>
      <c r="J179" s="8">
        <f>IF(F179&lt;Päälaskenta!$D$24,0,Kaksitasouoma_matriisi!F179-Päälaskenta!$D$24)</f>
        <v>2.4E-2</v>
      </c>
      <c r="L179" s="8">
        <f>IF(F179&gt;Päälaskenta!D$24,F179-Päälaskenta!D$24,0)</f>
        <v>2.4E-2</v>
      </c>
      <c r="M179" s="8">
        <f>IF(F179&gt;Päälaskenta!D$24,(Päälaskenta!C$20+(Päälaskenta!E$20*(Kaksitasouoma_matriisi!F179-Päälaskenta!D$24)))*(Kaksitasouoma_matriisi!F179-Päälaskenta!D$24),0)</f>
        <v>0.120864</v>
      </c>
      <c r="N179" s="8">
        <f>IF(F179&gt;Päälaskenta!D$24,(2*SQRT((POWER((F179-Päälaskenta!D$24),2))+POWER(Päälaskenta!E$20*(F179-Päälaskenta!D$24),2))+Päälaskenta!C$20),0)</f>
        <v>5.0865332306111402</v>
      </c>
      <c r="O179" s="8">
        <f t="shared" si="41"/>
        <v>2.3761566969155198E-2</v>
      </c>
      <c r="P179" s="8">
        <f>IF(Päälaskenta!$C$29,IF(L179&gt;Päälaskenta!$F$28,Kaksitasouoma_matriisi!AQ179,Kaksitasouoma_matriisi!AR179),Päälaskenta!$F$20)</f>
        <v>0.12</v>
      </c>
      <c r="Q179" s="8">
        <f t="shared" si="42"/>
        <v>8.32464588435569E-2</v>
      </c>
      <c r="R179" s="8">
        <f t="shared" si="36"/>
        <v>2.0692027030855799E-2</v>
      </c>
      <c r="S179" s="8">
        <f t="shared" si="43"/>
        <v>0.17120091202389301</v>
      </c>
      <c r="U179" s="93">
        <f>IF(F179&gt;Päälaskenta!D$24,Päälaskenta!H$24+L179*Päälaskenta!G$24,F179*Päälaskenta!C$24 + F179*F179*Päälaskenta!E$24)</f>
        <v>1.2476</v>
      </c>
      <c r="V179" s="8">
        <f>IF(F179&gt;Päälaskenta!D$24,2*SQRT(POWER(Päälaskenta!D$24,2)+POWER(Päälaskenta!E$24*Päälaskenta!D$24,2))+Päälaskenta!C$24,(2*SQRT((POWER(F179,2))+POWER(Päälaskenta!E$24*F179,2))+Päälaskenta!C$24))</f>
        <v>2.9798989873223301</v>
      </c>
      <c r="W179" s="8">
        <f t="shared" si="44"/>
        <v>0.41867190978881602</v>
      </c>
      <c r="X179" s="8">
        <f>Päälaskenta!F$24</f>
        <v>7.0000000000000007E-2</v>
      </c>
      <c r="Y179" s="8">
        <f t="shared" si="45"/>
        <v>9.9745476276686293</v>
      </c>
      <c r="Z179" s="8">
        <f t="shared" si="37"/>
        <v>2.4793079729691399</v>
      </c>
      <c r="AA179" s="8">
        <f t="shared" si="46"/>
        <v>1.98726192126414</v>
      </c>
      <c r="AC179" s="8">
        <f t="shared" si="38"/>
        <v>0.101529014892747</v>
      </c>
      <c r="AE179" s="8">
        <v>177</v>
      </c>
      <c r="AF179" s="8">
        <f t="shared" si="48"/>
        <v>10.0577940865122</v>
      </c>
      <c r="AG179" s="8">
        <f t="shared" si="39"/>
        <v>6.1783788797835498E-2</v>
      </c>
      <c r="AJ179" s="132">
        <f>IF(Päälaskenta!$F$28&lt;Kaksitasouoma_matriisi!L179,Päälaskenta!$C$20*Päälaskenta!$F$28,Päälaskenta!$C$20*Kaksitasouoma_matriisi!L179)</f>
        <v>0.12</v>
      </c>
      <c r="AK179" s="134">
        <f>SQRT(Päälaskenta!$D$20^2+(Päälaskenta!$D$20/(1/Päälaskenta!$E$20))^2)</f>
        <v>1.8029999999999999</v>
      </c>
      <c r="AL179" s="134">
        <f>IF(Päälaskenta!$F$28&lt;Kaksitasouoma_matriisi!L179,AK179*Päälaskenta!$F$28*COS(ATAN(1/Päälaskenta!$E$20)),AK179*Kaksitasouoma_matriisi!L179*COS(ATAN(1/Päälaskenta!$E$20)))</f>
        <v>3.5999999999999997E-2</v>
      </c>
      <c r="AM179" s="134"/>
      <c r="AN179" s="134">
        <f t="shared" si="47"/>
        <v>0.156</v>
      </c>
      <c r="AO179" s="8">
        <f t="shared" si="40"/>
        <v>0.113752369841038</v>
      </c>
      <c r="AP179" s="134">
        <f>Refererenssiarvoja!$B$16*H179^(1/6)/(Refererenssiarvoja!$B$15^0.5)*(Päälaskenta!$G$28/2)^0.5*(1-AO179)^(-1.5)</f>
        <v>4.4999999999999998E-2</v>
      </c>
      <c r="AQ179" s="8">
        <f>Refererenssiarvoja!$B$16*Kaksitasouoma_matriisi!O179^(1/6)/(SQRT((2*Refererenssiarvoja!$B$15)/(Päälaskenta!$F$31*Päälaskenta!$G$31*Päälaskenta!$F$28))+SQRT(Refererenssiarvoja!$B$15)/Refererenssiarvoja!$B$17*LN(Kaksitasouoma_matriisi!L179/Päälaskenta!$F$28))</f>
        <v>-2.4600024100880299E-2</v>
      </c>
      <c r="AR179" s="8">
        <f>Refererenssiarvoja!$B$16*Kaksitasouoma_matriisi!O179^(1/6)/(SQRT((2*Refererenssiarvoja!$B$15)/(Päälaskenta!$F$31*Päälaskenta!$G$31*L179)))</f>
        <v>5.9301903281404403E-2</v>
      </c>
    </row>
    <row r="180" spans="1:44" x14ac:dyDescent="0.2">
      <c r="A180" s="8">
        <v>178</v>
      </c>
      <c r="B180" s="8">
        <f>IF(Päälaskenta!C$7,Päälaskenta!E$7,Päälaskenta!G$5)</f>
        <v>2.5</v>
      </c>
      <c r="C180" s="56">
        <v>1.8220000000000001</v>
      </c>
      <c r="D180" s="93">
        <f t="shared" si="33"/>
        <v>1.3721000000000001</v>
      </c>
      <c r="E180" s="8">
        <f>IF(Päälaskenta!$C$26,Kaksitasouoma_matriisi!AP180,Kaksitasouoma_matriisi!AC180)</f>
        <v>0.101529014892747</v>
      </c>
      <c r="F180" s="56">
        <f>IF(D180&lt;Päälaskenta!H$24,(SQRT(POWER(Päälaskenta!C$24/(2*Päälaskenta!E$24),2)+(D180/Päälaskenta!E$24))-Päälaskenta!C$24/(2*Päälaskenta!E$24)),IF(D180=Päälaskenta!H$24,Päälaskenta!D$24,Päälaskenta!D$24+(SQRT(POWER((Päälaskenta!C$20+Päälaskenta!G$24)/(2*Päälaskenta!E$20),2)+((D180-Päälaskenta!H$24)/Päälaskenta!E$20))-(Päälaskenta!C$20+Päälaskenta!G$24)/(2*Päälaskenta!E$20))))</f>
        <v>0.72399999999999998</v>
      </c>
      <c r="G180" s="57">
        <f>IF(F180&gt;Päälaskenta!D$24,(2*SQRT((POWER(Päälaskenta!D$24,2))+POWER(Päälaskenta!E$24*Päälaskenta!D$24,2))+Päälaskenta!C$24)+(2*SQRT((POWER((F180-Päälaskenta!D$24),2))+POWER(Päälaskenta!E$20*(F180-Päälaskenta!D$24),2))+Päälaskenta!C$20),(2*SQRT((POWER(F180,2))+POWER(Päälaskenta!E$24*F180,2))+Päälaskenta!C$24))</f>
        <v>8.07</v>
      </c>
      <c r="H180" s="57">
        <f t="shared" si="34"/>
        <v>0.17</v>
      </c>
      <c r="I180" s="62">
        <f t="shared" si="35"/>
        <v>0.363367</v>
      </c>
      <c r="J180" s="8">
        <f>IF(F180&lt;Päälaskenta!$D$24,0,Kaksitasouoma_matriisi!F180-Päälaskenta!$D$24)</f>
        <v>2.4E-2</v>
      </c>
      <c r="L180" s="8">
        <f>IF(F180&gt;Päälaskenta!D$24,F180-Päälaskenta!D$24,0)</f>
        <v>2.4E-2</v>
      </c>
      <c r="M180" s="8">
        <f>IF(F180&gt;Päälaskenta!D$24,(Päälaskenta!C$20+(Päälaskenta!E$20*(Kaksitasouoma_matriisi!F180-Päälaskenta!D$24)))*(Kaksitasouoma_matriisi!F180-Päälaskenta!D$24),0)</f>
        <v>0.120864</v>
      </c>
      <c r="N180" s="8">
        <f>IF(F180&gt;Päälaskenta!D$24,(2*SQRT((POWER((F180-Päälaskenta!D$24),2))+POWER(Päälaskenta!E$20*(F180-Päälaskenta!D$24),2))+Päälaskenta!C$20),0)</f>
        <v>5.0865332306111402</v>
      </c>
      <c r="O180" s="8">
        <f t="shared" si="41"/>
        <v>2.3761566969155198E-2</v>
      </c>
      <c r="P180" s="8">
        <f>IF(Päälaskenta!$C$29,IF(L180&gt;Päälaskenta!$F$28,Kaksitasouoma_matriisi!AQ180,Kaksitasouoma_matriisi!AR180),Päälaskenta!$F$20)</f>
        <v>0.12</v>
      </c>
      <c r="Q180" s="8">
        <f t="shared" si="42"/>
        <v>8.32464588435569E-2</v>
      </c>
      <c r="R180" s="8">
        <f t="shared" si="36"/>
        <v>2.0692027030855799E-2</v>
      </c>
      <c r="S180" s="8">
        <f t="shared" si="43"/>
        <v>0.17120091202389301</v>
      </c>
      <c r="U180" s="93">
        <f>IF(F180&gt;Päälaskenta!D$24,Päälaskenta!H$24+L180*Päälaskenta!G$24,F180*Päälaskenta!C$24 + F180*F180*Päälaskenta!E$24)</f>
        <v>1.2476</v>
      </c>
      <c r="V180" s="8">
        <f>IF(F180&gt;Päälaskenta!D$24,2*SQRT(POWER(Päälaskenta!D$24,2)+POWER(Päälaskenta!E$24*Päälaskenta!D$24,2))+Päälaskenta!C$24,(2*SQRT((POWER(F180,2))+POWER(Päälaskenta!E$24*F180,2))+Päälaskenta!C$24))</f>
        <v>2.9798989873223301</v>
      </c>
      <c r="W180" s="8">
        <f t="shared" si="44"/>
        <v>0.41867190978881602</v>
      </c>
      <c r="X180" s="8">
        <f>Päälaskenta!F$24</f>
        <v>7.0000000000000007E-2</v>
      </c>
      <c r="Y180" s="8">
        <f t="shared" si="45"/>
        <v>9.9745476276686293</v>
      </c>
      <c r="Z180" s="8">
        <f t="shared" si="37"/>
        <v>2.4793079729691399</v>
      </c>
      <c r="AA180" s="8">
        <f t="shared" si="46"/>
        <v>1.98726192126414</v>
      </c>
      <c r="AC180" s="8">
        <f t="shared" si="38"/>
        <v>0.101529014892747</v>
      </c>
      <c r="AE180" s="8">
        <v>178</v>
      </c>
      <c r="AF180" s="8">
        <f t="shared" si="48"/>
        <v>10.0577940865122</v>
      </c>
      <c r="AG180" s="8">
        <f t="shared" si="39"/>
        <v>6.1783788797835498E-2</v>
      </c>
      <c r="AJ180" s="132">
        <f>IF(Päälaskenta!$F$28&lt;Kaksitasouoma_matriisi!L180,Päälaskenta!$C$20*Päälaskenta!$F$28,Päälaskenta!$C$20*Kaksitasouoma_matriisi!L180)</f>
        <v>0.12</v>
      </c>
      <c r="AK180" s="134">
        <f>SQRT(Päälaskenta!$D$20^2+(Päälaskenta!$D$20/(1/Päälaskenta!$E$20))^2)</f>
        <v>1.8029999999999999</v>
      </c>
      <c r="AL180" s="134">
        <f>IF(Päälaskenta!$F$28&lt;Kaksitasouoma_matriisi!L180,AK180*Päälaskenta!$F$28*COS(ATAN(1/Päälaskenta!$E$20)),AK180*Kaksitasouoma_matriisi!L180*COS(ATAN(1/Päälaskenta!$E$20)))</f>
        <v>3.5999999999999997E-2</v>
      </c>
      <c r="AM180" s="134"/>
      <c r="AN180" s="134">
        <f t="shared" si="47"/>
        <v>0.156</v>
      </c>
      <c r="AO180" s="8">
        <f t="shared" si="40"/>
        <v>0.113694337147438</v>
      </c>
      <c r="AP180" s="134">
        <f>Refererenssiarvoja!$B$16*H180^(1/6)/(Refererenssiarvoja!$B$15^0.5)*(Päälaskenta!$G$28/2)^0.5*(1-AO180)^(-1.5)</f>
        <v>4.4999999999999998E-2</v>
      </c>
      <c r="AQ180" s="8">
        <f>Refererenssiarvoja!$B$16*Kaksitasouoma_matriisi!O180^(1/6)/(SQRT((2*Refererenssiarvoja!$B$15)/(Päälaskenta!$F$31*Päälaskenta!$G$31*Päälaskenta!$F$28))+SQRT(Refererenssiarvoja!$B$15)/Refererenssiarvoja!$B$17*LN(Kaksitasouoma_matriisi!L180/Päälaskenta!$F$28))</f>
        <v>-2.4600024100880299E-2</v>
      </c>
      <c r="AR180" s="8">
        <f>Refererenssiarvoja!$B$16*Kaksitasouoma_matriisi!O180^(1/6)/(SQRT((2*Refererenssiarvoja!$B$15)/(Päälaskenta!$F$31*Päälaskenta!$G$31*L180)))</f>
        <v>5.9301903281404403E-2</v>
      </c>
    </row>
    <row r="181" spans="1:44" x14ac:dyDescent="0.2">
      <c r="A181" s="8">
        <v>179</v>
      </c>
      <c r="B181" s="8">
        <f>IF(Päälaskenta!C$7,Päälaskenta!E$7,Päälaskenta!G$5)</f>
        <v>2.5</v>
      </c>
      <c r="C181" s="56">
        <v>1.821</v>
      </c>
      <c r="D181" s="93">
        <f t="shared" si="33"/>
        <v>1.3729</v>
      </c>
      <c r="E181" s="8">
        <f>IF(Päälaskenta!$C$26,Kaksitasouoma_matriisi!AP181,Kaksitasouoma_matriisi!AC181)</f>
        <v>0.101537267404794</v>
      </c>
      <c r="F181" s="56">
        <f>IF(D181&lt;Päälaskenta!H$24,(SQRT(POWER(Päälaskenta!C$24/(2*Päälaskenta!E$24),2)+(D181/Päälaskenta!E$24))-Päälaskenta!C$24/(2*Päälaskenta!E$24)),IF(D181=Päälaskenta!H$24,Päälaskenta!D$24,Päälaskenta!D$24+(SQRT(POWER((Päälaskenta!C$20+Päälaskenta!G$24)/(2*Päälaskenta!E$20),2)+((D181-Päälaskenta!H$24)/Päälaskenta!E$20))-(Päälaskenta!C$20+Päälaskenta!G$24)/(2*Päälaskenta!E$20))))</f>
        <v>0.72499999999999998</v>
      </c>
      <c r="G181" s="57">
        <f>IF(F181&gt;Päälaskenta!D$24,(2*SQRT((POWER(Päälaskenta!D$24,2))+POWER(Päälaskenta!E$24*Päälaskenta!D$24,2))+Päälaskenta!C$24)+(2*SQRT((POWER((F181-Päälaskenta!D$24),2))+POWER(Päälaskenta!E$20*(F181-Päälaskenta!D$24),2))+Päälaskenta!C$20),(2*SQRT((POWER(F181,2))+POWER(Päälaskenta!E$24*F181,2))+Päälaskenta!C$24))</f>
        <v>8.07</v>
      </c>
      <c r="H181" s="57">
        <f t="shared" si="34"/>
        <v>0.17</v>
      </c>
      <c r="I181" s="62">
        <f t="shared" si="35"/>
        <v>0.36302699999999999</v>
      </c>
      <c r="J181" s="8">
        <f>IF(F181&lt;Päälaskenta!$D$24,0,Kaksitasouoma_matriisi!F181-Päälaskenta!$D$24)</f>
        <v>2.5000000000000001E-2</v>
      </c>
      <c r="L181" s="8">
        <f>IF(F181&gt;Päälaskenta!D$24,F181-Päälaskenta!D$24,0)</f>
        <v>2.5000000000000001E-2</v>
      </c>
      <c r="M181" s="8">
        <f>IF(F181&gt;Päälaskenta!D$24,(Päälaskenta!C$20+(Päälaskenta!E$20*(Kaksitasouoma_matriisi!F181-Päälaskenta!D$24)))*(Kaksitasouoma_matriisi!F181-Päälaskenta!D$24),0)</f>
        <v>0.12593750000000001</v>
      </c>
      <c r="N181" s="8">
        <f>IF(F181&gt;Päälaskenta!D$24,(2*SQRT((POWER((F181-Päälaskenta!D$24),2))+POWER(Päälaskenta!E$20*(F181-Päälaskenta!D$24),2))+Päälaskenta!C$20),0)</f>
        <v>5.0901387818866004</v>
      </c>
      <c r="O181" s="8">
        <f t="shared" si="41"/>
        <v>2.4741466862976701E-2</v>
      </c>
      <c r="P181" s="8">
        <f>IF(Päälaskenta!$C$29,IF(L181&gt;Päälaskenta!$F$28,Kaksitasouoma_matriisi!AQ181,Kaksitasouoma_matriisi!AR181),Päälaskenta!$F$20)</f>
        <v>0.12</v>
      </c>
      <c r="Q181" s="8">
        <f t="shared" si="42"/>
        <v>8.9109522814034503E-2</v>
      </c>
      <c r="R181" s="8">
        <f t="shared" si="36"/>
        <v>2.2066299761415401E-2</v>
      </c>
      <c r="S181" s="8">
        <f t="shared" si="43"/>
        <v>0.17521627602116399</v>
      </c>
      <c r="U181" s="93">
        <f>IF(F181&gt;Päälaskenta!D$24,Päälaskenta!H$24+L181*Päälaskenta!G$24,F181*Päälaskenta!C$24 + F181*F181*Päälaskenta!E$24)</f>
        <v>1.25</v>
      </c>
      <c r="V181" s="8">
        <f>IF(F181&gt;Päälaskenta!D$24,2*SQRT(POWER(Päälaskenta!D$24,2)+POWER(Päälaskenta!E$24*Päälaskenta!D$24,2))+Päälaskenta!C$24,(2*SQRT((POWER(F181,2))+POWER(Päälaskenta!E$24*F181,2))+Päälaskenta!C$24))</f>
        <v>2.9798989873223301</v>
      </c>
      <c r="W181" s="8">
        <f t="shared" si="44"/>
        <v>0.419477306216753</v>
      </c>
      <c r="X181" s="8">
        <f>Päälaskenta!F$24</f>
        <v>7.0000000000000007E-2</v>
      </c>
      <c r="Y181" s="8">
        <f t="shared" si="45"/>
        <v>10.006548083751399</v>
      </c>
      <c r="Z181" s="8">
        <f t="shared" si="37"/>
        <v>2.4779337002385802</v>
      </c>
      <c r="AA181" s="8">
        <f t="shared" si="46"/>
        <v>1.9823469601908601</v>
      </c>
      <c r="AC181" s="8">
        <f t="shared" si="38"/>
        <v>0.101537267404794</v>
      </c>
      <c r="AE181" s="8">
        <v>179</v>
      </c>
      <c r="AF181" s="8">
        <f t="shared" si="48"/>
        <v>10.0956576065654</v>
      </c>
      <c r="AG181" s="8">
        <f t="shared" si="39"/>
        <v>6.1321220637141703E-2</v>
      </c>
      <c r="AJ181" s="132">
        <f>IF(Päälaskenta!$F$28&lt;Kaksitasouoma_matriisi!L181,Päälaskenta!$C$20*Päälaskenta!$F$28,Päälaskenta!$C$20*Kaksitasouoma_matriisi!L181)</f>
        <v>0.125</v>
      </c>
      <c r="AK181" s="134">
        <f>SQRT(Päälaskenta!$D$20^2+(Päälaskenta!$D$20/(1/Päälaskenta!$E$20))^2)</f>
        <v>1.8029999999999999</v>
      </c>
      <c r="AL181" s="134">
        <f>IF(Päälaskenta!$F$28&lt;Kaksitasouoma_matriisi!L181,AK181*Päälaskenta!$F$28*COS(ATAN(1/Päälaskenta!$E$20)),AK181*Kaksitasouoma_matriisi!L181*COS(ATAN(1/Päälaskenta!$E$20)))</f>
        <v>3.7999999999999999E-2</v>
      </c>
      <c r="AM181" s="134"/>
      <c r="AN181" s="134">
        <f t="shared" si="47"/>
        <v>0.16300000000000001</v>
      </c>
      <c r="AO181" s="8">
        <f t="shared" si="40"/>
        <v>0.118726782722704</v>
      </c>
      <c r="AP181" s="134">
        <f>Refererenssiarvoja!$B$16*H181^(1/6)/(Refererenssiarvoja!$B$15^0.5)*(Päälaskenta!$G$28/2)^0.5*(1-AO181)^(-1.5)</f>
        <v>4.4999999999999998E-2</v>
      </c>
      <c r="AQ181" s="8">
        <f>Refererenssiarvoja!$B$16*Kaksitasouoma_matriisi!O181^(1/6)/(SQRT((2*Refererenssiarvoja!$B$15)/(Päälaskenta!$F$31*Päälaskenta!$G$31*Päälaskenta!$F$28))+SQRT(Refererenssiarvoja!$B$15)/Refererenssiarvoja!$B$17*LN(Kaksitasouoma_matriisi!L181/Päälaskenta!$F$28))</f>
        <v>-2.51348807064419E-2</v>
      </c>
      <c r="AR181" s="8">
        <f>Refererenssiarvoja!$B$16*Kaksitasouoma_matriisi!O181^(1/6)/(SQRT((2*Refererenssiarvoja!$B$15)/(Päälaskenta!$F$31*Päälaskenta!$G$31*L181)))</f>
        <v>6.0933773917266301E-2</v>
      </c>
    </row>
    <row r="182" spans="1:44" x14ac:dyDescent="0.2">
      <c r="A182" s="8">
        <v>180</v>
      </c>
      <c r="B182" s="8">
        <f>IF(Päälaskenta!C$7,Päälaskenta!E$7,Päälaskenta!G$5)</f>
        <v>2.5</v>
      </c>
      <c r="C182" s="56">
        <v>1.82</v>
      </c>
      <c r="D182" s="93">
        <f t="shared" si="33"/>
        <v>1.3735999999999999</v>
      </c>
      <c r="E182" s="8">
        <f>IF(Päälaskenta!$C$26,Kaksitasouoma_matriisi!AP182,Kaksitasouoma_matriisi!AC182)</f>
        <v>0.101537267404794</v>
      </c>
      <c r="F182" s="56">
        <f>IF(D182&lt;Päälaskenta!H$24,(SQRT(POWER(Päälaskenta!C$24/(2*Päälaskenta!E$24),2)+(D182/Päälaskenta!E$24))-Päälaskenta!C$24/(2*Päälaskenta!E$24)),IF(D182=Päälaskenta!H$24,Päälaskenta!D$24,Päälaskenta!D$24+(SQRT(POWER((Päälaskenta!C$20+Päälaskenta!G$24)/(2*Päälaskenta!E$20),2)+((D182-Päälaskenta!H$24)/Päälaskenta!E$20))-(Päälaskenta!C$20+Päälaskenta!G$24)/(2*Päälaskenta!E$20))))</f>
        <v>0.72499999999999998</v>
      </c>
      <c r="G182" s="57">
        <f>IF(F182&gt;Päälaskenta!D$24,(2*SQRT((POWER(Päälaskenta!D$24,2))+POWER(Päälaskenta!E$24*Päälaskenta!D$24,2))+Päälaskenta!C$24)+(2*SQRT((POWER((F182-Päälaskenta!D$24),2))+POWER(Päälaskenta!E$20*(F182-Päälaskenta!D$24),2))+Päälaskenta!C$20),(2*SQRT((POWER(F182,2))+POWER(Päälaskenta!E$24*F182,2))+Päälaskenta!C$24))</f>
        <v>8.07</v>
      </c>
      <c r="H182" s="57">
        <f t="shared" si="34"/>
        <v>0.17</v>
      </c>
      <c r="I182" s="62">
        <f t="shared" si="35"/>
        <v>0.36262800000000001</v>
      </c>
      <c r="J182" s="8">
        <f>IF(F182&lt;Päälaskenta!$D$24,0,Kaksitasouoma_matriisi!F182-Päälaskenta!$D$24)</f>
        <v>2.5000000000000001E-2</v>
      </c>
      <c r="L182" s="8">
        <f>IF(F182&gt;Päälaskenta!D$24,F182-Päälaskenta!D$24,0)</f>
        <v>2.5000000000000001E-2</v>
      </c>
      <c r="M182" s="8">
        <f>IF(F182&gt;Päälaskenta!D$24,(Päälaskenta!C$20+(Päälaskenta!E$20*(Kaksitasouoma_matriisi!F182-Päälaskenta!D$24)))*(Kaksitasouoma_matriisi!F182-Päälaskenta!D$24),0)</f>
        <v>0.12593750000000001</v>
      </c>
      <c r="N182" s="8">
        <f>IF(F182&gt;Päälaskenta!D$24,(2*SQRT((POWER((F182-Päälaskenta!D$24),2))+POWER(Päälaskenta!E$20*(F182-Päälaskenta!D$24),2))+Päälaskenta!C$20),0)</f>
        <v>5.0901387818866004</v>
      </c>
      <c r="O182" s="8">
        <f t="shared" si="41"/>
        <v>2.4741466862976701E-2</v>
      </c>
      <c r="P182" s="8">
        <f>IF(Päälaskenta!$C$29,IF(L182&gt;Päälaskenta!$F$28,Kaksitasouoma_matriisi!AQ182,Kaksitasouoma_matriisi!AR182),Päälaskenta!$F$20)</f>
        <v>0.12</v>
      </c>
      <c r="Q182" s="8">
        <f t="shared" si="42"/>
        <v>8.9109522814034503E-2</v>
      </c>
      <c r="R182" s="8">
        <f t="shared" si="36"/>
        <v>2.2066299761415401E-2</v>
      </c>
      <c r="S182" s="8">
        <f t="shared" si="43"/>
        <v>0.17521627602116399</v>
      </c>
      <c r="U182" s="93">
        <f>IF(F182&gt;Päälaskenta!D$24,Päälaskenta!H$24+L182*Päälaskenta!G$24,F182*Päälaskenta!C$24 + F182*F182*Päälaskenta!E$24)</f>
        <v>1.25</v>
      </c>
      <c r="V182" s="8">
        <f>IF(F182&gt;Päälaskenta!D$24,2*SQRT(POWER(Päälaskenta!D$24,2)+POWER(Päälaskenta!E$24*Päälaskenta!D$24,2))+Päälaskenta!C$24,(2*SQRT((POWER(F182,2))+POWER(Päälaskenta!E$24*F182,2))+Päälaskenta!C$24))</f>
        <v>2.9798989873223301</v>
      </c>
      <c r="W182" s="8">
        <f t="shared" si="44"/>
        <v>0.419477306216753</v>
      </c>
      <c r="X182" s="8">
        <f>Päälaskenta!F$24</f>
        <v>7.0000000000000007E-2</v>
      </c>
      <c r="Y182" s="8">
        <f t="shared" si="45"/>
        <v>10.006548083751399</v>
      </c>
      <c r="Z182" s="8">
        <f t="shared" si="37"/>
        <v>2.4779337002385802</v>
      </c>
      <c r="AA182" s="8">
        <f t="shared" si="46"/>
        <v>1.9823469601908601</v>
      </c>
      <c r="AC182" s="8">
        <f t="shared" si="38"/>
        <v>0.101537267404794</v>
      </c>
      <c r="AE182" s="8">
        <v>180</v>
      </c>
      <c r="AF182" s="8">
        <f t="shared" si="48"/>
        <v>10.0956576065654</v>
      </c>
      <c r="AG182" s="8">
        <f t="shared" si="39"/>
        <v>6.1321220637141703E-2</v>
      </c>
      <c r="AJ182" s="132">
        <f>IF(Päälaskenta!$F$28&lt;Kaksitasouoma_matriisi!L182,Päälaskenta!$C$20*Päälaskenta!$F$28,Päälaskenta!$C$20*Kaksitasouoma_matriisi!L182)</f>
        <v>0.125</v>
      </c>
      <c r="AK182" s="134">
        <f>SQRT(Päälaskenta!$D$20^2+(Päälaskenta!$D$20/(1/Päälaskenta!$E$20))^2)</f>
        <v>1.8029999999999999</v>
      </c>
      <c r="AL182" s="134">
        <f>IF(Päälaskenta!$F$28&lt;Kaksitasouoma_matriisi!L182,AK182*Päälaskenta!$F$28*COS(ATAN(1/Päälaskenta!$E$20)),AK182*Kaksitasouoma_matriisi!L182*COS(ATAN(1/Päälaskenta!$E$20)))</f>
        <v>3.7999999999999999E-2</v>
      </c>
      <c r="AM182" s="134"/>
      <c r="AN182" s="134">
        <f t="shared" si="47"/>
        <v>0.16300000000000001</v>
      </c>
      <c r="AO182" s="8">
        <f t="shared" si="40"/>
        <v>0.118666278392545</v>
      </c>
      <c r="AP182" s="134">
        <f>Refererenssiarvoja!$B$16*H182^(1/6)/(Refererenssiarvoja!$B$15^0.5)*(Päälaskenta!$G$28/2)^0.5*(1-AO182)^(-1.5)</f>
        <v>4.4999999999999998E-2</v>
      </c>
      <c r="AQ182" s="8">
        <f>Refererenssiarvoja!$B$16*Kaksitasouoma_matriisi!O182^(1/6)/(SQRT((2*Refererenssiarvoja!$B$15)/(Päälaskenta!$F$31*Päälaskenta!$G$31*Päälaskenta!$F$28))+SQRT(Refererenssiarvoja!$B$15)/Refererenssiarvoja!$B$17*LN(Kaksitasouoma_matriisi!L182/Päälaskenta!$F$28))</f>
        <v>-2.51348807064419E-2</v>
      </c>
      <c r="AR182" s="8">
        <f>Refererenssiarvoja!$B$16*Kaksitasouoma_matriisi!O182^(1/6)/(SQRT((2*Refererenssiarvoja!$B$15)/(Päälaskenta!$F$31*Päälaskenta!$G$31*L182)))</f>
        <v>6.0933773917266301E-2</v>
      </c>
    </row>
    <row r="183" spans="1:44" x14ac:dyDescent="0.2">
      <c r="A183" s="8">
        <v>181</v>
      </c>
      <c r="B183" s="8">
        <f>IF(Päälaskenta!C$7,Päälaskenta!E$7,Päälaskenta!G$5)</f>
        <v>2.5</v>
      </c>
      <c r="C183" s="56">
        <v>1.819</v>
      </c>
      <c r="D183" s="93">
        <f t="shared" si="33"/>
        <v>1.3744000000000001</v>
      </c>
      <c r="E183" s="8">
        <f>IF(Päälaskenta!$C$26,Kaksitasouoma_matriisi!AP183,Kaksitasouoma_matriisi!AC183)</f>
        <v>0.101537267404794</v>
      </c>
      <c r="F183" s="56">
        <f>IF(D183&lt;Päälaskenta!H$24,(SQRT(POWER(Päälaskenta!C$24/(2*Päälaskenta!E$24),2)+(D183/Päälaskenta!E$24))-Päälaskenta!C$24/(2*Päälaskenta!E$24)),IF(D183=Päälaskenta!H$24,Päälaskenta!D$24,Päälaskenta!D$24+(SQRT(POWER((Päälaskenta!C$20+Päälaskenta!G$24)/(2*Päälaskenta!E$20),2)+((D183-Päälaskenta!H$24)/Päälaskenta!E$20))-(Päälaskenta!C$20+Päälaskenta!G$24)/(2*Päälaskenta!E$20))))</f>
        <v>0.72499999999999998</v>
      </c>
      <c r="G183" s="57">
        <f>IF(F183&gt;Päälaskenta!D$24,(2*SQRT((POWER(Päälaskenta!D$24,2))+POWER(Päälaskenta!E$24*Päälaskenta!D$24,2))+Päälaskenta!C$24)+(2*SQRT((POWER((F183-Päälaskenta!D$24),2))+POWER(Päälaskenta!E$20*(F183-Päälaskenta!D$24),2))+Päälaskenta!C$20),(2*SQRT((POWER(F183,2))+POWER(Päälaskenta!E$24*F183,2))+Päälaskenta!C$24))</f>
        <v>8.07</v>
      </c>
      <c r="H183" s="57">
        <f t="shared" si="34"/>
        <v>0.17</v>
      </c>
      <c r="I183" s="62">
        <f t="shared" si="35"/>
        <v>0.36223</v>
      </c>
      <c r="J183" s="8">
        <f>IF(F183&lt;Päälaskenta!$D$24,0,Kaksitasouoma_matriisi!F183-Päälaskenta!$D$24)</f>
        <v>2.5000000000000001E-2</v>
      </c>
      <c r="L183" s="8">
        <f>IF(F183&gt;Päälaskenta!D$24,F183-Päälaskenta!D$24,0)</f>
        <v>2.5000000000000001E-2</v>
      </c>
      <c r="M183" s="8">
        <f>IF(F183&gt;Päälaskenta!D$24,(Päälaskenta!C$20+(Päälaskenta!E$20*(Kaksitasouoma_matriisi!F183-Päälaskenta!D$24)))*(Kaksitasouoma_matriisi!F183-Päälaskenta!D$24),0)</f>
        <v>0.12593750000000001</v>
      </c>
      <c r="N183" s="8">
        <f>IF(F183&gt;Päälaskenta!D$24,(2*SQRT((POWER((F183-Päälaskenta!D$24),2))+POWER(Päälaskenta!E$20*(F183-Päälaskenta!D$24),2))+Päälaskenta!C$20),0)</f>
        <v>5.0901387818866004</v>
      </c>
      <c r="O183" s="8">
        <f t="shared" si="41"/>
        <v>2.4741466862976701E-2</v>
      </c>
      <c r="P183" s="8">
        <f>IF(Päälaskenta!$C$29,IF(L183&gt;Päälaskenta!$F$28,Kaksitasouoma_matriisi!AQ183,Kaksitasouoma_matriisi!AR183),Päälaskenta!$F$20)</f>
        <v>0.12</v>
      </c>
      <c r="Q183" s="8">
        <f t="shared" si="42"/>
        <v>8.9109522814034503E-2</v>
      </c>
      <c r="R183" s="8">
        <f t="shared" si="36"/>
        <v>2.2066299761415401E-2</v>
      </c>
      <c r="S183" s="8">
        <f t="shared" si="43"/>
        <v>0.17521627602116399</v>
      </c>
      <c r="U183" s="93">
        <f>IF(F183&gt;Päälaskenta!D$24,Päälaskenta!H$24+L183*Päälaskenta!G$24,F183*Päälaskenta!C$24 + F183*F183*Päälaskenta!E$24)</f>
        <v>1.25</v>
      </c>
      <c r="V183" s="8">
        <f>IF(F183&gt;Päälaskenta!D$24,2*SQRT(POWER(Päälaskenta!D$24,2)+POWER(Päälaskenta!E$24*Päälaskenta!D$24,2))+Päälaskenta!C$24,(2*SQRT((POWER(F183,2))+POWER(Päälaskenta!E$24*F183,2))+Päälaskenta!C$24))</f>
        <v>2.9798989873223301</v>
      </c>
      <c r="W183" s="8">
        <f t="shared" si="44"/>
        <v>0.419477306216753</v>
      </c>
      <c r="X183" s="8">
        <f>Päälaskenta!F$24</f>
        <v>7.0000000000000007E-2</v>
      </c>
      <c r="Y183" s="8">
        <f t="shared" si="45"/>
        <v>10.006548083751399</v>
      </c>
      <c r="Z183" s="8">
        <f t="shared" si="37"/>
        <v>2.4779337002385802</v>
      </c>
      <c r="AA183" s="8">
        <f t="shared" si="46"/>
        <v>1.9823469601908601</v>
      </c>
      <c r="AC183" s="8">
        <f t="shared" si="38"/>
        <v>0.101537267404794</v>
      </c>
      <c r="AE183" s="8">
        <v>181</v>
      </c>
      <c r="AF183" s="8">
        <f t="shared" si="48"/>
        <v>10.0956576065654</v>
      </c>
      <c r="AG183" s="8">
        <f t="shared" si="39"/>
        <v>6.1321220637141703E-2</v>
      </c>
      <c r="AJ183" s="132">
        <f>IF(Päälaskenta!$F$28&lt;Kaksitasouoma_matriisi!L183,Päälaskenta!$C$20*Päälaskenta!$F$28,Päälaskenta!$C$20*Kaksitasouoma_matriisi!L183)</f>
        <v>0.125</v>
      </c>
      <c r="AK183" s="134">
        <f>SQRT(Päälaskenta!$D$20^2+(Päälaskenta!$D$20/(1/Päälaskenta!$E$20))^2)</f>
        <v>1.8029999999999999</v>
      </c>
      <c r="AL183" s="134">
        <f>IF(Päälaskenta!$F$28&lt;Kaksitasouoma_matriisi!L183,AK183*Päälaskenta!$F$28*COS(ATAN(1/Päälaskenta!$E$20)),AK183*Kaksitasouoma_matriisi!L183*COS(ATAN(1/Päälaskenta!$E$20)))</f>
        <v>3.7999999999999999E-2</v>
      </c>
      <c r="AM183" s="134"/>
      <c r="AN183" s="134">
        <f t="shared" si="47"/>
        <v>0.16300000000000001</v>
      </c>
      <c r="AO183" s="8">
        <f t="shared" si="40"/>
        <v>0.11859720605355099</v>
      </c>
      <c r="AP183" s="134">
        <f>Refererenssiarvoja!$B$16*H183^(1/6)/(Refererenssiarvoja!$B$15^0.5)*(Päälaskenta!$G$28/2)^0.5*(1-AO183)^(-1.5)</f>
        <v>4.4999999999999998E-2</v>
      </c>
      <c r="AQ183" s="8">
        <f>Refererenssiarvoja!$B$16*Kaksitasouoma_matriisi!O183^(1/6)/(SQRT((2*Refererenssiarvoja!$B$15)/(Päälaskenta!$F$31*Päälaskenta!$G$31*Päälaskenta!$F$28))+SQRT(Refererenssiarvoja!$B$15)/Refererenssiarvoja!$B$17*LN(Kaksitasouoma_matriisi!L183/Päälaskenta!$F$28))</f>
        <v>-2.51348807064419E-2</v>
      </c>
      <c r="AR183" s="8">
        <f>Refererenssiarvoja!$B$16*Kaksitasouoma_matriisi!O183^(1/6)/(SQRT((2*Refererenssiarvoja!$B$15)/(Päälaskenta!$F$31*Päälaskenta!$G$31*L183)))</f>
        <v>6.0933773917266301E-2</v>
      </c>
    </row>
    <row r="184" spans="1:44" x14ac:dyDescent="0.2">
      <c r="A184" s="8">
        <v>182</v>
      </c>
      <c r="B184" s="8">
        <f>IF(Päälaskenta!C$7,Päälaskenta!E$7,Päälaskenta!G$5)</f>
        <v>2.5</v>
      </c>
      <c r="C184" s="56">
        <v>1.8180000000000001</v>
      </c>
      <c r="D184" s="93">
        <f t="shared" si="33"/>
        <v>1.3751</v>
      </c>
      <c r="E184" s="8">
        <f>IF(Päälaskenta!$C$26,Kaksitasouoma_matriisi!AP184,Kaksitasouoma_matriisi!AC184)</f>
        <v>0.101537267404794</v>
      </c>
      <c r="F184" s="56">
        <f>IF(D184&lt;Päälaskenta!H$24,(SQRT(POWER(Päälaskenta!C$24/(2*Päälaskenta!E$24),2)+(D184/Päälaskenta!E$24))-Päälaskenta!C$24/(2*Päälaskenta!E$24)),IF(D184=Päälaskenta!H$24,Päälaskenta!D$24,Päälaskenta!D$24+(SQRT(POWER((Päälaskenta!C$20+Päälaskenta!G$24)/(2*Päälaskenta!E$20),2)+((D184-Päälaskenta!H$24)/Päälaskenta!E$20))-(Päälaskenta!C$20+Päälaskenta!G$24)/(2*Päälaskenta!E$20))))</f>
        <v>0.72499999999999998</v>
      </c>
      <c r="G184" s="57">
        <f>IF(F184&gt;Päälaskenta!D$24,(2*SQRT((POWER(Päälaskenta!D$24,2))+POWER(Päälaskenta!E$24*Päälaskenta!D$24,2))+Päälaskenta!C$24)+(2*SQRT((POWER((F184-Päälaskenta!D$24),2))+POWER(Päälaskenta!E$20*(F184-Päälaskenta!D$24),2))+Päälaskenta!C$20),(2*SQRT((POWER(F184,2))+POWER(Päälaskenta!E$24*F184,2))+Päälaskenta!C$24))</f>
        <v>8.07</v>
      </c>
      <c r="H184" s="57">
        <f t="shared" si="34"/>
        <v>0.17</v>
      </c>
      <c r="I184" s="62">
        <f t="shared" si="35"/>
        <v>0.36183199999999999</v>
      </c>
      <c r="J184" s="8">
        <f>IF(F184&lt;Päälaskenta!$D$24,0,Kaksitasouoma_matriisi!F184-Päälaskenta!$D$24)</f>
        <v>2.5000000000000001E-2</v>
      </c>
      <c r="L184" s="8">
        <f>IF(F184&gt;Päälaskenta!D$24,F184-Päälaskenta!D$24,0)</f>
        <v>2.5000000000000001E-2</v>
      </c>
      <c r="M184" s="8">
        <f>IF(F184&gt;Päälaskenta!D$24,(Päälaskenta!C$20+(Päälaskenta!E$20*(Kaksitasouoma_matriisi!F184-Päälaskenta!D$24)))*(Kaksitasouoma_matriisi!F184-Päälaskenta!D$24),0)</f>
        <v>0.12593750000000001</v>
      </c>
      <c r="N184" s="8">
        <f>IF(F184&gt;Päälaskenta!D$24,(2*SQRT((POWER((F184-Päälaskenta!D$24),2))+POWER(Päälaskenta!E$20*(F184-Päälaskenta!D$24),2))+Päälaskenta!C$20),0)</f>
        <v>5.0901387818866004</v>
      </c>
      <c r="O184" s="8">
        <f t="shared" si="41"/>
        <v>2.4741466862976701E-2</v>
      </c>
      <c r="P184" s="8">
        <f>IF(Päälaskenta!$C$29,IF(L184&gt;Päälaskenta!$F$28,Kaksitasouoma_matriisi!AQ184,Kaksitasouoma_matriisi!AR184),Päälaskenta!$F$20)</f>
        <v>0.12</v>
      </c>
      <c r="Q184" s="8">
        <f t="shared" si="42"/>
        <v>8.9109522814034503E-2</v>
      </c>
      <c r="R184" s="8">
        <f t="shared" si="36"/>
        <v>2.2066299761415401E-2</v>
      </c>
      <c r="S184" s="8">
        <f t="shared" si="43"/>
        <v>0.17521627602116399</v>
      </c>
      <c r="U184" s="93">
        <f>IF(F184&gt;Päälaskenta!D$24,Päälaskenta!H$24+L184*Päälaskenta!G$24,F184*Päälaskenta!C$24 + F184*F184*Päälaskenta!E$24)</f>
        <v>1.25</v>
      </c>
      <c r="V184" s="8">
        <f>IF(F184&gt;Päälaskenta!D$24,2*SQRT(POWER(Päälaskenta!D$24,2)+POWER(Päälaskenta!E$24*Päälaskenta!D$24,2))+Päälaskenta!C$24,(2*SQRT((POWER(F184,2))+POWER(Päälaskenta!E$24*F184,2))+Päälaskenta!C$24))</f>
        <v>2.9798989873223301</v>
      </c>
      <c r="W184" s="8">
        <f t="shared" si="44"/>
        <v>0.419477306216753</v>
      </c>
      <c r="X184" s="8">
        <f>Päälaskenta!F$24</f>
        <v>7.0000000000000007E-2</v>
      </c>
      <c r="Y184" s="8">
        <f t="shared" si="45"/>
        <v>10.006548083751399</v>
      </c>
      <c r="Z184" s="8">
        <f t="shared" si="37"/>
        <v>2.4779337002385802</v>
      </c>
      <c r="AA184" s="8">
        <f t="shared" si="46"/>
        <v>1.9823469601908601</v>
      </c>
      <c r="AC184" s="8">
        <f t="shared" si="38"/>
        <v>0.101537267404794</v>
      </c>
      <c r="AE184" s="8">
        <v>182</v>
      </c>
      <c r="AF184" s="8">
        <f t="shared" si="48"/>
        <v>10.0956576065654</v>
      </c>
      <c r="AG184" s="8">
        <f t="shared" si="39"/>
        <v>6.1321220637141703E-2</v>
      </c>
      <c r="AJ184" s="132">
        <f>IF(Päälaskenta!$F$28&lt;Kaksitasouoma_matriisi!L184,Päälaskenta!$C$20*Päälaskenta!$F$28,Päälaskenta!$C$20*Kaksitasouoma_matriisi!L184)</f>
        <v>0.125</v>
      </c>
      <c r="AK184" s="134">
        <f>SQRT(Päälaskenta!$D$20^2+(Päälaskenta!$D$20/(1/Päälaskenta!$E$20))^2)</f>
        <v>1.8029999999999999</v>
      </c>
      <c r="AL184" s="134">
        <f>IF(Päälaskenta!$F$28&lt;Kaksitasouoma_matriisi!L184,AK184*Päälaskenta!$F$28*COS(ATAN(1/Päälaskenta!$E$20)),AK184*Kaksitasouoma_matriisi!L184*COS(ATAN(1/Päälaskenta!$E$20)))</f>
        <v>3.7999999999999999E-2</v>
      </c>
      <c r="AM184" s="134"/>
      <c r="AN184" s="134">
        <f t="shared" si="47"/>
        <v>0.16300000000000001</v>
      </c>
      <c r="AO184" s="8">
        <f t="shared" si="40"/>
        <v>0.118536833684823</v>
      </c>
      <c r="AP184" s="134">
        <f>Refererenssiarvoja!$B$16*H184^(1/6)/(Refererenssiarvoja!$B$15^0.5)*(Päälaskenta!$G$28/2)^0.5*(1-AO184)^(-1.5)</f>
        <v>4.4999999999999998E-2</v>
      </c>
      <c r="AQ184" s="8">
        <f>Refererenssiarvoja!$B$16*Kaksitasouoma_matriisi!O184^(1/6)/(SQRT((2*Refererenssiarvoja!$B$15)/(Päälaskenta!$F$31*Päälaskenta!$G$31*Päälaskenta!$F$28))+SQRT(Refererenssiarvoja!$B$15)/Refererenssiarvoja!$B$17*LN(Kaksitasouoma_matriisi!L184/Päälaskenta!$F$28))</f>
        <v>-2.51348807064419E-2</v>
      </c>
      <c r="AR184" s="8">
        <f>Refererenssiarvoja!$B$16*Kaksitasouoma_matriisi!O184^(1/6)/(SQRT((2*Refererenssiarvoja!$B$15)/(Päälaskenta!$F$31*Päälaskenta!$G$31*L184)))</f>
        <v>6.0933773917266301E-2</v>
      </c>
    </row>
    <row r="185" spans="1:44" x14ac:dyDescent="0.2">
      <c r="A185" s="8">
        <v>183</v>
      </c>
      <c r="B185" s="8">
        <f>IF(Päälaskenta!C$7,Päälaskenta!E$7,Päälaskenta!G$5)</f>
        <v>2.5</v>
      </c>
      <c r="C185" s="56">
        <v>1.8169999999999999</v>
      </c>
      <c r="D185" s="93">
        <f t="shared" si="33"/>
        <v>1.3758999999999999</v>
      </c>
      <c r="E185" s="8">
        <f>IF(Päälaskenta!$C$26,Kaksitasouoma_matriisi!AP185,Kaksitasouoma_matriisi!AC185)</f>
        <v>0.101537267404794</v>
      </c>
      <c r="F185" s="56">
        <f>IF(D185&lt;Päälaskenta!H$24,(SQRT(POWER(Päälaskenta!C$24/(2*Päälaskenta!E$24),2)+(D185/Päälaskenta!E$24))-Päälaskenta!C$24/(2*Päälaskenta!E$24)),IF(D185=Päälaskenta!H$24,Päälaskenta!D$24,Päälaskenta!D$24+(SQRT(POWER((Päälaskenta!C$20+Päälaskenta!G$24)/(2*Päälaskenta!E$20),2)+((D185-Päälaskenta!H$24)/Päälaskenta!E$20))-(Päälaskenta!C$20+Päälaskenta!G$24)/(2*Päälaskenta!E$20))))</f>
        <v>0.72499999999999998</v>
      </c>
      <c r="G185" s="57">
        <f>IF(F185&gt;Päälaskenta!D$24,(2*SQRT((POWER(Päälaskenta!D$24,2))+POWER(Päälaskenta!E$24*Päälaskenta!D$24,2))+Päälaskenta!C$24)+(2*SQRT((POWER((F185-Päälaskenta!D$24),2))+POWER(Päälaskenta!E$20*(F185-Päälaskenta!D$24),2))+Päälaskenta!C$20),(2*SQRT((POWER(F185,2))+POWER(Päälaskenta!E$24*F185,2))+Päälaskenta!C$24))</f>
        <v>8.07</v>
      </c>
      <c r="H185" s="57">
        <f t="shared" si="34"/>
        <v>0.17</v>
      </c>
      <c r="I185" s="62">
        <f t="shared" si="35"/>
        <v>0.36143399999999998</v>
      </c>
      <c r="J185" s="8">
        <f>IF(F185&lt;Päälaskenta!$D$24,0,Kaksitasouoma_matriisi!F185-Päälaskenta!$D$24)</f>
        <v>2.5000000000000001E-2</v>
      </c>
      <c r="L185" s="8">
        <f>IF(F185&gt;Päälaskenta!D$24,F185-Päälaskenta!D$24,0)</f>
        <v>2.5000000000000001E-2</v>
      </c>
      <c r="M185" s="8">
        <f>IF(F185&gt;Päälaskenta!D$24,(Päälaskenta!C$20+(Päälaskenta!E$20*(Kaksitasouoma_matriisi!F185-Päälaskenta!D$24)))*(Kaksitasouoma_matriisi!F185-Päälaskenta!D$24),0)</f>
        <v>0.12593750000000001</v>
      </c>
      <c r="N185" s="8">
        <f>IF(F185&gt;Päälaskenta!D$24,(2*SQRT((POWER((F185-Päälaskenta!D$24),2))+POWER(Päälaskenta!E$20*(F185-Päälaskenta!D$24),2))+Päälaskenta!C$20),0)</f>
        <v>5.0901387818866004</v>
      </c>
      <c r="O185" s="8">
        <f t="shared" si="41"/>
        <v>2.4741466862976701E-2</v>
      </c>
      <c r="P185" s="8">
        <f>IF(Päälaskenta!$C$29,IF(L185&gt;Päälaskenta!$F$28,Kaksitasouoma_matriisi!AQ185,Kaksitasouoma_matriisi!AR185),Päälaskenta!$F$20)</f>
        <v>0.12</v>
      </c>
      <c r="Q185" s="8">
        <f t="shared" si="42"/>
        <v>8.9109522814034503E-2</v>
      </c>
      <c r="R185" s="8">
        <f t="shared" si="36"/>
        <v>2.2066299761415401E-2</v>
      </c>
      <c r="S185" s="8">
        <f t="shared" si="43"/>
        <v>0.17521627602116399</v>
      </c>
      <c r="U185" s="93">
        <f>IF(F185&gt;Päälaskenta!D$24,Päälaskenta!H$24+L185*Päälaskenta!G$24,F185*Päälaskenta!C$24 + F185*F185*Päälaskenta!E$24)</f>
        <v>1.25</v>
      </c>
      <c r="V185" s="8">
        <f>IF(F185&gt;Päälaskenta!D$24,2*SQRT(POWER(Päälaskenta!D$24,2)+POWER(Päälaskenta!E$24*Päälaskenta!D$24,2))+Päälaskenta!C$24,(2*SQRT((POWER(F185,2))+POWER(Päälaskenta!E$24*F185,2))+Päälaskenta!C$24))</f>
        <v>2.9798989873223301</v>
      </c>
      <c r="W185" s="8">
        <f t="shared" si="44"/>
        <v>0.419477306216753</v>
      </c>
      <c r="X185" s="8">
        <f>Päälaskenta!F$24</f>
        <v>7.0000000000000007E-2</v>
      </c>
      <c r="Y185" s="8">
        <f t="shared" si="45"/>
        <v>10.006548083751399</v>
      </c>
      <c r="Z185" s="8">
        <f t="shared" si="37"/>
        <v>2.4779337002385802</v>
      </c>
      <c r="AA185" s="8">
        <f t="shared" si="46"/>
        <v>1.9823469601908601</v>
      </c>
      <c r="AC185" s="8">
        <f t="shared" si="38"/>
        <v>0.101537267404794</v>
      </c>
      <c r="AE185" s="8">
        <v>183</v>
      </c>
      <c r="AF185" s="8">
        <f t="shared" si="48"/>
        <v>10.0956576065654</v>
      </c>
      <c r="AG185" s="8">
        <f t="shared" si="39"/>
        <v>6.1321220637141703E-2</v>
      </c>
      <c r="AJ185" s="132">
        <f>IF(Päälaskenta!$F$28&lt;Kaksitasouoma_matriisi!L185,Päälaskenta!$C$20*Päälaskenta!$F$28,Päälaskenta!$C$20*Kaksitasouoma_matriisi!L185)</f>
        <v>0.125</v>
      </c>
      <c r="AK185" s="134">
        <f>SQRT(Päälaskenta!$D$20^2+(Päälaskenta!$D$20/(1/Päälaskenta!$E$20))^2)</f>
        <v>1.8029999999999999</v>
      </c>
      <c r="AL185" s="134">
        <f>IF(Päälaskenta!$F$28&lt;Kaksitasouoma_matriisi!L185,AK185*Päälaskenta!$F$28*COS(ATAN(1/Päälaskenta!$E$20)),AK185*Kaksitasouoma_matriisi!L185*COS(ATAN(1/Päälaskenta!$E$20)))</f>
        <v>3.7999999999999999E-2</v>
      </c>
      <c r="AM185" s="134"/>
      <c r="AN185" s="134">
        <f t="shared" si="47"/>
        <v>0.16300000000000001</v>
      </c>
      <c r="AO185" s="8">
        <f t="shared" si="40"/>
        <v>0.118467911912203</v>
      </c>
      <c r="AP185" s="134">
        <f>Refererenssiarvoja!$B$16*H185^(1/6)/(Refererenssiarvoja!$B$15^0.5)*(Päälaskenta!$G$28/2)^0.5*(1-AO185)^(-1.5)</f>
        <v>4.4999999999999998E-2</v>
      </c>
      <c r="AQ185" s="8">
        <f>Refererenssiarvoja!$B$16*Kaksitasouoma_matriisi!O185^(1/6)/(SQRT((2*Refererenssiarvoja!$B$15)/(Päälaskenta!$F$31*Päälaskenta!$G$31*Päälaskenta!$F$28))+SQRT(Refererenssiarvoja!$B$15)/Refererenssiarvoja!$B$17*LN(Kaksitasouoma_matriisi!L185/Päälaskenta!$F$28))</f>
        <v>-2.51348807064419E-2</v>
      </c>
      <c r="AR185" s="8">
        <f>Refererenssiarvoja!$B$16*Kaksitasouoma_matriisi!O185^(1/6)/(SQRT((2*Refererenssiarvoja!$B$15)/(Päälaskenta!$F$31*Päälaskenta!$G$31*L185)))</f>
        <v>6.0933773917266301E-2</v>
      </c>
    </row>
    <row r="186" spans="1:44" x14ac:dyDescent="0.2">
      <c r="A186" s="8">
        <v>184</v>
      </c>
      <c r="B186" s="8">
        <f>IF(Päälaskenta!C$7,Päälaskenta!E$7,Päälaskenta!G$5)</f>
        <v>2.5</v>
      </c>
      <c r="C186" s="56">
        <v>1.8160000000000001</v>
      </c>
      <c r="D186" s="93">
        <f t="shared" si="33"/>
        <v>1.3767</v>
      </c>
      <c r="E186" s="8">
        <f>IF(Päälaskenta!$C$26,Kaksitasouoma_matriisi!AP186,Kaksitasouoma_matriisi!AC186)</f>
        <v>0.101537267404794</v>
      </c>
      <c r="F186" s="56">
        <f>IF(D186&lt;Päälaskenta!H$24,(SQRT(POWER(Päälaskenta!C$24/(2*Päälaskenta!E$24),2)+(D186/Päälaskenta!E$24))-Päälaskenta!C$24/(2*Päälaskenta!E$24)),IF(D186=Päälaskenta!H$24,Päälaskenta!D$24,Päälaskenta!D$24+(SQRT(POWER((Päälaskenta!C$20+Päälaskenta!G$24)/(2*Päälaskenta!E$20),2)+((D186-Päälaskenta!H$24)/Päälaskenta!E$20))-(Päälaskenta!C$20+Päälaskenta!G$24)/(2*Päälaskenta!E$20))))</f>
        <v>0.72499999999999998</v>
      </c>
      <c r="G186" s="57">
        <f>IF(F186&gt;Päälaskenta!D$24,(2*SQRT((POWER(Päälaskenta!D$24,2))+POWER(Päälaskenta!E$24*Päälaskenta!D$24,2))+Päälaskenta!C$24)+(2*SQRT((POWER((F186-Päälaskenta!D$24),2))+POWER(Päälaskenta!E$20*(F186-Päälaskenta!D$24),2))+Päälaskenta!C$20),(2*SQRT((POWER(F186,2))+POWER(Päälaskenta!E$24*F186,2))+Päälaskenta!C$24))</f>
        <v>8.07</v>
      </c>
      <c r="H186" s="57">
        <f t="shared" si="34"/>
        <v>0.17</v>
      </c>
      <c r="I186" s="62">
        <f t="shared" si="35"/>
        <v>0.36103600000000002</v>
      </c>
      <c r="J186" s="8">
        <f>IF(F186&lt;Päälaskenta!$D$24,0,Kaksitasouoma_matriisi!F186-Päälaskenta!$D$24)</f>
        <v>2.5000000000000001E-2</v>
      </c>
      <c r="L186" s="8">
        <f>IF(F186&gt;Päälaskenta!D$24,F186-Päälaskenta!D$24,0)</f>
        <v>2.5000000000000001E-2</v>
      </c>
      <c r="M186" s="8">
        <f>IF(F186&gt;Päälaskenta!D$24,(Päälaskenta!C$20+(Päälaskenta!E$20*(Kaksitasouoma_matriisi!F186-Päälaskenta!D$24)))*(Kaksitasouoma_matriisi!F186-Päälaskenta!D$24),0)</f>
        <v>0.12593750000000001</v>
      </c>
      <c r="N186" s="8">
        <f>IF(F186&gt;Päälaskenta!D$24,(2*SQRT((POWER((F186-Päälaskenta!D$24),2))+POWER(Päälaskenta!E$20*(F186-Päälaskenta!D$24),2))+Päälaskenta!C$20),0)</f>
        <v>5.0901387818866004</v>
      </c>
      <c r="O186" s="8">
        <f t="shared" si="41"/>
        <v>2.4741466862976701E-2</v>
      </c>
      <c r="P186" s="8">
        <f>IF(Päälaskenta!$C$29,IF(L186&gt;Päälaskenta!$F$28,Kaksitasouoma_matriisi!AQ186,Kaksitasouoma_matriisi!AR186),Päälaskenta!$F$20)</f>
        <v>0.12</v>
      </c>
      <c r="Q186" s="8">
        <f t="shared" si="42"/>
        <v>8.9109522814034503E-2</v>
      </c>
      <c r="R186" s="8">
        <f t="shared" si="36"/>
        <v>2.2066299761415401E-2</v>
      </c>
      <c r="S186" s="8">
        <f t="shared" si="43"/>
        <v>0.17521627602116399</v>
      </c>
      <c r="U186" s="93">
        <f>IF(F186&gt;Päälaskenta!D$24,Päälaskenta!H$24+L186*Päälaskenta!G$24,F186*Päälaskenta!C$24 + F186*F186*Päälaskenta!E$24)</f>
        <v>1.25</v>
      </c>
      <c r="V186" s="8">
        <f>IF(F186&gt;Päälaskenta!D$24,2*SQRT(POWER(Päälaskenta!D$24,2)+POWER(Päälaskenta!E$24*Päälaskenta!D$24,2))+Päälaskenta!C$24,(2*SQRT((POWER(F186,2))+POWER(Päälaskenta!E$24*F186,2))+Päälaskenta!C$24))</f>
        <v>2.9798989873223301</v>
      </c>
      <c r="W186" s="8">
        <f t="shared" si="44"/>
        <v>0.419477306216753</v>
      </c>
      <c r="X186" s="8">
        <f>Päälaskenta!F$24</f>
        <v>7.0000000000000007E-2</v>
      </c>
      <c r="Y186" s="8">
        <f t="shared" si="45"/>
        <v>10.006548083751399</v>
      </c>
      <c r="Z186" s="8">
        <f t="shared" si="37"/>
        <v>2.4779337002385802</v>
      </c>
      <c r="AA186" s="8">
        <f t="shared" si="46"/>
        <v>1.9823469601908601</v>
      </c>
      <c r="AC186" s="8">
        <f t="shared" si="38"/>
        <v>0.101537267404794</v>
      </c>
      <c r="AE186" s="8">
        <v>184</v>
      </c>
      <c r="AF186" s="8">
        <f t="shared" si="48"/>
        <v>10.0956576065654</v>
      </c>
      <c r="AG186" s="8">
        <f t="shared" si="39"/>
        <v>6.1321220637141703E-2</v>
      </c>
      <c r="AJ186" s="132">
        <f>IF(Päälaskenta!$F$28&lt;Kaksitasouoma_matriisi!L186,Päälaskenta!$C$20*Päälaskenta!$F$28,Päälaskenta!$C$20*Kaksitasouoma_matriisi!L186)</f>
        <v>0.125</v>
      </c>
      <c r="AK186" s="134">
        <f>SQRT(Päälaskenta!$D$20^2+(Päälaskenta!$D$20/(1/Päälaskenta!$E$20))^2)</f>
        <v>1.8029999999999999</v>
      </c>
      <c r="AL186" s="134">
        <f>IF(Päälaskenta!$F$28&lt;Kaksitasouoma_matriisi!L186,AK186*Päälaskenta!$F$28*COS(ATAN(1/Päälaskenta!$E$20)),AK186*Kaksitasouoma_matriisi!L186*COS(ATAN(1/Päälaskenta!$E$20)))</f>
        <v>3.7999999999999999E-2</v>
      </c>
      <c r="AM186" s="134"/>
      <c r="AN186" s="134">
        <f t="shared" si="47"/>
        <v>0.16300000000000001</v>
      </c>
      <c r="AO186" s="8">
        <f t="shared" si="40"/>
        <v>0.11839907024043</v>
      </c>
      <c r="AP186" s="134">
        <f>Refererenssiarvoja!$B$16*H186^(1/6)/(Refererenssiarvoja!$B$15^0.5)*(Päälaskenta!$G$28/2)^0.5*(1-AO186)^(-1.5)</f>
        <v>4.4999999999999998E-2</v>
      </c>
      <c r="AQ186" s="8">
        <f>Refererenssiarvoja!$B$16*Kaksitasouoma_matriisi!O186^(1/6)/(SQRT((2*Refererenssiarvoja!$B$15)/(Päälaskenta!$F$31*Päälaskenta!$G$31*Päälaskenta!$F$28))+SQRT(Refererenssiarvoja!$B$15)/Refererenssiarvoja!$B$17*LN(Kaksitasouoma_matriisi!L186/Päälaskenta!$F$28))</f>
        <v>-2.51348807064419E-2</v>
      </c>
      <c r="AR186" s="8">
        <f>Refererenssiarvoja!$B$16*Kaksitasouoma_matriisi!O186^(1/6)/(SQRT((2*Refererenssiarvoja!$B$15)/(Päälaskenta!$F$31*Päälaskenta!$G$31*L186)))</f>
        <v>6.0933773917266301E-2</v>
      </c>
    </row>
    <row r="187" spans="1:44" x14ac:dyDescent="0.2">
      <c r="A187" s="8">
        <v>185</v>
      </c>
      <c r="B187" s="8">
        <f>IF(Päälaskenta!C$7,Päälaskenta!E$7,Päälaskenta!G$5)</f>
        <v>2.5</v>
      </c>
      <c r="C187" s="56">
        <v>1.8149999999999999</v>
      </c>
      <c r="D187" s="93">
        <f t="shared" si="33"/>
        <v>1.3774</v>
      </c>
      <c r="E187" s="8">
        <f>IF(Päälaskenta!$C$26,Kaksitasouoma_matriisi!AP187,Kaksitasouoma_matriisi!AC187)</f>
        <v>0.101537267404794</v>
      </c>
      <c r="F187" s="56">
        <f>IF(D187&lt;Päälaskenta!H$24,(SQRT(POWER(Päälaskenta!C$24/(2*Päälaskenta!E$24),2)+(D187/Päälaskenta!E$24))-Päälaskenta!C$24/(2*Päälaskenta!E$24)),IF(D187=Päälaskenta!H$24,Päälaskenta!D$24,Päälaskenta!D$24+(SQRT(POWER((Päälaskenta!C$20+Päälaskenta!G$24)/(2*Päälaskenta!E$20),2)+((D187-Päälaskenta!H$24)/Päälaskenta!E$20))-(Päälaskenta!C$20+Päälaskenta!G$24)/(2*Päälaskenta!E$20))))</f>
        <v>0.72499999999999998</v>
      </c>
      <c r="G187" s="57">
        <f>IF(F187&gt;Päälaskenta!D$24,(2*SQRT((POWER(Päälaskenta!D$24,2))+POWER(Päälaskenta!E$24*Päälaskenta!D$24,2))+Päälaskenta!C$24)+(2*SQRT((POWER((F187-Päälaskenta!D$24),2))+POWER(Päälaskenta!E$20*(F187-Päälaskenta!D$24),2))+Päälaskenta!C$20),(2*SQRT((POWER(F187,2))+POWER(Päälaskenta!E$24*F187,2))+Päälaskenta!C$24))</f>
        <v>8.07</v>
      </c>
      <c r="H187" s="57">
        <f t="shared" si="34"/>
        <v>0.17</v>
      </c>
      <c r="I187" s="62">
        <f t="shared" si="35"/>
        <v>0.36063899999999999</v>
      </c>
      <c r="J187" s="8">
        <f>IF(F187&lt;Päälaskenta!$D$24,0,Kaksitasouoma_matriisi!F187-Päälaskenta!$D$24)</f>
        <v>2.5000000000000001E-2</v>
      </c>
      <c r="L187" s="8">
        <f>IF(F187&gt;Päälaskenta!D$24,F187-Päälaskenta!D$24,0)</f>
        <v>2.5000000000000001E-2</v>
      </c>
      <c r="M187" s="8">
        <f>IF(F187&gt;Päälaskenta!D$24,(Päälaskenta!C$20+(Päälaskenta!E$20*(Kaksitasouoma_matriisi!F187-Päälaskenta!D$24)))*(Kaksitasouoma_matriisi!F187-Päälaskenta!D$24),0)</f>
        <v>0.12593750000000001</v>
      </c>
      <c r="N187" s="8">
        <f>IF(F187&gt;Päälaskenta!D$24,(2*SQRT((POWER((F187-Päälaskenta!D$24),2))+POWER(Päälaskenta!E$20*(F187-Päälaskenta!D$24),2))+Päälaskenta!C$20),0)</f>
        <v>5.0901387818866004</v>
      </c>
      <c r="O187" s="8">
        <f t="shared" si="41"/>
        <v>2.4741466862976701E-2</v>
      </c>
      <c r="P187" s="8">
        <f>IF(Päälaskenta!$C$29,IF(L187&gt;Päälaskenta!$F$28,Kaksitasouoma_matriisi!AQ187,Kaksitasouoma_matriisi!AR187),Päälaskenta!$F$20)</f>
        <v>0.12</v>
      </c>
      <c r="Q187" s="8">
        <f t="shared" si="42"/>
        <v>8.9109522814034503E-2</v>
      </c>
      <c r="R187" s="8">
        <f t="shared" si="36"/>
        <v>2.2066299761415401E-2</v>
      </c>
      <c r="S187" s="8">
        <f t="shared" si="43"/>
        <v>0.17521627602116399</v>
      </c>
      <c r="U187" s="93">
        <f>IF(F187&gt;Päälaskenta!D$24,Päälaskenta!H$24+L187*Päälaskenta!G$24,F187*Päälaskenta!C$24 + F187*F187*Päälaskenta!E$24)</f>
        <v>1.25</v>
      </c>
      <c r="V187" s="8">
        <f>IF(F187&gt;Päälaskenta!D$24,2*SQRT(POWER(Päälaskenta!D$24,2)+POWER(Päälaskenta!E$24*Päälaskenta!D$24,2))+Päälaskenta!C$24,(2*SQRT((POWER(F187,2))+POWER(Päälaskenta!E$24*F187,2))+Päälaskenta!C$24))</f>
        <v>2.9798989873223301</v>
      </c>
      <c r="W187" s="8">
        <f t="shared" si="44"/>
        <v>0.419477306216753</v>
      </c>
      <c r="X187" s="8">
        <f>Päälaskenta!F$24</f>
        <v>7.0000000000000007E-2</v>
      </c>
      <c r="Y187" s="8">
        <f t="shared" si="45"/>
        <v>10.006548083751399</v>
      </c>
      <c r="Z187" s="8">
        <f t="shared" si="37"/>
        <v>2.4779337002385802</v>
      </c>
      <c r="AA187" s="8">
        <f t="shared" si="46"/>
        <v>1.9823469601908601</v>
      </c>
      <c r="AC187" s="8">
        <f t="shared" si="38"/>
        <v>0.101537267404794</v>
      </c>
      <c r="AE187" s="8">
        <v>185</v>
      </c>
      <c r="AF187" s="8">
        <f t="shared" si="48"/>
        <v>10.0956576065654</v>
      </c>
      <c r="AG187" s="8">
        <f t="shared" si="39"/>
        <v>6.1321220637141703E-2</v>
      </c>
      <c r="AJ187" s="132">
        <f>IF(Päälaskenta!$F$28&lt;Kaksitasouoma_matriisi!L187,Päälaskenta!$C$20*Päälaskenta!$F$28,Päälaskenta!$C$20*Kaksitasouoma_matriisi!L187)</f>
        <v>0.125</v>
      </c>
      <c r="AK187" s="134">
        <f>SQRT(Päälaskenta!$D$20^2+(Päälaskenta!$D$20/(1/Päälaskenta!$E$20))^2)</f>
        <v>1.8029999999999999</v>
      </c>
      <c r="AL187" s="134">
        <f>IF(Päälaskenta!$F$28&lt;Kaksitasouoma_matriisi!L187,AK187*Päälaskenta!$F$28*COS(ATAN(1/Päälaskenta!$E$20)),AK187*Kaksitasouoma_matriisi!L187*COS(ATAN(1/Päälaskenta!$E$20)))</f>
        <v>3.7999999999999999E-2</v>
      </c>
      <c r="AM187" s="134"/>
      <c r="AN187" s="134">
        <f t="shared" si="47"/>
        <v>0.16300000000000001</v>
      </c>
      <c r="AO187" s="8">
        <f t="shared" si="40"/>
        <v>0.11833889937563501</v>
      </c>
      <c r="AP187" s="134">
        <f>Refererenssiarvoja!$B$16*H187^(1/6)/(Refererenssiarvoja!$B$15^0.5)*(Päälaskenta!$G$28/2)^0.5*(1-AO187)^(-1.5)</f>
        <v>4.4999999999999998E-2</v>
      </c>
      <c r="AQ187" s="8">
        <f>Refererenssiarvoja!$B$16*Kaksitasouoma_matriisi!O187^(1/6)/(SQRT((2*Refererenssiarvoja!$B$15)/(Päälaskenta!$F$31*Päälaskenta!$G$31*Päälaskenta!$F$28))+SQRT(Refererenssiarvoja!$B$15)/Refererenssiarvoja!$B$17*LN(Kaksitasouoma_matriisi!L187/Päälaskenta!$F$28))</f>
        <v>-2.51348807064419E-2</v>
      </c>
      <c r="AR187" s="8">
        <f>Refererenssiarvoja!$B$16*Kaksitasouoma_matriisi!O187^(1/6)/(SQRT((2*Refererenssiarvoja!$B$15)/(Päälaskenta!$F$31*Päälaskenta!$G$31*L187)))</f>
        <v>6.0933773917266301E-2</v>
      </c>
    </row>
    <row r="188" spans="1:44" x14ac:dyDescent="0.2">
      <c r="A188" s="8">
        <v>186</v>
      </c>
      <c r="B188" s="8">
        <f>IF(Päälaskenta!C$7,Päälaskenta!E$7,Päälaskenta!G$5)</f>
        <v>2.5</v>
      </c>
      <c r="C188" s="56">
        <v>1.8140000000000001</v>
      </c>
      <c r="D188" s="93">
        <f t="shared" si="33"/>
        <v>1.3782000000000001</v>
      </c>
      <c r="E188" s="8">
        <f>IF(Päälaskenta!$C$26,Kaksitasouoma_matriisi!AP188,Kaksitasouoma_matriisi!AC188)</f>
        <v>0.101537267404794</v>
      </c>
      <c r="F188" s="56">
        <f>IF(D188&lt;Päälaskenta!H$24,(SQRT(POWER(Päälaskenta!C$24/(2*Päälaskenta!E$24),2)+(D188/Päälaskenta!E$24))-Päälaskenta!C$24/(2*Päälaskenta!E$24)),IF(D188=Päälaskenta!H$24,Päälaskenta!D$24,Päälaskenta!D$24+(SQRT(POWER((Päälaskenta!C$20+Päälaskenta!G$24)/(2*Päälaskenta!E$20),2)+((D188-Päälaskenta!H$24)/Päälaskenta!E$20))-(Päälaskenta!C$20+Päälaskenta!G$24)/(2*Päälaskenta!E$20))))</f>
        <v>0.72499999999999998</v>
      </c>
      <c r="G188" s="57">
        <f>IF(F188&gt;Päälaskenta!D$24,(2*SQRT((POWER(Päälaskenta!D$24,2))+POWER(Päälaskenta!E$24*Päälaskenta!D$24,2))+Päälaskenta!C$24)+(2*SQRT((POWER((F188-Päälaskenta!D$24),2))+POWER(Päälaskenta!E$20*(F188-Päälaskenta!D$24),2))+Päälaskenta!C$20),(2*SQRT((POWER(F188,2))+POWER(Päälaskenta!E$24*F188,2))+Päälaskenta!C$24))</f>
        <v>8.07</v>
      </c>
      <c r="H188" s="57">
        <f t="shared" si="34"/>
        <v>0.17</v>
      </c>
      <c r="I188" s="62">
        <f t="shared" si="35"/>
        <v>0.36024099999999998</v>
      </c>
      <c r="J188" s="8">
        <f>IF(F188&lt;Päälaskenta!$D$24,0,Kaksitasouoma_matriisi!F188-Päälaskenta!$D$24)</f>
        <v>2.5000000000000001E-2</v>
      </c>
      <c r="L188" s="8">
        <f>IF(F188&gt;Päälaskenta!D$24,F188-Päälaskenta!D$24,0)</f>
        <v>2.5000000000000001E-2</v>
      </c>
      <c r="M188" s="8">
        <f>IF(F188&gt;Päälaskenta!D$24,(Päälaskenta!C$20+(Päälaskenta!E$20*(Kaksitasouoma_matriisi!F188-Päälaskenta!D$24)))*(Kaksitasouoma_matriisi!F188-Päälaskenta!D$24),0)</f>
        <v>0.12593750000000001</v>
      </c>
      <c r="N188" s="8">
        <f>IF(F188&gt;Päälaskenta!D$24,(2*SQRT((POWER((F188-Päälaskenta!D$24),2))+POWER(Päälaskenta!E$20*(F188-Päälaskenta!D$24),2))+Päälaskenta!C$20),0)</f>
        <v>5.0901387818866004</v>
      </c>
      <c r="O188" s="8">
        <f t="shared" si="41"/>
        <v>2.4741466862976701E-2</v>
      </c>
      <c r="P188" s="8">
        <f>IF(Päälaskenta!$C$29,IF(L188&gt;Päälaskenta!$F$28,Kaksitasouoma_matriisi!AQ188,Kaksitasouoma_matriisi!AR188),Päälaskenta!$F$20)</f>
        <v>0.12</v>
      </c>
      <c r="Q188" s="8">
        <f t="shared" si="42"/>
        <v>8.9109522814034503E-2</v>
      </c>
      <c r="R188" s="8">
        <f t="shared" si="36"/>
        <v>2.2066299761415401E-2</v>
      </c>
      <c r="S188" s="8">
        <f t="shared" si="43"/>
        <v>0.17521627602116399</v>
      </c>
      <c r="U188" s="93">
        <f>IF(F188&gt;Päälaskenta!D$24,Päälaskenta!H$24+L188*Päälaskenta!G$24,F188*Päälaskenta!C$24 + F188*F188*Päälaskenta!E$24)</f>
        <v>1.25</v>
      </c>
      <c r="V188" s="8">
        <f>IF(F188&gt;Päälaskenta!D$24,2*SQRT(POWER(Päälaskenta!D$24,2)+POWER(Päälaskenta!E$24*Päälaskenta!D$24,2))+Päälaskenta!C$24,(2*SQRT((POWER(F188,2))+POWER(Päälaskenta!E$24*F188,2))+Päälaskenta!C$24))</f>
        <v>2.9798989873223301</v>
      </c>
      <c r="W188" s="8">
        <f t="shared" si="44"/>
        <v>0.419477306216753</v>
      </c>
      <c r="X188" s="8">
        <f>Päälaskenta!F$24</f>
        <v>7.0000000000000007E-2</v>
      </c>
      <c r="Y188" s="8">
        <f t="shared" si="45"/>
        <v>10.006548083751399</v>
      </c>
      <c r="Z188" s="8">
        <f t="shared" si="37"/>
        <v>2.4779337002385802</v>
      </c>
      <c r="AA188" s="8">
        <f t="shared" si="46"/>
        <v>1.9823469601908601</v>
      </c>
      <c r="AC188" s="8">
        <f t="shared" si="38"/>
        <v>0.101537267404794</v>
      </c>
      <c r="AE188" s="8">
        <v>186</v>
      </c>
      <c r="AF188" s="8">
        <f t="shared" si="48"/>
        <v>10.0956576065654</v>
      </c>
      <c r="AG188" s="8">
        <f t="shared" si="39"/>
        <v>6.1321220637141703E-2</v>
      </c>
      <c r="AJ188" s="132">
        <f>IF(Päälaskenta!$F$28&lt;Kaksitasouoma_matriisi!L188,Päälaskenta!$C$20*Päälaskenta!$F$28,Päälaskenta!$C$20*Kaksitasouoma_matriisi!L188)</f>
        <v>0.125</v>
      </c>
      <c r="AK188" s="134">
        <f>SQRT(Päälaskenta!$D$20^2+(Päälaskenta!$D$20/(1/Päälaskenta!$E$20))^2)</f>
        <v>1.8029999999999999</v>
      </c>
      <c r="AL188" s="134">
        <f>IF(Päälaskenta!$F$28&lt;Kaksitasouoma_matriisi!L188,AK188*Päälaskenta!$F$28*COS(ATAN(1/Päälaskenta!$E$20)),AK188*Kaksitasouoma_matriisi!L188*COS(ATAN(1/Päälaskenta!$E$20)))</f>
        <v>3.7999999999999999E-2</v>
      </c>
      <c r="AM188" s="134"/>
      <c r="AN188" s="134">
        <f t="shared" si="47"/>
        <v>0.16300000000000001</v>
      </c>
      <c r="AO188" s="8">
        <f t="shared" si="40"/>
        <v>0.118270207517051</v>
      </c>
      <c r="AP188" s="134">
        <f>Refererenssiarvoja!$B$16*H188^(1/6)/(Refererenssiarvoja!$B$15^0.5)*(Päälaskenta!$G$28/2)^0.5*(1-AO188)^(-1.5)</f>
        <v>4.4999999999999998E-2</v>
      </c>
      <c r="AQ188" s="8">
        <f>Refererenssiarvoja!$B$16*Kaksitasouoma_matriisi!O188^(1/6)/(SQRT((2*Refererenssiarvoja!$B$15)/(Päälaskenta!$F$31*Päälaskenta!$G$31*Päälaskenta!$F$28))+SQRT(Refererenssiarvoja!$B$15)/Refererenssiarvoja!$B$17*LN(Kaksitasouoma_matriisi!L188/Päälaskenta!$F$28))</f>
        <v>-2.51348807064419E-2</v>
      </c>
      <c r="AR188" s="8">
        <f>Refererenssiarvoja!$B$16*Kaksitasouoma_matriisi!O188^(1/6)/(SQRT((2*Refererenssiarvoja!$B$15)/(Päälaskenta!$F$31*Päälaskenta!$G$31*L188)))</f>
        <v>6.0933773917266301E-2</v>
      </c>
    </row>
    <row r="189" spans="1:44" x14ac:dyDescent="0.2">
      <c r="A189" s="8">
        <v>187</v>
      </c>
      <c r="B189" s="8">
        <f>IF(Päälaskenta!C$7,Päälaskenta!E$7,Päälaskenta!G$5)</f>
        <v>2.5</v>
      </c>
      <c r="C189" s="56">
        <v>1.8129999999999999</v>
      </c>
      <c r="D189" s="93">
        <f t="shared" si="33"/>
        <v>1.3789</v>
      </c>
      <c r="E189" s="8">
        <f>IF(Päälaskenta!$C$26,Kaksitasouoma_matriisi!AP189,Kaksitasouoma_matriisi!AC189)</f>
        <v>0.101537267404794</v>
      </c>
      <c r="F189" s="56">
        <f>IF(D189&lt;Päälaskenta!H$24,(SQRT(POWER(Päälaskenta!C$24/(2*Päälaskenta!E$24),2)+(D189/Päälaskenta!E$24))-Päälaskenta!C$24/(2*Päälaskenta!E$24)),IF(D189=Päälaskenta!H$24,Päälaskenta!D$24,Päälaskenta!D$24+(SQRT(POWER((Päälaskenta!C$20+Päälaskenta!G$24)/(2*Päälaskenta!E$20),2)+((D189-Päälaskenta!H$24)/Päälaskenta!E$20))-(Päälaskenta!C$20+Päälaskenta!G$24)/(2*Päälaskenta!E$20))))</f>
        <v>0.72499999999999998</v>
      </c>
      <c r="G189" s="57">
        <f>IF(F189&gt;Päälaskenta!D$24,(2*SQRT((POWER(Päälaskenta!D$24,2))+POWER(Päälaskenta!E$24*Päälaskenta!D$24,2))+Päälaskenta!C$24)+(2*SQRT((POWER((F189-Päälaskenta!D$24),2))+POWER(Päälaskenta!E$20*(F189-Päälaskenta!D$24),2))+Päälaskenta!C$20),(2*SQRT((POWER(F189,2))+POWER(Päälaskenta!E$24*F189,2))+Päälaskenta!C$24))</f>
        <v>8.07</v>
      </c>
      <c r="H189" s="57">
        <f t="shared" si="34"/>
        <v>0.17</v>
      </c>
      <c r="I189" s="62">
        <f t="shared" si="35"/>
        <v>0.359844</v>
      </c>
      <c r="J189" s="8">
        <f>IF(F189&lt;Päälaskenta!$D$24,0,Kaksitasouoma_matriisi!F189-Päälaskenta!$D$24)</f>
        <v>2.5000000000000001E-2</v>
      </c>
      <c r="L189" s="8">
        <f>IF(F189&gt;Päälaskenta!D$24,F189-Päälaskenta!D$24,0)</f>
        <v>2.5000000000000001E-2</v>
      </c>
      <c r="M189" s="8">
        <f>IF(F189&gt;Päälaskenta!D$24,(Päälaskenta!C$20+(Päälaskenta!E$20*(Kaksitasouoma_matriisi!F189-Päälaskenta!D$24)))*(Kaksitasouoma_matriisi!F189-Päälaskenta!D$24),0)</f>
        <v>0.12593750000000001</v>
      </c>
      <c r="N189" s="8">
        <f>IF(F189&gt;Päälaskenta!D$24,(2*SQRT((POWER((F189-Päälaskenta!D$24),2))+POWER(Päälaskenta!E$20*(F189-Päälaskenta!D$24),2))+Päälaskenta!C$20),0)</f>
        <v>5.0901387818866004</v>
      </c>
      <c r="O189" s="8">
        <f t="shared" si="41"/>
        <v>2.4741466862976701E-2</v>
      </c>
      <c r="P189" s="8">
        <f>IF(Päälaskenta!$C$29,IF(L189&gt;Päälaskenta!$F$28,Kaksitasouoma_matriisi!AQ189,Kaksitasouoma_matriisi!AR189),Päälaskenta!$F$20)</f>
        <v>0.12</v>
      </c>
      <c r="Q189" s="8">
        <f t="shared" si="42"/>
        <v>8.9109522814034503E-2</v>
      </c>
      <c r="R189" s="8">
        <f t="shared" si="36"/>
        <v>2.2066299761415401E-2</v>
      </c>
      <c r="S189" s="8">
        <f t="shared" si="43"/>
        <v>0.17521627602116399</v>
      </c>
      <c r="U189" s="93">
        <f>IF(F189&gt;Päälaskenta!D$24,Päälaskenta!H$24+L189*Päälaskenta!G$24,F189*Päälaskenta!C$24 + F189*F189*Päälaskenta!E$24)</f>
        <v>1.25</v>
      </c>
      <c r="V189" s="8">
        <f>IF(F189&gt;Päälaskenta!D$24,2*SQRT(POWER(Päälaskenta!D$24,2)+POWER(Päälaskenta!E$24*Päälaskenta!D$24,2))+Päälaskenta!C$24,(2*SQRT((POWER(F189,2))+POWER(Päälaskenta!E$24*F189,2))+Päälaskenta!C$24))</f>
        <v>2.9798989873223301</v>
      </c>
      <c r="W189" s="8">
        <f t="shared" si="44"/>
        <v>0.419477306216753</v>
      </c>
      <c r="X189" s="8">
        <f>Päälaskenta!F$24</f>
        <v>7.0000000000000007E-2</v>
      </c>
      <c r="Y189" s="8">
        <f t="shared" si="45"/>
        <v>10.006548083751399</v>
      </c>
      <c r="Z189" s="8">
        <f t="shared" si="37"/>
        <v>2.4779337002385802</v>
      </c>
      <c r="AA189" s="8">
        <f t="shared" si="46"/>
        <v>1.9823469601908601</v>
      </c>
      <c r="AC189" s="8">
        <f t="shared" si="38"/>
        <v>0.101537267404794</v>
      </c>
      <c r="AE189" s="8">
        <v>187</v>
      </c>
      <c r="AF189" s="8">
        <f t="shared" si="48"/>
        <v>10.0956576065654</v>
      </c>
      <c r="AG189" s="8">
        <f t="shared" si="39"/>
        <v>6.1321220637141703E-2</v>
      </c>
      <c r="AJ189" s="132">
        <f>IF(Päälaskenta!$F$28&lt;Kaksitasouoma_matriisi!L189,Päälaskenta!$C$20*Päälaskenta!$F$28,Päälaskenta!$C$20*Kaksitasouoma_matriisi!L189)</f>
        <v>0.125</v>
      </c>
      <c r="AK189" s="134">
        <f>SQRT(Päälaskenta!$D$20^2+(Päälaskenta!$D$20/(1/Päälaskenta!$E$20))^2)</f>
        <v>1.8029999999999999</v>
      </c>
      <c r="AL189" s="134">
        <f>IF(Päälaskenta!$F$28&lt;Kaksitasouoma_matriisi!L189,AK189*Päälaskenta!$F$28*COS(ATAN(1/Päälaskenta!$E$20)),AK189*Kaksitasouoma_matriisi!L189*COS(ATAN(1/Päälaskenta!$E$20)))</f>
        <v>3.7999999999999999E-2</v>
      </c>
      <c r="AM189" s="134"/>
      <c r="AN189" s="134">
        <f t="shared" si="47"/>
        <v>0.16300000000000001</v>
      </c>
      <c r="AO189" s="8">
        <f t="shared" si="40"/>
        <v>0.118210167524839</v>
      </c>
      <c r="AP189" s="134">
        <f>Refererenssiarvoja!$B$16*H189^(1/6)/(Refererenssiarvoja!$B$15^0.5)*(Päälaskenta!$G$28/2)^0.5*(1-AO189)^(-1.5)</f>
        <v>4.4999999999999998E-2</v>
      </c>
      <c r="AQ189" s="8">
        <f>Refererenssiarvoja!$B$16*Kaksitasouoma_matriisi!O189^(1/6)/(SQRT((2*Refererenssiarvoja!$B$15)/(Päälaskenta!$F$31*Päälaskenta!$G$31*Päälaskenta!$F$28))+SQRT(Refererenssiarvoja!$B$15)/Refererenssiarvoja!$B$17*LN(Kaksitasouoma_matriisi!L189/Päälaskenta!$F$28))</f>
        <v>-2.51348807064419E-2</v>
      </c>
      <c r="AR189" s="8">
        <f>Refererenssiarvoja!$B$16*Kaksitasouoma_matriisi!O189^(1/6)/(SQRT((2*Refererenssiarvoja!$B$15)/(Päälaskenta!$F$31*Päälaskenta!$G$31*L189)))</f>
        <v>6.0933773917266301E-2</v>
      </c>
    </row>
    <row r="190" spans="1:44" x14ac:dyDescent="0.2">
      <c r="A190" s="8">
        <v>188</v>
      </c>
      <c r="B190" s="8">
        <f>IF(Päälaskenta!C$7,Päälaskenta!E$7,Päälaskenta!G$5)</f>
        <v>2.5</v>
      </c>
      <c r="C190" s="56">
        <v>1.8120000000000001</v>
      </c>
      <c r="D190" s="93">
        <f t="shared" si="33"/>
        <v>1.3796999999999999</v>
      </c>
      <c r="E190" s="8">
        <f>IF(Päälaskenta!$C$26,Kaksitasouoma_matriisi!AP190,Kaksitasouoma_matriisi!AC190)</f>
        <v>0.101545512545979</v>
      </c>
      <c r="F190" s="56">
        <f>IF(D190&lt;Päälaskenta!H$24,(SQRT(POWER(Päälaskenta!C$24/(2*Päälaskenta!E$24),2)+(D190/Päälaskenta!E$24))-Päälaskenta!C$24/(2*Päälaskenta!E$24)),IF(D190=Päälaskenta!H$24,Päälaskenta!D$24,Päälaskenta!D$24+(SQRT(POWER((Päälaskenta!C$20+Päälaskenta!G$24)/(2*Päälaskenta!E$20),2)+((D190-Päälaskenta!H$24)/Päälaskenta!E$20))-(Päälaskenta!C$20+Päälaskenta!G$24)/(2*Päälaskenta!E$20))))</f>
        <v>0.72599999999999998</v>
      </c>
      <c r="G190" s="57">
        <f>IF(F190&gt;Päälaskenta!D$24,(2*SQRT((POWER(Päälaskenta!D$24,2))+POWER(Päälaskenta!E$24*Päälaskenta!D$24,2))+Päälaskenta!C$24)+(2*SQRT((POWER((F190-Päälaskenta!D$24),2))+POWER(Päälaskenta!E$20*(F190-Päälaskenta!D$24),2))+Päälaskenta!C$20),(2*SQRT((POWER(F190,2))+POWER(Päälaskenta!E$24*F190,2))+Päälaskenta!C$24))</f>
        <v>8.07</v>
      </c>
      <c r="H190" s="57">
        <f t="shared" si="34"/>
        <v>0.17</v>
      </c>
      <c r="I190" s="62">
        <f t="shared" si="35"/>
        <v>0.35950599999999999</v>
      </c>
      <c r="J190" s="8">
        <f>IF(F190&lt;Päälaskenta!$D$24,0,Kaksitasouoma_matriisi!F190-Päälaskenta!$D$24)</f>
        <v>2.5999999999999999E-2</v>
      </c>
      <c r="L190" s="8">
        <f>IF(F190&gt;Päälaskenta!D$24,F190-Päälaskenta!D$24,0)</f>
        <v>2.5999999999999999E-2</v>
      </c>
      <c r="M190" s="8">
        <f>IF(F190&gt;Päälaskenta!D$24,(Päälaskenta!C$20+(Päälaskenta!E$20*(Kaksitasouoma_matriisi!F190-Päälaskenta!D$24)))*(Kaksitasouoma_matriisi!F190-Päälaskenta!D$24),0)</f>
        <v>0.13101399999999999</v>
      </c>
      <c r="N190" s="8">
        <f>IF(F190&gt;Päälaskenta!D$24,(2*SQRT((POWER((F190-Päälaskenta!D$24),2))+POWER(Päälaskenta!E$20*(F190-Päälaskenta!D$24),2))+Päälaskenta!C$20),0)</f>
        <v>5.0937443331620598</v>
      </c>
      <c r="O190" s="8">
        <f t="shared" si="41"/>
        <v>2.5720568491640401E-2</v>
      </c>
      <c r="P190" s="8">
        <f>IF(Päälaskenta!$C$29,IF(L190&gt;Päälaskenta!$F$28,Kaksitasouoma_matriisi!AQ190,Kaksitasouoma_matriisi!AR190),Päälaskenta!$F$20)</f>
        <v>0.12</v>
      </c>
      <c r="Q190" s="8">
        <f t="shared" si="42"/>
        <v>9.5131315548671894E-2</v>
      </c>
      <c r="R190" s="8">
        <f t="shared" si="36"/>
        <v>2.3468999449942001E-2</v>
      </c>
      <c r="S190" s="8">
        <f t="shared" si="43"/>
        <v>0.17913352351612799</v>
      </c>
      <c r="U190" s="93">
        <f>IF(F190&gt;Päälaskenta!D$24,Päälaskenta!H$24+L190*Päälaskenta!G$24,F190*Päälaskenta!C$24 + F190*F190*Päälaskenta!E$24)</f>
        <v>1.2524</v>
      </c>
      <c r="V190" s="8">
        <f>IF(F190&gt;Päälaskenta!D$24,2*SQRT(POWER(Päälaskenta!D$24,2)+POWER(Päälaskenta!E$24*Päälaskenta!D$24,2))+Päälaskenta!C$24,(2*SQRT((POWER(F190,2))+POWER(Päälaskenta!E$24*F190,2))+Päälaskenta!C$24))</f>
        <v>2.9798989873223301</v>
      </c>
      <c r="W190" s="8">
        <f t="shared" si="44"/>
        <v>0.42028270264468898</v>
      </c>
      <c r="X190" s="8">
        <f>Päälaskenta!F$24</f>
        <v>7.0000000000000007E-2</v>
      </c>
      <c r="Y190" s="8">
        <f t="shared" si="45"/>
        <v>10.0385895266608</v>
      </c>
      <c r="Z190" s="8">
        <f t="shared" si="37"/>
        <v>2.47653100055006</v>
      </c>
      <c r="AA190" s="8">
        <f t="shared" si="46"/>
        <v>1.97742813841429</v>
      </c>
      <c r="AC190" s="8">
        <f t="shared" si="38"/>
        <v>0.101545512545979</v>
      </c>
      <c r="AE190" s="8">
        <v>188</v>
      </c>
      <c r="AF190" s="8">
        <f t="shared" si="48"/>
        <v>10.133720842209501</v>
      </c>
      <c r="AG190" s="8">
        <f t="shared" si="39"/>
        <v>6.0861428901291502E-2</v>
      </c>
      <c r="AJ190" s="132">
        <f>IF(Päälaskenta!$F$28&lt;Kaksitasouoma_matriisi!L190,Päälaskenta!$C$20*Päälaskenta!$F$28,Päälaskenta!$C$20*Kaksitasouoma_matriisi!L190)</f>
        <v>0.13</v>
      </c>
      <c r="AK190" s="134">
        <f>SQRT(Päälaskenta!$D$20^2+(Päälaskenta!$D$20/(1/Päälaskenta!$E$20))^2)</f>
        <v>1.8029999999999999</v>
      </c>
      <c r="AL190" s="134">
        <f>IF(Päälaskenta!$F$28&lt;Kaksitasouoma_matriisi!L190,AK190*Päälaskenta!$F$28*COS(ATAN(1/Päälaskenta!$E$20)),AK190*Kaksitasouoma_matriisi!L190*COS(ATAN(1/Päälaskenta!$E$20)))</f>
        <v>3.9E-2</v>
      </c>
      <c r="AM190" s="134"/>
      <c r="AN190" s="134">
        <f t="shared" si="47"/>
        <v>0.16900000000000001</v>
      </c>
      <c r="AO190" s="8">
        <f t="shared" si="40"/>
        <v>0.122490396462999</v>
      </c>
      <c r="AP190" s="134">
        <f>Refererenssiarvoja!$B$16*H190^(1/6)/(Refererenssiarvoja!$B$15^0.5)*(Päälaskenta!$G$28/2)^0.5*(1-AO190)^(-1.5)</f>
        <v>4.5999999999999999E-2</v>
      </c>
      <c r="AQ190" s="8">
        <f>Refererenssiarvoja!$B$16*Kaksitasouoma_matriisi!O190^(1/6)/(SQRT((2*Refererenssiarvoja!$B$15)/(Päälaskenta!$F$31*Päälaskenta!$G$31*Päälaskenta!$F$28))+SQRT(Refererenssiarvoja!$B$15)/Refererenssiarvoja!$B$17*LN(Kaksitasouoma_matriisi!L190/Päälaskenta!$F$28))</f>
        <v>-2.5664993575051701E-2</v>
      </c>
      <c r="AR190" s="8">
        <f>Refererenssiarvoja!$B$16*Kaksitasouoma_matriisi!O190^(1/6)/(SQRT((2*Refererenssiarvoja!$B$15)/(Päälaskenta!$F$31*Päälaskenta!$G$31*L190)))</f>
        <v>6.2543752289945798E-2</v>
      </c>
    </row>
    <row r="191" spans="1:44" x14ac:dyDescent="0.2">
      <c r="A191" s="8">
        <v>189</v>
      </c>
      <c r="B191" s="8">
        <f>IF(Päälaskenta!C$7,Päälaskenta!E$7,Päälaskenta!G$5)</f>
        <v>2.5</v>
      </c>
      <c r="C191" s="56">
        <v>1.8109999999999999</v>
      </c>
      <c r="D191" s="93">
        <f t="shared" si="33"/>
        <v>1.3805000000000001</v>
      </c>
      <c r="E191" s="8">
        <f>IF(Päälaskenta!$C$26,Kaksitasouoma_matriisi!AP191,Kaksitasouoma_matriisi!AC191)</f>
        <v>0.101545512545979</v>
      </c>
      <c r="F191" s="56">
        <f>IF(D191&lt;Päälaskenta!H$24,(SQRT(POWER(Päälaskenta!C$24/(2*Päälaskenta!E$24),2)+(D191/Päälaskenta!E$24))-Päälaskenta!C$24/(2*Päälaskenta!E$24)),IF(D191=Päälaskenta!H$24,Päälaskenta!D$24,Päälaskenta!D$24+(SQRT(POWER((Päälaskenta!C$20+Päälaskenta!G$24)/(2*Päälaskenta!E$20),2)+((D191-Päälaskenta!H$24)/Päälaskenta!E$20))-(Päälaskenta!C$20+Päälaskenta!G$24)/(2*Päälaskenta!E$20))))</f>
        <v>0.72599999999999998</v>
      </c>
      <c r="G191" s="57">
        <f>IF(F191&gt;Päälaskenta!D$24,(2*SQRT((POWER(Päälaskenta!D$24,2))+POWER(Päälaskenta!E$24*Päälaskenta!D$24,2))+Päälaskenta!C$24)+(2*SQRT((POWER((F191-Päälaskenta!D$24),2))+POWER(Päälaskenta!E$20*(F191-Päälaskenta!D$24),2))+Päälaskenta!C$20),(2*SQRT((POWER(F191,2))+POWER(Päälaskenta!E$24*F191,2))+Päälaskenta!C$24))</f>
        <v>8.07</v>
      </c>
      <c r="H191" s="57">
        <f t="shared" si="34"/>
        <v>0.17</v>
      </c>
      <c r="I191" s="62">
        <f t="shared" si="35"/>
        <v>0.35910900000000001</v>
      </c>
      <c r="J191" s="8">
        <f>IF(F191&lt;Päälaskenta!$D$24,0,Kaksitasouoma_matriisi!F191-Päälaskenta!$D$24)</f>
        <v>2.5999999999999999E-2</v>
      </c>
      <c r="L191" s="8">
        <f>IF(F191&gt;Päälaskenta!D$24,F191-Päälaskenta!D$24,0)</f>
        <v>2.5999999999999999E-2</v>
      </c>
      <c r="M191" s="8">
        <f>IF(F191&gt;Päälaskenta!D$24,(Päälaskenta!C$20+(Päälaskenta!E$20*(Kaksitasouoma_matriisi!F191-Päälaskenta!D$24)))*(Kaksitasouoma_matriisi!F191-Päälaskenta!D$24),0)</f>
        <v>0.13101399999999999</v>
      </c>
      <c r="N191" s="8">
        <f>IF(F191&gt;Päälaskenta!D$24,(2*SQRT((POWER((F191-Päälaskenta!D$24),2))+POWER(Päälaskenta!E$20*(F191-Päälaskenta!D$24),2))+Päälaskenta!C$20),0)</f>
        <v>5.0937443331620598</v>
      </c>
      <c r="O191" s="8">
        <f t="shared" si="41"/>
        <v>2.5720568491640401E-2</v>
      </c>
      <c r="P191" s="8">
        <f>IF(Päälaskenta!$C$29,IF(L191&gt;Päälaskenta!$F$28,Kaksitasouoma_matriisi!AQ191,Kaksitasouoma_matriisi!AR191),Päälaskenta!$F$20)</f>
        <v>0.12</v>
      </c>
      <c r="Q191" s="8">
        <f t="shared" si="42"/>
        <v>9.5131315548671894E-2</v>
      </c>
      <c r="R191" s="8">
        <f t="shared" si="36"/>
        <v>2.3468999449942001E-2</v>
      </c>
      <c r="S191" s="8">
        <f t="shared" si="43"/>
        <v>0.17913352351612799</v>
      </c>
      <c r="U191" s="93">
        <f>IF(F191&gt;Päälaskenta!D$24,Päälaskenta!H$24+L191*Päälaskenta!G$24,F191*Päälaskenta!C$24 + F191*F191*Päälaskenta!E$24)</f>
        <v>1.2524</v>
      </c>
      <c r="V191" s="8">
        <f>IF(F191&gt;Päälaskenta!D$24,2*SQRT(POWER(Päälaskenta!D$24,2)+POWER(Päälaskenta!E$24*Päälaskenta!D$24,2))+Päälaskenta!C$24,(2*SQRT((POWER(F191,2))+POWER(Päälaskenta!E$24*F191,2))+Päälaskenta!C$24))</f>
        <v>2.9798989873223301</v>
      </c>
      <c r="W191" s="8">
        <f t="shared" si="44"/>
        <v>0.42028270264468898</v>
      </c>
      <c r="X191" s="8">
        <f>Päälaskenta!F$24</f>
        <v>7.0000000000000007E-2</v>
      </c>
      <c r="Y191" s="8">
        <f t="shared" si="45"/>
        <v>10.0385895266608</v>
      </c>
      <c r="Z191" s="8">
        <f t="shared" si="37"/>
        <v>2.47653100055006</v>
      </c>
      <c r="AA191" s="8">
        <f t="shared" si="46"/>
        <v>1.97742813841429</v>
      </c>
      <c r="AC191" s="8">
        <f t="shared" si="38"/>
        <v>0.101545512545979</v>
      </c>
      <c r="AE191" s="8">
        <v>189</v>
      </c>
      <c r="AF191" s="8">
        <f t="shared" si="48"/>
        <v>10.133720842209501</v>
      </c>
      <c r="AG191" s="8">
        <f t="shared" si="39"/>
        <v>6.0861428901291502E-2</v>
      </c>
      <c r="AJ191" s="132">
        <f>IF(Päälaskenta!$F$28&lt;Kaksitasouoma_matriisi!L191,Päälaskenta!$C$20*Päälaskenta!$F$28,Päälaskenta!$C$20*Kaksitasouoma_matriisi!L191)</f>
        <v>0.13</v>
      </c>
      <c r="AK191" s="134">
        <f>SQRT(Päälaskenta!$D$20^2+(Päälaskenta!$D$20/(1/Päälaskenta!$E$20))^2)</f>
        <v>1.8029999999999999</v>
      </c>
      <c r="AL191" s="134">
        <f>IF(Päälaskenta!$F$28&lt;Kaksitasouoma_matriisi!L191,AK191*Päälaskenta!$F$28*COS(ATAN(1/Päälaskenta!$E$20)),AK191*Kaksitasouoma_matriisi!L191*COS(ATAN(1/Päälaskenta!$E$20)))</f>
        <v>3.9E-2</v>
      </c>
      <c r="AM191" s="134"/>
      <c r="AN191" s="134">
        <f t="shared" si="47"/>
        <v>0.16900000000000001</v>
      </c>
      <c r="AO191" s="8">
        <f t="shared" si="40"/>
        <v>0.12241941325606701</v>
      </c>
      <c r="AP191" s="134">
        <f>Refererenssiarvoja!$B$16*H191^(1/6)/(Refererenssiarvoja!$B$15^0.5)*(Päälaskenta!$G$28/2)^0.5*(1-AO191)^(-1.5)</f>
        <v>4.5999999999999999E-2</v>
      </c>
      <c r="AQ191" s="8">
        <f>Refererenssiarvoja!$B$16*Kaksitasouoma_matriisi!O191^(1/6)/(SQRT((2*Refererenssiarvoja!$B$15)/(Päälaskenta!$F$31*Päälaskenta!$G$31*Päälaskenta!$F$28))+SQRT(Refererenssiarvoja!$B$15)/Refererenssiarvoja!$B$17*LN(Kaksitasouoma_matriisi!L191/Päälaskenta!$F$28))</f>
        <v>-2.5664993575051701E-2</v>
      </c>
      <c r="AR191" s="8">
        <f>Refererenssiarvoja!$B$16*Kaksitasouoma_matriisi!O191^(1/6)/(SQRT((2*Refererenssiarvoja!$B$15)/(Päälaskenta!$F$31*Päälaskenta!$G$31*L191)))</f>
        <v>6.2543752289945798E-2</v>
      </c>
    </row>
    <row r="192" spans="1:44" x14ac:dyDescent="0.2">
      <c r="A192" s="8">
        <v>190</v>
      </c>
      <c r="B192" s="8">
        <f>IF(Päälaskenta!C$7,Päälaskenta!E$7,Päälaskenta!G$5)</f>
        <v>2.5</v>
      </c>
      <c r="C192" s="56">
        <v>1.81</v>
      </c>
      <c r="D192" s="93">
        <f t="shared" si="33"/>
        <v>1.3812</v>
      </c>
      <c r="E192" s="8">
        <f>IF(Päälaskenta!$C$26,Kaksitasouoma_matriisi!AP192,Kaksitasouoma_matriisi!AC192)</f>
        <v>0.101545512545979</v>
      </c>
      <c r="F192" s="56">
        <f>IF(D192&lt;Päälaskenta!H$24,(SQRT(POWER(Päälaskenta!C$24/(2*Päälaskenta!E$24),2)+(D192/Päälaskenta!E$24))-Päälaskenta!C$24/(2*Päälaskenta!E$24)),IF(D192=Päälaskenta!H$24,Päälaskenta!D$24,Päälaskenta!D$24+(SQRT(POWER((Päälaskenta!C$20+Päälaskenta!G$24)/(2*Päälaskenta!E$20),2)+((D192-Päälaskenta!H$24)/Päälaskenta!E$20))-(Päälaskenta!C$20+Päälaskenta!G$24)/(2*Päälaskenta!E$20))))</f>
        <v>0.72599999999999998</v>
      </c>
      <c r="G192" s="57">
        <f>IF(F192&gt;Päälaskenta!D$24,(2*SQRT((POWER(Päälaskenta!D$24,2))+POWER(Päälaskenta!E$24*Päälaskenta!D$24,2))+Päälaskenta!C$24)+(2*SQRT((POWER((F192-Päälaskenta!D$24),2))+POWER(Päälaskenta!E$20*(F192-Päälaskenta!D$24),2))+Päälaskenta!C$20),(2*SQRT((POWER(F192,2))+POWER(Päälaskenta!E$24*F192,2))+Päälaskenta!C$24))</f>
        <v>8.07</v>
      </c>
      <c r="H192" s="57">
        <f t="shared" si="34"/>
        <v>0.17</v>
      </c>
      <c r="I192" s="62">
        <f t="shared" si="35"/>
        <v>0.358713</v>
      </c>
      <c r="J192" s="8">
        <f>IF(F192&lt;Päälaskenta!$D$24,0,Kaksitasouoma_matriisi!F192-Päälaskenta!$D$24)</f>
        <v>2.5999999999999999E-2</v>
      </c>
      <c r="L192" s="8">
        <f>IF(F192&gt;Päälaskenta!D$24,F192-Päälaskenta!D$24,0)</f>
        <v>2.5999999999999999E-2</v>
      </c>
      <c r="M192" s="8">
        <f>IF(F192&gt;Päälaskenta!D$24,(Päälaskenta!C$20+(Päälaskenta!E$20*(Kaksitasouoma_matriisi!F192-Päälaskenta!D$24)))*(Kaksitasouoma_matriisi!F192-Päälaskenta!D$24),0)</f>
        <v>0.13101399999999999</v>
      </c>
      <c r="N192" s="8">
        <f>IF(F192&gt;Päälaskenta!D$24,(2*SQRT((POWER((F192-Päälaskenta!D$24),2))+POWER(Päälaskenta!E$20*(F192-Päälaskenta!D$24),2))+Päälaskenta!C$20),0)</f>
        <v>5.0937443331620598</v>
      </c>
      <c r="O192" s="8">
        <f t="shared" si="41"/>
        <v>2.5720568491640401E-2</v>
      </c>
      <c r="P192" s="8">
        <f>IF(Päälaskenta!$C$29,IF(L192&gt;Päälaskenta!$F$28,Kaksitasouoma_matriisi!AQ192,Kaksitasouoma_matriisi!AR192),Päälaskenta!$F$20)</f>
        <v>0.12</v>
      </c>
      <c r="Q192" s="8">
        <f t="shared" si="42"/>
        <v>9.5131315548671894E-2</v>
      </c>
      <c r="R192" s="8">
        <f t="shared" si="36"/>
        <v>2.3468999449942001E-2</v>
      </c>
      <c r="S192" s="8">
        <f t="shared" si="43"/>
        <v>0.17913352351612799</v>
      </c>
      <c r="U192" s="93">
        <f>IF(F192&gt;Päälaskenta!D$24,Päälaskenta!H$24+L192*Päälaskenta!G$24,F192*Päälaskenta!C$24 + F192*F192*Päälaskenta!E$24)</f>
        <v>1.2524</v>
      </c>
      <c r="V192" s="8">
        <f>IF(F192&gt;Päälaskenta!D$24,2*SQRT(POWER(Päälaskenta!D$24,2)+POWER(Päälaskenta!E$24*Päälaskenta!D$24,2))+Päälaskenta!C$24,(2*SQRT((POWER(F192,2))+POWER(Päälaskenta!E$24*F192,2))+Päälaskenta!C$24))</f>
        <v>2.9798989873223301</v>
      </c>
      <c r="W192" s="8">
        <f t="shared" si="44"/>
        <v>0.42028270264468898</v>
      </c>
      <c r="X192" s="8">
        <f>Päälaskenta!F$24</f>
        <v>7.0000000000000007E-2</v>
      </c>
      <c r="Y192" s="8">
        <f t="shared" si="45"/>
        <v>10.0385895266608</v>
      </c>
      <c r="Z192" s="8">
        <f t="shared" si="37"/>
        <v>2.47653100055006</v>
      </c>
      <c r="AA192" s="8">
        <f t="shared" si="46"/>
        <v>1.97742813841429</v>
      </c>
      <c r="AC192" s="8">
        <f t="shared" si="38"/>
        <v>0.101545512545979</v>
      </c>
      <c r="AE192" s="8">
        <v>190</v>
      </c>
      <c r="AF192" s="8">
        <f t="shared" si="48"/>
        <v>10.133720842209501</v>
      </c>
      <c r="AG192" s="8">
        <f t="shared" si="39"/>
        <v>6.0861428901291502E-2</v>
      </c>
      <c r="AJ192" s="132">
        <f>IF(Päälaskenta!$F$28&lt;Kaksitasouoma_matriisi!L192,Päälaskenta!$C$20*Päälaskenta!$F$28,Päälaskenta!$C$20*Kaksitasouoma_matriisi!L192)</f>
        <v>0.13</v>
      </c>
      <c r="AK192" s="134">
        <f>SQRT(Päälaskenta!$D$20^2+(Päälaskenta!$D$20/(1/Päälaskenta!$E$20))^2)</f>
        <v>1.8029999999999999</v>
      </c>
      <c r="AL192" s="134">
        <f>IF(Päälaskenta!$F$28&lt;Kaksitasouoma_matriisi!L192,AK192*Päälaskenta!$F$28*COS(ATAN(1/Päälaskenta!$E$20)),AK192*Kaksitasouoma_matriisi!L192*COS(ATAN(1/Päälaskenta!$E$20)))</f>
        <v>3.9E-2</v>
      </c>
      <c r="AM192" s="134"/>
      <c r="AN192" s="134">
        <f t="shared" si="47"/>
        <v>0.16900000000000001</v>
      </c>
      <c r="AO192" s="8">
        <f t="shared" si="40"/>
        <v>0.122357370402549</v>
      </c>
      <c r="AP192" s="134">
        <f>Refererenssiarvoja!$B$16*H192^(1/6)/(Refererenssiarvoja!$B$15^0.5)*(Päälaskenta!$G$28/2)^0.5*(1-AO192)^(-1.5)</f>
        <v>4.5999999999999999E-2</v>
      </c>
      <c r="AQ192" s="8">
        <f>Refererenssiarvoja!$B$16*Kaksitasouoma_matriisi!O192^(1/6)/(SQRT((2*Refererenssiarvoja!$B$15)/(Päälaskenta!$F$31*Päälaskenta!$G$31*Päälaskenta!$F$28))+SQRT(Refererenssiarvoja!$B$15)/Refererenssiarvoja!$B$17*LN(Kaksitasouoma_matriisi!L192/Päälaskenta!$F$28))</f>
        <v>-2.5664993575051701E-2</v>
      </c>
      <c r="AR192" s="8">
        <f>Refererenssiarvoja!$B$16*Kaksitasouoma_matriisi!O192^(1/6)/(SQRT((2*Refererenssiarvoja!$B$15)/(Päälaskenta!$F$31*Päälaskenta!$G$31*L192)))</f>
        <v>6.2543752289945798E-2</v>
      </c>
    </row>
    <row r="193" spans="1:44" x14ac:dyDescent="0.2">
      <c r="A193" s="8">
        <v>191</v>
      </c>
      <c r="B193" s="8">
        <f>IF(Päälaskenta!C$7,Päälaskenta!E$7,Päälaskenta!G$5)</f>
        <v>2.5</v>
      </c>
      <c r="C193" s="56">
        <v>1.8089999999999999</v>
      </c>
      <c r="D193" s="93">
        <f t="shared" si="33"/>
        <v>1.3819999999999999</v>
      </c>
      <c r="E193" s="8">
        <f>IF(Päälaskenta!$C$26,Kaksitasouoma_matriisi!AP193,Kaksitasouoma_matriisi!AC193)</f>
        <v>0.101545512545979</v>
      </c>
      <c r="F193" s="56">
        <f>IF(D193&lt;Päälaskenta!H$24,(SQRT(POWER(Päälaskenta!C$24/(2*Päälaskenta!E$24),2)+(D193/Päälaskenta!E$24))-Päälaskenta!C$24/(2*Päälaskenta!E$24)),IF(D193=Päälaskenta!H$24,Päälaskenta!D$24,Päälaskenta!D$24+(SQRT(POWER((Päälaskenta!C$20+Päälaskenta!G$24)/(2*Päälaskenta!E$20),2)+((D193-Päälaskenta!H$24)/Päälaskenta!E$20))-(Päälaskenta!C$20+Päälaskenta!G$24)/(2*Päälaskenta!E$20))))</f>
        <v>0.72599999999999998</v>
      </c>
      <c r="G193" s="57">
        <f>IF(F193&gt;Päälaskenta!D$24,(2*SQRT((POWER(Päälaskenta!D$24,2))+POWER(Päälaskenta!E$24*Päälaskenta!D$24,2))+Päälaskenta!C$24)+(2*SQRT((POWER((F193-Päälaskenta!D$24),2))+POWER(Päälaskenta!E$20*(F193-Päälaskenta!D$24),2))+Päälaskenta!C$20),(2*SQRT((POWER(F193,2))+POWER(Päälaskenta!E$24*F193,2))+Päälaskenta!C$24))</f>
        <v>8.07</v>
      </c>
      <c r="H193" s="57">
        <f t="shared" si="34"/>
        <v>0.17</v>
      </c>
      <c r="I193" s="62">
        <f t="shared" si="35"/>
        <v>0.35831600000000002</v>
      </c>
      <c r="J193" s="8">
        <f>IF(F193&lt;Päälaskenta!$D$24,0,Kaksitasouoma_matriisi!F193-Päälaskenta!$D$24)</f>
        <v>2.5999999999999999E-2</v>
      </c>
      <c r="L193" s="8">
        <f>IF(F193&gt;Päälaskenta!D$24,F193-Päälaskenta!D$24,0)</f>
        <v>2.5999999999999999E-2</v>
      </c>
      <c r="M193" s="8">
        <f>IF(F193&gt;Päälaskenta!D$24,(Päälaskenta!C$20+(Päälaskenta!E$20*(Kaksitasouoma_matriisi!F193-Päälaskenta!D$24)))*(Kaksitasouoma_matriisi!F193-Päälaskenta!D$24),0)</f>
        <v>0.13101399999999999</v>
      </c>
      <c r="N193" s="8">
        <f>IF(F193&gt;Päälaskenta!D$24,(2*SQRT((POWER((F193-Päälaskenta!D$24),2))+POWER(Päälaskenta!E$20*(F193-Päälaskenta!D$24),2))+Päälaskenta!C$20),0)</f>
        <v>5.0937443331620598</v>
      </c>
      <c r="O193" s="8">
        <f t="shared" si="41"/>
        <v>2.5720568491640401E-2</v>
      </c>
      <c r="P193" s="8">
        <f>IF(Päälaskenta!$C$29,IF(L193&gt;Päälaskenta!$F$28,Kaksitasouoma_matriisi!AQ193,Kaksitasouoma_matriisi!AR193),Päälaskenta!$F$20)</f>
        <v>0.12</v>
      </c>
      <c r="Q193" s="8">
        <f t="shared" si="42"/>
        <v>9.5131315548671894E-2</v>
      </c>
      <c r="R193" s="8">
        <f t="shared" si="36"/>
        <v>2.3468999449942001E-2</v>
      </c>
      <c r="S193" s="8">
        <f t="shared" si="43"/>
        <v>0.17913352351612799</v>
      </c>
      <c r="U193" s="93">
        <f>IF(F193&gt;Päälaskenta!D$24,Päälaskenta!H$24+L193*Päälaskenta!G$24,F193*Päälaskenta!C$24 + F193*F193*Päälaskenta!E$24)</f>
        <v>1.2524</v>
      </c>
      <c r="V193" s="8">
        <f>IF(F193&gt;Päälaskenta!D$24,2*SQRT(POWER(Päälaskenta!D$24,2)+POWER(Päälaskenta!E$24*Päälaskenta!D$24,2))+Päälaskenta!C$24,(2*SQRT((POWER(F193,2))+POWER(Päälaskenta!E$24*F193,2))+Päälaskenta!C$24))</f>
        <v>2.9798989873223301</v>
      </c>
      <c r="W193" s="8">
        <f t="shared" si="44"/>
        <v>0.42028270264468898</v>
      </c>
      <c r="X193" s="8">
        <f>Päälaskenta!F$24</f>
        <v>7.0000000000000007E-2</v>
      </c>
      <c r="Y193" s="8">
        <f t="shared" si="45"/>
        <v>10.0385895266608</v>
      </c>
      <c r="Z193" s="8">
        <f t="shared" si="37"/>
        <v>2.47653100055006</v>
      </c>
      <c r="AA193" s="8">
        <f t="shared" si="46"/>
        <v>1.97742813841429</v>
      </c>
      <c r="AC193" s="8">
        <f t="shared" si="38"/>
        <v>0.101545512545979</v>
      </c>
      <c r="AE193" s="8">
        <v>191</v>
      </c>
      <c r="AF193" s="8">
        <f t="shared" si="48"/>
        <v>10.133720842209501</v>
      </c>
      <c r="AG193" s="8">
        <f t="shared" si="39"/>
        <v>6.0861428901291502E-2</v>
      </c>
      <c r="AJ193" s="132">
        <f>IF(Päälaskenta!$F$28&lt;Kaksitasouoma_matriisi!L193,Päälaskenta!$C$20*Päälaskenta!$F$28,Päälaskenta!$C$20*Kaksitasouoma_matriisi!L193)</f>
        <v>0.13</v>
      </c>
      <c r="AK193" s="134">
        <f>SQRT(Päälaskenta!$D$20^2+(Päälaskenta!$D$20/(1/Päälaskenta!$E$20))^2)</f>
        <v>1.8029999999999999</v>
      </c>
      <c r="AL193" s="134">
        <f>IF(Päälaskenta!$F$28&lt;Kaksitasouoma_matriisi!L193,AK193*Päälaskenta!$F$28*COS(ATAN(1/Päälaskenta!$E$20)),AK193*Kaksitasouoma_matriisi!L193*COS(ATAN(1/Päälaskenta!$E$20)))</f>
        <v>3.9E-2</v>
      </c>
      <c r="AM193" s="134"/>
      <c r="AN193" s="134">
        <f t="shared" si="47"/>
        <v>0.16900000000000001</v>
      </c>
      <c r="AO193" s="8">
        <f t="shared" si="40"/>
        <v>0.122286541244573</v>
      </c>
      <c r="AP193" s="134">
        <f>Refererenssiarvoja!$B$16*H193^(1/6)/(Refererenssiarvoja!$B$15^0.5)*(Päälaskenta!$G$28/2)^0.5*(1-AO193)^(-1.5)</f>
        <v>4.5999999999999999E-2</v>
      </c>
      <c r="AQ193" s="8">
        <f>Refererenssiarvoja!$B$16*Kaksitasouoma_matriisi!O193^(1/6)/(SQRT((2*Refererenssiarvoja!$B$15)/(Päälaskenta!$F$31*Päälaskenta!$G$31*Päälaskenta!$F$28))+SQRT(Refererenssiarvoja!$B$15)/Refererenssiarvoja!$B$17*LN(Kaksitasouoma_matriisi!L193/Päälaskenta!$F$28))</f>
        <v>-2.5664993575051701E-2</v>
      </c>
      <c r="AR193" s="8">
        <f>Refererenssiarvoja!$B$16*Kaksitasouoma_matriisi!O193^(1/6)/(SQRT((2*Refererenssiarvoja!$B$15)/(Päälaskenta!$F$31*Päälaskenta!$G$31*L193)))</f>
        <v>6.2543752289945798E-2</v>
      </c>
    </row>
    <row r="194" spans="1:44" x14ac:dyDescent="0.2">
      <c r="A194" s="8">
        <v>192</v>
      </c>
      <c r="B194" s="8">
        <f>IF(Päälaskenta!C$7,Päälaskenta!E$7,Päälaskenta!G$5)</f>
        <v>2.5</v>
      </c>
      <c r="C194" s="56">
        <v>1.8080000000000001</v>
      </c>
      <c r="D194" s="93">
        <f t="shared" si="33"/>
        <v>1.3827</v>
      </c>
      <c r="E194" s="8">
        <f>IF(Päälaskenta!$C$26,Kaksitasouoma_matriisi!AP194,Kaksitasouoma_matriisi!AC194)</f>
        <v>0.101545512545979</v>
      </c>
      <c r="F194" s="56">
        <f>IF(D194&lt;Päälaskenta!H$24,(SQRT(POWER(Päälaskenta!C$24/(2*Päälaskenta!E$24),2)+(D194/Päälaskenta!E$24))-Päälaskenta!C$24/(2*Päälaskenta!E$24)),IF(D194=Päälaskenta!H$24,Päälaskenta!D$24,Päälaskenta!D$24+(SQRT(POWER((Päälaskenta!C$20+Päälaskenta!G$24)/(2*Päälaskenta!E$20),2)+((D194-Päälaskenta!H$24)/Päälaskenta!E$20))-(Päälaskenta!C$20+Päälaskenta!G$24)/(2*Päälaskenta!E$20))))</f>
        <v>0.72599999999999998</v>
      </c>
      <c r="G194" s="57">
        <f>IF(F194&gt;Päälaskenta!D$24,(2*SQRT((POWER(Päälaskenta!D$24,2))+POWER(Päälaskenta!E$24*Päälaskenta!D$24,2))+Päälaskenta!C$24)+(2*SQRT((POWER((F194-Päälaskenta!D$24),2))+POWER(Päälaskenta!E$20*(F194-Päälaskenta!D$24),2))+Päälaskenta!C$20),(2*SQRT((POWER(F194,2))+POWER(Päälaskenta!E$24*F194,2))+Päälaskenta!C$24))</f>
        <v>8.07</v>
      </c>
      <c r="H194" s="57">
        <f t="shared" si="34"/>
        <v>0.17</v>
      </c>
      <c r="I194" s="62">
        <f t="shared" si="35"/>
        <v>0.35792000000000002</v>
      </c>
      <c r="J194" s="8">
        <f>IF(F194&lt;Päälaskenta!$D$24,0,Kaksitasouoma_matriisi!F194-Päälaskenta!$D$24)</f>
        <v>2.5999999999999999E-2</v>
      </c>
      <c r="L194" s="8">
        <f>IF(F194&gt;Päälaskenta!D$24,F194-Päälaskenta!D$24,0)</f>
        <v>2.5999999999999999E-2</v>
      </c>
      <c r="M194" s="8">
        <f>IF(F194&gt;Päälaskenta!D$24,(Päälaskenta!C$20+(Päälaskenta!E$20*(Kaksitasouoma_matriisi!F194-Päälaskenta!D$24)))*(Kaksitasouoma_matriisi!F194-Päälaskenta!D$24),0)</f>
        <v>0.13101399999999999</v>
      </c>
      <c r="N194" s="8">
        <f>IF(F194&gt;Päälaskenta!D$24,(2*SQRT((POWER((F194-Päälaskenta!D$24),2))+POWER(Päälaskenta!E$20*(F194-Päälaskenta!D$24),2))+Päälaskenta!C$20),0)</f>
        <v>5.0937443331620598</v>
      </c>
      <c r="O194" s="8">
        <f t="shared" si="41"/>
        <v>2.5720568491640401E-2</v>
      </c>
      <c r="P194" s="8">
        <f>IF(Päälaskenta!$C$29,IF(L194&gt;Päälaskenta!$F$28,Kaksitasouoma_matriisi!AQ194,Kaksitasouoma_matriisi!AR194),Päälaskenta!$F$20)</f>
        <v>0.12</v>
      </c>
      <c r="Q194" s="8">
        <f t="shared" si="42"/>
        <v>9.5131315548671894E-2</v>
      </c>
      <c r="R194" s="8">
        <f t="shared" si="36"/>
        <v>2.3468999449942001E-2</v>
      </c>
      <c r="S194" s="8">
        <f t="shared" si="43"/>
        <v>0.17913352351612799</v>
      </c>
      <c r="U194" s="93">
        <f>IF(F194&gt;Päälaskenta!D$24,Päälaskenta!H$24+L194*Päälaskenta!G$24,F194*Päälaskenta!C$24 + F194*F194*Päälaskenta!E$24)</f>
        <v>1.2524</v>
      </c>
      <c r="V194" s="8">
        <f>IF(F194&gt;Päälaskenta!D$24,2*SQRT(POWER(Päälaskenta!D$24,2)+POWER(Päälaskenta!E$24*Päälaskenta!D$24,2))+Päälaskenta!C$24,(2*SQRT((POWER(F194,2))+POWER(Päälaskenta!E$24*F194,2))+Päälaskenta!C$24))</f>
        <v>2.9798989873223301</v>
      </c>
      <c r="W194" s="8">
        <f t="shared" si="44"/>
        <v>0.42028270264468898</v>
      </c>
      <c r="X194" s="8">
        <f>Päälaskenta!F$24</f>
        <v>7.0000000000000007E-2</v>
      </c>
      <c r="Y194" s="8">
        <f t="shared" si="45"/>
        <v>10.0385895266608</v>
      </c>
      <c r="Z194" s="8">
        <f t="shared" si="37"/>
        <v>2.47653100055006</v>
      </c>
      <c r="AA194" s="8">
        <f t="shared" si="46"/>
        <v>1.97742813841429</v>
      </c>
      <c r="AC194" s="8">
        <f t="shared" si="38"/>
        <v>0.101545512545979</v>
      </c>
      <c r="AE194" s="8">
        <v>192</v>
      </c>
      <c r="AF194" s="8">
        <f t="shared" si="48"/>
        <v>10.133720842209501</v>
      </c>
      <c r="AG194" s="8">
        <f t="shared" si="39"/>
        <v>6.0861428901291502E-2</v>
      </c>
      <c r="AJ194" s="132">
        <f>IF(Päälaskenta!$F$28&lt;Kaksitasouoma_matriisi!L194,Päälaskenta!$C$20*Päälaskenta!$F$28,Päälaskenta!$C$20*Kaksitasouoma_matriisi!L194)</f>
        <v>0.13</v>
      </c>
      <c r="AK194" s="134">
        <f>SQRT(Päälaskenta!$D$20^2+(Päälaskenta!$D$20/(1/Päälaskenta!$E$20))^2)</f>
        <v>1.8029999999999999</v>
      </c>
      <c r="AL194" s="134">
        <f>IF(Päälaskenta!$F$28&lt;Kaksitasouoma_matriisi!L194,AK194*Päälaskenta!$F$28*COS(ATAN(1/Päälaskenta!$E$20)),AK194*Kaksitasouoma_matriisi!L194*COS(ATAN(1/Päälaskenta!$E$20)))</f>
        <v>3.9E-2</v>
      </c>
      <c r="AM194" s="134"/>
      <c r="AN194" s="134">
        <f t="shared" si="47"/>
        <v>0.16900000000000001</v>
      </c>
      <c r="AO194" s="8">
        <f t="shared" si="40"/>
        <v>0.12222463296449</v>
      </c>
      <c r="AP194" s="134">
        <f>Refererenssiarvoja!$B$16*H194^(1/6)/(Refererenssiarvoja!$B$15^0.5)*(Päälaskenta!$G$28/2)^0.5*(1-AO194)^(-1.5)</f>
        <v>4.5999999999999999E-2</v>
      </c>
      <c r="AQ194" s="8">
        <f>Refererenssiarvoja!$B$16*Kaksitasouoma_matriisi!O194^(1/6)/(SQRT((2*Refererenssiarvoja!$B$15)/(Päälaskenta!$F$31*Päälaskenta!$G$31*Päälaskenta!$F$28))+SQRT(Refererenssiarvoja!$B$15)/Refererenssiarvoja!$B$17*LN(Kaksitasouoma_matriisi!L194/Päälaskenta!$F$28))</f>
        <v>-2.5664993575051701E-2</v>
      </c>
      <c r="AR194" s="8">
        <f>Refererenssiarvoja!$B$16*Kaksitasouoma_matriisi!O194^(1/6)/(SQRT((2*Refererenssiarvoja!$B$15)/(Päälaskenta!$F$31*Päälaskenta!$G$31*L194)))</f>
        <v>6.2543752289945798E-2</v>
      </c>
    </row>
    <row r="195" spans="1:44" x14ac:dyDescent="0.2">
      <c r="A195" s="8">
        <v>193</v>
      </c>
      <c r="B195" s="8">
        <f>IF(Päälaskenta!C$7,Päälaskenta!E$7,Päälaskenta!G$5)</f>
        <v>2.5</v>
      </c>
      <c r="C195" s="56">
        <v>1.8069999999999999</v>
      </c>
      <c r="D195" s="93">
        <f t="shared" ref="D195:D258" si="49">B195/C195</f>
        <v>1.3835</v>
      </c>
      <c r="E195" s="8">
        <f>IF(Päälaskenta!$C$26,Kaksitasouoma_matriisi!AP195,Kaksitasouoma_matriisi!AC195)</f>
        <v>0.101545512545979</v>
      </c>
      <c r="F195" s="56">
        <f>IF(D195&lt;Päälaskenta!H$24,(SQRT(POWER(Päälaskenta!C$24/(2*Päälaskenta!E$24),2)+(D195/Päälaskenta!E$24))-Päälaskenta!C$24/(2*Päälaskenta!E$24)),IF(D195=Päälaskenta!H$24,Päälaskenta!D$24,Päälaskenta!D$24+(SQRT(POWER((Päälaskenta!C$20+Päälaskenta!G$24)/(2*Päälaskenta!E$20),2)+((D195-Päälaskenta!H$24)/Päälaskenta!E$20))-(Päälaskenta!C$20+Päälaskenta!G$24)/(2*Päälaskenta!E$20))))</f>
        <v>0.72599999999999998</v>
      </c>
      <c r="G195" s="57">
        <f>IF(F195&gt;Päälaskenta!D$24,(2*SQRT((POWER(Päälaskenta!D$24,2))+POWER(Päälaskenta!E$24*Päälaskenta!D$24,2))+Päälaskenta!C$24)+(2*SQRT((POWER((F195-Päälaskenta!D$24),2))+POWER(Päälaskenta!E$20*(F195-Päälaskenta!D$24),2))+Päälaskenta!C$20),(2*SQRT((POWER(F195,2))+POWER(Päälaskenta!E$24*F195,2))+Päälaskenta!C$24))</f>
        <v>8.07</v>
      </c>
      <c r="H195" s="57">
        <f t="shared" ref="H195:H258" si="50">D195/G195</f>
        <v>0.17</v>
      </c>
      <c r="I195" s="62">
        <f t="shared" ref="I195:I258" si="51">POWER(C195/((1/E195)*POWER(H195,2/3)),2)</f>
        <v>0.35752499999999998</v>
      </c>
      <c r="J195" s="8">
        <f>IF(F195&lt;Päälaskenta!$D$24,0,Kaksitasouoma_matriisi!F195-Päälaskenta!$D$24)</f>
        <v>2.5999999999999999E-2</v>
      </c>
      <c r="L195" s="8">
        <f>IF(F195&gt;Päälaskenta!D$24,F195-Päälaskenta!D$24,0)</f>
        <v>2.5999999999999999E-2</v>
      </c>
      <c r="M195" s="8">
        <f>IF(F195&gt;Päälaskenta!D$24,(Päälaskenta!C$20+(Päälaskenta!E$20*(Kaksitasouoma_matriisi!F195-Päälaskenta!D$24)))*(Kaksitasouoma_matriisi!F195-Päälaskenta!D$24),0)</f>
        <v>0.13101399999999999</v>
      </c>
      <c r="N195" s="8">
        <f>IF(F195&gt;Päälaskenta!D$24,(2*SQRT((POWER((F195-Päälaskenta!D$24),2))+POWER(Päälaskenta!E$20*(F195-Päälaskenta!D$24),2))+Päälaskenta!C$20),0)</f>
        <v>5.0937443331620598</v>
      </c>
      <c r="O195" s="8">
        <f t="shared" si="41"/>
        <v>2.5720568491640401E-2</v>
      </c>
      <c r="P195" s="8">
        <f>IF(Päälaskenta!$C$29,IF(L195&gt;Päälaskenta!$F$28,Kaksitasouoma_matriisi!AQ195,Kaksitasouoma_matriisi!AR195),Päälaskenta!$F$20)</f>
        <v>0.12</v>
      </c>
      <c r="Q195" s="8">
        <f t="shared" si="42"/>
        <v>9.5131315548671894E-2</v>
      </c>
      <c r="R195" s="8">
        <f t="shared" ref="R195:R258" si="52">B195*Q195/(Q195+Y195)</f>
        <v>2.3468999449942001E-2</v>
      </c>
      <c r="S195" s="8">
        <f t="shared" si="43"/>
        <v>0.17913352351612799</v>
      </c>
      <c r="U195" s="93">
        <f>IF(F195&gt;Päälaskenta!D$24,Päälaskenta!H$24+L195*Päälaskenta!G$24,F195*Päälaskenta!C$24 + F195*F195*Päälaskenta!E$24)</f>
        <v>1.2524</v>
      </c>
      <c r="V195" s="8">
        <f>IF(F195&gt;Päälaskenta!D$24,2*SQRT(POWER(Päälaskenta!D$24,2)+POWER(Päälaskenta!E$24*Päälaskenta!D$24,2))+Päälaskenta!C$24,(2*SQRT((POWER(F195,2))+POWER(Päälaskenta!E$24*F195,2))+Päälaskenta!C$24))</f>
        <v>2.9798989873223301</v>
      </c>
      <c r="W195" s="8">
        <f t="shared" si="44"/>
        <v>0.42028270264468898</v>
      </c>
      <c r="X195" s="8">
        <f>Päälaskenta!F$24</f>
        <v>7.0000000000000007E-2</v>
      </c>
      <c r="Y195" s="8">
        <f t="shared" si="45"/>
        <v>10.0385895266608</v>
      </c>
      <c r="Z195" s="8">
        <f t="shared" ref="Z195:Z258" si="53">B195*Y195/(Y195+Q195)</f>
        <v>2.47653100055006</v>
      </c>
      <c r="AA195" s="8">
        <f t="shared" si="46"/>
        <v>1.97742813841429</v>
      </c>
      <c r="AC195" s="8">
        <f t="shared" ref="AC195:AC258" si="54">(N195*P195+V195*X195)/(N195+V195)</f>
        <v>0.101545512545979</v>
      </c>
      <c r="AE195" s="8">
        <v>193</v>
      </c>
      <c r="AF195" s="8">
        <f t="shared" si="48"/>
        <v>10.133720842209501</v>
      </c>
      <c r="AG195" s="8">
        <f t="shared" ref="AG195:AG258" si="55">(B195*B195)/(AF195*AF195)</f>
        <v>6.0861428901291502E-2</v>
      </c>
      <c r="AJ195" s="132">
        <f>IF(Päälaskenta!$F$28&lt;Kaksitasouoma_matriisi!L195,Päälaskenta!$C$20*Päälaskenta!$F$28,Päälaskenta!$C$20*Kaksitasouoma_matriisi!L195)</f>
        <v>0.13</v>
      </c>
      <c r="AK195" s="134">
        <f>SQRT(Päälaskenta!$D$20^2+(Päälaskenta!$D$20/(1/Päälaskenta!$E$20))^2)</f>
        <v>1.8029999999999999</v>
      </c>
      <c r="AL195" s="134">
        <f>IF(Päälaskenta!$F$28&lt;Kaksitasouoma_matriisi!L195,AK195*Päälaskenta!$F$28*COS(ATAN(1/Päälaskenta!$E$20)),AK195*Kaksitasouoma_matriisi!L195*COS(ATAN(1/Päälaskenta!$E$20)))</f>
        <v>3.9E-2</v>
      </c>
      <c r="AM195" s="134"/>
      <c r="AN195" s="134">
        <f t="shared" si="47"/>
        <v>0.16900000000000001</v>
      </c>
      <c r="AO195" s="8">
        <f t="shared" ref="AO195:AO258" si="56">AN195/D195</f>
        <v>0.12215395735453601</v>
      </c>
      <c r="AP195" s="134">
        <f>Refererenssiarvoja!$B$16*H195^(1/6)/(Refererenssiarvoja!$B$15^0.5)*(Päälaskenta!$G$28/2)^0.5*(1-AO195)^(-1.5)</f>
        <v>4.5999999999999999E-2</v>
      </c>
      <c r="AQ195" s="8">
        <f>Refererenssiarvoja!$B$16*Kaksitasouoma_matriisi!O195^(1/6)/(SQRT((2*Refererenssiarvoja!$B$15)/(Päälaskenta!$F$31*Päälaskenta!$G$31*Päälaskenta!$F$28))+SQRT(Refererenssiarvoja!$B$15)/Refererenssiarvoja!$B$17*LN(Kaksitasouoma_matriisi!L195/Päälaskenta!$F$28))</f>
        <v>-2.5664993575051701E-2</v>
      </c>
      <c r="AR195" s="8">
        <f>Refererenssiarvoja!$B$16*Kaksitasouoma_matriisi!O195^(1/6)/(SQRT((2*Refererenssiarvoja!$B$15)/(Päälaskenta!$F$31*Päälaskenta!$G$31*L195)))</f>
        <v>6.2543752289945798E-2</v>
      </c>
    </row>
    <row r="196" spans="1:44" x14ac:dyDescent="0.2">
      <c r="A196" s="8">
        <v>194</v>
      </c>
      <c r="B196" s="8">
        <f>IF(Päälaskenta!C$7,Päälaskenta!E$7,Päälaskenta!G$5)</f>
        <v>2.5</v>
      </c>
      <c r="C196" s="56">
        <v>1.806</v>
      </c>
      <c r="D196" s="93">
        <f t="shared" si="49"/>
        <v>1.3843000000000001</v>
      </c>
      <c r="E196" s="8">
        <f>IF(Päälaskenta!$C$26,Kaksitasouoma_matriisi!AP196,Kaksitasouoma_matriisi!AC196)</f>
        <v>0.101545512545979</v>
      </c>
      <c r="F196" s="56">
        <f>IF(D196&lt;Päälaskenta!H$24,(SQRT(POWER(Päälaskenta!C$24/(2*Päälaskenta!E$24),2)+(D196/Päälaskenta!E$24))-Päälaskenta!C$24/(2*Päälaskenta!E$24)),IF(D196=Päälaskenta!H$24,Päälaskenta!D$24,Päälaskenta!D$24+(SQRT(POWER((Päälaskenta!C$20+Päälaskenta!G$24)/(2*Päälaskenta!E$20),2)+((D196-Päälaskenta!H$24)/Päälaskenta!E$20))-(Päälaskenta!C$20+Päälaskenta!G$24)/(2*Päälaskenta!E$20))))</f>
        <v>0.72599999999999998</v>
      </c>
      <c r="G196" s="57">
        <f>IF(F196&gt;Päälaskenta!D$24,(2*SQRT((POWER(Päälaskenta!D$24,2))+POWER(Päälaskenta!E$24*Päälaskenta!D$24,2))+Päälaskenta!C$24)+(2*SQRT((POWER((F196-Päälaskenta!D$24),2))+POWER(Päälaskenta!E$20*(F196-Päälaskenta!D$24),2))+Päälaskenta!C$20),(2*SQRT((POWER(F196,2))+POWER(Päälaskenta!E$24*F196,2))+Päälaskenta!C$24))</f>
        <v>8.07</v>
      </c>
      <c r="H196" s="57">
        <f t="shared" si="50"/>
        <v>0.17</v>
      </c>
      <c r="I196" s="62">
        <f t="shared" si="51"/>
        <v>0.35712899999999997</v>
      </c>
      <c r="J196" s="8">
        <f>IF(F196&lt;Päälaskenta!$D$24,0,Kaksitasouoma_matriisi!F196-Päälaskenta!$D$24)</f>
        <v>2.5999999999999999E-2</v>
      </c>
      <c r="L196" s="8">
        <f>IF(F196&gt;Päälaskenta!D$24,F196-Päälaskenta!D$24,0)</f>
        <v>2.5999999999999999E-2</v>
      </c>
      <c r="M196" s="8">
        <f>IF(F196&gt;Päälaskenta!D$24,(Päälaskenta!C$20+(Päälaskenta!E$20*(Kaksitasouoma_matriisi!F196-Päälaskenta!D$24)))*(Kaksitasouoma_matriisi!F196-Päälaskenta!D$24),0)</f>
        <v>0.13101399999999999</v>
      </c>
      <c r="N196" s="8">
        <f>IF(F196&gt;Päälaskenta!D$24,(2*SQRT((POWER((F196-Päälaskenta!D$24),2))+POWER(Päälaskenta!E$20*(F196-Päälaskenta!D$24),2))+Päälaskenta!C$20),0)</f>
        <v>5.0937443331620598</v>
      </c>
      <c r="O196" s="8">
        <f t="shared" ref="O196:O259" si="57">IF(N196&gt;0,M196/N196,0)</f>
        <v>2.5720568491640401E-2</v>
      </c>
      <c r="P196" s="8">
        <f>IF(Päälaskenta!$C$29,IF(L196&gt;Päälaskenta!$F$28,Kaksitasouoma_matriisi!AQ196,Kaksitasouoma_matriisi!AR196),Päälaskenta!$F$20)</f>
        <v>0.12</v>
      </c>
      <c r="Q196" s="8">
        <f t="shared" ref="Q196:Q259" si="58">(1/P196)*M196*POWER(O196,(2/3))</f>
        <v>9.5131315548671894E-2</v>
      </c>
      <c r="R196" s="8">
        <f t="shared" si="52"/>
        <v>2.3468999449942001E-2</v>
      </c>
      <c r="S196" s="8">
        <f t="shared" ref="S196:S259" si="59">IF(M196&gt;0,R196/M196,0)</f>
        <v>0.17913352351612799</v>
      </c>
      <c r="U196" s="93">
        <f>IF(F196&gt;Päälaskenta!D$24,Päälaskenta!H$24+L196*Päälaskenta!G$24,F196*Päälaskenta!C$24 + F196*F196*Päälaskenta!E$24)</f>
        <v>1.2524</v>
      </c>
      <c r="V196" s="8">
        <f>IF(F196&gt;Päälaskenta!D$24,2*SQRT(POWER(Päälaskenta!D$24,2)+POWER(Päälaskenta!E$24*Päälaskenta!D$24,2))+Päälaskenta!C$24,(2*SQRT((POWER(F196,2))+POWER(Päälaskenta!E$24*F196,2))+Päälaskenta!C$24))</f>
        <v>2.9798989873223301</v>
      </c>
      <c r="W196" s="8">
        <f t="shared" ref="W196:W259" si="60">U196/V196</f>
        <v>0.42028270264468898</v>
      </c>
      <c r="X196" s="8">
        <f>Päälaskenta!F$24</f>
        <v>7.0000000000000007E-2</v>
      </c>
      <c r="Y196" s="8">
        <f t="shared" ref="Y196:Y259" si="61">(1/X196)*U196*POWER(W196,(2/3))</f>
        <v>10.0385895266608</v>
      </c>
      <c r="Z196" s="8">
        <f t="shared" si="53"/>
        <v>2.47653100055006</v>
      </c>
      <c r="AA196" s="8">
        <f t="shared" ref="AA196:AA259" si="62">Z196/U196</f>
        <v>1.97742813841429</v>
      </c>
      <c r="AC196" s="8">
        <f t="shared" si="54"/>
        <v>0.101545512545979</v>
      </c>
      <c r="AE196" s="8">
        <v>194</v>
      </c>
      <c r="AF196" s="8">
        <f t="shared" si="48"/>
        <v>10.133720842209501</v>
      </c>
      <c r="AG196" s="8">
        <f t="shared" si="55"/>
        <v>6.0861428901291502E-2</v>
      </c>
      <c r="AJ196" s="132">
        <f>IF(Päälaskenta!$F$28&lt;Kaksitasouoma_matriisi!L196,Päälaskenta!$C$20*Päälaskenta!$F$28,Päälaskenta!$C$20*Kaksitasouoma_matriisi!L196)</f>
        <v>0.13</v>
      </c>
      <c r="AK196" s="134">
        <f>SQRT(Päälaskenta!$D$20^2+(Päälaskenta!$D$20/(1/Päälaskenta!$E$20))^2)</f>
        <v>1.8029999999999999</v>
      </c>
      <c r="AL196" s="134">
        <f>IF(Päälaskenta!$F$28&lt;Kaksitasouoma_matriisi!L196,AK196*Päälaskenta!$F$28*COS(ATAN(1/Päälaskenta!$E$20)),AK196*Kaksitasouoma_matriisi!L196*COS(ATAN(1/Päälaskenta!$E$20)))</f>
        <v>3.9E-2</v>
      </c>
      <c r="AM196" s="134"/>
      <c r="AN196" s="134">
        <f t="shared" ref="AN196:AN259" si="63">AJ196+AL196</f>
        <v>0.16900000000000001</v>
      </c>
      <c r="AO196" s="8">
        <f t="shared" si="56"/>
        <v>0.122083363432782</v>
      </c>
      <c r="AP196" s="134">
        <f>Refererenssiarvoja!$B$16*H196^(1/6)/(Refererenssiarvoja!$B$15^0.5)*(Päälaskenta!$G$28/2)^0.5*(1-AO196)^(-1.5)</f>
        <v>4.5999999999999999E-2</v>
      </c>
      <c r="AQ196" s="8">
        <f>Refererenssiarvoja!$B$16*Kaksitasouoma_matriisi!O196^(1/6)/(SQRT((2*Refererenssiarvoja!$B$15)/(Päälaskenta!$F$31*Päälaskenta!$G$31*Päälaskenta!$F$28))+SQRT(Refererenssiarvoja!$B$15)/Refererenssiarvoja!$B$17*LN(Kaksitasouoma_matriisi!L196/Päälaskenta!$F$28))</f>
        <v>-2.5664993575051701E-2</v>
      </c>
      <c r="AR196" s="8">
        <f>Refererenssiarvoja!$B$16*Kaksitasouoma_matriisi!O196^(1/6)/(SQRT((2*Refererenssiarvoja!$B$15)/(Päälaskenta!$F$31*Päälaskenta!$G$31*L196)))</f>
        <v>6.2543752289945798E-2</v>
      </c>
    </row>
    <row r="197" spans="1:44" x14ac:dyDescent="0.2">
      <c r="A197" s="8">
        <v>195</v>
      </c>
      <c r="B197" s="8">
        <f>IF(Päälaskenta!C$7,Päälaskenta!E$7,Päälaskenta!G$5)</f>
        <v>2.5</v>
      </c>
      <c r="C197" s="56">
        <v>1.8049999999999999</v>
      </c>
      <c r="D197" s="93">
        <f t="shared" si="49"/>
        <v>1.385</v>
      </c>
      <c r="E197" s="8">
        <f>IF(Päälaskenta!$C$26,Kaksitasouoma_matriisi!AP197,Kaksitasouoma_matriisi!AC197)</f>
        <v>0.101545512545979</v>
      </c>
      <c r="F197" s="56">
        <f>IF(D197&lt;Päälaskenta!H$24,(SQRT(POWER(Päälaskenta!C$24/(2*Päälaskenta!E$24),2)+(D197/Päälaskenta!E$24))-Päälaskenta!C$24/(2*Päälaskenta!E$24)),IF(D197=Päälaskenta!H$24,Päälaskenta!D$24,Päälaskenta!D$24+(SQRT(POWER((Päälaskenta!C$20+Päälaskenta!G$24)/(2*Päälaskenta!E$20),2)+((D197-Päälaskenta!H$24)/Päälaskenta!E$20))-(Päälaskenta!C$20+Päälaskenta!G$24)/(2*Päälaskenta!E$20))))</f>
        <v>0.72599999999999998</v>
      </c>
      <c r="G197" s="57">
        <f>IF(F197&gt;Päälaskenta!D$24,(2*SQRT((POWER(Päälaskenta!D$24,2))+POWER(Päälaskenta!E$24*Päälaskenta!D$24,2))+Päälaskenta!C$24)+(2*SQRT((POWER((F197-Päälaskenta!D$24),2))+POWER(Päälaskenta!E$20*(F197-Päälaskenta!D$24),2))+Päälaskenta!C$20),(2*SQRT((POWER(F197,2))+POWER(Päälaskenta!E$24*F197,2))+Päälaskenta!C$24))</f>
        <v>8.07</v>
      </c>
      <c r="H197" s="57">
        <f t="shared" si="50"/>
        <v>0.17</v>
      </c>
      <c r="I197" s="62">
        <f t="shared" si="51"/>
        <v>0.356734</v>
      </c>
      <c r="J197" s="8">
        <f>IF(F197&lt;Päälaskenta!$D$24,0,Kaksitasouoma_matriisi!F197-Päälaskenta!$D$24)</f>
        <v>2.5999999999999999E-2</v>
      </c>
      <c r="L197" s="8">
        <f>IF(F197&gt;Päälaskenta!D$24,F197-Päälaskenta!D$24,0)</f>
        <v>2.5999999999999999E-2</v>
      </c>
      <c r="M197" s="8">
        <f>IF(F197&gt;Päälaskenta!D$24,(Päälaskenta!C$20+(Päälaskenta!E$20*(Kaksitasouoma_matriisi!F197-Päälaskenta!D$24)))*(Kaksitasouoma_matriisi!F197-Päälaskenta!D$24),0)</f>
        <v>0.13101399999999999</v>
      </c>
      <c r="N197" s="8">
        <f>IF(F197&gt;Päälaskenta!D$24,(2*SQRT((POWER((F197-Päälaskenta!D$24),2))+POWER(Päälaskenta!E$20*(F197-Päälaskenta!D$24),2))+Päälaskenta!C$20),0)</f>
        <v>5.0937443331620598</v>
      </c>
      <c r="O197" s="8">
        <f t="shared" si="57"/>
        <v>2.5720568491640401E-2</v>
      </c>
      <c r="P197" s="8">
        <f>IF(Päälaskenta!$C$29,IF(L197&gt;Päälaskenta!$F$28,Kaksitasouoma_matriisi!AQ197,Kaksitasouoma_matriisi!AR197),Päälaskenta!$F$20)</f>
        <v>0.12</v>
      </c>
      <c r="Q197" s="8">
        <f t="shared" si="58"/>
        <v>9.5131315548671894E-2</v>
      </c>
      <c r="R197" s="8">
        <f t="shared" si="52"/>
        <v>2.3468999449942001E-2</v>
      </c>
      <c r="S197" s="8">
        <f t="shared" si="59"/>
        <v>0.17913352351612799</v>
      </c>
      <c r="U197" s="93">
        <f>IF(F197&gt;Päälaskenta!D$24,Päälaskenta!H$24+L197*Päälaskenta!G$24,F197*Päälaskenta!C$24 + F197*F197*Päälaskenta!E$24)</f>
        <v>1.2524</v>
      </c>
      <c r="V197" s="8">
        <f>IF(F197&gt;Päälaskenta!D$24,2*SQRT(POWER(Päälaskenta!D$24,2)+POWER(Päälaskenta!E$24*Päälaskenta!D$24,2))+Päälaskenta!C$24,(2*SQRT((POWER(F197,2))+POWER(Päälaskenta!E$24*F197,2))+Päälaskenta!C$24))</f>
        <v>2.9798989873223301</v>
      </c>
      <c r="W197" s="8">
        <f t="shared" si="60"/>
        <v>0.42028270264468898</v>
      </c>
      <c r="X197" s="8">
        <f>Päälaskenta!F$24</f>
        <v>7.0000000000000007E-2</v>
      </c>
      <c r="Y197" s="8">
        <f t="shared" si="61"/>
        <v>10.0385895266608</v>
      </c>
      <c r="Z197" s="8">
        <f t="shared" si="53"/>
        <v>2.47653100055006</v>
      </c>
      <c r="AA197" s="8">
        <f t="shared" si="62"/>
        <v>1.97742813841429</v>
      </c>
      <c r="AC197" s="8">
        <f t="shared" si="54"/>
        <v>0.101545512545979</v>
      </c>
      <c r="AE197" s="8">
        <v>195</v>
      </c>
      <c r="AF197" s="8">
        <f t="shared" si="48"/>
        <v>10.133720842209501</v>
      </c>
      <c r="AG197" s="8">
        <f t="shared" si="55"/>
        <v>6.0861428901291502E-2</v>
      </c>
      <c r="AJ197" s="132">
        <f>IF(Päälaskenta!$F$28&lt;Kaksitasouoma_matriisi!L197,Päälaskenta!$C$20*Päälaskenta!$F$28,Päälaskenta!$C$20*Kaksitasouoma_matriisi!L197)</f>
        <v>0.13</v>
      </c>
      <c r="AK197" s="134">
        <f>SQRT(Päälaskenta!$D$20^2+(Päälaskenta!$D$20/(1/Päälaskenta!$E$20))^2)</f>
        <v>1.8029999999999999</v>
      </c>
      <c r="AL197" s="134">
        <f>IF(Päälaskenta!$F$28&lt;Kaksitasouoma_matriisi!L197,AK197*Päälaskenta!$F$28*COS(ATAN(1/Päälaskenta!$E$20)),AK197*Kaksitasouoma_matriisi!L197*COS(ATAN(1/Päälaskenta!$E$20)))</f>
        <v>3.9E-2</v>
      </c>
      <c r="AM197" s="134"/>
      <c r="AN197" s="134">
        <f t="shared" si="63"/>
        <v>0.16900000000000001</v>
      </c>
      <c r="AO197" s="8">
        <f t="shared" si="56"/>
        <v>0.12202166064981999</v>
      </c>
      <c r="AP197" s="134">
        <f>Refererenssiarvoja!$B$16*H197^(1/6)/(Refererenssiarvoja!$B$15^0.5)*(Päälaskenta!$G$28/2)^0.5*(1-AO197)^(-1.5)</f>
        <v>4.5999999999999999E-2</v>
      </c>
      <c r="AQ197" s="8">
        <f>Refererenssiarvoja!$B$16*Kaksitasouoma_matriisi!O197^(1/6)/(SQRT((2*Refererenssiarvoja!$B$15)/(Päälaskenta!$F$31*Päälaskenta!$G$31*Päälaskenta!$F$28))+SQRT(Refererenssiarvoja!$B$15)/Refererenssiarvoja!$B$17*LN(Kaksitasouoma_matriisi!L197/Päälaskenta!$F$28))</f>
        <v>-2.5664993575051701E-2</v>
      </c>
      <c r="AR197" s="8">
        <f>Refererenssiarvoja!$B$16*Kaksitasouoma_matriisi!O197^(1/6)/(SQRT((2*Refererenssiarvoja!$B$15)/(Päälaskenta!$F$31*Päälaskenta!$G$31*L197)))</f>
        <v>6.2543752289945798E-2</v>
      </c>
    </row>
    <row r="198" spans="1:44" x14ac:dyDescent="0.2">
      <c r="A198" s="8">
        <v>196</v>
      </c>
      <c r="B198" s="8">
        <f>IF(Päälaskenta!C$7,Päälaskenta!E$7,Päälaskenta!G$5)</f>
        <v>2.5</v>
      </c>
      <c r="C198" s="56">
        <v>1.804</v>
      </c>
      <c r="D198" s="93">
        <f t="shared" si="49"/>
        <v>1.3857999999999999</v>
      </c>
      <c r="E198" s="8">
        <f>IF(Päälaskenta!$C$26,Kaksitasouoma_matriisi!AP198,Kaksitasouoma_matriisi!AC198)</f>
        <v>0.101545512545979</v>
      </c>
      <c r="F198" s="56">
        <f>IF(D198&lt;Päälaskenta!H$24,(SQRT(POWER(Päälaskenta!C$24/(2*Päälaskenta!E$24),2)+(D198/Päälaskenta!E$24))-Päälaskenta!C$24/(2*Päälaskenta!E$24)),IF(D198=Päälaskenta!H$24,Päälaskenta!D$24,Päälaskenta!D$24+(SQRT(POWER((Päälaskenta!C$20+Päälaskenta!G$24)/(2*Päälaskenta!E$20),2)+((D198-Päälaskenta!H$24)/Päälaskenta!E$20))-(Päälaskenta!C$20+Päälaskenta!G$24)/(2*Päälaskenta!E$20))))</f>
        <v>0.72599999999999998</v>
      </c>
      <c r="G198" s="57">
        <f>IF(F198&gt;Päälaskenta!D$24,(2*SQRT((POWER(Päälaskenta!D$24,2))+POWER(Päälaskenta!E$24*Päälaskenta!D$24,2))+Päälaskenta!C$24)+(2*SQRT((POWER((F198-Päälaskenta!D$24),2))+POWER(Päälaskenta!E$20*(F198-Päälaskenta!D$24),2))+Päälaskenta!C$20),(2*SQRT((POWER(F198,2))+POWER(Päälaskenta!E$24*F198,2))+Päälaskenta!C$24))</f>
        <v>8.07</v>
      </c>
      <c r="H198" s="57">
        <f t="shared" si="50"/>
        <v>0.17</v>
      </c>
      <c r="I198" s="62">
        <f t="shared" si="51"/>
        <v>0.35633799999999999</v>
      </c>
      <c r="J198" s="8">
        <f>IF(F198&lt;Päälaskenta!$D$24,0,Kaksitasouoma_matriisi!F198-Päälaskenta!$D$24)</f>
        <v>2.5999999999999999E-2</v>
      </c>
      <c r="L198" s="8">
        <f>IF(F198&gt;Päälaskenta!D$24,F198-Päälaskenta!D$24,0)</f>
        <v>2.5999999999999999E-2</v>
      </c>
      <c r="M198" s="8">
        <f>IF(F198&gt;Päälaskenta!D$24,(Päälaskenta!C$20+(Päälaskenta!E$20*(Kaksitasouoma_matriisi!F198-Päälaskenta!D$24)))*(Kaksitasouoma_matriisi!F198-Päälaskenta!D$24),0)</f>
        <v>0.13101399999999999</v>
      </c>
      <c r="N198" s="8">
        <f>IF(F198&gt;Päälaskenta!D$24,(2*SQRT((POWER((F198-Päälaskenta!D$24),2))+POWER(Päälaskenta!E$20*(F198-Päälaskenta!D$24),2))+Päälaskenta!C$20),0)</f>
        <v>5.0937443331620598</v>
      </c>
      <c r="O198" s="8">
        <f t="shared" si="57"/>
        <v>2.5720568491640401E-2</v>
      </c>
      <c r="P198" s="8">
        <f>IF(Päälaskenta!$C$29,IF(L198&gt;Päälaskenta!$F$28,Kaksitasouoma_matriisi!AQ198,Kaksitasouoma_matriisi!AR198),Päälaskenta!$F$20)</f>
        <v>0.12</v>
      </c>
      <c r="Q198" s="8">
        <f t="shared" si="58"/>
        <v>9.5131315548671894E-2</v>
      </c>
      <c r="R198" s="8">
        <f t="shared" si="52"/>
        <v>2.3468999449942001E-2</v>
      </c>
      <c r="S198" s="8">
        <f t="shared" si="59"/>
        <v>0.17913352351612799</v>
      </c>
      <c r="U198" s="93">
        <f>IF(F198&gt;Päälaskenta!D$24,Päälaskenta!H$24+L198*Päälaskenta!G$24,F198*Päälaskenta!C$24 + F198*F198*Päälaskenta!E$24)</f>
        <v>1.2524</v>
      </c>
      <c r="V198" s="8">
        <f>IF(F198&gt;Päälaskenta!D$24,2*SQRT(POWER(Päälaskenta!D$24,2)+POWER(Päälaskenta!E$24*Päälaskenta!D$24,2))+Päälaskenta!C$24,(2*SQRT((POWER(F198,2))+POWER(Päälaskenta!E$24*F198,2))+Päälaskenta!C$24))</f>
        <v>2.9798989873223301</v>
      </c>
      <c r="W198" s="8">
        <f t="shared" si="60"/>
        <v>0.42028270264468898</v>
      </c>
      <c r="X198" s="8">
        <f>Päälaskenta!F$24</f>
        <v>7.0000000000000007E-2</v>
      </c>
      <c r="Y198" s="8">
        <f t="shared" si="61"/>
        <v>10.0385895266608</v>
      </c>
      <c r="Z198" s="8">
        <f t="shared" si="53"/>
        <v>2.47653100055006</v>
      </c>
      <c r="AA198" s="8">
        <f t="shared" si="62"/>
        <v>1.97742813841429</v>
      </c>
      <c r="AC198" s="8">
        <f t="shared" si="54"/>
        <v>0.101545512545979</v>
      </c>
      <c r="AE198" s="8">
        <v>196</v>
      </c>
      <c r="AF198" s="8">
        <f t="shared" si="48"/>
        <v>10.133720842209501</v>
      </c>
      <c r="AG198" s="8">
        <f t="shared" si="55"/>
        <v>6.0861428901291502E-2</v>
      </c>
      <c r="AJ198" s="132">
        <f>IF(Päälaskenta!$F$28&lt;Kaksitasouoma_matriisi!L198,Päälaskenta!$C$20*Päälaskenta!$F$28,Päälaskenta!$C$20*Kaksitasouoma_matriisi!L198)</f>
        <v>0.13</v>
      </c>
      <c r="AK198" s="134">
        <f>SQRT(Päälaskenta!$D$20^2+(Päälaskenta!$D$20/(1/Päälaskenta!$E$20))^2)</f>
        <v>1.8029999999999999</v>
      </c>
      <c r="AL198" s="134">
        <f>IF(Päälaskenta!$F$28&lt;Kaksitasouoma_matriisi!L198,AK198*Päälaskenta!$F$28*COS(ATAN(1/Päälaskenta!$E$20)),AK198*Kaksitasouoma_matriisi!L198*COS(ATAN(1/Päälaskenta!$E$20)))</f>
        <v>3.9E-2</v>
      </c>
      <c r="AM198" s="134"/>
      <c r="AN198" s="134">
        <f t="shared" si="63"/>
        <v>0.16900000000000001</v>
      </c>
      <c r="AO198" s="8">
        <f t="shared" si="56"/>
        <v>0.12195121951219499</v>
      </c>
      <c r="AP198" s="134">
        <f>Refererenssiarvoja!$B$16*H198^(1/6)/(Refererenssiarvoja!$B$15^0.5)*(Päälaskenta!$G$28/2)^0.5*(1-AO198)^(-1.5)</f>
        <v>4.5999999999999999E-2</v>
      </c>
      <c r="AQ198" s="8">
        <f>Refererenssiarvoja!$B$16*Kaksitasouoma_matriisi!O198^(1/6)/(SQRT((2*Refererenssiarvoja!$B$15)/(Päälaskenta!$F$31*Päälaskenta!$G$31*Päälaskenta!$F$28))+SQRT(Refererenssiarvoja!$B$15)/Refererenssiarvoja!$B$17*LN(Kaksitasouoma_matriisi!L198/Päälaskenta!$F$28))</f>
        <v>-2.5664993575051701E-2</v>
      </c>
      <c r="AR198" s="8">
        <f>Refererenssiarvoja!$B$16*Kaksitasouoma_matriisi!O198^(1/6)/(SQRT((2*Refererenssiarvoja!$B$15)/(Päälaskenta!$F$31*Päälaskenta!$G$31*L198)))</f>
        <v>6.2543752289945798E-2</v>
      </c>
    </row>
    <row r="199" spans="1:44" x14ac:dyDescent="0.2">
      <c r="A199" s="8">
        <v>197</v>
      </c>
      <c r="B199" s="8">
        <f>IF(Päälaskenta!C$7,Päälaskenta!E$7,Päälaskenta!G$5)</f>
        <v>2.5</v>
      </c>
      <c r="C199" s="56">
        <v>1.8029999999999999</v>
      </c>
      <c r="D199" s="93">
        <f t="shared" si="49"/>
        <v>1.3866000000000001</v>
      </c>
      <c r="E199" s="8">
        <f>IF(Päälaskenta!$C$26,Kaksitasouoma_matriisi!AP199,Kaksitasouoma_matriisi!AC199)</f>
        <v>0.101545512545979</v>
      </c>
      <c r="F199" s="56">
        <f>IF(D199&lt;Päälaskenta!H$24,(SQRT(POWER(Päälaskenta!C$24/(2*Päälaskenta!E$24),2)+(D199/Päälaskenta!E$24))-Päälaskenta!C$24/(2*Päälaskenta!E$24)),IF(D199=Päälaskenta!H$24,Päälaskenta!D$24,Päälaskenta!D$24+(SQRT(POWER((Päälaskenta!C$20+Päälaskenta!G$24)/(2*Päälaskenta!E$20),2)+((D199-Päälaskenta!H$24)/Päälaskenta!E$20))-(Päälaskenta!C$20+Päälaskenta!G$24)/(2*Päälaskenta!E$20))))</f>
        <v>0.72599999999999998</v>
      </c>
      <c r="G199" s="57">
        <f>IF(F199&gt;Päälaskenta!D$24,(2*SQRT((POWER(Päälaskenta!D$24,2))+POWER(Päälaskenta!E$24*Päälaskenta!D$24,2))+Päälaskenta!C$24)+(2*SQRT((POWER((F199-Päälaskenta!D$24),2))+POWER(Päälaskenta!E$20*(F199-Päälaskenta!D$24),2))+Päälaskenta!C$20),(2*SQRT((POWER(F199,2))+POWER(Päälaskenta!E$24*F199,2))+Päälaskenta!C$24))</f>
        <v>8.07</v>
      </c>
      <c r="H199" s="57">
        <f t="shared" si="50"/>
        <v>0.17</v>
      </c>
      <c r="I199" s="62">
        <f t="shared" si="51"/>
        <v>0.35594300000000001</v>
      </c>
      <c r="J199" s="8">
        <f>IF(F199&lt;Päälaskenta!$D$24,0,Kaksitasouoma_matriisi!F199-Päälaskenta!$D$24)</f>
        <v>2.5999999999999999E-2</v>
      </c>
      <c r="L199" s="8">
        <f>IF(F199&gt;Päälaskenta!D$24,F199-Päälaskenta!D$24,0)</f>
        <v>2.5999999999999999E-2</v>
      </c>
      <c r="M199" s="8">
        <f>IF(F199&gt;Päälaskenta!D$24,(Päälaskenta!C$20+(Päälaskenta!E$20*(Kaksitasouoma_matriisi!F199-Päälaskenta!D$24)))*(Kaksitasouoma_matriisi!F199-Päälaskenta!D$24),0)</f>
        <v>0.13101399999999999</v>
      </c>
      <c r="N199" s="8">
        <f>IF(F199&gt;Päälaskenta!D$24,(2*SQRT((POWER((F199-Päälaskenta!D$24),2))+POWER(Päälaskenta!E$20*(F199-Päälaskenta!D$24),2))+Päälaskenta!C$20),0)</f>
        <v>5.0937443331620598</v>
      </c>
      <c r="O199" s="8">
        <f t="shared" si="57"/>
        <v>2.5720568491640401E-2</v>
      </c>
      <c r="P199" s="8">
        <f>IF(Päälaskenta!$C$29,IF(L199&gt;Päälaskenta!$F$28,Kaksitasouoma_matriisi!AQ199,Kaksitasouoma_matriisi!AR199),Päälaskenta!$F$20)</f>
        <v>0.12</v>
      </c>
      <c r="Q199" s="8">
        <f t="shared" si="58"/>
        <v>9.5131315548671894E-2</v>
      </c>
      <c r="R199" s="8">
        <f t="shared" si="52"/>
        <v>2.3468999449942001E-2</v>
      </c>
      <c r="S199" s="8">
        <f t="shared" si="59"/>
        <v>0.17913352351612799</v>
      </c>
      <c r="U199" s="93">
        <f>IF(F199&gt;Päälaskenta!D$24,Päälaskenta!H$24+L199*Päälaskenta!G$24,F199*Päälaskenta!C$24 + F199*F199*Päälaskenta!E$24)</f>
        <v>1.2524</v>
      </c>
      <c r="V199" s="8">
        <f>IF(F199&gt;Päälaskenta!D$24,2*SQRT(POWER(Päälaskenta!D$24,2)+POWER(Päälaskenta!E$24*Päälaskenta!D$24,2))+Päälaskenta!C$24,(2*SQRT((POWER(F199,2))+POWER(Päälaskenta!E$24*F199,2))+Päälaskenta!C$24))</f>
        <v>2.9798989873223301</v>
      </c>
      <c r="W199" s="8">
        <f t="shared" si="60"/>
        <v>0.42028270264468898</v>
      </c>
      <c r="X199" s="8">
        <f>Päälaskenta!F$24</f>
        <v>7.0000000000000007E-2</v>
      </c>
      <c r="Y199" s="8">
        <f t="shared" si="61"/>
        <v>10.0385895266608</v>
      </c>
      <c r="Z199" s="8">
        <f t="shared" si="53"/>
        <v>2.47653100055006</v>
      </c>
      <c r="AA199" s="8">
        <f t="shared" si="62"/>
        <v>1.97742813841429</v>
      </c>
      <c r="AC199" s="8">
        <f t="shared" si="54"/>
        <v>0.101545512545979</v>
      </c>
      <c r="AE199" s="8">
        <v>197</v>
      </c>
      <c r="AF199" s="8">
        <f t="shared" si="48"/>
        <v>10.133720842209501</v>
      </c>
      <c r="AG199" s="8">
        <f t="shared" si="55"/>
        <v>6.0861428901291502E-2</v>
      </c>
      <c r="AJ199" s="132">
        <f>IF(Päälaskenta!$F$28&lt;Kaksitasouoma_matriisi!L199,Päälaskenta!$C$20*Päälaskenta!$F$28,Päälaskenta!$C$20*Kaksitasouoma_matriisi!L199)</f>
        <v>0.13</v>
      </c>
      <c r="AK199" s="134">
        <f>SQRT(Päälaskenta!$D$20^2+(Päälaskenta!$D$20/(1/Päälaskenta!$E$20))^2)</f>
        <v>1.8029999999999999</v>
      </c>
      <c r="AL199" s="134">
        <f>IF(Päälaskenta!$F$28&lt;Kaksitasouoma_matriisi!L199,AK199*Päälaskenta!$F$28*COS(ATAN(1/Päälaskenta!$E$20)),AK199*Kaksitasouoma_matriisi!L199*COS(ATAN(1/Päälaskenta!$E$20)))</f>
        <v>3.9E-2</v>
      </c>
      <c r="AM199" s="134"/>
      <c r="AN199" s="134">
        <f t="shared" si="63"/>
        <v>0.16900000000000001</v>
      </c>
      <c r="AO199" s="8">
        <f t="shared" si="56"/>
        <v>0.121880859656714</v>
      </c>
      <c r="AP199" s="134">
        <f>Refererenssiarvoja!$B$16*H199^(1/6)/(Refererenssiarvoja!$B$15^0.5)*(Päälaskenta!$G$28/2)^0.5*(1-AO199)^(-1.5)</f>
        <v>4.5999999999999999E-2</v>
      </c>
      <c r="AQ199" s="8">
        <f>Refererenssiarvoja!$B$16*Kaksitasouoma_matriisi!O199^(1/6)/(SQRT((2*Refererenssiarvoja!$B$15)/(Päälaskenta!$F$31*Päälaskenta!$G$31*Päälaskenta!$F$28))+SQRT(Refererenssiarvoja!$B$15)/Refererenssiarvoja!$B$17*LN(Kaksitasouoma_matriisi!L199/Päälaskenta!$F$28))</f>
        <v>-2.5664993575051701E-2</v>
      </c>
      <c r="AR199" s="8">
        <f>Refererenssiarvoja!$B$16*Kaksitasouoma_matriisi!O199^(1/6)/(SQRT((2*Refererenssiarvoja!$B$15)/(Päälaskenta!$F$31*Päälaskenta!$G$31*L199)))</f>
        <v>6.2543752289945798E-2</v>
      </c>
    </row>
    <row r="200" spans="1:44" x14ac:dyDescent="0.2">
      <c r="A200" s="8">
        <v>198</v>
      </c>
      <c r="B200" s="8">
        <f>IF(Päälaskenta!C$7,Päälaskenta!E$7,Päälaskenta!G$5)</f>
        <v>2.5</v>
      </c>
      <c r="C200" s="56">
        <v>1.802</v>
      </c>
      <c r="D200" s="93">
        <f t="shared" si="49"/>
        <v>1.3873</v>
      </c>
      <c r="E200" s="8">
        <f>IF(Päälaskenta!$C$26,Kaksitasouoma_matriisi!AP200,Kaksitasouoma_matriisi!AC200)</f>
        <v>0.101553750326173</v>
      </c>
      <c r="F200" s="56">
        <f>IF(D200&lt;Päälaskenta!H$24,(SQRT(POWER(Päälaskenta!C$24/(2*Päälaskenta!E$24),2)+(D200/Päälaskenta!E$24))-Päälaskenta!C$24/(2*Päälaskenta!E$24)),IF(D200=Päälaskenta!H$24,Päälaskenta!D$24,Päälaskenta!D$24+(SQRT(POWER((Päälaskenta!C$20+Päälaskenta!G$24)/(2*Päälaskenta!E$20),2)+((D200-Päälaskenta!H$24)/Päälaskenta!E$20))-(Päälaskenta!C$20+Päälaskenta!G$24)/(2*Päälaskenta!E$20))))</f>
        <v>0.72699999999999998</v>
      </c>
      <c r="G200" s="57">
        <f>IF(F200&gt;Päälaskenta!D$24,(2*SQRT((POWER(Päälaskenta!D$24,2))+POWER(Päälaskenta!E$24*Päälaskenta!D$24,2))+Päälaskenta!C$24)+(2*SQRT((POWER((F200-Päälaskenta!D$24),2))+POWER(Päälaskenta!E$20*(F200-Päälaskenta!D$24),2))+Päälaskenta!C$20),(2*SQRT((POWER(F200,2))+POWER(Päälaskenta!E$24*F200,2))+Päälaskenta!C$24))</f>
        <v>8.08</v>
      </c>
      <c r="H200" s="57">
        <f t="shared" si="50"/>
        <v>0.17</v>
      </c>
      <c r="I200" s="62">
        <f t="shared" si="51"/>
        <v>0.35560599999999998</v>
      </c>
      <c r="J200" s="8">
        <f>IF(F200&lt;Päälaskenta!$D$24,0,Kaksitasouoma_matriisi!F200-Päälaskenta!$D$24)</f>
        <v>2.7E-2</v>
      </c>
      <c r="L200" s="8">
        <f>IF(F200&gt;Päälaskenta!D$24,F200-Päälaskenta!D$24,0)</f>
        <v>2.7E-2</v>
      </c>
      <c r="M200" s="8">
        <f>IF(F200&gt;Päälaskenta!D$24,(Päälaskenta!C$20+(Päälaskenta!E$20*(Kaksitasouoma_matriisi!F200-Päälaskenta!D$24)))*(Kaksitasouoma_matriisi!F200-Päälaskenta!D$24),0)</f>
        <v>0.13609350000000001</v>
      </c>
      <c r="N200" s="8">
        <f>IF(F200&gt;Päälaskenta!D$24,(2*SQRT((POWER((F200-Päälaskenta!D$24),2))+POWER(Päälaskenta!E$20*(F200-Päälaskenta!D$24),2))+Päälaskenta!C$20),0)</f>
        <v>5.0973498844375298</v>
      </c>
      <c r="O200" s="8">
        <f t="shared" si="57"/>
        <v>2.6698873549077001E-2</v>
      </c>
      <c r="P200" s="8">
        <f>IF(Päälaskenta!$C$29,IF(L200&gt;Päälaskenta!$F$28,Kaksitasouoma_matriisi!AQ200,Kaksitasouoma_matriisi!AR200),Päälaskenta!$F$20)</f>
        <v>0.12</v>
      </c>
      <c r="Q200" s="8">
        <f t="shared" si="58"/>
        <v>0.10130979335057</v>
      </c>
      <c r="R200" s="8">
        <f t="shared" si="52"/>
        <v>2.4899227137822E-2</v>
      </c>
      <c r="S200" s="8">
        <f t="shared" si="59"/>
        <v>0.182956769704813</v>
      </c>
      <c r="U200" s="93">
        <f>IF(F200&gt;Päälaskenta!D$24,Päälaskenta!H$24+L200*Päälaskenta!G$24,F200*Päälaskenta!C$24 + F200*F200*Päälaskenta!E$24)</f>
        <v>1.2547999999999999</v>
      </c>
      <c r="V200" s="8">
        <f>IF(F200&gt;Päälaskenta!D$24,2*SQRT(POWER(Päälaskenta!D$24,2)+POWER(Päälaskenta!E$24*Päälaskenta!D$24,2))+Päälaskenta!C$24,(2*SQRT((POWER(F200,2))+POWER(Päälaskenta!E$24*F200,2))+Päälaskenta!C$24))</f>
        <v>2.9798989873223301</v>
      </c>
      <c r="W200" s="8">
        <f t="shared" si="60"/>
        <v>0.42108809907262501</v>
      </c>
      <c r="X200" s="8">
        <f>Päälaskenta!F$24</f>
        <v>7.0000000000000007E-2</v>
      </c>
      <c r="Y200" s="8">
        <f t="shared" si="61"/>
        <v>10.0706719301986</v>
      </c>
      <c r="Z200" s="8">
        <f t="shared" si="53"/>
        <v>2.4751007728621799</v>
      </c>
      <c r="AA200" s="8">
        <f t="shared" si="62"/>
        <v>1.9725061945028499</v>
      </c>
      <c r="AC200" s="8">
        <f t="shared" si="54"/>
        <v>0.101553750326173</v>
      </c>
      <c r="AE200" s="8">
        <v>198</v>
      </c>
      <c r="AF200" s="8">
        <f t="shared" si="48"/>
        <v>10.1719817235492</v>
      </c>
      <c r="AG200" s="8">
        <f t="shared" si="55"/>
        <v>6.0404441747100197E-2</v>
      </c>
      <c r="AJ200" s="132">
        <f>IF(Päälaskenta!$F$28&lt;Kaksitasouoma_matriisi!L200,Päälaskenta!$C$20*Päälaskenta!$F$28,Päälaskenta!$C$20*Kaksitasouoma_matriisi!L200)</f>
        <v>0.13500000000000001</v>
      </c>
      <c r="AK200" s="134">
        <f>SQRT(Päälaskenta!$D$20^2+(Päälaskenta!$D$20/(1/Päälaskenta!$E$20))^2)</f>
        <v>1.8029999999999999</v>
      </c>
      <c r="AL200" s="134">
        <f>IF(Päälaskenta!$F$28&lt;Kaksitasouoma_matriisi!L200,AK200*Päälaskenta!$F$28*COS(ATAN(1/Päälaskenta!$E$20)),AK200*Kaksitasouoma_matriisi!L200*COS(ATAN(1/Päälaskenta!$E$20)))</f>
        <v>4.1000000000000002E-2</v>
      </c>
      <c r="AM200" s="134"/>
      <c r="AN200" s="134">
        <f t="shared" si="63"/>
        <v>0.17599999999999999</v>
      </c>
      <c r="AO200" s="8">
        <f t="shared" si="56"/>
        <v>0.12686513371296801</v>
      </c>
      <c r="AP200" s="134">
        <f>Refererenssiarvoja!$B$16*H200^(1/6)/(Refererenssiarvoja!$B$15^0.5)*(Päälaskenta!$G$28/2)^0.5*(1-AO200)^(-1.5)</f>
        <v>4.5999999999999999E-2</v>
      </c>
      <c r="AQ200" s="8">
        <f>Refererenssiarvoja!$B$16*Kaksitasouoma_matriisi!O200^(1/6)/(SQRT((2*Refererenssiarvoja!$B$15)/(Päälaskenta!$F$31*Päälaskenta!$G$31*Päälaskenta!$F$28))+SQRT(Refererenssiarvoja!$B$15)/Refererenssiarvoja!$B$17*LN(Kaksitasouoma_matriisi!L200/Päälaskenta!$F$28))</f>
        <v>-2.6190786235625999E-2</v>
      </c>
      <c r="AR200" s="8">
        <f>Refererenssiarvoja!$B$16*Kaksitasouoma_matriisi!O200^(1/6)/(SQRT((2*Refererenssiarvoja!$B$15)/(Päälaskenta!$F$31*Päälaskenta!$G$31*L200)))</f>
        <v>6.4132948005496099E-2</v>
      </c>
    </row>
    <row r="201" spans="1:44" x14ac:dyDescent="0.2">
      <c r="A201" s="8">
        <v>199</v>
      </c>
      <c r="B201" s="8">
        <f>IF(Päälaskenta!C$7,Päälaskenta!E$7,Päälaskenta!G$5)</f>
        <v>2.5</v>
      </c>
      <c r="C201" s="56">
        <v>1.8009999999999999</v>
      </c>
      <c r="D201" s="93">
        <f t="shared" si="49"/>
        <v>1.3880999999999999</v>
      </c>
      <c r="E201" s="8">
        <f>IF(Päälaskenta!$C$26,Kaksitasouoma_matriisi!AP201,Kaksitasouoma_matriisi!AC201)</f>
        <v>0.101553750326173</v>
      </c>
      <c r="F201" s="56">
        <f>IF(D201&lt;Päälaskenta!H$24,(SQRT(POWER(Päälaskenta!C$24/(2*Päälaskenta!E$24),2)+(D201/Päälaskenta!E$24))-Päälaskenta!C$24/(2*Päälaskenta!E$24)),IF(D201=Päälaskenta!H$24,Päälaskenta!D$24,Päälaskenta!D$24+(SQRT(POWER((Päälaskenta!C$20+Päälaskenta!G$24)/(2*Päälaskenta!E$20),2)+((D201-Päälaskenta!H$24)/Päälaskenta!E$20))-(Päälaskenta!C$20+Päälaskenta!G$24)/(2*Päälaskenta!E$20))))</f>
        <v>0.72699999999999998</v>
      </c>
      <c r="G201" s="57">
        <f>IF(F201&gt;Päälaskenta!D$24,(2*SQRT((POWER(Päälaskenta!D$24,2))+POWER(Päälaskenta!E$24*Päälaskenta!D$24,2))+Päälaskenta!C$24)+(2*SQRT((POWER((F201-Päälaskenta!D$24),2))+POWER(Päälaskenta!E$20*(F201-Päälaskenta!D$24),2))+Päälaskenta!C$20),(2*SQRT((POWER(F201,2))+POWER(Päälaskenta!E$24*F201,2))+Päälaskenta!C$24))</f>
        <v>8.08</v>
      </c>
      <c r="H201" s="57">
        <f t="shared" si="50"/>
        <v>0.17</v>
      </c>
      <c r="I201" s="62">
        <f t="shared" si="51"/>
        <v>0.35521200000000003</v>
      </c>
      <c r="J201" s="8">
        <f>IF(F201&lt;Päälaskenta!$D$24,0,Kaksitasouoma_matriisi!F201-Päälaskenta!$D$24)</f>
        <v>2.7E-2</v>
      </c>
      <c r="L201" s="8">
        <f>IF(F201&gt;Päälaskenta!D$24,F201-Päälaskenta!D$24,0)</f>
        <v>2.7E-2</v>
      </c>
      <c r="M201" s="8">
        <f>IF(F201&gt;Päälaskenta!D$24,(Päälaskenta!C$20+(Päälaskenta!E$20*(Kaksitasouoma_matriisi!F201-Päälaskenta!D$24)))*(Kaksitasouoma_matriisi!F201-Päälaskenta!D$24),0)</f>
        <v>0.13609350000000001</v>
      </c>
      <c r="N201" s="8">
        <f>IF(F201&gt;Päälaskenta!D$24,(2*SQRT((POWER((F201-Päälaskenta!D$24),2))+POWER(Päälaskenta!E$20*(F201-Päälaskenta!D$24),2))+Päälaskenta!C$20),0)</f>
        <v>5.0973498844375298</v>
      </c>
      <c r="O201" s="8">
        <f t="shared" si="57"/>
        <v>2.6698873549077001E-2</v>
      </c>
      <c r="P201" s="8">
        <f>IF(Päälaskenta!$C$29,IF(L201&gt;Päälaskenta!$F$28,Kaksitasouoma_matriisi!AQ201,Kaksitasouoma_matriisi!AR201),Päälaskenta!$F$20)</f>
        <v>0.12</v>
      </c>
      <c r="Q201" s="8">
        <f t="shared" si="58"/>
        <v>0.10130979335057</v>
      </c>
      <c r="R201" s="8">
        <f t="shared" si="52"/>
        <v>2.4899227137822E-2</v>
      </c>
      <c r="S201" s="8">
        <f t="shared" si="59"/>
        <v>0.182956769704813</v>
      </c>
      <c r="U201" s="93">
        <f>IF(F201&gt;Päälaskenta!D$24,Päälaskenta!H$24+L201*Päälaskenta!G$24,F201*Päälaskenta!C$24 + F201*F201*Päälaskenta!E$24)</f>
        <v>1.2547999999999999</v>
      </c>
      <c r="V201" s="8">
        <f>IF(F201&gt;Päälaskenta!D$24,2*SQRT(POWER(Päälaskenta!D$24,2)+POWER(Päälaskenta!E$24*Päälaskenta!D$24,2))+Päälaskenta!C$24,(2*SQRT((POWER(F201,2))+POWER(Päälaskenta!E$24*F201,2))+Päälaskenta!C$24))</f>
        <v>2.9798989873223301</v>
      </c>
      <c r="W201" s="8">
        <f t="shared" si="60"/>
        <v>0.42108809907262501</v>
      </c>
      <c r="X201" s="8">
        <f>Päälaskenta!F$24</f>
        <v>7.0000000000000007E-2</v>
      </c>
      <c r="Y201" s="8">
        <f t="shared" si="61"/>
        <v>10.0706719301986</v>
      </c>
      <c r="Z201" s="8">
        <f t="shared" si="53"/>
        <v>2.4751007728621799</v>
      </c>
      <c r="AA201" s="8">
        <f t="shared" si="62"/>
        <v>1.9725061945028499</v>
      </c>
      <c r="AC201" s="8">
        <f t="shared" si="54"/>
        <v>0.101553750326173</v>
      </c>
      <c r="AE201" s="8">
        <v>199</v>
      </c>
      <c r="AF201" s="8">
        <f t="shared" si="48"/>
        <v>10.1719817235492</v>
      </c>
      <c r="AG201" s="8">
        <f t="shared" si="55"/>
        <v>6.0404441747100197E-2</v>
      </c>
      <c r="AJ201" s="132">
        <f>IF(Päälaskenta!$F$28&lt;Kaksitasouoma_matriisi!L201,Päälaskenta!$C$20*Päälaskenta!$F$28,Päälaskenta!$C$20*Kaksitasouoma_matriisi!L201)</f>
        <v>0.13500000000000001</v>
      </c>
      <c r="AK201" s="134">
        <f>SQRT(Päälaskenta!$D$20^2+(Päälaskenta!$D$20/(1/Päälaskenta!$E$20))^2)</f>
        <v>1.8029999999999999</v>
      </c>
      <c r="AL201" s="134">
        <f>IF(Päälaskenta!$F$28&lt;Kaksitasouoma_matriisi!L201,AK201*Päälaskenta!$F$28*COS(ATAN(1/Päälaskenta!$E$20)),AK201*Kaksitasouoma_matriisi!L201*COS(ATAN(1/Päälaskenta!$E$20)))</f>
        <v>4.1000000000000002E-2</v>
      </c>
      <c r="AM201" s="134"/>
      <c r="AN201" s="134">
        <f t="shared" si="63"/>
        <v>0.17599999999999999</v>
      </c>
      <c r="AO201" s="8">
        <f t="shared" si="56"/>
        <v>0.12679201786614799</v>
      </c>
      <c r="AP201" s="134">
        <f>Refererenssiarvoja!$B$16*H201^(1/6)/(Refererenssiarvoja!$B$15^0.5)*(Päälaskenta!$G$28/2)^0.5*(1-AO201)^(-1.5)</f>
        <v>4.5999999999999999E-2</v>
      </c>
      <c r="AQ201" s="8">
        <f>Refererenssiarvoja!$B$16*Kaksitasouoma_matriisi!O201^(1/6)/(SQRT((2*Refererenssiarvoja!$B$15)/(Päälaskenta!$F$31*Päälaskenta!$G$31*Päälaskenta!$F$28))+SQRT(Refererenssiarvoja!$B$15)/Refererenssiarvoja!$B$17*LN(Kaksitasouoma_matriisi!L201/Päälaskenta!$F$28))</f>
        <v>-2.6190786235625999E-2</v>
      </c>
      <c r="AR201" s="8">
        <f>Refererenssiarvoja!$B$16*Kaksitasouoma_matriisi!O201^(1/6)/(SQRT((2*Refererenssiarvoja!$B$15)/(Päälaskenta!$F$31*Päälaskenta!$G$31*L201)))</f>
        <v>6.4132948005496099E-2</v>
      </c>
    </row>
    <row r="202" spans="1:44" x14ac:dyDescent="0.2">
      <c r="A202" s="8">
        <v>200</v>
      </c>
      <c r="B202" s="8">
        <f>IF(Päälaskenta!C$7,Päälaskenta!E$7,Päälaskenta!G$5)</f>
        <v>2.5</v>
      </c>
      <c r="C202" s="56">
        <v>1.8</v>
      </c>
      <c r="D202" s="93">
        <f t="shared" si="49"/>
        <v>1.3889</v>
      </c>
      <c r="E202" s="8">
        <f>IF(Päälaskenta!$C$26,Kaksitasouoma_matriisi!AP202,Kaksitasouoma_matriisi!AC202)</f>
        <v>0.101553750326173</v>
      </c>
      <c r="F202" s="56">
        <f>IF(D202&lt;Päälaskenta!H$24,(SQRT(POWER(Päälaskenta!C$24/(2*Päälaskenta!E$24),2)+(D202/Päälaskenta!E$24))-Päälaskenta!C$24/(2*Päälaskenta!E$24)),IF(D202=Päälaskenta!H$24,Päälaskenta!D$24,Päälaskenta!D$24+(SQRT(POWER((Päälaskenta!C$20+Päälaskenta!G$24)/(2*Päälaskenta!E$20),2)+((D202-Päälaskenta!H$24)/Päälaskenta!E$20))-(Päälaskenta!C$20+Päälaskenta!G$24)/(2*Päälaskenta!E$20))))</f>
        <v>0.72699999999999998</v>
      </c>
      <c r="G202" s="57">
        <f>IF(F202&gt;Päälaskenta!D$24,(2*SQRT((POWER(Päälaskenta!D$24,2))+POWER(Päälaskenta!E$24*Päälaskenta!D$24,2))+Päälaskenta!C$24)+(2*SQRT((POWER((F202-Päälaskenta!D$24),2))+POWER(Päälaskenta!E$20*(F202-Päälaskenta!D$24),2))+Päälaskenta!C$20),(2*SQRT((POWER(F202,2))+POWER(Päälaskenta!E$24*F202,2))+Päälaskenta!C$24))</f>
        <v>8.08</v>
      </c>
      <c r="H202" s="57">
        <f t="shared" si="50"/>
        <v>0.17</v>
      </c>
      <c r="I202" s="62">
        <f t="shared" si="51"/>
        <v>0.35481800000000002</v>
      </c>
      <c r="J202" s="8">
        <f>IF(F202&lt;Päälaskenta!$D$24,0,Kaksitasouoma_matriisi!F202-Päälaskenta!$D$24)</f>
        <v>2.7E-2</v>
      </c>
      <c r="L202" s="8">
        <f>IF(F202&gt;Päälaskenta!D$24,F202-Päälaskenta!D$24,0)</f>
        <v>2.7E-2</v>
      </c>
      <c r="M202" s="8">
        <f>IF(F202&gt;Päälaskenta!D$24,(Päälaskenta!C$20+(Päälaskenta!E$20*(Kaksitasouoma_matriisi!F202-Päälaskenta!D$24)))*(Kaksitasouoma_matriisi!F202-Päälaskenta!D$24),0)</f>
        <v>0.13609350000000001</v>
      </c>
      <c r="N202" s="8">
        <f>IF(F202&gt;Päälaskenta!D$24,(2*SQRT((POWER((F202-Päälaskenta!D$24),2))+POWER(Päälaskenta!E$20*(F202-Päälaskenta!D$24),2))+Päälaskenta!C$20),0)</f>
        <v>5.0973498844375298</v>
      </c>
      <c r="O202" s="8">
        <f t="shared" si="57"/>
        <v>2.6698873549077001E-2</v>
      </c>
      <c r="P202" s="8">
        <f>IF(Päälaskenta!$C$29,IF(L202&gt;Päälaskenta!$F$28,Kaksitasouoma_matriisi!AQ202,Kaksitasouoma_matriisi!AR202),Päälaskenta!$F$20)</f>
        <v>0.12</v>
      </c>
      <c r="Q202" s="8">
        <f t="shared" si="58"/>
        <v>0.10130979335057</v>
      </c>
      <c r="R202" s="8">
        <f t="shared" si="52"/>
        <v>2.4899227137822E-2</v>
      </c>
      <c r="S202" s="8">
        <f t="shared" si="59"/>
        <v>0.182956769704813</v>
      </c>
      <c r="U202" s="93">
        <f>IF(F202&gt;Päälaskenta!D$24,Päälaskenta!H$24+L202*Päälaskenta!G$24,F202*Päälaskenta!C$24 + F202*F202*Päälaskenta!E$24)</f>
        <v>1.2547999999999999</v>
      </c>
      <c r="V202" s="8">
        <f>IF(F202&gt;Päälaskenta!D$24,2*SQRT(POWER(Päälaskenta!D$24,2)+POWER(Päälaskenta!E$24*Päälaskenta!D$24,2))+Päälaskenta!C$24,(2*SQRT((POWER(F202,2))+POWER(Päälaskenta!E$24*F202,2))+Päälaskenta!C$24))</f>
        <v>2.9798989873223301</v>
      </c>
      <c r="W202" s="8">
        <f t="shared" si="60"/>
        <v>0.42108809907262501</v>
      </c>
      <c r="X202" s="8">
        <f>Päälaskenta!F$24</f>
        <v>7.0000000000000007E-2</v>
      </c>
      <c r="Y202" s="8">
        <f t="shared" si="61"/>
        <v>10.0706719301986</v>
      </c>
      <c r="Z202" s="8">
        <f t="shared" si="53"/>
        <v>2.4751007728621799</v>
      </c>
      <c r="AA202" s="8">
        <f t="shared" si="62"/>
        <v>1.9725061945028499</v>
      </c>
      <c r="AC202" s="8">
        <f t="shared" si="54"/>
        <v>0.101553750326173</v>
      </c>
      <c r="AE202" s="8">
        <v>200</v>
      </c>
      <c r="AF202" s="8">
        <f t="shared" si="48"/>
        <v>10.1719817235492</v>
      </c>
      <c r="AG202" s="8">
        <f t="shared" si="55"/>
        <v>6.0404441747100197E-2</v>
      </c>
      <c r="AJ202" s="132">
        <f>IF(Päälaskenta!$F$28&lt;Kaksitasouoma_matriisi!L202,Päälaskenta!$C$20*Päälaskenta!$F$28,Päälaskenta!$C$20*Kaksitasouoma_matriisi!L202)</f>
        <v>0.13500000000000001</v>
      </c>
      <c r="AK202" s="134">
        <f>SQRT(Päälaskenta!$D$20^2+(Päälaskenta!$D$20/(1/Päälaskenta!$E$20))^2)</f>
        <v>1.8029999999999999</v>
      </c>
      <c r="AL202" s="134">
        <f>IF(Päälaskenta!$F$28&lt;Kaksitasouoma_matriisi!L202,AK202*Päälaskenta!$F$28*COS(ATAN(1/Päälaskenta!$E$20)),AK202*Kaksitasouoma_matriisi!L202*COS(ATAN(1/Päälaskenta!$E$20)))</f>
        <v>4.1000000000000002E-2</v>
      </c>
      <c r="AM202" s="134"/>
      <c r="AN202" s="134">
        <f t="shared" si="63"/>
        <v>0.17599999999999999</v>
      </c>
      <c r="AO202" s="8">
        <f t="shared" si="56"/>
        <v>0.12671898624811001</v>
      </c>
      <c r="AP202" s="134">
        <f>Refererenssiarvoja!$B$16*H202^(1/6)/(Refererenssiarvoja!$B$15^0.5)*(Päälaskenta!$G$28/2)^0.5*(1-AO202)^(-1.5)</f>
        <v>4.5999999999999999E-2</v>
      </c>
      <c r="AQ202" s="8">
        <f>Refererenssiarvoja!$B$16*Kaksitasouoma_matriisi!O202^(1/6)/(SQRT((2*Refererenssiarvoja!$B$15)/(Päälaskenta!$F$31*Päälaskenta!$G$31*Päälaskenta!$F$28))+SQRT(Refererenssiarvoja!$B$15)/Refererenssiarvoja!$B$17*LN(Kaksitasouoma_matriisi!L202/Päälaskenta!$F$28))</f>
        <v>-2.6190786235625999E-2</v>
      </c>
      <c r="AR202" s="8">
        <f>Refererenssiarvoja!$B$16*Kaksitasouoma_matriisi!O202^(1/6)/(SQRT((2*Refererenssiarvoja!$B$15)/(Päälaskenta!$F$31*Päälaskenta!$G$31*L202)))</f>
        <v>6.4132948005496099E-2</v>
      </c>
    </row>
    <row r="203" spans="1:44" x14ac:dyDescent="0.2">
      <c r="A203" s="8">
        <v>201</v>
      </c>
      <c r="B203" s="8">
        <f>IF(Päälaskenta!C$7,Päälaskenta!E$7,Päälaskenta!G$5)</f>
        <v>2.5</v>
      </c>
      <c r="C203" s="56">
        <v>1.7989999999999999</v>
      </c>
      <c r="D203" s="93">
        <f t="shared" si="49"/>
        <v>1.3896999999999999</v>
      </c>
      <c r="E203" s="8">
        <f>IF(Päälaskenta!$C$26,Kaksitasouoma_matriisi!AP203,Kaksitasouoma_matriisi!AC203)</f>
        <v>0.101553750326173</v>
      </c>
      <c r="F203" s="56">
        <f>IF(D203&lt;Päälaskenta!H$24,(SQRT(POWER(Päälaskenta!C$24/(2*Päälaskenta!E$24),2)+(D203/Päälaskenta!E$24))-Päälaskenta!C$24/(2*Päälaskenta!E$24)),IF(D203=Päälaskenta!H$24,Päälaskenta!D$24,Päälaskenta!D$24+(SQRT(POWER((Päälaskenta!C$20+Päälaskenta!G$24)/(2*Päälaskenta!E$20),2)+((D203-Päälaskenta!H$24)/Päälaskenta!E$20))-(Päälaskenta!C$20+Päälaskenta!G$24)/(2*Päälaskenta!E$20))))</f>
        <v>0.72699999999999998</v>
      </c>
      <c r="G203" s="57">
        <f>IF(F203&gt;Päälaskenta!D$24,(2*SQRT((POWER(Päälaskenta!D$24,2))+POWER(Päälaskenta!E$24*Päälaskenta!D$24,2))+Päälaskenta!C$24)+(2*SQRT((POWER((F203-Päälaskenta!D$24),2))+POWER(Päälaskenta!E$20*(F203-Päälaskenta!D$24),2))+Päälaskenta!C$20),(2*SQRT((POWER(F203,2))+POWER(Päälaskenta!E$24*F203,2))+Päälaskenta!C$24))</f>
        <v>8.08</v>
      </c>
      <c r="H203" s="57">
        <f t="shared" si="50"/>
        <v>0.17</v>
      </c>
      <c r="I203" s="62">
        <f t="shared" si="51"/>
        <v>0.35442299999999999</v>
      </c>
      <c r="J203" s="8">
        <f>IF(F203&lt;Päälaskenta!$D$24,0,Kaksitasouoma_matriisi!F203-Päälaskenta!$D$24)</f>
        <v>2.7E-2</v>
      </c>
      <c r="L203" s="8">
        <f>IF(F203&gt;Päälaskenta!D$24,F203-Päälaskenta!D$24,0)</f>
        <v>2.7E-2</v>
      </c>
      <c r="M203" s="8">
        <f>IF(F203&gt;Päälaskenta!D$24,(Päälaskenta!C$20+(Päälaskenta!E$20*(Kaksitasouoma_matriisi!F203-Päälaskenta!D$24)))*(Kaksitasouoma_matriisi!F203-Päälaskenta!D$24),0)</f>
        <v>0.13609350000000001</v>
      </c>
      <c r="N203" s="8">
        <f>IF(F203&gt;Päälaskenta!D$24,(2*SQRT((POWER((F203-Päälaskenta!D$24),2))+POWER(Päälaskenta!E$20*(F203-Päälaskenta!D$24),2))+Päälaskenta!C$20),0)</f>
        <v>5.0973498844375298</v>
      </c>
      <c r="O203" s="8">
        <f t="shared" si="57"/>
        <v>2.6698873549077001E-2</v>
      </c>
      <c r="P203" s="8">
        <f>IF(Päälaskenta!$C$29,IF(L203&gt;Päälaskenta!$F$28,Kaksitasouoma_matriisi!AQ203,Kaksitasouoma_matriisi!AR203),Päälaskenta!$F$20)</f>
        <v>0.12</v>
      </c>
      <c r="Q203" s="8">
        <f t="shared" si="58"/>
        <v>0.10130979335057</v>
      </c>
      <c r="R203" s="8">
        <f t="shared" si="52"/>
        <v>2.4899227137822E-2</v>
      </c>
      <c r="S203" s="8">
        <f t="shared" si="59"/>
        <v>0.182956769704813</v>
      </c>
      <c r="U203" s="93">
        <f>IF(F203&gt;Päälaskenta!D$24,Päälaskenta!H$24+L203*Päälaskenta!G$24,F203*Päälaskenta!C$24 + F203*F203*Päälaskenta!E$24)</f>
        <v>1.2547999999999999</v>
      </c>
      <c r="V203" s="8">
        <f>IF(F203&gt;Päälaskenta!D$24,2*SQRT(POWER(Päälaskenta!D$24,2)+POWER(Päälaskenta!E$24*Päälaskenta!D$24,2))+Päälaskenta!C$24,(2*SQRT((POWER(F203,2))+POWER(Päälaskenta!E$24*F203,2))+Päälaskenta!C$24))</f>
        <v>2.9798989873223301</v>
      </c>
      <c r="W203" s="8">
        <f t="shared" si="60"/>
        <v>0.42108809907262501</v>
      </c>
      <c r="X203" s="8">
        <f>Päälaskenta!F$24</f>
        <v>7.0000000000000007E-2</v>
      </c>
      <c r="Y203" s="8">
        <f t="shared" si="61"/>
        <v>10.0706719301986</v>
      </c>
      <c r="Z203" s="8">
        <f t="shared" si="53"/>
        <v>2.4751007728621799</v>
      </c>
      <c r="AA203" s="8">
        <f t="shared" si="62"/>
        <v>1.9725061945028499</v>
      </c>
      <c r="AC203" s="8">
        <f t="shared" si="54"/>
        <v>0.101553750326173</v>
      </c>
      <c r="AE203" s="8">
        <v>201</v>
      </c>
      <c r="AF203" s="8">
        <f t="shared" si="48"/>
        <v>10.1719817235492</v>
      </c>
      <c r="AG203" s="8">
        <f t="shared" si="55"/>
        <v>6.0404441747100197E-2</v>
      </c>
      <c r="AJ203" s="132">
        <f>IF(Päälaskenta!$F$28&lt;Kaksitasouoma_matriisi!L203,Päälaskenta!$C$20*Päälaskenta!$F$28,Päälaskenta!$C$20*Kaksitasouoma_matriisi!L203)</f>
        <v>0.13500000000000001</v>
      </c>
      <c r="AK203" s="134">
        <f>SQRT(Päälaskenta!$D$20^2+(Päälaskenta!$D$20/(1/Päälaskenta!$E$20))^2)</f>
        <v>1.8029999999999999</v>
      </c>
      <c r="AL203" s="134">
        <f>IF(Päälaskenta!$F$28&lt;Kaksitasouoma_matriisi!L203,AK203*Päälaskenta!$F$28*COS(ATAN(1/Päälaskenta!$E$20)),AK203*Kaksitasouoma_matriisi!L203*COS(ATAN(1/Päälaskenta!$E$20)))</f>
        <v>4.1000000000000002E-2</v>
      </c>
      <c r="AM203" s="134"/>
      <c r="AN203" s="134">
        <f t="shared" si="63"/>
        <v>0.17599999999999999</v>
      </c>
      <c r="AO203" s="8">
        <f t="shared" si="56"/>
        <v>0.126646038713391</v>
      </c>
      <c r="AP203" s="134">
        <f>Refererenssiarvoja!$B$16*H203^(1/6)/(Refererenssiarvoja!$B$15^0.5)*(Päälaskenta!$G$28/2)^0.5*(1-AO203)^(-1.5)</f>
        <v>4.5999999999999999E-2</v>
      </c>
      <c r="AQ203" s="8">
        <f>Refererenssiarvoja!$B$16*Kaksitasouoma_matriisi!O203^(1/6)/(SQRT((2*Refererenssiarvoja!$B$15)/(Päälaskenta!$F$31*Päälaskenta!$G$31*Päälaskenta!$F$28))+SQRT(Refererenssiarvoja!$B$15)/Refererenssiarvoja!$B$17*LN(Kaksitasouoma_matriisi!L203/Päälaskenta!$F$28))</f>
        <v>-2.6190786235625999E-2</v>
      </c>
      <c r="AR203" s="8">
        <f>Refererenssiarvoja!$B$16*Kaksitasouoma_matriisi!O203^(1/6)/(SQRT((2*Refererenssiarvoja!$B$15)/(Päälaskenta!$F$31*Päälaskenta!$G$31*L203)))</f>
        <v>6.4132948005496099E-2</v>
      </c>
    </row>
    <row r="204" spans="1:44" x14ac:dyDescent="0.2">
      <c r="A204" s="8">
        <v>202</v>
      </c>
      <c r="B204" s="8">
        <f>IF(Päälaskenta!C$7,Päälaskenta!E$7,Päälaskenta!G$5)</f>
        <v>2.5</v>
      </c>
      <c r="C204" s="56">
        <v>1.798</v>
      </c>
      <c r="D204" s="93">
        <f t="shared" si="49"/>
        <v>1.3904000000000001</v>
      </c>
      <c r="E204" s="8">
        <f>IF(Päälaskenta!$C$26,Kaksitasouoma_matriisi!AP204,Kaksitasouoma_matriisi!AC204)</f>
        <v>0.101553750326173</v>
      </c>
      <c r="F204" s="56">
        <f>IF(D204&lt;Päälaskenta!H$24,(SQRT(POWER(Päälaskenta!C$24/(2*Päälaskenta!E$24),2)+(D204/Päälaskenta!E$24))-Päälaskenta!C$24/(2*Päälaskenta!E$24)),IF(D204=Päälaskenta!H$24,Päälaskenta!D$24,Päälaskenta!D$24+(SQRT(POWER((Päälaskenta!C$20+Päälaskenta!G$24)/(2*Päälaskenta!E$20),2)+((D204-Päälaskenta!H$24)/Päälaskenta!E$20))-(Päälaskenta!C$20+Päälaskenta!G$24)/(2*Päälaskenta!E$20))))</f>
        <v>0.72699999999999998</v>
      </c>
      <c r="G204" s="57">
        <f>IF(F204&gt;Päälaskenta!D$24,(2*SQRT((POWER(Päälaskenta!D$24,2))+POWER(Päälaskenta!E$24*Päälaskenta!D$24,2))+Päälaskenta!C$24)+(2*SQRT((POWER((F204-Päälaskenta!D$24),2))+POWER(Päälaskenta!E$20*(F204-Päälaskenta!D$24),2))+Päälaskenta!C$20),(2*SQRT((POWER(F204,2))+POWER(Päälaskenta!E$24*F204,2))+Päälaskenta!C$24))</f>
        <v>8.08</v>
      </c>
      <c r="H204" s="57">
        <f t="shared" si="50"/>
        <v>0.17</v>
      </c>
      <c r="I204" s="62">
        <f t="shared" si="51"/>
        <v>0.35402899999999998</v>
      </c>
      <c r="J204" s="8">
        <f>IF(F204&lt;Päälaskenta!$D$24,0,Kaksitasouoma_matriisi!F204-Päälaskenta!$D$24)</f>
        <v>2.7E-2</v>
      </c>
      <c r="L204" s="8">
        <f>IF(F204&gt;Päälaskenta!D$24,F204-Päälaskenta!D$24,0)</f>
        <v>2.7E-2</v>
      </c>
      <c r="M204" s="8">
        <f>IF(F204&gt;Päälaskenta!D$24,(Päälaskenta!C$20+(Päälaskenta!E$20*(Kaksitasouoma_matriisi!F204-Päälaskenta!D$24)))*(Kaksitasouoma_matriisi!F204-Päälaskenta!D$24),0)</f>
        <v>0.13609350000000001</v>
      </c>
      <c r="N204" s="8">
        <f>IF(F204&gt;Päälaskenta!D$24,(2*SQRT((POWER((F204-Päälaskenta!D$24),2))+POWER(Päälaskenta!E$20*(F204-Päälaskenta!D$24),2))+Päälaskenta!C$20),0)</f>
        <v>5.0973498844375298</v>
      </c>
      <c r="O204" s="8">
        <f t="shared" si="57"/>
        <v>2.6698873549077001E-2</v>
      </c>
      <c r="P204" s="8">
        <f>IF(Päälaskenta!$C$29,IF(L204&gt;Päälaskenta!$F$28,Kaksitasouoma_matriisi!AQ204,Kaksitasouoma_matriisi!AR204),Päälaskenta!$F$20)</f>
        <v>0.12</v>
      </c>
      <c r="Q204" s="8">
        <f t="shared" si="58"/>
        <v>0.10130979335057</v>
      </c>
      <c r="R204" s="8">
        <f t="shared" si="52"/>
        <v>2.4899227137822E-2</v>
      </c>
      <c r="S204" s="8">
        <f t="shared" si="59"/>
        <v>0.182956769704813</v>
      </c>
      <c r="U204" s="93">
        <f>IF(F204&gt;Päälaskenta!D$24,Päälaskenta!H$24+L204*Päälaskenta!G$24,F204*Päälaskenta!C$24 + F204*F204*Päälaskenta!E$24)</f>
        <v>1.2547999999999999</v>
      </c>
      <c r="V204" s="8">
        <f>IF(F204&gt;Päälaskenta!D$24,2*SQRT(POWER(Päälaskenta!D$24,2)+POWER(Päälaskenta!E$24*Päälaskenta!D$24,2))+Päälaskenta!C$24,(2*SQRT((POWER(F204,2))+POWER(Päälaskenta!E$24*F204,2))+Päälaskenta!C$24))</f>
        <v>2.9798989873223301</v>
      </c>
      <c r="W204" s="8">
        <f t="shared" si="60"/>
        <v>0.42108809907262501</v>
      </c>
      <c r="X204" s="8">
        <f>Päälaskenta!F$24</f>
        <v>7.0000000000000007E-2</v>
      </c>
      <c r="Y204" s="8">
        <f t="shared" si="61"/>
        <v>10.0706719301986</v>
      </c>
      <c r="Z204" s="8">
        <f t="shared" si="53"/>
        <v>2.4751007728621799</v>
      </c>
      <c r="AA204" s="8">
        <f t="shared" si="62"/>
        <v>1.9725061945028499</v>
      </c>
      <c r="AC204" s="8">
        <f t="shared" si="54"/>
        <v>0.101553750326173</v>
      </c>
      <c r="AE204" s="8">
        <v>202</v>
      </c>
      <c r="AF204" s="8">
        <f t="shared" si="48"/>
        <v>10.1719817235492</v>
      </c>
      <c r="AG204" s="8">
        <f t="shared" si="55"/>
        <v>6.0404441747100197E-2</v>
      </c>
      <c r="AJ204" s="132">
        <f>IF(Päälaskenta!$F$28&lt;Kaksitasouoma_matriisi!L204,Päälaskenta!$C$20*Päälaskenta!$F$28,Päälaskenta!$C$20*Kaksitasouoma_matriisi!L204)</f>
        <v>0.13500000000000001</v>
      </c>
      <c r="AK204" s="134">
        <f>SQRT(Päälaskenta!$D$20^2+(Päälaskenta!$D$20/(1/Päälaskenta!$E$20))^2)</f>
        <v>1.8029999999999999</v>
      </c>
      <c r="AL204" s="134">
        <f>IF(Päälaskenta!$F$28&lt;Kaksitasouoma_matriisi!L204,AK204*Päälaskenta!$F$28*COS(ATAN(1/Päälaskenta!$E$20)),AK204*Kaksitasouoma_matriisi!L204*COS(ATAN(1/Päälaskenta!$E$20)))</f>
        <v>4.1000000000000002E-2</v>
      </c>
      <c r="AM204" s="134"/>
      <c r="AN204" s="134">
        <f t="shared" si="63"/>
        <v>0.17599999999999999</v>
      </c>
      <c r="AO204" s="8">
        <f t="shared" si="56"/>
        <v>0.126582278481013</v>
      </c>
      <c r="AP204" s="134">
        <f>Refererenssiarvoja!$B$16*H204^(1/6)/(Refererenssiarvoja!$B$15^0.5)*(Päälaskenta!$G$28/2)^0.5*(1-AO204)^(-1.5)</f>
        <v>4.5999999999999999E-2</v>
      </c>
      <c r="AQ204" s="8">
        <f>Refererenssiarvoja!$B$16*Kaksitasouoma_matriisi!O204^(1/6)/(SQRT((2*Refererenssiarvoja!$B$15)/(Päälaskenta!$F$31*Päälaskenta!$G$31*Päälaskenta!$F$28))+SQRT(Refererenssiarvoja!$B$15)/Refererenssiarvoja!$B$17*LN(Kaksitasouoma_matriisi!L204/Päälaskenta!$F$28))</f>
        <v>-2.6190786235625999E-2</v>
      </c>
      <c r="AR204" s="8">
        <f>Refererenssiarvoja!$B$16*Kaksitasouoma_matriisi!O204^(1/6)/(SQRT((2*Refererenssiarvoja!$B$15)/(Päälaskenta!$F$31*Päälaskenta!$G$31*L204)))</f>
        <v>6.4132948005496099E-2</v>
      </c>
    </row>
    <row r="205" spans="1:44" x14ac:dyDescent="0.2">
      <c r="A205" s="8">
        <v>203</v>
      </c>
      <c r="B205" s="8">
        <f>IF(Päälaskenta!C$7,Päälaskenta!E$7,Päälaskenta!G$5)</f>
        <v>2.5</v>
      </c>
      <c r="C205" s="56">
        <v>1.7969999999999999</v>
      </c>
      <c r="D205" s="93">
        <f t="shared" si="49"/>
        <v>1.3912</v>
      </c>
      <c r="E205" s="8">
        <f>IF(Päälaskenta!$C$26,Kaksitasouoma_matriisi!AP205,Kaksitasouoma_matriisi!AC205)</f>
        <v>0.101553750326173</v>
      </c>
      <c r="F205" s="56">
        <f>IF(D205&lt;Päälaskenta!H$24,(SQRT(POWER(Päälaskenta!C$24/(2*Päälaskenta!E$24),2)+(D205/Päälaskenta!E$24))-Päälaskenta!C$24/(2*Päälaskenta!E$24)),IF(D205=Päälaskenta!H$24,Päälaskenta!D$24,Päälaskenta!D$24+(SQRT(POWER((Päälaskenta!C$20+Päälaskenta!G$24)/(2*Päälaskenta!E$20),2)+((D205-Päälaskenta!H$24)/Päälaskenta!E$20))-(Päälaskenta!C$20+Päälaskenta!G$24)/(2*Päälaskenta!E$20))))</f>
        <v>0.72699999999999998</v>
      </c>
      <c r="G205" s="57">
        <f>IF(F205&gt;Päälaskenta!D$24,(2*SQRT((POWER(Päälaskenta!D$24,2))+POWER(Päälaskenta!E$24*Päälaskenta!D$24,2))+Päälaskenta!C$24)+(2*SQRT((POWER((F205-Päälaskenta!D$24),2))+POWER(Päälaskenta!E$20*(F205-Päälaskenta!D$24),2))+Päälaskenta!C$20),(2*SQRT((POWER(F205,2))+POWER(Päälaskenta!E$24*F205,2))+Päälaskenta!C$24))</f>
        <v>8.08</v>
      </c>
      <c r="H205" s="57">
        <f t="shared" si="50"/>
        <v>0.17</v>
      </c>
      <c r="I205" s="62">
        <f t="shared" si="51"/>
        <v>0.35363600000000001</v>
      </c>
      <c r="J205" s="8">
        <f>IF(F205&lt;Päälaskenta!$D$24,0,Kaksitasouoma_matriisi!F205-Päälaskenta!$D$24)</f>
        <v>2.7E-2</v>
      </c>
      <c r="L205" s="8">
        <f>IF(F205&gt;Päälaskenta!D$24,F205-Päälaskenta!D$24,0)</f>
        <v>2.7E-2</v>
      </c>
      <c r="M205" s="8">
        <f>IF(F205&gt;Päälaskenta!D$24,(Päälaskenta!C$20+(Päälaskenta!E$20*(Kaksitasouoma_matriisi!F205-Päälaskenta!D$24)))*(Kaksitasouoma_matriisi!F205-Päälaskenta!D$24),0)</f>
        <v>0.13609350000000001</v>
      </c>
      <c r="N205" s="8">
        <f>IF(F205&gt;Päälaskenta!D$24,(2*SQRT((POWER((F205-Päälaskenta!D$24),2))+POWER(Päälaskenta!E$20*(F205-Päälaskenta!D$24),2))+Päälaskenta!C$20),0)</f>
        <v>5.0973498844375298</v>
      </c>
      <c r="O205" s="8">
        <f t="shared" si="57"/>
        <v>2.6698873549077001E-2</v>
      </c>
      <c r="P205" s="8">
        <f>IF(Päälaskenta!$C$29,IF(L205&gt;Päälaskenta!$F$28,Kaksitasouoma_matriisi!AQ205,Kaksitasouoma_matriisi!AR205),Päälaskenta!$F$20)</f>
        <v>0.12</v>
      </c>
      <c r="Q205" s="8">
        <f t="shared" si="58"/>
        <v>0.10130979335057</v>
      </c>
      <c r="R205" s="8">
        <f t="shared" si="52"/>
        <v>2.4899227137822E-2</v>
      </c>
      <c r="S205" s="8">
        <f t="shared" si="59"/>
        <v>0.182956769704813</v>
      </c>
      <c r="U205" s="93">
        <f>IF(F205&gt;Päälaskenta!D$24,Päälaskenta!H$24+L205*Päälaskenta!G$24,F205*Päälaskenta!C$24 + F205*F205*Päälaskenta!E$24)</f>
        <v>1.2547999999999999</v>
      </c>
      <c r="V205" s="8">
        <f>IF(F205&gt;Päälaskenta!D$24,2*SQRT(POWER(Päälaskenta!D$24,2)+POWER(Päälaskenta!E$24*Päälaskenta!D$24,2))+Päälaskenta!C$24,(2*SQRT((POWER(F205,2))+POWER(Päälaskenta!E$24*F205,2))+Päälaskenta!C$24))</f>
        <v>2.9798989873223301</v>
      </c>
      <c r="W205" s="8">
        <f t="shared" si="60"/>
        <v>0.42108809907262501</v>
      </c>
      <c r="X205" s="8">
        <f>Päälaskenta!F$24</f>
        <v>7.0000000000000007E-2</v>
      </c>
      <c r="Y205" s="8">
        <f t="shared" si="61"/>
        <v>10.0706719301986</v>
      </c>
      <c r="Z205" s="8">
        <f t="shared" si="53"/>
        <v>2.4751007728621799</v>
      </c>
      <c r="AA205" s="8">
        <f t="shared" si="62"/>
        <v>1.9725061945028499</v>
      </c>
      <c r="AC205" s="8">
        <f t="shared" si="54"/>
        <v>0.101553750326173</v>
      </c>
      <c r="AE205" s="8">
        <v>203</v>
      </c>
      <c r="AF205" s="8">
        <f t="shared" si="48"/>
        <v>10.1719817235492</v>
      </c>
      <c r="AG205" s="8">
        <f t="shared" si="55"/>
        <v>6.0404441747100197E-2</v>
      </c>
      <c r="AJ205" s="132">
        <f>IF(Päälaskenta!$F$28&lt;Kaksitasouoma_matriisi!L205,Päälaskenta!$C$20*Päälaskenta!$F$28,Päälaskenta!$C$20*Kaksitasouoma_matriisi!L205)</f>
        <v>0.13500000000000001</v>
      </c>
      <c r="AK205" s="134">
        <f>SQRT(Päälaskenta!$D$20^2+(Päälaskenta!$D$20/(1/Päälaskenta!$E$20))^2)</f>
        <v>1.8029999999999999</v>
      </c>
      <c r="AL205" s="134">
        <f>IF(Päälaskenta!$F$28&lt;Kaksitasouoma_matriisi!L205,AK205*Päälaskenta!$F$28*COS(ATAN(1/Päälaskenta!$E$20)),AK205*Kaksitasouoma_matriisi!L205*COS(ATAN(1/Päälaskenta!$E$20)))</f>
        <v>4.1000000000000002E-2</v>
      </c>
      <c r="AM205" s="134"/>
      <c r="AN205" s="134">
        <f t="shared" si="63"/>
        <v>0.17599999999999999</v>
      </c>
      <c r="AO205" s="8">
        <f t="shared" si="56"/>
        <v>0.12650948821161601</v>
      </c>
      <c r="AP205" s="134">
        <f>Refererenssiarvoja!$B$16*H205^(1/6)/(Refererenssiarvoja!$B$15^0.5)*(Päälaskenta!$G$28/2)^0.5*(1-AO205)^(-1.5)</f>
        <v>4.5999999999999999E-2</v>
      </c>
      <c r="AQ205" s="8">
        <f>Refererenssiarvoja!$B$16*Kaksitasouoma_matriisi!O205^(1/6)/(SQRT((2*Refererenssiarvoja!$B$15)/(Päälaskenta!$F$31*Päälaskenta!$G$31*Päälaskenta!$F$28))+SQRT(Refererenssiarvoja!$B$15)/Refererenssiarvoja!$B$17*LN(Kaksitasouoma_matriisi!L205/Päälaskenta!$F$28))</f>
        <v>-2.6190786235625999E-2</v>
      </c>
      <c r="AR205" s="8">
        <f>Refererenssiarvoja!$B$16*Kaksitasouoma_matriisi!O205^(1/6)/(SQRT((2*Refererenssiarvoja!$B$15)/(Päälaskenta!$F$31*Päälaskenta!$G$31*L205)))</f>
        <v>6.4132948005496099E-2</v>
      </c>
    </row>
    <row r="206" spans="1:44" x14ac:dyDescent="0.2">
      <c r="A206" s="8">
        <v>204</v>
      </c>
      <c r="B206" s="8">
        <f>IF(Päälaskenta!C$7,Päälaskenta!E$7,Päälaskenta!G$5)</f>
        <v>2.5</v>
      </c>
      <c r="C206" s="56">
        <v>1.796</v>
      </c>
      <c r="D206" s="93">
        <f t="shared" si="49"/>
        <v>1.3919999999999999</v>
      </c>
      <c r="E206" s="8">
        <f>IF(Päälaskenta!$C$26,Kaksitasouoma_matriisi!AP206,Kaksitasouoma_matriisi!AC206)</f>
        <v>0.101553750326173</v>
      </c>
      <c r="F206" s="56">
        <f>IF(D206&lt;Päälaskenta!H$24,(SQRT(POWER(Päälaskenta!C$24/(2*Päälaskenta!E$24),2)+(D206/Päälaskenta!E$24))-Päälaskenta!C$24/(2*Päälaskenta!E$24)),IF(D206=Päälaskenta!H$24,Päälaskenta!D$24,Päälaskenta!D$24+(SQRT(POWER((Päälaskenta!C$20+Päälaskenta!G$24)/(2*Päälaskenta!E$20),2)+((D206-Päälaskenta!H$24)/Päälaskenta!E$20))-(Päälaskenta!C$20+Päälaskenta!G$24)/(2*Päälaskenta!E$20))))</f>
        <v>0.72699999999999998</v>
      </c>
      <c r="G206" s="57">
        <f>IF(F206&gt;Päälaskenta!D$24,(2*SQRT((POWER(Päälaskenta!D$24,2))+POWER(Päälaskenta!E$24*Päälaskenta!D$24,2))+Päälaskenta!C$24)+(2*SQRT((POWER((F206-Päälaskenta!D$24),2))+POWER(Päälaskenta!E$20*(F206-Päälaskenta!D$24),2))+Päälaskenta!C$20),(2*SQRT((POWER(F206,2))+POWER(Päälaskenta!E$24*F206,2))+Päälaskenta!C$24))</f>
        <v>8.08</v>
      </c>
      <c r="H206" s="57">
        <f t="shared" si="50"/>
        <v>0.17</v>
      </c>
      <c r="I206" s="62">
        <f t="shared" si="51"/>
        <v>0.353242</v>
      </c>
      <c r="J206" s="8">
        <f>IF(F206&lt;Päälaskenta!$D$24,0,Kaksitasouoma_matriisi!F206-Päälaskenta!$D$24)</f>
        <v>2.7E-2</v>
      </c>
      <c r="L206" s="8">
        <f>IF(F206&gt;Päälaskenta!D$24,F206-Päälaskenta!D$24,0)</f>
        <v>2.7E-2</v>
      </c>
      <c r="M206" s="8">
        <f>IF(F206&gt;Päälaskenta!D$24,(Päälaskenta!C$20+(Päälaskenta!E$20*(Kaksitasouoma_matriisi!F206-Päälaskenta!D$24)))*(Kaksitasouoma_matriisi!F206-Päälaskenta!D$24),0)</f>
        <v>0.13609350000000001</v>
      </c>
      <c r="N206" s="8">
        <f>IF(F206&gt;Päälaskenta!D$24,(2*SQRT((POWER((F206-Päälaskenta!D$24),2))+POWER(Päälaskenta!E$20*(F206-Päälaskenta!D$24),2))+Päälaskenta!C$20),0)</f>
        <v>5.0973498844375298</v>
      </c>
      <c r="O206" s="8">
        <f t="shared" si="57"/>
        <v>2.6698873549077001E-2</v>
      </c>
      <c r="P206" s="8">
        <f>IF(Päälaskenta!$C$29,IF(L206&gt;Päälaskenta!$F$28,Kaksitasouoma_matriisi!AQ206,Kaksitasouoma_matriisi!AR206),Päälaskenta!$F$20)</f>
        <v>0.12</v>
      </c>
      <c r="Q206" s="8">
        <f t="shared" si="58"/>
        <v>0.10130979335057</v>
      </c>
      <c r="R206" s="8">
        <f t="shared" si="52"/>
        <v>2.4899227137822E-2</v>
      </c>
      <c r="S206" s="8">
        <f t="shared" si="59"/>
        <v>0.182956769704813</v>
      </c>
      <c r="U206" s="93">
        <f>IF(F206&gt;Päälaskenta!D$24,Päälaskenta!H$24+L206*Päälaskenta!G$24,F206*Päälaskenta!C$24 + F206*F206*Päälaskenta!E$24)</f>
        <v>1.2547999999999999</v>
      </c>
      <c r="V206" s="8">
        <f>IF(F206&gt;Päälaskenta!D$24,2*SQRT(POWER(Päälaskenta!D$24,2)+POWER(Päälaskenta!E$24*Päälaskenta!D$24,2))+Päälaskenta!C$24,(2*SQRT((POWER(F206,2))+POWER(Päälaskenta!E$24*F206,2))+Päälaskenta!C$24))</f>
        <v>2.9798989873223301</v>
      </c>
      <c r="W206" s="8">
        <f t="shared" si="60"/>
        <v>0.42108809907262501</v>
      </c>
      <c r="X206" s="8">
        <f>Päälaskenta!F$24</f>
        <v>7.0000000000000007E-2</v>
      </c>
      <c r="Y206" s="8">
        <f t="shared" si="61"/>
        <v>10.0706719301986</v>
      </c>
      <c r="Z206" s="8">
        <f t="shared" si="53"/>
        <v>2.4751007728621799</v>
      </c>
      <c r="AA206" s="8">
        <f t="shared" si="62"/>
        <v>1.9725061945028499</v>
      </c>
      <c r="AC206" s="8">
        <f t="shared" si="54"/>
        <v>0.101553750326173</v>
      </c>
      <c r="AE206" s="8">
        <v>204</v>
      </c>
      <c r="AF206" s="8">
        <f t="shared" si="48"/>
        <v>10.1719817235492</v>
      </c>
      <c r="AG206" s="8">
        <f t="shared" si="55"/>
        <v>6.0404441747100197E-2</v>
      </c>
      <c r="AJ206" s="132">
        <f>IF(Päälaskenta!$F$28&lt;Kaksitasouoma_matriisi!L206,Päälaskenta!$C$20*Päälaskenta!$F$28,Päälaskenta!$C$20*Kaksitasouoma_matriisi!L206)</f>
        <v>0.13500000000000001</v>
      </c>
      <c r="AK206" s="134">
        <f>SQRT(Päälaskenta!$D$20^2+(Päälaskenta!$D$20/(1/Päälaskenta!$E$20))^2)</f>
        <v>1.8029999999999999</v>
      </c>
      <c r="AL206" s="134">
        <f>IF(Päälaskenta!$F$28&lt;Kaksitasouoma_matriisi!L206,AK206*Päälaskenta!$F$28*COS(ATAN(1/Päälaskenta!$E$20)),AK206*Kaksitasouoma_matriisi!L206*COS(ATAN(1/Päälaskenta!$E$20)))</f>
        <v>4.1000000000000002E-2</v>
      </c>
      <c r="AM206" s="134"/>
      <c r="AN206" s="134">
        <f t="shared" si="63"/>
        <v>0.17599999999999999</v>
      </c>
      <c r="AO206" s="8">
        <f t="shared" si="56"/>
        <v>0.126436781609195</v>
      </c>
      <c r="AP206" s="134">
        <f>Refererenssiarvoja!$B$16*H206^(1/6)/(Refererenssiarvoja!$B$15^0.5)*(Päälaskenta!$G$28/2)^0.5*(1-AO206)^(-1.5)</f>
        <v>4.5999999999999999E-2</v>
      </c>
      <c r="AQ206" s="8">
        <f>Refererenssiarvoja!$B$16*Kaksitasouoma_matriisi!O206^(1/6)/(SQRT((2*Refererenssiarvoja!$B$15)/(Päälaskenta!$F$31*Päälaskenta!$G$31*Päälaskenta!$F$28))+SQRT(Refererenssiarvoja!$B$15)/Refererenssiarvoja!$B$17*LN(Kaksitasouoma_matriisi!L206/Päälaskenta!$F$28))</f>
        <v>-2.6190786235625999E-2</v>
      </c>
      <c r="AR206" s="8">
        <f>Refererenssiarvoja!$B$16*Kaksitasouoma_matriisi!O206^(1/6)/(SQRT((2*Refererenssiarvoja!$B$15)/(Päälaskenta!$F$31*Päälaskenta!$G$31*L206)))</f>
        <v>6.4132948005496099E-2</v>
      </c>
    </row>
    <row r="207" spans="1:44" x14ac:dyDescent="0.2">
      <c r="A207" s="8">
        <v>205</v>
      </c>
      <c r="B207" s="8">
        <f>IF(Päälaskenta!C$7,Päälaskenta!E$7,Päälaskenta!G$5)</f>
        <v>2.5</v>
      </c>
      <c r="C207" s="56">
        <v>1.7949999999999999</v>
      </c>
      <c r="D207" s="93">
        <f t="shared" si="49"/>
        <v>1.3928</v>
      </c>
      <c r="E207" s="8">
        <f>IF(Päälaskenta!$C$26,Kaksitasouoma_matriisi!AP207,Kaksitasouoma_matriisi!AC207)</f>
        <v>0.101553750326173</v>
      </c>
      <c r="F207" s="56">
        <f>IF(D207&lt;Päälaskenta!H$24,(SQRT(POWER(Päälaskenta!C$24/(2*Päälaskenta!E$24),2)+(D207/Päälaskenta!E$24))-Päälaskenta!C$24/(2*Päälaskenta!E$24)),IF(D207=Päälaskenta!H$24,Päälaskenta!D$24,Päälaskenta!D$24+(SQRT(POWER((Päälaskenta!C$20+Päälaskenta!G$24)/(2*Päälaskenta!E$20),2)+((D207-Päälaskenta!H$24)/Päälaskenta!E$20))-(Päälaskenta!C$20+Päälaskenta!G$24)/(2*Päälaskenta!E$20))))</f>
        <v>0.72699999999999998</v>
      </c>
      <c r="G207" s="57">
        <f>IF(F207&gt;Päälaskenta!D$24,(2*SQRT((POWER(Päälaskenta!D$24,2))+POWER(Päälaskenta!E$24*Päälaskenta!D$24,2))+Päälaskenta!C$24)+(2*SQRT((POWER((F207-Päälaskenta!D$24),2))+POWER(Päälaskenta!E$20*(F207-Päälaskenta!D$24),2))+Päälaskenta!C$20),(2*SQRT((POWER(F207,2))+POWER(Päälaskenta!E$24*F207,2))+Päälaskenta!C$24))</f>
        <v>8.08</v>
      </c>
      <c r="H207" s="57">
        <f t="shared" si="50"/>
        <v>0.17</v>
      </c>
      <c r="I207" s="62">
        <f t="shared" si="51"/>
        <v>0.35284900000000002</v>
      </c>
      <c r="J207" s="8">
        <f>IF(F207&lt;Päälaskenta!$D$24,0,Kaksitasouoma_matriisi!F207-Päälaskenta!$D$24)</f>
        <v>2.7E-2</v>
      </c>
      <c r="L207" s="8">
        <f>IF(F207&gt;Päälaskenta!D$24,F207-Päälaskenta!D$24,0)</f>
        <v>2.7E-2</v>
      </c>
      <c r="M207" s="8">
        <f>IF(F207&gt;Päälaskenta!D$24,(Päälaskenta!C$20+(Päälaskenta!E$20*(Kaksitasouoma_matriisi!F207-Päälaskenta!D$24)))*(Kaksitasouoma_matriisi!F207-Päälaskenta!D$24),0)</f>
        <v>0.13609350000000001</v>
      </c>
      <c r="N207" s="8">
        <f>IF(F207&gt;Päälaskenta!D$24,(2*SQRT((POWER((F207-Päälaskenta!D$24),2))+POWER(Päälaskenta!E$20*(F207-Päälaskenta!D$24),2))+Päälaskenta!C$20),0)</f>
        <v>5.0973498844375298</v>
      </c>
      <c r="O207" s="8">
        <f t="shared" si="57"/>
        <v>2.6698873549077001E-2</v>
      </c>
      <c r="P207" s="8">
        <f>IF(Päälaskenta!$C$29,IF(L207&gt;Päälaskenta!$F$28,Kaksitasouoma_matriisi!AQ207,Kaksitasouoma_matriisi!AR207),Päälaskenta!$F$20)</f>
        <v>0.12</v>
      </c>
      <c r="Q207" s="8">
        <f t="shared" si="58"/>
        <v>0.10130979335057</v>
      </c>
      <c r="R207" s="8">
        <f t="shared" si="52"/>
        <v>2.4899227137822E-2</v>
      </c>
      <c r="S207" s="8">
        <f t="shared" si="59"/>
        <v>0.182956769704813</v>
      </c>
      <c r="U207" s="93">
        <f>IF(F207&gt;Päälaskenta!D$24,Päälaskenta!H$24+L207*Päälaskenta!G$24,F207*Päälaskenta!C$24 + F207*F207*Päälaskenta!E$24)</f>
        <v>1.2547999999999999</v>
      </c>
      <c r="V207" s="8">
        <f>IF(F207&gt;Päälaskenta!D$24,2*SQRT(POWER(Päälaskenta!D$24,2)+POWER(Päälaskenta!E$24*Päälaskenta!D$24,2))+Päälaskenta!C$24,(2*SQRT((POWER(F207,2))+POWER(Päälaskenta!E$24*F207,2))+Päälaskenta!C$24))</f>
        <v>2.9798989873223301</v>
      </c>
      <c r="W207" s="8">
        <f t="shared" si="60"/>
        <v>0.42108809907262501</v>
      </c>
      <c r="X207" s="8">
        <f>Päälaskenta!F$24</f>
        <v>7.0000000000000007E-2</v>
      </c>
      <c r="Y207" s="8">
        <f t="shared" si="61"/>
        <v>10.0706719301986</v>
      </c>
      <c r="Z207" s="8">
        <f t="shared" si="53"/>
        <v>2.4751007728621799</v>
      </c>
      <c r="AA207" s="8">
        <f t="shared" si="62"/>
        <v>1.9725061945028499</v>
      </c>
      <c r="AC207" s="8">
        <f t="shared" si="54"/>
        <v>0.101553750326173</v>
      </c>
      <c r="AE207" s="8">
        <v>205</v>
      </c>
      <c r="AF207" s="8">
        <f t="shared" si="48"/>
        <v>10.1719817235492</v>
      </c>
      <c r="AG207" s="8">
        <f t="shared" si="55"/>
        <v>6.0404441747100197E-2</v>
      </c>
      <c r="AJ207" s="132">
        <f>IF(Päälaskenta!$F$28&lt;Kaksitasouoma_matriisi!L207,Päälaskenta!$C$20*Päälaskenta!$F$28,Päälaskenta!$C$20*Kaksitasouoma_matriisi!L207)</f>
        <v>0.13500000000000001</v>
      </c>
      <c r="AK207" s="134">
        <f>SQRT(Päälaskenta!$D$20^2+(Päälaskenta!$D$20/(1/Päälaskenta!$E$20))^2)</f>
        <v>1.8029999999999999</v>
      </c>
      <c r="AL207" s="134">
        <f>IF(Päälaskenta!$F$28&lt;Kaksitasouoma_matriisi!L207,AK207*Päälaskenta!$F$28*COS(ATAN(1/Päälaskenta!$E$20)),AK207*Kaksitasouoma_matriisi!L207*COS(ATAN(1/Päälaskenta!$E$20)))</f>
        <v>4.1000000000000002E-2</v>
      </c>
      <c r="AM207" s="134"/>
      <c r="AN207" s="134">
        <f t="shared" si="63"/>
        <v>0.17599999999999999</v>
      </c>
      <c r="AO207" s="8">
        <f t="shared" si="56"/>
        <v>0.12636415852958099</v>
      </c>
      <c r="AP207" s="134">
        <f>Refererenssiarvoja!$B$16*H207^(1/6)/(Refererenssiarvoja!$B$15^0.5)*(Päälaskenta!$G$28/2)^0.5*(1-AO207)^(-1.5)</f>
        <v>4.5999999999999999E-2</v>
      </c>
      <c r="AQ207" s="8">
        <f>Refererenssiarvoja!$B$16*Kaksitasouoma_matriisi!O207^(1/6)/(SQRT((2*Refererenssiarvoja!$B$15)/(Päälaskenta!$F$31*Päälaskenta!$G$31*Päälaskenta!$F$28))+SQRT(Refererenssiarvoja!$B$15)/Refererenssiarvoja!$B$17*LN(Kaksitasouoma_matriisi!L207/Päälaskenta!$F$28))</f>
        <v>-2.6190786235625999E-2</v>
      </c>
      <c r="AR207" s="8">
        <f>Refererenssiarvoja!$B$16*Kaksitasouoma_matriisi!O207^(1/6)/(SQRT((2*Refererenssiarvoja!$B$15)/(Päälaskenta!$F$31*Päälaskenta!$G$31*L207)))</f>
        <v>6.4132948005496099E-2</v>
      </c>
    </row>
    <row r="208" spans="1:44" x14ac:dyDescent="0.2">
      <c r="A208" s="8">
        <v>206</v>
      </c>
      <c r="B208" s="8">
        <f>IF(Päälaskenta!C$7,Päälaskenta!E$7,Päälaskenta!G$5)</f>
        <v>2.5</v>
      </c>
      <c r="C208" s="56">
        <v>1.794</v>
      </c>
      <c r="D208" s="93">
        <f t="shared" si="49"/>
        <v>1.3935</v>
      </c>
      <c r="E208" s="8">
        <f>IF(Päälaskenta!$C$26,Kaksitasouoma_matriisi!AP208,Kaksitasouoma_matriisi!AC208)</f>
        <v>0.101553750326173</v>
      </c>
      <c r="F208" s="56">
        <f>IF(D208&lt;Päälaskenta!H$24,(SQRT(POWER(Päälaskenta!C$24/(2*Päälaskenta!E$24),2)+(D208/Päälaskenta!E$24))-Päälaskenta!C$24/(2*Päälaskenta!E$24)),IF(D208=Päälaskenta!H$24,Päälaskenta!D$24,Päälaskenta!D$24+(SQRT(POWER((Päälaskenta!C$20+Päälaskenta!G$24)/(2*Päälaskenta!E$20),2)+((D208-Päälaskenta!H$24)/Päälaskenta!E$20))-(Päälaskenta!C$20+Päälaskenta!G$24)/(2*Päälaskenta!E$20))))</f>
        <v>0.72699999999999998</v>
      </c>
      <c r="G208" s="57">
        <f>IF(F208&gt;Päälaskenta!D$24,(2*SQRT((POWER(Päälaskenta!D$24,2))+POWER(Päälaskenta!E$24*Päälaskenta!D$24,2))+Päälaskenta!C$24)+(2*SQRT((POWER((F208-Päälaskenta!D$24),2))+POWER(Päälaskenta!E$20*(F208-Päälaskenta!D$24),2))+Päälaskenta!C$20),(2*SQRT((POWER(F208,2))+POWER(Päälaskenta!E$24*F208,2))+Päälaskenta!C$24))</f>
        <v>8.08</v>
      </c>
      <c r="H208" s="57">
        <f t="shared" si="50"/>
        <v>0.17</v>
      </c>
      <c r="I208" s="62">
        <f t="shared" si="51"/>
        <v>0.35245599999999999</v>
      </c>
      <c r="J208" s="8">
        <f>IF(F208&lt;Päälaskenta!$D$24,0,Kaksitasouoma_matriisi!F208-Päälaskenta!$D$24)</f>
        <v>2.7E-2</v>
      </c>
      <c r="L208" s="8">
        <f>IF(F208&gt;Päälaskenta!D$24,F208-Päälaskenta!D$24,0)</f>
        <v>2.7E-2</v>
      </c>
      <c r="M208" s="8">
        <f>IF(F208&gt;Päälaskenta!D$24,(Päälaskenta!C$20+(Päälaskenta!E$20*(Kaksitasouoma_matriisi!F208-Päälaskenta!D$24)))*(Kaksitasouoma_matriisi!F208-Päälaskenta!D$24),0)</f>
        <v>0.13609350000000001</v>
      </c>
      <c r="N208" s="8">
        <f>IF(F208&gt;Päälaskenta!D$24,(2*SQRT((POWER((F208-Päälaskenta!D$24),2))+POWER(Päälaskenta!E$20*(F208-Päälaskenta!D$24),2))+Päälaskenta!C$20),0)</f>
        <v>5.0973498844375298</v>
      </c>
      <c r="O208" s="8">
        <f t="shared" si="57"/>
        <v>2.6698873549077001E-2</v>
      </c>
      <c r="P208" s="8">
        <f>IF(Päälaskenta!$C$29,IF(L208&gt;Päälaskenta!$F$28,Kaksitasouoma_matriisi!AQ208,Kaksitasouoma_matriisi!AR208),Päälaskenta!$F$20)</f>
        <v>0.12</v>
      </c>
      <c r="Q208" s="8">
        <f t="shared" si="58"/>
        <v>0.10130979335057</v>
      </c>
      <c r="R208" s="8">
        <f t="shared" si="52"/>
        <v>2.4899227137822E-2</v>
      </c>
      <c r="S208" s="8">
        <f t="shared" si="59"/>
        <v>0.182956769704813</v>
      </c>
      <c r="U208" s="93">
        <f>IF(F208&gt;Päälaskenta!D$24,Päälaskenta!H$24+L208*Päälaskenta!G$24,F208*Päälaskenta!C$24 + F208*F208*Päälaskenta!E$24)</f>
        <v>1.2547999999999999</v>
      </c>
      <c r="V208" s="8">
        <f>IF(F208&gt;Päälaskenta!D$24,2*SQRT(POWER(Päälaskenta!D$24,2)+POWER(Päälaskenta!E$24*Päälaskenta!D$24,2))+Päälaskenta!C$24,(2*SQRT((POWER(F208,2))+POWER(Päälaskenta!E$24*F208,2))+Päälaskenta!C$24))</f>
        <v>2.9798989873223301</v>
      </c>
      <c r="W208" s="8">
        <f t="shared" si="60"/>
        <v>0.42108809907262501</v>
      </c>
      <c r="X208" s="8">
        <f>Päälaskenta!F$24</f>
        <v>7.0000000000000007E-2</v>
      </c>
      <c r="Y208" s="8">
        <f t="shared" si="61"/>
        <v>10.0706719301986</v>
      </c>
      <c r="Z208" s="8">
        <f t="shared" si="53"/>
        <v>2.4751007728621799</v>
      </c>
      <c r="AA208" s="8">
        <f t="shared" si="62"/>
        <v>1.9725061945028499</v>
      </c>
      <c r="AC208" s="8">
        <f t="shared" si="54"/>
        <v>0.101553750326173</v>
      </c>
      <c r="AE208" s="8">
        <v>206</v>
      </c>
      <c r="AF208" s="8">
        <f t="shared" si="48"/>
        <v>10.1719817235492</v>
      </c>
      <c r="AG208" s="8">
        <f t="shared" si="55"/>
        <v>6.0404441747100197E-2</v>
      </c>
      <c r="AJ208" s="132">
        <f>IF(Päälaskenta!$F$28&lt;Kaksitasouoma_matriisi!L208,Päälaskenta!$C$20*Päälaskenta!$F$28,Päälaskenta!$C$20*Kaksitasouoma_matriisi!L208)</f>
        <v>0.13500000000000001</v>
      </c>
      <c r="AK208" s="134">
        <f>SQRT(Päälaskenta!$D$20^2+(Päälaskenta!$D$20/(1/Päälaskenta!$E$20))^2)</f>
        <v>1.8029999999999999</v>
      </c>
      <c r="AL208" s="134">
        <f>IF(Päälaskenta!$F$28&lt;Kaksitasouoma_matriisi!L208,AK208*Päälaskenta!$F$28*COS(ATAN(1/Päälaskenta!$E$20)),AK208*Kaksitasouoma_matriisi!L208*COS(ATAN(1/Päälaskenta!$E$20)))</f>
        <v>4.1000000000000002E-2</v>
      </c>
      <c r="AM208" s="134"/>
      <c r="AN208" s="134">
        <f t="shared" si="63"/>
        <v>0.17599999999999999</v>
      </c>
      <c r="AO208" s="8">
        <f t="shared" si="56"/>
        <v>0.126300681736634</v>
      </c>
      <c r="AP208" s="134">
        <f>Refererenssiarvoja!$B$16*H208^(1/6)/(Refererenssiarvoja!$B$15^0.5)*(Päälaskenta!$G$28/2)^0.5*(1-AO208)^(-1.5)</f>
        <v>4.5999999999999999E-2</v>
      </c>
      <c r="AQ208" s="8">
        <f>Refererenssiarvoja!$B$16*Kaksitasouoma_matriisi!O208^(1/6)/(SQRT((2*Refererenssiarvoja!$B$15)/(Päälaskenta!$F$31*Päälaskenta!$G$31*Päälaskenta!$F$28))+SQRT(Refererenssiarvoja!$B$15)/Refererenssiarvoja!$B$17*LN(Kaksitasouoma_matriisi!L208/Päälaskenta!$F$28))</f>
        <v>-2.6190786235625999E-2</v>
      </c>
      <c r="AR208" s="8">
        <f>Refererenssiarvoja!$B$16*Kaksitasouoma_matriisi!O208^(1/6)/(SQRT((2*Refererenssiarvoja!$B$15)/(Päälaskenta!$F$31*Päälaskenta!$G$31*L208)))</f>
        <v>6.4132948005496099E-2</v>
      </c>
    </row>
    <row r="209" spans="1:44" x14ac:dyDescent="0.2">
      <c r="A209" s="8">
        <v>207</v>
      </c>
      <c r="B209" s="8">
        <f>IF(Päälaskenta!C$7,Päälaskenta!E$7,Päälaskenta!G$5)</f>
        <v>2.5</v>
      </c>
      <c r="C209" s="56">
        <v>1.7929999999999999</v>
      </c>
      <c r="D209" s="93">
        <f t="shared" si="49"/>
        <v>1.3943000000000001</v>
      </c>
      <c r="E209" s="8">
        <f>IF(Päälaskenta!$C$26,Kaksitasouoma_matriisi!AP209,Kaksitasouoma_matriisi!AC209)</f>
        <v>0.101553750326173</v>
      </c>
      <c r="F209" s="56">
        <f>IF(D209&lt;Päälaskenta!H$24,(SQRT(POWER(Päälaskenta!C$24/(2*Päälaskenta!E$24),2)+(D209/Päälaskenta!E$24))-Päälaskenta!C$24/(2*Päälaskenta!E$24)),IF(D209=Päälaskenta!H$24,Päälaskenta!D$24,Päälaskenta!D$24+(SQRT(POWER((Päälaskenta!C$20+Päälaskenta!G$24)/(2*Päälaskenta!E$20),2)+((D209-Päälaskenta!H$24)/Päälaskenta!E$20))-(Päälaskenta!C$20+Päälaskenta!G$24)/(2*Päälaskenta!E$20))))</f>
        <v>0.72699999999999998</v>
      </c>
      <c r="G209" s="57">
        <f>IF(F209&gt;Päälaskenta!D$24,(2*SQRT((POWER(Päälaskenta!D$24,2))+POWER(Päälaskenta!E$24*Päälaskenta!D$24,2))+Päälaskenta!C$24)+(2*SQRT((POWER((F209-Päälaskenta!D$24),2))+POWER(Päälaskenta!E$20*(F209-Päälaskenta!D$24),2))+Päälaskenta!C$20),(2*SQRT((POWER(F209,2))+POWER(Päälaskenta!E$24*F209,2))+Päälaskenta!C$24))</f>
        <v>8.08</v>
      </c>
      <c r="H209" s="57">
        <f t="shared" si="50"/>
        <v>0.17</v>
      </c>
      <c r="I209" s="62">
        <f t="shared" si="51"/>
        <v>0.35206300000000001</v>
      </c>
      <c r="J209" s="8">
        <f>IF(F209&lt;Päälaskenta!$D$24,0,Kaksitasouoma_matriisi!F209-Päälaskenta!$D$24)</f>
        <v>2.7E-2</v>
      </c>
      <c r="L209" s="8">
        <f>IF(F209&gt;Päälaskenta!D$24,F209-Päälaskenta!D$24,0)</f>
        <v>2.7E-2</v>
      </c>
      <c r="M209" s="8">
        <f>IF(F209&gt;Päälaskenta!D$24,(Päälaskenta!C$20+(Päälaskenta!E$20*(Kaksitasouoma_matriisi!F209-Päälaskenta!D$24)))*(Kaksitasouoma_matriisi!F209-Päälaskenta!D$24),0)</f>
        <v>0.13609350000000001</v>
      </c>
      <c r="N209" s="8">
        <f>IF(F209&gt;Päälaskenta!D$24,(2*SQRT((POWER((F209-Päälaskenta!D$24),2))+POWER(Päälaskenta!E$20*(F209-Päälaskenta!D$24),2))+Päälaskenta!C$20),0)</f>
        <v>5.0973498844375298</v>
      </c>
      <c r="O209" s="8">
        <f t="shared" si="57"/>
        <v>2.6698873549077001E-2</v>
      </c>
      <c r="P209" s="8">
        <f>IF(Päälaskenta!$C$29,IF(L209&gt;Päälaskenta!$F$28,Kaksitasouoma_matriisi!AQ209,Kaksitasouoma_matriisi!AR209),Päälaskenta!$F$20)</f>
        <v>0.12</v>
      </c>
      <c r="Q209" s="8">
        <f t="shared" si="58"/>
        <v>0.10130979335057</v>
      </c>
      <c r="R209" s="8">
        <f t="shared" si="52"/>
        <v>2.4899227137822E-2</v>
      </c>
      <c r="S209" s="8">
        <f t="shared" si="59"/>
        <v>0.182956769704813</v>
      </c>
      <c r="U209" s="93">
        <f>IF(F209&gt;Päälaskenta!D$24,Päälaskenta!H$24+L209*Päälaskenta!G$24,F209*Päälaskenta!C$24 + F209*F209*Päälaskenta!E$24)</f>
        <v>1.2547999999999999</v>
      </c>
      <c r="V209" s="8">
        <f>IF(F209&gt;Päälaskenta!D$24,2*SQRT(POWER(Päälaskenta!D$24,2)+POWER(Päälaskenta!E$24*Päälaskenta!D$24,2))+Päälaskenta!C$24,(2*SQRT((POWER(F209,2))+POWER(Päälaskenta!E$24*F209,2))+Päälaskenta!C$24))</f>
        <v>2.9798989873223301</v>
      </c>
      <c r="W209" s="8">
        <f t="shared" si="60"/>
        <v>0.42108809907262501</v>
      </c>
      <c r="X209" s="8">
        <f>Päälaskenta!F$24</f>
        <v>7.0000000000000007E-2</v>
      </c>
      <c r="Y209" s="8">
        <f t="shared" si="61"/>
        <v>10.0706719301986</v>
      </c>
      <c r="Z209" s="8">
        <f t="shared" si="53"/>
        <v>2.4751007728621799</v>
      </c>
      <c r="AA209" s="8">
        <f t="shared" si="62"/>
        <v>1.9725061945028499</v>
      </c>
      <c r="AC209" s="8">
        <f t="shared" si="54"/>
        <v>0.101553750326173</v>
      </c>
      <c r="AE209" s="8">
        <v>207</v>
      </c>
      <c r="AF209" s="8">
        <f t="shared" si="48"/>
        <v>10.1719817235492</v>
      </c>
      <c r="AG209" s="8">
        <f t="shared" si="55"/>
        <v>6.0404441747100197E-2</v>
      </c>
      <c r="AJ209" s="132">
        <f>IF(Päälaskenta!$F$28&lt;Kaksitasouoma_matriisi!L209,Päälaskenta!$C$20*Päälaskenta!$F$28,Päälaskenta!$C$20*Kaksitasouoma_matriisi!L209)</f>
        <v>0.13500000000000001</v>
      </c>
      <c r="AK209" s="134">
        <f>SQRT(Päälaskenta!$D$20^2+(Päälaskenta!$D$20/(1/Päälaskenta!$E$20))^2)</f>
        <v>1.8029999999999999</v>
      </c>
      <c r="AL209" s="134">
        <f>IF(Päälaskenta!$F$28&lt;Kaksitasouoma_matriisi!L209,AK209*Päälaskenta!$F$28*COS(ATAN(1/Päälaskenta!$E$20)),AK209*Kaksitasouoma_matriisi!L209*COS(ATAN(1/Päälaskenta!$E$20)))</f>
        <v>4.1000000000000002E-2</v>
      </c>
      <c r="AM209" s="134"/>
      <c r="AN209" s="134">
        <f t="shared" si="63"/>
        <v>0.17599999999999999</v>
      </c>
      <c r="AO209" s="8">
        <f t="shared" si="56"/>
        <v>0.126228214874848</v>
      </c>
      <c r="AP209" s="134">
        <f>Refererenssiarvoja!$B$16*H209^(1/6)/(Refererenssiarvoja!$B$15^0.5)*(Päälaskenta!$G$28/2)^0.5*(1-AO209)^(-1.5)</f>
        <v>4.5999999999999999E-2</v>
      </c>
      <c r="AQ209" s="8">
        <f>Refererenssiarvoja!$B$16*Kaksitasouoma_matriisi!O209^(1/6)/(SQRT((2*Refererenssiarvoja!$B$15)/(Päälaskenta!$F$31*Päälaskenta!$G$31*Päälaskenta!$F$28))+SQRT(Refererenssiarvoja!$B$15)/Refererenssiarvoja!$B$17*LN(Kaksitasouoma_matriisi!L209/Päälaskenta!$F$28))</f>
        <v>-2.6190786235625999E-2</v>
      </c>
      <c r="AR209" s="8">
        <f>Refererenssiarvoja!$B$16*Kaksitasouoma_matriisi!O209^(1/6)/(SQRT((2*Refererenssiarvoja!$B$15)/(Päälaskenta!$F$31*Päälaskenta!$G$31*L209)))</f>
        <v>6.4132948005496099E-2</v>
      </c>
    </row>
    <row r="210" spans="1:44" x14ac:dyDescent="0.2">
      <c r="A210" s="8">
        <v>208</v>
      </c>
      <c r="B210" s="8">
        <f>IF(Päälaskenta!C$7,Päälaskenta!E$7,Päälaskenta!G$5)</f>
        <v>2.5</v>
      </c>
      <c r="C210" s="56">
        <v>1.792</v>
      </c>
      <c r="D210" s="93">
        <f t="shared" si="49"/>
        <v>1.3951</v>
      </c>
      <c r="E210" s="8">
        <f>IF(Päälaskenta!$C$26,Kaksitasouoma_matriisi!AP210,Kaksitasouoma_matriisi!AC210)</f>
        <v>0.101561980755229</v>
      </c>
      <c r="F210" s="56">
        <f>IF(D210&lt;Päälaskenta!H$24,(SQRT(POWER(Päälaskenta!C$24/(2*Päälaskenta!E$24),2)+(D210/Päälaskenta!E$24))-Päälaskenta!C$24/(2*Päälaskenta!E$24)),IF(D210=Päälaskenta!H$24,Päälaskenta!D$24,Päälaskenta!D$24+(SQRT(POWER((Päälaskenta!C$20+Päälaskenta!G$24)/(2*Päälaskenta!E$20),2)+((D210-Päälaskenta!H$24)/Päälaskenta!E$20))-(Päälaskenta!C$20+Päälaskenta!G$24)/(2*Päälaskenta!E$20))))</f>
        <v>0.72799999999999998</v>
      </c>
      <c r="G210" s="57">
        <f>IF(F210&gt;Päälaskenta!D$24,(2*SQRT((POWER(Päälaskenta!D$24,2))+POWER(Päälaskenta!E$24*Päälaskenta!D$24,2))+Päälaskenta!C$24)+(2*SQRT((POWER((F210-Päälaskenta!D$24),2))+POWER(Päälaskenta!E$20*(F210-Päälaskenta!D$24),2))+Päälaskenta!C$20),(2*SQRT((POWER(F210,2))+POWER(Päälaskenta!E$24*F210,2))+Päälaskenta!C$24))</f>
        <v>8.08</v>
      </c>
      <c r="H210" s="57">
        <f t="shared" si="50"/>
        <v>0.17</v>
      </c>
      <c r="I210" s="62">
        <f t="shared" si="51"/>
        <v>0.35172799999999999</v>
      </c>
      <c r="J210" s="8">
        <f>IF(F210&lt;Päälaskenta!$D$24,0,Kaksitasouoma_matriisi!F210-Päälaskenta!$D$24)</f>
        <v>2.8000000000000001E-2</v>
      </c>
      <c r="L210" s="8">
        <f>IF(F210&gt;Päälaskenta!D$24,F210-Päälaskenta!D$24,0)</f>
        <v>2.8000000000000001E-2</v>
      </c>
      <c r="M210" s="8">
        <f>IF(F210&gt;Päälaskenta!D$24,(Päälaskenta!C$20+(Päälaskenta!E$20*(Kaksitasouoma_matriisi!F210-Päälaskenta!D$24)))*(Kaksitasouoma_matriisi!F210-Päälaskenta!D$24),0)</f>
        <v>0.141176</v>
      </c>
      <c r="N210" s="8">
        <f>IF(F210&gt;Päälaskenta!D$24,(2*SQRT((POWER((F210-Päälaskenta!D$24),2))+POWER(Päälaskenta!E$20*(F210-Päälaskenta!D$24),2))+Päälaskenta!C$20),0)</f>
        <v>5.10095543571299</v>
      </c>
      <c r="O210" s="8">
        <f t="shared" si="57"/>
        <v>2.76763837244281E-2</v>
      </c>
      <c r="P210" s="8">
        <f>IF(Päälaskenta!$C$29,IF(L210&gt;Päälaskenta!$F$28,Kaksitasouoma_matriisi!AQ210,Kaksitasouoma_matriisi!AR210),Päälaskenta!$F$20)</f>
        <v>0.12</v>
      </c>
      <c r="Q210" s="8">
        <f t="shared" si="58"/>
        <v>0.107643015495184</v>
      </c>
      <c r="R210" s="8">
        <f t="shared" si="52"/>
        <v>2.63561202036551E-2</v>
      </c>
      <c r="S210" s="8">
        <f t="shared" si="59"/>
        <v>0.18668980707524699</v>
      </c>
      <c r="U210" s="93">
        <f>IF(F210&gt;Päälaskenta!D$24,Päälaskenta!H$24+L210*Päälaskenta!G$24,F210*Päälaskenta!C$24 + F210*F210*Päälaskenta!E$24)</f>
        <v>1.2572000000000001</v>
      </c>
      <c r="V210" s="8">
        <f>IF(F210&gt;Päälaskenta!D$24,2*SQRT(POWER(Päälaskenta!D$24,2)+POWER(Päälaskenta!E$24*Päälaskenta!D$24,2))+Päälaskenta!C$24,(2*SQRT((POWER(F210,2))+POWER(Päälaskenta!E$24*F210,2))+Päälaskenta!C$24))</f>
        <v>2.9798989873223301</v>
      </c>
      <c r="W210" s="8">
        <f t="shared" si="60"/>
        <v>0.42189349550056099</v>
      </c>
      <c r="X210" s="8">
        <f>Päälaskenta!F$24</f>
        <v>7.0000000000000007E-2</v>
      </c>
      <c r="Y210" s="8">
        <f t="shared" si="61"/>
        <v>10.102795268233701</v>
      </c>
      <c r="Z210" s="8">
        <f t="shared" si="53"/>
        <v>2.47364387979635</v>
      </c>
      <c r="AA210" s="8">
        <f t="shared" si="62"/>
        <v>1.96758183248198</v>
      </c>
      <c r="AC210" s="8">
        <f t="shared" si="54"/>
        <v>0.101561980755229</v>
      </c>
      <c r="AE210" s="8">
        <v>208</v>
      </c>
      <c r="AF210" s="8">
        <f t="shared" si="48"/>
        <v>10.2104382837289</v>
      </c>
      <c r="AG210" s="8">
        <f t="shared" si="55"/>
        <v>5.9950284459275797E-2</v>
      </c>
      <c r="AJ210" s="132">
        <f>IF(Päälaskenta!$F$28&lt;Kaksitasouoma_matriisi!L210,Päälaskenta!$C$20*Päälaskenta!$F$28,Päälaskenta!$C$20*Kaksitasouoma_matriisi!L210)</f>
        <v>0.14000000000000001</v>
      </c>
      <c r="AK210" s="134">
        <f>SQRT(Päälaskenta!$D$20^2+(Päälaskenta!$D$20/(1/Päälaskenta!$E$20))^2)</f>
        <v>1.8029999999999999</v>
      </c>
      <c r="AL210" s="134">
        <f>IF(Päälaskenta!$F$28&lt;Kaksitasouoma_matriisi!L210,AK210*Päälaskenta!$F$28*COS(ATAN(1/Päälaskenta!$E$20)),AK210*Kaksitasouoma_matriisi!L210*COS(ATAN(1/Päälaskenta!$E$20)))</f>
        <v>4.2000000000000003E-2</v>
      </c>
      <c r="AM210" s="134"/>
      <c r="AN210" s="134">
        <f t="shared" si="63"/>
        <v>0.182</v>
      </c>
      <c r="AO210" s="8">
        <f t="shared" si="56"/>
        <v>0.13045659809332699</v>
      </c>
      <c r="AP210" s="134">
        <f>Refererenssiarvoja!$B$16*H210^(1/6)/(Refererenssiarvoja!$B$15^0.5)*(Päälaskenta!$G$28/2)^0.5*(1-AO210)^(-1.5)</f>
        <v>4.5999999999999999E-2</v>
      </c>
      <c r="AQ210" s="8">
        <f>Refererenssiarvoja!$B$16*Kaksitasouoma_matriisi!O210^(1/6)/(SQRT((2*Refererenssiarvoja!$B$15)/(Päälaskenta!$F$31*Päälaskenta!$G$31*Päälaskenta!$F$28))+SQRT(Refererenssiarvoja!$B$15)/Refererenssiarvoja!$B$17*LN(Kaksitasouoma_matriisi!L210/Päälaskenta!$F$28))</f>
        <v>-2.6712642732498699E-2</v>
      </c>
      <c r="AR210" s="8">
        <f>Refererenssiarvoja!$B$16*Kaksitasouoma_matriisi!O210^(1/6)/(SQRT((2*Refererenssiarvoja!$B$15)/(Päälaskenta!$F$31*Päälaskenta!$G$31*L210)))</f>
        <v>6.5702375410429503E-2</v>
      </c>
    </row>
    <row r="211" spans="1:44" x14ac:dyDescent="0.2">
      <c r="A211" s="8">
        <v>209</v>
      </c>
      <c r="B211" s="8">
        <f>IF(Päälaskenta!C$7,Päälaskenta!E$7,Päälaskenta!G$5)</f>
        <v>2.5</v>
      </c>
      <c r="C211" s="56">
        <v>1.7909999999999999</v>
      </c>
      <c r="D211" s="93">
        <f t="shared" si="49"/>
        <v>1.3958999999999999</v>
      </c>
      <c r="E211" s="8">
        <f>IF(Päälaskenta!$C$26,Kaksitasouoma_matriisi!AP211,Kaksitasouoma_matriisi!AC211)</f>
        <v>0.101561980755229</v>
      </c>
      <c r="F211" s="56">
        <f>IF(D211&lt;Päälaskenta!H$24,(SQRT(POWER(Päälaskenta!C$24/(2*Päälaskenta!E$24),2)+(D211/Päälaskenta!E$24))-Päälaskenta!C$24/(2*Päälaskenta!E$24)),IF(D211=Päälaskenta!H$24,Päälaskenta!D$24,Päälaskenta!D$24+(SQRT(POWER((Päälaskenta!C$20+Päälaskenta!G$24)/(2*Päälaskenta!E$20),2)+((D211-Päälaskenta!H$24)/Päälaskenta!E$20))-(Päälaskenta!C$20+Päälaskenta!G$24)/(2*Päälaskenta!E$20))))</f>
        <v>0.72799999999999998</v>
      </c>
      <c r="G211" s="57">
        <f>IF(F211&gt;Päälaskenta!D$24,(2*SQRT((POWER(Päälaskenta!D$24,2))+POWER(Päälaskenta!E$24*Päälaskenta!D$24,2))+Päälaskenta!C$24)+(2*SQRT((POWER((F211-Päälaskenta!D$24),2))+POWER(Päälaskenta!E$20*(F211-Päälaskenta!D$24),2))+Päälaskenta!C$20),(2*SQRT((POWER(F211,2))+POWER(Päälaskenta!E$24*F211,2))+Päälaskenta!C$24))</f>
        <v>8.08</v>
      </c>
      <c r="H211" s="57">
        <f t="shared" si="50"/>
        <v>0.17</v>
      </c>
      <c r="I211" s="62">
        <f t="shared" si="51"/>
        <v>0.35133500000000001</v>
      </c>
      <c r="J211" s="8">
        <f>IF(F211&lt;Päälaskenta!$D$24,0,Kaksitasouoma_matriisi!F211-Päälaskenta!$D$24)</f>
        <v>2.8000000000000001E-2</v>
      </c>
      <c r="L211" s="8">
        <f>IF(F211&gt;Päälaskenta!D$24,F211-Päälaskenta!D$24,0)</f>
        <v>2.8000000000000001E-2</v>
      </c>
      <c r="M211" s="8">
        <f>IF(F211&gt;Päälaskenta!D$24,(Päälaskenta!C$20+(Päälaskenta!E$20*(Kaksitasouoma_matriisi!F211-Päälaskenta!D$24)))*(Kaksitasouoma_matriisi!F211-Päälaskenta!D$24),0)</f>
        <v>0.141176</v>
      </c>
      <c r="N211" s="8">
        <f>IF(F211&gt;Päälaskenta!D$24,(2*SQRT((POWER((F211-Päälaskenta!D$24),2))+POWER(Päälaskenta!E$20*(F211-Päälaskenta!D$24),2))+Päälaskenta!C$20),0)</f>
        <v>5.10095543571299</v>
      </c>
      <c r="O211" s="8">
        <f t="shared" si="57"/>
        <v>2.76763837244281E-2</v>
      </c>
      <c r="P211" s="8">
        <f>IF(Päälaskenta!$C$29,IF(L211&gt;Päälaskenta!$F$28,Kaksitasouoma_matriisi!AQ211,Kaksitasouoma_matriisi!AR211),Päälaskenta!$F$20)</f>
        <v>0.12</v>
      </c>
      <c r="Q211" s="8">
        <f t="shared" si="58"/>
        <v>0.107643015495184</v>
      </c>
      <c r="R211" s="8">
        <f t="shared" si="52"/>
        <v>2.63561202036551E-2</v>
      </c>
      <c r="S211" s="8">
        <f t="shared" si="59"/>
        <v>0.18668980707524699</v>
      </c>
      <c r="U211" s="93">
        <f>IF(F211&gt;Päälaskenta!D$24,Päälaskenta!H$24+L211*Päälaskenta!G$24,F211*Päälaskenta!C$24 + F211*F211*Päälaskenta!E$24)</f>
        <v>1.2572000000000001</v>
      </c>
      <c r="V211" s="8">
        <f>IF(F211&gt;Päälaskenta!D$24,2*SQRT(POWER(Päälaskenta!D$24,2)+POWER(Päälaskenta!E$24*Päälaskenta!D$24,2))+Päälaskenta!C$24,(2*SQRT((POWER(F211,2))+POWER(Päälaskenta!E$24*F211,2))+Päälaskenta!C$24))</f>
        <v>2.9798989873223301</v>
      </c>
      <c r="W211" s="8">
        <f t="shared" si="60"/>
        <v>0.42189349550056099</v>
      </c>
      <c r="X211" s="8">
        <f>Päälaskenta!F$24</f>
        <v>7.0000000000000007E-2</v>
      </c>
      <c r="Y211" s="8">
        <f t="shared" si="61"/>
        <v>10.102795268233701</v>
      </c>
      <c r="Z211" s="8">
        <f t="shared" si="53"/>
        <v>2.47364387979635</v>
      </c>
      <c r="AA211" s="8">
        <f t="shared" si="62"/>
        <v>1.96758183248198</v>
      </c>
      <c r="AC211" s="8">
        <f t="shared" si="54"/>
        <v>0.101561980755229</v>
      </c>
      <c r="AE211" s="8">
        <v>209</v>
      </c>
      <c r="AF211" s="8">
        <f t="shared" si="48"/>
        <v>10.2104382837289</v>
      </c>
      <c r="AG211" s="8">
        <f t="shared" si="55"/>
        <v>5.9950284459275797E-2</v>
      </c>
      <c r="AJ211" s="132">
        <f>IF(Päälaskenta!$F$28&lt;Kaksitasouoma_matriisi!L211,Päälaskenta!$C$20*Päälaskenta!$F$28,Päälaskenta!$C$20*Kaksitasouoma_matriisi!L211)</f>
        <v>0.14000000000000001</v>
      </c>
      <c r="AK211" s="134">
        <f>SQRT(Päälaskenta!$D$20^2+(Päälaskenta!$D$20/(1/Päälaskenta!$E$20))^2)</f>
        <v>1.8029999999999999</v>
      </c>
      <c r="AL211" s="134">
        <f>IF(Päälaskenta!$F$28&lt;Kaksitasouoma_matriisi!L211,AK211*Päälaskenta!$F$28*COS(ATAN(1/Päälaskenta!$E$20)),AK211*Kaksitasouoma_matriisi!L211*COS(ATAN(1/Päälaskenta!$E$20)))</f>
        <v>4.2000000000000003E-2</v>
      </c>
      <c r="AM211" s="134"/>
      <c r="AN211" s="134">
        <f t="shared" si="63"/>
        <v>0.182</v>
      </c>
      <c r="AO211" s="8">
        <f t="shared" si="56"/>
        <v>0.13038183250949201</v>
      </c>
      <c r="AP211" s="134">
        <f>Refererenssiarvoja!$B$16*H211^(1/6)/(Refererenssiarvoja!$B$15^0.5)*(Päälaskenta!$G$28/2)^0.5*(1-AO211)^(-1.5)</f>
        <v>4.5999999999999999E-2</v>
      </c>
      <c r="AQ211" s="8">
        <f>Refererenssiarvoja!$B$16*Kaksitasouoma_matriisi!O211^(1/6)/(SQRT((2*Refererenssiarvoja!$B$15)/(Päälaskenta!$F$31*Päälaskenta!$G$31*Päälaskenta!$F$28))+SQRT(Refererenssiarvoja!$B$15)/Refererenssiarvoja!$B$17*LN(Kaksitasouoma_matriisi!L211/Päälaskenta!$F$28))</f>
        <v>-2.6712642732498699E-2</v>
      </c>
      <c r="AR211" s="8">
        <f>Refererenssiarvoja!$B$16*Kaksitasouoma_matriisi!O211^(1/6)/(SQRT((2*Refererenssiarvoja!$B$15)/(Päälaskenta!$F$31*Päälaskenta!$G$31*L211)))</f>
        <v>6.5702375410429503E-2</v>
      </c>
    </row>
    <row r="212" spans="1:44" x14ac:dyDescent="0.2">
      <c r="A212" s="8">
        <v>210</v>
      </c>
      <c r="B212" s="8">
        <f>IF(Päälaskenta!C$7,Päälaskenta!E$7,Päälaskenta!G$5)</f>
        <v>2.5</v>
      </c>
      <c r="C212" s="56">
        <v>1.79</v>
      </c>
      <c r="D212" s="93">
        <f t="shared" si="49"/>
        <v>1.3966000000000001</v>
      </c>
      <c r="E212" s="8">
        <f>IF(Päälaskenta!$C$26,Kaksitasouoma_matriisi!AP212,Kaksitasouoma_matriisi!AC212)</f>
        <v>0.101561980755229</v>
      </c>
      <c r="F212" s="56">
        <f>IF(D212&lt;Päälaskenta!H$24,(SQRT(POWER(Päälaskenta!C$24/(2*Päälaskenta!E$24),2)+(D212/Päälaskenta!E$24))-Päälaskenta!C$24/(2*Päälaskenta!E$24)),IF(D212=Päälaskenta!H$24,Päälaskenta!D$24,Päälaskenta!D$24+(SQRT(POWER((Päälaskenta!C$20+Päälaskenta!G$24)/(2*Päälaskenta!E$20),2)+((D212-Päälaskenta!H$24)/Päälaskenta!E$20))-(Päälaskenta!C$20+Päälaskenta!G$24)/(2*Päälaskenta!E$20))))</f>
        <v>0.72799999999999998</v>
      </c>
      <c r="G212" s="57">
        <f>IF(F212&gt;Päälaskenta!D$24,(2*SQRT((POWER(Päälaskenta!D$24,2))+POWER(Päälaskenta!E$24*Päälaskenta!D$24,2))+Päälaskenta!C$24)+(2*SQRT((POWER((F212-Päälaskenta!D$24),2))+POWER(Päälaskenta!E$20*(F212-Päälaskenta!D$24),2))+Päälaskenta!C$20),(2*SQRT((POWER(F212,2))+POWER(Päälaskenta!E$24*F212,2))+Päälaskenta!C$24))</f>
        <v>8.08</v>
      </c>
      <c r="H212" s="57">
        <f t="shared" si="50"/>
        <v>0.17</v>
      </c>
      <c r="I212" s="62">
        <f t="shared" si="51"/>
        <v>0.350943</v>
      </c>
      <c r="J212" s="8">
        <f>IF(F212&lt;Päälaskenta!$D$24,0,Kaksitasouoma_matriisi!F212-Päälaskenta!$D$24)</f>
        <v>2.8000000000000001E-2</v>
      </c>
      <c r="L212" s="8">
        <f>IF(F212&gt;Päälaskenta!D$24,F212-Päälaskenta!D$24,0)</f>
        <v>2.8000000000000001E-2</v>
      </c>
      <c r="M212" s="8">
        <f>IF(F212&gt;Päälaskenta!D$24,(Päälaskenta!C$20+(Päälaskenta!E$20*(Kaksitasouoma_matriisi!F212-Päälaskenta!D$24)))*(Kaksitasouoma_matriisi!F212-Päälaskenta!D$24),0)</f>
        <v>0.141176</v>
      </c>
      <c r="N212" s="8">
        <f>IF(F212&gt;Päälaskenta!D$24,(2*SQRT((POWER((F212-Päälaskenta!D$24),2))+POWER(Päälaskenta!E$20*(F212-Päälaskenta!D$24),2))+Päälaskenta!C$20),0)</f>
        <v>5.10095543571299</v>
      </c>
      <c r="O212" s="8">
        <f t="shared" si="57"/>
        <v>2.76763837244281E-2</v>
      </c>
      <c r="P212" s="8">
        <f>IF(Päälaskenta!$C$29,IF(L212&gt;Päälaskenta!$F$28,Kaksitasouoma_matriisi!AQ212,Kaksitasouoma_matriisi!AR212),Päälaskenta!$F$20)</f>
        <v>0.12</v>
      </c>
      <c r="Q212" s="8">
        <f t="shared" si="58"/>
        <v>0.107643015495184</v>
      </c>
      <c r="R212" s="8">
        <f t="shared" si="52"/>
        <v>2.63561202036551E-2</v>
      </c>
      <c r="S212" s="8">
        <f t="shared" si="59"/>
        <v>0.18668980707524699</v>
      </c>
      <c r="U212" s="93">
        <f>IF(F212&gt;Päälaskenta!D$24,Päälaskenta!H$24+L212*Päälaskenta!G$24,F212*Päälaskenta!C$24 + F212*F212*Päälaskenta!E$24)</f>
        <v>1.2572000000000001</v>
      </c>
      <c r="V212" s="8">
        <f>IF(F212&gt;Päälaskenta!D$24,2*SQRT(POWER(Päälaskenta!D$24,2)+POWER(Päälaskenta!E$24*Päälaskenta!D$24,2))+Päälaskenta!C$24,(2*SQRT((POWER(F212,2))+POWER(Päälaskenta!E$24*F212,2))+Päälaskenta!C$24))</f>
        <v>2.9798989873223301</v>
      </c>
      <c r="W212" s="8">
        <f t="shared" si="60"/>
        <v>0.42189349550056099</v>
      </c>
      <c r="X212" s="8">
        <f>Päälaskenta!F$24</f>
        <v>7.0000000000000007E-2</v>
      </c>
      <c r="Y212" s="8">
        <f t="shared" si="61"/>
        <v>10.102795268233701</v>
      </c>
      <c r="Z212" s="8">
        <f t="shared" si="53"/>
        <v>2.47364387979635</v>
      </c>
      <c r="AA212" s="8">
        <f t="shared" si="62"/>
        <v>1.96758183248198</v>
      </c>
      <c r="AC212" s="8">
        <f t="shared" si="54"/>
        <v>0.101561980755229</v>
      </c>
      <c r="AE212" s="8">
        <v>210</v>
      </c>
      <c r="AF212" s="8">
        <f t="shared" si="48"/>
        <v>10.2104382837289</v>
      </c>
      <c r="AG212" s="8">
        <f t="shared" si="55"/>
        <v>5.9950284459275797E-2</v>
      </c>
      <c r="AJ212" s="132">
        <f>IF(Päälaskenta!$F$28&lt;Kaksitasouoma_matriisi!L212,Päälaskenta!$C$20*Päälaskenta!$F$28,Päälaskenta!$C$20*Kaksitasouoma_matriisi!L212)</f>
        <v>0.14000000000000001</v>
      </c>
      <c r="AK212" s="134">
        <f>SQRT(Päälaskenta!$D$20^2+(Päälaskenta!$D$20/(1/Päälaskenta!$E$20))^2)</f>
        <v>1.8029999999999999</v>
      </c>
      <c r="AL212" s="134">
        <f>IF(Päälaskenta!$F$28&lt;Kaksitasouoma_matriisi!L212,AK212*Päälaskenta!$F$28*COS(ATAN(1/Päälaskenta!$E$20)),AK212*Kaksitasouoma_matriisi!L212*COS(ATAN(1/Päälaskenta!$E$20)))</f>
        <v>4.2000000000000003E-2</v>
      </c>
      <c r="AM212" s="134"/>
      <c r="AN212" s="134">
        <f t="shared" si="63"/>
        <v>0.182</v>
      </c>
      <c r="AO212" s="8">
        <f t="shared" si="56"/>
        <v>0.130316482887011</v>
      </c>
      <c r="AP212" s="134">
        <f>Refererenssiarvoja!$B$16*H212^(1/6)/(Refererenssiarvoja!$B$15^0.5)*(Päälaskenta!$G$28/2)^0.5*(1-AO212)^(-1.5)</f>
        <v>4.5999999999999999E-2</v>
      </c>
      <c r="AQ212" s="8">
        <f>Refererenssiarvoja!$B$16*Kaksitasouoma_matriisi!O212^(1/6)/(SQRT((2*Refererenssiarvoja!$B$15)/(Päälaskenta!$F$31*Päälaskenta!$G$31*Päälaskenta!$F$28))+SQRT(Refererenssiarvoja!$B$15)/Refererenssiarvoja!$B$17*LN(Kaksitasouoma_matriisi!L212/Päälaskenta!$F$28))</f>
        <v>-2.6712642732498699E-2</v>
      </c>
      <c r="AR212" s="8">
        <f>Refererenssiarvoja!$B$16*Kaksitasouoma_matriisi!O212^(1/6)/(SQRT((2*Refererenssiarvoja!$B$15)/(Päälaskenta!$F$31*Päälaskenta!$G$31*L212)))</f>
        <v>6.5702375410429503E-2</v>
      </c>
    </row>
    <row r="213" spans="1:44" x14ac:dyDescent="0.2">
      <c r="A213" s="8">
        <v>211</v>
      </c>
      <c r="B213" s="8">
        <f>IF(Päälaskenta!C$7,Päälaskenta!E$7,Päälaskenta!G$5)</f>
        <v>2.5</v>
      </c>
      <c r="C213" s="56">
        <v>1.7889999999999999</v>
      </c>
      <c r="D213" s="93">
        <f t="shared" si="49"/>
        <v>1.3974</v>
      </c>
      <c r="E213" s="8">
        <f>IF(Päälaskenta!$C$26,Kaksitasouoma_matriisi!AP213,Kaksitasouoma_matriisi!AC213)</f>
        <v>0.101561980755229</v>
      </c>
      <c r="F213" s="56">
        <f>IF(D213&lt;Päälaskenta!H$24,(SQRT(POWER(Päälaskenta!C$24/(2*Päälaskenta!E$24),2)+(D213/Päälaskenta!E$24))-Päälaskenta!C$24/(2*Päälaskenta!E$24)),IF(D213=Päälaskenta!H$24,Päälaskenta!D$24,Päälaskenta!D$24+(SQRT(POWER((Päälaskenta!C$20+Päälaskenta!G$24)/(2*Päälaskenta!E$20),2)+((D213-Päälaskenta!H$24)/Päälaskenta!E$20))-(Päälaskenta!C$20+Päälaskenta!G$24)/(2*Päälaskenta!E$20))))</f>
        <v>0.72799999999999998</v>
      </c>
      <c r="G213" s="57">
        <f>IF(F213&gt;Päälaskenta!D$24,(2*SQRT((POWER(Päälaskenta!D$24,2))+POWER(Päälaskenta!E$24*Päälaskenta!D$24,2))+Päälaskenta!C$24)+(2*SQRT((POWER((F213-Päälaskenta!D$24),2))+POWER(Päälaskenta!E$20*(F213-Päälaskenta!D$24),2))+Päälaskenta!C$20),(2*SQRT((POWER(F213,2))+POWER(Päälaskenta!E$24*F213,2))+Päälaskenta!C$24))</f>
        <v>8.08</v>
      </c>
      <c r="H213" s="57">
        <f t="shared" si="50"/>
        <v>0.17</v>
      </c>
      <c r="I213" s="62">
        <f t="shared" si="51"/>
        <v>0.350551</v>
      </c>
      <c r="J213" s="8">
        <f>IF(F213&lt;Päälaskenta!$D$24,0,Kaksitasouoma_matriisi!F213-Päälaskenta!$D$24)</f>
        <v>2.8000000000000001E-2</v>
      </c>
      <c r="L213" s="8">
        <f>IF(F213&gt;Päälaskenta!D$24,F213-Päälaskenta!D$24,0)</f>
        <v>2.8000000000000001E-2</v>
      </c>
      <c r="M213" s="8">
        <f>IF(F213&gt;Päälaskenta!D$24,(Päälaskenta!C$20+(Päälaskenta!E$20*(Kaksitasouoma_matriisi!F213-Päälaskenta!D$24)))*(Kaksitasouoma_matriisi!F213-Päälaskenta!D$24),0)</f>
        <v>0.141176</v>
      </c>
      <c r="N213" s="8">
        <f>IF(F213&gt;Päälaskenta!D$24,(2*SQRT((POWER((F213-Päälaskenta!D$24),2))+POWER(Päälaskenta!E$20*(F213-Päälaskenta!D$24),2))+Päälaskenta!C$20),0)</f>
        <v>5.10095543571299</v>
      </c>
      <c r="O213" s="8">
        <f t="shared" si="57"/>
        <v>2.76763837244281E-2</v>
      </c>
      <c r="P213" s="8">
        <f>IF(Päälaskenta!$C$29,IF(L213&gt;Päälaskenta!$F$28,Kaksitasouoma_matriisi!AQ213,Kaksitasouoma_matriisi!AR213),Päälaskenta!$F$20)</f>
        <v>0.12</v>
      </c>
      <c r="Q213" s="8">
        <f t="shared" si="58"/>
        <v>0.107643015495184</v>
      </c>
      <c r="R213" s="8">
        <f t="shared" si="52"/>
        <v>2.63561202036551E-2</v>
      </c>
      <c r="S213" s="8">
        <f t="shared" si="59"/>
        <v>0.18668980707524699</v>
      </c>
      <c r="U213" s="93">
        <f>IF(F213&gt;Päälaskenta!D$24,Päälaskenta!H$24+L213*Päälaskenta!G$24,F213*Päälaskenta!C$24 + F213*F213*Päälaskenta!E$24)</f>
        <v>1.2572000000000001</v>
      </c>
      <c r="V213" s="8">
        <f>IF(F213&gt;Päälaskenta!D$24,2*SQRT(POWER(Päälaskenta!D$24,2)+POWER(Päälaskenta!E$24*Päälaskenta!D$24,2))+Päälaskenta!C$24,(2*SQRT((POWER(F213,2))+POWER(Päälaskenta!E$24*F213,2))+Päälaskenta!C$24))</f>
        <v>2.9798989873223301</v>
      </c>
      <c r="W213" s="8">
        <f t="shared" si="60"/>
        <v>0.42189349550056099</v>
      </c>
      <c r="X213" s="8">
        <f>Päälaskenta!F$24</f>
        <v>7.0000000000000007E-2</v>
      </c>
      <c r="Y213" s="8">
        <f t="shared" si="61"/>
        <v>10.102795268233701</v>
      </c>
      <c r="Z213" s="8">
        <f t="shared" si="53"/>
        <v>2.47364387979635</v>
      </c>
      <c r="AA213" s="8">
        <f t="shared" si="62"/>
        <v>1.96758183248198</v>
      </c>
      <c r="AC213" s="8">
        <f t="shared" si="54"/>
        <v>0.101561980755229</v>
      </c>
      <c r="AE213" s="8">
        <v>211</v>
      </c>
      <c r="AF213" s="8">
        <f t="shared" si="48"/>
        <v>10.2104382837289</v>
      </c>
      <c r="AG213" s="8">
        <f t="shared" si="55"/>
        <v>5.9950284459275797E-2</v>
      </c>
      <c r="AJ213" s="132">
        <f>IF(Päälaskenta!$F$28&lt;Kaksitasouoma_matriisi!L213,Päälaskenta!$C$20*Päälaskenta!$F$28,Päälaskenta!$C$20*Kaksitasouoma_matriisi!L213)</f>
        <v>0.14000000000000001</v>
      </c>
      <c r="AK213" s="134">
        <f>SQRT(Päälaskenta!$D$20^2+(Päälaskenta!$D$20/(1/Päälaskenta!$E$20))^2)</f>
        <v>1.8029999999999999</v>
      </c>
      <c r="AL213" s="134">
        <f>IF(Päälaskenta!$F$28&lt;Kaksitasouoma_matriisi!L213,AK213*Päälaskenta!$F$28*COS(ATAN(1/Päälaskenta!$E$20)),AK213*Kaksitasouoma_matriisi!L213*COS(ATAN(1/Päälaskenta!$E$20)))</f>
        <v>4.2000000000000003E-2</v>
      </c>
      <c r="AM213" s="134"/>
      <c r="AN213" s="134">
        <f t="shared" si="63"/>
        <v>0.182</v>
      </c>
      <c r="AO213" s="8">
        <f t="shared" si="56"/>
        <v>0.130241877773007</v>
      </c>
      <c r="AP213" s="134">
        <f>Refererenssiarvoja!$B$16*H213^(1/6)/(Refererenssiarvoja!$B$15^0.5)*(Päälaskenta!$G$28/2)^0.5*(1-AO213)^(-1.5)</f>
        <v>4.5999999999999999E-2</v>
      </c>
      <c r="AQ213" s="8">
        <f>Refererenssiarvoja!$B$16*Kaksitasouoma_matriisi!O213^(1/6)/(SQRT((2*Refererenssiarvoja!$B$15)/(Päälaskenta!$F$31*Päälaskenta!$G$31*Päälaskenta!$F$28))+SQRT(Refererenssiarvoja!$B$15)/Refererenssiarvoja!$B$17*LN(Kaksitasouoma_matriisi!L213/Päälaskenta!$F$28))</f>
        <v>-2.6712642732498699E-2</v>
      </c>
      <c r="AR213" s="8">
        <f>Refererenssiarvoja!$B$16*Kaksitasouoma_matriisi!O213^(1/6)/(SQRT((2*Refererenssiarvoja!$B$15)/(Päälaskenta!$F$31*Päälaskenta!$G$31*L213)))</f>
        <v>6.5702375410429503E-2</v>
      </c>
    </row>
    <row r="214" spans="1:44" x14ac:dyDescent="0.2">
      <c r="A214" s="8">
        <v>212</v>
      </c>
      <c r="B214" s="8">
        <f>IF(Päälaskenta!C$7,Päälaskenta!E$7,Päälaskenta!G$5)</f>
        <v>2.5</v>
      </c>
      <c r="C214" s="56">
        <v>1.788</v>
      </c>
      <c r="D214" s="93">
        <f t="shared" si="49"/>
        <v>1.3982000000000001</v>
      </c>
      <c r="E214" s="8">
        <f>IF(Päälaskenta!$C$26,Kaksitasouoma_matriisi!AP214,Kaksitasouoma_matriisi!AC214)</f>
        <v>0.101561980755229</v>
      </c>
      <c r="F214" s="56">
        <f>IF(D214&lt;Päälaskenta!H$24,(SQRT(POWER(Päälaskenta!C$24/(2*Päälaskenta!E$24),2)+(D214/Päälaskenta!E$24))-Päälaskenta!C$24/(2*Päälaskenta!E$24)),IF(D214=Päälaskenta!H$24,Päälaskenta!D$24,Päälaskenta!D$24+(SQRT(POWER((Päälaskenta!C$20+Päälaskenta!G$24)/(2*Päälaskenta!E$20),2)+((D214-Päälaskenta!H$24)/Päälaskenta!E$20))-(Päälaskenta!C$20+Päälaskenta!G$24)/(2*Päälaskenta!E$20))))</f>
        <v>0.72799999999999998</v>
      </c>
      <c r="G214" s="57">
        <f>IF(F214&gt;Päälaskenta!D$24,(2*SQRT((POWER(Päälaskenta!D$24,2))+POWER(Päälaskenta!E$24*Päälaskenta!D$24,2))+Päälaskenta!C$24)+(2*SQRT((POWER((F214-Päälaskenta!D$24),2))+POWER(Päälaskenta!E$20*(F214-Päälaskenta!D$24),2))+Päälaskenta!C$20),(2*SQRT((POWER(F214,2))+POWER(Päälaskenta!E$24*F214,2))+Päälaskenta!C$24))</f>
        <v>8.08</v>
      </c>
      <c r="H214" s="57">
        <f t="shared" si="50"/>
        <v>0.17</v>
      </c>
      <c r="I214" s="62">
        <f t="shared" si="51"/>
        <v>0.350159</v>
      </c>
      <c r="J214" s="8">
        <f>IF(F214&lt;Päälaskenta!$D$24,0,Kaksitasouoma_matriisi!F214-Päälaskenta!$D$24)</f>
        <v>2.8000000000000001E-2</v>
      </c>
      <c r="L214" s="8">
        <f>IF(F214&gt;Päälaskenta!D$24,F214-Päälaskenta!D$24,0)</f>
        <v>2.8000000000000001E-2</v>
      </c>
      <c r="M214" s="8">
        <f>IF(F214&gt;Päälaskenta!D$24,(Päälaskenta!C$20+(Päälaskenta!E$20*(Kaksitasouoma_matriisi!F214-Päälaskenta!D$24)))*(Kaksitasouoma_matriisi!F214-Päälaskenta!D$24),0)</f>
        <v>0.141176</v>
      </c>
      <c r="N214" s="8">
        <f>IF(F214&gt;Päälaskenta!D$24,(2*SQRT((POWER((F214-Päälaskenta!D$24),2))+POWER(Päälaskenta!E$20*(F214-Päälaskenta!D$24),2))+Päälaskenta!C$20),0)</f>
        <v>5.10095543571299</v>
      </c>
      <c r="O214" s="8">
        <f t="shared" si="57"/>
        <v>2.76763837244281E-2</v>
      </c>
      <c r="P214" s="8">
        <f>IF(Päälaskenta!$C$29,IF(L214&gt;Päälaskenta!$F$28,Kaksitasouoma_matriisi!AQ214,Kaksitasouoma_matriisi!AR214),Päälaskenta!$F$20)</f>
        <v>0.12</v>
      </c>
      <c r="Q214" s="8">
        <f t="shared" si="58"/>
        <v>0.107643015495184</v>
      </c>
      <c r="R214" s="8">
        <f t="shared" si="52"/>
        <v>2.63561202036551E-2</v>
      </c>
      <c r="S214" s="8">
        <f t="shared" si="59"/>
        <v>0.18668980707524699</v>
      </c>
      <c r="U214" s="93">
        <f>IF(F214&gt;Päälaskenta!D$24,Päälaskenta!H$24+L214*Päälaskenta!G$24,F214*Päälaskenta!C$24 + F214*F214*Päälaskenta!E$24)</f>
        <v>1.2572000000000001</v>
      </c>
      <c r="V214" s="8">
        <f>IF(F214&gt;Päälaskenta!D$24,2*SQRT(POWER(Päälaskenta!D$24,2)+POWER(Päälaskenta!E$24*Päälaskenta!D$24,2))+Päälaskenta!C$24,(2*SQRT((POWER(F214,2))+POWER(Päälaskenta!E$24*F214,2))+Päälaskenta!C$24))</f>
        <v>2.9798989873223301</v>
      </c>
      <c r="W214" s="8">
        <f t="shared" si="60"/>
        <v>0.42189349550056099</v>
      </c>
      <c r="X214" s="8">
        <f>Päälaskenta!F$24</f>
        <v>7.0000000000000007E-2</v>
      </c>
      <c r="Y214" s="8">
        <f t="shared" si="61"/>
        <v>10.102795268233701</v>
      </c>
      <c r="Z214" s="8">
        <f t="shared" si="53"/>
        <v>2.47364387979635</v>
      </c>
      <c r="AA214" s="8">
        <f t="shared" si="62"/>
        <v>1.96758183248198</v>
      </c>
      <c r="AC214" s="8">
        <f t="shared" si="54"/>
        <v>0.101561980755229</v>
      </c>
      <c r="AE214" s="8">
        <v>212</v>
      </c>
      <c r="AF214" s="8">
        <f t="shared" si="48"/>
        <v>10.2104382837289</v>
      </c>
      <c r="AG214" s="8">
        <f t="shared" si="55"/>
        <v>5.9950284459275797E-2</v>
      </c>
      <c r="AJ214" s="132">
        <f>IF(Päälaskenta!$F$28&lt;Kaksitasouoma_matriisi!L214,Päälaskenta!$C$20*Päälaskenta!$F$28,Päälaskenta!$C$20*Kaksitasouoma_matriisi!L214)</f>
        <v>0.14000000000000001</v>
      </c>
      <c r="AK214" s="134">
        <f>SQRT(Päälaskenta!$D$20^2+(Päälaskenta!$D$20/(1/Päälaskenta!$E$20))^2)</f>
        <v>1.8029999999999999</v>
      </c>
      <c r="AL214" s="134">
        <f>IF(Päälaskenta!$F$28&lt;Kaksitasouoma_matriisi!L214,AK214*Päälaskenta!$F$28*COS(ATAN(1/Päälaskenta!$E$20)),AK214*Kaksitasouoma_matriisi!L214*COS(ATAN(1/Päälaskenta!$E$20)))</f>
        <v>4.2000000000000003E-2</v>
      </c>
      <c r="AM214" s="134"/>
      <c r="AN214" s="134">
        <f t="shared" si="63"/>
        <v>0.182</v>
      </c>
      <c r="AO214" s="8">
        <f t="shared" si="56"/>
        <v>0.130167358031755</v>
      </c>
      <c r="AP214" s="134">
        <f>Refererenssiarvoja!$B$16*H214^(1/6)/(Refererenssiarvoja!$B$15^0.5)*(Päälaskenta!$G$28/2)^0.5*(1-AO214)^(-1.5)</f>
        <v>4.5999999999999999E-2</v>
      </c>
      <c r="AQ214" s="8">
        <f>Refererenssiarvoja!$B$16*Kaksitasouoma_matriisi!O214^(1/6)/(SQRT((2*Refererenssiarvoja!$B$15)/(Päälaskenta!$F$31*Päälaskenta!$G$31*Päälaskenta!$F$28))+SQRT(Refererenssiarvoja!$B$15)/Refererenssiarvoja!$B$17*LN(Kaksitasouoma_matriisi!L214/Päälaskenta!$F$28))</f>
        <v>-2.6712642732498699E-2</v>
      </c>
      <c r="AR214" s="8">
        <f>Refererenssiarvoja!$B$16*Kaksitasouoma_matriisi!O214^(1/6)/(SQRT((2*Refererenssiarvoja!$B$15)/(Päälaskenta!$F$31*Päälaskenta!$G$31*L214)))</f>
        <v>6.5702375410429503E-2</v>
      </c>
    </row>
    <row r="215" spans="1:44" x14ac:dyDescent="0.2">
      <c r="A215" s="8">
        <v>213</v>
      </c>
      <c r="B215" s="8">
        <f>IF(Päälaskenta!C$7,Päälaskenta!E$7,Päälaskenta!G$5)</f>
        <v>2.5</v>
      </c>
      <c r="C215" s="56">
        <v>1.7869999999999999</v>
      </c>
      <c r="D215" s="93">
        <f t="shared" si="49"/>
        <v>1.399</v>
      </c>
      <c r="E215" s="8">
        <f>IF(Päälaskenta!$C$26,Kaksitasouoma_matriisi!AP215,Kaksitasouoma_matriisi!AC215)</f>
        <v>0.101561980755229</v>
      </c>
      <c r="F215" s="56">
        <f>IF(D215&lt;Päälaskenta!H$24,(SQRT(POWER(Päälaskenta!C$24/(2*Päälaskenta!E$24),2)+(D215/Päälaskenta!E$24))-Päälaskenta!C$24/(2*Päälaskenta!E$24)),IF(D215=Päälaskenta!H$24,Päälaskenta!D$24,Päälaskenta!D$24+(SQRT(POWER((Päälaskenta!C$20+Päälaskenta!G$24)/(2*Päälaskenta!E$20),2)+((D215-Päälaskenta!H$24)/Päälaskenta!E$20))-(Päälaskenta!C$20+Päälaskenta!G$24)/(2*Päälaskenta!E$20))))</f>
        <v>0.72799999999999998</v>
      </c>
      <c r="G215" s="57">
        <f>IF(F215&gt;Päälaskenta!D$24,(2*SQRT((POWER(Päälaskenta!D$24,2))+POWER(Päälaskenta!E$24*Päälaskenta!D$24,2))+Päälaskenta!C$24)+(2*SQRT((POWER((F215-Päälaskenta!D$24),2))+POWER(Päälaskenta!E$20*(F215-Päälaskenta!D$24),2))+Päälaskenta!C$20),(2*SQRT((POWER(F215,2))+POWER(Päälaskenta!E$24*F215,2))+Päälaskenta!C$24))</f>
        <v>8.08</v>
      </c>
      <c r="H215" s="57">
        <f t="shared" si="50"/>
        <v>0.17</v>
      </c>
      <c r="I215" s="62">
        <f t="shared" si="51"/>
        <v>0.34976800000000002</v>
      </c>
      <c r="J215" s="8">
        <f>IF(F215&lt;Päälaskenta!$D$24,0,Kaksitasouoma_matriisi!F215-Päälaskenta!$D$24)</f>
        <v>2.8000000000000001E-2</v>
      </c>
      <c r="L215" s="8">
        <f>IF(F215&gt;Päälaskenta!D$24,F215-Päälaskenta!D$24,0)</f>
        <v>2.8000000000000001E-2</v>
      </c>
      <c r="M215" s="8">
        <f>IF(F215&gt;Päälaskenta!D$24,(Päälaskenta!C$20+(Päälaskenta!E$20*(Kaksitasouoma_matriisi!F215-Päälaskenta!D$24)))*(Kaksitasouoma_matriisi!F215-Päälaskenta!D$24),0)</f>
        <v>0.141176</v>
      </c>
      <c r="N215" s="8">
        <f>IF(F215&gt;Päälaskenta!D$24,(2*SQRT((POWER((F215-Päälaskenta!D$24),2))+POWER(Päälaskenta!E$20*(F215-Päälaskenta!D$24),2))+Päälaskenta!C$20),0)</f>
        <v>5.10095543571299</v>
      </c>
      <c r="O215" s="8">
        <f t="shared" si="57"/>
        <v>2.76763837244281E-2</v>
      </c>
      <c r="P215" s="8">
        <f>IF(Päälaskenta!$C$29,IF(L215&gt;Päälaskenta!$F$28,Kaksitasouoma_matriisi!AQ215,Kaksitasouoma_matriisi!AR215),Päälaskenta!$F$20)</f>
        <v>0.12</v>
      </c>
      <c r="Q215" s="8">
        <f t="shared" si="58"/>
        <v>0.107643015495184</v>
      </c>
      <c r="R215" s="8">
        <f t="shared" si="52"/>
        <v>2.63561202036551E-2</v>
      </c>
      <c r="S215" s="8">
        <f t="shared" si="59"/>
        <v>0.18668980707524699</v>
      </c>
      <c r="U215" s="93">
        <f>IF(F215&gt;Päälaskenta!D$24,Päälaskenta!H$24+L215*Päälaskenta!G$24,F215*Päälaskenta!C$24 + F215*F215*Päälaskenta!E$24)</f>
        <v>1.2572000000000001</v>
      </c>
      <c r="V215" s="8">
        <f>IF(F215&gt;Päälaskenta!D$24,2*SQRT(POWER(Päälaskenta!D$24,2)+POWER(Päälaskenta!E$24*Päälaskenta!D$24,2))+Päälaskenta!C$24,(2*SQRT((POWER(F215,2))+POWER(Päälaskenta!E$24*F215,2))+Päälaskenta!C$24))</f>
        <v>2.9798989873223301</v>
      </c>
      <c r="W215" s="8">
        <f t="shared" si="60"/>
        <v>0.42189349550056099</v>
      </c>
      <c r="X215" s="8">
        <f>Päälaskenta!F$24</f>
        <v>7.0000000000000007E-2</v>
      </c>
      <c r="Y215" s="8">
        <f t="shared" si="61"/>
        <v>10.102795268233701</v>
      </c>
      <c r="Z215" s="8">
        <f t="shared" si="53"/>
        <v>2.47364387979635</v>
      </c>
      <c r="AA215" s="8">
        <f t="shared" si="62"/>
        <v>1.96758183248198</v>
      </c>
      <c r="AC215" s="8">
        <f t="shared" si="54"/>
        <v>0.101561980755229</v>
      </c>
      <c r="AE215" s="8">
        <v>213</v>
      </c>
      <c r="AF215" s="8">
        <f t="shared" si="48"/>
        <v>10.2104382837289</v>
      </c>
      <c r="AG215" s="8">
        <f t="shared" si="55"/>
        <v>5.9950284459275797E-2</v>
      </c>
      <c r="AJ215" s="132">
        <f>IF(Päälaskenta!$F$28&lt;Kaksitasouoma_matriisi!L215,Päälaskenta!$C$20*Päälaskenta!$F$28,Päälaskenta!$C$20*Kaksitasouoma_matriisi!L215)</f>
        <v>0.14000000000000001</v>
      </c>
      <c r="AK215" s="134">
        <f>SQRT(Päälaskenta!$D$20^2+(Päälaskenta!$D$20/(1/Päälaskenta!$E$20))^2)</f>
        <v>1.8029999999999999</v>
      </c>
      <c r="AL215" s="134">
        <f>IF(Päälaskenta!$F$28&lt;Kaksitasouoma_matriisi!L215,AK215*Päälaskenta!$F$28*COS(ATAN(1/Päälaskenta!$E$20)),AK215*Kaksitasouoma_matriisi!L215*COS(ATAN(1/Päälaskenta!$E$20)))</f>
        <v>4.2000000000000003E-2</v>
      </c>
      <c r="AM215" s="134"/>
      <c r="AN215" s="134">
        <f t="shared" si="63"/>
        <v>0.182</v>
      </c>
      <c r="AO215" s="8">
        <f t="shared" si="56"/>
        <v>0.13009292351679799</v>
      </c>
      <c r="AP215" s="134">
        <f>Refererenssiarvoja!$B$16*H215^(1/6)/(Refererenssiarvoja!$B$15^0.5)*(Päälaskenta!$G$28/2)^0.5*(1-AO215)^(-1.5)</f>
        <v>4.5999999999999999E-2</v>
      </c>
      <c r="AQ215" s="8">
        <f>Refererenssiarvoja!$B$16*Kaksitasouoma_matriisi!O215^(1/6)/(SQRT((2*Refererenssiarvoja!$B$15)/(Päälaskenta!$F$31*Päälaskenta!$G$31*Päälaskenta!$F$28))+SQRT(Refererenssiarvoja!$B$15)/Refererenssiarvoja!$B$17*LN(Kaksitasouoma_matriisi!L215/Päälaskenta!$F$28))</f>
        <v>-2.6712642732498699E-2</v>
      </c>
      <c r="AR215" s="8">
        <f>Refererenssiarvoja!$B$16*Kaksitasouoma_matriisi!O215^(1/6)/(SQRT((2*Refererenssiarvoja!$B$15)/(Päälaskenta!$F$31*Päälaskenta!$G$31*L215)))</f>
        <v>6.5702375410429503E-2</v>
      </c>
    </row>
    <row r="216" spans="1:44" x14ac:dyDescent="0.2">
      <c r="A216" s="8">
        <v>214</v>
      </c>
      <c r="B216" s="8">
        <f>IF(Päälaskenta!C$7,Päälaskenta!E$7,Päälaskenta!G$5)</f>
        <v>2.5</v>
      </c>
      <c r="C216" s="56">
        <v>1.786</v>
      </c>
      <c r="D216" s="93">
        <f t="shared" si="49"/>
        <v>1.3997999999999999</v>
      </c>
      <c r="E216" s="8">
        <f>IF(Päälaskenta!$C$26,Kaksitasouoma_matriisi!AP216,Kaksitasouoma_matriisi!AC216)</f>
        <v>0.101561980755229</v>
      </c>
      <c r="F216" s="56">
        <f>IF(D216&lt;Päälaskenta!H$24,(SQRT(POWER(Päälaskenta!C$24/(2*Päälaskenta!E$24),2)+(D216/Päälaskenta!E$24))-Päälaskenta!C$24/(2*Päälaskenta!E$24)),IF(D216=Päälaskenta!H$24,Päälaskenta!D$24,Päälaskenta!D$24+(SQRT(POWER((Päälaskenta!C$20+Päälaskenta!G$24)/(2*Päälaskenta!E$20),2)+((D216-Päälaskenta!H$24)/Päälaskenta!E$20))-(Päälaskenta!C$20+Päälaskenta!G$24)/(2*Päälaskenta!E$20))))</f>
        <v>0.72799999999999998</v>
      </c>
      <c r="G216" s="57">
        <f>IF(F216&gt;Päälaskenta!D$24,(2*SQRT((POWER(Päälaskenta!D$24,2))+POWER(Päälaskenta!E$24*Päälaskenta!D$24,2))+Päälaskenta!C$24)+(2*SQRT((POWER((F216-Päälaskenta!D$24),2))+POWER(Päälaskenta!E$20*(F216-Päälaskenta!D$24),2))+Päälaskenta!C$20),(2*SQRT((POWER(F216,2))+POWER(Päälaskenta!E$24*F216,2))+Päälaskenta!C$24))</f>
        <v>8.08</v>
      </c>
      <c r="H216" s="57">
        <f t="shared" si="50"/>
        <v>0.17</v>
      </c>
      <c r="I216" s="62">
        <f t="shared" si="51"/>
        <v>0.34937600000000002</v>
      </c>
      <c r="J216" s="8">
        <f>IF(F216&lt;Päälaskenta!$D$24,0,Kaksitasouoma_matriisi!F216-Päälaskenta!$D$24)</f>
        <v>2.8000000000000001E-2</v>
      </c>
      <c r="L216" s="8">
        <f>IF(F216&gt;Päälaskenta!D$24,F216-Päälaskenta!D$24,0)</f>
        <v>2.8000000000000001E-2</v>
      </c>
      <c r="M216" s="8">
        <f>IF(F216&gt;Päälaskenta!D$24,(Päälaskenta!C$20+(Päälaskenta!E$20*(Kaksitasouoma_matriisi!F216-Päälaskenta!D$24)))*(Kaksitasouoma_matriisi!F216-Päälaskenta!D$24),0)</f>
        <v>0.141176</v>
      </c>
      <c r="N216" s="8">
        <f>IF(F216&gt;Päälaskenta!D$24,(2*SQRT((POWER((F216-Päälaskenta!D$24),2))+POWER(Päälaskenta!E$20*(F216-Päälaskenta!D$24),2))+Päälaskenta!C$20),0)</f>
        <v>5.10095543571299</v>
      </c>
      <c r="O216" s="8">
        <f t="shared" si="57"/>
        <v>2.76763837244281E-2</v>
      </c>
      <c r="P216" s="8">
        <f>IF(Päälaskenta!$C$29,IF(L216&gt;Päälaskenta!$F$28,Kaksitasouoma_matriisi!AQ216,Kaksitasouoma_matriisi!AR216),Päälaskenta!$F$20)</f>
        <v>0.12</v>
      </c>
      <c r="Q216" s="8">
        <f t="shared" si="58"/>
        <v>0.107643015495184</v>
      </c>
      <c r="R216" s="8">
        <f t="shared" si="52"/>
        <v>2.63561202036551E-2</v>
      </c>
      <c r="S216" s="8">
        <f t="shared" si="59"/>
        <v>0.18668980707524699</v>
      </c>
      <c r="U216" s="93">
        <f>IF(F216&gt;Päälaskenta!D$24,Päälaskenta!H$24+L216*Päälaskenta!G$24,F216*Päälaskenta!C$24 + F216*F216*Päälaskenta!E$24)</f>
        <v>1.2572000000000001</v>
      </c>
      <c r="V216" s="8">
        <f>IF(F216&gt;Päälaskenta!D$24,2*SQRT(POWER(Päälaskenta!D$24,2)+POWER(Päälaskenta!E$24*Päälaskenta!D$24,2))+Päälaskenta!C$24,(2*SQRT((POWER(F216,2))+POWER(Päälaskenta!E$24*F216,2))+Päälaskenta!C$24))</f>
        <v>2.9798989873223301</v>
      </c>
      <c r="W216" s="8">
        <f t="shared" si="60"/>
        <v>0.42189349550056099</v>
      </c>
      <c r="X216" s="8">
        <f>Päälaskenta!F$24</f>
        <v>7.0000000000000007E-2</v>
      </c>
      <c r="Y216" s="8">
        <f t="shared" si="61"/>
        <v>10.102795268233701</v>
      </c>
      <c r="Z216" s="8">
        <f t="shared" si="53"/>
        <v>2.47364387979635</v>
      </c>
      <c r="AA216" s="8">
        <f t="shared" si="62"/>
        <v>1.96758183248198</v>
      </c>
      <c r="AC216" s="8">
        <f t="shared" si="54"/>
        <v>0.101561980755229</v>
      </c>
      <c r="AE216" s="8">
        <v>214</v>
      </c>
      <c r="AF216" s="8">
        <f t="shared" si="48"/>
        <v>10.2104382837289</v>
      </c>
      <c r="AG216" s="8">
        <f t="shared" si="55"/>
        <v>5.9950284459275797E-2</v>
      </c>
      <c r="AJ216" s="132">
        <f>IF(Päälaskenta!$F$28&lt;Kaksitasouoma_matriisi!L216,Päälaskenta!$C$20*Päälaskenta!$F$28,Päälaskenta!$C$20*Kaksitasouoma_matriisi!L216)</f>
        <v>0.14000000000000001</v>
      </c>
      <c r="AK216" s="134">
        <f>SQRT(Päälaskenta!$D$20^2+(Päälaskenta!$D$20/(1/Päälaskenta!$E$20))^2)</f>
        <v>1.8029999999999999</v>
      </c>
      <c r="AL216" s="134">
        <f>IF(Päälaskenta!$F$28&lt;Kaksitasouoma_matriisi!L216,AK216*Päälaskenta!$F$28*COS(ATAN(1/Päälaskenta!$E$20)),AK216*Kaksitasouoma_matriisi!L216*COS(ATAN(1/Päälaskenta!$E$20)))</f>
        <v>4.2000000000000003E-2</v>
      </c>
      <c r="AM216" s="134"/>
      <c r="AN216" s="134">
        <f t="shared" si="63"/>
        <v>0.182</v>
      </c>
      <c r="AO216" s="8">
        <f t="shared" si="56"/>
        <v>0.13001857408201201</v>
      </c>
      <c r="AP216" s="134">
        <f>Refererenssiarvoja!$B$16*H216^(1/6)/(Refererenssiarvoja!$B$15^0.5)*(Päälaskenta!$G$28/2)^0.5*(1-AO216)^(-1.5)</f>
        <v>4.5999999999999999E-2</v>
      </c>
      <c r="AQ216" s="8">
        <f>Refererenssiarvoja!$B$16*Kaksitasouoma_matriisi!O216^(1/6)/(SQRT((2*Refererenssiarvoja!$B$15)/(Päälaskenta!$F$31*Päälaskenta!$G$31*Päälaskenta!$F$28))+SQRT(Refererenssiarvoja!$B$15)/Refererenssiarvoja!$B$17*LN(Kaksitasouoma_matriisi!L216/Päälaskenta!$F$28))</f>
        <v>-2.6712642732498699E-2</v>
      </c>
      <c r="AR216" s="8">
        <f>Refererenssiarvoja!$B$16*Kaksitasouoma_matriisi!O216^(1/6)/(SQRT((2*Refererenssiarvoja!$B$15)/(Päälaskenta!$F$31*Päälaskenta!$G$31*L216)))</f>
        <v>6.5702375410429503E-2</v>
      </c>
    </row>
    <row r="217" spans="1:44" x14ac:dyDescent="0.2">
      <c r="A217" s="8">
        <v>215</v>
      </c>
      <c r="B217" s="8">
        <f>IF(Päälaskenta!C$7,Päälaskenta!E$7,Päälaskenta!G$5)</f>
        <v>2.5</v>
      </c>
      <c r="C217" s="56">
        <v>1.7849999999999999</v>
      </c>
      <c r="D217" s="93">
        <f t="shared" si="49"/>
        <v>1.4006000000000001</v>
      </c>
      <c r="E217" s="8">
        <f>IF(Päälaskenta!$C$26,Kaksitasouoma_matriisi!AP217,Kaksitasouoma_matriisi!AC217)</f>
        <v>0.101561980755229</v>
      </c>
      <c r="F217" s="56">
        <f>IF(D217&lt;Päälaskenta!H$24,(SQRT(POWER(Päälaskenta!C$24/(2*Päälaskenta!E$24),2)+(D217/Päälaskenta!E$24))-Päälaskenta!C$24/(2*Päälaskenta!E$24)),IF(D217=Päälaskenta!H$24,Päälaskenta!D$24,Päälaskenta!D$24+(SQRT(POWER((Päälaskenta!C$20+Päälaskenta!G$24)/(2*Päälaskenta!E$20),2)+((D217-Päälaskenta!H$24)/Päälaskenta!E$20))-(Päälaskenta!C$20+Päälaskenta!G$24)/(2*Päälaskenta!E$20))))</f>
        <v>0.72799999999999998</v>
      </c>
      <c r="G217" s="57">
        <f>IF(F217&gt;Päälaskenta!D$24,(2*SQRT((POWER(Päälaskenta!D$24,2))+POWER(Päälaskenta!E$24*Päälaskenta!D$24,2))+Päälaskenta!C$24)+(2*SQRT((POWER((F217-Päälaskenta!D$24),2))+POWER(Päälaskenta!E$20*(F217-Päälaskenta!D$24),2))+Päälaskenta!C$20),(2*SQRT((POWER(F217,2))+POWER(Päälaskenta!E$24*F217,2))+Päälaskenta!C$24))</f>
        <v>8.08</v>
      </c>
      <c r="H217" s="57">
        <f t="shared" si="50"/>
        <v>0.17</v>
      </c>
      <c r="I217" s="62">
        <f t="shared" si="51"/>
        <v>0.34898499999999999</v>
      </c>
      <c r="J217" s="8">
        <f>IF(F217&lt;Päälaskenta!$D$24,0,Kaksitasouoma_matriisi!F217-Päälaskenta!$D$24)</f>
        <v>2.8000000000000001E-2</v>
      </c>
      <c r="L217" s="8">
        <f>IF(F217&gt;Päälaskenta!D$24,F217-Päälaskenta!D$24,0)</f>
        <v>2.8000000000000001E-2</v>
      </c>
      <c r="M217" s="8">
        <f>IF(F217&gt;Päälaskenta!D$24,(Päälaskenta!C$20+(Päälaskenta!E$20*(Kaksitasouoma_matriisi!F217-Päälaskenta!D$24)))*(Kaksitasouoma_matriisi!F217-Päälaskenta!D$24),0)</f>
        <v>0.141176</v>
      </c>
      <c r="N217" s="8">
        <f>IF(F217&gt;Päälaskenta!D$24,(2*SQRT((POWER((F217-Päälaskenta!D$24),2))+POWER(Päälaskenta!E$20*(F217-Päälaskenta!D$24),2))+Päälaskenta!C$20),0)</f>
        <v>5.10095543571299</v>
      </c>
      <c r="O217" s="8">
        <f t="shared" si="57"/>
        <v>2.76763837244281E-2</v>
      </c>
      <c r="P217" s="8">
        <f>IF(Päälaskenta!$C$29,IF(L217&gt;Päälaskenta!$F$28,Kaksitasouoma_matriisi!AQ217,Kaksitasouoma_matriisi!AR217),Päälaskenta!$F$20)</f>
        <v>0.12</v>
      </c>
      <c r="Q217" s="8">
        <f t="shared" si="58"/>
        <v>0.107643015495184</v>
      </c>
      <c r="R217" s="8">
        <f t="shared" si="52"/>
        <v>2.63561202036551E-2</v>
      </c>
      <c r="S217" s="8">
        <f t="shared" si="59"/>
        <v>0.18668980707524699</v>
      </c>
      <c r="U217" s="93">
        <f>IF(F217&gt;Päälaskenta!D$24,Päälaskenta!H$24+L217*Päälaskenta!G$24,F217*Päälaskenta!C$24 + F217*F217*Päälaskenta!E$24)</f>
        <v>1.2572000000000001</v>
      </c>
      <c r="V217" s="8">
        <f>IF(F217&gt;Päälaskenta!D$24,2*SQRT(POWER(Päälaskenta!D$24,2)+POWER(Päälaskenta!E$24*Päälaskenta!D$24,2))+Päälaskenta!C$24,(2*SQRT((POWER(F217,2))+POWER(Päälaskenta!E$24*F217,2))+Päälaskenta!C$24))</f>
        <v>2.9798989873223301</v>
      </c>
      <c r="W217" s="8">
        <f t="shared" si="60"/>
        <v>0.42189349550056099</v>
      </c>
      <c r="X217" s="8">
        <f>Päälaskenta!F$24</f>
        <v>7.0000000000000007E-2</v>
      </c>
      <c r="Y217" s="8">
        <f t="shared" si="61"/>
        <v>10.102795268233701</v>
      </c>
      <c r="Z217" s="8">
        <f t="shared" si="53"/>
        <v>2.47364387979635</v>
      </c>
      <c r="AA217" s="8">
        <f t="shared" si="62"/>
        <v>1.96758183248198</v>
      </c>
      <c r="AC217" s="8">
        <f t="shared" si="54"/>
        <v>0.101561980755229</v>
      </c>
      <c r="AE217" s="8">
        <v>215</v>
      </c>
      <c r="AF217" s="8">
        <f t="shared" si="48"/>
        <v>10.2104382837289</v>
      </c>
      <c r="AG217" s="8">
        <f t="shared" si="55"/>
        <v>5.9950284459275797E-2</v>
      </c>
      <c r="AJ217" s="132">
        <f>IF(Päälaskenta!$F$28&lt;Kaksitasouoma_matriisi!L217,Päälaskenta!$C$20*Päälaskenta!$F$28,Päälaskenta!$C$20*Kaksitasouoma_matriisi!L217)</f>
        <v>0.14000000000000001</v>
      </c>
      <c r="AK217" s="134">
        <f>SQRT(Päälaskenta!$D$20^2+(Päälaskenta!$D$20/(1/Päälaskenta!$E$20))^2)</f>
        <v>1.8029999999999999</v>
      </c>
      <c r="AL217" s="134">
        <f>IF(Päälaskenta!$F$28&lt;Kaksitasouoma_matriisi!L217,AK217*Päälaskenta!$F$28*COS(ATAN(1/Päälaskenta!$E$20)),AK217*Kaksitasouoma_matriisi!L217*COS(ATAN(1/Päälaskenta!$E$20)))</f>
        <v>4.2000000000000003E-2</v>
      </c>
      <c r="AM217" s="134"/>
      <c r="AN217" s="134">
        <f t="shared" si="63"/>
        <v>0.182</v>
      </c>
      <c r="AO217" s="8">
        <f t="shared" si="56"/>
        <v>0.12994430958160799</v>
      </c>
      <c r="AP217" s="134">
        <f>Refererenssiarvoja!$B$16*H217^(1/6)/(Refererenssiarvoja!$B$15^0.5)*(Päälaskenta!$G$28/2)^0.5*(1-AO217)^(-1.5)</f>
        <v>4.5999999999999999E-2</v>
      </c>
      <c r="AQ217" s="8">
        <f>Refererenssiarvoja!$B$16*Kaksitasouoma_matriisi!O217^(1/6)/(SQRT((2*Refererenssiarvoja!$B$15)/(Päälaskenta!$F$31*Päälaskenta!$G$31*Päälaskenta!$F$28))+SQRT(Refererenssiarvoja!$B$15)/Refererenssiarvoja!$B$17*LN(Kaksitasouoma_matriisi!L217/Päälaskenta!$F$28))</f>
        <v>-2.6712642732498699E-2</v>
      </c>
      <c r="AR217" s="8">
        <f>Refererenssiarvoja!$B$16*Kaksitasouoma_matriisi!O217^(1/6)/(SQRT((2*Refererenssiarvoja!$B$15)/(Päälaskenta!$F$31*Päälaskenta!$G$31*L217)))</f>
        <v>6.5702375410429503E-2</v>
      </c>
    </row>
    <row r="218" spans="1:44" x14ac:dyDescent="0.2">
      <c r="A218" s="8">
        <v>216</v>
      </c>
      <c r="B218" s="8">
        <f>IF(Päälaskenta!C$7,Päälaskenta!E$7,Päälaskenta!G$5)</f>
        <v>2.5</v>
      </c>
      <c r="C218" s="56">
        <v>1.784</v>
      </c>
      <c r="D218" s="93">
        <f t="shared" si="49"/>
        <v>1.4013</v>
      </c>
      <c r="E218" s="8">
        <f>IF(Päälaskenta!$C$26,Kaksitasouoma_matriisi!AP218,Kaksitasouoma_matriisi!AC218)</f>
        <v>0.101561980755229</v>
      </c>
      <c r="F218" s="56">
        <f>IF(D218&lt;Päälaskenta!H$24,(SQRT(POWER(Päälaskenta!C$24/(2*Päälaskenta!E$24),2)+(D218/Päälaskenta!E$24))-Päälaskenta!C$24/(2*Päälaskenta!E$24)),IF(D218=Päälaskenta!H$24,Päälaskenta!D$24,Päälaskenta!D$24+(SQRT(POWER((Päälaskenta!C$20+Päälaskenta!G$24)/(2*Päälaskenta!E$20),2)+((D218-Päälaskenta!H$24)/Päälaskenta!E$20))-(Päälaskenta!C$20+Päälaskenta!G$24)/(2*Päälaskenta!E$20))))</f>
        <v>0.72799999999999998</v>
      </c>
      <c r="G218" s="57">
        <f>IF(F218&gt;Päälaskenta!D$24,(2*SQRT((POWER(Päälaskenta!D$24,2))+POWER(Päälaskenta!E$24*Päälaskenta!D$24,2))+Päälaskenta!C$24)+(2*SQRT((POWER((F218-Päälaskenta!D$24),2))+POWER(Päälaskenta!E$20*(F218-Päälaskenta!D$24),2))+Päälaskenta!C$20),(2*SQRT((POWER(F218,2))+POWER(Päälaskenta!E$24*F218,2))+Päälaskenta!C$24))</f>
        <v>8.08</v>
      </c>
      <c r="H218" s="57">
        <f t="shared" si="50"/>
        <v>0.17</v>
      </c>
      <c r="I218" s="62">
        <f t="shared" si="51"/>
        <v>0.34859400000000001</v>
      </c>
      <c r="J218" s="8">
        <f>IF(F218&lt;Päälaskenta!$D$24,0,Kaksitasouoma_matriisi!F218-Päälaskenta!$D$24)</f>
        <v>2.8000000000000001E-2</v>
      </c>
      <c r="L218" s="8">
        <f>IF(F218&gt;Päälaskenta!D$24,F218-Päälaskenta!D$24,0)</f>
        <v>2.8000000000000001E-2</v>
      </c>
      <c r="M218" s="8">
        <f>IF(F218&gt;Päälaskenta!D$24,(Päälaskenta!C$20+(Päälaskenta!E$20*(Kaksitasouoma_matriisi!F218-Päälaskenta!D$24)))*(Kaksitasouoma_matriisi!F218-Päälaskenta!D$24),0)</f>
        <v>0.141176</v>
      </c>
      <c r="N218" s="8">
        <f>IF(F218&gt;Päälaskenta!D$24,(2*SQRT((POWER((F218-Päälaskenta!D$24),2))+POWER(Päälaskenta!E$20*(F218-Päälaskenta!D$24),2))+Päälaskenta!C$20),0)</f>
        <v>5.10095543571299</v>
      </c>
      <c r="O218" s="8">
        <f t="shared" si="57"/>
        <v>2.76763837244281E-2</v>
      </c>
      <c r="P218" s="8">
        <f>IF(Päälaskenta!$C$29,IF(L218&gt;Päälaskenta!$F$28,Kaksitasouoma_matriisi!AQ218,Kaksitasouoma_matriisi!AR218),Päälaskenta!$F$20)</f>
        <v>0.12</v>
      </c>
      <c r="Q218" s="8">
        <f t="shared" si="58"/>
        <v>0.107643015495184</v>
      </c>
      <c r="R218" s="8">
        <f t="shared" si="52"/>
        <v>2.63561202036551E-2</v>
      </c>
      <c r="S218" s="8">
        <f t="shared" si="59"/>
        <v>0.18668980707524699</v>
      </c>
      <c r="U218" s="93">
        <f>IF(F218&gt;Päälaskenta!D$24,Päälaskenta!H$24+L218*Päälaskenta!G$24,F218*Päälaskenta!C$24 + F218*F218*Päälaskenta!E$24)</f>
        <v>1.2572000000000001</v>
      </c>
      <c r="V218" s="8">
        <f>IF(F218&gt;Päälaskenta!D$24,2*SQRT(POWER(Päälaskenta!D$24,2)+POWER(Päälaskenta!E$24*Päälaskenta!D$24,2))+Päälaskenta!C$24,(2*SQRT((POWER(F218,2))+POWER(Päälaskenta!E$24*F218,2))+Päälaskenta!C$24))</f>
        <v>2.9798989873223301</v>
      </c>
      <c r="W218" s="8">
        <f t="shared" si="60"/>
        <v>0.42189349550056099</v>
      </c>
      <c r="X218" s="8">
        <f>Päälaskenta!F$24</f>
        <v>7.0000000000000007E-2</v>
      </c>
      <c r="Y218" s="8">
        <f t="shared" si="61"/>
        <v>10.102795268233701</v>
      </c>
      <c r="Z218" s="8">
        <f t="shared" si="53"/>
        <v>2.47364387979635</v>
      </c>
      <c r="AA218" s="8">
        <f t="shared" si="62"/>
        <v>1.96758183248198</v>
      </c>
      <c r="AC218" s="8">
        <f t="shared" si="54"/>
        <v>0.101561980755229</v>
      </c>
      <c r="AE218" s="8">
        <v>216</v>
      </c>
      <c r="AF218" s="8">
        <f t="shared" si="48"/>
        <v>10.2104382837289</v>
      </c>
      <c r="AG218" s="8">
        <f t="shared" si="55"/>
        <v>5.9950284459275797E-2</v>
      </c>
      <c r="AJ218" s="132">
        <f>IF(Päälaskenta!$F$28&lt;Kaksitasouoma_matriisi!L218,Päälaskenta!$C$20*Päälaskenta!$F$28,Päälaskenta!$C$20*Kaksitasouoma_matriisi!L218)</f>
        <v>0.14000000000000001</v>
      </c>
      <c r="AK218" s="134">
        <f>SQRT(Päälaskenta!$D$20^2+(Päälaskenta!$D$20/(1/Päälaskenta!$E$20))^2)</f>
        <v>1.8029999999999999</v>
      </c>
      <c r="AL218" s="134">
        <f>IF(Päälaskenta!$F$28&lt;Kaksitasouoma_matriisi!L218,AK218*Päälaskenta!$F$28*COS(ATAN(1/Päälaskenta!$E$20)),AK218*Kaksitasouoma_matriisi!L218*COS(ATAN(1/Päälaskenta!$E$20)))</f>
        <v>4.2000000000000003E-2</v>
      </c>
      <c r="AM218" s="134"/>
      <c r="AN218" s="134">
        <f t="shared" si="63"/>
        <v>0.182</v>
      </c>
      <c r="AO218" s="8">
        <f t="shared" si="56"/>
        <v>0.129879397702134</v>
      </c>
      <c r="AP218" s="134">
        <f>Refererenssiarvoja!$B$16*H218^(1/6)/(Refererenssiarvoja!$B$15^0.5)*(Päälaskenta!$G$28/2)^0.5*(1-AO218)^(-1.5)</f>
        <v>4.5999999999999999E-2</v>
      </c>
      <c r="AQ218" s="8">
        <f>Refererenssiarvoja!$B$16*Kaksitasouoma_matriisi!O218^(1/6)/(SQRT((2*Refererenssiarvoja!$B$15)/(Päälaskenta!$F$31*Päälaskenta!$G$31*Päälaskenta!$F$28))+SQRT(Refererenssiarvoja!$B$15)/Refererenssiarvoja!$B$17*LN(Kaksitasouoma_matriisi!L218/Päälaskenta!$F$28))</f>
        <v>-2.6712642732498699E-2</v>
      </c>
      <c r="AR218" s="8">
        <f>Refererenssiarvoja!$B$16*Kaksitasouoma_matriisi!O218^(1/6)/(SQRT((2*Refererenssiarvoja!$B$15)/(Päälaskenta!$F$31*Päälaskenta!$G$31*L218)))</f>
        <v>6.5702375410429503E-2</v>
      </c>
    </row>
    <row r="219" spans="1:44" x14ac:dyDescent="0.2">
      <c r="A219" s="8">
        <v>217</v>
      </c>
      <c r="B219" s="8">
        <f>IF(Päälaskenta!C$7,Päälaskenta!E$7,Päälaskenta!G$5)</f>
        <v>2.5</v>
      </c>
      <c r="C219" s="56">
        <v>1.7829999999999999</v>
      </c>
      <c r="D219" s="93">
        <f t="shared" si="49"/>
        <v>1.4020999999999999</v>
      </c>
      <c r="E219" s="8">
        <f>IF(Päälaskenta!$C$26,Kaksitasouoma_matriisi!AP219,Kaksitasouoma_matriisi!AC219)</f>
        <v>0.101561980755229</v>
      </c>
      <c r="F219" s="56">
        <f>IF(D219&lt;Päälaskenta!H$24,(SQRT(POWER(Päälaskenta!C$24/(2*Päälaskenta!E$24),2)+(D219/Päälaskenta!E$24))-Päälaskenta!C$24/(2*Päälaskenta!E$24)),IF(D219=Päälaskenta!H$24,Päälaskenta!D$24,Päälaskenta!D$24+(SQRT(POWER((Päälaskenta!C$20+Päälaskenta!G$24)/(2*Päälaskenta!E$20),2)+((D219-Päälaskenta!H$24)/Päälaskenta!E$20))-(Päälaskenta!C$20+Päälaskenta!G$24)/(2*Päälaskenta!E$20))))</f>
        <v>0.72799999999999998</v>
      </c>
      <c r="G219" s="57">
        <f>IF(F219&gt;Päälaskenta!D$24,(2*SQRT((POWER(Päälaskenta!D$24,2))+POWER(Päälaskenta!E$24*Päälaskenta!D$24,2))+Päälaskenta!C$24)+(2*SQRT((POWER((F219-Päälaskenta!D$24),2))+POWER(Päälaskenta!E$20*(F219-Päälaskenta!D$24),2))+Päälaskenta!C$20),(2*SQRT((POWER(F219,2))+POWER(Päälaskenta!E$24*F219,2))+Päälaskenta!C$24))</f>
        <v>8.08</v>
      </c>
      <c r="H219" s="57">
        <f t="shared" si="50"/>
        <v>0.17</v>
      </c>
      <c r="I219" s="62">
        <f t="shared" si="51"/>
        <v>0.34820299999999998</v>
      </c>
      <c r="J219" s="8">
        <f>IF(F219&lt;Päälaskenta!$D$24,0,Kaksitasouoma_matriisi!F219-Päälaskenta!$D$24)</f>
        <v>2.8000000000000001E-2</v>
      </c>
      <c r="L219" s="8">
        <f>IF(F219&gt;Päälaskenta!D$24,F219-Päälaskenta!D$24,0)</f>
        <v>2.8000000000000001E-2</v>
      </c>
      <c r="M219" s="8">
        <f>IF(F219&gt;Päälaskenta!D$24,(Päälaskenta!C$20+(Päälaskenta!E$20*(Kaksitasouoma_matriisi!F219-Päälaskenta!D$24)))*(Kaksitasouoma_matriisi!F219-Päälaskenta!D$24),0)</f>
        <v>0.141176</v>
      </c>
      <c r="N219" s="8">
        <f>IF(F219&gt;Päälaskenta!D$24,(2*SQRT((POWER((F219-Päälaskenta!D$24),2))+POWER(Päälaskenta!E$20*(F219-Päälaskenta!D$24),2))+Päälaskenta!C$20),0)</f>
        <v>5.10095543571299</v>
      </c>
      <c r="O219" s="8">
        <f t="shared" si="57"/>
        <v>2.76763837244281E-2</v>
      </c>
      <c r="P219" s="8">
        <f>IF(Päälaskenta!$C$29,IF(L219&gt;Päälaskenta!$F$28,Kaksitasouoma_matriisi!AQ219,Kaksitasouoma_matriisi!AR219),Päälaskenta!$F$20)</f>
        <v>0.12</v>
      </c>
      <c r="Q219" s="8">
        <f t="shared" si="58"/>
        <v>0.107643015495184</v>
      </c>
      <c r="R219" s="8">
        <f t="shared" si="52"/>
        <v>2.63561202036551E-2</v>
      </c>
      <c r="S219" s="8">
        <f t="shared" si="59"/>
        <v>0.18668980707524699</v>
      </c>
      <c r="U219" s="93">
        <f>IF(F219&gt;Päälaskenta!D$24,Päälaskenta!H$24+L219*Päälaskenta!G$24,F219*Päälaskenta!C$24 + F219*F219*Päälaskenta!E$24)</f>
        <v>1.2572000000000001</v>
      </c>
      <c r="V219" s="8">
        <f>IF(F219&gt;Päälaskenta!D$24,2*SQRT(POWER(Päälaskenta!D$24,2)+POWER(Päälaskenta!E$24*Päälaskenta!D$24,2))+Päälaskenta!C$24,(2*SQRT((POWER(F219,2))+POWER(Päälaskenta!E$24*F219,2))+Päälaskenta!C$24))</f>
        <v>2.9798989873223301</v>
      </c>
      <c r="W219" s="8">
        <f t="shared" si="60"/>
        <v>0.42189349550056099</v>
      </c>
      <c r="X219" s="8">
        <f>Päälaskenta!F$24</f>
        <v>7.0000000000000007E-2</v>
      </c>
      <c r="Y219" s="8">
        <f t="shared" si="61"/>
        <v>10.102795268233701</v>
      </c>
      <c r="Z219" s="8">
        <f t="shared" si="53"/>
        <v>2.47364387979635</v>
      </c>
      <c r="AA219" s="8">
        <f t="shared" si="62"/>
        <v>1.96758183248198</v>
      </c>
      <c r="AC219" s="8">
        <f t="shared" si="54"/>
        <v>0.101561980755229</v>
      </c>
      <c r="AE219" s="8">
        <v>217</v>
      </c>
      <c r="AF219" s="8">
        <f t="shared" si="48"/>
        <v>10.2104382837289</v>
      </c>
      <c r="AG219" s="8">
        <f t="shared" si="55"/>
        <v>5.9950284459275797E-2</v>
      </c>
      <c r="AJ219" s="132">
        <f>IF(Päälaskenta!$F$28&lt;Kaksitasouoma_matriisi!L219,Päälaskenta!$C$20*Päälaskenta!$F$28,Päälaskenta!$C$20*Kaksitasouoma_matriisi!L219)</f>
        <v>0.14000000000000001</v>
      </c>
      <c r="AK219" s="134">
        <f>SQRT(Päälaskenta!$D$20^2+(Päälaskenta!$D$20/(1/Päälaskenta!$E$20))^2)</f>
        <v>1.8029999999999999</v>
      </c>
      <c r="AL219" s="134">
        <f>IF(Päälaskenta!$F$28&lt;Kaksitasouoma_matriisi!L219,AK219*Päälaskenta!$F$28*COS(ATAN(1/Päälaskenta!$E$20)),AK219*Kaksitasouoma_matriisi!L219*COS(ATAN(1/Päälaskenta!$E$20)))</f>
        <v>4.2000000000000003E-2</v>
      </c>
      <c r="AM219" s="134"/>
      <c r="AN219" s="134">
        <f t="shared" si="63"/>
        <v>0.182</v>
      </c>
      <c r="AO219" s="8">
        <f t="shared" si="56"/>
        <v>0.129805292061907</v>
      </c>
      <c r="AP219" s="134">
        <f>Refererenssiarvoja!$B$16*H219^(1/6)/(Refererenssiarvoja!$B$15^0.5)*(Päälaskenta!$G$28/2)^0.5*(1-AO219)^(-1.5)</f>
        <v>4.5999999999999999E-2</v>
      </c>
      <c r="AQ219" s="8">
        <f>Refererenssiarvoja!$B$16*Kaksitasouoma_matriisi!O219^(1/6)/(SQRT((2*Refererenssiarvoja!$B$15)/(Päälaskenta!$F$31*Päälaskenta!$G$31*Päälaskenta!$F$28))+SQRT(Refererenssiarvoja!$B$15)/Refererenssiarvoja!$B$17*LN(Kaksitasouoma_matriisi!L219/Päälaskenta!$F$28))</f>
        <v>-2.6712642732498699E-2</v>
      </c>
      <c r="AR219" s="8">
        <f>Refererenssiarvoja!$B$16*Kaksitasouoma_matriisi!O219^(1/6)/(SQRT((2*Refererenssiarvoja!$B$15)/(Päälaskenta!$F$31*Päälaskenta!$G$31*L219)))</f>
        <v>6.5702375410429503E-2</v>
      </c>
    </row>
    <row r="220" spans="1:44" x14ac:dyDescent="0.2">
      <c r="A220" s="8">
        <v>218</v>
      </c>
      <c r="B220" s="8">
        <f>IF(Päälaskenta!C$7,Päälaskenta!E$7,Päälaskenta!G$5)</f>
        <v>2.5</v>
      </c>
      <c r="C220" s="56">
        <v>1.782</v>
      </c>
      <c r="D220" s="93">
        <f t="shared" si="49"/>
        <v>1.4029</v>
      </c>
      <c r="E220" s="8">
        <f>IF(Päälaskenta!$C$26,Kaksitasouoma_matriisi!AP220,Kaksitasouoma_matriisi!AC220)</f>
        <v>0.101570203842982</v>
      </c>
      <c r="F220" s="56">
        <f>IF(D220&lt;Päälaskenta!H$24,(SQRT(POWER(Päälaskenta!C$24/(2*Päälaskenta!E$24),2)+(D220/Päälaskenta!E$24))-Päälaskenta!C$24/(2*Päälaskenta!E$24)),IF(D220=Päälaskenta!H$24,Päälaskenta!D$24,Päälaskenta!D$24+(SQRT(POWER((Päälaskenta!C$20+Päälaskenta!G$24)/(2*Päälaskenta!E$20),2)+((D220-Päälaskenta!H$24)/Päälaskenta!E$20))-(Päälaskenta!C$20+Päälaskenta!G$24)/(2*Päälaskenta!E$20))))</f>
        <v>0.72899999999999998</v>
      </c>
      <c r="G220" s="57">
        <f>IF(F220&gt;Päälaskenta!D$24,(2*SQRT((POWER(Päälaskenta!D$24,2))+POWER(Päälaskenta!E$24*Päälaskenta!D$24,2))+Päälaskenta!C$24)+(2*SQRT((POWER((F220-Päälaskenta!D$24),2))+POWER(Päälaskenta!E$20*(F220-Päälaskenta!D$24),2))+Päälaskenta!C$20),(2*SQRT((POWER(F220,2))+POWER(Päälaskenta!E$24*F220,2))+Päälaskenta!C$24))</f>
        <v>8.08</v>
      </c>
      <c r="H220" s="57">
        <f t="shared" si="50"/>
        <v>0.17</v>
      </c>
      <c r="I220" s="62">
        <f t="shared" si="51"/>
        <v>0.34786899999999998</v>
      </c>
      <c r="J220" s="8">
        <f>IF(F220&lt;Päälaskenta!$D$24,0,Kaksitasouoma_matriisi!F220-Päälaskenta!$D$24)</f>
        <v>2.9000000000000001E-2</v>
      </c>
      <c r="L220" s="8">
        <f>IF(F220&gt;Päälaskenta!D$24,F220-Päälaskenta!D$24,0)</f>
        <v>2.9000000000000001E-2</v>
      </c>
      <c r="M220" s="8">
        <f>IF(F220&gt;Päälaskenta!D$24,(Päälaskenta!C$20+(Päälaskenta!E$20*(Kaksitasouoma_matriisi!F220-Päälaskenta!D$24)))*(Kaksitasouoma_matriisi!F220-Päälaskenta!D$24),0)</f>
        <v>0.14626149999999999</v>
      </c>
      <c r="N220" s="8">
        <f>IF(F220&gt;Päälaskenta!D$24,(2*SQRT((POWER((F220-Päälaskenta!D$24),2))+POWER(Päälaskenta!E$20*(F220-Päälaskenta!D$24),2))+Päälaskenta!C$20),0)</f>
        <v>5.1045609869884601</v>
      </c>
      <c r="O220" s="8">
        <f t="shared" si="57"/>
        <v>2.8653100702062499E-2</v>
      </c>
      <c r="P220" s="8">
        <f>IF(Päälaskenta!$C$29,IF(L220&gt;Päälaskenta!$F$28,Kaksitasouoma_matriisi!AQ220,Kaksitasouoma_matriisi!AR220),Päälaskenta!$F$20)</f>
        <v>0.12</v>
      </c>
      <c r="Q220" s="8">
        <f t="shared" si="58"/>
        <v>0.114129135542426</v>
      </c>
      <c r="R220" s="8">
        <f t="shared" si="52"/>
        <v>2.78388497351203E-2</v>
      </c>
      <c r="S220" s="8">
        <f t="shared" si="59"/>
        <v>0.19033614269729399</v>
      </c>
      <c r="U220" s="93">
        <f>IF(F220&gt;Päälaskenta!D$24,Päälaskenta!H$24+L220*Päälaskenta!G$24,F220*Päälaskenta!C$24 + F220*F220*Päälaskenta!E$24)</f>
        <v>1.2596000000000001</v>
      </c>
      <c r="V220" s="8">
        <f>IF(F220&gt;Päälaskenta!D$24,2*SQRT(POWER(Päälaskenta!D$24,2)+POWER(Päälaskenta!E$24*Päälaskenta!D$24,2))+Päälaskenta!C$24,(2*SQRT((POWER(F220,2))+POWER(Päälaskenta!E$24*F220,2))+Päälaskenta!C$24))</f>
        <v>2.9798989873223301</v>
      </c>
      <c r="W220" s="8">
        <f t="shared" si="60"/>
        <v>0.42269889192849702</v>
      </c>
      <c r="X220" s="8">
        <f>Päälaskenta!F$24</f>
        <v>7.0000000000000007E-2</v>
      </c>
      <c r="Y220" s="8">
        <f t="shared" si="61"/>
        <v>10.1349595147014</v>
      </c>
      <c r="Z220" s="8">
        <f t="shared" si="53"/>
        <v>2.4721611502648799</v>
      </c>
      <c r="AA220" s="8">
        <f t="shared" si="62"/>
        <v>1.9626557242496701</v>
      </c>
      <c r="AC220" s="8">
        <f t="shared" si="54"/>
        <v>0.101570203842982</v>
      </c>
      <c r="AE220" s="8">
        <v>218</v>
      </c>
      <c r="AF220" s="8">
        <f t="shared" si="48"/>
        <v>10.249088650243801</v>
      </c>
      <c r="AG220" s="8">
        <f t="shared" si="55"/>
        <v>5.9498979658632198E-2</v>
      </c>
      <c r="AJ220" s="132">
        <f>IF(Päälaskenta!$F$28&lt;Kaksitasouoma_matriisi!L220,Päälaskenta!$C$20*Päälaskenta!$F$28,Päälaskenta!$C$20*Kaksitasouoma_matriisi!L220)</f>
        <v>0.14499999999999999</v>
      </c>
      <c r="AK220" s="134">
        <f>SQRT(Päälaskenta!$D$20^2+(Päälaskenta!$D$20/(1/Päälaskenta!$E$20))^2)</f>
        <v>1.8029999999999999</v>
      </c>
      <c r="AL220" s="134">
        <f>IF(Päälaskenta!$F$28&lt;Kaksitasouoma_matriisi!L220,AK220*Päälaskenta!$F$28*COS(ATAN(1/Päälaskenta!$E$20)),AK220*Kaksitasouoma_matriisi!L220*COS(ATAN(1/Päälaskenta!$E$20)))</f>
        <v>4.3999999999999997E-2</v>
      </c>
      <c r="AM220" s="134"/>
      <c r="AN220" s="134">
        <f t="shared" si="63"/>
        <v>0.189</v>
      </c>
      <c r="AO220" s="8">
        <f t="shared" si="56"/>
        <v>0.13472093520564499</v>
      </c>
      <c r="AP220" s="134">
        <f>Refererenssiarvoja!$B$16*H220^(1/6)/(Refererenssiarvoja!$B$15^0.5)*(Päälaskenta!$G$28/2)^0.5*(1-AO220)^(-1.5)</f>
        <v>4.7E-2</v>
      </c>
      <c r="AQ220" s="8">
        <f>Refererenssiarvoja!$B$16*Kaksitasouoma_matriisi!O220^(1/6)/(SQRT((2*Refererenssiarvoja!$B$15)/(Päälaskenta!$F$31*Päälaskenta!$G$31*Päälaskenta!$F$28))+SQRT(Refererenssiarvoja!$B$15)/Refererenssiarvoja!$B$17*LN(Kaksitasouoma_matriisi!L220/Päälaskenta!$F$28))</f>
        <v>-2.7230912727195699E-2</v>
      </c>
      <c r="AR220" s="8">
        <f>Refererenssiarvoja!$B$16*Kaksitasouoma_matriisi!O220^(1/6)/(SQRT((2*Refererenssiarvoja!$B$15)/(Päälaskenta!$F$31*Päälaskenta!$G$31*L220)))</f>
        <v>6.7252964869648393E-2</v>
      </c>
    </row>
    <row r="221" spans="1:44" x14ac:dyDescent="0.2">
      <c r="A221" s="8">
        <v>219</v>
      </c>
      <c r="B221" s="8">
        <f>IF(Päälaskenta!C$7,Päälaskenta!E$7,Päälaskenta!G$5)</f>
        <v>2.5</v>
      </c>
      <c r="C221" s="56">
        <v>1.7809999999999999</v>
      </c>
      <c r="D221" s="93">
        <f t="shared" si="49"/>
        <v>1.4036999999999999</v>
      </c>
      <c r="E221" s="8">
        <f>IF(Päälaskenta!$C$26,Kaksitasouoma_matriisi!AP221,Kaksitasouoma_matriisi!AC221)</f>
        <v>0.101570203842982</v>
      </c>
      <c r="F221" s="56">
        <f>IF(D221&lt;Päälaskenta!H$24,(SQRT(POWER(Päälaskenta!C$24/(2*Päälaskenta!E$24),2)+(D221/Päälaskenta!E$24))-Päälaskenta!C$24/(2*Päälaskenta!E$24)),IF(D221=Päälaskenta!H$24,Päälaskenta!D$24,Päälaskenta!D$24+(SQRT(POWER((Päälaskenta!C$20+Päälaskenta!G$24)/(2*Päälaskenta!E$20),2)+((D221-Päälaskenta!H$24)/Päälaskenta!E$20))-(Päälaskenta!C$20+Päälaskenta!G$24)/(2*Päälaskenta!E$20))))</f>
        <v>0.72899999999999998</v>
      </c>
      <c r="G221" s="57">
        <f>IF(F221&gt;Päälaskenta!D$24,(2*SQRT((POWER(Päälaskenta!D$24,2))+POWER(Päälaskenta!E$24*Päälaskenta!D$24,2))+Päälaskenta!C$24)+(2*SQRT((POWER((F221-Päälaskenta!D$24),2))+POWER(Päälaskenta!E$20*(F221-Päälaskenta!D$24),2))+Päälaskenta!C$20),(2*SQRT((POWER(F221,2))+POWER(Päälaskenta!E$24*F221,2))+Päälaskenta!C$24))</f>
        <v>8.08</v>
      </c>
      <c r="H221" s="57">
        <f t="shared" si="50"/>
        <v>0.17</v>
      </c>
      <c r="I221" s="62">
        <f t="shared" si="51"/>
        <v>0.34747899999999998</v>
      </c>
      <c r="J221" s="8">
        <f>IF(F221&lt;Päälaskenta!$D$24,0,Kaksitasouoma_matriisi!F221-Päälaskenta!$D$24)</f>
        <v>2.9000000000000001E-2</v>
      </c>
      <c r="L221" s="8">
        <f>IF(F221&gt;Päälaskenta!D$24,F221-Päälaskenta!D$24,0)</f>
        <v>2.9000000000000001E-2</v>
      </c>
      <c r="M221" s="8">
        <f>IF(F221&gt;Päälaskenta!D$24,(Päälaskenta!C$20+(Päälaskenta!E$20*(Kaksitasouoma_matriisi!F221-Päälaskenta!D$24)))*(Kaksitasouoma_matriisi!F221-Päälaskenta!D$24),0)</f>
        <v>0.14626149999999999</v>
      </c>
      <c r="N221" s="8">
        <f>IF(F221&gt;Päälaskenta!D$24,(2*SQRT((POWER((F221-Päälaskenta!D$24),2))+POWER(Päälaskenta!E$20*(F221-Päälaskenta!D$24),2))+Päälaskenta!C$20),0)</f>
        <v>5.1045609869884601</v>
      </c>
      <c r="O221" s="8">
        <f t="shared" si="57"/>
        <v>2.8653100702062499E-2</v>
      </c>
      <c r="P221" s="8">
        <f>IF(Päälaskenta!$C$29,IF(L221&gt;Päälaskenta!$F$28,Kaksitasouoma_matriisi!AQ221,Kaksitasouoma_matriisi!AR221),Päälaskenta!$F$20)</f>
        <v>0.12</v>
      </c>
      <c r="Q221" s="8">
        <f t="shared" si="58"/>
        <v>0.114129135542426</v>
      </c>
      <c r="R221" s="8">
        <f t="shared" si="52"/>
        <v>2.78388497351203E-2</v>
      </c>
      <c r="S221" s="8">
        <f t="shared" si="59"/>
        <v>0.19033614269729399</v>
      </c>
      <c r="U221" s="93">
        <f>IF(F221&gt;Päälaskenta!D$24,Päälaskenta!H$24+L221*Päälaskenta!G$24,F221*Päälaskenta!C$24 + F221*F221*Päälaskenta!E$24)</f>
        <v>1.2596000000000001</v>
      </c>
      <c r="V221" s="8">
        <f>IF(F221&gt;Päälaskenta!D$24,2*SQRT(POWER(Päälaskenta!D$24,2)+POWER(Päälaskenta!E$24*Päälaskenta!D$24,2))+Päälaskenta!C$24,(2*SQRT((POWER(F221,2))+POWER(Päälaskenta!E$24*F221,2))+Päälaskenta!C$24))</f>
        <v>2.9798989873223301</v>
      </c>
      <c r="W221" s="8">
        <f t="shared" si="60"/>
        <v>0.42269889192849702</v>
      </c>
      <c r="X221" s="8">
        <f>Päälaskenta!F$24</f>
        <v>7.0000000000000007E-2</v>
      </c>
      <c r="Y221" s="8">
        <f t="shared" si="61"/>
        <v>10.1349595147014</v>
      </c>
      <c r="Z221" s="8">
        <f t="shared" si="53"/>
        <v>2.4721611502648799</v>
      </c>
      <c r="AA221" s="8">
        <f t="shared" si="62"/>
        <v>1.9626557242496701</v>
      </c>
      <c r="AC221" s="8">
        <f t="shared" si="54"/>
        <v>0.101570203842982</v>
      </c>
      <c r="AE221" s="8">
        <v>219</v>
      </c>
      <c r="AF221" s="8">
        <f t="shared" si="48"/>
        <v>10.249088650243801</v>
      </c>
      <c r="AG221" s="8">
        <f t="shared" si="55"/>
        <v>5.9498979658632198E-2</v>
      </c>
      <c r="AJ221" s="132">
        <f>IF(Päälaskenta!$F$28&lt;Kaksitasouoma_matriisi!L221,Päälaskenta!$C$20*Päälaskenta!$F$28,Päälaskenta!$C$20*Kaksitasouoma_matriisi!L221)</f>
        <v>0.14499999999999999</v>
      </c>
      <c r="AK221" s="134">
        <f>SQRT(Päälaskenta!$D$20^2+(Päälaskenta!$D$20/(1/Päälaskenta!$E$20))^2)</f>
        <v>1.8029999999999999</v>
      </c>
      <c r="AL221" s="134">
        <f>IF(Päälaskenta!$F$28&lt;Kaksitasouoma_matriisi!L221,AK221*Päälaskenta!$F$28*COS(ATAN(1/Päälaskenta!$E$20)),AK221*Kaksitasouoma_matriisi!L221*COS(ATAN(1/Päälaskenta!$E$20)))</f>
        <v>4.3999999999999997E-2</v>
      </c>
      <c r="AM221" s="134"/>
      <c r="AN221" s="134">
        <f t="shared" si="63"/>
        <v>0.189</v>
      </c>
      <c r="AO221" s="8">
        <f t="shared" si="56"/>
        <v>0.134644154733917</v>
      </c>
      <c r="AP221" s="134">
        <f>Refererenssiarvoja!$B$16*H221^(1/6)/(Refererenssiarvoja!$B$15^0.5)*(Päälaskenta!$G$28/2)^0.5*(1-AO221)^(-1.5)</f>
        <v>4.7E-2</v>
      </c>
      <c r="AQ221" s="8">
        <f>Refererenssiarvoja!$B$16*Kaksitasouoma_matriisi!O221^(1/6)/(SQRT((2*Refererenssiarvoja!$B$15)/(Päälaskenta!$F$31*Päälaskenta!$G$31*Päälaskenta!$F$28))+SQRT(Refererenssiarvoja!$B$15)/Refererenssiarvoja!$B$17*LN(Kaksitasouoma_matriisi!L221/Päälaskenta!$F$28))</f>
        <v>-2.7230912727195699E-2</v>
      </c>
      <c r="AR221" s="8">
        <f>Refererenssiarvoja!$B$16*Kaksitasouoma_matriisi!O221^(1/6)/(SQRT((2*Refererenssiarvoja!$B$15)/(Päälaskenta!$F$31*Päälaskenta!$G$31*L221)))</f>
        <v>6.7252964869648393E-2</v>
      </c>
    </row>
    <row r="222" spans="1:44" x14ac:dyDescent="0.2">
      <c r="A222" s="8">
        <v>220</v>
      </c>
      <c r="B222" s="8">
        <f>IF(Päälaskenta!C$7,Päälaskenta!E$7,Päälaskenta!G$5)</f>
        <v>2.5</v>
      </c>
      <c r="C222" s="56">
        <v>1.78</v>
      </c>
      <c r="D222" s="93">
        <f t="shared" si="49"/>
        <v>1.4045000000000001</v>
      </c>
      <c r="E222" s="8">
        <f>IF(Päälaskenta!$C$26,Kaksitasouoma_matriisi!AP222,Kaksitasouoma_matriisi!AC222)</f>
        <v>0.101570203842982</v>
      </c>
      <c r="F222" s="56">
        <f>IF(D222&lt;Päälaskenta!H$24,(SQRT(POWER(Päälaskenta!C$24/(2*Päälaskenta!E$24),2)+(D222/Päälaskenta!E$24))-Päälaskenta!C$24/(2*Päälaskenta!E$24)),IF(D222=Päälaskenta!H$24,Päälaskenta!D$24,Päälaskenta!D$24+(SQRT(POWER((Päälaskenta!C$20+Päälaskenta!G$24)/(2*Päälaskenta!E$20),2)+((D222-Päälaskenta!H$24)/Päälaskenta!E$20))-(Päälaskenta!C$20+Päälaskenta!G$24)/(2*Päälaskenta!E$20))))</f>
        <v>0.72899999999999998</v>
      </c>
      <c r="G222" s="57">
        <f>IF(F222&gt;Päälaskenta!D$24,(2*SQRT((POWER(Päälaskenta!D$24,2))+POWER(Päälaskenta!E$24*Päälaskenta!D$24,2))+Päälaskenta!C$24)+(2*SQRT((POWER((F222-Päälaskenta!D$24),2))+POWER(Päälaskenta!E$20*(F222-Päälaskenta!D$24),2))+Päälaskenta!C$20),(2*SQRT((POWER(F222,2))+POWER(Päälaskenta!E$24*F222,2))+Päälaskenta!C$24))</f>
        <v>8.08</v>
      </c>
      <c r="H222" s="57">
        <f t="shared" si="50"/>
        <v>0.17</v>
      </c>
      <c r="I222" s="62">
        <f t="shared" si="51"/>
        <v>0.34708899999999998</v>
      </c>
      <c r="J222" s="8">
        <f>IF(F222&lt;Päälaskenta!$D$24,0,Kaksitasouoma_matriisi!F222-Päälaskenta!$D$24)</f>
        <v>2.9000000000000001E-2</v>
      </c>
      <c r="L222" s="8">
        <f>IF(F222&gt;Päälaskenta!D$24,F222-Päälaskenta!D$24,0)</f>
        <v>2.9000000000000001E-2</v>
      </c>
      <c r="M222" s="8">
        <f>IF(F222&gt;Päälaskenta!D$24,(Päälaskenta!C$20+(Päälaskenta!E$20*(Kaksitasouoma_matriisi!F222-Päälaskenta!D$24)))*(Kaksitasouoma_matriisi!F222-Päälaskenta!D$24),0)</f>
        <v>0.14626149999999999</v>
      </c>
      <c r="N222" s="8">
        <f>IF(F222&gt;Päälaskenta!D$24,(2*SQRT((POWER((F222-Päälaskenta!D$24),2))+POWER(Päälaskenta!E$20*(F222-Päälaskenta!D$24),2))+Päälaskenta!C$20),0)</f>
        <v>5.1045609869884601</v>
      </c>
      <c r="O222" s="8">
        <f t="shared" si="57"/>
        <v>2.8653100702062499E-2</v>
      </c>
      <c r="P222" s="8">
        <f>IF(Päälaskenta!$C$29,IF(L222&gt;Päälaskenta!$F$28,Kaksitasouoma_matriisi!AQ222,Kaksitasouoma_matriisi!AR222),Päälaskenta!$F$20)</f>
        <v>0.12</v>
      </c>
      <c r="Q222" s="8">
        <f t="shared" si="58"/>
        <v>0.114129135542426</v>
      </c>
      <c r="R222" s="8">
        <f t="shared" si="52"/>
        <v>2.78388497351203E-2</v>
      </c>
      <c r="S222" s="8">
        <f t="shared" si="59"/>
        <v>0.19033614269729399</v>
      </c>
      <c r="U222" s="93">
        <f>IF(F222&gt;Päälaskenta!D$24,Päälaskenta!H$24+L222*Päälaskenta!G$24,F222*Päälaskenta!C$24 + F222*F222*Päälaskenta!E$24)</f>
        <v>1.2596000000000001</v>
      </c>
      <c r="V222" s="8">
        <f>IF(F222&gt;Päälaskenta!D$24,2*SQRT(POWER(Päälaskenta!D$24,2)+POWER(Päälaskenta!E$24*Päälaskenta!D$24,2))+Päälaskenta!C$24,(2*SQRT((POWER(F222,2))+POWER(Päälaskenta!E$24*F222,2))+Päälaskenta!C$24))</f>
        <v>2.9798989873223301</v>
      </c>
      <c r="W222" s="8">
        <f t="shared" si="60"/>
        <v>0.42269889192849702</v>
      </c>
      <c r="X222" s="8">
        <f>Päälaskenta!F$24</f>
        <v>7.0000000000000007E-2</v>
      </c>
      <c r="Y222" s="8">
        <f t="shared" si="61"/>
        <v>10.1349595147014</v>
      </c>
      <c r="Z222" s="8">
        <f t="shared" si="53"/>
        <v>2.4721611502648799</v>
      </c>
      <c r="AA222" s="8">
        <f t="shared" si="62"/>
        <v>1.9626557242496701</v>
      </c>
      <c r="AC222" s="8">
        <f t="shared" si="54"/>
        <v>0.101570203842982</v>
      </c>
      <c r="AE222" s="8">
        <v>220</v>
      </c>
      <c r="AF222" s="8">
        <f t="shared" si="48"/>
        <v>10.249088650243801</v>
      </c>
      <c r="AG222" s="8">
        <f t="shared" si="55"/>
        <v>5.9498979658632198E-2</v>
      </c>
      <c r="AJ222" s="132">
        <f>IF(Päälaskenta!$F$28&lt;Kaksitasouoma_matriisi!L222,Päälaskenta!$C$20*Päälaskenta!$F$28,Päälaskenta!$C$20*Kaksitasouoma_matriisi!L222)</f>
        <v>0.14499999999999999</v>
      </c>
      <c r="AK222" s="134">
        <f>SQRT(Päälaskenta!$D$20^2+(Päälaskenta!$D$20/(1/Päälaskenta!$E$20))^2)</f>
        <v>1.8029999999999999</v>
      </c>
      <c r="AL222" s="134">
        <f>IF(Päälaskenta!$F$28&lt;Kaksitasouoma_matriisi!L222,AK222*Päälaskenta!$F$28*COS(ATAN(1/Päälaskenta!$E$20)),AK222*Kaksitasouoma_matriisi!L222*COS(ATAN(1/Päälaskenta!$E$20)))</f>
        <v>4.3999999999999997E-2</v>
      </c>
      <c r="AM222" s="134"/>
      <c r="AN222" s="134">
        <f t="shared" si="63"/>
        <v>0.189</v>
      </c>
      <c r="AO222" s="8">
        <f t="shared" si="56"/>
        <v>0.13456746173015299</v>
      </c>
      <c r="AP222" s="134">
        <f>Refererenssiarvoja!$B$16*H222^(1/6)/(Refererenssiarvoja!$B$15^0.5)*(Päälaskenta!$G$28/2)^0.5*(1-AO222)^(-1.5)</f>
        <v>4.7E-2</v>
      </c>
      <c r="AQ222" s="8">
        <f>Refererenssiarvoja!$B$16*Kaksitasouoma_matriisi!O222^(1/6)/(SQRT((2*Refererenssiarvoja!$B$15)/(Päälaskenta!$F$31*Päälaskenta!$G$31*Päälaskenta!$F$28))+SQRT(Refererenssiarvoja!$B$15)/Refererenssiarvoja!$B$17*LN(Kaksitasouoma_matriisi!L222/Päälaskenta!$F$28))</f>
        <v>-2.7230912727195699E-2</v>
      </c>
      <c r="AR222" s="8">
        <f>Refererenssiarvoja!$B$16*Kaksitasouoma_matriisi!O222^(1/6)/(SQRT((2*Refererenssiarvoja!$B$15)/(Päälaskenta!$F$31*Päälaskenta!$G$31*L222)))</f>
        <v>6.7252964869648393E-2</v>
      </c>
    </row>
    <row r="223" spans="1:44" x14ac:dyDescent="0.2">
      <c r="A223" s="8">
        <v>221</v>
      </c>
      <c r="B223" s="8">
        <f>IF(Päälaskenta!C$7,Päälaskenta!E$7,Päälaskenta!G$5)</f>
        <v>2.5</v>
      </c>
      <c r="C223" s="56">
        <v>1.7789999999999999</v>
      </c>
      <c r="D223" s="93">
        <f t="shared" si="49"/>
        <v>1.4053</v>
      </c>
      <c r="E223" s="8">
        <f>IF(Päälaskenta!$C$26,Kaksitasouoma_matriisi!AP223,Kaksitasouoma_matriisi!AC223)</f>
        <v>0.101570203842982</v>
      </c>
      <c r="F223" s="56">
        <f>IF(D223&lt;Päälaskenta!H$24,(SQRT(POWER(Päälaskenta!C$24/(2*Päälaskenta!E$24),2)+(D223/Päälaskenta!E$24))-Päälaskenta!C$24/(2*Päälaskenta!E$24)),IF(D223=Päälaskenta!H$24,Päälaskenta!D$24,Päälaskenta!D$24+(SQRT(POWER((Päälaskenta!C$20+Päälaskenta!G$24)/(2*Päälaskenta!E$20),2)+((D223-Päälaskenta!H$24)/Päälaskenta!E$20))-(Päälaskenta!C$20+Päälaskenta!G$24)/(2*Päälaskenta!E$20))))</f>
        <v>0.72899999999999998</v>
      </c>
      <c r="G223" s="57">
        <f>IF(F223&gt;Päälaskenta!D$24,(2*SQRT((POWER(Päälaskenta!D$24,2))+POWER(Päälaskenta!E$24*Päälaskenta!D$24,2))+Päälaskenta!C$24)+(2*SQRT((POWER((F223-Päälaskenta!D$24),2))+POWER(Päälaskenta!E$20*(F223-Päälaskenta!D$24),2))+Päälaskenta!C$20),(2*SQRT((POWER(F223,2))+POWER(Päälaskenta!E$24*F223,2))+Päälaskenta!C$24))</f>
        <v>8.08</v>
      </c>
      <c r="H223" s="57">
        <f t="shared" si="50"/>
        <v>0.17</v>
      </c>
      <c r="I223" s="62">
        <f t="shared" si="51"/>
        <v>0.34669899999999998</v>
      </c>
      <c r="J223" s="8">
        <f>IF(F223&lt;Päälaskenta!$D$24,0,Kaksitasouoma_matriisi!F223-Päälaskenta!$D$24)</f>
        <v>2.9000000000000001E-2</v>
      </c>
      <c r="L223" s="8">
        <f>IF(F223&gt;Päälaskenta!D$24,F223-Päälaskenta!D$24,0)</f>
        <v>2.9000000000000001E-2</v>
      </c>
      <c r="M223" s="8">
        <f>IF(F223&gt;Päälaskenta!D$24,(Päälaskenta!C$20+(Päälaskenta!E$20*(Kaksitasouoma_matriisi!F223-Päälaskenta!D$24)))*(Kaksitasouoma_matriisi!F223-Päälaskenta!D$24),0)</f>
        <v>0.14626149999999999</v>
      </c>
      <c r="N223" s="8">
        <f>IF(F223&gt;Päälaskenta!D$24,(2*SQRT((POWER((F223-Päälaskenta!D$24),2))+POWER(Päälaskenta!E$20*(F223-Päälaskenta!D$24),2))+Päälaskenta!C$20),0)</f>
        <v>5.1045609869884601</v>
      </c>
      <c r="O223" s="8">
        <f t="shared" si="57"/>
        <v>2.8653100702062499E-2</v>
      </c>
      <c r="P223" s="8">
        <f>IF(Päälaskenta!$C$29,IF(L223&gt;Päälaskenta!$F$28,Kaksitasouoma_matriisi!AQ223,Kaksitasouoma_matriisi!AR223),Päälaskenta!$F$20)</f>
        <v>0.12</v>
      </c>
      <c r="Q223" s="8">
        <f t="shared" si="58"/>
        <v>0.114129135542426</v>
      </c>
      <c r="R223" s="8">
        <f t="shared" si="52"/>
        <v>2.78388497351203E-2</v>
      </c>
      <c r="S223" s="8">
        <f t="shared" si="59"/>
        <v>0.19033614269729399</v>
      </c>
      <c r="U223" s="93">
        <f>IF(F223&gt;Päälaskenta!D$24,Päälaskenta!H$24+L223*Päälaskenta!G$24,F223*Päälaskenta!C$24 + F223*F223*Päälaskenta!E$24)</f>
        <v>1.2596000000000001</v>
      </c>
      <c r="V223" s="8">
        <f>IF(F223&gt;Päälaskenta!D$24,2*SQRT(POWER(Päälaskenta!D$24,2)+POWER(Päälaskenta!E$24*Päälaskenta!D$24,2))+Päälaskenta!C$24,(2*SQRT((POWER(F223,2))+POWER(Päälaskenta!E$24*F223,2))+Päälaskenta!C$24))</f>
        <v>2.9798989873223301</v>
      </c>
      <c r="W223" s="8">
        <f t="shared" si="60"/>
        <v>0.42269889192849702</v>
      </c>
      <c r="X223" s="8">
        <f>Päälaskenta!F$24</f>
        <v>7.0000000000000007E-2</v>
      </c>
      <c r="Y223" s="8">
        <f t="shared" si="61"/>
        <v>10.1349595147014</v>
      </c>
      <c r="Z223" s="8">
        <f t="shared" si="53"/>
        <v>2.4721611502648799</v>
      </c>
      <c r="AA223" s="8">
        <f t="shared" si="62"/>
        <v>1.9626557242496701</v>
      </c>
      <c r="AC223" s="8">
        <f t="shared" si="54"/>
        <v>0.101570203842982</v>
      </c>
      <c r="AE223" s="8">
        <v>221</v>
      </c>
      <c r="AF223" s="8">
        <f t="shared" si="48"/>
        <v>10.249088650243801</v>
      </c>
      <c r="AG223" s="8">
        <f t="shared" si="55"/>
        <v>5.9498979658632198E-2</v>
      </c>
      <c r="AJ223" s="132">
        <f>IF(Päälaskenta!$F$28&lt;Kaksitasouoma_matriisi!L223,Päälaskenta!$C$20*Päälaskenta!$F$28,Päälaskenta!$C$20*Kaksitasouoma_matriisi!L223)</f>
        <v>0.14499999999999999</v>
      </c>
      <c r="AK223" s="134">
        <f>SQRT(Päälaskenta!$D$20^2+(Päälaskenta!$D$20/(1/Päälaskenta!$E$20))^2)</f>
        <v>1.8029999999999999</v>
      </c>
      <c r="AL223" s="134">
        <f>IF(Päälaskenta!$F$28&lt;Kaksitasouoma_matriisi!L223,AK223*Päälaskenta!$F$28*COS(ATAN(1/Päälaskenta!$E$20)),AK223*Kaksitasouoma_matriisi!L223*COS(ATAN(1/Päälaskenta!$E$20)))</f>
        <v>4.3999999999999997E-2</v>
      </c>
      <c r="AM223" s="134"/>
      <c r="AN223" s="134">
        <f t="shared" si="63"/>
        <v>0.189</v>
      </c>
      <c r="AO223" s="8">
        <f t="shared" si="56"/>
        <v>0.13449085604497299</v>
      </c>
      <c r="AP223" s="134">
        <f>Refererenssiarvoja!$B$16*H223^(1/6)/(Refererenssiarvoja!$B$15^0.5)*(Päälaskenta!$G$28/2)^0.5*(1-AO223)^(-1.5)</f>
        <v>4.7E-2</v>
      </c>
      <c r="AQ223" s="8">
        <f>Refererenssiarvoja!$B$16*Kaksitasouoma_matriisi!O223^(1/6)/(SQRT((2*Refererenssiarvoja!$B$15)/(Päälaskenta!$F$31*Päälaskenta!$G$31*Päälaskenta!$F$28))+SQRT(Refererenssiarvoja!$B$15)/Refererenssiarvoja!$B$17*LN(Kaksitasouoma_matriisi!L223/Päälaskenta!$F$28))</f>
        <v>-2.7230912727195699E-2</v>
      </c>
      <c r="AR223" s="8">
        <f>Refererenssiarvoja!$B$16*Kaksitasouoma_matriisi!O223^(1/6)/(SQRT((2*Refererenssiarvoja!$B$15)/(Päälaskenta!$F$31*Päälaskenta!$G$31*L223)))</f>
        <v>6.7252964869648393E-2</v>
      </c>
    </row>
    <row r="224" spans="1:44" x14ac:dyDescent="0.2">
      <c r="A224" s="8">
        <v>222</v>
      </c>
      <c r="B224" s="8">
        <f>IF(Päälaskenta!C$7,Päälaskenta!E$7,Päälaskenta!G$5)</f>
        <v>2.5</v>
      </c>
      <c r="C224" s="56">
        <v>1.778</v>
      </c>
      <c r="D224" s="93">
        <f t="shared" si="49"/>
        <v>1.4060999999999999</v>
      </c>
      <c r="E224" s="8">
        <f>IF(Päälaskenta!$C$26,Kaksitasouoma_matriisi!AP224,Kaksitasouoma_matriisi!AC224)</f>
        <v>0.101570203842982</v>
      </c>
      <c r="F224" s="56">
        <f>IF(D224&lt;Päälaskenta!H$24,(SQRT(POWER(Päälaskenta!C$24/(2*Päälaskenta!E$24),2)+(D224/Päälaskenta!E$24))-Päälaskenta!C$24/(2*Päälaskenta!E$24)),IF(D224=Päälaskenta!H$24,Päälaskenta!D$24,Päälaskenta!D$24+(SQRT(POWER((Päälaskenta!C$20+Päälaskenta!G$24)/(2*Päälaskenta!E$20),2)+((D224-Päälaskenta!H$24)/Päälaskenta!E$20))-(Päälaskenta!C$20+Päälaskenta!G$24)/(2*Päälaskenta!E$20))))</f>
        <v>0.72899999999999998</v>
      </c>
      <c r="G224" s="57">
        <f>IF(F224&gt;Päälaskenta!D$24,(2*SQRT((POWER(Päälaskenta!D$24,2))+POWER(Päälaskenta!E$24*Päälaskenta!D$24,2))+Päälaskenta!C$24)+(2*SQRT((POWER((F224-Päälaskenta!D$24),2))+POWER(Päälaskenta!E$20*(F224-Päälaskenta!D$24),2))+Päälaskenta!C$20),(2*SQRT((POWER(F224,2))+POWER(Päälaskenta!E$24*F224,2))+Päälaskenta!C$24))</f>
        <v>8.08</v>
      </c>
      <c r="H224" s="57">
        <f t="shared" si="50"/>
        <v>0.17</v>
      </c>
      <c r="I224" s="62">
        <f t="shared" si="51"/>
        <v>0.34630899999999998</v>
      </c>
      <c r="J224" s="8">
        <f>IF(F224&lt;Päälaskenta!$D$24,0,Kaksitasouoma_matriisi!F224-Päälaskenta!$D$24)</f>
        <v>2.9000000000000001E-2</v>
      </c>
      <c r="L224" s="8">
        <f>IF(F224&gt;Päälaskenta!D$24,F224-Päälaskenta!D$24,0)</f>
        <v>2.9000000000000001E-2</v>
      </c>
      <c r="M224" s="8">
        <f>IF(F224&gt;Päälaskenta!D$24,(Päälaskenta!C$20+(Päälaskenta!E$20*(Kaksitasouoma_matriisi!F224-Päälaskenta!D$24)))*(Kaksitasouoma_matriisi!F224-Päälaskenta!D$24),0)</f>
        <v>0.14626149999999999</v>
      </c>
      <c r="N224" s="8">
        <f>IF(F224&gt;Päälaskenta!D$24,(2*SQRT((POWER((F224-Päälaskenta!D$24),2))+POWER(Päälaskenta!E$20*(F224-Päälaskenta!D$24),2))+Päälaskenta!C$20),0)</f>
        <v>5.1045609869884601</v>
      </c>
      <c r="O224" s="8">
        <f t="shared" si="57"/>
        <v>2.8653100702062499E-2</v>
      </c>
      <c r="P224" s="8">
        <f>IF(Päälaskenta!$C$29,IF(L224&gt;Päälaskenta!$F$28,Kaksitasouoma_matriisi!AQ224,Kaksitasouoma_matriisi!AR224),Päälaskenta!$F$20)</f>
        <v>0.12</v>
      </c>
      <c r="Q224" s="8">
        <f t="shared" si="58"/>
        <v>0.114129135542426</v>
      </c>
      <c r="R224" s="8">
        <f t="shared" si="52"/>
        <v>2.78388497351203E-2</v>
      </c>
      <c r="S224" s="8">
        <f t="shared" si="59"/>
        <v>0.19033614269729399</v>
      </c>
      <c r="U224" s="93">
        <f>IF(F224&gt;Päälaskenta!D$24,Päälaskenta!H$24+L224*Päälaskenta!G$24,F224*Päälaskenta!C$24 + F224*F224*Päälaskenta!E$24)</f>
        <v>1.2596000000000001</v>
      </c>
      <c r="V224" s="8">
        <f>IF(F224&gt;Päälaskenta!D$24,2*SQRT(POWER(Päälaskenta!D$24,2)+POWER(Päälaskenta!E$24*Päälaskenta!D$24,2))+Päälaskenta!C$24,(2*SQRT((POWER(F224,2))+POWER(Päälaskenta!E$24*F224,2))+Päälaskenta!C$24))</f>
        <v>2.9798989873223301</v>
      </c>
      <c r="W224" s="8">
        <f t="shared" si="60"/>
        <v>0.42269889192849702</v>
      </c>
      <c r="X224" s="8">
        <f>Päälaskenta!F$24</f>
        <v>7.0000000000000007E-2</v>
      </c>
      <c r="Y224" s="8">
        <f t="shared" si="61"/>
        <v>10.1349595147014</v>
      </c>
      <c r="Z224" s="8">
        <f t="shared" si="53"/>
        <v>2.4721611502648799</v>
      </c>
      <c r="AA224" s="8">
        <f t="shared" si="62"/>
        <v>1.9626557242496701</v>
      </c>
      <c r="AC224" s="8">
        <f t="shared" si="54"/>
        <v>0.101570203842982</v>
      </c>
      <c r="AE224" s="8">
        <v>222</v>
      </c>
      <c r="AF224" s="8">
        <f t="shared" si="48"/>
        <v>10.249088650243801</v>
      </c>
      <c r="AG224" s="8">
        <f t="shared" si="55"/>
        <v>5.9498979658632198E-2</v>
      </c>
      <c r="AJ224" s="132">
        <f>IF(Päälaskenta!$F$28&lt;Kaksitasouoma_matriisi!L224,Päälaskenta!$C$20*Päälaskenta!$F$28,Päälaskenta!$C$20*Kaksitasouoma_matriisi!L224)</f>
        <v>0.14499999999999999</v>
      </c>
      <c r="AK224" s="134">
        <f>SQRT(Päälaskenta!$D$20^2+(Päälaskenta!$D$20/(1/Päälaskenta!$E$20))^2)</f>
        <v>1.8029999999999999</v>
      </c>
      <c r="AL224" s="134">
        <f>IF(Päälaskenta!$F$28&lt;Kaksitasouoma_matriisi!L224,AK224*Päälaskenta!$F$28*COS(ATAN(1/Päälaskenta!$E$20)),AK224*Kaksitasouoma_matriisi!L224*COS(ATAN(1/Päälaskenta!$E$20)))</f>
        <v>4.3999999999999997E-2</v>
      </c>
      <c r="AM224" s="134"/>
      <c r="AN224" s="134">
        <f t="shared" si="63"/>
        <v>0.189</v>
      </c>
      <c r="AO224" s="8">
        <f t="shared" si="56"/>
        <v>0.13441433752933599</v>
      </c>
      <c r="AP224" s="134">
        <f>Refererenssiarvoja!$B$16*H224^(1/6)/(Refererenssiarvoja!$B$15^0.5)*(Päälaskenta!$G$28/2)^0.5*(1-AO224)^(-1.5)</f>
        <v>4.7E-2</v>
      </c>
      <c r="AQ224" s="8">
        <f>Refererenssiarvoja!$B$16*Kaksitasouoma_matriisi!O224^(1/6)/(SQRT((2*Refererenssiarvoja!$B$15)/(Päälaskenta!$F$31*Päälaskenta!$G$31*Päälaskenta!$F$28))+SQRT(Refererenssiarvoja!$B$15)/Refererenssiarvoja!$B$17*LN(Kaksitasouoma_matriisi!L224/Päälaskenta!$F$28))</f>
        <v>-2.7230912727195699E-2</v>
      </c>
      <c r="AR224" s="8">
        <f>Refererenssiarvoja!$B$16*Kaksitasouoma_matriisi!O224^(1/6)/(SQRT((2*Refererenssiarvoja!$B$15)/(Päälaskenta!$F$31*Päälaskenta!$G$31*L224)))</f>
        <v>6.7252964869648393E-2</v>
      </c>
    </row>
    <row r="225" spans="1:44" x14ac:dyDescent="0.2">
      <c r="A225" s="8">
        <v>223</v>
      </c>
      <c r="B225" s="8">
        <f>IF(Päälaskenta!C$7,Päälaskenta!E$7,Päälaskenta!G$5)</f>
        <v>2.5</v>
      </c>
      <c r="C225" s="56">
        <v>1.7769999999999999</v>
      </c>
      <c r="D225" s="93">
        <f t="shared" si="49"/>
        <v>1.4069</v>
      </c>
      <c r="E225" s="8">
        <f>IF(Päälaskenta!$C$26,Kaksitasouoma_matriisi!AP225,Kaksitasouoma_matriisi!AC225)</f>
        <v>0.101570203842982</v>
      </c>
      <c r="F225" s="56">
        <f>IF(D225&lt;Päälaskenta!H$24,(SQRT(POWER(Päälaskenta!C$24/(2*Päälaskenta!E$24),2)+(D225/Päälaskenta!E$24))-Päälaskenta!C$24/(2*Päälaskenta!E$24)),IF(D225=Päälaskenta!H$24,Päälaskenta!D$24,Päälaskenta!D$24+(SQRT(POWER((Päälaskenta!C$20+Päälaskenta!G$24)/(2*Päälaskenta!E$20),2)+((D225-Päälaskenta!H$24)/Päälaskenta!E$20))-(Päälaskenta!C$20+Päälaskenta!G$24)/(2*Päälaskenta!E$20))))</f>
        <v>0.72899999999999998</v>
      </c>
      <c r="G225" s="57">
        <f>IF(F225&gt;Päälaskenta!D$24,(2*SQRT((POWER(Päälaskenta!D$24,2))+POWER(Päälaskenta!E$24*Päälaskenta!D$24,2))+Päälaskenta!C$24)+(2*SQRT((POWER((F225-Päälaskenta!D$24),2))+POWER(Päälaskenta!E$20*(F225-Päälaskenta!D$24),2))+Päälaskenta!C$20),(2*SQRT((POWER(F225,2))+POWER(Päälaskenta!E$24*F225,2))+Päälaskenta!C$24))</f>
        <v>8.08</v>
      </c>
      <c r="H225" s="57">
        <f t="shared" si="50"/>
        <v>0.17</v>
      </c>
      <c r="I225" s="62">
        <f t="shared" si="51"/>
        <v>0.34592000000000001</v>
      </c>
      <c r="J225" s="8">
        <f>IF(F225&lt;Päälaskenta!$D$24,0,Kaksitasouoma_matriisi!F225-Päälaskenta!$D$24)</f>
        <v>2.9000000000000001E-2</v>
      </c>
      <c r="L225" s="8">
        <f>IF(F225&gt;Päälaskenta!D$24,F225-Päälaskenta!D$24,0)</f>
        <v>2.9000000000000001E-2</v>
      </c>
      <c r="M225" s="8">
        <f>IF(F225&gt;Päälaskenta!D$24,(Päälaskenta!C$20+(Päälaskenta!E$20*(Kaksitasouoma_matriisi!F225-Päälaskenta!D$24)))*(Kaksitasouoma_matriisi!F225-Päälaskenta!D$24),0)</f>
        <v>0.14626149999999999</v>
      </c>
      <c r="N225" s="8">
        <f>IF(F225&gt;Päälaskenta!D$24,(2*SQRT((POWER((F225-Päälaskenta!D$24),2))+POWER(Päälaskenta!E$20*(F225-Päälaskenta!D$24),2))+Päälaskenta!C$20),0)</f>
        <v>5.1045609869884601</v>
      </c>
      <c r="O225" s="8">
        <f t="shared" si="57"/>
        <v>2.8653100702062499E-2</v>
      </c>
      <c r="P225" s="8">
        <f>IF(Päälaskenta!$C$29,IF(L225&gt;Päälaskenta!$F$28,Kaksitasouoma_matriisi!AQ225,Kaksitasouoma_matriisi!AR225),Päälaskenta!$F$20)</f>
        <v>0.12</v>
      </c>
      <c r="Q225" s="8">
        <f t="shared" si="58"/>
        <v>0.114129135542426</v>
      </c>
      <c r="R225" s="8">
        <f t="shared" si="52"/>
        <v>2.78388497351203E-2</v>
      </c>
      <c r="S225" s="8">
        <f t="shared" si="59"/>
        <v>0.19033614269729399</v>
      </c>
      <c r="U225" s="93">
        <f>IF(F225&gt;Päälaskenta!D$24,Päälaskenta!H$24+L225*Päälaskenta!G$24,F225*Päälaskenta!C$24 + F225*F225*Päälaskenta!E$24)</f>
        <v>1.2596000000000001</v>
      </c>
      <c r="V225" s="8">
        <f>IF(F225&gt;Päälaskenta!D$24,2*SQRT(POWER(Päälaskenta!D$24,2)+POWER(Päälaskenta!E$24*Päälaskenta!D$24,2))+Päälaskenta!C$24,(2*SQRT((POWER(F225,2))+POWER(Päälaskenta!E$24*F225,2))+Päälaskenta!C$24))</f>
        <v>2.9798989873223301</v>
      </c>
      <c r="W225" s="8">
        <f t="shared" si="60"/>
        <v>0.42269889192849702</v>
      </c>
      <c r="X225" s="8">
        <f>Päälaskenta!F$24</f>
        <v>7.0000000000000007E-2</v>
      </c>
      <c r="Y225" s="8">
        <f t="shared" si="61"/>
        <v>10.1349595147014</v>
      </c>
      <c r="Z225" s="8">
        <f t="shared" si="53"/>
        <v>2.4721611502648799</v>
      </c>
      <c r="AA225" s="8">
        <f t="shared" si="62"/>
        <v>1.9626557242496701</v>
      </c>
      <c r="AC225" s="8">
        <f t="shared" si="54"/>
        <v>0.101570203842982</v>
      </c>
      <c r="AE225" s="8">
        <v>223</v>
      </c>
      <c r="AF225" s="8">
        <f t="shared" si="48"/>
        <v>10.249088650243801</v>
      </c>
      <c r="AG225" s="8">
        <f t="shared" si="55"/>
        <v>5.9498979658632198E-2</v>
      </c>
      <c r="AJ225" s="132">
        <f>IF(Päälaskenta!$F$28&lt;Kaksitasouoma_matriisi!L225,Päälaskenta!$C$20*Päälaskenta!$F$28,Päälaskenta!$C$20*Kaksitasouoma_matriisi!L225)</f>
        <v>0.14499999999999999</v>
      </c>
      <c r="AK225" s="134">
        <f>SQRT(Päälaskenta!$D$20^2+(Päälaskenta!$D$20/(1/Päälaskenta!$E$20))^2)</f>
        <v>1.8029999999999999</v>
      </c>
      <c r="AL225" s="134">
        <f>IF(Päälaskenta!$F$28&lt;Kaksitasouoma_matriisi!L225,AK225*Päälaskenta!$F$28*COS(ATAN(1/Päälaskenta!$E$20)),AK225*Kaksitasouoma_matriisi!L225*COS(ATAN(1/Päälaskenta!$E$20)))</f>
        <v>4.3999999999999997E-2</v>
      </c>
      <c r="AM225" s="134"/>
      <c r="AN225" s="134">
        <f t="shared" si="63"/>
        <v>0.189</v>
      </c>
      <c r="AO225" s="8">
        <f t="shared" si="56"/>
        <v>0.13433790603454401</v>
      </c>
      <c r="AP225" s="134">
        <f>Refererenssiarvoja!$B$16*H225^(1/6)/(Refererenssiarvoja!$B$15^0.5)*(Päälaskenta!$G$28/2)^0.5*(1-AO225)^(-1.5)</f>
        <v>4.7E-2</v>
      </c>
      <c r="AQ225" s="8">
        <f>Refererenssiarvoja!$B$16*Kaksitasouoma_matriisi!O225^(1/6)/(SQRT((2*Refererenssiarvoja!$B$15)/(Päälaskenta!$F$31*Päälaskenta!$G$31*Päälaskenta!$F$28))+SQRT(Refererenssiarvoja!$B$15)/Refererenssiarvoja!$B$17*LN(Kaksitasouoma_matriisi!L225/Päälaskenta!$F$28))</f>
        <v>-2.7230912727195699E-2</v>
      </c>
      <c r="AR225" s="8">
        <f>Refererenssiarvoja!$B$16*Kaksitasouoma_matriisi!O225^(1/6)/(SQRT((2*Refererenssiarvoja!$B$15)/(Päälaskenta!$F$31*Päälaskenta!$G$31*L225)))</f>
        <v>6.7252964869648393E-2</v>
      </c>
    </row>
    <row r="226" spans="1:44" x14ac:dyDescent="0.2">
      <c r="A226" s="8">
        <v>224</v>
      </c>
      <c r="B226" s="8">
        <f>IF(Päälaskenta!C$7,Päälaskenta!E$7,Päälaskenta!G$5)</f>
        <v>2.5</v>
      </c>
      <c r="C226" s="56">
        <v>1.776</v>
      </c>
      <c r="D226" s="93">
        <f t="shared" si="49"/>
        <v>1.4077</v>
      </c>
      <c r="E226" s="8">
        <f>IF(Päälaskenta!$C$26,Kaksitasouoma_matriisi!AP226,Kaksitasouoma_matriisi!AC226)</f>
        <v>0.101570203842982</v>
      </c>
      <c r="F226" s="56">
        <f>IF(D226&lt;Päälaskenta!H$24,(SQRT(POWER(Päälaskenta!C$24/(2*Päälaskenta!E$24),2)+(D226/Päälaskenta!E$24))-Päälaskenta!C$24/(2*Päälaskenta!E$24)),IF(D226=Päälaskenta!H$24,Päälaskenta!D$24,Päälaskenta!D$24+(SQRT(POWER((Päälaskenta!C$20+Päälaskenta!G$24)/(2*Päälaskenta!E$20),2)+((D226-Päälaskenta!H$24)/Päälaskenta!E$20))-(Päälaskenta!C$20+Päälaskenta!G$24)/(2*Päälaskenta!E$20))))</f>
        <v>0.72899999999999998</v>
      </c>
      <c r="G226" s="57">
        <f>IF(F226&gt;Päälaskenta!D$24,(2*SQRT((POWER(Päälaskenta!D$24,2))+POWER(Päälaskenta!E$24*Päälaskenta!D$24,2))+Päälaskenta!C$24)+(2*SQRT((POWER((F226-Päälaskenta!D$24),2))+POWER(Päälaskenta!E$20*(F226-Päälaskenta!D$24),2))+Päälaskenta!C$20),(2*SQRT((POWER(F226,2))+POWER(Päälaskenta!E$24*F226,2))+Päälaskenta!C$24))</f>
        <v>8.08</v>
      </c>
      <c r="H226" s="57">
        <f t="shared" si="50"/>
        <v>0.17</v>
      </c>
      <c r="I226" s="62">
        <f t="shared" si="51"/>
        <v>0.34553099999999998</v>
      </c>
      <c r="J226" s="8">
        <f>IF(F226&lt;Päälaskenta!$D$24,0,Kaksitasouoma_matriisi!F226-Päälaskenta!$D$24)</f>
        <v>2.9000000000000001E-2</v>
      </c>
      <c r="L226" s="8">
        <f>IF(F226&gt;Päälaskenta!D$24,F226-Päälaskenta!D$24,0)</f>
        <v>2.9000000000000001E-2</v>
      </c>
      <c r="M226" s="8">
        <f>IF(F226&gt;Päälaskenta!D$24,(Päälaskenta!C$20+(Päälaskenta!E$20*(Kaksitasouoma_matriisi!F226-Päälaskenta!D$24)))*(Kaksitasouoma_matriisi!F226-Päälaskenta!D$24),0)</f>
        <v>0.14626149999999999</v>
      </c>
      <c r="N226" s="8">
        <f>IF(F226&gt;Päälaskenta!D$24,(2*SQRT((POWER((F226-Päälaskenta!D$24),2))+POWER(Päälaskenta!E$20*(F226-Päälaskenta!D$24),2))+Päälaskenta!C$20),0)</f>
        <v>5.1045609869884601</v>
      </c>
      <c r="O226" s="8">
        <f t="shared" si="57"/>
        <v>2.8653100702062499E-2</v>
      </c>
      <c r="P226" s="8">
        <f>IF(Päälaskenta!$C$29,IF(L226&gt;Päälaskenta!$F$28,Kaksitasouoma_matriisi!AQ226,Kaksitasouoma_matriisi!AR226),Päälaskenta!$F$20)</f>
        <v>0.12</v>
      </c>
      <c r="Q226" s="8">
        <f t="shared" si="58"/>
        <v>0.114129135542426</v>
      </c>
      <c r="R226" s="8">
        <f t="shared" si="52"/>
        <v>2.78388497351203E-2</v>
      </c>
      <c r="S226" s="8">
        <f t="shared" si="59"/>
        <v>0.19033614269729399</v>
      </c>
      <c r="U226" s="93">
        <f>IF(F226&gt;Päälaskenta!D$24,Päälaskenta!H$24+L226*Päälaskenta!G$24,F226*Päälaskenta!C$24 + F226*F226*Päälaskenta!E$24)</f>
        <v>1.2596000000000001</v>
      </c>
      <c r="V226" s="8">
        <f>IF(F226&gt;Päälaskenta!D$24,2*SQRT(POWER(Päälaskenta!D$24,2)+POWER(Päälaskenta!E$24*Päälaskenta!D$24,2))+Päälaskenta!C$24,(2*SQRT((POWER(F226,2))+POWER(Päälaskenta!E$24*F226,2))+Päälaskenta!C$24))</f>
        <v>2.9798989873223301</v>
      </c>
      <c r="W226" s="8">
        <f t="shared" si="60"/>
        <v>0.42269889192849702</v>
      </c>
      <c r="X226" s="8">
        <f>Päälaskenta!F$24</f>
        <v>7.0000000000000007E-2</v>
      </c>
      <c r="Y226" s="8">
        <f t="shared" si="61"/>
        <v>10.1349595147014</v>
      </c>
      <c r="Z226" s="8">
        <f t="shared" si="53"/>
        <v>2.4721611502648799</v>
      </c>
      <c r="AA226" s="8">
        <f t="shared" si="62"/>
        <v>1.9626557242496701</v>
      </c>
      <c r="AC226" s="8">
        <f t="shared" si="54"/>
        <v>0.101570203842982</v>
      </c>
      <c r="AE226" s="8">
        <v>224</v>
      </c>
      <c r="AF226" s="8">
        <f t="shared" si="48"/>
        <v>10.249088650243801</v>
      </c>
      <c r="AG226" s="8">
        <f t="shared" si="55"/>
        <v>5.9498979658632198E-2</v>
      </c>
      <c r="AJ226" s="132">
        <f>IF(Päälaskenta!$F$28&lt;Kaksitasouoma_matriisi!L226,Päälaskenta!$C$20*Päälaskenta!$F$28,Päälaskenta!$C$20*Kaksitasouoma_matriisi!L226)</f>
        <v>0.14499999999999999</v>
      </c>
      <c r="AK226" s="134">
        <f>SQRT(Päälaskenta!$D$20^2+(Päälaskenta!$D$20/(1/Päälaskenta!$E$20))^2)</f>
        <v>1.8029999999999999</v>
      </c>
      <c r="AL226" s="134">
        <f>IF(Päälaskenta!$F$28&lt;Kaksitasouoma_matriisi!L226,AK226*Päälaskenta!$F$28*COS(ATAN(1/Päälaskenta!$E$20)),AK226*Kaksitasouoma_matriisi!L226*COS(ATAN(1/Päälaskenta!$E$20)))</f>
        <v>4.3999999999999997E-2</v>
      </c>
      <c r="AM226" s="134"/>
      <c r="AN226" s="134">
        <f t="shared" si="63"/>
        <v>0.189</v>
      </c>
      <c r="AO226" s="8">
        <f t="shared" si="56"/>
        <v>0.134261561412233</v>
      </c>
      <c r="AP226" s="134">
        <f>Refererenssiarvoja!$B$16*H226^(1/6)/(Refererenssiarvoja!$B$15^0.5)*(Päälaskenta!$G$28/2)^0.5*(1-AO226)^(-1.5)</f>
        <v>4.7E-2</v>
      </c>
      <c r="AQ226" s="8">
        <f>Refererenssiarvoja!$B$16*Kaksitasouoma_matriisi!O226^(1/6)/(SQRT((2*Refererenssiarvoja!$B$15)/(Päälaskenta!$F$31*Päälaskenta!$G$31*Päälaskenta!$F$28))+SQRT(Refererenssiarvoja!$B$15)/Refererenssiarvoja!$B$17*LN(Kaksitasouoma_matriisi!L226/Päälaskenta!$F$28))</f>
        <v>-2.7230912727195699E-2</v>
      </c>
      <c r="AR226" s="8">
        <f>Refererenssiarvoja!$B$16*Kaksitasouoma_matriisi!O226^(1/6)/(SQRT((2*Refererenssiarvoja!$B$15)/(Päälaskenta!$F$31*Päälaskenta!$G$31*L226)))</f>
        <v>6.7252964869648393E-2</v>
      </c>
    </row>
    <row r="227" spans="1:44" x14ac:dyDescent="0.2">
      <c r="A227" s="8">
        <v>225</v>
      </c>
      <c r="B227" s="8">
        <f>IF(Päälaskenta!C$7,Päälaskenta!E$7,Päälaskenta!G$5)</f>
        <v>2.5</v>
      </c>
      <c r="C227" s="56">
        <v>1.7749999999999999</v>
      </c>
      <c r="D227" s="93">
        <f t="shared" si="49"/>
        <v>1.4085000000000001</v>
      </c>
      <c r="E227" s="8">
        <f>IF(Päälaskenta!$C$26,Kaksitasouoma_matriisi!AP227,Kaksitasouoma_matriisi!AC227)</f>
        <v>0.101570203842982</v>
      </c>
      <c r="F227" s="56">
        <f>IF(D227&lt;Päälaskenta!H$24,(SQRT(POWER(Päälaskenta!C$24/(2*Päälaskenta!E$24),2)+(D227/Päälaskenta!E$24))-Päälaskenta!C$24/(2*Päälaskenta!E$24)),IF(D227=Päälaskenta!H$24,Päälaskenta!D$24,Päälaskenta!D$24+(SQRT(POWER((Päälaskenta!C$20+Päälaskenta!G$24)/(2*Päälaskenta!E$20),2)+((D227-Päälaskenta!H$24)/Päälaskenta!E$20))-(Päälaskenta!C$20+Päälaskenta!G$24)/(2*Päälaskenta!E$20))))</f>
        <v>0.72899999999999998</v>
      </c>
      <c r="G227" s="57">
        <f>IF(F227&gt;Päälaskenta!D$24,(2*SQRT((POWER(Päälaskenta!D$24,2))+POWER(Päälaskenta!E$24*Päälaskenta!D$24,2))+Päälaskenta!C$24)+(2*SQRT((POWER((F227-Päälaskenta!D$24),2))+POWER(Päälaskenta!E$20*(F227-Päälaskenta!D$24),2))+Päälaskenta!C$20),(2*SQRT((POWER(F227,2))+POWER(Päälaskenta!E$24*F227,2))+Päälaskenta!C$24))</f>
        <v>8.08</v>
      </c>
      <c r="H227" s="57">
        <f t="shared" si="50"/>
        <v>0.17</v>
      </c>
      <c r="I227" s="62">
        <f t="shared" si="51"/>
        <v>0.345142</v>
      </c>
      <c r="J227" s="8">
        <f>IF(F227&lt;Päälaskenta!$D$24,0,Kaksitasouoma_matriisi!F227-Päälaskenta!$D$24)</f>
        <v>2.9000000000000001E-2</v>
      </c>
      <c r="L227" s="8">
        <f>IF(F227&gt;Päälaskenta!D$24,F227-Päälaskenta!D$24,0)</f>
        <v>2.9000000000000001E-2</v>
      </c>
      <c r="M227" s="8">
        <f>IF(F227&gt;Päälaskenta!D$24,(Päälaskenta!C$20+(Päälaskenta!E$20*(Kaksitasouoma_matriisi!F227-Päälaskenta!D$24)))*(Kaksitasouoma_matriisi!F227-Päälaskenta!D$24),0)</f>
        <v>0.14626149999999999</v>
      </c>
      <c r="N227" s="8">
        <f>IF(F227&gt;Päälaskenta!D$24,(2*SQRT((POWER((F227-Päälaskenta!D$24),2))+POWER(Päälaskenta!E$20*(F227-Päälaskenta!D$24),2))+Päälaskenta!C$20),0)</f>
        <v>5.1045609869884601</v>
      </c>
      <c r="O227" s="8">
        <f t="shared" si="57"/>
        <v>2.8653100702062499E-2</v>
      </c>
      <c r="P227" s="8">
        <f>IF(Päälaskenta!$C$29,IF(L227&gt;Päälaskenta!$F$28,Kaksitasouoma_matriisi!AQ227,Kaksitasouoma_matriisi!AR227),Päälaskenta!$F$20)</f>
        <v>0.12</v>
      </c>
      <c r="Q227" s="8">
        <f t="shared" si="58"/>
        <v>0.114129135542426</v>
      </c>
      <c r="R227" s="8">
        <f t="shared" si="52"/>
        <v>2.78388497351203E-2</v>
      </c>
      <c r="S227" s="8">
        <f t="shared" si="59"/>
        <v>0.19033614269729399</v>
      </c>
      <c r="U227" s="93">
        <f>IF(F227&gt;Päälaskenta!D$24,Päälaskenta!H$24+L227*Päälaskenta!G$24,F227*Päälaskenta!C$24 + F227*F227*Päälaskenta!E$24)</f>
        <v>1.2596000000000001</v>
      </c>
      <c r="V227" s="8">
        <f>IF(F227&gt;Päälaskenta!D$24,2*SQRT(POWER(Päälaskenta!D$24,2)+POWER(Päälaskenta!E$24*Päälaskenta!D$24,2))+Päälaskenta!C$24,(2*SQRT((POWER(F227,2))+POWER(Päälaskenta!E$24*F227,2))+Päälaskenta!C$24))</f>
        <v>2.9798989873223301</v>
      </c>
      <c r="W227" s="8">
        <f t="shared" si="60"/>
        <v>0.42269889192849702</v>
      </c>
      <c r="X227" s="8">
        <f>Päälaskenta!F$24</f>
        <v>7.0000000000000007E-2</v>
      </c>
      <c r="Y227" s="8">
        <f t="shared" si="61"/>
        <v>10.1349595147014</v>
      </c>
      <c r="Z227" s="8">
        <f t="shared" si="53"/>
        <v>2.4721611502648799</v>
      </c>
      <c r="AA227" s="8">
        <f t="shared" si="62"/>
        <v>1.9626557242496701</v>
      </c>
      <c r="AC227" s="8">
        <f t="shared" si="54"/>
        <v>0.101570203842982</v>
      </c>
      <c r="AE227" s="8">
        <v>225</v>
      </c>
      <c r="AF227" s="8">
        <f t="shared" ref="AF227:AF290" si="64">Q227+Y227</f>
        <v>10.249088650243801</v>
      </c>
      <c r="AG227" s="8">
        <f t="shared" si="55"/>
        <v>5.9498979658632198E-2</v>
      </c>
      <c r="AJ227" s="132">
        <f>IF(Päälaskenta!$F$28&lt;Kaksitasouoma_matriisi!L227,Päälaskenta!$C$20*Päälaskenta!$F$28,Päälaskenta!$C$20*Kaksitasouoma_matriisi!L227)</f>
        <v>0.14499999999999999</v>
      </c>
      <c r="AK227" s="134">
        <f>SQRT(Päälaskenta!$D$20^2+(Päälaskenta!$D$20/(1/Päälaskenta!$E$20))^2)</f>
        <v>1.8029999999999999</v>
      </c>
      <c r="AL227" s="134">
        <f>IF(Päälaskenta!$F$28&lt;Kaksitasouoma_matriisi!L227,AK227*Päälaskenta!$F$28*COS(ATAN(1/Päälaskenta!$E$20)),AK227*Kaksitasouoma_matriisi!L227*COS(ATAN(1/Päälaskenta!$E$20)))</f>
        <v>4.3999999999999997E-2</v>
      </c>
      <c r="AM227" s="134"/>
      <c r="AN227" s="134">
        <f t="shared" si="63"/>
        <v>0.189</v>
      </c>
      <c r="AO227" s="8">
        <f t="shared" si="56"/>
        <v>0.13418530351437699</v>
      </c>
      <c r="AP227" s="134">
        <f>Refererenssiarvoja!$B$16*H227^(1/6)/(Refererenssiarvoja!$B$15^0.5)*(Päälaskenta!$G$28/2)^0.5*(1-AO227)^(-1.5)</f>
        <v>4.7E-2</v>
      </c>
      <c r="AQ227" s="8">
        <f>Refererenssiarvoja!$B$16*Kaksitasouoma_matriisi!O227^(1/6)/(SQRT((2*Refererenssiarvoja!$B$15)/(Päälaskenta!$F$31*Päälaskenta!$G$31*Päälaskenta!$F$28))+SQRT(Refererenssiarvoja!$B$15)/Refererenssiarvoja!$B$17*LN(Kaksitasouoma_matriisi!L227/Päälaskenta!$F$28))</f>
        <v>-2.7230912727195699E-2</v>
      </c>
      <c r="AR227" s="8">
        <f>Refererenssiarvoja!$B$16*Kaksitasouoma_matriisi!O227^(1/6)/(SQRT((2*Refererenssiarvoja!$B$15)/(Päälaskenta!$F$31*Päälaskenta!$G$31*L227)))</f>
        <v>6.7252964869648393E-2</v>
      </c>
    </row>
    <row r="228" spans="1:44" x14ac:dyDescent="0.2">
      <c r="A228" s="8">
        <v>226</v>
      </c>
      <c r="B228" s="8">
        <f>IF(Päälaskenta!C$7,Päälaskenta!E$7,Päälaskenta!G$5)</f>
        <v>2.5</v>
      </c>
      <c r="C228" s="56">
        <v>1.774</v>
      </c>
      <c r="D228" s="93">
        <f t="shared" si="49"/>
        <v>1.4092</v>
      </c>
      <c r="E228" s="8">
        <f>IF(Päälaskenta!$C$26,Kaksitasouoma_matriisi!AP228,Kaksitasouoma_matriisi!AC228)</f>
        <v>0.101570203842982</v>
      </c>
      <c r="F228" s="56">
        <f>IF(D228&lt;Päälaskenta!H$24,(SQRT(POWER(Päälaskenta!C$24/(2*Päälaskenta!E$24),2)+(D228/Päälaskenta!E$24))-Päälaskenta!C$24/(2*Päälaskenta!E$24)),IF(D228=Päälaskenta!H$24,Päälaskenta!D$24,Päälaskenta!D$24+(SQRT(POWER((Päälaskenta!C$20+Päälaskenta!G$24)/(2*Päälaskenta!E$20),2)+((D228-Päälaskenta!H$24)/Päälaskenta!E$20))-(Päälaskenta!C$20+Päälaskenta!G$24)/(2*Päälaskenta!E$20))))</f>
        <v>0.72899999999999998</v>
      </c>
      <c r="G228" s="57">
        <f>IF(F228&gt;Päälaskenta!D$24,(2*SQRT((POWER(Päälaskenta!D$24,2))+POWER(Päälaskenta!E$24*Päälaskenta!D$24,2))+Päälaskenta!C$24)+(2*SQRT((POWER((F228-Päälaskenta!D$24),2))+POWER(Päälaskenta!E$20*(F228-Päälaskenta!D$24),2))+Päälaskenta!C$20),(2*SQRT((POWER(F228,2))+POWER(Päälaskenta!E$24*F228,2))+Päälaskenta!C$24))</f>
        <v>8.08</v>
      </c>
      <c r="H228" s="57">
        <f t="shared" si="50"/>
        <v>0.17</v>
      </c>
      <c r="I228" s="62">
        <f t="shared" si="51"/>
        <v>0.34475299999999998</v>
      </c>
      <c r="J228" s="8">
        <f>IF(F228&lt;Päälaskenta!$D$24,0,Kaksitasouoma_matriisi!F228-Päälaskenta!$D$24)</f>
        <v>2.9000000000000001E-2</v>
      </c>
      <c r="L228" s="8">
        <f>IF(F228&gt;Päälaskenta!D$24,F228-Päälaskenta!D$24,0)</f>
        <v>2.9000000000000001E-2</v>
      </c>
      <c r="M228" s="8">
        <f>IF(F228&gt;Päälaskenta!D$24,(Päälaskenta!C$20+(Päälaskenta!E$20*(Kaksitasouoma_matriisi!F228-Päälaskenta!D$24)))*(Kaksitasouoma_matriisi!F228-Päälaskenta!D$24),0)</f>
        <v>0.14626149999999999</v>
      </c>
      <c r="N228" s="8">
        <f>IF(F228&gt;Päälaskenta!D$24,(2*SQRT((POWER((F228-Päälaskenta!D$24),2))+POWER(Päälaskenta!E$20*(F228-Päälaskenta!D$24),2))+Päälaskenta!C$20),0)</f>
        <v>5.1045609869884601</v>
      </c>
      <c r="O228" s="8">
        <f t="shared" si="57"/>
        <v>2.8653100702062499E-2</v>
      </c>
      <c r="P228" s="8">
        <f>IF(Päälaskenta!$C$29,IF(L228&gt;Päälaskenta!$F$28,Kaksitasouoma_matriisi!AQ228,Kaksitasouoma_matriisi!AR228),Päälaskenta!$F$20)</f>
        <v>0.12</v>
      </c>
      <c r="Q228" s="8">
        <f t="shared" si="58"/>
        <v>0.114129135542426</v>
      </c>
      <c r="R228" s="8">
        <f t="shared" si="52"/>
        <v>2.78388497351203E-2</v>
      </c>
      <c r="S228" s="8">
        <f t="shared" si="59"/>
        <v>0.19033614269729399</v>
      </c>
      <c r="U228" s="93">
        <f>IF(F228&gt;Päälaskenta!D$24,Päälaskenta!H$24+L228*Päälaskenta!G$24,F228*Päälaskenta!C$24 + F228*F228*Päälaskenta!E$24)</f>
        <v>1.2596000000000001</v>
      </c>
      <c r="V228" s="8">
        <f>IF(F228&gt;Päälaskenta!D$24,2*SQRT(POWER(Päälaskenta!D$24,2)+POWER(Päälaskenta!E$24*Päälaskenta!D$24,2))+Päälaskenta!C$24,(2*SQRT((POWER(F228,2))+POWER(Päälaskenta!E$24*F228,2))+Päälaskenta!C$24))</f>
        <v>2.9798989873223301</v>
      </c>
      <c r="W228" s="8">
        <f t="shared" si="60"/>
        <v>0.42269889192849702</v>
      </c>
      <c r="X228" s="8">
        <f>Päälaskenta!F$24</f>
        <v>7.0000000000000007E-2</v>
      </c>
      <c r="Y228" s="8">
        <f t="shared" si="61"/>
        <v>10.1349595147014</v>
      </c>
      <c r="Z228" s="8">
        <f t="shared" si="53"/>
        <v>2.4721611502648799</v>
      </c>
      <c r="AA228" s="8">
        <f t="shared" si="62"/>
        <v>1.9626557242496701</v>
      </c>
      <c r="AC228" s="8">
        <f t="shared" si="54"/>
        <v>0.101570203842982</v>
      </c>
      <c r="AE228" s="8">
        <v>226</v>
      </c>
      <c r="AF228" s="8">
        <f t="shared" si="64"/>
        <v>10.249088650243801</v>
      </c>
      <c r="AG228" s="8">
        <f t="shared" si="55"/>
        <v>5.9498979658632198E-2</v>
      </c>
      <c r="AJ228" s="132">
        <f>IF(Päälaskenta!$F$28&lt;Kaksitasouoma_matriisi!L228,Päälaskenta!$C$20*Päälaskenta!$F$28,Päälaskenta!$C$20*Kaksitasouoma_matriisi!L228)</f>
        <v>0.14499999999999999</v>
      </c>
      <c r="AK228" s="134">
        <f>SQRT(Päälaskenta!$D$20^2+(Päälaskenta!$D$20/(1/Päälaskenta!$E$20))^2)</f>
        <v>1.8029999999999999</v>
      </c>
      <c r="AL228" s="134">
        <f>IF(Päälaskenta!$F$28&lt;Kaksitasouoma_matriisi!L228,AK228*Päälaskenta!$F$28*COS(ATAN(1/Päälaskenta!$E$20)),AK228*Kaksitasouoma_matriisi!L228*COS(ATAN(1/Päälaskenta!$E$20)))</f>
        <v>4.3999999999999997E-2</v>
      </c>
      <c r="AM228" s="134"/>
      <c r="AN228" s="134">
        <f t="shared" si="63"/>
        <v>0.189</v>
      </c>
      <c r="AO228" s="8">
        <f t="shared" si="56"/>
        <v>0.13411864887879599</v>
      </c>
      <c r="AP228" s="134">
        <f>Refererenssiarvoja!$B$16*H228^(1/6)/(Refererenssiarvoja!$B$15^0.5)*(Päälaskenta!$G$28/2)^0.5*(1-AO228)^(-1.5)</f>
        <v>4.7E-2</v>
      </c>
      <c r="AQ228" s="8">
        <f>Refererenssiarvoja!$B$16*Kaksitasouoma_matriisi!O228^(1/6)/(SQRT((2*Refererenssiarvoja!$B$15)/(Päälaskenta!$F$31*Päälaskenta!$G$31*Päälaskenta!$F$28))+SQRT(Refererenssiarvoja!$B$15)/Refererenssiarvoja!$B$17*LN(Kaksitasouoma_matriisi!L228/Päälaskenta!$F$28))</f>
        <v>-2.7230912727195699E-2</v>
      </c>
      <c r="AR228" s="8">
        <f>Refererenssiarvoja!$B$16*Kaksitasouoma_matriisi!O228^(1/6)/(SQRT((2*Refererenssiarvoja!$B$15)/(Päälaskenta!$F$31*Päälaskenta!$G$31*L228)))</f>
        <v>6.7252964869648393E-2</v>
      </c>
    </row>
    <row r="229" spans="1:44" x14ac:dyDescent="0.2">
      <c r="A229" s="8">
        <v>227</v>
      </c>
      <c r="B229" s="8">
        <f>IF(Päälaskenta!C$7,Päälaskenta!E$7,Päälaskenta!G$5)</f>
        <v>2.5</v>
      </c>
      <c r="C229" s="56">
        <v>1.7729999999999999</v>
      </c>
      <c r="D229" s="93">
        <f t="shared" si="49"/>
        <v>1.41</v>
      </c>
      <c r="E229" s="8">
        <f>IF(Päälaskenta!$C$26,Kaksitasouoma_matriisi!AP229,Kaksitasouoma_matriisi!AC229)</f>
        <v>0.101578419599251</v>
      </c>
      <c r="F229" s="56">
        <f>IF(D229&lt;Päälaskenta!H$24,(SQRT(POWER(Päälaskenta!C$24/(2*Päälaskenta!E$24),2)+(D229/Päälaskenta!E$24))-Päälaskenta!C$24/(2*Päälaskenta!E$24)),IF(D229=Päälaskenta!H$24,Päälaskenta!D$24,Päälaskenta!D$24+(SQRT(POWER((Päälaskenta!C$20+Päälaskenta!G$24)/(2*Päälaskenta!E$20),2)+((D229-Päälaskenta!H$24)/Päälaskenta!E$20))-(Päälaskenta!C$20+Päälaskenta!G$24)/(2*Päälaskenta!E$20))))</f>
        <v>0.73</v>
      </c>
      <c r="G229" s="57">
        <f>IF(F229&gt;Päälaskenta!D$24,(2*SQRT((POWER(Päälaskenta!D$24,2))+POWER(Päälaskenta!E$24*Päälaskenta!D$24,2))+Päälaskenta!C$24)+(2*SQRT((POWER((F229-Päälaskenta!D$24),2))+POWER(Päälaskenta!E$20*(F229-Päälaskenta!D$24),2))+Päälaskenta!C$20),(2*SQRT((POWER(F229,2))+POWER(Päälaskenta!E$24*F229,2))+Päälaskenta!C$24))</f>
        <v>8.09</v>
      </c>
      <c r="H229" s="57">
        <f t="shared" si="50"/>
        <v>0.17</v>
      </c>
      <c r="I229" s="62">
        <f t="shared" si="51"/>
        <v>0.34442</v>
      </c>
      <c r="J229" s="8">
        <f>IF(F229&lt;Päälaskenta!$D$24,0,Kaksitasouoma_matriisi!F229-Päälaskenta!$D$24)</f>
        <v>0.03</v>
      </c>
      <c r="L229" s="8">
        <f>IF(F229&gt;Päälaskenta!D$24,F229-Päälaskenta!D$24,0)</f>
        <v>0.03</v>
      </c>
      <c r="M229" s="8">
        <f>IF(F229&gt;Päälaskenta!D$24,(Päälaskenta!C$20+(Päälaskenta!E$20*(Kaksitasouoma_matriisi!F229-Päälaskenta!D$24)))*(Kaksitasouoma_matriisi!F229-Päälaskenta!D$24),0)</f>
        <v>0.15135000000000001</v>
      </c>
      <c r="N229" s="8">
        <f>IF(F229&gt;Päälaskenta!D$24,(2*SQRT((POWER((F229-Päälaskenta!D$24),2))+POWER(Päälaskenta!E$20*(F229-Päälaskenta!D$24),2))+Päälaskenta!C$20),0)</f>
        <v>5.1081665382639203</v>
      </c>
      <c r="O229" s="8">
        <f t="shared" si="57"/>
        <v>2.9629026161593901E-2</v>
      </c>
      <c r="P229" s="8">
        <f>IF(Päälaskenta!$C$29,IF(L229&gt;Päälaskenta!$F$28,Kaksitasouoma_matriisi!AQ229,Kaksitasouoma_matriisi!AR229),Päälaskenta!$F$20)</f>
        <v>0.12</v>
      </c>
      <c r="Q229" s="8">
        <f t="shared" si="58"/>
        <v>0.120766393660254</v>
      </c>
      <c r="R229" s="8">
        <f t="shared" si="52"/>
        <v>2.9346618193402799E-2</v>
      </c>
      <c r="S229" s="8">
        <f t="shared" si="59"/>
        <v>0.19389903001917899</v>
      </c>
      <c r="U229" s="93">
        <f>IF(F229&gt;Päälaskenta!D$24,Päälaskenta!H$24+L229*Päälaskenta!G$24,F229*Päälaskenta!C$24 + F229*F229*Päälaskenta!E$24)</f>
        <v>1.262</v>
      </c>
      <c r="V229" s="8">
        <f>IF(F229&gt;Päälaskenta!D$24,2*SQRT(POWER(Päälaskenta!D$24,2)+POWER(Päälaskenta!E$24*Päälaskenta!D$24,2))+Päälaskenta!C$24,(2*SQRT((POWER(F229,2))+POWER(Päälaskenta!E$24*F229,2))+Päälaskenta!C$24))</f>
        <v>2.9798989873223301</v>
      </c>
      <c r="W229" s="8">
        <f t="shared" si="60"/>
        <v>0.423504288356433</v>
      </c>
      <c r="X229" s="8">
        <f>Päälaskenta!F$24</f>
        <v>7.0000000000000007E-2</v>
      </c>
      <c r="Y229" s="8">
        <f t="shared" si="61"/>
        <v>10.1671646436034</v>
      </c>
      <c r="Z229" s="8">
        <f t="shared" si="53"/>
        <v>2.4706533818066001</v>
      </c>
      <c r="AA229" s="8">
        <f t="shared" si="62"/>
        <v>1.9577285117326499</v>
      </c>
      <c r="AC229" s="8">
        <f t="shared" si="54"/>
        <v>0.101578419599251</v>
      </c>
      <c r="AE229" s="8">
        <v>227</v>
      </c>
      <c r="AF229" s="8">
        <f t="shared" si="64"/>
        <v>10.2879310372637</v>
      </c>
      <c r="AG229" s="8">
        <f t="shared" si="55"/>
        <v>5.9050547489527198E-2</v>
      </c>
      <c r="AJ229" s="132">
        <f>IF(Päälaskenta!$F$28&lt;Kaksitasouoma_matriisi!L229,Päälaskenta!$C$20*Päälaskenta!$F$28,Päälaskenta!$C$20*Kaksitasouoma_matriisi!L229)</f>
        <v>0.15</v>
      </c>
      <c r="AK229" s="134">
        <f>SQRT(Päälaskenta!$D$20^2+(Päälaskenta!$D$20/(1/Päälaskenta!$E$20))^2)</f>
        <v>1.8029999999999999</v>
      </c>
      <c r="AL229" s="134">
        <f>IF(Päälaskenta!$F$28&lt;Kaksitasouoma_matriisi!L229,AK229*Päälaskenta!$F$28*COS(ATAN(1/Päälaskenta!$E$20)),AK229*Kaksitasouoma_matriisi!L229*COS(ATAN(1/Päälaskenta!$E$20)))</f>
        <v>4.4999999999999998E-2</v>
      </c>
      <c r="AM229" s="134"/>
      <c r="AN229" s="134">
        <f t="shared" si="63"/>
        <v>0.19500000000000001</v>
      </c>
      <c r="AO229" s="8">
        <f t="shared" si="56"/>
        <v>0.13829787234042601</v>
      </c>
      <c r="AP229" s="134">
        <f>Refererenssiarvoja!$B$16*H229^(1/6)/(Refererenssiarvoja!$B$15^0.5)*(Päälaskenta!$G$28/2)^0.5*(1-AO229)^(-1.5)</f>
        <v>4.7E-2</v>
      </c>
      <c r="AQ229" s="8">
        <f>Refererenssiarvoja!$B$16*Kaksitasouoma_matriisi!O229^(1/6)/(SQRT((2*Refererenssiarvoja!$B$15)/(Päälaskenta!$F$31*Päälaskenta!$G$31*Päälaskenta!$F$28))+SQRT(Refererenssiarvoja!$B$15)/Refererenssiarvoja!$B$17*LN(Kaksitasouoma_matriisi!L229/Päälaskenta!$F$28))</f>
        <v>-2.7745915792693299E-2</v>
      </c>
      <c r="AR229" s="8">
        <f>Refererenssiarvoja!$B$16*Kaksitasouoma_matriisi!O229^(1/6)/(SQRT((2*Refererenssiarvoja!$B$15)/(Päälaskenta!$F$31*Päälaskenta!$G$31*L229)))</f>
        <v>6.8785572367564801E-2</v>
      </c>
    </row>
    <row r="230" spans="1:44" x14ac:dyDescent="0.2">
      <c r="A230" s="8">
        <v>228</v>
      </c>
      <c r="B230" s="8">
        <f>IF(Päälaskenta!C$7,Päälaskenta!E$7,Päälaskenta!G$5)</f>
        <v>2.5</v>
      </c>
      <c r="C230" s="56">
        <v>1.772</v>
      </c>
      <c r="D230" s="93">
        <f t="shared" si="49"/>
        <v>1.4108000000000001</v>
      </c>
      <c r="E230" s="8">
        <f>IF(Päälaskenta!$C$26,Kaksitasouoma_matriisi!AP230,Kaksitasouoma_matriisi!AC230)</f>
        <v>0.101578419599251</v>
      </c>
      <c r="F230" s="56">
        <f>IF(D230&lt;Päälaskenta!H$24,(SQRT(POWER(Päälaskenta!C$24/(2*Päälaskenta!E$24),2)+(D230/Päälaskenta!E$24))-Päälaskenta!C$24/(2*Päälaskenta!E$24)),IF(D230=Päälaskenta!H$24,Päälaskenta!D$24,Päälaskenta!D$24+(SQRT(POWER((Päälaskenta!C$20+Päälaskenta!G$24)/(2*Päälaskenta!E$20),2)+((D230-Päälaskenta!H$24)/Päälaskenta!E$20))-(Päälaskenta!C$20+Päälaskenta!G$24)/(2*Päälaskenta!E$20))))</f>
        <v>0.73</v>
      </c>
      <c r="G230" s="57">
        <f>IF(F230&gt;Päälaskenta!D$24,(2*SQRT((POWER(Päälaskenta!D$24,2))+POWER(Päälaskenta!E$24*Päälaskenta!D$24,2))+Päälaskenta!C$24)+(2*SQRT((POWER((F230-Päälaskenta!D$24),2))+POWER(Päälaskenta!E$20*(F230-Päälaskenta!D$24),2))+Päälaskenta!C$20),(2*SQRT((POWER(F230,2))+POWER(Päälaskenta!E$24*F230,2))+Päälaskenta!C$24))</f>
        <v>8.09</v>
      </c>
      <c r="H230" s="57">
        <f t="shared" si="50"/>
        <v>0.17</v>
      </c>
      <c r="I230" s="62">
        <f t="shared" si="51"/>
        <v>0.344032</v>
      </c>
      <c r="J230" s="8">
        <f>IF(F230&lt;Päälaskenta!$D$24,0,Kaksitasouoma_matriisi!F230-Päälaskenta!$D$24)</f>
        <v>0.03</v>
      </c>
      <c r="L230" s="8">
        <f>IF(F230&gt;Päälaskenta!D$24,F230-Päälaskenta!D$24,0)</f>
        <v>0.03</v>
      </c>
      <c r="M230" s="8">
        <f>IF(F230&gt;Päälaskenta!D$24,(Päälaskenta!C$20+(Päälaskenta!E$20*(Kaksitasouoma_matriisi!F230-Päälaskenta!D$24)))*(Kaksitasouoma_matriisi!F230-Päälaskenta!D$24),0)</f>
        <v>0.15135000000000001</v>
      </c>
      <c r="N230" s="8">
        <f>IF(F230&gt;Päälaskenta!D$24,(2*SQRT((POWER((F230-Päälaskenta!D$24),2))+POWER(Päälaskenta!E$20*(F230-Päälaskenta!D$24),2))+Päälaskenta!C$20),0)</f>
        <v>5.1081665382639203</v>
      </c>
      <c r="O230" s="8">
        <f t="shared" si="57"/>
        <v>2.9629026161593901E-2</v>
      </c>
      <c r="P230" s="8">
        <f>IF(Päälaskenta!$C$29,IF(L230&gt;Päälaskenta!$F$28,Kaksitasouoma_matriisi!AQ230,Kaksitasouoma_matriisi!AR230),Päälaskenta!$F$20)</f>
        <v>0.12</v>
      </c>
      <c r="Q230" s="8">
        <f t="shared" si="58"/>
        <v>0.120766393660254</v>
      </c>
      <c r="R230" s="8">
        <f t="shared" si="52"/>
        <v>2.9346618193402799E-2</v>
      </c>
      <c r="S230" s="8">
        <f t="shared" si="59"/>
        <v>0.19389903001917899</v>
      </c>
      <c r="U230" s="93">
        <f>IF(F230&gt;Päälaskenta!D$24,Päälaskenta!H$24+L230*Päälaskenta!G$24,F230*Päälaskenta!C$24 + F230*F230*Päälaskenta!E$24)</f>
        <v>1.262</v>
      </c>
      <c r="V230" s="8">
        <f>IF(F230&gt;Päälaskenta!D$24,2*SQRT(POWER(Päälaskenta!D$24,2)+POWER(Päälaskenta!E$24*Päälaskenta!D$24,2))+Päälaskenta!C$24,(2*SQRT((POWER(F230,2))+POWER(Päälaskenta!E$24*F230,2))+Päälaskenta!C$24))</f>
        <v>2.9798989873223301</v>
      </c>
      <c r="W230" s="8">
        <f t="shared" si="60"/>
        <v>0.423504288356433</v>
      </c>
      <c r="X230" s="8">
        <f>Päälaskenta!F$24</f>
        <v>7.0000000000000007E-2</v>
      </c>
      <c r="Y230" s="8">
        <f t="shared" si="61"/>
        <v>10.1671646436034</v>
      </c>
      <c r="Z230" s="8">
        <f t="shared" si="53"/>
        <v>2.4706533818066001</v>
      </c>
      <c r="AA230" s="8">
        <f t="shared" si="62"/>
        <v>1.9577285117326499</v>
      </c>
      <c r="AC230" s="8">
        <f t="shared" si="54"/>
        <v>0.101578419599251</v>
      </c>
      <c r="AE230" s="8">
        <v>228</v>
      </c>
      <c r="AF230" s="8">
        <f t="shared" si="64"/>
        <v>10.2879310372637</v>
      </c>
      <c r="AG230" s="8">
        <f t="shared" si="55"/>
        <v>5.9050547489527198E-2</v>
      </c>
      <c r="AJ230" s="132">
        <f>IF(Päälaskenta!$F$28&lt;Kaksitasouoma_matriisi!L230,Päälaskenta!$C$20*Päälaskenta!$F$28,Päälaskenta!$C$20*Kaksitasouoma_matriisi!L230)</f>
        <v>0.15</v>
      </c>
      <c r="AK230" s="134">
        <f>SQRT(Päälaskenta!$D$20^2+(Päälaskenta!$D$20/(1/Päälaskenta!$E$20))^2)</f>
        <v>1.8029999999999999</v>
      </c>
      <c r="AL230" s="134">
        <f>IF(Päälaskenta!$F$28&lt;Kaksitasouoma_matriisi!L230,AK230*Päälaskenta!$F$28*COS(ATAN(1/Päälaskenta!$E$20)),AK230*Kaksitasouoma_matriisi!L230*COS(ATAN(1/Päälaskenta!$E$20)))</f>
        <v>4.4999999999999998E-2</v>
      </c>
      <c r="AM230" s="134"/>
      <c r="AN230" s="134">
        <f t="shared" si="63"/>
        <v>0.19500000000000001</v>
      </c>
      <c r="AO230" s="8">
        <f t="shared" si="56"/>
        <v>0.13821944995747101</v>
      </c>
      <c r="AP230" s="134">
        <f>Refererenssiarvoja!$B$16*H230^(1/6)/(Refererenssiarvoja!$B$15^0.5)*(Päälaskenta!$G$28/2)^0.5*(1-AO230)^(-1.5)</f>
        <v>4.7E-2</v>
      </c>
      <c r="AQ230" s="8">
        <f>Refererenssiarvoja!$B$16*Kaksitasouoma_matriisi!O230^(1/6)/(SQRT((2*Refererenssiarvoja!$B$15)/(Päälaskenta!$F$31*Päälaskenta!$G$31*Päälaskenta!$F$28))+SQRT(Refererenssiarvoja!$B$15)/Refererenssiarvoja!$B$17*LN(Kaksitasouoma_matriisi!L230/Päälaskenta!$F$28))</f>
        <v>-2.7745915792693299E-2</v>
      </c>
      <c r="AR230" s="8">
        <f>Refererenssiarvoja!$B$16*Kaksitasouoma_matriisi!O230^(1/6)/(SQRT((2*Refererenssiarvoja!$B$15)/(Päälaskenta!$F$31*Päälaskenta!$G$31*L230)))</f>
        <v>6.8785572367564801E-2</v>
      </c>
    </row>
    <row r="231" spans="1:44" x14ac:dyDescent="0.2">
      <c r="A231" s="8">
        <v>229</v>
      </c>
      <c r="B231" s="8">
        <f>IF(Päälaskenta!C$7,Päälaskenta!E$7,Päälaskenta!G$5)</f>
        <v>2.5</v>
      </c>
      <c r="C231" s="56">
        <v>1.7709999999999999</v>
      </c>
      <c r="D231" s="93">
        <f t="shared" si="49"/>
        <v>1.4116</v>
      </c>
      <c r="E231" s="8">
        <f>IF(Päälaskenta!$C$26,Kaksitasouoma_matriisi!AP231,Kaksitasouoma_matriisi!AC231)</f>
        <v>0.101578419599251</v>
      </c>
      <c r="F231" s="56">
        <f>IF(D231&lt;Päälaskenta!H$24,(SQRT(POWER(Päälaskenta!C$24/(2*Päälaskenta!E$24),2)+(D231/Päälaskenta!E$24))-Päälaskenta!C$24/(2*Päälaskenta!E$24)),IF(D231=Päälaskenta!H$24,Päälaskenta!D$24,Päälaskenta!D$24+(SQRT(POWER((Päälaskenta!C$20+Päälaskenta!G$24)/(2*Päälaskenta!E$20),2)+((D231-Päälaskenta!H$24)/Päälaskenta!E$20))-(Päälaskenta!C$20+Päälaskenta!G$24)/(2*Päälaskenta!E$20))))</f>
        <v>0.73</v>
      </c>
      <c r="G231" s="57">
        <f>IF(F231&gt;Päälaskenta!D$24,(2*SQRT((POWER(Päälaskenta!D$24,2))+POWER(Päälaskenta!E$24*Päälaskenta!D$24,2))+Päälaskenta!C$24)+(2*SQRT((POWER((F231-Päälaskenta!D$24),2))+POWER(Päälaskenta!E$20*(F231-Päälaskenta!D$24),2))+Päälaskenta!C$20),(2*SQRT((POWER(F231,2))+POWER(Päälaskenta!E$24*F231,2))+Päälaskenta!C$24))</f>
        <v>8.09</v>
      </c>
      <c r="H231" s="57">
        <f t="shared" si="50"/>
        <v>0.17</v>
      </c>
      <c r="I231" s="62">
        <f t="shared" si="51"/>
        <v>0.34364299999999998</v>
      </c>
      <c r="J231" s="8">
        <f>IF(F231&lt;Päälaskenta!$D$24,0,Kaksitasouoma_matriisi!F231-Päälaskenta!$D$24)</f>
        <v>0.03</v>
      </c>
      <c r="L231" s="8">
        <f>IF(F231&gt;Päälaskenta!D$24,F231-Päälaskenta!D$24,0)</f>
        <v>0.03</v>
      </c>
      <c r="M231" s="8">
        <f>IF(F231&gt;Päälaskenta!D$24,(Päälaskenta!C$20+(Päälaskenta!E$20*(Kaksitasouoma_matriisi!F231-Päälaskenta!D$24)))*(Kaksitasouoma_matriisi!F231-Päälaskenta!D$24),0)</f>
        <v>0.15135000000000001</v>
      </c>
      <c r="N231" s="8">
        <f>IF(F231&gt;Päälaskenta!D$24,(2*SQRT((POWER((F231-Päälaskenta!D$24),2))+POWER(Päälaskenta!E$20*(F231-Päälaskenta!D$24),2))+Päälaskenta!C$20),0)</f>
        <v>5.1081665382639203</v>
      </c>
      <c r="O231" s="8">
        <f t="shared" si="57"/>
        <v>2.9629026161593901E-2</v>
      </c>
      <c r="P231" s="8">
        <f>IF(Päälaskenta!$C$29,IF(L231&gt;Päälaskenta!$F$28,Kaksitasouoma_matriisi!AQ231,Kaksitasouoma_matriisi!AR231),Päälaskenta!$F$20)</f>
        <v>0.12</v>
      </c>
      <c r="Q231" s="8">
        <f t="shared" si="58"/>
        <v>0.120766393660254</v>
      </c>
      <c r="R231" s="8">
        <f t="shared" si="52"/>
        <v>2.9346618193402799E-2</v>
      </c>
      <c r="S231" s="8">
        <f t="shared" si="59"/>
        <v>0.19389903001917899</v>
      </c>
      <c r="U231" s="93">
        <f>IF(F231&gt;Päälaskenta!D$24,Päälaskenta!H$24+L231*Päälaskenta!G$24,F231*Päälaskenta!C$24 + F231*F231*Päälaskenta!E$24)</f>
        <v>1.262</v>
      </c>
      <c r="V231" s="8">
        <f>IF(F231&gt;Päälaskenta!D$24,2*SQRT(POWER(Päälaskenta!D$24,2)+POWER(Päälaskenta!E$24*Päälaskenta!D$24,2))+Päälaskenta!C$24,(2*SQRT((POWER(F231,2))+POWER(Päälaskenta!E$24*F231,2))+Päälaskenta!C$24))</f>
        <v>2.9798989873223301</v>
      </c>
      <c r="W231" s="8">
        <f t="shared" si="60"/>
        <v>0.423504288356433</v>
      </c>
      <c r="X231" s="8">
        <f>Päälaskenta!F$24</f>
        <v>7.0000000000000007E-2</v>
      </c>
      <c r="Y231" s="8">
        <f t="shared" si="61"/>
        <v>10.1671646436034</v>
      </c>
      <c r="Z231" s="8">
        <f t="shared" si="53"/>
        <v>2.4706533818066001</v>
      </c>
      <c r="AA231" s="8">
        <f t="shared" si="62"/>
        <v>1.9577285117326499</v>
      </c>
      <c r="AC231" s="8">
        <f t="shared" si="54"/>
        <v>0.101578419599251</v>
      </c>
      <c r="AE231" s="8">
        <v>229</v>
      </c>
      <c r="AF231" s="8">
        <f t="shared" si="64"/>
        <v>10.2879310372637</v>
      </c>
      <c r="AG231" s="8">
        <f t="shared" si="55"/>
        <v>5.9050547489527198E-2</v>
      </c>
      <c r="AJ231" s="132">
        <f>IF(Päälaskenta!$F$28&lt;Kaksitasouoma_matriisi!L231,Päälaskenta!$C$20*Päälaskenta!$F$28,Päälaskenta!$C$20*Kaksitasouoma_matriisi!L231)</f>
        <v>0.15</v>
      </c>
      <c r="AK231" s="134">
        <f>SQRT(Päälaskenta!$D$20^2+(Päälaskenta!$D$20/(1/Päälaskenta!$E$20))^2)</f>
        <v>1.8029999999999999</v>
      </c>
      <c r="AL231" s="134">
        <f>IF(Päälaskenta!$F$28&lt;Kaksitasouoma_matriisi!L231,AK231*Päälaskenta!$F$28*COS(ATAN(1/Päälaskenta!$E$20)),AK231*Kaksitasouoma_matriisi!L231*COS(ATAN(1/Päälaskenta!$E$20)))</f>
        <v>4.4999999999999998E-2</v>
      </c>
      <c r="AM231" s="134"/>
      <c r="AN231" s="134">
        <f t="shared" si="63"/>
        <v>0.19500000000000001</v>
      </c>
      <c r="AO231" s="8">
        <f t="shared" si="56"/>
        <v>0.13814111646358701</v>
      </c>
      <c r="AP231" s="134">
        <f>Refererenssiarvoja!$B$16*H231^(1/6)/(Refererenssiarvoja!$B$15^0.5)*(Päälaskenta!$G$28/2)^0.5*(1-AO231)^(-1.5)</f>
        <v>4.7E-2</v>
      </c>
      <c r="AQ231" s="8">
        <f>Refererenssiarvoja!$B$16*Kaksitasouoma_matriisi!O231^(1/6)/(SQRT((2*Refererenssiarvoja!$B$15)/(Päälaskenta!$F$31*Päälaskenta!$G$31*Päälaskenta!$F$28))+SQRT(Refererenssiarvoja!$B$15)/Refererenssiarvoja!$B$17*LN(Kaksitasouoma_matriisi!L231/Päälaskenta!$F$28))</f>
        <v>-2.7745915792693299E-2</v>
      </c>
      <c r="AR231" s="8">
        <f>Refererenssiarvoja!$B$16*Kaksitasouoma_matriisi!O231^(1/6)/(SQRT((2*Refererenssiarvoja!$B$15)/(Päälaskenta!$F$31*Päälaskenta!$G$31*L231)))</f>
        <v>6.8785572367564801E-2</v>
      </c>
    </row>
    <row r="232" spans="1:44" x14ac:dyDescent="0.2">
      <c r="A232" s="8">
        <v>230</v>
      </c>
      <c r="B232" s="8">
        <f>IF(Päälaskenta!C$7,Päälaskenta!E$7,Päälaskenta!G$5)</f>
        <v>2.5</v>
      </c>
      <c r="C232" s="56">
        <v>1.77</v>
      </c>
      <c r="D232" s="93">
        <f t="shared" si="49"/>
        <v>1.4124000000000001</v>
      </c>
      <c r="E232" s="8">
        <f>IF(Päälaskenta!$C$26,Kaksitasouoma_matriisi!AP232,Kaksitasouoma_matriisi!AC232)</f>
        <v>0.101578419599251</v>
      </c>
      <c r="F232" s="56">
        <f>IF(D232&lt;Päälaskenta!H$24,(SQRT(POWER(Päälaskenta!C$24/(2*Päälaskenta!E$24),2)+(D232/Päälaskenta!E$24))-Päälaskenta!C$24/(2*Päälaskenta!E$24)),IF(D232=Päälaskenta!H$24,Päälaskenta!D$24,Päälaskenta!D$24+(SQRT(POWER((Päälaskenta!C$20+Päälaskenta!G$24)/(2*Päälaskenta!E$20),2)+((D232-Päälaskenta!H$24)/Päälaskenta!E$20))-(Päälaskenta!C$20+Päälaskenta!G$24)/(2*Päälaskenta!E$20))))</f>
        <v>0.73</v>
      </c>
      <c r="G232" s="57">
        <f>IF(F232&gt;Päälaskenta!D$24,(2*SQRT((POWER(Päälaskenta!D$24,2))+POWER(Päälaskenta!E$24*Päälaskenta!D$24,2))+Päälaskenta!C$24)+(2*SQRT((POWER((F232-Päälaskenta!D$24),2))+POWER(Päälaskenta!E$20*(F232-Päälaskenta!D$24),2))+Päälaskenta!C$20),(2*SQRT((POWER(F232,2))+POWER(Päälaskenta!E$24*F232,2))+Päälaskenta!C$24))</f>
        <v>8.09</v>
      </c>
      <c r="H232" s="57">
        <f t="shared" si="50"/>
        <v>0.17</v>
      </c>
      <c r="I232" s="62">
        <f t="shared" si="51"/>
        <v>0.34325600000000001</v>
      </c>
      <c r="J232" s="8">
        <f>IF(F232&lt;Päälaskenta!$D$24,0,Kaksitasouoma_matriisi!F232-Päälaskenta!$D$24)</f>
        <v>0.03</v>
      </c>
      <c r="L232" s="8">
        <f>IF(F232&gt;Päälaskenta!D$24,F232-Päälaskenta!D$24,0)</f>
        <v>0.03</v>
      </c>
      <c r="M232" s="8">
        <f>IF(F232&gt;Päälaskenta!D$24,(Päälaskenta!C$20+(Päälaskenta!E$20*(Kaksitasouoma_matriisi!F232-Päälaskenta!D$24)))*(Kaksitasouoma_matriisi!F232-Päälaskenta!D$24),0)</f>
        <v>0.15135000000000001</v>
      </c>
      <c r="N232" s="8">
        <f>IF(F232&gt;Päälaskenta!D$24,(2*SQRT((POWER((F232-Päälaskenta!D$24),2))+POWER(Päälaskenta!E$20*(F232-Päälaskenta!D$24),2))+Päälaskenta!C$20),0)</f>
        <v>5.1081665382639203</v>
      </c>
      <c r="O232" s="8">
        <f t="shared" si="57"/>
        <v>2.9629026161593901E-2</v>
      </c>
      <c r="P232" s="8">
        <f>IF(Päälaskenta!$C$29,IF(L232&gt;Päälaskenta!$F$28,Kaksitasouoma_matriisi!AQ232,Kaksitasouoma_matriisi!AR232),Päälaskenta!$F$20)</f>
        <v>0.12</v>
      </c>
      <c r="Q232" s="8">
        <f t="shared" si="58"/>
        <v>0.120766393660254</v>
      </c>
      <c r="R232" s="8">
        <f t="shared" si="52"/>
        <v>2.9346618193402799E-2</v>
      </c>
      <c r="S232" s="8">
        <f t="shared" si="59"/>
        <v>0.19389903001917899</v>
      </c>
      <c r="U232" s="93">
        <f>IF(F232&gt;Päälaskenta!D$24,Päälaskenta!H$24+L232*Päälaskenta!G$24,F232*Päälaskenta!C$24 + F232*F232*Päälaskenta!E$24)</f>
        <v>1.262</v>
      </c>
      <c r="V232" s="8">
        <f>IF(F232&gt;Päälaskenta!D$24,2*SQRT(POWER(Päälaskenta!D$24,2)+POWER(Päälaskenta!E$24*Päälaskenta!D$24,2))+Päälaskenta!C$24,(2*SQRT((POWER(F232,2))+POWER(Päälaskenta!E$24*F232,2))+Päälaskenta!C$24))</f>
        <v>2.9798989873223301</v>
      </c>
      <c r="W232" s="8">
        <f t="shared" si="60"/>
        <v>0.423504288356433</v>
      </c>
      <c r="X232" s="8">
        <f>Päälaskenta!F$24</f>
        <v>7.0000000000000007E-2</v>
      </c>
      <c r="Y232" s="8">
        <f t="shared" si="61"/>
        <v>10.1671646436034</v>
      </c>
      <c r="Z232" s="8">
        <f t="shared" si="53"/>
        <v>2.4706533818066001</v>
      </c>
      <c r="AA232" s="8">
        <f t="shared" si="62"/>
        <v>1.9577285117326499</v>
      </c>
      <c r="AC232" s="8">
        <f t="shared" si="54"/>
        <v>0.101578419599251</v>
      </c>
      <c r="AE232" s="8">
        <v>230</v>
      </c>
      <c r="AF232" s="8">
        <f t="shared" si="64"/>
        <v>10.2879310372637</v>
      </c>
      <c r="AG232" s="8">
        <f t="shared" si="55"/>
        <v>5.9050547489527198E-2</v>
      </c>
      <c r="AJ232" s="132">
        <f>IF(Päälaskenta!$F$28&lt;Kaksitasouoma_matriisi!L232,Päälaskenta!$C$20*Päälaskenta!$F$28,Päälaskenta!$C$20*Kaksitasouoma_matriisi!L232)</f>
        <v>0.15</v>
      </c>
      <c r="AK232" s="134">
        <f>SQRT(Päälaskenta!$D$20^2+(Päälaskenta!$D$20/(1/Päälaskenta!$E$20))^2)</f>
        <v>1.8029999999999999</v>
      </c>
      <c r="AL232" s="134">
        <f>IF(Päälaskenta!$F$28&lt;Kaksitasouoma_matriisi!L232,AK232*Päälaskenta!$F$28*COS(ATAN(1/Päälaskenta!$E$20)),AK232*Kaksitasouoma_matriisi!L232*COS(ATAN(1/Päälaskenta!$E$20)))</f>
        <v>4.4999999999999998E-2</v>
      </c>
      <c r="AM232" s="134"/>
      <c r="AN232" s="134">
        <f t="shared" si="63"/>
        <v>0.19500000000000001</v>
      </c>
      <c r="AO232" s="8">
        <f t="shared" si="56"/>
        <v>0.13806287170773199</v>
      </c>
      <c r="AP232" s="134">
        <f>Refererenssiarvoja!$B$16*H232^(1/6)/(Refererenssiarvoja!$B$15^0.5)*(Päälaskenta!$G$28/2)^0.5*(1-AO232)^(-1.5)</f>
        <v>4.7E-2</v>
      </c>
      <c r="AQ232" s="8">
        <f>Refererenssiarvoja!$B$16*Kaksitasouoma_matriisi!O232^(1/6)/(SQRT((2*Refererenssiarvoja!$B$15)/(Päälaskenta!$F$31*Päälaskenta!$G$31*Päälaskenta!$F$28))+SQRT(Refererenssiarvoja!$B$15)/Refererenssiarvoja!$B$17*LN(Kaksitasouoma_matriisi!L232/Päälaskenta!$F$28))</f>
        <v>-2.7745915792693299E-2</v>
      </c>
      <c r="AR232" s="8">
        <f>Refererenssiarvoja!$B$16*Kaksitasouoma_matriisi!O232^(1/6)/(SQRT((2*Refererenssiarvoja!$B$15)/(Päälaskenta!$F$31*Päälaskenta!$G$31*L232)))</f>
        <v>6.8785572367564801E-2</v>
      </c>
    </row>
    <row r="233" spans="1:44" x14ac:dyDescent="0.2">
      <c r="A233" s="8">
        <v>231</v>
      </c>
      <c r="B233" s="8">
        <f>IF(Päälaskenta!C$7,Päälaskenta!E$7,Päälaskenta!G$5)</f>
        <v>2.5</v>
      </c>
      <c r="C233" s="56">
        <v>1.7689999999999999</v>
      </c>
      <c r="D233" s="93">
        <f t="shared" si="49"/>
        <v>1.4132</v>
      </c>
      <c r="E233" s="8">
        <f>IF(Päälaskenta!$C$26,Kaksitasouoma_matriisi!AP233,Kaksitasouoma_matriisi!AC233)</f>
        <v>0.101578419599251</v>
      </c>
      <c r="F233" s="56">
        <f>IF(D233&lt;Päälaskenta!H$24,(SQRT(POWER(Päälaskenta!C$24/(2*Päälaskenta!E$24),2)+(D233/Päälaskenta!E$24))-Päälaskenta!C$24/(2*Päälaskenta!E$24)),IF(D233=Päälaskenta!H$24,Päälaskenta!D$24,Päälaskenta!D$24+(SQRT(POWER((Päälaskenta!C$20+Päälaskenta!G$24)/(2*Päälaskenta!E$20),2)+((D233-Päälaskenta!H$24)/Päälaskenta!E$20))-(Päälaskenta!C$20+Päälaskenta!G$24)/(2*Päälaskenta!E$20))))</f>
        <v>0.73</v>
      </c>
      <c r="G233" s="57">
        <f>IF(F233&gt;Päälaskenta!D$24,(2*SQRT((POWER(Päälaskenta!D$24,2))+POWER(Päälaskenta!E$24*Päälaskenta!D$24,2))+Päälaskenta!C$24)+(2*SQRT((POWER((F233-Päälaskenta!D$24),2))+POWER(Päälaskenta!E$20*(F233-Päälaskenta!D$24),2))+Päälaskenta!C$20),(2*SQRT((POWER(F233,2))+POWER(Päälaskenta!E$24*F233,2))+Päälaskenta!C$24))</f>
        <v>8.09</v>
      </c>
      <c r="H233" s="57">
        <f t="shared" si="50"/>
        <v>0.17</v>
      </c>
      <c r="I233" s="62">
        <f t="shared" si="51"/>
        <v>0.34286800000000001</v>
      </c>
      <c r="J233" s="8">
        <f>IF(F233&lt;Päälaskenta!$D$24,0,Kaksitasouoma_matriisi!F233-Päälaskenta!$D$24)</f>
        <v>0.03</v>
      </c>
      <c r="L233" s="8">
        <f>IF(F233&gt;Päälaskenta!D$24,F233-Päälaskenta!D$24,0)</f>
        <v>0.03</v>
      </c>
      <c r="M233" s="8">
        <f>IF(F233&gt;Päälaskenta!D$24,(Päälaskenta!C$20+(Päälaskenta!E$20*(Kaksitasouoma_matriisi!F233-Päälaskenta!D$24)))*(Kaksitasouoma_matriisi!F233-Päälaskenta!D$24),0)</f>
        <v>0.15135000000000001</v>
      </c>
      <c r="N233" s="8">
        <f>IF(F233&gt;Päälaskenta!D$24,(2*SQRT((POWER((F233-Päälaskenta!D$24),2))+POWER(Päälaskenta!E$20*(F233-Päälaskenta!D$24),2))+Päälaskenta!C$20),0)</f>
        <v>5.1081665382639203</v>
      </c>
      <c r="O233" s="8">
        <f t="shared" si="57"/>
        <v>2.9629026161593901E-2</v>
      </c>
      <c r="P233" s="8">
        <f>IF(Päälaskenta!$C$29,IF(L233&gt;Päälaskenta!$F$28,Kaksitasouoma_matriisi!AQ233,Kaksitasouoma_matriisi!AR233),Päälaskenta!$F$20)</f>
        <v>0.12</v>
      </c>
      <c r="Q233" s="8">
        <f t="shared" si="58"/>
        <v>0.120766393660254</v>
      </c>
      <c r="R233" s="8">
        <f t="shared" si="52"/>
        <v>2.9346618193402799E-2</v>
      </c>
      <c r="S233" s="8">
        <f t="shared" si="59"/>
        <v>0.19389903001917899</v>
      </c>
      <c r="U233" s="93">
        <f>IF(F233&gt;Päälaskenta!D$24,Päälaskenta!H$24+L233*Päälaskenta!G$24,F233*Päälaskenta!C$24 + F233*F233*Päälaskenta!E$24)</f>
        <v>1.262</v>
      </c>
      <c r="V233" s="8">
        <f>IF(F233&gt;Päälaskenta!D$24,2*SQRT(POWER(Päälaskenta!D$24,2)+POWER(Päälaskenta!E$24*Päälaskenta!D$24,2))+Päälaskenta!C$24,(2*SQRT((POWER(F233,2))+POWER(Päälaskenta!E$24*F233,2))+Päälaskenta!C$24))</f>
        <v>2.9798989873223301</v>
      </c>
      <c r="W233" s="8">
        <f t="shared" si="60"/>
        <v>0.423504288356433</v>
      </c>
      <c r="X233" s="8">
        <f>Päälaskenta!F$24</f>
        <v>7.0000000000000007E-2</v>
      </c>
      <c r="Y233" s="8">
        <f t="shared" si="61"/>
        <v>10.1671646436034</v>
      </c>
      <c r="Z233" s="8">
        <f t="shared" si="53"/>
        <v>2.4706533818066001</v>
      </c>
      <c r="AA233" s="8">
        <f t="shared" si="62"/>
        <v>1.9577285117326499</v>
      </c>
      <c r="AC233" s="8">
        <f t="shared" si="54"/>
        <v>0.101578419599251</v>
      </c>
      <c r="AE233" s="8">
        <v>231</v>
      </c>
      <c r="AF233" s="8">
        <f t="shared" si="64"/>
        <v>10.2879310372637</v>
      </c>
      <c r="AG233" s="8">
        <f t="shared" si="55"/>
        <v>5.9050547489527198E-2</v>
      </c>
      <c r="AJ233" s="132">
        <f>IF(Päälaskenta!$F$28&lt;Kaksitasouoma_matriisi!L233,Päälaskenta!$C$20*Päälaskenta!$F$28,Päälaskenta!$C$20*Kaksitasouoma_matriisi!L233)</f>
        <v>0.15</v>
      </c>
      <c r="AK233" s="134">
        <f>SQRT(Päälaskenta!$D$20^2+(Päälaskenta!$D$20/(1/Päälaskenta!$E$20))^2)</f>
        <v>1.8029999999999999</v>
      </c>
      <c r="AL233" s="134">
        <f>IF(Päälaskenta!$F$28&lt;Kaksitasouoma_matriisi!L233,AK233*Päälaskenta!$F$28*COS(ATAN(1/Päälaskenta!$E$20)),AK233*Kaksitasouoma_matriisi!L233*COS(ATAN(1/Päälaskenta!$E$20)))</f>
        <v>4.4999999999999998E-2</v>
      </c>
      <c r="AM233" s="134"/>
      <c r="AN233" s="134">
        <f t="shared" si="63"/>
        <v>0.19500000000000001</v>
      </c>
      <c r="AO233" s="8">
        <f t="shared" si="56"/>
        <v>0.137984715539202</v>
      </c>
      <c r="AP233" s="134">
        <f>Refererenssiarvoja!$B$16*H233^(1/6)/(Refererenssiarvoja!$B$15^0.5)*(Päälaskenta!$G$28/2)^0.5*(1-AO233)^(-1.5)</f>
        <v>4.7E-2</v>
      </c>
      <c r="AQ233" s="8">
        <f>Refererenssiarvoja!$B$16*Kaksitasouoma_matriisi!O233^(1/6)/(SQRT((2*Refererenssiarvoja!$B$15)/(Päälaskenta!$F$31*Päälaskenta!$G$31*Päälaskenta!$F$28))+SQRT(Refererenssiarvoja!$B$15)/Refererenssiarvoja!$B$17*LN(Kaksitasouoma_matriisi!L233/Päälaskenta!$F$28))</f>
        <v>-2.7745915792693299E-2</v>
      </c>
      <c r="AR233" s="8">
        <f>Refererenssiarvoja!$B$16*Kaksitasouoma_matriisi!O233^(1/6)/(SQRT((2*Refererenssiarvoja!$B$15)/(Päälaskenta!$F$31*Päälaskenta!$G$31*L233)))</f>
        <v>6.8785572367564801E-2</v>
      </c>
    </row>
    <row r="234" spans="1:44" x14ac:dyDescent="0.2">
      <c r="A234" s="8">
        <v>232</v>
      </c>
      <c r="B234" s="8">
        <f>IF(Päälaskenta!C$7,Päälaskenta!E$7,Päälaskenta!G$5)</f>
        <v>2.5</v>
      </c>
      <c r="C234" s="56">
        <v>1.768</v>
      </c>
      <c r="D234" s="93">
        <f t="shared" si="49"/>
        <v>1.4139999999999999</v>
      </c>
      <c r="E234" s="8">
        <f>IF(Päälaskenta!$C$26,Kaksitasouoma_matriisi!AP234,Kaksitasouoma_matriisi!AC234)</f>
        <v>0.101578419599251</v>
      </c>
      <c r="F234" s="56">
        <f>IF(D234&lt;Päälaskenta!H$24,(SQRT(POWER(Päälaskenta!C$24/(2*Päälaskenta!E$24),2)+(D234/Päälaskenta!E$24))-Päälaskenta!C$24/(2*Päälaskenta!E$24)),IF(D234=Päälaskenta!H$24,Päälaskenta!D$24,Päälaskenta!D$24+(SQRT(POWER((Päälaskenta!C$20+Päälaskenta!G$24)/(2*Päälaskenta!E$20),2)+((D234-Päälaskenta!H$24)/Päälaskenta!E$20))-(Päälaskenta!C$20+Päälaskenta!G$24)/(2*Päälaskenta!E$20))))</f>
        <v>0.73</v>
      </c>
      <c r="G234" s="57">
        <f>IF(F234&gt;Päälaskenta!D$24,(2*SQRT((POWER(Päälaskenta!D$24,2))+POWER(Päälaskenta!E$24*Päälaskenta!D$24,2))+Päälaskenta!C$24)+(2*SQRT((POWER((F234-Päälaskenta!D$24),2))+POWER(Päälaskenta!E$20*(F234-Päälaskenta!D$24),2))+Päälaskenta!C$20),(2*SQRT((POWER(F234,2))+POWER(Päälaskenta!E$24*F234,2))+Päälaskenta!C$24))</f>
        <v>8.09</v>
      </c>
      <c r="H234" s="57">
        <f t="shared" si="50"/>
        <v>0.17</v>
      </c>
      <c r="I234" s="62">
        <f t="shared" si="51"/>
        <v>0.34248000000000001</v>
      </c>
      <c r="J234" s="8">
        <f>IF(F234&lt;Päälaskenta!$D$24,0,Kaksitasouoma_matriisi!F234-Päälaskenta!$D$24)</f>
        <v>0.03</v>
      </c>
      <c r="L234" s="8">
        <f>IF(F234&gt;Päälaskenta!D$24,F234-Päälaskenta!D$24,0)</f>
        <v>0.03</v>
      </c>
      <c r="M234" s="8">
        <f>IF(F234&gt;Päälaskenta!D$24,(Päälaskenta!C$20+(Päälaskenta!E$20*(Kaksitasouoma_matriisi!F234-Päälaskenta!D$24)))*(Kaksitasouoma_matriisi!F234-Päälaskenta!D$24),0)</f>
        <v>0.15135000000000001</v>
      </c>
      <c r="N234" s="8">
        <f>IF(F234&gt;Päälaskenta!D$24,(2*SQRT((POWER((F234-Päälaskenta!D$24),2))+POWER(Päälaskenta!E$20*(F234-Päälaskenta!D$24),2))+Päälaskenta!C$20),0)</f>
        <v>5.1081665382639203</v>
      </c>
      <c r="O234" s="8">
        <f t="shared" si="57"/>
        <v>2.9629026161593901E-2</v>
      </c>
      <c r="P234" s="8">
        <f>IF(Päälaskenta!$C$29,IF(L234&gt;Päälaskenta!$F$28,Kaksitasouoma_matriisi!AQ234,Kaksitasouoma_matriisi!AR234),Päälaskenta!$F$20)</f>
        <v>0.12</v>
      </c>
      <c r="Q234" s="8">
        <f t="shared" si="58"/>
        <v>0.120766393660254</v>
      </c>
      <c r="R234" s="8">
        <f t="shared" si="52"/>
        <v>2.9346618193402799E-2</v>
      </c>
      <c r="S234" s="8">
        <f t="shared" si="59"/>
        <v>0.19389903001917899</v>
      </c>
      <c r="U234" s="93">
        <f>IF(F234&gt;Päälaskenta!D$24,Päälaskenta!H$24+L234*Päälaskenta!G$24,F234*Päälaskenta!C$24 + F234*F234*Päälaskenta!E$24)</f>
        <v>1.262</v>
      </c>
      <c r="V234" s="8">
        <f>IF(F234&gt;Päälaskenta!D$24,2*SQRT(POWER(Päälaskenta!D$24,2)+POWER(Päälaskenta!E$24*Päälaskenta!D$24,2))+Päälaskenta!C$24,(2*SQRT((POWER(F234,2))+POWER(Päälaskenta!E$24*F234,2))+Päälaskenta!C$24))</f>
        <v>2.9798989873223301</v>
      </c>
      <c r="W234" s="8">
        <f t="shared" si="60"/>
        <v>0.423504288356433</v>
      </c>
      <c r="X234" s="8">
        <f>Päälaskenta!F$24</f>
        <v>7.0000000000000007E-2</v>
      </c>
      <c r="Y234" s="8">
        <f t="shared" si="61"/>
        <v>10.1671646436034</v>
      </c>
      <c r="Z234" s="8">
        <f t="shared" si="53"/>
        <v>2.4706533818066001</v>
      </c>
      <c r="AA234" s="8">
        <f t="shared" si="62"/>
        <v>1.9577285117326499</v>
      </c>
      <c r="AC234" s="8">
        <f t="shared" si="54"/>
        <v>0.101578419599251</v>
      </c>
      <c r="AE234" s="8">
        <v>232</v>
      </c>
      <c r="AF234" s="8">
        <f t="shared" si="64"/>
        <v>10.2879310372637</v>
      </c>
      <c r="AG234" s="8">
        <f t="shared" si="55"/>
        <v>5.9050547489527198E-2</v>
      </c>
      <c r="AJ234" s="132">
        <f>IF(Päälaskenta!$F$28&lt;Kaksitasouoma_matriisi!L234,Päälaskenta!$C$20*Päälaskenta!$F$28,Päälaskenta!$C$20*Kaksitasouoma_matriisi!L234)</f>
        <v>0.15</v>
      </c>
      <c r="AK234" s="134">
        <f>SQRT(Päälaskenta!$D$20^2+(Päälaskenta!$D$20/(1/Päälaskenta!$E$20))^2)</f>
        <v>1.8029999999999999</v>
      </c>
      <c r="AL234" s="134">
        <f>IF(Päälaskenta!$F$28&lt;Kaksitasouoma_matriisi!L234,AK234*Päälaskenta!$F$28*COS(ATAN(1/Päälaskenta!$E$20)),AK234*Kaksitasouoma_matriisi!L234*COS(ATAN(1/Päälaskenta!$E$20)))</f>
        <v>4.4999999999999998E-2</v>
      </c>
      <c r="AM234" s="134"/>
      <c r="AN234" s="134">
        <f t="shared" si="63"/>
        <v>0.19500000000000001</v>
      </c>
      <c r="AO234" s="8">
        <f t="shared" si="56"/>
        <v>0.13790664780763801</v>
      </c>
      <c r="AP234" s="134">
        <f>Refererenssiarvoja!$B$16*H234^(1/6)/(Refererenssiarvoja!$B$15^0.5)*(Päälaskenta!$G$28/2)^0.5*(1-AO234)^(-1.5)</f>
        <v>4.7E-2</v>
      </c>
      <c r="AQ234" s="8">
        <f>Refererenssiarvoja!$B$16*Kaksitasouoma_matriisi!O234^(1/6)/(SQRT((2*Refererenssiarvoja!$B$15)/(Päälaskenta!$F$31*Päälaskenta!$G$31*Päälaskenta!$F$28))+SQRT(Refererenssiarvoja!$B$15)/Refererenssiarvoja!$B$17*LN(Kaksitasouoma_matriisi!L234/Päälaskenta!$F$28))</f>
        <v>-2.7745915792693299E-2</v>
      </c>
      <c r="AR234" s="8">
        <f>Refererenssiarvoja!$B$16*Kaksitasouoma_matriisi!O234^(1/6)/(SQRT((2*Refererenssiarvoja!$B$15)/(Päälaskenta!$F$31*Päälaskenta!$G$31*L234)))</f>
        <v>6.8785572367564801E-2</v>
      </c>
    </row>
    <row r="235" spans="1:44" x14ac:dyDescent="0.2">
      <c r="A235" s="8">
        <v>233</v>
      </c>
      <c r="B235" s="8">
        <f>IF(Päälaskenta!C$7,Päälaskenta!E$7,Päälaskenta!G$5)</f>
        <v>2.5</v>
      </c>
      <c r="C235" s="56">
        <v>1.7669999999999999</v>
      </c>
      <c r="D235" s="93">
        <f t="shared" si="49"/>
        <v>1.4148000000000001</v>
      </c>
      <c r="E235" s="8">
        <f>IF(Päälaskenta!$C$26,Kaksitasouoma_matriisi!AP235,Kaksitasouoma_matriisi!AC235)</f>
        <v>0.101578419599251</v>
      </c>
      <c r="F235" s="56">
        <f>IF(D235&lt;Päälaskenta!H$24,(SQRT(POWER(Päälaskenta!C$24/(2*Päälaskenta!E$24),2)+(D235/Päälaskenta!E$24))-Päälaskenta!C$24/(2*Päälaskenta!E$24)),IF(D235=Päälaskenta!H$24,Päälaskenta!D$24,Päälaskenta!D$24+(SQRT(POWER((Päälaskenta!C$20+Päälaskenta!G$24)/(2*Päälaskenta!E$20),2)+((D235-Päälaskenta!H$24)/Päälaskenta!E$20))-(Päälaskenta!C$20+Päälaskenta!G$24)/(2*Päälaskenta!E$20))))</f>
        <v>0.73</v>
      </c>
      <c r="G235" s="57">
        <f>IF(F235&gt;Päälaskenta!D$24,(2*SQRT((POWER(Päälaskenta!D$24,2))+POWER(Päälaskenta!E$24*Päälaskenta!D$24,2))+Päälaskenta!C$24)+(2*SQRT((POWER((F235-Päälaskenta!D$24),2))+POWER(Päälaskenta!E$20*(F235-Päälaskenta!D$24),2))+Päälaskenta!C$20),(2*SQRT((POWER(F235,2))+POWER(Päälaskenta!E$24*F235,2))+Päälaskenta!C$24))</f>
        <v>8.09</v>
      </c>
      <c r="H235" s="57">
        <f t="shared" si="50"/>
        <v>0.17</v>
      </c>
      <c r="I235" s="62">
        <f t="shared" si="51"/>
        <v>0.34209299999999998</v>
      </c>
      <c r="J235" s="8">
        <f>IF(F235&lt;Päälaskenta!$D$24,0,Kaksitasouoma_matriisi!F235-Päälaskenta!$D$24)</f>
        <v>0.03</v>
      </c>
      <c r="L235" s="8">
        <f>IF(F235&gt;Päälaskenta!D$24,F235-Päälaskenta!D$24,0)</f>
        <v>0.03</v>
      </c>
      <c r="M235" s="8">
        <f>IF(F235&gt;Päälaskenta!D$24,(Päälaskenta!C$20+(Päälaskenta!E$20*(Kaksitasouoma_matriisi!F235-Päälaskenta!D$24)))*(Kaksitasouoma_matriisi!F235-Päälaskenta!D$24),0)</f>
        <v>0.15135000000000001</v>
      </c>
      <c r="N235" s="8">
        <f>IF(F235&gt;Päälaskenta!D$24,(2*SQRT((POWER((F235-Päälaskenta!D$24),2))+POWER(Päälaskenta!E$20*(F235-Päälaskenta!D$24),2))+Päälaskenta!C$20),0)</f>
        <v>5.1081665382639203</v>
      </c>
      <c r="O235" s="8">
        <f t="shared" si="57"/>
        <v>2.9629026161593901E-2</v>
      </c>
      <c r="P235" s="8">
        <f>IF(Päälaskenta!$C$29,IF(L235&gt;Päälaskenta!$F$28,Kaksitasouoma_matriisi!AQ235,Kaksitasouoma_matriisi!AR235),Päälaskenta!$F$20)</f>
        <v>0.12</v>
      </c>
      <c r="Q235" s="8">
        <f t="shared" si="58"/>
        <v>0.120766393660254</v>
      </c>
      <c r="R235" s="8">
        <f t="shared" si="52"/>
        <v>2.9346618193402799E-2</v>
      </c>
      <c r="S235" s="8">
        <f t="shared" si="59"/>
        <v>0.19389903001917899</v>
      </c>
      <c r="U235" s="93">
        <f>IF(F235&gt;Päälaskenta!D$24,Päälaskenta!H$24+L235*Päälaskenta!G$24,F235*Päälaskenta!C$24 + F235*F235*Päälaskenta!E$24)</f>
        <v>1.262</v>
      </c>
      <c r="V235" s="8">
        <f>IF(F235&gt;Päälaskenta!D$24,2*SQRT(POWER(Päälaskenta!D$24,2)+POWER(Päälaskenta!E$24*Päälaskenta!D$24,2))+Päälaskenta!C$24,(2*SQRT((POWER(F235,2))+POWER(Päälaskenta!E$24*F235,2))+Päälaskenta!C$24))</f>
        <v>2.9798989873223301</v>
      </c>
      <c r="W235" s="8">
        <f t="shared" si="60"/>
        <v>0.423504288356433</v>
      </c>
      <c r="X235" s="8">
        <f>Päälaskenta!F$24</f>
        <v>7.0000000000000007E-2</v>
      </c>
      <c r="Y235" s="8">
        <f t="shared" si="61"/>
        <v>10.1671646436034</v>
      </c>
      <c r="Z235" s="8">
        <f t="shared" si="53"/>
        <v>2.4706533818066001</v>
      </c>
      <c r="AA235" s="8">
        <f t="shared" si="62"/>
        <v>1.9577285117326499</v>
      </c>
      <c r="AC235" s="8">
        <f t="shared" si="54"/>
        <v>0.101578419599251</v>
      </c>
      <c r="AE235" s="8">
        <v>233</v>
      </c>
      <c r="AF235" s="8">
        <f t="shared" si="64"/>
        <v>10.2879310372637</v>
      </c>
      <c r="AG235" s="8">
        <f t="shared" si="55"/>
        <v>5.9050547489527198E-2</v>
      </c>
      <c r="AJ235" s="132">
        <f>IF(Päälaskenta!$F$28&lt;Kaksitasouoma_matriisi!L235,Päälaskenta!$C$20*Päälaskenta!$F$28,Päälaskenta!$C$20*Kaksitasouoma_matriisi!L235)</f>
        <v>0.15</v>
      </c>
      <c r="AK235" s="134">
        <f>SQRT(Päälaskenta!$D$20^2+(Päälaskenta!$D$20/(1/Päälaskenta!$E$20))^2)</f>
        <v>1.8029999999999999</v>
      </c>
      <c r="AL235" s="134">
        <f>IF(Päälaskenta!$F$28&lt;Kaksitasouoma_matriisi!L235,AK235*Päälaskenta!$F$28*COS(ATAN(1/Päälaskenta!$E$20)),AK235*Kaksitasouoma_matriisi!L235*COS(ATAN(1/Päälaskenta!$E$20)))</f>
        <v>4.4999999999999998E-2</v>
      </c>
      <c r="AM235" s="134"/>
      <c r="AN235" s="134">
        <f t="shared" si="63"/>
        <v>0.19500000000000001</v>
      </c>
      <c r="AO235" s="8">
        <f t="shared" si="56"/>
        <v>0.13782866836301999</v>
      </c>
      <c r="AP235" s="134">
        <f>Refererenssiarvoja!$B$16*H235^(1/6)/(Refererenssiarvoja!$B$15^0.5)*(Päälaskenta!$G$28/2)^0.5*(1-AO235)^(-1.5)</f>
        <v>4.7E-2</v>
      </c>
      <c r="AQ235" s="8">
        <f>Refererenssiarvoja!$B$16*Kaksitasouoma_matriisi!O235^(1/6)/(SQRT((2*Refererenssiarvoja!$B$15)/(Päälaskenta!$F$31*Päälaskenta!$G$31*Päälaskenta!$F$28))+SQRT(Refererenssiarvoja!$B$15)/Refererenssiarvoja!$B$17*LN(Kaksitasouoma_matriisi!L235/Päälaskenta!$F$28))</f>
        <v>-2.7745915792693299E-2</v>
      </c>
      <c r="AR235" s="8">
        <f>Refererenssiarvoja!$B$16*Kaksitasouoma_matriisi!O235^(1/6)/(SQRT((2*Refererenssiarvoja!$B$15)/(Päälaskenta!$F$31*Päälaskenta!$G$31*L235)))</f>
        <v>6.8785572367564801E-2</v>
      </c>
    </row>
    <row r="236" spans="1:44" x14ac:dyDescent="0.2">
      <c r="A236" s="8">
        <v>234</v>
      </c>
      <c r="B236" s="8">
        <f>IF(Päälaskenta!C$7,Päälaskenta!E$7,Päälaskenta!G$5)</f>
        <v>2.5</v>
      </c>
      <c r="C236" s="56">
        <v>1.766</v>
      </c>
      <c r="D236" s="93">
        <f t="shared" si="49"/>
        <v>1.4156</v>
      </c>
      <c r="E236" s="8">
        <f>IF(Päälaskenta!$C$26,Kaksitasouoma_matriisi!AP236,Kaksitasouoma_matriisi!AC236)</f>
        <v>0.101578419599251</v>
      </c>
      <c r="F236" s="56">
        <f>IF(D236&lt;Päälaskenta!H$24,(SQRT(POWER(Päälaskenta!C$24/(2*Päälaskenta!E$24),2)+(D236/Päälaskenta!E$24))-Päälaskenta!C$24/(2*Päälaskenta!E$24)),IF(D236=Päälaskenta!H$24,Päälaskenta!D$24,Päälaskenta!D$24+(SQRT(POWER((Päälaskenta!C$20+Päälaskenta!G$24)/(2*Päälaskenta!E$20),2)+((D236-Päälaskenta!H$24)/Päälaskenta!E$20))-(Päälaskenta!C$20+Päälaskenta!G$24)/(2*Päälaskenta!E$20))))</f>
        <v>0.73</v>
      </c>
      <c r="G236" s="57">
        <f>IF(F236&gt;Päälaskenta!D$24,(2*SQRT((POWER(Päälaskenta!D$24,2))+POWER(Päälaskenta!E$24*Päälaskenta!D$24,2))+Päälaskenta!C$24)+(2*SQRT((POWER((F236-Päälaskenta!D$24),2))+POWER(Päälaskenta!E$20*(F236-Päälaskenta!D$24),2))+Päälaskenta!C$20),(2*SQRT((POWER(F236,2))+POWER(Päälaskenta!E$24*F236,2))+Päälaskenta!C$24))</f>
        <v>8.09</v>
      </c>
      <c r="H236" s="57">
        <f t="shared" si="50"/>
        <v>0.17</v>
      </c>
      <c r="I236" s="62">
        <f t="shared" si="51"/>
        <v>0.34170600000000001</v>
      </c>
      <c r="J236" s="8">
        <f>IF(F236&lt;Päälaskenta!$D$24,0,Kaksitasouoma_matriisi!F236-Päälaskenta!$D$24)</f>
        <v>0.03</v>
      </c>
      <c r="L236" s="8">
        <f>IF(F236&gt;Päälaskenta!D$24,F236-Päälaskenta!D$24,0)</f>
        <v>0.03</v>
      </c>
      <c r="M236" s="8">
        <f>IF(F236&gt;Päälaskenta!D$24,(Päälaskenta!C$20+(Päälaskenta!E$20*(Kaksitasouoma_matriisi!F236-Päälaskenta!D$24)))*(Kaksitasouoma_matriisi!F236-Päälaskenta!D$24),0)</f>
        <v>0.15135000000000001</v>
      </c>
      <c r="N236" s="8">
        <f>IF(F236&gt;Päälaskenta!D$24,(2*SQRT((POWER((F236-Päälaskenta!D$24),2))+POWER(Päälaskenta!E$20*(F236-Päälaskenta!D$24),2))+Päälaskenta!C$20),0)</f>
        <v>5.1081665382639203</v>
      </c>
      <c r="O236" s="8">
        <f t="shared" si="57"/>
        <v>2.9629026161593901E-2</v>
      </c>
      <c r="P236" s="8">
        <f>IF(Päälaskenta!$C$29,IF(L236&gt;Päälaskenta!$F$28,Kaksitasouoma_matriisi!AQ236,Kaksitasouoma_matriisi!AR236),Päälaskenta!$F$20)</f>
        <v>0.12</v>
      </c>
      <c r="Q236" s="8">
        <f t="shared" si="58"/>
        <v>0.120766393660254</v>
      </c>
      <c r="R236" s="8">
        <f t="shared" si="52"/>
        <v>2.9346618193402799E-2</v>
      </c>
      <c r="S236" s="8">
        <f t="shared" si="59"/>
        <v>0.19389903001917899</v>
      </c>
      <c r="U236" s="93">
        <f>IF(F236&gt;Päälaskenta!D$24,Päälaskenta!H$24+L236*Päälaskenta!G$24,F236*Päälaskenta!C$24 + F236*F236*Päälaskenta!E$24)</f>
        <v>1.262</v>
      </c>
      <c r="V236" s="8">
        <f>IF(F236&gt;Päälaskenta!D$24,2*SQRT(POWER(Päälaskenta!D$24,2)+POWER(Päälaskenta!E$24*Päälaskenta!D$24,2))+Päälaskenta!C$24,(2*SQRT((POWER(F236,2))+POWER(Päälaskenta!E$24*F236,2))+Päälaskenta!C$24))</f>
        <v>2.9798989873223301</v>
      </c>
      <c r="W236" s="8">
        <f t="shared" si="60"/>
        <v>0.423504288356433</v>
      </c>
      <c r="X236" s="8">
        <f>Päälaskenta!F$24</f>
        <v>7.0000000000000007E-2</v>
      </c>
      <c r="Y236" s="8">
        <f t="shared" si="61"/>
        <v>10.1671646436034</v>
      </c>
      <c r="Z236" s="8">
        <f t="shared" si="53"/>
        <v>2.4706533818066001</v>
      </c>
      <c r="AA236" s="8">
        <f t="shared" si="62"/>
        <v>1.9577285117326499</v>
      </c>
      <c r="AC236" s="8">
        <f t="shared" si="54"/>
        <v>0.101578419599251</v>
      </c>
      <c r="AE236" s="8">
        <v>234</v>
      </c>
      <c r="AF236" s="8">
        <f t="shared" si="64"/>
        <v>10.2879310372637</v>
      </c>
      <c r="AG236" s="8">
        <f t="shared" si="55"/>
        <v>5.9050547489527198E-2</v>
      </c>
      <c r="AJ236" s="132">
        <f>IF(Päälaskenta!$F$28&lt;Kaksitasouoma_matriisi!L236,Päälaskenta!$C$20*Päälaskenta!$F$28,Päälaskenta!$C$20*Kaksitasouoma_matriisi!L236)</f>
        <v>0.15</v>
      </c>
      <c r="AK236" s="134">
        <f>SQRT(Päälaskenta!$D$20^2+(Päälaskenta!$D$20/(1/Päälaskenta!$E$20))^2)</f>
        <v>1.8029999999999999</v>
      </c>
      <c r="AL236" s="134">
        <f>IF(Päälaskenta!$F$28&lt;Kaksitasouoma_matriisi!L236,AK236*Päälaskenta!$F$28*COS(ATAN(1/Päälaskenta!$E$20)),AK236*Kaksitasouoma_matriisi!L236*COS(ATAN(1/Päälaskenta!$E$20)))</f>
        <v>4.4999999999999998E-2</v>
      </c>
      <c r="AM236" s="134"/>
      <c r="AN236" s="134">
        <f t="shared" si="63"/>
        <v>0.19500000000000001</v>
      </c>
      <c r="AO236" s="8">
        <f t="shared" si="56"/>
        <v>0.13775077705566499</v>
      </c>
      <c r="AP236" s="134">
        <f>Refererenssiarvoja!$B$16*H236^(1/6)/(Refererenssiarvoja!$B$15^0.5)*(Päälaskenta!$G$28/2)^0.5*(1-AO236)^(-1.5)</f>
        <v>4.7E-2</v>
      </c>
      <c r="AQ236" s="8">
        <f>Refererenssiarvoja!$B$16*Kaksitasouoma_matriisi!O236^(1/6)/(SQRT((2*Refererenssiarvoja!$B$15)/(Päälaskenta!$F$31*Päälaskenta!$G$31*Päälaskenta!$F$28))+SQRT(Refererenssiarvoja!$B$15)/Refererenssiarvoja!$B$17*LN(Kaksitasouoma_matriisi!L236/Päälaskenta!$F$28))</f>
        <v>-2.7745915792693299E-2</v>
      </c>
      <c r="AR236" s="8">
        <f>Refererenssiarvoja!$B$16*Kaksitasouoma_matriisi!O236^(1/6)/(SQRT((2*Refererenssiarvoja!$B$15)/(Päälaskenta!$F$31*Päälaskenta!$G$31*L236)))</f>
        <v>6.8785572367564801E-2</v>
      </c>
    </row>
    <row r="237" spans="1:44" x14ac:dyDescent="0.2">
      <c r="A237" s="8">
        <v>235</v>
      </c>
      <c r="B237" s="8">
        <f>IF(Päälaskenta!C$7,Päälaskenta!E$7,Päälaskenta!G$5)</f>
        <v>2.5</v>
      </c>
      <c r="C237" s="56">
        <v>1.7649999999999999</v>
      </c>
      <c r="D237" s="93">
        <f t="shared" si="49"/>
        <v>1.4164000000000001</v>
      </c>
      <c r="E237" s="8">
        <f>IF(Päälaskenta!$C$26,Kaksitasouoma_matriisi!AP237,Kaksitasouoma_matriisi!AC237)</f>
        <v>0.101578419599251</v>
      </c>
      <c r="F237" s="56">
        <f>IF(D237&lt;Päälaskenta!H$24,(SQRT(POWER(Päälaskenta!C$24/(2*Päälaskenta!E$24),2)+(D237/Päälaskenta!E$24))-Päälaskenta!C$24/(2*Päälaskenta!E$24)),IF(D237=Päälaskenta!H$24,Päälaskenta!D$24,Päälaskenta!D$24+(SQRT(POWER((Päälaskenta!C$20+Päälaskenta!G$24)/(2*Päälaskenta!E$20),2)+((D237-Päälaskenta!H$24)/Päälaskenta!E$20))-(Päälaskenta!C$20+Päälaskenta!G$24)/(2*Päälaskenta!E$20))))</f>
        <v>0.73</v>
      </c>
      <c r="G237" s="57">
        <f>IF(F237&gt;Päälaskenta!D$24,(2*SQRT((POWER(Päälaskenta!D$24,2))+POWER(Päälaskenta!E$24*Päälaskenta!D$24,2))+Päälaskenta!C$24)+(2*SQRT((POWER((F237-Päälaskenta!D$24),2))+POWER(Päälaskenta!E$20*(F237-Päälaskenta!D$24),2))+Päälaskenta!C$20),(2*SQRT((POWER(F237,2))+POWER(Päälaskenta!E$24*F237,2))+Päälaskenta!C$24))</f>
        <v>8.09</v>
      </c>
      <c r="H237" s="57">
        <f t="shared" si="50"/>
        <v>0.18</v>
      </c>
      <c r="I237" s="62">
        <f t="shared" si="51"/>
        <v>0.31627300000000003</v>
      </c>
      <c r="J237" s="8">
        <f>IF(F237&lt;Päälaskenta!$D$24,0,Kaksitasouoma_matriisi!F237-Päälaskenta!$D$24)</f>
        <v>0.03</v>
      </c>
      <c r="L237" s="8">
        <f>IF(F237&gt;Päälaskenta!D$24,F237-Päälaskenta!D$24,0)</f>
        <v>0.03</v>
      </c>
      <c r="M237" s="8">
        <f>IF(F237&gt;Päälaskenta!D$24,(Päälaskenta!C$20+(Päälaskenta!E$20*(Kaksitasouoma_matriisi!F237-Päälaskenta!D$24)))*(Kaksitasouoma_matriisi!F237-Päälaskenta!D$24),0)</f>
        <v>0.15135000000000001</v>
      </c>
      <c r="N237" s="8">
        <f>IF(F237&gt;Päälaskenta!D$24,(2*SQRT((POWER((F237-Päälaskenta!D$24),2))+POWER(Päälaskenta!E$20*(F237-Päälaskenta!D$24),2))+Päälaskenta!C$20),0)</f>
        <v>5.1081665382639203</v>
      </c>
      <c r="O237" s="8">
        <f t="shared" si="57"/>
        <v>2.9629026161593901E-2</v>
      </c>
      <c r="P237" s="8">
        <f>IF(Päälaskenta!$C$29,IF(L237&gt;Päälaskenta!$F$28,Kaksitasouoma_matriisi!AQ237,Kaksitasouoma_matriisi!AR237),Päälaskenta!$F$20)</f>
        <v>0.12</v>
      </c>
      <c r="Q237" s="8">
        <f t="shared" si="58"/>
        <v>0.120766393660254</v>
      </c>
      <c r="R237" s="8">
        <f t="shared" si="52"/>
        <v>2.9346618193402799E-2</v>
      </c>
      <c r="S237" s="8">
        <f t="shared" si="59"/>
        <v>0.19389903001917899</v>
      </c>
      <c r="U237" s="93">
        <f>IF(F237&gt;Päälaskenta!D$24,Päälaskenta!H$24+L237*Päälaskenta!G$24,F237*Päälaskenta!C$24 + F237*F237*Päälaskenta!E$24)</f>
        <v>1.262</v>
      </c>
      <c r="V237" s="8">
        <f>IF(F237&gt;Päälaskenta!D$24,2*SQRT(POWER(Päälaskenta!D$24,2)+POWER(Päälaskenta!E$24*Päälaskenta!D$24,2))+Päälaskenta!C$24,(2*SQRT((POWER(F237,2))+POWER(Päälaskenta!E$24*F237,2))+Päälaskenta!C$24))</f>
        <v>2.9798989873223301</v>
      </c>
      <c r="W237" s="8">
        <f t="shared" si="60"/>
        <v>0.423504288356433</v>
      </c>
      <c r="X237" s="8">
        <f>Päälaskenta!F$24</f>
        <v>7.0000000000000007E-2</v>
      </c>
      <c r="Y237" s="8">
        <f t="shared" si="61"/>
        <v>10.1671646436034</v>
      </c>
      <c r="Z237" s="8">
        <f t="shared" si="53"/>
        <v>2.4706533818066001</v>
      </c>
      <c r="AA237" s="8">
        <f t="shared" si="62"/>
        <v>1.9577285117326499</v>
      </c>
      <c r="AC237" s="8">
        <f t="shared" si="54"/>
        <v>0.101578419599251</v>
      </c>
      <c r="AE237" s="8">
        <v>235</v>
      </c>
      <c r="AF237" s="8">
        <f t="shared" si="64"/>
        <v>10.2879310372637</v>
      </c>
      <c r="AG237" s="8">
        <f t="shared" si="55"/>
        <v>5.9050547489527198E-2</v>
      </c>
      <c r="AJ237" s="132">
        <f>IF(Päälaskenta!$F$28&lt;Kaksitasouoma_matriisi!L237,Päälaskenta!$C$20*Päälaskenta!$F$28,Päälaskenta!$C$20*Kaksitasouoma_matriisi!L237)</f>
        <v>0.15</v>
      </c>
      <c r="AK237" s="134">
        <f>SQRT(Päälaskenta!$D$20^2+(Päälaskenta!$D$20/(1/Päälaskenta!$E$20))^2)</f>
        <v>1.8029999999999999</v>
      </c>
      <c r="AL237" s="134">
        <f>IF(Päälaskenta!$F$28&lt;Kaksitasouoma_matriisi!L237,AK237*Päälaskenta!$F$28*COS(ATAN(1/Päälaskenta!$E$20)),AK237*Kaksitasouoma_matriisi!L237*COS(ATAN(1/Päälaskenta!$E$20)))</f>
        <v>4.4999999999999998E-2</v>
      </c>
      <c r="AM237" s="134"/>
      <c r="AN237" s="134">
        <f t="shared" si="63"/>
        <v>0.19500000000000001</v>
      </c>
      <c r="AO237" s="8">
        <f t="shared" si="56"/>
        <v>0.137672973736233</v>
      </c>
      <c r="AP237" s="134">
        <f>Refererenssiarvoja!$B$16*H237^(1/6)/(Refererenssiarvoja!$B$15^0.5)*(Päälaskenta!$G$28/2)^0.5*(1-AO237)^(-1.5)</f>
        <v>4.7E-2</v>
      </c>
      <c r="AQ237" s="8">
        <f>Refererenssiarvoja!$B$16*Kaksitasouoma_matriisi!O237^(1/6)/(SQRT((2*Refererenssiarvoja!$B$15)/(Päälaskenta!$F$31*Päälaskenta!$G$31*Päälaskenta!$F$28))+SQRT(Refererenssiarvoja!$B$15)/Refererenssiarvoja!$B$17*LN(Kaksitasouoma_matriisi!L237/Päälaskenta!$F$28))</f>
        <v>-2.7745915792693299E-2</v>
      </c>
      <c r="AR237" s="8">
        <f>Refererenssiarvoja!$B$16*Kaksitasouoma_matriisi!O237^(1/6)/(SQRT((2*Refererenssiarvoja!$B$15)/(Päälaskenta!$F$31*Päälaskenta!$G$31*L237)))</f>
        <v>6.8785572367564801E-2</v>
      </c>
    </row>
    <row r="238" spans="1:44" x14ac:dyDescent="0.2">
      <c r="A238" s="8">
        <v>236</v>
      </c>
      <c r="B238" s="8">
        <f>IF(Päälaskenta!C$7,Päälaskenta!E$7,Päälaskenta!G$5)</f>
        <v>2.5</v>
      </c>
      <c r="C238" s="56">
        <v>1.764</v>
      </c>
      <c r="D238" s="93">
        <f t="shared" si="49"/>
        <v>1.4172</v>
      </c>
      <c r="E238" s="8">
        <f>IF(Päälaskenta!$C$26,Kaksitasouoma_matriisi!AP238,Kaksitasouoma_matriisi!AC238)</f>
        <v>0.101586628033835</v>
      </c>
      <c r="F238" s="56">
        <f>IF(D238&lt;Päälaskenta!H$24,(SQRT(POWER(Päälaskenta!C$24/(2*Päälaskenta!E$24),2)+(D238/Päälaskenta!E$24))-Päälaskenta!C$24/(2*Päälaskenta!E$24)),IF(D238=Päälaskenta!H$24,Päälaskenta!D$24,Päälaskenta!D$24+(SQRT(POWER((Päälaskenta!C$20+Päälaskenta!G$24)/(2*Päälaskenta!E$20),2)+((D238-Päälaskenta!H$24)/Päälaskenta!E$20))-(Päälaskenta!C$20+Päälaskenta!G$24)/(2*Päälaskenta!E$20))))</f>
        <v>0.73099999999999998</v>
      </c>
      <c r="G238" s="57">
        <f>IF(F238&gt;Päälaskenta!D$24,(2*SQRT((POWER(Päälaskenta!D$24,2))+POWER(Päälaskenta!E$24*Päälaskenta!D$24,2))+Päälaskenta!C$24)+(2*SQRT((POWER((F238-Päälaskenta!D$24),2))+POWER(Päälaskenta!E$20*(F238-Päälaskenta!D$24),2))+Päälaskenta!C$20),(2*SQRT((POWER(F238,2))+POWER(Päälaskenta!E$24*F238,2))+Päälaskenta!C$24))</f>
        <v>8.09</v>
      </c>
      <c r="H238" s="57">
        <f t="shared" si="50"/>
        <v>0.18</v>
      </c>
      <c r="I238" s="62">
        <f t="shared" si="51"/>
        <v>0.31596600000000002</v>
      </c>
      <c r="J238" s="8">
        <f>IF(F238&lt;Päälaskenta!$D$24,0,Kaksitasouoma_matriisi!F238-Päälaskenta!$D$24)</f>
        <v>3.1E-2</v>
      </c>
      <c r="L238" s="8">
        <f>IF(F238&gt;Päälaskenta!D$24,F238-Päälaskenta!D$24,0)</f>
        <v>3.1E-2</v>
      </c>
      <c r="M238" s="8">
        <f>IF(F238&gt;Päälaskenta!D$24,(Päälaskenta!C$20+(Päälaskenta!E$20*(Kaksitasouoma_matriisi!F238-Päälaskenta!D$24)))*(Kaksitasouoma_matriisi!F238-Päälaskenta!D$24),0)</f>
        <v>0.15644150000000001</v>
      </c>
      <c r="N238" s="8">
        <f>IF(F238&gt;Päälaskenta!D$24,(2*SQRT((POWER((F238-Päälaskenta!D$24),2))+POWER(Päälaskenta!E$20*(F238-Päälaskenta!D$24),2))+Päälaskenta!C$20),0)</f>
        <v>5.1117720895393797</v>
      </c>
      <c r="O238" s="8">
        <f t="shared" si="57"/>
        <v>3.06041617778967E-2</v>
      </c>
      <c r="P238" s="8">
        <f>IF(Päälaskenta!$C$29,IF(L238&gt;Päälaskenta!$F$28,Kaksitasouoma_matriisi!AQ238,Kaksitasouoma_matriisi!AR238),Päälaskenta!$F$20)</f>
        <v>0.12</v>
      </c>
      <c r="Q238" s="8">
        <f t="shared" si="58"/>
        <v>0.12755310981176901</v>
      </c>
      <c r="R238" s="8">
        <f t="shared" si="52"/>
        <v>3.0878657327976101E-2</v>
      </c>
      <c r="S238" s="8">
        <f t="shared" si="59"/>
        <v>0.19738149613738101</v>
      </c>
      <c r="U238" s="93">
        <f>IF(F238&gt;Päälaskenta!D$24,Päälaskenta!H$24+L238*Päälaskenta!G$24,F238*Päälaskenta!C$24 + F238*F238*Päälaskenta!E$24)</f>
        <v>1.2644</v>
      </c>
      <c r="V238" s="8">
        <f>IF(F238&gt;Päälaskenta!D$24,2*SQRT(POWER(Päälaskenta!D$24,2)+POWER(Päälaskenta!E$24*Päälaskenta!D$24,2))+Päälaskenta!C$24,(2*SQRT((POWER(F238,2))+POWER(Päälaskenta!E$24*F238,2))+Päälaskenta!C$24))</f>
        <v>2.9798989873223301</v>
      </c>
      <c r="W238" s="8">
        <f t="shared" si="60"/>
        <v>0.42430968478436998</v>
      </c>
      <c r="X238" s="8">
        <f>Päälaskenta!F$24</f>
        <v>7.0000000000000007E-2</v>
      </c>
      <c r="Y238" s="8">
        <f t="shared" si="61"/>
        <v>10.199410629007099</v>
      </c>
      <c r="Z238" s="8">
        <f t="shared" si="53"/>
        <v>2.46912134267202</v>
      </c>
      <c r="AA238" s="8">
        <f t="shared" si="62"/>
        <v>1.9528008088200099</v>
      </c>
      <c r="AC238" s="8">
        <f t="shared" si="54"/>
        <v>0.101586628033835</v>
      </c>
      <c r="AE238" s="8">
        <v>236</v>
      </c>
      <c r="AF238" s="8">
        <f t="shared" si="64"/>
        <v>10.3269637388189</v>
      </c>
      <c r="AG238" s="8">
        <f t="shared" si="55"/>
        <v>5.8605005789376503E-2</v>
      </c>
      <c r="AJ238" s="132">
        <f>IF(Päälaskenta!$F$28&lt;Kaksitasouoma_matriisi!L238,Päälaskenta!$C$20*Päälaskenta!$F$28,Päälaskenta!$C$20*Kaksitasouoma_matriisi!L238)</f>
        <v>0.155</v>
      </c>
      <c r="AK238" s="134">
        <f>SQRT(Päälaskenta!$D$20^2+(Päälaskenta!$D$20/(1/Päälaskenta!$E$20))^2)</f>
        <v>1.8029999999999999</v>
      </c>
      <c r="AL238" s="134">
        <f>IF(Päälaskenta!$F$28&lt;Kaksitasouoma_matriisi!L238,AK238*Päälaskenta!$F$28*COS(ATAN(1/Päälaskenta!$E$20)),AK238*Kaksitasouoma_matriisi!L238*COS(ATAN(1/Päälaskenta!$E$20)))</f>
        <v>4.7E-2</v>
      </c>
      <c r="AM238" s="134"/>
      <c r="AN238" s="134">
        <f t="shared" si="63"/>
        <v>0.20200000000000001</v>
      </c>
      <c r="AO238" s="8">
        <f t="shared" si="56"/>
        <v>0.14253457521874099</v>
      </c>
      <c r="AP238" s="134">
        <f>Refererenssiarvoja!$B$16*H238^(1/6)/(Refererenssiarvoja!$B$15^0.5)*(Päälaskenta!$G$28/2)^0.5*(1-AO238)^(-1.5)</f>
        <v>4.8000000000000001E-2</v>
      </c>
      <c r="AQ238" s="8">
        <f>Refererenssiarvoja!$B$16*Kaksitasouoma_matriisi!O238^(1/6)/(SQRT((2*Refererenssiarvoja!$B$15)/(Päälaskenta!$F$31*Päälaskenta!$G$31*Päälaskenta!$F$28))+SQRT(Refererenssiarvoja!$B$15)/Refererenssiarvoja!$B$17*LN(Kaksitasouoma_matriisi!L238/Päälaskenta!$F$28))</f>
        <v>-2.8257945050502799E-2</v>
      </c>
      <c r="AR238" s="8">
        <f>Refererenssiarvoja!$B$16*Kaksitasouoma_matriisi!O238^(1/6)/(SQRT((2*Refererenssiarvoja!$B$15)/(Päälaskenta!$F$31*Päälaskenta!$G$31*L238)))</f>
        <v>7.0300987729138495E-2</v>
      </c>
    </row>
    <row r="239" spans="1:44" x14ac:dyDescent="0.2">
      <c r="A239" s="8">
        <v>237</v>
      </c>
      <c r="B239" s="8">
        <f>IF(Päälaskenta!C$7,Päälaskenta!E$7,Päälaskenta!G$5)</f>
        <v>2.5</v>
      </c>
      <c r="C239" s="56">
        <v>1.7629999999999999</v>
      </c>
      <c r="D239" s="93">
        <f t="shared" si="49"/>
        <v>1.4179999999999999</v>
      </c>
      <c r="E239" s="8">
        <f>IF(Päälaskenta!$C$26,Kaksitasouoma_matriisi!AP239,Kaksitasouoma_matriisi!AC239)</f>
        <v>0.101586628033835</v>
      </c>
      <c r="F239" s="56">
        <f>IF(D239&lt;Päälaskenta!H$24,(SQRT(POWER(Päälaskenta!C$24/(2*Päälaskenta!E$24),2)+(D239/Päälaskenta!E$24))-Päälaskenta!C$24/(2*Päälaskenta!E$24)),IF(D239=Päälaskenta!H$24,Päälaskenta!D$24,Päälaskenta!D$24+(SQRT(POWER((Päälaskenta!C$20+Päälaskenta!G$24)/(2*Päälaskenta!E$20),2)+((D239-Päälaskenta!H$24)/Päälaskenta!E$20))-(Päälaskenta!C$20+Päälaskenta!G$24)/(2*Päälaskenta!E$20))))</f>
        <v>0.73099999999999998</v>
      </c>
      <c r="G239" s="57">
        <f>IF(F239&gt;Päälaskenta!D$24,(2*SQRT((POWER(Päälaskenta!D$24,2))+POWER(Päälaskenta!E$24*Päälaskenta!D$24,2))+Päälaskenta!C$24)+(2*SQRT((POWER((F239-Päälaskenta!D$24),2))+POWER(Päälaskenta!E$20*(F239-Päälaskenta!D$24),2))+Päälaskenta!C$20),(2*SQRT((POWER(F239,2))+POWER(Päälaskenta!E$24*F239,2))+Päälaskenta!C$24))</f>
        <v>8.09</v>
      </c>
      <c r="H239" s="57">
        <f t="shared" si="50"/>
        <v>0.18</v>
      </c>
      <c r="I239" s="62">
        <f t="shared" si="51"/>
        <v>0.315608</v>
      </c>
      <c r="J239" s="8">
        <f>IF(F239&lt;Päälaskenta!$D$24,0,Kaksitasouoma_matriisi!F239-Päälaskenta!$D$24)</f>
        <v>3.1E-2</v>
      </c>
      <c r="L239" s="8">
        <f>IF(F239&gt;Päälaskenta!D$24,F239-Päälaskenta!D$24,0)</f>
        <v>3.1E-2</v>
      </c>
      <c r="M239" s="8">
        <f>IF(F239&gt;Päälaskenta!D$24,(Päälaskenta!C$20+(Päälaskenta!E$20*(Kaksitasouoma_matriisi!F239-Päälaskenta!D$24)))*(Kaksitasouoma_matriisi!F239-Päälaskenta!D$24),0)</f>
        <v>0.15644150000000001</v>
      </c>
      <c r="N239" s="8">
        <f>IF(F239&gt;Päälaskenta!D$24,(2*SQRT((POWER((F239-Päälaskenta!D$24),2))+POWER(Päälaskenta!E$20*(F239-Päälaskenta!D$24),2))+Päälaskenta!C$20),0)</f>
        <v>5.1117720895393797</v>
      </c>
      <c r="O239" s="8">
        <f t="shared" si="57"/>
        <v>3.06041617778967E-2</v>
      </c>
      <c r="P239" s="8">
        <f>IF(Päälaskenta!$C$29,IF(L239&gt;Päälaskenta!$F$28,Kaksitasouoma_matriisi!AQ239,Kaksitasouoma_matriisi!AR239),Päälaskenta!$F$20)</f>
        <v>0.12</v>
      </c>
      <c r="Q239" s="8">
        <f t="shared" si="58"/>
        <v>0.12755310981176901</v>
      </c>
      <c r="R239" s="8">
        <f t="shared" si="52"/>
        <v>3.0878657327976101E-2</v>
      </c>
      <c r="S239" s="8">
        <f t="shared" si="59"/>
        <v>0.19738149613738101</v>
      </c>
      <c r="U239" s="93">
        <f>IF(F239&gt;Päälaskenta!D$24,Päälaskenta!H$24+L239*Päälaskenta!G$24,F239*Päälaskenta!C$24 + F239*F239*Päälaskenta!E$24)</f>
        <v>1.2644</v>
      </c>
      <c r="V239" s="8">
        <f>IF(F239&gt;Päälaskenta!D$24,2*SQRT(POWER(Päälaskenta!D$24,2)+POWER(Päälaskenta!E$24*Päälaskenta!D$24,2))+Päälaskenta!C$24,(2*SQRT((POWER(F239,2))+POWER(Päälaskenta!E$24*F239,2))+Päälaskenta!C$24))</f>
        <v>2.9798989873223301</v>
      </c>
      <c r="W239" s="8">
        <f t="shared" si="60"/>
        <v>0.42430968478436998</v>
      </c>
      <c r="X239" s="8">
        <f>Päälaskenta!F$24</f>
        <v>7.0000000000000007E-2</v>
      </c>
      <c r="Y239" s="8">
        <f t="shared" si="61"/>
        <v>10.199410629007099</v>
      </c>
      <c r="Z239" s="8">
        <f t="shared" si="53"/>
        <v>2.46912134267202</v>
      </c>
      <c r="AA239" s="8">
        <f t="shared" si="62"/>
        <v>1.9528008088200099</v>
      </c>
      <c r="AC239" s="8">
        <f t="shared" si="54"/>
        <v>0.101586628033835</v>
      </c>
      <c r="AE239" s="8">
        <v>237</v>
      </c>
      <c r="AF239" s="8">
        <f t="shared" si="64"/>
        <v>10.3269637388189</v>
      </c>
      <c r="AG239" s="8">
        <f t="shared" si="55"/>
        <v>5.8605005789376503E-2</v>
      </c>
      <c r="AJ239" s="132">
        <f>IF(Päälaskenta!$F$28&lt;Kaksitasouoma_matriisi!L239,Päälaskenta!$C$20*Päälaskenta!$F$28,Päälaskenta!$C$20*Kaksitasouoma_matriisi!L239)</f>
        <v>0.155</v>
      </c>
      <c r="AK239" s="134">
        <f>SQRT(Päälaskenta!$D$20^2+(Päälaskenta!$D$20/(1/Päälaskenta!$E$20))^2)</f>
        <v>1.8029999999999999</v>
      </c>
      <c r="AL239" s="134">
        <f>IF(Päälaskenta!$F$28&lt;Kaksitasouoma_matriisi!L239,AK239*Päälaskenta!$F$28*COS(ATAN(1/Päälaskenta!$E$20)),AK239*Kaksitasouoma_matriisi!L239*COS(ATAN(1/Päälaskenta!$E$20)))</f>
        <v>4.7E-2</v>
      </c>
      <c r="AM239" s="134"/>
      <c r="AN239" s="134">
        <f t="shared" si="63"/>
        <v>0.20200000000000001</v>
      </c>
      <c r="AO239" s="8">
        <f t="shared" si="56"/>
        <v>0.14245416078984499</v>
      </c>
      <c r="AP239" s="134">
        <f>Refererenssiarvoja!$B$16*H239^(1/6)/(Refererenssiarvoja!$B$15^0.5)*(Päälaskenta!$G$28/2)^0.5*(1-AO239)^(-1.5)</f>
        <v>4.8000000000000001E-2</v>
      </c>
      <c r="AQ239" s="8">
        <f>Refererenssiarvoja!$B$16*Kaksitasouoma_matriisi!O239^(1/6)/(SQRT((2*Refererenssiarvoja!$B$15)/(Päälaskenta!$F$31*Päälaskenta!$G$31*Päälaskenta!$F$28))+SQRT(Refererenssiarvoja!$B$15)/Refererenssiarvoja!$B$17*LN(Kaksitasouoma_matriisi!L239/Päälaskenta!$F$28))</f>
        <v>-2.8257945050502799E-2</v>
      </c>
      <c r="AR239" s="8">
        <f>Refererenssiarvoja!$B$16*Kaksitasouoma_matriisi!O239^(1/6)/(SQRT((2*Refererenssiarvoja!$B$15)/(Päälaskenta!$F$31*Päälaskenta!$G$31*L239)))</f>
        <v>7.0300987729138495E-2</v>
      </c>
    </row>
    <row r="240" spans="1:44" x14ac:dyDescent="0.2">
      <c r="A240" s="8">
        <v>238</v>
      </c>
      <c r="B240" s="8">
        <f>IF(Päälaskenta!C$7,Päälaskenta!E$7,Päälaskenta!G$5)</f>
        <v>2.5</v>
      </c>
      <c r="C240" s="56">
        <v>1.762</v>
      </c>
      <c r="D240" s="93">
        <f t="shared" si="49"/>
        <v>1.4188000000000001</v>
      </c>
      <c r="E240" s="8">
        <f>IF(Päälaskenta!$C$26,Kaksitasouoma_matriisi!AP240,Kaksitasouoma_matriisi!AC240)</f>
        <v>0.101586628033835</v>
      </c>
      <c r="F240" s="56">
        <f>IF(D240&lt;Päälaskenta!H$24,(SQRT(POWER(Päälaskenta!C$24/(2*Päälaskenta!E$24),2)+(D240/Päälaskenta!E$24))-Päälaskenta!C$24/(2*Päälaskenta!E$24)),IF(D240=Päälaskenta!H$24,Päälaskenta!D$24,Päälaskenta!D$24+(SQRT(POWER((Päälaskenta!C$20+Päälaskenta!G$24)/(2*Päälaskenta!E$20),2)+((D240-Päälaskenta!H$24)/Päälaskenta!E$20))-(Päälaskenta!C$20+Päälaskenta!G$24)/(2*Päälaskenta!E$20))))</f>
        <v>0.73099999999999998</v>
      </c>
      <c r="G240" s="57">
        <f>IF(F240&gt;Päälaskenta!D$24,(2*SQRT((POWER(Päälaskenta!D$24,2))+POWER(Päälaskenta!E$24*Päälaskenta!D$24,2))+Päälaskenta!C$24)+(2*SQRT((POWER((F240-Päälaskenta!D$24),2))+POWER(Päälaskenta!E$20*(F240-Päälaskenta!D$24),2))+Päälaskenta!C$20),(2*SQRT((POWER(F240,2))+POWER(Päälaskenta!E$24*F240,2))+Päälaskenta!C$24))</f>
        <v>8.09</v>
      </c>
      <c r="H240" s="57">
        <f t="shared" si="50"/>
        <v>0.18</v>
      </c>
      <c r="I240" s="62">
        <f t="shared" si="51"/>
        <v>0.31524999999999997</v>
      </c>
      <c r="J240" s="8">
        <f>IF(F240&lt;Päälaskenta!$D$24,0,Kaksitasouoma_matriisi!F240-Päälaskenta!$D$24)</f>
        <v>3.1E-2</v>
      </c>
      <c r="L240" s="8">
        <f>IF(F240&gt;Päälaskenta!D$24,F240-Päälaskenta!D$24,0)</f>
        <v>3.1E-2</v>
      </c>
      <c r="M240" s="8">
        <f>IF(F240&gt;Päälaskenta!D$24,(Päälaskenta!C$20+(Päälaskenta!E$20*(Kaksitasouoma_matriisi!F240-Päälaskenta!D$24)))*(Kaksitasouoma_matriisi!F240-Päälaskenta!D$24),0)</f>
        <v>0.15644150000000001</v>
      </c>
      <c r="N240" s="8">
        <f>IF(F240&gt;Päälaskenta!D$24,(2*SQRT((POWER((F240-Päälaskenta!D$24),2))+POWER(Päälaskenta!E$20*(F240-Päälaskenta!D$24),2))+Päälaskenta!C$20),0)</f>
        <v>5.1117720895393797</v>
      </c>
      <c r="O240" s="8">
        <f t="shared" si="57"/>
        <v>3.06041617778967E-2</v>
      </c>
      <c r="P240" s="8">
        <f>IF(Päälaskenta!$C$29,IF(L240&gt;Päälaskenta!$F$28,Kaksitasouoma_matriisi!AQ240,Kaksitasouoma_matriisi!AR240),Päälaskenta!$F$20)</f>
        <v>0.12</v>
      </c>
      <c r="Q240" s="8">
        <f t="shared" si="58"/>
        <v>0.12755310981176901</v>
      </c>
      <c r="R240" s="8">
        <f t="shared" si="52"/>
        <v>3.0878657327976101E-2</v>
      </c>
      <c r="S240" s="8">
        <f t="shared" si="59"/>
        <v>0.19738149613738101</v>
      </c>
      <c r="U240" s="93">
        <f>IF(F240&gt;Päälaskenta!D$24,Päälaskenta!H$24+L240*Päälaskenta!G$24,F240*Päälaskenta!C$24 + F240*F240*Päälaskenta!E$24)</f>
        <v>1.2644</v>
      </c>
      <c r="V240" s="8">
        <f>IF(F240&gt;Päälaskenta!D$24,2*SQRT(POWER(Päälaskenta!D$24,2)+POWER(Päälaskenta!E$24*Päälaskenta!D$24,2))+Päälaskenta!C$24,(2*SQRT((POWER(F240,2))+POWER(Päälaskenta!E$24*F240,2))+Päälaskenta!C$24))</f>
        <v>2.9798989873223301</v>
      </c>
      <c r="W240" s="8">
        <f t="shared" si="60"/>
        <v>0.42430968478436998</v>
      </c>
      <c r="X240" s="8">
        <f>Päälaskenta!F$24</f>
        <v>7.0000000000000007E-2</v>
      </c>
      <c r="Y240" s="8">
        <f t="shared" si="61"/>
        <v>10.199410629007099</v>
      </c>
      <c r="Z240" s="8">
        <f t="shared" si="53"/>
        <v>2.46912134267202</v>
      </c>
      <c r="AA240" s="8">
        <f t="shared" si="62"/>
        <v>1.9528008088200099</v>
      </c>
      <c r="AC240" s="8">
        <f t="shared" si="54"/>
        <v>0.101586628033835</v>
      </c>
      <c r="AE240" s="8">
        <v>238</v>
      </c>
      <c r="AF240" s="8">
        <f t="shared" si="64"/>
        <v>10.3269637388189</v>
      </c>
      <c r="AG240" s="8">
        <f t="shared" si="55"/>
        <v>5.8605005789376503E-2</v>
      </c>
      <c r="AJ240" s="132">
        <f>IF(Päälaskenta!$F$28&lt;Kaksitasouoma_matriisi!L240,Päälaskenta!$C$20*Päälaskenta!$F$28,Päälaskenta!$C$20*Kaksitasouoma_matriisi!L240)</f>
        <v>0.155</v>
      </c>
      <c r="AK240" s="134">
        <f>SQRT(Päälaskenta!$D$20^2+(Päälaskenta!$D$20/(1/Päälaskenta!$E$20))^2)</f>
        <v>1.8029999999999999</v>
      </c>
      <c r="AL240" s="134">
        <f>IF(Päälaskenta!$F$28&lt;Kaksitasouoma_matriisi!L240,AK240*Päälaskenta!$F$28*COS(ATAN(1/Päälaskenta!$E$20)),AK240*Kaksitasouoma_matriisi!L240*COS(ATAN(1/Päälaskenta!$E$20)))</f>
        <v>4.7E-2</v>
      </c>
      <c r="AM240" s="134"/>
      <c r="AN240" s="134">
        <f t="shared" si="63"/>
        <v>0.20200000000000001</v>
      </c>
      <c r="AO240" s="8">
        <f t="shared" si="56"/>
        <v>0.14237383704539</v>
      </c>
      <c r="AP240" s="134">
        <f>Refererenssiarvoja!$B$16*H240^(1/6)/(Refererenssiarvoja!$B$15^0.5)*(Päälaskenta!$G$28/2)^0.5*(1-AO240)^(-1.5)</f>
        <v>4.8000000000000001E-2</v>
      </c>
      <c r="AQ240" s="8">
        <f>Refererenssiarvoja!$B$16*Kaksitasouoma_matriisi!O240^(1/6)/(SQRT((2*Refererenssiarvoja!$B$15)/(Päälaskenta!$F$31*Päälaskenta!$G$31*Päälaskenta!$F$28))+SQRT(Refererenssiarvoja!$B$15)/Refererenssiarvoja!$B$17*LN(Kaksitasouoma_matriisi!L240/Päälaskenta!$F$28))</f>
        <v>-2.8257945050502799E-2</v>
      </c>
      <c r="AR240" s="8">
        <f>Refererenssiarvoja!$B$16*Kaksitasouoma_matriisi!O240^(1/6)/(SQRT((2*Refererenssiarvoja!$B$15)/(Päälaskenta!$F$31*Päälaskenta!$G$31*L240)))</f>
        <v>7.0300987729138495E-2</v>
      </c>
    </row>
    <row r="241" spans="1:44" x14ac:dyDescent="0.2">
      <c r="A241" s="8">
        <v>239</v>
      </c>
      <c r="B241" s="8">
        <f>IF(Päälaskenta!C$7,Päälaskenta!E$7,Päälaskenta!G$5)</f>
        <v>2.5</v>
      </c>
      <c r="C241" s="56">
        <v>1.7609999999999999</v>
      </c>
      <c r="D241" s="93">
        <f t="shared" si="49"/>
        <v>1.4196</v>
      </c>
      <c r="E241" s="8">
        <f>IF(Päälaskenta!$C$26,Kaksitasouoma_matriisi!AP241,Kaksitasouoma_matriisi!AC241)</f>
        <v>0.101586628033835</v>
      </c>
      <c r="F241" s="56">
        <f>IF(D241&lt;Päälaskenta!H$24,(SQRT(POWER(Päälaskenta!C$24/(2*Päälaskenta!E$24),2)+(D241/Päälaskenta!E$24))-Päälaskenta!C$24/(2*Päälaskenta!E$24)),IF(D241=Päälaskenta!H$24,Päälaskenta!D$24,Päälaskenta!D$24+(SQRT(POWER((Päälaskenta!C$20+Päälaskenta!G$24)/(2*Päälaskenta!E$20),2)+((D241-Päälaskenta!H$24)/Päälaskenta!E$20))-(Päälaskenta!C$20+Päälaskenta!G$24)/(2*Päälaskenta!E$20))))</f>
        <v>0.73099999999999998</v>
      </c>
      <c r="G241" s="57">
        <f>IF(F241&gt;Päälaskenta!D$24,(2*SQRT((POWER(Päälaskenta!D$24,2))+POWER(Päälaskenta!E$24*Päälaskenta!D$24,2))+Päälaskenta!C$24)+(2*SQRT((POWER((F241-Päälaskenta!D$24),2))+POWER(Päälaskenta!E$20*(F241-Päälaskenta!D$24),2))+Päälaskenta!C$20),(2*SQRT((POWER(F241,2))+POWER(Päälaskenta!E$24*F241,2))+Päälaskenta!C$24))</f>
        <v>8.09</v>
      </c>
      <c r="H241" s="57">
        <f t="shared" si="50"/>
        <v>0.18</v>
      </c>
      <c r="I241" s="62">
        <f t="shared" si="51"/>
        <v>0.31489200000000001</v>
      </c>
      <c r="J241" s="8">
        <f>IF(F241&lt;Päälaskenta!$D$24,0,Kaksitasouoma_matriisi!F241-Päälaskenta!$D$24)</f>
        <v>3.1E-2</v>
      </c>
      <c r="L241" s="8">
        <f>IF(F241&gt;Päälaskenta!D$24,F241-Päälaskenta!D$24,0)</f>
        <v>3.1E-2</v>
      </c>
      <c r="M241" s="8">
        <f>IF(F241&gt;Päälaskenta!D$24,(Päälaskenta!C$20+(Päälaskenta!E$20*(Kaksitasouoma_matriisi!F241-Päälaskenta!D$24)))*(Kaksitasouoma_matriisi!F241-Päälaskenta!D$24),0)</f>
        <v>0.15644150000000001</v>
      </c>
      <c r="N241" s="8">
        <f>IF(F241&gt;Päälaskenta!D$24,(2*SQRT((POWER((F241-Päälaskenta!D$24),2))+POWER(Päälaskenta!E$20*(F241-Päälaskenta!D$24),2))+Päälaskenta!C$20),0)</f>
        <v>5.1117720895393797</v>
      </c>
      <c r="O241" s="8">
        <f t="shared" si="57"/>
        <v>3.06041617778967E-2</v>
      </c>
      <c r="P241" s="8">
        <f>IF(Päälaskenta!$C$29,IF(L241&gt;Päälaskenta!$F$28,Kaksitasouoma_matriisi!AQ241,Kaksitasouoma_matriisi!AR241),Päälaskenta!$F$20)</f>
        <v>0.12</v>
      </c>
      <c r="Q241" s="8">
        <f t="shared" si="58"/>
        <v>0.12755310981176901</v>
      </c>
      <c r="R241" s="8">
        <f t="shared" si="52"/>
        <v>3.0878657327976101E-2</v>
      </c>
      <c r="S241" s="8">
        <f t="shared" si="59"/>
        <v>0.19738149613738101</v>
      </c>
      <c r="U241" s="93">
        <f>IF(F241&gt;Päälaskenta!D$24,Päälaskenta!H$24+L241*Päälaskenta!G$24,F241*Päälaskenta!C$24 + F241*F241*Päälaskenta!E$24)</f>
        <v>1.2644</v>
      </c>
      <c r="V241" s="8">
        <f>IF(F241&gt;Päälaskenta!D$24,2*SQRT(POWER(Päälaskenta!D$24,2)+POWER(Päälaskenta!E$24*Päälaskenta!D$24,2))+Päälaskenta!C$24,(2*SQRT((POWER(F241,2))+POWER(Päälaskenta!E$24*F241,2))+Päälaskenta!C$24))</f>
        <v>2.9798989873223301</v>
      </c>
      <c r="W241" s="8">
        <f t="shared" si="60"/>
        <v>0.42430968478436998</v>
      </c>
      <c r="X241" s="8">
        <f>Päälaskenta!F$24</f>
        <v>7.0000000000000007E-2</v>
      </c>
      <c r="Y241" s="8">
        <f t="shared" si="61"/>
        <v>10.199410629007099</v>
      </c>
      <c r="Z241" s="8">
        <f t="shared" si="53"/>
        <v>2.46912134267202</v>
      </c>
      <c r="AA241" s="8">
        <f t="shared" si="62"/>
        <v>1.9528008088200099</v>
      </c>
      <c r="AC241" s="8">
        <f t="shared" si="54"/>
        <v>0.101586628033835</v>
      </c>
      <c r="AE241" s="8">
        <v>239</v>
      </c>
      <c r="AF241" s="8">
        <f t="shared" si="64"/>
        <v>10.3269637388189</v>
      </c>
      <c r="AG241" s="8">
        <f t="shared" si="55"/>
        <v>5.8605005789376503E-2</v>
      </c>
      <c r="AJ241" s="132">
        <f>IF(Päälaskenta!$F$28&lt;Kaksitasouoma_matriisi!L241,Päälaskenta!$C$20*Päälaskenta!$F$28,Päälaskenta!$C$20*Kaksitasouoma_matriisi!L241)</f>
        <v>0.155</v>
      </c>
      <c r="AK241" s="134">
        <f>SQRT(Päälaskenta!$D$20^2+(Päälaskenta!$D$20/(1/Päälaskenta!$E$20))^2)</f>
        <v>1.8029999999999999</v>
      </c>
      <c r="AL241" s="134">
        <f>IF(Päälaskenta!$F$28&lt;Kaksitasouoma_matriisi!L241,AK241*Päälaskenta!$F$28*COS(ATAN(1/Päälaskenta!$E$20)),AK241*Kaksitasouoma_matriisi!L241*COS(ATAN(1/Päälaskenta!$E$20)))</f>
        <v>4.7E-2</v>
      </c>
      <c r="AM241" s="134"/>
      <c r="AN241" s="134">
        <f t="shared" si="63"/>
        <v>0.20200000000000001</v>
      </c>
      <c r="AO241" s="8">
        <f t="shared" si="56"/>
        <v>0.14229360383206499</v>
      </c>
      <c r="AP241" s="134">
        <f>Refererenssiarvoja!$B$16*H241^(1/6)/(Refererenssiarvoja!$B$15^0.5)*(Päälaskenta!$G$28/2)^0.5*(1-AO241)^(-1.5)</f>
        <v>4.8000000000000001E-2</v>
      </c>
      <c r="AQ241" s="8">
        <f>Refererenssiarvoja!$B$16*Kaksitasouoma_matriisi!O241^(1/6)/(SQRT((2*Refererenssiarvoja!$B$15)/(Päälaskenta!$F$31*Päälaskenta!$G$31*Päälaskenta!$F$28))+SQRT(Refererenssiarvoja!$B$15)/Refererenssiarvoja!$B$17*LN(Kaksitasouoma_matriisi!L241/Päälaskenta!$F$28))</f>
        <v>-2.8257945050502799E-2</v>
      </c>
      <c r="AR241" s="8">
        <f>Refererenssiarvoja!$B$16*Kaksitasouoma_matriisi!O241^(1/6)/(SQRT((2*Refererenssiarvoja!$B$15)/(Päälaskenta!$F$31*Päälaskenta!$G$31*L241)))</f>
        <v>7.0300987729138495E-2</v>
      </c>
    </row>
    <row r="242" spans="1:44" x14ac:dyDescent="0.2">
      <c r="A242" s="8">
        <v>240</v>
      </c>
      <c r="B242" s="8">
        <f>IF(Päälaskenta!C$7,Päälaskenta!E$7,Päälaskenta!G$5)</f>
        <v>2.5</v>
      </c>
      <c r="C242" s="56">
        <v>1.76</v>
      </c>
      <c r="D242" s="93">
        <f t="shared" si="49"/>
        <v>1.4205000000000001</v>
      </c>
      <c r="E242" s="8">
        <f>IF(Päälaskenta!$C$26,Kaksitasouoma_matriisi!AP242,Kaksitasouoma_matriisi!AC242)</f>
        <v>0.101586628033835</v>
      </c>
      <c r="F242" s="56">
        <f>IF(D242&lt;Päälaskenta!H$24,(SQRT(POWER(Päälaskenta!C$24/(2*Päälaskenta!E$24),2)+(D242/Päälaskenta!E$24))-Päälaskenta!C$24/(2*Päälaskenta!E$24)),IF(D242=Päälaskenta!H$24,Päälaskenta!D$24,Päälaskenta!D$24+(SQRT(POWER((Päälaskenta!C$20+Päälaskenta!G$24)/(2*Päälaskenta!E$20),2)+((D242-Päälaskenta!H$24)/Päälaskenta!E$20))-(Päälaskenta!C$20+Päälaskenta!G$24)/(2*Päälaskenta!E$20))))</f>
        <v>0.73099999999999998</v>
      </c>
      <c r="G242" s="57">
        <f>IF(F242&gt;Päälaskenta!D$24,(2*SQRT((POWER(Päälaskenta!D$24,2))+POWER(Päälaskenta!E$24*Päälaskenta!D$24,2))+Päälaskenta!C$24)+(2*SQRT((POWER((F242-Päälaskenta!D$24),2))+POWER(Päälaskenta!E$20*(F242-Päälaskenta!D$24),2))+Päälaskenta!C$20),(2*SQRT((POWER(F242,2))+POWER(Päälaskenta!E$24*F242,2))+Päälaskenta!C$24))</f>
        <v>8.09</v>
      </c>
      <c r="H242" s="57">
        <f t="shared" si="50"/>
        <v>0.18</v>
      </c>
      <c r="I242" s="62">
        <f t="shared" si="51"/>
        <v>0.31453500000000001</v>
      </c>
      <c r="J242" s="8">
        <f>IF(F242&lt;Päälaskenta!$D$24,0,Kaksitasouoma_matriisi!F242-Päälaskenta!$D$24)</f>
        <v>3.1E-2</v>
      </c>
      <c r="L242" s="8">
        <f>IF(F242&gt;Päälaskenta!D$24,F242-Päälaskenta!D$24,0)</f>
        <v>3.1E-2</v>
      </c>
      <c r="M242" s="8">
        <f>IF(F242&gt;Päälaskenta!D$24,(Päälaskenta!C$20+(Päälaskenta!E$20*(Kaksitasouoma_matriisi!F242-Päälaskenta!D$24)))*(Kaksitasouoma_matriisi!F242-Päälaskenta!D$24),0)</f>
        <v>0.15644150000000001</v>
      </c>
      <c r="N242" s="8">
        <f>IF(F242&gt;Päälaskenta!D$24,(2*SQRT((POWER((F242-Päälaskenta!D$24),2))+POWER(Päälaskenta!E$20*(F242-Päälaskenta!D$24),2))+Päälaskenta!C$20),0)</f>
        <v>5.1117720895393797</v>
      </c>
      <c r="O242" s="8">
        <f t="shared" si="57"/>
        <v>3.06041617778967E-2</v>
      </c>
      <c r="P242" s="8">
        <f>IF(Päälaskenta!$C$29,IF(L242&gt;Päälaskenta!$F$28,Kaksitasouoma_matriisi!AQ242,Kaksitasouoma_matriisi!AR242),Päälaskenta!$F$20)</f>
        <v>0.12</v>
      </c>
      <c r="Q242" s="8">
        <f t="shared" si="58"/>
        <v>0.12755310981176901</v>
      </c>
      <c r="R242" s="8">
        <f t="shared" si="52"/>
        <v>3.0878657327976101E-2</v>
      </c>
      <c r="S242" s="8">
        <f t="shared" si="59"/>
        <v>0.19738149613738101</v>
      </c>
      <c r="U242" s="93">
        <f>IF(F242&gt;Päälaskenta!D$24,Päälaskenta!H$24+L242*Päälaskenta!G$24,F242*Päälaskenta!C$24 + F242*F242*Päälaskenta!E$24)</f>
        <v>1.2644</v>
      </c>
      <c r="V242" s="8">
        <f>IF(F242&gt;Päälaskenta!D$24,2*SQRT(POWER(Päälaskenta!D$24,2)+POWER(Päälaskenta!E$24*Päälaskenta!D$24,2))+Päälaskenta!C$24,(2*SQRT((POWER(F242,2))+POWER(Päälaskenta!E$24*F242,2))+Päälaskenta!C$24))</f>
        <v>2.9798989873223301</v>
      </c>
      <c r="W242" s="8">
        <f t="shared" si="60"/>
        <v>0.42430968478436998</v>
      </c>
      <c r="X242" s="8">
        <f>Päälaskenta!F$24</f>
        <v>7.0000000000000007E-2</v>
      </c>
      <c r="Y242" s="8">
        <f t="shared" si="61"/>
        <v>10.199410629007099</v>
      </c>
      <c r="Z242" s="8">
        <f t="shared" si="53"/>
        <v>2.46912134267202</v>
      </c>
      <c r="AA242" s="8">
        <f t="shared" si="62"/>
        <v>1.9528008088200099</v>
      </c>
      <c r="AC242" s="8">
        <f t="shared" si="54"/>
        <v>0.101586628033835</v>
      </c>
      <c r="AE242" s="8">
        <v>240</v>
      </c>
      <c r="AF242" s="8">
        <f t="shared" si="64"/>
        <v>10.3269637388189</v>
      </c>
      <c r="AG242" s="8">
        <f t="shared" si="55"/>
        <v>5.8605005789376503E-2</v>
      </c>
      <c r="AJ242" s="132">
        <f>IF(Päälaskenta!$F$28&lt;Kaksitasouoma_matriisi!L242,Päälaskenta!$C$20*Päälaskenta!$F$28,Päälaskenta!$C$20*Kaksitasouoma_matriisi!L242)</f>
        <v>0.155</v>
      </c>
      <c r="AK242" s="134">
        <f>SQRT(Päälaskenta!$D$20^2+(Päälaskenta!$D$20/(1/Päälaskenta!$E$20))^2)</f>
        <v>1.8029999999999999</v>
      </c>
      <c r="AL242" s="134">
        <f>IF(Päälaskenta!$F$28&lt;Kaksitasouoma_matriisi!L242,AK242*Päälaskenta!$F$28*COS(ATAN(1/Päälaskenta!$E$20)),AK242*Kaksitasouoma_matriisi!L242*COS(ATAN(1/Päälaskenta!$E$20)))</f>
        <v>4.7E-2</v>
      </c>
      <c r="AM242" s="134"/>
      <c r="AN242" s="134">
        <f t="shared" si="63"/>
        <v>0.20200000000000001</v>
      </c>
      <c r="AO242" s="8">
        <f t="shared" si="56"/>
        <v>0.142203449489616</v>
      </c>
      <c r="AP242" s="134">
        <f>Refererenssiarvoja!$B$16*H242^(1/6)/(Refererenssiarvoja!$B$15^0.5)*(Päälaskenta!$G$28/2)^0.5*(1-AO242)^(-1.5)</f>
        <v>4.8000000000000001E-2</v>
      </c>
      <c r="AQ242" s="8">
        <f>Refererenssiarvoja!$B$16*Kaksitasouoma_matriisi!O242^(1/6)/(SQRT((2*Refererenssiarvoja!$B$15)/(Päälaskenta!$F$31*Päälaskenta!$G$31*Päälaskenta!$F$28))+SQRT(Refererenssiarvoja!$B$15)/Refererenssiarvoja!$B$17*LN(Kaksitasouoma_matriisi!L242/Päälaskenta!$F$28))</f>
        <v>-2.8257945050502799E-2</v>
      </c>
      <c r="AR242" s="8">
        <f>Refererenssiarvoja!$B$16*Kaksitasouoma_matriisi!O242^(1/6)/(SQRT((2*Refererenssiarvoja!$B$15)/(Päälaskenta!$F$31*Päälaskenta!$G$31*L242)))</f>
        <v>7.0300987729138495E-2</v>
      </c>
    </row>
    <row r="243" spans="1:44" x14ac:dyDescent="0.2">
      <c r="A243" s="8">
        <v>241</v>
      </c>
      <c r="B243" s="8">
        <f>IF(Päälaskenta!C$7,Päälaskenta!E$7,Päälaskenta!G$5)</f>
        <v>2.5</v>
      </c>
      <c r="C243" s="56">
        <v>1.7589999999999999</v>
      </c>
      <c r="D243" s="93">
        <f t="shared" si="49"/>
        <v>1.4213</v>
      </c>
      <c r="E243" s="8">
        <f>IF(Päälaskenta!$C$26,Kaksitasouoma_matriisi!AP243,Kaksitasouoma_matriisi!AC243)</f>
        <v>0.101586628033835</v>
      </c>
      <c r="F243" s="56">
        <f>IF(D243&lt;Päälaskenta!H$24,(SQRT(POWER(Päälaskenta!C$24/(2*Päälaskenta!E$24),2)+(D243/Päälaskenta!E$24))-Päälaskenta!C$24/(2*Päälaskenta!E$24)),IF(D243=Päälaskenta!H$24,Päälaskenta!D$24,Päälaskenta!D$24+(SQRT(POWER((Päälaskenta!C$20+Päälaskenta!G$24)/(2*Päälaskenta!E$20),2)+((D243-Päälaskenta!H$24)/Päälaskenta!E$20))-(Päälaskenta!C$20+Päälaskenta!G$24)/(2*Päälaskenta!E$20))))</f>
        <v>0.73099999999999998</v>
      </c>
      <c r="G243" s="57">
        <f>IF(F243&gt;Päälaskenta!D$24,(2*SQRT((POWER(Päälaskenta!D$24,2))+POWER(Päälaskenta!E$24*Päälaskenta!D$24,2))+Päälaskenta!C$24)+(2*SQRT((POWER((F243-Päälaskenta!D$24),2))+POWER(Päälaskenta!E$20*(F243-Päälaskenta!D$24),2))+Päälaskenta!C$20),(2*SQRT((POWER(F243,2))+POWER(Päälaskenta!E$24*F243,2))+Päälaskenta!C$24))</f>
        <v>8.09</v>
      </c>
      <c r="H243" s="57">
        <f t="shared" si="50"/>
        <v>0.18</v>
      </c>
      <c r="I243" s="62">
        <f t="shared" si="51"/>
        <v>0.31417699999999998</v>
      </c>
      <c r="J243" s="8">
        <f>IF(F243&lt;Päälaskenta!$D$24,0,Kaksitasouoma_matriisi!F243-Päälaskenta!$D$24)</f>
        <v>3.1E-2</v>
      </c>
      <c r="L243" s="8">
        <f>IF(F243&gt;Päälaskenta!D$24,F243-Päälaskenta!D$24,0)</f>
        <v>3.1E-2</v>
      </c>
      <c r="M243" s="8">
        <f>IF(F243&gt;Päälaskenta!D$24,(Päälaskenta!C$20+(Päälaskenta!E$20*(Kaksitasouoma_matriisi!F243-Päälaskenta!D$24)))*(Kaksitasouoma_matriisi!F243-Päälaskenta!D$24),0)</f>
        <v>0.15644150000000001</v>
      </c>
      <c r="N243" s="8">
        <f>IF(F243&gt;Päälaskenta!D$24,(2*SQRT((POWER((F243-Päälaskenta!D$24),2))+POWER(Päälaskenta!E$20*(F243-Päälaskenta!D$24),2))+Päälaskenta!C$20),0)</f>
        <v>5.1117720895393797</v>
      </c>
      <c r="O243" s="8">
        <f t="shared" si="57"/>
        <v>3.06041617778967E-2</v>
      </c>
      <c r="P243" s="8">
        <f>IF(Päälaskenta!$C$29,IF(L243&gt;Päälaskenta!$F$28,Kaksitasouoma_matriisi!AQ243,Kaksitasouoma_matriisi!AR243),Päälaskenta!$F$20)</f>
        <v>0.12</v>
      </c>
      <c r="Q243" s="8">
        <f t="shared" si="58"/>
        <v>0.12755310981176901</v>
      </c>
      <c r="R243" s="8">
        <f t="shared" si="52"/>
        <v>3.0878657327976101E-2</v>
      </c>
      <c r="S243" s="8">
        <f t="shared" si="59"/>
        <v>0.19738149613738101</v>
      </c>
      <c r="U243" s="93">
        <f>IF(F243&gt;Päälaskenta!D$24,Päälaskenta!H$24+L243*Päälaskenta!G$24,F243*Päälaskenta!C$24 + F243*F243*Päälaskenta!E$24)</f>
        <v>1.2644</v>
      </c>
      <c r="V243" s="8">
        <f>IF(F243&gt;Päälaskenta!D$24,2*SQRT(POWER(Päälaskenta!D$24,2)+POWER(Päälaskenta!E$24*Päälaskenta!D$24,2))+Päälaskenta!C$24,(2*SQRT((POWER(F243,2))+POWER(Päälaskenta!E$24*F243,2))+Päälaskenta!C$24))</f>
        <v>2.9798989873223301</v>
      </c>
      <c r="W243" s="8">
        <f t="shared" si="60"/>
        <v>0.42430968478436998</v>
      </c>
      <c r="X243" s="8">
        <f>Päälaskenta!F$24</f>
        <v>7.0000000000000007E-2</v>
      </c>
      <c r="Y243" s="8">
        <f t="shared" si="61"/>
        <v>10.199410629007099</v>
      </c>
      <c r="Z243" s="8">
        <f t="shared" si="53"/>
        <v>2.46912134267202</v>
      </c>
      <c r="AA243" s="8">
        <f t="shared" si="62"/>
        <v>1.9528008088200099</v>
      </c>
      <c r="AC243" s="8">
        <f t="shared" si="54"/>
        <v>0.101586628033835</v>
      </c>
      <c r="AE243" s="8">
        <v>241</v>
      </c>
      <c r="AF243" s="8">
        <f t="shared" si="64"/>
        <v>10.3269637388189</v>
      </c>
      <c r="AG243" s="8">
        <f t="shared" si="55"/>
        <v>5.8605005789376503E-2</v>
      </c>
      <c r="AJ243" s="132">
        <f>IF(Päälaskenta!$F$28&lt;Kaksitasouoma_matriisi!L243,Päälaskenta!$C$20*Päälaskenta!$F$28,Päälaskenta!$C$20*Kaksitasouoma_matriisi!L243)</f>
        <v>0.155</v>
      </c>
      <c r="AK243" s="134">
        <f>SQRT(Päälaskenta!$D$20^2+(Päälaskenta!$D$20/(1/Päälaskenta!$E$20))^2)</f>
        <v>1.8029999999999999</v>
      </c>
      <c r="AL243" s="134">
        <f>IF(Päälaskenta!$F$28&lt;Kaksitasouoma_matriisi!L243,AK243*Päälaskenta!$F$28*COS(ATAN(1/Päälaskenta!$E$20)),AK243*Kaksitasouoma_matriisi!L243*COS(ATAN(1/Päälaskenta!$E$20)))</f>
        <v>4.7E-2</v>
      </c>
      <c r="AM243" s="134"/>
      <c r="AN243" s="134">
        <f t="shared" si="63"/>
        <v>0.20200000000000001</v>
      </c>
      <c r="AO243" s="8">
        <f t="shared" si="56"/>
        <v>0.14212340814747099</v>
      </c>
      <c r="AP243" s="134">
        <f>Refererenssiarvoja!$B$16*H243^(1/6)/(Refererenssiarvoja!$B$15^0.5)*(Päälaskenta!$G$28/2)^0.5*(1-AO243)^(-1.5)</f>
        <v>4.8000000000000001E-2</v>
      </c>
      <c r="AQ243" s="8">
        <f>Refererenssiarvoja!$B$16*Kaksitasouoma_matriisi!O243^(1/6)/(SQRT((2*Refererenssiarvoja!$B$15)/(Päälaskenta!$F$31*Päälaskenta!$G$31*Päälaskenta!$F$28))+SQRT(Refererenssiarvoja!$B$15)/Refererenssiarvoja!$B$17*LN(Kaksitasouoma_matriisi!L243/Päälaskenta!$F$28))</f>
        <v>-2.8257945050502799E-2</v>
      </c>
      <c r="AR243" s="8">
        <f>Refererenssiarvoja!$B$16*Kaksitasouoma_matriisi!O243^(1/6)/(SQRT((2*Refererenssiarvoja!$B$15)/(Päälaskenta!$F$31*Päälaskenta!$G$31*L243)))</f>
        <v>7.0300987729138495E-2</v>
      </c>
    </row>
    <row r="244" spans="1:44" x14ac:dyDescent="0.2">
      <c r="A244" s="8">
        <v>242</v>
      </c>
      <c r="B244" s="8">
        <f>IF(Päälaskenta!C$7,Päälaskenta!E$7,Päälaskenta!G$5)</f>
        <v>2.5</v>
      </c>
      <c r="C244" s="56">
        <v>1.758</v>
      </c>
      <c r="D244" s="93">
        <f t="shared" si="49"/>
        <v>1.4220999999999999</v>
      </c>
      <c r="E244" s="8">
        <f>IF(Päälaskenta!$C$26,Kaksitasouoma_matriisi!AP244,Kaksitasouoma_matriisi!AC244)</f>
        <v>0.101586628033835</v>
      </c>
      <c r="F244" s="56">
        <f>IF(D244&lt;Päälaskenta!H$24,(SQRT(POWER(Päälaskenta!C$24/(2*Päälaskenta!E$24),2)+(D244/Päälaskenta!E$24))-Päälaskenta!C$24/(2*Päälaskenta!E$24)),IF(D244=Päälaskenta!H$24,Päälaskenta!D$24,Päälaskenta!D$24+(SQRT(POWER((Päälaskenta!C$20+Päälaskenta!G$24)/(2*Päälaskenta!E$20),2)+((D244-Päälaskenta!H$24)/Päälaskenta!E$20))-(Päälaskenta!C$20+Päälaskenta!G$24)/(2*Päälaskenta!E$20))))</f>
        <v>0.73099999999999998</v>
      </c>
      <c r="G244" s="57">
        <f>IF(F244&gt;Päälaskenta!D$24,(2*SQRT((POWER(Päälaskenta!D$24,2))+POWER(Päälaskenta!E$24*Päälaskenta!D$24,2))+Päälaskenta!C$24)+(2*SQRT((POWER((F244-Päälaskenta!D$24),2))+POWER(Päälaskenta!E$20*(F244-Päälaskenta!D$24),2))+Päälaskenta!C$20),(2*SQRT((POWER(F244,2))+POWER(Päälaskenta!E$24*F244,2))+Päälaskenta!C$24))</f>
        <v>8.09</v>
      </c>
      <c r="H244" s="57">
        <f t="shared" si="50"/>
        <v>0.18</v>
      </c>
      <c r="I244" s="62">
        <f t="shared" si="51"/>
        <v>0.31381999999999999</v>
      </c>
      <c r="J244" s="8">
        <f>IF(F244&lt;Päälaskenta!$D$24,0,Kaksitasouoma_matriisi!F244-Päälaskenta!$D$24)</f>
        <v>3.1E-2</v>
      </c>
      <c r="L244" s="8">
        <f>IF(F244&gt;Päälaskenta!D$24,F244-Päälaskenta!D$24,0)</f>
        <v>3.1E-2</v>
      </c>
      <c r="M244" s="8">
        <f>IF(F244&gt;Päälaskenta!D$24,(Päälaskenta!C$20+(Päälaskenta!E$20*(Kaksitasouoma_matriisi!F244-Päälaskenta!D$24)))*(Kaksitasouoma_matriisi!F244-Päälaskenta!D$24),0)</f>
        <v>0.15644150000000001</v>
      </c>
      <c r="N244" s="8">
        <f>IF(F244&gt;Päälaskenta!D$24,(2*SQRT((POWER((F244-Päälaskenta!D$24),2))+POWER(Päälaskenta!E$20*(F244-Päälaskenta!D$24),2))+Päälaskenta!C$20),0)</f>
        <v>5.1117720895393797</v>
      </c>
      <c r="O244" s="8">
        <f t="shared" si="57"/>
        <v>3.06041617778967E-2</v>
      </c>
      <c r="P244" s="8">
        <f>IF(Päälaskenta!$C$29,IF(L244&gt;Päälaskenta!$F$28,Kaksitasouoma_matriisi!AQ244,Kaksitasouoma_matriisi!AR244),Päälaskenta!$F$20)</f>
        <v>0.12</v>
      </c>
      <c r="Q244" s="8">
        <f t="shared" si="58"/>
        <v>0.12755310981176901</v>
      </c>
      <c r="R244" s="8">
        <f t="shared" si="52"/>
        <v>3.0878657327976101E-2</v>
      </c>
      <c r="S244" s="8">
        <f t="shared" si="59"/>
        <v>0.19738149613738101</v>
      </c>
      <c r="U244" s="93">
        <f>IF(F244&gt;Päälaskenta!D$24,Päälaskenta!H$24+L244*Päälaskenta!G$24,F244*Päälaskenta!C$24 + F244*F244*Päälaskenta!E$24)</f>
        <v>1.2644</v>
      </c>
      <c r="V244" s="8">
        <f>IF(F244&gt;Päälaskenta!D$24,2*SQRT(POWER(Päälaskenta!D$24,2)+POWER(Päälaskenta!E$24*Päälaskenta!D$24,2))+Päälaskenta!C$24,(2*SQRT((POWER(F244,2))+POWER(Päälaskenta!E$24*F244,2))+Päälaskenta!C$24))</f>
        <v>2.9798989873223301</v>
      </c>
      <c r="W244" s="8">
        <f t="shared" si="60"/>
        <v>0.42430968478436998</v>
      </c>
      <c r="X244" s="8">
        <f>Päälaskenta!F$24</f>
        <v>7.0000000000000007E-2</v>
      </c>
      <c r="Y244" s="8">
        <f t="shared" si="61"/>
        <v>10.199410629007099</v>
      </c>
      <c r="Z244" s="8">
        <f t="shared" si="53"/>
        <v>2.46912134267202</v>
      </c>
      <c r="AA244" s="8">
        <f t="shared" si="62"/>
        <v>1.9528008088200099</v>
      </c>
      <c r="AC244" s="8">
        <f t="shared" si="54"/>
        <v>0.101586628033835</v>
      </c>
      <c r="AE244" s="8">
        <v>242</v>
      </c>
      <c r="AF244" s="8">
        <f t="shared" si="64"/>
        <v>10.3269637388189</v>
      </c>
      <c r="AG244" s="8">
        <f t="shared" si="55"/>
        <v>5.8605005789376503E-2</v>
      </c>
      <c r="AJ244" s="132">
        <f>IF(Päälaskenta!$F$28&lt;Kaksitasouoma_matriisi!L244,Päälaskenta!$C$20*Päälaskenta!$F$28,Päälaskenta!$C$20*Kaksitasouoma_matriisi!L244)</f>
        <v>0.155</v>
      </c>
      <c r="AK244" s="134">
        <f>SQRT(Päälaskenta!$D$20^2+(Päälaskenta!$D$20/(1/Päälaskenta!$E$20))^2)</f>
        <v>1.8029999999999999</v>
      </c>
      <c r="AL244" s="134">
        <f>IF(Päälaskenta!$F$28&lt;Kaksitasouoma_matriisi!L244,AK244*Päälaskenta!$F$28*COS(ATAN(1/Päälaskenta!$E$20)),AK244*Kaksitasouoma_matriisi!L244*COS(ATAN(1/Päälaskenta!$E$20)))</f>
        <v>4.7E-2</v>
      </c>
      <c r="AM244" s="134"/>
      <c r="AN244" s="134">
        <f t="shared" si="63"/>
        <v>0.20200000000000001</v>
      </c>
      <c r="AO244" s="8">
        <f t="shared" si="56"/>
        <v>0.14204345685957401</v>
      </c>
      <c r="AP244" s="134">
        <f>Refererenssiarvoja!$B$16*H244^(1/6)/(Refererenssiarvoja!$B$15^0.5)*(Päälaskenta!$G$28/2)^0.5*(1-AO244)^(-1.5)</f>
        <v>4.8000000000000001E-2</v>
      </c>
      <c r="AQ244" s="8">
        <f>Refererenssiarvoja!$B$16*Kaksitasouoma_matriisi!O244^(1/6)/(SQRT((2*Refererenssiarvoja!$B$15)/(Päälaskenta!$F$31*Päälaskenta!$G$31*Päälaskenta!$F$28))+SQRT(Refererenssiarvoja!$B$15)/Refererenssiarvoja!$B$17*LN(Kaksitasouoma_matriisi!L244/Päälaskenta!$F$28))</f>
        <v>-2.8257945050502799E-2</v>
      </c>
      <c r="AR244" s="8">
        <f>Refererenssiarvoja!$B$16*Kaksitasouoma_matriisi!O244^(1/6)/(SQRT((2*Refererenssiarvoja!$B$15)/(Päälaskenta!$F$31*Päälaskenta!$G$31*L244)))</f>
        <v>7.0300987729138495E-2</v>
      </c>
    </row>
    <row r="245" spans="1:44" x14ac:dyDescent="0.2">
      <c r="A245" s="8">
        <v>243</v>
      </c>
      <c r="B245" s="8">
        <f>IF(Päälaskenta!C$7,Päälaskenta!E$7,Päälaskenta!G$5)</f>
        <v>2.5</v>
      </c>
      <c r="C245" s="56">
        <v>1.7569999999999999</v>
      </c>
      <c r="D245" s="93">
        <f t="shared" si="49"/>
        <v>1.4229000000000001</v>
      </c>
      <c r="E245" s="8">
        <f>IF(Päälaskenta!$C$26,Kaksitasouoma_matriisi!AP245,Kaksitasouoma_matriisi!AC245)</f>
        <v>0.101586628033835</v>
      </c>
      <c r="F245" s="56">
        <f>IF(D245&lt;Päälaskenta!H$24,(SQRT(POWER(Päälaskenta!C$24/(2*Päälaskenta!E$24),2)+(D245/Päälaskenta!E$24))-Päälaskenta!C$24/(2*Päälaskenta!E$24)),IF(D245=Päälaskenta!H$24,Päälaskenta!D$24,Päälaskenta!D$24+(SQRT(POWER((Päälaskenta!C$20+Päälaskenta!G$24)/(2*Päälaskenta!E$20),2)+((D245-Päälaskenta!H$24)/Päälaskenta!E$20))-(Päälaskenta!C$20+Päälaskenta!G$24)/(2*Päälaskenta!E$20))))</f>
        <v>0.73099999999999998</v>
      </c>
      <c r="G245" s="57">
        <f>IF(F245&gt;Päälaskenta!D$24,(2*SQRT((POWER(Päälaskenta!D$24,2))+POWER(Päälaskenta!E$24*Päälaskenta!D$24,2))+Päälaskenta!C$24)+(2*SQRT((POWER((F245-Päälaskenta!D$24),2))+POWER(Päälaskenta!E$20*(F245-Päälaskenta!D$24),2))+Päälaskenta!C$20),(2*SQRT((POWER(F245,2))+POWER(Päälaskenta!E$24*F245,2))+Päälaskenta!C$24))</f>
        <v>8.09</v>
      </c>
      <c r="H245" s="57">
        <f t="shared" si="50"/>
        <v>0.18</v>
      </c>
      <c r="I245" s="62">
        <f t="shared" si="51"/>
        <v>0.31346299999999999</v>
      </c>
      <c r="J245" s="8">
        <f>IF(F245&lt;Päälaskenta!$D$24,0,Kaksitasouoma_matriisi!F245-Päälaskenta!$D$24)</f>
        <v>3.1E-2</v>
      </c>
      <c r="L245" s="8">
        <f>IF(F245&gt;Päälaskenta!D$24,F245-Päälaskenta!D$24,0)</f>
        <v>3.1E-2</v>
      </c>
      <c r="M245" s="8">
        <f>IF(F245&gt;Päälaskenta!D$24,(Päälaskenta!C$20+(Päälaskenta!E$20*(Kaksitasouoma_matriisi!F245-Päälaskenta!D$24)))*(Kaksitasouoma_matriisi!F245-Päälaskenta!D$24),0)</f>
        <v>0.15644150000000001</v>
      </c>
      <c r="N245" s="8">
        <f>IF(F245&gt;Päälaskenta!D$24,(2*SQRT((POWER((F245-Päälaskenta!D$24),2))+POWER(Päälaskenta!E$20*(F245-Päälaskenta!D$24),2))+Päälaskenta!C$20),0)</f>
        <v>5.1117720895393797</v>
      </c>
      <c r="O245" s="8">
        <f t="shared" si="57"/>
        <v>3.06041617778967E-2</v>
      </c>
      <c r="P245" s="8">
        <f>IF(Päälaskenta!$C$29,IF(L245&gt;Päälaskenta!$F$28,Kaksitasouoma_matriisi!AQ245,Kaksitasouoma_matriisi!AR245),Päälaskenta!$F$20)</f>
        <v>0.12</v>
      </c>
      <c r="Q245" s="8">
        <f t="shared" si="58"/>
        <v>0.12755310981176901</v>
      </c>
      <c r="R245" s="8">
        <f t="shared" si="52"/>
        <v>3.0878657327976101E-2</v>
      </c>
      <c r="S245" s="8">
        <f t="shared" si="59"/>
        <v>0.19738149613738101</v>
      </c>
      <c r="U245" s="93">
        <f>IF(F245&gt;Päälaskenta!D$24,Päälaskenta!H$24+L245*Päälaskenta!G$24,F245*Päälaskenta!C$24 + F245*F245*Päälaskenta!E$24)</f>
        <v>1.2644</v>
      </c>
      <c r="V245" s="8">
        <f>IF(F245&gt;Päälaskenta!D$24,2*SQRT(POWER(Päälaskenta!D$24,2)+POWER(Päälaskenta!E$24*Päälaskenta!D$24,2))+Päälaskenta!C$24,(2*SQRT((POWER(F245,2))+POWER(Päälaskenta!E$24*F245,2))+Päälaskenta!C$24))</f>
        <v>2.9798989873223301</v>
      </c>
      <c r="W245" s="8">
        <f t="shared" si="60"/>
        <v>0.42430968478436998</v>
      </c>
      <c r="X245" s="8">
        <f>Päälaskenta!F$24</f>
        <v>7.0000000000000007E-2</v>
      </c>
      <c r="Y245" s="8">
        <f t="shared" si="61"/>
        <v>10.199410629007099</v>
      </c>
      <c r="Z245" s="8">
        <f t="shared" si="53"/>
        <v>2.46912134267202</v>
      </c>
      <c r="AA245" s="8">
        <f t="shared" si="62"/>
        <v>1.9528008088200099</v>
      </c>
      <c r="AC245" s="8">
        <f t="shared" si="54"/>
        <v>0.101586628033835</v>
      </c>
      <c r="AE245" s="8">
        <v>243</v>
      </c>
      <c r="AF245" s="8">
        <f t="shared" si="64"/>
        <v>10.3269637388189</v>
      </c>
      <c r="AG245" s="8">
        <f t="shared" si="55"/>
        <v>5.8605005789376503E-2</v>
      </c>
      <c r="AJ245" s="132">
        <f>IF(Päälaskenta!$F$28&lt;Kaksitasouoma_matriisi!L245,Päälaskenta!$C$20*Päälaskenta!$F$28,Päälaskenta!$C$20*Kaksitasouoma_matriisi!L245)</f>
        <v>0.155</v>
      </c>
      <c r="AK245" s="134">
        <f>SQRT(Päälaskenta!$D$20^2+(Päälaskenta!$D$20/(1/Päälaskenta!$E$20))^2)</f>
        <v>1.8029999999999999</v>
      </c>
      <c r="AL245" s="134">
        <f>IF(Päälaskenta!$F$28&lt;Kaksitasouoma_matriisi!L245,AK245*Päälaskenta!$F$28*COS(ATAN(1/Päälaskenta!$E$20)),AK245*Kaksitasouoma_matriisi!L245*COS(ATAN(1/Päälaskenta!$E$20)))</f>
        <v>4.7E-2</v>
      </c>
      <c r="AM245" s="134"/>
      <c r="AN245" s="134">
        <f t="shared" si="63"/>
        <v>0.20200000000000001</v>
      </c>
      <c r="AO245" s="8">
        <f t="shared" si="56"/>
        <v>0.14196359547403201</v>
      </c>
      <c r="AP245" s="134">
        <f>Refererenssiarvoja!$B$16*H245^(1/6)/(Refererenssiarvoja!$B$15^0.5)*(Päälaskenta!$G$28/2)^0.5*(1-AO245)^(-1.5)</f>
        <v>4.8000000000000001E-2</v>
      </c>
      <c r="AQ245" s="8">
        <f>Refererenssiarvoja!$B$16*Kaksitasouoma_matriisi!O245^(1/6)/(SQRT((2*Refererenssiarvoja!$B$15)/(Päälaskenta!$F$31*Päälaskenta!$G$31*Päälaskenta!$F$28))+SQRT(Refererenssiarvoja!$B$15)/Refererenssiarvoja!$B$17*LN(Kaksitasouoma_matriisi!L245/Päälaskenta!$F$28))</f>
        <v>-2.8257945050502799E-2</v>
      </c>
      <c r="AR245" s="8">
        <f>Refererenssiarvoja!$B$16*Kaksitasouoma_matriisi!O245^(1/6)/(SQRT((2*Refererenssiarvoja!$B$15)/(Päälaskenta!$F$31*Päälaskenta!$G$31*L245)))</f>
        <v>7.0300987729138495E-2</v>
      </c>
    </row>
    <row r="246" spans="1:44" x14ac:dyDescent="0.2">
      <c r="A246" s="8">
        <v>244</v>
      </c>
      <c r="B246" s="8">
        <f>IF(Päälaskenta!C$7,Päälaskenta!E$7,Päälaskenta!G$5)</f>
        <v>2.5</v>
      </c>
      <c r="C246" s="56">
        <v>1.756</v>
      </c>
      <c r="D246" s="93">
        <f t="shared" si="49"/>
        <v>1.4237</v>
      </c>
      <c r="E246" s="8">
        <f>IF(Päälaskenta!$C$26,Kaksitasouoma_matriisi!AP246,Kaksitasouoma_matriisi!AC246)</f>
        <v>0.101586628033835</v>
      </c>
      <c r="F246" s="56">
        <f>IF(D246&lt;Päälaskenta!H$24,(SQRT(POWER(Päälaskenta!C$24/(2*Päälaskenta!E$24),2)+(D246/Päälaskenta!E$24))-Päälaskenta!C$24/(2*Päälaskenta!E$24)),IF(D246=Päälaskenta!H$24,Päälaskenta!D$24,Päälaskenta!D$24+(SQRT(POWER((Päälaskenta!C$20+Päälaskenta!G$24)/(2*Päälaskenta!E$20),2)+((D246-Päälaskenta!H$24)/Päälaskenta!E$20))-(Päälaskenta!C$20+Päälaskenta!G$24)/(2*Päälaskenta!E$20))))</f>
        <v>0.73099999999999998</v>
      </c>
      <c r="G246" s="57">
        <f>IF(F246&gt;Päälaskenta!D$24,(2*SQRT((POWER(Päälaskenta!D$24,2))+POWER(Päälaskenta!E$24*Päälaskenta!D$24,2))+Päälaskenta!C$24)+(2*SQRT((POWER((F246-Päälaskenta!D$24),2))+POWER(Päälaskenta!E$20*(F246-Päälaskenta!D$24),2))+Päälaskenta!C$20),(2*SQRT((POWER(F246,2))+POWER(Päälaskenta!E$24*F246,2))+Päälaskenta!C$24))</f>
        <v>8.09</v>
      </c>
      <c r="H246" s="57">
        <f t="shared" si="50"/>
        <v>0.18</v>
      </c>
      <c r="I246" s="62">
        <f t="shared" si="51"/>
        <v>0.31310700000000002</v>
      </c>
      <c r="J246" s="8">
        <f>IF(F246&lt;Päälaskenta!$D$24,0,Kaksitasouoma_matriisi!F246-Päälaskenta!$D$24)</f>
        <v>3.1E-2</v>
      </c>
      <c r="L246" s="8">
        <f>IF(F246&gt;Päälaskenta!D$24,F246-Päälaskenta!D$24,0)</f>
        <v>3.1E-2</v>
      </c>
      <c r="M246" s="8">
        <f>IF(F246&gt;Päälaskenta!D$24,(Päälaskenta!C$20+(Päälaskenta!E$20*(Kaksitasouoma_matriisi!F246-Päälaskenta!D$24)))*(Kaksitasouoma_matriisi!F246-Päälaskenta!D$24),0)</f>
        <v>0.15644150000000001</v>
      </c>
      <c r="N246" s="8">
        <f>IF(F246&gt;Päälaskenta!D$24,(2*SQRT((POWER((F246-Päälaskenta!D$24),2))+POWER(Päälaskenta!E$20*(F246-Päälaskenta!D$24),2))+Päälaskenta!C$20),0)</f>
        <v>5.1117720895393797</v>
      </c>
      <c r="O246" s="8">
        <f t="shared" si="57"/>
        <v>3.06041617778967E-2</v>
      </c>
      <c r="P246" s="8">
        <f>IF(Päälaskenta!$C$29,IF(L246&gt;Päälaskenta!$F$28,Kaksitasouoma_matriisi!AQ246,Kaksitasouoma_matriisi!AR246),Päälaskenta!$F$20)</f>
        <v>0.12</v>
      </c>
      <c r="Q246" s="8">
        <f t="shared" si="58"/>
        <v>0.12755310981176901</v>
      </c>
      <c r="R246" s="8">
        <f t="shared" si="52"/>
        <v>3.0878657327976101E-2</v>
      </c>
      <c r="S246" s="8">
        <f t="shared" si="59"/>
        <v>0.19738149613738101</v>
      </c>
      <c r="U246" s="93">
        <f>IF(F246&gt;Päälaskenta!D$24,Päälaskenta!H$24+L246*Päälaskenta!G$24,F246*Päälaskenta!C$24 + F246*F246*Päälaskenta!E$24)</f>
        <v>1.2644</v>
      </c>
      <c r="V246" s="8">
        <f>IF(F246&gt;Päälaskenta!D$24,2*SQRT(POWER(Päälaskenta!D$24,2)+POWER(Päälaskenta!E$24*Päälaskenta!D$24,2))+Päälaskenta!C$24,(2*SQRT((POWER(F246,2))+POWER(Päälaskenta!E$24*F246,2))+Päälaskenta!C$24))</f>
        <v>2.9798989873223301</v>
      </c>
      <c r="W246" s="8">
        <f t="shared" si="60"/>
        <v>0.42430968478436998</v>
      </c>
      <c r="X246" s="8">
        <f>Päälaskenta!F$24</f>
        <v>7.0000000000000007E-2</v>
      </c>
      <c r="Y246" s="8">
        <f t="shared" si="61"/>
        <v>10.199410629007099</v>
      </c>
      <c r="Z246" s="8">
        <f t="shared" si="53"/>
        <v>2.46912134267202</v>
      </c>
      <c r="AA246" s="8">
        <f t="shared" si="62"/>
        <v>1.9528008088200099</v>
      </c>
      <c r="AC246" s="8">
        <f t="shared" si="54"/>
        <v>0.101586628033835</v>
      </c>
      <c r="AE246" s="8">
        <v>244</v>
      </c>
      <c r="AF246" s="8">
        <f t="shared" si="64"/>
        <v>10.3269637388189</v>
      </c>
      <c r="AG246" s="8">
        <f t="shared" si="55"/>
        <v>5.8605005789376503E-2</v>
      </c>
      <c r="AJ246" s="132">
        <f>IF(Päälaskenta!$F$28&lt;Kaksitasouoma_matriisi!L246,Päälaskenta!$C$20*Päälaskenta!$F$28,Päälaskenta!$C$20*Kaksitasouoma_matriisi!L246)</f>
        <v>0.155</v>
      </c>
      <c r="AK246" s="134">
        <f>SQRT(Päälaskenta!$D$20^2+(Päälaskenta!$D$20/(1/Päälaskenta!$E$20))^2)</f>
        <v>1.8029999999999999</v>
      </c>
      <c r="AL246" s="134">
        <f>IF(Päälaskenta!$F$28&lt;Kaksitasouoma_matriisi!L246,AK246*Päälaskenta!$F$28*COS(ATAN(1/Päälaskenta!$E$20)),AK246*Kaksitasouoma_matriisi!L246*COS(ATAN(1/Päälaskenta!$E$20)))</f>
        <v>4.7E-2</v>
      </c>
      <c r="AM246" s="134"/>
      <c r="AN246" s="134">
        <f t="shared" si="63"/>
        <v>0.20200000000000001</v>
      </c>
      <c r="AO246" s="8">
        <f t="shared" si="56"/>
        <v>0.14188382383929199</v>
      </c>
      <c r="AP246" s="134">
        <f>Refererenssiarvoja!$B$16*H246^(1/6)/(Refererenssiarvoja!$B$15^0.5)*(Päälaskenta!$G$28/2)^0.5*(1-AO246)^(-1.5)</f>
        <v>4.8000000000000001E-2</v>
      </c>
      <c r="AQ246" s="8">
        <f>Refererenssiarvoja!$B$16*Kaksitasouoma_matriisi!O246^(1/6)/(SQRT((2*Refererenssiarvoja!$B$15)/(Päälaskenta!$F$31*Päälaskenta!$G$31*Päälaskenta!$F$28))+SQRT(Refererenssiarvoja!$B$15)/Refererenssiarvoja!$B$17*LN(Kaksitasouoma_matriisi!L246/Päälaskenta!$F$28))</f>
        <v>-2.8257945050502799E-2</v>
      </c>
      <c r="AR246" s="8">
        <f>Refererenssiarvoja!$B$16*Kaksitasouoma_matriisi!O246^(1/6)/(SQRT((2*Refererenssiarvoja!$B$15)/(Päälaskenta!$F$31*Päälaskenta!$G$31*L246)))</f>
        <v>7.0300987729138495E-2</v>
      </c>
    </row>
    <row r="247" spans="1:44" x14ac:dyDescent="0.2">
      <c r="A247" s="8">
        <v>245</v>
      </c>
      <c r="B247" s="8">
        <f>IF(Päälaskenta!C$7,Päälaskenta!E$7,Päälaskenta!G$5)</f>
        <v>2.5</v>
      </c>
      <c r="C247" s="56">
        <v>1.7549999999999999</v>
      </c>
      <c r="D247" s="93">
        <f t="shared" si="49"/>
        <v>1.4245000000000001</v>
      </c>
      <c r="E247" s="8">
        <f>IF(Päälaskenta!$C$26,Kaksitasouoma_matriisi!AP247,Kaksitasouoma_matriisi!AC247)</f>
        <v>0.101586628033835</v>
      </c>
      <c r="F247" s="56">
        <f>IF(D247&lt;Päälaskenta!H$24,(SQRT(POWER(Päälaskenta!C$24/(2*Päälaskenta!E$24),2)+(D247/Päälaskenta!E$24))-Päälaskenta!C$24/(2*Päälaskenta!E$24)),IF(D247=Päälaskenta!H$24,Päälaskenta!D$24,Päälaskenta!D$24+(SQRT(POWER((Päälaskenta!C$20+Päälaskenta!G$24)/(2*Päälaskenta!E$20),2)+((D247-Päälaskenta!H$24)/Päälaskenta!E$20))-(Päälaskenta!C$20+Päälaskenta!G$24)/(2*Päälaskenta!E$20))))</f>
        <v>0.73099999999999998</v>
      </c>
      <c r="G247" s="57">
        <f>IF(F247&gt;Päälaskenta!D$24,(2*SQRT((POWER(Päälaskenta!D$24,2))+POWER(Päälaskenta!E$24*Päälaskenta!D$24,2))+Päälaskenta!C$24)+(2*SQRT((POWER((F247-Päälaskenta!D$24),2))+POWER(Päälaskenta!E$20*(F247-Päälaskenta!D$24),2))+Päälaskenta!C$20),(2*SQRT((POWER(F247,2))+POWER(Päälaskenta!E$24*F247,2))+Päälaskenta!C$24))</f>
        <v>8.09</v>
      </c>
      <c r="H247" s="57">
        <f t="shared" si="50"/>
        <v>0.18</v>
      </c>
      <c r="I247" s="62">
        <f t="shared" si="51"/>
        <v>0.31274999999999997</v>
      </c>
      <c r="J247" s="8">
        <f>IF(F247&lt;Päälaskenta!$D$24,0,Kaksitasouoma_matriisi!F247-Päälaskenta!$D$24)</f>
        <v>3.1E-2</v>
      </c>
      <c r="L247" s="8">
        <f>IF(F247&gt;Päälaskenta!D$24,F247-Päälaskenta!D$24,0)</f>
        <v>3.1E-2</v>
      </c>
      <c r="M247" s="8">
        <f>IF(F247&gt;Päälaskenta!D$24,(Päälaskenta!C$20+(Päälaskenta!E$20*(Kaksitasouoma_matriisi!F247-Päälaskenta!D$24)))*(Kaksitasouoma_matriisi!F247-Päälaskenta!D$24),0)</f>
        <v>0.15644150000000001</v>
      </c>
      <c r="N247" s="8">
        <f>IF(F247&gt;Päälaskenta!D$24,(2*SQRT((POWER((F247-Päälaskenta!D$24),2))+POWER(Päälaskenta!E$20*(F247-Päälaskenta!D$24),2))+Päälaskenta!C$20),0)</f>
        <v>5.1117720895393797</v>
      </c>
      <c r="O247" s="8">
        <f t="shared" si="57"/>
        <v>3.06041617778967E-2</v>
      </c>
      <c r="P247" s="8">
        <f>IF(Päälaskenta!$C$29,IF(L247&gt;Päälaskenta!$F$28,Kaksitasouoma_matriisi!AQ247,Kaksitasouoma_matriisi!AR247),Päälaskenta!$F$20)</f>
        <v>0.12</v>
      </c>
      <c r="Q247" s="8">
        <f t="shared" si="58"/>
        <v>0.12755310981176901</v>
      </c>
      <c r="R247" s="8">
        <f t="shared" si="52"/>
        <v>3.0878657327976101E-2</v>
      </c>
      <c r="S247" s="8">
        <f t="shared" si="59"/>
        <v>0.19738149613738101</v>
      </c>
      <c r="U247" s="93">
        <f>IF(F247&gt;Päälaskenta!D$24,Päälaskenta!H$24+L247*Päälaskenta!G$24,F247*Päälaskenta!C$24 + F247*F247*Päälaskenta!E$24)</f>
        <v>1.2644</v>
      </c>
      <c r="V247" s="8">
        <f>IF(F247&gt;Päälaskenta!D$24,2*SQRT(POWER(Päälaskenta!D$24,2)+POWER(Päälaskenta!E$24*Päälaskenta!D$24,2))+Päälaskenta!C$24,(2*SQRT((POWER(F247,2))+POWER(Päälaskenta!E$24*F247,2))+Päälaskenta!C$24))</f>
        <v>2.9798989873223301</v>
      </c>
      <c r="W247" s="8">
        <f t="shared" si="60"/>
        <v>0.42430968478436998</v>
      </c>
      <c r="X247" s="8">
        <f>Päälaskenta!F$24</f>
        <v>7.0000000000000007E-2</v>
      </c>
      <c r="Y247" s="8">
        <f t="shared" si="61"/>
        <v>10.199410629007099</v>
      </c>
      <c r="Z247" s="8">
        <f t="shared" si="53"/>
        <v>2.46912134267202</v>
      </c>
      <c r="AA247" s="8">
        <f t="shared" si="62"/>
        <v>1.9528008088200099</v>
      </c>
      <c r="AC247" s="8">
        <f t="shared" si="54"/>
        <v>0.101586628033835</v>
      </c>
      <c r="AE247" s="8">
        <v>245</v>
      </c>
      <c r="AF247" s="8">
        <f t="shared" si="64"/>
        <v>10.3269637388189</v>
      </c>
      <c r="AG247" s="8">
        <f t="shared" si="55"/>
        <v>5.8605005789376503E-2</v>
      </c>
      <c r="AJ247" s="132">
        <f>IF(Päälaskenta!$F$28&lt;Kaksitasouoma_matriisi!L247,Päälaskenta!$C$20*Päälaskenta!$F$28,Päälaskenta!$C$20*Kaksitasouoma_matriisi!L247)</f>
        <v>0.155</v>
      </c>
      <c r="AK247" s="134">
        <f>SQRT(Päälaskenta!$D$20^2+(Päälaskenta!$D$20/(1/Päälaskenta!$E$20))^2)</f>
        <v>1.8029999999999999</v>
      </c>
      <c r="AL247" s="134">
        <f>IF(Päälaskenta!$F$28&lt;Kaksitasouoma_matriisi!L247,AK247*Päälaskenta!$F$28*COS(ATAN(1/Päälaskenta!$E$20)),AK247*Kaksitasouoma_matriisi!L247*COS(ATAN(1/Päälaskenta!$E$20)))</f>
        <v>4.7E-2</v>
      </c>
      <c r="AM247" s="134"/>
      <c r="AN247" s="134">
        <f t="shared" si="63"/>
        <v>0.20200000000000001</v>
      </c>
      <c r="AO247" s="8">
        <f t="shared" si="56"/>
        <v>0.141804141804142</v>
      </c>
      <c r="AP247" s="134">
        <f>Refererenssiarvoja!$B$16*H247^(1/6)/(Refererenssiarvoja!$B$15^0.5)*(Päälaskenta!$G$28/2)^0.5*(1-AO247)^(-1.5)</f>
        <v>4.8000000000000001E-2</v>
      </c>
      <c r="AQ247" s="8">
        <f>Refererenssiarvoja!$B$16*Kaksitasouoma_matriisi!O247^(1/6)/(SQRT((2*Refererenssiarvoja!$B$15)/(Päälaskenta!$F$31*Päälaskenta!$G$31*Päälaskenta!$F$28))+SQRT(Refererenssiarvoja!$B$15)/Refererenssiarvoja!$B$17*LN(Kaksitasouoma_matriisi!L247/Päälaskenta!$F$28))</f>
        <v>-2.8257945050502799E-2</v>
      </c>
      <c r="AR247" s="8">
        <f>Refererenssiarvoja!$B$16*Kaksitasouoma_matriisi!O247^(1/6)/(SQRT((2*Refererenssiarvoja!$B$15)/(Päälaskenta!$F$31*Päälaskenta!$G$31*L247)))</f>
        <v>7.0300987729138495E-2</v>
      </c>
    </row>
    <row r="248" spans="1:44" x14ac:dyDescent="0.2">
      <c r="A248" s="8">
        <v>246</v>
      </c>
      <c r="B248" s="8">
        <f>IF(Päälaskenta!C$7,Päälaskenta!E$7,Päälaskenta!G$5)</f>
        <v>2.5</v>
      </c>
      <c r="C248" s="56">
        <v>1.754</v>
      </c>
      <c r="D248" s="93">
        <f t="shared" si="49"/>
        <v>1.4253</v>
      </c>
      <c r="E248" s="8">
        <f>IF(Päälaskenta!$C$26,Kaksitasouoma_matriisi!AP248,Kaksitasouoma_matriisi!AC248)</f>
        <v>0.10159482915651701</v>
      </c>
      <c r="F248" s="56">
        <f>IF(D248&lt;Päälaskenta!H$24,(SQRT(POWER(Päälaskenta!C$24/(2*Päälaskenta!E$24),2)+(D248/Päälaskenta!E$24))-Päälaskenta!C$24/(2*Päälaskenta!E$24)),IF(D248=Päälaskenta!H$24,Päälaskenta!D$24,Päälaskenta!D$24+(SQRT(POWER((Päälaskenta!C$20+Päälaskenta!G$24)/(2*Päälaskenta!E$20),2)+((D248-Päälaskenta!H$24)/Päälaskenta!E$20))-(Päälaskenta!C$20+Päälaskenta!G$24)/(2*Päälaskenta!E$20))))</f>
        <v>0.73199999999999998</v>
      </c>
      <c r="G248" s="57">
        <f>IF(F248&gt;Päälaskenta!D$24,(2*SQRT((POWER(Päälaskenta!D$24,2))+POWER(Päälaskenta!E$24*Päälaskenta!D$24,2))+Päälaskenta!C$24)+(2*SQRT((POWER((F248-Päälaskenta!D$24),2))+POWER(Päälaskenta!E$20*(F248-Päälaskenta!D$24),2))+Päälaskenta!C$20),(2*SQRT((POWER(F248,2))+POWER(Päälaskenta!E$24*F248,2))+Päälaskenta!C$24))</f>
        <v>8.1</v>
      </c>
      <c r="H248" s="57">
        <f t="shared" si="50"/>
        <v>0.18</v>
      </c>
      <c r="I248" s="62">
        <f t="shared" si="51"/>
        <v>0.312444</v>
      </c>
      <c r="J248" s="8">
        <f>IF(F248&lt;Päälaskenta!$D$24,0,Kaksitasouoma_matriisi!F248-Päälaskenta!$D$24)</f>
        <v>3.2000000000000001E-2</v>
      </c>
      <c r="L248" s="8">
        <f>IF(F248&gt;Päälaskenta!D$24,F248-Päälaskenta!D$24,0)</f>
        <v>3.2000000000000001E-2</v>
      </c>
      <c r="M248" s="8">
        <f>IF(F248&gt;Päälaskenta!D$24,(Päälaskenta!C$20+(Päälaskenta!E$20*(Kaksitasouoma_matriisi!F248-Päälaskenta!D$24)))*(Kaksitasouoma_matriisi!F248-Päälaskenta!D$24),0)</f>
        <v>0.16153600000000001</v>
      </c>
      <c r="N248" s="8">
        <f>IF(F248&gt;Päälaskenta!D$24,(2*SQRT((POWER((F248-Päälaskenta!D$24),2))+POWER(Päälaskenta!E$20*(F248-Päälaskenta!D$24),2))+Päälaskenta!C$20),0)</f>
        <v>5.1153776408148497</v>
      </c>
      <c r="O248" s="8">
        <f t="shared" si="57"/>
        <v>3.1578509221123402E-2</v>
      </c>
      <c r="P248" s="8">
        <f>IF(Päälaskenta!$C$29,IF(L248&gt;Päälaskenta!$F$28,Kaksitasouoma_matriisi!AQ248,Kaksitasouoma_matriisi!AR248),Päälaskenta!$F$20)</f>
        <v>0.12</v>
      </c>
      <c r="Q248" s="8">
        <f t="shared" si="58"/>
        <v>0.134487677683652</v>
      </c>
      <c r="R248" s="8">
        <f t="shared" si="52"/>
        <v>3.24342263068325E-2</v>
      </c>
      <c r="S248" s="8">
        <f t="shared" si="59"/>
        <v>0.20078636531072</v>
      </c>
      <c r="U248" s="93">
        <f>IF(F248&gt;Päälaskenta!D$24,Päälaskenta!H$24+L248*Päälaskenta!G$24,F248*Päälaskenta!C$24 + F248*F248*Päälaskenta!E$24)</f>
        <v>1.2667999999999999</v>
      </c>
      <c r="V248" s="8">
        <f>IF(F248&gt;Päälaskenta!D$24,2*SQRT(POWER(Päälaskenta!D$24,2)+POWER(Päälaskenta!E$24*Päälaskenta!D$24,2))+Päälaskenta!C$24,(2*SQRT((POWER(F248,2))+POWER(Päälaskenta!E$24*F248,2))+Päälaskenta!C$24))</f>
        <v>2.9798989873223301</v>
      </c>
      <c r="W248" s="8">
        <f t="shared" si="60"/>
        <v>0.42511508121230601</v>
      </c>
      <c r="X248" s="8">
        <f>Päälaskenta!F$24</f>
        <v>7.0000000000000007E-2</v>
      </c>
      <c r="Y248" s="8">
        <f t="shared" si="61"/>
        <v>10.231697445045899</v>
      </c>
      <c r="Z248" s="8">
        <f t="shared" si="53"/>
        <v>2.46756577369317</v>
      </c>
      <c r="AA248" s="8">
        <f t="shared" si="62"/>
        <v>1.94787320310481</v>
      </c>
      <c r="AC248" s="8">
        <f t="shared" si="54"/>
        <v>0.10159482915651701</v>
      </c>
      <c r="AE248" s="8">
        <v>246</v>
      </c>
      <c r="AF248" s="8">
        <f t="shared" si="64"/>
        <v>10.3661851227296</v>
      </c>
      <c r="AG248" s="8">
        <f t="shared" si="55"/>
        <v>5.8162370242549201E-2</v>
      </c>
      <c r="AJ248" s="132">
        <f>IF(Päälaskenta!$F$28&lt;Kaksitasouoma_matriisi!L248,Päälaskenta!$C$20*Päälaskenta!$F$28,Päälaskenta!$C$20*Kaksitasouoma_matriisi!L248)</f>
        <v>0.16</v>
      </c>
      <c r="AK248" s="134">
        <f>SQRT(Päälaskenta!$D$20^2+(Päälaskenta!$D$20/(1/Päälaskenta!$E$20))^2)</f>
        <v>1.8029999999999999</v>
      </c>
      <c r="AL248" s="134">
        <f>IF(Päälaskenta!$F$28&lt;Kaksitasouoma_matriisi!L248,AK248*Päälaskenta!$F$28*COS(ATAN(1/Päälaskenta!$E$20)),AK248*Kaksitasouoma_matriisi!L248*COS(ATAN(1/Päälaskenta!$E$20)))</f>
        <v>4.8000000000000001E-2</v>
      </c>
      <c r="AM248" s="134"/>
      <c r="AN248" s="134">
        <f t="shared" si="63"/>
        <v>0.20799999999999999</v>
      </c>
      <c r="AO248" s="8">
        <f t="shared" si="56"/>
        <v>0.14593418929348201</v>
      </c>
      <c r="AP248" s="134">
        <f>Refererenssiarvoja!$B$16*H248^(1/6)/(Refererenssiarvoja!$B$15^0.5)*(Päälaskenta!$G$28/2)^0.5*(1-AO248)^(-1.5)</f>
        <v>4.8000000000000001E-2</v>
      </c>
      <c r="AQ248" s="8">
        <f>Refererenssiarvoja!$B$16*Kaksitasouoma_matriisi!O248^(1/6)/(SQRT((2*Refererenssiarvoja!$B$15)/(Päälaskenta!$F$31*Päälaskenta!$G$31*Päälaskenta!$F$28))+SQRT(Refererenssiarvoja!$B$15)/Refererenssiarvoja!$B$17*LN(Kaksitasouoma_matriisi!L248/Päälaskenta!$F$28))</f>
        <v>-2.8767270269018302E-2</v>
      </c>
      <c r="AR248" s="8">
        <f>Refererenssiarvoja!$B$16*Kaksitasouoma_matriisi!O248^(1/6)/(SQRT((2*Refererenssiarvoja!$B$15)/(Päälaskenta!$F$31*Päälaskenta!$G$31*L248)))</f>
        <v>7.1799941697201802E-2</v>
      </c>
    </row>
    <row r="249" spans="1:44" x14ac:dyDescent="0.2">
      <c r="A249" s="8">
        <v>247</v>
      </c>
      <c r="B249" s="8">
        <f>IF(Päälaskenta!C$7,Päälaskenta!E$7,Päälaskenta!G$5)</f>
        <v>2.5</v>
      </c>
      <c r="C249" s="56">
        <v>1.7529999999999999</v>
      </c>
      <c r="D249" s="93">
        <f t="shared" si="49"/>
        <v>1.4260999999999999</v>
      </c>
      <c r="E249" s="8">
        <f>IF(Päälaskenta!$C$26,Kaksitasouoma_matriisi!AP249,Kaksitasouoma_matriisi!AC249)</f>
        <v>0.10159482915651701</v>
      </c>
      <c r="F249" s="56">
        <f>IF(D249&lt;Päälaskenta!H$24,(SQRT(POWER(Päälaskenta!C$24/(2*Päälaskenta!E$24),2)+(D249/Päälaskenta!E$24))-Päälaskenta!C$24/(2*Päälaskenta!E$24)),IF(D249=Päälaskenta!H$24,Päälaskenta!D$24,Päälaskenta!D$24+(SQRT(POWER((Päälaskenta!C$20+Päälaskenta!G$24)/(2*Päälaskenta!E$20),2)+((D249-Päälaskenta!H$24)/Päälaskenta!E$20))-(Päälaskenta!C$20+Päälaskenta!G$24)/(2*Päälaskenta!E$20))))</f>
        <v>0.73199999999999998</v>
      </c>
      <c r="G249" s="57">
        <f>IF(F249&gt;Päälaskenta!D$24,(2*SQRT((POWER(Päälaskenta!D$24,2))+POWER(Päälaskenta!E$24*Päälaskenta!D$24,2))+Päälaskenta!C$24)+(2*SQRT((POWER((F249-Päälaskenta!D$24),2))+POWER(Päälaskenta!E$20*(F249-Päälaskenta!D$24),2))+Päälaskenta!C$20),(2*SQRT((POWER(F249,2))+POWER(Päälaskenta!E$24*F249,2))+Päälaskenta!C$24))</f>
        <v>8.1</v>
      </c>
      <c r="H249" s="57">
        <f t="shared" si="50"/>
        <v>0.18</v>
      </c>
      <c r="I249" s="62">
        <f t="shared" si="51"/>
        <v>0.31208799999999998</v>
      </c>
      <c r="J249" s="8">
        <f>IF(F249&lt;Päälaskenta!$D$24,0,Kaksitasouoma_matriisi!F249-Päälaskenta!$D$24)</f>
        <v>3.2000000000000001E-2</v>
      </c>
      <c r="L249" s="8">
        <f>IF(F249&gt;Päälaskenta!D$24,F249-Päälaskenta!D$24,0)</f>
        <v>3.2000000000000001E-2</v>
      </c>
      <c r="M249" s="8">
        <f>IF(F249&gt;Päälaskenta!D$24,(Päälaskenta!C$20+(Päälaskenta!E$20*(Kaksitasouoma_matriisi!F249-Päälaskenta!D$24)))*(Kaksitasouoma_matriisi!F249-Päälaskenta!D$24),0)</f>
        <v>0.16153600000000001</v>
      </c>
      <c r="N249" s="8">
        <f>IF(F249&gt;Päälaskenta!D$24,(2*SQRT((POWER((F249-Päälaskenta!D$24),2))+POWER(Päälaskenta!E$20*(F249-Päälaskenta!D$24),2))+Päälaskenta!C$20),0)</f>
        <v>5.1153776408148497</v>
      </c>
      <c r="O249" s="8">
        <f t="shared" si="57"/>
        <v>3.1578509221123402E-2</v>
      </c>
      <c r="P249" s="8">
        <f>IF(Päälaskenta!$C$29,IF(L249&gt;Päälaskenta!$F$28,Kaksitasouoma_matriisi!AQ249,Kaksitasouoma_matriisi!AR249),Päälaskenta!$F$20)</f>
        <v>0.12</v>
      </c>
      <c r="Q249" s="8">
        <f t="shared" si="58"/>
        <v>0.134487677683652</v>
      </c>
      <c r="R249" s="8">
        <f t="shared" si="52"/>
        <v>3.24342263068325E-2</v>
      </c>
      <c r="S249" s="8">
        <f t="shared" si="59"/>
        <v>0.20078636531072</v>
      </c>
      <c r="U249" s="93">
        <f>IF(F249&gt;Päälaskenta!D$24,Päälaskenta!H$24+L249*Päälaskenta!G$24,F249*Päälaskenta!C$24 + F249*F249*Päälaskenta!E$24)</f>
        <v>1.2667999999999999</v>
      </c>
      <c r="V249" s="8">
        <f>IF(F249&gt;Päälaskenta!D$24,2*SQRT(POWER(Päälaskenta!D$24,2)+POWER(Päälaskenta!E$24*Päälaskenta!D$24,2))+Päälaskenta!C$24,(2*SQRT((POWER(F249,2))+POWER(Päälaskenta!E$24*F249,2))+Päälaskenta!C$24))</f>
        <v>2.9798989873223301</v>
      </c>
      <c r="W249" s="8">
        <f t="shared" si="60"/>
        <v>0.42511508121230601</v>
      </c>
      <c r="X249" s="8">
        <f>Päälaskenta!F$24</f>
        <v>7.0000000000000007E-2</v>
      </c>
      <c r="Y249" s="8">
        <f t="shared" si="61"/>
        <v>10.231697445045899</v>
      </c>
      <c r="Z249" s="8">
        <f t="shared" si="53"/>
        <v>2.46756577369317</v>
      </c>
      <c r="AA249" s="8">
        <f t="shared" si="62"/>
        <v>1.94787320310481</v>
      </c>
      <c r="AC249" s="8">
        <f t="shared" si="54"/>
        <v>0.10159482915651701</v>
      </c>
      <c r="AE249" s="8">
        <v>247</v>
      </c>
      <c r="AF249" s="8">
        <f t="shared" si="64"/>
        <v>10.3661851227296</v>
      </c>
      <c r="AG249" s="8">
        <f t="shared" si="55"/>
        <v>5.8162370242549201E-2</v>
      </c>
      <c r="AJ249" s="132">
        <f>IF(Päälaskenta!$F$28&lt;Kaksitasouoma_matriisi!L249,Päälaskenta!$C$20*Päälaskenta!$F$28,Päälaskenta!$C$20*Kaksitasouoma_matriisi!L249)</f>
        <v>0.16</v>
      </c>
      <c r="AK249" s="134">
        <f>SQRT(Päälaskenta!$D$20^2+(Päälaskenta!$D$20/(1/Päälaskenta!$E$20))^2)</f>
        <v>1.8029999999999999</v>
      </c>
      <c r="AL249" s="134">
        <f>IF(Päälaskenta!$F$28&lt;Kaksitasouoma_matriisi!L249,AK249*Päälaskenta!$F$28*COS(ATAN(1/Päälaskenta!$E$20)),AK249*Kaksitasouoma_matriisi!L249*COS(ATAN(1/Päälaskenta!$E$20)))</f>
        <v>4.8000000000000001E-2</v>
      </c>
      <c r="AM249" s="134"/>
      <c r="AN249" s="134">
        <f t="shared" si="63"/>
        <v>0.20799999999999999</v>
      </c>
      <c r="AO249" s="8">
        <f t="shared" si="56"/>
        <v>0.14585232452142199</v>
      </c>
      <c r="AP249" s="134">
        <f>Refererenssiarvoja!$B$16*H249^(1/6)/(Refererenssiarvoja!$B$15^0.5)*(Päälaskenta!$G$28/2)^0.5*(1-AO249)^(-1.5)</f>
        <v>4.8000000000000001E-2</v>
      </c>
      <c r="AQ249" s="8">
        <f>Refererenssiarvoja!$B$16*Kaksitasouoma_matriisi!O249^(1/6)/(SQRT((2*Refererenssiarvoja!$B$15)/(Päälaskenta!$F$31*Päälaskenta!$G$31*Päälaskenta!$F$28))+SQRT(Refererenssiarvoja!$B$15)/Refererenssiarvoja!$B$17*LN(Kaksitasouoma_matriisi!L249/Päälaskenta!$F$28))</f>
        <v>-2.8767270269018302E-2</v>
      </c>
      <c r="AR249" s="8">
        <f>Refererenssiarvoja!$B$16*Kaksitasouoma_matriisi!O249^(1/6)/(SQRT((2*Refererenssiarvoja!$B$15)/(Päälaskenta!$F$31*Päälaskenta!$G$31*L249)))</f>
        <v>7.1799941697201802E-2</v>
      </c>
    </row>
    <row r="250" spans="1:44" x14ac:dyDescent="0.2">
      <c r="A250" s="8">
        <v>248</v>
      </c>
      <c r="B250" s="8">
        <f>IF(Päälaskenta!C$7,Päälaskenta!E$7,Päälaskenta!G$5)</f>
        <v>2.5</v>
      </c>
      <c r="C250" s="56">
        <v>1.752</v>
      </c>
      <c r="D250" s="93">
        <f t="shared" si="49"/>
        <v>1.4269000000000001</v>
      </c>
      <c r="E250" s="8">
        <f>IF(Päälaskenta!$C$26,Kaksitasouoma_matriisi!AP250,Kaksitasouoma_matriisi!AC250)</f>
        <v>0.10159482915651701</v>
      </c>
      <c r="F250" s="56">
        <f>IF(D250&lt;Päälaskenta!H$24,(SQRT(POWER(Päälaskenta!C$24/(2*Päälaskenta!E$24),2)+(D250/Päälaskenta!E$24))-Päälaskenta!C$24/(2*Päälaskenta!E$24)),IF(D250=Päälaskenta!H$24,Päälaskenta!D$24,Päälaskenta!D$24+(SQRT(POWER((Päälaskenta!C$20+Päälaskenta!G$24)/(2*Päälaskenta!E$20),2)+((D250-Päälaskenta!H$24)/Päälaskenta!E$20))-(Päälaskenta!C$20+Päälaskenta!G$24)/(2*Päälaskenta!E$20))))</f>
        <v>0.73199999999999998</v>
      </c>
      <c r="G250" s="57">
        <f>IF(F250&gt;Päälaskenta!D$24,(2*SQRT((POWER(Päälaskenta!D$24,2))+POWER(Päälaskenta!E$24*Päälaskenta!D$24,2))+Päälaskenta!C$24)+(2*SQRT((POWER((F250-Päälaskenta!D$24),2))+POWER(Päälaskenta!E$20*(F250-Päälaskenta!D$24),2))+Päälaskenta!C$20),(2*SQRT((POWER(F250,2))+POWER(Päälaskenta!E$24*F250,2))+Päälaskenta!C$24))</f>
        <v>8.1</v>
      </c>
      <c r="H250" s="57">
        <f t="shared" si="50"/>
        <v>0.18</v>
      </c>
      <c r="I250" s="62">
        <f t="shared" si="51"/>
        <v>0.31173200000000001</v>
      </c>
      <c r="J250" s="8">
        <f>IF(F250&lt;Päälaskenta!$D$24,0,Kaksitasouoma_matriisi!F250-Päälaskenta!$D$24)</f>
        <v>3.2000000000000001E-2</v>
      </c>
      <c r="L250" s="8">
        <f>IF(F250&gt;Päälaskenta!D$24,F250-Päälaskenta!D$24,0)</f>
        <v>3.2000000000000001E-2</v>
      </c>
      <c r="M250" s="8">
        <f>IF(F250&gt;Päälaskenta!D$24,(Päälaskenta!C$20+(Päälaskenta!E$20*(Kaksitasouoma_matriisi!F250-Päälaskenta!D$24)))*(Kaksitasouoma_matriisi!F250-Päälaskenta!D$24),0)</f>
        <v>0.16153600000000001</v>
      </c>
      <c r="N250" s="8">
        <f>IF(F250&gt;Päälaskenta!D$24,(2*SQRT((POWER((F250-Päälaskenta!D$24),2))+POWER(Päälaskenta!E$20*(F250-Päälaskenta!D$24),2))+Päälaskenta!C$20),0)</f>
        <v>5.1153776408148497</v>
      </c>
      <c r="O250" s="8">
        <f t="shared" si="57"/>
        <v>3.1578509221123402E-2</v>
      </c>
      <c r="P250" s="8">
        <f>IF(Päälaskenta!$C$29,IF(L250&gt;Päälaskenta!$F$28,Kaksitasouoma_matriisi!AQ250,Kaksitasouoma_matriisi!AR250),Päälaskenta!$F$20)</f>
        <v>0.12</v>
      </c>
      <c r="Q250" s="8">
        <f t="shared" si="58"/>
        <v>0.134487677683652</v>
      </c>
      <c r="R250" s="8">
        <f t="shared" si="52"/>
        <v>3.24342263068325E-2</v>
      </c>
      <c r="S250" s="8">
        <f t="shared" si="59"/>
        <v>0.20078636531072</v>
      </c>
      <c r="U250" s="93">
        <f>IF(F250&gt;Päälaskenta!D$24,Päälaskenta!H$24+L250*Päälaskenta!G$24,F250*Päälaskenta!C$24 + F250*F250*Päälaskenta!E$24)</f>
        <v>1.2667999999999999</v>
      </c>
      <c r="V250" s="8">
        <f>IF(F250&gt;Päälaskenta!D$24,2*SQRT(POWER(Päälaskenta!D$24,2)+POWER(Päälaskenta!E$24*Päälaskenta!D$24,2))+Päälaskenta!C$24,(2*SQRT((POWER(F250,2))+POWER(Päälaskenta!E$24*F250,2))+Päälaskenta!C$24))</f>
        <v>2.9798989873223301</v>
      </c>
      <c r="W250" s="8">
        <f t="shared" si="60"/>
        <v>0.42511508121230601</v>
      </c>
      <c r="X250" s="8">
        <f>Päälaskenta!F$24</f>
        <v>7.0000000000000007E-2</v>
      </c>
      <c r="Y250" s="8">
        <f t="shared" si="61"/>
        <v>10.231697445045899</v>
      </c>
      <c r="Z250" s="8">
        <f t="shared" si="53"/>
        <v>2.46756577369317</v>
      </c>
      <c r="AA250" s="8">
        <f t="shared" si="62"/>
        <v>1.94787320310481</v>
      </c>
      <c r="AC250" s="8">
        <f t="shared" si="54"/>
        <v>0.10159482915651701</v>
      </c>
      <c r="AE250" s="8">
        <v>248</v>
      </c>
      <c r="AF250" s="8">
        <f t="shared" si="64"/>
        <v>10.3661851227296</v>
      </c>
      <c r="AG250" s="8">
        <f t="shared" si="55"/>
        <v>5.8162370242549201E-2</v>
      </c>
      <c r="AJ250" s="132">
        <f>IF(Päälaskenta!$F$28&lt;Kaksitasouoma_matriisi!L250,Päälaskenta!$C$20*Päälaskenta!$F$28,Päälaskenta!$C$20*Kaksitasouoma_matriisi!L250)</f>
        <v>0.16</v>
      </c>
      <c r="AK250" s="134">
        <f>SQRT(Päälaskenta!$D$20^2+(Päälaskenta!$D$20/(1/Päälaskenta!$E$20))^2)</f>
        <v>1.8029999999999999</v>
      </c>
      <c r="AL250" s="134">
        <f>IF(Päälaskenta!$F$28&lt;Kaksitasouoma_matriisi!L250,AK250*Päälaskenta!$F$28*COS(ATAN(1/Päälaskenta!$E$20)),AK250*Kaksitasouoma_matriisi!L250*COS(ATAN(1/Päälaskenta!$E$20)))</f>
        <v>4.8000000000000001E-2</v>
      </c>
      <c r="AM250" s="134"/>
      <c r="AN250" s="134">
        <f t="shared" si="63"/>
        <v>0.20799999999999999</v>
      </c>
      <c r="AO250" s="8">
        <f t="shared" si="56"/>
        <v>0.14577055154530799</v>
      </c>
      <c r="AP250" s="134">
        <f>Refererenssiarvoja!$B$16*H250^(1/6)/(Refererenssiarvoja!$B$15^0.5)*(Päälaskenta!$G$28/2)^0.5*(1-AO250)^(-1.5)</f>
        <v>4.8000000000000001E-2</v>
      </c>
      <c r="AQ250" s="8">
        <f>Refererenssiarvoja!$B$16*Kaksitasouoma_matriisi!O250^(1/6)/(SQRT((2*Refererenssiarvoja!$B$15)/(Päälaskenta!$F$31*Päälaskenta!$G$31*Päälaskenta!$F$28))+SQRT(Refererenssiarvoja!$B$15)/Refererenssiarvoja!$B$17*LN(Kaksitasouoma_matriisi!L250/Päälaskenta!$F$28))</f>
        <v>-2.8767270269018302E-2</v>
      </c>
      <c r="AR250" s="8">
        <f>Refererenssiarvoja!$B$16*Kaksitasouoma_matriisi!O250^(1/6)/(SQRT((2*Refererenssiarvoja!$B$15)/(Päälaskenta!$F$31*Päälaskenta!$G$31*L250)))</f>
        <v>7.1799941697201802E-2</v>
      </c>
    </row>
    <row r="251" spans="1:44" x14ac:dyDescent="0.2">
      <c r="A251" s="8">
        <v>249</v>
      </c>
      <c r="B251" s="8">
        <f>IF(Päälaskenta!C$7,Päälaskenta!E$7,Päälaskenta!G$5)</f>
        <v>2.5</v>
      </c>
      <c r="C251" s="56">
        <v>1.7509999999999999</v>
      </c>
      <c r="D251" s="93">
        <f t="shared" si="49"/>
        <v>1.4278</v>
      </c>
      <c r="E251" s="8">
        <f>IF(Päälaskenta!$C$26,Kaksitasouoma_matriisi!AP251,Kaksitasouoma_matriisi!AC251)</f>
        <v>0.10159482915651701</v>
      </c>
      <c r="F251" s="56">
        <f>IF(D251&lt;Päälaskenta!H$24,(SQRT(POWER(Päälaskenta!C$24/(2*Päälaskenta!E$24),2)+(D251/Päälaskenta!E$24))-Päälaskenta!C$24/(2*Päälaskenta!E$24)),IF(D251=Päälaskenta!H$24,Päälaskenta!D$24,Päälaskenta!D$24+(SQRT(POWER((Päälaskenta!C$20+Päälaskenta!G$24)/(2*Päälaskenta!E$20),2)+((D251-Päälaskenta!H$24)/Päälaskenta!E$20))-(Päälaskenta!C$20+Päälaskenta!G$24)/(2*Päälaskenta!E$20))))</f>
        <v>0.73199999999999998</v>
      </c>
      <c r="G251" s="57">
        <f>IF(F251&gt;Päälaskenta!D$24,(2*SQRT((POWER(Päälaskenta!D$24,2))+POWER(Päälaskenta!E$24*Päälaskenta!D$24,2))+Päälaskenta!C$24)+(2*SQRT((POWER((F251-Päälaskenta!D$24),2))+POWER(Päälaskenta!E$20*(F251-Päälaskenta!D$24),2))+Päälaskenta!C$20),(2*SQRT((POWER(F251,2))+POWER(Päälaskenta!E$24*F251,2))+Päälaskenta!C$24))</f>
        <v>8.1</v>
      </c>
      <c r="H251" s="57">
        <f t="shared" si="50"/>
        <v>0.18</v>
      </c>
      <c r="I251" s="62">
        <f t="shared" si="51"/>
        <v>0.31137599999999999</v>
      </c>
      <c r="J251" s="8">
        <f>IF(F251&lt;Päälaskenta!$D$24,0,Kaksitasouoma_matriisi!F251-Päälaskenta!$D$24)</f>
        <v>3.2000000000000001E-2</v>
      </c>
      <c r="L251" s="8">
        <f>IF(F251&gt;Päälaskenta!D$24,F251-Päälaskenta!D$24,0)</f>
        <v>3.2000000000000001E-2</v>
      </c>
      <c r="M251" s="8">
        <f>IF(F251&gt;Päälaskenta!D$24,(Päälaskenta!C$20+(Päälaskenta!E$20*(Kaksitasouoma_matriisi!F251-Päälaskenta!D$24)))*(Kaksitasouoma_matriisi!F251-Päälaskenta!D$24),0)</f>
        <v>0.16153600000000001</v>
      </c>
      <c r="N251" s="8">
        <f>IF(F251&gt;Päälaskenta!D$24,(2*SQRT((POWER((F251-Päälaskenta!D$24),2))+POWER(Päälaskenta!E$20*(F251-Päälaskenta!D$24),2))+Päälaskenta!C$20),0)</f>
        <v>5.1153776408148497</v>
      </c>
      <c r="O251" s="8">
        <f t="shared" si="57"/>
        <v>3.1578509221123402E-2</v>
      </c>
      <c r="P251" s="8">
        <f>IF(Päälaskenta!$C$29,IF(L251&gt;Päälaskenta!$F$28,Kaksitasouoma_matriisi!AQ251,Kaksitasouoma_matriisi!AR251),Päälaskenta!$F$20)</f>
        <v>0.12</v>
      </c>
      <c r="Q251" s="8">
        <f t="shared" si="58"/>
        <v>0.134487677683652</v>
      </c>
      <c r="R251" s="8">
        <f t="shared" si="52"/>
        <v>3.24342263068325E-2</v>
      </c>
      <c r="S251" s="8">
        <f t="shared" si="59"/>
        <v>0.20078636531072</v>
      </c>
      <c r="U251" s="93">
        <f>IF(F251&gt;Päälaskenta!D$24,Päälaskenta!H$24+L251*Päälaskenta!G$24,F251*Päälaskenta!C$24 + F251*F251*Päälaskenta!E$24)</f>
        <v>1.2667999999999999</v>
      </c>
      <c r="V251" s="8">
        <f>IF(F251&gt;Päälaskenta!D$24,2*SQRT(POWER(Päälaskenta!D$24,2)+POWER(Päälaskenta!E$24*Päälaskenta!D$24,2))+Päälaskenta!C$24,(2*SQRT((POWER(F251,2))+POWER(Päälaskenta!E$24*F251,2))+Päälaskenta!C$24))</f>
        <v>2.9798989873223301</v>
      </c>
      <c r="W251" s="8">
        <f t="shared" si="60"/>
        <v>0.42511508121230601</v>
      </c>
      <c r="X251" s="8">
        <f>Päälaskenta!F$24</f>
        <v>7.0000000000000007E-2</v>
      </c>
      <c r="Y251" s="8">
        <f t="shared" si="61"/>
        <v>10.231697445045899</v>
      </c>
      <c r="Z251" s="8">
        <f t="shared" si="53"/>
        <v>2.46756577369317</v>
      </c>
      <c r="AA251" s="8">
        <f t="shared" si="62"/>
        <v>1.94787320310481</v>
      </c>
      <c r="AC251" s="8">
        <f t="shared" si="54"/>
        <v>0.10159482915651701</v>
      </c>
      <c r="AE251" s="8">
        <v>249</v>
      </c>
      <c r="AF251" s="8">
        <f t="shared" si="64"/>
        <v>10.3661851227296</v>
      </c>
      <c r="AG251" s="8">
        <f t="shared" si="55"/>
        <v>5.8162370242549201E-2</v>
      </c>
      <c r="AJ251" s="132">
        <f>IF(Päälaskenta!$F$28&lt;Kaksitasouoma_matriisi!L251,Päälaskenta!$C$20*Päälaskenta!$F$28,Päälaskenta!$C$20*Kaksitasouoma_matriisi!L251)</f>
        <v>0.16</v>
      </c>
      <c r="AK251" s="134">
        <f>SQRT(Päälaskenta!$D$20^2+(Päälaskenta!$D$20/(1/Päälaskenta!$E$20))^2)</f>
        <v>1.8029999999999999</v>
      </c>
      <c r="AL251" s="134">
        <f>IF(Päälaskenta!$F$28&lt;Kaksitasouoma_matriisi!L251,AK251*Päälaskenta!$F$28*COS(ATAN(1/Päälaskenta!$E$20)),AK251*Kaksitasouoma_matriisi!L251*COS(ATAN(1/Päälaskenta!$E$20)))</f>
        <v>4.8000000000000001E-2</v>
      </c>
      <c r="AM251" s="134"/>
      <c r="AN251" s="134">
        <f t="shared" si="63"/>
        <v>0.20799999999999999</v>
      </c>
      <c r="AO251" s="8">
        <f t="shared" si="56"/>
        <v>0.14567866647989899</v>
      </c>
      <c r="AP251" s="134">
        <f>Refererenssiarvoja!$B$16*H251^(1/6)/(Refererenssiarvoja!$B$15^0.5)*(Päälaskenta!$G$28/2)^0.5*(1-AO251)^(-1.5)</f>
        <v>4.8000000000000001E-2</v>
      </c>
      <c r="AQ251" s="8">
        <f>Refererenssiarvoja!$B$16*Kaksitasouoma_matriisi!O251^(1/6)/(SQRT((2*Refererenssiarvoja!$B$15)/(Päälaskenta!$F$31*Päälaskenta!$G$31*Päälaskenta!$F$28))+SQRT(Refererenssiarvoja!$B$15)/Refererenssiarvoja!$B$17*LN(Kaksitasouoma_matriisi!L251/Päälaskenta!$F$28))</f>
        <v>-2.8767270269018302E-2</v>
      </c>
      <c r="AR251" s="8">
        <f>Refererenssiarvoja!$B$16*Kaksitasouoma_matriisi!O251^(1/6)/(SQRT((2*Refererenssiarvoja!$B$15)/(Päälaskenta!$F$31*Päälaskenta!$G$31*L251)))</f>
        <v>7.1799941697201802E-2</v>
      </c>
    </row>
    <row r="252" spans="1:44" x14ac:dyDescent="0.2">
      <c r="A252" s="8">
        <v>250</v>
      </c>
      <c r="B252" s="8">
        <f>IF(Päälaskenta!C$7,Päälaskenta!E$7,Päälaskenta!G$5)</f>
        <v>2.5</v>
      </c>
      <c r="C252" s="56">
        <v>1.75</v>
      </c>
      <c r="D252" s="93">
        <f t="shared" si="49"/>
        <v>1.4286000000000001</v>
      </c>
      <c r="E252" s="8">
        <f>IF(Päälaskenta!$C$26,Kaksitasouoma_matriisi!AP252,Kaksitasouoma_matriisi!AC252)</f>
        <v>0.10159482915651701</v>
      </c>
      <c r="F252" s="56">
        <f>IF(D252&lt;Päälaskenta!H$24,(SQRT(POWER(Päälaskenta!C$24/(2*Päälaskenta!E$24),2)+(D252/Päälaskenta!E$24))-Päälaskenta!C$24/(2*Päälaskenta!E$24)),IF(D252=Päälaskenta!H$24,Päälaskenta!D$24,Päälaskenta!D$24+(SQRT(POWER((Päälaskenta!C$20+Päälaskenta!G$24)/(2*Päälaskenta!E$20),2)+((D252-Päälaskenta!H$24)/Päälaskenta!E$20))-(Päälaskenta!C$20+Päälaskenta!G$24)/(2*Päälaskenta!E$20))))</f>
        <v>0.73199999999999998</v>
      </c>
      <c r="G252" s="57">
        <f>IF(F252&gt;Päälaskenta!D$24,(2*SQRT((POWER(Päälaskenta!D$24,2))+POWER(Päälaskenta!E$24*Päälaskenta!D$24,2))+Päälaskenta!C$24)+(2*SQRT((POWER((F252-Päälaskenta!D$24),2))+POWER(Päälaskenta!E$20*(F252-Päälaskenta!D$24),2))+Päälaskenta!C$20),(2*SQRT((POWER(F252,2))+POWER(Päälaskenta!E$24*F252,2))+Päälaskenta!C$24))</f>
        <v>8.1</v>
      </c>
      <c r="H252" s="57">
        <f t="shared" si="50"/>
        <v>0.18</v>
      </c>
      <c r="I252" s="62">
        <f t="shared" si="51"/>
        <v>0.31102099999999999</v>
      </c>
      <c r="J252" s="8">
        <f>IF(F252&lt;Päälaskenta!$D$24,0,Kaksitasouoma_matriisi!F252-Päälaskenta!$D$24)</f>
        <v>3.2000000000000001E-2</v>
      </c>
      <c r="L252" s="8">
        <f>IF(F252&gt;Päälaskenta!D$24,F252-Päälaskenta!D$24,0)</f>
        <v>3.2000000000000001E-2</v>
      </c>
      <c r="M252" s="8">
        <f>IF(F252&gt;Päälaskenta!D$24,(Päälaskenta!C$20+(Päälaskenta!E$20*(Kaksitasouoma_matriisi!F252-Päälaskenta!D$24)))*(Kaksitasouoma_matriisi!F252-Päälaskenta!D$24),0)</f>
        <v>0.16153600000000001</v>
      </c>
      <c r="N252" s="8">
        <f>IF(F252&gt;Päälaskenta!D$24,(2*SQRT((POWER((F252-Päälaskenta!D$24),2))+POWER(Päälaskenta!E$20*(F252-Päälaskenta!D$24),2))+Päälaskenta!C$20),0)</f>
        <v>5.1153776408148497</v>
      </c>
      <c r="O252" s="8">
        <f t="shared" si="57"/>
        <v>3.1578509221123402E-2</v>
      </c>
      <c r="P252" s="8">
        <f>IF(Päälaskenta!$C$29,IF(L252&gt;Päälaskenta!$F$28,Kaksitasouoma_matriisi!AQ252,Kaksitasouoma_matriisi!AR252),Päälaskenta!$F$20)</f>
        <v>0.12</v>
      </c>
      <c r="Q252" s="8">
        <f t="shared" si="58"/>
        <v>0.134487677683652</v>
      </c>
      <c r="R252" s="8">
        <f t="shared" si="52"/>
        <v>3.24342263068325E-2</v>
      </c>
      <c r="S252" s="8">
        <f t="shared" si="59"/>
        <v>0.20078636531072</v>
      </c>
      <c r="U252" s="93">
        <f>IF(F252&gt;Päälaskenta!D$24,Päälaskenta!H$24+L252*Päälaskenta!G$24,F252*Päälaskenta!C$24 + F252*F252*Päälaskenta!E$24)</f>
        <v>1.2667999999999999</v>
      </c>
      <c r="V252" s="8">
        <f>IF(F252&gt;Päälaskenta!D$24,2*SQRT(POWER(Päälaskenta!D$24,2)+POWER(Päälaskenta!E$24*Päälaskenta!D$24,2))+Päälaskenta!C$24,(2*SQRT((POWER(F252,2))+POWER(Päälaskenta!E$24*F252,2))+Päälaskenta!C$24))</f>
        <v>2.9798989873223301</v>
      </c>
      <c r="W252" s="8">
        <f t="shared" si="60"/>
        <v>0.42511508121230601</v>
      </c>
      <c r="X252" s="8">
        <f>Päälaskenta!F$24</f>
        <v>7.0000000000000007E-2</v>
      </c>
      <c r="Y252" s="8">
        <f t="shared" si="61"/>
        <v>10.231697445045899</v>
      </c>
      <c r="Z252" s="8">
        <f t="shared" si="53"/>
        <v>2.46756577369317</v>
      </c>
      <c r="AA252" s="8">
        <f t="shared" si="62"/>
        <v>1.94787320310481</v>
      </c>
      <c r="AC252" s="8">
        <f t="shared" si="54"/>
        <v>0.10159482915651701</v>
      </c>
      <c r="AE252" s="8">
        <v>250</v>
      </c>
      <c r="AF252" s="8">
        <f t="shared" si="64"/>
        <v>10.3661851227296</v>
      </c>
      <c r="AG252" s="8">
        <f t="shared" si="55"/>
        <v>5.8162370242549201E-2</v>
      </c>
      <c r="AJ252" s="132">
        <f>IF(Päälaskenta!$F$28&lt;Kaksitasouoma_matriisi!L252,Päälaskenta!$C$20*Päälaskenta!$F$28,Päälaskenta!$C$20*Kaksitasouoma_matriisi!L252)</f>
        <v>0.16</v>
      </c>
      <c r="AK252" s="134">
        <f>SQRT(Päälaskenta!$D$20^2+(Päälaskenta!$D$20/(1/Päälaskenta!$E$20))^2)</f>
        <v>1.8029999999999999</v>
      </c>
      <c r="AL252" s="134">
        <f>IF(Päälaskenta!$F$28&lt;Kaksitasouoma_matriisi!L252,AK252*Päälaskenta!$F$28*COS(ATAN(1/Päälaskenta!$E$20)),AK252*Kaksitasouoma_matriisi!L252*COS(ATAN(1/Päälaskenta!$E$20)))</f>
        <v>4.8000000000000001E-2</v>
      </c>
      <c r="AM252" s="134"/>
      <c r="AN252" s="134">
        <f t="shared" si="63"/>
        <v>0.20799999999999999</v>
      </c>
      <c r="AO252" s="8">
        <f t="shared" si="56"/>
        <v>0.14559708805823901</v>
      </c>
      <c r="AP252" s="134">
        <f>Refererenssiarvoja!$B$16*H252^(1/6)/(Refererenssiarvoja!$B$15^0.5)*(Päälaskenta!$G$28/2)^0.5*(1-AO252)^(-1.5)</f>
        <v>4.8000000000000001E-2</v>
      </c>
      <c r="AQ252" s="8">
        <f>Refererenssiarvoja!$B$16*Kaksitasouoma_matriisi!O252^(1/6)/(SQRT((2*Refererenssiarvoja!$B$15)/(Päälaskenta!$F$31*Päälaskenta!$G$31*Päälaskenta!$F$28))+SQRT(Refererenssiarvoja!$B$15)/Refererenssiarvoja!$B$17*LN(Kaksitasouoma_matriisi!L252/Päälaskenta!$F$28))</f>
        <v>-2.8767270269018302E-2</v>
      </c>
      <c r="AR252" s="8">
        <f>Refererenssiarvoja!$B$16*Kaksitasouoma_matriisi!O252^(1/6)/(SQRT((2*Refererenssiarvoja!$B$15)/(Päälaskenta!$F$31*Päälaskenta!$G$31*L252)))</f>
        <v>7.1799941697201802E-2</v>
      </c>
    </row>
    <row r="253" spans="1:44" x14ac:dyDescent="0.2">
      <c r="A253" s="8">
        <v>251</v>
      </c>
      <c r="B253" s="8">
        <f>IF(Päälaskenta!C$7,Päälaskenta!E$7,Päälaskenta!G$5)</f>
        <v>2.5</v>
      </c>
      <c r="C253" s="56">
        <v>1.7490000000000001</v>
      </c>
      <c r="D253" s="93">
        <f t="shared" si="49"/>
        <v>1.4294</v>
      </c>
      <c r="E253" s="8">
        <f>IF(Päälaskenta!$C$26,Kaksitasouoma_matriisi!AP253,Kaksitasouoma_matriisi!AC253)</f>
        <v>0.10159482915651701</v>
      </c>
      <c r="F253" s="56">
        <f>IF(D253&lt;Päälaskenta!H$24,(SQRT(POWER(Päälaskenta!C$24/(2*Päälaskenta!E$24),2)+(D253/Päälaskenta!E$24))-Päälaskenta!C$24/(2*Päälaskenta!E$24)),IF(D253=Päälaskenta!H$24,Päälaskenta!D$24,Päälaskenta!D$24+(SQRT(POWER((Päälaskenta!C$20+Päälaskenta!G$24)/(2*Päälaskenta!E$20),2)+((D253-Päälaskenta!H$24)/Päälaskenta!E$20))-(Päälaskenta!C$20+Päälaskenta!G$24)/(2*Päälaskenta!E$20))))</f>
        <v>0.73199999999999998</v>
      </c>
      <c r="G253" s="57">
        <f>IF(F253&gt;Päälaskenta!D$24,(2*SQRT((POWER(Päälaskenta!D$24,2))+POWER(Päälaskenta!E$24*Päälaskenta!D$24,2))+Päälaskenta!C$24)+(2*SQRT((POWER((F253-Päälaskenta!D$24),2))+POWER(Päälaskenta!E$20*(F253-Päälaskenta!D$24),2))+Päälaskenta!C$20),(2*SQRT((POWER(F253,2))+POWER(Päälaskenta!E$24*F253,2))+Päälaskenta!C$24))</f>
        <v>8.1</v>
      </c>
      <c r="H253" s="57">
        <f t="shared" si="50"/>
        <v>0.18</v>
      </c>
      <c r="I253" s="62">
        <f t="shared" si="51"/>
        <v>0.31066500000000002</v>
      </c>
      <c r="J253" s="8">
        <f>IF(F253&lt;Päälaskenta!$D$24,0,Kaksitasouoma_matriisi!F253-Päälaskenta!$D$24)</f>
        <v>3.2000000000000001E-2</v>
      </c>
      <c r="L253" s="8">
        <f>IF(F253&gt;Päälaskenta!D$24,F253-Päälaskenta!D$24,0)</f>
        <v>3.2000000000000001E-2</v>
      </c>
      <c r="M253" s="8">
        <f>IF(F253&gt;Päälaskenta!D$24,(Päälaskenta!C$20+(Päälaskenta!E$20*(Kaksitasouoma_matriisi!F253-Päälaskenta!D$24)))*(Kaksitasouoma_matriisi!F253-Päälaskenta!D$24),0)</f>
        <v>0.16153600000000001</v>
      </c>
      <c r="N253" s="8">
        <f>IF(F253&gt;Päälaskenta!D$24,(2*SQRT((POWER((F253-Päälaskenta!D$24),2))+POWER(Päälaskenta!E$20*(F253-Päälaskenta!D$24),2))+Päälaskenta!C$20),0)</f>
        <v>5.1153776408148497</v>
      </c>
      <c r="O253" s="8">
        <f t="shared" si="57"/>
        <v>3.1578509221123402E-2</v>
      </c>
      <c r="P253" s="8">
        <f>IF(Päälaskenta!$C$29,IF(L253&gt;Päälaskenta!$F$28,Kaksitasouoma_matriisi!AQ253,Kaksitasouoma_matriisi!AR253),Päälaskenta!$F$20)</f>
        <v>0.12</v>
      </c>
      <c r="Q253" s="8">
        <f t="shared" si="58"/>
        <v>0.134487677683652</v>
      </c>
      <c r="R253" s="8">
        <f t="shared" si="52"/>
        <v>3.24342263068325E-2</v>
      </c>
      <c r="S253" s="8">
        <f t="shared" si="59"/>
        <v>0.20078636531072</v>
      </c>
      <c r="U253" s="93">
        <f>IF(F253&gt;Päälaskenta!D$24,Päälaskenta!H$24+L253*Päälaskenta!G$24,F253*Päälaskenta!C$24 + F253*F253*Päälaskenta!E$24)</f>
        <v>1.2667999999999999</v>
      </c>
      <c r="V253" s="8">
        <f>IF(F253&gt;Päälaskenta!D$24,2*SQRT(POWER(Päälaskenta!D$24,2)+POWER(Päälaskenta!E$24*Päälaskenta!D$24,2))+Päälaskenta!C$24,(2*SQRT((POWER(F253,2))+POWER(Päälaskenta!E$24*F253,2))+Päälaskenta!C$24))</f>
        <v>2.9798989873223301</v>
      </c>
      <c r="W253" s="8">
        <f t="shared" si="60"/>
        <v>0.42511508121230601</v>
      </c>
      <c r="X253" s="8">
        <f>Päälaskenta!F$24</f>
        <v>7.0000000000000007E-2</v>
      </c>
      <c r="Y253" s="8">
        <f t="shared" si="61"/>
        <v>10.231697445045899</v>
      </c>
      <c r="Z253" s="8">
        <f t="shared" si="53"/>
        <v>2.46756577369317</v>
      </c>
      <c r="AA253" s="8">
        <f t="shared" si="62"/>
        <v>1.94787320310481</v>
      </c>
      <c r="AC253" s="8">
        <f t="shared" si="54"/>
        <v>0.10159482915651701</v>
      </c>
      <c r="AE253" s="8">
        <v>251</v>
      </c>
      <c r="AF253" s="8">
        <f t="shared" si="64"/>
        <v>10.3661851227296</v>
      </c>
      <c r="AG253" s="8">
        <f t="shared" si="55"/>
        <v>5.8162370242549201E-2</v>
      </c>
      <c r="AJ253" s="132">
        <f>IF(Päälaskenta!$F$28&lt;Kaksitasouoma_matriisi!L253,Päälaskenta!$C$20*Päälaskenta!$F$28,Päälaskenta!$C$20*Kaksitasouoma_matriisi!L253)</f>
        <v>0.16</v>
      </c>
      <c r="AK253" s="134">
        <f>SQRT(Päälaskenta!$D$20^2+(Päälaskenta!$D$20/(1/Päälaskenta!$E$20))^2)</f>
        <v>1.8029999999999999</v>
      </c>
      <c r="AL253" s="134">
        <f>IF(Päälaskenta!$F$28&lt;Kaksitasouoma_matriisi!L253,AK253*Päälaskenta!$F$28*COS(ATAN(1/Päälaskenta!$E$20)),AK253*Kaksitasouoma_matriisi!L253*COS(ATAN(1/Päälaskenta!$E$20)))</f>
        <v>4.8000000000000001E-2</v>
      </c>
      <c r="AM253" s="134"/>
      <c r="AN253" s="134">
        <f t="shared" si="63"/>
        <v>0.20799999999999999</v>
      </c>
      <c r="AO253" s="8">
        <f t="shared" si="56"/>
        <v>0.145515600951448</v>
      </c>
      <c r="AP253" s="134">
        <f>Refererenssiarvoja!$B$16*H253^(1/6)/(Refererenssiarvoja!$B$15^0.5)*(Päälaskenta!$G$28/2)^0.5*(1-AO253)^(-1.5)</f>
        <v>4.8000000000000001E-2</v>
      </c>
      <c r="AQ253" s="8">
        <f>Refererenssiarvoja!$B$16*Kaksitasouoma_matriisi!O253^(1/6)/(SQRT((2*Refererenssiarvoja!$B$15)/(Päälaskenta!$F$31*Päälaskenta!$G$31*Päälaskenta!$F$28))+SQRT(Refererenssiarvoja!$B$15)/Refererenssiarvoja!$B$17*LN(Kaksitasouoma_matriisi!L253/Päälaskenta!$F$28))</f>
        <v>-2.8767270269018302E-2</v>
      </c>
      <c r="AR253" s="8">
        <f>Refererenssiarvoja!$B$16*Kaksitasouoma_matriisi!O253^(1/6)/(SQRT((2*Refererenssiarvoja!$B$15)/(Päälaskenta!$F$31*Päälaskenta!$G$31*L253)))</f>
        <v>7.1799941697201802E-2</v>
      </c>
    </row>
    <row r="254" spans="1:44" x14ac:dyDescent="0.2">
      <c r="A254" s="8">
        <v>252</v>
      </c>
      <c r="B254" s="8">
        <f>IF(Päälaskenta!C$7,Päälaskenta!E$7,Päälaskenta!G$5)</f>
        <v>2.5</v>
      </c>
      <c r="C254" s="56">
        <v>1.748</v>
      </c>
      <c r="D254" s="93">
        <f t="shared" si="49"/>
        <v>1.4301999999999999</v>
      </c>
      <c r="E254" s="8">
        <f>IF(Päälaskenta!$C$26,Kaksitasouoma_matriisi!AP254,Kaksitasouoma_matriisi!AC254)</f>
        <v>0.10159482915651701</v>
      </c>
      <c r="F254" s="56">
        <f>IF(D254&lt;Päälaskenta!H$24,(SQRT(POWER(Päälaskenta!C$24/(2*Päälaskenta!E$24),2)+(D254/Päälaskenta!E$24))-Päälaskenta!C$24/(2*Päälaskenta!E$24)),IF(D254=Päälaskenta!H$24,Päälaskenta!D$24,Päälaskenta!D$24+(SQRT(POWER((Päälaskenta!C$20+Päälaskenta!G$24)/(2*Päälaskenta!E$20),2)+((D254-Päälaskenta!H$24)/Päälaskenta!E$20))-(Päälaskenta!C$20+Päälaskenta!G$24)/(2*Päälaskenta!E$20))))</f>
        <v>0.73199999999999998</v>
      </c>
      <c r="G254" s="57">
        <f>IF(F254&gt;Päälaskenta!D$24,(2*SQRT((POWER(Päälaskenta!D$24,2))+POWER(Päälaskenta!E$24*Päälaskenta!D$24,2))+Päälaskenta!C$24)+(2*SQRT((POWER((F254-Päälaskenta!D$24),2))+POWER(Päälaskenta!E$20*(F254-Päälaskenta!D$24),2))+Päälaskenta!C$20),(2*SQRT((POWER(F254,2))+POWER(Päälaskenta!E$24*F254,2))+Päälaskenta!C$24))</f>
        <v>8.1</v>
      </c>
      <c r="H254" s="57">
        <f t="shared" si="50"/>
        <v>0.18</v>
      </c>
      <c r="I254" s="62">
        <f t="shared" si="51"/>
        <v>0.31030999999999997</v>
      </c>
      <c r="J254" s="8">
        <f>IF(F254&lt;Päälaskenta!$D$24,0,Kaksitasouoma_matriisi!F254-Päälaskenta!$D$24)</f>
        <v>3.2000000000000001E-2</v>
      </c>
      <c r="L254" s="8">
        <f>IF(F254&gt;Päälaskenta!D$24,F254-Päälaskenta!D$24,0)</f>
        <v>3.2000000000000001E-2</v>
      </c>
      <c r="M254" s="8">
        <f>IF(F254&gt;Päälaskenta!D$24,(Päälaskenta!C$20+(Päälaskenta!E$20*(Kaksitasouoma_matriisi!F254-Päälaskenta!D$24)))*(Kaksitasouoma_matriisi!F254-Päälaskenta!D$24),0)</f>
        <v>0.16153600000000001</v>
      </c>
      <c r="N254" s="8">
        <f>IF(F254&gt;Päälaskenta!D$24,(2*SQRT((POWER((F254-Päälaskenta!D$24),2))+POWER(Päälaskenta!E$20*(F254-Päälaskenta!D$24),2))+Päälaskenta!C$20),0)</f>
        <v>5.1153776408148497</v>
      </c>
      <c r="O254" s="8">
        <f t="shared" si="57"/>
        <v>3.1578509221123402E-2</v>
      </c>
      <c r="P254" s="8">
        <f>IF(Päälaskenta!$C$29,IF(L254&gt;Päälaskenta!$F$28,Kaksitasouoma_matriisi!AQ254,Kaksitasouoma_matriisi!AR254),Päälaskenta!$F$20)</f>
        <v>0.12</v>
      </c>
      <c r="Q254" s="8">
        <f t="shared" si="58"/>
        <v>0.134487677683652</v>
      </c>
      <c r="R254" s="8">
        <f t="shared" si="52"/>
        <v>3.24342263068325E-2</v>
      </c>
      <c r="S254" s="8">
        <f t="shared" si="59"/>
        <v>0.20078636531072</v>
      </c>
      <c r="U254" s="93">
        <f>IF(F254&gt;Päälaskenta!D$24,Päälaskenta!H$24+L254*Päälaskenta!G$24,F254*Päälaskenta!C$24 + F254*F254*Päälaskenta!E$24)</f>
        <v>1.2667999999999999</v>
      </c>
      <c r="V254" s="8">
        <f>IF(F254&gt;Päälaskenta!D$24,2*SQRT(POWER(Päälaskenta!D$24,2)+POWER(Päälaskenta!E$24*Päälaskenta!D$24,2))+Päälaskenta!C$24,(2*SQRT((POWER(F254,2))+POWER(Päälaskenta!E$24*F254,2))+Päälaskenta!C$24))</f>
        <v>2.9798989873223301</v>
      </c>
      <c r="W254" s="8">
        <f t="shared" si="60"/>
        <v>0.42511508121230601</v>
      </c>
      <c r="X254" s="8">
        <f>Päälaskenta!F$24</f>
        <v>7.0000000000000007E-2</v>
      </c>
      <c r="Y254" s="8">
        <f t="shared" si="61"/>
        <v>10.231697445045899</v>
      </c>
      <c r="Z254" s="8">
        <f t="shared" si="53"/>
        <v>2.46756577369317</v>
      </c>
      <c r="AA254" s="8">
        <f t="shared" si="62"/>
        <v>1.94787320310481</v>
      </c>
      <c r="AC254" s="8">
        <f t="shared" si="54"/>
        <v>0.10159482915651701</v>
      </c>
      <c r="AE254" s="8">
        <v>252</v>
      </c>
      <c r="AF254" s="8">
        <f t="shared" si="64"/>
        <v>10.3661851227296</v>
      </c>
      <c r="AG254" s="8">
        <f t="shared" si="55"/>
        <v>5.8162370242549201E-2</v>
      </c>
      <c r="AJ254" s="132">
        <f>IF(Päälaskenta!$F$28&lt;Kaksitasouoma_matriisi!L254,Päälaskenta!$C$20*Päälaskenta!$F$28,Päälaskenta!$C$20*Kaksitasouoma_matriisi!L254)</f>
        <v>0.16</v>
      </c>
      <c r="AK254" s="134">
        <f>SQRT(Päälaskenta!$D$20^2+(Päälaskenta!$D$20/(1/Päälaskenta!$E$20))^2)</f>
        <v>1.8029999999999999</v>
      </c>
      <c r="AL254" s="134">
        <f>IF(Päälaskenta!$F$28&lt;Kaksitasouoma_matriisi!L254,AK254*Päälaskenta!$F$28*COS(ATAN(1/Päälaskenta!$E$20)),AK254*Kaksitasouoma_matriisi!L254*COS(ATAN(1/Päälaskenta!$E$20)))</f>
        <v>4.8000000000000001E-2</v>
      </c>
      <c r="AM254" s="134"/>
      <c r="AN254" s="134">
        <f t="shared" si="63"/>
        <v>0.20799999999999999</v>
      </c>
      <c r="AO254" s="8">
        <f t="shared" si="56"/>
        <v>0.145434205006293</v>
      </c>
      <c r="AP254" s="134">
        <f>Refererenssiarvoja!$B$16*H254^(1/6)/(Refererenssiarvoja!$B$15^0.5)*(Päälaskenta!$G$28/2)^0.5*(1-AO254)^(-1.5)</f>
        <v>4.8000000000000001E-2</v>
      </c>
      <c r="AQ254" s="8">
        <f>Refererenssiarvoja!$B$16*Kaksitasouoma_matriisi!O254^(1/6)/(SQRT((2*Refererenssiarvoja!$B$15)/(Päälaskenta!$F$31*Päälaskenta!$G$31*Päälaskenta!$F$28))+SQRT(Refererenssiarvoja!$B$15)/Refererenssiarvoja!$B$17*LN(Kaksitasouoma_matriisi!L254/Päälaskenta!$F$28))</f>
        <v>-2.8767270269018302E-2</v>
      </c>
      <c r="AR254" s="8">
        <f>Refererenssiarvoja!$B$16*Kaksitasouoma_matriisi!O254^(1/6)/(SQRT((2*Refererenssiarvoja!$B$15)/(Päälaskenta!$F$31*Päälaskenta!$G$31*L254)))</f>
        <v>7.1799941697201802E-2</v>
      </c>
    </row>
    <row r="255" spans="1:44" x14ac:dyDescent="0.2">
      <c r="A255" s="8">
        <v>253</v>
      </c>
      <c r="B255" s="8">
        <f>IF(Päälaskenta!C$7,Päälaskenta!E$7,Päälaskenta!G$5)</f>
        <v>2.5</v>
      </c>
      <c r="C255" s="56">
        <v>1.7470000000000001</v>
      </c>
      <c r="D255" s="93">
        <f t="shared" si="49"/>
        <v>1.431</v>
      </c>
      <c r="E255" s="8">
        <f>IF(Päälaskenta!$C$26,Kaksitasouoma_matriisi!AP255,Kaksitasouoma_matriisi!AC255)</f>
        <v>0.10159482915651701</v>
      </c>
      <c r="F255" s="56">
        <f>IF(D255&lt;Päälaskenta!H$24,(SQRT(POWER(Päälaskenta!C$24/(2*Päälaskenta!E$24),2)+(D255/Päälaskenta!E$24))-Päälaskenta!C$24/(2*Päälaskenta!E$24)),IF(D255=Päälaskenta!H$24,Päälaskenta!D$24,Päälaskenta!D$24+(SQRT(POWER((Päälaskenta!C$20+Päälaskenta!G$24)/(2*Päälaskenta!E$20),2)+((D255-Päälaskenta!H$24)/Päälaskenta!E$20))-(Päälaskenta!C$20+Päälaskenta!G$24)/(2*Päälaskenta!E$20))))</f>
        <v>0.73199999999999998</v>
      </c>
      <c r="G255" s="57">
        <f>IF(F255&gt;Päälaskenta!D$24,(2*SQRT((POWER(Päälaskenta!D$24,2))+POWER(Päälaskenta!E$24*Päälaskenta!D$24,2))+Päälaskenta!C$24)+(2*SQRT((POWER((F255-Päälaskenta!D$24),2))+POWER(Päälaskenta!E$20*(F255-Päälaskenta!D$24),2))+Päälaskenta!C$20),(2*SQRT((POWER(F255,2))+POWER(Päälaskenta!E$24*F255,2))+Päälaskenta!C$24))</f>
        <v>8.1</v>
      </c>
      <c r="H255" s="57">
        <f t="shared" si="50"/>
        <v>0.18</v>
      </c>
      <c r="I255" s="62">
        <f t="shared" si="51"/>
        <v>0.30995499999999998</v>
      </c>
      <c r="J255" s="8">
        <f>IF(F255&lt;Päälaskenta!$D$24,0,Kaksitasouoma_matriisi!F255-Päälaskenta!$D$24)</f>
        <v>3.2000000000000001E-2</v>
      </c>
      <c r="L255" s="8">
        <f>IF(F255&gt;Päälaskenta!D$24,F255-Päälaskenta!D$24,0)</f>
        <v>3.2000000000000001E-2</v>
      </c>
      <c r="M255" s="8">
        <f>IF(F255&gt;Päälaskenta!D$24,(Päälaskenta!C$20+(Päälaskenta!E$20*(Kaksitasouoma_matriisi!F255-Päälaskenta!D$24)))*(Kaksitasouoma_matriisi!F255-Päälaskenta!D$24),0)</f>
        <v>0.16153600000000001</v>
      </c>
      <c r="N255" s="8">
        <f>IF(F255&gt;Päälaskenta!D$24,(2*SQRT((POWER((F255-Päälaskenta!D$24),2))+POWER(Päälaskenta!E$20*(F255-Päälaskenta!D$24),2))+Päälaskenta!C$20),0)</f>
        <v>5.1153776408148497</v>
      </c>
      <c r="O255" s="8">
        <f t="shared" si="57"/>
        <v>3.1578509221123402E-2</v>
      </c>
      <c r="P255" s="8">
        <f>IF(Päälaskenta!$C$29,IF(L255&gt;Päälaskenta!$F$28,Kaksitasouoma_matriisi!AQ255,Kaksitasouoma_matriisi!AR255),Päälaskenta!$F$20)</f>
        <v>0.12</v>
      </c>
      <c r="Q255" s="8">
        <f t="shared" si="58"/>
        <v>0.134487677683652</v>
      </c>
      <c r="R255" s="8">
        <f t="shared" si="52"/>
        <v>3.24342263068325E-2</v>
      </c>
      <c r="S255" s="8">
        <f t="shared" si="59"/>
        <v>0.20078636531072</v>
      </c>
      <c r="U255" s="93">
        <f>IF(F255&gt;Päälaskenta!D$24,Päälaskenta!H$24+L255*Päälaskenta!G$24,F255*Päälaskenta!C$24 + F255*F255*Päälaskenta!E$24)</f>
        <v>1.2667999999999999</v>
      </c>
      <c r="V255" s="8">
        <f>IF(F255&gt;Päälaskenta!D$24,2*SQRT(POWER(Päälaskenta!D$24,2)+POWER(Päälaskenta!E$24*Päälaskenta!D$24,2))+Päälaskenta!C$24,(2*SQRT((POWER(F255,2))+POWER(Päälaskenta!E$24*F255,2))+Päälaskenta!C$24))</f>
        <v>2.9798989873223301</v>
      </c>
      <c r="W255" s="8">
        <f t="shared" si="60"/>
        <v>0.42511508121230601</v>
      </c>
      <c r="X255" s="8">
        <f>Päälaskenta!F$24</f>
        <v>7.0000000000000007E-2</v>
      </c>
      <c r="Y255" s="8">
        <f t="shared" si="61"/>
        <v>10.231697445045899</v>
      </c>
      <c r="Z255" s="8">
        <f t="shared" si="53"/>
        <v>2.46756577369317</v>
      </c>
      <c r="AA255" s="8">
        <f t="shared" si="62"/>
        <v>1.94787320310481</v>
      </c>
      <c r="AC255" s="8">
        <f t="shared" si="54"/>
        <v>0.10159482915651701</v>
      </c>
      <c r="AE255" s="8">
        <v>253</v>
      </c>
      <c r="AF255" s="8">
        <f t="shared" si="64"/>
        <v>10.3661851227296</v>
      </c>
      <c r="AG255" s="8">
        <f t="shared" si="55"/>
        <v>5.8162370242549201E-2</v>
      </c>
      <c r="AJ255" s="132">
        <f>IF(Päälaskenta!$F$28&lt;Kaksitasouoma_matriisi!L255,Päälaskenta!$C$20*Päälaskenta!$F$28,Päälaskenta!$C$20*Kaksitasouoma_matriisi!L255)</f>
        <v>0.16</v>
      </c>
      <c r="AK255" s="134">
        <f>SQRT(Päälaskenta!$D$20^2+(Päälaskenta!$D$20/(1/Päälaskenta!$E$20))^2)</f>
        <v>1.8029999999999999</v>
      </c>
      <c r="AL255" s="134">
        <f>IF(Päälaskenta!$F$28&lt;Kaksitasouoma_matriisi!L255,AK255*Päälaskenta!$F$28*COS(ATAN(1/Päälaskenta!$E$20)),AK255*Kaksitasouoma_matriisi!L255*COS(ATAN(1/Päälaskenta!$E$20)))</f>
        <v>4.8000000000000001E-2</v>
      </c>
      <c r="AM255" s="134"/>
      <c r="AN255" s="134">
        <f t="shared" si="63"/>
        <v>0.20799999999999999</v>
      </c>
      <c r="AO255" s="8">
        <f t="shared" si="56"/>
        <v>0.145352900069881</v>
      </c>
      <c r="AP255" s="134">
        <f>Refererenssiarvoja!$B$16*H255^(1/6)/(Refererenssiarvoja!$B$15^0.5)*(Päälaskenta!$G$28/2)^0.5*(1-AO255)^(-1.5)</f>
        <v>4.8000000000000001E-2</v>
      </c>
      <c r="AQ255" s="8">
        <f>Refererenssiarvoja!$B$16*Kaksitasouoma_matriisi!O255^(1/6)/(SQRT((2*Refererenssiarvoja!$B$15)/(Päälaskenta!$F$31*Päälaskenta!$G$31*Päälaskenta!$F$28))+SQRT(Refererenssiarvoja!$B$15)/Refererenssiarvoja!$B$17*LN(Kaksitasouoma_matriisi!L255/Päälaskenta!$F$28))</f>
        <v>-2.8767270269018302E-2</v>
      </c>
      <c r="AR255" s="8">
        <f>Refererenssiarvoja!$B$16*Kaksitasouoma_matriisi!O255^(1/6)/(SQRT((2*Refererenssiarvoja!$B$15)/(Päälaskenta!$F$31*Päälaskenta!$G$31*L255)))</f>
        <v>7.1799941697201802E-2</v>
      </c>
    </row>
    <row r="256" spans="1:44" x14ac:dyDescent="0.2">
      <c r="A256" s="8">
        <v>254</v>
      </c>
      <c r="B256" s="8">
        <f>IF(Päälaskenta!C$7,Päälaskenta!E$7,Päälaskenta!G$5)</f>
        <v>2.5</v>
      </c>
      <c r="C256" s="56">
        <v>1.746</v>
      </c>
      <c r="D256" s="93">
        <f t="shared" si="49"/>
        <v>1.4318</v>
      </c>
      <c r="E256" s="8">
        <f>IF(Päälaskenta!$C$26,Kaksitasouoma_matriisi!AP256,Kaksitasouoma_matriisi!AC256)</f>
        <v>0.10159482915651701</v>
      </c>
      <c r="F256" s="56">
        <f>IF(D256&lt;Päälaskenta!H$24,(SQRT(POWER(Päälaskenta!C$24/(2*Päälaskenta!E$24),2)+(D256/Päälaskenta!E$24))-Päälaskenta!C$24/(2*Päälaskenta!E$24)),IF(D256=Päälaskenta!H$24,Päälaskenta!D$24,Päälaskenta!D$24+(SQRT(POWER((Päälaskenta!C$20+Päälaskenta!G$24)/(2*Päälaskenta!E$20),2)+((D256-Päälaskenta!H$24)/Päälaskenta!E$20))-(Päälaskenta!C$20+Päälaskenta!G$24)/(2*Päälaskenta!E$20))))</f>
        <v>0.73199999999999998</v>
      </c>
      <c r="G256" s="57">
        <f>IF(F256&gt;Päälaskenta!D$24,(2*SQRT((POWER(Päälaskenta!D$24,2))+POWER(Päälaskenta!E$24*Päälaskenta!D$24,2))+Päälaskenta!C$24)+(2*SQRT((POWER((F256-Päälaskenta!D$24),2))+POWER(Päälaskenta!E$20*(F256-Päälaskenta!D$24),2))+Päälaskenta!C$20),(2*SQRT((POWER(F256,2))+POWER(Päälaskenta!E$24*F256,2))+Päälaskenta!C$24))</f>
        <v>8.1</v>
      </c>
      <c r="H256" s="57">
        <f t="shared" si="50"/>
        <v>0.18</v>
      </c>
      <c r="I256" s="62">
        <f t="shared" si="51"/>
        <v>0.30960100000000002</v>
      </c>
      <c r="J256" s="8">
        <f>IF(F256&lt;Päälaskenta!$D$24,0,Kaksitasouoma_matriisi!F256-Päälaskenta!$D$24)</f>
        <v>3.2000000000000001E-2</v>
      </c>
      <c r="L256" s="8">
        <f>IF(F256&gt;Päälaskenta!D$24,F256-Päälaskenta!D$24,0)</f>
        <v>3.2000000000000001E-2</v>
      </c>
      <c r="M256" s="8">
        <f>IF(F256&gt;Päälaskenta!D$24,(Päälaskenta!C$20+(Päälaskenta!E$20*(Kaksitasouoma_matriisi!F256-Päälaskenta!D$24)))*(Kaksitasouoma_matriisi!F256-Päälaskenta!D$24),0)</f>
        <v>0.16153600000000001</v>
      </c>
      <c r="N256" s="8">
        <f>IF(F256&gt;Päälaskenta!D$24,(2*SQRT((POWER((F256-Päälaskenta!D$24),2))+POWER(Päälaskenta!E$20*(F256-Päälaskenta!D$24),2))+Päälaskenta!C$20),0)</f>
        <v>5.1153776408148497</v>
      </c>
      <c r="O256" s="8">
        <f t="shared" si="57"/>
        <v>3.1578509221123402E-2</v>
      </c>
      <c r="P256" s="8">
        <f>IF(Päälaskenta!$C$29,IF(L256&gt;Päälaskenta!$F$28,Kaksitasouoma_matriisi!AQ256,Kaksitasouoma_matriisi!AR256),Päälaskenta!$F$20)</f>
        <v>0.12</v>
      </c>
      <c r="Q256" s="8">
        <f t="shared" si="58"/>
        <v>0.134487677683652</v>
      </c>
      <c r="R256" s="8">
        <f t="shared" si="52"/>
        <v>3.24342263068325E-2</v>
      </c>
      <c r="S256" s="8">
        <f t="shared" si="59"/>
        <v>0.20078636531072</v>
      </c>
      <c r="U256" s="93">
        <f>IF(F256&gt;Päälaskenta!D$24,Päälaskenta!H$24+L256*Päälaskenta!G$24,F256*Päälaskenta!C$24 + F256*F256*Päälaskenta!E$24)</f>
        <v>1.2667999999999999</v>
      </c>
      <c r="V256" s="8">
        <f>IF(F256&gt;Päälaskenta!D$24,2*SQRT(POWER(Päälaskenta!D$24,2)+POWER(Päälaskenta!E$24*Päälaskenta!D$24,2))+Päälaskenta!C$24,(2*SQRT((POWER(F256,2))+POWER(Päälaskenta!E$24*F256,2))+Päälaskenta!C$24))</f>
        <v>2.9798989873223301</v>
      </c>
      <c r="W256" s="8">
        <f t="shared" si="60"/>
        <v>0.42511508121230601</v>
      </c>
      <c r="X256" s="8">
        <f>Päälaskenta!F$24</f>
        <v>7.0000000000000007E-2</v>
      </c>
      <c r="Y256" s="8">
        <f t="shared" si="61"/>
        <v>10.231697445045899</v>
      </c>
      <c r="Z256" s="8">
        <f t="shared" si="53"/>
        <v>2.46756577369317</v>
      </c>
      <c r="AA256" s="8">
        <f t="shared" si="62"/>
        <v>1.94787320310481</v>
      </c>
      <c r="AC256" s="8">
        <f t="shared" si="54"/>
        <v>0.10159482915651701</v>
      </c>
      <c r="AE256" s="8">
        <v>254</v>
      </c>
      <c r="AF256" s="8">
        <f t="shared" si="64"/>
        <v>10.3661851227296</v>
      </c>
      <c r="AG256" s="8">
        <f t="shared" si="55"/>
        <v>5.8162370242549201E-2</v>
      </c>
      <c r="AJ256" s="132">
        <f>IF(Päälaskenta!$F$28&lt;Kaksitasouoma_matriisi!L256,Päälaskenta!$C$20*Päälaskenta!$F$28,Päälaskenta!$C$20*Kaksitasouoma_matriisi!L256)</f>
        <v>0.16</v>
      </c>
      <c r="AK256" s="134">
        <f>SQRT(Päälaskenta!$D$20^2+(Päälaskenta!$D$20/(1/Päälaskenta!$E$20))^2)</f>
        <v>1.8029999999999999</v>
      </c>
      <c r="AL256" s="134">
        <f>IF(Päälaskenta!$F$28&lt;Kaksitasouoma_matriisi!L256,AK256*Päälaskenta!$F$28*COS(ATAN(1/Päälaskenta!$E$20)),AK256*Kaksitasouoma_matriisi!L256*COS(ATAN(1/Päälaskenta!$E$20)))</f>
        <v>4.8000000000000001E-2</v>
      </c>
      <c r="AM256" s="134"/>
      <c r="AN256" s="134">
        <f t="shared" si="63"/>
        <v>0.20799999999999999</v>
      </c>
      <c r="AO256" s="8">
        <f t="shared" si="56"/>
        <v>0.145271685989663</v>
      </c>
      <c r="AP256" s="134">
        <f>Refererenssiarvoja!$B$16*H256^(1/6)/(Refererenssiarvoja!$B$15^0.5)*(Päälaskenta!$G$28/2)^0.5*(1-AO256)^(-1.5)</f>
        <v>4.8000000000000001E-2</v>
      </c>
      <c r="AQ256" s="8">
        <f>Refererenssiarvoja!$B$16*Kaksitasouoma_matriisi!O256^(1/6)/(SQRT((2*Refererenssiarvoja!$B$15)/(Päälaskenta!$F$31*Päälaskenta!$G$31*Päälaskenta!$F$28))+SQRT(Refererenssiarvoja!$B$15)/Refererenssiarvoja!$B$17*LN(Kaksitasouoma_matriisi!L256/Päälaskenta!$F$28))</f>
        <v>-2.8767270269018302E-2</v>
      </c>
      <c r="AR256" s="8">
        <f>Refererenssiarvoja!$B$16*Kaksitasouoma_matriisi!O256^(1/6)/(SQRT((2*Refererenssiarvoja!$B$15)/(Päälaskenta!$F$31*Päälaskenta!$G$31*L256)))</f>
        <v>7.1799941697201802E-2</v>
      </c>
    </row>
    <row r="257" spans="1:44" x14ac:dyDescent="0.2">
      <c r="A257" s="8">
        <v>255</v>
      </c>
      <c r="B257" s="8">
        <f>IF(Päälaskenta!C$7,Päälaskenta!E$7,Päälaskenta!G$5)</f>
        <v>2.5</v>
      </c>
      <c r="C257" s="56">
        <v>1.7450000000000001</v>
      </c>
      <c r="D257" s="93">
        <f t="shared" si="49"/>
        <v>1.4327000000000001</v>
      </c>
      <c r="E257" s="8">
        <f>IF(Päälaskenta!$C$26,Kaksitasouoma_matriisi!AP257,Kaksitasouoma_matriisi!AC257)</f>
        <v>0.101603022977064</v>
      </c>
      <c r="F257" s="56">
        <f>IF(D257&lt;Päälaskenta!H$24,(SQRT(POWER(Päälaskenta!C$24/(2*Päälaskenta!E$24),2)+(D257/Päälaskenta!E$24))-Päälaskenta!C$24/(2*Päälaskenta!E$24)),IF(D257=Päälaskenta!H$24,Päälaskenta!D$24,Päälaskenta!D$24+(SQRT(POWER((Päälaskenta!C$20+Päälaskenta!G$24)/(2*Päälaskenta!E$20),2)+((D257-Päälaskenta!H$24)/Päälaskenta!E$20))-(Päälaskenta!C$20+Päälaskenta!G$24)/(2*Päälaskenta!E$20))))</f>
        <v>0.73299999999999998</v>
      </c>
      <c r="G257" s="57">
        <f>IF(F257&gt;Päälaskenta!D$24,(2*SQRT((POWER(Päälaskenta!D$24,2))+POWER(Päälaskenta!E$24*Päälaskenta!D$24,2))+Päälaskenta!C$24)+(2*SQRT((POWER((F257-Päälaskenta!D$24),2))+POWER(Päälaskenta!E$20*(F257-Päälaskenta!D$24),2))+Päälaskenta!C$20),(2*SQRT((POWER(F257,2))+POWER(Päälaskenta!E$24*F257,2))+Päälaskenta!C$24))</f>
        <v>8.1</v>
      </c>
      <c r="H257" s="57">
        <f t="shared" si="50"/>
        <v>0.18</v>
      </c>
      <c r="I257" s="62">
        <f t="shared" si="51"/>
        <v>0.30929600000000002</v>
      </c>
      <c r="J257" s="8">
        <f>IF(F257&lt;Päälaskenta!$D$24,0,Kaksitasouoma_matriisi!F257-Päälaskenta!$D$24)</f>
        <v>3.3000000000000002E-2</v>
      </c>
      <c r="L257" s="8">
        <f>IF(F257&gt;Päälaskenta!D$24,F257-Päälaskenta!D$24,0)</f>
        <v>3.3000000000000002E-2</v>
      </c>
      <c r="M257" s="8">
        <f>IF(F257&gt;Päälaskenta!D$24,(Päälaskenta!C$20+(Päälaskenta!E$20*(Kaksitasouoma_matriisi!F257-Päälaskenta!D$24)))*(Kaksitasouoma_matriisi!F257-Päälaskenta!D$24),0)</f>
        <v>0.16663349999999999</v>
      </c>
      <c r="N257" s="8">
        <f>IF(F257&gt;Päälaskenta!D$24,(2*SQRT((POWER((F257-Päälaskenta!D$24),2))+POWER(Päälaskenta!E$20*(F257-Päälaskenta!D$24),2))+Päälaskenta!C$20),0)</f>
        <v>5.1189831920903099</v>
      </c>
      <c r="O257" s="8">
        <f t="shared" si="57"/>
        <v>3.2552070156721097E-2</v>
      </c>
      <c r="P257" s="8">
        <f>IF(Päälaskenta!$C$29,IF(L257&gt;Päälaskenta!$F$28,Kaksitasouoma_matriisi!AQ257,Kaksitasouoma_matriisi!AR257),Päälaskenta!$F$20)</f>
        <v>0.12</v>
      </c>
      <c r="Q257" s="8">
        <f t="shared" si="58"/>
        <v>0.14156855925433801</v>
      </c>
      <c r="R257" s="8">
        <f t="shared" si="52"/>
        <v>3.4012610033093901E-2</v>
      </c>
      <c r="S257" s="8">
        <f t="shared" si="59"/>
        <v>0.20411627933815199</v>
      </c>
      <c r="U257" s="93">
        <f>IF(F257&gt;Päälaskenta!D$24,Päälaskenta!H$24+L257*Päälaskenta!G$24,F257*Päälaskenta!C$24 + F257*F257*Päälaskenta!E$24)</f>
        <v>1.2692000000000001</v>
      </c>
      <c r="V257" s="8">
        <f>IF(F257&gt;Päälaskenta!D$24,2*SQRT(POWER(Päälaskenta!D$24,2)+POWER(Päälaskenta!E$24*Päälaskenta!D$24,2))+Päälaskenta!C$24,(2*SQRT((POWER(F257,2))+POWER(Päälaskenta!E$24*F257,2))+Päälaskenta!C$24))</f>
        <v>2.9798989873223301</v>
      </c>
      <c r="W257" s="8">
        <f t="shared" si="60"/>
        <v>0.42592047764024199</v>
      </c>
      <c r="X257" s="8">
        <f>Päälaskenta!F$24</f>
        <v>7.0000000000000007E-2</v>
      </c>
      <c r="Y257" s="8">
        <f t="shared" si="61"/>
        <v>10.2640250659183</v>
      </c>
      <c r="Z257" s="8">
        <f t="shared" si="53"/>
        <v>2.46598738996691</v>
      </c>
      <c r="AA257" s="8">
        <f t="shared" si="62"/>
        <v>1.94294625745896</v>
      </c>
      <c r="AC257" s="8">
        <f t="shared" si="54"/>
        <v>0.101603022977064</v>
      </c>
      <c r="AE257" s="8">
        <v>255</v>
      </c>
      <c r="AF257" s="8">
        <f t="shared" si="64"/>
        <v>10.4055936251726</v>
      </c>
      <c r="AG257" s="8">
        <f t="shared" si="55"/>
        <v>5.7722654520660999E-2</v>
      </c>
      <c r="AJ257" s="132">
        <f>IF(Päälaskenta!$F$28&lt;Kaksitasouoma_matriisi!L257,Päälaskenta!$C$20*Päälaskenta!$F$28,Päälaskenta!$C$20*Kaksitasouoma_matriisi!L257)</f>
        <v>0.16500000000000001</v>
      </c>
      <c r="AK257" s="134">
        <f>SQRT(Päälaskenta!$D$20^2+(Päälaskenta!$D$20/(1/Päälaskenta!$E$20))^2)</f>
        <v>1.8029999999999999</v>
      </c>
      <c r="AL257" s="134">
        <f>IF(Päälaskenta!$F$28&lt;Kaksitasouoma_matriisi!L257,AK257*Päälaskenta!$F$28*COS(ATAN(1/Päälaskenta!$E$20)),AK257*Kaksitasouoma_matriisi!L257*COS(ATAN(1/Päälaskenta!$E$20)))</f>
        <v>0.05</v>
      </c>
      <c r="AM257" s="134"/>
      <c r="AN257" s="134">
        <f t="shared" si="63"/>
        <v>0.215</v>
      </c>
      <c r="AO257" s="8">
        <f t="shared" si="56"/>
        <v>0.15006630836881399</v>
      </c>
      <c r="AP257" s="134">
        <f>Refererenssiarvoja!$B$16*H257^(1/6)/(Refererenssiarvoja!$B$15^0.5)*(Päälaskenta!$G$28/2)^0.5*(1-AO257)^(-1.5)</f>
        <v>4.8000000000000001E-2</v>
      </c>
      <c r="AQ257" s="8">
        <f>Refererenssiarvoja!$B$16*Kaksitasouoma_matriisi!O257^(1/6)/(SQRT((2*Refererenssiarvoja!$B$15)/(Päälaskenta!$F$31*Päälaskenta!$G$31*Päälaskenta!$F$28))+SQRT(Refererenssiarvoja!$B$15)/Refererenssiarvoja!$B$17*LN(Kaksitasouoma_matriisi!L257/Päälaskenta!$F$28))</f>
        <v>-2.9274140517207201E-2</v>
      </c>
      <c r="AR257" s="8">
        <f>Refererenssiarvoja!$B$16*Kaksitasouoma_matriisi!O257^(1/6)/(SQRT((2*Refererenssiarvoja!$B$15)/(Päälaskenta!$F$31*Päälaskenta!$G$31*L257)))</f>
        <v>7.3283112055851599E-2</v>
      </c>
    </row>
    <row r="258" spans="1:44" x14ac:dyDescent="0.2">
      <c r="A258" s="8">
        <v>256</v>
      </c>
      <c r="B258" s="8">
        <f>IF(Päälaskenta!C$7,Päälaskenta!E$7,Päälaskenta!G$5)</f>
        <v>2.5</v>
      </c>
      <c r="C258" s="56">
        <v>1.744</v>
      </c>
      <c r="D258" s="93">
        <f t="shared" si="49"/>
        <v>1.4335</v>
      </c>
      <c r="E258" s="8">
        <f>IF(Päälaskenta!$C$26,Kaksitasouoma_matriisi!AP258,Kaksitasouoma_matriisi!AC258)</f>
        <v>0.101603022977064</v>
      </c>
      <c r="F258" s="56">
        <f>IF(D258&lt;Päälaskenta!H$24,(SQRT(POWER(Päälaskenta!C$24/(2*Päälaskenta!E$24),2)+(D258/Päälaskenta!E$24))-Päälaskenta!C$24/(2*Päälaskenta!E$24)),IF(D258=Päälaskenta!H$24,Päälaskenta!D$24,Päälaskenta!D$24+(SQRT(POWER((Päälaskenta!C$20+Päälaskenta!G$24)/(2*Päälaskenta!E$20),2)+((D258-Päälaskenta!H$24)/Päälaskenta!E$20))-(Päälaskenta!C$20+Päälaskenta!G$24)/(2*Päälaskenta!E$20))))</f>
        <v>0.73299999999999998</v>
      </c>
      <c r="G258" s="57">
        <f>IF(F258&gt;Päälaskenta!D$24,(2*SQRT((POWER(Päälaskenta!D$24,2))+POWER(Päälaskenta!E$24*Päälaskenta!D$24,2))+Päälaskenta!C$24)+(2*SQRT((POWER((F258-Päälaskenta!D$24),2))+POWER(Päälaskenta!E$20*(F258-Päälaskenta!D$24),2))+Päälaskenta!C$20),(2*SQRT((POWER(F258,2))+POWER(Päälaskenta!E$24*F258,2))+Päälaskenta!C$24))</f>
        <v>8.1</v>
      </c>
      <c r="H258" s="57">
        <f t="shared" si="50"/>
        <v>0.18</v>
      </c>
      <c r="I258" s="62">
        <f t="shared" si="51"/>
        <v>0.30894100000000002</v>
      </c>
      <c r="J258" s="8">
        <f>IF(F258&lt;Päälaskenta!$D$24,0,Kaksitasouoma_matriisi!F258-Päälaskenta!$D$24)</f>
        <v>3.3000000000000002E-2</v>
      </c>
      <c r="L258" s="8">
        <f>IF(F258&gt;Päälaskenta!D$24,F258-Päälaskenta!D$24,0)</f>
        <v>3.3000000000000002E-2</v>
      </c>
      <c r="M258" s="8">
        <f>IF(F258&gt;Päälaskenta!D$24,(Päälaskenta!C$20+(Päälaskenta!E$20*(Kaksitasouoma_matriisi!F258-Päälaskenta!D$24)))*(Kaksitasouoma_matriisi!F258-Päälaskenta!D$24),0)</f>
        <v>0.16663349999999999</v>
      </c>
      <c r="N258" s="8">
        <f>IF(F258&gt;Päälaskenta!D$24,(2*SQRT((POWER((F258-Päälaskenta!D$24),2))+POWER(Päälaskenta!E$20*(F258-Päälaskenta!D$24),2))+Päälaskenta!C$20),0)</f>
        <v>5.1189831920903099</v>
      </c>
      <c r="O258" s="8">
        <f t="shared" si="57"/>
        <v>3.2552070156721097E-2</v>
      </c>
      <c r="P258" s="8">
        <f>IF(Päälaskenta!$C$29,IF(L258&gt;Päälaskenta!$F$28,Kaksitasouoma_matriisi!AQ258,Kaksitasouoma_matriisi!AR258),Päälaskenta!$F$20)</f>
        <v>0.12</v>
      </c>
      <c r="Q258" s="8">
        <f t="shared" si="58"/>
        <v>0.14156855925433801</v>
      </c>
      <c r="R258" s="8">
        <f t="shared" si="52"/>
        <v>3.4012610033093901E-2</v>
      </c>
      <c r="S258" s="8">
        <f t="shared" si="59"/>
        <v>0.20411627933815199</v>
      </c>
      <c r="U258" s="93">
        <f>IF(F258&gt;Päälaskenta!D$24,Päälaskenta!H$24+L258*Päälaskenta!G$24,F258*Päälaskenta!C$24 + F258*F258*Päälaskenta!E$24)</f>
        <v>1.2692000000000001</v>
      </c>
      <c r="V258" s="8">
        <f>IF(F258&gt;Päälaskenta!D$24,2*SQRT(POWER(Päälaskenta!D$24,2)+POWER(Päälaskenta!E$24*Päälaskenta!D$24,2))+Päälaskenta!C$24,(2*SQRT((POWER(F258,2))+POWER(Päälaskenta!E$24*F258,2))+Päälaskenta!C$24))</f>
        <v>2.9798989873223301</v>
      </c>
      <c r="W258" s="8">
        <f t="shared" si="60"/>
        <v>0.42592047764024199</v>
      </c>
      <c r="X258" s="8">
        <f>Päälaskenta!F$24</f>
        <v>7.0000000000000007E-2</v>
      </c>
      <c r="Y258" s="8">
        <f t="shared" si="61"/>
        <v>10.2640250659183</v>
      </c>
      <c r="Z258" s="8">
        <f t="shared" si="53"/>
        <v>2.46598738996691</v>
      </c>
      <c r="AA258" s="8">
        <f t="shared" si="62"/>
        <v>1.94294625745896</v>
      </c>
      <c r="AC258" s="8">
        <f t="shared" si="54"/>
        <v>0.101603022977064</v>
      </c>
      <c r="AE258" s="8">
        <v>256</v>
      </c>
      <c r="AF258" s="8">
        <f t="shared" si="64"/>
        <v>10.4055936251726</v>
      </c>
      <c r="AG258" s="8">
        <f t="shared" si="55"/>
        <v>5.7722654520660999E-2</v>
      </c>
      <c r="AJ258" s="132">
        <f>IF(Päälaskenta!$F$28&lt;Kaksitasouoma_matriisi!L258,Päälaskenta!$C$20*Päälaskenta!$F$28,Päälaskenta!$C$20*Kaksitasouoma_matriisi!L258)</f>
        <v>0.16500000000000001</v>
      </c>
      <c r="AK258" s="134">
        <f>SQRT(Päälaskenta!$D$20^2+(Päälaskenta!$D$20/(1/Päälaskenta!$E$20))^2)</f>
        <v>1.8029999999999999</v>
      </c>
      <c r="AL258" s="134">
        <f>IF(Päälaskenta!$F$28&lt;Kaksitasouoma_matriisi!L258,AK258*Päälaskenta!$F$28*COS(ATAN(1/Päälaskenta!$E$20)),AK258*Kaksitasouoma_matriisi!L258*COS(ATAN(1/Päälaskenta!$E$20)))</f>
        <v>0.05</v>
      </c>
      <c r="AM258" s="134"/>
      <c r="AN258" s="134">
        <f t="shared" si="63"/>
        <v>0.215</v>
      </c>
      <c r="AO258" s="8">
        <f t="shared" si="56"/>
        <v>0.14998256016742201</v>
      </c>
      <c r="AP258" s="134">
        <f>Refererenssiarvoja!$B$16*H258^(1/6)/(Refererenssiarvoja!$B$15^0.5)*(Päälaskenta!$G$28/2)^0.5*(1-AO258)^(-1.5)</f>
        <v>4.8000000000000001E-2</v>
      </c>
      <c r="AQ258" s="8">
        <f>Refererenssiarvoja!$B$16*Kaksitasouoma_matriisi!O258^(1/6)/(SQRT((2*Refererenssiarvoja!$B$15)/(Päälaskenta!$F$31*Päälaskenta!$G$31*Päälaskenta!$F$28))+SQRT(Refererenssiarvoja!$B$15)/Refererenssiarvoja!$B$17*LN(Kaksitasouoma_matriisi!L258/Päälaskenta!$F$28))</f>
        <v>-2.9274140517207201E-2</v>
      </c>
      <c r="AR258" s="8">
        <f>Refererenssiarvoja!$B$16*Kaksitasouoma_matriisi!O258^(1/6)/(SQRT((2*Refererenssiarvoja!$B$15)/(Päälaskenta!$F$31*Päälaskenta!$G$31*L258)))</f>
        <v>7.3283112055851599E-2</v>
      </c>
    </row>
    <row r="259" spans="1:44" x14ac:dyDescent="0.2">
      <c r="A259" s="8">
        <v>257</v>
      </c>
      <c r="B259" s="8">
        <f>IF(Päälaskenta!C$7,Päälaskenta!E$7,Päälaskenta!G$5)</f>
        <v>2.5</v>
      </c>
      <c r="C259" s="56">
        <v>1.7430000000000001</v>
      </c>
      <c r="D259" s="93">
        <f t="shared" ref="D259:D322" si="65">B259/C259</f>
        <v>1.4342999999999999</v>
      </c>
      <c r="E259" s="8">
        <f>IF(Päälaskenta!$C$26,Kaksitasouoma_matriisi!AP259,Kaksitasouoma_matriisi!AC259)</f>
        <v>0.101603022977064</v>
      </c>
      <c r="F259" s="56">
        <f>IF(D259&lt;Päälaskenta!H$24,(SQRT(POWER(Päälaskenta!C$24/(2*Päälaskenta!E$24),2)+(D259/Päälaskenta!E$24))-Päälaskenta!C$24/(2*Päälaskenta!E$24)),IF(D259=Päälaskenta!H$24,Päälaskenta!D$24,Päälaskenta!D$24+(SQRT(POWER((Päälaskenta!C$20+Päälaskenta!G$24)/(2*Päälaskenta!E$20),2)+((D259-Päälaskenta!H$24)/Päälaskenta!E$20))-(Päälaskenta!C$20+Päälaskenta!G$24)/(2*Päälaskenta!E$20))))</f>
        <v>0.73299999999999998</v>
      </c>
      <c r="G259" s="57">
        <f>IF(F259&gt;Päälaskenta!D$24,(2*SQRT((POWER(Päälaskenta!D$24,2))+POWER(Päälaskenta!E$24*Päälaskenta!D$24,2))+Päälaskenta!C$24)+(2*SQRT((POWER((F259-Päälaskenta!D$24),2))+POWER(Päälaskenta!E$20*(F259-Päälaskenta!D$24),2))+Päälaskenta!C$20),(2*SQRT((POWER(F259,2))+POWER(Päälaskenta!E$24*F259,2))+Päälaskenta!C$24))</f>
        <v>8.1</v>
      </c>
      <c r="H259" s="57">
        <f t="shared" ref="H259:H322" si="66">D259/G259</f>
        <v>0.18</v>
      </c>
      <c r="I259" s="62">
        <f t="shared" ref="I259:I322" si="67">POWER(C259/((1/E259)*POWER(H259,2/3)),2)</f>
        <v>0.308587</v>
      </c>
      <c r="J259" s="8">
        <f>IF(F259&lt;Päälaskenta!$D$24,0,Kaksitasouoma_matriisi!F259-Päälaskenta!$D$24)</f>
        <v>3.3000000000000002E-2</v>
      </c>
      <c r="L259" s="8">
        <f>IF(F259&gt;Päälaskenta!D$24,F259-Päälaskenta!D$24,0)</f>
        <v>3.3000000000000002E-2</v>
      </c>
      <c r="M259" s="8">
        <f>IF(F259&gt;Päälaskenta!D$24,(Päälaskenta!C$20+(Päälaskenta!E$20*(Kaksitasouoma_matriisi!F259-Päälaskenta!D$24)))*(Kaksitasouoma_matriisi!F259-Päälaskenta!D$24),0)</f>
        <v>0.16663349999999999</v>
      </c>
      <c r="N259" s="8">
        <f>IF(F259&gt;Päälaskenta!D$24,(2*SQRT((POWER((F259-Päälaskenta!D$24),2))+POWER(Päälaskenta!E$20*(F259-Päälaskenta!D$24),2))+Päälaskenta!C$20),0)</f>
        <v>5.1189831920903099</v>
      </c>
      <c r="O259" s="8">
        <f t="shared" si="57"/>
        <v>3.2552070156721097E-2</v>
      </c>
      <c r="P259" s="8">
        <f>IF(Päälaskenta!$C$29,IF(L259&gt;Päälaskenta!$F$28,Kaksitasouoma_matriisi!AQ259,Kaksitasouoma_matriisi!AR259),Päälaskenta!$F$20)</f>
        <v>0.12</v>
      </c>
      <c r="Q259" s="8">
        <f t="shared" si="58"/>
        <v>0.14156855925433801</v>
      </c>
      <c r="R259" s="8">
        <f t="shared" ref="R259:R322" si="68">B259*Q259/(Q259+Y259)</f>
        <v>3.4012610033093901E-2</v>
      </c>
      <c r="S259" s="8">
        <f t="shared" si="59"/>
        <v>0.20411627933815199</v>
      </c>
      <c r="U259" s="93">
        <f>IF(F259&gt;Päälaskenta!D$24,Päälaskenta!H$24+L259*Päälaskenta!G$24,F259*Päälaskenta!C$24 + F259*F259*Päälaskenta!E$24)</f>
        <v>1.2692000000000001</v>
      </c>
      <c r="V259" s="8">
        <f>IF(F259&gt;Päälaskenta!D$24,2*SQRT(POWER(Päälaskenta!D$24,2)+POWER(Päälaskenta!E$24*Päälaskenta!D$24,2))+Päälaskenta!C$24,(2*SQRT((POWER(F259,2))+POWER(Päälaskenta!E$24*F259,2))+Päälaskenta!C$24))</f>
        <v>2.9798989873223301</v>
      </c>
      <c r="W259" s="8">
        <f t="shared" si="60"/>
        <v>0.42592047764024199</v>
      </c>
      <c r="X259" s="8">
        <f>Päälaskenta!F$24</f>
        <v>7.0000000000000007E-2</v>
      </c>
      <c r="Y259" s="8">
        <f t="shared" si="61"/>
        <v>10.2640250659183</v>
      </c>
      <c r="Z259" s="8">
        <f t="shared" ref="Z259:Z322" si="69">B259*Y259/(Y259+Q259)</f>
        <v>2.46598738996691</v>
      </c>
      <c r="AA259" s="8">
        <f t="shared" si="62"/>
        <v>1.94294625745896</v>
      </c>
      <c r="AC259" s="8">
        <f t="shared" ref="AC259:AC322" si="70">(N259*P259+V259*X259)/(N259+V259)</f>
        <v>0.101603022977064</v>
      </c>
      <c r="AE259" s="8">
        <v>257</v>
      </c>
      <c r="AF259" s="8">
        <f t="shared" si="64"/>
        <v>10.4055936251726</v>
      </c>
      <c r="AG259" s="8">
        <f t="shared" ref="AG259:AG322" si="71">(B259*B259)/(AF259*AF259)</f>
        <v>5.7722654520660999E-2</v>
      </c>
      <c r="AJ259" s="132">
        <f>IF(Päälaskenta!$F$28&lt;Kaksitasouoma_matriisi!L259,Päälaskenta!$C$20*Päälaskenta!$F$28,Päälaskenta!$C$20*Kaksitasouoma_matriisi!L259)</f>
        <v>0.16500000000000001</v>
      </c>
      <c r="AK259" s="134">
        <f>SQRT(Päälaskenta!$D$20^2+(Päälaskenta!$D$20/(1/Päälaskenta!$E$20))^2)</f>
        <v>1.8029999999999999</v>
      </c>
      <c r="AL259" s="134">
        <f>IF(Päälaskenta!$F$28&lt;Kaksitasouoma_matriisi!L259,AK259*Päälaskenta!$F$28*COS(ATAN(1/Päälaskenta!$E$20)),AK259*Kaksitasouoma_matriisi!L259*COS(ATAN(1/Päälaskenta!$E$20)))</f>
        <v>0.05</v>
      </c>
      <c r="AM259" s="134"/>
      <c r="AN259" s="134">
        <f t="shared" si="63"/>
        <v>0.215</v>
      </c>
      <c r="AO259" s="8">
        <f t="shared" ref="AO259:AO322" si="72">AN259/D259</f>
        <v>0.14989890538938899</v>
      </c>
      <c r="AP259" s="134">
        <f>Refererenssiarvoja!$B$16*H259^(1/6)/(Refererenssiarvoja!$B$15^0.5)*(Päälaskenta!$G$28/2)^0.5*(1-AO259)^(-1.5)</f>
        <v>4.8000000000000001E-2</v>
      </c>
      <c r="AQ259" s="8">
        <f>Refererenssiarvoja!$B$16*Kaksitasouoma_matriisi!O259^(1/6)/(SQRT((2*Refererenssiarvoja!$B$15)/(Päälaskenta!$F$31*Päälaskenta!$G$31*Päälaskenta!$F$28))+SQRT(Refererenssiarvoja!$B$15)/Refererenssiarvoja!$B$17*LN(Kaksitasouoma_matriisi!L259/Päälaskenta!$F$28))</f>
        <v>-2.9274140517207201E-2</v>
      </c>
      <c r="AR259" s="8">
        <f>Refererenssiarvoja!$B$16*Kaksitasouoma_matriisi!O259^(1/6)/(SQRT((2*Refererenssiarvoja!$B$15)/(Päälaskenta!$F$31*Päälaskenta!$G$31*L259)))</f>
        <v>7.3283112055851599E-2</v>
      </c>
    </row>
    <row r="260" spans="1:44" x14ac:dyDescent="0.2">
      <c r="A260" s="8">
        <v>258</v>
      </c>
      <c r="B260" s="8">
        <f>IF(Päälaskenta!C$7,Päälaskenta!E$7,Päälaskenta!G$5)</f>
        <v>2.5</v>
      </c>
      <c r="C260" s="56">
        <v>1.742</v>
      </c>
      <c r="D260" s="93">
        <f t="shared" si="65"/>
        <v>1.4351</v>
      </c>
      <c r="E260" s="8">
        <f>IF(Päälaskenta!$C$26,Kaksitasouoma_matriisi!AP260,Kaksitasouoma_matriisi!AC260)</f>
        <v>0.101603022977064</v>
      </c>
      <c r="F260" s="56">
        <f>IF(D260&lt;Päälaskenta!H$24,(SQRT(POWER(Päälaskenta!C$24/(2*Päälaskenta!E$24),2)+(D260/Päälaskenta!E$24))-Päälaskenta!C$24/(2*Päälaskenta!E$24)),IF(D260=Päälaskenta!H$24,Päälaskenta!D$24,Päälaskenta!D$24+(SQRT(POWER((Päälaskenta!C$20+Päälaskenta!G$24)/(2*Päälaskenta!E$20),2)+((D260-Päälaskenta!H$24)/Päälaskenta!E$20))-(Päälaskenta!C$20+Päälaskenta!G$24)/(2*Päälaskenta!E$20))))</f>
        <v>0.73299999999999998</v>
      </c>
      <c r="G260" s="57">
        <f>IF(F260&gt;Päälaskenta!D$24,(2*SQRT((POWER(Päälaskenta!D$24,2))+POWER(Päälaskenta!E$24*Päälaskenta!D$24,2))+Päälaskenta!C$24)+(2*SQRT((POWER((F260-Päälaskenta!D$24),2))+POWER(Päälaskenta!E$20*(F260-Päälaskenta!D$24),2))+Päälaskenta!C$20),(2*SQRT((POWER(F260,2))+POWER(Päälaskenta!E$24*F260,2))+Päälaskenta!C$24))</f>
        <v>8.1</v>
      </c>
      <c r="H260" s="57">
        <f t="shared" si="66"/>
        <v>0.18</v>
      </c>
      <c r="I260" s="62">
        <f t="shared" si="67"/>
        <v>0.30823299999999998</v>
      </c>
      <c r="J260" s="8">
        <f>IF(F260&lt;Päälaskenta!$D$24,0,Kaksitasouoma_matriisi!F260-Päälaskenta!$D$24)</f>
        <v>3.3000000000000002E-2</v>
      </c>
      <c r="L260" s="8">
        <f>IF(F260&gt;Päälaskenta!D$24,F260-Päälaskenta!D$24,0)</f>
        <v>3.3000000000000002E-2</v>
      </c>
      <c r="M260" s="8">
        <f>IF(F260&gt;Päälaskenta!D$24,(Päälaskenta!C$20+(Päälaskenta!E$20*(Kaksitasouoma_matriisi!F260-Päälaskenta!D$24)))*(Kaksitasouoma_matriisi!F260-Päälaskenta!D$24),0)</f>
        <v>0.16663349999999999</v>
      </c>
      <c r="N260" s="8">
        <f>IF(F260&gt;Päälaskenta!D$24,(2*SQRT((POWER((F260-Päälaskenta!D$24),2))+POWER(Päälaskenta!E$20*(F260-Päälaskenta!D$24),2))+Päälaskenta!C$20),0)</f>
        <v>5.1189831920903099</v>
      </c>
      <c r="O260" s="8">
        <f t="shared" ref="O260:O323" si="73">IF(N260&gt;0,M260/N260,0)</f>
        <v>3.2552070156721097E-2</v>
      </c>
      <c r="P260" s="8">
        <f>IF(Päälaskenta!$C$29,IF(L260&gt;Päälaskenta!$F$28,Kaksitasouoma_matriisi!AQ260,Kaksitasouoma_matriisi!AR260),Päälaskenta!$F$20)</f>
        <v>0.12</v>
      </c>
      <c r="Q260" s="8">
        <f t="shared" ref="Q260:Q323" si="74">(1/P260)*M260*POWER(O260,(2/3))</f>
        <v>0.14156855925433801</v>
      </c>
      <c r="R260" s="8">
        <f t="shared" si="68"/>
        <v>3.4012610033093901E-2</v>
      </c>
      <c r="S260" s="8">
        <f t="shared" ref="S260:S323" si="75">IF(M260&gt;0,R260/M260,0)</f>
        <v>0.20411627933815199</v>
      </c>
      <c r="U260" s="93">
        <f>IF(F260&gt;Päälaskenta!D$24,Päälaskenta!H$24+L260*Päälaskenta!G$24,F260*Päälaskenta!C$24 + F260*F260*Päälaskenta!E$24)</f>
        <v>1.2692000000000001</v>
      </c>
      <c r="V260" s="8">
        <f>IF(F260&gt;Päälaskenta!D$24,2*SQRT(POWER(Päälaskenta!D$24,2)+POWER(Päälaskenta!E$24*Päälaskenta!D$24,2))+Päälaskenta!C$24,(2*SQRT((POWER(F260,2))+POWER(Päälaskenta!E$24*F260,2))+Päälaskenta!C$24))</f>
        <v>2.9798989873223301</v>
      </c>
      <c r="W260" s="8">
        <f t="shared" ref="W260:W323" si="76">U260/V260</f>
        <v>0.42592047764024199</v>
      </c>
      <c r="X260" s="8">
        <f>Päälaskenta!F$24</f>
        <v>7.0000000000000007E-2</v>
      </c>
      <c r="Y260" s="8">
        <f t="shared" ref="Y260:Y323" si="77">(1/X260)*U260*POWER(W260,(2/3))</f>
        <v>10.2640250659183</v>
      </c>
      <c r="Z260" s="8">
        <f t="shared" si="69"/>
        <v>2.46598738996691</v>
      </c>
      <c r="AA260" s="8">
        <f t="shared" ref="AA260:AA323" si="78">Z260/U260</f>
        <v>1.94294625745896</v>
      </c>
      <c r="AC260" s="8">
        <f t="shared" si="70"/>
        <v>0.101603022977064</v>
      </c>
      <c r="AE260" s="8">
        <v>258</v>
      </c>
      <c r="AF260" s="8">
        <f t="shared" si="64"/>
        <v>10.4055936251726</v>
      </c>
      <c r="AG260" s="8">
        <f t="shared" si="71"/>
        <v>5.7722654520660999E-2</v>
      </c>
      <c r="AJ260" s="132">
        <f>IF(Päälaskenta!$F$28&lt;Kaksitasouoma_matriisi!L260,Päälaskenta!$C$20*Päälaskenta!$F$28,Päälaskenta!$C$20*Kaksitasouoma_matriisi!L260)</f>
        <v>0.16500000000000001</v>
      </c>
      <c r="AK260" s="134">
        <f>SQRT(Päälaskenta!$D$20^2+(Päälaskenta!$D$20/(1/Päälaskenta!$E$20))^2)</f>
        <v>1.8029999999999999</v>
      </c>
      <c r="AL260" s="134">
        <f>IF(Päälaskenta!$F$28&lt;Kaksitasouoma_matriisi!L260,AK260*Päälaskenta!$F$28*COS(ATAN(1/Päälaskenta!$E$20)),AK260*Kaksitasouoma_matriisi!L260*COS(ATAN(1/Päälaskenta!$E$20)))</f>
        <v>0.05</v>
      </c>
      <c r="AM260" s="134"/>
      <c r="AN260" s="134">
        <f t="shared" ref="AN260:AN323" si="79">AJ260+AL260</f>
        <v>0.215</v>
      </c>
      <c r="AO260" s="8">
        <f t="shared" si="72"/>
        <v>0.149815343878475</v>
      </c>
      <c r="AP260" s="134">
        <f>Refererenssiarvoja!$B$16*H260^(1/6)/(Refererenssiarvoja!$B$15^0.5)*(Päälaskenta!$G$28/2)^0.5*(1-AO260)^(-1.5)</f>
        <v>4.8000000000000001E-2</v>
      </c>
      <c r="AQ260" s="8">
        <f>Refererenssiarvoja!$B$16*Kaksitasouoma_matriisi!O260^(1/6)/(SQRT((2*Refererenssiarvoja!$B$15)/(Päälaskenta!$F$31*Päälaskenta!$G$31*Päälaskenta!$F$28))+SQRT(Refererenssiarvoja!$B$15)/Refererenssiarvoja!$B$17*LN(Kaksitasouoma_matriisi!L260/Päälaskenta!$F$28))</f>
        <v>-2.9274140517207201E-2</v>
      </c>
      <c r="AR260" s="8">
        <f>Refererenssiarvoja!$B$16*Kaksitasouoma_matriisi!O260^(1/6)/(SQRT((2*Refererenssiarvoja!$B$15)/(Päälaskenta!$F$31*Päälaskenta!$G$31*L260)))</f>
        <v>7.3283112055851599E-2</v>
      </c>
    </row>
    <row r="261" spans="1:44" x14ac:dyDescent="0.2">
      <c r="A261" s="8">
        <v>259</v>
      </c>
      <c r="B261" s="8">
        <f>IF(Päälaskenta!C$7,Päälaskenta!E$7,Päälaskenta!G$5)</f>
        <v>2.5</v>
      </c>
      <c r="C261" s="56">
        <v>1.7410000000000001</v>
      </c>
      <c r="D261" s="93">
        <f t="shared" si="65"/>
        <v>1.4359999999999999</v>
      </c>
      <c r="E261" s="8">
        <f>IF(Päälaskenta!$C$26,Kaksitasouoma_matriisi!AP261,Kaksitasouoma_matriisi!AC261)</f>
        <v>0.101603022977064</v>
      </c>
      <c r="F261" s="56">
        <f>IF(D261&lt;Päälaskenta!H$24,(SQRT(POWER(Päälaskenta!C$24/(2*Päälaskenta!E$24),2)+(D261/Päälaskenta!E$24))-Päälaskenta!C$24/(2*Päälaskenta!E$24)),IF(D261=Päälaskenta!H$24,Päälaskenta!D$24,Päälaskenta!D$24+(SQRT(POWER((Päälaskenta!C$20+Päälaskenta!G$24)/(2*Päälaskenta!E$20),2)+((D261-Päälaskenta!H$24)/Päälaskenta!E$20))-(Päälaskenta!C$20+Päälaskenta!G$24)/(2*Päälaskenta!E$20))))</f>
        <v>0.73299999999999998</v>
      </c>
      <c r="G261" s="57">
        <f>IF(F261&gt;Päälaskenta!D$24,(2*SQRT((POWER(Päälaskenta!D$24,2))+POWER(Päälaskenta!E$24*Päälaskenta!D$24,2))+Päälaskenta!C$24)+(2*SQRT((POWER((F261-Päälaskenta!D$24),2))+POWER(Päälaskenta!E$20*(F261-Päälaskenta!D$24),2))+Päälaskenta!C$20),(2*SQRT((POWER(F261,2))+POWER(Päälaskenta!E$24*F261,2))+Päälaskenta!C$24))</f>
        <v>8.1</v>
      </c>
      <c r="H261" s="57">
        <f t="shared" si="66"/>
        <v>0.18</v>
      </c>
      <c r="I261" s="62">
        <f t="shared" si="67"/>
        <v>0.30787999999999999</v>
      </c>
      <c r="J261" s="8">
        <f>IF(F261&lt;Päälaskenta!$D$24,0,Kaksitasouoma_matriisi!F261-Päälaskenta!$D$24)</f>
        <v>3.3000000000000002E-2</v>
      </c>
      <c r="L261" s="8">
        <f>IF(F261&gt;Päälaskenta!D$24,F261-Päälaskenta!D$24,0)</f>
        <v>3.3000000000000002E-2</v>
      </c>
      <c r="M261" s="8">
        <f>IF(F261&gt;Päälaskenta!D$24,(Päälaskenta!C$20+(Päälaskenta!E$20*(Kaksitasouoma_matriisi!F261-Päälaskenta!D$24)))*(Kaksitasouoma_matriisi!F261-Päälaskenta!D$24),0)</f>
        <v>0.16663349999999999</v>
      </c>
      <c r="N261" s="8">
        <f>IF(F261&gt;Päälaskenta!D$24,(2*SQRT((POWER((F261-Päälaskenta!D$24),2))+POWER(Päälaskenta!E$20*(F261-Päälaskenta!D$24),2))+Päälaskenta!C$20),0)</f>
        <v>5.1189831920903099</v>
      </c>
      <c r="O261" s="8">
        <f t="shared" si="73"/>
        <v>3.2552070156721097E-2</v>
      </c>
      <c r="P261" s="8">
        <f>IF(Päälaskenta!$C$29,IF(L261&gt;Päälaskenta!$F$28,Kaksitasouoma_matriisi!AQ261,Kaksitasouoma_matriisi!AR261),Päälaskenta!$F$20)</f>
        <v>0.12</v>
      </c>
      <c r="Q261" s="8">
        <f t="shared" si="74"/>
        <v>0.14156855925433801</v>
      </c>
      <c r="R261" s="8">
        <f t="shared" si="68"/>
        <v>3.4012610033093901E-2</v>
      </c>
      <c r="S261" s="8">
        <f t="shared" si="75"/>
        <v>0.20411627933815199</v>
      </c>
      <c r="U261" s="93">
        <f>IF(F261&gt;Päälaskenta!D$24,Päälaskenta!H$24+L261*Päälaskenta!G$24,F261*Päälaskenta!C$24 + F261*F261*Päälaskenta!E$24)</f>
        <v>1.2692000000000001</v>
      </c>
      <c r="V261" s="8">
        <f>IF(F261&gt;Päälaskenta!D$24,2*SQRT(POWER(Päälaskenta!D$24,2)+POWER(Päälaskenta!E$24*Päälaskenta!D$24,2))+Päälaskenta!C$24,(2*SQRT((POWER(F261,2))+POWER(Päälaskenta!E$24*F261,2))+Päälaskenta!C$24))</f>
        <v>2.9798989873223301</v>
      </c>
      <c r="W261" s="8">
        <f t="shared" si="76"/>
        <v>0.42592047764024199</v>
      </c>
      <c r="X261" s="8">
        <f>Päälaskenta!F$24</f>
        <v>7.0000000000000007E-2</v>
      </c>
      <c r="Y261" s="8">
        <f t="shared" si="77"/>
        <v>10.2640250659183</v>
      </c>
      <c r="Z261" s="8">
        <f t="shared" si="69"/>
        <v>2.46598738996691</v>
      </c>
      <c r="AA261" s="8">
        <f t="shared" si="78"/>
        <v>1.94294625745896</v>
      </c>
      <c r="AC261" s="8">
        <f t="shared" si="70"/>
        <v>0.101603022977064</v>
      </c>
      <c r="AE261" s="8">
        <v>259</v>
      </c>
      <c r="AF261" s="8">
        <f t="shared" si="64"/>
        <v>10.4055936251726</v>
      </c>
      <c r="AG261" s="8">
        <f t="shared" si="71"/>
        <v>5.7722654520660999E-2</v>
      </c>
      <c r="AJ261" s="132">
        <f>IF(Päälaskenta!$F$28&lt;Kaksitasouoma_matriisi!L261,Päälaskenta!$C$20*Päälaskenta!$F$28,Päälaskenta!$C$20*Kaksitasouoma_matriisi!L261)</f>
        <v>0.16500000000000001</v>
      </c>
      <c r="AK261" s="134">
        <f>SQRT(Päälaskenta!$D$20^2+(Päälaskenta!$D$20/(1/Päälaskenta!$E$20))^2)</f>
        <v>1.8029999999999999</v>
      </c>
      <c r="AL261" s="134">
        <f>IF(Päälaskenta!$F$28&lt;Kaksitasouoma_matriisi!L261,AK261*Päälaskenta!$F$28*COS(ATAN(1/Päälaskenta!$E$20)),AK261*Kaksitasouoma_matriisi!L261*COS(ATAN(1/Päälaskenta!$E$20)))</f>
        <v>0.05</v>
      </c>
      <c r="AM261" s="134"/>
      <c r="AN261" s="134">
        <f t="shared" si="79"/>
        <v>0.215</v>
      </c>
      <c r="AO261" s="8">
        <f t="shared" si="72"/>
        <v>0.14972144846796701</v>
      </c>
      <c r="AP261" s="134">
        <f>Refererenssiarvoja!$B$16*H261^(1/6)/(Refererenssiarvoja!$B$15^0.5)*(Päälaskenta!$G$28/2)^0.5*(1-AO261)^(-1.5)</f>
        <v>4.8000000000000001E-2</v>
      </c>
      <c r="AQ261" s="8">
        <f>Refererenssiarvoja!$B$16*Kaksitasouoma_matriisi!O261^(1/6)/(SQRT((2*Refererenssiarvoja!$B$15)/(Päälaskenta!$F$31*Päälaskenta!$G$31*Päälaskenta!$F$28))+SQRT(Refererenssiarvoja!$B$15)/Refererenssiarvoja!$B$17*LN(Kaksitasouoma_matriisi!L261/Päälaskenta!$F$28))</f>
        <v>-2.9274140517207201E-2</v>
      </c>
      <c r="AR261" s="8">
        <f>Refererenssiarvoja!$B$16*Kaksitasouoma_matriisi!O261^(1/6)/(SQRT((2*Refererenssiarvoja!$B$15)/(Päälaskenta!$F$31*Päälaskenta!$G$31*L261)))</f>
        <v>7.3283112055851599E-2</v>
      </c>
    </row>
    <row r="262" spans="1:44" x14ac:dyDescent="0.2">
      <c r="A262" s="8">
        <v>260</v>
      </c>
      <c r="B262" s="8">
        <f>IF(Päälaskenta!C$7,Päälaskenta!E$7,Päälaskenta!G$5)</f>
        <v>2.5</v>
      </c>
      <c r="C262" s="56">
        <v>1.74</v>
      </c>
      <c r="D262" s="93">
        <f t="shared" si="65"/>
        <v>1.4368000000000001</v>
      </c>
      <c r="E262" s="8">
        <f>IF(Päälaskenta!$C$26,Kaksitasouoma_matriisi!AP262,Kaksitasouoma_matriisi!AC262)</f>
        <v>0.101603022977064</v>
      </c>
      <c r="F262" s="56">
        <f>IF(D262&lt;Päälaskenta!H$24,(SQRT(POWER(Päälaskenta!C$24/(2*Päälaskenta!E$24),2)+(D262/Päälaskenta!E$24))-Päälaskenta!C$24/(2*Päälaskenta!E$24)),IF(D262=Päälaskenta!H$24,Päälaskenta!D$24,Päälaskenta!D$24+(SQRT(POWER((Päälaskenta!C$20+Päälaskenta!G$24)/(2*Päälaskenta!E$20),2)+((D262-Päälaskenta!H$24)/Päälaskenta!E$20))-(Päälaskenta!C$20+Päälaskenta!G$24)/(2*Päälaskenta!E$20))))</f>
        <v>0.73299999999999998</v>
      </c>
      <c r="G262" s="57">
        <f>IF(F262&gt;Päälaskenta!D$24,(2*SQRT((POWER(Päälaskenta!D$24,2))+POWER(Päälaskenta!E$24*Päälaskenta!D$24,2))+Päälaskenta!C$24)+(2*SQRT((POWER((F262-Päälaskenta!D$24),2))+POWER(Päälaskenta!E$20*(F262-Päälaskenta!D$24),2))+Päälaskenta!C$20),(2*SQRT((POWER(F262,2))+POWER(Päälaskenta!E$24*F262,2))+Päälaskenta!C$24))</f>
        <v>8.1</v>
      </c>
      <c r="H262" s="57">
        <f t="shared" si="66"/>
        <v>0.18</v>
      </c>
      <c r="I262" s="62">
        <f t="shared" si="67"/>
        <v>0.30752600000000002</v>
      </c>
      <c r="J262" s="8">
        <f>IF(F262&lt;Päälaskenta!$D$24,0,Kaksitasouoma_matriisi!F262-Päälaskenta!$D$24)</f>
        <v>3.3000000000000002E-2</v>
      </c>
      <c r="L262" s="8">
        <f>IF(F262&gt;Päälaskenta!D$24,F262-Päälaskenta!D$24,0)</f>
        <v>3.3000000000000002E-2</v>
      </c>
      <c r="M262" s="8">
        <f>IF(F262&gt;Päälaskenta!D$24,(Päälaskenta!C$20+(Päälaskenta!E$20*(Kaksitasouoma_matriisi!F262-Päälaskenta!D$24)))*(Kaksitasouoma_matriisi!F262-Päälaskenta!D$24),0)</f>
        <v>0.16663349999999999</v>
      </c>
      <c r="N262" s="8">
        <f>IF(F262&gt;Päälaskenta!D$24,(2*SQRT((POWER((F262-Päälaskenta!D$24),2))+POWER(Päälaskenta!E$20*(F262-Päälaskenta!D$24),2))+Päälaskenta!C$20),0)</f>
        <v>5.1189831920903099</v>
      </c>
      <c r="O262" s="8">
        <f t="shared" si="73"/>
        <v>3.2552070156721097E-2</v>
      </c>
      <c r="P262" s="8">
        <f>IF(Päälaskenta!$C$29,IF(L262&gt;Päälaskenta!$F$28,Kaksitasouoma_matriisi!AQ262,Kaksitasouoma_matriisi!AR262),Päälaskenta!$F$20)</f>
        <v>0.12</v>
      </c>
      <c r="Q262" s="8">
        <f t="shared" si="74"/>
        <v>0.14156855925433801</v>
      </c>
      <c r="R262" s="8">
        <f t="shared" si="68"/>
        <v>3.4012610033093901E-2</v>
      </c>
      <c r="S262" s="8">
        <f t="shared" si="75"/>
        <v>0.20411627933815199</v>
      </c>
      <c r="U262" s="93">
        <f>IF(F262&gt;Päälaskenta!D$24,Päälaskenta!H$24+L262*Päälaskenta!G$24,F262*Päälaskenta!C$24 + F262*F262*Päälaskenta!E$24)</f>
        <v>1.2692000000000001</v>
      </c>
      <c r="V262" s="8">
        <f>IF(F262&gt;Päälaskenta!D$24,2*SQRT(POWER(Päälaskenta!D$24,2)+POWER(Päälaskenta!E$24*Päälaskenta!D$24,2))+Päälaskenta!C$24,(2*SQRT((POWER(F262,2))+POWER(Päälaskenta!E$24*F262,2))+Päälaskenta!C$24))</f>
        <v>2.9798989873223301</v>
      </c>
      <c r="W262" s="8">
        <f t="shared" si="76"/>
        <v>0.42592047764024199</v>
      </c>
      <c r="X262" s="8">
        <f>Päälaskenta!F$24</f>
        <v>7.0000000000000007E-2</v>
      </c>
      <c r="Y262" s="8">
        <f t="shared" si="77"/>
        <v>10.2640250659183</v>
      </c>
      <c r="Z262" s="8">
        <f t="shared" si="69"/>
        <v>2.46598738996691</v>
      </c>
      <c r="AA262" s="8">
        <f t="shared" si="78"/>
        <v>1.94294625745896</v>
      </c>
      <c r="AC262" s="8">
        <f t="shared" si="70"/>
        <v>0.101603022977064</v>
      </c>
      <c r="AE262" s="8">
        <v>260</v>
      </c>
      <c r="AF262" s="8">
        <f t="shared" si="64"/>
        <v>10.4055936251726</v>
      </c>
      <c r="AG262" s="8">
        <f t="shared" si="71"/>
        <v>5.7722654520660999E-2</v>
      </c>
      <c r="AJ262" s="132">
        <f>IF(Päälaskenta!$F$28&lt;Kaksitasouoma_matriisi!L262,Päälaskenta!$C$20*Päälaskenta!$F$28,Päälaskenta!$C$20*Kaksitasouoma_matriisi!L262)</f>
        <v>0.16500000000000001</v>
      </c>
      <c r="AK262" s="134">
        <f>SQRT(Päälaskenta!$D$20^2+(Päälaskenta!$D$20/(1/Päälaskenta!$E$20))^2)</f>
        <v>1.8029999999999999</v>
      </c>
      <c r="AL262" s="134">
        <f>IF(Päälaskenta!$F$28&lt;Kaksitasouoma_matriisi!L262,AK262*Päälaskenta!$F$28*COS(ATAN(1/Päälaskenta!$E$20)),AK262*Kaksitasouoma_matriisi!L262*COS(ATAN(1/Päälaskenta!$E$20)))</f>
        <v>0.05</v>
      </c>
      <c r="AM262" s="134"/>
      <c r="AN262" s="134">
        <f t="shared" si="79"/>
        <v>0.215</v>
      </c>
      <c r="AO262" s="8">
        <f t="shared" si="72"/>
        <v>0.14963808463251699</v>
      </c>
      <c r="AP262" s="134">
        <f>Refererenssiarvoja!$B$16*H262^(1/6)/(Refererenssiarvoja!$B$15^0.5)*(Päälaskenta!$G$28/2)^0.5*(1-AO262)^(-1.5)</f>
        <v>4.8000000000000001E-2</v>
      </c>
      <c r="AQ262" s="8">
        <f>Refererenssiarvoja!$B$16*Kaksitasouoma_matriisi!O262^(1/6)/(SQRT((2*Refererenssiarvoja!$B$15)/(Päälaskenta!$F$31*Päälaskenta!$G$31*Päälaskenta!$F$28))+SQRT(Refererenssiarvoja!$B$15)/Refererenssiarvoja!$B$17*LN(Kaksitasouoma_matriisi!L262/Päälaskenta!$F$28))</f>
        <v>-2.9274140517207201E-2</v>
      </c>
      <c r="AR262" s="8">
        <f>Refererenssiarvoja!$B$16*Kaksitasouoma_matriisi!O262^(1/6)/(SQRT((2*Refererenssiarvoja!$B$15)/(Päälaskenta!$F$31*Päälaskenta!$G$31*L262)))</f>
        <v>7.3283112055851599E-2</v>
      </c>
    </row>
    <row r="263" spans="1:44" x14ac:dyDescent="0.2">
      <c r="A263" s="8">
        <v>261</v>
      </c>
      <c r="B263" s="8">
        <f>IF(Päälaskenta!C$7,Päälaskenta!E$7,Päälaskenta!G$5)</f>
        <v>2.5</v>
      </c>
      <c r="C263" s="56">
        <v>1.7390000000000001</v>
      </c>
      <c r="D263" s="93">
        <f t="shared" si="65"/>
        <v>1.4376</v>
      </c>
      <c r="E263" s="8">
        <f>IF(Päälaskenta!$C$26,Kaksitasouoma_matriisi!AP263,Kaksitasouoma_matriisi!AC263)</f>
        <v>0.101603022977064</v>
      </c>
      <c r="F263" s="56">
        <f>IF(D263&lt;Päälaskenta!H$24,(SQRT(POWER(Päälaskenta!C$24/(2*Päälaskenta!E$24),2)+(D263/Päälaskenta!E$24))-Päälaskenta!C$24/(2*Päälaskenta!E$24)),IF(D263=Päälaskenta!H$24,Päälaskenta!D$24,Päälaskenta!D$24+(SQRT(POWER((Päälaskenta!C$20+Päälaskenta!G$24)/(2*Päälaskenta!E$20),2)+((D263-Päälaskenta!H$24)/Päälaskenta!E$20))-(Päälaskenta!C$20+Päälaskenta!G$24)/(2*Päälaskenta!E$20))))</f>
        <v>0.73299999999999998</v>
      </c>
      <c r="G263" s="57">
        <f>IF(F263&gt;Päälaskenta!D$24,(2*SQRT((POWER(Päälaskenta!D$24,2))+POWER(Päälaskenta!E$24*Päälaskenta!D$24,2))+Päälaskenta!C$24)+(2*SQRT((POWER((F263-Päälaskenta!D$24),2))+POWER(Päälaskenta!E$20*(F263-Päälaskenta!D$24),2))+Päälaskenta!C$20),(2*SQRT((POWER(F263,2))+POWER(Päälaskenta!E$24*F263,2))+Päälaskenta!C$24))</f>
        <v>8.1</v>
      </c>
      <c r="H263" s="57">
        <f t="shared" si="66"/>
        <v>0.18</v>
      </c>
      <c r="I263" s="62">
        <f t="shared" si="67"/>
        <v>0.30717299999999997</v>
      </c>
      <c r="J263" s="8">
        <f>IF(F263&lt;Päälaskenta!$D$24,0,Kaksitasouoma_matriisi!F263-Päälaskenta!$D$24)</f>
        <v>3.3000000000000002E-2</v>
      </c>
      <c r="L263" s="8">
        <f>IF(F263&gt;Päälaskenta!D$24,F263-Päälaskenta!D$24,0)</f>
        <v>3.3000000000000002E-2</v>
      </c>
      <c r="M263" s="8">
        <f>IF(F263&gt;Päälaskenta!D$24,(Päälaskenta!C$20+(Päälaskenta!E$20*(Kaksitasouoma_matriisi!F263-Päälaskenta!D$24)))*(Kaksitasouoma_matriisi!F263-Päälaskenta!D$24),0)</f>
        <v>0.16663349999999999</v>
      </c>
      <c r="N263" s="8">
        <f>IF(F263&gt;Päälaskenta!D$24,(2*SQRT((POWER((F263-Päälaskenta!D$24),2))+POWER(Päälaskenta!E$20*(F263-Päälaskenta!D$24),2))+Päälaskenta!C$20),0)</f>
        <v>5.1189831920903099</v>
      </c>
      <c r="O263" s="8">
        <f t="shared" si="73"/>
        <v>3.2552070156721097E-2</v>
      </c>
      <c r="P263" s="8">
        <f>IF(Päälaskenta!$C$29,IF(L263&gt;Päälaskenta!$F$28,Kaksitasouoma_matriisi!AQ263,Kaksitasouoma_matriisi!AR263),Päälaskenta!$F$20)</f>
        <v>0.12</v>
      </c>
      <c r="Q263" s="8">
        <f t="shared" si="74"/>
        <v>0.14156855925433801</v>
      </c>
      <c r="R263" s="8">
        <f t="shared" si="68"/>
        <v>3.4012610033093901E-2</v>
      </c>
      <c r="S263" s="8">
        <f t="shared" si="75"/>
        <v>0.20411627933815199</v>
      </c>
      <c r="U263" s="93">
        <f>IF(F263&gt;Päälaskenta!D$24,Päälaskenta!H$24+L263*Päälaskenta!G$24,F263*Päälaskenta!C$24 + F263*F263*Päälaskenta!E$24)</f>
        <v>1.2692000000000001</v>
      </c>
      <c r="V263" s="8">
        <f>IF(F263&gt;Päälaskenta!D$24,2*SQRT(POWER(Päälaskenta!D$24,2)+POWER(Päälaskenta!E$24*Päälaskenta!D$24,2))+Päälaskenta!C$24,(2*SQRT((POWER(F263,2))+POWER(Päälaskenta!E$24*F263,2))+Päälaskenta!C$24))</f>
        <v>2.9798989873223301</v>
      </c>
      <c r="W263" s="8">
        <f t="shared" si="76"/>
        <v>0.42592047764024199</v>
      </c>
      <c r="X263" s="8">
        <f>Päälaskenta!F$24</f>
        <v>7.0000000000000007E-2</v>
      </c>
      <c r="Y263" s="8">
        <f t="shared" si="77"/>
        <v>10.2640250659183</v>
      </c>
      <c r="Z263" s="8">
        <f t="shared" si="69"/>
        <v>2.46598738996691</v>
      </c>
      <c r="AA263" s="8">
        <f t="shared" si="78"/>
        <v>1.94294625745896</v>
      </c>
      <c r="AC263" s="8">
        <f t="shared" si="70"/>
        <v>0.101603022977064</v>
      </c>
      <c r="AE263" s="8">
        <v>261</v>
      </c>
      <c r="AF263" s="8">
        <f t="shared" si="64"/>
        <v>10.4055936251726</v>
      </c>
      <c r="AG263" s="8">
        <f t="shared" si="71"/>
        <v>5.7722654520660999E-2</v>
      </c>
      <c r="AJ263" s="132">
        <f>IF(Päälaskenta!$F$28&lt;Kaksitasouoma_matriisi!L263,Päälaskenta!$C$20*Päälaskenta!$F$28,Päälaskenta!$C$20*Kaksitasouoma_matriisi!L263)</f>
        <v>0.16500000000000001</v>
      </c>
      <c r="AK263" s="134">
        <f>SQRT(Päälaskenta!$D$20^2+(Päälaskenta!$D$20/(1/Päälaskenta!$E$20))^2)</f>
        <v>1.8029999999999999</v>
      </c>
      <c r="AL263" s="134">
        <f>IF(Päälaskenta!$F$28&lt;Kaksitasouoma_matriisi!L263,AK263*Päälaskenta!$F$28*COS(ATAN(1/Päälaskenta!$E$20)),AK263*Kaksitasouoma_matriisi!L263*COS(ATAN(1/Päälaskenta!$E$20)))</f>
        <v>0.05</v>
      </c>
      <c r="AM263" s="134"/>
      <c r="AN263" s="134">
        <f t="shared" si="79"/>
        <v>0.215</v>
      </c>
      <c r="AO263" s="8">
        <f t="shared" si="72"/>
        <v>0.14955481357818601</v>
      </c>
      <c r="AP263" s="134">
        <f>Refererenssiarvoja!$B$16*H263^(1/6)/(Refererenssiarvoja!$B$15^0.5)*(Päälaskenta!$G$28/2)^0.5*(1-AO263)^(-1.5)</f>
        <v>4.8000000000000001E-2</v>
      </c>
      <c r="AQ263" s="8">
        <f>Refererenssiarvoja!$B$16*Kaksitasouoma_matriisi!O263^(1/6)/(SQRT((2*Refererenssiarvoja!$B$15)/(Päälaskenta!$F$31*Päälaskenta!$G$31*Päälaskenta!$F$28))+SQRT(Refererenssiarvoja!$B$15)/Refererenssiarvoja!$B$17*LN(Kaksitasouoma_matriisi!L263/Päälaskenta!$F$28))</f>
        <v>-2.9274140517207201E-2</v>
      </c>
      <c r="AR263" s="8">
        <f>Refererenssiarvoja!$B$16*Kaksitasouoma_matriisi!O263^(1/6)/(SQRT((2*Refererenssiarvoja!$B$15)/(Päälaskenta!$F$31*Päälaskenta!$G$31*L263)))</f>
        <v>7.3283112055851599E-2</v>
      </c>
    </row>
    <row r="264" spans="1:44" x14ac:dyDescent="0.2">
      <c r="A264" s="8">
        <v>262</v>
      </c>
      <c r="B264" s="8">
        <f>IF(Päälaskenta!C$7,Päälaskenta!E$7,Päälaskenta!G$5)</f>
        <v>2.5</v>
      </c>
      <c r="C264" s="56">
        <v>1.738</v>
      </c>
      <c r="D264" s="93">
        <f t="shared" si="65"/>
        <v>1.4383999999999999</v>
      </c>
      <c r="E264" s="8">
        <f>IF(Päälaskenta!$C$26,Kaksitasouoma_matriisi!AP264,Kaksitasouoma_matriisi!AC264)</f>
        <v>0.101603022977064</v>
      </c>
      <c r="F264" s="56">
        <f>IF(D264&lt;Päälaskenta!H$24,(SQRT(POWER(Päälaskenta!C$24/(2*Päälaskenta!E$24),2)+(D264/Päälaskenta!E$24))-Päälaskenta!C$24/(2*Päälaskenta!E$24)),IF(D264=Päälaskenta!H$24,Päälaskenta!D$24,Päälaskenta!D$24+(SQRT(POWER((Päälaskenta!C$20+Päälaskenta!G$24)/(2*Päälaskenta!E$20),2)+((D264-Päälaskenta!H$24)/Päälaskenta!E$20))-(Päälaskenta!C$20+Päälaskenta!G$24)/(2*Päälaskenta!E$20))))</f>
        <v>0.73299999999999998</v>
      </c>
      <c r="G264" s="57">
        <f>IF(F264&gt;Päälaskenta!D$24,(2*SQRT((POWER(Päälaskenta!D$24,2))+POWER(Päälaskenta!E$24*Päälaskenta!D$24,2))+Päälaskenta!C$24)+(2*SQRT((POWER((F264-Päälaskenta!D$24),2))+POWER(Päälaskenta!E$20*(F264-Päälaskenta!D$24),2))+Päälaskenta!C$20),(2*SQRT((POWER(F264,2))+POWER(Päälaskenta!E$24*F264,2))+Päälaskenta!C$24))</f>
        <v>8.1</v>
      </c>
      <c r="H264" s="57">
        <f t="shared" si="66"/>
        <v>0.18</v>
      </c>
      <c r="I264" s="62">
        <f t="shared" si="67"/>
        <v>0.30681900000000001</v>
      </c>
      <c r="J264" s="8">
        <f>IF(F264&lt;Päälaskenta!$D$24,0,Kaksitasouoma_matriisi!F264-Päälaskenta!$D$24)</f>
        <v>3.3000000000000002E-2</v>
      </c>
      <c r="L264" s="8">
        <f>IF(F264&gt;Päälaskenta!D$24,F264-Päälaskenta!D$24,0)</f>
        <v>3.3000000000000002E-2</v>
      </c>
      <c r="M264" s="8">
        <f>IF(F264&gt;Päälaskenta!D$24,(Päälaskenta!C$20+(Päälaskenta!E$20*(Kaksitasouoma_matriisi!F264-Päälaskenta!D$24)))*(Kaksitasouoma_matriisi!F264-Päälaskenta!D$24),0)</f>
        <v>0.16663349999999999</v>
      </c>
      <c r="N264" s="8">
        <f>IF(F264&gt;Päälaskenta!D$24,(2*SQRT((POWER((F264-Päälaskenta!D$24),2))+POWER(Päälaskenta!E$20*(F264-Päälaskenta!D$24),2))+Päälaskenta!C$20),0)</f>
        <v>5.1189831920903099</v>
      </c>
      <c r="O264" s="8">
        <f t="shared" si="73"/>
        <v>3.2552070156721097E-2</v>
      </c>
      <c r="P264" s="8">
        <f>IF(Päälaskenta!$C$29,IF(L264&gt;Päälaskenta!$F$28,Kaksitasouoma_matriisi!AQ264,Kaksitasouoma_matriisi!AR264),Päälaskenta!$F$20)</f>
        <v>0.12</v>
      </c>
      <c r="Q264" s="8">
        <f t="shared" si="74"/>
        <v>0.14156855925433801</v>
      </c>
      <c r="R264" s="8">
        <f t="shared" si="68"/>
        <v>3.4012610033093901E-2</v>
      </c>
      <c r="S264" s="8">
        <f t="shared" si="75"/>
        <v>0.20411627933815199</v>
      </c>
      <c r="U264" s="93">
        <f>IF(F264&gt;Päälaskenta!D$24,Päälaskenta!H$24+L264*Päälaskenta!G$24,F264*Päälaskenta!C$24 + F264*F264*Päälaskenta!E$24)</f>
        <v>1.2692000000000001</v>
      </c>
      <c r="V264" s="8">
        <f>IF(F264&gt;Päälaskenta!D$24,2*SQRT(POWER(Päälaskenta!D$24,2)+POWER(Päälaskenta!E$24*Päälaskenta!D$24,2))+Päälaskenta!C$24,(2*SQRT((POWER(F264,2))+POWER(Päälaskenta!E$24*F264,2))+Päälaskenta!C$24))</f>
        <v>2.9798989873223301</v>
      </c>
      <c r="W264" s="8">
        <f t="shared" si="76"/>
        <v>0.42592047764024199</v>
      </c>
      <c r="X264" s="8">
        <f>Päälaskenta!F$24</f>
        <v>7.0000000000000007E-2</v>
      </c>
      <c r="Y264" s="8">
        <f t="shared" si="77"/>
        <v>10.2640250659183</v>
      </c>
      <c r="Z264" s="8">
        <f t="shared" si="69"/>
        <v>2.46598738996691</v>
      </c>
      <c r="AA264" s="8">
        <f t="shared" si="78"/>
        <v>1.94294625745896</v>
      </c>
      <c r="AC264" s="8">
        <f t="shared" si="70"/>
        <v>0.101603022977064</v>
      </c>
      <c r="AE264" s="8">
        <v>262</v>
      </c>
      <c r="AF264" s="8">
        <f t="shared" si="64"/>
        <v>10.4055936251726</v>
      </c>
      <c r="AG264" s="8">
        <f t="shared" si="71"/>
        <v>5.7722654520660999E-2</v>
      </c>
      <c r="AJ264" s="132">
        <f>IF(Päälaskenta!$F$28&lt;Kaksitasouoma_matriisi!L264,Päälaskenta!$C$20*Päälaskenta!$F$28,Päälaskenta!$C$20*Kaksitasouoma_matriisi!L264)</f>
        <v>0.16500000000000001</v>
      </c>
      <c r="AK264" s="134">
        <f>SQRT(Päälaskenta!$D$20^2+(Päälaskenta!$D$20/(1/Päälaskenta!$E$20))^2)</f>
        <v>1.8029999999999999</v>
      </c>
      <c r="AL264" s="134">
        <f>IF(Päälaskenta!$F$28&lt;Kaksitasouoma_matriisi!L264,AK264*Päälaskenta!$F$28*COS(ATAN(1/Päälaskenta!$E$20)),AK264*Kaksitasouoma_matriisi!L264*COS(ATAN(1/Päälaskenta!$E$20)))</f>
        <v>0.05</v>
      </c>
      <c r="AM264" s="134"/>
      <c r="AN264" s="134">
        <f t="shared" si="79"/>
        <v>0.215</v>
      </c>
      <c r="AO264" s="8">
        <f t="shared" si="72"/>
        <v>0.14947163515016701</v>
      </c>
      <c r="AP264" s="134">
        <f>Refererenssiarvoja!$B$16*H264^(1/6)/(Refererenssiarvoja!$B$15^0.5)*(Päälaskenta!$G$28/2)^0.5*(1-AO264)^(-1.5)</f>
        <v>4.8000000000000001E-2</v>
      </c>
      <c r="AQ264" s="8">
        <f>Refererenssiarvoja!$B$16*Kaksitasouoma_matriisi!O264^(1/6)/(SQRT((2*Refererenssiarvoja!$B$15)/(Päälaskenta!$F$31*Päälaskenta!$G$31*Päälaskenta!$F$28))+SQRT(Refererenssiarvoja!$B$15)/Refererenssiarvoja!$B$17*LN(Kaksitasouoma_matriisi!L264/Päälaskenta!$F$28))</f>
        <v>-2.9274140517207201E-2</v>
      </c>
      <c r="AR264" s="8">
        <f>Refererenssiarvoja!$B$16*Kaksitasouoma_matriisi!O264^(1/6)/(SQRT((2*Refererenssiarvoja!$B$15)/(Päälaskenta!$F$31*Päälaskenta!$G$31*L264)))</f>
        <v>7.3283112055851599E-2</v>
      </c>
    </row>
    <row r="265" spans="1:44" x14ac:dyDescent="0.2">
      <c r="A265" s="8">
        <v>263</v>
      </c>
      <c r="B265" s="8">
        <f>IF(Päälaskenta!C$7,Päälaskenta!E$7,Päälaskenta!G$5)</f>
        <v>2.5</v>
      </c>
      <c r="C265" s="56">
        <v>1.7370000000000001</v>
      </c>
      <c r="D265" s="93">
        <f t="shared" si="65"/>
        <v>1.4393</v>
      </c>
      <c r="E265" s="8">
        <f>IF(Päälaskenta!$C$26,Kaksitasouoma_matriisi!AP265,Kaksitasouoma_matriisi!AC265)</f>
        <v>0.101603022977064</v>
      </c>
      <c r="F265" s="56">
        <f>IF(D265&lt;Päälaskenta!H$24,(SQRT(POWER(Päälaskenta!C$24/(2*Päälaskenta!E$24),2)+(D265/Päälaskenta!E$24))-Päälaskenta!C$24/(2*Päälaskenta!E$24)),IF(D265=Päälaskenta!H$24,Päälaskenta!D$24,Päälaskenta!D$24+(SQRT(POWER((Päälaskenta!C$20+Päälaskenta!G$24)/(2*Päälaskenta!E$20),2)+((D265-Päälaskenta!H$24)/Päälaskenta!E$20))-(Päälaskenta!C$20+Päälaskenta!G$24)/(2*Päälaskenta!E$20))))</f>
        <v>0.73299999999999998</v>
      </c>
      <c r="G265" s="57">
        <f>IF(F265&gt;Päälaskenta!D$24,(2*SQRT((POWER(Päälaskenta!D$24,2))+POWER(Päälaskenta!E$24*Päälaskenta!D$24,2))+Päälaskenta!C$24)+(2*SQRT((POWER((F265-Päälaskenta!D$24),2))+POWER(Päälaskenta!E$20*(F265-Päälaskenta!D$24),2))+Päälaskenta!C$20),(2*SQRT((POWER(F265,2))+POWER(Päälaskenta!E$24*F265,2))+Päälaskenta!C$24))</f>
        <v>8.1</v>
      </c>
      <c r="H265" s="57">
        <f t="shared" si="66"/>
        <v>0.18</v>
      </c>
      <c r="I265" s="62">
        <f t="shared" si="67"/>
        <v>0.30646600000000002</v>
      </c>
      <c r="J265" s="8">
        <f>IF(F265&lt;Päälaskenta!$D$24,0,Kaksitasouoma_matriisi!F265-Päälaskenta!$D$24)</f>
        <v>3.3000000000000002E-2</v>
      </c>
      <c r="L265" s="8">
        <f>IF(F265&gt;Päälaskenta!D$24,F265-Päälaskenta!D$24,0)</f>
        <v>3.3000000000000002E-2</v>
      </c>
      <c r="M265" s="8">
        <f>IF(F265&gt;Päälaskenta!D$24,(Päälaskenta!C$20+(Päälaskenta!E$20*(Kaksitasouoma_matriisi!F265-Päälaskenta!D$24)))*(Kaksitasouoma_matriisi!F265-Päälaskenta!D$24),0)</f>
        <v>0.16663349999999999</v>
      </c>
      <c r="N265" s="8">
        <f>IF(F265&gt;Päälaskenta!D$24,(2*SQRT((POWER((F265-Päälaskenta!D$24),2))+POWER(Päälaskenta!E$20*(F265-Päälaskenta!D$24),2))+Päälaskenta!C$20),0)</f>
        <v>5.1189831920903099</v>
      </c>
      <c r="O265" s="8">
        <f t="shared" si="73"/>
        <v>3.2552070156721097E-2</v>
      </c>
      <c r="P265" s="8">
        <f>IF(Päälaskenta!$C$29,IF(L265&gt;Päälaskenta!$F$28,Kaksitasouoma_matriisi!AQ265,Kaksitasouoma_matriisi!AR265),Päälaskenta!$F$20)</f>
        <v>0.12</v>
      </c>
      <c r="Q265" s="8">
        <f t="shared" si="74"/>
        <v>0.14156855925433801</v>
      </c>
      <c r="R265" s="8">
        <f t="shared" si="68"/>
        <v>3.4012610033093901E-2</v>
      </c>
      <c r="S265" s="8">
        <f t="shared" si="75"/>
        <v>0.20411627933815199</v>
      </c>
      <c r="U265" s="93">
        <f>IF(F265&gt;Päälaskenta!D$24,Päälaskenta!H$24+L265*Päälaskenta!G$24,F265*Päälaskenta!C$24 + F265*F265*Päälaskenta!E$24)</f>
        <v>1.2692000000000001</v>
      </c>
      <c r="V265" s="8">
        <f>IF(F265&gt;Päälaskenta!D$24,2*SQRT(POWER(Päälaskenta!D$24,2)+POWER(Päälaskenta!E$24*Päälaskenta!D$24,2))+Päälaskenta!C$24,(2*SQRT((POWER(F265,2))+POWER(Päälaskenta!E$24*F265,2))+Päälaskenta!C$24))</f>
        <v>2.9798989873223301</v>
      </c>
      <c r="W265" s="8">
        <f t="shared" si="76"/>
        <v>0.42592047764024199</v>
      </c>
      <c r="X265" s="8">
        <f>Päälaskenta!F$24</f>
        <v>7.0000000000000007E-2</v>
      </c>
      <c r="Y265" s="8">
        <f t="shared" si="77"/>
        <v>10.2640250659183</v>
      </c>
      <c r="Z265" s="8">
        <f t="shared" si="69"/>
        <v>2.46598738996691</v>
      </c>
      <c r="AA265" s="8">
        <f t="shared" si="78"/>
        <v>1.94294625745896</v>
      </c>
      <c r="AC265" s="8">
        <f t="shared" si="70"/>
        <v>0.101603022977064</v>
      </c>
      <c r="AE265" s="8">
        <v>263</v>
      </c>
      <c r="AF265" s="8">
        <f t="shared" si="64"/>
        <v>10.4055936251726</v>
      </c>
      <c r="AG265" s="8">
        <f t="shared" si="71"/>
        <v>5.7722654520660999E-2</v>
      </c>
      <c r="AJ265" s="132">
        <f>IF(Päälaskenta!$F$28&lt;Kaksitasouoma_matriisi!L265,Päälaskenta!$C$20*Päälaskenta!$F$28,Päälaskenta!$C$20*Kaksitasouoma_matriisi!L265)</f>
        <v>0.16500000000000001</v>
      </c>
      <c r="AK265" s="134">
        <f>SQRT(Päälaskenta!$D$20^2+(Päälaskenta!$D$20/(1/Päälaskenta!$E$20))^2)</f>
        <v>1.8029999999999999</v>
      </c>
      <c r="AL265" s="134">
        <f>IF(Päälaskenta!$F$28&lt;Kaksitasouoma_matriisi!L265,AK265*Päälaskenta!$F$28*COS(ATAN(1/Päälaskenta!$E$20)),AK265*Kaksitasouoma_matriisi!L265*COS(ATAN(1/Päälaskenta!$E$20)))</f>
        <v>0.05</v>
      </c>
      <c r="AM265" s="134"/>
      <c r="AN265" s="134">
        <f t="shared" si="79"/>
        <v>0.215</v>
      </c>
      <c r="AO265" s="8">
        <f t="shared" si="72"/>
        <v>0.14937816994372299</v>
      </c>
      <c r="AP265" s="134">
        <f>Refererenssiarvoja!$B$16*H265^(1/6)/(Refererenssiarvoja!$B$15^0.5)*(Päälaskenta!$G$28/2)^0.5*(1-AO265)^(-1.5)</f>
        <v>4.8000000000000001E-2</v>
      </c>
      <c r="AQ265" s="8">
        <f>Refererenssiarvoja!$B$16*Kaksitasouoma_matriisi!O265^(1/6)/(SQRT((2*Refererenssiarvoja!$B$15)/(Päälaskenta!$F$31*Päälaskenta!$G$31*Päälaskenta!$F$28))+SQRT(Refererenssiarvoja!$B$15)/Refererenssiarvoja!$B$17*LN(Kaksitasouoma_matriisi!L265/Päälaskenta!$F$28))</f>
        <v>-2.9274140517207201E-2</v>
      </c>
      <c r="AR265" s="8">
        <f>Refererenssiarvoja!$B$16*Kaksitasouoma_matriisi!O265^(1/6)/(SQRT((2*Refererenssiarvoja!$B$15)/(Päälaskenta!$F$31*Päälaskenta!$G$31*L265)))</f>
        <v>7.3283112055851599E-2</v>
      </c>
    </row>
    <row r="266" spans="1:44" x14ac:dyDescent="0.2">
      <c r="A266" s="8">
        <v>264</v>
      </c>
      <c r="B266" s="8">
        <f>IF(Päälaskenta!C$7,Päälaskenta!E$7,Päälaskenta!G$5)</f>
        <v>2.5</v>
      </c>
      <c r="C266" s="56">
        <v>1.736</v>
      </c>
      <c r="D266" s="93">
        <f t="shared" si="65"/>
        <v>1.4400999999999999</v>
      </c>
      <c r="E266" s="8">
        <f>IF(Päälaskenta!$C$26,Kaksitasouoma_matriisi!AP266,Kaksitasouoma_matriisi!AC266)</f>
        <v>0.101611209505224</v>
      </c>
      <c r="F266" s="56">
        <f>IF(D266&lt;Päälaskenta!H$24,(SQRT(POWER(Päälaskenta!C$24/(2*Päälaskenta!E$24),2)+(D266/Päälaskenta!E$24))-Päälaskenta!C$24/(2*Päälaskenta!E$24)),IF(D266=Päälaskenta!H$24,Päälaskenta!D$24,Päälaskenta!D$24+(SQRT(POWER((Päälaskenta!C$20+Päälaskenta!G$24)/(2*Päälaskenta!E$20),2)+((D266-Päälaskenta!H$24)/Päälaskenta!E$20))-(Päälaskenta!C$20+Päälaskenta!G$24)/(2*Päälaskenta!E$20))))</f>
        <v>0.73399999999999999</v>
      </c>
      <c r="G266" s="57">
        <f>IF(F266&gt;Päälaskenta!D$24,(2*SQRT((POWER(Päälaskenta!D$24,2))+POWER(Päälaskenta!E$24*Päälaskenta!D$24,2))+Päälaskenta!C$24)+(2*SQRT((POWER((F266-Päälaskenta!D$24),2))+POWER(Päälaskenta!E$20*(F266-Päälaskenta!D$24),2))+Päälaskenta!C$20),(2*SQRT((POWER(F266,2))+POWER(Päälaskenta!E$24*F266,2))+Päälaskenta!C$24))</f>
        <v>8.1</v>
      </c>
      <c r="H266" s="57">
        <f t="shared" si="66"/>
        <v>0.18</v>
      </c>
      <c r="I266" s="62">
        <f t="shared" si="67"/>
        <v>0.30616300000000002</v>
      </c>
      <c r="J266" s="8">
        <f>IF(F266&lt;Päälaskenta!$D$24,0,Kaksitasouoma_matriisi!F266-Päälaskenta!$D$24)</f>
        <v>3.4000000000000002E-2</v>
      </c>
      <c r="L266" s="8">
        <f>IF(F266&gt;Päälaskenta!D$24,F266-Päälaskenta!D$24,0)</f>
        <v>3.4000000000000002E-2</v>
      </c>
      <c r="M266" s="8">
        <f>IF(F266&gt;Päälaskenta!D$24,(Päälaskenta!C$20+(Päälaskenta!E$20*(Kaksitasouoma_matriisi!F266-Päälaskenta!D$24)))*(Kaksitasouoma_matriisi!F266-Päälaskenta!D$24),0)</f>
        <v>0.171734</v>
      </c>
      <c r="N266" s="8">
        <f>IF(F266&gt;Päälaskenta!D$24,(2*SQRT((POWER((F266-Päälaskenta!D$24),2))+POWER(Päälaskenta!E$20*(F266-Päälaskenta!D$24),2))+Päälaskenta!C$20),0)</f>
        <v>5.12258874336578</v>
      </c>
      <c r="O266" s="8">
        <f t="shared" si="73"/>
        <v>3.3524846245447902E-2</v>
      </c>
      <c r="P266" s="8">
        <f>IF(Päälaskenta!$C$29,IF(L266&gt;Päälaskenta!$F$28,Kaksitasouoma_matriisi!AQ266,Kaksitasouoma_matriisi!AR266),Päälaskenta!$F$20)</f>
        <v>0.12</v>
      </c>
      <c r="Q266" s="8">
        <f t="shared" si="74"/>
        <v>0.148794279916967</v>
      </c>
      <c r="R266" s="8">
        <f t="shared" si="68"/>
        <v>3.56131176236456E-2</v>
      </c>
      <c r="S266" s="8">
        <f t="shared" si="75"/>
        <v>0.20737371530183701</v>
      </c>
      <c r="U266" s="93">
        <f>IF(F266&gt;Päälaskenta!D$24,Päälaskenta!H$24+L266*Päälaskenta!G$24,F266*Päälaskenta!C$24 + F266*F266*Päälaskenta!E$24)</f>
        <v>1.2716000000000001</v>
      </c>
      <c r="V266" s="8">
        <f>IF(F266&gt;Päälaskenta!D$24,2*SQRT(POWER(Päälaskenta!D$24,2)+POWER(Päälaskenta!E$24*Päälaskenta!D$24,2))+Päälaskenta!C$24,(2*SQRT((POWER(F266,2))+POWER(Päälaskenta!E$24*F266,2))+Päälaskenta!C$24))</f>
        <v>2.9798989873223301</v>
      </c>
      <c r="W266" s="8">
        <f t="shared" si="76"/>
        <v>0.42672587406817802</v>
      </c>
      <c r="X266" s="8">
        <f>Päälaskenta!F$24</f>
        <v>7.0000000000000007E-2</v>
      </c>
      <c r="Y266" s="8">
        <f t="shared" si="77"/>
        <v>10.2963934658881</v>
      </c>
      <c r="Z266" s="8">
        <f t="shared" si="69"/>
        <v>2.46438688237635</v>
      </c>
      <c r="AA266" s="8">
        <f t="shared" si="78"/>
        <v>1.938020511463</v>
      </c>
      <c r="AC266" s="8">
        <f t="shared" si="70"/>
        <v>0.101611209505224</v>
      </c>
      <c r="AE266" s="8">
        <v>264</v>
      </c>
      <c r="AF266" s="8">
        <f t="shared" si="64"/>
        <v>10.4451877458051</v>
      </c>
      <c r="AG266" s="8">
        <f t="shared" si="71"/>
        <v>5.7285870410868397E-2</v>
      </c>
      <c r="AJ266" s="132">
        <f>IF(Päälaskenta!$F$28&lt;Kaksitasouoma_matriisi!L266,Päälaskenta!$C$20*Päälaskenta!$F$28,Päälaskenta!$C$20*Kaksitasouoma_matriisi!L266)</f>
        <v>0.17</v>
      </c>
      <c r="AK266" s="134">
        <f>SQRT(Päälaskenta!$D$20^2+(Päälaskenta!$D$20/(1/Päälaskenta!$E$20))^2)</f>
        <v>1.8029999999999999</v>
      </c>
      <c r="AL266" s="134">
        <f>IF(Päälaskenta!$F$28&lt;Kaksitasouoma_matriisi!L266,AK266*Päälaskenta!$F$28*COS(ATAN(1/Päälaskenta!$E$20)),AK266*Kaksitasouoma_matriisi!L266*COS(ATAN(1/Päälaskenta!$E$20)))</f>
        <v>5.0999999999999997E-2</v>
      </c>
      <c r="AM266" s="134"/>
      <c r="AN266" s="134">
        <f t="shared" si="79"/>
        <v>0.221</v>
      </c>
      <c r="AO266" s="8">
        <f t="shared" si="72"/>
        <v>0.15346156516908499</v>
      </c>
      <c r="AP266" s="134">
        <f>Refererenssiarvoja!$B$16*H266^(1/6)/(Refererenssiarvoja!$B$15^0.5)*(Päälaskenta!$G$28/2)^0.5*(1-AO266)^(-1.5)</f>
        <v>4.9000000000000002E-2</v>
      </c>
      <c r="AQ266" s="8">
        <f>Refererenssiarvoja!$B$16*Kaksitasouoma_matriisi!O266^(1/6)/(SQRT((2*Refererenssiarvoja!$B$15)/(Päälaskenta!$F$31*Päälaskenta!$G$31*Päälaskenta!$F$28))+SQRT(Refererenssiarvoja!$B$15)/Refererenssiarvoja!$B$17*LN(Kaksitasouoma_matriisi!L266/Päälaskenta!$F$28))</f>
        <v>-2.97787864489629E-2</v>
      </c>
      <c r="AR266" s="8">
        <f>Refererenssiarvoja!$B$16*Kaksitasouoma_matriisi!O266^(1/6)/(SQRT((2*Refererenssiarvoja!$B$15)/(Päälaskenta!$F$31*Päälaskenta!$G$31*L266)))</f>
        <v>7.4751128953416804E-2</v>
      </c>
    </row>
    <row r="267" spans="1:44" x14ac:dyDescent="0.2">
      <c r="A267" s="8">
        <v>265</v>
      </c>
      <c r="B267" s="8">
        <f>IF(Päälaskenta!C$7,Päälaskenta!E$7,Päälaskenta!G$5)</f>
        <v>2.5</v>
      </c>
      <c r="C267" s="56">
        <v>1.7350000000000001</v>
      </c>
      <c r="D267" s="93">
        <f t="shared" si="65"/>
        <v>1.4409000000000001</v>
      </c>
      <c r="E267" s="8">
        <f>IF(Päälaskenta!$C$26,Kaksitasouoma_matriisi!AP267,Kaksitasouoma_matriisi!AC267)</f>
        <v>0.101611209505224</v>
      </c>
      <c r="F267" s="56">
        <f>IF(D267&lt;Päälaskenta!H$24,(SQRT(POWER(Päälaskenta!C$24/(2*Päälaskenta!E$24),2)+(D267/Päälaskenta!E$24))-Päälaskenta!C$24/(2*Päälaskenta!E$24)),IF(D267=Päälaskenta!H$24,Päälaskenta!D$24,Päälaskenta!D$24+(SQRT(POWER((Päälaskenta!C$20+Päälaskenta!G$24)/(2*Päälaskenta!E$20),2)+((D267-Päälaskenta!H$24)/Päälaskenta!E$20))-(Päälaskenta!C$20+Päälaskenta!G$24)/(2*Päälaskenta!E$20))))</f>
        <v>0.73399999999999999</v>
      </c>
      <c r="G267" s="57">
        <f>IF(F267&gt;Päälaskenta!D$24,(2*SQRT((POWER(Päälaskenta!D$24,2))+POWER(Päälaskenta!E$24*Päälaskenta!D$24,2))+Päälaskenta!C$24)+(2*SQRT((POWER((F267-Päälaskenta!D$24),2))+POWER(Päälaskenta!E$20*(F267-Päälaskenta!D$24),2))+Päälaskenta!C$20),(2*SQRT((POWER(F267,2))+POWER(Päälaskenta!E$24*F267,2))+Päälaskenta!C$24))</f>
        <v>8.1</v>
      </c>
      <c r="H267" s="57">
        <f t="shared" si="66"/>
        <v>0.18</v>
      </c>
      <c r="I267" s="62">
        <f t="shared" si="67"/>
        <v>0.30581000000000003</v>
      </c>
      <c r="J267" s="8">
        <f>IF(F267&lt;Päälaskenta!$D$24,0,Kaksitasouoma_matriisi!F267-Päälaskenta!$D$24)</f>
        <v>3.4000000000000002E-2</v>
      </c>
      <c r="L267" s="8">
        <f>IF(F267&gt;Päälaskenta!D$24,F267-Päälaskenta!D$24,0)</f>
        <v>3.4000000000000002E-2</v>
      </c>
      <c r="M267" s="8">
        <f>IF(F267&gt;Päälaskenta!D$24,(Päälaskenta!C$20+(Päälaskenta!E$20*(Kaksitasouoma_matriisi!F267-Päälaskenta!D$24)))*(Kaksitasouoma_matriisi!F267-Päälaskenta!D$24),0)</f>
        <v>0.171734</v>
      </c>
      <c r="N267" s="8">
        <f>IF(F267&gt;Päälaskenta!D$24,(2*SQRT((POWER((F267-Päälaskenta!D$24),2))+POWER(Päälaskenta!E$20*(F267-Päälaskenta!D$24),2))+Päälaskenta!C$20),0)</f>
        <v>5.12258874336578</v>
      </c>
      <c r="O267" s="8">
        <f t="shared" si="73"/>
        <v>3.3524846245447902E-2</v>
      </c>
      <c r="P267" s="8">
        <f>IF(Päälaskenta!$C$29,IF(L267&gt;Päälaskenta!$F$28,Kaksitasouoma_matriisi!AQ267,Kaksitasouoma_matriisi!AR267),Päälaskenta!$F$20)</f>
        <v>0.12</v>
      </c>
      <c r="Q267" s="8">
        <f t="shared" si="74"/>
        <v>0.148794279916967</v>
      </c>
      <c r="R267" s="8">
        <f t="shared" si="68"/>
        <v>3.56131176236456E-2</v>
      </c>
      <c r="S267" s="8">
        <f t="shared" si="75"/>
        <v>0.20737371530183701</v>
      </c>
      <c r="U267" s="93">
        <f>IF(F267&gt;Päälaskenta!D$24,Päälaskenta!H$24+L267*Päälaskenta!G$24,F267*Päälaskenta!C$24 + F267*F267*Päälaskenta!E$24)</f>
        <v>1.2716000000000001</v>
      </c>
      <c r="V267" s="8">
        <f>IF(F267&gt;Päälaskenta!D$24,2*SQRT(POWER(Päälaskenta!D$24,2)+POWER(Päälaskenta!E$24*Päälaskenta!D$24,2))+Päälaskenta!C$24,(2*SQRT((POWER(F267,2))+POWER(Päälaskenta!E$24*F267,2))+Päälaskenta!C$24))</f>
        <v>2.9798989873223301</v>
      </c>
      <c r="W267" s="8">
        <f t="shared" si="76"/>
        <v>0.42672587406817802</v>
      </c>
      <c r="X267" s="8">
        <f>Päälaskenta!F$24</f>
        <v>7.0000000000000007E-2</v>
      </c>
      <c r="Y267" s="8">
        <f t="shared" si="77"/>
        <v>10.2963934658881</v>
      </c>
      <c r="Z267" s="8">
        <f t="shared" si="69"/>
        <v>2.46438688237635</v>
      </c>
      <c r="AA267" s="8">
        <f t="shared" si="78"/>
        <v>1.938020511463</v>
      </c>
      <c r="AC267" s="8">
        <f t="shared" si="70"/>
        <v>0.101611209505224</v>
      </c>
      <c r="AE267" s="8">
        <v>265</v>
      </c>
      <c r="AF267" s="8">
        <f t="shared" si="64"/>
        <v>10.4451877458051</v>
      </c>
      <c r="AG267" s="8">
        <f t="shared" si="71"/>
        <v>5.7285870410868397E-2</v>
      </c>
      <c r="AJ267" s="132">
        <f>IF(Päälaskenta!$F$28&lt;Kaksitasouoma_matriisi!L267,Päälaskenta!$C$20*Päälaskenta!$F$28,Päälaskenta!$C$20*Kaksitasouoma_matriisi!L267)</f>
        <v>0.17</v>
      </c>
      <c r="AK267" s="134">
        <f>SQRT(Päälaskenta!$D$20^2+(Päälaskenta!$D$20/(1/Päälaskenta!$E$20))^2)</f>
        <v>1.8029999999999999</v>
      </c>
      <c r="AL267" s="134">
        <f>IF(Päälaskenta!$F$28&lt;Kaksitasouoma_matriisi!L267,AK267*Päälaskenta!$F$28*COS(ATAN(1/Päälaskenta!$E$20)),AK267*Kaksitasouoma_matriisi!L267*COS(ATAN(1/Päälaskenta!$E$20)))</f>
        <v>5.0999999999999997E-2</v>
      </c>
      <c r="AM267" s="134"/>
      <c r="AN267" s="134">
        <f t="shared" si="79"/>
        <v>0.221</v>
      </c>
      <c r="AO267" s="8">
        <f t="shared" si="72"/>
        <v>0.15337636199597501</v>
      </c>
      <c r="AP267" s="134">
        <f>Refererenssiarvoja!$B$16*H267^(1/6)/(Refererenssiarvoja!$B$15^0.5)*(Päälaskenta!$G$28/2)^0.5*(1-AO267)^(-1.5)</f>
        <v>4.9000000000000002E-2</v>
      </c>
      <c r="AQ267" s="8">
        <f>Refererenssiarvoja!$B$16*Kaksitasouoma_matriisi!O267^(1/6)/(SQRT((2*Refererenssiarvoja!$B$15)/(Päälaskenta!$F$31*Päälaskenta!$G$31*Päälaskenta!$F$28))+SQRT(Refererenssiarvoja!$B$15)/Refererenssiarvoja!$B$17*LN(Kaksitasouoma_matriisi!L267/Päälaskenta!$F$28))</f>
        <v>-2.97787864489629E-2</v>
      </c>
      <c r="AR267" s="8">
        <f>Refererenssiarvoja!$B$16*Kaksitasouoma_matriisi!O267^(1/6)/(SQRT((2*Refererenssiarvoja!$B$15)/(Päälaskenta!$F$31*Päälaskenta!$G$31*L267)))</f>
        <v>7.4751128953416804E-2</v>
      </c>
    </row>
    <row r="268" spans="1:44" x14ac:dyDescent="0.2">
      <c r="A268" s="8">
        <v>266</v>
      </c>
      <c r="B268" s="8">
        <f>IF(Päälaskenta!C$7,Päälaskenta!E$7,Päälaskenta!G$5)</f>
        <v>2.5</v>
      </c>
      <c r="C268" s="56">
        <v>1.734</v>
      </c>
      <c r="D268" s="93">
        <f t="shared" si="65"/>
        <v>1.4418</v>
      </c>
      <c r="E268" s="8">
        <f>IF(Päälaskenta!$C$26,Kaksitasouoma_matriisi!AP268,Kaksitasouoma_matriisi!AC268)</f>
        <v>0.101611209505224</v>
      </c>
      <c r="F268" s="56">
        <f>IF(D268&lt;Päälaskenta!H$24,(SQRT(POWER(Päälaskenta!C$24/(2*Päälaskenta!E$24),2)+(D268/Päälaskenta!E$24))-Päälaskenta!C$24/(2*Päälaskenta!E$24)),IF(D268=Päälaskenta!H$24,Päälaskenta!D$24,Päälaskenta!D$24+(SQRT(POWER((Päälaskenta!C$20+Päälaskenta!G$24)/(2*Päälaskenta!E$20),2)+((D268-Päälaskenta!H$24)/Päälaskenta!E$20))-(Päälaskenta!C$20+Päälaskenta!G$24)/(2*Päälaskenta!E$20))))</f>
        <v>0.73399999999999999</v>
      </c>
      <c r="G268" s="57">
        <f>IF(F268&gt;Päälaskenta!D$24,(2*SQRT((POWER(Päälaskenta!D$24,2))+POWER(Päälaskenta!E$24*Päälaskenta!D$24,2))+Päälaskenta!C$24)+(2*SQRT((POWER((F268-Päälaskenta!D$24),2))+POWER(Päälaskenta!E$20*(F268-Päälaskenta!D$24),2))+Päälaskenta!C$20),(2*SQRT((POWER(F268,2))+POWER(Päälaskenta!E$24*F268,2))+Päälaskenta!C$24))</f>
        <v>8.1</v>
      </c>
      <c r="H268" s="57">
        <f t="shared" si="66"/>
        <v>0.18</v>
      </c>
      <c r="I268" s="62">
        <f t="shared" si="67"/>
        <v>0.30545800000000001</v>
      </c>
      <c r="J268" s="8">
        <f>IF(F268&lt;Päälaskenta!$D$24,0,Kaksitasouoma_matriisi!F268-Päälaskenta!$D$24)</f>
        <v>3.4000000000000002E-2</v>
      </c>
      <c r="L268" s="8">
        <f>IF(F268&gt;Päälaskenta!D$24,F268-Päälaskenta!D$24,0)</f>
        <v>3.4000000000000002E-2</v>
      </c>
      <c r="M268" s="8">
        <f>IF(F268&gt;Päälaskenta!D$24,(Päälaskenta!C$20+(Päälaskenta!E$20*(Kaksitasouoma_matriisi!F268-Päälaskenta!D$24)))*(Kaksitasouoma_matriisi!F268-Päälaskenta!D$24),0)</f>
        <v>0.171734</v>
      </c>
      <c r="N268" s="8">
        <f>IF(F268&gt;Päälaskenta!D$24,(2*SQRT((POWER((F268-Päälaskenta!D$24),2))+POWER(Päälaskenta!E$20*(F268-Päälaskenta!D$24),2))+Päälaskenta!C$20),0)</f>
        <v>5.12258874336578</v>
      </c>
      <c r="O268" s="8">
        <f t="shared" si="73"/>
        <v>3.3524846245447902E-2</v>
      </c>
      <c r="P268" s="8">
        <f>IF(Päälaskenta!$C$29,IF(L268&gt;Päälaskenta!$F$28,Kaksitasouoma_matriisi!AQ268,Kaksitasouoma_matriisi!AR268),Päälaskenta!$F$20)</f>
        <v>0.12</v>
      </c>
      <c r="Q268" s="8">
        <f t="shared" si="74"/>
        <v>0.148794279916967</v>
      </c>
      <c r="R268" s="8">
        <f t="shared" si="68"/>
        <v>3.56131176236456E-2</v>
      </c>
      <c r="S268" s="8">
        <f t="shared" si="75"/>
        <v>0.20737371530183701</v>
      </c>
      <c r="U268" s="93">
        <f>IF(F268&gt;Päälaskenta!D$24,Päälaskenta!H$24+L268*Päälaskenta!G$24,F268*Päälaskenta!C$24 + F268*F268*Päälaskenta!E$24)</f>
        <v>1.2716000000000001</v>
      </c>
      <c r="V268" s="8">
        <f>IF(F268&gt;Päälaskenta!D$24,2*SQRT(POWER(Päälaskenta!D$24,2)+POWER(Päälaskenta!E$24*Päälaskenta!D$24,2))+Päälaskenta!C$24,(2*SQRT((POWER(F268,2))+POWER(Päälaskenta!E$24*F268,2))+Päälaskenta!C$24))</f>
        <v>2.9798989873223301</v>
      </c>
      <c r="W268" s="8">
        <f t="shared" si="76"/>
        <v>0.42672587406817802</v>
      </c>
      <c r="X268" s="8">
        <f>Päälaskenta!F$24</f>
        <v>7.0000000000000007E-2</v>
      </c>
      <c r="Y268" s="8">
        <f t="shared" si="77"/>
        <v>10.2963934658881</v>
      </c>
      <c r="Z268" s="8">
        <f t="shared" si="69"/>
        <v>2.46438688237635</v>
      </c>
      <c r="AA268" s="8">
        <f t="shared" si="78"/>
        <v>1.938020511463</v>
      </c>
      <c r="AC268" s="8">
        <f t="shared" si="70"/>
        <v>0.101611209505224</v>
      </c>
      <c r="AE268" s="8">
        <v>266</v>
      </c>
      <c r="AF268" s="8">
        <f t="shared" si="64"/>
        <v>10.4451877458051</v>
      </c>
      <c r="AG268" s="8">
        <f t="shared" si="71"/>
        <v>5.7285870410868397E-2</v>
      </c>
      <c r="AJ268" s="132">
        <f>IF(Päälaskenta!$F$28&lt;Kaksitasouoma_matriisi!L268,Päälaskenta!$C$20*Päälaskenta!$F$28,Päälaskenta!$C$20*Kaksitasouoma_matriisi!L268)</f>
        <v>0.17</v>
      </c>
      <c r="AK268" s="134">
        <f>SQRT(Päälaskenta!$D$20^2+(Päälaskenta!$D$20/(1/Päälaskenta!$E$20))^2)</f>
        <v>1.8029999999999999</v>
      </c>
      <c r="AL268" s="134">
        <f>IF(Päälaskenta!$F$28&lt;Kaksitasouoma_matriisi!L268,AK268*Päälaskenta!$F$28*COS(ATAN(1/Päälaskenta!$E$20)),AK268*Kaksitasouoma_matriisi!L268*COS(ATAN(1/Päälaskenta!$E$20)))</f>
        <v>5.0999999999999997E-2</v>
      </c>
      <c r="AM268" s="134"/>
      <c r="AN268" s="134">
        <f t="shared" si="79"/>
        <v>0.221</v>
      </c>
      <c r="AO268" s="8">
        <f t="shared" si="72"/>
        <v>0.15328062144541499</v>
      </c>
      <c r="AP268" s="134">
        <f>Refererenssiarvoja!$B$16*H268^(1/6)/(Refererenssiarvoja!$B$15^0.5)*(Päälaskenta!$G$28/2)^0.5*(1-AO268)^(-1.5)</f>
        <v>4.9000000000000002E-2</v>
      </c>
      <c r="AQ268" s="8">
        <f>Refererenssiarvoja!$B$16*Kaksitasouoma_matriisi!O268^(1/6)/(SQRT((2*Refererenssiarvoja!$B$15)/(Päälaskenta!$F$31*Päälaskenta!$G$31*Päälaskenta!$F$28))+SQRT(Refererenssiarvoja!$B$15)/Refererenssiarvoja!$B$17*LN(Kaksitasouoma_matriisi!L268/Päälaskenta!$F$28))</f>
        <v>-2.97787864489629E-2</v>
      </c>
      <c r="AR268" s="8">
        <f>Refererenssiarvoja!$B$16*Kaksitasouoma_matriisi!O268^(1/6)/(SQRT((2*Refererenssiarvoja!$B$15)/(Päälaskenta!$F$31*Päälaskenta!$G$31*L268)))</f>
        <v>7.4751128953416804E-2</v>
      </c>
    </row>
    <row r="269" spans="1:44" x14ac:dyDescent="0.2">
      <c r="A269" s="8">
        <v>267</v>
      </c>
      <c r="B269" s="8">
        <f>IF(Päälaskenta!C$7,Päälaskenta!E$7,Päälaskenta!G$5)</f>
        <v>2.5</v>
      </c>
      <c r="C269" s="56">
        <v>1.7330000000000001</v>
      </c>
      <c r="D269" s="93">
        <f t="shared" si="65"/>
        <v>1.4426000000000001</v>
      </c>
      <c r="E269" s="8">
        <f>IF(Päälaskenta!$C$26,Kaksitasouoma_matriisi!AP269,Kaksitasouoma_matriisi!AC269)</f>
        <v>0.101611209505224</v>
      </c>
      <c r="F269" s="56">
        <f>IF(D269&lt;Päälaskenta!H$24,(SQRT(POWER(Päälaskenta!C$24/(2*Päälaskenta!E$24),2)+(D269/Päälaskenta!E$24))-Päälaskenta!C$24/(2*Päälaskenta!E$24)),IF(D269=Päälaskenta!H$24,Päälaskenta!D$24,Päälaskenta!D$24+(SQRT(POWER((Päälaskenta!C$20+Päälaskenta!G$24)/(2*Päälaskenta!E$20),2)+((D269-Päälaskenta!H$24)/Päälaskenta!E$20))-(Päälaskenta!C$20+Päälaskenta!G$24)/(2*Päälaskenta!E$20))))</f>
        <v>0.73399999999999999</v>
      </c>
      <c r="G269" s="57">
        <f>IF(F269&gt;Päälaskenta!D$24,(2*SQRT((POWER(Päälaskenta!D$24,2))+POWER(Päälaskenta!E$24*Päälaskenta!D$24,2))+Päälaskenta!C$24)+(2*SQRT((POWER((F269-Päälaskenta!D$24),2))+POWER(Päälaskenta!E$20*(F269-Päälaskenta!D$24),2))+Päälaskenta!C$20),(2*SQRT((POWER(F269,2))+POWER(Päälaskenta!E$24*F269,2))+Päälaskenta!C$24))</f>
        <v>8.1</v>
      </c>
      <c r="H269" s="57">
        <f t="shared" si="66"/>
        <v>0.18</v>
      </c>
      <c r="I269" s="62">
        <f t="shared" si="67"/>
        <v>0.30510599999999999</v>
      </c>
      <c r="J269" s="8">
        <f>IF(F269&lt;Päälaskenta!$D$24,0,Kaksitasouoma_matriisi!F269-Päälaskenta!$D$24)</f>
        <v>3.4000000000000002E-2</v>
      </c>
      <c r="L269" s="8">
        <f>IF(F269&gt;Päälaskenta!D$24,F269-Päälaskenta!D$24,0)</f>
        <v>3.4000000000000002E-2</v>
      </c>
      <c r="M269" s="8">
        <f>IF(F269&gt;Päälaskenta!D$24,(Päälaskenta!C$20+(Päälaskenta!E$20*(Kaksitasouoma_matriisi!F269-Päälaskenta!D$24)))*(Kaksitasouoma_matriisi!F269-Päälaskenta!D$24),0)</f>
        <v>0.171734</v>
      </c>
      <c r="N269" s="8">
        <f>IF(F269&gt;Päälaskenta!D$24,(2*SQRT((POWER((F269-Päälaskenta!D$24),2))+POWER(Päälaskenta!E$20*(F269-Päälaskenta!D$24),2))+Päälaskenta!C$20),0)</f>
        <v>5.12258874336578</v>
      </c>
      <c r="O269" s="8">
        <f t="shared" si="73"/>
        <v>3.3524846245447902E-2</v>
      </c>
      <c r="P269" s="8">
        <f>IF(Päälaskenta!$C$29,IF(L269&gt;Päälaskenta!$F$28,Kaksitasouoma_matriisi!AQ269,Kaksitasouoma_matriisi!AR269),Päälaskenta!$F$20)</f>
        <v>0.12</v>
      </c>
      <c r="Q269" s="8">
        <f t="shared" si="74"/>
        <v>0.148794279916967</v>
      </c>
      <c r="R269" s="8">
        <f t="shared" si="68"/>
        <v>3.56131176236456E-2</v>
      </c>
      <c r="S269" s="8">
        <f t="shared" si="75"/>
        <v>0.20737371530183701</v>
      </c>
      <c r="U269" s="93">
        <f>IF(F269&gt;Päälaskenta!D$24,Päälaskenta!H$24+L269*Päälaskenta!G$24,F269*Päälaskenta!C$24 + F269*F269*Päälaskenta!E$24)</f>
        <v>1.2716000000000001</v>
      </c>
      <c r="V269" s="8">
        <f>IF(F269&gt;Päälaskenta!D$24,2*SQRT(POWER(Päälaskenta!D$24,2)+POWER(Päälaskenta!E$24*Päälaskenta!D$24,2))+Päälaskenta!C$24,(2*SQRT((POWER(F269,2))+POWER(Päälaskenta!E$24*F269,2))+Päälaskenta!C$24))</f>
        <v>2.9798989873223301</v>
      </c>
      <c r="W269" s="8">
        <f t="shared" si="76"/>
        <v>0.42672587406817802</v>
      </c>
      <c r="X269" s="8">
        <f>Päälaskenta!F$24</f>
        <v>7.0000000000000007E-2</v>
      </c>
      <c r="Y269" s="8">
        <f t="shared" si="77"/>
        <v>10.2963934658881</v>
      </c>
      <c r="Z269" s="8">
        <f t="shared" si="69"/>
        <v>2.46438688237635</v>
      </c>
      <c r="AA269" s="8">
        <f t="shared" si="78"/>
        <v>1.938020511463</v>
      </c>
      <c r="AC269" s="8">
        <f t="shared" si="70"/>
        <v>0.101611209505224</v>
      </c>
      <c r="AE269" s="8">
        <v>267</v>
      </c>
      <c r="AF269" s="8">
        <f t="shared" si="64"/>
        <v>10.4451877458051</v>
      </c>
      <c r="AG269" s="8">
        <f t="shared" si="71"/>
        <v>5.7285870410868397E-2</v>
      </c>
      <c r="AJ269" s="132">
        <f>IF(Päälaskenta!$F$28&lt;Kaksitasouoma_matriisi!L269,Päälaskenta!$C$20*Päälaskenta!$F$28,Päälaskenta!$C$20*Kaksitasouoma_matriisi!L269)</f>
        <v>0.17</v>
      </c>
      <c r="AK269" s="134">
        <f>SQRT(Päälaskenta!$D$20^2+(Päälaskenta!$D$20/(1/Päälaskenta!$E$20))^2)</f>
        <v>1.8029999999999999</v>
      </c>
      <c r="AL269" s="134">
        <f>IF(Päälaskenta!$F$28&lt;Kaksitasouoma_matriisi!L269,AK269*Päälaskenta!$F$28*COS(ATAN(1/Päälaskenta!$E$20)),AK269*Kaksitasouoma_matriisi!L269*COS(ATAN(1/Päälaskenta!$E$20)))</f>
        <v>5.0999999999999997E-2</v>
      </c>
      <c r="AM269" s="134"/>
      <c r="AN269" s="134">
        <f t="shared" si="79"/>
        <v>0.221</v>
      </c>
      <c r="AO269" s="8">
        <f t="shared" si="72"/>
        <v>0.15319561902121201</v>
      </c>
      <c r="AP269" s="134">
        <f>Refererenssiarvoja!$B$16*H269^(1/6)/(Refererenssiarvoja!$B$15^0.5)*(Päälaskenta!$G$28/2)^0.5*(1-AO269)^(-1.5)</f>
        <v>4.9000000000000002E-2</v>
      </c>
      <c r="AQ269" s="8">
        <f>Refererenssiarvoja!$B$16*Kaksitasouoma_matriisi!O269^(1/6)/(SQRT((2*Refererenssiarvoja!$B$15)/(Päälaskenta!$F$31*Päälaskenta!$G$31*Päälaskenta!$F$28))+SQRT(Refererenssiarvoja!$B$15)/Refererenssiarvoja!$B$17*LN(Kaksitasouoma_matriisi!L269/Päälaskenta!$F$28))</f>
        <v>-2.97787864489629E-2</v>
      </c>
      <c r="AR269" s="8">
        <f>Refererenssiarvoja!$B$16*Kaksitasouoma_matriisi!O269^(1/6)/(SQRT((2*Refererenssiarvoja!$B$15)/(Päälaskenta!$F$31*Päälaskenta!$G$31*L269)))</f>
        <v>7.4751128953416804E-2</v>
      </c>
    </row>
    <row r="270" spans="1:44" x14ac:dyDescent="0.2">
      <c r="A270" s="8">
        <v>268</v>
      </c>
      <c r="B270" s="8">
        <f>IF(Päälaskenta!C$7,Päälaskenta!E$7,Päälaskenta!G$5)</f>
        <v>2.5</v>
      </c>
      <c r="C270" s="56">
        <v>1.732</v>
      </c>
      <c r="D270" s="93">
        <f t="shared" si="65"/>
        <v>1.4434</v>
      </c>
      <c r="E270" s="8">
        <f>IF(Päälaskenta!$C$26,Kaksitasouoma_matriisi!AP270,Kaksitasouoma_matriisi!AC270)</f>
        <v>0.101611209505224</v>
      </c>
      <c r="F270" s="56">
        <f>IF(D270&lt;Päälaskenta!H$24,(SQRT(POWER(Päälaskenta!C$24/(2*Päälaskenta!E$24),2)+(D270/Päälaskenta!E$24))-Päälaskenta!C$24/(2*Päälaskenta!E$24)),IF(D270=Päälaskenta!H$24,Päälaskenta!D$24,Päälaskenta!D$24+(SQRT(POWER((Päälaskenta!C$20+Päälaskenta!G$24)/(2*Päälaskenta!E$20),2)+((D270-Päälaskenta!H$24)/Päälaskenta!E$20))-(Päälaskenta!C$20+Päälaskenta!G$24)/(2*Päälaskenta!E$20))))</f>
        <v>0.73399999999999999</v>
      </c>
      <c r="G270" s="57">
        <f>IF(F270&gt;Päälaskenta!D$24,(2*SQRT((POWER(Päälaskenta!D$24,2))+POWER(Päälaskenta!E$24*Päälaskenta!D$24,2))+Päälaskenta!C$24)+(2*SQRT((POWER((F270-Päälaskenta!D$24),2))+POWER(Päälaskenta!E$20*(F270-Päälaskenta!D$24),2))+Päälaskenta!C$20),(2*SQRT((POWER(F270,2))+POWER(Päälaskenta!E$24*F270,2))+Päälaskenta!C$24))</f>
        <v>8.1</v>
      </c>
      <c r="H270" s="57">
        <f t="shared" si="66"/>
        <v>0.18</v>
      </c>
      <c r="I270" s="62">
        <f t="shared" si="67"/>
        <v>0.30475400000000002</v>
      </c>
      <c r="J270" s="8">
        <f>IF(F270&lt;Päälaskenta!$D$24,0,Kaksitasouoma_matriisi!F270-Päälaskenta!$D$24)</f>
        <v>3.4000000000000002E-2</v>
      </c>
      <c r="L270" s="8">
        <f>IF(F270&gt;Päälaskenta!D$24,F270-Päälaskenta!D$24,0)</f>
        <v>3.4000000000000002E-2</v>
      </c>
      <c r="M270" s="8">
        <f>IF(F270&gt;Päälaskenta!D$24,(Päälaskenta!C$20+(Päälaskenta!E$20*(Kaksitasouoma_matriisi!F270-Päälaskenta!D$24)))*(Kaksitasouoma_matriisi!F270-Päälaskenta!D$24),0)</f>
        <v>0.171734</v>
      </c>
      <c r="N270" s="8">
        <f>IF(F270&gt;Päälaskenta!D$24,(2*SQRT((POWER((F270-Päälaskenta!D$24),2))+POWER(Päälaskenta!E$20*(F270-Päälaskenta!D$24),2))+Päälaskenta!C$20),0)</f>
        <v>5.12258874336578</v>
      </c>
      <c r="O270" s="8">
        <f t="shared" si="73"/>
        <v>3.3524846245447902E-2</v>
      </c>
      <c r="P270" s="8">
        <f>IF(Päälaskenta!$C$29,IF(L270&gt;Päälaskenta!$F$28,Kaksitasouoma_matriisi!AQ270,Kaksitasouoma_matriisi!AR270),Päälaskenta!$F$20)</f>
        <v>0.12</v>
      </c>
      <c r="Q270" s="8">
        <f t="shared" si="74"/>
        <v>0.148794279916967</v>
      </c>
      <c r="R270" s="8">
        <f t="shared" si="68"/>
        <v>3.56131176236456E-2</v>
      </c>
      <c r="S270" s="8">
        <f t="shared" si="75"/>
        <v>0.20737371530183701</v>
      </c>
      <c r="U270" s="93">
        <f>IF(F270&gt;Päälaskenta!D$24,Päälaskenta!H$24+L270*Päälaskenta!G$24,F270*Päälaskenta!C$24 + F270*F270*Päälaskenta!E$24)</f>
        <v>1.2716000000000001</v>
      </c>
      <c r="V270" s="8">
        <f>IF(F270&gt;Päälaskenta!D$24,2*SQRT(POWER(Päälaskenta!D$24,2)+POWER(Päälaskenta!E$24*Päälaskenta!D$24,2))+Päälaskenta!C$24,(2*SQRT((POWER(F270,2))+POWER(Päälaskenta!E$24*F270,2))+Päälaskenta!C$24))</f>
        <v>2.9798989873223301</v>
      </c>
      <c r="W270" s="8">
        <f t="shared" si="76"/>
        <v>0.42672587406817802</v>
      </c>
      <c r="X270" s="8">
        <f>Päälaskenta!F$24</f>
        <v>7.0000000000000007E-2</v>
      </c>
      <c r="Y270" s="8">
        <f t="shared" si="77"/>
        <v>10.2963934658881</v>
      </c>
      <c r="Z270" s="8">
        <f t="shared" si="69"/>
        <v>2.46438688237635</v>
      </c>
      <c r="AA270" s="8">
        <f t="shared" si="78"/>
        <v>1.938020511463</v>
      </c>
      <c r="AC270" s="8">
        <f t="shared" si="70"/>
        <v>0.101611209505224</v>
      </c>
      <c r="AE270" s="8">
        <v>268</v>
      </c>
      <c r="AF270" s="8">
        <f t="shared" si="64"/>
        <v>10.4451877458051</v>
      </c>
      <c r="AG270" s="8">
        <f t="shared" si="71"/>
        <v>5.7285870410868397E-2</v>
      </c>
      <c r="AJ270" s="132">
        <f>IF(Päälaskenta!$F$28&lt;Kaksitasouoma_matriisi!L270,Päälaskenta!$C$20*Päälaskenta!$F$28,Päälaskenta!$C$20*Kaksitasouoma_matriisi!L270)</f>
        <v>0.17</v>
      </c>
      <c r="AK270" s="134">
        <f>SQRT(Päälaskenta!$D$20^2+(Päälaskenta!$D$20/(1/Päälaskenta!$E$20))^2)</f>
        <v>1.8029999999999999</v>
      </c>
      <c r="AL270" s="134">
        <f>IF(Päälaskenta!$F$28&lt;Kaksitasouoma_matriisi!L270,AK270*Päälaskenta!$F$28*COS(ATAN(1/Päälaskenta!$E$20)),AK270*Kaksitasouoma_matriisi!L270*COS(ATAN(1/Päälaskenta!$E$20)))</f>
        <v>5.0999999999999997E-2</v>
      </c>
      <c r="AM270" s="134"/>
      <c r="AN270" s="134">
        <f t="shared" si="79"/>
        <v>0.221</v>
      </c>
      <c r="AO270" s="8">
        <f t="shared" si="72"/>
        <v>0.15311071082167099</v>
      </c>
      <c r="AP270" s="134">
        <f>Refererenssiarvoja!$B$16*H270^(1/6)/(Refererenssiarvoja!$B$15^0.5)*(Päälaskenta!$G$28/2)^0.5*(1-AO270)^(-1.5)</f>
        <v>4.9000000000000002E-2</v>
      </c>
      <c r="AQ270" s="8">
        <f>Refererenssiarvoja!$B$16*Kaksitasouoma_matriisi!O270^(1/6)/(SQRT((2*Refererenssiarvoja!$B$15)/(Päälaskenta!$F$31*Päälaskenta!$G$31*Päälaskenta!$F$28))+SQRT(Refererenssiarvoja!$B$15)/Refererenssiarvoja!$B$17*LN(Kaksitasouoma_matriisi!L270/Päälaskenta!$F$28))</f>
        <v>-2.97787864489629E-2</v>
      </c>
      <c r="AR270" s="8">
        <f>Refererenssiarvoja!$B$16*Kaksitasouoma_matriisi!O270^(1/6)/(SQRT((2*Refererenssiarvoja!$B$15)/(Päälaskenta!$F$31*Päälaskenta!$G$31*L270)))</f>
        <v>7.4751128953416804E-2</v>
      </c>
    </row>
    <row r="271" spans="1:44" x14ac:dyDescent="0.2">
      <c r="A271" s="8">
        <v>269</v>
      </c>
      <c r="B271" s="8">
        <f>IF(Päälaskenta!C$7,Päälaskenta!E$7,Päälaskenta!G$5)</f>
        <v>2.5</v>
      </c>
      <c r="C271" s="56">
        <v>1.7310000000000001</v>
      </c>
      <c r="D271" s="93">
        <f t="shared" si="65"/>
        <v>1.4442999999999999</v>
      </c>
      <c r="E271" s="8">
        <f>IF(Päälaskenta!$C$26,Kaksitasouoma_matriisi!AP271,Kaksitasouoma_matriisi!AC271)</f>
        <v>0.101611209505224</v>
      </c>
      <c r="F271" s="56">
        <f>IF(D271&lt;Päälaskenta!H$24,(SQRT(POWER(Päälaskenta!C$24/(2*Päälaskenta!E$24),2)+(D271/Päälaskenta!E$24))-Päälaskenta!C$24/(2*Päälaskenta!E$24)),IF(D271=Päälaskenta!H$24,Päälaskenta!D$24,Päälaskenta!D$24+(SQRT(POWER((Päälaskenta!C$20+Päälaskenta!G$24)/(2*Päälaskenta!E$20),2)+((D271-Päälaskenta!H$24)/Päälaskenta!E$20))-(Päälaskenta!C$20+Päälaskenta!G$24)/(2*Päälaskenta!E$20))))</f>
        <v>0.73399999999999999</v>
      </c>
      <c r="G271" s="57">
        <f>IF(F271&gt;Päälaskenta!D$24,(2*SQRT((POWER(Päälaskenta!D$24,2))+POWER(Päälaskenta!E$24*Päälaskenta!D$24,2))+Päälaskenta!C$24)+(2*SQRT((POWER((F271-Päälaskenta!D$24),2))+POWER(Päälaskenta!E$20*(F271-Päälaskenta!D$24),2))+Päälaskenta!C$20),(2*SQRT((POWER(F271,2))+POWER(Päälaskenta!E$24*F271,2))+Päälaskenta!C$24))</f>
        <v>8.1</v>
      </c>
      <c r="H271" s="57">
        <f t="shared" si="66"/>
        <v>0.18</v>
      </c>
      <c r="I271" s="62">
        <f t="shared" si="67"/>
        <v>0.30440200000000001</v>
      </c>
      <c r="J271" s="8">
        <f>IF(F271&lt;Päälaskenta!$D$24,0,Kaksitasouoma_matriisi!F271-Päälaskenta!$D$24)</f>
        <v>3.4000000000000002E-2</v>
      </c>
      <c r="L271" s="8">
        <f>IF(F271&gt;Päälaskenta!D$24,F271-Päälaskenta!D$24,0)</f>
        <v>3.4000000000000002E-2</v>
      </c>
      <c r="M271" s="8">
        <f>IF(F271&gt;Päälaskenta!D$24,(Päälaskenta!C$20+(Päälaskenta!E$20*(Kaksitasouoma_matriisi!F271-Päälaskenta!D$24)))*(Kaksitasouoma_matriisi!F271-Päälaskenta!D$24),0)</f>
        <v>0.171734</v>
      </c>
      <c r="N271" s="8">
        <f>IF(F271&gt;Päälaskenta!D$24,(2*SQRT((POWER((F271-Päälaskenta!D$24),2))+POWER(Päälaskenta!E$20*(F271-Päälaskenta!D$24),2))+Päälaskenta!C$20),0)</f>
        <v>5.12258874336578</v>
      </c>
      <c r="O271" s="8">
        <f t="shared" si="73"/>
        <v>3.3524846245447902E-2</v>
      </c>
      <c r="P271" s="8">
        <f>IF(Päälaskenta!$C$29,IF(L271&gt;Päälaskenta!$F$28,Kaksitasouoma_matriisi!AQ271,Kaksitasouoma_matriisi!AR271),Päälaskenta!$F$20)</f>
        <v>0.12</v>
      </c>
      <c r="Q271" s="8">
        <f t="shared" si="74"/>
        <v>0.148794279916967</v>
      </c>
      <c r="R271" s="8">
        <f t="shared" si="68"/>
        <v>3.56131176236456E-2</v>
      </c>
      <c r="S271" s="8">
        <f t="shared" si="75"/>
        <v>0.20737371530183701</v>
      </c>
      <c r="U271" s="93">
        <f>IF(F271&gt;Päälaskenta!D$24,Päälaskenta!H$24+L271*Päälaskenta!G$24,F271*Päälaskenta!C$24 + F271*F271*Päälaskenta!E$24)</f>
        <v>1.2716000000000001</v>
      </c>
      <c r="V271" s="8">
        <f>IF(F271&gt;Päälaskenta!D$24,2*SQRT(POWER(Päälaskenta!D$24,2)+POWER(Päälaskenta!E$24*Päälaskenta!D$24,2))+Päälaskenta!C$24,(2*SQRT((POWER(F271,2))+POWER(Päälaskenta!E$24*F271,2))+Päälaskenta!C$24))</f>
        <v>2.9798989873223301</v>
      </c>
      <c r="W271" s="8">
        <f t="shared" si="76"/>
        <v>0.42672587406817802</v>
      </c>
      <c r="X271" s="8">
        <f>Päälaskenta!F$24</f>
        <v>7.0000000000000007E-2</v>
      </c>
      <c r="Y271" s="8">
        <f t="shared" si="77"/>
        <v>10.2963934658881</v>
      </c>
      <c r="Z271" s="8">
        <f t="shared" si="69"/>
        <v>2.46438688237635</v>
      </c>
      <c r="AA271" s="8">
        <f t="shared" si="78"/>
        <v>1.938020511463</v>
      </c>
      <c r="AC271" s="8">
        <f t="shared" si="70"/>
        <v>0.101611209505224</v>
      </c>
      <c r="AE271" s="8">
        <v>269</v>
      </c>
      <c r="AF271" s="8">
        <f t="shared" si="64"/>
        <v>10.4451877458051</v>
      </c>
      <c r="AG271" s="8">
        <f t="shared" si="71"/>
        <v>5.7285870410868397E-2</v>
      </c>
      <c r="AJ271" s="132">
        <f>IF(Päälaskenta!$F$28&lt;Kaksitasouoma_matriisi!L271,Päälaskenta!$C$20*Päälaskenta!$F$28,Päälaskenta!$C$20*Kaksitasouoma_matriisi!L271)</f>
        <v>0.17</v>
      </c>
      <c r="AK271" s="134">
        <f>SQRT(Päälaskenta!$D$20^2+(Päälaskenta!$D$20/(1/Päälaskenta!$E$20))^2)</f>
        <v>1.8029999999999999</v>
      </c>
      <c r="AL271" s="134">
        <f>IF(Päälaskenta!$F$28&lt;Kaksitasouoma_matriisi!L271,AK271*Päälaskenta!$F$28*COS(ATAN(1/Päälaskenta!$E$20)),AK271*Kaksitasouoma_matriisi!L271*COS(ATAN(1/Päälaskenta!$E$20)))</f>
        <v>5.0999999999999997E-2</v>
      </c>
      <c r="AM271" s="134"/>
      <c r="AN271" s="134">
        <f t="shared" si="79"/>
        <v>0.221</v>
      </c>
      <c r="AO271" s="8">
        <f t="shared" si="72"/>
        <v>0.153015301530153</v>
      </c>
      <c r="AP271" s="134">
        <f>Refererenssiarvoja!$B$16*H271^(1/6)/(Refererenssiarvoja!$B$15^0.5)*(Päälaskenta!$G$28/2)^0.5*(1-AO271)^(-1.5)</f>
        <v>4.9000000000000002E-2</v>
      </c>
      <c r="AQ271" s="8">
        <f>Refererenssiarvoja!$B$16*Kaksitasouoma_matriisi!O271^(1/6)/(SQRT((2*Refererenssiarvoja!$B$15)/(Päälaskenta!$F$31*Päälaskenta!$G$31*Päälaskenta!$F$28))+SQRT(Refererenssiarvoja!$B$15)/Refererenssiarvoja!$B$17*LN(Kaksitasouoma_matriisi!L271/Päälaskenta!$F$28))</f>
        <v>-2.97787864489629E-2</v>
      </c>
      <c r="AR271" s="8">
        <f>Refererenssiarvoja!$B$16*Kaksitasouoma_matriisi!O271^(1/6)/(SQRT((2*Refererenssiarvoja!$B$15)/(Päälaskenta!$F$31*Päälaskenta!$G$31*L271)))</f>
        <v>7.4751128953416804E-2</v>
      </c>
    </row>
    <row r="272" spans="1:44" x14ac:dyDescent="0.2">
      <c r="A272" s="8">
        <v>270</v>
      </c>
      <c r="B272" s="8">
        <f>IF(Päälaskenta!C$7,Päälaskenta!E$7,Päälaskenta!G$5)</f>
        <v>2.5</v>
      </c>
      <c r="C272" s="56">
        <v>1.73</v>
      </c>
      <c r="D272" s="93">
        <f t="shared" si="65"/>
        <v>1.4451000000000001</v>
      </c>
      <c r="E272" s="8">
        <f>IF(Päälaskenta!$C$26,Kaksitasouoma_matriisi!AP272,Kaksitasouoma_matriisi!AC272)</f>
        <v>0.101611209505224</v>
      </c>
      <c r="F272" s="56">
        <f>IF(D272&lt;Päälaskenta!H$24,(SQRT(POWER(Päälaskenta!C$24/(2*Päälaskenta!E$24),2)+(D272/Päälaskenta!E$24))-Päälaskenta!C$24/(2*Päälaskenta!E$24)),IF(D272=Päälaskenta!H$24,Päälaskenta!D$24,Päälaskenta!D$24+(SQRT(POWER((Päälaskenta!C$20+Päälaskenta!G$24)/(2*Päälaskenta!E$20),2)+((D272-Päälaskenta!H$24)/Päälaskenta!E$20))-(Päälaskenta!C$20+Päälaskenta!G$24)/(2*Päälaskenta!E$20))))</f>
        <v>0.73399999999999999</v>
      </c>
      <c r="G272" s="57">
        <f>IF(F272&gt;Päälaskenta!D$24,(2*SQRT((POWER(Päälaskenta!D$24,2))+POWER(Päälaskenta!E$24*Päälaskenta!D$24,2))+Päälaskenta!C$24)+(2*SQRT((POWER((F272-Päälaskenta!D$24),2))+POWER(Päälaskenta!E$20*(F272-Päälaskenta!D$24),2))+Päälaskenta!C$20),(2*SQRT((POWER(F272,2))+POWER(Päälaskenta!E$24*F272,2))+Päälaskenta!C$24))</f>
        <v>8.1</v>
      </c>
      <c r="H272" s="57">
        <f t="shared" si="66"/>
        <v>0.18</v>
      </c>
      <c r="I272" s="62">
        <f t="shared" si="67"/>
        <v>0.30404999999999999</v>
      </c>
      <c r="J272" s="8">
        <f>IF(F272&lt;Päälaskenta!$D$24,0,Kaksitasouoma_matriisi!F272-Päälaskenta!$D$24)</f>
        <v>3.4000000000000002E-2</v>
      </c>
      <c r="L272" s="8">
        <f>IF(F272&gt;Päälaskenta!D$24,F272-Päälaskenta!D$24,0)</f>
        <v>3.4000000000000002E-2</v>
      </c>
      <c r="M272" s="8">
        <f>IF(F272&gt;Päälaskenta!D$24,(Päälaskenta!C$20+(Päälaskenta!E$20*(Kaksitasouoma_matriisi!F272-Päälaskenta!D$24)))*(Kaksitasouoma_matriisi!F272-Päälaskenta!D$24),0)</f>
        <v>0.171734</v>
      </c>
      <c r="N272" s="8">
        <f>IF(F272&gt;Päälaskenta!D$24,(2*SQRT((POWER((F272-Päälaskenta!D$24),2))+POWER(Päälaskenta!E$20*(F272-Päälaskenta!D$24),2))+Päälaskenta!C$20),0)</f>
        <v>5.12258874336578</v>
      </c>
      <c r="O272" s="8">
        <f t="shared" si="73"/>
        <v>3.3524846245447902E-2</v>
      </c>
      <c r="P272" s="8">
        <f>IF(Päälaskenta!$C$29,IF(L272&gt;Päälaskenta!$F$28,Kaksitasouoma_matriisi!AQ272,Kaksitasouoma_matriisi!AR272),Päälaskenta!$F$20)</f>
        <v>0.12</v>
      </c>
      <c r="Q272" s="8">
        <f t="shared" si="74"/>
        <v>0.148794279916967</v>
      </c>
      <c r="R272" s="8">
        <f t="shared" si="68"/>
        <v>3.56131176236456E-2</v>
      </c>
      <c r="S272" s="8">
        <f t="shared" si="75"/>
        <v>0.20737371530183701</v>
      </c>
      <c r="U272" s="93">
        <f>IF(F272&gt;Päälaskenta!D$24,Päälaskenta!H$24+L272*Päälaskenta!G$24,F272*Päälaskenta!C$24 + F272*F272*Päälaskenta!E$24)</f>
        <v>1.2716000000000001</v>
      </c>
      <c r="V272" s="8">
        <f>IF(F272&gt;Päälaskenta!D$24,2*SQRT(POWER(Päälaskenta!D$24,2)+POWER(Päälaskenta!E$24*Päälaskenta!D$24,2))+Päälaskenta!C$24,(2*SQRT((POWER(F272,2))+POWER(Päälaskenta!E$24*F272,2))+Päälaskenta!C$24))</f>
        <v>2.9798989873223301</v>
      </c>
      <c r="W272" s="8">
        <f t="shared" si="76"/>
        <v>0.42672587406817802</v>
      </c>
      <c r="X272" s="8">
        <f>Päälaskenta!F$24</f>
        <v>7.0000000000000007E-2</v>
      </c>
      <c r="Y272" s="8">
        <f t="shared" si="77"/>
        <v>10.2963934658881</v>
      </c>
      <c r="Z272" s="8">
        <f t="shared" si="69"/>
        <v>2.46438688237635</v>
      </c>
      <c r="AA272" s="8">
        <f t="shared" si="78"/>
        <v>1.938020511463</v>
      </c>
      <c r="AC272" s="8">
        <f t="shared" si="70"/>
        <v>0.101611209505224</v>
      </c>
      <c r="AE272" s="8">
        <v>270</v>
      </c>
      <c r="AF272" s="8">
        <f t="shared" si="64"/>
        <v>10.4451877458051</v>
      </c>
      <c r="AG272" s="8">
        <f t="shared" si="71"/>
        <v>5.7285870410868397E-2</v>
      </c>
      <c r="AJ272" s="132">
        <f>IF(Päälaskenta!$F$28&lt;Kaksitasouoma_matriisi!L272,Päälaskenta!$C$20*Päälaskenta!$F$28,Päälaskenta!$C$20*Kaksitasouoma_matriisi!L272)</f>
        <v>0.17</v>
      </c>
      <c r="AK272" s="134">
        <f>SQRT(Päälaskenta!$D$20^2+(Päälaskenta!$D$20/(1/Päälaskenta!$E$20))^2)</f>
        <v>1.8029999999999999</v>
      </c>
      <c r="AL272" s="134">
        <f>IF(Päälaskenta!$F$28&lt;Kaksitasouoma_matriisi!L272,AK272*Päälaskenta!$F$28*COS(ATAN(1/Päälaskenta!$E$20)),AK272*Kaksitasouoma_matriisi!L272*COS(ATAN(1/Päälaskenta!$E$20)))</f>
        <v>5.0999999999999997E-2</v>
      </c>
      <c r="AM272" s="134"/>
      <c r="AN272" s="134">
        <f t="shared" si="79"/>
        <v>0.221</v>
      </c>
      <c r="AO272" s="8">
        <f t="shared" si="72"/>
        <v>0.152930593038544</v>
      </c>
      <c r="AP272" s="134">
        <f>Refererenssiarvoja!$B$16*H272^(1/6)/(Refererenssiarvoja!$B$15^0.5)*(Päälaskenta!$G$28/2)^0.5*(1-AO272)^(-1.5)</f>
        <v>4.9000000000000002E-2</v>
      </c>
      <c r="AQ272" s="8">
        <f>Refererenssiarvoja!$B$16*Kaksitasouoma_matriisi!O272^(1/6)/(SQRT((2*Refererenssiarvoja!$B$15)/(Päälaskenta!$F$31*Päälaskenta!$G$31*Päälaskenta!$F$28))+SQRT(Refererenssiarvoja!$B$15)/Refererenssiarvoja!$B$17*LN(Kaksitasouoma_matriisi!L272/Päälaskenta!$F$28))</f>
        <v>-2.97787864489629E-2</v>
      </c>
      <c r="AR272" s="8">
        <f>Refererenssiarvoja!$B$16*Kaksitasouoma_matriisi!O272^(1/6)/(SQRT((2*Refererenssiarvoja!$B$15)/(Päälaskenta!$F$31*Päälaskenta!$G$31*L272)))</f>
        <v>7.4751128953416804E-2</v>
      </c>
    </row>
    <row r="273" spans="1:44" x14ac:dyDescent="0.2">
      <c r="A273" s="8">
        <v>271</v>
      </c>
      <c r="B273" s="8">
        <f>IF(Päälaskenta!C$7,Päälaskenta!E$7,Päälaskenta!G$5)</f>
        <v>2.5</v>
      </c>
      <c r="C273" s="56">
        <v>1.7290000000000001</v>
      </c>
      <c r="D273" s="93">
        <f t="shared" si="65"/>
        <v>1.4459</v>
      </c>
      <c r="E273" s="8">
        <f>IF(Päälaskenta!$C$26,Kaksitasouoma_matriisi!AP273,Kaksitasouoma_matriisi!AC273)</f>
        <v>0.101611209505224</v>
      </c>
      <c r="F273" s="56">
        <f>IF(D273&lt;Päälaskenta!H$24,(SQRT(POWER(Päälaskenta!C$24/(2*Päälaskenta!E$24),2)+(D273/Päälaskenta!E$24))-Päälaskenta!C$24/(2*Päälaskenta!E$24)),IF(D273=Päälaskenta!H$24,Päälaskenta!D$24,Päälaskenta!D$24+(SQRT(POWER((Päälaskenta!C$20+Päälaskenta!G$24)/(2*Päälaskenta!E$20),2)+((D273-Päälaskenta!H$24)/Päälaskenta!E$20))-(Päälaskenta!C$20+Päälaskenta!G$24)/(2*Päälaskenta!E$20))))</f>
        <v>0.73399999999999999</v>
      </c>
      <c r="G273" s="57">
        <f>IF(F273&gt;Päälaskenta!D$24,(2*SQRT((POWER(Päälaskenta!D$24,2))+POWER(Päälaskenta!E$24*Päälaskenta!D$24,2))+Päälaskenta!C$24)+(2*SQRT((POWER((F273-Päälaskenta!D$24),2))+POWER(Päälaskenta!E$20*(F273-Päälaskenta!D$24),2))+Päälaskenta!C$20),(2*SQRT((POWER(F273,2))+POWER(Päälaskenta!E$24*F273,2))+Päälaskenta!C$24))</f>
        <v>8.1</v>
      </c>
      <c r="H273" s="57">
        <f t="shared" si="66"/>
        <v>0.18</v>
      </c>
      <c r="I273" s="62">
        <f t="shared" si="67"/>
        <v>0.303699</v>
      </c>
      <c r="J273" s="8">
        <f>IF(F273&lt;Päälaskenta!$D$24,0,Kaksitasouoma_matriisi!F273-Päälaskenta!$D$24)</f>
        <v>3.4000000000000002E-2</v>
      </c>
      <c r="L273" s="8">
        <f>IF(F273&gt;Päälaskenta!D$24,F273-Päälaskenta!D$24,0)</f>
        <v>3.4000000000000002E-2</v>
      </c>
      <c r="M273" s="8">
        <f>IF(F273&gt;Päälaskenta!D$24,(Päälaskenta!C$20+(Päälaskenta!E$20*(Kaksitasouoma_matriisi!F273-Päälaskenta!D$24)))*(Kaksitasouoma_matriisi!F273-Päälaskenta!D$24),0)</f>
        <v>0.171734</v>
      </c>
      <c r="N273" s="8">
        <f>IF(F273&gt;Päälaskenta!D$24,(2*SQRT((POWER((F273-Päälaskenta!D$24),2))+POWER(Päälaskenta!E$20*(F273-Päälaskenta!D$24),2))+Päälaskenta!C$20),0)</f>
        <v>5.12258874336578</v>
      </c>
      <c r="O273" s="8">
        <f t="shared" si="73"/>
        <v>3.3524846245447902E-2</v>
      </c>
      <c r="P273" s="8">
        <f>IF(Päälaskenta!$C$29,IF(L273&gt;Päälaskenta!$F$28,Kaksitasouoma_matriisi!AQ273,Kaksitasouoma_matriisi!AR273),Päälaskenta!$F$20)</f>
        <v>0.12</v>
      </c>
      <c r="Q273" s="8">
        <f t="shared" si="74"/>
        <v>0.148794279916967</v>
      </c>
      <c r="R273" s="8">
        <f t="shared" si="68"/>
        <v>3.56131176236456E-2</v>
      </c>
      <c r="S273" s="8">
        <f t="shared" si="75"/>
        <v>0.20737371530183701</v>
      </c>
      <c r="U273" s="93">
        <f>IF(F273&gt;Päälaskenta!D$24,Päälaskenta!H$24+L273*Päälaskenta!G$24,F273*Päälaskenta!C$24 + F273*F273*Päälaskenta!E$24)</f>
        <v>1.2716000000000001</v>
      </c>
      <c r="V273" s="8">
        <f>IF(F273&gt;Päälaskenta!D$24,2*SQRT(POWER(Päälaskenta!D$24,2)+POWER(Päälaskenta!E$24*Päälaskenta!D$24,2))+Päälaskenta!C$24,(2*SQRT((POWER(F273,2))+POWER(Päälaskenta!E$24*F273,2))+Päälaskenta!C$24))</f>
        <v>2.9798989873223301</v>
      </c>
      <c r="W273" s="8">
        <f t="shared" si="76"/>
        <v>0.42672587406817802</v>
      </c>
      <c r="X273" s="8">
        <f>Päälaskenta!F$24</f>
        <v>7.0000000000000007E-2</v>
      </c>
      <c r="Y273" s="8">
        <f t="shared" si="77"/>
        <v>10.2963934658881</v>
      </c>
      <c r="Z273" s="8">
        <f t="shared" si="69"/>
        <v>2.46438688237635</v>
      </c>
      <c r="AA273" s="8">
        <f t="shared" si="78"/>
        <v>1.938020511463</v>
      </c>
      <c r="AC273" s="8">
        <f t="shared" si="70"/>
        <v>0.101611209505224</v>
      </c>
      <c r="AE273" s="8">
        <v>271</v>
      </c>
      <c r="AF273" s="8">
        <f t="shared" si="64"/>
        <v>10.4451877458051</v>
      </c>
      <c r="AG273" s="8">
        <f t="shared" si="71"/>
        <v>5.7285870410868397E-2</v>
      </c>
      <c r="AJ273" s="132">
        <f>IF(Päälaskenta!$F$28&lt;Kaksitasouoma_matriisi!L273,Päälaskenta!$C$20*Päälaskenta!$F$28,Päälaskenta!$C$20*Kaksitasouoma_matriisi!L273)</f>
        <v>0.17</v>
      </c>
      <c r="AK273" s="134">
        <f>SQRT(Päälaskenta!$D$20^2+(Päälaskenta!$D$20/(1/Päälaskenta!$E$20))^2)</f>
        <v>1.8029999999999999</v>
      </c>
      <c r="AL273" s="134">
        <f>IF(Päälaskenta!$F$28&lt;Kaksitasouoma_matriisi!L273,AK273*Päälaskenta!$F$28*COS(ATAN(1/Päälaskenta!$E$20)),AK273*Kaksitasouoma_matriisi!L273*COS(ATAN(1/Päälaskenta!$E$20)))</f>
        <v>5.0999999999999997E-2</v>
      </c>
      <c r="AM273" s="134"/>
      <c r="AN273" s="134">
        <f t="shared" si="79"/>
        <v>0.221</v>
      </c>
      <c r="AO273" s="8">
        <f t="shared" si="72"/>
        <v>0.152845978283422</v>
      </c>
      <c r="AP273" s="134">
        <f>Refererenssiarvoja!$B$16*H273^(1/6)/(Refererenssiarvoja!$B$15^0.5)*(Päälaskenta!$G$28/2)^0.5*(1-AO273)^(-1.5)</f>
        <v>4.9000000000000002E-2</v>
      </c>
      <c r="AQ273" s="8">
        <f>Refererenssiarvoja!$B$16*Kaksitasouoma_matriisi!O273^(1/6)/(SQRT((2*Refererenssiarvoja!$B$15)/(Päälaskenta!$F$31*Päälaskenta!$G$31*Päälaskenta!$F$28))+SQRT(Refererenssiarvoja!$B$15)/Refererenssiarvoja!$B$17*LN(Kaksitasouoma_matriisi!L273/Päälaskenta!$F$28))</f>
        <v>-2.97787864489629E-2</v>
      </c>
      <c r="AR273" s="8">
        <f>Refererenssiarvoja!$B$16*Kaksitasouoma_matriisi!O273^(1/6)/(SQRT((2*Refererenssiarvoja!$B$15)/(Päälaskenta!$F$31*Päälaskenta!$G$31*L273)))</f>
        <v>7.4751128953416804E-2</v>
      </c>
    </row>
    <row r="274" spans="1:44" x14ac:dyDescent="0.2">
      <c r="A274" s="8">
        <v>272</v>
      </c>
      <c r="B274" s="8">
        <f>IF(Päälaskenta!C$7,Päälaskenta!E$7,Päälaskenta!G$5)</f>
        <v>2.5</v>
      </c>
      <c r="C274" s="56">
        <v>1.728</v>
      </c>
      <c r="D274" s="93">
        <f t="shared" si="65"/>
        <v>1.4468000000000001</v>
      </c>
      <c r="E274" s="8">
        <f>IF(Päälaskenta!$C$26,Kaksitasouoma_matriisi!AP274,Kaksitasouoma_matriisi!AC274)</f>
        <v>0.101611209505224</v>
      </c>
      <c r="F274" s="56">
        <f>IF(D274&lt;Päälaskenta!H$24,(SQRT(POWER(Päälaskenta!C$24/(2*Päälaskenta!E$24),2)+(D274/Päälaskenta!E$24))-Päälaskenta!C$24/(2*Päälaskenta!E$24)),IF(D274=Päälaskenta!H$24,Päälaskenta!D$24,Päälaskenta!D$24+(SQRT(POWER((Päälaskenta!C$20+Päälaskenta!G$24)/(2*Päälaskenta!E$20),2)+((D274-Päälaskenta!H$24)/Päälaskenta!E$20))-(Päälaskenta!C$20+Päälaskenta!G$24)/(2*Päälaskenta!E$20))))</f>
        <v>0.73399999999999999</v>
      </c>
      <c r="G274" s="57">
        <f>IF(F274&gt;Päälaskenta!D$24,(2*SQRT((POWER(Päälaskenta!D$24,2))+POWER(Päälaskenta!E$24*Päälaskenta!D$24,2))+Päälaskenta!C$24)+(2*SQRT((POWER((F274-Päälaskenta!D$24),2))+POWER(Päälaskenta!E$20*(F274-Päälaskenta!D$24),2))+Päälaskenta!C$20),(2*SQRT((POWER(F274,2))+POWER(Päälaskenta!E$24*F274,2))+Päälaskenta!C$24))</f>
        <v>8.1</v>
      </c>
      <c r="H274" s="57">
        <f t="shared" si="66"/>
        <v>0.18</v>
      </c>
      <c r="I274" s="62">
        <f t="shared" si="67"/>
        <v>0.30334800000000001</v>
      </c>
      <c r="J274" s="8">
        <f>IF(F274&lt;Päälaskenta!$D$24,0,Kaksitasouoma_matriisi!F274-Päälaskenta!$D$24)</f>
        <v>3.4000000000000002E-2</v>
      </c>
      <c r="L274" s="8">
        <f>IF(F274&gt;Päälaskenta!D$24,F274-Päälaskenta!D$24,0)</f>
        <v>3.4000000000000002E-2</v>
      </c>
      <c r="M274" s="8">
        <f>IF(F274&gt;Päälaskenta!D$24,(Päälaskenta!C$20+(Päälaskenta!E$20*(Kaksitasouoma_matriisi!F274-Päälaskenta!D$24)))*(Kaksitasouoma_matriisi!F274-Päälaskenta!D$24),0)</f>
        <v>0.171734</v>
      </c>
      <c r="N274" s="8">
        <f>IF(F274&gt;Päälaskenta!D$24,(2*SQRT((POWER((F274-Päälaskenta!D$24),2))+POWER(Päälaskenta!E$20*(F274-Päälaskenta!D$24),2))+Päälaskenta!C$20),0)</f>
        <v>5.12258874336578</v>
      </c>
      <c r="O274" s="8">
        <f t="shared" si="73"/>
        <v>3.3524846245447902E-2</v>
      </c>
      <c r="P274" s="8">
        <f>IF(Päälaskenta!$C$29,IF(L274&gt;Päälaskenta!$F$28,Kaksitasouoma_matriisi!AQ274,Kaksitasouoma_matriisi!AR274),Päälaskenta!$F$20)</f>
        <v>0.12</v>
      </c>
      <c r="Q274" s="8">
        <f t="shared" si="74"/>
        <v>0.148794279916967</v>
      </c>
      <c r="R274" s="8">
        <f t="shared" si="68"/>
        <v>3.56131176236456E-2</v>
      </c>
      <c r="S274" s="8">
        <f t="shared" si="75"/>
        <v>0.20737371530183701</v>
      </c>
      <c r="U274" s="93">
        <f>IF(F274&gt;Päälaskenta!D$24,Päälaskenta!H$24+L274*Päälaskenta!G$24,F274*Päälaskenta!C$24 + F274*F274*Päälaskenta!E$24)</f>
        <v>1.2716000000000001</v>
      </c>
      <c r="V274" s="8">
        <f>IF(F274&gt;Päälaskenta!D$24,2*SQRT(POWER(Päälaskenta!D$24,2)+POWER(Päälaskenta!E$24*Päälaskenta!D$24,2))+Päälaskenta!C$24,(2*SQRT((POWER(F274,2))+POWER(Päälaskenta!E$24*F274,2))+Päälaskenta!C$24))</f>
        <v>2.9798989873223301</v>
      </c>
      <c r="W274" s="8">
        <f t="shared" si="76"/>
        <v>0.42672587406817802</v>
      </c>
      <c r="X274" s="8">
        <f>Päälaskenta!F$24</f>
        <v>7.0000000000000007E-2</v>
      </c>
      <c r="Y274" s="8">
        <f t="shared" si="77"/>
        <v>10.2963934658881</v>
      </c>
      <c r="Z274" s="8">
        <f t="shared" si="69"/>
        <v>2.46438688237635</v>
      </c>
      <c r="AA274" s="8">
        <f t="shared" si="78"/>
        <v>1.938020511463</v>
      </c>
      <c r="AC274" s="8">
        <f t="shared" si="70"/>
        <v>0.101611209505224</v>
      </c>
      <c r="AE274" s="8">
        <v>272</v>
      </c>
      <c r="AF274" s="8">
        <f t="shared" si="64"/>
        <v>10.4451877458051</v>
      </c>
      <c r="AG274" s="8">
        <f t="shared" si="71"/>
        <v>5.7285870410868397E-2</v>
      </c>
      <c r="AJ274" s="132">
        <f>IF(Päälaskenta!$F$28&lt;Kaksitasouoma_matriisi!L274,Päälaskenta!$C$20*Päälaskenta!$F$28,Päälaskenta!$C$20*Kaksitasouoma_matriisi!L274)</f>
        <v>0.17</v>
      </c>
      <c r="AK274" s="134">
        <f>SQRT(Päälaskenta!$D$20^2+(Päälaskenta!$D$20/(1/Päälaskenta!$E$20))^2)</f>
        <v>1.8029999999999999</v>
      </c>
      <c r="AL274" s="134">
        <f>IF(Päälaskenta!$F$28&lt;Kaksitasouoma_matriisi!L274,AK274*Päälaskenta!$F$28*COS(ATAN(1/Päälaskenta!$E$20)),AK274*Kaksitasouoma_matriisi!L274*COS(ATAN(1/Päälaskenta!$E$20)))</f>
        <v>5.0999999999999997E-2</v>
      </c>
      <c r="AM274" s="134"/>
      <c r="AN274" s="134">
        <f t="shared" si="79"/>
        <v>0.221</v>
      </c>
      <c r="AO274" s="8">
        <f t="shared" si="72"/>
        <v>0.152750898534697</v>
      </c>
      <c r="AP274" s="134">
        <f>Refererenssiarvoja!$B$16*H274^(1/6)/(Refererenssiarvoja!$B$15^0.5)*(Päälaskenta!$G$28/2)^0.5*(1-AO274)^(-1.5)</f>
        <v>4.9000000000000002E-2</v>
      </c>
      <c r="AQ274" s="8">
        <f>Refererenssiarvoja!$B$16*Kaksitasouoma_matriisi!O274^(1/6)/(SQRT((2*Refererenssiarvoja!$B$15)/(Päälaskenta!$F$31*Päälaskenta!$G$31*Päälaskenta!$F$28))+SQRT(Refererenssiarvoja!$B$15)/Refererenssiarvoja!$B$17*LN(Kaksitasouoma_matriisi!L274/Päälaskenta!$F$28))</f>
        <v>-2.97787864489629E-2</v>
      </c>
      <c r="AR274" s="8">
        <f>Refererenssiarvoja!$B$16*Kaksitasouoma_matriisi!O274^(1/6)/(SQRT((2*Refererenssiarvoja!$B$15)/(Päälaskenta!$F$31*Päälaskenta!$G$31*L274)))</f>
        <v>7.4751128953416804E-2</v>
      </c>
    </row>
    <row r="275" spans="1:44" x14ac:dyDescent="0.2">
      <c r="A275" s="8">
        <v>273</v>
      </c>
      <c r="B275" s="8">
        <f>IF(Päälaskenta!C$7,Päälaskenta!E$7,Päälaskenta!G$5)</f>
        <v>2.5</v>
      </c>
      <c r="C275" s="56">
        <v>1.7270000000000001</v>
      </c>
      <c r="D275" s="93">
        <f t="shared" si="65"/>
        <v>1.4476</v>
      </c>
      <c r="E275" s="8">
        <f>IF(Päälaskenta!$C$26,Kaksitasouoma_matriisi!AP275,Kaksitasouoma_matriisi!AC275)</f>
        <v>0.101619388750727</v>
      </c>
      <c r="F275" s="56">
        <f>IF(D275&lt;Päälaskenta!H$24,(SQRT(POWER(Päälaskenta!C$24/(2*Päälaskenta!E$24),2)+(D275/Päälaskenta!E$24))-Päälaskenta!C$24/(2*Päälaskenta!E$24)),IF(D275=Päälaskenta!H$24,Päälaskenta!D$24,Päälaskenta!D$24+(SQRT(POWER((Päälaskenta!C$20+Päälaskenta!G$24)/(2*Päälaskenta!E$20),2)+((D275-Päälaskenta!H$24)/Päälaskenta!E$20))-(Päälaskenta!C$20+Päälaskenta!G$24)/(2*Päälaskenta!E$20))))</f>
        <v>0.73499999999999999</v>
      </c>
      <c r="G275" s="57">
        <f>IF(F275&gt;Päälaskenta!D$24,(2*SQRT((POWER(Päälaskenta!D$24,2))+POWER(Päälaskenta!E$24*Päälaskenta!D$24,2))+Päälaskenta!C$24)+(2*SQRT((POWER((F275-Päälaskenta!D$24),2))+POWER(Päälaskenta!E$20*(F275-Päälaskenta!D$24),2))+Päälaskenta!C$20),(2*SQRT((POWER(F275,2))+POWER(Päälaskenta!E$24*F275,2))+Päälaskenta!C$24))</f>
        <v>8.11</v>
      </c>
      <c r="H275" s="57">
        <f t="shared" si="66"/>
        <v>0.18</v>
      </c>
      <c r="I275" s="62">
        <f t="shared" si="67"/>
        <v>0.30304500000000001</v>
      </c>
      <c r="J275" s="8">
        <f>IF(F275&lt;Päälaskenta!$D$24,0,Kaksitasouoma_matriisi!F275-Päälaskenta!$D$24)</f>
        <v>3.5000000000000003E-2</v>
      </c>
      <c r="L275" s="8">
        <f>IF(F275&gt;Päälaskenta!D$24,F275-Päälaskenta!D$24,0)</f>
        <v>3.5000000000000003E-2</v>
      </c>
      <c r="M275" s="8">
        <f>IF(F275&gt;Päälaskenta!D$24,(Päälaskenta!C$20+(Päälaskenta!E$20*(Kaksitasouoma_matriisi!F275-Päälaskenta!D$24)))*(Kaksitasouoma_matriisi!F275-Päälaskenta!D$24),0)</f>
        <v>0.17683750000000001</v>
      </c>
      <c r="N275" s="8">
        <f>IF(F275&gt;Päälaskenta!D$24,(2*SQRT((POWER((F275-Päälaskenta!D$24),2))+POWER(Päälaskenta!E$20*(F275-Päälaskenta!D$24),2))+Päälaskenta!C$20),0)</f>
        <v>5.1261942946412402</v>
      </c>
      <c r="O275" s="8">
        <f t="shared" si="73"/>
        <v>3.4496839143389503E-2</v>
      </c>
      <c r="P275" s="8">
        <f>IF(Päälaskenta!$C$29,IF(L275&gt;Päälaskenta!$F$28,Kaksitasouoma_matriisi!AQ275,Kaksitasouoma_matriisi!AR275),Päälaskenta!$F$20)</f>
        <v>0.12</v>
      </c>
      <c r="Q275" s="8">
        <f t="shared" si="74"/>
        <v>0.15616342408563499</v>
      </c>
      <c r="R275" s="8">
        <f t="shared" si="68"/>
        <v>3.7235081029278201E-2</v>
      </c>
      <c r="S275" s="8">
        <f t="shared" si="75"/>
        <v>0.210561001084488</v>
      </c>
      <c r="U275" s="93">
        <f>IF(F275&gt;Päälaskenta!D$24,Päälaskenta!H$24+L275*Päälaskenta!G$24,F275*Päälaskenta!C$24 + F275*F275*Päälaskenta!E$24)</f>
        <v>1.274</v>
      </c>
      <c r="V275" s="8">
        <f>IF(F275&gt;Päälaskenta!D$24,2*SQRT(POWER(Päälaskenta!D$24,2)+POWER(Päälaskenta!E$24*Päälaskenta!D$24,2))+Päälaskenta!C$24,(2*SQRT((POWER(F275,2))+POWER(Päälaskenta!E$24*F275,2))+Päälaskenta!C$24))</f>
        <v>2.9798989873223301</v>
      </c>
      <c r="W275" s="8">
        <f t="shared" si="76"/>
        <v>0.427531270496114</v>
      </c>
      <c r="X275" s="8">
        <f>Päälaskenta!F$24</f>
        <v>7.0000000000000007E-2</v>
      </c>
      <c r="Y275" s="8">
        <f t="shared" si="77"/>
        <v>10.328802619283699</v>
      </c>
      <c r="Z275" s="8">
        <f t="shared" si="69"/>
        <v>2.4627649189707199</v>
      </c>
      <c r="AA275" s="8">
        <f t="shared" si="78"/>
        <v>1.9330964827085699</v>
      </c>
      <c r="AC275" s="8">
        <f t="shared" si="70"/>
        <v>0.101619388750727</v>
      </c>
      <c r="AE275" s="8">
        <v>273</v>
      </c>
      <c r="AF275" s="8">
        <f t="shared" si="64"/>
        <v>10.484966043369299</v>
      </c>
      <c r="AG275" s="8">
        <f t="shared" si="71"/>
        <v>5.6852027933621901E-2</v>
      </c>
      <c r="AJ275" s="132">
        <f>IF(Päälaskenta!$F$28&lt;Kaksitasouoma_matriisi!L275,Päälaskenta!$C$20*Päälaskenta!$F$28,Päälaskenta!$C$20*Kaksitasouoma_matriisi!L275)</f>
        <v>0.17499999999999999</v>
      </c>
      <c r="AK275" s="134">
        <f>SQRT(Päälaskenta!$D$20^2+(Päälaskenta!$D$20/(1/Päälaskenta!$E$20))^2)</f>
        <v>1.8029999999999999</v>
      </c>
      <c r="AL275" s="134">
        <f>IF(Päälaskenta!$F$28&lt;Kaksitasouoma_matriisi!L275,AK275*Päälaskenta!$F$28*COS(ATAN(1/Päälaskenta!$E$20)),AK275*Kaksitasouoma_matriisi!L275*COS(ATAN(1/Päälaskenta!$E$20)))</f>
        <v>5.2999999999999999E-2</v>
      </c>
      <c r="AM275" s="134"/>
      <c r="AN275" s="134">
        <f t="shared" si="79"/>
        <v>0.22800000000000001</v>
      </c>
      <c r="AO275" s="8">
        <f t="shared" si="72"/>
        <v>0.157502072395689</v>
      </c>
      <c r="AP275" s="134">
        <f>Refererenssiarvoja!$B$16*H275^(1/6)/(Refererenssiarvoja!$B$15^0.5)*(Päälaskenta!$G$28/2)^0.5*(1-AO275)^(-1.5)</f>
        <v>4.9000000000000002E-2</v>
      </c>
      <c r="AQ275" s="8">
        <f>Refererenssiarvoja!$B$16*Kaksitasouoma_matriisi!O275^(1/6)/(SQRT((2*Refererenssiarvoja!$B$15)/(Päälaskenta!$F$31*Päälaskenta!$G$31*Päälaskenta!$F$28))+SQRT(Refererenssiarvoja!$B$15)/Refererenssiarvoja!$B$17*LN(Kaksitasouoma_matriisi!L275/Päälaskenta!$F$28))</f>
        <v>-3.0281422278852499E-2</v>
      </c>
      <c r="AR275" s="8">
        <f>Refererenssiarvoja!$B$16*Kaksitasouoma_matriisi!O275^(1/6)/(SQRT((2*Refererenssiarvoja!$B$15)/(Päälaskenta!$F$31*Päälaskenta!$G$31*L275)))</f>
        <v>7.6204579550029503E-2</v>
      </c>
    </row>
    <row r="276" spans="1:44" x14ac:dyDescent="0.2">
      <c r="A276" s="8">
        <v>274</v>
      </c>
      <c r="B276" s="8">
        <f>IF(Päälaskenta!C$7,Päälaskenta!E$7,Päälaskenta!G$5)</f>
        <v>2.5</v>
      </c>
      <c r="C276" s="56">
        <v>1.726</v>
      </c>
      <c r="D276" s="93">
        <f t="shared" si="65"/>
        <v>1.4483999999999999</v>
      </c>
      <c r="E276" s="8">
        <f>IF(Päälaskenta!$C$26,Kaksitasouoma_matriisi!AP276,Kaksitasouoma_matriisi!AC276)</f>
        <v>0.101619388750727</v>
      </c>
      <c r="F276" s="56">
        <f>IF(D276&lt;Päälaskenta!H$24,(SQRT(POWER(Päälaskenta!C$24/(2*Päälaskenta!E$24),2)+(D276/Päälaskenta!E$24))-Päälaskenta!C$24/(2*Päälaskenta!E$24)),IF(D276=Päälaskenta!H$24,Päälaskenta!D$24,Päälaskenta!D$24+(SQRT(POWER((Päälaskenta!C$20+Päälaskenta!G$24)/(2*Päälaskenta!E$20),2)+((D276-Päälaskenta!H$24)/Päälaskenta!E$20))-(Päälaskenta!C$20+Päälaskenta!G$24)/(2*Päälaskenta!E$20))))</f>
        <v>0.73499999999999999</v>
      </c>
      <c r="G276" s="57">
        <f>IF(F276&gt;Päälaskenta!D$24,(2*SQRT((POWER(Päälaskenta!D$24,2))+POWER(Päälaskenta!E$24*Päälaskenta!D$24,2))+Päälaskenta!C$24)+(2*SQRT((POWER((F276-Päälaskenta!D$24),2))+POWER(Päälaskenta!E$20*(F276-Päälaskenta!D$24),2))+Päälaskenta!C$20),(2*SQRT((POWER(F276,2))+POWER(Päälaskenta!E$24*F276,2))+Päälaskenta!C$24))</f>
        <v>8.11</v>
      </c>
      <c r="H276" s="57">
        <f t="shared" si="66"/>
        <v>0.18</v>
      </c>
      <c r="I276" s="62">
        <f t="shared" si="67"/>
        <v>0.30269499999999999</v>
      </c>
      <c r="J276" s="8">
        <f>IF(F276&lt;Päälaskenta!$D$24,0,Kaksitasouoma_matriisi!F276-Päälaskenta!$D$24)</f>
        <v>3.5000000000000003E-2</v>
      </c>
      <c r="L276" s="8">
        <f>IF(F276&gt;Päälaskenta!D$24,F276-Päälaskenta!D$24,0)</f>
        <v>3.5000000000000003E-2</v>
      </c>
      <c r="M276" s="8">
        <f>IF(F276&gt;Päälaskenta!D$24,(Päälaskenta!C$20+(Päälaskenta!E$20*(Kaksitasouoma_matriisi!F276-Päälaskenta!D$24)))*(Kaksitasouoma_matriisi!F276-Päälaskenta!D$24),0)</f>
        <v>0.17683750000000001</v>
      </c>
      <c r="N276" s="8">
        <f>IF(F276&gt;Päälaskenta!D$24,(2*SQRT((POWER((F276-Päälaskenta!D$24),2))+POWER(Päälaskenta!E$20*(F276-Päälaskenta!D$24),2))+Päälaskenta!C$20),0)</f>
        <v>5.1261942946412402</v>
      </c>
      <c r="O276" s="8">
        <f t="shared" si="73"/>
        <v>3.4496839143389503E-2</v>
      </c>
      <c r="P276" s="8">
        <f>IF(Päälaskenta!$C$29,IF(L276&gt;Päälaskenta!$F$28,Kaksitasouoma_matriisi!AQ276,Kaksitasouoma_matriisi!AR276),Päälaskenta!$F$20)</f>
        <v>0.12</v>
      </c>
      <c r="Q276" s="8">
        <f t="shared" si="74"/>
        <v>0.15616342408563499</v>
      </c>
      <c r="R276" s="8">
        <f t="shared" si="68"/>
        <v>3.7235081029278201E-2</v>
      </c>
      <c r="S276" s="8">
        <f t="shared" si="75"/>
        <v>0.210561001084488</v>
      </c>
      <c r="U276" s="93">
        <f>IF(F276&gt;Päälaskenta!D$24,Päälaskenta!H$24+L276*Päälaskenta!G$24,F276*Päälaskenta!C$24 + F276*F276*Päälaskenta!E$24)</f>
        <v>1.274</v>
      </c>
      <c r="V276" s="8">
        <f>IF(F276&gt;Päälaskenta!D$24,2*SQRT(POWER(Päälaskenta!D$24,2)+POWER(Päälaskenta!E$24*Päälaskenta!D$24,2))+Päälaskenta!C$24,(2*SQRT((POWER(F276,2))+POWER(Päälaskenta!E$24*F276,2))+Päälaskenta!C$24))</f>
        <v>2.9798989873223301</v>
      </c>
      <c r="W276" s="8">
        <f t="shared" si="76"/>
        <v>0.427531270496114</v>
      </c>
      <c r="X276" s="8">
        <f>Päälaskenta!F$24</f>
        <v>7.0000000000000007E-2</v>
      </c>
      <c r="Y276" s="8">
        <f t="shared" si="77"/>
        <v>10.328802619283699</v>
      </c>
      <c r="Z276" s="8">
        <f t="shared" si="69"/>
        <v>2.4627649189707199</v>
      </c>
      <c r="AA276" s="8">
        <f t="shared" si="78"/>
        <v>1.9330964827085699</v>
      </c>
      <c r="AC276" s="8">
        <f t="shared" si="70"/>
        <v>0.101619388750727</v>
      </c>
      <c r="AE276" s="8">
        <v>274</v>
      </c>
      <c r="AF276" s="8">
        <f t="shared" si="64"/>
        <v>10.484966043369299</v>
      </c>
      <c r="AG276" s="8">
        <f t="shared" si="71"/>
        <v>5.6852027933621901E-2</v>
      </c>
      <c r="AJ276" s="132">
        <f>IF(Päälaskenta!$F$28&lt;Kaksitasouoma_matriisi!L276,Päälaskenta!$C$20*Päälaskenta!$F$28,Päälaskenta!$C$20*Kaksitasouoma_matriisi!L276)</f>
        <v>0.17499999999999999</v>
      </c>
      <c r="AK276" s="134">
        <f>SQRT(Päälaskenta!$D$20^2+(Päälaskenta!$D$20/(1/Päälaskenta!$E$20))^2)</f>
        <v>1.8029999999999999</v>
      </c>
      <c r="AL276" s="134">
        <f>IF(Päälaskenta!$F$28&lt;Kaksitasouoma_matriisi!L276,AK276*Päälaskenta!$F$28*COS(ATAN(1/Päälaskenta!$E$20)),AK276*Kaksitasouoma_matriisi!L276*COS(ATAN(1/Päälaskenta!$E$20)))</f>
        <v>5.2999999999999999E-2</v>
      </c>
      <c r="AM276" s="134"/>
      <c r="AN276" s="134">
        <f t="shared" si="79"/>
        <v>0.22800000000000001</v>
      </c>
      <c r="AO276" s="8">
        <f t="shared" si="72"/>
        <v>0.15741507870753901</v>
      </c>
      <c r="AP276" s="134">
        <f>Refererenssiarvoja!$B$16*H276^(1/6)/(Refererenssiarvoja!$B$15^0.5)*(Päälaskenta!$G$28/2)^0.5*(1-AO276)^(-1.5)</f>
        <v>4.9000000000000002E-2</v>
      </c>
      <c r="AQ276" s="8">
        <f>Refererenssiarvoja!$B$16*Kaksitasouoma_matriisi!O276^(1/6)/(SQRT((2*Refererenssiarvoja!$B$15)/(Päälaskenta!$F$31*Päälaskenta!$G$31*Päälaskenta!$F$28))+SQRT(Refererenssiarvoja!$B$15)/Refererenssiarvoja!$B$17*LN(Kaksitasouoma_matriisi!L276/Päälaskenta!$F$28))</f>
        <v>-3.0281422278852499E-2</v>
      </c>
      <c r="AR276" s="8">
        <f>Refererenssiarvoja!$B$16*Kaksitasouoma_matriisi!O276^(1/6)/(SQRT((2*Refererenssiarvoja!$B$15)/(Päälaskenta!$F$31*Päälaskenta!$G$31*L276)))</f>
        <v>7.6204579550029503E-2</v>
      </c>
    </row>
    <row r="277" spans="1:44" x14ac:dyDescent="0.2">
      <c r="A277" s="8">
        <v>275</v>
      </c>
      <c r="B277" s="8">
        <f>IF(Päälaskenta!C$7,Päälaskenta!E$7,Päälaskenta!G$5)</f>
        <v>2.5</v>
      </c>
      <c r="C277" s="56">
        <v>1.7250000000000001</v>
      </c>
      <c r="D277" s="93">
        <f t="shared" si="65"/>
        <v>1.4493</v>
      </c>
      <c r="E277" s="8">
        <f>IF(Päälaskenta!$C$26,Kaksitasouoma_matriisi!AP277,Kaksitasouoma_matriisi!AC277)</f>
        <v>0.101619388750727</v>
      </c>
      <c r="F277" s="56">
        <f>IF(D277&lt;Päälaskenta!H$24,(SQRT(POWER(Päälaskenta!C$24/(2*Päälaskenta!E$24),2)+(D277/Päälaskenta!E$24))-Päälaskenta!C$24/(2*Päälaskenta!E$24)),IF(D277=Päälaskenta!H$24,Päälaskenta!D$24,Päälaskenta!D$24+(SQRT(POWER((Päälaskenta!C$20+Päälaskenta!G$24)/(2*Päälaskenta!E$20),2)+((D277-Päälaskenta!H$24)/Päälaskenta!E$20))-(Päälaskenta!C$20+Päälaskenta!G$24)/(2*Päälaskenta!E$20))))</f>
        <v>0.73499999999999999</v>
      </c>
      <c r="G277" s="57">
        <f>IF(F277&gt;Päälaskenta!D$24,(2*SQRT((POWER(Päälaskenta!D$24,2))+POWER(Päälaskenta!E$24*Päälaskenta!D$24,2))+Päälaskenta!C$24)+(2*SQRT((POWER((F277-Päälaskenta!D$24),2))+POWER(Päälaskenta!E$20*(F277-Päälaskenta!D$24),2))+Päälaskenta!C$20),(2*SQRT((POWER(F277,2))+POWER(Päälaskenta!E$24*F277,2))+Päälaskenta!C$24))</f>
        <v>8.11</v>
      </c>
      <c r="H277" s="57">
        <f t="shared" si="66"/>
        <v>0.18</v>
      </c>
      <c r="I277" s="62">
        <f t="shared" si="67"/>
        <v>0.302344</v>
      </c>
      <c r="J277" s="8">
        <f>IF(F277&lt;Päälaskenta!$D$24,0,Kaksitasouoma_matriisi!F277-Päälaskenta!$D$24)</f>
        <v>3.5000000000000003E-2</v>
      </c>
      <c r="L277" s="8">
        <f>IF(F277&gt;Päälaskenta!D$24,F277-Päälaskenta!D$24,0)</f>
        <v>3.5000000000000003E-2</v>
      </c>
      <c r="M277" s="8">
        <f>IF(F277&gt;Päälaskenta!D$24,(Päälaskenta!C$20+(Päälaskenta!E$20*(Kaksitasouoma_matriisi!F277-Päälaskenta!D$24)))*(Kaksitasouoma_matriisi!F277-Päälaskenta!D$24),0)</f>
        <v>0.17683750000000001</v>
      </c>
      <c r="N277" s="8">
        <f>IF(F277&gt;Päälaskenta!D$24,(2*SQRT((POWER((F277-Päälaskenta!D$24),2))+POWER(Päälaskenta!E$20*(F277-Päälaskenta!D$24),2))+Päälaskenta!C$20),0)</f>
        <v>5.1261942946412402</v>
      </c>
      <c r="O277" s="8">
        <f t="shared" si="73"/>
        <v>3.4496839143389503E-2</v>
      </c>
      <c r="P277" s="8">
        <f>IF(Päälaskenta!$C$29,IF(L277&gt;Päälaskenta!$F$28,Kaksitasouoma_matriisi!AQ277,Kaksitasouoma_matriisi!AR277),Päälaskenta!$F$20)</f>
        <v>0.12</v>
      </c>
      <c r="Q277" s="8">
        <f t="shared" si="74"/>
        <v>0.15616342408563499</v>
      </c>
      <c r="R277" s="8">
        <f t="shared" si="68"/>
        <v>3.7235081029278201E-2</v>
      </c>
      <c r="S277" s="8">
        <f t="shared" si="75"/>
        <v>0.210561001084488</v>
      </c>
      <c r="U277" s="93">
        <f>IF(F277&gt;Päälaskenta!D$24,Päälaskenta!H$24+L277*Päälaskenta!G$24,F277*Päälaskenta!C$24 + F277*F277*Päälaskenta!E$24)</f>
        <v>1.274</v>
      </c>
      <c r="V277" s="8">
        <f>IF(F277&gt;Päälaskenta!D$24,2*SQRT(POWER(Päälaskenta!D$24,2)+POWER(Päälaskenta!E$24*Päälaskenta!D$24,2))+Päälaskenta!C$24,(2*SQRT((POWER(F277,2))+POWER(Päälaskenta!E$24*F277,2))+Päälaskenta!C$24))</f>
        <v>2.9798989873223301</v>
      </c>
      <c r="W277" s="8">
        <f t="shared" si="76"/>
        <v>0.427531270496114</v>
      </c>
      <c r="X277" s="8">
        <f>Päälaskenta!F$24</f>
        <v>7.0000000000000007E-2</v>
      </c>
      <c r="Y277" s="8">
        <f t="shared" si="77"/>
        <v>10.328802619283699</v>
      </c>
      <c r="Z277" s="8">
        <f t="shared" si="69"/>
        <v>2.4627649189707199</v>
      </c>
      <c r="AA277" s="8">
        <f t="shared" si="78"/>
        <v>1.9330964827085699</v>
      </c>
      <c r="AC277" s="8">
        <f t="shared" si="70"/>
        <v>0.101619388750727</v>
      </c>
      <c r="AE277" s="8">
        <v>275</v>
      </c>
      <c r="AF277" s="8">
        <f t="shared" si="64"/>
        <v>10.484966043369299</v>
      </c>
      <c r="AG277" s="8">
        <f t="shared" si="71"/>
        <v>5.6852027933621901E-2</v>
      </c>
      <c r="AJ277" s="132">
        <f>IF(Päälaskenta!$F$28&lt;Kaksitasouoma_matriisi!L277,Päälaskenta!$C$20*Päälaskenta!$F$28,Päälaskenta!$C$20*Kaksitasouoma_matriisi!L277)</f>
        <v>0.17499999999999999</v>
      </c>
      <c r="AK277" s="134">
        <f>SQRT(Päälaskenta!$D$20^2+(Päälaskenta!$D$20/(1/Päälaskenta!$E$20))^2)</f>
        <v>1.8029999999999999</v>
      </c>
      <c r="AL277" s="134">
        <f>IF(Päälaskenta!$F$28&lt;Kaksitasouoma_matriisi!L277,AK277*Päälaskenta!$F$28*COS(ATAN(1/Päälaskenta!$E$20)),AK277*Kaksitasouoma_matriisi!L277*COS(ATAN(1/Päälaskenta!$E$20)))</f>
        <v>5.2999999999999999E-2</v>
      </c>
      <c r="AM277" s="134"/>
      <c r="AN277" s="134">
        <f t="shared" si="79"/>
        <v>0.22800000000000001</v>
      </c>
      <c r="AO277" s="8">
        <f t="shared" si="72"/>
        <v>0.15731732560546499</v>
      </c>
      <c r="AP277" s="134">
        <f>Refererenssiarvoja!$B$16*H277^(1/6)/(Refererenssiarvoja!$B$15^0.5)*(Päälaskenta!$G$28/2)^0.5*(1-AO277)^(-1.5)</f>
        <v>4.9000000000000002E-2</v>
      </c>
      <c r="AQ277" s="8">
        <f>Refererenssiarvoja!$B$16*Kaksitasouoma_matriisi!O277^(1/6)/(SQRT((2*Refererenssiarvoja!$B$15)/(Päälaskenta!$F$31*Päälaskenta!$G$31*Päälaskenta!$F$28))+SQRT(Refererenssiarvoja!$B$15)/Refererenssiarvoja!$B$17*LN(Kaksitasouoma_matriisi!L277/Päälaskenta!$F$28))</f>
        <v>-3.0281422278852499E-2</v>
      </c>
      <c r="AR277" s="8">
        <f>Refererenssiarvoja!$B$16*Kaksitasouoma_matriisi!O277^(1/6)/(SQRT((2*Refererenssiarvoja!$B$15)/(Päälaskenta!$F$31*Päälaskenta!$G$31*L277)))</f>
        <v>7.6204579550029503E-2</v>
      </c>
    </row>
    <row r="278" spans="1:44" x14ac:dyDescent="0.2">
      <c r="A278" s="8">
        <v>276</v>
      </c>
      <c r="B278" s="8">
        <f>IF(Päälaskenta!C$7,Päälaskenta!E$7,Päälaskenta!G$5)</f>
        <v>2.5</v>
      </c>
      <c r="C278" s="56">
        <v>1.724</v>
      </c>
      <c r="D278" s="93">
        <f t="shared" si="65"/>
        <v>1.4500999999999999</v>
      </c>
      <c r="E278" s="8">
        <f>IF(Päälaskenta!$C$26,Kaksitasouoma_matriisi!AP278,Kaksitasouoma_matriisi!AC278)</f>
        <v>0.101619388750727</v>
      </c>
      <c r="F278" s="56">
        <f>IF(D278&lt;Päälaskenta!H$24,(SQRT(POWER(Päälaskenta!C$24/(2*Päälaskenta!E$24),2)+(D278/Päälaskenta!E$24))-Päälaskenta!C$24/(2*Päälaskenta!E$24)),IF(D278=Päälaskenta!H$24,Päälaskenta!D$24,Päälaskenta!D$24+(SQRT(POWER((Päälaskenta!C$20+Päälaskenta!G$24)/(2*Päälaskenta!E$20),2)+((D278-Päälaskenta!H$24)/Päälaskenta!E$20))-(Päälaskenta!C$20+Päälaskenta!G$24)/(2*Päälaskenta!E$20))))</f>
        <v>0.73499999999999999</v>
      </c>
      <c r="G278" s="57">
        <f>IF(F278&gt;Päälaskenta!D$24,(2*SQRT((POWER(Päälaskenta!D$24,2))+POWER(Päälaskenta!E$24*Päälaskenta!D$24,2))+Päälaskenta!C$24)+(2*SQRT((POWER((F278-Päälaskenta!D$24),2))+POWER(Päälaskenta!E$20*(F278-Päälaskenta!D$24),2))+Päälaskenta!C$20),(2*SQRT((POWER(F278,2))+POWER(Päälaskenta!E$24*F278,2))+Päälaskenta!C$24))</f>
        <v>8.11</v>
      </c>
      <c r="H278" s="57">
        <f t="shared" si="66"/>
        <v>0.18</v>
      </c>
      <c r="I278" s="62">
        <f t="shared" si="67"/>
        <v>0.30199399999999998</v>
      </c>
      <c r="J278" s="8">
        <f>IF(F278&lt;Päälaskenta!$D$24,0,Kaksitasouoma_matriisi!F278-Päälaskenta!$D$24)</f>
        <v>3.5000000000000003E-2</v>
      </c>
      <c r="L278" s="8">
        <f>IF(F278&gt;Päälaskenta!D$24,F278-Päälaskenta!D$24,0)</f>
        <v>3.5000000000000003E-2</v>
      </c>
      <c r="M278" s="8">
        <f>IF(F278&gt;Päälaskenta!D$24,(Päälaskenta!C$20+(Päälaskenta!E$20*(Kaksitasouoma_matriisi!F278-Päälaskenta!D$24)))*(Kaksitasouoma_matriisi!F278-Päälaskenta!D$24),0)</f>
        <v>0.17683750000000001</v>
      </c>
      <c r="N278" s="8">
        <f>IF(F278&gt;Päälaskenta!D$24,(2*SQRT((POWER((F278-Päälaskenta!D$24),2))+POWER(Päälaskenta!E$20*(F278-Päälaskenta!D$24),2))+Päälaskenta!C$20),0)</f>
        <v>5.1261942946412402</v>
      </c>
      <c r="O278" s="8">
        <f t="shared" si="73"/>
        <v>3.4496839143389503E-2</v>
      </c>
      <c r="P278" s="8">
        <f>IF(Päälaskenta!$C$29,IF(L278&gt;Päälaskenta!$F$28,Kaksitasouoma_matriisi!AQ278,Kaksitasouoma_matriisi!AR278),Päälaskenta!$F$20)</f>
        <v>0.12</v>
      </c>
      <c r="Q278" s="8">
        <f t="shared" si="74"/>
        <v>0.15616342408563499</v>
      </c>
      <c r="R278" s="8">
        <f t="shared" si="68"/>
        <v>3.7235081029278201E-2</v>
      </c>
      <c r="S278" s="8">
        <f t="shared" si="75"/>
        <v>0.210561001084488</v>
      </c>
      <c r="U278" s="93">
        <f>IF(F278&gt;Päälaskenta!D$24,Päälaskenta!H$24+L278*Päälaskenta!G$24,F278*Päälaskenta!C$24 + F278*F278*Päälaskenta!E$24)</f>
        <v>1.274</v>
      </c>
      <c r="V278" s="8">
        <f>IF(F278&gt;Päälaskenta!D$24,2*SQRT(POWER(Päälaskenta!D$24,2)+POWER(Päälaskenta!E$24*Päälaskenta!D$24,2))+Päälaskenta!C$24,(2*SQRT((POWER(F278,2))+POWER(Päälaskenta!E$24*F278,2))+Päälaskenta!C$24))</f>
        <v>2.9798989873223301</v>
      </c>
      <c r="W278" s="8">
        <f t="shared" si="76"/>
        <v>0.427531270496114</v>
      </c>
      <c r="X278" s="8">
        <f>Päälaskenta!F$24</f>
        <v>7.0000000000000007E-2</v>
      </c>
      <c r="Y278" s="8">
        <f t="shared" si="77"/>
        <v>10.328802619283699</v>
      </c>
      <c r="Z278" s="8">
        <f t="shared" si="69"/>
        <v>2.4627649189707199</v>
      </c>
      <c r="AA278" s="8">
        <f t="shared" si="78"/>
        <v>1.9330964827085699</v>
      </c>
      <c r="AC278" s="8">
        <f t="shared" si="70"/>
        <v>0.101619388750727</v>
      </c>
      <c r="AE278" s="8">
        <v>276</v>
      </c>
      <c r="AF278" s="8">
        <f t="shared" si="64"/>
        <v>10.484966043369299</v>
      </c>
      <c r="AG278" s="8">
        <f t="shared" si="71"/>
        <v>5.6852027933621901E-2</v>
      </c>
      <c r="AJ278" s="132">
        <f>IF(Päälaskenta!$F$28&lt;Kaksitasouoma_matriisi!L278,Päälaskenta!$C$20*Päälaskenta!$F$28,Päälaskenta!$C$20*Kaksitasouoma_matriisi!L278)</f>
        <v>0.17499999999999999</v>
      </c>
      <c r="AK278" s="134">
        <f>SQRT(Päälaskenta!$D$20^2+(Päälaskenta!$D$20/(1/Päälaskenta!$E$20))^2)</f>
        <v>1.8029999999999999</v>
      </c>
      <c r="AL278" s="134">
        <f>IF(Päälaskenta!$F$28&lt;Kaksitasouoma_matriisi!L278,AK278*Päälaskenta!$F$28*COS(ATAN(1/Päälaskenta!$E$20)),AK278*Kaksitasouoma_matriisi!L278*COS(ATAN(1/Päälaskenta!$E$20)))</f>
        <v>5.2999999999999999E-2</v>
      </c>
      <c r="AM278" s="134"/>
      <c r="AN278" s="134">
        <f t="shared" si="79"/>
        <v>0.22800000000000001</v>
      </c>
      <c r="AO278" s="8">
        <f t="shared" si="72"/>
        <v>0.15723053582511601</v>
      </c>
      <c r="AP278" s="134">
        <f>Refererenssiarvoja!$B$16*H278^(1/6)/(Refererenssiarvoja!$B$15^0.5)*(Päälaskenta!$G$28/2)^0.5*(1-AO278)^(-1.5)</f>
        <v>4.9000000000000002E-2</v>
      </c>
      <c r="AQ278" s="8">
        <f>Refererenssiarvoja!$B$16*Kaksitasouoma_matriisi!O278^(1/6)/(SQRT((2*Refererenssiarvoja!$B$15)/(Päälaskenta!$F$31*Päälaskenta!$G$31*Päälaskenta!$F$28))+SQRT(Refererenssiarvoja!$B$15)/Refererenssiarvoja!$B$17*LN(Kaksitasouoma_matriisi!L278/Päälaskenta!$F$28))</f>
        <v>-3.0281422278852499E-2</v>
      </c>
      <c r="AR278" s="8">
        <f>Refererenssiarvoja!$B$16*Kaksitasouoma_matriisi!O278^(1/6)/(SQRT((2*Refererenssiarvoja!$B$15)/(Päälaskenta!$F$31*Päälaskenta!$G$31*L278)))</f>
        <v>7.6204579550029503E-2</v>
      </c>
    </row>
    <row r="279" spans="1:44" x14ac:dyDescent="0.2">
      <c r="A279" s="8">
        <v>277</v>
      </c>
      <c r="B279" s="8">
        <f>IF(Päälaskenta!C$7,Päälaskenta!E$7,Päälaskenta!G$5)</f>
        <v>2.5</v>
      </c>
      <c r="C279" s="56">
        <v>1.7230000000000001</v>
      </c>
      <c r="D279" s="93">
        <f t="shared" si="65"/>
        <v>1.4510000000000001</v>
      </c>
      <c r="E279" s="8">
        <f>IF(Päälaskenta!$C$26,Kaksitasouoma_matriisi!AP279,Kaksitasouoma_matriisi!AC279)</f>
        <v>0.101619388750727</v>
      </c>
      <c r="F279" s="56">
        <f>IF(D279&lt;Päälaskenta!H$24,(SQRT(POWER(Päälaskenta!C$24/(2*Päälaskenta!E$24),2)+(D279/Päälaskenta!E$24))-Päälaskenta!C$24/(2*Päälaskenta!E$24)),IF(D279=Päälaskenta!H$24,Päälaskenta!D$24,Päälaskenta!D$24+(SQRT(POWER((Päälaskenta!C$20+Päälaskenta!G$24)/(2*Päälaskenta!E$20),2)+((D279-Päälaskenta!H$24)/Päälaskenta!E$20))-(Päälaskenta!C$20+Päälaskenta!G$24)/(2*Päälaskenta!E$20))))</f>
        <v>0.73499999999999999</v>
      </c>
      <c r="G279" s="57">
        <f>IF(F279&gt;Päälaskenta!D$24,(2*SQRT((POWER(Päälaskenta!D$24,2))+POWER(Päälaskenta!E$24*Päälaskenta!D$24,2))+Päälaskenta!C$24)+(2*SQRT((POWER((F279-Päälaskenta!D$24),2))+POWER(Päälaskenta!E$20*(F279-Päälaskenta!D$24),2))+Päälaskenta!C$20),(2*SQRT((POWER(F279,2))+POWER(Päälaskenta!E$24*F279,2))+Päälaskenta!C$24))</f>
        <v>8.11</v>
      </c>
      <c r="H279" s="57">
        <f t="shared" si="66"/>
        <v>0.18</v>
      </c>
      <c r="I279" s="62">
        <f t="shared" si="67"/>
        <v>0.30164299999999999</v>
      </c>
      <c r="J279" s="8">
        <f>IF(F279&lt;Päälaskenta!$D$24,0,Kaksitasouoma_matriisi!F279-Päälaskenta!$D$24)</f>
        <v>3.5000000000000003E-2</v>
      </c>
      <c r="L279" s="8">
        <f>IF(F279&gt;Päälaskenta!D$24,F279-Päälaskenta!D$24,0)</f>
        <v>3.5000000000000003E-2</v>
      </c>
      <c r="M279" s="8">
        <f>IF(F279&gt;Päälaskenta!D$24,(Päälaskenta!C$20+(Päälaskenta!E$20*(Kaksitasouoma_matriisi!F279-Päälaskenta!D$24)))*(Kaksitasouoma_matriisi!F279-Päälaskenta!D$24),0)</f>
        <v>0.17683750000000001</v>
      </c>
      <c r="N279" s="8">
        <f>IF(F279&gt;Päälaskenta!D$24,(2*SQRT((POWER((F279-Päälaskenta!D$24),2))+POWER(Päälaskenta!E$20*(F279-Päälaskenta!D$24),2))+Päälaskenta!C$20),0)</f>
        <v>5.1261942946412402</v>
      </c>
      <c r="O279" s="8">
        <f t="shared" si="73"/>
        <v>3.4496839143389503E-2</v>
      </c>
      <c r="P279" s="8">
        <f>IF(Päälaskenta!$C$29,IF(L279&gt;Päälaskenta!$F$28,Kaksitasouoma_matriisi!AQ279,Kaksitasouoma_matriisi!AR279),Päälaskenta!$F$20)</f>
        <v>0.12</v>
      </c>
      <c r="Q279" s="8">
        <f t="shared" si="74"/>
        <v>0.15616342408563499</v>
      </c>
      <c r="R279" s="8">
        <f t="shared" si="68"/>
        <v>3.7235081029278201E-2</v>
      </c>
      <c r="S279" s="8">
        <f t="shared" si="75"/>
        <v>0.210561001084488</v>
      </c>
      <c r="U279" s="93">
        <f>IF(F279&gt;Päälaskenta!D$24,Päälaskenta!H$24+L279*Päälaskenta!G$24,F279*Päälaskenta!C$24 + F279*F279*Päälaskenta!E$24)</f>
        <v>1.274</v>
      </c>
      <c r="V279" s="8">
        <f>IF(F279&gt;Päälaskenta!D$24,2*SQRT(POWER(Päälaskenta!D$24,2)+POWER(Päälaskenta!E$24*Päälaskenta!D$24,2))+Päälaskenta!C$24,(2*SQRT((POWER(F279,2))+POWER(Päälaskenta!E$24*F279,2))+Päälaskenta!C$24))</f>
        <v>2.9798989873223301</v>
      </c>
      <c r="W279" s="8">
        <f t="shared" si="76"/>
        <v>0.427531270496114</v>
      </c>
      <c r="X279" s="8">
        <f>Päälaskenta!F$24</f>
        <v>7.0000000000000007E-2</v>
      </c>
      <c r="Y279" s="8">
        <f t="shared" si="77"/>
        <v>10.328802619283699</v>
      </c>
      <c r="Z279" s="8">
        <f t="shared" si="69"/>
        <v>2.4627649189707199</v>
      </c>
      <c r="AA279" s="8">
        <f t="shared" si="78"/>
        <v>1.9330964827085699</v>
      </c>
      <c r="AC279" s="8">
        <f t="shared" si="70"/>
        <v>0.101619388750727</v>
      </c>
      <c r="AE279" s="8">
        <v>277</v>
      </c>
      <c r="AF279" s="8">
        <f t="shared" si="64"/>
        <v>10.484966043369299</v>
      </c>
      <c r="AG279" s="8">
        <f t="shared" si="71"/>
        <v>5.6852027933621901E-2</v>
      </c>
      <c r="AJ279" s="132">
        <f>IF(Päälaskenta!$F$28&lt;Kaksitasouoma_matriisi!L279,Päälaskenta!$C$20*Päälaskenta!$F$28,Päälaskenta!$C$20*Kaksitasouoma_matriisi!L279)</f>
        <v>0.17499999999999999</v>
      </c>
      <c r="AK279" s="134">
        <f>SQRT(Päälaskenta!$D$20^2+(Päälaskenta!$D$20/(1/Päälaskenta!$E$20))^2)</f>
        <v>1.8029999999999999</v>
      </c>
      <c r="AL279" s="134">
        <f>IF(Päälaskenta!$F$28&lt;Kaksitasouoma_matriisi!L279,AK279*Päälaskenta!$F$28*COS(ATAN(1/Päälaskenta!$E$20)),AK279*Kaksitasouoma_matriisi!L279*COS(ATAN(1/Päälaskenta!$E$20)))</f>
        <v>5.2999999999999999E-2</v>
      </c>
      <c r="AM279" s="134"/>
      <c r="AN279" s="134">
        <f t="shared" si="79"/>
        <v>0.22800000000000001</v>
      </c>
      <c r="AO279" s="8">
        <f t="shared" si="72"/>
        <v>0.15713301171605801</v>
      </c>
      <c r="AP279" s="134">
        <f>Refererenssiarvoja!$B$16*H279^(1/6)/(Refererenssiarvoja!$B$15^0.5)*(Päälaskenta!$G$28/2)^0.5*(1-AO279)^(-1.5)</f>
        <v>4.9000000000000002E-2</v>
      </c>
      <c r="AQ279" s="8">
        <f>Refererenssiarvoja!$B$16*Kaksitasouoma_matriisi!O279^(1/6)/(SQRT((2*Refererenssiarvoja!$B$15)/(Päälaskenta!$F$31*Päälaskenta!$G$31*Päälaskenta!$F$28))+SQRT(Refererenssiarvoja!$B$15)/Refererenssiarvoja!$B$17*LN(Kaksitasouoma_matriisi!L279/Päälaskenta!$F$28))</f>
        <v>-3.0281422278852499E-2</v>
      </c>
      <c r="AR279" s="8">
        <f>Refererenssiarvoja!$B$16*Kaksitasouoma_matriisi!O279^(1/6)/(SQRT((2*Refererenssiarvoja!$B$15)/(Päälaskenta!$F$31*Päälaskenta!$G$31*L279)))</f>
        <v>7.6204579550029503E-2</v>
      </c>
    </row>
    <row r="280" spans="1:44" x14ac:dyDescent="0.2">
      <c r="A280" s="8">
        <v>278</v>
      </c>
      <c r="B280" s="8">
        <f>IF(Päälaskenta!C$7,Päälaskenta!E$7,Päälaskenta!G$5)</f>
        <v>2.5</v>
      </c>
      <c r="C280" s="56">
        <v>1.722</v>
      </c>
      <c r="D280" s="93">
        <f t="shared" si="65"/>
        <v>1.4518</v>
      </c>
      <c r="E280" s="8">
        <f>IF(Päälaskenta!$C$26,Kaksitasouoma_matriisi!AP280,Kaksitasouoma_matriisi!AC280)</f>
        <v>0.101619388750727</v>
      </c>
      <c r="F280" s="56">
        <f>IF(D280&lt;Päälaskenta!H$24,(SQRT(POWER(Päälaskenta!C$24/(2*Päälaskenta!E$24),2)+(D280/Päälaskenta!E$24))-Päälaskenta!C$24/(2*Päälaskenta!E$24)),IF(D280=Päälaskenta!H$24,Päälaskenta!D$24,Päälaskenta!D$24+(SQRT(POWER((Päälaskenta!C$20+Päälaskenta!G$24)/(2*Päälaskenta!E$20),2)+((D280-Päälaskenta!H$24)/Päälaskenta!E$20))-(Päälaskenta!C$20+Päälaskenta!G$24)/(2*Päälaskenta!E$20))))</f>
        <v>0.73499999999999999</v>
      </c>
      <c r="G280" s="57">
        <f>IF(F280&gt;Päälaskenta!D$24,(2*SQRT((POWER(Päälaskenta!D$24,2))+POWER(Päälaskenta!E$24*Päälaskenta!D$24,2))+Päälaskenta!C$24)+(2*SQRT((POWER((F280-Päälaskenta!D$24),2))+POWER(Päälaskenta!E$20*(F280-Päälaskenta!D$24),2))+Päälaskenta!C$20),(2*SQRT((POWER(F280,2))+POWER(Päälaskenta!E$24*F280,2))+Päälaskenta!C$24))</f>
        <v>8.11</v>
      </c>
      <c r="H280" s="57">
        <f t="shared" si="66"/>
        <v>0.18</v>
      </c>
      <c r="I280" s="62">
        <f t="shared" si="67"/>
        <v>0.30129299999999998</v>
      </c>
      <c r="J280" s="8">
        <f>IF(F280&lt;Päälaskenta!$D$24,0,Kaksitasouoma_matriisi!F280-Päälaskenta!$D$24)</f>
        <v>3.5000000000000003E-2</v>
      </c>
      <c r="L280" s="8">
        <f>IF(F280&gt;Päälaskenta!D$24,F280-Päälaskenta!D$24,0)</f>
        <v>3.5000000000000003E-2</v>
      </c>
      <c r="M280" s="8">
        <f>IF(F280&gt;Päälaskenta!D$24,(Päälaskenta!C$20+(Päälaskenta!E$20*(Kaksitasouoma_matriisi!F280-Päälaskenta!D$24)))*(Kaksitasouoma_matriisi!F280-Päälaskenta!D$24),0)</f>
        <v>0.17683750000000001</v>
      </c>
      <c r="N280" s="8">
        <f>IF(F280&gt;Päälaskenta!D$24,(2*SQRT((POWER((F280-Päälaskenta!D$24),2))+POWER(Päälaskenta!E$20*(F280-Päälaskenta!D$24),2))+Päälaskenta!C$20),0)</f>
        <v>5.1261942946412402</v>
      </c>
      <c r="O280" s="8">
        <f t="shared" si="73"/>
        <v>3.4496839143389503E-2</v>
      </c>
      <c r="P280" s="8">
        <f>IF(Päälaskenta!$C$29,IF(L280&gt;Päälaskenta!$F$28,Kaksitasouoma_matriisi!AQ280,Kaksitasouoma_matriisi!AR280),Päälaskenta!$F$20)</f>
        <v>0.12</v>
      </c>
      <c r="Q280" s="8">
        <f t="shared" si="74"/>
        <v>0.15616342408563499</v>
      </c>
      <c r="R280" s="8">
        <f t="shared" si="68"/>
        <v>3.7235081029278201E-2</v>
      </c>
      <c r="S280" s="8">
        <f t="shared" si="75"/>
        <v>0.210561001084488</v>
      </c>
      <c r="U280" s="93">
        <f>IF(F280&gt;Päälaskenta!D$24,Päälaskenta!H$24+L280*Päälaskenta!G$24,F280*Päälaskenta!C$24 + F280*F280*Päälaskenta!E$24)</f>
        <v>1.274</v>
      </c>
      <c r="V280" s="8">
        <f>IF(F280&gt;Päälaskenta!D$24,2*SQRT(POWER(Päälaskenta!D$24,2)+POWER(Päälaskenta!E$24*Päälaskenta!D$24,2))+Päälaskenta!C$24,(2*SQRT((POWER(F280,2))+POWER(Päälaskenta!E$24*F280,2))+Päälaskenta!C$24))</f>
        <v>2.9798989873223301</v>
      </c>
      <c r="W280" s="8">
        <f t="shared" si="76"/>
        <v>0.427531270496114</v>
      </c>
      <c r="X280" s="8">
        <f>Päälaskenta!F$24</f>
        <v>7.0000000000000007E-2</v>
      </c>
      <c r="Y280" s="8">
        <f t="shared" si="77"/>
        <v>10.328802619283699</v>
      </c>
      <c r="Z280" s="8">
        <f t="shared" si="69"/>
        <v>2.4627649189707199</v>
      </c>
      <c r="AA280" s="8">
        <f t="shared" si="78"/>
        <v>1.9330964827085699</v>
      </c>
      <c r="AC280" s="8">
        <f t="shared" si="70"/>
        <v>0.101619388750727</v>
      </c>
      <c r="AE280" s="8">
        <v>278</v>
      </c>
      <c r="AF280" s="8">
        <f t="shared" si="64"/>
        <v>10.484966043369299</v>
      </c>
      <c r="AG280" s="8">
        <f t="shared" si="71"/>
        <v>5.6852027933621901E-2</v>
      </c>
      <c r="AJ280" s="132">
        <f>IF(Päälaskenta!$F$28&lt;Kaksitasouoma_matriisi!L280,Päälaskenta!$C$20*Päälaskenta!$F$28,Päälaskenta!$C$20*Kaksitasouoma_matriisi!L280)</f>
        <v>0.17499999999999999</v>
      </c>
      <c r="AK280" s="134">
        <f>SQRT(Päälaskenta!$D$20^2+(Päälaskenta!$D$20/(1/Päälaskenta!$E$20))^2)</f>
        <v>1.8029999999999999</v>
      </c>
      <c r="AL280" s="134">
        <f>IF(Päälaskenta!$F$28&lt;Kaksitasouoma_matriisi!L280,AK280*Päälaskenta!$F$28*COS(ATAN(1/Päälaskenta!$E$20)),AK280*Kaksitasouoma_matriisi!L280*COS(ATAN(1/Päälaskenta!$E$20)))</f>
        <v>5.2999999999999999E-2</v>
      </c>
      <c r="AM280" s="134"/>
      <c r="AN280" s="134">
        <f t="shared" si="79"/>
        <v>0.22800000000000001</v>
      </c>
      <c r="AO280" s="8">
        <f t="shared" si="72"/>
        <v>0.157046425127428</v>
      </c>
      <c r="AP280" s="134">
        <f>Refererenssiarvoja!$B$16*H280^(1/6)/(Refererenssiarvoja!$B$15^0.5)*(Päälaskenta!$G$28/2)^0.5*(1-AO280)^(-1.5)</f>
        <v>4.9000000000000002E-2</v>
      </c>
      <c r="AQ280" s="8">
        <f>Refererenssiarvoja!$B$16*Kaksitasouoma_matriisi!O280^(1/6)/(SQRT((2*Refererenssiarvoja!$B$15)/(Päälaskenta!$F$31*Päälaskenta!$G$31*Päälaskenta!$F$28))+SQRT(Refererenssiarvoja!$B$15)/Refererenssiarvoja!$B$17*LN(Kaksitasouoma_matriisi!L280/Päälaskenta!$F$28))</f>
        <v>-3.0281422278852499E-2</v>
      </c>
      <c r="AR280" s="8">
        <f>Refererenssiarvoja!$B$16*Kaksitasouoma_matriisi!O280^(1/6)/(SQRT((2*Refererenssiarvoja!$B$15)/(Päälaskenta!$F$31*Päälaskenta!$G$31*L280)))</f>
        <v>7.6204579550029503E-2</v>
      </c>
    </row>
    <row r="281" spans="1:44" x14ac:dyDescent="0.2">
      <c r="A281" s="8">
        <v>279</v>
      </c>
      <c r="B281" s="8">
        <f>IF(Päälaskenta!C$7,Päälaskenta!E$7,Päälaskenta!G$5)</f>
        <v>2.5</v>
      </c>
      <c r="C281" s="56">
        <v>1.7210000000000001</v>
      </c>
      <c r="D281" s="93">
        <f t="shared" si="65"/>
        <v>1.4525999999999999</v>
      </c>
      <c r="E281" s="8">
        <f>IF(Päälaskenta!$C$26,Kaksitasouoma_matriisi!AP281,Kaksitasouoma_matriisi!AC281)</f>
        <v>0.101619388750727</v>
      </c>
      <c r="F281" s="56">
        <f>IF(D281&lt;Päälaskenta!H$24,(SQRT(POWER(Päälaskenta!C$24/(2*Päälaskenta!E$24),2)+(D281/Päälaskenta!E$24))-Päälaskenta!C$24/(2*Päälaskenta!E$24)),IF(D281=Päälaskenta!H$24,Päälaskenta!D$24,Päälaskenta!D$24+(SQRT(POWER((Päälaskenta!C$20+Päälaskenta!G$24)/(2*Päälaskenta!E$20),2)+((D281-Päälaskenta!H$24)/Päälaskenta!E$20))-(Päälaskenta!C$20+Päälaskenta!G$24)/(2*Päälaskenta!E$20))))</f>
        <v>0.73499999999999999</v>
      </c>
      <c r="G281" s="57">
        <f>IF(F281&gt;Päälaskenta!D$24,(2*SQRT((POWER(Päälaskenta!D$24,2))+POWER(Päälaskenta!E$24*Päälaskenta!D$24,2))+Päälaskenta!C$24)+(2*SQRT((POWER((F281-Päälaskenta!D$24),2))+POWER(Päälaskenta!E$20*(F281-Päälaskenta!D$24),2))+Päälaskenta!C$20),(2*SQRT((POWER(F281,2))+POWER(Päälaskenta!E$24*F281,2))+Päälaskenta!C$24))</f>
        <v>8.11</v>
      </c>
      <c r="H281" s="57">
        <f t="shared" si="66"/>
        <v>0.18</v>
      </c>
      <c r="I281" s="62">
        <f t="shared" si="67"/>
        <v>0.30094300000000002</v>
      </c>
      <c r="J281" s="8">
        <f>IF(F281&lt;Päälaskenta!$D$24,0,Kaksitasouoma_matriisi!F281-Päälaskenta!$D$24)</f>
        <v>3.5000000000000003E-2</v>
      </c>
      <c r="L281" s="8">
        <f>IF(F281&gt;Päälaskenta!D$24,F281-Päälaskenta!D$24,0)</f>
        <v>3.5000000000000003E-2</v>
      </c>
      <c r="M281" s="8">
        <f>IF(F281&gt;Päälaskenta!D$24,(Päälaskenta!C$20+(Päälaskenta!E$20*(Kaksitasouoma_matriisi!F281-Päälaskenta!D$24)))*(Kaksitasouoma_matriisi!F281-Päälaskenta!D$24),0)</f>
        <v>0.17683750000000001</v>
      </c>
      <c r="N281" s="8">
        <f>IF(F281&gt;Päälaskenta!D$24,(2*SQRT((POWER((F281-Päälaskenta!D$24),2))+POWER(Päälaskenta!E$20*(F281-Päälaskenta!D$24),2))+Päälaskenta!C$20),0)</f>
        <v>5.1261942946412402</v>
      </c>
      <c r="O281" s="8">
        <f t="shared" si="73"/>
        <v>3.4496839143389503E-2</v>
      </c>
      <c r="P281" s="8">
        <f>IF(Päälaskenta!$C$29,IF(L281&gt;Päälaskenta!$F$28,Kaksitasouoma_matriisi!AQ281,Kaksitasouoma_matriisi!AR281),Päälaskenta!$F$20)</f>
        <v>0.12</v>
      </c>
      <c r="Q281" s="8">
        <f t="shared" si="74"/>
        <v>0.15616342408563499</v>
      </c>
      <c r="R281" s="8">
        <f t="shared" si="68"/>
        <v>3.7235081029278201E-2</v>
      </c>
      <c r="S281" s="8">
        <f t="shared" si="75"/>
        <v>0.210561001084488</v>
      </c>
      <c r="U281" s="93">
        <f>IF(F281&gt;Päälaskenta!D$24,Päälaskenta!H$24+L281*Päälaskenta!G$24,F281*Päälaskenta!C$24 + F281*F281*Päälaskenta!E$24)</f>
        <v>1.274</v>
      </c>
      <c r="V281" s="8">
        <f>IF(F281&gt;Päälaskenta!D$24,2*SQRT(POWER(Päälaskenta!D$24,2)+POWER(Päälaskenta!E$24*Päälaskenta!D$24,2))+Päälaskenta!C$24,(2*SQRT((POWER(F281,2))+POWER(Päälaskenta!E$24*F281,2))+Päälaskenta!C$24))</f>
        <v>2.9798989873223301</v>
      </c>
      <c r="W281" s="8">
        <f t="shared" si="76"/>
        <v>0.427531270496114</v>
      </c>
      <c r="X281" s="8">
        <f>Päälaskenta!F$24</f>
        <v>7.0000000000000007E-2</v>
      </c>
      <c r="Y281" s="8">
        <f t="shared" si="77"/>
        <v>10.328802619283699</v>
      </c>
      <c r="Z281" s="8">
        <f t="shared" si="69"/>
        <v>2.4627649189707199</v>
      </c>
      <c r="AA281" s="8">
        <f t="shared" si="78"/>
        <v>1.9330964827085699</v>
      </c>
      <c r="AC281" s="8">
        <f t="shared" si="70"/>
        <v>0.101619388750727</v>
      </c>
      <c r="AE281" s="8">
        <v>279</v>
      </c>
      <c r="AF281" s="8">
        <f t="shared" si="64"/>
        <v>10.484966043369299</v>
      </c>
      <c r="AG281" s="8">
        <f t="shared" si="71"/>
        <v>5.6852027933621901E-2</v>
      </c>
      <c r="AJ281" s="132">
        <f>IF(Päälaskenta!$F$28&lt;Kaksitasouoma_matriisi!L281,Päälaskenta!$C$20*Päälaskenta!$F$28,Päälaskenta!$C$20*Kaksitasouoma_matriisi!L281)</f>
        <v>0.17499999999999999</v>
      </c>
      <c r="AK281" s="134">
        <f>SQRT(Päälaskenta!$D$20^2+(Päälaskenta!$D$20/(1/Päälaskenta!$E$20))^2)</f>
        <v>1.8029999999999999</v>
      </c>
      <c r="AL281" s="134">
        <f>IF(Päälaskenta!$F$28&lt;Kaksitasouoma_matriisi!L281,AK281*Päälaskenta!$F$28*COS(ATAN(1/Päälaskenta!$E$20)),AK281*Kaksitasouoma_matriisi!L281*COS(ATAN(1/Päälaskenta!$E$20)))</f>
        <v>5.2999999999999999E-2</v>
      </c>
      <c r="AM281" s="134"/>
      <c r="AN281" s="134">
        <f t="shared" si="79"/>
        <v>0.22800000000000001</v>
      </c>
      <c r="AO281" s="8">
        <f t="shared" si="72"/>
        <v>0.15695993391160701</v>
      </c>
      <c r="AP281" s="134">
        <f>Refererenssiarvoja!$B$16*H281^(1/6)/(Refererenssiarvoja!$B$15^0.5)*(Päälaskenta!$G$28/2)^0.5*(1-AO281)^(-1.5)</f>
        <v>4.9000000000000002E-2</v>
      </c>
      <c r="AQ281" s="8">
        <f>Refererenssiarvoja!$B$16*Kaksitasouoma_matriisi!O281^(1/6)/(SQRT((2*Refererenssiarvoja!$B$15)/(Päälaskenta!$F$31*Päälaskenta!$G$31*Päälaskenta!$F$28))+SQRT(Refererenssiarvoja!$B$15)/Refererenssiarvoja!$B$17*LN(Kaksitasouoma_matriisi!L281/Päälaskenta!$F$28))</f>
        <v>-3.0281422278852499E-2</v>
      </c>
      <c r="AR281" s="8">
        <f>Refererenssiarvoja!$B$16*Kaksitasouoma_matriisi!O281^(1/6)/(SQRT((2*Refererenssiarvoja!$B$15)/(Päälaskenta!$F$31*Päälaskenta!$G$31*L281)))</f>
        <v>7.6204579550029503E-2</v>
      </c>
    </row>
    <row r="282" spans="1:44" x14ac:dyDescent="0.2">
      <c r="A282" s="8">
        <v>280</v>
      </c>
      <c r="B282" s="8">
        <f>IF(Päälaskenta!C$7,Päälaskenta!E$7,Päälaskenta!G$5)</f>
        <v>2.5</v>
      </c>
      <c r="C282" s="56">
        <v>1.72</v>
      </c>
      <c r="D282" s="93">
        <f t="shared" si="65"/>
        <v>1.4535</v>
      </c>
      <c r="E282" s="8">
        <f>IF(Päälaskenta!$C$26,Kaksitasouoma_matriisi!AP282,Kaksitasouoma_matriisi!AC282)</f>
        <v>0.101619388750727</v>
      </c>
      <c r="F282" s="56">
        <f>IF(D282&lt;Päälaskenta!H$24,(SQRT(POWER(Päälaskenta!C$24/(2*Päälaskenta!E$24),2)+(D282/Päälaskenta!E$24))-Päälaskenta!C$24/(2*Päälaskenta!E$24)),IF(D282=Päälaskenta!H$24,Päälaskenta!D$24,Päälaskenta!D$24+(SQRT(POWER((Päälaskenta!C$20+Päälaskenta!G$24)/(2*Päälaskenta!E$20),2)+((D282-Päälaskenta!H$24)/Päälaskenta!E$20))-(Päälaskenta!C$20+Päälaskenta!G$24)/(2*Päälaskenta!E$20))))</f>
        <v>0.73499999999999999</v>
      </c>
      <c r="G282" s="57">
        <f>IF(F282&gt;Päälaskenta!D$24,(2*SQRT((POWER(Päälaskenta!D$24,2))+POWER(Päälaskenta!E$24*Päälaskenta!D$24,2))+Päälaskenta!C$24)+(2*SQRT((POWER((F282-Päälaskenta!D$24),2))+POWER(Päälaskenta!E$20*(F282-Päälaskenta!D$24),2))+Päälaskenta!C$20),(2*SQRT((POWER(F282,2))+POWER(Päälaskenta!E$24*F282,2))+Päälaskenta!C$24))</f>
        <v>8.11</v>
      </c>
      <c r="H282" s="57">
        <f t="shared" si="66"/>
        <v>0.18</v>
      </c>
      <c r="I282" s="62">
        <f t="shared" si="67"/>
        <v>0.30059399999999997</v>
      </c>
      <c r="J282" s="8">
        <f>IF(F282&lt;Päälaskenta!$D$24,0,Kaksitasouoma_matriisi!F282-Päälaskenta!$D$24)</f>
        <v>3.5000000000000003E-2</v>
      </c>
      <c r="L282" s="8">
        <f>IF(F282&gt;Päälaskenta!D$24,F282-Päälaskenta!D$24,0)</f>
        <v>3.5000000000000003E-2</v>
      </c>
      <c r="M282" s="8">
        <f>IF(F282&gt;Päälaskenta!D$24,(Päälaskenta!C$20+(Päälaskenta!E$20*(Kaksitasouoma_matriisi!F282-Päälaskenta!D$24)))*(Kaksitasouoma_matriisi!F282-Päälaskenta!D$24),0)</f>
        <v>0.17683750000000001</v>
      </c>
      <c r="N282" s="8">
        <f>IF(F282&gt;Päälaskenta!D$24,(2*SQRT((POWER((F282-Päälaskenta!D$24),2))+POWER(Päälaskenta!E$20*(F282-Päälaskenta!D$24),2))+Päälaskenta!C$20),0)</f>
        <v>5.1261942946412402</v>
      </c>
      <c r="O282" s="8">
        <f t="shared" si="73"/>
        <v>3.4496839143389503E-2</v>
      </c>
      <c r="P282" s="8">
        <f>IF(Päälaskenta!$C$29,IF(L282&gt;Päälaskenta!$F$28,Kaksitasouoma_matriisi!AQ282,Kaksitasouoma_matriisi!AR282),Päälaskenta!$F$20)</f>
        <v>0.12</v>
      </c>
      <c r="Q282" s="8">
        <f t="shared" si="74"/>
        <v>0.15616342408563499</v>
      </c>
      <c r="R282" s="8">
        <f t="shared" si="68"/>
        <v>3.7235081029278201E-2</v>
      </c>
      <c r="S282" s="8">
        <f t="shared" si="75"/>
        <v>0.210561001084488</v>
      </c>
      <c r="U282" s="93">
        <f>IF(F282&gt;Päälaskenta!D$24,Päälaskenta!H$24+L282*Päälaskenta!G$24,F282*Päälaskenta!C$24 + F282*F282*Päälaskenta!E$24)</f>
        <v>1.274</v>
      </c>
      <c r="V282" s="8">
        <f>IF(F282&gt;Päälaskenta!D$24,2*SQRT(POWER(Päälaskenta!D$24,2)+POWER(Päälaskenta!E$24*Päälaskenta!D$24,2))+Päälaskenta!C$24,(2*SQRT((POWER(F282,2))+POWER(Päälaskenta!E$24*F282,2))+Päälaskenta!C$24))</f>
        <v>2.9798989873223301</v>
      </c>
      <c r="W282" s="8">
        <f t="shared" si="76"/>
        <v>0.427531270496114</v>
      </c>
      <c r="X282" s="8">
        <f>Päälaskenta!F$24</f>
        <v>7.0000000000000007E-2</v>
      </c>
      <c r="Y282" s="8">
        <f t="shared" si="77"/>
        <v>10.328802619283699</v>
      </c>
      <c r="Z282" s="8">
        <f t="shared" si="69"/>
        <v>2.4627649189707199</v>
      </c>
      <c r="AA282" s="8">
        <f t="shared" si="78"/>
        <v>1.9330964827085699</v>
      </c>
      <c r="AC282" s="8">
        <f t="shared" si="70"/>
        <v>0.101619388750727</v>
      </c>
      <c r="AE282" s="8">
        <v>280</v>
      </c>
      <c r="AF282" s="8">
        <f t="shared" si="64"/>
        <v>10.484966043369299</v>
      </c>
      <c r="AG282" s="8">
        <f t="shared" si="71"/>
        <v>5.6852027933621901E-2</v>
      </c>
      <c r="AJ282" s="132">
        <f>IF(Päälaskenta!$F$28&lt;Kaksitasouoma_matriisi!L282,Päälaskenta!$C$20*Päälaskenta!$F$28,Päälaskenta!$C$20*Kaksitasouoma_matriisi!L282)</f>
        <v>0.17499999999999999</v>
      </c>
      <c r="AK282" s="134">
        <f>SQRT(Päälaskenta!$D$20^2+(Päälaskenta!$D$20/(1/Päälaskenta!$E$20))^2)</f>
        <v>1.8029999999999999</v>
      </c>
      <c r="AL282" s="134">
        <f>IF(Päälaskenta!$F$28&lt;Kaksitasouoma_matriisi!L282,AK282*Päälaskenta!$F$28*COS(ATAN(1/Päälaskenta!$E$20)),AK282*Kaksitasouoma_matriisi!L282*COS(ATAN(1/Päälaskenta!$E$20)))</f>
        <v>5.2999999999999999E-2</v>
      </c>
      <c r="AM282" s="134"/>
      <c r="AN282" s="134">
        <f t="shared" si="79"/>
        <v>0.22800000000000001</v>
      </c>
      <c r="AO282" s="8">
        <f t="shared" si="72"/>
        <v>0.15686274509803899</v>
      </c>
      <c r="AP282" s="134">
        <f>Refererenssiarvoja!$B$16*H282^(1/6)/(Refererenssiarvoja!$B$15^0.5)*(Päälaskenta!$G$28/2)^0.5*(1-AO282)^(-1.5)</f>
        <v>4.9000000000000002E-2</v>
      </c>
      <c r="AQ282" s="8">
        <f>Refererenssiarvoja!$B$16*Kaksitasouoma_matriisi!O282^(1/6)/(SQRT((2*Refererenssiarvoja!$B$15)/(Päälaskenta!$F$31*Päälaskenta!$G$31*Päälaskenta!$F$28))+SQRT(Refererenssiarvoja!$B$15)/Refererenssiarvoja!$B$17*LN(Kaksitasouoma_matriisi!L282/Päälaskenta!$F$28))</f>
        <v>-3.0281422278852499E-2</v>
      </c>
      <c r="AR282" s="8">
        <f>Refererenssiarvoja!$B$16*Kaksitasouoma_matriisi!O282^(1/6)/(SQRT((2*Refererenssiarvoja!$B$15)/(Päälaskenta!$F$31*Päälaskenta!$G$31*L282)))</f>
        <v>7.6204579550029503E-2</v>
      </c>
    </row>
    <row r="283" spans="1:44" x14ac:dyDescent="0.2">
      <c r="A283" s="8">
        <v>281</v>
      </c>
      <c r="B283" s="8">
        <f>IF(Päälaskenta!C$7,Päälaskenta!E$7,Päälaskenta!G$5)</f>
        <v>2.5</v>
      </c>
      <c r="C283" s="56">
        <v>1.7190000000000001</v>
      </c>
      <c r="D283" s="93">
        <f t="shared" si="65"/>
        <v>1.4542999999999999</v>
      </c>
      <c r="E283" s="8">
        <f>IF(Päälaskenta!$C$26,Kaksitasouoma_matriisi!AP283,Kaksitasouoma_matriisi!AC283)</f>
        <v>0.101619388750727</v>
      </c>
      <c r="F283" s="56">
        <f>IF(D283&lt;Päälaskenta!H$24,(SQRT(POWER(Päälaskenta!C$24/(2*Päälaskenta!E$24),2)+(D283/Päälaskenta!E$24))-Päälaskenta!C$24/(2*Päälaskenta!E$24)),IF(D283=Päälaskenta!H$24,Päälaskenta!D$24,Päälaskenta!D$24+(SQRT(POWER((Päälaskenta!C$20+Päälaskenta!G$24)/(2*Päälaskenta!E$20),2)+((D283-Päälaskenta!H$24)/Päälaskenta!E$20))-(Päälaskenta!C$20+Päälaskenta!G$24)/(2*Päälaskenta!E$20))))</f>
        <v>0.73499999999999999</v>
      </c>
      <c r="G283" s="57">
        <f>IF(F283&gt;Päälaskenta!D$24,(2*SQRT((POWER(Päälaskenta!D$24,2))+POWER(Päälaskenta!E$24*Päälaskenta!D$24,2))+Päälaskenta!C$24)+(2*SQRT((POWER((F283-Päälaskenta!D$24),2))+POWER(Päälaskenta!E$20*(F283-Päälaskenta!D$24),2))+Päälaskenta!C$20),(2*SQRT((POWER(F283,2))+POWER(Päälaskenta!E$24*F283,2))+Päälaskenta!C$24))</f>
        <v>8.11</v>
      </c>
      <c r="H283" s="57">
        <f t="shared" si="66"/>
        <v>0.18</v>
      </c>
      <c r="I283" s="62">
        <f t="shared" si="67"/>
        <v>0.30024400000000001</v>
      </c>
      <c r="J283" s="8">
        <f>IF(F283&lt;Päälaskenta!$D$24,0,Kaksitasouoma_matriisi!F283-Päälaskenta!$D$24)</f>
        <v>3.5000000000000003E-2</v>
      </c>
      <c r="L283" s="8">
        <f>IF(F283&gt;Päälaskenta!D$24,F283-Päälaskenta!D$24,0)</f>
        <v>3.5000000000000003E-2</v>
      </c>
      <c r="M283" s="8">
        <f>IF(F283&gt;Päälaskenta!D$24,(Päälaskenta!C$20+(Päälaskenta!E$20*(Kaksitasouoma_matriisi!F283-Päälaskenta!D$24)))*(Kaksitasouoma_matriisi!F283-Päälaskenta!D$24),0)</f>
        <v>0.17683750000000001</v>
      </c>
      <c r="N283" s="8">
        <f>IF(F283&gt;Päälaskenta!D$24,(2*SQRT((POWER((F283-Päälaskenta!D$24),2))+POWER(Päälaskenta!E$20*(F283-Päälaskenta!D$24),2))+Päälaskenta!C$20),0)</f>
        <v>5.1261942946412402</v>
      </c>
      <c r="O283" s="8">
        <f t="shared" si="73"/>
        <v>3.4496839143389503E-2</v>
      </c>
      <c r="P283" s="8">
        <f>IF(Päälaskenta!$C$29,IF(L283&gt;Päälaskenta!$F$28,Kaksitasouoma_matriisi!AQ283,Kaksitasouoma_matriisi!AR283),Päälaskenta!$F$20)</f>
        <v>0.12</v>
      </c>
      <c r="Q283" s="8">
        <f t="shared" si="74"/>
        <v>0.15616342408563499</v>
      </c>
      <c r="R283" s="8">
        <f t="shared" si="68"/>
        <v>3.7235081029278201E-2</v>
      </c>
      <c r="S283" s="8">
        <f t="shared" si="75"/>
        <v>0.210561001084488</v>
      </c>
      <c r="U283" s="93">
        <f>IF(F283&gt;Päälaskenta!D$24,Päälaskenta!H$24+L283*Päälaskenta!G$24,F283*Päälaskenta!C$24 + F283*F283*Päälaskenta!E$24)</f>
        <v>1.274</v>
      </c>
      <c r="V283" s="8">
        <f>IF(F283&gt;Päälaskenta!D$24,2*SQRT(POWER(Päälaskenta!D$24,2)+POWER(Päälaskenta!E$24*Päälaskenta!D$24,2))+Päälaskenta!C$24,(2*SQRT((POWER(F283,2))+POWER(Päälaskenta!E$24*F283,2))+Päälaskenta!C$24))</f>
        <v>2.9798989873223301</v>
      </c>
      <c r="W283" s="8">
        <f t="shared" si="76"/>
        <v>0.427531270496114</v>
      </c>
      <c r="X283" s="8">
        <f>Päälaskenta!F$24</f>
        <v>7.0000000000000007E-2</v>
      </c>
      <c r="Y283" s="8">
        <f t="shared" si="77"/>
        <v>10.328802619283699</v>
      </c>
      <c r="Z283" s="8">
        <f t="shared" si="69"/>
        <v>2.4627649189707199</v>
      </c>
      <c r="AA283" s="8">
        <f t="shared" si="78"/>
        <v>1.9330964827085699</v>
      </c>
      <c r="AC283" s="8">
        <f t="shared" si="70"/>
        <v>0.101619388750727</v>
      </c>
      <c r="AE283" s="8">
        <v>281</v>
      </c>
      <c r="AF283" s="8">
        <f t="shared" si="64"/>
        <v>10.484966043369299</v>
      </c>
      <c r="AG283" s="8">
        <f t="shared" si="71"/>
        <v>5.6852027933621901E-2</v>
      </c>
      <c r="AJ283" s="132">
        <f>IF(Päälaskenta!$F$28&lt;Kaksitasouoma_matriisi!L283,Päälaskenta!$C$20*Päälaskenta!$F$28,Päälaskenta!$C$20*Kaksitasouoma_matriisi!L283)</f>
        <v>0.17499999999999999</v>
      </c>
      <c r="AK283" s="134">
        <f>SQRT(Päälaskenta!$D$20^2+(Päälaskenta!$D$20/(1/Päälaskenta!$E$20))^2)</f>
        <v>1.8029999999999999</v>
      </c>
      <c r="AL283" s="134">
        <f>IF(Päälaskenta!$F$28&lt;Kaksitasouoma_matriisi!L283,AK283*Päälaskenta!$F$28*COS(ATAN(1/Päälaskenta!$E$20)),AK283*Kaksitasouoma_matriisi!L283*COS(ATAN(1/Päälaskenta!$E$20)))</f>
        <v>5.2999999999999999E-2</v>
      </c>
      <c r="AM283" s="134"/>
      <c r="AN283" s="134">
        <f t="shared" si="79"/>
        <v>0.22800000000000001</v>
      </c>
      <c r="AO283" s="8">
        <f t="shared" si="72"/>
        <v>0.156776456026955</v>
      </c>
      <c r="AP283" s="134">
        <f>Refererenssiarvoja!$B$16*H283^(1/6)/(Refererenssiarvoja!$B$15^0.5)*(Päälaskenta!$G$28/2)^0.5*(1-AO283)^(-1.5)</f>
        <v>4.9000000000000002E-2</v>
      </c>
      <c r="AQ283" s="8">
        <f>Refererenssiarvoja!$B$16*Kaksitasouoma_matriisi!O283^(1/6)/(SQRT((2*Refererenssiarvoja!$B$15)/(Päälaskenta!$F$31*Päälaskenta!$G$31*Päälaskenta!$F$28))+SQRT(Refererenssiarvoja!$B$15)/Refererenssiarvoja!$B$17*LN(Kaksitasouoma_matriisi!L283/Päälaskenta!$F$28))</f>
        <v>-3.0281422278852499E-2</v>
      </c>
      <c r="AR283" s="8">
        <f>Refererenssiarvoja!$B$16*Kaksitasouoma_matriisi!O283^(1/6)/(SQRT((2*Refererenssiarvoja!$B$15)/(Päälaskenta!$F$31*Päälaskenta!$G$31*L283)))</f>
        <v>7.6204579550029503E-2</v>
      </c>
    </row>
    <row r="284" spans="1:44" x14ac:dyDescent="0.2">
      <c r="A284" s="8">
        <v>282</v>
      </c>
      <c r="B284" s="8">
        <f>IF(Päälaskenta!C$7,Päälaskenta!E$7,Päälaskenta!G$5)</f>
        <v>2.5</v>
      </c>
      <c r="C284" s="56">
        <v>1.718</v>
      </c>
      <c r="D284" s="93">
        <f t="shared" si="65"/>
        <v>1.4552</v>
      </c>
      <c r="E284" s="8">
        <f>IF(Päälaskenta!$C$26,Kaksitasouoma_matriisi!AP284,Kaksitasouoma_matriisi!AC284)</f>
        <v>0.10162756072328701</v>
      </c>
      <c r="F284" s="56">
        <f>IF(D284&lt;Päälaskenta!H$24,(SQRT(POWER(Päälaskenta!C$24/(2*Päälaskenta!E$24),2)+(D284/Päälaskenta!E$24))-Päälaskenta!C$24/(2*Päälaskenta!E$24)),IF(D284=Päälaskenta!H$24,Päälaskenta!D$24,Päälaskenta!D$24+(SQRT(POWER((Päälaskenta!C$20+Päälaskenta!G$24)/(2*Päälaskenta!E$20),2)+((D284-Päälaskenta!H$24)/Päälaskenta!E$20))-(Päälaskenta!C$20+Päälaskenta!G$24)/(2*Päälaskenta!E$20))))</f>
        <v>0.73599999999999999</v>
      </c>
      <c r="G284" s="57">
        <f>IF(F284&gt;Päälaskenta!D$24,(2*SQRT((POWER(Päälaskenta!D$24,2))+POWER(Päälaskenta!E$24*Päälaskenta!D$24,2))+Päälaskenta!C$24)+(2*SQRT((POWER((F284-Päälaskenta!D$24),2))+POWER(Päälaskenta!E$20*(F284-Päälaskenta!D$24),2))+Päälaskenta!C$20),(2*SQRT((POWER(F284,2))+POWER(Päälaskenta!E$24*F284,2))+Päälaskenta!C$24))</f>
        <v>8.11</v>
      </c>
      <c r="H284" s="57">
        <f t="shared" si="66"/>
        <v>0.18</v>
      </c>
      <c r="I284" s="62">
        <f t="shared" si="67"/>
        <v>0.29994300000000002</v>
      </c>
      <c r="J284" s="8">
        <f>IF(F284&lt;Päälaskenta!$D$24,0,Kaksitasouoma_matriisi!F284-Päälaskenta!$D$24)</f>
        <v>3.5999999999999997E-2</v>
      </c>
      <c r="L284" s="8">
        <f>IF(F284&gt;Päälaskenta!D$24,F284-Päälaskenta!D$24,0)</f>
        <v>3.5999999999999997E-2</v>
      </c>
      <c r="M284" s="8">
        <f>IF(F284&gt;Päälaskenta!D$24,(Päälaskenta!C$20+(Päälaskenta!E$20*(Kaksitasouoma_matriisi!F284-Päälaskenta!D$24)))*(Kaksitasouoma_matriisi!F284-Päälaskenta!D$24),0)</f>
        <v>0.18194399999999999</v>
      </c>
      <c r="N284" s="8">
        <f>IF(F284&gt;Päälaskenta!D$24,(2*SQRT((POWER((F284-Päälaskenta!D$24),2))+POWER(Päälaskenta!E$20*(F284-Päälaskenta!D$24),2))+Päälaskenta!C$20),0)</f>
        <v>5.1297998459166996</v>
      </c>
      <c r="O284" s="8">
        <f t="shared" si="73"/>
        <v>3.5468050501975601E-2</v>
      </c>
      <c r="P284" s="8">
        <f>IF(Päälaskenta!$C$29,IF(L284&gt;Päälaskenta!$F$28,Kaksitasouoma_matriisi!AQ284,Kaksitasouoma_matriisi!AR284),Päälaskenta!$F$20)</f>
        <v>0.12</v>
      </c>
      <c r="Q284" s="8">
        <f t="shared" si="74"/>
        <v>0.16367463122444101</v>
      </c>
      <c r="R284" s="8">
        <f t="shared" si="68"/>
        <v>3.8877853778938397E-2</v>
      </c>
      <c r="S284" s="8">
        <f t="shared" si="75"/>
        <v>0.213680328996496</v>
      </c>
      <c r="U284" s="93">
        <f>IF(F284&gt;Päälaskenta!D$24,Päälaskenta!H$24+L284*Päälaskenta!G$24,F284*Päälaskenta!C$24 + F284*F284*Päälaskenta!E$24)</f>
        <v>1.2764</v>
      </c>
      <c r="V284" s="8">
        <f>IF(F284&gt;Päälaskenta!D$24,2*SQRT(POWER(Päälaskenta!D$24,2)+POWER(Päälaskenta!E$24*Päälaskenta!D$24,2))+Päälaskenta!C$24,(2*SQRT((POWER(F284,2))+POWER(Päälaskenta!E$24*F284,2))+Päälaskenta!C$24))</f>
        <v>2.9798989873223301</v>
      </c>
      <c r="W284" s="8">
        <f t="shared" si="76"/>
        <v>0.42833666692404998</v>
      </c>
      <c r="X284" s="8">
        <f>Päälaskenta!F$24</f>
        <v>7.0000000000000007E-2</v>
      </c>
      <c r="Y284" s="8">
        <f t="shared" si="77"/>
        <v>10.3612525004984</v>
      </c>
      <c r="Z284" s="8">
        <f t="shared" si="69"/>
        <v>2.4611221462210602</v>
      </c>
      <c r="AA284" s="8">
        <f t="shared" si="78"/>
        <v>1.92817466798892</v>
      </c>
      <c r="AC284" s="8">
        <f t="shared" si="70"/>
        <v>0.10162756072328701</v>
      </c>
      <c r="AE284" s="8">
        <v>282</v>
      </c>
      <c r="AF284" s="8">
        <f t="shared" si="64"/>
        <v>10.5249271317228</v>
      </c>
      <c r="AG284" s="8">
        <f t="shared" si="71"/>
        <v>5.64211354510133E-2</v>
      </c>
      <c r="AJ284" s="132">
        <f>IF(Päälaskenta!$F$28&lt;Kaksitasouoma_matriisi!L284,Päälaskenta!$C$20*Päälaskenta!$F$28,Päälaskenta!$C$20*Kaksitasouoma_matriisi!L284)</f>
        <v>0.18</v>
      </c>
      <c r="AK284" s="134">
        <f>SQRT(Päälaskenta!$D$20^2+(Päälaskenta!$D$20/(1/Päälaskenta!$E$20))^2)</f>
        <v>1.8029999999999999</v>
      </c>
      <c r="AL284" s="134">
        <f>IF(Päälaskenta!$F$28&lt;Kaksitasouoma_matriisi!L284,AK284*Päälaskenta!$F$28*COS(ATAN(1/Päälaskenta!$E$20)),AK284*Kaksitasouoma_matriisi!L284*COS(ATAN(1/Päälaskenta!$E$20)))</f>
        <v>5.3999999999999999E-2</v>
      </c>
      <c r="AM284" s="134"/>
      <c r="AN284" s="134">
        <f t="shared" si="79"/>
        <v>0.23400000000000001</v>
      </c>
      <c r="AO284" s="8">
        <f t="shared" si="72"/>
        <v>0.16080263881253401</v>
      </c>
      <c r="AP284" s="134">
        <f>Refererenssiarvoja!$B$16*H284^(1/6)/(Refererenssiarvoja!$B$15^0.5)*(Päälaskenta!$G$28/2)^0.5*(1-AO284)^(-1.5)</f>
        <v>4.9000000000000002E-2</v>
      </c>
      <c r="AQ284" s="8">
        <f>Refererenssiarvoja!$B$16*Kaksitasouoma_matriisi!O284^(1/6)/(SQRT((2*Refererenssiarvoja!$B$15)/(Päälaskenta!$F$31*Päälaskenta!$G$31*Päälaskenta!$F$28))+SQRT(Refererenssiarvoja!$B$15)/Refererenssiarvoja!$B$17*LN(Kaksitasouoma_matriisi!L284/Päälaskenta!$F$28))</f>
        <v>-3.0782247498569799E-2</v>
      </c>
      <c r="AR284" s="8">
        <f>Refererenssiarvoja!$B$16*Kaksitasouoma_matriisi!O284^(1/6)/(SQRT((2*Refererenssiarvoja!$B$15)/(Päälaskenta!$F$31*Päälaskenta!$G$31*L284)))</f>
        <v>7.7644012092292006E-2</v>
      </c>
    </row>
    <row r="285" spans="1:44" x14ac:dyDescent="0.2">
      <c r="A285" s="8">
        <v>283</v>
      </c>
      <c r="B285" s="8">
        <f>IF(Päälaskenta!C$7,Päälaskenta!E$7,Päälaskenta!G$5)</f>
        <v>2.5</v>
      </c>
      <c r="C285" s="56">
        <v>1.7170000000000001</v>
      </c>
      <c r="D285" s="93">
        <f t="shared" si="65"/>
        <v>1.456</v>
      </c>
      <c r="E285" s="8">
        <f>IF(Päälaskenta!$C$26,Kaksitasouoma_matriisi!AP285,Kaksitasouoma_matriisi!AC285)</f>
        <v>0.10162756072328701</v>
      </c>
      <c r="F285" s="56">
        <f>IF(D285&lt;Päälaskenta!H$24,(SQRT(POWER(Päälaskenta!C$24/(2*Päälaskenta!E$24),2)+(D285/Päälaskenta!E$24))-Päälaskenta!C$24/(2*Päälaskenta!E$24)),IF(D285=Päälaskenta!H$24,Päälaskenta!D$24,Päälaskenta!D$24+(SQRT(POWER((Päälaskenta!C$20+Päälaskenta!G$24)/(2*Päälaskenta!E$20),2)+((D285-Päälaskenta!H$24)/Päälaskenta!E$20))-(Päälaskenta!C$20+Päälaskenta!G$24)/(2*Päälaskenta!E$20))))</f>
        <v>0.73599999999999999</v>
      </c>
      <c r="G285" s="57">
        <f>IF(F285&gt;Päälaskenta!D$24,(2*SQRT((POWER(Päälaskenta!D$24,2))+POWER(Päälaskenta!E$24*Päälaskenta!D$24,2))+Päälaskenta!C$24)+(2*SQRT((POWER((F285-Päälaskenta!D$24),2))+POWER(Päälaskenta!E$20*(F285-Päälaskenta!D$24),2))+Päälaskenta!C$20),(2*SQRT((POWER(F285,2))+POWER(Päälaskenta!E$24*F285,2))+Päälaskenta!C$24))</f>
        <v>8.11</v>
      </c>
      <c r="H285" s="57">
        <f t="shared" si="66"/>
        <v>0.18</v>
      </c>
      <c r="I285" s="62">
        <f t="shared" si="67"/>
        <v>0.29959400000000003</v>
      </c>
      <c r="J285" s="8">
        <f>IF(F285&lt;Päälaskenta!$D$24,0,Kaksitasouoma_matriisi!F285-Päälaskenta!$D$24)</f>
        <v>3.5999999999999997E-2</v>
      </c>
      <c r="L285" s="8">
        <f>IF(F285&gt;Päälaskenta!D$24,F285-Päälaskenta!D$24,0)</f>
        <v>3.5999999999999997E-2</v>
      </c>
      <c r="M285" s="8">
        <f>IF(F285&gt;Päälaskenta!D$24,(Päälaskenta!C$20+(Päälaskenta!E$20*(Kaksitasouoma_matriisi!F285-Päälaskenta!D$24)))*(Kaksitasouoma_matriisi!F285-Päälaskenta!D$24),0)</f>
        <v>0.18194399999999999</v>
      </c>
      <c r="N285" s="8">
        <f>IF(F285&gt;Päälaskenta!D$24,(2*SQRT((POWER((F285-Päälaskenta!D$24),2))+POWER(Päälaskenta!E$20*(F285-Päälaskenta!D$24),2))+Päälaskenta!C$20),0)</f>
        <v>5.1297998459166996</v>
      </c>
      <c r="O285" s="8">
        <f t="shared" si="73"/>
        <v>3.5468050501975601E-2</v>
      </c>
      <c r="P285" s="8">
        <f>IF(Päälaskenta!$C$29,IF(L285&gt;Päälaskenta!$F$28,Kaksitasouoma_matriisi!AQ285,Kaksitasouoma_matriisi!AR285),Päälaskenta!$F$20)</f>
        <v>0.12</v>
      </c>
      <c r="Q285" s="8">
        <f t="shared" si="74"/>
        <v>0.16367463122444101</v>
      </c>
      <c r="R285" s="8">
        <f t="shared" si="68"/>
        <v>3.8877853778938397E-2</v>
      </c>
      <c r="S285" s="8">
        <f t="shared" si="75"/>
        <v>0.213680328996496</v>
      </c>
      <c r="U285" s="93">
        <f>IF(F285&gt;Päälaskenta!D$24,Päälaskenta!H$24+L285*Päälaskenta!G$24,F285*Päälaskenta!C$24 + F285*F285*Päälaskenta!E$24)</f>
        <v>1.2764</v>
      </c>
      <c r="V285" s="8">
        <f>IF(F285&gt;Päälaskenta!D$24,2*SQRT(POWER(Päälaskenta!D$24,2)+POWER(Päälaskenta!E$24*Päälaskenta!D$24,2))+Päälaskenta!C$24,(2*SQRT((POWER(F285,2))+POWER(Päälaskenta!E$24*F285,2))+Päälaskenta!C$24))</f>
        <v>2.9798989873223301</v>
      </c>
      <c r="W285" s="8">
        <f t="shared" si="76"/>
        <v>0.42833666692404998</v>
      </c>
      <c r="X285" s="8">
        <f>Päälaskenta!F$24</f>
        <v>7.0000000000000007E-2</v>
      </c>
      <c r="Y285" s="8">
        <f t="shared" si="77"/>
        <v>10.3612525004984</v>
      </c>
      <c r="Z285" s="8">
        <f t="shared" si="69"/>
        <v>2.4611221462210602</v>
      </c>
      <c r="AA285" s="8">
        <f t="shared" si="78"/>
        <v>1.92817466798892</v>
      </c>
      <c r="AC285" s="8">
        <f t="shared" si="70"/>
        <v>0.10162756072328701</v>
      </c>
      <c r="AE285" s="8">
        <v>283</v>
      </c>
      <c r="AF285" s="8">
        <f t="shared" si="64"/>
        <v>10.5249271317228</v>
      </c>
      <c r="AG285" s="8">
        <f t="shared" si="71"/>
        <v>5.64211354510133E-2</v>
      </c>
      <c r="AJ285" s="132">
        <f>IF(Päälaskenta!$F$28&lt;Kaksitasouoma_matriisi!L285,Päälaskenta!$C$20*Päälaskenta!$F$28,Päälaskenta!$C$20*Kaksitasouoma_matriisi!L285)</f>
        <v>0.18</v>
      </c>
      <c r="AK285" s="134">
        <f>SQRT(Päälaskenta!$D$20^2+(Päälaskenta!$D$20/(1/Päälaskenta!$E$20))^2)</f>
        <v>1.8029999999999999</v>
      </c>
      <c r="AL285" s="134">
        <f>IF(Päälaskenta!$F$28&lt;Kaksitasouoma_matriisi!L285,AK285*Päälaskenta!$F$28*COS(ATAN(1/Päälaskenta!$E$20)),AK285*Kaksitasouoma_matriisi!L285*COS(ATAN(1/Päälaskenta!$E$20)))</f>
        <v>5.3999999999999999E-2</v>
      </c>
      <c r="AM285" s="134"/>
      <c r="AN285" s="134">
        <f t="shared" si="79"/>
        <v>0.23400000000000001</v>
      </c>
      <c r="AO285" s="8">
        <f t="shared" si="72"/>
        <v>0.160714285714286</v>
      </c>
      <c r="AP285" s="134">
        <f>Refererenssiarvoja!$B$16*H285^(1/6)/(Refererenssiarvoja!$B$15^0.5)*(Päälaskenta!$G$28/2)^0.5*(1-AO285)^(-1.5)</f>
        <v>4.9000000000000002E-2</v>
      </c>
      <c r="AQ285" s="8">
        <f>Refererenssiarvoja!$B$16*Kaksitasouoma_matriisi!O285^(1/6)/(SQRT((2*Refererenssiarvoja!$B$15)/(Päälaskenta!$F$31*Päälaskenta!$G$31*Päälaskenta!$F$28))+SQRT(Refererenssiarvoja!$B$15)/Refererenssiarvoja!$B$17*LN(Kaksitasouoma_matriisi!L285/Päälaskenta!$F$28))</f>
        <v>-3.0782247498569799E-2</v>
      </c>
      <c r="AR285" s="8">
        <f>Refererenssiarvoja!$B$16*Kaksitasouoma_matriisi!O285^(1/6)/(SQRT((2*Refererenssiarvoja!$B$15)/(Päälaskenta!$F$31*Päälaskenta!$G$31*L285)))</f>
        <v>7.7644012092292006E-2</v>
      </c>
    </row>
    <row r="286" spans="1:44" x14ac:dyDescent="0.2">
      <c r="A286" s="8">
        <v>284</v>
      </c>
      <c r="B286" s="8">
        <f>IF(Päälaskenta!C$7,Päälaskenta!E$7,Päälaskenta!G$5)</f>
        <v>2.5</v>
      </c>
      <c r="C286" s="56">
        <v>1.716</v>
      </c>
      <c r="D286" s="93">
        <f t="shared" si="65"/>
        <v>1.4569000000000001</v>
      </c>
      <c r="E286" s="8">
        <f>IF(Päälaskenta!$C$26,Kaksitasouoma_matriisi!AP286,Kaksitasouoma_matriisi!AC286)</f>
        <v>0.10162756072328701</v>
      </c>
      <c r="F286" s="56">
        <f>IF(D286&lt;Päälaskenta!H$24,(SQRT(POWER(Päälaskenta!C$24/(2*Päälaskenta!E$24),2)+(D286/Päälaskenta!E$24))-Päälaskenta!C$24/(2*Päälaskenta!E$24)),IF(D286=Päälaskenta!H$24,Päälaskenta!D$24,Päälaskenta!D$24+(SQRT(POWER((Päälaskenta!C$20+Päälaskenta!G$24)/(2*Päälaskenta!E$20),2)+((D286-Päälaskenta!H$24)/Päälaskenta!E$20))-(Päälaskenta!C$20+Päälaskenta!G$24)/(2*Päälaskenta!E$20))))</f>
        <v>0.73599999999999999</v>
      </c>
      <c r="G286" s="57">
        <f>IF(F286&gt;Päälaskenta!D$24,(2*SQRT((POWER(Päälaskenta!D$24,2))+POWER(Päälaskenta!E$24*Päälaskenta!D$24,2))+Päälaskenta!C$24)+(2*SQRT((POWER((F286-Päälaskenta!D$24),2))+POWER(Päälaskenta!E$20*(F286-Päälaskenta!D$24),2))+Päälaskenta!C$20),(2*SQRT((POWER(F286,2))+POWER(Päälaskenta!E$24*F286,2))+Päälaskenta!C$24))</f>
        <v>8.11</v>
      </c>
      <c r="H286" s="57">
        <f t="shared" si="66"/>
        <v>0.18</v>
      </c>
      <c r="I286" s="62">
        <f t="shared" si="67"/>
        <v>0.29924499999999998</v>
      </c>
      <c r="J286" s="8">
        <f>IF(F286&lt;Päälaskenta!$D$24,0,Kaksitasouoma_matriisi!F286-Päälaskenta!$D$24)</f>
        <v>3.5999999999999997E-2</v>
      </c>
      <c r="L286" s="8">
        <f>IF(F286&gt;Päälaskenta!D$24,F286-Päälaskenta!D$24,0)</f>
        <v>3.5999999999999997E-2</v>
      </c>
      <c r="M286" s="8">
        <f>IF(F286&gt;Päälaskenta!D$24,(Päälaskenta!C$20+(Päälaskenta!E$20*(Kaksitasouoma_matriisi!F286-Päälaskenta!D$24)))*(Kaksitasouoma_matriisi!F286-Päälaskenta!D$24),0)</f>
        <v>0.18194399999999999</v>
      </c>
      <c r="N286" s="8">
        <f>IF(F286&gt;Päälaskenta!D$24,(2*SQRT((POWER((F286-Päälaskenta!D$24),2))+POWER(Päälaskenta!E$20*(F286-Päälaskenta!D$24),2))+Päälaskenta!C$20),0)</f>
        <v>5.1297998459166996</v>
      </c>
      <c r="O286" s="8">
        <f t="shared" si="73"/>
        <v>3.5468050501975601E-2</v>
      </c>
      <c r="P286" s="8">
        <f>IF(Päälaskenta!$C$29,IF(L286&gt;Päälaskenta!$F$28,Kaksitasouoma_matriisi!AQ286,Kaksitasouoma_matriisi!AR286),Päälaskenta!$F$20)</f>
        <v>0.12</v>
      </c>
      <c r="Q286" s="8">
        <f t="shared" si="74"/>
        <v>0.16367463122444101</v>
      </c>
      <c r="R286" s="8">
        <f t="shared" si="68"/>
        <v>3.8877853778938397E-2</v>
      </c>
      <c r="S286" s="8">
        <f t="shared" si="75"/>
        <v>0.213680328996496</v>
      </c>
      <c r="U286" s="93">
        <f>IF(F286&gt;Päälaskenta!D$24,Päälaskenta!H$24+L286*Päälaskenta!G$24,F286*Päälaskenta!C$24 + F286*F286*Päälaskenta!E$24)</f>
        <v>1.2764</v>
      </c>
      <c r="V286" s="8">
        <f>IF(F286&gt;Päälaskenta!D$24,2*SQRT(POWER(Päälaskenta!D$24,2)+POWER(Päälaskenta!E$24*Päälaskenta!D$24,2))+Päälaskenta!C$24,(2*SQRT((POWER(F286,2))+POWER(Päälaskenta!E$24*F286,2))+Päälaskenta!C$24))</f>
        <v>2.9798989873223301</v>
      </c>
      <c r="W286" s="8">
        <f t="shared" si="76"/>
        <v>0.42833666692404998</v>
      </c>
      <c r="X286" s="8">
        <f>Päälaskenta!F$24</f>
        <v>7.0000000000000007E-2</v>
      </c>
      <c r="Y286" s="8">
        <f t="shared" si="77"/>
        <v>10.3612525004984</v>
      </c>
      <c r="Z286" s="8">
        <f t="shared" si="69"/>
        <v>2.4611221462210602</v>
      </c>
      <c r="AA286" s="8">
        <f t="shared" si="78"/>
        <v>1.92817466798892</v>
      </c>
      <c r="AC286" s="8">
        <f t="shared" si="70"/>
        <v>0.10162756072328701</v>
      </c>
      <c r="AE286" s="8">
        <v>284</v>
      </c>
      <c r="AF286" s="8">
        <f t="shared" si="64"/>
        <v>10.5249271317228</v>
      </c>
      <c r="AG286" s="8">
        <f t="shared" si="71"/>
        <v>5.64211354510133E-2</v>
      </c>
      <c r="AJ286" s="132">
        <f>IF(Päälaskenta!$F$28&lt;Kaksitasouoma_matriisi!L286,Päälaskenta!$C$20*Päälaskenta!$F$28,Päälaskenta!$C$20*Kaksitasouoma_matriisi!L286)</f>
        <v>0.18</v>
      </c>
      <c r="AK286" s="134">
        <f>SQRT(Päälaskenta!$D$20^2+(Päälaskenta!$D$20/(1/Päälaskenta!$E$20))^2)</f>
        <v>1.8029999999999999</v>
      </c>
      <c r="AL286" s="134">
        <f>IF(Päälaskenta!$F$28&lt;Kaksitasouoma_matriisi!L286,AK286*Päälaskenta!$F$28*COS(ATAN(1/Päälaskenta!$E$20)),AK286*Kaksitasouoma_matriisi!L286*COS(ATAN(1/Päälaskenta!$E$20)))</f>
        <v>5.3999999999999999E-2</v>
      </c>
      <c r="AM286" s="134"/>
      <c r="AN286" s="134">
        <f t="shared" si="79"/>
        <v>0.23400000000000001</v>
      </c>
      <c r="AO286" s="8">
        <f t="shared" si="72"/>
        <v>0.16061500446152799</v>
      </c>
      <c r="AP286" s="134">
        <f>Refererenssiarvoja!$B$16*H286^(1/6)/(Refererenssiarvoja!$B$15^0.5)*(Päälaskenta!$G$28/2)^0.5*(1-AO286)^(-1.5)</f>
        <v>4.9000000000000002E-2</v>
      </c>
      <c r="AQ286" s="8">
        <f>Refererenssiarvoja!$B$16*Kaksitasouoma_matriisi!O286^(1/6)/(SQRT((2*Refererenssiarvoja!$B$15)/(Päälaskenta!$F$31*Päälaskenta!$G$31*Päälaskenta!$F$28))+SQRT(Refererenssiarvoja!$B$15)/Refererenssiarvoja!$B$17*LN(Kaksitasouoma_matriisi!L286/Päälaskenta!$F$28))</f>
        <v>-3.0782247498569799E-2</v>
      </c>
      <c r="AR286" s="8">
        <f>Refererenssiarvoja!$B$16*Kaksitasouoma_matriisi!O286^(1/6)/(SQRT((2*Refererenssiarvoja!$B$15)/(Päälaskenta!$F$31*Päälaskenta!$G$31*L286)))</f>
        <v>7.7644012092292006E-2</v>
      </c>
    </row>
    <row r="287" spans="1:44" x14ac:dyDescent="0.2">
      <c r="A287" s="8">
        <v>285</v>
      </c>
      <c r="B287" s="8">
        <f>IF(Päälaskenta!C$7,Päälaskenta!E$7,Päälaskenta!G$5)</f>
        <v>2.5</v>
      </c>
      <c r="C287" s="56">
        <v>1.7150000000000001</v>
      </c>
      <c r="D287" s="93">
        <f t="shared" si="65"/>
        <v>1.4577</v>
      </c>
      <c r="E287" s="8">
        <f>IF(Päälaskenta!$C$26,Kaksitasouoma_matriisi!AP287,Kaksitasouoma_matriisi!AC287)</f>
        <v>0.10162756072328701</v>
      </c>
      <c r="F287" s="56">
        <f>IF(D287&lt;Päälaskenta!H$24,(SQRT(POWER(Päälaskenta!C$24/(2*Päälaskenta!E$24),2)+(D287/Päälaskenta!E$24))-Päälaskenta!C$24/(2*Päälaskenta!E$24)),IF(D287=Päälaskenta!H$24,Päälaskenta!D$24,Päälaskenta!D$24+(SQRT(POWER((Päälaskenta!C$20+Päälaskenta!G$24)/(2*Päälaskenta!E$20),2)+((D287-Päälaskenta!H$24)/Päälaskenta!E$20))-(Päälaskenta!C$20+Päälaskenta!G$24)/(2*Päälaskenta!E$20))))</f>
        <v>0.73599999999999999</v>
      </c>
      <c r="G287" s="57">
        <f>IF(F287&gt;Päälaskenta!D$24,(2*SQRT((POWER(Päälaskenta!D$24,2))+POWER(Päälaskenta!E$24*Päälaskenta!D$24,2))+Päälaskenta!C$24)+(2*SQRT((POWER((F287-Päälaskenta!D$24),2))+POWER(Päälaskenta!E$20*(F287-Päälaskenta!D$24),2))+Päälaskenta!C$20),(2*SQRT((POWER(F287,2))+POWER(Päälaskenta!E$24*F287,2))+Päälaskenta!C$24))</f>
        <v>8.11</v>
      </c>
      <c r="H287" s="57">
        <f t="shared" si="66"/>
        <v>0.18</v>
      </c>
      <c r="I287" s="62">
        <f t="shared" si="67"/>
        <v>0.29889700000000002</v>
      </c>
      <c r="J287" s="8">
        <f>IF(F287&lt;Päälaskenta!$D$24,0,Kaksitasouoma_matriisi!F287-Päälaskenta!$D$24)</f>
        <v>3.5999999999999997E-2</v>
      </c>
      <c r="L287" s="8">
        <f>IF(F287&gt;Päälaskenta!D$24,F287-Päälaskenta!D$24,0)</f>
        <v>3.5999999999999997E-2</v>
      </c>
      <c r="M287" s="8">
        <f>IF(F287&gt;Päälaskenta!D$24,(Päälaskenta!C$20+(Päälaskenta!E$20*(Kaksitasouoma_matriisi!F287-Päälaskenta!D$24)))*(Kaksitasouoma_matriisi!F287-Päälaskenta!D$24),0)</f>
        <v>0.18194399999999999</v>
      </c>
      <c r="N287" s="8">
        <f>IF(F287&gt;Päälaskenta!D$24,(2*SQRT((POWER((F287-Päälaskenta!D$24),2))+POWER(Päälaskenta!E$20*(F287-Päälaskenta!D$24),2))+Päälaskenta!C$20),0)</f>
        <v>5.1297998459166996</v>
      </c>
      <c r="O287" s="8">
        <f t="shared" si="73"/>
        <v>3.5468050501975601E-2</v>
      </c>
      <c r="P287" s="8">
        <f>IF(Päälaskenta!$C$29,IF(L287&gt;Päälaskenta!$F$28,Kaksitasouoma_matriisi!AQ287,Kaksitasouoma_matriisi!AR287),Päälaskenta!$F$20)</f>
        <v>0.12</v>
      </c>
      <c r="Q287" s="8">
        <f t="shared" si="74"/>
        <v>0.16367463122444101</v>
      </c>
      <c r="R287" s="8">
        <f t="shared" si="68"/>
        <v>3.8877853778938397E-2</v>
      </c>
      <c r="S287" s="8">
        <f t="shared" si="75"/>
        <v>0.213680328996496</v>
      </c>
      <c r="U287" s="93">
        <f>IF(F287&gt;Päälaskenta!D$24,Päälaskenta!H$24+L287*Päälaskenta!G$24,F287*Päälaskenta!C$24 + F287*F287*Päälaskenta!E$24)</f>
        <v>1.2764</v>
      </c>
      <c r="V287" s="8">
        <f>IF(F287&gt;Päälaskenta!D$24,2*SQRT(POWER(Päälaskenta!D$24,2)+POWER(Päälaskenta!E$24*Päälaskenta!D$24,2))+Päälaskenta!C$24,(2*SQRT((POWER(F287,2))+POWER(Päälaskenta!E$24*F287,2))+Päälaskenta!C$24))</f>
        <v>2.9798989873223301</v>
      </c>
      <c r="W287" s="8">
        <f t="shared" si="76"/>
        <v>0.42833666692404998</v>
      </c>
      <c r="X287" s="8">
        <f>Päälaskenta!F$24</f>
        <v>7.0000000000000007E-2</v>
      </c>
      <c r="Y287" s="8">
        <f t="shared" si="77"/>
        <v>10.3612525004984</v>
      </c>
      <c r="Z287" s="8">
        <f t="shared" si="69"/>
        <v>2.4611221462210602</v>
      </c>
      <c r="AA287" s="8">
        <f t="shared" si="78"/>
        <v>1.92817466798892</v>
      </c>
      <c r="AC287" s="8">
        <f t="shared" si="70"/>
        <v>0.10162756072328701</v>
      </c>
      <c r="AE287" s="8">
        <v>285</v>
      </c>
      <c r="AF287" s="8">
        <f t="shared" si="64"/>
        <v>10.5249271317228</v>
      </c>
      <c r="AG287" s="8">
        <f t="shared" si="71"/>
        <v>5.64211354510133E-2</v>
      </c>
      <c r="AJ287" s="132">
        <f>IF(Päälaskenta!$F$28&lt;Kaksitasouoma_matriisi!L287,Päälaskenta!$C$20*Päälaskenta!$F$28,Päälaskenta!$C$20*Kaksitasouoma_matriisi!L287)</f>
        <v>0.18</v>
      </c>
      <c r="AK287" s="134">
        <f>SQRT(Päälaskenta!$D$20^2+(Päälaskenta!$D$20/(1/Päälaskenta!$E$20))^2)</f>
        <v>1.8029999999999999</v>
      </c>
      <c r="AL287" s="134">
        <f>IF(Päälaskenta!$F$28&lt;Kaksitasouoma_matriisi!L287,AK287*Päälaskenta!$F$28*COS(ATAN(1/Päälaskenta!$E$20)),AK287*Kaksitasouoma_matriisi!L287*COS(ATAN(1/Päälaskenta!$E$20)))</f>
        <v>5.3999999999999999E-2</v>
      </c>
      <c r="AM287" s="134"/>
      <c r="AN287" s="134">
        <f t="shared" si="79"/>
        <v>0.23400000000000001</v>
      </c>
      <c r="AO287" s="8">
        <f t="shared" si="72"/>
        <v>0.16052685737806099</v>
      </c>
      <c r="AP287" s="134">
        <f>Refererenssiarvoja!$B$16*H287^(1/6)/(Refererenssiarvoja!$B$15^0.5)*(Päälaskenta!$G$28/2)^0.5*(1-AO287)^(-1.5)</f>
        <v>4.9000000000000002E-2</v>
      </c>
      <c r="AQ287" s="8">
        <f>Refererenssiarvoja!$B$16*Kaksitasouoma_matriisi!O287^(1/6)/(SQRT((2*Refererenssiarvoja!$B$15)/(Päälaskenta!$F$31*Päälaskenta!$G$31*Päälaskenta!$F$28))+SQRT(Refererenssiarvoja!$B$15)/Refererenssiarvoja!$B$17*LN(Kaksitasouoma_matriisi!L287/Päälaskenta!$F$28))</f>
        <v>-3.0782247498569799E-2</v>
      </c>
      <c r="AR287" s="8">
        <f>Refererenssiarvoja!$B$16*Kaksitasouoma_matriisi!O287^(1/6)/(SQRT((2*Refererenssiarvoja!$B$15)/(Päälaskenta!$F$31*Päälaskenta!$G$31*L287)))</f>
        <v>7.7644012092292006E-2</v>
      </c>
    </row>
    <row r="288" spans="1:44" x14ac:dyDescent="0.2">
      <c r="A288" s="8">
        <v>286</v>
      </c>
      <c r="B288" s="8">
        <f>IF(Päälaskenta!C$7,Päälaskenta!E$7,Päälaskenta!G$5)</f>
        <v>2.5</v>
      </c>
      <c r="C288" s="56">
        <v>1.714</v>
      </c>
      <c r="D288" s="93">
        <f t="shared" si="65"/>
        <v>1.4585999999999999</v>
      </c>
      <c r="E288" s="8">
        <f>IF(Päälaskenta!$C$26,Kaksitasouoma_matriisi!AP288,Kaksitasouoma_matriisi!AC288)</f>
        <v>0.10162756072328701</v>
      </c>
      <c r="F288" s="56">
        <f>IF(D288&lt;Päälaskenta!H$24,(SQRT(POWER(Päälaskenta!C$24/(2*Päälaskenta!E$24),2)+(D288/Päälaskenta!E$24))-Päälaskenta!C$24/(2*Päälaskenta!E$24)),IF(D288=Päälaskenta!H$24,Päälaskenta!D$24,Päälaskenta!D$24+(SQRT(POWER((Päälaskenta!C$20+Päälaskenta!G$24)/(2*Päälaskenta!E$20),2)+((D288-Päälaskenta!H$24)/Päälaskenta!E$20))-(Päälaskenta!C$20+Päälaskenta!G$24)/(2*Päälaskenta!E$20))))</f>
        <v>0.73599999999999999</v>
      </c>
      <c r="G288" s="57">
        <f>IF(F288&gt;Päälaskenta!D$24,(2*SQRT((POWER(Päälaskenta!D$24,2))+POWER(Päälaskenta!E$24*Päälaskenta!D$24,2))+Päälaskenta!C$24)+(2*SQRT((POWER((F288-Päälaskenta!D$24),2))+POWER(Päälaskenta!E$20*(F288-Päälaskenta!D$24),2))+Päälaskenta!C$20),(2*SQRT((POWER(F288,2))+POWER(Päälaskenta!E$24*F288,2))+Päälaskenta!C$24))</f>
        <v>8.11</v>
      </c>
      <c r="H288" s="57">
        <f t="shared" si="66"/>
        <v>0.18</v>
      </c>
      <c r="I288" s="62">
        <f t="shared" si="67"/>
        <v>0.29854799999999998</v>
      </c>
      <c r="J288" s="8">
        <f>IF(F288&lt;Päälaskenta!$D$24,0,Kaksitasouoma_matriisi!F288-Päälaskenta!$D$24)</f>
        <v>3.5999999999999997E-2</v>
      </c>
      <c r="L288" s="8">
        <f>IF(F288&gt;Päälaskenta!D$24,F288-Päälaskenta!D$24,0)</f>
        <v>3.5999999999999997E-2</v>
      </c>
      <c r="M288" s="8">
        <f>IF(F288&gt;Päälaskenta!D$24,(Päälaskenta!C$20+(Päälaskenta!E$20*(Kaksitasouoma_matriisi!F288-Päälaskenta!D$24)))*(Kaksitasouoma_matriisi!F288-Päälaskenta!D$24),0)</f>
        <v>0.18194399999999999</v>
      </c>
      <c r="N288" s="8">
        <f>IF(F288&gt;Päälaskenta!D$24,(2*SQRT((POWER((F288-Päälaskenta!D$24),2))+POWER(Päälaskenta!E$20*(F288-Päälaskenta!D$24),2))+Päälaskenta!C$20),0)</f>
        <v>5.1297998459166996</v>
      </c>
      <c r="O288" s="8">
        <f t="shared" si="73"/>
        <v>3.5468050501975601E-2</v>
      </c>
      <c r="P288" s="8">
        <f>IF(Päälaskenta!$C$29,IF(L288&gt;Päälaskenta!$F$28,Kaksitasouoma_matriisi!AQ288,Kaksitasouoma_matriisi!AR288),Päälaskenta!$F$20)</f>
        <v>0.12</v>
      </c>
      <c r="Q288" s="8">
        <f t="shared" si="74"/>
        <v>0.16367463122444101</v>
      </c>
      <c r="R288" s="8">
        <f t="shared" si="68"/>
        <v>3.8877853778938397E-2</v>
      </c>
      <c r="S288" s="8">
        <f t="shared" si="75"/>
        <v>0.213680328996496</v>
      </c>
      <c r="U288" s="93">
        <f>IF(F288&gt;Päälaskenta!D$24,Päälaskenta!H$24+L288*Päälaskenta!G$24,F288*Päälaskenta!C$24 + F288*F288*Päälaskenta!E$24)</f>
        <v>1.2764</v>
      </c>
      <c r="V288" s="8">
        <f>IF(F288&gt;Päälaskenta!D$24,2*SQRT(POWER(Päälaskenta!D$24,2)+POWER(Päälaskenta!E$24*Päälaskenta!D$24,2))+Päälaskenta!C$24,(2*SQRT((POWER(F288,2))+POWER(Päälaskenta!E$24*F288,2))+Päälaskenta!C$24))</f>
        <v>2.9798989873223301</v>
      </c>
      <c r="W288" s="8">
        <f t="shared" si="76"/>
        <v>0.42833666692404998</v>
      </c>
      <c r="X288" s="8">
        <f>Päälaskenta!F$24</f>
        <v>7.0000000000000007E-2</v>
      </c>
      <c r="Y288" s="8">
        <f t="shared" si="77"/>
        <v>10.3612525004984</v>
      </c>
      <c r="Z288" s="8">
        <f t="shared" si="69"/>
        <v>2.4611221462210602</v>
      </c>
      <c r="AA288" s="8">
        <f t="shared" si="78"/>
        <v>1.92817466798892</v>
      </c>
      <c r="AC288" s="8">
        <f t="shared" si="70"/>
        <v>0.10162756072328701</v>
      </c>
      <c r="AE288" s="8">
        <v>286</v>
      </c>
      <c r="AF288" s="8">
        <f t="shared" si="64"/>
        <v>10.5249271317228</v>
      </c>
      <c r="AG288" s="8">
        <f t="shared" si="71"/>
        <v>5.64211354510133E-2</v>
      </c>
      <c r="AJ288" s="132">
        <f>IF(Päälaskenta!$F$28&lt;Kaksitasouoma_matriisi!L288,Päälaskenta!$C$20*Päälaskenta!$F$28,Päälaskenta!$C$20*Kaksitasouoma_matriisi!L288)</f>
        <v>0.18</v>
      </c>
      <c r="AK288" s="134">
        <f>SQRT(Päälaskenta!$D$20^2+(Päälaskenta!$D$20/(1/Päälaskenta!$E$20))^2)</f>
        <v>1.8029999999999999</v>
      </c>
      <c r="AL288" s="134">
        <f>IF(Päälaskenta!$F$28&lt;Kaksitasouoma_matriisi!L288,AK288*Päälaskenta!$F$28*COS(ATAN(1/Päälaskenta!$E$20)),AK288*Kaksitasouoma_matriisi!L288*COS(ATAN(1/Päälaskenta!$E$20)))</f>
        <v>5.3999999999999999E-2</v>
      </c>
      <c r="AM288" s="134"/>
      <c r="AN288" s="134">
        <f t="shared" si="79"/>
        <v>0.23400000000000001</v>
      </c>
      <c r="AO288" s="8">
        <f t="shared" si="72"/>
        <v>0.16042780748663099</v>
      </c>
      <c r="AP288" s="134">
        <f>Refererenssiarvoja!$B$16*H288^(1/6)/(Refererenssiarvoja!$B$15^0.5)*(Päälaskenta!$G$28/2)^0.5*(1-AO288)^(-1.5)</f>
        <v>4.9000000000000002E-2</v>
      </c>
      <c r="AQ288" s="8">
        <f>Refererenssiarvoja!$B$16*Kaksitasouoma_matriisi!O288^(1/6)/(SQRT((2*Refererenssiarvoja!$B$15)/(Päälaskenta!$F$31*Päälaskenta!$G$31*Päälaskenta!$F$28))+SQRT(Refererenssiarvoja!$B$15)/Refererenssiarvoja!$B$17*LN(Kaksitasouoma_matriisi!L288/Päälaskenta!$F$28))</f>
        <v>-3.0782247498569799E-2</v>
      </c>
      <c r="AR288" s="8">
        <f>Refererenssiarvoja!$B$16*Kaksitasouoma_matriisi!O288^(1/6)/(SQRT((2*Refererenssiarvoja!$B$15)/(Päälaskenta!$F$31*Päälaskenta!$G$31*L288)))</f>
        <v>7.7644012092292006E-2</v>
      </c>
    </row>
    <row r="289" spans="1:44" x14ac:dyDescent="0.2">
      <c r="A289" s="8">
        <v>287</v>
      </c>
      <c r="B289" s="8">
        <f>IF(Päälaskenta!C$7,Päälaskenta!E$7,Päälaskenta!G$5)</f>
        <v>2.5</v>
      </c>
      <c r="C289" s="56">
        <v>1.7130000000000001</v>
      </c>
      <c r="D289" s="93">
        <f t="shared" si="65"/>
        <v>1.4594</v>
      </c>
      <c r="E289" s="8">
        <f>IF(Päälaskenta!$C$26,Kaksitasouoma_matriisi!AP289,Kaksitasouoma_matriisi!AC289)</f>
        <v>0.10162756072328701</v>
      </c>
      <c r="F289" s="56">
        <f>IF(D289&lt;Päälaskenta!H$24,(SQRT(POWER(Päälaskenta!C$24/(2*Päälaskenta!E$24),2)+(D289/Päälaskenta!E$24))-Päälaskenta!C$24/(2*Päälaskenta!E$24)),IF(D289=Päälaskenta!H$24,Päälaskenta!D$24,Päälaskenta!D$24+(SQRT(POWER((Päälaskenta!C$20+Päälaskenta!G$24)/(2*Päälaskenta!E$20),2)+((D289-Päälaskenta!H$24)/Päälaskenta!E$20))-(Päälaskenta!C$20+Päälaskenta!G$24)/(2*Päälaskenta!E$20))))</f>
        <v>0.73599999999999999</v>
      </c>
      <c r="G289" s="57">
        <f>IF(F289&gt;Päälaskenta!D$24,(2*SQRT((POWER(Päälaskenta!D$24,2))+POWER(Päälaskenta!E$24*Päälaskenta!D$24,2))+Päälaskenta!C$24)+(2*SQRT((POWER((F289-Päälaskenta!D$24),2))+POWER(Päälaskenta!E$20*(F289-Päälaskenta!D$24),2))+Päälaskenta!C$20),(2*SQRT((POWER(F289,2))+POWER(Päälaskenta!E$24*F289,2))+Päälaskenta!C$24))</f>
        <v>8.11</v>
      </c>
      <c r="H289" s="57">
        <f t="shared" si="66"/>
        <v>0.18</v>
      </c>
      <c r="I289" s="62">
        <f t="shared" si="67"/>
        <v>0.29820000000000002</v>
      </c>
      <c r="J289" s="8">
        <f>IF(F289&lt;Päälaskenta!$D$24,0,Kaksitasouoma_matriisi!F289-Päälaskenta!$D$24)</f>
        <v>3.5999999999999997E-2</v>
      </c>
      <c r="L289" s="8">
        <f>IF(F289&gt;Päälaskenta!D$24,F289-Päälaskenta!D$24,0)</f>
        <v>3.5999999999999997E-2</v>
      </c>
      <c r="M289" s="8">
        <f>IF(F289&gt;Päälaskenta!D$24,(Päälaskenta!C$20+(Päälaskenta!E$20*(Kaksitasouoma_matriisi!F289-Päälaskenta!D$24)))*(Kaksitasouoma_matriisi!F289-Päälaskenta!D$24),0)</f>
        <v>0.18194399999999999</v>
      </c>
      <c r="N289" s="8">
        <f>IF(F289&gt;Päälaskenta!D$24,(2*SQRT((POWER((F289-Päälaskenta!D$24),2))+POWER(Päälaskenta!E$20*(F289-Päälaskenta!D$24),2))+Päälaskenta!C$20),0)</f>
        <v>5.1297998459166996</v>
      </c>
      <c r="O289" s="8">
        <f t="shared" si="73"/>
        <v>3.5468050501975601E-2</v>
      </c>
      <c r="P289" s="8">
        <f>IF(Päälaskenta!$C$29,IF(L289&gt;Päälaskenta!$F$28,Kaksitasouoma_matriisi!AQ289,Kaksitasouoma_matriisi!AR289),Päälaskenta!$F$20)</f>
        <v>0.12</v>
      </c>
      <c r="Q289" s="8">
        <f t="shared" si="74"/>
        <v>0.16367463122444101</v>
      </c>
      <c r="R289" s="8">
        <f t="shared" si="68"/>
        <v>3.8877853778938397E-2</v>
      </c>
      <c r="S289" s="8">
        <f t="shared" si="75"/>
        <v>0.213680328996496</v>
      </c>
      <c r="U289" s="93">
        <f>IF(F289&gt;Päälaskenta!D$24,Päälaskenta!H$24+L289*Päälaskenta!G$24,F289*Päälaskenta!C$24 + F289*F289*Päälaskenta!E$24)</f>
        <v>1.2764</v>
      </c>
      <c r="V289" s="8">
        <f>IF(F289&gt;Päälaskenta!D$24,2*SQRT(POWER(Päälaskenta!D$24,2)+POWER(Päälaskenta!E$24*Päälaskenta!D$24,2))+Päälaskenta!C$24,(2*SQRT((POWER(F289,2))+POWER(Päälaskenta!E$24*F289,2))+Päälaskenta!C$24))</f>
        <v>2.9798989873223301</v>
      </c>
      <c r="W289" s="8">
        <f t="shared" si="76"/>
        <v>0.42833666692404998</v>
      </c>
      <c r="X289" s="8">
        <f>Päälaskenta!F$24</f>
        <v>7.0000000000000007E-2</v>
      </c>
      <c r="Y289" s="8">
        <f t="shared" si="77"/>
        <v>10.3612525004984</v>
      </c>
      <c r="Z289" s="8">
        <f t="shared" si="69"/>
        <v>2.4611221462210602</v>
      </c>
      <c r="AA289" s="8">
        <f t="shared" si="78"/>
        <v>1.92817466798892</v>
      </c>
      <c r="AC289" s="8">
        <f t="shared" si="70"/>
        <v>0.10162756072328701</v>
      </c>
      <c r="AE289" s="8">
        <v>287</v>
      </c>
      <c r="AF289" s="8">
        <f t="shared" si="64"/>
        <v>10.5249271317228</v>
      </c>
      <c r="AG289" s="8">
        <f t="shared" si="71"/>
        <v>5.64211354510133E-2</v>
      </c>
      <c r="AJ289" s="132">
        <f>IF(Päälaskenta!$F$28&lt;Kaksitasouoma_matriisi!L289,Päälaskenta!$C$20*Päälaskenta!$F$28,Päälaskenta!$C$20*Kaksitasouoma_matriisi!L289)</f>
        <v>0.18</v>
      </c>
      <c r="AK289" s="134">
        <f>SQRT(Päälaskenta!$D$20^2+(Päälaskenta!$D$20/(1/Päälaskenta!$E$20))^2)</f>
        <v>1.8029999999999999</v>
      </c>
      <c r="AL289" s="134">
        <f>IF(Päälaskenta!$F$28&lt;Kaksitasouoma_matriisi!L289,AK289*Päälaskenta!$F$28*COS(ATAN(1/Päälaskenta!$E$20)),AK289*Kaksitasouoma_matriisi!L289*COS(ATAN(1/Päälaskenta!$E$20)))</f>
        <v>5.3999999999999999E-2</v>
      </c>
      <c r="AM289" s="134"/>
      <c r="AN289" s="134">
        <f t="shared" si="79"/>
        <v>0.23400000000000001</v>
      </c>
      <c r="AO289" s="8">
        <f t="shared" si="72"/>
        <v>0.160339865698232</v>
      </c>
      <c r="AP289" s="134">
        <f>Refererenssiarvoja!$B$16*H289^(1/6)/(Refererenssiarvoja!$B$15^0.5)*(Päälaskenta!$G$28/2)^0.5*(1-AO289)^(-1.5)</f>
        <v>4.9000000000000002E-2</v>
      </c>
      <c r="AQ289" s="8">
        <f>Refererenssiarvoja!$B$16*Kaksitasouoma_matriisi!O289^(1/6)/(SQRT((2*Refererenssiarvoja!$B$15)/(Päälaskenta!$F$31*Päälaskenta!$G$31*Päälaskenta!$F$28))+SQRT(Refererenssiarvoja!$B$15)/Refererenssiarvoja!$B$17*LN(Kaksitasouoma_matriisi!L289/Päälaskenta!$F$28))</f>
        <v>-3.0782247498569799E-2</v>
      </c>
      <c r="AR289" s="8">
        <f>Refererenssiarvoja!$B$16*Kaksitasouoma_matriisi!O289^(1/6)/(SQRT((2*Refererenssiarvoja!$B$15)/(Päälaskenta!$F$31*Päälaskenta!$G$31*L289)))</f>
        <v>7.7644012092292006E-2</v>
      </c>
    </row>
    <row r="290" spans="1:44" x14ac:dyDescent="0.2">
      <c r="A290" s="8">
        <v>288</v>
      </c>
      <c r="B290" s="8">
        <f>IF(Päälaskenta!C$7,Päälaskenta!E$7,Päälaskenta!G$5)</f>
        <v>2.5</v>
      </c>
      <c r="C290" s="56">
        <v>1.712</v>
      </c>
      <c r="D290" s="93">
        <f t="shared" si="65"/>
        <v>1.4602999999999999</v>
      </c>
      <c r="E290" s="8">
        <f>IF(Päälaskenta!$C$26,Kaksitasouoma_matriisi!AP290,Kaksitasouoma_matriisi!AC290)</f>
        <v>0.10162756072328701</v>
      </c>
      <c r="F290" s="56">
        <f>IF(D290&lt;Päälaskenta!H$24,(SQRT(POWER(Päälaskenta!C$24/(2*Päälaskenta!E$24),2)+(D290/Päälaskenta!E$24))-Päälaskenta!C$24/(2*Päälaskenta!E$24)),IF(D290=Päälaskenta!H$24,Päälaskenta!D$24,Päälaskenta!D$24+(SQRT(POWER((Päälaskenta!C$20+Päälaskenta!G$24)/(2*Päälaskenta!E$20),2)+((D290-Päälaskenta!H$24)/Päälaskenta!E$20))-(Päälaskenta!C$20+Päälaskenta!G$24)/(2*Päälaskenta!E$20))))</f>
        <v>0.73599999999999999</v>
      </c>
      <c r="G290" s="57">
        <f>IF(F290&gt;Päälaskenta!D$24,(2*SQRT((POWER(Päälaskenta!D$24,2))+POWER(Päälaskenta!E$24*Päälaskenta!D$24,2))+Päälaskenta!C$24)+(2*SQRT((POWER((F290-Päälaskenta!D$24),2))+POWER(Päälaskenta!E$20*(F290-Päälaskenta!D$24),2))+Päälaskenta!C$20),(2*SQRT((POWER(F290,2))+POWER(Päälaskenta!E$24*F290,2))+Päälaskenta!C$24))</f>
        <v>8.11</v>
      </c>
      <c r="H290" s="57">
        <f t="shared" si="66"/>
        <v>0.18</v>
      </c>
      <c r="I290" s="62">
        <f t="shared" si="67"/>
        <v>0.29785200000000001</v>
      </c>
      <c r="J290" s="8">
        <f>IF(F290&lt;Päälaskenta!$D$24,0,Kaksitasouoma_matriisi!F290-Päälaskenta!$D$24)</f>
        <v>3.5999999999999997E-2</v>
      </c>
      <c r="L290" s="8">
        <f>IF(F290&gt;Päälaskenta!D$24,F290-Päälaskenta!D$24,0)</f>
        <v>3.5999999999999997E-2</v>
      </c>
      <c r="M290" s="8">
        <f>IF(F290&gt;Päälaskenta!D$24,(Päälaskenta!C$20+(Päälaskenta!E$20*(Kaksitasouoma_matriisi!F290-Päälaskenta!D$24)))*(Kaksitasouoma_matriisi!F290-Päälaskenta!D$24),0)</f>
        <v>0.18194399999999999</v>
      </c>
      <c r="N290" s="8">
        <f>IF(F290&gt;Päälaskenta!D$24,(2*SQRT((POWER((F290-Päälaskenta!D$24),2))+POWER(Päälaskenta!E$20*(F290-Päälaskenta!D$24),2))+Päälaskenta!C$20),0)</f>
        <v>5.1297998459166996</v>
      </c>
      <c r="O290" s="8">
        <f t="shared" si="73"/>
        <v>3.5468050501975601E-2</v>
      </c>
      <c r="P290" s="8">
        <f>IF(Päälaskenta!$C$29,IF(L290&gt;Päälaskenta!$F$28,Kaksitasouoma_matriisi!AQ290,Kaksitasouoma_matriisi!AR290),Päälaskenta!$F$20)</f>
        <v>0.12</v>
      </c>
      <c r="Q290" s="8">
        <f t="shared" si="74"/>
        <v>0.16367463122444101</v>
      </c>
      <c r="R290" s="8">
        <f t="shared" si="68"/>
        <v>3.8877853778938397E-2</v>
      </c>
      <c r="S290" s="8">
        <f t="shared" si="75"/>
        <v>0.213680328996496</v>
      </c>
      <c r="U290" s="93">
        <f>IF(F290&gt;Päälaskenta!D$24,Päälaskenta!H$24+L290*Päälaskenta!G$24,F290*Päälaskenta!C$24 + F290*F290*Päälaskenta!E$24)</f>
        <v>1.2764</v>
      </c>
      <c r="V290" s="8">
        <f>IF(F290&gt;Päälaskenta!D$24,2*SQRT(POWER(Päälaskenta!D$24,2)+POWER(Päälaskenta!E$24*Päälaskenta!D$24,2))+Päälaskenta!C$24,(2*SQRT((POWER(F290,2))+POWER(Päälaskenta!E$24*F290,2))+Päälaskenta!C$24))</f>
        <v>2.9798989873223301</v>
      </c>
      <c r="W290" s="8">
        <f t="shared" si="76"/>
        <v>0.42833666692404998</v>
      </c>
      <c r="X290" s="8">
        <f>Päälaskenta!F$24</f>
        <v>7.0000000000000007E-2</v>
      </c>
      <c r="Y290" s="8">
        <f t="shared" si="77"/>
        <v>10.3612525004984</v>
      </c>
      <c r="Z290" s="8">
        <f t="shared" si="69"/>
        <v>2.4611221462210602</v>
      </c>
      <c r="AA290" s="8">
        <f t="shared" si="78"/>
        <v>1.92817466798892</v>
      </c>
      <c r="AC290" s="8">
        <f t="shared" si="70"/>
        <v>0.10162756072328701</v>
      </c>
      <c r="AE290" s="8">
        <v>288</v>
      </c>
      <c r="AF290" s="8">
        <f t="shared" si="64"/>
        <v>10.5249271317228</v>
      </c>
      <c r="AG290" s="8">
        <f t="shared" si="71"/>
        <v>5.64211354510133E-2</v>
      </c>
      <c r="AJ290" s="132">
        <f>IF(Päälaskenta!$F$28&lt;Kaksitasouoma_matriisi!L290,Päälaskenta!$C$20*Päälaskenta!$F$28,Päälaskenta!$C$20*Kaksitasouoma_matriisi!L290)</f>
        <v>0.18</v>
      </c>
      <c r="AK290" s="134">
        <f>SQRT(Päälaskenta!$D$20^2+(Päälaskenta!$D$20/(1/Päälaskenta!$E$20))^2)</f>
        <v>1.8029999999999999</v>
      </c>
      <c r="AL290" s="134">
        <f>IF(Päälaskenta!$F$28&lt;Kaksitasouoma_matriisi!L290,AK290*Päälaskenta!$F$28*COS(ATAN(1/Päälaskenta!$E$20)),AK290*Kaksitasouoma_matriisi!L290*COS(ATAN(1/Päälaskenta!$E$20)))</f>
        <v>5.3999999999999999E-2</v>
      </c>
      <c r="AM290" s="134"/>
      <c r="AN290" s="134">
        <f t="shared" si="79"/>
        <v>0.23400000000000001</v>
      </c>
      <c r="AO290" s="8">
        <f t="shared" si="72"/>
        <v>0.16024104636033701</v>
      </c>
      <c r="AP290" s="134">
        <f>Refererenssiarvoja!$B$16*H290^(1/6)/(Refererenssiarvoja!$B$15^0.5)*(Päälaskenta!$G$28/2)^0.5*(1-AO290)^(-1.5)</f>
        <v>4.9000000000000002E-2</v>
      </c>
      <c r="AQ290" s="8">
        <f>Refererenssiarvoja!$B$16*Kaksitasouoma_matriisi!O290^(1/6)/(SQRT((2*Refererenssiarvoja!$B$15)/(Päälaskenta!$F$31*Päälaskenta!$G$31*Päälaskenta!$F$28))+SQRT(Refererenssiarvoja!$B$15)/Refererenssiarvoja!$B$17*LN(Kaksitasouoma_matriisi!L290/Päälaskenta!$F$28))</f>
        <v>-3.0782247498569799E-2</v>
      </c>
      <c r="AR290" s="8">
        <f>Refererenssiarvoja!$B$16*Kaksitasouoma_matriisi!O290^(1/6)/(SQRT((2*Refererenssiarvoja!$B$15)/(Päälaskenta!$F$31*Päälaskenta!$G$31*L290)))</f>
        <v>7.7644012092292006E-2</v>
      </c>
    </row>
    <row r="291" spans="1:44" x14ac:dyDescent="0.2">
      <c r="A291" s="8">
        <v>289</v>
      </c>
      <c r="B291" s="8">
        <f>IF(Päälaskenta!C$7,Päälaskenta!E$7,Päälaskenta!G$5)</f>
        <v>2.5</v>
      </c>
      <c r="C291" s="56">
        <v>1.7110000000000001</v>
      </c>
      <c r="D291" s="93">
        <f t="shared" si="65"/>
        <v>1.4611000000000001</v>
      </c>
      <c r="E291" s="8">
        <f>IF(Päälaskenta!$C$26,Kaksitasouoma_matriisi!AP291,Kaksitasouoma_matriisi!AC291)</f>
        <v>0.10162756072328701</v>
      </c>
      <c r="F291" s="56">
        <f>IF(D291&lt;Päälaskenta!H$24,(SQRT(POWER(Päälaskenta!C$24/(2*Päälaskenta!E$24),2)+(D291/Päälaskenta!E$24))-Päälaskenta!C$24/(2*Päälaskenta!E$24)),IF(D291=Päälaskenta!H$24,Päälaskenta!D$24,Päälaskenta!D$24+(SQRT(POWER((Päälaskenta!C$20+Päälaskenta!G$24)/(2*Päälaskenta!E$20),2)+((D291-Päälaskenta!H$24)/Päälaskenta!E$20))-(Päälaskenta!C$20+Päälaskenta!G$24)/(2*Päälaskenta!E$20))))</f>
        <v>0.73599999999999999</v>
      </c>
      <c r="G291" s="57">
        <f>IF(F291&gt;Päälaskenta!D$24,(2*SQRT((POWER(Päälaskenta!D$24,2))+POWER(Päälaskenta!E$24*Päälaskenta!D$24,2))+Päälaskenta!C$24)+(2*SQRT((POWER((F291-Päälaskenta!D$24),2))+POWER(Päälaskenta!E$20*(F291-Päälaskenta!D$24),2))+Päälaskenta!C$20),(2*SQRT((POWER(F291,2))+POWER(Päälaskenta!E$24*F291,2))+Päälaskenta!C$24))</f>
        <v>8.11</v>
      </c>
      <c r="H291" s="57">
        <f t="shared" si="66"/>
        <v>0.18</v>
      </c>
      <c r="I291" s="62">
        <f t="shared" si="67"/>
        <v>0.29750399999999999</v>
      </c>
      <c r="J291" s="8">
        <f>IF(F291&lt;Päälaskenta!$D$24,0,Kaksitasouoma_matriisi!F291-Päälaskenta!$D$24)</f>
        <v>3.5999999999999997E-2</v>
      </c>
      <c r="L291" s="8">
        <f>IF(F291&gt;Päälaskenta!D$24,F291-Päälaskenta!D$24,0)</f>
        <v>3.5999999999999997E-2</v>
      </c>
      <c r="M291" s="8">
        <f>IF(F291&gt;Päälaskenta!D$24,(Päälaskenta!C$20+(Päälaskenta!E$20*(Kaksitasouoma_matriisi!F291-Päälaskenta!D$24)))*(Kaksitasouoma_matriisi!F291-Päälaskenta!D$24),0)</f>
        <v>0.18194399999999999</v>
      </c>
      <c r="N291" s="8">
        <f>IF(F291&gt;Päälaskenta!D$24,(2*SQRT((POWER((F291-Päälaskenta!D$24),2))+POWER(Päälaskenta!E$20*(F291-Päälaskenta!D$24),2))+Päälaskenta!C$20),0)</f>
        <v>5.1297998459166996</v>
      </c>
      <c r="O291" s="8">
        <f t="shared" si="73"/>
        <v>3.5468050501975601E-2</v>
      </c>
      <c r="P291" s="8">
        <f>IF(Päälaskenta!$C$29,IF(L291&gt;Päälaskenta!$F$28,Kaksitasouoma_matriisi!AQ291,Kaksitasouoma_matriisi!AR291),Päälaskenta!$F$20)</f>
        <v>0.12</v>
      </c>
      <c r="Q291" s="8">
        <f t="shared" si="74"/>
        <v>0.16367463122444101</v>
      </c>
      <c r="R291" s="8">
        <f t="shared" si="68"/>
        <v>3.8877853778938397E-2</v>
      </c>
      <c r="S291" s="8">
        <f t="shared" si="75"/>
        <v>0.213680328996496</v>
      </c>
      <c r="U291" s="93">
        <f>IF(F291&gt;Päälaskenta!D$24,Päälaskenta!H$24+L291*Päälaskenta!G$24,F291*Päälaskenta!C$24 + F291*F291*Päälaskenta!E$24)</f>
        <v>1.2764</v>
      </c>
      <c r="V291" s="8">
        <f>IF(F291&gt;Päälaskenta!D$24,2*SQRT(POWER(Päälaskenta!D$24,2)+POWER(Päälaskenta!E$24*Päälaskenta!D$24,2))+Päälaskenta!C$24,(2*SQRT((POWER(F291,2))+POWER(Päälaskenta!E$24*F291,2))+Päälaskenta!C$24))</f>
        <v>2.9798989873223301</v>
      </c>
      <c r="W291" s="8">
        <f t="shared" si="76"/>
        <v>0.42833666692404998</v>
      </c>
      <c r="X291" s="8">
        <f>Päälaskenta!F$24</f>
        <v>7.0000000000000007E-2</v>
      </c>
      <c r="Y291" s="8">
        <f t="shared" si="77"/>
        <v>10.3612525004984</v>
      </c>
      <c r="Z291" s="8">
        <f t="shared" si="69"/>
        <v>2.4611221462210602</v>
      </c>
      <c r="AA291" s="8">
        <f t="shared" si="78"/>
        <v>1.92817466798892</v>
      </c>
      <c r="AC291" s="8">
        <f t="shared" si="70"/>
        <v>0.10162756072328701</v>
      </c>
      <c r="AE291" s="8">
        <v>289</v>
      </c>
      <c r="AF291" s="8">
        <f t="shared" ref="AF291:AF354" si="80">Q291+Y291</f>
        <v>10.5249271317228</v>
      </c>
      <c r="AG291" s="8">
        <f t="shared" si="71"/>
        <v>5.64211354510133E-2</v>
      </c>
      <c r="AJ291" s="132">
        <f>IF(Päälaskenta!$F$28&lt;Kaksitasouoma_matriisi!L291,Päälaskenta!$C$20*Päälaskenta!$F$28,Päälaskenta!$C$20*Kaksitasouoma_matriisi!L291)</f>
        <v>0.18</v>
      </c>
      <c r="AK291" s="134">
        <f>SQRT(Päälaskenta!$D$20^2+(Päälaskenta!$D$20/(1/Päälaskenta!$E$20))^2)</f>
        <v>1.8029999999999999</v>
      </c>
      <c r="AL291" s="134">
        <f>IF(Päälaskenta!$F$28&lt;Kaksitasouoma_matriisi!L291,AK291*Päälaskenta!$F$28*COS(ATAN(1/Päälaskenta!$E$20)),AK291*Kaksitasouoma_matriisi!L291*COS(ATAN(1/Päälaskenta!$E$20)))</f>
        <v>5.3999999999999999E-2</v>
      </c>
      <c r="AM291" s="134"/>
      <c r="AN291" s="134">
        <f t="shared" si="79"/>
        <v>0.23400000000000001</v>
      </c>
      <c r="AO291" s="8">
        <f t="shared" si="72"/>
        <v>0.16015330915063999</v>
      </c>
      <c r="AP291" s="134">
        <f>Refererenssiarvoja!$B$16*H291^(1/6)/(Refererenssiarvoja!$B$15^0.5)*(Päälaskenta!$G$28/2)^0.5*(1-AO291)^(-1.5)</f>
        <v>4.9000000000000002E-2</v>
      </c>
      <c r="AQ291" s="8">
        <f>Refererenssiarvoja!$B$16*Kaksitasouoma_matriisi!O291^(1/6)/(SQRT((2*Refererenssiarvoja!$B$15)/(Päälaskenta!$F$31*Päälaskenta!$G$31*Päälaskenta!$F$28))+SQRT(Refererenssiarvoja!$B$15)/Refererenssiarvoja!$B$17*LN(Kaksitasouoma_matriisi!L291/Päälaskenta!$F$28))</f>
        <v>-3.0782247498569799E-2</v>
      </c>
      <c r="AR291" s="8">
        <f>Refererenssiarvoja!$B$16*Kaksitasouoma_matriisi!O291^(1/6)/(SQRT((2*Refererenssiarvoja!$B$15)/(Päälaskenta!$F$31*Päälaskenta!$G$31*L291)))</f>
        <v>7.7644012092292006E-2</v>
      </c>
    </row>
    <row r="292" spans="1:44" x14ac:dyDescent="0.2">
      <c r="A292" s="8">
        <v>290</v>
      </c>
      <c r="B292" s="8">
        <f>IF(Päälaskenta!C$7,Päälaskenta!E$7,Päälaskenta!G$5)</f>
        <v>2.5</v>
      </c>
      <c r="C292" s="56">
        <v>1.71</v>
      </c>
      <c r="D292" s="93">
        <f t="shared" si="65"/>
        <v>1.462</v>
      </c>
      <c r="E292" s="8">
        <f>IF(Päälaskenta!$C$26,Kaksitasouoma_matriisi!AP292,Kaksitasouoma_matriisi!AC292)</f>
        <v>0.10162756072328701</v>
      </c>
      <c r="F292" s="56">
        <f>IF(D292&lt;Päälaskenta!H$24,(SQRT(POWER(Päälaskenta!C$24/(2*Päälaskenta!E$24),2)+(D292/Päälaskenta!E$24))-Päälaskenta!C$24/(2*Päälaskenta!E$24)),IF(D292=Päälaskenta!H$24,Päälaskenta!D$24,Päälaskenta!D$24+(SQRT(POWER((Päälaskenta!C$20+Päälaskenta!G$24)/(2*Päälaskenta!E$20),2)+((D292-Päälaskenta!H$24)/Päälaskenta!E$20))-(Päälaskenta!C$20+Päälaskenta!G$24)/(2*Päälaskenta!E$20))))</f>
        <v>0.73599999999999999</v>
      </c>
      <c r="G292" s="57">
        <f>IF(F292&gt;Päälaskenta!D$24,(2*SQRT((POWER(Päälaskenta!D$24,2))+POWER(Päälaskenta!E$24*Päälaskenta!D$24,2))+Päälaskenta!C$24)+(2*SQRT((POWER((F292-Päälaskenta!D$24),2))+POWER(Päälaskenta!E$20*(F292-Päälaskenta!D$24),2))+Päälaskenta!C$20),(2*SQRT((POWER(F292,2))+POWER(Päälaskenta!E$24*F292,2))+Päälaskenta!C$24))</f>
        <v>8.11</v>
      </c>
      <c r="H292" s="57">
        <f t="shared" si="66"/>
        <v>0.18</v>
      </c>
      <c r="I292" s="62">
        <f t="shared" si="67"/>
        <v>0.29715599999999998</v>
      </c>
      <c r="J292" s="8">
        <f>IF(F292&lt;Päälaskenta!$D$24,0,Kaksitasouoma_matriisi!F292-Päälaskenta!$D$24)</f>
        <v>3.5999999999999997E-2</v>
      </c>
      <c r="L292" s="8">
        <f>IF(F292&gt;Päälaskenta!D$24,F292-Päälaskenta!D$24,0)</f>
        <v>3.5999999999999997E-2</v>
      </c>
      <c r="M292" s="8">
        <f>IF(F292&gt;Päälaskenta!D$24,(Päälaskenta!C$20+(Päälaskenta!E$20*(Kaksitasouoma_matriisi!F292-Päälaskenta!D$24)))*(Kaksitasouoma_matriisi!F292-Päälaskenta!D$24),0)</f>
        <v>0.18194399999999999</v>
      </c>
      <c r="N292" s="8">
        <f>IF(F292&gt;Päälaskenta!D$24,(2*SQRT((POWER((F292-Päälaskenta!D$24),2))+POWER(Päälaskenta!E$20*(F292-Päälaskenta!D$24),2))+Päälaskenta!C$20),0)</f>
        <v>5.1297998459166996</v>
      </c>
      <c r="O292" s="8">
        <f t="shared" si="73"/>
        <v>3.5468050501975601E-2</v>
      </c>
      <c r="P292" s="8">
        <f>IF(Päälaskenta!$C$29,IF(L292&gt;Päälaskenta!$F$28,Kaksitasouoma_matriisi!AQ292,Kaksitasouoma_matriisi!AR292),Päälaskenta!$F$20)</f>
        <v>0.12</v>
      </c>
      <c r="Q292" s="8">
        <f t="shared" si="74"/>
        <v>0.16367463122444101</v>
      </c>
      <c r="R292" s="8">
        <f t="shared" si="68"/>
        <v>3.8877853778938397E-2</v>
      </c>
      <c r="S292" s="8">
        <f t="shared" si="75"/>
        <v>0.213680328996496</v>
      </c>
      <c r="U292" s="93">
        <f>IF(F292&gt;Päälaskenta!D$24,Päälaskenta!H$24+L292*Päälaskenta!G$24,F292*Päälaskenta!C$24 + F292*F292*Päälaskenta!E$24)</f>
        <v>1.2764</v>
      </c>
      <c r="V292" s="8">
        <f>IF(F292&gt;Päälaskenta!D$24,2*SQRT(POWER(Päälaskenta!D$24,2)+POWER(Päälaskenta!E$24*Päälaskenta!D$24,2))+Päälaskenta!C$24,(2*SQRT((POWER(F292,2))+POWER(Päälaskenta!E$24*F292,2))+Päälaskenta!C$24))</f>
        <v>2.9798989873223301</v>
      </c>
      <c r="W292" s="8">
        <f t="shared" si="76"/>
        <v>0.42833666692404998</v>
      </c>
      <c r="X292" s="8">
        <f>Päälaskenta!F$24</f>
        <v>7.0000000000000007E-2</v>
      </c>
      <c r="Y292" s="8">
        <f t="shared" si="77"/>
        <v>10.3612525004984</v>
      </c>
      <c r="Z292" s="8">
        <f t="shared" si="69"/>
        <v>2.4611221462210602</v>
      </c>
      <c r="AA292" s="8">
        <f t="shared" si="78"/>
        <v>1.92817466798892</v>
      </c>
      <c r="AC292" s="8">
        <f t="shared" si="70"/>
        <v>0.10162756072328701</v>
      </c>
      <c r="AE292" s="8">
        <v>290</v>
      </c>
      <c r="AF292" s="8">
        <f t="shared" si="80"/>
        <v>10.5249271317228</v>
      </c>
      <c r="AG292" s="8">
        <f t="shared" si="71"/>
        <v>5.64211354510133E-2</v>
      </c>
      <c r="AJ292" s="132">
        <f>IF(Päälaskenta!$F$28&lt;Kaksitasouoma_matriisi!L292,Päälaskenta!$C$20*Päälaskenta!$F$28,Päälaskenta!$C$20*Kaksitasouoma_matriisi!L292)</f>
        <v>0.18</v>
      </c>
      <c r="AK292" s="134">
        <f>SQRT(Päälaskenta!$D$20^2+(Päälaskenta!$D$20/(1/Päälaskenta!$E$20))^2)</f>
        <v>1.8029999999999999</v>
      </c>
      <c r="AL292" s="134">
        <f>IF(Päälaskenta!$F$28&lt;Kaksitasouoma_matriisi!L292,AK292*Päälaskenta!$F$28*COS(ATAN(1/Päälaskenta!$E$20)),AK292*Kaksitasouoma_matriisi!L292*COS(ATAN(1/Päälaskenta!$E$20)))</f>
        <v>5.3999999999999999E-2</v>
      </c>
      <c r="AM292" s="134"/>
      <c r="AN292" s="134">
        <f t="shared" si="79"/>
        <v>0.23400000000000001</v>
      </c>
      <c r="AO292" s="8">
        <f t="shared" si="72"/>
        <v>0.16005471956224401</v>
      </c>
      <c r="AP292" s="134">
        <f>Refererenssiarvoja!$B$16*H292^(1/6)/(Refererenssiarvoja!$B$15^0.5)*(Päälaskenta!$G$28/2)^0.5*(1-AO292)^(-1.5)</f>
        <v>4.9000000000000002E-2</v>
      </c>
      <c r="AQ292" s="8">
        <f>Refererenssiarvoja!$B$16*Kaksitasouoma_matriisi!O292^(1/6)/(SQRT((2*Refererenssiarvoja!$B$15)/(Päälaskenta!$F$31*Päälaskenta!$G$31*Päälaskenta!$F$28))+SQRT(Refererenssiarvoja!$B$15)/Refererenssiarvoja!$B$17*LN(Kaksitasouoma_matriisi!L292/Päälaskenta!$F$28))</f>
        <v>-3.0782247498569799E-2</v>
      </c>
      <c r="AR292" s="8">
        <f>Refererenssiarvoja!$B$16*Kaksitasouoma_matriisi!O292^(1/6)/(SQRT((2*Refererenssiarvoja!$B$15)/(Päälaskenta!$F$31*Päälaskenta!$G$31*L292)))</f>
        <v>7.7644012092292006E-2</v>
      </c>
    </row>
    <row r="293" spans="1:44" x14ac:dyDescent="0.2">
      <c r="A293" s="8">
        <v>291</v>
      </c>
      <c r="B293" s="8">
        <f>IF(Päälaskenta!C$7,Päälaskenta!E$7,Päälaskenta!G$5)</f>
        <v>2.5</v>
      </c>
      <c r="C293" s="56">
        <v>1.7090000000000001</v>
      </c>
      <c r="D293" s="93">
        <f t="shared" si="65"/>
        <v>1.4628000000000001</v>
      </c>
      <c r="E293" s="8">
        <f>IF(Päälaskenta!$C$26,Kaksitasouoma_matriisi!AP293,Kaksitasouoma_matriisi!AC293)</f>
        <v>0.10163572543259999</v>
      </c>
      <c r="F293" s="56">
        <f>IF(D293&lt;Päälaskenta!H$24,(SQRT(POWER(Päälaskenta!C$24/(2*Päälaskenta!E$24),2)+(D293/Päälaskenta!E$24))-Päälaskenta!C$24/(2*Päälaskenta!E$24)),IF(D293=Päälaskenta!H$24,Päälaskenta!D$24,Päälaskenta!D$24+(SQRT(POWER((Päälaskenta!C$20+Päälaskenta!G$24)/(2*Päälaskenta!E$20),2)+((D293-Päälaskenta!H$24)/Päälaskenta!E$20))-(Päälaskenta!C$20+Päälaskenta!G$24)/(2*Päälaskenta!E$20))))</f>
        <v>0.73699999999999999</v>
      </c>
      <c r="G293" s="57">
        <f>IF(F293&gt;Päälaskenta!D$24,(2*SQRT((POWER(Päälaskenta!D$24,2))+POWER(Päälaskenta!E$24*Päälaskenta!D$24,2))+Päälaskenta!C$24)+(2*SQRT((POWER((F293-Päälaskenta!D$24),2))+POWER(Päälaskenta!E$20*(F293-Päälaskenta!D$24),2))+Päälaskenta!C$20),(2*SQRT((POWER(F293,2))+POWER(Päälaskenta!E$24*F293,2))+Päälaskenta!C$24))</f>
        <v>8.11</v>
      </c>
      <c r="H293" s="57">
        <f t="shared" si="66"/>
        <v>0.18</v>
      </c>
      <c r="I293" s="62">
        <f t="shared" si="67"/>
        <v>0.29685699999999998</v>
      </c>
      <c r="J293" s="8">
        <f>IF(F293&lt;Päälaskenta!$D$24,0,Kaksitasouoma_matriisi!F293-Päälaskenta!$D$24)</f>
        <v>3.6999999999999998E-2</v>
      </c>
      <c r="L293" s="8">
        <f>IF(F293&gt;Päälaskenta!D$24,F293-Päälaskenta!D$24,0)</f>
        <v>3.6999999999999998E-2</v>
      </c>
      <c r="M293" s="8">
        <f>IF(F293&gt;Päälaskenta!D$24,(Päälaskenta!C$20+(Päälaskenta!E$20*(Kaksitasouoma_matriisi!F293-Päälaskenta!D$24)))*(Kaksitasouoma_matriisi!F293-Päälaskenta!D$24),0)</f>
        <v>0.18705350000000001</v>
      </c>
      <c r="N293" s="8">
        <f>IF(F293&gt;Päälaskenta!D$24,(2*SQRT((POWER((F293-Päälaskenta!D$24),2))+POWER(Päälaskenta!E$20*(F293-Päälaskenta!D$24),2))+Päälaskenta!C$20),0)</f>
        <v>5.1334053971921696</v>
      </c>
      <c r="O293" s="8">
        <f t="shared" si="73"/>
        <v>3.6438481967995998E-2</v>
      </c>
      <c r="P293" s="8">
        <f>IF(Päälaskenta!$C$29,IF(L293&gt;Päälaskenta!$F$28,Kaksitasouoma_matriisi!AQ293,Kaksitasouoma_matriisi!AR293),Päälaskenta!$F$20)</f>
        <v>0.12</v>
      </c>
      <c r="Q293" s="8">
        <f t="shared" si="74"/>
        <v>0.17132659224792801</v>
      </c>
      <c r="R293" s="8">
        <f t="shared" si="68"/>
        <v>4.0540809833293001E-2</v>
      </c>
      <c r="S293" s="8">
        <f t="shared" si="75"/>
        <v>0.21673376778992601</v>
      </c>
      <c r="U293" s="93">
        <f>IF(F293&gt;Päälaskenta!D$24,Päälaskenta!H$24+L293*Päälaskenta!G$24,F293*Päälaskenta!C$24 + F293*F293*Päälaskenta!E$24)</f>
        <v>1.2787999999999999</v>
      </c>
      <c r="V293" s="8">
        <f>IF(F293&gt;Päälaskenta!D$24,2*SQRT(POWER(Päälaskenta!D$24,2)+POWER(Päälaskenta!E$24*Päälaskenta!D$24,2))+Päälaskenta!C$24,(2*SQRT((POWER(F293,2))+POWER(Päälaskenta!E$24*F293,2))+Päälaskenta!C$24))</f>
        <v>2.9798989873223301</v>
      </c>
      <c r="W293" s="8">
        <f t="shared" si="76"/>
        <v>0.42914206335198701</v>
      </c>
      <c r="X293" s="8">
        <f>Päälaskenta!F$24</f>
        <v>7.0000000000000007E-2</v>
      </c>
      <c r="Y293" s="8">
        <f t="shared" si="77"/>
        <v>10.3937430839892</v>
      </c>
      <c r="Z293" s="8">
        <f t="shared" si="69"/>
        <v>2.4594591901667102</v>
      </c>
      <c r="AA293" s="8">
        <f t="shared" si="78"/>
        <v>1.9232555443906101</v>
      </c>
      <c r="AC293" s="8">
        <f t="shared" si="70"/>
        <v>0.10163572543259999</v>
      </c>
      <c r="AE293" s="8">
        <v>291</v>
      </c>
      <c r="AF293" s="8">
        <f t="shared" si="80"/>
        <v>10.565069676237099</v>
      </c>
      <c r="AG293" s="8">
        <f t="shared" si="71"/>
        <v>5.5993199766814702E-2</v>
      </c>
      <c r="AJ293" s="132">
        <f>IF(Päälaskenta!$F$28&lt;Kaksitasouoma_matriisi!L293,Päälaskenta!$C$20*Päälaskenta!$F$28,Päälaskenta!$C$20*Kaksitasouoma_matriisi!L293)</f>
        <v>0.185</v>
      </c>
      <c r="AK293" s="134">
        <f>SQRT(Päälaskenta!$D$20^2+(Päälaskenta!$D$20/(1/Päälaskenta!$E$20))^2)</f>
        <v>1.8029999999999999</v>
      </c>
      <c r="AL293" s="134">
        <f>IF(Päälaskenta!$F$28&lt;Kaksitasouoma_matriisi!L293,AK293*Päälaskenta!$F$28*COS(ATAN(1/Päälaskenta!$E$20)),AK293*Kaksitasouoma_matriisi!L293*COS(ATAN(1/Päälaskenta!$E$20)))</f>
        <v>5.6000000000000001E-2</v>
      </c>
      <c r="AM293" s="134"/>
      <c r="AN293" s="134">
        <f t="shared" si="79"/>
        <v>0.24099999999999999</v>
      </c>
      <c r="AO293" s="8">
        <f t="shared" si="72"/>
        <v>0.164752529395679</v>
      </c>
      <c r="AP293" s="134">
        <f>Refererenssiarvoja!$B$16*H293^(1/6)/(Refererenssiarvoja!$B$15^0.5)*(Päälaskenta!$G$28/2)^0.5*(1-AO293)^(-1.5)</f>
        <v>0.05</v>
      </c>
      <c r="AQ293" s="8">
        <f>Refererenssiarvoja!$B$16*Kaksitasouoma_matriisi!O293^(1/6)/(SQRT((2*Refererenssiarvoja!$B$15)/(Päälaskenta!$F$31*Päälaskenta!$G$31*Päälaskenta!$F$28))+SQRT(Refererenssiarvoja!$B$15)/Refererenssiarvoja!$B$17*LN(Kaksitasouoma_matriisi!L293/Päälaskenta!$F$28))</f>
        <v>-3.1281448374381397E-2</v>
      </c>
      <c r="AR293" s="8">
        <f>Refererenssiarvoja!$B$16*Kaksitasouoma_matriisi!O293^(1/6)/(SQRT((2*Refererenssiarvoja!$B$15)/(Päälaskenta!$F$31*Päälaskenta!$G$31*L293)))</f>
        <v>7.9069939499572695E-2</v>
      </c>
    </row>
    <row r="294" spans="1:44" x14ac:dyDescent="0.2">
      <c r="A294" s="8">
        <v>292</v>
      </c>
      <c r="B294" s="8">
        <f>IF(Päälaskenta!C$7,Päälaskenta!E$7,Päälaskenta!G$5)</f>
        <v>2.5</v>
      </c>
      <c r="C294" s="56">
        <v>1.708</v>
      </c>
      <c r="D294" s="93">
        <f t="shared" si="65"/>
        <v>1.4637</v>
      </c>
      <c r="E294" s="8">
        <f>IF(Päälaskenta!$C$26,Kaksitasouoma_matriisi!AP294,Kaksitasouoma_matriisi!AC294)</f>
        <v>0.10163572543259999</v>
      </c>
      <c r="F294" s="56">
        <f>IF(D294&lt;Päälaskenta!H$24,(SQRT(POWER(Päälaskenta!C$24/(2*Päälaskenta!E$24),2)+(D294/Päälaskenta!E$24))-Päälaskenta!C$24/(2*Päälaskenta!E$24)),IF(D294=Päälaskenta!H$24,Päälaskenta!D$24,Päälaskenta!D$24+(SQRT(POWER((Päälaskenta!C$20+Päälaskenta!G$24)/(2*Päälaskenta!E$20),2)+((D294-Päälaskenta!H$24)/Päälaskenta!E$20))-(Päälaskenta!C$20+Päälaskenta!G$24)/(2*Päälaskenta!E$20))))</f>
        <v>0.73699999999999999</v>
      </c>
      <c r="G294" s="57">
        <f>IF(F294&gt;Päälaskenta!D$24,(2*SQRT((POWER(Päälaskenta!D$24,2))+POWER(Päälaskenta!E$24*Päälaskenta!D$24,2))+Päälaskenta!C$24)+(2*SQRT((POWER((F294-Päälaskenta!D$24),2))+POWER(Päälaskenta!E$20*(F294-Päälaskenta!D$24),2))+Päälaskenta!C$20),(2*SQRT((POWER(F294,2))+POWER(Päälaskenta!E$24*F294,2))+Päälaskenta!C$24))</f>
        <v>8.11</v>
      </c>
      <c r="H294" s="57">
        <f t="shared" si="66"/>
        <v>0.18</v>
      </c>
      <c r="I294" s="62">
        <f t="shared" si="67"/>
        <v>0.29650900000000002</v>
      </c>
      <c r="J294" s="8">
        <f>IF(F294&lt;Päälaskenta!$D$24,0,Kaksitasouoma_matriisi!F294-Päälaskenta!$D$24)</f>
        <v>3.6999999999999998E-2</v>
      </c>
      <c r="L294" s="8">
        <f>IF(F294&gt;Päälaskenta!D$24,F294-Päälaskenta!D$24,0)</f>
        <v>3.6999999999999998E-2</v>
      </c>
      <c r="M294" s="8">
        <f>IF(F294&gt;Päälaskenta!D$24,(Päälaskenta!C$20+(Päälaskenta!E$20*(Kaksitasouoma_matriisi!F294-Päälaskenta!D$24)))*(Kaksitasouoma_matriisi!F294-Päälaskenta!D$24),0)</f>
        <v>0.18705350000000001</v>
      </c>
      <c r="N294" s="8">
        <f>IF(F294&gt;Päälaskenta!D$24,(2*SQRT((POWER((F294-Päälaskenta!D$24),2))+POWER(Päälaskenta!E$20*(F294-Päälaskenta!D$24),2))+Päälaskenta!C$20),0)</f>
        <v>5.1334053971921696</v>
      </c>
      <c r="O294" s="8">
        <f t="shared" si="73"/>
        <v>3.6438481967995998E-2</v>
      </c>
      <c r="P294" s="8">
        <f>IF(Päälaskenta!$C$29,IF(L294&gt;Päälaskenta!$F$28,Kaksitasouoma_matriisi!AQ294,Kaksitasouoma_matriisi!AR294),Päälaskenta!$F$20)</f>
        <v>0.12</v>
      </c>
      <c r="Q294" s="8">
        <f t="shared" si="74"/>
        <v>0.17132659224792801</v>
      </c>
      <c r="R294" s="8">
        <f t="shared" si="68"/>
        <v>4.0540809833293001E-2</v>
      </c>
      <c r="S294" s="8">
        <f t="shared" si="75"/>
        <v>0.21673376778992601</v>
      </c>
      <c r="U294" s="93">
        <f>IF(F294&gt;Päälaskenta!D$24,Päälaskenta!H$24+L294*Päälaskenta!G$24,F294*Päälaskenta!C$24 + F294*F294*Päälaskenta!E$24)</f>
        <v>1.2787999999999999</v>
      </c>
      <c r="V294" s="8">
        <f>IF(F294&gt;Päälaskenta!D$24,2*SQRT(POWER(Päälaskenta!D$24,2)+POWER(Päälaskenta!E$24*Päälaskenta!D$24,2))+Päälaskenta!C$24,(2*SQRT((POWER(F294,2))+POWER(Päälaskenta!E$24*F294,2))+Päälaskenta!C$24))</f>
        <v>2.9798989873223301</v>
      </c>
      <c r="W294" s="8">
        <f t="shared" si="76"/>
        <v>0.42914206335198701</v>
      </c>
      <c r="X294" s="8">
        <f>Päälaskenta!F$24</f>
        <v>7.0000000000000007E-2</v>
      </c>
      <c r="Y294" s="8">
        <f t="shared" si="77"/>
        <v>10.3937430839892</v>
      </c>
      <c r="Z294" s="8">
        <f t="shared" si="69"/>
        <v>2.4594591901667102</v>
      </c>
      <c r="AA294" s="8">
        <f t="shared" si="78"/>
        <v>1.9232555443906101</v>
      </c>
      <c r="AC294" s="8">
        <f t="shared" si="70"/>
        <v>0.10163572543259999</v>
      </c>
      <c r="AE294" s="8">
        <v>292</v>
      </c>
      <c r="AF294" s="8">
        <f t="shared" si="80"/>
        <v>10.565069676237099</v>
      </c>
      <c r="AG294" s="8">
        <f t="shared" si="71"/>
        <v>5.5993199766814702E-2</v>
      </c>
      <c r="AJ294" s="132">
        <f>IF(Päälaskenta!$F$28&lt;Kaksitasouoma_matriisi!L294,Päälaskenta!$C$20*Päälaskenta!$F$28,Päälaskenta!$C$20*Kaksitasouoma_matriisi!L294)</f>
        <v>0.185</v>
      </c>
      <c r="AK294" s="134">
        <f>SQRT(Päälaskenta!$D$20^2+(Päälaskenta!$D$20/(1/Päälaskenta!$E$20))^2)</f>
        <v>1.8029999999999999</v>
      </c>
      <c r="AL294" s="134">
        <f>IF(Päälaskenta!$F$28&lt;Kaksitasouoma_matriisi!L294,AK294*Päälaskenta!$F$28*COS(ATAN(1/Päälaskenta!$E$20)),AK294*Kaksitasouoma_matriisi!L294*COS(ATAN(1/Päälaskenta!$E$20)))</f>
        <v>5.6000000000000001E-2</v>
      </c>
      <c r="AM294" s="134"/>
      <c r="AN294" s="134">
        <f t="shared" si="79"/>
        <v>0.24099999999999999</v>
      </c>
      <c r="AO294" s="8">
        <f t="shared" si="72"/>
        <v>0.16465122634419599</v>
      </c>
      <c r="AP294" s="134">
        <f>Refererenssiarvoja!$B$16*H294^(1/6)/(Refererenssiarvoja!$B$15^0.5)*(Päälaskenta!$G$28/2)^0.5*(1-AO294)^(-1.5)</f>
        <v>0.05</v>
      </c>
      <c r="AQ294" s="8">
        <f>Refererenssiarvoja!$B$16*Kaksitasouoma_matriisi!O294^(1/6)/(SQRT((2*Refererenssiarvoja!$B$15)/(Päälaskenta!$F$31*Päälaskenta!$G$31*Päälaskenta!$F$28))+SQRT(Refererenssiarvoja!$B$15)/Refererenssiarvoja!$B$17*LN(Kaksitasouoma_matriisi!L294/Päälaskenta!$F$28))</f>
        <v>-3.1281448374381397E-2</v>
      </c>
      <c r="AR294" s="8">
        <f>Refererenssiarvoja!$B$16*Kaksitasouoma_matriisi!O294^(1/6)/(SQRT((2*Refererenssiarvoja!$B$15)/(Päälaskenta!$F$31*Päälaskenta!$G$31*L294)))</f>
        <v>7.9069939499572695E-2</v>
      </c>
    </row>
    <row r="295" spans="1:44" x14ac:dyDescent="0.2">
      <c r="A295" s="8">
        <v>293</v>
      </c>
      <c r="B295" s="8">
        <f>IF(Päälaskenta!C$7,Päälaskenta!E$7,Päälaskenta!G$5)</f>
        <v>2.5</v>
      </c>
      <c r="C295" s="56">
        <v>1.7070000000000001</v>
      </c>
      <c r="D295" s="93">
        <f t="shared" si="65"/>
        <v>1.4645999999999999</v>
      </c>
      <c r="E295" s="8">
        <f>IF(Päälaskenta!$C$26,Kaksitasouoma_matriisi!AP295,Kaksitasouoma_matriisi!AC295)</f>
        <v>0.10163572543259999</v>
      </c>
      <c r="F295" s="56">
        <f>IF(D295&lt;Päälaskenta!H$24,(SQRT(POWER(Päälaskenta!C$24/(2*Päälaskenta!E$24),2)+(D295/Päälaskenta!E$24))-Päälaskenta!C$24/(2*Päälaskenta!E$24)),IF(D295=Päälaskenta!H$24,Päälaskenta!D$24,Päälaskenta!D$24+(SQRT(POWER((Päälaskenta!C$20+Päälaskenta!G$24)/(2*Päälaskenta!E$20),2)+((D295-Päälaskenta!H$24)/Päälaskenta!E$20))-(Päälaskenta!C$20+Päälaskenta!G$24)/(2*Päälaskenta!E$20))))</f>
        <v>0.73699999999999999</v>
      </c>
      <c r="G295" s="57">
        <f>IF(F295&gt;Päälaskenta!D$24,(2*SQRT((POWER(Päälaskenta!D$24,2))+POWER(Päälaskenta!E$24*Päälaskenta!D$24,2))+Päälaskenta!C$24)+(2*SQRT((POWER((F295-Päälaskenta!D$24),2))+POWER(Päälaskenta!E$20*(F295-Päälaskenta!D$24),2))+Päälaskenta!C$20),(2*SQRT((POWER(F295,2))+POWER(Päälaskenta!E$24*F295,2))+Päälaskenta!C$24))</f>
        <v>8.11</v>
      </c>
      <c r="H295" s="57">
        <f t="shared" si="66"/>
        <v>0.18</v>
      </c>
      <c r="I295" s="62">
        <f t="shared" si="67"/>
        <v>0.29616199999999998</v>
      </c>
      <c r="J295" s="8">
        <f>IF(F295&lt;Päälaskenta!$D$24,0,Kaksitasouoma_matriisi!F295-Päälaskenta!$D$24)</f>
        <v>3.6999999999999998E-2</v>
      </c>
      <c r="L295" s="8">
        <f>IF(F295&gt;Päälaskenta!D$24,F295-Päälaskenta!D$24,0)</f>
        <v>3.6999999999999998E-2</v>
      </c>
      <c r="M295" s="8">
        <f>IF(F295&gt;Päälaskenta!D$24,(Päälaskenta!C$20+(Päälaskenta!E$20*(Kaksitasouoma_matriisi!F295-Päälaskenta!D$24)))*(Kaksitasouoma_matriisi!F295-Päälaskenta!D$24),0)</f>
        <v>0.18705350000000001</v>
      </c>
      <c r="N295" s="8">
        <f>IF(F295&gt;Päälaskenta!D$24,(2*SQRT((POWER((F295-Päälaskenta!D$24),2))+POWER(Päälaskenta!E$20*(F295-Päälaskenta!D$24),2))+Päälaskenta!C$20),0)</f>
        <v>5.1334053971921696</v>
      </c>
      <c r="O295" s="8">
        <f t="shared" si="73"/>
        <v>3.6438481967995998E-2</v>
      </c>
      <c r="P295" s="8">
        <f>IF(Päälaskenta!$C$29,IF(L295&gt;Päälaskenta!$F$28,Kaksitasouoma_matriisi!AQ295,Kaksitasouoma_matriisi!AR295),Päälaskenta!$F$20)</f>
        <v>0.12</v>
      </c>
      <c r="Q295" s="8">
        <f t="shared" si="74"/>
        <v>0.17132659224792801</v>
      </c>
      <c r="R295" s="8">
        <f t="shared" si="68"/>
        <v>4.0540809833293001E-2</v>
      </c>
      <c r="S295" s="8">
        <f t="shared" si="75"/>
        <v>0.21673376778992601</v>
      </c>
      <c r="U295" s="93">
        <f>IF(F295&gt;Päälaskenta!D$24,Päälaskenta!H$24+L295*Päälaskenta!G$24,F295*Päälaskenta!C$24 + F295*F295*Päälaskenta!E$24)</f>
        <v>1.2787999999999999</v>
      </c>
      <c r="V295" s="8">
        <f>IF(F295&gt;Päälaskenta!D$24,2*SQRT(POWER(Päälaskenta!D$24,2)+POWER(Päälaskenta!E$24*Päälaskenta!D$24,2))+Päälaskenta!C$24,(2*SQRT((POWER(F295,2))+POWER(Päälaskenta!E$24*F295,2))+Päälaskenta!C$24))</f>
        <v>2.9798989873223301</v>
      </c>
      <c r="W295" s="8">
        <f t="shared" si="76"/>
        <v>0.42914206335198701</v>
      </c>
      <c r="X295" s="8">
        <f>Päälaskenta!F$24</f>
        <v>7.0000000000000007E-2</v>
      </c>
      <c r="Y295" s="8">
        <f t="shared" si="77"/>
        <v>10.3937430839892</v>
      </c>
      <c r="Z295" s="8">
        <f t="shared" si="69"/>
        <v>2.4594591901667102</v>
      </c>
      <c r="AA295" s="8">
        <f t="shared" si="78"/>
        <v>1.9232555443906101</v>
      </c>
      <c r="AC295" s="8">
        <f t="shared" si="70"/>
        <v>0.10163572543259999</v>
      </c>
      <c r="AE295" s="8">
        <v>293</v>
      </c>
      <c r="AF295" s="8">
        <f t="shared" si="80"/>
        <v>10.565069676237099</v>
      </c>
      <c r="AG295" s="8">
        <f t="shared" si="71"/>
        <v>5.5993199766814702E-2</v>
      </c>
      <c r="AJ295" s="132">
        <f>IF(Päälaskenta!$F$28&lt;Kaksitasouoma_matriisi!L295,Päälaskenta!$C$20*Päälaskenta!$F$28,Päälaskenta!$C$20*Kaksitasouoma_matriisi!L295)</f>
        <v>0.185</v>
      </c>
      <c r="AK295" s="134">
        <f>SQRT(Päälaskenta!$D$20^2+(Päälaskenta!$D$20/(1/Päälaskenta!$E$20))^2)</f>
        <v>1.8029999999999999</v>
      </c>
      <c r="AL295" s="134">
        <f>IF(Päälaskenta!$F$28&lt;Kaksitasouoma_matriisi!L295,AK295*Päälaskenta!$F$28*COS(ATAN(1/Päälaskenta!$E$20)),AK295*Kaksitasouoma_matriisi!L295*COS(ATAN(1/Päälaskenta!$E$20)))</f>
        <v>5.6000000000000001E-2</v>
      </c>
      <c r="AM295" s="134"/>
      <c r="AN295" s="134">
        <f t="shared" si="79"/>
        <v>0.24099999999999999</v>
      </c>
      <c r="AO295" s="8">
        <f t="shared" si="72"/>
        <v>0.16455004779462001</v>
      </c>
      <c r="AP295" s="134">
        <f>Refererenssiarvoja!$B$16*H295^(1/6)/(Refererenssiarvoja!$B$15^0.5)*(Päälaskenta!$G$28/2)^0.5*(1-AO295)^(-1.5)</f>
        <v>0.05</v>
      </c>
      <c r="AQ295" s="8">
        <f>Refererenssiarvoja!$B$16*Kaksitasouoma_matriisi!O295^(1/6)/(SQRT((2*Refererenssiarvoja!$B$15)/(Päälaskenta!$F$31*Päälaskenta!$G$31*Päälaskenta!$F$28))+SQRT(Refererenssiarvoja!$B$15)/Refererenssiarvoja!$B$17*LN(Kaksitasouoma_matriisi!L295/Päälaskenta!$F$28))</f>
        <v>-3.1281448374381397E-2</v>
      </c>
      <c r="AR295" s="8">
        <f>Refererenssiarvoja!$B$16*Kaksitasouoma_matriisi!O295^(1/6)/(SQRT((2*Refererenssiarvoja!$B$15)/(Päälaskenta!$F$31*Päälaskenta!$G$31*L295)))</f>
        <v>7.9069939499572695E-2</v>
      </c>
    </row>
    <row r="296" spans="1:44" x14ac:dyDescent="0.2">
      <c r="A296" s="8">
        <v>294</v>
      </c>
      <c r="B296" s="8">
        <f>IF(Päälaskenta!C$7,Päälaskenta!E$7,Päälaskenta!G$5)</f>
        <v>2.5</v>
      </c>
      <c r="C296" s="56">
        <v>1.706</v>
      </c>
      <c r="D296" s="93">
        <f t="shared" si="65"/>
        <v>1.4654</v>
      </c>
      <c r="E296" s="8">
        <f>IF(Päälaskenta!$C$26,Kaksitasouoma_matriisi!AP296,Kaksitasouoma_matriisi!AC296)</f>
        <v>0.10163572543259999</v>
      </c>
      <c r="F296" s="56">
        <f>IF(D296&lt;Päälaskenta!H$24,(SQRT(POWER(Päälaskenta!C$24/(2*Päälaskenta!E$24),2)+(D296/Päälaskenta!E$24))-Päälaskenta!C$24/(2*Päälaskenta!E$24)),IF(D296=Päälaskenta!H$24,Päälaskenta!D$24,Päälaskenta!D$24+(SQRT(POWER((Päälaskenta!C$20+Päälaskenta!G$24)/(2*Päälaskenta!E$20),2)+((D296-Päälaskenta!H$24)/Päälaskenta!E$20))-(Päälaskenta!C$20+Päälaskenta!G$24)/(2*Päälaskenta!E$20))))</f>
        <v>0.73699999999999999</v>
      </c>
      <c r="G296" s="57">
        <f>IF(F296&gt;Päälaskenta!D$24,(2*SQRT((POWER(Päälaskenta!D$24,2))+POWER(Päälaskenta!E$24*Päälaskenta!D$24,2))+Päälaskenta!C$24)+(2*SQRT((POWER((F296-Päälaskenta!D$24),2))+POWER(Päälaskenta!E$20*(F296-Päälaskenta!D$24),2))+Päälaskenta!C$20),(2*SQRT((POWER(F296,2))+POWER(Päälaskenta!E$24*F296,2))+Päälaskenta!C$24))</f>
        <v>8.11</v>
      </c>
      <c r="H296" s="57">
        <f t="shared" si="66"/>
        <v>0.18</v>
      </c>
      <c r="I296" s="62">
        <f t="shared" si="67"/>
        <v>0.29581499999999999</v>
      </c>
      <c r="J296" s="8">
        <f>IF(F296&lt;Päälaskenta!$D$24,0,Kaksitasouoma_matriisi!F296-Päälaskenta!$D$24)</f>
        <v>3.6999999999999998E-2</v>
      </c>
      <c r="L296" s="8">
        <f>IF(F296&gt;Päälaskenta!D$24,F296-Päälaskenta!D$24,0)</f>
        <v>3.6999999999999998E-2</v>
      </c>
      <c r="M296" s="8">
        <f>IF(F296&gt;Päälaskenta!D$24,(Päälaskenta!C$20+(Päälaskenta!E$20*(Kaksitasouoma_matriisi!F296-Päälaskenta!D$24)))*(Kaksitasouoma_matriisi!F296-Päälaskenta!D$24),0)</f>
        <v>0.18705350000000001</v>
      </c>
      <c r="N296" s="8">
        <f>IF(F296&gt;Päälaskenta!D$24,(2*SQRT((POWER((F296-Päälaskenta!D$24),2))+POWER(Päälaskenta!E$20*(F296-Päälaskenta!D$24),2))+Päälaskenta!C$20),0)</f>
        <v>5.1334053971921696</v>
      </c>
      <c r="O296" s="8">
        <f t="shared" si="73"/>
        <v>3.6438481967995998E-2</v>
      </c>
      <c r="P296" s="8">
        <f>IF(Päälaskenta!$C$29,IF(L296&gt;Päälaskenta!$F$28,Kaksitasouoma_matriisi!AQ296,Kaksitasouoma_matriisi!AR296),Päälaskenta!$F$20)</f>
        <v>0.12</v>
      </c>
      <c r="Q296" s="8">
        <f t="shared" si="74"/>
        <v>0.17132659224792801</v>
      </c>
      <c r="R296" s="8">
        <f t="shared" si="68"/>
        <v>4.0540809833293001E-2</v>
      </c>
      <c r="S296" s="8">
        <f t="shared" si="75"/>
        <v>0.21673376778992601</v>
      </c>
      <c r="U296" s="93">
        <f>IF(F296&gt;Päälaskenta!D$24,Päälaskenta!H$24+L296*Päälaskenta!G$24,F296*Päälaskenta!C$24 + F296*F296*Päälaskenta!E$24)</f>
        <v>1.2787999999999999</v>
      </c>
      <c r="V296" s="8">
        <f>IF(F296&gt;Päälaskenta!D$24,2*SQRT(POWER(Päälaskenta!D$24,2)+POWER(Päälaskenta!E$24*Päälaskenta!D$24,2))+Päälaskenta!C$24,(2*SQRT((POWER(F296,2))+POWER(Päälaskenta!E$24*F296,2))+Päälaskenta!C$24))</f>
        <v>2.9798989873223301</v>
      </c>
      <c r="W296" s="8">
        <f t="shared" si="76"/>
        <v>0.42914206335198701</v>
      </c>
      <c r="X296" s="8">
        <f>Päälaskenta!F$24</f>
        <v>7.0000000000000007E-2</v>
      </c>
      <c r="Y296" s="8">
        <f t="shared" si="77"/>
        <v>10.3937430839892</v>
      </c>
      <c r="Z296" s="8">
        <f t="shared" si="69"/>
        <v>2.4594591901667102</v>
      </c>
      <c r="AA296" s="8">
        <f t="shared" si="78"/>
        <v>1.9232555443906101</v>
      </c>
      <c r="AC296" s="8">
        <f t="shared" si="70"/>
        <v>0.10163572543259999</v>
      </c>
      <c r="AE296" s="8">
        <v>294</v>
      </c>
      <c r="AF296" s="8">
        <f t="shared" si="80"/>
        <v>10.565069676237099</v>
      </c>
      <c r="AG296" s="8">
        <f t="shared" si="71"/>
        <v>5.5993199766814702E-2</v>
      </c>
      <c r="AJ296" s="132">
        <f>IF(Päälaskenta!$F$28&lt;Kaksitasouoma_matriisi!L296,Päälaskenta!$C$20*Päälaskenta!$F$28,Päälaskenta!$C$20*Kaksitasouoma_matriisi!L296)</f>
        <v>0.185</v>
      </c>
      <c r="AK296" s="134">
        <f>SQRT(Päälaskenta!$D$20^2+(Päälaskenta!$D$20/(1/Päälaskenta!$E$20))^2)</f>
        <v>1.8029999999999999</v>
      </c>
      <c r="AL296" s="134">
        <f>IF(Päälaskenta!$F$28&lt;Kaksitasouoma_matriisi!L296,AK296*Päälaskenta!$F$28*COS(ATAN(1/Päälaskenta!$E$20)),AK296*Kaksitasouoma_matriisi!L296*COS(ATAN(1/Päälaskenta!$E$20)))</f>
        <v>5.6000000000000001E-2</v>
      </c>
      <c r="AM296" s="134"/>
      <c r="AN296" s="134">
        <f t="shared" si="79"/>
        <v>0.24099999999999999</v>
      </c>
      <c r="AO296" s="8">
        <f t="shared" si="72"/>
        <v>0.164460215640781</v>
      </c>
      <c r="AP296" s="134">
        <f>Refererenssiarvoja!$B$16*H296^(1/6)/(Refererenssiarvoja!$B$15^0.5)*(Päälaskenta!$G$28/2)^0.5*(1-AO296)^(-1.5)</f>
        <v>0.05</v>
      </c>
      <c r="AQ296" s="8">
        <f>Refererenssiarvoja!$B$16*Kaksitasouoma_matriisi!O296^(1/6)/(SQRT((2*Refererenssiarvoja!$B$15)/(Päälaskenta!$F$31*Päälaskenta!$G$31*Päälaskenta!$F$28))+SQRT(Refererenssiarvoja!$B$15)/Refererenssiarvoja!$B$17*LN(Kaksitasouoma_matriisi!L296/Päälaskenta!$F$28))</f>
        <v>-3.1281448374381397E-2</v>
      </c>
      <c r="AR296" s="8">
        <f>Refererenssiarvoja!$B$16*Kaksitasouoma_matriisi!O296^(1/6)/(SQRT((2*Refererenssiarvoja!$B$15)/(Päälaskenta!$F$31*Päälaskenta!$G$31*L296)))</f>
        <v>7.9069939499572695E-2</v>
      </c>
    </row>
    <row r="297" spans="1:44" x14ac:dyDescent="0.2">
      <c r="A297" s="8">
        <v>295</v>
      </c>
      <c r="B297" s="8">
        <f>IF(Päälaskenta!C$7,Päälaskenta!E$7,Päälaskenta!G$5)</f>
        <v>2.5</v>
      </c>
      <c r="C297" s="56">
        <v>1.7050000000000001</v>
      </c>
      <c r="D297" s="93">
        <f t="shared" si="65"/>
        <v>1.4662999999999999</v>
      </c>
      <c r="E297" s="8">
        <f>IF(Päälaskenta!$C$26,Kaksitasouoma_matriisi!AP297,Kaksitasouoma_matriisi!AC297)</f>
        <v>0.10163572543259999</v>
      </c>
      <c r="F297" s="56">
        <f>IF(D297&lt;Päälaskenta!H$24,(SQRT(POWER(Päälaskenta!C$24/(2*Päälaskenta!E$24),2)+(D297/Päälaskenta!E$24))-Päälaskenta!C$24/(2*Päälaskenta!E$24)),IF(D297=Päälaskenta!H$24,Päälaskenta!D$24,Päälaskenta!D$24+(SQRT(POWER((Päälaskenta!C$20+Päälaskenta!G$24)/(2*Päälaskenta!E$20),2)+((D297-Päälaskenta!H$24)/Päälaskenta!E$20))-(Päälaskenta!C$20+Päälaskenta!G$24)/(2*Päälaskenta!E$20))))</f>
        <v>0.73699999999999999</v>
      </c>
      <c r="G297" s="57">
        <f>IF(F297&gt;Päälaskenta!D$24,(2*SQRT((POWER(Päälaskenta!D$24,2))+POWER(Päälaskenta!E$24*Päälaskenta!D$24,2))+Päälaskenta!C$24)+(2*SQRT((POWER((F297-Päälaskenta!D$24),2))+POWER(Päälaskenta!E$20*(F297-Päälaskenta!D$24),2))+Päälaskenta!C$20),(2*SQRT((POWER(F297,2))+POWER(Päälaskenta!E$24*F297,2))+Päälaskenta!C$24))</f>
        <v>8.11</v>
      </c>
      <c r="H297" s="57">
        <f t="shared" si="66"/>
        <v>0.18</v>
      </c>
      <c r="I297" s="62">
        <f t="shared" si="67"/>
        <v>0.29546899999999998</v>
      </c>
      <c r="J297" s="8">
        <f>IF(F297&lt;Päälaskenta!$D$24,0,Kaksitasouoma_matriisi!F297-Päälaskenta!$D$24)</f>
        <v>3.6999999999999998E-2</v>
      </c>
      <c r="L297" s="8">
        <f>IF(F297&gt;Päälaskenta!D$24,F297-Päälaskenta!D$24,0)</f>
        <v>3.6999999999999998E-2</v>
      </c>
      <c r="M297" s="8">
        <f>IF(F297&gt;Päälaskenta!D$24,(Päälaskenta!C$20+(Päälaskenta!E$20*(Kaksitasouoma_matriisi!F297-Päälaskenta!D$24)))*(Kaksitasouoma_matriisi!F297-Päälaskenta!D$24),0)</f>
        <v>0.18705350000000001</v>
      </c>
      <c r="N297" s="8">
        <f>IF(F297&gt;Päälaskenta!D$24,(2*SQRT((POWER((F297-Päälaskenta!D$24),2))+POWER(Päälaskenta!E$20*(F297-Päälaskenta!D$24),2))+Päälaskenta!C$20),0)</f>
        <v>5.1334053971921696</v>
      </c>
      <c r="O297" s="8">
        <f t="shared" si="73"/>
        <v>3.6438481967995998E-2</v>
      </c>
      <c r="P297" s="8">
        <f>IF(Päälaskenta!$C$29,IF(L297&gt;Päälaskenta!$F$28,Kaksitasouoma_matriisi!AQ297,Kaksitasouoma_matriisi!AR297),Päälaskenta!$F$20)</f>
        <v>0.12</v>
      </c>
      <c r="Q297" s="8">
        <f t="shared" si="74"/>
        <v>0.17132659224792801</v>
      </c>
      <c r="R297" s="8">
        <f t="shared" si="68"/>
        <v>4.0540809833293001E-2</v>
      </c>
      <c r="S297" s="8">
        <f t="shared" si="75"/>
        <v>0.21673376778992601</v>
      </c>
      <c r="U297" s="93">
        <f>IF(F297&gt;Päälaskenta!D$24,Päälaskenta!H$24+L297*Päälaskenta!G$24,F297*Päälaskenta!C$24 + F297*F297*Päälaskenta!E$24)</f>
        <v>1.2787999999999999</v>
      </c>
      <c r="V297" s="8">
        <f>IF(F297&gt;Päälaskenta!D$24,2*SQRT(POWER(Päälaskenta!D$24,2)+POWER(Päälaskenta!E$24*Päälaskenta!D$24,2))+Päälaskenta!C$24,(2*SQRT((POWER(F297,2))+POWER(Päälaskenta!E$24*F297,2))+Päälaskenta!C$24))</f>
        <v>2.9798989873223301</v>
      </c>
      <c r="W297" s="8">
        <f t="shared" si="76"/>
        <v>0.42914206335198701</v>
      </c>
      <c r="X297" s="8">
        <f>Päälaskenta!F$24</f>
        <v>7.0000000000000007E-2</v>
      </c>
      <c r="Y297" s="8">
        <f t="shared" si="77"/>
        <v>10.3937430839892</v>
      </c>
      <c r="Z297" s="8">
        <f t="shared" si="69"/>
        <v>2.4594591901667102</v>
      </c>
      <c r="AA297" s="8">
        <f t="shared" si="78"/>
        <v>1.9232555443906101</v>
      </c>
      <c r="AC297" s="8">
        <f t="shared" si="70"/>
        <v>0.10163572543259999</v>
      </c>
      <c r="AE297" s="8">
        <v>295</v>
      </c>
      <c r="AF297" s="8">
        <f t="shared" si="80"/>
        <v>10.565069676237099</v>
      </c>
      <c r="AG297" s="8">
        <f t="shared" si="71"/>
        <v>5.5993199766814702E-2</v>
      </c>
      <c r="AJ297" s="132">
        <f>IF(Päälaskenta!$F$28&lt;Kaksitasouoma_matriisi!L297,Päälaskenta!$C$20*Päälaskenta!$F$28,Päälaskenta!$C$20*Kaksitasouoma_matriisi!L297)</f>
        <v>0.185</v>
      </c>
      <c r="AK297" s="134">
        <f>SQRT(Päälaskenta!$D$20^2+(Päälaskenta!$D$20/(1/Päälaskenta!$E$20))^2)</f>
        <v>1.8029999999999999</v>
      </c>
      <c r="AL297" s="134">
        <f>IF(Päälaskenta!$F$28&lt;Kaksitasouoma_matriisi!L297,AK297*Päälaskenta!$F$28*COS(ATAN(1/Päälaskenta!$E$20)),AK297*Kaksitasouoma_matriisi!L297*COS(ATAN(1/Päälaskenta!$E$20)))</f>
        <v>5.6000000000000001E-2</v>
      </c>
      <c r="AM297" s="134"/>
      <c r="AN297" s="134">
        <f t="shared" si="79"/>
        <v>0.24099999999999999</v>
      </c>
      <c r="AO297" s="8">
        <f t="shared" si="72"/>
        <v>0.16435927163609099</v>
      </c>
      <c r="AP297" s="134">
        <f>Refererenssiarvoja!$B$16*H297^(1/6)/(Refererenssiarvoja!$B$15^0.5)*(Päälaskenta!$G$28/2)^0.5*(1-AO297)^(-1.5)</f>
        <v>0.05</v>
      </c>
      <c r="AQ297" s="8">
        <f>Refererenssiarvoja!$B$16*Kaksitasouoma_matriisi!O297^(1/6)/(SQRT((2*Refererenssiarvoja!$B$15)/(Päälaskenta!$F$31*Päälaskenta!$G$31*Päälaskenta!$F$28))+SQRT(Refererenssiarvoja!$B$15)/Refererenssiarvoja!$B$17*LN(Kaksitasouoma_matriisi!L297/Päälaskenta!$F$28))</f>
        <v>-3.1281448374381397E-2</v>
      </c>
      <c r="AR297" s="8">
        <f>Refererenssiarvoja!$B$16*Kaksitasouoma_matriisi!O297^(1/6)/(SQRT((2*Refererenssiarvoja!$B$15)/(Päälaskenta!$F$31*Päälaskenta!$G$31*L297)))</f>
        <v>7.9069939499572695E-2</v>
      </c>
    </row>
    <row r="298" spans="1:44" x14ac:dyDescent="0.2">
      <c r="A298" s="8">
        <v>296</v>
      </c>
      <c r="B298" s="8">
        <f>IF(Päälaskenta!C$7,Päälaskenta!E$7,Päälaskenta!G$5)</f>
        <v>2.5</v>
      </c>
      <c r="C298" s="56">
        <v>1.704</v>
      </c>
      <c r="D298" s="93">
        <f t="shared" si="65"/>
        <v>1.4671000000000001</v>
      </c>
      <c r="E298" s="8">
        <f>IF(Päälaskenta!$C$26,Kaksitasouoma_matriisi!AP298,Kaksitasouoma_matriisi!AC298)</f>
        <v>0.10163572543259999</v>
      </c>
      <c r="F298" s="56">
        <f>IF(D298&lt;Päälaskenta!H$24,(SQRT(POWER(Päälaskenta!C$24/(2*Päälaskenta!E$24),2)+(D298/Päälaskenta!E$24))-Päälaskenta!C$24/(2*Päälaskenta!E$24)),IF(D298=Päälaskenta!H$24,Päälaskenta!D$24,Päälaskenta!D$24+(SQRT(POWER((Päälaskenta!C$20+Päälaskenta!G$24)/(2*Päälaskenta!E$20),2)+((D298-Päälaskenta!H$24)/Päälaskenta!E$20))-(Päälaskenta!C$20+Päälaskenta!G$24)/(2*Päälaskenta!E$20))))</f>
        <v>0.73699999999999999</v>
      </c>
      <c r="G298" s="57">
        <f>IF(F298&gt;Päälaskenta!D$24,(2*SQRT((POWER(Päälaskenta!D$24,2))+POWER(Päälaskenta!E$24*Päälaskenta!D$24,2))+Päälaskenta!C$24)+(2*SQRT((POWER((F298-Päälaskenta!D$24),2))+POWER(Päälaskenta!E$20*(F298-Päälaskenta!D$24),2))+Päälaskenta!C$20),(2*SQRT((POWER(F298,2))+POWER(Päälaskenta!E$24*F298,2))+Päälaskenta!C$24))</f>
        <v>8.11</v>
      </c>
      <c r="H298" s="57">
        <f t="shared" si="66"/>
        <v>0.18</v>
      </c>
      <c r="I298" s="62">
        <f t="shared" si="67"/>
        <v>0.295122</v>
      </c>
      <c r="J298" s="8">
        <f>IF(F298&lt;Päälaskenta!$D$24,0,Kaksitasouoma_matriisi!F298-Päälaskenta!$D$24)</f>
        <v>3.6999999999999998E-2</v>
      </c>
      <c r="L298" s="8">
        <f>IF(F298&gt;Päälaskenta!D$24,F298-Päälaskenta!D$24,0)</f>
        <v>3.6999999999999998E-2</v>
      </c>
      <c r="M298" s="8">
        <f>IF(F298&gt;Päälaskenta!D$24,(Päälaskenta!C$20+(Päälaskenta!E$20*(Kaksitasouoma_matriisi!F298-Päälaskenta!D$24)))*(Kaksitasouoma_matriisi!F298-Päälaskenta!D$24),0)</f>
        <v>0.18705350000000001</v>
      </c>
      <c r="N298" s="8">
        <f>IF(F298&gt;Päälaskenta!D$24,(2*SQRT((POWER((F298-Päälaskenta!D$24),2))+POWER(Päälaskenta!E$20*(F298-Päälaskenta!D$24),2))+Päälaskenta!C$20),0)</f>
        <v>5.1334053971921696</v>
      </c>
      <c r="O298" s="8">
        <f t="shared" si="73"/>
        <v>3.6438481967995998E-2</v>
      </c>
      <c r="P298" s="8">
        <f>IF(Päälaskenta!$C$29,IF(L298&gt;Päälaskenta!$F$28,Kaksitasouoma_matriisi!AQ298,Kaksitasouoma_matriisi!AR298),Päälaskenta!$F$20)</f>
        <v>0.12</v>
      </c>
      <c r="Q298" s="8">
        <f t="shared" si="74"/>
        <v>0.17132659224792801</v>
      </c>
      <c r="R298" s="8">
        <f t="shared" si="68"/>
        <v>4.0540809833293001E-2</v>
      </c>
      <c r="S298" s="8">
        <f t="shared" si="75"/>
        <v>0.21673376778992601</v>
      </c>
      <c r="U298" s="93">
        <f>IF(F298&gt;Päälaskenta!D$24,Päälaskenta!H$24+L298*Päälaskenta!G$24,F298*Päälaskenta!C$24 + F298*F298*Päälaskenta!E$24)</f>
        <v>1.2787999999999999</v>
      </c>
      <c r="V298" s="8">
        <f>IF(F298&gt;Päälaskenta!D$24,2*SQRT(POWER(Päälaskenta!D$24,2)+POWER(Päälaskenta!E$24*Päälaskenta!D$24,2))+Päälaskenta!C$24,(2*SQRT((POWER(F298,2))+POWER(Päälaskenta!E$24*F298,2))+Päälaskenta!C$24))</f>
        <v>2.9798989873223301</v>
      </c>
      <c r="W298" s="8">
        <f t="shared" si="76"/>
        <v>0.42914206335198701</v>
      </c>
      <c r="X298" s="8">
        <f>Päälaskenta!F$24</f>
        <v>7.0000000000000007E-2</v>
      </c>
      <c r="Y298" s="8">
        <f t="shared" si="77"/>
        <v>10.3937430839892</v>
      </c>
      <c r="Z298" s="8">
        <f t="shared" si="69"/>
        <v>2.4594591901667102</v>
      </c>
      <c r="AA298" s="8">
        <f t="shared" si="78"/>
        <v>1.9232555443906101</v>
      </c>
      <c r="AC298" s="8">
        <f t="shared" si="70"/>
        <v>0.10163572543259999</v>
      </c>
      <c r="AE298" s="8">
        <v>296</v>
      </c>
      <c r="AF298" s="8">
        <f t="shared" si="80"/>
        <v>10.565069676237099</v>
      </c>
      <c r="AG298" s="8">
        <f t="shared" si="71"/>
        <v>5.5993199766814702E-2</v>
      </c>
      <c r="AJ298" s="132">
        <f>IF(Päälaskenta!$F$28&lt;Kaksitasouoma_matriisi!L298,Päälaskenta!$C$20*Päälaskenta!$F$28,Päälaskenta!$C$20*Kaksitasouoma_matriisi!L298)</f>
        <v>0.185</v>
      </c>
      <c r="AK298" s="134">
        <f>SQRT(Päälaskenta!$D$20^2+(Päälaskenta!$D$20/(1/Päälaskenta!$E$20))^2)</f>
        <v>1.8029999999999999</v>
      </c>
      <c r="AL298" s="134">
        <f>IF(Päälaskenta!$F$28&lt;Kaksitasouoma_matriisi!L298,AK298*Päälaskenta!$F$28*COS(ATAN(1/Päälaskenta!$E$20)),AK298*Kaksitasouoma_matriisi!L298*COS(ATAN(1/Päälaskenta!$E$20)))</f>
        <v>5.6000000000000001E-2</v>
      </c>
      <c r="AM298" s="134"/>
      <c r="AN298" s="134">
        <f t="shared" si="79"/>
        <v>0.24099999999999999</v>
      </c>
      <c r="AO298" s="8">
        <f t="shared" si="72"/>
        <v>0.164269647604117</v>
      </c>
      <c r="AP298" s="134">
        <f>Refererenssiarvoja!$B$16*H298^(1/6)/(Refererenssiarvoja!$B$15^0.5)*(Päälaskenta!$G$28/2)^0.5*(1-AO298)^(-1.5)</f>
        <v>0.05</v>
      </c>
      <c r="AQ298" s="8">
        <f>Refererenssiarvoja!$B$16*Kaksitasouoma_matriisi!O298^(1/6)/(SQRT((2*Refererenssiarvoja!$B$15)/(Päälaskenta!$F$31*Päälaskenta!$G$31*Päälaskenta!$F$28))+SQRT(Refererenssiarvoja!$B$15)/Refererenssiarvoja!$B$17*LN(Kaksitasouoma_matriisi!L298/Päälaskenta!$F$28))</f>
        <v>-3.1281448374381397E-2</v>
      </c>
      <c r="AR298" s="8">
        <f>Refererenssiarvoja!$B$16*Kaksitasouoma_matriisi!O298^(1/6)/(SQRT((2*Refererenssiarvoja!$B$15)/(Päälaskenta!$F$31*Päälaskenta!$G$31*L298)))</f>
        <v>7.9069939499572695E-2</v>
      </c>
    </row>
    <row r="299" spans="1:44" x14ac:dyDescent="0.2">
      <c r="A299" s="8">
        <v>297</v>
      </c>
      <c r="B299" s="8">
        <f>IF(Päälaskenta!C$7,Päälaskenta!E$7,Päälaskenta!G$5)</f>
        <v>2.5</v>
      </c>
      <c r="C299" s="56">
        <v>1.7030000000000001</v>
      </c>
      <c r="D299" s="93">
        <f t="shared" si="65"/>
        <v>1.468</v>
      </c>
      <c r="E299" s="8">
        <f>IF(Päälaskenta!$C$26,Kaksitasouoma_matriisi!AP299,Kaksitasouoma_matriisi!AC299)</f>
        <v>0.10163572543259999</v>
      </c>
      <c r="F299" s="56">
        <f>IF(D299&lt;Päälaskenta!H$24,(SQRT(POWER(Päälaskenta!C$24/(2*Päälaskenta!E$24),2)+(D299/Päälaskenta!E$24))-Päälaskenta!C$24/(2*Päälaskenta!E$24)),IF(D299=Päälaskenta!H$24,Päälaskenta!D$24,Päälaskenta!D$24+(SQRT(POWER((Päälaskenta!C$20+Päälaskenta!G$24)/(2*Päälaskenta!E$20),2)+((D299-Päälaskenta!H$24)/Päälaskenta!E$20))-(Päälaskenta!C$20+Päälaskenta!G$24)/(2*Päälaskenta!E$20))))</f>
        <v>0.73699999999999999</v>
      </c>
      <c r="G299" s="57">
        <f>IF(F299&gt;Päälaskenta!D$24,(2*SQRT((POWER(Päälaskenta!D$24,2))+POWER(Päälaskenta!E$24*Päälaskenta!D$24,2))+Päälaskenta!C$24)+(2*SQRT((POWER((F299-Päälaskenta!D$24),2))+POWER(Päälaskenta!E$20*(F299-Päälaskenta!D$24),2))+Päälaskenta!C$20),(2*SQRT((POWER(F299,2))+POWER(Päälaskenta!E$24*F299,2))+Päälaskenta!C$24))</f>
        <v>8.11</v>
      </c>
      <c r="H299" s="57">
        <f t="shared" si="66"/>
        <v>0.18</v>
      </c>
      <c r="I299" s="62">
        <f t="shared" si="67"/>
        <v>0.29477599999999998</v>
      </c>
      <c r="J299" s="8">
        <f>IF(F299&lt;Päälaskenta!$D$24,0,Kaksitasouoma_matriisi!F299-Päälaskenta!$D$24)</f>
        <v>3.6999999999999998E-2</v>
      </c>
      <c r="L299" s="8">
        <f>IF(F299&gt;Päälaskenta!D$24,F299-Päälaskenta!D$24,0)</f>
        <v>3.6999999999999998E-2</v>
      </c>
      <c r="M299" s="8">
        <f>IF(F299&gt;Päälaskenta!D$24,(Päälaskenta!C$20+(Päälaskenta!E$20*(Kaksitasouoma_matriisi!F299-Päälaskenta!D$24)))*(Kaksitasouoma_matriisi!F299-Päälaskenta!D$24),0)</f>
        <v>0.18705350000000001</v>
      </c>
      <c r="N299" s="8">
        <f>IF(F299&gt;Päälaskenta!D$24,(2*SQRT((POWER((F299-Päälaskenta!D$24),2))+POWER(Päälaskenta!E$20*(F299-Päälaskenta!D$24),2))+Päälaskenta!C$20),0)</f>
        <v>5.1334053971921696</v>
      </c>
      <c r="O299" s="8">
        <f t="shared" si="73"/>
        <v>3.6438481967995998E-2</v>
      </c>
      <c r="P299" s="8">
        <f>IF(Päälaskenta!$C$29,IF(L299&gt;Päälaskenta!$F$28,Kaksitasouoma_matriisi!AQ299,Kaksitasouoma_matriisi!AR299),Päälaskenta!$F$20)</f>
        <v>0.12</v>
      </c>
      <c r="Q299" s="8">
        <f t="shared" si="74"/>
        <v>0.17132659224792801</v>
      </c>
      <c r="R299" s="8">
        <f t="shared" si="68"/>
        <v>4.0540809833293001E-2</v>
      </c>
      <c r="S299" s="8">
        <f t="shared" si="75"/>
        <v>0.21673376778992601</v>
      </c>
      <c r="U299" s="93">
        <f>IF(F299&gt;Päälaskenta!D$24,Päälaskenta!H$24+L299*Päälaskenta!G$24,F299*Päälaskenta!C$24 + F299*F299*Päälaskenta!E$24)</f>
        <v>1.2787999999999999</v>
      </c>
      <c r="V299" s="8">
        <f>IF(F299&gt;Päälaskenta!D$24,2*SQRT(POWER(Päälaskenta!D$24,2)+POWER(Päälaskenta!E$24*Päälaskenta!D$24,2))+Päälaskenta!C$24,(2*SQRT((POWER(F299,2))+POWER(Päälaskenta!E$24*F299,2))+Päälaskenta!C$24))</f>
        <v>2.9798989873223301</v>
      </c>
      <c r="W299" s="8">
        <f t="shared" si="76"/>
        <v>0.42914206335198701</v>
      </c>
      <c r="X299" s="8">
        <f>Päälaskenta!F$24</f>
        <v>7.0000000000000007E-2</v>
      </c>
      <c r="Y299" s="8">
        <f t="shared" si="77"/>
        <v>10.3937430839892</v>
      </c>
      <c r="Z299" s="8">
        <f t="shared" si="69"/>
        <v>2.4594591901667102</v>
      </c>
      <c r="AA299" s="8">
        <f t="shared" si="78"/>
        <v>1.9232555443906101</v>
      </c>
      <c r="AC299" s="8">
        <f t="shared" si="70"/>
        <v>0.10163572543259999</v>
      </c>
      <c r="AE299" s="8">
        <v>297</v>
      </c>
      <c r="AF299" s="8">
        <f t="shared" si="80"/>
        <v>10.565069676237099</v>
      </c>
      <c r="AG299" s="8">
        <f t="shared" si="71"/>
        <v>5.5993199766814702E-2</v>
      </c>
      <c r="AJ299" s="132">
        <f>IF(Päälaskenta!$F$28&lt;Kaksitasouoma_matriisi!L299,Päälaskenta!$C$20*Päälaskenta!$F$28,Päälaskenta!$C$20*Kaksitasouoma_matriisi!L299)</f>
        <v>0.185</v>
      </c>
      <c r="AK299" s="134">
        <f>SQRT(Päälaskenta!$D$20^2+(Päälaskenta!$D$20/(1/Päälaskenta!$E$20))^2)</f>
        <v>1.8029999999999999</v>
      </c>
      <c r="AL299" s="134">
        <f>IF(Päälaskenta!$F$28&lt;Kaksitasouoma_matriisi!L299,AK299*Päälaskenta!$F$28*COS(ATAN(1/Päälaskenta!$E$20)),AK299*Kaksitasouoma_matriisi!L299*COS(ATAN(1/Päälaskenta!$E$20)))</f>
        <v>5.6000000000000001E-2</v>
      </c>
      <c r="AM299" s="134"/>
      <c r="AN299" s="134">
        <f t="shared" si="79"/>
        <v>0.24099999999999999</v>
      </c>
      <c r="AO299" s="8">
        <f t="shared" si="72"/>
        <v>0.1641689373297</v>
      </c>
      <c r="AP299" s="134">
        <f>Refererenssiarvoja!$B$16*H299^(1/6)/(Refererenssiarvoja!$B$15^0.5)*(Päälaskenta!$G$28/2)^0.5*(1-AO299)^(-1.5)</f>
        <v>0.05</v>
      </c>
      <c r="AQ299" s="8">
        <f>Refererenssiarvoja!$B$16*Kaksitasouoma_matriisi!O299^(1/6)/(SQRT((2*Refererenssiarvoja!$B$15)/(Päälaskenta!$F$31*Päälaskenta!$G$31*Päälaskenta!$F$28))+SQRT(Refererenssiarvoja!$B$15)/Refererenssiarvoja!$B$17*LN(Kaksitasouoma_matriisi!L299/Päälaskenta!$F$28))</f>
        <v>-3.1281448374381397E-2</v>
      </c>
      <c r="AR299" s="8">
        <f>Refererenssiarvoja!$B$16*Kaksitasouoma_matriisi!O299^(1/6)/(SQRT((2*Refererenssiarvoja!$B$15)/(Päälaskenta!$F$31*Päälaskenta!$G$31*L299)))</f>
        <v>7.9069939499572695E-2</v>
      </c>
    </row>
    <row r="300" spans="1:44" x14ac:dyDescent="0.2">
      <c r="A300" s="8">
        <v>298</v>
      </c>
      <c r="B300" s="8">
        <f>IF(Päälaskenta!C$7,Päälaskenta!E$7,Päälaskenta!G$5)</f>
        <v>2.5</v>
      </c>
      <c r="C300" s="56">
        <v>1.702</v>
      </c>
      <c r="D300" s="93">
        <f t="shared" si="65"/>
        <v>1.4689000000000001</v>
      </c>
      <c r="E300" s="8">
        <f>IF(Päälaskenta!$C$26,Kaksitasouoma_matriisi!AP300,Kaksitasouoma_matriisi!AC300)</f>
        <v>0.10163572543259999</v>
      </c>
      <c r="F300" s="56">
        <f>IF(D300&lt;Päälaskenta!H$24,(SQRT(POWER(Päälaskenta!C$24/(2*Päälaskenta!E$24),2)+(D300/Päälaskenta!E$24))-Päälaskenta!C$24/(2*Päälaskenta!E$24)),IF(D300=Päälaskenta!H$24,Päälaskenta!D$24,Päälaskenta!D$24+(SQRT(POWER((Päälaskenta!C$20+Päälaskenta!G$24)/(2*Päälaskenta!E$20),2)+((D300-Päälaskenta!H$24)/Päälaskenta!E$20))-(Päälaskenta!C$20+Päälaskenta!G$24)/(2*Päälaskenta!E$20))))</f>
        <v>0.73699999999999999</v>
      </c>
      <c r="G300" s="57">
        <f>IF(F300&gt;Päälaskenta!D$24,(2*SQRT((POWER(Päälaskenta!D$24,2))+POWER(Päälaskenta!E$24*Päälaskenta!D$24,2))+Päälaskenta!C$24)+(2*SQRT((POWER((F300-Päälaskenta!D$24),2))+POWER(Päälaskenta!E$20*(F300-Päälaskenta!D$24),2))+Päälaskenta!C$20),(2*SQRT((POWER(F300,2))+POWER(Päälaskenta!E$24*F300,2))+Päälaskenta!C$24))</f>
        <v>8.11</v>
      </c>
      <c r="H300" s="57">
        <f t="shared" si="66"/>
        <v>0.18</v>
      </c>
      <c r="I300" s="62">
        <f t="shared" si="67"/>
        <v>0.29443000000000003</v>
      </c>
      <c r="J300" s="8">
        <f>IF(F300&lt;Päälaskenta!$D$24,0,Kaksitasouoma_matriisi!F300-Päälaskenta!$D$24)</f>
        <v>3.6999999999999998E-2</v>
      </c>
      <c r="L300" s="8">
        <f>IF(F300&gt;Päälaskenta!D$24,F300-Päälaskenta!D$24,0)</f>
        <v>3.6999999999999998E-2</v>
      </c>
      <c r="M300" s="8">
        <f>IF(F300&gt;Päälaskenta!D$24,(Päälaskenta!C$20+(Päälaskenta!E$20*(Kaksitasouoma_matriisi!F300-Päälaskenta!D$24)))*(Kaksitasouoma_matriisi!F300-Päälaskenta!D$24),0)</f>
        <v>0.18705350000000001</v>
      </c>
      <c r="N300" s="8">
        <f>IF(F300&gt;Päälaskenta!D$24,(2*SQRT((POWER((F300-Päälaskenta!D$24),2))+POWER(Päälaskenta!E$20*(F300-Päälaskenta!D$24),2))+Päälaskenta!C$20),0)</f>
        <v>5.1334053971921696</v>
      </c>
      <c r="O300" s="8">
        <f t="shared" si="73"/>
        <v>3.6438481967995998E-2</v>
      </c>
      <c r="P300" s="8">
        <f>IF(Päälaskenta!$C$29,IF(L300&gt;Päälaskenta!$F$28,Kaksitasouoma_matriisi!AQ300,Kaksitasouoma_matriisi!AR300),Päälaskenta!$F$20)</f>
        <v>0.12</v>
      </c>
      <c r="Q300" s="8">
        <f t="shared" si="74"/>
        <v>0.17132659224792801</v>
      </c>
      <c r="R300" s="8">
        <f t="shared" si="68"/>
        <v>4.0540809833293001E-2</v>
      </c>
      <c r="S300" s="8">
        <f t="shared" si="75"/>
        <v>0.21673376778992601</v>
      </c>
      <c r="U300" s="93">
        <f>IF(F300&gt;Päälaskenta!D$24,Päälaskenta!H$24+L300*Päälaskenta!G$24,F300*Päälaskenta!C$24 + F300*F300*Päälaskenta!E$24)</f>
        <v>1.2787999999999999</v>
      </c>
      <c r="V300" s="8">
        <f>IF(F300&gt;Päälaskenta!D$24,2*SQRT(POWER(Päälaskenta!D$24,2)+POWER(Päälaskenta!E$24*Päälaskenta!D$24,2))+Päälaskenta!C$24,(2*SQRT((POWER(F300,2))+POWER(Päälaskenta!E$24*F300,2))+Päälaskenta!C$24))</f>
        <v>2.9798989873223301</v>
      </c>
      <c r="W300" s="8">
        <f t="shared" si="76"/>
        <v>0.42914206335198701</v>
      </c>
      <c r="X300" s="8">
        <f>Päälaskenta!F$24</f>
        <v>7.0000000000000007E-2</v>
      </c>
      <c r="Y300" s="8">
        <f t="shared" si="77"/>
        <v>10.3937430839892</v>
      </c>
      <c r="Z300" s="8">
        <f t="shared" si="69"/>
        <v>2.4594591901667102</v>
      </c>
      <c r="AA300" s="8">
        <f t="shared" si="78"/>
        <v>1.9232555443906101</v>
      </c>
      <c r="AC300" s="8">
        <f t="shared" si="70"/>
        <v>0.10163572543259999</v>
      </c>
      <c r="AE300" s="8">
        <v>298</v>
      </c>
      <c r="AF300" s="8">
        <f t="shared" si="80"/>
        <v>10.565069676237099</v>
      </c>
      <c r="AG300" s="8">
        <f t="shared" si="71"/>
        <v>5.5993199766814702E-2</v>
      </c>
      <c r="AJ300" s="132">
        <f>IF(Päälaskenta!$F$28&lt;Kaksitasouoma_matriisi!L300,Päälaskenta!$C$20*Päälaskenta!$F$28,Päälaskenta!$C$20*Kaksitasouoma_matriisi!L300)</f>
        <v>0.185</v>
      </c>
      <c r="AK300" s="134">
        <f>SQRT(Päälaskenta!$D$20^2+(Päälaskenta!$D$20/(1/Päälaskenta!$E$20))^2)</f>
        <v>1.8029999999999999</v>
      </c>
      <c r="AL300" s="134">
        <f>IF(Päälaskenta!$F$28&lt;Kaksitasouoma_matriisi!L300,AK300*Päälaskenta!$F$28*COS(ATAN(1/Päälaskenta!$E$20)),AK300*Kaksitasouoma_matriisi!L300*COS(ATAN(1/Päälaskenta!$E$20)))</f>
        <v>5.6000000000000001E-2</v>
      </c>
      <c r="AM300" s="134"/>
      <c r="AN300" s="134">
        <f t="shared" si="79"/>
        <v>0.24099999999999999</v>
      </c>
      <c r="AO300" s="8">
        <f t="shared" si="72"/>
        <v>0.164068350466335</v>
      </c>
      <c r="AP300" s="134">
        <f>Refererenssiarvoja!$B$16*H300^(1/6)/(Refererenssiarvoja!$B$15^0.5)*(Päälaskenta!$G$28/2)^0.5*(1-AO300)^(-1.5)</f>
        <v>0.05</v>
      </c>
      <c r="AQ300" s="8">
        <f>Refererenssiarvoja!$B$16*Kaksitasouoma_matriisi!O300^(1/6)/(SQRT((2*Refererenssiarvoja!$B$15)/(Päälaskenta!$F$31*Päälaskenta!$G$31*Päälaskenta!$F$28))+SQRT(Refererenssiarvoja!$B$15)/Refererenssiarvoja!$B$17*LN(Kaksitasouoma_matriisi!L300/Päälaskenta!$F$28))</f>
        <v>-3.1281448374381397E-2</v>
      </c>
      <c r="AR300" s="8">
        <f>Refererenssiarvoja!$B$16*Kaksitasouoma_matriisi!O300^(1/6)/(SQRT((2*Refererenssiarvoja!$B$15)/(Päälaskenta!$F$31*Päälaskenta!$G$31*L300)))</f>
        <v>7.9069939499572695E-2</v>
      </c>
    </row>
    <row r="301" spans="1:44" x14ac:dyDescent="0.2">
      <c r="A301" s="8">
        <v>299</v>
      </c>
      <c r="B301" s="8">
        <f>IF(Päälaskenta!C$7,Päälaskenta!E$7,Päälaskenta!G$5)</f>
        <v>2.5</v>
      </c>
      <c r="C301" s="56">
        <v>1.7010000000000001</v>
      </c>
      <c r="D301" s="93">
        <f t="shared" si="65"/>
        <v>1.4697</v>
      </c>
      <c r="E301" s="8">
        <f>IF(Päälaskenta!$C$26,Kaksitasouoma_matriisi!AP301,Kaksitasouoma_matriisi!AC301)</f>
        <v>0.101643882888345</v>
      </c>
      <c r="F301" s="56">
        <f>IF(D301&lt;Päälaskenta!H$24,(SQRT(POWER(Päälaskenta!C$24/(2*Päälaskenta!E$24),2)+(D301/Päälaskenta!E$24))-Päälaskenta!C$24/(2*Päälaskenta!E$24)),IF(D301=Päälaskenta!H$24,Päälaskenta!D$24,Päälaskenta!D$24+(SQRT(POWER((Päälaskenta!C$20+Päälaskenta!G$24)/(2*Päälaskenta!E$20),2)+((D301-Päälaskenta!H$24)/Päälaskenta!E$20))-(Päälaskenta!C$20+Päälaskenta!G$24)/(2*Päälaskenta!E$20))))</f>
        <v>0.73799999999999999</v>
      </c>
      <c r="G301" s="57">
        <f>IF(F301&gt;Päälaskenta!D$24,(2*SQRT((POWER(Päälaskenta!D$24,2))+POWER(Päälaskenta!E$24*Päälaskenta!D$24,2))+Päälaskenta!C$24)+(2*SQRT((POWER((F301-Päälaskenta!D$24),2))+POWER(Päälaskenta!E$20*(F301-Päälaskenta!D$24),2))+Päälaskenta!C$20),(2*SQRT((POWER(F301,2))+POWER(Päälaskenta!E$24*F301,2))+Päälaskenta!C$24))</f>
        <v>8.1199999999999992</v>
      </c>
      <c r="H301" s="57">
        <f t="shared" si="66"/>
        <v>0.18</v>
      </c>
      <c r="I301" s="62">
        <f t="shared" si="67"/>
        <v>0.29413099999999998</v>
      </c>
      <c r="J301" s="8">
        <f>IF(F301&lt;Päälaskenta!$D$24,0,Kaksitasouoma_matriisi!F301-Päälaskenta!$D$24)</f>
        <v>3.7999999999999999E-2</v>
      </c>
      <c r="L301" s="8">
        <f>IF(F301&gt;Päälaskenta!D$24,F301-Päälaskenta!D$24,0)</f>
        <v>3.7999999999999999E-2</v>
      </c>
      <c r="M301" s="8">
        <f>IF(F301&gt;Päälaskenta!D$24,(Päälaskenta!C$20+(Päälaskenta!E$20*(Kaksitasouoma_matriisi!F301-Päälaskenta!D$24)))*(Kaksitasouoma_matriisi!F301-Päälaskenta!D$24),0)</f>
        <v>0.192166</v>
      </c>
      <c r="N301" s="8">
        <f>IF(F301&gt;Päälaskenta!D$24,(2*SQRT((POWER((F301-Päälaskenta!D$24),2))+POWER(Päälaskenta!E$20*(F301-Päälaskenta!D$24),2))+Päälaskenta!C$20),0)</f>
        <v>5.1370109484676298</v>
      </c>
      <c r="O301" s="8">
        <f t="shared" si="73"/>
        <v>3.7408135183617401E-2</v>
      </c>
      <c r="P301" s="8">
        <f>IF(Päälaskenta!$C$29,IF(L301&gt;Päälaskenta!$F$28,Kaksitasouoma_matriisi!AQ301,Kaksitasouoma_matriisi!AR301),Päälaskenta!$F$20)</f>
        <v>0.12</v>
      </c>
      <c r="Q301" s="8">
        <f t="shared" si="74"/>
        <v>0.17911804624898001</v>
      </c>
      <c r="R301" s="8">
        <f t="shared" si="68"/>
        <v>4.22233425349215E-2</v>
      </c>
      <c r="S301" s="8">
        <f t="shared" si="75"/>
        <v>0.21972327328935101</v>
      </c>
      <c r="U301" s="93">
        <f>IF(F301&gt;Päälaskenta!D$24,Päälaskenta!H$24+L301*Päälaskenta!G$24,F301*Päälaskenta!C$24 + F301*F301*Päälaskenta!E$24)</f>
        <v>1.2811999999999999</v>
      </c>
      <c r="V301" s="8">
        <f>IF(F301&gt;Päälaskenta!D$24,2*SQRT(POWER(Päälaskenta!D$24,2)+POWER(Päälaskenta!E$24*Päälaskenta!D$24,2))+Päälaskenta!C$24,(2*SQRT((POWER(F301,2))+POWER(Päälaskenta!E$24*F301,2))+Päälaskenta!C$24))</f>
        <v>2.9798989873223301</v>
      </c>
      <c r="W301" s="8">
        <f t="shared" si="76"/>
        <v>0.42994745977992299</v>
      </c>
      <c r="X301" s="8">
        <f>Päälaskenta!F$24</f>
        <v>7.0000000000000007E-2</v>
      </c>
      <c r="Y301" s="8">
        <f t="shared" si="77"/>
        <v>10.4262743442775</v>
      </c>
      <c r="Z301" s="8">
        <f t="shared" si="69"/>
        <v>2.4577766574650801</v>
      </c>
      <c r="AA301" s="8">
        <f t="shared" si="78"/>
        <v>1.91833957029744</v>
      </c>
      <c r="AC301" s="8">
        <f t="shared" si="70"/>
        <v>0.101643882888345</v>
      </c>
      <c r="AE301" s="8">
        <v>299</v>
      </c>
      <c r="AF301" s="8">
        <f t="shared" si="80"/>
        <v>10.6053923905265</v>
      </c>
      <c r="AG301" s="8">
        <f t="shared" si="71"/>
        <v>5.5568226219022E-2</v>
      </c>
      <c r="AJ301" s="132">
        <f>IF(Päälaskenta!$F$28&lt;Kaksitasouoma_matriisi!L301,Päälaskenta!$C$20*Päälaskenta!$F$28,Päälaskenta!$C$20*Kaksitasouoma_matriisi!L301)</f>
        <v>0.19</v>
      </c>
      <c r="AK301" s="134">
        <f>SQRT(Päälaskenta!$D$20^2+(Päälaskenta!$D$20/(1/Päälaskenta!$E$20))^2)</f>
        <v>1.8029999999999999</v>
      </c>
      <c r="AL301" s="134">
        <f>IF(Päälaskenta!$F$28&lt;Kaksitasouoma_matriisi!L301,AK301*Päälaskenta!$F$28*COS(ATAN(1/Päälaskenta!$E$20)),AK301*Kaksitasouoma_matriisi!L301*COS(ATAN(1/Päälaskenta!$E$20)))</f>
        <v>5.7000000000000002E-2</v>
      </c>
      <c r="AM301" s="134"/>
      <c r="AN301" s="134">
        <f t="shared" si="79"/>
        <v>0.247</v>
      </c>
      <c r="AO301" s="8">
        <f t="shared" si="72"/>
        <v>0.16806150915152801</v>
      </c>
      <c r="AP301" s="134">
        <f>Refererenssiarvoja!$B$16*H301^(1/6)/(Refererenssiarvoja!$B$15^0.5)*(Päälaskenta!$G$28/2)^0.5*(1-AO301)^(-1.5)</f>
        <v>0.05</v>
      </c>
      <c r="AQ301" s="8">
        <f>Refererenssiarvoja!$B$16*Kaksitasouoma_matriisi!O301^(1/6)/(SQRT((2*Refererenssiarvoja!$B$15)/(Päälaskenta!$F$31*Päälaskenta!$G$31*Päälaskenta!$F$28))+SQRT(Refererenssiarvoja!$B$15)/Refererenssiarvoja!$B$17*LN(Kaksitasouoma_matriisi!L301/Päälaskenta!$F$28))</f>
        <v>-3.1779199258684103E-2</v>
      </c>
      <c r="AR301" s="8">
        <f>Refererenssiarvoja!$B$16*Kaksitasouoma_matriisi!O301^(1/6)/(SQRT((2*Refererenssiarvoja!$B$15)/(Päälaskenta!$F$31*Päälaskenta!$G$31*L301)))</f>
        <v>8.0482842532045601E-2</v>
      </c>
    </row>
    <row r="302" spans="1:44" x14ac:dyDescent="0.2">
      <c r="A302" s="8">
        <v>300</v>
      </c>
      <c r="B302" s="8">
        <f>IF(Päälaskenta!C$7,Päälaskenta!E$7,Päälaskenta!G$5)</f>
        <v>2.5</v>
      </c>
      <c r="C302" s="56">
        <v>1.7</v>
      </c>
      <c r="D302" s="93">
        <f t="shared" si="65"/>
        <v>1.4705999999999999</v>
      </c>
      <c r="E302" s="8">
        <f>IF(Päälaskenta!$C$26,Kaksitasouoma_matriisi!AP302,Kaksitasouoma_matriisi!AC302)</f>
        <v>0.101643882888345</v>
      </c>
      <c r="F302" s="56">
        <f>IF(D302&lt;Päälaskenta!H$24,(SQRT(POWER(Päälaskenta!C$24/(2*Päälaskenta!E$24),2)+(D302/Päälaskenta!E$24))-Päälaskenta!C$24/(2*Päälaskenta!E$24)),IF(D302=Päälaskenta!H$24,Päälaskenta!D$24,Päälaskenta!D$24+(SQRT(POWER((Päälaskenta!C$20+Päälaskenta!G$24)/(2*Päälaskenta!E$20),2)+((D302-Päälaskenta!H$24)/Päälaskenta!E$20))-(Päälaskenta!C$20+Päälaskenta!G$24)/(2*Päälaskenta!E$20))))</f>
        <v>0.73799999999999999</v>
      </c>
      <c r="G302" s="57">
        <f>IF(F302&gt;Päälaskenta!D$24,(2*SQRT((POWER(Päälaskenta!D$24,2))+POWER(Päälaskenta!E$24*Päälaskenta!D$24,2))+Päälaskenta!C$24)+(2*SQRT((POWER((F302-Päälaskenta!D$24),2))+POWER(Päälaskenta!E$20*(F302-Päälaskenta!D$24),2))+Päälaskenta!C$20),(2*SQRT((POWER(F302,2))+POWER(Päälaskenta!E$24*F302,2))+Päälaskenta!C$24))</f>
        <v>8.1199999999999992</v>
      </c>
      <c r="H302" s="57">
        <f t="shared" si="66"/>
        <v>0.18</v>
      </c>
      <c r="I302" s="62">
        <f t="shared" si="67"/>
        <v>0.29378500000000002</v>
      </c>
      <c r="J302" s="8">
        <f>IF(F302&lt;Päälaskenta!$D$24,0,Kaksitasouoma_matriisi!F302-Päälaskenta!$D$24)</f>
        <v>3.7999999999999999E-2</v>
      </c>
      <c r="L302" s="8">
        <f>IF(F302&gt;Päälaskenta!D$24,F302-Päälaskenta!D$24,0)</f>
        <v>3.7999999999999999E-2</v>
      </c>
      <c r="M302" s="8">
        <f>IF(F302&gt;Päälaskenta!D$24,(Päälaskenta!C$20+(Päälaskenta!E$20*(Kaksitasouoma_matriisi!F302-Päälaskenta!D$24)))*(Kaksitasouoma_matriisi!F302-Päälaskenta!D$24),0)</f>
        <v>0.192166</v>
      </c>
      <c r="N302" s="8">
        <f>IF(F302&gt;Päälaskenta!D$24,(2*SQRT((POWER((F302-Päälaskenta!D$24),2))+POWER(Päälaskenta!E$20*(F302-Päälaskenta!D$24),2))+Päälaskenta!C$20),0)</f>
        <v>5.1370109484676298</v>
      </c>
      <c r="O302" s="8">
        <f t="shared" si="73"/>
        <v>3.7408135183617401E-2</v>
      </c>
      <c r="P302" s="8">
        <f>IF(Päälaskenta!$C$29,IF(L302&gt;Päälaskenta!$F$28,Kaksitasouoma_matriisi!AQ302,Kaksitasouoma_matriisi!AR302),Päälaskenta!$F$20)</f>
        <v>0.12</v>
      </c>
      <c r="Q302" s="8">
        <f t="shared" si="74"/>
        <v>0.17911804624898001</v>
      </c>
      <c r="R302" s="8">
        <f t="shared" si="68"/>
        <v>4.22233425349215E-2</v>
      </c>
      <c r="S302" s="8">
        <f t="shared" si="75"/>
        <v>0.21972327328935101</v>
      </c>
      <c r="U302" s="93">
        <f>IF(F302&gt;Päälaskenta!D$24,Päälaskenta!H$24+L302*Päälaskenta!G$24,F302*Päälaskenta!C$24 + F302*F302*Päälaskenta!E$24)</f>
        <v>1.2811999999999999</v>
      </c>
      <c r="V302" s="8">
        <f>IF(F302&gt;Päälaskenta!D$24,2*SQRT(POWER(Päälaskenta!D$24,2)+POWER(Päälaskenta!E$24*Päälaskenta!D$24,2))+Päälaskenta!C$24,(2*SQRT((POWER(F302,2))+POWER(Päälaskenta!E$24*F302,2))+Päälaskenta!C$24))</f>
        <v>2.9798989873223301</v>
      </c>
      <c r="W302" s="8">
        <f t="shared" si="76"/>
        <v>0.42994745977992299</v>
      </c>
      <c r="X302" s="8">
        <f>Päälaskenta!F$24</f>
        <v>7.0000000000000007E-2</v>
      </c>
      <c r="Y302" s="8">
        <f t="shared" si="77"/>
        <v>10.4262743442775</v>
      </c>
      <c r="Z302" s="8">
        <f t="shared" si="69"/>
        <v>2.4577766574650801</v>
      </c>
      <c r="AA302" s="8">
        <f t="shared" si="78"/>
        <v>1.91833957029744</v>
      </c>
      <c r="AC302" s="8">
        <f t="shared" si="70"/>
        <v>0.101643882888345</v>
      </c>
      <c r="AE302" s="8">
        <v>300</v>
      </c>
      <c r="AF302" s="8">
        <f t="shared" si="80"/>
        <v>10.6053923905265</v>
      </c>
      <c r="AG302" s="8">
        <f t="shared" si="71"/>
        <v>5.5568226219022E-2</v>
      </c>
      <c r="AJ302" s="132">
        <f>IF(Päälaskenta!$F$28&lt;Kaksitasouoma_matriisi!L302,Päälaskenta!$C$20*Päälaskenta!$F$28,Päälaskenta!$C$20*Kaksitasouoma_matriisi!L302)</f>
        <v>0.19</v>
      </c>
      <c r="AK302" s="134">
        <f>SQRT(Päälaskenta!$D$20^2+(Päälaskenta!$D$20/(1/Päälaskenta!$E$20))^2)</f>
        <v>1.8029999999999999</v>
      </c>
      <c r="AL302" s="134">
        <f>IF(Päälaskenta!$F$28&lt;Kaksitasouoma_matriisi!L302,AK302*Päälaskenta!$F$28*COS(ATAN(1/Päälaskenta!$E$20)),AK302*Kaksitasouoma_matriisi!L302*COS(ATAN(1/Päälaskenta!$E$20)))</f>
        <v>5.7000000000000002E-2</v>
      </c>
      <c r="AM302" s="134"/>
      <c r="AN302" s="134">
        <f t="shared" si="79"/>
        <v>0.247</v>
      </c>
      <c r="AO302" s="8">
        <f t="shared" si="72"/>
        <v>0.167958656330749</v>
      </c>
      <c r="AP302" s="134">
        <f>Refererenssiarvoja!$B$16*H302^(1/6)/(Refererenssiarvoja!$B$15^0.5)*(Päälaskenta!$G$28/2)^0.5*(1-AO302)^(-1.5)</f>
        <v>0.05</v>
      </c>
      <c r="AQ302" s="8">
        <f>Refererenssiarvoja!$B$16*Kaksitasouoma_matriisi!O302^(1/6)/(SQRT((2*Refererenssiarvoja!$B$15)/(Päälaskenta!$F$31*Päälaskenta!$G$31*Päälaskenta!$F$28))+SQRT(Refererenssiarvoja!$B$15)/Refererenssiarvoja!$B$17*LN(Kaksitasouoma_matriisi!L302/Päälaskenta!$F$28))</f>
        <v>-3.1779199258684103E-2</v>
      </c>
      <c r="AR302" s="8">
        <f>Refererenssiarvoja!$B$16*Kaksitasouoma_matriisi!O302^(1/6)/(SQRT((2*Refererenssiarvoja!$B$15)/(Päälaskenta!$F$31*Päälaskenta!$G$31*L302)))</f>
        <v>8.0482842532045601E-2</v>
      </c>
    </row>
    <row r="303" spans="1:44" x14ac:dyDescent="0.2">
      <c r="A303" s="8">
        <v>301</v>
      </c>
      <c r="B303" s="8">
        <f>IF(Päälaskenta!C$7,Päälaskenta!E$7,Päälaskenta!G$5)</f>
        <v>2.5</v>
      </c>
      <c r="C303" s="56">
        <v>1.6990000000000001</v>
      </c>
      <c r="D303" s="93">
        <f t="shared" si="65"/>
        <v>1.4715</v>
      </c>
      <c r="E303" s="8">
        <f>IF(Päälaskenta!$C$26,Kaksitasouoma_matriisi!AP303,Kaksitasouoma_matriisi!AC303)</f>
        <v>0.101643882888345</v>
      </c>
      <c r="F303" s="56">
        <f>IF(D303&lt;Päälaskenta!H$24,(SQRT(POWER(Päälaskenta!C$24/(2*Päälaskenta!E$24),2)+(D303/Päälaskenta!E$24))-Päälaskenta!C$24/(2*Päälaskenta!E$24)),IF(D303=Päälaskenta!H$24,Päälaskenta!D$24,Päälaskenta!D$24+(SQRT(POWER((Päälaskenta!C$20+Päälaskenta!G$24)/(2*Päälaskenta!E$20),2)+((D303-Päälaskenta!H$24)/Päälaskenta!E$20))-(Päälaskenta!C$20+Päälaskenta!G$24)/(2*Päälaskenta!E$20))))</f>
        <v>0.73799999999999999</v>
      </c>
      <c r="G303" s="57">
        <f>IF(F303&gt;Päälaskenta!D$24,(2*SQRT((POWER(Päälaskenta!D$24,2))+POWER(Päälaskenta!E$24*Päälaskenta!D$24,2))+Päälaskenta!C$24)+(2*SQRT((POWER((F303-Päälaskenta!D$24),2))+POWER(Päälaskenta!E$20*(F303-Päälaskenta!D$24),2))+Päälaskenta!C$20),(2*SQRT((POWER(F303,2))+POWER(Päälaskenta!E$24*F303,2))+Päälaskenta!C$24))</f>
        <v>8.1199999999999992</v>
      </c>
      <c r="H303" s="57">
        <f t="shared" si="66"/>
        <v>0.18</v>
      </c>
      <c r="I303" s="62">
        <f t="shared" si="67"/>
        <v>0.29343999999999998</v>
      </c>
      <c r="J303" s="8">
        <f>IF(F303&lt;Päälaskenta!$D$24,0,Kaksitasouoma_matriisi!F303-Päälaskenta!$D$24)</f>
        <v>3.7999999999999999E-2</v>
      </c>
      <c r="L303" s="8">
        <f>IF(F303&gt;Päälaskenta!D$24,F303-Päälaskenta!D$24,0)</f>
        <v>3.7999999999999999E-2</v>
      </c>
      <c r="M303" s="8">
        <f>IF(F303&gt;Päälaskenta!D$24,(Päälaskenta!C$20+(Päälaskenta!E$20*(Kaksitasouoma_matriisi!F303-Päälaskenta!D$24)))*(Kaksitasouoma_matriisi!F303-Päälaskenta!D$24),0)</f>
        <v>0.192166</v>
      </c>
      <c r="N303" s="8">
        <f>IF(F303&gt;Päälaskenta!D$24,(2*SQRT((POWER((F303-Päälaskenta!D$24),2))+POWER(Päälaskenta!E$20*(F303-Päälaskenta!D$24),2))+Päälaskenta!C$20),0)</f>
        <v>5.1370109484676298</v>
      </c>
      <c r="O303" s="8">
        <f t="shared" si="73"/>
        <v>3.7408135183617401E-2</v>
      </c>
      <c r="P303" s="8">
        <f>IF(Päälaskenta!$C$29,IF(L303&gt;Päälaskenta!$F$28,Kaksitasouoma_matriisi!AQ303,Kaksitasouoma_matriisi!AR303),Päälaskenta!$F$20)</f>
        <v>0.12</v>
      </c>
      <c r="Q303" s="8">
        <f t="shared" si="74"/>
        <v>0.17911804624898001</v>
      </c>
      <c r="R303" s="8">
        <f t="shared" si="68"/>
        <v>4.22233425349215E-2</v>
      </c>
      <c r="S303" s="8">
        <f t="shared" si="75"/>
        <v>0.21972327328935101</v>
      </c>
      <c r="U303" s="93">
        <f>IF(F303&gt;Päälaskenta!D$24,Päälaskenta!H$24+L303*Päälaskenta!G$24,F303*Päälaskenta!C$24 + F303*F303*Päälaskenta!E$24)</f>
        <v>1.2811999999999999</v>
      </c>
      <c r="V303" s="8">
        <f>IF(F303&gt;Päälaskenta!D$24,2*SQRT(POWER(Päälaskenta!D$24,2)+POWER(Päälaskenta!E$24*Päälaskenta!D$24,2))+Päälaskenta!C$24,(2*SQRT((POWER(F303,2))+POWER(Päälaskenta!E$24*F303,2))+Päälaskenta!C$24))</f>
        <v>2.9798989873223301</v>
      </c>
      <c r="W303" s="8">
        <f t="shared" si="76"/>
        <v>0.42994745977992299</v>
      </c>
      <c r="X303" s="8">
        <f>Päälaskenta!F$24</f>
        <v>7.0000000000000007E-2</v>
      </c>
      <c r="Y303" s="8">
        <f t="shared" si="77"/>
        <v>10.4262743442775</v>
      </c>
      <c r="Z303" s="8">
        <f t="shared" si="69"/>
        <v>2.4577766574650801</v>
      </c>
      <c r="AA303" s="8">
        <f t="shared" si="78"/>
        <v>1.91833957029744</v>
      </c>
      <c r="AC303" s="8">
        <f t="shared" si="70"/>
        <v>0.101643882888345</v>
      </c>
      <c r="AE303" s="8">
        <v>301</v>
      </c>
      <c r="AF303" s="8">
        <f t="shared" si="80"/>
        <v>10.6053923905265</v>
      </c>
      <c r="AG303" s="8">
        <f t="shared" si="71"/>
        <v>5.5568226219022E-2</v>
      </c>
      <c r="AJ303" s="132">
        <f>IF(Päälaskenta!$F$28&lt;Kaksitasouoma_matriisi!L303,Päälaskenta!$C$20*Päälaskenta!$F$28,Päälaskenta!$C$20*Kaksitasouoma_matriisi!L303)</f>
        <v>0.19</v>
      </c>
      <c r="AK303" s="134">
        <f>SQRT(Päälaskenta!$D$20^2+(Päälaskenta!$D$20/(1/Päälaskenta!$E$20))^2)</f>
        <v>1.8029999999999999</v>
      </c>
      <c r="AL303" s="134">
        <f>IF(Päälaskenta!$F$28&lt;Kaksitasouoma_matriisi!L303,AK303*Päälaskenta!$F$28*COS(ATAN(1/Päälaskenta!$E$20)),AK303*Kaksitasouoma_matriisi!L303*COS(ATAN(1/Päälaskenta!$E$20)))</f>
        <v>5.7000000000000002E-2</v>
      </c>
      <c r="AM303" s="134"/>
      <c r="AN303" s="134">
        <f t="shared" si="79"/>
        <v>0.247</v>
      </c>
      <c r="AO303" s="8">
        <f t="shared" si="72"/>
        <v>0.16785592932381899</v>
      </c>
      <c r="AP303" s="134">
        <f>Refererenssiarvoja!$B$16*H303^(1/6)/(Refererenssiarvoja!$B$15^0.5)*(Päälaskenta!$G$28/2)^0.5*(1-AO303)^(-1.5)</f>
        <v>0.05</v>
      </c>
      <c r="AQ303" s="8">
        <f>Refererenssiarvoja!$B$16*Kaksitasouoma_matriisi!O303^(1/6)/(SQRT((2*Refererenssiarvoja!$B$15)/(Päälaskenta!$F$31*Päälaskenta!$G$31*Päälaskenta!$F$28))+SQRT(Refererenssiarvoja!$B$15)/Refererenssiarvoja!$B$17*LN(Kaksitasouoma_matriisi!L303/Päälaskenta!$F$28))</f>
        <v>-3.1779199258684103E-2</v>
      </c>
      <c r="AR303" s="8">
        <f>Refererenssiarvoja!$B$16*Kaksitasouoma_matriisi!O303^(1/6)/(SQRT((2*Refererenssiarvoja!$B$15)/(Päälaskenta!$F$31*Päälaskenta!$G$31*L303)))</f>
        <v>8.0482842532045601E-2</v>
      </c>
    </row>
    <row r="304" spans="1:44" x14ac:dyDescent="0.2">
      <c r="A304" s="8">
        <v>302</v>
      </c>
      <c r="B304" s="8">
        <f>IF(Päälaskenta!C$7,Päälaskenta!E$7,Päälaskenta!G$5)</f>
        <v>2.5</v>
      </c>
      <c r="C304" s="56">
        <v>1.698</v>
      </c>
      <c r="D304" s="93">
        <f t="shared" si="65"/>
        <v>1.4722999999999999</v>
      </c>
      <c r="E304" s="8">
        <f>IF(Päälaskenta!$C$26,Kaksitasouoma_matriisi!AP304,Kaksitasouoma_matriisi!AC304)</f>
        <v>0.101643882888345</v>
      </c>
      <c r="F304" s="56">
        <f>IF(D304&lt;Päälaskenta!H$24,(SQRT(POWER(Päälaskenta!C$24/(2*Päälaskenta!E$24),2)+(D304/Päälaskenta!E$24))-Päälaskenta!C$24/(2*Päälaskenta!E$24)),IF(D304=Päälaskenta!H$24,Päälaskenta!D$24,Päälaskenta!D$24+(SQRT(POWER((Päälaskenta!C$20+Päälaskenta!G$24)/(2*Päälaskenta!E$20),2)+((D304-Päälaskenta!H$24)/Päälaskenta!E$20))-(Päälaskenta!C$20+Päälaskenta!G$24)/(2*Päälaskenta!E$20))))</f>
        <v>0.73799999999999999</v>
      </c>
      <c r="G304" s="57">
        <f>IF(F304&gt;Päälaskenta!D$24,(2*SQRT((POWER(Päälaskenta!D$24,2))+POWER(Päälaskenta!E$24*Päälaskenta!D$24,2))+Päälaskenta!C$24)+(2*SQRT((POWER((F304-Päälaskenta!D$24),2))+POWER(Päälaskenta!E$20*(F304-Päälaskenta!D$24),2))+Päälaskenta!C$20),(2*SQRT((POWER(F304,2))+POWER(Päälaskenta!E$24*F304,2))+Päälaskenta!C$24))</f>
        <v>8.1199999999999992</v>
      </c>
      <c r="H304" s="57">
        <f t="shared" si="66"/>
        <v>0.18</v>
      </c>
      <c r="I304" s="62">
        <f t="shared" si="67"/>
        <v>0.29309499999999999</v>
      </c>
      <c r="J304" s="8">
        <f>IF(F304&lt;Päälaskenta!$D$24,0,Kaksitasouoma_matriisi!F304-Päälaskenta!$D$24)</f>
        <v>3.7999999999999999E-2</v>
      </c>
      <c r="L304" s="8">
        <f>IF(F304&gt;Päälaskenta!D$24,F304-Päälaskenta!D$24,0)</f>
        <v>3.7999999999999999E-2</v>
      </c>
      <c r="M304" s="8">
        <f>IF(F304&gt;Päälaskenta!D$24,(Päälaskenta!C$20+(Päälaskenta!E$20*(Kaksitasouoma_matriisi!F304-Päälaskenta!D$24)))*(Kaksitasouoma_matriisi!F304-Päälaskenta!D$24),0)</f>
        <v>0.192166</v>
      </c>
      <c r="N304" s="8">
        <f>IF(F304&gt;Päälaskenta!D$24,(2*SQRT((POWER((F304-Päälaskenta!D$24),2))+POWER(Päälaskenta!E$20*(F304-Päälaskenta!D$24),2))+Päälaskenta!C$20),0)</f>
        <v>5.1370109484676298</v>
      </c>
      <c r="O304" s="8">
        <f t="shared" si="73"/>
        <v>3.7408135183617401E-2</v>
      </c>
      <c r="P304" s="8">
        <f>IF(Päälaskenta!$C$29,IF(L304&gt;Päälaskenta!$F$28,Kaksitasouoma_matriisi!AQ304,Kaksitasouoma_matriisi!AR304),Päälaskenta!$F$20)</f>
        <v>0.12</v>
      </c>
      <c r="Q304" s="8">
        <f t="shared" si="74"/>
        <v>0.17911804624898001</v>
      </c>
      <c r="R304" s="8">
        <f t="shared" si="68"/>
        <v>4.22233425349215E-2</v>
      </c>
      <c r="S304" s="8">
        <f t="shared" si="75"/>
        <v>0.21972327328935101</v>
      </c>
      <c r="U304" s="93">
        <f>IF(F304&gt;Päälaskenta!D$24,Päälaskenta!H$24+L304*Päälaskenta!G$24,F304*Päälaskenta!C$24 + F304*F304*Päälaskenta!E$24)</f>
        <v>1.2811999999999999</v>
      </c>
      <c r="V304" s="8">
        <f>IF(F304&gt;Päälaskenta!D$24,2*SQRT(POWER(Päälaskenta!D$24,2)+POWER(Päälaskenta!E$24*Päälaskenta!D$24,2))+Päälaskenta!C$24,(2*SQRT((POWER(F304,2))+POWER(Päälaskenta!E$24*F304,2))+Päälaskenta!C$24))</f>
        <v>2.9798989873223301</v>
      </c>
      <c r="W304" s="8">
        <f t="shared" si="76"/>
        <v>0.42994745977992299</v>
      </c>
      <c r="X304" s="8">
        <f>Päälaskenta!F$24</f>
        <v>7.0000000000000007E-2</v>
      </c>
      <c r="Y304" s="8">
        <f t="shared" si="77"/>
        <v>10.4262743442775</v>
      </c>
      <c r="Z304" s="8">
        <f t="shared" si="69"/>
        <v>2.4577766574650801</v>
      </c>
      <c r="AA304" s="8">
        <f t="shared" si="78"/>
        <v>1.91833957029744</v>
      </c>
      <c r="AC304" s="8">
        <f t="shared" si="70"/>
        <v>0.101643882888345</v>
      </c>
      <c r="AE304" s="8">
        <v>302</v>
      </c>
      <c r="AF304" s="8">
        <f t="shared" si="80"/>
        <v>10.6053923905265</v>
      </c>
      <c r="AG304" s="8">
        <f t="shared" si="71"/>
        <v>5.5568226219022E-2</v>
      </c>
      <c r="AJ304" s="132">
        <f>IF(Päälaskenta!$F$28&lt;Kaksitasouoma_matriisi!L304,Päälaskenta!$C$20*Päälaskenta!$F$28,Päälaskenta!$C$20*Kaksitasouoma_matriisi!L304)</f>
        <v>0.19</v>
      </c>
      <c r="AK304" s="134">
        <f>SQRT(Päälaskenta!$D$20^2+(Päälaskenta!$D$20/(1/Päälaskenta!$E$20))^2)</f>
        <v>1.8029999999999999</v>
      </c>
      <c r="AL304" s="134">
        <f>IF(Päälaskenta!$F$28&lt;Kaksitasouoma_matriisi!L304,AK304*Päälaskenta!$F$28*COS(ATAN(1/Päälaskenta!$E$20)),AK304*Kaksitasouoma_matriisi!L304*COS(ATAN(1/Päälaskenta!$E$20)))</f>
        <v>5.7000000000000002E-2</v>
      </c>
      <c r="AM304" s="134"/>
      <c r="AN304" s="134">
        <f t="shared" si="79"/>
        <v>0.247</v>
      </c>
      <c r="AO304" s="8">
        <f t="shared" si="72"/>
        <v>0.16776472186375099</v>
      </c>
      <c r="AP304" s="134">
        <f>Refererenssiarvoja!$B$16*H304^(1/6)/(Refererenssiarvoja!$B$15^0.5)*(Päälaskenta!$G$28/2)^0.5*(1-AO304)^(-1.5)</f>
        <v>0.05</v>
      </c>
      <c r="AQ304" s="8">
        <f>Refererenssiarvoja!$B$16*Kaksitasouoma_matriisi!O304^(1/6)/(SQRT((2*Refererenssiarvoja!$B$15)/(Päälaskenta!$F$31*Päälaskenta!$G$31*Päälaskenta!$F$28))+SQRT(Refererenssiarvoja!$B$15)/Refererenssiarvoja!$B$17*LN(Kaksitasouoma_matriisi!L304/Päälaskenta!$F$28))</f>
        <v>-3.1779199258684103E-2</v>
      </c>
      <c r="AR304" s="8">
        <f>Refererenssiarvoja!$B$16*Kaksitasouoma_matriisi!O304^(1/6)/(SQRT((2*Refererenssiarvoja!$B$15)/(Päälaskenta!$F$31*Päälaskenta!$G$31*L304)))</f>
        <v>8.0482842532045601E-2</v>
      </c>
    </row>
    <row r="305" spans="1:44" x14ac:dyDescent="0.2">
      <c r="A305" s="8">
        <v>303</v>
      </c>
      <c r="B305" s="8">
        <f>IF(Päälaskenta!C$7,Päälaskenta!E$7,Päälaskenta!G$5)</f>
        <v>2.5</v>
      </c>
      <c r="C305" s="56">
        <v>1.6970000000000001</v>
      </c>
      <c r="D305" s="93">
        <f t="shared" si="65"/>
        <v>1.4732000000000001</v>
      </c>
      <c r="E305" s="8">
        <f>IF(Päälaskenta!$C$26,Kaksitasouoma_matriisi!AP305,Kaksitasouoma_matriisi!AC305)</f>
        <v>0.101643882888345</v>
      </c>
      <c r="F305" s="56">
        <f>IF(D305&lt;Päälaskenta!H$24,(SQRT(POWER(Päälaskenta!C$24/(2*Päälaskenta!E$24),2)+(D305/Päälaskenta!E$24))-Päälaskenta!C$24/(2*Päälaskenta!E$24)),IF(D305=Päälaskenta!H$24,Päälaskenta!D$24,Päälaskenta!D$24+(SQRT(POWER((Päälaskenta!C$20+Päälaskenta!G$24)/(2*Päälaskenta!E$20),2)+((D305-Päälaskenta!H$24)/Päälaskenta!E$20))-(Päälaskenta!C$20+Päälaskenta!G$24)/(2*Päälaskenta!E$20))))</f>
        <v>0.73799999999999999</v>
      </c>
      <c r="G305" s="57">
        <f>IF(F305&gt;Päälaskenta!D$24,(2*SQRT((POWER(Päälaskenta!D$24,2))+POWER(Päälaskenta!E$24*Päälaskenta!D$24,2))+Päälaskenta!C$24)+(2*SQRT((POWER((F305-Päälaskenta!D$24),2))+POWER(Päälaskenta!E$20*(F305-Päälaskenta!D$24),2))+Päälaskenta!C$20),(2*SQRT((POWER(F305,2))+POWER(Päälaskenta!E$24*F305,2))+Päälaskenta!C$24))</f>
        <v>8.1199999999999992</v>
      </c>
      <c r="H305" s="57">
        <f t="shared" si="66"/>
        <v>0.18</v>
      </c>
      <c r="I305" s="62">
        <f t="shared" si="67"/>
        <v>0.29275000000000001</v>
      </c>
      <c r="J305" s="8">
        <f>IF(F305&lt;Päälaskenta!$D$24,0,Kaksitasouoma_matriisi!F305-Päälaskenta!$D$24)</f>
        <v>3.7999999999999999E-2</v>
      </c>
      <c r="L305" s="8">
        <f>IF(F305&gt;Päälaskenta!D$24,F305-Päälaskenta!D$24,0)</f>
        <v>3.7999999999999999E-2</v>
      </c>
      <c r="M305" s="8">
        <f>IF(F305&gt;Päälaskenta!D$24,(Päälaskenta!C$20+(Päälaskenta!E$20*(Kaksitasouoma_matriisi!F305-Päälaskenta!D$24)))*(Kaksitasouoma_matriisi!F305-Päälaskenta!D$24),0)</f>
        <v>0.192166</v>
      </c>
      <c r="N305" s="8">
        <f>IF(F305&gt;Päälaskenta!D$24,(2*SQRT((POWER((F305-Päälaskenta!D$24),2))+POWER(Päälaskenta!E$20*(F305-Päälaskenta!D$24),2))+Päälaskenta!C$20),0)</f>
        <v>5.1370109484676298</v>
      </c>
      <c r="O305" s="8">
        <f t="shared" si="73"/>
        <v>3.7408135183617401E-2</v>
      </c>
      <c r="P305" s="8">
        <f>IF(Päälaskenta!$C$29,IF(L305&gt;Päälaskenta!$F$28,Kaksitasouoma_matriisi!AQ305,Kaksitasouoma_matriisi!AR305),Päälaskenta!$F$20)</f>
        <v>0.12</v>
      </c>
      <c r="Q305" s="8">
        <f t="shared" si="74"/>
        <v>0.17911804624898001</v>
      </c>
      <c r="R305" s="8">
        <f t="shared" si="68"/>
        <v>4.22233425349215E-2</v>
      </c>
      <c r="S305" s="8">
        <f t="shared" si="75"/>
        <v>0.21972327328935101</v>
      </c>
      <c r="U305" s="93">
        <f>IF(F305&gt;Päälaskenta!D$24,Päälaskenta!H$24+L305*Päälaskenta!G$24,F305*Päälaskenta!C$24 + F305*F305*Päälaskenta!E$24)</f>
        <v>1.2811999999999999</v>
      </c>
      <c r="V305" s="8">
        <f>IF(F305&gt;Päälaskenta!D$24,2*SQRT(POWER(Päälaskenta!D$24,2)+POWER(Päälaskenta!E$24*Päälaskenta!D$24,2))+Päälaskenta!C$24,(2*SQRT((POWER(F305,2))+POWER(Päälaskenta!E$24*F305,2))+Päälaskenta!C$24))</f>
        <v>2.9798989873223301</v>
      </c>
      <c r="W305" s="8">
        <f t="shared" si="76"/>
        <v>0.42994745977992299</v>
      </c>
      <c r="X305" s="8">
        <f>Päälaskenta!F$24</f>
        <v>7.0000000000000007E-2</v>
      </c>
      <c r="Y305" s="8">
        <f t="shared" si="77"/>
        <v>10.4262743442775</v>
      </c>
      <c r="Z305" s="8">
        <f t="shared" si="69"/>
        <v>2.4577766574650801</v>
      </c>
      <c r="AA305" s="8">
        <f t="shared" si="78"/>
        <v>1.91833957029744</v>
      </c>
      <c r="AC305" s="8">
        <f t="shared" si="70"/>
        <v>0.101643882888345</v>
      </c>
      <c r="AE305" s="8">
        <v>303</v>
      </c>
      <c r="AF305" s="8">
        <f t="shared" si="80"/>
        <v>10.6053923905265</v>
      </c>
      <c r="AG305" s="8">
        <f t="shared" si="71"/>
        <v>5.5568226219022E-2</v>
      </c>
      <c r="AJ305" s="132">
        <f>IF(Päälaskenta!$F$28&lt;Kaksitasouoma_matriisi!L305,Päälaskenta!$C$20*Päälaskenta!$F$28,Päälaskenta!$C$20*Kaksitasouoma_matriisi!L305)</f>
        <v>0.19</v>
      </c>
      <c r="AK305" s="134">
        <f>SQRT(Päälaskenta!$D$20^2+(Päälaskenta!$D$20/(1/Päälaskenta!$E$20))^2)</f>
        <v>1.8029999999999999</v>
      </c>
      <c r="AL305" s="134">
        <f>IF(Päälaskenta!$F$28&lt;Kaksitasouoma_matriisi!L305,AK305*Päälaskenta!$F$28*COS(ATAN(1/Päälaskenta!$E$20)),AK305*Kaksitasouoma_matriisi!L305*COS(ATAN(1/Päälaskenta!$E$20)))</f>
        <v>5.7000000000000002E-2</v>
      </c>
      <c r="AM305" s="134"/>
      <c r="AN305" s="134">
        <f t="shared" si="79"/>
        <v>0.247</v>
      </c>
      <c r="AO305" s="8">
        <f t="shared" si="72"/>
        <v>0.16766223187618801</v>
      </c>
      <c r="AP305" s="134">
        <f>Refererenssiarvoja!$B$16*H305^(1/6)/(Refererenssiarvoja!$B$15^0.5)*(Päälaskenta!$G$28/2)^0.5*(1-AO305)^(-1.5)</f>
        <v>0.05</v>
      </c>
      <c r="AQ305" s="8">
        <f>Refererenssiarvoja!$B$16*Kaksitasouoma_matriisi!O305^(1/6)/(SQRT((2*Refererenssiarvoja!$B$15)/(Päälaskenta!$F$31*Päälaskenta!$G$31*Päälaskenta!$F$28))+SQRT(Refererenssiarvoja!$B$15)/Refererenssiarvoja!$B$17*LN(Kaksitasouoma_matriisi!L305/Päälaskenta!$F$28))</f>
        <v>-3.1779199258684103E-2</v>
      </c>
      <c r="AR305" s="8">
        <f>Refererenssiarvoja!$B$16*Kaksitasouoma_matriisi!O305^(1/6)/(SQRT((2*Refererenssiarvoja!$B$15)/(Päälaskenta!$F$31*Päälaskenta!$G$31*L305)))</f>
        <v>8.0482842532045601E-2</v>
      </c>
    </row>
    <row r="306" spans="1:44" x14ac:dyDescent="0.2">
      <c r="A306" s="8">
        <v>304</v>
      </c>
      <c r="B306" s="8">
        <f>IF(Päälaskenta!C$7,Päälaskenta!E$7,Päälaskenta!G$5)</f>
        <v>2.5</v>
      </c>
      <c r="C306" s="56">
        <v>1.696</v>
      </c>
      <c r="D306" s="93">
        <f t="shared" si="65"/>
        <v>1.4741</v>
      </c>
      <c r="E306" s="8">
        <f>IF(Päälaskenta!$C$26,Kaksitasouoma_matriisi!AP306,Kaksitasouoma_matriisi!AC306)</f>
        <v>0.101643882888345</v>
      </c>
      <c r="F306" s="56">
        <f>IF(D306&lt;Päälaskenta!H$24,(SQRT(POWER(Päälaskenta!C$24/(2*Päälaskenta!E$24),2)+(D306/Päälaskenta!E$24))-Päälaskenta!C$24/(2*Päälaskenta!E$24)),IF(D306=Päälaskenta!H$24,Päälaskenta!D$24,Päälaskenta!D$24+(SQRT(POWER((Päälaskenta!C$20+Päälaskenta!G$24)/(2*Päälaskenta!E$20),2)+((D306-Päälaskenta!H$24)/Päälaskenta!E$20))-(Päälaskenta!C$20+Päälaskenta!G$24)/(2*Päälaskenta!E$20))))</f>
        <v>0.73799999999999999</v>
      </c>
      <c r="G306" s="57">
        <f>IF(F306&gt;Päälaskenta!D$24,(2*SQRT((POWER(Päälaskenta!D$24,2))+POWER(Päälaskenta!E$24*Päälaskenta!D$24,2))+Päälaskenta!C$24)+(2*SQRT((POWER((F306-Päälaskenta!D$24),2))+POWER(Päälaskenta!E$20*(F306-Päälaskenta!D$24),2))+Päälaskenta!C$20),(2*SQRT((POWER(F306,2))+POWER(Päälaskenta!E$24*F306,2))+Päälaskenta!C$24))</f>
        <v>8.1199999999999992</v>
      </c>
      <c r="H306" s="57">
        <f t="shared" si="66"/>
        <v>0.18</v>
      </c>
      <c r="I306" s="62">
        <f t="shared" si="67"/>
        <v>0.29240500000000003</v>
      </c>
      <c r="J306" s="8">
        <f>IF(F306&lt;Päälaskenta!$D$24,0,Kaksitasouoma_matriisi!F306-Päälaskenta!$D$24)</f>
        <v>3.7999999999999999E-2</v>
      </c>
      <c r="L306" s="8">
        <f>IF(F306&gt;Päälaskenta!D$24,F306-Päälaskenta!D$24,0)</f>
        <v>3.7999999999999999E-2</v>
      </c>
      <c r="M306" s="8">
        <f>IF(F306&gt;Päälaskenta!D$24,(Päälaskenta!C$20+(Päälaskenta!E$20*(Kaksitasouoma_matriisi!F306-Päälaskenta!D$24)))*(Kaksitasouoma_matriisi!F306-Päälaskenta!D$24),0)</f>
        <v>0.192166</v>
      </c>
      <c r="N306" s="8">
        <f>IF(F306&gt;Päälaskenta!D$24,(2*SQRT((POWER((F306-Päälaskenta!D$24),2))+POWER(Päälaskenta!E$20*(F306-Päälaskenta!D$24),2))+Päälaskenta!C$20),0)</f>
        <v>5.1370109484676298</v>
      </c>
      <c r="O306" s="8">
        <f t="shared" si="73"/>
        <v>3.7408135183617401E-2</v>
      </c>
      <c r="P306" s="8">
        <f>IF(Päälaskenta!$C$29,IF(L306&gt;Päälaskenta!$F$28,Kaksitasouoma_matriisi!AQ306,Kaksitasouoma_matriisi!AR306),Päälaskenta!$F$20)</f>
        <v>0.12</v>
      </c>
      <c r="Q306" s="8">
        <f t="shared" si="74"/>
        <v>0.17911804624898001</v>
      </c>
      <c r="R306" s="8">
        <f t="shared" si="68"/>
        <v>4.22233425349215E-2</v>
      </c>
      <c r="S306" s="8">
        <f t="shared" si="75"/>
        <v>0.21972327328935101</v>
      </c>
      <c r="U306" s="93">
        <f>IF(F306&gt;Päälaskenta!D$24,Päälaskenta!H$24+L306*Päälaskenta!G$24,F306*Päälaskenta!C$24 + F306*F306*Päälaskenta!E$24)</f>
        <v>1.2811999999999999</v>
      </c>
      <c r="V306" s="8">
        <f>IF(F306&gt;Päälaskenta!D$24,2*SQRT(POWER(Päälaskenta!D$24,2)+POWER(Päälaskenta!E$24*Päälaskenta!D$24,2))+Päälaskenta!C$24,(2*SQRT((POWER(F306,2))+POWER(Päälaskenta!E$24*F306,2))+Päälaskenta!C$24))</f>
        <v>2.9798989873223301</v>
      </c>
      <c r="W306" s="8">
        <f t="shared" si="76"/>
        <v>0.42994745977992299</v>
      </c>
      <c r="X306" s="8">
        <f>Päälaskenta!F$24</f>
        <v>7.0000000000000007E-2</v>
      </c>
      <c r="Y306" s="8">
        <f t="shared" si="77"/>
        <v>10.4262743442775</v>
      </c>
      <c r="Z306" s="8">
        <f t="shared" si="69"/>
        <v>2.4577766574650801</v>
      </c>
      <c r="AA306" s="8">
        <f t="shared" si="78"/>
        <v>1.91833957029744</v>
      </c>
      <c r="AC306" s="8">
        <f t="shared" si="70"/>
        <v>0.101643882888345</v>
      </c>
      <c r="AE306" s="8">
        <v>304</v>
      </c>
      <c r="AF306" s="8">
        <f t="shared" si="80"/>
        <v>10.6053923905265</v>
      </c>
      <c r="AG306" s="8">
        <f t="shared" si="71"/>
        <v>5.5568226219022E-2</v>
      </c>
      <c r="AJ306" s="132">
        <f>IF(Päälaskenta!$F$28&lt;Kaksitasouoma_matriisi!L306,Päälaskenta!$C$20*Päälaskenta!$F$28,Päälaskenta!$C$20*Kaksitasouoma_matriisi!L306)</f>
        <v>0.19</v>
      </c>
      <c r="AK306" s="134">
        <f>SQRT(Päälaskenta!$D$20^2+(Päälaskenta!$D$20/(1/Päälaskenta!$E$20))^2)</f>
        <v>1.8029999999999999</v>
      </c>
      <c r="AL306" s="134">
        <f>IF(Päälaskenta!$F$28&lt;Kaksitasouoma_matriisi!L306,AK306*Päälaskenta!$F$28*COS(ATAN(1/Päälaskenta!$E$20)),AK306*Kaksitasouoma_matriisi!L306*COS(ATAN(1/Päälaskenta!$E$20)))</f>
        <v>5.7000000000000002E-2</v>
      </c>
      <c r="AM306" s="134"/>
      <c r="AN306" s="134">
        <f t="shared" si="79"/>
        <v>0.247</v>
      </c>
      <c r="AO306" s="8">
        <f t="shared" si="72"/>
        <v>0.16755986703751399</v>
      </c>
      <c r="AP306" s="134">
        <f>Refererenssiarvoja!$B$16*H306^(1/6)/(Refererenssiarvoja!$B$15^0.5)*(Päälaskenta!$G$28/2)^0.5*(1-AO306)^(-1.5)</f>
        <v>0.05</v>
      </c>
      <c r="AQ306" s="8">
        <f>Refererenssiarvoja!$B$16*Kaksitasouoma_matriisi!O306^(1/6)/(SQRT((2*Refererenssiarvoja!$B$15)/(Päälaskenta!$F$31*Päälaskenta!$G$31*Päälaskenta!$F$28))+SQRT(Refererenssiarvoja!$B$15)/Refererenssiarvoja!$B$17*LN(Kaksitasouoma_matriisi!L306/Päälaskenta!$F$28))</f>
        <v>-3.1779199258684103E-2</v>
      </c>
      <c r="AR306" s="8">
        <f>Refererenssiarvoja!$B$16*Kaksitasouoma_matriisi!O306^(1/6)/(SQRT((2*Refererenssiarvoja!$B$15)/(Päälaskenta!$F$31*Päälaskenta!$G$31*L306)))</f>
        <v>8.0482842532045601E-2</v>
      </c>
    </row>
    <row r="307" spans="1:44" x14ac:dyDescent="0.2">
      <c r="A307" s="8">
        <v>305</v>
      </c>
      <c r="B307" s="8">
        <f>IF(Päälaskenta!C$7,Päälaskenta!E$7,Päälaskenta!G$5)</f>
        <v>2.5</v>
      </c>
      <c r="C307" s="56">
        <v>1.6950000000000001</v>
      </c>
      <c r="D307" s="93">
        <f t="shared" si="65"/>
        <v>1.4749000000000001</v>
      </c>
      <c r="E307" s="8">
        <f>IF(Päälaskenta!$C$26,Kaksitasouoma_matriisi!AP307,Kaksitasouoma_matriisi!AC307)</f>
        <v>0.101643882888345</v>
      </c>
      <c r="F307" s="56">
        <f>IF(D307&lt;Päälaskenta!H$24,(SQRT(POWER(Päälaskenta!C$24/(2*Päälaskenta!E$24),2)+(D307/Päälaskenta!E$24))-Päälaskenta!C$24/(2*Päälaskenta!E$24)),IF(D307=Päälaskenta!H$24,Päälaskenta!D$24,Päälaskenta!D$24+(SQRT(POWER((Päälaskenta!C$20+Päälaskenta!G$24)/(2*Päälaskenta!E$20),2)+((D307-Päälaskenta!H$24)/Päälaskenta!E$20))-(Päälaskenta!C$20+Päälaskenta!G$24)/(2*Päälaskenta!E$20))))</f>
        <v>0.73799999999999999</v>
      </c>
      <c r="G307" s="57">
        <f>IF(F307&gt;Päälaskenta!D$24,(2*SQRT((POWER(Päälaskenta!D$24,2))+POWER(Päälaskenta!E$24*Päälaskenta!D$24,2))+Päälaskenta!C$24)+(2*SQRT((POWER((F307-Päälaskenta!D$24),2))+POWER(Päälaskenta!E$20*(F307-Päälaskenta!D$24),2))+Päälaskenta!C$20),(2*SQRT((POWER(F307,2))+POWER(Päälaskenta!E$24*F307,2))+Päälaskenta!C$24))</f>
        <v>8.1199999999999992</v>
      </c>
      <c r="H307" s="57">
        <f t="shared" si="66"/>
        <v>0.18</v>
      </c>
      <c r="I307" s="62">
        <f t="shared" si="67"/>
        <v>0.29205999999999999</v>
      </c>
      <c r="J307" s="8">
        <f>IF(F307&lt;Päälaskenta!$D$24,0,Kaksitasouoma_matriisi!F307-Päälaskenta!$D$24)</f>
        <v>3.7999999999999999E-2</v>
      </c>
      <c r="L307" s="8">
        <f>IF(F307&gt;Päälaskenta!D$24,F307-Päälaskenta!D$24,0)</f>
        <v>3.7999999999999999E-2</v>
      </c>
      <c r="M307" s="8">
        <f>IF(F307&gt;Päälaskenta!D$24,(Päälaskenta!C$20+(Päälaskenta!E$20*(Kaksitasouoma_matriisi!F307-Päälaskenta!D$24)))*(Kaksitasouoma_matriisi!F307-Päälaskenta!D$24),0)</f>
        <v>0.192166</v>
      </c>
      <c r="N307" s="8">
        <f>IF(F307&gt;Päälaskenta!D$24,(2*SQRT((POWER((F307-Päälaskenta!D$24),2))+POWER(Päälaskenta!E$20*(F307-Päälaskenta!D$24),2))+Päälaskenta!C$20),0)</f>
        <v>5.1370109484676298</v>
      </c>
      <c r="O307" s="8">
        <f t="shared" si="73"/>
        <v>3.7408135183617401E-2</v>
      </c>
      <c r="P307" s="8">
        <f>IF(Päälaskenta!$C$29,IF(L307&gt;Päälaskenta!$F$28,Kaksitasouoma_matriisi!AQ307,Kaksitasouoma_matriisi!AR307),Päälaskenta!$F$20)</f>
        <v>0.12</v>
      </c>
      <c r="Q307" s="8">
        <f t="shared" si="74"/>
        <v>0.17911804624898001</v>
      </c>
      <c r="R307" s="8">
        <f t="shared" si="68"/>
        <v>4.22233425349215E-2</v>
      </c>
      <c r="S307" s="8">
        <f t="shared" si="75"/>
        <v>0.21972327328935101</v>
      </c>
      <c r="U307" s="93">
        <f>IF(F307&gt;Päälaskenta!D$24,Päälaskenta!H$24+L307*Päälaskenta!G$24,F307*Päälaskenta!C$24 + F307*F307*Päälaskenta!E$24)</f>
        <v>1.2811999999999999</v>
      </c>
      <c r="V307" s="8">
        <f>IF(F307&gt;Päälaskenta!D$24,2*SQRT(POWER(Päälaskenta!D$24,2)+POWER(Päälaskenta!E$24*Päälaskenta!D$24,2))+Päälaskenta!C$24,(2*SQRT((POWER(F307,2))+POWER(Päälaskenta!E$24*F307,2))+Päälaskenta!C$24))</f>
        <v>2.9798989873223301</v>
      </c>
      <c r="W307" s="8">
        <f t="shared" si="76"/>
        <v>0.42994745977992299</v>
      </c>
      <c r="X307" s="8">
        <f>Päälaskenta!F$24</f>
        <v>7.0000000000000007E-2</v>
      </c>
      <c r="Y307" s="8">
        <f t="shared" si="77"/>
        <v>10.4262743442775</v>
      </c>
      <c r="Z307" s="8">
        <f t="shared" si="69"/>
        <v>2.4577766574650801</v>
      </c>
      <c r="AA307" s="8">
        <f t="shared" si="78"/>
        <v>1.91833957029744</v>
      </c>
      <c r="AC307" s="8">
        <f t="shared" si="70"/>
        <v>0.101643882888345</v>
      </c>
      <c r="AE307" s="8">
        <v>305</v>
      </c>
      <c r="AF307" s="8">
        <f t="shared" si="80"/>
        <v>10.6053923905265</v>
      </c>
      <c r="AG307" s="8">
        <f t="shared" si="71"/>
        <v>5.5568226219022E-2</v>
      </c>
      <c r="AJ307" s="132">
        <f>IF(Päälaskenta!$F$28&lt;Kaksitasouoma_matriisi!L307,Päälaskenta!$C$20*Päälaskenta!$F$28,Päälaskenta!$C$20*Kaksitasouoma_matriisi!L307)</f>
        <v>0.19</v>
      </c>
      <c r="AK307" s="134">
        <f>SQRT(Päälaskenta!$D$20^2+(Päälaskenta!$D$20/(1/Päälaskenta!$E$20))^2)</f>
        <v>1.8029999999999999</v>
      </c>
      <c r="AL307" s="134">
        <f>IF(Päälaskenta!$F$28&lt;Kaksitasouoma_matriisi!L307,AK307*Päälaskenta!$F$28*COS(ATAN(1/Päälaskenta!$E$20)),AK307*Kaksitasouoma_matriisi!L307*COS(ATAN(1/Päälaskenta!$E$20)))</f>
        <v>5.7000000000000002E-2</v>
      </c>
      <c r="AM307" s="134"/>
      <c r="AN307" s="134">
        <f t="shared" si="79"/>
        <v>0.247</v>
      </c>
      <c r="AO307" s="8">
        <f t="shared" si="72"/>
        <v>0.167468980947861</v>
      </c>
      <c r="AP307" s="134">
        <f>Refererenssiarvoja!$B$16*H307^(1/6)/(Refererenssiarvoja!$B$15^0.5)*(Päälaskenta!$G$28/2)^0.5*(1-AO307)^(-1.5)</f>
        <v>0.05</v>
      </c>
      <c r="AQ307" s="8">
        <f>Refererenssiarvoja!$B$16*Kaksitasouoma_matriisi!O307^(1/6)/(SQRT((2*Refererenssiarvoja!$B$15)/(Päälaskenta!$F$31*Päälaskenta!$G$31*Päälaskenta!$F$28))+SQRT(Refererenssiarvoja!$B$15)/Refererenssiarvoja!$B$17*LN(Kaksitasouoma_matriisi!L307/Päälaskenta!$F$28))</f>
        <v>-3.1779199258684103E-2</v>
      </c>
      <c r="AR307" s="8">
        <f>Refererenssiarvoja!$B$16*Kaksitasouoma_matriisi!O307^(1/6)/(SQRT((2*Refererenssiarvoja!$B$15)/(Päälaskenta!$F$31*Päälaskenta!$G$31*L307)))</f>
        <v>8.0482842532045601E-2</v>
      </c>
    </row>
    <row r="308" spans="1:44" x14ac:dyDescent="0.2">
      <c r="A308" s="8">
        <v>306</v>
      </c>
      <c r="B308" s="8">
        <f>IF(Päälaskenta!C$7,Päälaskenta!E$7,Päälaskenta!G$5)</f>
        <v>2.5</v>
      </c>
      <c r="C308" s="56">
        <v>1.694</v>
      </c>
      <c r="D308" s="93">
        <f t="shared" si="65"/>
        <v>1.4758</v>
      </c>
      <c r="E308" s="8">
        <f>IF(Päälaskenta!$C$26,Kaksitasouoma_matriisi!AP308,Kaksitasouoma_matriisi!AC308)</f>
        <v>0.101643882888345</v>
      </c>
      <c r="F308" s="56">
        <f>IF(D308&lt;Päälaskenta!H$24,(SQRT(POWER(Päälaskenta!C$24/(2*Päälaskenta!E$24),2)+(D308/Päälaskenta!E$24))-Päälaskenta!C$24/(2*Päälaskenta!E$24)),IF(D308=Päälaskenta!H$24,Päälaskenta!D$24,Päälaskenta!D$24+(SQRT(POWER((Päälaskenta!C$20+Päälaskenta!G$24)/(2*Päälaskenta!E$20),2)+((D308-Päälaskenta!H$24)/Päälaskenta!E$20))-(Päälaskenta!C$20+Päälaskenta!G$24)/(2*Päälaskenta!E$20))))</f>
        <v>0.73799999999999999</v>
      </c>
      <c r="G308" s="57">
        <f>IF(F308&gt;Päälaskenta!D$24,(2*SQRT((POWER(Päälaskenta!D$24,2))+POWER(Päälaskenta!E$24*Päälaskenta!D$24,2))+Päälaskenta!C$24)+(2*SQRT((POWER((F308-Päälaskenta!D$24),2))+POWER(Päälaskenta!E$20*(F308-Päälaskenta!D$24),2))+Päälaskenta!C$20),(2*SQRT((POWER(F308,2))+POWER(Päälaskenta!E$24*F308,2))+Päälaskenta!C$24))</f>
        <v>8.1199999999999992</v>
      </c>
      <c r="H308" s="57">
        <f t="shared" si="66"/>
        <v>0.18</v>
      </c>
      <c r="I308" s="62">
        <f t="shared" si="67"/>
        <v>0.291715</v>
      </c>
      <c r="J308" s="8">
        <f>IF(F308&lt;Päälaskenta!$D$24,0,Kaksitasouoma_matriisi!F308-Päälaskenta!$D$24)</f>
        <v>3.7999999999999999E-2</v>
      </c>
      <c r="L308" s="8">
        <f>IF(F308&gt;Päälaskenta!D$24,F308-Päälaskenta!D$24,0)</f>
        <v>3.7999999999999999E-2</v>
      </c>
      <c r="M308" s="8">
        <f>IF(F308&gt;Päälaskenta!D$24,(Päälaskenta!C$20+(Päälaskenta!E$20*(Kaksitasouoma_matriisi!F308-Päälaskenta!D$24)))*(Kaksitasouoma_matriisi!F308-Päälaskenta!D$24),0)</f>
        <v>0.192166</v>
      </c>
      <c r="N308" s="8">
        <f>IF(F308&gt;Päälaskenta!D$24,(2*SQRT((POWER((F308-Päälaskenta!D$24),2))+POWER(Päälaskenta!E$20*(F308-Päälaskenta!D$24),2))+Päälaskenta!C$20),0)</f>
        <v>5.1370109484676298</v>
      </c>
      <c r="O308" s="8">
        <f t="shared" si="73"/>
        <v>3.7408135183617401E-2</v>
      </c>
      <c r="P308" s="8">
        <f>IF(Päälaskenta!$C$29,IF(L308&gt;Päälaskenta!$F$28,Kaksitasouoma_matriisi!AQ308,Kaksitasouoma_matriisi!AR308),Päälaskenta!$F$20)</f>
        <v>0.12</v>
      </c>
      <c r="Q308" s="8">
        <f t="shared" si="74"/>
        <v>0.17911804624898001</v>
      </c>
      <c r="R308" s="8">
        <f t="shared" si="68"/>
        <v>4.22233425349215E-2</v>
      </c>
      <c r="S308" s="8">
        <f t="shared" si="75"/>
        <v>0.21972327328935101</v>
      </c>
      <c r="U308" s="93">
        <f>IF(F308&gt;Päälaskenta!D$24,Päälaskenta!H$24+L308*Päälaskenta!G$24,F308*Päälaskenta!C$24 + F308*F308*Päälaskenta!E$24)</f>
        <v>1.2811999999999999</v>
      </c>
      <c r="V308" s="8">
        <f>IF(F308&gt;Päälaskenta!D$24,2*SQRT(POWER(Päälaskenta!D$24,2)+POWER(Päälaskenta!E$24*Päälaskenta!D$24,2))+Päälaskenta!C$24,(2*SQRT((POWER(F308,2))+POWER(Päälaskenta!E$24*F308,2))+Päälaskenta!C$24))</f>
        <v>2.9798989873223301</v>
      </c>
      <c r="W308" s="8">
        <f t="shared" si="76"/>
        <v>0.42994745977992299</v>
      </c>
      <c r="X308" s="8">
        <f>Päälaskenta!F$24</f>
        <v>7.0000000000000007E-2</v>
      </c>
      <c r="Y308" s="8">
        <f t="shared" si="77"/>
        <v>10.4262743442775</v>
      </c>
      <c r="Z308" s="8">
        <f t="shared" si="69"/>
        <v>2.4577766574650801</v>
      </c>
      <c r="AA308" s="8">
        <f t="shared" si="78"/>
        <v>1.91833957029744</v>
      </c>
      <c r="AC308" s="8">
        <f t="shared" si="70"/>
        <v>0.101643882888345</v>
      </c>
      <c r="AE308" s="8">
        <v>306</v>
      </c>
      <c r="AF308" s="8">
        <f t="shared" si="80"/>
        <v>10.6053923905265</v>
      </c>
      <c r="AG308" s="8">
        <f t="shared" si="71"/>
        <v>5.5568226219022E-2</v>
      </c>
      <c r="AJ308" s="132">
        <f>IF(Päälaskenta!$F$28&lt;Kaksitasouoma_matriisi!L308,Päälaskenta!$C$20*Päälaskenta!$F$28,Päälaskenta!$C$20*Kaksitasouoma_matriisi!L308)</f>
        <v>0.19</v>
      </c>
      <c r="AK308" s="134">
        <f>SQRT(Päälaskenta!$D$20^2+(Päälaskenta!$D$20/(1/Päälaskenta!$E$20))^2)</f>
        <v>1.8029999999999999</v>
      </c>
      <c r="AL308" s="134">
        <f>IF(Päälaskenta!$F$28&lt;Kaksitasouoma_matriisi!L308,AK308*Päälaskenta!$F$28*COS(ATAN(1/Päälaskenta!$E$20)),AK308*Kaksitasouoma_matriisi!L308*COS(ATAN(1/Päälaskenta!$E$20)))</f>
        <v>5.7000000000000002E-2</v>
      </c>
      <c r="AM308" s="134"/>
      <c r="AN308" s="134">
        <f t="shared" si="79"/>
        <v>0.247</v>
      </c>
      <c r="AO308" s="8">
        <f t="shared" si="72"/>
        <v>0.167366851876948</v>
      </c>
      <c r="AP308" s="134">
        <f>Refererenssiarvoja!$B$16*H308^(1/6)/(Refererenssiarvoja!$B$15^0.5)*(Päälaskenta!$G$28/2)^0.5*(1-AO308)^(-1.5)</f>
        <v>0.05</v>
      </c>
      <c r="AQ308" s="8">
        <f>Refererenssiarvoja!$B$16*Kaksitasouoma_matriisi!O308^(1/6)/(SQRT((2*Refererenssiarvoja!$B$15)/(Päälaskenta!$F$31*Päälaskenta!$G$31*Päälaskenta!$F$28))+SQRT(Refererenssiarvoja!$B$15)/Refererenssiarvoja!$B$17*LN(Kaksitasouoma_matriisi!L308/Päälaskenta!$F$28))</f>
        <v>-3.1779199258684103E-2</v>
      </c>
      <c r="AR308" s="8">
        <f>Refererenssiarvoja!$B$16*Kaksitasouoma_matriisi!O308^(1/6)/(SQRT((2*Refererenssiarvoja!$B$15)/(Päälaskenta!$F$31*Päälaskenta!$G$31*L308)))</f>
        <v>8.0482842532045601E-2</v>
      </c>
    </row>
    <row r="309" spans="1:44" x14ac:dyDescent="0.2">
      <c r="A309" s="8">
        <v>307</v>
      </c>
      <c r="B309" s="8">
        <f>IF(Päälaskenta!C$7,Päälaskenta!E$7,Päälaskenta!G$5)</f>
        <v>2.5</v>
      </c>
      <c r="C309" s="56">
        <v>1.6930000000000001</v>
      </c>
      <c r="D309" s="93">
        <f t="shared" si="65"/>
        <v>1.4766999999999999</v>
      </c>
      <c r="E309" s="8">
        <f>IF(Päälaskenta!$C$26,Kaksitasouoma_matriisi!AP309,Kaksitasouoma_matriisi!AC309)</f>
        <v>0.101643882888345</v>
      </c>
      <c r="F309" s="56">
        <f>IF(D309&lt;Päälaskenta!H$24,(SQRT(POWER(Päälaskenta!C$24/(2*Päälaskenta!E$24),2)+(D309/Päälaskenta!E$24))-Päälaskenta!C$24/(2*Päälaskenta!E$24)),IF(D309=Päälaskenta!H$24,Päälaskenta!D$24,Päälaskenta!D$24+(SQRT(POWER((Päälaskenta!C$20+Päälaskenta!G$24)/(2*Päälaskenta!E$20),2)+((D309-Päälaskenta!H$24)/Päälaskenta!E$20))-(Päälaskenta!C$20+Päälaskenta!G$24)/(2*Päälaskenta!E$20))))</f>
        <v>0.73799999999999999</v>
      </c>
      <c r="G309" s="57">
        <f>IF(F309&gt;Päälaskenta!D$24,(2*SQRT((POWER(Päälaskenta!D$24,2))+POWER(Päälaskenta!E$24*Päälaskenta!D$24,2))+Päälaskenta!C$24)+(2*SQRT((POWER((F309-Päälaskenta!D$24),2))+POWER(Päälaskenta!E$20*(F309-Päälaskenta!D$24),2))+Päälaskenta!C$20),(2*SQRT((POWER(F309,2))+POWER(Päälaskenta!E$24*F309,2))+Päälaskenta!C$24))</f>
        <v>8.1199999999999992</v>
      </c>
      <c r="H309" s="57">
        <f t="shared" si="66"/>
        <v>0.18</v>
      </c>
      <c r="I309" s="62">
        <f t="shared" si="67"/>
        <v>0.29137099999999999</v>
      </c>
      <c r="J309" s="8">
        <f>IF(F309&lt;Päälaskenta!$D$24,0,Kaksitasouoma_matriisi!F309-Päälaskenta!$D$24)</f>
        <v>3.7999999999999999E-2</v>
      </c>
      <c r="L309" s="8">
        <f>IF(F309&gt;Päälaskenta!D$24,F309-Päälaskenta!D$24,0)</f>
        <v>3.7999999999999999E-2</v>
      </c>
      <c r="M309" s="8">
        <f>IF(F309&gt;Päälaskenta!D$24,(Päälaskenta!C$20+(Päälaskenta!E$20*(Kaksitasouoma_matriisi!F309-Päälaskenta!D$24)))*(Kaksitasouoma_matriisi!F309-Päälaskenta!D$24),0)</f>
        <v>0.192166</v>
      </c>
      <c r="N309" s="8">
        <f>IF(F309&gt;Päälaskenta!D$24,(2*SQRT((POWER((F309-Päälaskenta!D$24),2))+POWER(Päälaskenta!E$20*(F309-Päälaskenta!D$24),2))+Päälaskenta!C$20),0)</f>
        <v>5.1370109484676298</v>
      </c>
      <c r="O309" s="8">
        <f t="shared" si="73"/>
        <v>3.7408135183617401E-2</v>
      </c>
      <c r="P309" s="8">
        <f>IF(Päälaskenta!$C$29,IF(L309&gt;Päälaskenta!$F$28,Kaksitasouoma_matriisi!AQ309,Kaksitasouoma_matriisi!AR309),Päälaskenta!$F$20)</f>
        <v>0.12</v>
      </c>
      <c r="Q309" s="8">
        <f t="shared" si="74"/>
        <v>0.17911804624898001</v>
      </c>
      <c r="R309" s="8">
        <f t="shared" si="68"/>
        <v>4.22233425349215E-2</v>
      </c>
      <c r="S309" s="8">
        <f t="shared" si="75"/>
        <v>0.21972327328935101</v>
      </c>
      <c r="U309" s="93">
        <f>IF(F309&gt;Päälaskenta!D$24,Päälaskenta!H$24+L309*Päälaskenta!G$24,F309*Päälaskenta!C$24 + F309*F309*Päälaskenta!E$24)</f>
        <v>1.2811999999999999</v>
      </c>
      <c r="V309" s="8">
        <f>IF(F309&gt;Päälaskenta!D$24,2*SQRT(POWER(Päälaskenta!D$24,2)+POWER(Päälaskenta!E$24*Päälaskenta!D$24,2))+Päälaskenta!C$24,(2*SQRT((POWER(F309,2))+POWER(Päälaskenta!E$24*F309,2))+Päälaskenta!C$24))</f>
        <v>2.9798989873223301</v>
      </c>
      <c r="W309" s="8">
        <f t="shared" si="76"/>
        <v>0.42994745977992299</v>
      </c>
      <c r="X309" s="8">
        <f>Päälaskenta!F$24</f>
        <v>7.0000000000000007E-2</v>
      </c>
      <c r="Y309" s="8">
        <f t="shared" si="77"/>
        <v>10.4262743442775</v>
      </c>
      <c r="Z309" s="8">
        <f t="shared" si="69"/>
        <v>2.4577766574650801</v>
      </c>
      <c r="AA309" s="8">
        <f t="shared" si="78"/>
        <v>1.91833957029744</v>
      </c>
      <c r="AC309" s="8">
        <f t="shared" si="70"/>
        <v>0.101643882888345</v>
      </c>
      <c r="AE309" s="8">
        <v>307</v>
      </c>
      <c r="AF309" s="8">
        <f t="shared" si="80"/>
        <v>10.6053923905265</v>
      </c>
      <c r="AG309" s="8">
        <f t="shared" si="71"/>
        <v>5.5568226219022E-2</v>
      </c>
      <c r="AJ309" s="132">
        <f>IF(Päälaskenta!$F$28&lt;Kaksitasouoma_matriisi!L309,Päälaskenta!$C$20*Päälaskenta!$F$28,Päälaskenta!$C$20*Kaksitasouoma_matriisi!L309)</f>
        <v>0.19</v>
      </c>
      <c r="AK309" s="134">
        <f>SQRT(Päälaskenta!$D$20^2+(Päälaskenta!$D$20/(1/Päälaskenta!$E$20))^2)</f>
        <v>1.8029999999999999</v>
      </c>
      <c r="AL309" s="134">
        <f>IF(Päälaskenta!$F$28&lt;Kaksitasouoma_matriisi!L309,AK309*Päälaskenta!$F$28*COS(ATAN(1/Päälaskenta!$E$20)),AK309*Kaksitasouoma_matriisi!L309*COS(ATAN(1/Päälaskenta!$E$20)))</f>
        <v>5.7000000000000002E-2</v>
      </c>
      <c r="AM309" s="134"/>
      <c r="AN309" s="134">
        <f t="shared" si="79"/>
        <v>0.247</v>
      </c>
      <c r="AO309" s="8">
        <f t="shared" si="72"/>
        <v>0.167264847294643</v>
      </c>
      <c r="AP309" s="134">
        <f>Refererenssiarvoja!$B$16*H309^(1/6)/(Refererenssiarvoja!$B$15^0.5)*(Päälaskenta!$G$28/2)^0.5*(1-AO309)^(-1.5)</f>
        <v>0.05</v>
      </c>
      <c r="AQ309" s="8">
        <f>Refererenssiarvoja!$B$16*Kaksitasouoma_matriisi!O309^(1/6)/(SQRT((2*Refererenssiarvoja!$B$15)/(Päälaskenta!$F$31*Päälaskenta!$G$31*Päälaskenta!$F$28))+SQRT(Refererenssiarvoja!$B$15)/Refererenssiarvoja!$B$17*LN(Kaksitasouoma_matriisi!L309/Päälaskenta!$F$28))</f>
        <v>-3.1779199258684103E-2</v>
      </c>
      <c r="AR309" s="8">
        <f>Refererenssiarvoja!$B$16*Kaksitasouoma_matriisi!O309^(1/6)/(SQRT((2*Refererenssiarvoja!$B$15)/(Päälaskenta!$F$31*Päälaskenta!$G$31*L309)))</f>
        <v>8.0482842532045601E-2</v>
      </c>
    </row>
    <row r="310" spans="1:44" x14ac:dyDescent="0.2">
      <c r="A310" s="8">
        <v>308</v>
      </c>
      <c r="B310" s="8">
        <f>IF(Päälaskenta!C$7,Päälaskenta!E$7,Päälaskenta!G$5)</f>
        <v>2.5</v>
      </c>
      <c r="C310" s="56">
        <v>1.6919999999999999</v>
      </c>
      <c r="D310" s="93">
        <f t="shared" si="65"/>
        <v>1.4775</v>
      </c>
      <c r="E310" s="8">
        <f>IF(Päälaskenta!$C$26,Kaksitasouoma_matriisi!AP310,Kaksitasouoma_matriisi!AC310)</f>
        <v>0.101652033100184</v>
      </c>
      <c r="F310" s="56">
        <f>IF(D310&lt;Päälaskenta!H$24,(SQRT(POWER(Päälaskenta!C$24/(2*Päälaskenta!E$24),2)+(D310/Päälaskenta!E$24))-Päälaskenta!C$24/(2*Päälaskenta!E$24)),IF(D310=Päälaskenta!H$24,Päälaskenta!D$24,Päälaskenta!D$24+(SQRT(POWER((Päälaskenta!C$20+Päälaskenta!G$24)/(2*Päälaskenta!E$20),2)+((D310-Päälaskenta!H$24)/Päälaskenta!E$20))-(Päälaskenta!C$20+Päälaskenta!G$24)/(2*Päälaskenta!E$20))))</f>
        <v>0.73899999999999999</v>
      </c>
      <c r="G310" s="57">
        <f>IF(F310&gt;Päälaskenta!D$24,(2*SQRT((POWER(Päälaskenta!D$24,2))+POWER(Päälaskenta!E$24*Päälaskenta!D$24,2))+Päälaskenta!C$24)+(2*SQRT((POWER((F310-Päälaskenta!D$24),2))+POWER(Päälaskenta!E$20*(F310-Päälaskenta!D$24),2))+Päälaskenta!C$20),(2*SQRT((POWER(F310,2))+POWER(Päälaskenta!E$24*F310,2))+Päälaskenta!C$24))</f>
        <v>8.1199999999999992</v>
      </c>
      <c r="H310" s="57">
        <f t="shared" si="66"/>
        <v>0.18</v>
      </c>
      <c r="I310" s="62">
        <f t="shared" si="67"/>
        <v>0.291074</v>
      </c>
      <c r="J310" s="8">
        <f>IF(F310&lt;Päälaskenta!$D$24,0,Kaksitasouoma_matriisi!F310-Päälaskenta!$D$24)</f>
        <v>3.9E-2</v>
      </c>
      <c r="L310" s="8">
        <f>IF(F310&gt;Päälaskenta!D$24,F310-Päälaskenta!D$24,0)</f>
        <v>3.9E-2</v>
      </c>
      <c r="M310" s="8">
        <f>IF(F310&gt;Päälaskenta!D$24,(Päälaskenta!C$20+(Päälaskenta!E$20*(Kaksitasouoma_matriisi!F310-Päälaskenta!D$24)))*(Kaksitasouoma_matriisi!F310-Päälaskenta!D$24),0)</f>
        <v>0.1972815</v>
      </c>
      <c r="N310" s="8">
        <f>IF(F310&gt;Päälaskenta!D$24,(2*SQRT((POWER((F310-Päälaskenta!D$24),2))+POWER(Päälaskenta!E$20*(F310-Päälaskenta!D$24),2))+Päälaskenta!C$20),0)</f>
        <v>5.1406164997430999</v>
      </c>
      <c r="O310" s="8">
        <f t="shared" si="73"/>
        <v>3.83770117863994E-2</v>
      </c>
      <c r="P310" s="8">
        <f>IF(Päälaskenta!$C$29,IF(L310&gt;Päälaskenta!$F$28,Kaksitasouoma_matriisi!AQ310,Kaksitasouoma_matriisi!AR310),Päälaskenta!$F$20)</f>
        <v>0.12</v>
      </c>
      <c r="Q310" s="8">
        <f t="shared" si="74"/>
        <v>0.18704777751646401</v>
      </c>
      <c r="R310" s="8">
        <f t="shared" si="68"/>
        <v>4.3924863644258502E-2</v>
      </c>
      <c r="S310" s="8">
        <f t="shared" si="75"/>
        <v>0.22265069783156799</v>
      </c>
      <c r="U310" s="93">
        <f>IF(F310&gt;Päälaskenta!D$24,Päälaskenta!H$24+L310*Päälaskenta!G$24,F310*Päälaskenta!C$24 + F310*F310*Päälaskenta!E$24)</f>
        <v>1.2836000000000001</v>
      </c>
      <c r="V310" s="8">
        <f>IF(F310&gt;Päälaskenta!D$24,2*SQRT(POWER(Päälaskenta!D$24,2)+POWER(Päälaskenta!E$24*Päälaskenta!D$24,2))+Päälaskenta!C$24,(2*SQRT((POWER(F310,2))+POWER(Päälaskenta!E$24*F310,2))+Päälaskenta!C$24))</f>
        <v>2.9798989873223301</v>
      </c>
      <c r="W310" s="8">
        <f t="shared" si="76"/>
        <v>0.43075285620785903</v>
      </c>
      <c r="X310" s="8">
        <f>Päälaskenta!F$24</f>
        <v>7.0000000000000007E-2</v>
      </c>
      <c r="Y310" s="8">
        <f t="shared" si="77"/>
        <v>10.458846255948201</v>
      </c>
      <c r="Z310" s="8">
        <f t="shared" si="69"/>
        <v>2.4560751363557398</v>
      </c>
      <c r="AA310" s="8">
        <f t="shared" si="78"/>
        <v>1.9134271863164101</v>
      </c>
      <c r="AC310" s="8">
        <f t="shared" si="70"/>
        <v>0.101652033100184</v>
      </c>
      <c r="AE310" s="8">
        <v>308</v>
      </c>
      <c r="AF310" s="8">
        <f t="shared" si="80"/>
        <v>10.6458940334647</v>
      </c>
      <c r="AG310" s="8">
        <f t="shared" si="71"/>
        <v>5.5146218765725397E-2</v>
      </c>
      <c r="AJ310" s="132">
        <f>IF(Päälaskenta!$F$28&lt;Kaksitasouoma_matriisi!L310,Päälaskenta!$C$20*Päälaskenta!$F$28,Päälaskenta!$C$20*Kaksitasouoma_matriisi!L310)</f>
        <v>0.19500000000000001</v>
      </c>
      <c r="AK310" s="134">
        <f>SQRT(Päälaskenta!$D$20^2+(Päälaskenta!$D$20/(1/Päälaskenta!$E$20))^2)</f>
        <v>1.8029999999999999</v>
      </c>
      <c r="AL310" s="134">
        <f>IF(Päälaskenta!$F$28&lt;Kaksitasouoma_matriisi!L310,AK310*Päälaskenta!$F$28*COS(ATAN(1/Päälaskenta!$E$20)),AK310*Kaksitasouoma_matriisi!L310*COS(ATAN(1/Päälaskenta!$E$20)))</f>
        <v>5.8999999999999997E-2</v>
      </c>
      <c r="AM310" s="134"/>
      <c r="AN310" s="134">
        <f t="shared" si="79"/>
        <v>0.254</v>
      </c>
      <c r="AO310" s="8">
        <f t="shared" si="72"/>
        <v>0.171912013536379</v>
      </c>
      <c r="AP310" s="134">
        <f>Refererenssiarvoja!$B$16*H310^(1/6)/(Refererenssiarvoja!$B$15^0.5)*(Päälaskenta!$G$28/2)^0.5*(1-AO310)^(-1.5)</f>
        <v>0.05</v>
      </c>
      <c r="AQ310" s="8">
        <f>Refererenssiarvoja!$B$16*Kaksitasouoma_matriisi!O310^(1/6)/(SQRT((2*Refererenssiarvoja!$B$15)/(Päälaskenta!$F$31*Päälaskenta!$G$31*Päälaskenta!$F$28))+SQRT(Refererenssiarvoja!$B$15)/Refererenssiarvoja!$B$17*LN(Kaksitasouoma_matriisi!L310/Päälaskenta!$F$28))</f>
        <v>-3.2275663743048598E-2</v>
      </c>
      <c r="AR310" s="8">
        <f>Refererenssiarvoja!$B$16*Kaksitasouoma_matriisi!O310^(1/6)/(SQRT((2*Refererenssiarvoja!$B$15)/(Päälaskenta!$F$31*Päälaskenta!$G$31*L310)))</f>
        <v>8.1883172598949894E-2</v>
      </c>
    </row>
    <row r="311" spans="1:44" x14ac:dyDescent="0.2">
      <c r="A311" s="8">
        <v>309</v>
      </c>
      <c r="B311" s="8">
        <f>IF(Päälaskenta!C$7,Päälaskenta!E$7,Päälaskenta!G$5)</f>
        <v>2.5</v>
      </c>
      <c r="C311" s="56">
        <v>1.6910000000000001</v>
      </c>
      <c r="D311" s="93">
        <f t="shared" si="65"/>
        <v>1.4783999999999999</v>
      </c>
      <c r="E311" s="8">
        <f>IF(Päälaskenta!$C$26,Kaksitasouoma_matriisi!AP311,Kaksitasouoma_matriisi!AC311)</f>
        <v>0.101652033100184</v>
      </c>
      <c r="F311" s="56">
        <f>IF(D311&lt;Päälaskenta!H$24,(SQRT(POWER(Päälaskenta!C$24/(2*Päälaskenta!E$24),2)+(D311/Päälaskenta!E$24))-Päälaskenta!C$24/(2*Päälaskenta!E$24)),IF(D311=Päälaskenta!H$24,Päälaskenta!D$24,Päälaskenta!D$24+(SQRT(POWER((Päälaskenta!C$20+Päälaskenta!G$24)/(2*Päälaskenta!E$20),2)+((D311-Päälaskenta!H$24)/Päälaskenta!E$20))-(Päälaskenta!C$20+Päälaskenta!G$24)/(2*Päälaskenta!E$20))))</f>
        <v>0.73899999999999999</v>
      </c>
      <c r="G311" s="57">
        <f>IF(F311&gt;Päälaskenta!D$24,(2*SQRT((POWER(Päälaskenta!D$24,2))+POWER(Päälaskenta!E$24*Päälaskenta!D$24,2))+Päälaskenta!C$24)+(2*SQRT((POWER((F311-Päälaskenta!D$24),2))+POWER(Päälaskenta!E$20*(F311-Päälaskenta!D$24),2))+Päälaskenta!C$20),(2*SQRT((POWER(F311,2))+POWER(Päälaskenta!E$24*F311,2))+Päälaskenta!C$24))</f>
        <v>8.1199999999999992</v>
      </c>
      <c r="H311" s="57">
        <f t="shared" si="66"/>
        <v>0.18</v>
      </c>
      <c r="I311" s="62">
        <f t="shared" si="67"/>
        <v>0.29072999999999999</v>
      </c>
      <c r="J311" s="8">
        <f>IF(F311&lt;Päälaskenta!$D$24,0,Kaksitasouoma_matriisi!F311-Päälaskenta!$D$24)</f>
        <v>3.9E-2</v>
      </c>
      <c r="L311" s="8">
        <f>IF(F311&gt;Päälaskenta!D$24,F311-Päälaskenta!D$24,0)</f>
        <v>3.9E-2</v>
      </c>
      <c r="M311" s="8">
        <f>IF(F311&gt;Päälaskenta!D$24,(Päälaskenta!C$20+(Päälaskenta!E$20*(Kaksitasouoma_matriisi!F311-Päälaskenta!D$24)))*(Kaksitasouoma_matriisi!F311-Päälaskenta!D$24),0)</f>
        <v>0.1972815</v>
      </c>
      <c r="N311" s="8">
        <f>IF(F311&gt;Päälaskenta!D$24,(2*SQRT((POWER((F311-Päälaskenta!D$24),2))+POWER(Päälaskenta!E$20*(F311-Päälaskenta!D$24),2))+Päälaskenta!C$20),0)</f>
        <v>5.1406164997430999</v>
      </c>
      <c r="O311" s="8">
        <f t="shared" si="73"/>
        <v>3.83770117863994E-2</v>
      </c>
      <c r="P311" s="8">
        <f>IF(Päälaskenta!$C$29,IF(L311&gt;Päälaskenta!$F$28,Kaksitasouoma_matriisi!AQ311,Kaksitasouoma_matriisi!AR311),Päälaskenta!$F$20)</f>
        <v>0.12</v>
      </c>
      <c r="Q311" s="8">
        <f t="shared" si="74"/>
        <v>0.18704777751646401</v>
      </c>
      <c r="R311" s="8">
        <f t="shared" si="68"/>
        <v>4.3924863644258502E-2</v>
      </c>
      <c r="S311" s="8">
        <f t="shared" si="75"/>
        <v>0.22265069783156799</v>
      </c>
      <c r="U311" s="93">
        <f>IF(F311&gt;Päälaskenta!D$24,Päälaskenta!H$24+L311*Päälaskenta!G$24,F311*Päälaskenta!C$24 + F311*F311*Päälaskenta!E$24)</f>
        <v>1.2836000000000001</v>
      </c>
      <c r="V311" s="8">
        <f>IF(F311&gt;Päälaskenta!D$24,2*SQRT(POWER(Päälaskenta!D$24,2)+POWER(Päälaskenta!E$24*Päälaskenta!D$24,2))+Päälaskenta!C$24,(2*SQRT((POWER(F311,2))+POWER(Päälaskenta!E$24*F311,2))+Päälaskenta!C$24))</f>
        <v>2.9798989873223301</v>
      </c>
      <c r="W311" s="8">
        <f t="shared" si="76"/>
        <v>0.43075285620785903</v>
      </c>
      <c r="X311" s="8">
        <f>Päälaskenta!F$24</f>
        <v>7.0000000000000007E-2</v>
      </c>
      <c r="Y311" s="8">
        <f t="shared" si="77"/>
        <v>10.458846255948201</v>
      </c>
      <c r="Z311" s="8">
        <f t="shared" si="69"/>
        <v>2.4560751363557398</v>
      </c>
      <c r="AA311" s="8">
        <f t="shared" si="78"/>
        <v>1.9134271863164101</v>
      </c>
      <c r="AC311" s="8">
        <f t="shared" si="70"/>
        <v>0.101652033100184</v>
      </c>
      <c r="AE311" s="8">
        <v>309</v>
      </c>
      <c r="AF311" s="8">
        <f t="shared" si="80"/>
        <v>10.6458940334647</v>
      </c>
      <c r="AG311" s="8">
        <f t="shared" si="71"/>
        <v>5.5146218765725397E-2</v>
      </c>
      <c r="AJ311" s="132">
        <f>IF(Päälaskenta!$F$28&lt;Kaksitasouoma_matriisi!L311,Päälaskenta!$C$20*Päälaskenta!$F$28,Päälaskenta!$C$20*Kaksitasouoma_matriisi!L311)</f>
        <v>0.19500000000000001</v>
      </c>
      <c r="AK311" s="134">
        <f>SQRT(Päälaskenta!$D$20^2+(Päälaskenta!$D$20/(1/Päälaskenta!$E$20))^2)</f>
        <v>1.8029999999999999</v>
      </c>
      <c r="AL311" s="134">
        <f>IF(Päälaskenta!$F$28&lt;Kaksitasouoma_matriisi!L311,AK311*Päälaskenta!$F$28*COS(ATAN(1/Päälaskenta!$E$20)),AK311*Kaksitasouoma_matriisi!L311*COS(ATAN(1/Päälaskenta!$E$20)))</f>
        <v>5.8999999999999997E-2</v>
      </c>
      <c r="AM311" s="134"/>
      <c r="AN311" s="134">
        <f t="shared" si="79"/>
        <v>0.254</v>
      </c>
      <c r="AO311" s="8">
        <f t="shared" si="72"/>
        <v>0.17180735930735899</v>
      </c>
      <c r="AP311" s="134">
        <f>Refererenssiarvoja!$B$16*H311^(1/6)/(Refererenssiarvoja!$B$15^0.5)*(Päälaskenta!$G$28/2)^0.5*(1-AO311)^(-1.5)</f>
        <v>0.05</v>
      </c>
      <c r="AQ311" s="8">
        <f>Refererenssiarvoja!$B$16*Kaksitasouoma_matriisi!O311^(1/6)/(SQRT((2*Refererenssiarvoja!$B$15)/(Päälaskenta!$F$31*Päälaskenta!$G$31*Päälaskenta!$F$28))+SQRT(Refererenssiarvoja!$B$15)/Refererenssiarvoja!$B$17*LN(Kaksitasouoma_matriisi!L311/Päälaskenta!$F$28))</f>
        <v>-3.2275663743048598E-2</v>
      </c>
      <c r="AR311" s="8">
        <f>Refererenssiarvoja!$B$16*Kaksitasouoma_matriisi!O311^(1/6)/(SQRT((2*Refererenssiarvoja!$B$15)/(Päälaskenta!$F$31*Päälaskenta!$G$31*L311)))</f>
        <v>8.1883172598949894E-2</v>
      </c>
    </row>
    <row r="312" spans="1:44" x14ac:dyDescent="0.2">
      <c r="A312" s="8">
        <v>310</v>
      </c>
      <c r="B312" s="8">
        <f>IF(Päälaskenta!C$7,Päälaskenta!E$7,Päälaskenta!G$5)</f>
        <v>2.5</v>
      </c>
      <c r="C312" s="56">
        <v>1.69</v>
      </c>
      <c r="D312" s="93">
        <f t="shared" si="65"/>
        <v>1.4793000000000001</v>
      </c>
      <c r="E312" s="8">
        <f>IF(Päälaskenta!$C$26,Kaksitasouoma_matriisi!AP312,Kaksitasouoma_matriisi!AC312)</f>
        <v>0.101652033100184</v>
      </c>
      <c r="F312" s="56">
        <f>IF(D312&lt;Päälaskenta!H$24,(SQRT(POWER(Päälaskenta!C$24/(2*Päälaskenta!E$24),2)+(D312/Päälaskenta!E$24))-Päälaskenta!C$24/(2*Päälaskenta!E$24)),IF(D312=Päälaskenta!H$24,Päälaskenta!D$24,Päälaskenta!D$24+(SQRT(POWER((Päälaskenta!C$20+Päälaskenta!G$24)/(2*Päälaskenta!E$20),2)+((D312-Päälaskenta!H$24)/Päälaskenta!E$20))-(Päälaskenta!C$20+Päälaskenta!G$24)/(2*Päälaskenta!E$20))))</f>
        <v>0.73899999999999999</v>
      </c>
      <c r="G312" s="57">
        <f>IF(F312&gt;Päälaskenta!D$24,(2*SQRT((POWER(Päälaskenta!D$24,2))+POWER(Päälaskenta!E$24*Päälaskenta!D$24,2))+Päälaskenta!C$24)+(2*SQRT((POWER((F312-Päälaskenta!D$24),2))+POWER(Päälaskenta!E$20*(F312-Päälaskenta!D$24),2))+Päälaskenta!C$20),(2*SQRT((POWER(F312,2))+POWER(Päälaskenta!E$24*F312,2))+Päälaskenta!C$24))</f>
        <v>8.1199999999999992</v>
      </c>
      <c r="H312" s="57">
        <f t="shared" si="66"/>
        <v>0.18</v>
      </c>
      <c r="I312" s="62">
        <f t="shared" si="67"/>
        <v>0.29038599999999998</v>
      </c>
      <c r="J312" s="8">
        <f>IF(F312&lt;Päälaskenta!$D$24,0,Kaksitasouoma_matriisi!F312-Päälaskenta!$D$24)</f>
        <v>3.9E-2</v>
      </c>
      <c r="L312" s="8">
        <f>IF(F312&gt;Päälaskenta!D$24,F312-Päälaskenta!D$24,0)</f>
        <v>3.9E-2</v>
      </c>
      <c r="M312" s="8">
        <f>IF(F312&gt;Päälaskenta!D$24,(Päälaskenta!C$20+(Päälaskenta!E$20*(Kaksitasouoma_matriisi!F312-Päälaskenta!D$24)))*(Kaksitasouoma_matriisi!F312-Päälaskenta!D$24),0)</f>
        <v>0.1972815</v>
      </c>
      <c r="N312" s="8">
        <f>IF(F312&gt;Päälaskenta!D$24,(2*SQRT((POWER((F312-Päälaskenta!D$24),2))+POWER(Päälaskenta!E$20*(F312-Päälaskenta!D$24),2))+Päälaskenta!C$20),0)</f>
        <v>5.1406164997430999</v>
      </c>
      <c r="O312" s="8">
        <f t="shared" si="73"/>
        <v>3.83770117863994E-2</v>
      </c>
      <c r="P312" s="8">
        <f>IF(Päälaskenta!$C$29,IF(L312&gt;Päälaskenta!$F$28,Kaksitasouoma_matriisi!AQ312,Kaksitasouoma_matriisi!AR312),Päälaskenta!$F$20)</f>
        <v>0.12</v>
      </c>
      <c r="Q312" s="8">
        <f t="shared" si="74"/>
        <v>0.18704777751646401</v>
      </c>
      <c r="R312" s="8">
        <f t="shared" si="68"/>
        <v>4.3924863644258502E-2</v>
      </c>
      <c r="S312" s="8">
        <f t="shared" si="75"/>
        <v>0.22265069783156799</v>
      </c>
      <c r="U312" s="93">
        <f>IF(F312&gt;Päälaskenta!D$24,Päälaskenta!H$24+L312*Päälaskenta!G$24,F312*Päälaskenta!C$24 + F312*F312*Päälaskenta!E$24)</f>
        <v>1.2836000000000001</v>
      </c>
      <c r="V312" s="8">
        <f>IF(F312&gt;Päälaskenta!D$24,2*SQRT(POWER(Päälaskenta!D$24,2)+POWER(Päälaskenta!E$24*Päälaskenta!D$24,2))+Päälaskenta!C$24,(2*SQRT((POWER(F312,2))+POWER(Päälaskenta!E$24*F312,2))+Päälaskenta!C$24))</f>
        <v>2.9798989873223301</v>
      </c>
      <c r="W312" s="8">
        <f t="shared" si="76"/>
        <v>0.43075285620785903</v>
      </c>
      <c r="X312" s="8">
        <f>Päälaskenta!F$24</f>
        <v>7.0000000000000007E-2</v>
      </c>
      <c r="Y312" s="8">
        <f t="shared" si="77"/>
        <v>10.458846255948201</v>
      </c>
      <c r="Z312" s="8">
        <f t="shared" si="69"/>
        <v>2.4560751363557398</v>
      </c>
      <c r="AA312" s="8">
        <f t="shared" si="78"/>
        <v>1.9134271863164101</v>
      </c>
      <c r="AC312" s="8">
        <f t="shared" si="70"/>
        <v>0.101652033100184</v>
      </c>
      <c r="AE312" s="8">
        <v>310</v>
      </c>
      <c r="AF312" s="8">
        <f t="shared" si="80"/>
        <v>10.6458940334647</v>
      </c>
      <c r="AG312" s="8">
        <f t="shared" si="71"/>
        <v>5.5146218765725397E-2</v>
      </c>
      <c r="AJ312" s="132">
        <f>IF(Päälaskenta!$F$28&lt;Kaksitasouoma_matriisi!L312,Päälaskenta!$C$20*Päälaskenta!$F$28,Päälaskenta!$C$20*Kaksitasouoma_matriisi!L312)</f>
        <v>0.19500000000000001</v>
      </c>
      <c r="AK312" s="134">
        <f>SQRT(Päälaskenta!$D$20^2+(Päälaskenta!$D$20/(1/Päälaskenta!$E$20))^2)</f>
        <v>1.8029999999999999</v>
      </c>
      <c r="AL312" s="134">
        <f>IF(Päälaskenta!$F$28&lt;Kaksitasouoma_matriisi!L312,AK312*Päälaskenta!$F$28*COS(ATAN(1/Päälaskenta!$E$20)),AK312*Kaksitasouoma_matriisi!L312*COS(ATAN(1/Päälaskenta!$E$20)))</f>
        <v>5.8999999999999997E-2</v>
      </c>
      <c r="AM312" s="134"/>
      <c r="AN312" s="134">
        <f t="shared" si="79"/>
        <v>0.254</v>
      </c>
      <c r="AO312" s="8">
        <f t="shared" si="72"/>
        <v>0.17170283242074</v>
      </c>
      <c r="AP312" s="134">
        <f>Refererenssiarvoja!$B$16*H312^(1/6)/(Refererenssiarvoja!$B$15^0.5)*(Päälaskenta!$G$28/2)^0.5*(1-AO312)^(-1.5)</f>
        <v>0.05</v>
      </c>
      <c r="AQ312" s="8">
        <f>Refererenssiarvoja!$B$16*Kaksitasouoma_matriisi!O312^(1/6)/(SQRT((2*Refererenssiarvoja!$B$15)/(Päälaskenta!$F$31*Päälaskenta!$G$31*Päälaskenta!$F$28))+SQRT(Refererenssiarvoja!$B$15)/Refererenssiarvoja!$B$17*LN(Kaksitasouoma_matriisi!L312/Päälaskenta!$F$28))</f>
        <v>-3.2275663743048598E-2</v>
      </c>
      <c r="AR312" s="8">
        <f>Refererenssiarvoja!$B$16*Kaksitasouoma_matriisi!O312^(1/6)/(SQRT((2*Refererenssiarvoja!$B$15)/(Päälaskenta!$F$31*Päälaskenta!$G$31*L312)))</f>
        <v>8.1883172598949894E-2</v>
      </c>
    </row>
    <row r="313" spans="1:44" x14ac:dyDescent="0.2">
      <c r="A313" s="8">
        <v>311</v>
      </c>
      <c r="B313" s="8">
        <f>IF(Päälaskenta!C$7,Päälaskenta!E$7,Päälaskenta!G$5)</f>
        <v>2.5</v>
      </c>
      <c r="C313" s="56">
        <v>1.6890000000000001</v>
      </c>
      <c r="D313" s="93">
        <f t="shared" si="65"/>
        <v>1.4802</v>
      </c>
      <c r="E313" s="8">
        <f>IF(Päälaskenta!$C$26,Kaksitasouoma_matriisi!AP313,Kaksitasouoma_matriisi!AC313)</f>
        <v>0.101652033100184</v>
      </c>
      <c r="F313" s="56">
        <f>IF(D313&lt;Päälaskenta!H$24,(SQRT(POWER(Päälaskenta!C$24/(2*Päälaskenta!E$24),2)+(D313/Päälaskenta!E$24))-Päälaskenta!C$24/(2*Päälaskenta!E$24)),IF(D313=Päälaskenta!H$24,Päälaskenta!D$24,Päälaskenta!D$24+(SQRT(POWER((Päälaskenta!C$20+Päälaskenta!G$24)/(2*Päälaskenta!E$20),2)+((D313-Päälaskenta!H$24)/Päälaskenta!E$20))-(Päälaskenta!C$20+Päälaskenta!G$24)/(2*Päälaskenta!E$20))))</f>
        <v>0.73899999999999999</v>
      </c>
      <c r="G313" s="57">
        <f>IF(F313&gt;Päälaskenta!D$24,(2*SQRT((POWER(Päälaskenta!D$24,2))+POWER(Päälaskenta!E$24*Päälaskenta!D$24,2))+Päälaskenta!C$24)+(2*SQRT((POWER((F313-Päälaskenta!D$24),2))+POWER(Päälaskenta!E$20*(F313-Päälaskenta!D$24),2))+Päälaskenta!C$20),(2*SQRT((POWER(F313,2))+POWER(Päälaskenta!E$24*F313,2))+Päälaskenta!C$24))</f>
        <v>8.1199999999999992</v>
      </c>
      <c r="H313" s="57">
        <f t="shared" si="66"/>
        <v>0.18</v>
      </c>
      <c r="I313" s="62">
        <f t="shared" si="67"/>
        <v>0.29004200000000002</v>
      </c>
      <c r="J313" s="8">
        <f>IF(F313&lt;Päälaskenta!$D$24,0,Kaksitasouoma_matriisi!F313-Päälaskenta!$D$24)</f>
        <v>3.9E-2</v>
      </c>
      <c r="L313" s="8">
        <f>IF(F313&gt;Päälaskenta!D$24,F313-Päälaskenta!D$24,0)</f>
        <v>3.9E-2</v>
      </c>
      <c r="M313" s="8">
        <f>IF(F313&gt;Päälaskenta!D$24,(Päälaskenta!C$20+(Päälaskenta!E$20*(Kaksitasouoma_matriisi!F313-Päälaskenta!D$24)))*(Kaksitasouoma_matriisi!F313-Päälaskenta!D$24),0)</f>
        <v>0.1972815</v>
      </c>
      <c r="N313" s="8">
        <f>IF(F313&gt;Päälaskenta!D$24,(2*SQRT((POWER((F313-Päälaskenta!D$24),2))+POWER(Päälaskenta!E$20*(F313-Päälaskenta!D$24),2))+Päälaskenta!C$20),0)</f>
        <v>5.1406164997430999</v>
      </c>
      <c r="O313" s="8">
        <f t="shared" si="73"/>
        <v>3.83770117863994E-2</v>
      </c>
      <c r="P313" s="8">
        <f>IF(Päälaskenta!$C$29,IF(L313&gt;Päälaskenta!$F$28,Kaksitasouoma_matriisi!AQ313,Kaksitasouoma_matriisi!AR313),Päälaskenta!$F$20)</f>
        <v>0.12</v>
      </c>
      <c r="Q313" s="8">
        <f t="shared" si="74"/>
        <v>0.18704777751646401</v>
      </c>
      <c r="R313" s="8">
        <f t="shared" si="68"/>
        <v>4.3924863644258502E-2</v>
      </c>
      <c r="S313" s="8">
        <f t="shared" si="75"/>
        <v>0.22265069783156799</v>
      </c>
      <c r="U313" s="93">
        <f>IF(F313&gt;Päälaskenta!D$24,Päälaskenta!H$24+L313*Päälaskenta!G$24,F313*Päälaskenta!C$24 + F313*F313*Päälaskenta!E$24)</f>
        <v>1.2836000000000001</v>
      </c>
      <c r="V313" s="8">
        <f>IF(F313&gt;Päälaskenta!D$24,2*SQRT(POWER(Päälaskenta!D$24,2)+POWER(Päälaskenta!E$24*Päälaskenta!D$24,2))+Päälaskenta!C$24,(2*SQRT((POWER(F313,2))+POWER(Päälaskenta!E$24*F313,2))+Päälaskenta!C$24))</f>
        <v>2.9798989873223301</v>
      </c>
      <c r="W313" s="8">
        <f t="shared" si="76"/>
        <v>0.43075285620785903</v>
      </c>
      <c r="X313" s="8">
        <f>Päälaskenta!F$24</f>
        <v>7.0000000000000007E-2</v>
      </c>
      <c r="Y313" s="8">
        <f t="shared" si="77"/>
        <v>10.458846255948201</v>
      </c>
      <c r="Z313" s="8">
        <f t="shared" si="69"/>
        <v>2.4560751363557398</v>
      </c>
      <c r="AA313" s="8">
        <f t="shared" si="78"/>
        <v>1.9134271863164101</v>
      </c>
      <c r="AC313" s="8">
        <f t="shared" si="70"/>
        <v>0.101652033100184</v>
      </c>
      <c r="AE313" s="8">
        <v>311</v>
      </c>
      <c r="AF313" s="8">
        <f t="shared" si="80"/>
        <v>10.6458940334647</v>
      </c>
      <c r="AG313" s="8">
        <f t="shared" si="71"/>
        <v>5.5146218765725397E-2</v>
      </c>
      <c r="AJ313" s="132">
        <f>IF(Päälaskenta!$F$28&lt;Kaksitasouoma_matriisi!L313,Päälaskenta!$C$20*Päälaskenta!$F$28,Päälaskenta!$C$20*Kaksitasouoma_matriisi!L313)</f>
        <v>0.19500000000000001</v>
      </c>
      <c r="AK313" s="134">
        <f>SQRT(Päälaskenta!$D$20^2+(Päälaskenta!$D$20/(1/Päälaskenta!$E$20))^2)</f>
        <v>1.8029999999999999</v>
      </c>
      <c r="AL313" s="134">
        <f>IF(Päälaskenta!$F$28&lt;Kaksitasouoma_matriisi!L313,AK313*Päälaskenta!$F$28*COS(ATAN(1/Päälaskenta!$E$20)),AK313*Kaksitasouoma_matriisi!L313*COS(ATAN(1/Päälaskenta!$E$20)))</f>
        <v>5.8999999999999997E-2</v>
      </c>
      <c r="AM313" s="134"/>
      <c r="AN313" s="134">
        <f t="shared" si="79"/>
        <v>0.254</v>
      </c>
      <c r="AO313" s="8">
        <f t="shared" si="72"/>
        <v>0.17159843264423699</v>
      </c>
      <c r="AP313" s="134">
        <f>Refererenssiarvoja!$B$16*H313^(1/6)/(Refererenssiarvoja!$B$15^0.5)*(Päälaskenta!$G$28/2)^0.5*(1-AO313)^(-1.5)</f>
        <v>0.05</v>
      </c>
      <c r="AQ313" s="8">
        <f>Refererenssiarvoja!$B$16*Kaksitasouoma_matriisi!O313^(1/6)/(SQRT((2*Refererenssiarvoja!$B$15)/(Päälaskenta!$F$31*Päälaskenta!$G$31*Päälaskenta!$F$28))+SQRT(Refererenssiarvoja!$B$15)/Refererenssiarvoja!$B$17*LN(Kaksitasouoma_matriisi!L313/Päälaskenta!$F$28))</f>
        <v>-3.2275663743048598E-2</v>
      </c>
      <c r="AR313" s="8">
        <f>Refererenssiarvoja!$B$16*Kaksitasouoma_matriisi!O313^(1/6)/(SQRT((2*Refererenssiarvoja!$B$15)/(Päälaskenta!$F$31*Päälaskenta!$G$31*L313)))</f>
        <v>8.1883172598949894E-2</v>
      </c>
    </row>
    <row r="314" spans="1:44" x14ac:dyDescent="0.2">
      <c r="A314" s="8">
        <v>312</v>
      </c>
      <c r="B314" s="8">
        <f>IF(Päälaskenta!C$7,Päälaskenta!E$7,Päälaskenta!G$5)</f>
        <v>2.5</v>
      </c>
      <c r="C314" s="56">
        <v>1.6879999999999999</v>
      </c>
      <c r="D314" s="93">
        <f t="shared" si="65"/>
        <v>1.4810000000000001</v>
      </c>
      <c r="E314" s="8">
        <f>IF(Päälaskenta!$C$26,Kaksitasouoma_matriisi!AP314,Kaksitasouoma_matriisi!AC314)</f>
        <v>0.101652033100184</v>
      </c>
      <c r="F314" s="56">
        <f>IF(D314&lt;Päälaskenta!H$24,(SQRT(POWER(Päälaskenta!C$24/(2*Päälaskenta!E$24),2)+(D314/Päälaskenta!E$24))-Päälaskenta!C$24/(2*Päälaskenta!E$24)),IF(D314=Päälaskenta!H$24,Päälaskenta!D$24,Päälaskenta!D$24+(SQRT(POWER((Päälaskenta!C$20+Päälaskenta!G$24)/(2*Päälaskenta!E$20),2)+((D314-Päälaskenta!H$24)/Päälaskenta!E$20))-(Päälaskenta!C$20+Päälaskenta!G$24)/(2*Päälaskenta!E$20))))</f>
        <v>0.73899999999999999</v>
      </c>
      <c r="G314" s="57">
        <f>IF(F314&gt;Päälaskenta!D$24,(2*SQRT((POWER(Päälaskenta!D$24,2))+POWER(Päälaskenta!E$24*Päälaskenta!D$24,2))+Päälaskenta!C$24)+(2*SQRT((POWER((F314-Päälaskenta!D$24),2))+POWER(Päälaskenta!E$20*(F314-Päälaskenta!D$24),2))+Päälaskenta!C$20),(2*SQRT((POWER(F314,2))+POWER(Päälaskenta!E$24*F314,2))+Päälaskenta!C$24))</f>
        <v>8.1199999999999992</v>
      </c>
      <c r="H314" s="57">
        <f t="shared" si="66"/>
        <v>0.18</v>
      </c>
      <c r="I314" s="62">
        <f t="shared" si="67"/>
        <v>0.28969899999999998</v>
      </c>
      <c r="J314" s="8">
        <f>IF(F314&lt;Päälaskenta!$D$24,0,Kaksitasouoma_matriisi!F314-Päälaskenta!$D$24)</f>
        <v>3.9E-2</v>
      </c>
      <c r="L314" s="8">
        <f>IF(F314&gt;Päälaskenta!D$24,F314-Päälaskenta!D$24,0)</f>
        <v>3.9E-2</v>
      </c>
      <c r="M314" s="8">
        <f>IF(F314&gt;Päälaskenta!D$24,(Päälaskenta!C$20+(Päälaskenta!E$20*(Kaksitasouoma_matriisi!F314-Päälaskenta!D$24)))*(Kaksitasouoma_matriisi!F314-Päälaskenta!D$24),0)</f>
        <v>0.1972815</v>
      </c>
      <c r="N314" s="8">
        <f>IF(F314&gt;Päälaskenta!D$24,(2*SQRT((POWER((F314-Päälaskenta!D$24),2))+POWER(Päälaskenta!E$20*(F314-Päälaskenta!D$24),2))+Päälaskenta!C$20),0)</f>
        <v>5.1406164997430999</v>
      </c>
      <c r="O314" s="8">
        <f t="shared" si="73"/>
        <v>3.83770117863994E-2</v>
      </c>
      <c r="P314" s="8">
        <f>IF(Päälaskenta!$C$29,IF(L314&gt;Päälaskenta!$F$28,Kaksitasouoma_matriisi!AQ314,Kaksitasouoma_matriisi!AR314),Päälaskenta!$F$20)</f>
        <v>0.12</v>
      </c>
      <c r="Q314" s="8">
        <f t="shared" si="74"/>
        <v>0.18704777751646401</v>
      </c>
      <c r="R314" s="8">
        <f t="shared" si="68"/>
        <v>4.3924863644258502E-2</v>
      </c>
      <c r="S314" s="8">
        <f t="shared" si="75"/>
        <v>0.22265069783156799</v>
      </c>
      <c r="U314" s="93">
        <f>IF(F314&gt;Päälaskenta!D$24,Päälaskenta!H$24+L314*Päälaskenta!G$24,F314*Päälaskenta!C$24 + F314*F314*Päälaskenta!E$24)</f>
        <v>1.2836000000000001</v>
      </c>
      <c r="V314" s="8">
        <f>IF(F314&gt;Päälaskenta!D$24,2*SQRT(POWER(Päälaskenta!D$24,2)+POWER(Päälaskenta!E$24*Päälaskenta!D$24,2))+Päälaskenta!C$24,(2*SQRT((POWER(F314,2))+POWER(Päälaskenta!E$24*F314,2))+Päälaskenta!C$24))</f>
        <v>2.9798989873223301</v>
      </c>
      <c r="W314" s="8">
        <f t="shared" si="76"/>
        <v>0.43075285620785903</v>
      </c>
      <c r="X314" s="8">
        <f>Päälaskenta!F$24</f>
        <v>7.0000000000000007E-2</v>
      </c>
      <c r="Y314" s="8">
        <f t="shared" si="77"/>
        <v>10.458846255948201</v>
      </c>
      <c r="Z314" s="8">
        <f t="shared" si="69"/>
        <v>2.4560751363557398</v>
      </c>
      <c r="AA314" s="8">
        <f t="shared" si="78"/>
        <v>1.9134271863164101</v>
      </c>
      <c r="AC314" s="8">
        <f t="shared" si="70"/>
        <v>0.101652033100184</v>
      </c>
      <c r="AE314" s="8">
        <v>312</v>
      </c>
      <c r="AF314" s="8">
        <f t="shared" si="80"/>
        <v>10.6458940334647</v>
      </c>
      <c r="AG314" s="8">
        <f t="shared" si="71"/>
        <v>5.5146218765725397E-2</v>
      </c>
      <c r="AJ314" s="132">
        <f>IF(Päälaskenta!$F$28&lt;Kaksitasouoma_matriisi!L314,Päälaskenta!$C$20*Päälaskenta!$F$28,Päälaskenta!$C$20*Kaksitasouoma_matriisi!L314)</f>
        <v>0.19500000000000001</v>
      </c>
      <c r="AK314" s="134">
        <f>SQRT(Päälaskenta!$D$20^2+(Päälaskenta!$D$20/(1/Päälaskenta!$E$20))^2)</f>
        <v>1.8029999999999999</v>
      </c>
      <c r="AL314" s="134">
        <f>IF(Päälaskenta!$F$28&lt;Kaksitasouoma_matriisi!L314,AK314*Päälaskenta!$F$28*COS(ATAN(1/Päälaskenta!$E$20)),AK314*Kaksitasouoma_matriisi!L314*COS(ATAN(1/Päälaskenta!$E$20)))</f>
        <v>5.8999999999999997E-2</v>
      </c>
      <c r="AM314" s="134"/>
      <c r="AN314" s="134">
        <f t="shared" si="79"/>
        <v>0.254</v>
      </c>
      <c r="AO314" s="8">
        <f t="shared" si="72"/>
        <v>0.17150573936529401</v>
      </c>
      <c r="AP314" s="134">
        <f>Refererenssiarvoja!$B$16*H314^(1/6)/(Refererenssiarvoja!$B$15^0.5)*(Päälaskenta!$G$28/2)^0.5*(1-AO314)^(-1.5)</f>
        <v>0.05</v>
      </c>
      <c r="AQ314" s="8">
        <f>Refererenssiarvoja!$B$16*Kaksitasouoma_matriisi!O314^(1/6)/(SQRT((2*Refererenssiarvoja!$B$15)/(Päälaskenta!$F$31*Päälaskenta!$G$31*Päälaskenta!$F$28))+SQRT(Refererenssiarvoja!$B$15)/Refererenssiarvoja!$B$17*LN(Kaksitasouoma_matriisi!L314/Päälaskenta!$F$28))</f>
        <v>-3.2275663743048598E-2</v>
      </c>
      <c r="AR314" s="8">
        <f>Refererenssiarvoja!$B$16*Kaksitasouoma_matriisi!O314^(1/6)/(SQRT((2*Refererenssiarvoja!$B$15)/(Päälaskenta!$F$31*Päälaskenta!$G$31*L314)))</f>
        <v>8.1883172598949894E-2</v>
      </c>
    </row>
    <row r="315" spans="1:44" x14ac:dyDescent="0.2">
      <c r="A315" s="8">
        <v>313</v>
      </c>
      <c r="B315" s="8">
        <f>IF(Päälaskenta!C$7,Päälaskenta!E$7,Päälaskenta!G$5)</f>
        <v>2.5</v>
      </c>
      <c r="C315" s="56">
        <v>1.6870000000000001</v>
      </c>
      <c r="D315" s="93">
        <f t="shared" si="65"/>
        <v>1.4819</v>
      </c>
      <c r="E315" s="8">
        <f>IF(Päälaskenta!$C$26,Kaksitasouoma_matriisi!AP315,Kaksitasouoma_matriisi!AC315)</f>
        <v>0.101652033100184</v>
      </c>
      <c r="F315" s="56">
        <f>IF(D315&lt;Päälaskenta!H$24,(SQRT(POWER(Päälaskenta!C$24/(2*Päälaskenta!E$24),2)+(D315/Päälaskenta!E$24))-Päälaskenta!C$24/(2*Päälaskenta!E$24)),IF(D315=Päälaskenta!H$24,Päälaskenta!D$24,Päälaskenta!D$24+(SQRT(POWER((Päälaskenta!C$20+Päälaskenta!G$24)/(2*Päälaskenta!E$20),2)+((D315-Päälaskenta!H$24)/Päälaskenta!E$20))-(Päälaskenta!C$20+Päälaskenta!G$24)/(2*Päälaskenta!E$20))))</f>
        <v>0.73899999999999999</v>
      </c>
      <c r="G315" s="57">
        <f>IF(F315&gt;Päälaskenta!D$24,(2*SQRT((POWER(Päälaskenta!D$24,2))+POWER(Päälaskenta!E$24*Päälaskenta!D$24,2))+Päälaskenta!C$24)+(2*SQRT((POWER((F315-Päälaskenta!D$24),2))+POWER(Päälaskenta!E$20*(F315-Päälaskenta!D$24),2))+Päälaskenta!C$20),(2*SQRT((POWER(F315,2))+POWER(Päälaskenta!E$24*F315,2))+Päälaskenta!C$24))</f>
        <v>8.1199999999999992</v>
      </c>
      <c r="H315" s="57">
        <f t="shared" si="66"/>
        <v>0.18</v>
      </c>
      <c r="I315" s="62">
        <f t="shared" si="67"/>
        <v>0.289356</v>
      </c>
      <c r="J315" s="8">
        <f>IF(F315&lt;Päälaskenta!$D$24,0,Kaksitasouoma_matriisi!F315-Päälaskenta!$D$24)</f>
        <v>3.9E-2</v>
      </c>
      <c r="L315" s="8">
        <f>IF(F315&gt;Päälaskenta!D$24,F315-Päälaskenta!D$24,0)</f>
        <v>3.9E-2</v>
      </c>
      <c r="M315" s="8">
        <f>IF(F315&gt;Päälaskenta!D$24,(Päälaskenta!C$20+(Päälaskenta!E$20*(Kaksitasouoma_matriisi!F315-Päälaskenta!D$24)))*(Kaksitasouoma_matriisi!F315-Päälaskenta!D$24),0)</f>
        <v>0.1972815</v>
      </c>
      <c r="N315" s="8">
        <f>IF(F315&gt;Päälaskenta!D$24,(2*SQRT((POWER((F315-Päälaskenta!D$24),2))+POWER(Päälaskenta!E$20*(F315-Päälaskenta!D$24),2))+Päälaskenta!C$20),0)</f>
        <v>5.1406164997430999</v>
      </c>
      <c r="O315" s="8">
        <f t="shared" si="73"/>
        <v>3.83770117863994E-2</v>
      </c>
      <c r="P315" s="8">
        <f>IF(Päälaskenta!$C$29,IF(L315&gt;Päälaskenta!$F$28,Kaksitasouoma_matriisi!AQ315,Kaksitasouoma_matriisi!AR315),Päälaskenta!$F$20)</f>
        <v>0.12</v>
      </c>
      <c r="Q315" s="8">
        <f t="shared" si="74"/>
        <v>0.18704777751646401</v>
      </c>
      <c r="R315" s="8">
        <f t="shared" si="68"/>
        <v>4.3924863644258502E-2</v>
      </c>
      <c r="S315" s="8">
        <f t="shared" si="75"/>
        <v>0.22265069783156799</v>
      </c>
      <c r="U315" s="93">
        <f>IF(F315&gt;Päälaskenta!D$24,Päälaskenta!H$24+L315*Päälaskenta!G$24,F315*Päälaskenta!C$24 + F315*F315*Päälaskenta!E$24)</f>
        <v>1.2836000000000001</v>
      </c>
      <c r="V315" s="8">
        <f>IF(F315&gt;Päälaskenta!D$24,2*SQRT(POWER(Päälaskenta!D$24,2)+POWER(Päälaskenta!E$24*Päälaskenta!D$24,2))+Päälaskenta!C$24,(2*SQRT((POWER(F315,2))+POWER(Päälaskenta!E$24*F315,2))+Päälaskenta!C$24))</f>
        <v>2.9798989873223301</v>
      </c>
      <c r="W315" s="8">
        <f t="shared" si="76"/>
        <v>0.43075285620785903</v>
      </c>
      <c r="X315" s="8">
        <f>Päälaskenta!F$24</f>
        <v>7.0000000000000007E-2</v>
      </c>
      <c r="Y315" s="8">
        <f t="shared" si="77"/>
        <v>10.458846255948201</v>
      </c>
      <c r="Z315" s="8">
        <f t="shared" si="69"/>
        <v>2.4560751363557398</v>
      </c>
      <c r="AA315" s="8">
        <f t="shared" si="78"/>
        <v>1.9134271863164101</v>
      </c>
      <c r="AC315" s="8">
        <f t="shared" si="70"/>
        <v>0.101652033100184</v>
      </c>
      <c r="AE315" s="8">
        <v>313</v>
      </c>
      <c r="AF315" s="8">
        <f t="shared" si="80"/>
        <v>10.6458940334647</v>
      </c>
      <c r="AG315" s="8">
        <f t="shared" si="71"/>
        <v>5.5146218765725397E-2</v>
      </c>
      <c r="AJ315" s="132">
        <f>IF(Päälaskenta!$F$28&lt;Kaksitasouoma_matriisi!L315,Päälaskenta!$C$20*Päälaskenta!$F$28,Päälaskenta!$C$20*Kaksitasouoma_matriisi!L315)</f>
        <v>0.19500000000000001</v>
      </c>
      <c r="AK315" s="134">
        <f>SQRT(Päälaskenta!$D$20^2+(Päälaskenta!$D$20/(1/Päälaskenta!$E$20))^2)</f>
        <v>1.8029999999999999</v>
      </c>
      <c r="AL315" s="134">
        <f>IF(Päälaskenta!$F$28&lt;Kaksitasouoma_matriisi!L315,AK315*Päälaskenta!$F$28*COS(ATAN(1/Päälaskenta!$E$20)),AK315*Kaksitasouoma_matriisi!L315*COS(ATAN(1/Päälaskenta!$E$20)))</f>
        <v>5.8999999999999997E-2</v>
      </c>
      <c r="AM315" s="134"/>
      <c r="AN315" s="134">
        <f t="shared" si="79"/>
        <v>0.254</v>
      </c>
      <c r="AO315" s="8">
        <f t="shared" si="72"/>
        <v>0.17140157905391701</v>
      </c>
      <c r="AP315" s="134">
        <f>Refererenssiarvoja!$B$16*H315^(1/6)/(Refererenssiarvoja!$B$15^0.5)*(Päälaskenta!$G$28/2)^0.5*(1-AO315)^(-1.5)</f>
        <v>0.05</v>
      </c>
      <c r="AQ315" s="8">
        <f>Refererenssiarvoja!$B$16*Kaksitasouoma_matriisi!O315^(1/6)/(SQRT((2*Refererenssiarvoja!$B$15)/(Päälaskenta!$F$31*Päälaskenta!$G$31*Päälaskenta!$F$28))+SQRT(Refererenssiarvoja!$B$15)/Refererenssiarvoja!$B$17*LN(Kaksitasouoma_matriisi!L315/Päälaskenta!$F$28))</f>
        <v>-3.2275663743048598E-2</v>
      </c>
      <c r="AR315" s="8">
        <f>Refererenssiarvoja!$B$16*Kaksitasouoma_matriisi!O315^(1/6)/(SQRT((2*Refererenssiarvoja!$B$15)/(Päälaskenta!$F$31*Päälaskenta!$G$31*L315)))</f>
        <v>8.1883172598949894E-2</v>
      </c>
    </row>
    <row r="316" spans="1:44" x14ac:dyDescent="0.2">
      <c r="A316" s="8">
        <v>314</v>
      </c>
      <c r="B316" s="8">
        <f>IF(Päälaskenta!C$7,Päälaskenta!E$7,Päälaskenta!G$5)</f>
        <v>2.5</v>
      </c>
      <c r="C316" s="56">
        <v>1.6859999999999999</v>
      </c>
      <c r="D316" s="93">
        <f t="shared" si="65"/>
        <v>1.4827999999999999</v>
      </c>
      <c r="E316" s="8">
        <f>IF(Päälaskenta!$C$26,Kaksitasouoma_matriisi!AP316,Kaksitasouoma_matriisi!AC316)</f>
        <v>0.101652033100184</v>
      </c>
      <c r="F316" s="56">
        <f>IF(D316&lt;Päälaskenta!H$24,(SQRT(POWER(Päälaskenta!C$24/(2*Päälaskenta!E$24),2)+(D316/Päälaskenta!E$24))-Päälaskenta!C$24/(2*Päälaskenta!E$24)),IF(D316=Päälaskenta!H$24,Päälaskenta!D$24,Päälaskenta!D$24+(SQRT(POWER((Päälaskenta!C$20+Päälaskenta!G$24)/(2*Päälaskenta!E$20),2)+((D316-Päälaskenta!H$24)/Päälaskenta!E$20))-(Päälaskenta!C$20+Päälaskenta!G$24)/(2*Päälaskenta!E$20))))</f>
        <v>0.73899999999999999</v>
      </c>
      <c r="G316" s="57">
        <f>IF(F316&gt;Päälaskenta!D$24,(2*SQRT((POWER(Päälaskenta!D$24,2))+POWER(Päälaskenta!E$24*Päälaskenta!D$24,2))+Päälaskenta!C$24)+(2*SQRT((POWER((F316-Päälaskenta!D$24),2))+POWER(Päälaskenta!E$20*(F316-Päälaskenta!D$24),2))+Päälaskenta!C$20),(2*SQRT((POWER(F316,2))+POWER(Päälaskenta!E$24*F316,2))+Päälaskenta!C$24))</f>
        <v>8.1199999999999992</v>
      </c>
      <c r="H316" s="57">
        <f t="shared" si="66"/>
        <v>0.18</v>
      </c>
      <c r="I316" s="62">
        <f t="shared" si="67"/>
        <v>0.28901300000000002</v>
      </c>
      <c r="J316" s="8">
        <f>IF(F316&lt;Päälaskenta!$D$24,0,Kaksitasouoma_matriisi!F316-Päälaskenta!$D$24)</f>
        <v>3.9E-2</v>
      </c>
      <c r="L316" s="8">
        <f>IF(F316&gt;Päälaskenta!D$24,F316-Päälaskenta!D$24,0)</f>
        <v>3.9E-2</v>
      </c>
      <c r="M316" s="8">
        <f>IF(F316&gt;Päälaskenta!D$24,(Päälaskenta!C$20+(Päälaskenta!E$20*(Kaksitasouoma_matriisi!F316-Päälaskenta!D$24)))*(Kaksitasouoma_matriisi!F316-Päälaskenta!D$24),0)</f>
        <v>0.1972815</v>
      </c>
      <c r="N316" s="8">
        <f>IF(F316&gt;Päälaskenta!D$24,(2*SQRT((POWER((F316-Päälaskenta!D$24),2))+POWER(Päälaskenta!E$20*(F316-Päälaskenta!D$24),2))+Päälaskenta!C$20),0)</f>
        <v>5.1406164997430999</v>
      </c>
      <c r="O316" s="8">
        <f t="shared" si="73"/>
        <v>3.83770117863994E-2</v>
      </c>
      <c r="P316" s="8">
        <f>IF(Päälaskenta!$C$29,IF(L316&gt;Päälaskenta!$F$28,Kaksitasouoma_matriisi!AQ316,Kaksitasouoma_matriisi!AR316),Päälaskenta!$F$20)</f>
        <v>0.12</v>
      </c>
      <c r="Q316" s="8">
        <f t="shared" si="74"/>
        <v>0.18704777751646401</v>
      </c>
      <c r="R316" s="8">
        <f t="shared" si="68"/>
        <v>4.3924863644258502E-2</v>
      </c>
      <c r="S316" s="8">
        <f t="shared" si="75"/>
        <v>0.22265069783156799</v>
      </c>
      <c r="U316" s="93">
        <f>IF(F316&gt;Päälaskenta!D$24,Päälaskenta!H$24+L316*Päälaskenta!G$24,F316*Päälaskenta!C$24 + F316*F316*Päälaskenta!E$24)</f>
        <v>1.2836000000000001</v>
      </c>
      <c r="V316" s="8">
        <f>IF(F316&gt;Päälaskenta!D$24,2*SQRT(POWER(Päälaskenta!D$24,2)+POWER(Päälaskenta!E$24*Päälaskenta!D$24,2))+Päälaskenta!C$24,(2*SQRT((POWER(F316,2))+POWER(Päälaskenta!E$24*F316,2))+Päälaskenta!C$24))</f>
        <v>2.9798989873223301</v>
      </c>
      <c r="W316" s="8">
        <f t="shared" si="76"/>
        <v>0.43075285620785903</v>
      </c>
      <c r="X316" s="8">
        <f>Päälaskenta!F$24</f>
        <v>7.0000000000000007E-2</v>
      </c>
      <c r="Y316" s="8">
        <f t="shared" si="77"/>
        <v>10.458846255948201</v>
      </c>
      <c r="Z316" s="8">
        <f t="shared" si="69"/>
        <v>2.4560751363557398</v>
      </c>
      <c r="AA316" s="8">
        <f t="shared" si="78"/>
        <v>1.9134271863164101</v>
      </c>
      <c r="AC316" s="8">
        <f t="shared" si="70"/>
        <v>0.101652033100184</v>
      </c>
      <c r="AE316" s="8">
        <v>314</v>
      </c>
      <c r="AF316" s="8">
        <f t="shared" si="80"/>
        <v>10.6458940334647</v>
      </c>
      <c r="AG316" s="8">
        <f t="shared" si="71"/>
        <v>5.5146218765725397E-2</v>
      </c>
      <c r="AJ316" s="132">
        <f>IF(Päälaskenta!$F$28&lt;Kaksitasouoma_matriisi!L316,Päälaskenta!$C$20*Päälaskenta!$F$28,Päälaskenta!$C$20*Kaksitasouoma_matriisi!L316)</f>
        <v>0.19500000000000001</v>
      </c>
      <c r="AK316" s="134">
        <f>SQRT(Päälaskenta!$D$20^2+(Päälaskenta!$D$20/(1/Päälaskenta!$E$20))^2)</f>
        <v>1.8029999999999999</v>
      </c>
      <c r="AL316" s="134">
        <f>IF(Päälaskenta!$F$28&lt;Kaksitasouoma_matriisi!L316,AK316*Päälaskenta!$F$28*COS(ATAN(1/Päälaskenta!$E$20)),AK316*Kaksitasouoma_matriisi!L316*COS(ATAN(1/Päälaskenta!$E$20)))</f>
        <v>5.8999999999999997E-2</v>
      </c>
      <c r="AM316" s="134"/>
      <c r="AN316" s="134">
        <f t="shared" si="79"/>
        <v>0.254</v>
      </c>
      <c r="AO316" s="8">
        <f t="shared" si="72"/>
        <v>0.17129754518478599</v>
      </c>
      <c r="AP316" s="134">
        <f>Refererenssiarvoja!$B$16*H316^(1/6)/(Refererenssiarvoja!$B$15^0.5)*(Päälaskenta!$G$28/2)^0.5*(1-AO316)^(-1.5)</f>
        <v>0.05</v>
      </c>
      <c r="AQ316" s="8">
        <f>Refererenssiarvoja!$B$16*Kaksitasouoma_matriisi!O316^(1/6)/(SQRT((2*Refererenssiarvoja!$B$15)/(Päälaskenta!$F$31*Päälaskenta!$G$31*Päälaskenta!$F$28))+SQRT(Refererenssiarvoja!$B$15)/Refererenssiarvoja!$B$17*LN(Kaksitasouoma_matriisi!L316/Päälaskenta!$F$28))</f>
        <v>-3.2275663743048598E-2</v>
      </c>
      <c r="AR316" s="8">
        <f>Refererenssiarvoja!$B$16*Kaksitasouoma_matriisi!O316^(1/6)/(SQRT((2*Refererenssiarvoja!$B$15)/(Päälaskenta!$F$31*Päälaskenta!$G$31*L316)))</f>
        <v>8.1883172598949894E-2</v>
      </c>
    </row>
    <row r="317" spans="1:44" x14ac:dyDescent="0.2">
      <c r="A317" s="8">
        <v>315</v>
      </c>
      <c r="B317" s="8">
        <f>IF(Päälaskenta!C$7,Päälaskenta!E$7,Päälaskenta!G$5)</f>
        <v>2.5</v>
      </c>
      <c r="C317" s="56">
        <v>1.6850000000000001</v>
      </c>
      <c r="D317" s="93">
        <f t="shared" si="65"/>
        <v>1.4837</v>
      </c>
      <c r="E317" s="8">
        <f>IF(Päälaskenta!$C$26,Kaksitasouoma_matriisi!AP317,Kaksitasouoma_matriisi!AC317)</f>
        <v>0.101652033100184</v>
      </c>
      <c r="F317" s="56">
        <f>IF(D317&lt;Päälaskenta!H$24,(SQRT(POWER(Päälaskenta!C$24/(2*Päälaskenta!E$24),2)+(D317/Päälaskenta!E$24))-Päälaskenta!C$24/(2*Päälaskenta!E$24)),IF(D317=Päälaskenta!H$24,Päälaskenta!D$24,Päälaskenta!D$24+(SQRT(POWER((Päälaskenta!C$20+Päälaskenta!G$24)/(2*Päälaskenta!E$20),2)+((D317-Päälaskenta!H$24)/Päälaskenta!E$20))-(Päälaskenta!C$20+Päälaskenta!G$24)/(2*Päälaskenta!E$20))))</f>
        <v>0.73899999999999999</v>
      </c>
      <c r="G317" s="57">
        <f>IF(F317&gt;Päälaskenta!D$24,(2*SQRT((POWER(Päälaskenta!D$24,2))+POWER(Päälaskenta!E$24*Päälaskenta!D$24,2))+Päälaskenta!C$24)+(2*SQRT((POWER((F317-Päälaskenta!D$24),2))+POWER(Päälaskenta!E$20*(F317-Päälaskenta!D$24),2))+Päälaskenta!C$20),(2*SQRT((POWER(F317,2))+POWER(Päälaskenta!E$24*F317,2))+Päälaskenta!C$24))</f>
        <v>8.1199999999999992</v>
      </c>
      <c r="H317" s="57">
        <f t="shared" si="66"/>
        <v>0.18</v>
      </c>
      <c r="I317" s="62">
        <f t="shared" si="67"/>
        <v>0.28866999999999998</v>
      </c>
      <c r="J317" s="8">
        <f>IF(F317&lt;Päälaskenta!$D$24,0,Kaksitasouoma_matriisi!F317-Päälaskenta!$D$24)</f>
        <v>3.9E-2</v>
      </c>
      <c r="L317" s="8">
        <f>IF(F317&gt;Päälaskenta!D$24,F317-Päälaskenta!D$24,0)</f>
        <v>3.9E-2</v>
      </c>
      <c r="M317" s="8">
        <f>IF(F317&gt;Päälaskenta!D$24,(Päälaskenta!C$20+(Päälaskenta!E$20*(Kaksitasouoma_matriisi!F317-Päälaskenta!D$24)))*(Kaksitasouoma_matriisi!F317-Päälaskenta!D$24),0)</f>
        <v>0.1972815</v>
      </c>
      <c r="N317" s="8">
        <f>IF(F317&gt;Päälaskenta!D$24,(2*SQRT((POWER((F317-Päälaskenta!D$24),2))+POWER(Päälaskenta!E$20*(F317-Päälaskenta!D$24),2))+Päälaskenta!C$20),0)</f>
        <v>5.1406164997430999</v>
      </c>
      <c r="O317" s="8">
        <f t="shared" si="73"/>
        <v>3.83770117863994E-2</v>
      </c>
      <c r="P317" s="8">
        <f>IF(Päälaskenta!$C$29,IF(L317&gt;Päälaskenta!$F$28,Kaksitasouoma_matriisi!AQ317,Kaksitasouoma_matriisi!AR317),Päälaskenta!$F$20)</f>
        <v>0.12</v>
      </c>
      <c r="Q317" s="8">
        <f t="shared" si="74"/>
        <v>0.18704777751646401</v>
      </c>
      <c r="R317" s="8">
        <f t="shared" si="68"/>
        <v>4.3924863644258502E-2</v>
      </c>
      <c r="S317" s="8">
        <f t="shared" si="75"/>
        <v>0.22265069783156799</v>
      </c>
      <c r="U317" s="93">
        <f>IF(F317&gt;Päälaskenta!D$24,Päälaskenta!H$24+L317*Päälaskenta!G$24,F317*Päälaskenta!C$24 + F317*F317*Päälaskenta!E$24)</f>
        <v>1.2836000000000001</v>
      </c>
      <c r="V317" s="8">
        <f>IF(F317&gt;Päälaskenta!D$24,2*SQRT(POWER(Päälaskenta!D$24,2)+POWER(Päälaskenta!E$24*Päälaskenta!D$24,2))+Päälaskenta!C$24,(2*SQRT((POWER(F317,2))+POWER(Päälaskenta!E$24*F317,2))+Päälaskenta!C$24))</f>
        <v>2.9798989873223301</v>
      </c>
      <c r="W317" s="8">
        <f t="shared" si="76"/>
        <v>0.43075285620785903</v>
      </c>
      <c r="X317" s="8">
        <f>Päälaskenta!F$24</f>
        <v>7.0000000000000007E-2</v>
      </c>
      <c r="Y317" s="8">
        <f t="shared" si="77"/>
        <v>10.458846255948201</v>
      </c>
      <c r="Z317" s="8">
        <f t="shared" si="69"/>
        <v>2.4560751363557398</v>
      </c>
      <c r="AA317" s="8">
        <f t="shared" si="78"/>
        <v>1.9134271863164101</v>
      </c>
      <c r="AC317" s="8">
        <f t="shared" si="70"/>
        <v>0.101652033100184</v>
      </c>
      <c r="AE317" s="8">
        <v>315</v>
      </c>
      <c r="AF317" s="8">
        <f t="shared" si="80"/>
        <v>10.6458940334647</v>
      </c>
      <c r="AG317" s="8">
        <f t="shared" si="71"/>
        <v>5.5146218765725397E-2</v>
      </c>
      <c r="AJ317" s="132">
        <f>IF(Päälaskenta!$F$28&lt;Kaksitasouoma_matriisi!L317,Päälaskenta!$C$20*Päälaskenta!$F$28,Päälaskenta!$C$20*Kaksitasouoma_matriisi!L317)</f>
        <v>0.19500000000000001</v>
      </c>
      <c r="AK317" s="134">
        <f>SQRT(Päälaskenta!$D$20^2+(Päälaskenta!$D$20/(1/Päälaskenta!$E$20))^2)</f>
        <v>1.8029999999999999</v>
      </c>
      <c r="AL317" s="134">
        <f>IF(Päälaskenta!$F$28&lt;Kaksitasouoma_matriisi!L317,AK317*Päälaskenta!$F$28*COS(ATAN(1/Päälaskenta!$E$20)),AK317*Kaksitasouoma_matriisi!L317*COS(ATAN(1/Päälaskenta!$E$20)))</f>
        <v>5.8999999999999997E-2</v>
      </c>
      <c r="AM317" s="134"/>
      <c r="AN317" s="134">
        <f t="shared" si="79"/>
        <v>0.254</v>
      </c>
      <c r="AO317" s="8">
        <f t="shared" si="72"/>
        <v>0.17119363752780201</v>
      </c>
      <c r="AP317" s="134">
        <f>Refererenssiarvoja!$B$16*H317^(1/6)/(Refererenssiarvoja!$B$15^0.5)*(Päälaskenta!$G$28/2)^0.5*(1-AO317)^(-1.5)</f>
        <v>0.05</v>
      </c>
      <c r="AQ317" s="8">
        <f>Refererenssiarvoja!$B$16*Kaksitasouoma_matriisi!O317^(1/6)/(SQRT((2*Refererenssiarvoja!$B$15)/(Päälaskenta!$F$31*Päälaskenta!$G$31*Päälaskenta!$F$28))+SQRT(Refererenssiarvoja!$B$15)/Refererenssiarvoja!$B$17*LN(Kaksitasouoma_matriisi!L317/Päälaskenta!$F$28))</f>
        <v>-3.2275663743048598E-2</v>
      </c>
      <c r="AR317" s="8">
        <f>Refererenssiarvoja!$B$16*Kaksitasouoma_matriisi!O317^(1/6)/(SQRT((2*Refererenssiarvoja!$B$15)/(Päälaskenta!$F$31*Päälaskenta!$G$31*L317)))</f>
        <v>8.1883172598949894E-2</v>
      </c>
    </row>
    <row r="318" spans="1:44" x14ac:dyDescent="0.2">
      <c r="A318" s="8">
        <v>316</v>
      </c>
      <c r="B318" s="8">
        <f>IF(Päälaskenta!C$7,Päälaskenta!E$7,Päälaskenta!G$5)</f>
        <v>2.5</v>
      </c>
      <c r="C318" s="56">
        <v>1.6839999999999999</v>
      </c>
      <c r="D318" s="93">
        <f t="shared" si="65"/>
        <v>1.4845999999999999</v>
      </c>
      <c r="E318" s="8">
        <f>IF(Päälaskenta!$C$26,Kaksitasouoma_matriisi!AP318,Kaksitasouoma_matriisi!AC318)</f>
        <v>0.101652033100184</v>
      </c>
      <c r="F318" s="56">
        <f>IF(D318&lt;Päälaskenta!H$24,(SQRT(POWER(Päälaskenta!C$24/(2*Päälaskenta!E$24),2)+(D318/Päälaskenta!E$24))-Päälaskenta!C$24/(2*Päälaskenta!E$24)),IF(D318=Päälaskenta!H$24,Päälaskenta!D$24,Päälaskenta!D$24+(SQRT(POWER((Päälaskenta!C$20+Päälaskenta!G$24)/(2*Päälaskenta!E$20),2)+((D318-Päälaskenta!H$24)/Päälaskenta!E$20))-(Päälaskenta!C$20+Päälaskenta!G$24)/(2*Päälaskenta!E$20))))</f>
        <v>0.73899999999999999</v>
      </c>
      <c r="G318" s="57">
        <f>IF(F318&gt;Päälaskenta!D$24,(2*SQRT((POWER(Päälaskenta!D$24,2))+POWER(Päälaskenta!E$24*Päälaskenta!D$24,2))+Päälaskenta!C$24)+(2*SQRT((POWER((F318-Päälaskenta!D$24),2))+POWER(Päälaskenta!E$20*(F318-Päälaskenta!D$24),2))+Päälaskenta!C$20),(2*SQRT((POWER(F318,2))+POWER(Päälaskenta!E$24*F318,2))+Päälaskenta!C$24))</f>
        <v>8.1199999999999992</v>
      </c>
      <c r="H318" s="57">
        <f t="shared" si="66"/>
        <v>0.18</v>
      </c>
      <c r="I318" s="62">
        <f t="shared" si="67"/>
        <v>0.28832799999999997</v>
      </c>
      <c r="J318" s="8">
        <f>IF(F318&lt;Päälaskenta!$D$24,0,Kaksitasouoma_matriisi!F318-Päälaskenta!$D$24)</f>
        <v>3.9E-2</v>
      </c>
      <c r="L318" s="8">
        <f>IF(F318&gt;Päälaskenta!D$24,F318-Päälaskenta!D$24,0)</f>
        <v>3.9E-2</v>
      </c>
      <c r="M318" s="8">
        <f>IF(F318&gt;Päälaskenta!D$24,(Päälaskenta!C$20+(Päälaskenta!E$20*(Kaksitasouoma_matriisi!F318-Päälaskenta!D$24)))*(Kaksitasouoma_matriisi!F318-Päälaskenta!D$24),0)</f>
        <v>0.1972815</v>
      </c>
      <c r="N318" s="8">
        <f>IF(F318&gt;Päälaskenta!D$24,(2*SQRT((POWER((F318-Päälaskenta!D$24),2))+POWER(Päälaskenta!E$20*(F318-Päälaskenta!D$24),2))+Päälaskenta!C$20),0)</f>
        <v>5.1406164997430999</v>
      </c>
      <c r="O318" s="8">
        <f t="shared" si="73"/>
        <v>3.83770117863994E-2</v>
      </c>
      <c r="P318" s="8">
        <f>IF(Päälaskenta!$C$29,IF(L318&gt;Päälaskenta!$F$28,Kaksitasouoma_matriisi!AQ318,Kaksitasouoma_matriisi!AR318),Päälaskenta!$F$20)</f>
        <v>0.12</v>
      </c>
      <c r="Q318" s="8">
        <f t="shared" si="74"/>
        <v>0.18704777751646401</v>
      </c>
      <c r="R318" s="8">
        <f t="shared" si="68"/>
        <v>4.3924863644258502E-2</v>
      </c>
      <c r="S318" s="8">
        <f t="shared" si="75"/>
        <v>0.22265069783156799</v>
      </c>
      <c r="U318" s="93">
        <f>IF(F318&gt;Päälaskenta!D$24,Päälaskenta!H$24+L318*Päälaskenta!G$24,F318*Päälaskenta!C$24 + F318*F318*Päälaskenta!E$24)</f>
        <v>1.2836000000000001</v>
      </c>
      <c r="V318" s="8">
        <f>IF(F318&gt;Päälaskenta!D$24,2*SQRT(POWER(Päälaskenta!D$24,2)+POWER(Päälaskenta!E$24*Päälaskenta!D$24,2))+Päälaskenta!C$24,(2*SQRT((POWER(F318,2))+POWER(Päälaskenta!E$24*F318,2))+Päälaskenta!C$24))</f>
        <v>2.9798989873223301</v>
      </c>
      <c r="W318" s="8">
        <f t="shared" si="76"/>
        <v>0.43075285620785903</v>
      </c>
      <c r="X318" s="8">
        <f>Päälaskenta!F$24</f>
        <v>7.0000000000000007E-2</v>
      </c>
      <c r="Y318" s="8">
        <f t="shared" si="77"/>
        <v>10.458846255948201</v>
      </c>
      <c r="Z318" s="8">
        <f t="shared" si="69"/>
        <v>2.4560751363557398</v>
      </c>
      <c r="AA318" s="8">
        <f t="shared" si="78"/>
        <v>1.9134271863164101</v>
      </c>
      <c r="AC318" s="8">
        <f t="shared" si="70"/>
        <v>0.101652033100184</v>
      </c>
      <c r="AE318" s="8">
        <v>316</v>
      </c>
      <c r="AF318" s="8">
        <f t="shared" si="80"/>
        <v>10.6458940334647</v>
      </c>
      <c r="AG318" s="8">
        <f t="shared" si="71"/>
        <v>5.5146218765725397E-2</v>
      </c>
      <c r="AJ318" s="132">
        <f>IF(Päälaskenta!$F$28&lt;Kaksitasouoma_matriisi!L318,Päälaskenta!$C$20*Päälaskenta!$F$28,Päälaskenta!$C$20*Kaksitasouoma_matriisi!L318)</f>
        <v>0.19500000000000001</v>
      </c>
      <c r="AK318" s="134">
        <f>SQRT(Päälaskenta!$D$20^2+(Päälaskenta!$D$20/(1/Päälaskenta!$E$20))^2)</f>
        <v>1.8029999999999999</v>
      </c>
      <c r="AL318" s="134">
        <f>IF(Päälaskenta!$F$28&lt;Kaksitasouoma_matriisi!L318,AK318*Päälaskenta!$F$28*COS(ATAN(1/Päälaskenta!$E$20)),AK318*Kaksitasouoma_matriisi!L318*COS(ATAN(1/Päälaskenta!$E$20)))</f>
        <v>5.8999999999999997E-2</v>
      </c>
      <c r="AM318" s="134"/>
      <c r="AN318" s="134">
        <f t="shared" si="79"/>
        <v>0.254</v>
      </c>
      <c r="AO318" s="8">
        <f t="shared" si="72"/>
        <v>0.17108985585342901</v>
      </c>
      <c r="AP318" s="134">
        <f>Refererenssiarvoja!$B$16*H318^(1/6)/(Refererenssiarvoja!$B$15^0.5)*(Päälaskenta!$G$28/2)^0.5*(1-AO318)^(-1.5)</f>
        <v>0.05</v>
      </c>
      <c r="AQ318" s="8">
        <f>Refererenssiarvoja!$B$16*Kaksitasouoma_matriisi!O318^(1/6)/(SQRT((2*Refererenssiarvoja!$B$15)/(Päälaskenta!$F$31*Päälaskenta!$G$31*Päälaskenta!$F$28))+SQRT(Refererenssiarvoja!$B$15)/Refererenssiarvoja!$B$17*LN(Kaksitasouoma_matriisi!L318/Päälaskenta!$F$28))</f>
        <v>-3.2275663743048598E-2</v>
      </c>
      <c r="AR318" s="8">
        <f>Refererenssiarvoja!$B$16*Kaksitasouoma_matriisi!O318^(1/6)/(SQRT((2*Refererenssiarvoja!$B$15)/(Päälaskenta!$F$31*Päälaskenta!$G$31*L318)))</f>
        <v>8.1883172598949894E-2</v>
      </c>
    </row>
    <row r="319" spans="1:44" x14ac:dyDescent="0.2">
      <c r="A319" s="8">
        <v>317</v>
      </c>
      <c r="B319" s="8">
        <f>IF(Päälaskenta!C$7,Päälaskenta!E$7,Päälaskenta!G$5)</f>
        <v>2.5</v>
      </c>
      <c r="C319" s="56">
        <v>1.6830000000000001</v>
      </c>
      <c r="D319" s="93">
        <f t="shared" si="65"/>
        <v>1.4854000000000001</v>
      </c>
      <c r="E319" s="8">
        <f>IF(Päälaskenta!$C$26,Kaksitasouoma_matriisi!AP319,Kaksitasouoma_matriisi!AC319)</f>
        <v>0.101660176077763</v>
      </c>
      <c r="F319" s="56">
        <f>IF(D319&lt;Päälaskenta!H$24,(SQRT(POWER(Päälaskenta!C$24/(2*Päälaskenta!E$24),2)+(D319/Päälaskenta!E$24))-Päälaskenta!C$24/(2*Päälaskenta!E$24)),IF(D319=Päälaskenta!H$24,Päälaskenta!D$24,Päälaskenta!D$24+(SQRT(POWER((Päälaskenta!C$20+Päälaskenta!G$24)/(2*Päälaskenta!E$20),2)+((D319-Päälaskenta!H$24)/Päälaskenta!E$20))-(Päälaskenta!C$20+Päälaskenta!G$24)/(2*Päälaskenta!E$20))))</f>
        <v>0.74</v>
      </c>
      <c r="G319" s="57">
        <f>IF(F319&gt;Päälaskenta!D$24,(2*SQRT((POWER(Päälaskenta!D$24,2))+POWER(Päälaskenta!E$24*Päälaskenta!D$24,2))+Päälaskenta!C$24)+(2*SQRT((POWER((F319-Päälaskenta!D$24),2))+POWER(Päälaskenta!E$20*(F319-Päälaskenta!D$24),2))+Päälaskenta!C$20),(2*SQRT((POWER(F319,2))+POWER(Päälaskenta!E$24*F319,2))+Päälaskenta!C$24))</f>
        <v>8.1199999999999992</v>
      </c>
      <c r="H319" s="57">
        <f t="shared" si="66"/>
        <v>0.18</v>
      </c>
      <c r="I319" s="62">
        <f t="shared" si="67"/>
        <v>0.28803099999999998</v>
      </c>
      <c r="J319" s="8">
        <f>IF(F319&lt;Päälaskenta!$D$24,0,Kaksitasouoma_matriisi!F319-Päälaskenta!$D$24)</f>
        <v>0.04</v>
      </c>
      <c r="L319" s="8">
        <f>IF(F319&gt;Päälaskenta!D$24,F319-Päälaskenta!D$24,0)</f>
        <v>0.04</v>
      </c>
      <c r="M319" s="8">
        <f>IF(F319&gt;Päälaskenta!D$24,(Päälaskenta!C$20+(Päälaskenta!E$20*(Kaksitasouoma_matriisi!F319-Päälaskenta!D$24)))*(Kaksitasouoma_matriisi!F319-Päälaskenta!D$24),0)</f>
        <v>0.2024</v>
      </c>
      <c r="N319" s="8">
        <f>IF(F319&gt;Päälaskenta!D$24,(2*SQRT((POWER((F319-Päälaskenta!D$24),2))+POWER(Päälaskenta!E$20*(F319-Päälaskenta!D$24),2))+Päälaskenta!C$20),0)</f>
        <v>5.1442220510185601</v>
      </c>
      <c r="O319" s="8">
        <f t="shared" si="73"/>
        <v>3.9345113409310302E-2</v>
      </c>
      <c r="P319" s="8">
        <f>IF(Päälaskenta!$C$29,IF(L319&gt;Päälaskenta!$F$28,Kaksitasouoma_matriisi!AQ319,Kaksitasouoma_matriisi!AR319),Päälaskenta!$F$20)</f>
        <v>0.12</v>
      </c>
      <c r="Q319" s="8">
        <f t="shared" si="74"/>
        <v>0.195114612810111</v>
      </c>
      <c r="R319" s="8">
        <f t="shared" si="68"/>
        <v>4.5644802451871497E-2</v>
      </c>
      <c r="S319" s="8">
        <f t="shared" si="75"/>
        <v>0.22551779867525401</v>
      </c>
      <c r="U319" s="93">
        <f>IF(F319&gt;Päälaskenta!D$24,Päälaskenta!H$24+L319*Päälaskenta!G$24,F319*Päälaskenta!C$24 + F319*F319*Päälaskenta!E$24)</f>
        <v>1.286</v>
      </c>
      <c r="V319" s="8">
        <f>IF(F319&gt;Päälaskenta!D$24,2*SQRT(POWER(Päälaskenta!D$24,2)+POWER(Päälaskenta!E$24*Päälaskenta!D$24,2))+Päälaskenta!C$24,(2*SQRT((POWER(F319,2))+POWER(Päälaskenta!E$24*F319,2))+Päälaskenta!C$24))</f>
        <v>2.9798989873223301</v>
      </c>
      <c r="W319" s="8">
        <f t="shared" si="76"/>
        <v>0.431558252635795</v>
      </c>
      <c r="X319" s="8">
        <f>Päälaskenta!F$24</f>
        <v>7.0000000000000007E-2</v>
      </c>
      <c r="Y319" s="8">
        <f t="shared" si="77"/>
        <v>10.491458793649601</v>
      </c>
      <c r="Z319" s="8">
        <f t="shared" si="69"/>
        <v>2.4543551975481299</v>
      </c>
      <c r="AA319" s="8">
        <f t="shared" si="78"/>
        <v>1.90851881613385</v>
      </c>
      <c r="AC319" s="8">
        <f t="shared" si="70"/>
        <v>0.101660176077763</v>
      </c>
      <c r="AE319" s="8">
        <v>317</v>
      </c>
      <c r="AF319" s="8">
        <f t="shared" si="80"/>
        <v>10.686573406459701</v>
      </c>
      <c r="AG319" s="8">
        <f t="shared" si="71"/>
        <v>5.4727180064935398E-2</v>
      </c>
      <c r="AJ319" s="132">
        <f>IF(Päälaskenta!$F$28&lt;Kaksitasouoma_matriisi!L319,Päälaskenta!$C$20*Päälaskenta!$F$28,Päälaskenta!$C$20*Kaksitasouoma_matriisi!L319)</f>
        <v>0.2</v>
      </c>
      <c r="AK319" s="134">
        <f>SQRT(Päälaskenta!$D$20^2+(Päälaskenta!$D$20/(1/Päälaskenta!$E$20))^2)</f>
        <v>1.8029999999999999</v>
      </c>
      <c r="AL319" s="134">
        <f>IF(Päälaskenta!$F$28&lt;Kaksitasouoma_matriisi!L319,AK319*Päälaskenta!$F$28*COS(ATAN(1/Päälaskenta!$E$20)),AK319*Kaksitasouoma_matriisi!L319*COS(ATAN(1/Päälaskenta!$E$20)))</f>
        <v>0.06</v>
      </c>
      <c r="AM319" s="134"/>
      <c r="AN319" s="134">
        <f t="shared" si="79"/>
        <v>0.26</v>
      </c>
      <c r="AO319" s="8">
        <f t="shared" si="72"/>
        <v>0.17503702706341701</v>
      </c>
      <c r="AP319" s="134">
        <f>Refererenssiarvoja!$B$16*H319^(1/6)/(Refererenssiarvoja!$B$15^0.5)*(Päälaskenta!$G$28/2)^0.5*(1-AO319)^(-1.5)</f>
        <v>5.0999999999999997E-2</v>
      </c>
      <c r="AQ319" s="8">
        <f>Refererenssiarvoja!$B$16*Kaksitasouoma_matriisi!O319^(1/6)/(SQRT((2*Refererenssiarvoja!$B$15)/(Päälaskenta!$F$31*Päälaskenta!$G$31*Päälaskenta!$F$28))+SQRT(Refererenssiarvoja!$B$15)/Refererenssiarvoja!$B$17*LN(Kaksitasouoma_matriisi!L319/Päälaskenta!$F$28))</f>
        <v>-3.2770995675500701E-2</v>
      </c>
      <c r="AR319" s="8">
        <f>Refererenssiarvoja!$B$16*Kaksitasouoma_matriisi!O319^(1/6)/(SQRT((2*Refererenssiarvoja!$B$15)/(Päälaskenta!$F$31*Päälaskenta!$G$31*L319)))</f>
        <v>8.3271354256080801E-2</v>
      </c>
    </row>
    <row r="320" spans="1:44" x14ac:dyDescent="0.2">
      <c r="A320" s="8">
        <v>318</v>
      </c>
      <c r="B320" s="8">
        <f>IF(Päälaskenta!C$7,Päälaskenta!E$7,Päälaskenta!G$5)</f>
        <v>2.5</v>
      </c>
      <c r="C320" s="56">
        <v>1.6819999999999999</v>
      </c>
      <c r="D320" s="93">
        <f t="shared" si="65"/>
        <v>1.4863</v>
      </c>
      <c r="E320" s="8">
        <f>IF(Päälaskenta!$C$26,Kaksitasouoma_matriisi!AP320,Kaksitasouoma_matriisi!AC320)</f>
        <v>0.101660176077763</v>
      </c>
      <c r="F320" s="56">
        <f>IF(D320&lt;Päälaskenta!H$24,(SQRT(POWER(Päälaskenta!C$24/(2*Päälaskenta!E$24),2)+(D320/Päälaskenta!E$24))-Päälaskenta!C$24/(2*Päälaskenta!E$24)),IF(D320=Päälaskenta!H$24,Päälaskenta!D$24,Päälaskenta!D$24+(SQRT(POWER((Päälaskenta!C$20+Päälaskenta!G$24)/(2*Päälaskenta!E$20),2)+((D320-Päälaskenta!H$24)/Päälaskenta!E$20))-(Päälaskenta!C$20+Päälaskenta!G$24)/(2*Päälaskenta!E$20))))</f>
        <v>0.74</v>
      </c>
      <c r="G320" s="57">
        <f>IF(F320&gt;Päälaskenta!D$24,(2*SQRT((POWER(Päälaskenta!D$24,2))+POWER(Päälaskenta!E$24*Päälaskenta!D$24,2))+Päälaskenta!C$24)+(2*SQRT((POWER((F320-Päälaskenta!D$24),2))+POWER(Päälaskenta!E$20*(F320-Päälaskenta!D$24),2))+Päälaskenta!C$20),(2*SQRT((POWER(F320,2))+POWER(Päälaskenta!E$24*F320,2))+Päälaskenta!C$24))</f>
        <v>8.1199999999999992</v>
      </c>
      <c r="H320" s="57">
        <f t="shared" si="66"/>
        <v>0.18</v>
      </c>
      <c r="I320" s="62">
        <f t="shared" si="67"/>
        <v>0.28768899999999997</v>
      </c>
      <c r="J320" s="8">
        <f>IF(F320&lt;Päälaskenta!$D$24,0,Kaksitasouoma_matriisi!F320-Päälaskenta!$D$24)</f>
        <v>0.04</v>
      </c>
      <c r="L320" s="8">
        <f>IF(F320&gt;Päälaskenta!D$24,F320-Päälaskenta!D$24,0)</f>
        <v>0.04</v>
      </c>
      <c r="M320" s="8">
        <f>IF(F320&gt;Päälaskenta!D$24,(Päälaskenta!C$20+(Päälaskenta!E$20*(Kaksitasouoma_matriisi!F320-Päälaskenta!D$24)))*(Kaksitasouoma_matriisi!F320-Päälaskenta!D$24),0)</f>
        <v>0.2024</v>
      </c>
      <c r="N320" s="8">
        <f>IF(F320&gt;Päälaskenta!D$24,(2*SQRT((POWER((F320-Päälaskenta!D$24),2))+POWER(Päälaskenta!E$20*(F320-Päälaskenta!D$24),2))+Päälaskenta!C$20),0)</f>
        <v>5.1442220510185601</v>
      </c>
      <c r="O320" s="8">
        <f t="shared" si="73"/>
        <v>3.9345113409310302E-2</v>
      </c>
      <c r="P320" s="8">
        <f>IF(Päälaskenta!$C$29,IF(L320&gt;Päälaskenta!$F$28,Kaksitasouoma_matriisi!AQ320,Kaksitasouoma_matriisi!AR320),Päälaskenta!$F$20)</f>
        <v>0.12</v>
      </c>
      <c r="Q320" s="8">
        <f t="shared" si="74"/>
        <v>0.195114612810111</v>
      </c>
      <c r="R320" s="8">
        <f t="shared" si="68"/>
        <v>4.5644802451871497E-2</v>
      </c>
      <c r="S320" s="8">
        <f t="shared" si="75"/>
        <v>0.22551779867525401</v>
      </c>
      <c r="U320" s="93">
        <f>IF(F320&gt;Päälaskenta!D$24,Päälaskenta!H$24+L320*Päälaskenta!G$24,F320*Päälaskenta!C$24 + F320*F320*Päälaskenta!E$24)</f>
        <v>1.286</v>
      </c>
      <c r="V320" s="8">
        <f>IF(F320&gt;Päälaskenta!D$24,2*SQRT(POWER(Päälaskenta!D$24,2)+POWER(Päälaskenta!E$24*Päälaskenta!D$24,2))+Päälaskenta!C$24,(2*SQRT((POWER(F320,2))+POWER(Päälaskenta!E$24*F320,2))+Päälaskenta!C$24))</f>
        <v>2.9798989873223301</v>
      </c>
      <c r="W320" s="8">
        <f t="shared" si="76"/>
        <v>0.431558252635795</v>
      </c>
      <c r="X320" s="8">
        <f>Päälaskenta!F$24</f>
        <v>7.0000000000000007E-2</v>
      </c>
      <c r="Y320" s="8">
        <f t="shared" si="77"/>
        <v>10.491458793649601</v>
      </c>
      <c r="Z320" s="8">
        <f t="shared" si="69"/>
        <v>2.4543551975481299</v>
      </c>
      <c r="AA320" s="8">
        <f t="shared" si="78"/>
        <v>1.90851881613385</v>
      </c>
      <c r="AC320" s="8">
        <f t="shared" si="70"/>
        <v>0.101660176077763</v>
      </c>
      <c r="AE320" s="8">
        <v>318</v>
      </c>
      <c r="AF320" s="8">
        <f t="shared" si="80"/>
        <v>10.686573406459701</v>
      </c>
      <c r="AG320" s="8">
        <f t="shared" si="71"/>
        <v>5.4727180064935398E-2</v>
      </c>
      <c r="AJ320" s="132">
        <f>IF(Päälaskenta!$F$28&lt;Kaksitasouoma_matriisi!L320,Päälaskenta!$C$20*Päälaskenta!$F$28,Päälaskenta!$C$20*Kaksitasouoma_matriisi!L320)</f>
        <v>0.2</v>
      </c>
      <c r="AK320" s="134">
        <f>SQRT(Päälaskenta!$D$20^2+(Päälaskenta!$D$20/(1/Päälaskenta!$E$20))^2)</f>
        <v>1.8029999999999999</v>
      </c>
      <c r="AL320" s="134">
        <f>IF(Päälaskenta!$F$28&lt;Kaksitasouoma_matriisi!L320,AK320*Päälaskenta!$F$28*COS(ATAN(1/Päälaskenta!$E$20)),AK320*Kaksitasouoma_matriisi!L320*COS(ATAN(1/Päälaskenta!$E$20)))</f>
        <v>0.06</v>
      </c>
      <c r="AM320" s="134"/>
      <c r="AN320" s="134">
        <f t="shared" si="79"/>
        <v>0.26</v>
      </c>
      <c r="AO320" s="8">
        <f t="shared" si="72"/>
        <v>0.17493103680279901</v>
      </c>
      <c r="AP320" s="134">
        <f>Refererenssiarvoja!$B$16*H320^(1/6)/(Refererenssiarvoja!$B$15^0.5)*(Päälaskenta!$G$28/2)^0.5*(1-AO320)^(-1.5)</f>
        <v>5.0999999999999997E-2</v>
      </c>
      <c r="AQ320" s="8">
        <f>Refererenssiarvoja!$B$16*Kaksitasouoma_matriisi!O320^(1/6)/(SQRT((2*Refererenssiarvoja!$B$15)/(Päälaskenta!$F$31*Päälaskenta!$G$31*Päälaskenta!$F$28))+SQRT(Refererenssiarvoja!$B$15)/Refererenssiarvoja!$B$17*LN(Kaksitasouoma_matriisi!L320/Päälaskenta!$F$28))</f>
        <v>-3.2770995675500701E-2</v>
      </c>
      <c r="AR320" s="8">
        <f>Refererenssiarvoja!$B$16*Kaksitasouoma_matriisi!O320^(1/6)/(SQRT((2*Refererenssiarvoja!$B$15)/(Päälaskenta!$F$31*Päälaskenta!$G$31*L320)))</f>
        <v>8.3271354256080801E-2</v>
      </c>
    </row>
    <row r="321" spans="1:44" x14ac:dyDescent="0.2">
      <c r="A321" s="8">
        <v>319</v>
      </c>
      <c r="B321" s="8">
        <f>IF(Päälaskenta!C$7,Päälaskenta!E$7,Päälaskenta!G$5)</f>
        <v>2.5</v>
      </c>
      <c r="C321" s="56">
        <v>1.681</v>
      </c>
      <c r="D321" s="93">
        <f t="shared" si="65"/>
        <v>1.4872000000000001</v>
      </c>
      <c r="E321" s="8">
        <f>IF(Päälaskenta!$C$26,Kaksitasouoma_matriisi!AP321,Kaksitasouoma_matriisi!AC321)</f>
        <v>0.101660176077763</v>
      </c>
      <c r="F321" s="56">
        <f>IF(D321&lt;Päälaskenta!H$24,(SQRT(POWER(Päälaskenta!C$24/(2*Päälaskenta!E$24),2)+(D321/Päälaskenta!E$24))-Päälaskenta!C$24/(2*Päälaskenta!E$24)),IF(D321=Päälaskenta!H$24,Päälaskenta!D$24,Päälaskenta!D$24+(SQRT(POWER((Päälaskenta!C$20+Päälaskenta!G$24)/(2*Päälaskenta!E$20),2)+((D321-Päälaskenta!H$24)/Päälaskenta!E$20))-(Päälaskenta!C$20+Päälaskenta!G$24)/(2*Päälaskenta!E$20))))</f>
        <v>0.74</v>
      </c>
      <c r="G321" s="57">
        <f>IF(F321&gt;Päälaskenta!D$24,(2*SQRT((POWER(Päälaskenta!D$24,2))+POWER(Päälaskenta!E$24*Päälaskenta!D$24,2))+Päälaskenta!C$24)+(2*SQRT((POWER((F321-Päälaskenta!D$24),2))+POWER(Päälaskenta!E$20*(F321-Päälaskenta!D$24),2))+Päälaskenta!C$20),(2*SQRT((POWER(F321,2))+POWER(Päälaskenta!E$24*F321,2))+Päälaskenta!C$24))</f>
        <v>8.1199999999999992</v>
      </c>
      <c r="H321" s="57">
        <f t="shared" si="66"/>
        <v>0.18</v>
      </c>
      <c r="I321" s="62">
        <f t="shared" si="67"/>
        <v>0.28734700000000002</v>
      </c>
      <c r="J321" s="8">
        <f>IF(F321&lt;Päälaskenta!$D$24,0,Kaksitasouoma_matriisi!F321-Päälaskenta!$D$24)</f>
        <v>0.04</v>
      </c>
      <c r="L321" s="8">
        <f>IF(F321&gt;Päälaskenta!D$24,F321-Päälaskenta!D$24,0)</f>
        <v>0.04</v>
      </c>
      <c r="M321" s="8">
        <f>IF(F321&gt;Päälaskenta!D$24,(Päälaskenta!C$20+(Päälaskenta!E$20*(Kaksitasouoma_matriisi!F321-Päälaskenta!D$24)))*(Kaksitasouoma_matriisi!F321-Päälaskenta!D$24),0)</f>
        <v>0.2024</v>
      </c>
      <c r="N321" s="8">
        <f>IF(F321&gt;Päälaskenta!D$24,(2*SQRT((POWER((F321-Päälaskenta!D$24),2))+POWER(Päälaskenta!E$20*(F321-Päälaskenta!D$24),2))+Päälaskenta!C$20),0)</f>
        <v>5.1442220510185601</v>
      </c>
      <c r="O321" s="8">
        <f t="shared" si="73"/>
        <v>3.9345113409310302E-2</v>
      </c>
      <c r="P321" s="8">
        <f>IF(Päälaskenta!$C$29,IF(L321&gt;Päälaskenta!$F$28,Kaksitasouoma_matriisi!AQ321,Kaksitasouoma_matriisi!AR321),Päälaskenta!$F$20)</f>
        <v>0.12</v>
      </c>
      <c r="Q321" s="8">
        <f t="shared" si="74"/>
        <v>0.195114612810111</v>
      </c>
      <c r="R321" s="8">
        <f t="shared" si="68"/>
        <v>4.5644802451871497E-2</v>
      </c>
      <c r="S321" s="8">
        <f t="shared" si="75"/>
        <v>0.22551779867525401</v>
      </c>
      <c r="U321" s="93">
        <f>IF(F321&gt;Päälaskenta!D$24,Päälaskenta!H$24+L321*Päälaskenta!G$24,F321*Päälaskenta!C$24 + F321*F321*Päälaskenta!E$24)</f>
        <v>1.286</v>
      </c>
      <c r="V321" s="8">
        <f>IF(F321&gt;Päälaskenta!D$24,2*SQRT(POWER(Päälaskenta!D$24,2)+POWER(Päälaskenta!E$24*Päälaskenta!D$24,2))+Päälaskenta!C$24,(2*SQRT((POWER(F321,2))+POWER(Päälaskenta!E$24*F321,2))+Päälaskenta!C$24))</f>
        <v>2.9798989873223301</v>
      </c>
      <c r="W321" s="8">
        <f t="shared" si="76"/>
        <v>0.431558252635795</v>
      </c>
      <c r="X321" s="8">
        <f>Päälaskenta!F$24</f>
        <v>7.0000000000000007E-2</v>
      </c>
      <c r="Y321" s="8">
        <f t="shared" si="77"/>
        <v>10.491458793649601</v>
      </c>
      <c r="Z321" s="8">
        <f t="shared" si="69"/>
        <v>2.4543551975481299</v>
      </c>
      <c r="AA321" s="8">
        <f t="shared" si="78"/>
        <v>1.90851881613385</v>
      </c>
      <c r="AC321" s="8">
        <f t="shared" si="70"/>
        <v>0.101660176077763</v>
      </c>
      <c r="AE321" s="8">
        <v>319</v>
      </c>
      <c r="AF321" s="8">
        <f t="shared" si="80"/>
        <v>10.686573406459701</v>
      </c>
      <c r="AG321" s="8">
        <f t="shared" si="71"/>
        <v>5.4727180064935398E-2</v>
      </c>
      <c r="AJ321" s="132">
        <f>IF(Päälaskenta!$F$28&lt;Kaksitasouoma_matriisi!L321,Päälaskenta!$C$20*Päälaskenta!$F$28,Päälaskenta!$C$20*Kaksitasouoma_matriisi!L321)</f>
        <v>0.2</v>
      </c>
      <c r="AK321" s="134">
        <f>SQRT(Päälaskenta!$D$20^2+(Päälaskenta!$D$20/(1/Päälaskenta!$E$20))^2)</f>
        <v>1.8029999999999999</v>
      </c>
      <c r="AL321" s="134">
        <f>IF(Päälaskenta!$F$28&lt;Kaksitasouoma_matriisi!L321,AK321*Päälaskenta!$F$28*COS(ATAN(1/Päälaskenta!$E$20)),AK321*Kaksitasouoma_matriisi!L321*COS(ATAN(1/Päälaskenta!$E$20)))</f>
        <v>0.06</v>
      </c>
      <c r="AM321" s="134"/>
      <c r="AN321" s="134">
        <f t="shared" si="79"/>
        <v>0.26</v>
      </c>
      <c r="AO321" s="8">
        <f t="shared" si="72"/>
        <v>0.17482517482517501</v>
      </c>
      <c r="AP321" s="134">
        <f>Refererenssiarvoja!$B$16*H321^(1/6)/(Refererenssiarvoja!$B$15^0.5)*(Päälaskenta!$G$28/2)^0.5*(1-AO321)^(-1.5)</f>
        <v>5.0999999999999997E-2</v>
      </c>
      <c r="AQ321" s="8">
        <f>Refererenssiarvoja!$B$16*Kaksitasouoma_matriisi!O321^(1/6)/(SQRT((2*Refererenssiarvoja!$B$15)/(Päälaskenta!$F$31*Päälaskenta!$G$31*Päälaskenta!$F$28))+SQRT(Refererenssiarvoja!$B$15)/Refererenssiarvoja!$B$17*LN(Kaksitasouoma_matriisi!L321/Päälaskenta!$F$28))</f>
        <v>-3.2770995675500701E-2</v>
      </c>
      <c r="AR321" s="8">
        <f>Refererenssiarvoja!$B$16*Kaksitasouoma_matriisi!O321^(1/6)/(SQRT((2*Refererenssiarvoja!$B$15)/(Päälaskenta!$F$31*Päälaskenta!$G$31*L321)))</f>
        <v>8.3271354256080801E-2</v>
      </c>
    </row>
    <row r="322" spans="1:44" x14ac:dyDescent="0.2">
      <c r="A322" s="8">
        <v>320</v>
      </c>
      <c r="B322" s="8">
        <f>IF(Päälaskenta!C$7,Päälaskenta!E$7,Päälaskenta!G$5)</f>
        <v>2.5</v>
      </c>
      <c r="C322" s="56">
        <v>1.68</v>
      </c>
      <c r="D322" s="93">
        <f t="shared" si="65"/>
        <v>1.4881</v>
      </c>
      <c r="E322" s="8">
        <f>IF(Päälaskenta!$C$26,Kaksitasouoma_matriisi!AP322,Kaksitasouoma_matriisi!AC322)</f>
        <v>0.101660176077763</v>
      </c>
      <c r="F322" s="56">
        <f>IF(D322&lt;Päälaskenta!H$24,(SQRT(POWER(Päälaskenta!C$24/(2*Päälaskenta!E$24),2)+(D322/Päälaskenta!E$24))-Päälaskenta!C$24/(2*Päälaskenta!E$24)),IF(D322=Päälaskenta!H$24,Päälaskenta!D$24,Päälaskenta!D$24+(SQRT(POWER((Päälaskenta!C$20+Päälaskenta!G$24)/(2*Päälaskenta!E$20),2)+((D322-Päälaskenta!H$24)/Päälaskenta!E$20))-(Päälaskenta!C$20+Päälaskenta!G$24)/(2*Päälaskenta!E$20))))</f>
        <v>0.74</v>
      </c>
      <c r="G322" s="57">
        <f>IF(F322&gt;Päälaskenta!D$24,(2*SQRT((POWER(Päälaskenta!D$24,2))+POWER(Päälaskenta!E$24*Päälaskenta!D$24,2))+Päälaskenta!C$24)+(2*SQRT((POWER((F322-Päälaskenta!D$24),2))+POWER(Päälaskenta!E$20*(F322-Päälaskenta!D$24),2))+Päälaskenta!C$20),(2*SQRT((POWER(F322,2))+POWER(Päälaskenta!E$24*F322,2))+Päälaskenta!C$24))</f>
        <v>8.1199999999999992</v>
      </c>
      <c r="H322" s="57">
        <f t="shared" si="66"/>
        <v>0.18</v>
      </c>
      <c r="I322" s="62">
        <f t="shared" si="67"/>
        <v>0.28700599999999998</v>
      </c>
      <c r="J322" s="8">
        <f>IF(F322&lt;Päälaskenta!$D$24,0,Kaksitasouoma_matriisi!F322-Päälaskenta!$D$24)</f>
        <v>0.04</v>
      </c>
      <c r="L322" s="8">
        <f>IF(F322&gt;Päälaskenta!D$24,F322-Päälaskenta!D$24,0)</f>
        <v>0.04</v>
      </c>
      <c r="M322" s="8">
        <f>IF(F322&gt;Päälaskenta!D$24,(Päälaskenta!C$20+(Päälaskenta!E$20*(Kaksitasouoma_matriisi!F322-Päälaskenta!D$24)))*(Kaksitasouoma_matriisi!F322-Päälaskenta!D$24),0)</f>
        <v>0.2024</v>
      </c>
      <c r="N322" s="8">
        <f>IF(F322&gt;Päälaskenta!D$24,(2*SQRT((POWER((F322-Päälaskenta!D$24),2))+POWER(Päälaskenta!E$20*(F322-Päälaskenta!D$24),2))+Päälaskenta!C$20),0)</f>
        <v>5.1442220510185601</v>
      </c>
      <c r="O322" s="8">
        <f t="shared" si="73"/>
        <v>3.9345113409310302E-2</v>
      </c>
      <c r="P322" s="8">
        <f>IF(Päälaskenta!$C$29,IF(L322&gt;Päälaskenta!$F$28,Kaksitasouoma_matriisi!AQ322,Kaksitasouoma_matriisi!AR322),Päälaskenta!$F$20)</f>
        <v>0.12</v>
      </c>
      <c r="Q322" s="8">
        <f t="shared" si="74"/>
        <v>0.195114612810111</v>
      </c>
      <c r="R322" s="8">
        <f t="shared" si="68"/>
        <v>4.5644802451871497E-2</v>
      </c>
      <c r="S322" s="8">
        <f t="shared" si="75"/>
        <v>0.22551779867525401</v>
      </c>
      <c r="U322" s="93">
        <f>IF(F322&gt;Päälaskenta!D$24,Päälaskenta!H$24+L322*Päälaskenta!G$24,F322*Päälaskenta!C$24 + F322*F322*Päälaskenta!E$24)</f>
        <v>1.286</v>
      </c>
      <c r="V322" s="8">
        <f>IF(F322&gt;Päälaskenta!D$24,2*SQRT(POWER(Päälaskenta!D$24,2)+POWER(Päälaskenta!E$24*Päälaskenta!D$24,2))+Päälaskenta!C$24,(2*SQRT((POWER(F322,2))+POWER(Päälaskenta!E$24*F322,2))+Päälaskenta!C$24))</f>
        <v>2.9798989873223301</v>
      </c>
      <c r="W322" s="8">
        <f t="shared" si="76"/>
        <v>0.431558252635795</v>
      </c>
      <c r="X322" s="8">
        <f>Päälaskenta!F$24</f>
        <v>7.0000000000000007E-2</v>
      </c>
      <c r="Y322" s="8">
        <f t="shared" si="77"/>
        <v>10.491458793649601</v>
      </c>
      <c r="Z322" s="8">
        <f t="shared" si="69"/>
        <v>2.4543551975481299</v>
      </c>
      <c r="AA322" s="8">
        <f t="shared" si="78"/>
        <v>1.90851881613385</v>
      </c>
      <c r="AC322" s="8">
        <f t="shared" si="70"/>
        <v>0.101660176077763</v>
      </c>
      <c r="AE322" s="8">
        <v>320</v>
      </c>
      <c r="AF322" s="8">
        <f t="shared" si="80"/>
        <v>10.686573406459701</v>
      </c>
      <c r="AG322" s="8">
        <f t="shared" si="71"/>
        <v>5.4727180064935398E-2</v>
      </c>
      <c r="AJ322" s="132">
        <f>IF(Päälaskenta!$F$28&lt;Kaksitasouoma_matriisi!L322,Päälaskenta!$C$20*Päälaskenta!$F$28,Päälaskenta!$C$20*Kaksitasouoma_matriisi!L322)</f>
        <v>0.2</v>
      </c>
      <c r="AK322" s="134">
        <f>SQRT(Päälaskenta!$D$20^2+(Päälaskenta!$D$20/(1/Päälaskenta!$E$20))^2)</f>
        <v>1.8029999999999999</v>
      </c>
      <c r="AL322" s="134">
        <f>IF(Päälaskenta!$F$28&lt;Kaksitasouoma_matriisi!L322,AK322*Päälaskenta!$F$28*COS(ATAN(1/Päälaskenta!$E$20)),AK322*Kaksitasouoma_matriisi!L322*COS(ATAN(1/Päälaskenta!$E$20)))</f>
        <v>0.06</v>
      </c>
      <c r="AM322" s="134"/>
      <c r="AN322" s="134">
        <f t="shared" si="79"/>
        <v>0.26</v>
      </c>
      <c r="AO322" s="8">
        <f t="shared" si="72"/>
        <v>0.17471944089778901</v>
      </c>
      <c r="AP322" s="134">
        <f>Refererenssiarvoja!$B$16*H322^(1/6)/(Refererenssiarvoja!$B$15^0.5)*(Päälaskenta!$G$28/2)^0.5*(1-AO322)^(-1.5)</f>
        <v>5.0999999999999997E-2</v>
      </c>
      <c r="AQ322" s="8">
        <f>Refererenssiarvoja!$B$16*Kaksitasouoma_matriisi!O322^(1/6)/(SQRT((2*Refererenssiarvoja!$B$15)/(Päälaskenta!$F$31*Päälaskenta!$G$31*Päälaskenta!$F$28))+SQRT(Refererenssiarvoja!$B$15)/Refererenssiarvoja!$B$17*LN(Kaksitasouoma_matriisi!L322/Päälaskenta!$F$28))</f>
        <v>-3.2770995675500701E-2</v>
      </c>
      <c r="AR322" s="8">
        <f>Refererenssiarvoja!$B$16*Kaksitasouoma_matriisi!O322^(1/6)/(SQRT((2*Refererenssiarvoja!$B$15)/(Päälaskenta!$F$31*Päälaskenta!$G$31*L322)))</f>
        <v>8.3271354256080801E-2</v>
      </c>
    </row>
    <row r="323" spans="1:44" x14ac:dyDescent="0.2">
      <c r="A323" s="8">
        <v>321</v>
      </c>
      <c r="B323" s="8">
        <f>IF(Päälaskenta!C$7,Päälaskenta!E$7,Päälaskenta!G$5)</f>
        <v>2.5</v>
      </c>
      <c r="C323" s="56">
        <v>1.679</v>
      </c>
      <c r="D323" s="93">
        <f t="shared" ref="D323:D386" si="81">B323/C323</f>
        <v>1.4890000000000001</v>
      </c>
      <c r="E323" s="8">
        <f>IF(Päälaskenta!$C$26,Kaksitasouoma_matriisi!AP323,Kaksitasouoma_matriisi!AC323)</f>
        <v>0.101660176077763</v>
      </c>
      <c r="F323" s="56">
        <f>IF(D323&lt;Päälaskenta!H$24,(SQRT(POWER(Päälaskenta!C$24/(2*Päälaskenta!E$24),2)+(D323/Päälaskenta!E$24))-Päälaskenta!C$24/(2*Päälaskenta!E$24)),IF(D323=Päälaskenta!H$24,Päälaskenta!D$24,Päälaskenta!D$24+(SQRT(POWER((Päälaskenta!C$20+Päälaskenta!G$24)/(2*Päälaskenta!E$20),2)+((D323-Päälaskenta!H$24)/Päälaskenta!E$20))-(Päälaskenta!C$20+Päälaskenta!G$24)/(2*Päälaskenta!E$20))))</f>
        <v>0.74</v>
      </c>
      <c r="G323" s="57">
        <f>IF(F323&gt;Päälaskenta!D$24,(2*SQRT((POWER(Päälaskenta!D$24,2))+POWER(Päälaskenta!E$24*Päälaskenta!D$24,2))+Päälaskenta!C$24)+(2*SQRT((POWER((F323-Päälaskenta!D$24),2))+POWER(Päälaskenta!E$20*(F323-Päälaskenta!D$24),2))+Päälaskenta!C$20),(2*SQRT((POWER(F323,2))+POWER(Päälaskenta!E$24*F323,2))+Päälaskenta!C$24))</f>
        <v>8.1199999999999992</v>
      </c>
      <c r="H323" s="57">
        <f t="shared" ref="H323:H386" si="82">D323/G323</f>
        <v>0.18</v>
      </c>
      <c r="I323" s="62">
        <f t="shared" ref="I323:I386" si="83">POWER(C323/((1/E323)*POWER(H323,2/3)),2)</f>
        <v>0.28666399999999997</v>
      </c>
      <c r="J323" s="8">
        <f>IF(F323&lt;Päälaskenta!$D$24,0,Kaksitasouoma_matriisi!F323-Päälaskenta!$D$24)</f>
        <v>0.04</v>
      </c>
      <c r="L323" s="8">
        <f>IF(F323&gt;Päälaskenta!D$24,F323-Päälaskenta!D$24,0)</f>
        <v>0.04</v>
      </c>
      <c r="M323" s="8">
        <f>IF(F323&gt;Päälaskenta!D$24,(Päälaskenta!C$20+(Päälaskenta!E$20*(Kaksitasouoma_matriisi!F323-Päälaskenta!D$24)))*(Kaksitasouoma_matriisi!F323-Päälaskenta!D$24),0)</f>
        <v>0.2024</v>
      </c>
      <c r="N323" s="8">
        <f>IF(F323&gt;Päälaskenta!D$24,(2*SQRT((POWER((F323-Päälaskenta!D$24),2))+POWER(Päälaskenta!E$20*(F323-Päälaskenta!D$24),2))+Päälaskenta!C$20),0)</f>
        <v>5.1442220510185601</v>
      </c>
      <c r="O323" s="8">
        <f t="shared" si="73"/>
        <v>3.9345113409310302E-2</v>
      </c>
      <c r="P323" s="8">
        <f>IF(Päälaskenta!$C$29,IF(L323&gt;Päälaskenta!$F$28,Kaksitasouoma_matriisi!AQ323,Kaksitasouoma_matriisi!AR323),Päälaskenta!$F$20)</f>
        <v>0.12</v>
      </c>
      <c r="Q323" s="8">
        <f t="shared" si="74"/>
        <v>0.195114612810111</v>
      </c>
      <c r="R323" s="8">
        <f t="shared" ref="R323:R386" si="84">B323*Q323/(Q323+Y323)</f>
        <v>4.5644802451871497E-2</v>
      </c>
      <c r="S323" s="8">
        <f t="shared" si="75"/>
        <v>0.22551779867525401</v>
      </c>
      <c r="U323" s="93">
        <f>IF(F323&gt;Päälaskenta!D$24,Päälaskenta!H$24+L323*Päälaskenta!G$24,F323*Päälaskenta!C$24 + F323*F323*Päälaskenta!E$24)</f>
        <v>1.286</v>
      </c>
      <c r="V323" s="8">
        <f>IF(F323&gt;Päälaskenta!D$24,2*SQRT(POWER(Päälaskenta!D$24,2)+POWER(Päälaskenta!E$24*Päälaskenta!D$24,2))+Päälaskenta!C$24,(2*SQRT((POWER(F323,2))+POWER(Päälaskenta!E$24*F323,2))+Päälaskenta!C$24))</f>
        <v>2.9798989873223301</v>
      </c>
      <c r="W323" s="8">
        <f t="shared" si="76"/>
        <v>0.431558252635795</v>
      </c>
      <c r="X323" s="8">
        <f>Päälaskenta!F$24</f>
        <v>7.0000000000000007E-2</v>
      </c>
      <c r="Y323" s="8">
        <f t="shared" si="77"/>
        <v>10.491458793649601</v>
      </c>
      <c r="Z323" s="8">
        <f t="shared" ref="Z323:Z386" si="85">B323*Y323/(Y323+Q323)</f>
        <v>2.4543551975481299</v>
      </c>
      <c r="AA323" s="8">
        <f t="shared" si="78"/>
        <v>1.90851881613385</v>
      </c>
      <c r="AC323" s="8">
        <f t="shared" ref="AC323:AC386" si="86">(N323*P323+V323*X323)/(N323+V323)</f>
        <v>0.101660176077763</v>
      </c>
      <c r="AE323" s="8">
        <v>321</v>
      </c>
      <c r="AF323" s="8">
        <f t="shared" si="80"/>
        <v>10.686573406459701</v>
      </c>
      <c r="AG323" s="8">
        <f t="shared" ref="AG323:AG386" si="87">(B323*B323)/(AF323*AF323)</f>
        <v>5.4727180064935398E-2</v>
      </c>
      <c r="AJ323" s="132">
        <f>IF(Päälaskenta!$F$28&lt;Kaksitasouoma_matriisi!L323,Päälaskenta!$C$20*Päälaskenta!$F$28,Päälaskenta!$C$20*Kaksitasouoma_matriisi!L323)</f>
        <v>0.2</v>
      </c>
      <c r="AK323" s="134">
        <f>SQRT(Päälaskenta!$D$20^2+(Päälaskenta!$D$20/(1/Päälaskenta!$E$20))^2)</f>
        <v>1.8029999999999999</v>
      </c>
      <c r="AL323" s="134">
        <f>IF(Päälaskenta!$F$28&lt;Kaksitasouoma_matriisi!L323,AK323*Päälaskenta!$F$28*COS(ATAN(1/Päälaskenta!$E$20)),AK323*Kaksitasouoma_matriisi!L323*COS(ATAN(1/Päälaskenta!$E$20)))</f>
        <v>0.06</v>
      </c>
      <c r="AM323" s="134"/>
      <c r="AN323" s="134">
        <f t="shared" si="79"/>
        <v>0.26</v>
      </c>
      <c r="AO323" s="8">
        <f t="shared" ref="AO323:AO386" si="88">AN323/D323</f>
        <v>0.174613834788449</v>
      </c>
      <c r="AP323" s="134">
        <f>Refererenssiarvoja!$B$16*H323^(1/6)/(Refererenssiarvoja!$B$15^0.5)*(Päälaskenta!$G$28/2)^0.5*(1-AO323)^(-1.5)</f>
        <v>5.0999999999999997E-2</v>
      </c>
      <c r="AQ323" s="8">
        <f>Refererenssiarvoja!$B$16*Kaksitasouoma_matriisi!O323^(1/6)/(SQRT((2*Refererenssiarvoja!$B$15)/(Päälaskenta!$F$31*Päälaskenta!$G$31*Päälaskenta!$F$28))+SQRT(Refererenssiarvoja!$B$15)/Refererenssiarvoja!$B$17*LN(Kaksitasouoma_matriisi!L323/Päälaskenta!$F$28))</f>
        <v>-3.2770995675500701E-2</v>
      </c>
      <c r="AR323" s="8">
        <f>Refererenssiarvoja!$B$16*Kaksitasouoma_matriisi!O323^(1/6)/(SQRT((2*Refererenssiarvoja!$B$15)/(Päälaskenta!$F$31*Päälaskenta!$G$31*L323)))</f>
        <v>8.3271354256080801E-2</v>
      </c>
    </row>
    <row r="324" spans="1:44" x14ac:dyDescent="0.2">
      <c r="A324" s="8">
        <v>322</v>
      </c>
      <c r="B324" s="8">
        <f>IF(Päälaskenta!C$7,Päälaskenta!E$7,Päälaskenta!G$5)</f>
        <v>2.5</v>
      </c>
      <c r="C324" s="56">
        <v>1.6779999999999999</v>
      </c>
      <c r="D324" s="93">
        <f t="shared" si="81"/>
        <v>1.4899</v>
      </c>
      <c r="E324" s="8">
        <f>IF(Päälaskenta!$C$26,Kaksitasouoma_matriisi!AP324,Kaksitasouoma_matriisi!AC324)</f>
        <v>0.101660176077763</v>
      </c>
      <c r="F324" s="56">
        <f>IF(D324&lt;Päälaskenta!H$24,(SQRT(POWER(Päälaskenta!C$24/(2*Päälaskenta!E$24),2)+(D324/Päälaskenta!E$24))-Päälaskenta!C$24/(2*Päälaskenta!E$24)),IF(D324=Päälaskenta!H$24,Päälaskenta!D$24,Päälaskenta!D$24+(SQRT(POWER((Päälaskenta!C$20+Päälaskenta!G$24)/(2*Päälaskenta!E$20),2)+((D324-Päälaskenta!H$24)/Päälaskenta!E$20))-(Päälaskenta!C$20+Päälaskenta!G$24)/(2*Päälaskenta!E$20))))</f>
        <v>0.74</v>
      </c>
      <c r="G324" s="57">
        <f>IF(F324&gt;Päälaskenta!D$24,(2*SQRT((POWER(Päälaskenta!D$24,2))+POWER(Päälaskenta!E$24*Päälaskenta!D$24,2))+Päälaskenta!C$24)+(2*SQRT((POWER((F324-Päälaskenta!D$24),2))+POWER(Päälaskenta!E$20*(F324-Päälaskenta!D$24),2))+Päälaskenta!C$20),(2*SQRT((POWER(F324,2))+POWER(Päälaskenta!E$24*F324,2))+Päälaskenta!C$24))</f>
        <v>8.1199999999999992</v>
      </c>
      <c r="H324" s="57">
        <f t="shared" si="82"/>
        <v>0.18</v>
      </c>
      <c r="I324" s="62">
        <f t="shared" si="83"/>
        <v>0.28632299999999999</v>
      </c>
      <c r="J324" s="8">
        <f>IF(F324&lt;Päälaskenta!$D$24,0,Kaksitasouoma_matriisi!F324-Päälaskenta!$D$24)</f>
        <v>0.04</v>
      </c>
      <c r="L324" s="8">
        <f>IF(F324&gt;Päälaskenta!D$24,F324-Päälaskenta!D$24,0)</f>
        <v>0.04</v>
      </c>
      <c r="M324" s="8">
        <f>IF(F324&gt;Päälaskenta!D$24,(Päälaskenta!C$20+(Päälaskenta!E$20*(Kaksitasouoma_matriisi!F324-Päälaskenta!D$24)))*(Kaksitasouoma_matriisi!F324-Päälaskenta!D$24),0)</f>
        <v>0.2024</v>
      </c>
      <c r="N324" s="8">
        <f>IF(F324&gt;Päälaskenta!D$24,(2*SQRT((POWER((F324-Päälaskenta!D$24),2))+POWER(Päälaskenta!E$20*(F324-Päälaskenta!D$24),2))+Päälaskenta!C$20),0)</f>
        <v>5.1442220510185601</v>
      </c>
      <c r="O324" s="8">
        <f t="shared" ref="O324:O387" si="89">IF(N324&gt;0,M324/N324,0)</f>
        <v>3.9345113409310302E-2</v>
      </c>
      <c r="P324" s="8">
        <f>IF(Päälaskenta!$C$29,IF(L324&gt;Päälaskenta!$F$28,Kaksitasouoma_matriisi!AQ324,Kaksitasouoma_matriisi!AR324),Päälaskenta!$F$20)</f>
        <v>0.12</v>
      </c>
      <c r="Q324" s="8">
        <f t="shared" ref="Q324:Q387" si="90">(1/P324)*M324*POWER(O324,(2/3))</f>
        <v>0.195114612810111</v>
      </c>
      <c r="R324" s="8">
        <f t="shared" si="84"/>
        <v>4.5644802451871497E-2</v>
      </c>
      <c r="S324" s="8">
        <f t="shared" ref="S324:S387" si="91">IF(M324&gt;0,R324/M324,0)</f>
        <v>0.22551779867525401</v>
      </c>
      <c r="U324" s="93">
        <f>IF(F324&gt;Päälaskenta!D$24,Päälaskenta!H$24+L324*Päälaskenta!G$24,F324*Päälaskenta!C$24 + F324*F324*Päälaskenta!E$24)</f>
        <v>1.286</v>
      </c>
      <c r="V324" s="8">
        <f>IF(F324&gt;Päälaskenta!D$24,2*SQRT(POWER(Päälaskenta!D$24,2)+POWER(Päälaskenta!E$24*Päälaskenta!D$24,2))+Päälaskenta!C$24,(2*SQRT((POWER(F324,2))+POWER(Päälaskenta!E$24*F324,2))+Päälaskenta!C$24))</f>
        <v>2.9798989873223301</v>
      </c>
      <c r="W324" s="8">
        <f t="shared" ref="W324:W387" si="92">U324/V324</f>
        <v>0.431558252635795</v>
      </c>
      <c r="X324" s="8">
        <f>Päälaskenta!F$24</f>
        <v>7.0000000000000007E-2</v>
      </c>
      <c r="Y324" s="8">
        <f t="shared" ref="Y324:Y387" si="93">(1/X324)*U324*POWER(W324,(2/3))</f>
        <v>10.491458793649601</v>
      </c>
      <c r="Z324" s="8">
        <f t="shared" si="85"/>
        <v>2.4543551975481299</v>
      </c>
      <c r="AA324" s="8">
        <f t="shared" ref="AA324:AA387" si="94">Z324/U324</f>
        <v>1.90851881613385</v>
      </c>
      <c r="AC324" s="8">
        <f t="shared" si="86"/>
        <v>0.101660176077763</v>
      </c>
      <c r="AE324" s="8">
        <v>322</v>
      </c>
      <c r="AF324" s="8">
        <f t="shared" si="80"/>
        <v>10.686573406459701</v>
      </c>
      <c r="AG324" s="8">
        <f t="shared" si="87"/>
        <v>5.4727180064935398E-2</v>
      </c>
      <c r="AJ324" s="132">
        <f>IF(Päälaskenta!$F$28&lt;Kaksitasouoma_matriisi!L324,Päälaskenta!$C$20*Päälaskenta!$F$28,Päälaskenta!$C$20*Kaksitasouoma_matriisi!L324)</f>
        <v>0.2</v>
      </c>
      <c r="AK324" s="134">
        <f>SQRT(Päälaskenta!$D$20^2+(Päälaskenta!$D$20/(1/Päälaskenta!$E$20))^2)</f>
        <v>1.8029999999999999</v>
      </c>
      <c r="AL324" s="134">
        <f>IF(Päälaskenta!$F$28&lt;Kaksitasouoma_matriisi!L324,AK324*Päälaskenta!$F$28*COS(ATAN(1/Päälaskenta!$E$20)),AK324*Kaksitasouoma_matriisi!L324*COS(ATAN(1/Päälaskenta!$E$20)))</f>
        <v>0.06</v>
      </c>
      <c r="AM324" s="134"/>
      <c r="AN324" s="134">
        <f t="shared" ref="AN324:AN387" si="95">AJ324+AL324</f>
        <v>0.26</v>
      </c>
      <c r="AO324" s="8">
        <f t="shared" si="88"/>
        <v>0.174508356265521</v>
      </c>
      <c r="AP324" s="134">
        <f>Refererenssiarvoja!$B$16*H324^(1/6)/(Refererenssiarvoja!$B$15^0.5)*(Päälaskenta!$G$28/2)^0.5*(1-AO324)^(-1.5)</f>
        <v>5.0999999999999997E-2</v>
      </c>
      <c r="AQ324" s="8">
        <f>Refererenssiarvoja!$B$16*Kaksitasouoma_matriisi!O324^(1/6)/(SQRT((2*Refererenssiarvoja!$B$15)/(Päälaskenta!$F$31*Päälaskenta!$G$31*Päälaskenta!$F$28))+SQRT(Refererenssiarvoja!$B$15)/Refererenssiarvoja!$B$17*LN(Kaksitasouoma_matriisi!L324/Päälaskenta!$F$28))</f>
        <v>-3.2770995675500701E-2</v>
      </c>
      <c r="AR324" s="8">
        <f>Refererenssiarvoja!$B$16*Kaksitasouoma_matriisi!O324^(1/6)/(SQRT((2*Refererenssiarvoja!$B$15)/(Päälaskenta!$F$31*Päälaskenta!$G$31*L324)))</f>
        <v>8.3271354256080801E-2</v>
      </c>
    </row>
    <row r="325" spans="1:44" x14ac:dyDescent="0.2">
      <c r="A325" s="8">
        <v>323</v>
      </c>
      <c r="B325" s="8">
        <f>IF(Päälaskenta!C$7,Päälaskenta!E$7,Päälaskenta!G$5)</f>
        <v>2.5</v>
      </c>
      <c r="C325" s="56">
        <v>1.677</v>
      </c>
      <c r="D325" s="93">
        <f t="shared" si="81"/>
        <v>1.4907999999999999</v>
      </c>
      <c r="E325" s="8">
        <f>IF(Päälaskenta!$C$26,Kaksitasouoma_matriisi!AP325,Kaksitasouoma_matriisi!AC325)</f>
        <v>0.101660176077763</v>
      </c>
      <c r="F325" s="56">
        <f>IF(D325&lt;Päälaskenta!H$24,(SQRT(POWER(Päälaskenta!C$24/(2*Päälaskenta!E$24),2)+(D325/Päälaskenta!E$24))-Päälaskenta!C$24/(2*Päälaskenta!E$24)),IF(D325=Päälaskenta!H$24,Päälaskenta!D$24,Päälaskenta!D$24+(SQRT(POWER((Päälaskenta!C$20+Päälaskenta!G$24)/(2*Päälaskenta!E$20),2)+((D325-Päälaskenta!H$24)/Päälaskenta!E$20))-(Päälaskenta!C$20+Päälaskenta!G$24)/(2*Päälaskenta!E$20))))</f>
        <v>0.74</v>
      </c>
      <c r="G325" s="57">
        <f>IF(F325&gt;Päälaskenta!D$24,(2*SQRT((POWER(Päälaskenta!D$24,2))+POWER(Päälaskenta!E$24*Päälaskenta!D$24,2))+Päälaskenta!C$24)+(2*SQRT((POWER((F325-Päälaskenta!D$24),2))+POWER(Päälaskenta!E$20*(F325-Päälaskenta!D$24),2))+Päälaskenta!C$20),(2*SQRT((POWER(F325,2))+POWER(Päälaskenta!E$24*F325,2))+Päälaskenta!C$24))</f>
        <v>8.1199999999999992</v>
      </c>
      <c r="H325" s="57">
        <f t="shared" si="82"/>
        <v>0.18</v>
      </c>
      <c r="I325" s="62">
        <f t="shared" si="83"/>
        <v>0.28598099999999999</v>
      </c>
      <c r="J325" s="8">
        <f>IF(F325&lt;Päälaskenta!$D$24,0,Kaksitasouoma_matriisi!F325-Päälaskenta!$D$24)</f>
        <v>0.04</v>
      </c>
      <c r="L325" s="8">
        <f>IF(F325&gt;Päälaskenta!D$24,F325-Päälaskenta!D$24,0)</f>
        <v>0.04</v>
      </c>
      <c r="M325" s="8">
        <f>IF(F325&gt;Päälaskenta!D$24,(Päälaskenta!C$20+(Päälaskenta!E$20*(Kaksitasouoma_matriisi!F325-Päälaskenta!D$24)))*(Kaksitasouoma_matriisi!F325-Päälaskenta!D$24),0)</f>
        <v>0.2024</v>
      </c>
      <c r="N325" s="8">
        <f>IF(F325&gt;Päälaskenta!D$24,(2*SQRT((POWER((F325-Päälaskenta!D$24),2))+POWER(Päälaskenta!E$20*(F325-Päälaskenta!D$24),2))+Päälaskenta!C$20),0)</f>
        <v>5.1442220510185601</v>
      </c>
      <c r="O325" s="8">
        <f t="shared" si="89"/>
        <v>3.9345113409310302E-2</v>
      </c>
      <c r="P325" s="8">
        <f>IF(Päälaskenta!$C$29,IF(L325&gt;Päälaskenta!$F$28,Kaksitasouoma_matriisi!AQ325,Kaksitasouoma_matriisi!AR325),Päälaskenta!$F$20)</f>
        <v>0.12</v>
      </c>
      <c r="Q325" s="8">
        <f t="shared" si="90"/>
        <v>0.195114612810111</v>
      </c>
      <c r="R325" s="8">
        <f t="shared" si="84"/>
        <v>4.5644802451871497E-2</v>
      </c>
      <c r="S325" s="8">
        <f t="shared" si="91"/>
        <v>0.22551779867525401</v>
      </c>
      <c r="U325" s="93">
        <f>IF(F325&gt;Päälaskenta!D$24,Päälaskenta!H$24+L325*Päälaskenta!G$24,F325*Päälaskenta!C$24 + F325*F325*Päälaskenta!E$24)</f>
        <v>1.286</v>
      </c>
      <c r="V325" s="8">
        <f>IF(F325&gt;Päälaskenta!D$24,2*SQRT(POWER(Päälaskenta!D$24,2)+POWER(Päälaskenta!E$24*Päälaskenta!D$24,2))+Päälaskenta!C$24,(2*SQRT((POWER(F325,2))+POWER(Päälaskenta!E$24*F325,2))+Päälaskenta!C$24))</f>
        <v>2.9798989873223301</v>
      </c>
      <c r="W325" s="8">
        <f t="shared" si="92"/>
        <v>0.431558252635795</v>
      </c>
      <c r="X325" s="8">
        <f>Päälaskenta!F$24</f>
        <v>7.0000000000000007E-2</v>
      </c>
      <c r="Y325" s="8">
        <f t="shared" si="93"/>
        <v>10.491458793649601</v>
      </c>
      <c r="Z325" s="8">
        <f t="shared" si="85"/>
        <v>2.4543551975481299</v>
      </c>
      <c r="AA325" s="8">
        <f t="shared" si="94"/>
        <v>1.90851881613385</v>
      </c>
      <c r="AC325" s="8">
        <f t="shared" si="86"/>
        <v>0.101660176077763</v>
      </c>
      <c r="AE325" s="8">
        <v>323</v>
      </c>
      <c r="AF325" s="8">
        <f t="shared" si="80"/>
        <v>10.686573406459701</v>
      </c>
      <c r="AG325" s="8">
        <f t="shared" si="87"/>
        <v>5.4727180064935398E-2</v>
      </c>
      <c r="AJ325" s="132">
        <f>IF(Päälaskenta!$F$28&lt;Kaksitasouoma_matriisi!L325,Päälaskenta!$C$20*Päälaskenta!$F$28,Päälaskenta!$C$20*Kaksitasouoma_matriisi!L325)</f>
        <v>0.2</v>
      </c>
      <c r="AK325" s="134">
        <f>SQRT(Päälaskenta!$D$20^2+(Päälaskenta!$D$20/(1/Päälaskenta!$E$20))^2)</f>
        <v>1.8029999999999999</v>
      </c>
      <c r="AL325" s="134">
        <f>IF(Päälaskenta!$F$28&lt;Kaksitasouoma_matriisi!L325,AK325*Päälaskenta!$F$28*COS(ATAN(1/Päälaskenta!$E$20)),AK325*Kaksitasouoma_matriisi!L325*COS(ATAN(1/Päälaskenta!$E$20)))</f>
        <v>0.06</v>
      </c>
      <c r="AM325" s="134"/>
      <c r="AN325" s="134">
        <f t="shared" si="95"/>
        <v>0.26</v>
      </c>
      <c r="AO325" s="8">
        <f t="shared" si="88"/>
        <v>0.17440300509793399</v>
      </c>
      <c r="AP325" s="134">
        <f>Refererenssiarvoja!$B$16*H325^(1/6)/(Refererenssiarvoja!$B$15^0.5)*(Päälaskenta!$G$28/2)^0.5*(1-AO325)^(-1.5)</f>
        <v>5.0999999999999997E-2</v>
      </c>
      <c r="AQ325" s="8">
        <f>Refererenssiarvoja!$B$16*Kaksitasouoma_matriisi!O325^(1/6)/(SQRT((2*Refererenssiarvoja!$B$15)/(Päälaskenta!$F$31*Päälaskenta!$G$31*Päälaskenta!$F$28))+SQRT(Refererenssiarvoja!$B$15)/Refererenssiarvoja!$B$17*LN(Kaksitasouoma_matriisi!L325/Päälaskenta!$F$28))</f>
        <v>-3.2770995675500701E-2</v>
      </c>
      <c r="AR325" s="8">
        <f>Refererenssiarvoja!$B$16*Kaksitasouoma_matriisi!O325^(1/6)/(SQRT((2*Refererenssiarvoja!$B$15)/(Päälaskenta!$F$31*Päälaskenta!$G$31*L325)))</f>
        <v>8.3271354256080801E-2</v>
      </c>
    </row>
    <row r="326" spans="1:44" x14ac:dyDescent="0.2">
      <c r="A326" s="8">
        <v>324</v>
      </c>
      <c r="B326" s="8">
        <f>IF(Päälaskenta!C$7,Päälaskenta!E$7,Päälaskenta!G$5)</f>
        <v>2.5</v>
      </c>
      <c r="C326" s="56">
        <v>1.6759999999999999</v>
      </c>
      <c r="D326" s="93">
        <f t="shared" si="81"/>
        <v>1.4916</v>
      </c>
      <c r="E326" s="8">
        <f>IF(Päälaskenta!$C$26,Kaksitasouoma_matriisi!AP326,Kaksitasouoma_matriisi!AC326)</f>
        <v>0.101660176077763</v>
      </c>
      <c r="F326" s="56">
        <f>IF(D326&lt;Päälaskenta!H$24,(SQRT(POWER(Päälaskenta!C$24/(2*Päälaskenta!E$24),2)+(D326/Päälaskenta!E$24))-Päälaskenta!C$24/(2*Päälaskenta!E$24)),IF(D326=Päälaskenta!H$24,Päälaskenta!D$24,Päälaskenta!D$24+(SQRT(POWER((Päälaskenta!C$20+Päälaskenta!G$24)/(2*Päälaskenta!E$20),2)+((D326-Päälaskenta!H$24)/Päälaskenta!E$20))-(Päälaskenta!C$20+Päälaskenta!G$24)/(2*Päälaskenta!E$20))))</f>
        <v>0.74</v>
      </c>
      <c r="G326" s="57">
        <f>IF(F326&gt;Päälaskenta!D$24,(2*SQRT((POWER(Päälaskenta!D$24,2))+POWER(Päälaskenta!E$24*Päälaskenta!D$24,2))+Päälaskenta!C$24)+(2*SQRT((POWER((F326-Päälaskenta!D$24),2))+POWER(Päälaskenta!E$20*(F326-Päälaskenta!D$24),2))+Päälaskenta!C$20),(2*SQRT((POWER(F326,2))+POWER(Päälaskenta!E$24*F326,2))+Päälaskenta!C$24))</f>
        <v>8.1199999999999992</v>
      </c>
      <c r="H326" s="57">
        <f t="shared" si="82"/>
        <v>0.18</v>
      </c>
      <c r="I326" s="62">
        <f t="shared" si="83"/>
        <v>0.28564000000000001</v>
      </c>
      <c r="J326" s="8">
        <f>IF(F326&lt;Päälaskenta!$D$24,0,Kaksitasouoma_matriisi!F326-Päälaskenta!$D$24)</f>
        <v>0.04</v>
      </c>
      <c r="L326" s="8">
        <f>IF(F326&gt;Päälaskenta!D$24,F326-Päälaskenta!D$24,0)</f>
        <v>0.04</v>
      </c>
      <c r="M326" s="8">
        <f>IF(F326&gt;Päälaskenta!D$24,(Päälaskenta!C$20+(Päälaskenta!E$20*(Kaksitasouoma_matriisi!F326-Päälaskenta!D$24)))*(Kaksitasouoma_matriisi!F326-Päälaskenta!D$24),0)</f>
        <v>0.2024</v>
      </c>
      <c r="N326" s="8">
        <f>IF(F326&gt;Päälaskenta!D$24,(2*SQRT((POWER((F326-Päälaskenta!D$24),2))+POWER(Päälaskenta!E$20*(F326-Päälaskenta!D$24),2))+Päälaskenta!C$20),0)</f>
        <v>5.1442220510185601</v>
      </c>
      <c r="O326" s="8">
        <f t="shared" si="89"/>
        <v>3.9345113409310302E-2</v>
      </c>
      <c r="P326" s="8">
        <f>IF(Päälaskenta!$C$29,IF(L326&gt;Päälaskenta!$F$28,Kaksitasouoma_matriisi!AQ326,Kaksitasouoma_matriisi!AR326),Päälaskenta!$F$20)</f>
        <v>0.12</v>
      </c>
      <c r="Q326" s="8">
        <f t="shared" si="90"/>
        <v>0.195114612810111</v>
      </c>
      <c r="R326" s="8">
        <f t="shared" si="84"/>
        <v>4.5644802451871497E-2</v>
      </c>
      <c r="S326" s="8">
        <f t="shared" si="91"/>
        <v>0.22551779867525401</v>
      </c>
      <c r="U326" s="93">
        <f>IF(F326&gt;Päälaskenta!D$24,Päälaskenta!H$24+L326*Päälaskenta!G$24,F326*Päälaskenta!C$24 + F326*F326*Päälaskenta!E$24)</f>
        <v>1.286</v>
      </c>
      <c r="V326" s="8">
        <f>IF(F326&gt;Päälaskenta!D$24,2*SQRT(POWER(Päälaskenta!D$24,2)+POWER(Päälaskenta!E$24*Päälaskenta!D$24,2))+Päälaskenta!C$24,(2*SQRT((POWER(F326,2))+POWER(Päälaskenta!E$24*F326,2))+Päälaskenta!C$24))</f>
        <v>2.9798989873223301</v>
      </c>
      <c r="W326" s="8">
        <f t="shared" si="92"/>
        <v>0.431558252635795</v>
      </c>
      <c r="X326" s="8">
        <f>Päälaskenta!F$24</f>
        <v>7.0000000000000007E-2</v>
      </c>
      <c r="Y326" s="8">
        <f t="shared" si="93"/>
        <v>10.491458793649601</v>
      </c>
      <c r="Z326" s="8">
        <f t="shared" si="85"/>
        <v>2.4543551975481299</v>
      </c>
      <c r="AA326" s="8">
        <f t="shared" si="94"/>
        <v>1.90851881613385</v>
      </c>
      <c r="AC326" s="8">
        <f t="shared" si="86"/>
        <v>0.101660176077763</v>
      </c>
      <c r="AE326" s="8">
        <v>324</v>
      </c>
      <c r="AF326" s="8">
        <f t="shared" si="80"/>
        <v>10.686573406459701</v>
      </c>
      <c r="AG326" s="8">
        <f t="shared" si="87"/>
        <v>5.4727180064935398E-2</v>
      </c>
      <c r="AJ326" s="132">
        <f>IF(Päälaskenta!$F$28&lt;Kaksitasouoma_matriisi!L326,Päälaskenta!$C$20*Päälaskenta!$F$28,Päälaskenta!$C$20*Kaksitasouoma_matriisi!L326)</f>
        <v>0.2</v>
      </c>
      <c r="AK326" s="134">
        <f>SQRT(Päälaskenta!$D$20^2+(Päälaskenta!$D$20/(1/Päälaskenta!$E$20))^2)</f>
        <v>1.8029999999999999</v>
      </c>
      <c r="AL326" s="134">
        <f>IF(Päälaskenta!$F$28&lt;Kaksitasouoma_matriisi!L326,AK326*Päälaskenta!$F$28*COS(ATAN(1/Päälaskenta!$E$20)),AK326*Kaksitasouoma_matriisi!L326*COS(ATAN(1/Päälaskenta!$E$20)))</f>
        <v>0.06</v>
      </c>
      <c r="AM326" s="134"/>
      <c r="AN326" s="134">
        <f t="shared" si="95"/>
        <v>0.26</v>
      </c>
      <c r="AO326" s="8">
        <f t="shared" si="88"/>
        <v>0.17430946634486499</v>
      </c>
      <c r="AP326" s="134">
        <f>Refererenssiarvoja!$B$16*H326^(1/6)/(Refererenssiarvoja!$B$15^0.5)*(Päälaskenta!$G$28/2)^0.5*(1-AO326)^(-1.5)</f>
        <v>5.0999999999999997E-2</v>
      </c>
      <c r="AQ326" s="8">
        <f>Refererenssiarvoja!$B$16*Kaksitasouoma_matriisi!O326^(1/6)/(SQRT((2*Refererenssiarvoja!$B$15)/(Päälaskenta!$F$31*Päälaskenta!$G$31*Päälaskenta!$F$28))+SQRT(Refererenssiarvoja!$B$15)/Refererenssiarvoja!$B$17*LN(Kaksitasouoma_matriisi!L326/Päälaskenta!$F$28))</f>
        <v>-3.2770995675500701E-2</v>
      </c>
      <c r="AR326" s="8">
        <f>Refererenssiarvoja!$B$16*Kaksitasouoma_matriisi!O326^(1/6)/(SQRT((2*Refererenssiarvoja!$B$15)/(Päälaskenta!$F$31*Päälaskenta!$G$31*L326)))</f>
        <v>8.3271354256080801E-2</v>
      </c>
    </row>
    <row r="327" spans="1:44" x14ac:dyDescent="0.2">
      <c r="A327" s="8">
        <v>325</v>
      </c>
      <c r="B327" s="8">
        <f>IF(Päälaskenta!C$7,Päälaskenta!E$7,Päälaskenta!G$5)</f>
        <v>2.5</v>
      </c>
      <c r="C327" s="56">
        <v>1.675</v>
      </c>
      <c r="D327" s="93">
        <f t="shared" si="81"/>
        <v>1.4924999999999999</v>
      </c>
      <c r="E327" s="8">
        <f>IF(Päälaskenta!$C$26,Kaksitasouoma_matriisi!AP327,Kaksitasouoma_matriisi!AC327)</f>
        <v>0.101668311830707</v>
      </c>
      <c r="F327" s="56">
        <f>IF(D327&lt;Päälaskenta!H$24,(SQRT(POWER(Päälaskenta!C$24/(2*Päälaskenta!E$24),2)+(D327/Päälaskenta!E$24))-Päälaskenta!C$24/(2*Päälaskenta!E$24)),IF(D327=Päälaskenta!H$24,Päälaskenta!D$24,Päälaskenta!D$24+(SQRT(POWER((Päälaskenta!C$20+Päälaskenta!G$24)/(2*Päälaskenta!E$20),2)+((D327-Päälaskenta!H$24)/Päälaskenta!E$20))-(Päälaskenta!C$20+Päälaskenta!G$24)/(2*Päälaskenta!E$20))))</f>
        <v>0.74099999999999999</v>
      </c>
      <c r="G327" s="57">
        <f>IF(F327&gt;Päälaskenta!D$24,(2*SQRT((POWER(Päälaskenta!D$24,2))+POWER(Päälaskenta!E$24*Päälaskenta!D$24,2))+Päälaskenta!C$24)+(2*SQRT((POWER((F327-Päälaskenta!D$24),2))+POWER(Päälaskenta!E$20*(F327-Päälaskenta!D$24),2))+Päälaskenta!C$20),(2*SQRT((POWER(F327,2))+POWER(Päälaskenta!E$24*F327,2))+Päälaskenta!C$24))</f>
        <v>8.1300000000000008</v>
      </c>
      <c r="H327" s="57">
        <f t="shared" si="82"/>
        <v>0.18</v>
      </c>
      <c r="I327" s="62">
        <f t="shared" si="83"/>
        <v>0.28534500000000002</v>
      </c>
      <c r="J327" s="8">
        <f>IF(F327&lt;Päälaskenta!$D$24,0,Kaksitasouoma_matriisi!F327-Päälaskenta!$D$24)</f>
        <v>4.1000000000000002E-2</v>
      </c>
      <c r="L327" s="8">
        <f>IF(F327&gt;Päälaskenta!D$24,F327-Päälaskenta!D$24,0)</f>
        <v>4.1000000000000002E-2</v>
      </c>
      <c r="M327" s="8">
        <f>IF(F327&gt;Päälaskenta!D$24,(Päälaskenta!C$20+(Päälaskenta!E$20*(Kaksitasouoma_matriisi!F327-Päälaskenta!D$24)))*(Kaksitasouoma_matriisi!F327-Päälaskenta!D$24),0)</f>
        <v>0.2075215</v>
      </c>
      <c r="N327" s="8">
        <f>IF(F327&gt;Päälaskenta!D$24,(2*SQRT((POWER((F327-Päälaskenta!D$24),2))+POWER(Päälaskenta!E$20*(F327-Päälaskenta!D$24),2))+Päälaskenta!C$20),0)</f>
        <v>5.1478276022940204</v>
      </c>
      <c r="O327" s="8">
        <f t="shared" si="89"/>
        <v>4.0312441680743598E-2</v>
      </c>
      <c r="P327" s="8">
        <f>IF(Päälaskenta!$C$29,IF(L327&gt;Päälaskenta!$F$28,Kaksitasouoma_matriisi!AQ327,Kaksitasouoma_matriisi!AR327),Päälaskenta!$F$20)</f>
        <v>0.12</v>
      </c>
      <c r="Q327" s="8">
        <f t="shared" si="90"/>
        <v>0.203317418864528</v>
      </c>
      <c r="R327" s="8">
        <f t="shared" si="84"/>
        <v>4.7382604958936002E-2</v>
      </c>
      <c r="S327" s="8">
        <f t="shared" si="91"/>
        <v>0.228326245516421</v>
      </c>
      <c r="U327" s="93">
        <f>IF(F327&gt;Päälaskenta!D$24,Päälaskenta!H$24+L327*Päälaskenta!G$24,F327*Päälaskenta!C$24 + F327*F327*Päälaskenta!E$24)</f>
        <v>1.2884</v>
      </c>
      <c r="V327" s="8">
        <f>IF(F327&gt;Päälaskenta!D$24,2*SQRT(POWER(Päälaskenta!D$24,2)+POWER(Päälaskenta!E$24*Päälaskenta!D$24,2))+Päälaskenta!C$24,(2*SQRT((POWER(F327,2))+POWER(Päälaskenta!E$24*F327,2))+Päälaskenta!C$24))</f>
        <v>2.9798989873223301</v>
      </c>
      <c r="W327" s="8">
        <f t="shared" si="92"/>
        <v>0.43236364906373098</v>
      </c>
      <c r="X327" s="8">
        <f>Päälaskenta!F$24</f>
        <v>7.0000000000000007E-2</v>
      </c>
      <c r="Y327" s="8">
        <f t="shared" si="93"/>
        <v>10.524111932093099</v>
      </c>
      <c r="Z327" s="8">
        <f t="shared" si="85"/>
        <v>2.4526173950410599</v>
      </c>
      <c r="AA327" s="8">
        <f t="shared" si="94"/>
        <v>1.90361486730911</v>
      </c>
      <c r="AC327" s="8">
        <f t="shared" si="86"/>
        <v>0.101668311830707</v>
      </c>
      <c r="AE327" s="8">
        <v>325</v>
      </c>
      <c r="AF327" s="8">
        <f t="shared" si="80"/>
        <v>10.7274293509576</v>
      </c>
      <c r="AG327" s="8">
        <f t="shared" si="87"/>
        <v>5.43111115489604E-2</v>
      </c>
      <c r="AJ327" s="132">
        <f>IF(Päälaskenta!$F$28&lt;Kaksitasouoma_matriisi!L327,Päälaskenta!$C$20*Päälaskenta!$F$28,Päälaskenta!$C$20*Kaksitasouoma_matriisi!L327)</f>
        <v>0.20499999999999999</v>
      </c>
      <c r="AK327" s="134">
        <f>SQRT(Päälaskenta!$D$20^2+(Päälaskenta!$D$20/(1/Päälaskenta!$E$20))^2)</f>
        <v>1.8029999999999999</v>
      </c>
      <c r="AL327" s="134">
        <f>IF(Päälaskenta!$F$28&lt;Kaksitasouoma_matriisi!L327,AK327*Päälaskenta!$F$28*COS(ATAN(1/Päälaskenta!$E$20)),AK327*Kaksitasouoma_matriisi!L327*COS(ATAN(1/Päälaskenta!$E$20)))</f>
        <v>6.2E-2</v>
      </c>
      <c r="AM327" s="134"/>
      <c r="AN327" s="134">
        <f t="shared" si="95"/>
        <v>0.26700000000000002</v>
      </c>
      <c r="AO327" s="8">
        <f t="shared" si="88"/>
        <v>0.178894472361809</v>
      </c>
      <c r="AP327" s="134">
        <f>Refererenssiarvoja!$B$16*H327^(1/6)/(Refererenssiarvoja!$B$15^0.5)*(Päälaskenta!$G$28/2)^0.5*(1-AO327)^(-1.5)</f>
        <v>5.0999999999999997E-2</v>
      </c>
      <c r="AQ327" s="8">
        <f>Refererenssiarvoja!$B$16*Kaksitasouoma_matriisi!O327^(1/6)/(SQRT((2*Refererenssiarvoja!$B$15)/(Päälaskenta!$F$31*Päälaskenta!$G$31*Päälaskenta!$F$28))+SQRT(Refererenssiarvoja!$B$15)/Refererenssiarvoja!$B$17*LN(Kaksitasouoma_matriisi!L327/Päälaskenta!$F$28))</f>
        <v>-3.3265340061043903E-2</v>
      </c>
      <c r="AR327" s="8">
        <f>Refererenssiarvoja!$B$16*Kaksitasouoma_matriisi!O327^(1/6)/(SQRT((2*Refererenssiarvoja!$B$15)/(Päälaskenta!$F$31*Päälaskenta!$G$31*L327)))</f>
        <v>8.4647787433792698E-2</v>
      </c>
    </row>
    <row r="328" spans="1:44" x14ac:dyDescent="0.2">
      <c r="A328" s="8">
        <v>326</v>
      </c>
      <c r="B328" s="8">
        <f>IF(Päälaskenta!C$7,Päälaskenta!E$7,Päälaskenta!G$5)</f>
        <v>2.5</v>
      </c>
      <c r="C328" s="56">
        <v>1.6739999999999999</v>
      </c>
      <c r="D328" s="93">
        <f t="shared" si="81"/>
        <v>1.4934000000000001</v>
      </c>
      <c r="E328" s="8">
        <f>IF(Päälaskenta!$C$26,Kaksitasouoma_matriisi!AP328,Kaksitasouoma_matriisi!AC328)</f>
        <v>0.101668311830707</v>
      </c>
      <c r="F328" s="56">
        <f>IF(D328&lt;Päälaskenta!H$24,(SQRT(POWER(Päälaskenta!C$24/(2*Päälaskenta!E$24),2)+(D328/Päälaskenta!E$24))-Päälaskenta!C$24/(2*Päälaskenta!E$24)),IF(D328=Päälaskenta!H$24,Päälaskenta!D$24,Päälaskenta!D$24+(SQRT(POWER((Päälaskenta!C$20+Päälaskenta!G$24)/(2*Päälaskenta!E$20),2)+((D328-Päälaskenta!H$24)/Päälaskenta!E$20))-(Päälaskenta!C$20+Päälaskenta!G$24)/(2*Päälaskenta!E$20))))</f>
        <v>0.74099999999999999</v>
      </c>
      <c r="G328" s="57">
        <f>IF(F328&gt;Päälaskenta!D$24,(2*SQRT((POWER(Päälaskenta!D$24,2))+POWER(Päälaskenta!E$24*Päälaskenta!D$24,2))+Päälaskenta!C$24)+(2*SQRT((POWER((F328-Päälaskenta!D$24),2))+POWER(Päälaskenta!E$20*(F328-Päälaskenta!D$24),2))+Päälaskenta!C$20),(2*SQRT((POWER(F328,2))+POWER(Päälaskenta!E$24*F328,2))+Päälaskenta!C$24))</f>
        <v>8.1300000000000008</v>
      </c>
      <c r="H328" s="57">
        <f t="shared" si="82"/>
        <v>0.18</v>
      </c>
      <c r="I328" s="62">
        <f t="shared" si="83"/>
        <v>0.28500500000000001</v>
      </c>
      <c r="J328" s="8">
        <f>IF(F328&lt;Päälaskenta!$D$24,0,Kaksitasouoma_matriisi!F328-Päälaskenta!$D$24)</f>
        <v>4.1000000000000002E-2</v>
      </c>
      <c r="L328" s="8">
        <f>IF(F328&gt;Päälaskenta!D$24,F328-Päälaskenta!D$24,0)</f>
        <v>4.1000000000000002E-2</v>
      </c>
      <c r="M328" s="8">
        <f>IF(F328&gt;Päälaskenta!D$24,(Päälaskenta!C$20+(Päälaskenta!E$20*(Kaksitasouoma_matriisi!F328-Päälaskenta!D$24)))*(Kaksitasouoma_matriisi!F328-Päälaskenta!D$24),0)</f>
        <v>0.2075215</v>
      </c>
      <c r="N328" s="8">
        <f>IF(F328&gt;Päälaskenta!D$24,(2*SQRT((POWER((F328-Päälaskenta!D$24),2))+POWER(Päälaskenta!E$20*(F328-Päälaskenta!D$24),2))+Päälaskenta!C$20),0)</f>
        <v>5.1478276022940204</v>
      </c>
      <c r="O328" s="8">
        <f t="shared" si="89"/>
        <v>4.0312441680743598E-2</v>
      </c>
      <c r="P328" s="8">
        <f>IF(Päälaskenta!$C$29,IF(L328&gt;Päälaskenta!$F$28,Kaksitasouoma_matriisi!AQ328,Kaksitasouoma_matriisi!AR328),Päälaskenta!$F$20)</f>
        <v>0.12</v>
      </c>
      <c r="Q328" s="8">
        <f t="shared" si="90"/>
        <v>0.203317418864528</v>
      </c>
      <c r="R328" s="8">
        <f t="shared" si="84"/>
        <v>4.7382604958936002E-2</v>
      </c>
      <c r="S328" s="8">
        <f t="shared" si="91"/>
        <v>0.228326245516421</v>
      </c>
      <c r="U328" s="93">
        <f>IF(F328&gt;Päälaskenta!D$24,Päälaskenta!H$24+L328*Päälaskenta!G$24,F328*Päälaskenta!C$24 + F328*F328*Päälaskenta!E$24)</f>
        <v>1.2884</v>
      </c>
      <c r="V328" s="8">
        <f>IF(F328&gt;Päälaskenta!D$24,2*SQRT(POWER(Päälaskenta!D$24,2)+POWER(Päälaskenta!E$24*Päälaskenta!D$24,2))+Päälaskenta!C$24,(2*SQRT((POWER(F328,2))+POWER(Päälaskenta!E$24*F328,2))+Päälaskenta!C$24))</f>
        <v>2.9798989873223301</v>
      </c>
      <c r="W328" s="8">
        <f t="shared" si="92"/>
        <v>0.43236364906373098</v>
      </c>
      <c r="X328" s="8">
        <f>Päälaskenta!F$24</f>
        <v>7.0000000000000007E-2</v>
      </c>
      <c r="Y328" s="8">
        <f t="shared" si="93"/>
        <v>10.524111932093099</v>
      </c>
      <c r="Z328" s="8">
        <f t="shared" si="85"/>
        <v>2.4526173950410599</v>
      </c>
      <c r="AA328" s="8">
        <f t="shared" si="94"/>
        <v>1.90361486730911</v>
      </c>
      <c r="AC328" s="8">
        <f t="shared" si="86"/>
        <v>0.101668311830707</v>
      </c>
      <c r="AE328" s="8">
        <v>326</v>
      </c>
      <c r="AF328" s="8">
        <f t="shared" si="80"/>
        <v>10.7274293509576</v>
      </c>
      <c r="AG328" s="8">
        <f t="shared" si="87"/>
        <v>5.43111115489604E-2</v>
      </c>
      <c r="AJ328" s="132">
        <f>IF(Päälaskenta!$F$28&lt;Kaksitasouoma_matriisi!L328,Päälaskenta!$C$20*Päälaskenta!$F$28,Päälaskenta!$C$20*Kaksitasouoma_matriisi!L328)</f>
        <v>0.20499999999999999</v>
      </c>
      <c r="AK328" s="134">
        <f>SQRT(Päälaskenta!$D$20^2+(Päälaskenta!$D$20/(1/Päälaskenta!$E$20))^2)</f>
        <v>1.8029999999999999</v>
      </c>
      <c r="AL328" s="134">
        <f>IF(Päälaskenta!$F$28&lt;Kaksitasouoma_matriisi!L328,AK328*Päälaskenta!$F$28*COS(ATAN(1/Päälaskenta!$E$20)),AK328*Kaksitasouoma_matriisi!L328*COS(ATAN(1/Päälaskenta!$E$20)))</f>
        <v>6.2E-2</v>
      </c>
      <c r="AM328" s="134"/>
      <c r="AN328" s="134">
        <f t="shared" si="95"/>
        <v>0.26700000000000002</v>
      </c>
      <c r="AO328" s="8">
        <f t="shared" si="88"/>
        <v>0.17878666130976301</v>
      </c>
      <c r="AP328" s="134">
        <f>Refererenssiarvoja!$B$16*H328^(1/6)/(Refererenssiarvoja!$B$15^0.5)*(Päälaskenta!$G$28/2)^0.5*(1-AO328)^(-1.5)</f>
        <v>5.0999999999999997E-2</v>
      </c>
      <c r="AQ328" s="8">
        <f>Refererenssiarvoja!$B$16*Kaksitasouoma_matriisi!O328^(1/6)/(SQRT((2*Refererenssiarvoja!$B$15)/(Päälaskenta!$F$31*Päälaskenta!$G$31*Päälaskenta!$F$28))+SQRT(Refererenssiarvoja!$B$15)/Refererenssiarvoja!$B$17*LN(Kaksitasouoma_matriisi!L328/Päälaskenta!$F$28))</f>
        <v>-3.3265340061043903E-2</v>
      </c>
      <c r="AR328" s="8">
        <f>Refererenssiarvoja!$B$16*Kaksitasouoma_matriisi!O328^(1/6)/(SQRT((2*Refererenssiarvoja!$B$15)/(Päälaskenta!$F$31*Päälaskenta!$G$31*L328)))</f>
        <v>8.4647787433792698E-2</v>
      </c>
    </row>
    <row r="329" spans="1:44" x14ac:dyDescent="0.2">
      <c r="A329" s="8">
        <v>327</v>
      </c>
      <c r="B329" s="8">
        <f>IF(Päälaskenta!C$7,Päälaskenta!E$7,Päälaskenta!G$5)</f>
        <v>2.5</v>
      </c>
      <c r="C329" s="56">
        <v>1.673</v>
      </c>
      <c r="D329" s="93">
        <f t="shared" si="81"/>
        <v>1.4943</v>
      </c>
      <c r="E329" s="8">
        <f>IF(Päälaskenta!$C$26,Kaksitasouoma_matriisi!AP329,Kaksitasouoma_matriisi!AC329)</f>
        <v>0.101668311830707</v>
      </c>
      <c r="F329" s="56">
        <f>IF(D329&lt;Päälaskenta!H$24,(SQRT(POWER(Päälaskenta!C$24/(2*Päälaskenta!E$24),2)+(D329/Päälaskenta!E$24))-Päälaskenta!C$24/(2*Päälaskenta!E$24)),IF(D329=Päälaskenta!H$24,Päälaskenta!D$24,Päälaskenta!D$24+(SQRT(POWER((Päälaskenta!C$20+Päälaskenta!G$24)/(2*Päälaskenta!E$20),2)+((D329-Päälaskenta!H$24)/Päälaskenta!E$20))-(Päälaskenta!C$20+Päälaskenta!G$24)/(2*Päälaskenta!E$20))))</f>
        <v>0.74099999999999999</v>
      </c>
      <c r="G329" s="57">
        <f>IF(F329&gt;Päälaskenta!D$24,(2*SQRT((POWER(Päälaskenta!D$24,2))+POWER(Päälaskenta!E$24*Päälaskenta!D$24,2))+Päälaskenta!C$24)+(2*SQRT((POWER((F329-Päälaskenta!D$24),2))+POWER(Päälaskenta!E$20*(F329-Päälaskenta!D$24),2))+Päälaskenta!C$20),(2*SQRT((POWER(F329,2))+POWER(Päälaskenta!E$24*F329,2))+Päälaskenta!C$24))</f>
        <v>8.1300000000000008</v>
      </c>
      <c r="H329" s="57">
        <f t="shared" si="82"/>
        <v>0.18</v>
      </c>
      <c r="I329" s="62">
        <f t="shared" si="83"/>
        <v>0.28466399999999997</v>
      </c>
      <c r="J329" s="8">
        <f>IF(F329&lt;Päälaskenta!$D$24,0,Kaksitasouoma_matriisi!F329-Päälaskenta!$D$24)</f>
        <v>4.1000000000000002E-2</v>
      </c>
      <c r="L329" s="8">
        <f>IF(F329&gt;Päälaskenta!D$24,F329-Päälaskenta!D$24,0)</f>
        <v>4.1000000000000002E-2</v>
      </c>
      <c r="M329" s="8">
        <f>IF(F329&gt;Päälaskenta!D$24,(Päälaskenta!C$20+(Päälaskenta!E$20*(Kaksitasouoma_matriisi!F329-Päälaskenta!D$24)))*(Kaksitasouoma_matriisi!F329-Päälaskenta!D$24),0)</f>
        <v>0.2075215</v>
      </c>
      <c r="N329" s="8">
        <f>IF(F329&gt;Päälaskenta!D$24,(2*SQRT((POWER((F329-Päälaskenta!D$24),2))+POWER(Päälaskenta!E$20*(F329-Päälaskenta!D$24),2))+Päälaskenta!C$20),0)</f>
        <v>5.1478276022940204</v>
      </c>
      <c r="O329" s="8">
        <f t="shared" si="89"/>
        <v>4.0312441680743598E-2</v>
      </c>
      <c r="P329" s="8">
        <f>IF(Päälaskenta!$C$29,IF(L329&gt;Päälaskenta!$F$28,Kaksitasouoma_matriisi!AQ329,Kaksitasouoma_matriisi!AR329),Päälaskenta!$F$20)</f>
        <v>0.12</v>
      </c>
      <c r="Q329" s="8">
        <f t="shared" si="90"/>
        <v>0.203317418864528</v>
      </c>
      <c r="R329" s="8">
        <f t="shared" si="84"/>
        <v>4.7382604958936002E-2</v>
      </c>
      <c r="S329" s="8">
        <f t="shared" si="91"/>
        <v>0.228326245516421</v>
      </c>
      <c r="U329" s="93">
        <f>IF(F329&gt;Päälaskenta!D$24,Päälaskenta!H$24+L329*Päälaskenta!G$24,F329*Päälaskenta!C$24 + F329*F329*Päälaskenta!E$24)</f>
        <v>1.2884</v>
      </c>
      <c r="V329" s="8">
        <f>IF(F329&gt;Päälaskenta!D$24,2*SQRT(POWER(Päälaskenta!D$24,2)+POWER(Päälaskenta!E$24*Päälaskenta!D$24,2))+Päälaskenta!C$24,(2*SQRT((POWER(F329,2))+POWER(Päälaskenta!E$24*F329,2))+Päälaskenta!C$24))</f>
        <v>2.9798989873223301</v>
      </c>
      <c r="W329" s="8">
        <f t="shared" si="92"/>
        <v>0.43236364906373098</v>
      </c>
      <c r="X329" s="8">
        <f>Päälaskenta!F$24</f>
        <v>7.0000000000000007E-2</v>
      </c>
      <c r="Y329" s="8">
        <f t="shared" si="93"/>
        <v>10.524111932093099</v>
      </c>
      <c r="Z329" s="8">
        <f t="shared" si="85"/>
        <v>2.4526173950410599</v>
      </c>
      <c r="AA329" s="8">
        <f t="shared" si="94"/>
        <v>1.90361486730911</v>
      </c>
      <c r="AC329" s="8">
        <f t="shared" si="86"/>
        <v>0.101668311830707</v>
      </c>
      <c r="AE329" s="8">
        <v>327</v>
      </c>
      <c r="AF329" s="8">
        <f t="shared" si="80"/>
        <v>10.7274293509576</v>
      </c>
      <c r="AG329" s="8">
        <f t="shared" si="87"/>
        <v>5.43111115489604E-2</v>
      </c>
      <c r="AJ329" s="132">
        <f>IF(Päälaskenta!$F$28&lt;Kaksitasouoma_matriisi!L329,Päälaskenta!$C$20*Päälaskenta!$F$28,Päälaskenta!$C$20*Kaksitasouoma_matriisi!L329)</f>
        <v>0.20499999999999999</v>
      </c>
      <c r="AK329" s="134">
        <f>SQRT(Päälaskenta!$D$20^2+(Päälaskenta!$D$20/(1/Päälaskenta!$E$20))^2)</f>
        <v>1.8029999999999999</v>
      </c>
      <c r="AL329" s="134">
        <f>IF(Päälaskenta!$F$28&lt;Kaksitasouoma_matriisi!L329,AK329*Päälaskenta!$F$28*COS(ATAN(1/Päälaskenta!$E$20)),AK329*Kaksitasouoma_matriisi!L329*COS(ATAN(1/Päälaskenta!$E$20)))</f>
        <v>6.2E-2</v>
      </c>
      <c r="AM329" s="134"/>
      <c r="AN329" s="134">
        <f t="shared" si="95"/>
        <v>0.26700000000000002</v>
      </c>
      <c r="AO329" s="8">
        <f t="shared" si="88"/>
        <v>0.178678980124473</v>
      </c>
      <c r="AP329" s="134">
        <f>Refererenssiarvoja!$B$16*H329^(1/6)/(Refererenssiarvoja!$B$15^0.5)*(Päälaskenta!$G$28/2)^0.5*(1-AO329)^(-1.5)</f>
        <v>5.0999999999999997E-2</v>
      </c>
      <c r="AQ329" s="8">
        <f>Refererenssiarvoja!$B$16*Kaksitasouoma_matriisi!O329^(1/6)/(SQRT((2*Refererenssiarvoja!$B$15)/(Päälaskenta!$F$31*Päälaskenta!$G$31*Päälaskenta!$F$28))+SQRT(Refererenssiarvoja!$B$15)/Refererenssiarvoja!$B$17*LN(Kaksitasouoma_matriisi!L329/Päälaskenta!$F$28))</f>
        <v>-3.3265340061043903E-2</v>
      </c>
      <c r="AR329" s="8">
        <f>Refererenssiarvoja!$B$16*Kaksitasouoma_matriisi!O329^(1/6)/(SQRT((2*Refererenssiarvoja!$B$15)/(Päälaskenta!$F$31*Päälaskenta!$G$31*L329)))</f>
        <v>8.4647787433792698E-2</v>
      </c>
    </row>
    <row r="330" spans="1:44" x14ac:dyDescent="0.2">
      <c r="A330" s="8">
        <v>328</v>
      </c>
      <c r="B330" s="8">
        <f>IF(Päälaskenta!C$7,Päälaskenta!E$7,Päälaskenta!G$5)</f>
        <v>2.5</v>
      </c>
      <c r="C330" s="56">
        <v>1.6719999999999999</v>
      </c>
      <c r="D330" s="93">
        <f t="shared" si="81"/>
        <v>1.4952000000000001</v>
      </c>
      <c r="E330" s="8">
        <f>IF(Päälaskenta!$C$26,Kaksitasouoma_matriisi!AP330,Kaksitasouoma_matriisi!AC330)</f>
        <v>0.101668311830707</v>
      </c>
      <c r="F330" s="56">
        <f>IF(D330&lt;Päälaskenta!H$24,(SQRT(POWER(Päälaskenta!C$24/(2*Päälaskenta!E$24),2)+(D330/Päälaskenta!E$24))-Päälaskenta!C$24/(2*Päälaskenta!E$24)),IF(D330=Päälaskenta!H$24,Päälaskenta!D$24,Päälaskenta!D$24+(SQRT(POWER((Päälaskenta!C$20+Päälaskenta!G$24)/(2*Päälaskenta!E$20),2)+((D330-Päälaskenta!H$24)/Päälaskenta!E$20))-(Päälaskenta!C$20+Päälaskenta!G$24)/(2*Päälaskenta!E$20))))</f>
        <v>0.74099999999999999</v>
      </c>
      <c r="G330" s="57">
        <f>IF(F330&gt;Päälaskenta!D$24,(2*SQRT((POWER(Päälaskenta!D$24,2))+POWER(Päälaskenta!E$24*Päälaskenta!D$24,2))+Päälaskenta!C$24)+(2*SQRT((POWER((F330-Päälaskenta!D$24),2))+POWER(Päälaskenta!E$20*(F330-Päälaskenta!D$24),2))+Päälaskenta!C$20),(2*SQRT((POWER(F330,2))+POWER(Päälaskenta!E$24*F330,2))+Päälaskenta!C$24))</f>
        <v>8.1300000000000008</v>
      </c>
      <c r="H330" s="57">
        <f t="shared" si="82"/>
        <v>0.18</v>
      </c>
      <c r="I330" s="62">
        <f t="shared" si="83"/>
        <v>0.28432400000000002</v>
      </c>
      <c r="J330" s="8">
        <f>IF(F330&lt;Päälaskenta!$D$24,0,Kaksitasouoma_matriisi!F330-Päälaskenta!$D$24)</f>
        <v>4.1000000000000002E-2</v>
      </c>
      <c r="L330" s="8">
        <f>IF(F330&gt;Päälaskenta!D$24,F330-Päälaskenta!D$24,0)</f>
        <v>4.1000000000000002E-2</v>
      </c>
      <c r="M330" s="8">
        <f>IF(F330&gt;Päälaskenta!D$24,(Päälaskenta!C$20+(Päälaskenta!E$20*(Kaksitasouoma_matriisi!F330-Päälaskenta!D$24)))*(Kaksitasouoma_matriisi!F330-Päälaskenta!D$24),0)</f>
        <v>0.2075215</v>
      </c>
      <c r="N330" s="8">
        <f>IF(F330&gt;Päälaskenta!D$24,(2*SQRT((POWER((F330-Päälaskenta!D$24),2))+POWER(Päälaskenta!E$20*(F330-Päälaskenta!D$24),2))+Päälaskenta!C$20),0)</f>
        <v>5.1478276022940204</v>
      </c>
      <c r="O330" s="8">
        <f t="shared" si="89"/>
        <v>4.0312441680743598E-2</v>
      </c>
      <c r="P330" s="8">
        <f>IF(Päälaskenta!$C$29,IF(L330&gt;Päälaskenta!$F$28,Kaksitasouoma_matriisi!AQ330,Kaksitasouoma_matriisi!AR330),Päälaskenta!$F$20)</f>
        <v>0.12</v>
      </c>
      <c r="Q330" s="8">
        <f t="shared" si="90"/>
        <v>0.203317418864528</v>
      </c>
      <c r="R330" s="8">
        <f t="shared" si="84"/>
        <v>4.7382604958936002E-2</v>
      </c>
      <c r="S330" s="8">
        <f t="shared" si="91"/>
        <v>0.228326245516421</v>
      </c>
      <c r="U330" s="93">
        <f>IF(F330&gt;Päälaskenta!D$24,Päälaskenta!H$24+L330*Päälaskenta!G$24,F330*Päälaskenta!C$24 + F330*F330*Päälaskenta!E$24)</f>
        <v>1.2884</v>
      </c>
      <c r="V330" s="8">
        <f>IF(F330&gt;Päälaskenta!D$24,2*SQRT(POWER(Päälaskenta!D$24,2)+POWER(Päälaskenta!E$24*Päälaskenta!D$24,2))+Päälaskenta!C$24,(2*SQRT((POWER(F330,2))+POWER(Päälaskenta!E$24*F330,2))+Päälaskenta!C$24))</f>
        <v>2.9798989873223301</v>
      </c>
      <c r="W330" s="8">
        <f t="shared" si="92"/>
        <v>0.43236364906373098</v>
      </c>
      <c r="X330" s="8">
        <f>Päälaskenta!F$24</f>
        <v>7.0000000000000007E-2</v>
      </c>
      <c r="Y330" s="8">
        <f t="shared" si="93"/>
        <v>10.524111932093099</v>
      </c>
      <c r="Z330" s="8">
        <f t="shared" si="85"/>
        <v>2.4526173950410599</v>
      </c>
      <c r="AA330" s="8">
        <f t="shared" si="94"/>
        <v>1.90361486730911</v>
      </c>
      <c r="AC330" s="8">
        <f t="shared" si="86"/>
        <v>0.101668311830707</v>
      </c>
      <c r="AE330" s="8">
        <v>328</v>
      </c>
      <c r="AF330" s="8">
        <f t="shared" si="80"/>
        <v>10.7274293509576</v>
      </c>
      <c r="AG330" s="8">
        <f t="shared" si="87"/>
        <v>5.43111115489604E-2</v>
      </c>
      <c r="AJ330" s="132">
        <f>IF(Päälaskenta!$F$28&lt;Kaksitasouoma_matriisi!L330,Päälaskenta!$C$20*Päälaskenta!$F$28,Päälaskenta!$C$20*Kaksitasouoma_matriisi!L330)</f>
        <v>0.20499999999999999</v>
      </c>
      <c r="AK330" s="134">
        <f>SQRT(Päälaskenta!$D$20^2+(Päälaskenta!$D$20/(1/Päälaskenta!$E$20))^2)</f>
        <v>1.8029999999999999</v>
      </c>
      <c r="AL330" s="134">
        <f>IF(Päälaskenta!$F$28&lt;Kaksitasouoma_matriisi!L330,AK330*Päälaskenta!$F$28*COS(ATAN(1/Päälaskenta!$E$20)),AK330*Kaksitasouoma_matriisi!L330*COS(ATAN(1/Päälaskenta!$E$20)))</f>
        <v>6.2E-2</v>
      </c>
      <c r="AM330" s="134"/>
      <c r="AN330" s="134">
        <f t="shared" si="95"/>
        <v>0.26700000000000002</v>
      </c>
      <c r="AO330" s="8">
        <f t="shared" si="88"/>
        <v>0.17857142857142899</v>
      </c>
      <c r="AP330" s="134">
        <f>Refererenssiarvoja!$B$16*H330^(1/6)/(Refererenssiarvoja!$B$15^0.5)*(Päälaskenta!$G$28/2)^0.5*(1-AO330)^(-1.5)</f>
        <v>5.0999999999999997E-2</v>
      </c>
      <c r="AQ330" s="8">
        <f>Refererenssiarvoja!$B$16*Kaksitasouoma_matriisi!O330^(1/6)/(SQRT((2*Refererenssiarvoja!$B$15)/(Päälaskenta!$F$31*Päälaskenta!$G$31*Päälaskenta!$F$28))+SQRT(Refererenssiarvoja!$B$15)/Refererenssiarvoja!$B$17*LN(Kaksitasouoma_matriisi!L330/Päälaskenta!$F$28))</f>
        <v>-3.3265340061043903E-2</v>
      </c>
      <c r="AR330" s="8">
        <f>Refererenssiarvoja!$B$16*Kaksitasouoma_matriisi!O330^(1/6)/(SQRT((2*Refererenssiarvoja!$B$15)/(Päälaskenta!$F$31*Päälaskenta!$G$31*L330)))</f>
        <v>8.4647787433792698E-2</v>
      </c>
    </row>
    <row r="331" spans="1:44" x14ac:dyDescent="0.2">
      <c r="A331" s="8">
        <v>329</v>
      </c>
      <c r="B331" s="8">
        <f>IF(Päälaskenta!C$7,Päälaskenta!E$7,Päälaskenta!G$5)</f>
        <v>2.5</v>
      </c>
      <c r="C331" s="56">
        <v>1.671</v>
      </c>
      <c r="D331" s="93">
        <f t="shared" si="81"/>
        <v>1.4961</v>
      </c>
      <c r="E331" s="8">
        <f>IF(Päälaskenta!$C$26,Kaksitasouoma_matriisi!AP331,Kaksitasouoma_matriisi!AC331)</f>
        <v>0.101668311830707</v>
      </c>
      <c r="F331" s="56">
        <f>IF(D331&lt;Päälaskenta!H$24,(SQRT(POWER(Päälaskenta!C$24/(2*Päälaskenta!E$24),2)+(D331/Päälaskenta!E$24))-Päälaskenta!C$24/(2*Päälaskenta!E$24)),IF(D331=Päälaskenta!H$24,Päälaskenta!D$24,Päälaskenta!D$24+(SQRT(POWER((Päälaskenta!C$20+Päälaskenta!G$24)/(2*Päälaskenta!E$20),2)+((D331-Päälaskenta!H$24)/Päälaskenta!E$20))-(Päälaskenta!C$20+Päälaskenta!G$24)/(2*Päälaskenta!E$20))))</f>
        <v>0.74099999999999999</v>
      </c>
      <c r="G331" s="57">
        <f>IF(F331&gt;Päälaskenta!D$24,(2*SQRT((POWER(Päälaskenta!D$24,2))+POWER(Päälaskenta!E$24*Päälaskenta!D$24,2))+Päälaskenta!C$24)+(2*SQRT((POWER((F331-Päälaskenta!D$24),2))+POWER(Päälaskenta!E$20*(F331-Päälaskenta!D$24),2))+Päälaskenta!C$20),(2*SQRT((POWER(F331,2))+POWER(Päälaskenta!E$24*F331,2))+Päälaskenta!C$24))</f>
        <v>8.1300000000000008</v>
      </c>
      <c r="H331" s="57">
        <f t="shared" si="82"/>
        <v>0.18</v>
      </c>
      <c r="I331" s="62">
        <f t="shared" si="83"/>
        <v>0.28398400000000001</v>
      </c>
      <c r="J331" s="8">
        <f>IF(F331&lt;Päälaskenta!$D$24,0,Kaksitasouoma_matriisi!F331-Päälaskenta!$D$24)</f>
        <v>4.1000000000000002E-2</v>
      </c>
      <c r="L331" s="8">
        <f>IF(F331&gt;Päälaskenta!D$24,F331-Päälaskenta!D$24,0)</f>
        <v>4.1000000000000002E-2</v>
      </c>
      <c r="M331" s="8">
        <f>IF(F331&gt;Päälaskenta!D$24,(Päälaskenta!C$20+(Päälaskenta!E$20*(Kaksitasouoma_matriisi!F331-Päälaskenta!D$24)))*(Kaksitasouoma_matriisi!F331-Päälaskenta!D$24),0)</f>
        <v>0.2075215</v>
      </c>
      <c r="N331" s="8">
        <f>IF(F331&gt;Päälaskenta!D$24,(2*SQRT((POWER((F331-Päälaskenta!D$24),2))+POWER(Päälaskenta!E$20*(F331-Päälaskenta!D$24),2))+Päälaskenta!C$20),0)</f>
        <v>5.1478276022940204</v>
      </c>
      <c r="O331" s="8">
        <f t="shared" si="89"/>
        <v>4.0312441680743598E-2</v>
      </c>
      <c r="P331" s="8">
        <f>IF(Päälaskenta!$C$29,IF(L331&gt;Päälaskenta!$F$28,Kaksitasouoma_matriisi!AQ331,Kaksitasouoma_matriisi!AR331),Päälaskenta!$F$20)</f>
        <v>0.12</v>
      </c>
      <c r="Q331" s="8">
        <f t="shared" si="90"/>
        <v>0.203317418864528</v>
      </c>
      <c r="R331" s="8">
        <f t="shared" si="84"/>
        <v>4.7382604958936002E-2</v>
      </c>
      <c r="S331" s="8">
        <f t="shared" si="91"/>
        <v>0.228326245516421</v>
      </c>
      <c r="U331" s="93">
        <f>IF(F331&gt;Päälaskenta!D$24,Päälaskenta!H$24+L331*Päälaskenta!G$24,F331*Päälaskenta!C$24 + F331*F331*Päälaskenta!E$24)</f>
        <v>1.2884</v>
      </c>
      <c r="V331" s="8">
        <f>IF(F331&gt;Päälaskenta!D$24,2*SQRT(POWER(Päälaskenta!D$24,2)+POWER(Päälaskenta!E$24*Päälaskenta!D$24,2))+Päälaskenta!C$24,(2*SQRT((POWER(F331,2))+POWER(Päälaskenta!E$24*F331,2))+Päälaskenta!C$24))</f>
        <v>2.9798989873223301</v>
      </c>
      <c r="W331" s="8">
        <f t="shared" si="92"/>
        <v>0.43236364906373098</v>
      </c>
      <c r="X331" s="8">
        <f>Päälaskenta!F$24</f>
        <v>7.0000000000000007E-2</v>
      </c>
      <c r="Y331" s="8">
        <f t="shared" si="93"/>
        <v>10.524111932093099</v>
      </c>
      <c r="Z331" s="8">
        <f t="shared" si="85"/>
        <v>2.4526173950410599</v>
      </c>
      <c r="AA331" s="8">
        <f t="shared" si="94"/>
        <v>1.90361486730911</v>
      </c>
      <c r="AC331" s="8">
        <f t="shared" si="86"/>
        <v>0.101668311830707</v>
      </c>
      <c r="AE331" s="8">
        <v>329</v>
      </c>
      <c r="AF331" s="8">
        <f t="shared" si="80"/>
        <v>10.7274293509576</v>
      </c>
      <c r="AG331" s="8">
        <f t="shared" si="87"/>
        <v>5.43111115489604E-2</v>
      </c>
      <c r="AJ331" s="132">
        <f>IF(Päälaskenta!$F$28&lt;Kaksitasouoma_matriisi!L331,Päälaskenta!$C$20*Päälaskenta!$F$28,Päälaskenta!$C$20*Kaksitasouoma_matriisi!L331)</f>
        <v>0.20499999999999999</v>
      </c>
      <c r="AK331" s="134">
        <f>SQRT(Päälaskenta!$D$20^2+(Päälaskenta!$D$20/(1/Päälaskenta!$E$20))^2)</f>
        <v>1.8029999999999999</v>
      </c>
      <c r="AL331" s="134">
        <f>IF(Päälaskenta!$F$28&lt;Kaksitasouoma_matriisi!L331,AK331*Päälaskenta!$F$28*COS(ATAN(1/Päälaskenta!$E$20)),AK331*Kaksitasouoma_matriisi!L331*COS(ATAN(1/Päälaskenta!$E$20)))</f>
        <v>6.2E-2</v>
      </c>
      <c r="AM331" s="134"/>
      <c r="AN331" s="134">
        <f t="shared" si="95"/>
        <v>0.26700000000000002</v>
      </c>
      <c r="AO331" s="8">
        <f t="shared" si="88"/>
        <v>0.178464006416683</v>
      </c>
      <c r="AP331" s="134">
        <f>Refererenssiarvoja!$B$16*H331^(1/6)/(Refererenssiarvoja!$B$15^0.5)*(Päälaskenta!$G$28/2)^0.5*(1-AO331)^(-1.5)</f>
        <v>5.0999999999999997E-2</v>
      </c>
      <c r="AQ331" s="8">
        <f>Refererenssiarvoja!$B$16*Kaksitasouoma_matriisi!O331^(1/6)/(SQRT((2*Refererenssiarvoja!$B$15)/(Päälaskenta!$F$31*Päälaskenta!$G$31*Päälaskenta!$F$28))+SQRT(Refererenssiarvoja!$B$15)/Refererenssiarvoja!$B$17*LN(Kaksitasouoma_matriisi!L331/Päälaskenta!$F$28))</f>
        <v>-3.3265340061043903E-2</v>
      </c>
      <c r="AR331" s="8">
        <f>Refererenssiarvoja!$B$16*Kaksitasouoma_matriisi!O331^(1/6)/(SQRT((2*Refererenssiarvoja!$B$15)/(Päälaskenta!$F$31*Päälaskenta!$G$31*L331)))</f>
        <v>8.4647787433792698E-2</v>
      </c>
    </row>
    <row r="332" spans="1:44" x14ac:dyDescent="0.2">
      <c r="A332" s="8">
        <v>330</v>
      </c>
      <c r="B332" s="8">
        <f>IF(Päälaskenta!C$7,Päälaskenta!E$7,Päälaskenta!G$5)</f>
        <v>2.5</v>
      </c>
      <c r="C332" s="56">
        <v>1.67</v>
      </c>
      <c r="D332" s="93">
        <f t="shared" si="81"/>
        <v>1.4970000000000001</v>
      </c>
      <c r="E332" s="8">
        <f>IF(Päälaskenta!$C$26,Kaksitasouoma_matriisi!AP332,Kaksitasouoma_matriisi!AC332)</f>
        <v>0.101668311830707</v>
      </c>
      <c r="F332" s="56">
        <f>IF(D332&lt;Päälaskenta!H$24,(SQRT(POWER(Päälaskenta!C$24/(2*Päälaskenta!E$24),2)+(D332/Päälaskenta!E$24))-Päälaskenta!C$24/(2*Päälaskenta!E$24)),IF(D332=Päälaskenta!H$24,Päälaskenta!D$24,Päälaskenta!D$24+(SQRT(POWER((Päälaskenta!C$20+Päälaskenta!G$24)/(2*Päälaskenta!E$20),2)+((D332-Päälaskenta!H$24)/Päälaskenta!E$20))-(Päälaskenta!C$20+Päälaskenta!G$24)/(2*Päälaskenta!E$20))))</f>
        <v>0.74099999999999999</v>
      </c>
      <c r="G332" s="57">
        <f>IF(F332&gt;Päälaskenta!D$24,(2*SQRT((POWER(Päälaskenta!D$24,2))+POWER(Päälaskenta!E$24*Päälaskenta!D$24,2))+Päälaskenta!C$24)+(2*SQRT((POWER((F332-Päälaskenta!D$24),2))+POWER(Päälaskenta!E$20*(F332-Päälaskenta!D$24),2))+Päälaskenta!C$20),(2*SQRT((POWER(F332,2))+POWER(Päälaskenta!E$24*F332,2))+Päälaskenta!C$24))</f>
        <v>8.1300000000000008</v>
      </c>
      <c r="H332" s="57">
        <f t="shared" si="82"/>
        <v>0.18</v>
      </c>
      <c r="I332" s="62">
        <f t="shared" si="83"/>
        <v>0.28364400000000001</v>
      </c>
      <c r="J332" s="8">
        <f>IF(F332&lt;Päälaskenta!$D$24,0,Kaksitasouoma_matriisi!F332-Päälaskenta!$D$24)</f>
        <v>4.1000000000000002E-2</v>
      </c>
      <c r="L332" s="8">
        <f>IF(F332&gt;Päälaskenta!D$24,F332-Päälaskenta!D$24,0)</f>
        <v>4.1000000000000002E-2</v>
      </c>
      <c r="M332" s="8">
        <f>IF(F332&gt;Päälaskenta!D$24,(Päälaskenta!C$20+(Päälaskenta!E$20*(Kaksitasouoma_matriisi!F332-Päälaskenta!D$24)))*(Kaksitasouoma_matriisi!F332-Päälaskenta!D$24),0)</f>
        <v>0.2075215</v>
      </c>
      <c r="N332" s="8">
        <f>IF(F332&gt;Päälaskenta!D$24,(2*SQRT((POWER((F332-Päälaskenta!D$24),2))+POWER(Päälaskenta!E$20*(F332-Päälaskenta!D$24),2))+Päälaskenta!C$20),0)</f>
        <v>5.1478276022940204</v>
      </c>
      <c r="O332" s="8">
        <f t="shared" si="89"/>
        <v>4.0312441680743598E-2</v>
      </c>
      <c r="P332" s="8">
        <f>IF(Päälaskenta!$C$29,IF(L332&gt;Päälaskenta!$F$28,Kaksitasouoma_matriisi!AQ332,Kaksitasouoma_matriisi!AR332),Päälaskenta!$F$20)</f>
        <v>0.12</v>
      </c>
      <c r="Q332" s="8">
        <f t="shared" si="90"/>
        <v>0.203317418864528</v>
      </c>
      <c r="R332" s="8">
        <f t="shared" si="84"/>
        <v>4.7382604958936002E-2</v>
      </c>
      <c r="S332" s="8">
        <f t="shared" si="91"/>
        <v>0.228326245516421</v>
      </c>
      <c r="U332" s="93">
        <f>IF(F332&gt;Päälaskenta!D$24,Päälaskenta!H$24+L332*Päälaskenta!G$24,F332*Päälaskenta!C$24 + F332*F332*Päälaskenta!E$24)</f>
        <v>1.2884</v>
      </c>
      <c r="V332" s="8">
        <f>IF(F332&gt;Päälaskenta!D$24,2*SQRT(POWER(Päälaskenta!D$24,2)+POWER(Päälaskenta!E$24*Päälaskenta!D$24,2))+Päälaskenta!C$24,(2*SQRT((POWER(F332,2))+POWER(Päälaskenta!E$24*F332,2))+Päälaskenta!C$24))</f>
        <v>2.9798989873223301</v>
      </c>
      <c r="W332" s="8">
        <f t="shared" si="92"/>
        <v>0.43236364906373098</v>
      </c>
      <c r="X332" s="8">
        <f>Päälaskenta!F$24</f>
        <v>7.0000000000000007E-2</v>
      </c>
      <c r="Y332" s="8">
        <f t="shared" si="93"/>
        <v>10.524111932093099</v>
      </c>
      <c r="Z332" s="8">
        <f t="shared" si="85"/>
        <v>2.4526173950410599</v>
      </c>
      <c r="AA332" s="8">
        <f t="shared" si="94"/>
        <v>1.90361486730911</v>
      </c>
      <c r="AC332" s="8">
        <f t="shared" si="86"/>
        <v>0.101668311830707</v>
      </c>
      <c r="AE332" s="8">
        <v>330</v>
      </c>
      <c r="AF332" s="8">
        <f t="shared" si="80"/>
        <v>10.7274293509576</v>
      </c>
      <c r="AG332" s="8">
        <f t="shared" si="87"/>
        <v>5.43111115489604E-2</v>
      </c>
      <c r="AJ332" s="132">
        <f>IF(Päälaskenta!$F$28&lt;Kaksitasouoma_matriisi!L332,Päälaskenta!$C$20*Päälaskenta!$F$28,Päälaskenta!$C$20*Kaksitasouoma_matriisi!L332)</f>
        <v>0.20499999999999999</v>
      </c>
      <c r="AK332" s="134">
        <f>SQRT(Päälaskenta!$D$20^2+(Päälaskenta!$D$20/(1/Päälaskenta!$E$20))^2)</f>
        <v>1.8029999999999999</v>
      </c>
      <c r="AL332" s="134">
        <f>IF(Päälaskenta!$F$28&lt;Kaksitasouoma_matriisi!L332,AK332*Päälaskenta!$F$28*COS(ATAN(1/Päälaskenta!$E$20)),AK332*Kaksitasouoma_matriisi!L332*COS(ATAN(1/Päälaskenta!$E$20)))</f>
        <v>6.2E-2</v>
      </c>
      <c r="AM332" s="134"/>
      <c r="AN332" s="134">
        <f t="shared" si="95"/>
        <v>0.26700000000000002</v>
      </c>
      <c r="AO332" s="8">
        <f t="shared" si="88"/>
        <v>0.178356713426854</v>
      </c>
      <c r="AP332" s="134">
        <f>Refererenssiarvoja!$B$16*H332^(1/6)/(Refererenssiarvoja!$B$15^0.5)*(Päälaskenta!$G$28/2)^0.5*(1-AO332)^(-1.5)</f>
        <v>5.0999999999999997E-2</v>
      </c>
      <c r="AQ332" s="8">
        <f>Refererenssiarvoja!$B$16*Kaksitasouoma_matriisi!O332^(1/6)/(SQRT((2*Refererenssiarvoja!$B$15)/(Päälaskenta!$F$31*Päälaskenta!$G$31*Päälaskenta!$F$28))+SQRT(Refererenssiarvoja!$B$15)/Refererenssiarvoja!$B$17*LN(Kaksitasouoma_matriisi!L332/Päälaskenta!$F$28))</f>
        <v>-3.3265340061043903E-2</v>
      </c>
      <c r="AR332" s="8">
        <f>Refererenssiarvoja!$B$16*Kaksitasouoma_matriisi!O332^(1/6)/(SQRT((2*Refererenssiarvoja!$B$15)/(Päälaskenta!$F$31*Päälaskenta!$G$31*L332)))</f>
        <v>8.4647787433792698E-2</v>
      </c>
    </row>
    <row r="333" spans="1:44" x14ac:dyDescent="0.2">
      <c r="A333" s="8">
        <v>331</v>
      </c>
      <c r="B333" s="8">
        <f>IF(Päälaskenta!C$7,Päälaskenta!E$7,Päälaskenta!G$5)</f>
        <v>2.5</v>
      </c>
      <c r="C333" s="56">
        <v>1.669</v>
      </c>
      <c r="D333" s="93">
        <f t="shared" si="81"/>
        <v>1.4979</v>
      </c>
      <c r="E333" s="8">
        <f>IF(Päälaskenta!$C$26,Kaksitasouoma_matriisi!AP333,Kaksitasouoma_matriisi!AC333)</f>
        <v>0.101668311830707</v>
      </c>
      <c r="F333" s="56">
        <f>IF(D333&lt;Päälaskenta!H$24,(SQRT(POWER(Päälaskenta!C$24/(2*Päälaskenta!E$24),2)+(D333/Päälaskenta!E$24))-Päälaskenta!C$24/(2*Päälaskenta!E$24)),IF(D333=Päälaskenta!H$24,Päälaskenta!D$24,Päälaskenta!D$24+(SQRT(POWER((Päälaskenta!C$20+Päälaskenta!G$24)/(2*Päälaskenta!E$20),2)+((D333-Päälaskenta!H$24)/Päälaskenta!E$20))-(Päälaskenta!C$20+Päälaskenta!G$24)/(2*Päälaskenta!E$20))))</f>
        <v>0.74099999999999999</v>
      </c>
      <c r="G333" s="57">
        <f>IF(F333&gt;Päälaskenta!D$24,(2*SQRT((POWER(Päälaskenta!D$24,2))+POWER(Päälaskenta!E$24*Päälaskenta!D$24,2))+Päälaskenta!C$24)+(2*SQRT((POWER((F333-Päälaskenta!D$24),2))+POWER(Päälaskenta!E$20*(F333-Päälaskenta!D$24),2))+Päälaskenta!C$20),(2*SQRT((POWER(F333,2))+POWER(Päälaskenta!E$24*F333,2))+Päälaskenta!C$24))</f>
        <v>8.1300000000000008</v>
      </c>
      <c r="H333" s="57">
        <f t="shared" si="82"/>
        <v>0.18</v>
      </c>
      <c r="I333" s="62">
        <f t="shared" si="83"/>
        <v>0.28330499999999997</v>
      </c>
      <c r="J333" s="8">
        <f>IF(F333&lt;Päälaskenta!$D$24,0,Kaksitasouoma_matriisi!F333-Päälaskenta!$D$24)</f>
        <v>4.1000000000000002E-2</v>
      </c>
      <c r="L333" s="8">
        <f>IF(F333&gt;Päälaskenta!D$24,F333-Päälaskenta!D$24,0)</f>
        <v>4.1000000000000002E-2</v>
      </c>
      <c r="M333" s="8">
        <f>IF(F333&gt;Päälaskenta!D$24,(Päälaskenta!C$20+(Päälaskenta!E$20*(Kaksitasouoma_matriisi!F333-Päälaskenta!D$24)))*(Kaksitasouoma_matriisi!F333-Päälaskenta!D$24),0)</f>
        <v>0.2075215</v>
      </c>
      <c r="N333" s="8">
        <f>IF(F333&gt;Päälaskenta!D$24,(2*SQRT((POWER((F333-Päälaskenta!D$24),2))+POWER(Päälaskenta!E$20*(F333-Päälaskenta!D$24),2))+Päälaskenta!C$20),0)</f>
        <v>5.1478276022940204</v>
      </c>
      <c r="O333" s="8">
        <f t="shared" si="89"/>
        <v>4.0312441680743598E-2</v>
      </c>
      <c r="P333" s="8">
        <f>IF(Päälaskenta!$C$29,IF(L333&gt;Päälaskenta!$F$28,Kaksitasouoma_matriisi!AQ333,Kaksitasouoma_matriisi!AR333),Päälaskenta!$F$20)</f>
        <v>0.12</v>
      </c>
      <c r="Q333" s="8">
        <f t="shared" si="90"/>
        <v>0.203317418864528</v>
      </c>
      <c r="R333" s="8">
        <f t="shared" si="84"/>
        <v>4.7382604958936002E-2</v>
      </c>
      <c r="S333" s="8">
        <f t="shared" si="91"/>
        <v>0.228326245516421</v>
      </c>
      <c r="U333" s="93">
        <f>IF(F333&gt;Päälaskenta!D$24,Päälaskenta!H$24+L333*Päälaskenta!G$24,F333*Päälaskenta!C$24 + F333*F333*Päälaskenta!E$24)</f>
        <v>1.2884</v>
      </c>
      <c r="V333" s="8">
        <f>IF(F333&gt;Päälaskenta!D$24,2*SQRT(POWER(Päälaskenta!D$24,2)+POWER(Päälaskenta!E$24*Päälaskenta!D$24,2))+Päälaskenta!C$24,(2*SQRT((POWER(F333,2))+POWER(Päälaskenta!E$24*F333,2))+Päälaskenta!C$24))</f>
        <v>2.9798989873223301</v>
      </c>
      <c r="W333" s="8">
        <f t="shared" si="92"/>
        <v>0.43236364906373098</v>
      </c>
      <c r="X333" s="8">
        <f>Päälaskenta!F$24</f>
        <v>7.0000000000000007E-2</v>
      </c>
      <c r="Y333" s="8">
        <f t="shared" si="93"/>
        <v>10.524111932093099</v>
      </c>
      <c r="Z333" s="8">
        <f t="shared" si="85"/>
        <v>2.4526173950410599</v>
      </c>
      <c r="AA333" s="8">
        <f t="shared" si="94"/>
        <v>1.90361486730911</v>
      </c>
      <c r="AC333" s="8">
        <f t="shared" si="86"/>
        <v>0.101668311830707</v>
      </c>
      <c r="AE333" s="8">
        <v>331</v>
      </c>
      <c r="AF333" s="8">
        <f t="shared" si="80"/>
        <v>10.7274293509576</v>
      </c>
      <c r="AG333" s="8">
        <f t="shared" si="87"/>
        <v>5.43111115489604E-2</v>
      </c>
      <c r="AJ333" s="132">
        <f>IF(Päälaskenta!$F$28&lt;Kaksitasouoma_matriisi!L333,Päälaskenta!$C$20*Päälaskenta!$F$28,Päälaskenta!$C$20*Kaksitasouoma_matriisi!L333)</f>
        <v>0.20499999999999999</v>
      </c>
      <c r="AK333" s="134">
        <f>SQRT(Päälaskenta!$D$20^2+(Päälaskenta!$D$20/(1/Päälaskenta!$E$20))^2)</f>
        <v>1.8029999999999999</v>
      </c>
      <c r="AL333" s="134">
        <f>IF(Päälaskenta!$F$28&lt;Kaksitasouoma_matriisi!L333,AK333*Päälaskenta!$F$28*COS(ATAN(1/Päälaskenta!$E$20)),AK333*Kaksitasouoma_matriisi!L333*COS(ATAN(1/Päälaskenta!$E$20)))</f>
        <v>6.2E-2</v>
      </c>
      <c r="AM333" s="134"/>
      <c r="AN333" s="134">
        <f t="shared" si="95"/>
        <v>0.26700000000000002</v>
      </c>
      <c r="AO333" s="8">
        <f t="shared" si="88"/>
        <v>0.17824954936911699</v>
      </c>
      <c r="AP333" s="134">
        <f>Refererenssiarvoja!$B$16*H333^(1/6)/(Refererenssiarvoja!$B$15^0.5)*(Päälaskenta!$G$28/2)^0.5*(1-AO333)^(-1.5)</f>
        <v>5.0999999999999997E-2</v>
      </c>
      <c r="AQ333" s="8">
        <f>Refererenssiarvoja!$B$16*Kaksitasouoma_matriisi!O333^(1/6)/(SQRT((2*Refererenssiarvoja!$B$15)/(Päälaskenta!$F$31*Päälaskenta!$G$31*Päälaskenta!$F$28))+SQRT(Refererenssiarvoja!$B$15)/Refererenssiarvoja!$B$17*LN(Kaksitasouoma_matriisi!L333/Päälaskenta!$F$28))</f>
        <v>-3.3265340061043903E-2</v>
      </c>
      <c r="AR333" s="8">
        <f>Refererenssiarvoja!$B$16*Kaksitasouoma_matriisi!O333^(1/6)/(SQRT((2*Refererenssiarvoja!$B$15)/(Päälaskenta!$F$31*Päälaskenta!$G$31*L333)))</f>
        <v>8.4647787433792698E-2</v>
      </c>
    </row>
    <row r="334" spans="1:44" x14ac:dyDescent="0.2">
      <c r="A334" s="8">
        <v>332</v>
      </c>
      <c r="B334" s="8">
        <f>IF(Päälaskenta!C$7,Päälaskenta!E$7,Päälaskenta!G$5)</f>
        <v>2.5</v>
      </c>
      <c r="C334" s="56">
        <v>1.6679999999999999</v>
      </c>
      <c r="D334" s="93">
        <f t="shared" si="81"/>
        <v>1.4987999999999999</v>
      </c>
      <c r="E334" s="8">
        <f>IF(Päälaskenta!$C$26,Kaksitasouoma_matriisi!AP334,Kaksitasouoma_matriisi!AC334)</f>
        <v>0.101668311830707</v>
      </c>
      <c r="F334" s="56">
        <f>IF(D334&lt;Päälaskenta!H$24,(SQRT(POWER(Päälaskenta!C$24/(2*Päälaskenta!E$24),2)+(D334/Päälaskenta!E$24))-Päälaskenta!C$24/(2*Päälaskenta!E$24)),IF(D334=Päälaskenta!H$24,Päälaskenta!D$24,Päälaskenta!D$24+(SQRT(POWER((Päälaskenta!C$20+Päälaskenta!G$24)/(2*Päälaskenta!E$20),2)+((D334-Päälaskenta!H$24)/Päälaskenta!E$20))-(Päälaskenta!C$20+Päälaskenta!G$24)/(2*Päälaskenta!E$20))))</f>
        <v>0.74099999999999999</v>
      </c>
      <c r="G334" s="57">
        <f>IF(F334&gt;Päälaskenta!D$24,(2*SQRT((POWER(Päälaskenta!D$24,2))+POWER(Päälaskenta!E$24*Päälaskenta!D$24,2))+Päälaskenta!C$24)+(2*SQRT((POWER((F334-Päälaskenta!D$24),2))+POWER(Päälaskenta!E$20*(F334-Päälaskenta!D$24),2))+Päälaskenta!C$20),(2*SQRT((POWER(F334,2))+POWER(Päälaskenta!E$24*F334,2))+Päälaskenta!C$24))</f>
        <v>8.1300000000000008</v>
      </c>
      <c r="H334" s="57">
        <f t="shared" si="82"/>
        <v>0.18</v>
      </c>
      <c r="I334" s="62">
        <f t="shared" si="83"/>
        <v>0.28296500000000002</v>
      </c>
      <c r="J334" s="8">
        <f>IF(F334&lt;Päälaskenta!$D$24,0,Kaksitasouoma_matriisi!F334-Päälaskenta!$D$24)</f>
        <v>4.1000000000000002E-2</v>
      </c>
      <c r="L334" s="8">
        <f>IF(F334&gt;Päälaskenta!D$24,F334-Päälaskenta!D$24,0)</f>
        <v>4.1000000000000002E-2</v>
      </c>
      <c r="M334" s="8">
        <f>IF(F334&gt;Päälaskenta!D$24,(Päälaskenta!C$20+(Päälaskenta!E$20*(Kaksitasouoma_matriisi!F334-Päälaskenta!D$24)))*(Kaksitasouoma_matriisi!F334-Päälaskenta!D$24),0)</f>
        <v>0.2075215</v>
      </c>
      <c r="N334" s="8">
        <f>IF(F334&gt;Päälaskenta!D$24,(2*SQRT((POWER((F334-Päälaskenta!D$24),2))+POWER(Päälaskenta!E$20*(F334-Päälaskenta!D$24),2))+Päälaskenta!C$20),0)</f>
        <v>5.1478276022940204</v>
      </c>
      <c r="O334" s="8">
        <f t="shared" si="89"/>
        <v>4.0312441680743598E-2</v>
      </c>
      <c r="P334" s="8">
        <f>IF(Päälaskenta!$C$29,IF(L334&gt;Päälaskenta!$F$28,Kaksitasouoma_matriisi!AQ334,Kaksitasouoma_matriisi!AR334),Päälaskenta!$F$20)</f>
        <v>0.12</v>
      </c>
      <c r="Q334" s="8">
        <f t="shared" si="90"/>
        <v>0.203317418864528</v>
      </c>
      <c r="R334" s="8">
        <f t="shared" si="84"/>
        <v>4.7382604958936002E-2</v>
      </c>
      <c r="S334" s="8">
        <f t="shared" si="91"/>
        <v>0.228326245516421</v>
      </c>
      <c r="U334" s="93">
        <f>IF(F334&gt;Päälaskenta!D$24,Päälaskenta!H$24+L334*Päälaskenta!G$24,F334*Päälaskenta!C$24 + F334*F334*Päälaskenta!E$24)</f>
        <v>1.2884</v>
      </c>
      <c r="V334" s="8">
        <f>IF(F334&gt;Päälaskenta!D$24,2*SQRT(POWER(Päälaskenta!D$24,2)+POWER(Päälaskenta!E$24*Päälaskenta!D$24,2))+Päälaskenta!C$24,(2*SQRT((POWER(F334,2))+POWER(Päälaskenta!E$24*F334,2))+Päälaskenta!C$24))</f>
        <v>2.9798989873223301</v>
      </c>
      <c r="W334" s="8">
        <f t="shared" si="92"/>
        <v>0.43236364906373098</v>
      </c>
      <c r="X334" s="8">
        <f>Päälaskenta!F$24</f>
        <v>7.0000000000000007E-2</v>
      </c>
      <c r="Y334" s="8">
        <f t="shared" si="93"/>
        <v>10.524111932093099</v>
      </c>
      <c r="Z334" s="8">
        <f t="shared" si="85"/>
        <v>2.4526173950410599</v>
      </c>
      <c r="AA334" s="8">
        <f t="shared" si="94"/>
        <v>1.90361486730911</v>
      </c>
      <c r="AC334" s="8">
        <f t="shared" si="86"/>
        <v>0.101668311830707</v>
      </c>
      <c r="AE334" s="8">
        <v>332</v>
      </c>
      <c r="AF334" s="8">
        <f t="shared" si="80"/>
        <v>10.7274293509576</v>
      </c>
      <c r="AG334" s="8">
        <f t="shared" si="87"/>
        <v>5.43111115489604E-2</v>
      </c>
      <c r="AJ334" s="132">
        <f>IF(Päälaskenta!$F$28&lt;Kaksitasouoma_matriisi!L334,Päälaskenta!$C$20*Päälaskenta!$F$28,Päälaskenta!$C$20*Kaksitasouoma_matriisi!L334)</f>
        <v>0.20499999999999999</v>
      </c>
      <c r="AK334" s="134">
        <f>SQRT(Päälaskenta!$D$20^2+(Päälaskenta!$D$20/(1/Päälaskenta!$E$20))^2)</f>
        <v>1.8029999999999999</v>
      </c>
      <c r="AL334" s="134">
        <f>IF(Päälaskenta!$F$28&lt;Kaksitasouoma_matriisi!L334,AK334*Päälaskenta!$F$28*COS(ATAN(1/Päälaskenta!$E$20)),AK334*Kaksitasouoma_matriisi!L334*COS(ATAN(1/Päälaskenta!$E$20)))</f>
        <v>6.2E-2</v>
      </c>
      <c r="AM334" s="134"/>
      <c r="AN334" s="134">
        <f t="shared" si="95"/>
        <v>0.26700000000000002</v>
      </c>
      <c r="AO334" s="8">
        <f t="shared" si="88"/>
        <v>0.17814251401120901</v>
      </c>
      <c r="AP334" s="134">
        <f>Refererenssiarvoja!$B$16*H334^(1/6)/(Refererenssiarvoja!$B$15^0.5)*(Päälaskenta!$G$28/2)^0.5*(1-AO334)^(-1.5)</f>
        <v>5.0999999999999997E-2</v>
      </c>
      <c r="AQ334" s="8">
        <f>Refererenssiarvoja!$B$16*Kaksitasouoma_matriisi!O334^(1/6)/(SQRT((2*Refererenssiarvoja!$B$15)/(Päälaskenta!$F$31*Päälaskenta!$G$31*Päälaskenta!$F$28))+SQRT(Refererenssiarvoja!$B$15)/Refererenssiarvoja!$B$17*LN(Kaksitasouoma_matriisi!L334/Päälaskenta!$F$28))</f>
        <v>-3.3265340061043903E-2</v>
      </c>
      <c r="AR334" s="8">
        <f>Refererenssiarvoja!$B$16*Kaksitasouoma_matriisi!O334^(1/6)/(SQRT((2*Refererenssiarvoja!$B$15)/(Päälaskenta!$F$31*Päälaskenta!$G$31*L334)))</f>
        <v>8.4647787433792698E-2</v>
      </c>
    </row>
    <row r="335" spans="1:44" x14ac:dyDescent="0.2">
      <c r="A335" s="8">
        <v>333</v>
      </c>
      <c r="B335" s="8">
        <f>IF(Päälaskenta!C$7,Päälaskenta!E$7,Päälaskenta!G$5)</f>
        <v>2.5</v>
      </c>
      <c r="C335" s="56">
        <v>1.667</v>
      </c>
      <c r="D335" s="93">
        <f t="shared" si="81"/>
        <v>1.4997</v>
      </c>
      <c r="E335" s="8">
        <f>IF(Päälaskenta!$C$26,Kaksitasouoma_matriisi!AP335,Kaksitasouoma_matriisi!AC335)</f>
        <v>0.101676440368629</v>
      </c>
      <c r="F335" s="56">
        <f>IF(D335&lt;Päälaskenta!H$24,(SQRT(POWER(Päälaskenta!C$24/(2*Päälaskenta!E$24),2)+(D335/Päälaskenta!E$24))-Päälaskenta!C$24/(2*Päälaskenta!E$24)),IF(D335=Päälaskenta!H$24,Päälaskenta!D$24,Päälaskenta!D$24+(SQRT(POWER((Päälaskenta!C$20+Päälaskenta!G$24)/(2*Päälaskenta!E$20),2)+((D335-Päälaskenta!H$24)/Päälaskenta!E$20))-(Päälaskenta!C$20+Päälaskenta!G$24)/(2*Päälaskenta!E$20))))</f>
        <v>0.74199999999999999</v>
      </c>
      <c r="G335" s="57">
        <f>IF(F335&gt;Päälaskenta!D$24,(2*SQRT((POWER(Päälaskenta!D$24,2))+POWER(Päälaskenta!E$24*Päälaskenta!D$24,2))+Päälaskenta!C$24)+(2*SQRT((POWER((F335-Päälaskenta!D$24),2))+POWER(Päälaskenta!E$20*(F335-Päälaskenta!D$24),2))+Päälaskenta!C$20),(2*SQRT((POWER(F335,2))+POWER(Päälaskenta!E$24*F335,2))+Päälaskenta!C$24))</f>
        <v>8.1300000000000008</v>
      </c>
      <c r="H335" s="57">
        <f t="shared" si="82"/>
        <v>0.18</v>
      </c>
      <c r="I335" s="62">
        <f t="shared" si="83"/>
        <v>0.28267100000000001</v>
      </c>
      <c r="J335" s="8">
        <f>IF(F335&lt;Päälaskenta!$D$24,0,Kaksitasouoma_matriisi!F335-Päälaskenta!$D$24)</f>
        <v>4.2000000000000003E-2</v>
      </c>
      <c r="L335" s="8">
        <f>IF(F335&gt;Päälaskenta!D$24,F335-Päälaskenta!D$24,0)</f>
        <v>4.2000000000000003E-2</v>
      </c>
      <c r="M335" s="8">
        <f>IF(F335&gt;Päälaskenta!D$24,(Päälaskenta!C$20+(Päälaskenta!E$20*(Kaksitasouoma_matriisi!F335-Päälaskenta!D$24)))*(Kaksitasouoma_matriisi!F335-Päälaskenta!D$24),0)</f>
        <v>0.212646</v>
      </c>
      <c r="N335" s="8">
        <f>IF(F335&gt;Päälaskenta!D$24,(2*SQRT((POWER((F335-Päälaskenta!D$24),2))+POWER(Päälaskenta!E$20*(F335-Päälaskenta!D$24),2))+Päälaskenta!C$20),0)</f>
        <v>5.1514331535694904</v>
      </c>
      <c r="O335" s="8">
        <f t="shared" si="89"/>
        <v>4.1278998224533903E-2</v>
      </c>
      <c r="P335" s="8">
        <f>IF(Päälaskenta!$C$29,IF(L335&gt;Päälaskenta!$F$28,Kaksitasouoma_matriisi!AQ335,Kaksitasouoma_matriisi!AR335),Päälaskenta!$F$20)</f>
        <v>0.12</v>
      </c>
      <c r="Q335" s="8">
        <f t="shared" si="90"/>
        <v>0.21165510009789501</v>
      </c>
      <c r="R335" s="8">
        <f t="shared" si="84"/>
        <v>4.9137733118809403E-2</v>
      </c>
      <c r="S335" s="8">
        <f t="shared" si="91"/>
        <v>0.23107762722463299</v>
      </c>
      <c r="U335" s="93">
        <f>IF(F335&gt;Päälaskenta!D$24,Päälaskenta!H$24+L335*Päälaskenta!G$24,F335*Päälaskenta!C$24 + F335*F335*Päälaskenta!E$24)</f>
        <v>1.2907999999999999</v>
      </c>
      <c r="V335" s="8">
        <f>IF(F335&gt;Päälaskenta!D$24,2*SQRT(POWER(Päälaskenta!D$24,2)+POWER(Päälaskenta!E$24*Päälaskenta!D$24,2))+Päälaskenta!C$24,(2*SQRT((POWER(F335,2))+POWER(Päälaskenta!E$24*F335,2))+Päälaskenta!C$24))</f>
        <v>2.9798989873223301</v>
      </c>
      <c r="W335" s="8">
        <f t="shared" si="92"/>
        <v>0.43316904549166702</v>
      </c>
      <c r="X335" s="8">
        <f>Päälaskenta!F$24</f>
        <v>7.0000000000000007E-2</v>
      </c>
      <c r="Y335" s="8">
        <f t="shared" si="93"/>
        <v>10.556805646053</v>
      </c>
      <c r="Z335" s="8">
        <f t="shared" si="85"/>
        <v>2.4508622668811899</v>
      </c>
      <c r="AA335" s="8">
        <f t="shared" si="94"/>
        <v>1.89871573201208</v>
      </c>
      <c r="AC335" s="8">
        <f t="shared" si="86"/>
        <v>0.101676440368629</v>
      </c>
      <c r="AE335" s="8">
        <v>333</v>
      </c>
      <c r="AF335" s="8">
        <f t="shared" si="80"/>
        <v>10.7684607461509</v>
      </c>
      <c r="AG335" s="8">
        <f t="shared" si="87"/>
        <v>5.3898013493842899E-2</v>
      </c>
      <c r="AJ335" s="132">
        <f>IF(Päälaskenta!$F$28&lt;Kaksitasouoma_matriisi!L335,Päälaskenta!$C$20*Päälaskenta!$F$28,Päälaskenta!$C$20*Kaksitasouoma_matriisi!L335)</f>
        <v>0.21</v>
      </c>
      <c r="AK335" s="134">
        <f>SQRT(Päälaskenta!$D$20^2+(Päälaskenta!$D$20/(1/Päälaskenta!$E$20))^2)</f>
        <v>1.8029999999999999</v>
      </c>
      <c r="AL335" s="134">
        <f>IF(Päälaskenta!$F$28&lt;Kaksitasouoma_matriisi!L335,AK335*Päälaskenta!$F$28*COS(ATAN(1/Päälaskenta!$E$20)),AK335*Kaksitasouoma_matriisi!L335*COS(ATAN(1/Päälaskenta!$E$20)))</f>
        <v>6.3E-2</v>
      </c>
      <c r="AM335" s="134"/>
      <c r="AN335" s="134">
        <f t="shared" si="95"/>
        <v>0.27300000000000002</v>
      </c>
      <c r="AO335" s="8">
        <f t="shared" si="88"/>
        <v>0.18203640728145601</v>
      </c>
      <c r="AP335" s="134">
        <f>Refererenssiarvoja!$B$16*H335^(1/6)/(Refererenssiarvoja!$B$15^0.5)*(Päälaskenta!$G$28/2)^0.5*(1-AO335)^(-1.5)</f>
        <v>5.0999999999999997E-2</v>
      </c>
      <c r="AQ335" s="8">
        <f>Refererenssiarvoja!$B$16*Kaksitasouoma_matriisi!O335^(1/6)/(SQRT((2*Refererenssiarvoja!$B$15)/(Päälaskenta!$F$31*Päälaskenta!$G$31*Päälaskenta!$F$28))+SQRT(Refererenssiarvoja!$B$15)/Refererenssiarvoja!$B$17*LN(Kaksitasouoma_matriisi!L335/Päälaskenta!$F$28))</f>
        <v>-3.3758833861369603E-2</v>
      </c>
      <c r="AR335" s="8">
        <f>Refererenssiarvoja!$B$16*Kaksitasouoma_matriisi!O335^(1/6)/(SQRT((2*Refererenssiarvoja!$B$15)/(Päälaskenta!$F$31*Päälaskenta!$G$31*L335)))</f>
        <v>8.6012849430441699E-2</v>
      </c>
    </row>
    <row r="336" spans="1:44" x14ac:dyDescent="0.2">
      <c r="A336" s="8">
        <v>334</v>
      </c>
      <c r="B336" s="8">
        <f>IF(Päälaskenta!C$7,Päälaskenta!E$7,Päälaskenta!G$5)</f>
        <v>2.5</v>
      </c>
      <c r="C336" s="56">
        <v>1.6659999999999999</v>
      </c>
      <c r="D336" s="93">
        <f t="shared" si="81"/>
        <v>1.5005999999999999</v>
      </c>
      <c r="E336" s="8">
        <f>IF(Päälaskenta!$C$26,Kaksitasouoma_matriisi!AP336,Kaksitasouoma_matriisi!AC336)</f>
        <v>0.101676440368629</v>
      </c>
      <c r="F336" s="56">
        <f>IF(D336&lt;Päälaskenta!H$24,(SQRT(POWER(Päälaskenta!C$24/(2*Päälaskenta!E$24),2)+(D336/Päälaskenta!E$24))-Päälaskenta!C$24/(2*Päälaskenta!E$24)),IF(D336=Päälaskenta!H$24,Päälaskenta!D$24,Päälaskenta!D$24+(SQRT(POWER((Päälaskenta!C$20+Päälaskenta!G$24)/(2*Päälaskenta!E$20),2)+((D336-Päälaskenta!H$24)/Päälaskenta!E$20))-(Päälaskenta!C$20+Päälaskenta!G$24)/(2*Päälaskenta!E$20))))</f>
        <v>0.74199999999999999</v>
      </c>
      <c r="G336" s="57">
        <f>IF(F336&gt;Päälaskenta!D$24,(2*SQRT((POWER(Päälaskenta!D$24,2))+POWER(Päälaskenta!E$24*Päälaskenta!D$24,2))+Päälaskenta!C$24)+(2*SQRT((POWER((F336-Päälaskenta!D$24),2))+POWER(Päälaskenta!E$20*(F336-Päälaskenta!D$24),2))+Päälaskenta!C$20),(2*SQRT((POWER(F336,2))+POWER(Päälaskenta!E$24*F336,2))+Päälaskenta!C$24))</f>
        <v>8.1300000000000008</v>
      </c>
      <c r="H336" s="57">
        <f t="shared" si="82"/>
        <v>0.18</v>
      </c>
      <c r="I336" s="62">
        <f t="shared" si="83"/>
        <v>0.28233200000000003</v>
      </c>
      <c r="J336" s="8">
        <f>IF(F336&lt;Päälaskenta!$D$24,0,Kaksitasouoma_matriisi!F336-Päälaskenta!$D$24)</f>
        <v>4.2000000000000003E-2</v>
      </c>
      <c r="L336" s="8">
        <f>IF(F336&gt;Päälaskenta!D$24,F336-Päälaskenta!D$24,0)</f>
        <v>4.2000000000000003E-2</v>
      </c>
      <c r="M336" s="8">
        <f>IF(F336&gt;Päälaskenta!D$24,(Päälaskenta!C$20+(Päälaskenta!E$20*(Kaksitasouoma_matriisi!F336-Päälaskenta!D$24)))*(Kaksitasouoma_matriisi!F336-Päälaskenta!D$24),0)</f>
        <v>0.212646</v>
      </c>
      <c r="N336" s="8">
        <f>IF(F336&gt;Päälaskenta!D$24,(2*SQRT((POWER((F336-Päälaskenta!D$24),2))+POWER(Päälaskenta!E$20*(F336-Päälaskenta!D$24),2))+Päälaskenta!C$20),0)</f>
        <v>5.1514331535694904</v>
      </c>
      <c r="O336" s="8">
        <f t="shared" si="89"/>
        <v>4.1278998224533903E-2</v>
      </c>
      <c r="P336" s="8">
        <f>IF(Päälaskenta!$C$29,IF(L336&gt;Päälaskenta!$F$28,Kaksitasouoma_matriisi!AQ336,Kaksitasouoma_matriisi!AR336),Päälaskenta!$F$20)</f>
        <v>0.12</v>
      </c>
      <c r="Q336" s="8">
        <f t="shared" si="90"/>
        <v>0.21165510009789501</v>
      </c>
      <c r="R336" s="8">
        <f t="shared" si="84"/>
        <v>4.9137733118809403E-2</v>
      </c>
      <c r="S336" s="8">
        <f t="shared" si="91"/>
        <v>0.23107762722463299</v>
      </c>
      <c r="U336" s="93">
        <f>IF(F336&gt;Päälaskenta!D$24,Päälaskenta!H$24+L336*Päälaskenta!G$24,F336*Päälaskenta!C$24 + F336*F336*Päälaskenta!E$24)</f>
        <v>1.2907999999999999</v>
      </c>
      <c r="V336" s="8">
        <f>IF(F336&gt;Päälaskenta!D$24,2*SQRT(POWER(Päälaskenta!D$24,2)+POWER(Päälaskenta!E$24*Päälaskenta!D$24,2))+Päälaskenta!C$24,(2*SQRT((POWER(F336,2))+POWER(Päälaskenta!E$24*F336,2))+Päälaskenta!C$24))</f>
        <v>2.9798989873223301</v>
      </c>
      <c r="W336" s="8">
        <f t="shared" si="92"/>
        <v>0.43316904549166702</v>
      </c>
      <c r="X336" s="8">
        <f>Päälaskenta!F$24</f>
        <v>7.0000000000000007E-2</v>
      </c>
      <c r="Y336" s="8">
        <f t="shared" si="93"/>
        <v>10.556805646053</v>
      </c>
      <c r="Z336" s="8">
        <f t="shared" si="85"/>
        <v>2.4508622668811899</v>
      </c>
      <c r="AA336" s="8">
        <f t="shared" si="94"/>
        <v>1.89871573201208</v>
      </c>
      <c r="AC336" s="8">
        <f t="shared" si="86"/>
        <v>0.101676440368629</v>
      </c>
      <c r="AE336" s="8">
        <v>334</v>
      </c>
      <c r="AF336" s="8">
        <f t="shared" si="80"/>
        <v>10.7684607461509</v>
      </c>
      <c r="AG336" s="8">
        <f t="shared" si="87"/>
        <v>5.3898013493842899E-2</v>
      </c>
      <c r="AJ336" s="132">
        <f>IF(Päälaskenta!$F$28&lt;Kaksitasouoma_matriisi!L336,Päälaskenta!$C$20*Päälaskenta!$F$28,Päälaskenta!$C$20*Kaksitasouoma_matriisi!L336)</f>
        <v>0.21</v>
      </c>
      <c r="AK336" s="134">
        <f>SQRT(Päälaskenta!$D$20^2+(Päälaskenta!$D$20/(1/Päälaskenta!$E$20))^2)</f>
        <v>1.8029999999999999</v>
      </c>
      <c r="AL336" s="134">
        <f>IF(Päälaskenta!$F$28&lt;Kaksitasouoma_matriisi!L336,AK336*Päälaskenta!$F$28*COS(ATAN(1/Päälaskenta!$E$20)),AK336*Kaksitasouoma_matriisi!L336*COS(ATAN(1/Päälaskenta!$E$20)))</f>
        <v>6.3E-2</v>
      </c>
      <c r="AM336" s="134"/>
      <c r="AN336" s="134">
        <f t="shared" si="95"/>
        <v>0.27300000000000002</v>
      </c>
      <c r="AO336" s="8">
        <f t="shared" si="88"/>
        <v>0.18192722910835701</v>
      </c>
      <c r="AP336" s="134">
        <f>Refererenssiarvoja!$B$16*H336^(1/6)/(Refererenssiarvoja!$B$15^0.5)*(Päälaskenta!$G$28/2)^0.5*(1-AO336)^(-1.5)</f>
        <v>5.0999999999999997E-2</v>
      </c>
      <c r="AQ336" s="8">
        <f>Refererenssiarvoja!$B$16*Kaksitasouoma_matriisi!O336^(1/6)/(SQRT((2*Refererenssiarvoja!$B$15)/(Päälaskenta!$F$31*Päälaskenta!$G$31*Päälaskenta!$F$28))+SQRT(Refererenssiarvoja!$B$15)/Refererenssiarvoja!$B$17*LN(Kaksitasouoma_matriisi!L336/Päälaskenta!$F$28))</f>
        <v>-3.3758833861369603E-2</v>
      </c>
      <c r="AR336" s="8">
        <f>Refererenssiarvoja!$B$16*Kaksitasouoma_matriisi!O336^(1/6)/(SQRT((2*Refererenssiarvoja!$B$15)/(Päälaskenta!$F$31*Päälaskenta!$G$31*L336)))</f>
        <v>8.6012849430441699E-2</v>
      </c>
    </row>
    <row r="337" spans="1:44" x14ac:dyDescent="0.2">
      <c r="A337" s="8">
        <v>335</v>
      </c>
      <c r="B337" s="8">
        <f>IF(Päälaskenta!C$7,Päälaskenta!E$7,Päälaskenta!G$5)</f>
        <v>2.5</v>
      </c>
      <c r="C337" s="56">
        <v>1.665</v>
      </c>
      <c r="D337" s="93">
        <f t="shared" si="81"/>
        <v>1.5015000000000001</v>
      </c>
      <c r="E337" s="8">
        <f>IF(Päälaskenta!$C$26,Kaksitasouoma_matriisi!AP337,Kaksitasouoma_matriisi!AC337)</f>
        <v>0.101676440368629</v>
      </c>
      <c r="F337" s="56">
        <f>IF(D337&lt;Päälaskenta!H$24,(SQRT(POWER(Päälaskenta!C$24/(2*Päälaskenta!E$24),2)+(D337/Päälaskenta!E$24))-Päälaskenta!C$24/(2*Päälaskenta!E$24)),IF(D337=Päälaskenta!H$24,Päälaskenta!D$24,Päälaskenta!D$24+(SQRT(POWER((Päälaskenta!C$20+Päälaskenta!G$24)/(2*Päälaskenta!E$20),2)+((D337-Päälaskenta!H$24)/Päälaskenta!E$20))-(Päälaskenta!C$20+Päälaskenta!G$24)/(2*Päälaskenta!E$20))))</f>
        <v>0.74199999999999999</v>
      </c>
      <c r="G337" s="57">
        <f>IF(F337&gt;Päälaskenta!D$24,(2*SQRT((POWER(Päälaskenta!D$24,2))+POWER(Päälaskenta!E$24*Päälaskenta!D$24,2))+Päälaskenta!C$24)+(2*SQRT((POWER((F337-Päälaskenta!D$24),2))+POWER(Päälaskenta!E$20*(F337-Päälaskenta!D$24),2))+Päälaskenta!C$20),(2*SQRT((POWER(F337,2))+POWER(Päälaskenta!E$24*F337,2))+Päälaskenta!C$24))</f>
        <v>8.1300000000000008</v>
      </c>
      <c r="H337" s="57">
        <f t="shared" si="82"/>
        <v>0.18</v>
      </c>
      <c r="I337" s="62">
        <f t="shared" si="83"/>
        <v>0.28199400000000002</v>
      </c>
      <c r="J337" s="8">
        <f>IF(F337&lt;Päälaskenta!$D$24,0,Kaksitasouoma_matriisi!F337-Päälaskenta!$D$24)</f>
        <v>4.2000000000000003E-2</v>
      </c>
      <c r="L337" s="8">
        <f>IF(F337&gt;Päälaskenta!D$24,F337-Päälaskenta!D$24,0)</f>
        <v>4.2000000000000003E-2</v>
      </c>
      <c r="M337" s="8">
        <f>IF(F337&gt;Päälaskenta!D$24,(Päälaskenta!C$20+(Päälaskenta!E$20*(Kaksitasouoma_matriisi!F337-Päälaskenta!D$24)))*(Kaksitasouoma_matriisi!F337-Päälaskenta!D$24),0)</f>
        <v>0.212646</v>
      </c>
      <c r="N337" s="8">
        <f>IF(F337&gt;Päälaskenta!D$24,(2*SQRT((POWER((F337-Päälaskenta!D$24),2))+POWER(Päälaskenta!E$20*(F337-Päälaskenta!D$24),2))+Päälaskenta!C$20),0)</f>
        <v>5.1514331535694904</v>
      </c>
      <c r="O337" s="8">
        <f t="shared" si="89"/>
        <v>4.1278998224533903E-2</v>
      </c>
      <c r="P337" s="8">
        <f>IF(Päälaskenta!$C$29,IF(L337&gt;Päälaskenta!$F$28,Kaksitasouoma_matriisi!AQ337,Kaksitasouoma_matriisi!AR337),Päälaskenta!$F$20)</f>
        <v>0.12</v>
      </c>
      <c r="Q337" s="8">
        <f t="shared" si="90"/>
        <v>0.21165510009789501</v>
      </c>
      <c r="R337" s="8">
        <f t="shared" si="84"/>
        <v>4.9137733118809403E-2</v>
      </c>
      <c r="S337" s="8">
        <f t="shared" si="91"/>
        <v>0.23107762722463299</v>
      </c>
      <c r="U337" s="93">
        <f>IF(F337&gt;Päälaskenta!D$24,Päälaskenta!H$24+L337*Päälaskenta!G$24,F337*Päälaskenta!C$24 + F337*F337*Päälaskenta!E$24)</f>
        <v>1.2907999999999999</v>
      </c>
      <c r="V337" s="8">
        <f>IF(F337&gt;Päälaskenta!D$24,2*SQRT(POWER(Päälaskenta!D$24,2)+POWER(Päälaskenta!E$24*Päälaskenta!D$24,2))+Päälaskenta!C$24,(2*SQRT((POWER(F337,2))+POWER(Päälaskenta!E$24*F337,2))+Päälaskenta!C$24))</f>
        <v>2.9798989873223301</v>
      </c>
      <c r="W337" s="8">
        <f t="shared" si="92"/>
        <v>0.43316904549166702</v>
      </c>
      <c r="X337" s="8">
        <f>Päälaskenta!F$24</f>
        <v>7.0000000000000007E-2</v>
      </c>
      <c r="Y337" s="8">
        <f t="shared" si="93"/>
        <v>10.556805646053</v>
      </c>
      <c r="Z337" s="8">
        <f t="shared" si="85"/>
        <v>2.4508622668811899</v>
      </c>
      <c r="AA337" s="8">
        <f t="shared" si="94"/>
        <v>1.89871573201208</v>
      </c>
      <c r="AC337" s="8">
        <f t="shared" si="86"/>
        <v>0.101676440368629</v>
      </c>
      <c r="AE337" s="8">
        <v>335</v>
      </c>
      <c r="AF337" s="8">
        <f t="shared" si="80"/>
        <v>10.7684607461509</v>
      </c>
      <c r="AG337" s="8">
        <f t="shared" si="87"/>
        <v>5.3898013493842899E-2</v>
      </c>
      <c r="AJ337" s="132">
        <f>IF(Päälaskenta!$F$28&lt;Kaksitasouoma_matriisi!L337,Päälaskenta!$C$20*Päälaskenta!$F$28,Päälaskenta!$C$20*Kaksitasouoma_matriisi!L337)</f>
        <v>0.21</v>
      </c>
      <c r="AK337" s="134">
        <f>SQRT(Päälaskenta!$D$20^2+(Päälaskenta!$D$20/(1/Päälaskenta!$E$20))^2)</f>
        <v>1.8029999999999999</v>
      </c>
      <c r="AL337" s="134">
        <f>IF(Päälaskenta!$F$28&lt;Kaksitasouoma_matriisi!L337,AK337*Päälaskenta!$F$28*COS(ATAN(1/Päälaskenta!$E$20)),AK337*Kaksitasouoma_matriisi!L337*COS(ATAN(1/Päälaskenta!$E$20)))</f>
        <v>6.3E-2</v>
      </c>
      <c r="AM337" s="134"/>
      <c r="AN337" s="134">
        <f t="shared" si="95"/>
        <v>0.27300000000000002</v>
      </c>
      <c r="AO337" s="8">
        <f t="shared" si="88"/>
        <v>0.18181818181818199</v>
      </c>
      <c r="AP337" s="134">
        <f>Refererenssiarvoja!$B$16*H337^(1/6)/(Refererenssiarvoja!$B$15^0.5)*(Päälaskenta!$G$28/2)^0.5*(1-AO337)^(-1.5)</f>
        <v>5.0999999999999997E-2</v>
      </c>
      <c r="AQ337" s="8">
        <f>Refererenssiarvoja!$B$16*Kaksitasouoma_matriisi!O337^(1/6)/(SQRT((2*Refererenssiarvoja!$B$15)/(Päälaskenta!$F$31*Päälaskenta!$G$31*Päälaskenta!$F$28))+SQRT(Refererenssiarvoja!$B$15)/Refererenssiarvoja!$B$17*LN(Kaksitasouoma_matriisi!L337/Päälaskenta!$F$28))</f>
        <v>-3.3758833861369603E-2</v>
      </c>
      <c r="AR337" s="8">
        <f>Refererenssiarvoja!$B$16*Kaksitasouoma_matriisi!O337^(1/6)/(SQRT((2*Refererenssiarvoja!$B$15)/(Päälaskenta!$F$31*Päälaskenta!$G$31*L337)))</f>
        <v>8.6012849430441699E-2</v>
      </c>
    </row>
    <row r="338" spans="1:44" x14ac:dyDescent="0.2">
      <c r="A338" s="8">
        <v>336</v>
      </c>
      <c r="B338" s="8">
        <f>IF(Päälaskenta!C$7,Päälaskenta!E$7,Päälaskenta!G$5)</f>
        <v>2.5</v>
      </c>
      <c r="C338" s="56">
        <v>1.6639999999999999</v>
      </c>
      <c r="D338" s="93">
        <f t="shared" si="81"/>
        <v>1.5024</v>
      </c>
      <c r="E338" s="8">
        <f>IF(Päälaskenta!$C$26,Kaksitasouoma_matriisi!AP338,Kaksitasouoma_matriisi!AC338)</f>
        <v>0.101676440368629</v>
      </c>
      <c r="F338" s="56">
        <f>IF(D338&lt;Päälaskenta!H$24,(SQRT(POWER(Päälaskenta!C$24/(2*Päälaskenta!E$24),2)+(D338/Päälaskenta!E$24))-Päälaskenta!C$24/(2*Päälaskenta!E$24)),IF(D338=Päälaskenta!H$24,Päälaskenta!D$24,Päälaskenta!D$24+(SQRT(POWER((Päälaskenta!C$20+Päälaskenta!G$24)/(2*Päälaskenta!E$20),2)+((D338-Päälaskenta!H$24)/Päälaskenta!E$20))-(Päälaskenta!C$20+Päälaskenta!G$24)/(2*Päälaskenta!E$20))))</f>
        <v>0.74199999999999999</v>
      </c>
      <c r="G338" s="57">
        <f>IF(F338&gt;Päälaskenta!D$24,(2*SQRT((POWER(Päälaskenta!D$24,2))+POWER(Päälaskenta!E$24*Päälaskenta!D$24,2))+Päälaskenta!C$24)+(2*SQRT((POWER((F338-Päälaskenta!D$24),2))+POWER(Päälaskenta!E$20*(F338-Päälaskenta!D$24),2))+Päälaskenta!C$20),(2*SQRT((POWER(F338,2))+POWER(Päälaskenta!E$24*F338,2))+Päälaskenta!C$24))</f>
        <v>8.1300000000000008</v>
      </c>
      <c r="H338" s="57">
        <f t="shared" si="82"/>
        <v>0.18</v>
      </c>
      <c r="I338" s="62">
        <f t="shared" si="83"/>
        <v>0.28165499999999999</v>
      </c>
      <c r="J338" s="8">
        <f>IF(F338&lt;Päälaskenta!$D$24,0,Kaksitasouoma_matriisi!F338-Päälaskenta!$D$24)</f>
        <v>4.2000000000000003E-2</v>
      </c>
      <c r="L338" s="8">
        <f>IF(F338&gt;Päälaskenta!D$24,F338-Päälaskenta!D$24,0)</f>
        <v>4.2000000000000003E-2</v>
      </c>
      <c r="M338" s="8">
        <f>IF(F338&gt;Päälaskenta!D$24,(Päälaskenta!C$20+(Päälaskenta!E$20*(Kaksitasouoma_matriisi!F338-Päälaskenta!D$24)))*(Kaksitasouoma_matriisi!F338-Päälaskenta!D$24),0)</f>
        <v>0.212646</v>
      </c>
      <c r="N338" s="8">
        <f>IF(F338&gt;Päälaskenta!D$24,(2*SQRT((POWER((F338-Päälaskenta!D$24),2))+POWER(Päälaskenta!E$20*(F338-Päälaskenta!D$24),2))+Päälaskenta!C$20),0)</f>
        <v>5.1514331535694904</v>
      </c>
      <c r="O338" s="8">
        <f t="shared" si="89"/>
        <v>4.1278998224533903E-2</v>
      </c>
      <c r="P338" s="8">
        <f>IF(Päälaskenta!$C$29,IF(L338&gt;Päälaskenta!$F$28,Kaksitasouoma_matriisi!AQ338,Kaksitasouoma_matriisi!AR338),Päälaskenta!$F$20)</f>
        <v>0.12</v>
      </c>
      <c r="Q338" s="8">
        <f t="shared" si="90"/>
        <v>0.21165510009789501</v>
      </c>
      <c r="R338" s="8">
        <f t="shared" si="84"/>
        <v>4.9137733118809403E-2</v>
      </c>
      <c r="S338" s="8">
        <f t="shared" si="91"/>
        <v>0.23107762722463299</v>
      </c>
      <c r="U338" s="93">
        <f>IF(F338&gt;Päälaskenta!D$24,Päälaskenta!H$24+L338*Päälaskenta!G$24,F338*Päälaskenta!C$24 + F338*F338*Päälaskenta!E$24)</f>
        <v>1.2907999999999999</v>
      </c>
      <c r="V338" s="8">
        <f>IF(F338&gt;Päälaskenta!D$24,2*SQRT(POWER(Päälaskenta!D$24,2)+POWER(Päälaskenta!E$24*Päälaskenta!D$24,2))+Päälaskenta!C$24,(2*SQRT((POWER(F338,2))+POWER(Päälaskenta!E$24*F338,2))+Päälaskenta!C$24))</f>
        <v>2.9798989873223301</v>
      </c>
      <c r="W338" s="8">
        <f t="shared" si="92"/>
        <v>0.43316904549166702</v>
      </c>
      <c r="X338" s="8">
        <f>Päälaskenta!F$24</f>
        <v>7.0000000000000007E-2</v>
      </c>
      <c r="Y338" s="8">
        <f t="shared" si="93"/>
        <v>10.556805646053</v>
      </c>
      <c r="Z338" s="8">
        <f t="shared" si="85"/>
        <v>2.4508622668811899</v>
      </c>
      <c r="AA338" s="8">
        <f t="shared" si="94"/>
        <v>1.89871573201208</v>
      </c>
      <c r="AC338" s="8">
        <f t="shared" si="86"/>
        <v>0.101676440368629</v>
      </c>
      <c r="AE338" s="8">
        <v>336</v>
      </c>
      <c r="AF338" s="8">
        <f t="shared" si="80"/>
        <v>10.7684607461509</v>
      </c>
      <c r="AG338" s="8">
        <f t="shared" si="87"/>
        <v>5.3898013493842899E-2</v>
      </c>
      <c r="AJ338" s="132">
        <f>IF(Päälaskenta!$F$28&lt;Kaksitasouoma_matriisi!L338,Päälaskenta!$C$20*Päälaskenta!$F$28,Päälaskenta!$C$20*Kaksitasouoma_matriisi!L338)</f>
        <v>0.21</v>
      </c>
      <c r="AK338" s="134">
        <f>SQRT(Päälaskenta!$D$20^2+(Päälaskenta!$D$20/(1/Päälaskenta!$E$20))^2)</f>
        <v>1.8029999999999999</v>
      </c>
      <c r="AL338" s="134">
        <f>IF(Päälaskenta!$F$28&lt;Kaksitasouoma_matriisi!L338,AK338*Päälaskenta!$F$28*COS(ATAN(1/Päälaskenta!$E$20)),AK338*Kaksitasouoma_matriisi!L338*COS(ATAN(1/Päälaskenta!$E$20)))</f>
        <v>6.3E-2</v>
      </c>
      <c r="AM338" s="134"/>
      <c r="AN338" s="134">
        <f t="shared" si="95"/>
        <v>0.27300000000000002</v>
      </c>
      <c r="AO338" s="8">
        <f t="shared" si="88"/>
        <v>0.181709265175719</v>
      </c>
      <c r="AP338" s="134">
        <f>Refererenssiarvoja!$B$16*H338^(1/6)/(Refererenssiarvoja!$B$15^0.5)*(Päälaskenta!$G$28/2)^0.5*(1-AO338)^(-1.5)</f>
        <v>5.0999999999999997E-2</v>
      </c>
      <c r="AQ338" s="8">
        <f>Refererenssiarvoja!$B$16*Kaksitasouoma_matriisi!O338^(1/6)/(SQRT((2*Refererenssiarvoja!$B$15)/(Päälaskenta!$F$31*Päälaskenta!$G$31*Päälaskenta!$F$28))+SQRT(Refererenssiarvoja!$B$15)/Refererenssiarvoja!$B$17*LN(Kaksitasouoma_matriisi!L338/Päälaskenta!$F$28))</f>
        <v>-3.3758833861369603E-2</v>
      </c>
      <c r="AR338" s="8">
        <f>Refererenssiarvoja!$B$16*Kaksitasouoma_matriisi!O338^(1/6)/(SQRT((2*Refererenssiarvoja!$B$15)/(Päälaskenta!$F$31*Päälaskenta!$G$31*L338)))</f>
        <v>8.6012849430441699E-2</v>
      </c>
    </row>
    <row r="339" spans="1:44" x14ac:dyDescent="0.2">
      <c r="A339" s="8">
        <v>337</v>
      </c>
      <c r="B339" s="8">
        <f>IF(Päälaskenta!C$7,Päälaskenta!E$7,Päälaskenta!G$5)</f>
        <v>2.5</v>
      </c>
      <c r="C339" s="56">
        <v>1.663</v>
      </c>
      <c r="D339" s="93">
        <f t="shared" si="81"/>
        <v>1.5033000000000001</v>
      </c>
      <c r="E339" s="8">
        <f>IF(Päälaskenta!$C$26,Kaksitasouoma_matriisi!AP339,Kaksitasouoma_matriisi!AC339)</f>
        <v>0.101676440368629</v>
      </c>
      <c r="F339" s="56">
        <f>IF(D339&lt;Päälaskenta!H$24,(SQRT(POWER(Päälaskenta!C$24/(2*Päälaskenta!E$24),2)+(D339/Päälaskenta!E$24))-Päälaskenta!C$24/(2*Päälaskenta!E$24)),IF(D339=Päälaskenta!H$24,Päälaskenta!D$24,Päälaskenta!D$24+(SQRT(POWER((Päälaskenta!C$20+Päälaskenta!G$24)/(2*Päälaskenta!E$20),2)+((D339-Päälaskenta!H$24)/Päälaskenta!E$20))-(Päälaskenta!C$20+Päälaskenta!G$24)/(2*Päälaskenta!E$20))))</f>
        <v>0.74199999999999999</v>
      </c>
      <c r="G339" s="57">
        <f>IF(F339&gt;Päälaskenta!D$24,(2*SQRT((POWER(Päälaskenta!D$24,2))+POWER(Päälaskenta!E$24*Päälaskenta!D$24,2))+Päälaskenta!C$24)+(2*SQRT((POWER((F339-Päälaskenta!D$24),2))+POWER(Päälaskenta!E$20*(F339-Päälaskenta!D$24),2))+Päälaskenta!C$20),(2*SQRT((POWER(F339,2))+POWER(Päälaskenta!E$24*F339,2))+Päälaskenta!C$24))</f>
        <v>8.1300000000000008</v>
      </c>
      <c r="H339" s="57">
        <f t="shared" si="82"/>
        <v>0.18</v>
      </c>
      <c r="I339" s="62">
        <f t="shared" si="83"/>
        <v>0.28131600000000001</v>
      </c>
      <c r="J339" s="8">
        <f>IF(F339&lt;Päälaskenta!$D$24,0,Kaksitasouoma_matriisi!F339-Päälaskenta!$D$24)</f>
        <v>4.2000000000000003E-2</v>
      </c>
      <c r="L339" s="8">
        <f>IF(F339&gt;Päälaskenta!D$24,F339-Päälaskenta!D$24,0)</f>
        <v>4.2000000000000003E-2</v>
      </c>
      <c r="M339" s="8">
        <f>IF(F339&gt;Päälaskenta!D$24,(Päälaskenta!C$20+(Päälaskenta!E$20*(Kaksitasouoma_matriisi!F339-Päälaskenta!D$24)))*(Kaksitasouoma_matriisi!F339-Päälaskenta!D$24),0)</f>
        <v>0.212646</v>
      </c>
      <c r="N339" s="8">
        <f>IF(F339&gt;Päälaskenta!D$24,(2*SQRT((POWER((F339-Päälaskenta!D$24),2))+POWER(Päälaskenta!E$20*(F339-Päälaskenta!D$24),2))+Päälaskenta!C$20),0)</f>
        <v>5.1514331535694904</v>
      </c>
      <c r="O339" s="8">
        <f t="shared" si="89"/>
        <v>4.1278998224533903E-2</v>
      </c>
      <c r="P339" s="8">
        <f>IF(Päälaskenta!$C$29,IF(L339&gt;Päälaskenta!$F$28,Kaksitasouoma_matriisi!AQ339,Kaksitasouoma_matriisi!AR339),Päälaskenta!$F$20)</f>
        <v>0.12</v>
      </c>
      <c r="Q339" s="8">
        <f t="shared" si="90"/>
        <v>0.21165510009789501</v>
      </c>
      <c r="R339" s="8">
        <f t="shared" si="84"/>
        <v>4.9137733118809403E-2</v>
      </c>
      <c r="S339" s="8">
        <f t="shared" si="91"/>
        <v>0.23107762722463299</v>
      </c>
      <c r="U339" s="93">
        <f>IF(F339&gt;Päälaskenta!D$24,Päälaskenta!H$24+L339*Päälaskenta!G$24,F339*Päälaskenta!C$24 + F339*F339*Päälaskenta!E$24)</f>
        <v>1.2907999999999999</v>
      </c>
      <c r="V339" s="8">
        <f>IF(F339&gt;Päälaskenta!D$24,2*SQRT(POWER(Päälaskenta!D$24,2)+POWER(Päälaskenta!E$24*Päälaskenta!D$24,2))+Päälaskenta!C$24,(2*SQRT((POWER(F339,2))+POWER(Päälaskenta!E$24*F339,2))+Päälaskenta!C$24))</f>
        <v>2.9798989873223301</v>
      </c>
      <c r="W339" s="8">
        <f t="shared" si="92"/>
        <v>0.43316904549166702</v>
      </c>
      <c r="X339" s="8">
        <f>Päälaskenta!F$24</f>
        <v>7.0000000000000007E-2</v>
      </c>
      <c r="Y339" s="8">
        <f t="shared" si="93"/>
        <v>10.556805646053</v>
      </c>
      <c r="Z339" s="8">
        <f t="shared" si="85"/>
        <v>2.4508622668811899</v>
      </c>
      <c r="AA339" s="8">
        <f t="shared" si="94"/>
        <v>1.89871573201208</v>
      </c>
      <c r="AC339" s="8">
        <f t="shared" si="86"/>
        <v>0.101676440368629</v>
      </c>
      <c r="AE339" s="8">
        <v>337</v>
      </c>
      <c r="AF339" s="8">
        <f t="shared" si="80"/>
        <v>10.7684607461509</v>
      </c>
      <c r="AG339" s="8">
        <f t="shared" si="87"/>
        <v>5.3898013493842899E-2</v>
      </c>
      <c r="AJ339" s="132">
        <f>IF(Päälaskenta!$F$28&lt;Kaksitasouoma_matriisi!L339,Päälaskenta!$C$20*Päälaskenta!$F$28,Päälaskenta!$C$20*Kaksitasouoma_matriisi!L339)</f>
        <v>0.21</v>
      </c>
      <c r="AK339" s="134">
        <f>SQRT(Päälaskenta!$D$20^2+(Päälaskenta!$D$20/(1/Päälaskenta!$E$20))^2)</f>
        <v>1.8029999999999999</v>
      </c>
      <c r="AL339" s="134">
        <f>IF(Päälaskenta!$F$28&lt;Kaksitasouoma_matriisi!L339,AK339*Päälaskenta!$F$28*COS(ATAN(1/Päälaskenta!$E$20)),AK339*Kaksitasouoma_matriisi!L339*COS(ATAN(1/Päälaskenta!$E$20)))</f>
        <v>6.3E-2</v>
      </c>
      <c r="AM339" s="134"/>
      <c r="AN339" s="134">
        <f t="shared" si="95"/>
        <v>0.27300000000000002</v>
      </c>
      <c r="AO339" s="8">
        <f t="shared" si="88"/>
        <v>0.18160047894631801</v>
      </c>
      <c r="AP339" s="134">
        <f>Refererenssiarvoja!$B$16*H339^(1/6)/(Refererenssiarvoja!$B$15^0.5)*(Päälaskenta!$G$28/2)^0.5*(1-AO339)^(-1.5)</f>
        <v>5.0999999999999997E-2</v>
      </c>
      <c r="AQ339" s="8">
        <f>Refererenssiarvoja!$B$16*Kaksitasouoma_matriisi!O339^(1/6)/(SQRT((2*Refererenssiarvoja!$B$15)/(Päälaskenta!$F$31*Päälaskenta!$G$31*Päälaskenta!$F$28))+SQRT(Refererenssiarvoja!$B$15)/Refererenssiarvoja!$B$17*LN(Kaksitasouoma_matriisi!L339/Päälaskenta!$F$28))</f>
        <v>-3.3758833861369603E-2</v>
      </c>
      <c r="AR339" s="8">
        <f>Refererenssiarvoja!$B$16*Kaksitasouoma_matriisi!O339^(1/6)/(SQRT((2*Refererenssiarvoja!$B$15)/(Päälaskenta!$F$31*Päälaskenta!$G$31*L339)))</f>
        <v>8.6012849430441699E-2</v>
      </c>
    </row>
    <row r="340" spans="1:44" x14ac:dyDescent="0.2">
      <c r="A340" s="8">
        <v>338</v>
      </c>
      <c r="B340" s="8">
        <f>IF(Päälaskenta!C$7,Päälaskenta!E$7,Päälaskenta!G$5)</f>
        <v>2.5</v>
      </c>
      <c r="C340" s="56">
        <v>1.6619999999999999</v>
      </c>
      <c r="D340" s="93">
        <f t="shared" si="81"/>
        <v>1.5042</v>
      </c>
      <c r="E340" s="8">
        <f>IF(Päälaskenta!$C$26,Kaksitasouoma_matriisi!AP340,Kaksitasouoma_matriisi!AC340)</f>
        <v>0.101676440368629</v>
      </c>
      <c r="F340" s="56">
        <f>IF(D340&lt;Päälaskenta!H$24,(SQRT(POWER(Päälaskenta!C$24/(2*Päälaskenta!E$24),2)+(D340/Päälaskenta!E$24))-Päälaskenta!C$24/(2*Päälaskenta!E$24)),IF(D340=Päälaskenta!H$24,Päälaskenta!D$24,Päälaskenta!D$24+(SQRT(POWER((Päälaskenta!C$20+Päälaskenta!G$24)/(2*Päälaskenta!E$20),2)+((D340-Päälaskenta!H$24)/Päälaskenta!E$20))-(Päälaskenta!C$20+Päälaskenta!G$24)/(2*Päälaskenta!E$20))))</f>
        <v>0.74199999999999999</v>
      </c>
      <c r="G340" s="57">
        <f>IF(F340&gt;Päälaskenta!D$24,(2*SQRT((POWER(Päälaskenta!D$24,2))+POWER(Päälaskenta!E$24*Päälaskenta!D$24,2))+Päälaskenta!C$24)+(2*SQRT((POWER((F340-Päälaskenta!D$24),2))+POWER(Päälaskenta!E$20*(F340-Päälaskenta!D$24),2))+Päälaskenta!C$20),(2*SQRT((POWER(F340,2))+POWER(Päälaskenta!E$24*F340,2))+Päälaskenta!C$24))</f>
        <v>8.1300000000000008</v>
      </c>
      <c r="H340" s="57">
        <f t="shared" si="82"/>
        <v>0.19</v>
      </c>
      <c r="I340" s="62">
        <f t="shared" si="83"/>
        <v>0.261436</v>
      </c>
      <c r="J340" s="8">
        <f>IF(F340&lt;Päälaskenta!$D$24,0,Kaksitasouoma_matriisi!F340-Päälaskenta!$D$24)</f>
        <v>4.2000000000000003E-2</v>
      </c>
      <c r="L340" s="8">
        <f>IF(F340&gt;Päälaskenta!D$24,F340-Päälaskenta!D$24,0)</f>
        <v>4.2000000000000003E-2</v>
      </c>
      <c r="M340" s="8">
        <f>IF(F340&gt;Päälaskenta!D$24,(Päälaskenta!C$20+(Päälaskenta!E$20*(Kaksitasouoma_matriisi!F340-Päälaskenta!D$24)))*(Kaksitasouoma_matriisi!F340-Päälaskenta!D$24),0)</f>
        <v>0.212646</v>
      </c>
      <c r="N340" s="8">
        <f>IF(F340&gt;Päälaskenta!D$24,(2*SQRT((POWER((F340-Päälaskenta!D$24),2))+POWER(Päälaskenta!E$20*(F340-Päälaskenta!D$24),2))+Päälaskenta!C$20),0)</f>
        <v>5.1514331535694904</v>
      </c>
      <c r="O340" s="8">
        <f t="shared" si="89"/>
        <v>4.1278998224533903E-2</v>
      </c>
      <c r="P340" s="8">
        <f>IF(Päälaskenta!$C$29,IF(L340&gt;Päälaskenta!$F$28,Kaksitasouoma_matriisi!AQ340,Kaksitasouoma_matriisi!AR340),Päälaskenta!$F$20)</f>
        <v>0.12</v>
      </c>
      <c r="Q340" s="8">
        <f t="shared" si="90"/>
        <v>0.21165510009789501</v>
      </c>
      <c r="R340" s="8">
        <f t="shared" si="84"/>
        <v>4.9137733118809403E-2</v>
      </c>
      <c r="S340" s="8">
        <f t="shared" si="91"/>
        <v>0.23107762722463299</v>
      </c>
      <c r="U340" s="93">
        <f>IF(F340&gt;Päälaskenta!D$24,Päälaskenta!H$24+L340*Päälaskenta!G$24,F340*Päälaskenta!C$24 + F340*F340*Päälaskenta!E$24)</f>
        <v>1.2907999999999999</v>
      </c>
      <c r="V340" s="8">
        <f>IF(F340&gt;Päälaskenta!D$24,2*SQRT(POWER(Päälaskenta!D$24,2)+POWER(Päälaskenta!E$24*Päälaskenta!D$24,2))+Päälaskenta!C$24,(2*SQRT((POWER(F340,2))+POWER(Päälaskenta!E$24*F340,2))+Päälaskenta!C$24))</f>
        <v>2.9798989873223301</v>
      </c>
      <c r="W340" s="8">
        <f t="shared" si="92"/>
        <v>0.43316904549166702</v>
      </c>
      <c r="X340" s="8">
        <f>Päälaskenta!F$24</f>
        <v>7.0000000000000007E-2</v>
      </c>
      <c r="Y340" s="8">
        <f t="shared" si="93"/>
        <v>10.556805646053</v>
      </c>
      <c r="Z340" s="8">
        <f t="shared" si="85"/>
        <v>2.4508622668811899</v>
      </c>
      <c r="AA340" s="8">
        <f t="shared" si="94"/>
        <v>1.89871573201208</v>
      </c>
      <c r="AC340" s="8">
        <f t="shared" si="86"/>
        <v>0.101676440368629</v>
      </c>
      <c r="AE340" s="8">
        <v>338</v>
      </c>
      <c r="AF340" s="8">
        <f t="shared" si="80"/>
        <v>10.7684607461509</v>
      </c>
      <c r="AG340" s="8">
        <f t="shared" si="87"/>
        <v>5.3898013493842899E-2</v>
      </c>
      <c r="AJ340" s="132">
        <f>IF(Päälaskenta!$F$28&lt;Kaksitasouoma_matriisi!L340,Päälaskenta!$C$20*Päälaskenta!$F$28,Päälaskenta!$C$20*Kaksitasouoma_matriisi!L340)</f>
        <v>0.21</v>
      </c>
      <c r="AK340" s="134">
        <f>SQRT(Päälaskenta!$D$20^2+(Päälaskenta!$D$20/(1/Päälaskenta!$E$20))^2)</f>
        <v>1.8029999999999999</v>
      </c>
      <c r="AL340" s="134">
        <f>IF(Päälaskenta!$F$28&lt;Kaksitasouoma_matriisi!L340,AK340*Päälaskenta!$F$28*COS(ATAN(1/Päälaskenta!$E$20)),AK340*Kaksitasouoma_matriisi!L340*COS(ATAN(1/Päälaskenta!$E$20)))</f>
        <v>6.3E-2</v>
      </c>
      <c r="AM340" s="134"/>
      <c r="AN340" s="134">
        <f t="shared" si="95"/>
        <v>0.27300000000000002</v>
      </c>
      <c r="AO340" s="8">
        <f t="shared" si="88"/>
        <v>0.181491822895892</v>
      </c>
      <c r="AP340" s="134">
        <f>Refererenssiarvoja!$B$16*H340^(1/6)/(Refererenssiarvoja!$B$15^0.5)*(Päälaskenta!$G$28/2)^0.5*(1-AO340)^(-1.5)</f>
        <v>5.1999999999999998E-2</v>
      </c>
      <c r="AQ340" s="8">
        <f>Refererenssiarvoja!$B$16*Kaksitasouoma_matriisi!O340^(1/6)/(SQRT((2*Refererenssiarvoja!$B$15)/(Päälaskenta!$F$31*Päälaskenta!$G$31*Päälaskenta!$F$28))+SQRT(Refererenssiarvoja!$B$15)/Refererenssiarvoja!$B$17*LN(Kaksitasouoma_matriisi!L340/Päälaskenta!$F$28))</f>
        <v>-3.3758833861369603E-2</v>
      </c>
      <c r="AR340" s="8">
        <f>Refererenssiarvoja!$B$16*Kaksitasouoma_matriisi!O340^(1/6)/(SQRT((2*Refererenssiarvoja!$B$15)/(Päälaskenta!$F$31*Päälaskenta!$G$31*L340)))</f>
        <v>8.6012849430441699E-2</v>
      </c>
    </row>
    <row r="341" spans="1:44" x14ac:dyDescent="0.2">
      <c r="A341" s="8">
        <v>339</v>
      </c>
      <c r="B341" s="8">
        <f>IF(Päälaskenta!C$7,Päälaskenta!E$7,Päälaskenta!G$5)</f>
        <v>2.5</v>
      </c>
      <c r="C341" s="56">
        <v>1.661</v>
      </c>
      <c r="D341" s="93">
        <f t="shared" si="81"/>
        <v>1.5051000000000001</v>
      </c>
      <c r="E341" s="8">
        <f>IF(Päälaskenta!$C$26,Kaksitasouoma_matriisi!AP341,Kaksitasouoma_matriisi!AC341)</f>
        <v>0.101676440368629</v>
      </c>
      <c r="F341" s="56">
        <f>IF(D341&lt;Päälaskenta!H$24,(SQRT(POWER(Päälaskenta!C$24/(2*Päälaskenta!E$24),2)+(D341/Päälaskenta!E$24))-Päälaskenta!C$24/(2*Päälaskenta!E$24)),IF(D341=Päälaskenta!H$24,Päälaskenta!D$24,Päälaskenta!D$24+(SQRT(POWER((Päälaskenta!C$20+Päälaskenta!G$24)/(2*Päälaskenta!E$20),2)+((D341-Päälaskenta!H$24)/Päälaskenta!E$20))-(Päälaskenta!C$20+Päälaskenta!G$24)/(2*Päälaskenta!E$20))))</f>
        <v>0.74199999999999999</v>
      </c>
      <c r="G341" s="57">
        <f>IF(F341&gt;Päälaskenta!D$24,(2*SQRT((POWER(Päälaskenta!D$24,2))+POWER(Päälaskenta!E$24*Päälaskenta!D$24,2))+Päälaskenta!C$24)+(2*SQRT((POWER((F341-Päälaskenta!D$24),2))+POWER(Päälaskenta!E$20*(F341-Päälaskenta!D$24),2))+Päälaskenta!C$20),(2*SQRT((POWER(F341,2))+POWER(Päälaskenta!E$24*F341,2))+Päälaskenta!C$24))</f>
        <v>8.1300000000000008</v>
      </c>
      <c r="H341" s="57">
        <f t="shared" si="82"/>
        <v>0.19</v>
      </c>
      <c r="I341" s="62">
        <f t="shared" si="83"/>
        <v>0.26112099999999999</v>
      </c>
      <c r="J341" s="8">
        <f>IF(F341&lt;Päälaskenta!$D$24,0,Kaksitasouoma_matriisi!F341-Päälaskenta!$D$24)</f>
        <v>4.2000000000000003E-2</v>
      </c>
      <c r="L341" s="8">
        <f>IF(F341&gt;Päälaskenta!D$24,F341-Päälaskenta!D$24,0)</f>
        <v>4.2000000000000003E-2</v>
      </c>
      <c r="M341" s="8">
        <f>IF(F341&gt;Päälaskenta!D$24,(Päälaskenta!C$20+(Päälaskenta!E$20*(Kaksitasouoma_matriisi!F341-Päälaskenta!D$24)))*(Kaksitasouoma_matriisi!F341-Päälaskenta!D$24),0)</f>
        <v>0.212646</v>
      </c>
      <c r="N341" s="8">
        <f>IF(F341&gt;Päälaskenta!D$24,(2*SQRT((POWER((F341-Päälaskenta!D$24),2))+POWER(Päälaskenta!E$20*(F341-Päälaskenta!D$24),2))+Päälaskenta!C$20),0)</f>
        <v>5.1514331535694904</v>
      </c>
      <c r="O341" s="8">
        <f t="shared" si="89"/>
        <v>4.1278998224533903E-2</v>
      </c>
      <c r="P341" s="8">
        <f>IF(Päälaskenta!$C$29,IF(L341&gt;Päälaskenta!$F$28,Kaksitasouoma_matriisi!AQ341,Kaksitasouoma_matriisi!AR341),Päälaskenta!$F$20)</f>
        <v>0.12</v>
      </c>
      <c r="Q341" s="8">
        <f t="shared" si="90"/>
        <v>0.21165510009789501</v>
      </c>
      <c r="R341" s="8">
        <f t="shared" si="84"/>
        <v>4.9137733118809403E-2</v>
      </c>
      <c r="S341" s="8">
        <f t="shared" si="91"/>
        <v>0.23107762722463299</v>
      </c>
      <c r="U341" s="93">
        <f>IF(F341&gt;Päälaskenta!D$24,Päälaskenta!H$24+L341*Päälaskenta!G$24,F341*Päälaskenta!C$24 + F341*F341*Päälaskenta!E$24)</f>
        <v>1.2907999999999999</v>
      </c>
      <c r="V341" s="8">
        <f>IF(F341&gt;Päälaskenta!D$24,2*SQRT(POWER(Päälaskenta!D$24,2)+POWER(Päälaskenta!E$24*Päälaskenta!D$24,2))+Päälaskenta!C$24,(2*SQRT((POWER(F341,2))+POWER(Päälaskenta!E$24*F341,2))+Päälaskenta!C$24))</f>
        <v>2.9798989873223301</v>
      </c>
      <c r="W341" s="8">
        <f t="shared" si="92"/>
        <v>0.43316904549166702</v>
      </c>
      <c r="X341" s="8">
        <f>Päälaskenta!F$24</f>
        <v>7.0000000000000007E-2</v>
      </c>
      <c r="Y341" s="8">
        <f t="shared" si="93"/>
        <v>10.556805646053</v>
      </c>
      <c r="Z341" s="8">
        <f t="shared" si="85"/>
        <v>2.4508622668811899</v>
      </c>
      <c r="AA341" s="8">
        <f t="shared" si="94"/>
        <v>1.89871573201208</v>
      </c>
      <c r="AC341" s="8">
        <f t="shared" si="86"/>
        <v>0.101676440368629</v>
      </c>
      <c r="AE341" s="8">
        <v>339</v>
      </c>
      <c r="AF341" s="8">
        <f t="shared" si="80"/>
        <v>10.7684607461509</v>
      </c>
      <c r="AG341" s="8">
        <f t="shared" si="87"/>
        <v>5.3898013493842899E-2</v>
      </c>
      <c r="AJ341" s="132">
        <f>IF(Päälaskenta!$F$28&lt;Kaksitasouoma_matriisi!L341,Päälaskenta!$C$20*Päälaskenta!$F$28,Päälaskenta!$C$20*Kaksitasouoma_matriisi!L341)</f>
        <v>0.21</v>
      </c>
      <c r="AK341" s="134">
        <f>SQRT(Päälaskenta!$D$20^2+(Päälaskenta!$D$20/(1/Päälaskenta!$E$20))^2)</f>
        <v>1.8029999999999999</v>
      </c>
      <c r="AL341" s="134">
        <f>IF(Päälaskenta!$F$28&lt;Kaksitasouoma_matriisi!L341,AK341*Päälaskenta!$F$28*COS(ATAN(1/Päälaskenta!$E$20)),AK341*Kaksitasouoma_matriisi!L341*COS(ATAN(1/Päälaskenta!$E$20)))</f>
        <v>6.3E-2</v>
      </c>
      <c r="AM341" s="134"/>
      <c r="AN341" s="134">
        <f t="shared" si="95"/>
        <v>0.27300000000000002</v>
      </c>
      <c r="AO341" s="8">
        <f t="shared" si="88"/>
        <v>0.181383296790911</v>
      </c>
      <c r="AP341" s="134">
        <f>Refererenssiarvoja!$B$16*H341^(1/6)/(Refererenssiarvoja!$B$15^0.5)*(Päälaskenta!$G$28/2)^0.5*(1-AO341)^(-1.5)</f>
        <v>5.1999999999999998E-2</v>
      </c>
      <c r="AQ341" s="8">
        <f>Refererenssiarvoja!$B$16*Kaksitasouoma_matriisi!O341^(1/6)/(SQRT((2*Refererenssiarvoja!$B$15)/(Päälaskenta!$F$31*Päälaskenta!$G$31*Päälaskenta!$F$28))+SQRT(Refererenssiarvoja!$B$15)/Refererenssiarvoja!$B$17*LN(Kaksitasouoma_matriisi!L341/Päälaskenta!$F$28))</f>
        <v>-3.3758833861369603E-2</v>
      </c>
      <c r="AR341" s="8">
        <f>Refererenssiarvoja!$B$16*Kaksitasouoma_matriisi!O341^(1/6)/(SQRT((2*Refererenssiarvoja!$B$15)/(Päälaskenta!$F$31*Päälaskenta!$G$31*L341)))</f>
        <v>8.6012849430441699E-2</v>
      </c>
    </row>
    <row r="342" spans="1:44" x14ac:dyDescent="0.2">
      <c r="A342" s="8">
        <v>340</v>
      </c>
      <c r="B342" s="8">
        <f>IF(Päälaskenta!C$7,Päälaskenta!E$7,Päälaskenta!G$5)</f>
        <v>2.5</v>
      </c>
      <c r="C342" s="56">
        <v>1.66</v>
      </c>
      <c r="D342" s="93">
        <f t="shared" si="81"/>
        <v>1.506</v>
      </c>
      <c r="E342" s="8">
        <f>IF(Päälaskenta!$C$26,Kaksitasouoma_matriisi!AP342,Kaksitasouoma_matriisi!AC342)</f>
        <v>0.101676440368629</v>
      </c>
      <c r="F342" s="56">
        <f>IF(D342&lt;Päälaskenta!H$24,(SQRT(POWER(Päälaskenta!C$24/(2*Päälaskenta!E$24),2)+(D342/Päälaskenta!E$24))-Päälaskenta!C$24/(2*Päälaskenta!E$24)),IF(D342=Päälaskenta!H$24,Päälaskenta!D$24,Päälaskenta!D$24+(SQRT(POWER((Päälaskenta!C$20+Päälaskenta!G$24)/(2*Päälaskenta!E$20),2)+((D342-Päälaskenta!H$24)/Päälaskenta!E$20))-(Päälaskenta!C$20+Päälaskenta!G$24)/(2*Päälaskenta!E$20))))</f>
        <v>0.74199999999999999</v>
      </c>
      <c r="G342" s="57">
        <f>IF(F342&gt;Päälaskenta!D$24,(2*SQRT((POWER(Päälaskenta!D$24,2))+POWER(Päälaskenta!E$24*Päälaskenta!D$24,2))+Päälaskenta!C$24)+(2*SQRT((POWER((F342-Päälaskenta!D$24),2))+POWER(Päälaskenta!E$20*(F342-Päälaskenta!D$24),2))+Päälaskenta!C$20),(2*SQRT((POWER(F342,2))+POWER(Päälaskenta!E$24*F342,2))+Päälaskenta!C$24))</f>
        <v>8.1300000000000008</v>
      </c>
      <c r="H342" s="57">
        <f t="shared" si="82"/>
        <v>0.19</v>
      </c>
      <c r="I342" s="62">
        <f t="shared" si="83"/>
        <v>0.26080700000000001</v>
      </c>
      <c r="J342" s="8">
        <f>IF(F342&lt;Päälaskenta!$D$24,0,Kaksitasouoma_matriisi!F342-Päälaskenta!$D$24)</f>
        <v>4.2000000000000003E-2</v>
      </c>
      <c r="L342" s="8">
        <f>IF(F342&gt;Päälaskenta!D$24,F342-Päälaskenta!D$24,0)</f>
        <v>4.2000000000000003E-2</v>
      </c>
      <c r="M342" s="8">
        <f>IF(F342&gt;Päälaskenta!D$24,(Päälaskenta!C$20+(Päälaskenta!E$20*(Kaksitasouoma_matriisi!F342-Päälaskenta!D$24)))*(Kaksitasouoma_matriisi!F342-Päälaskenta!D$24),0)</f>
        <v>0.212646</v>
      </c>
      <c r="N342" s="8">
        <f>IF(F342&gt;Päälaskenta!D$24,(2*SQRT((POWER((F342-Päälaskenta!D$24),2))+POWER(Päälaskenta!E$20*(F342-Päälaskenta!D$24),2))+Päälaskenta!C$20),0)</f>
        <v>5.1514331535694904</v>
      </c>
      <c r="O342" s="8">
        <f t="shared" si="89"/>
        <v>4.1278998224533903E-2</v>
      </c>
      <c r="P342" s="8">
        <f>IF(Päälaskenta!$C$29,IF(L342&gt;Päälaskenta!$F$28,Kaksitasouoma_matriisi!AQ342,Kaksitasouoma_matriisi!AR342),Päälaskenta!$F$20)</f>
        <v>0.12</v>
      </c>
      <c r="Q342" s="8">
        <f t="shared" si="90"/>
        <v>0.21165510009789501</v>
      </c>
      <c r="R342" s="8">
        <f t="shared" si="84"/>
        <v>4.9137733118809403E-2</v>
      </c>
      <c r="S342" s="8">
        <f t="shared" si="91"/>
        <v>0.23107762722463299</v>
      </c>
      <c r="U342" s="93">
        <f>IF(F342&gt;Päälaskenta!D$24,Päälaskenta!H$24+L342*Päälaskenta!G$24,F342*Päälaskenta!C$24 + F342*F342*Päälaskenta!E$24)</f>
        <v>1.2907999999999999</v>
      </c>
      <c r="V342" s="8">
        <f>IF(F342&gt;Päälaskenta!D$24,2*SQRT(POWER(Päälaskenta!D$24,2)+POWER(Päälaskenta!E$24*Päälaskenta!D$24,2))+Päälaskenta!C$24,(2*SQRT((POWER(F342,2))+POWER(Päälaskenta!E$24*F342,2))+Päälaskenta!C$24))</f>
        <v>2.9798989873223301</v>
      </c>
      <c r="W342" s="8">
        <f t="shared" si="92"/>
        <v>0.43316904549166702</v>
      </c>
      <c r="X342" s="8">
        <f>Päälaskenta!F$24</f>
        <v>7.0000000000000007E-2</v>
      </c>
      <c r="Y342" s="8">
        <f t="shared" si="93"/>
        <v>10.556805646053</v>
      </c>
      <c r="Z342" s="8">
        <f t="shared" si="85"/>
        <v>2.4508622668811899</v>
      </c>
      <c r="AA342" s="8">
        <f t="shared" si="94"/>
        <v>1.89871573201208</v>
      </c>
      <c r="AC342" s="8">
        <f t="shared" si="86"/>
        <v>0.101676440368629</v>
      </c>
      <c r="AE342" s="8">
        <v>340</v>
      </c>
      <c r="AF342" s="8">
        <f t="shared" si="80"/>
        <v>10.7684607461509</v>
      </c>
      <c r="AG342" s="8">
        <f t="shared" si="87"/>
        <v>5.3898013493842899E-2</v>
      </c>
      <c r="AJ342" s="132">
        <f>IF(Päälaskenta!$F$28&lt;Kaksitasouoma_matriisi!L342,Päälaskenta!$C$20*Päälaskenta!$F$28,Päälaskenta!$C$20*Kaksitasouoma_matriisi!L342)</f>
        <v>0.21</v>
      </c>
      <c r="AK342" s="134">
        <f>SQRT(Päälaskenta!$D$20^2+(Päälaskenta!$D$20/(1/Päälaskenta!$E$20))^2)</f>
        <v>1.8029999999999999</v>
      </c>
      <c r="AL342" s="134">
        <f>IF(Päälaskenta!$F$28&lt;Kaksitasouoma_matriisi!L342,AK342*Päälaskenta!$F$28*COS(ATAN(1/Päälaskenta!$E$20)),AK342*Kaksitasouoma_matriisi!L342*COS(ATAN(1/Päälaskenta!$E$20)))</f>
        <v>6.3E-2</v>
      </c>
      <c r="AM342" s="134"/>
      <c r="AN342" s="134">
        <f t="shared" si="95"/>
        <v>0.27300000000000002</v>
      </c>
      <c r="AO342" s="8">
        <f t="shared" si="88"/>
        <v>0.18127490039840599</v>
      </c>
      <c r="AP342" s="134">
        <f>Refererenssiarvoja!$B$16*H342^(1/6)/(Refererenssiarvoja!$B$15^0.5)*(Päälaskenta!$G$28/2)^0.5*(1-AO342)^(-1.5)</f>
        <v>5.1999999999999998E-2</v>
      </c>
      <c r="AQ342" s="8">
        <f>Refererenssiarvoja!$B$16*Kaksitasouoma_matriisi!O342^(1/6)/(SQRT((2*Refererenssiarvoja!$B$15)/(Päälaskenta!$F$31*Päälaskenta!$G$31*Päälaskenta!$F$28))+SQRT(Refererenssiarvoja!$B$15)/Refererenssiarvoja!$B$17*LN(Kaksitasouoma_matriisi!L342/Päälaskenta!$F$28))</f>
        <v>-3.3758833861369603E-2</v>
      </c>
      <c r="AR342" s="8">
        <f>Refererenssiarvoja!$B$16*Kaksitasouoma_matriisi!O342^(1/6)/(SQRT((2*Refererenssiarvoja!$B$15)/(Päälaskenta!$F$31*Päälaskenta!$G$31*L342)))</f>
        <v>8.6012849430441699E-2</v>
      </c>
    </row>
    <row r="343" spans="1:44" x14ac:dyDescent="0.2">
      <c r="A343" s="8">
        <v>341</v>
      </c>
      <c r="B343" s="8">
        <f>IF(Päälaskenta!C$7,Päälaskenta!E$7,Päälaskenta!G$5)</f>
        <v>2.5</v>
      </c>
      <c r="C343" s="56">
        <v>1.659</v>
      </c>
      <c r="D343" s="93">
        <f t="shared" si="81"/>
        <v>1.5068999999999999</v>
      </c>
      <c r="E343" s="8">
        <f>IF(Päälaskenta!$C$26,Kaksitasouoma_matriisi!AP343,Kaksitasouoma_matriisi!AC343)</f>
        <v>0.101676440368629</v>
      </c>
      <c r="F343" s="56">
        <f>IF(D343&lt;Päälaskenta!H$24,(SQRT(POWER(Päälaskenta!C$24/(2*Päälaskenta!E$24),2)+(D343/Päälaskenta!E$24))-Päälaskenta!C$24/(2*Päälaskenta!E$24)),IF(D343=Päälaskenta!H$24,Päälaskenta!D$24,Päälaskenta!D$24+(SQRT(POWER((Päälaskenta!C$20+Päälaskenta!G$24)/(2*Päälaskenta!E$20),2)+((D343-Päälaskenta!H$24)/Päälaskenta!E$20))-(Päälaskenta!C$20+Päälaskenta!G$24)/(2*Päälaskenta!E$20))))</f>
        <v>0.74199999999999999</v>
      </c>
      <c r="G343" s="57">
        <f>IF(F343&gt;Päälaskenta!D$24,(2*SQRT((POWER(Päälaskenta!D$24,2))+POWER(Päälaskenta!E$24*Päälaskenta!D$24,2))+Päälaskenta!C$24)+(2*SQRT((POWER((F343-Päälaskenta!D$24),2))+POWER(Päälaskenta!E$20*(F343-Päälaskenta!D$24),2))+Päälaskenta!C$20),(2*SQRT((POWER(F343,2))+POWER(Päälaskenta!E$24*F343,2))+Päälaskenta!C$24))</f>
        <v>8.1300000000000008</v>
      </c>
      <c r="H343" s="57">
        <f t="shared" si="82"/>
        <v>0.19</v>
      </c>
      <c r="I343" s="62">
        <f t="shared" si="83"/>
        <v>0.26049299999999997</v>
      </c>
      <c r="J343" s="8">
        <f>IF(F343&lt;Päälaskenta!$D$24,0,Kaksitasouoma_matriisi!F343-Päälaskenta!$D$24)</f>
        <v>4.2000000000000003E-2</v>
      </c>
      <c r="L343" s="8">
        <f>IF(F343&gt;Päälaskenta!D$24,F343-Päälaskenta!D$24,0)</f>
        <v>4.2000000000000003E-2</v>
      </c>
      <c r="M343" s="8">
        <f>IF(F343&gt;Päälaskenta!D$24,(Päälaskenta!C$20+(Päälaskenta!E$20*(Kaksitasouoma_matriisi!F343-Päälaskenta!D$24)))*(Kaksitasouoma_matriisi!F343-Päälaskenta!D$24),0)</f>
        <v>0.212646</v>
      </c>
      <c r="N343" s="8">
        <f>IF(F343&gt;Päälaskenta!D$24,(2*SQRT((POWER((F343-Päälaskenta!D$24),2))+POWER(Päälaskenta!E$20*(F343-Päälaskenta!D$24),2))+Päälaskenta!C$20),0)</f>
        <v>5.1514331535694904</v>
      </c>
      <c r="O343" s="8">
        <f t="shared" si="89"/>
        <v>4.1278998224533903E-2</v>
      </c>
      <c r="P343" s="8">
        <f>IF(Päälaskenta!$C$29,IF(L343&gt;Päälaskenta!$F$28,Kaksitasouoma_matriisi!AQ343,Kaksitasouoma_matriisi!AR343),Päälaskenta!$F$20)</f>
        <v>0.12</v>
      </c>
      <c r="Q343" s="8">
        <f t="shared" si="90"/>
        <v>0.21165510009789501</v>
      </c>
      <c r="R343" s="8">
        <f t="shared" si="84"/>
        <v>4.9137733118809403E-2</v>
      </c>
      <c r="S343" s="8">
        <f t="shared" si="91"/>
        <v>0.23107762722463299</v>
      </c>
      <c r="U343" s="93">
        <f>IF(F343&gt;Päälaskenta!D$24,Päälaskenta!H$24+L343*Päälaskenta!G$24,F343*Päälaskenta!C$24 + F343*F343*Päälaskenta!E$24)</f>
        <v>1.2907999999999999</v>
      </c>
      <c r="V343" s="8">
        <f>IF(F343&gt;Päälaskenta!D$24,2*SQRT(POWER(Päälaskenta!D$24,2)+POWER(Päälaskenta!E$24*Päälaskenta!D$24,2))+Päälaskenta!C$24,(2*SQRT((POWER(F343,2))+POWER(Päälaskenta!E$24*F343,2))+Päälaskenta!C$24))</f>
        <v>2.9798989873223301</v>
      </c>
      <c r="W343" s="8">
        <f t="shared" si="92"/>
        <v>0.43316904549166702</v>
      </c>
      <c r="X343" s="8">
        <f>Päälaskenta!F$24</f>
        <v>7.0000000000000007E-2</v>
      </c>
      <c r="Y343" s="8">
        <f t="shared" si="93"/>
        <v>10.556805646053</v>
      </c>
      <c r="Z343" s="8">
        <f t="shared" si="85"/>
        <v>2.4508622668811899</v>
      </c>
      <c r="AA343" s="8">
        <f t="shared" si="94"/>
        <v>1.89871573201208</v>
      </c>
      <c r="AC343" s="8">
        <f t="shared" si="86"/>
        <v>0.101676440368629</v>
      </c>
      <c r="AE343" s="8">
        <v>341</v>
      </c>
      <c r="AF343" s="8">
        <f t="shared" si="80"/>
        <v>10.7684607461509</v>
      </c>
      <c r="AG343" s="8">
        <f t="shared" si="87"/>
        <v>5.3898013493842899E-2</v>
      </c>
      <c r="AJ343" s="132">
        <f>IF(Päälaskenta!$F$28&lt;Kaksitasouoma_matriisi!L343,Päälaskenta!$C$20*Päälaskenta!$F$28,Päälaskenta!$C$20*Kaksitasouoma_matriisi!L343)</f>
        <v>0.21</v>
      </c>
      <c r="AK343" s="134">
        <f>SQRT(Päälaskenta!$D$20^2+(Päälaskenta!$D$20/(1/Päälaskenta!$E$20))^2)</f>
        <v>1.8029999999999999</v>
      </c>
      <c r="AL343" s="134">
        <f>IF(Päälaskenta!$F$28&lt;Kaksitasouoma_matriisi!L343,AK343*Päälaskenta!$F$28*COS(ATAN(1/Päälaskenta!$E$20)),AK343*Kaksitasouoma_matriisi!L343*COS(ATAN(1/Päälaskenta!$E$20)))</f>
        <v>6.3E-2</v>
      </c>
      <c r="AM343" s="134"/>
      <c r="AN343" s="134">
        <f t="shared" si="95"/>
        <v>0.27300000000000002</v>
      </c>
      <c r="AO343" s="8">
        <f t="shared" si="88"/>
        <v>0.18116663348596501</v>
      </c>
      <c r="AP343" s="134">
        <f>Refererenssiarvoja!$B$16*H343^(1/6)/(Refererenssiarvoja!$B$15^0.5)*(Päälaskenta!$G$28/2)^0.5*(1-AO343)^(-1.5)</f>
        <v>5.1999999999999998E-2</v>
      </c>
      <c r="AQ343" s="8">
        <f>Refererenssiarvoja!$B$16*Kaksitasouoma_matriisi!O343^(1/6)/(SQRT((2*Refererenssiarvoja!$B$15)/(Päälaskenta!$F$31*Päälaskenta!$G$31*Päälaskenta!$F$28))+SQRT(Refererenssiarvoja!$B$15)/Refererenssiarvoja!$B$17*LN(Kaksitasouoma_matriisi!L343/Päälaskenta!$F$28))</f>
        <v>-3.3758833861369603E-2</v>
      </c>
      <c r="AR343" s="8">
        <f>Refererenssiarvoja!$B$16*Kaksitasouoma_matriisi!O343^(1/6)/(SQRT((2*Refererenssiarvoja!$B$15)/(Päälaskenta!$F$31*Päälaskenta!$G$31*L343)))</f>
        <v>8.6012849430441699E-2</v>
      </c>
    </row>
    <row r="344" spans="1:44" x14ac:dyDescent="0.2">
      <c r="A344" s="8">
        <v>342</v>
      </c>
      <c r="B344" s="8">
        <f>IF(Päälaskenta!C$7,Päälaskenta!E$7,Päälaskenta!G$5)</f>
        <v>2.5</v>
      </c>
      <c r="C344" s="56">
        <v>1.6579999999999999</v>
      </c>
      <c r="D344" s="93">
        <f t="shared" si="81"/>
        <v>1.5078</v>
      </c>
      <c r="E344" s="8">
        <f>IF(Päälaskenta!$C$26,Kaksitasouoma_matriisi!AP344,Kaksitasouoma_matriisi!AC344)</f>
        <v>0.101684561701121</v>
      </c>
      <c r="F344" s="56">
        <f>IF(D344&lt;Päälaskenta!H$24,(SQRT(POWER(Päälaskenta!C$24/(2*Päälaskenta!E$24),2)+(D344/Päälaskenta!E$24))-Päälaskenta!C$24/(2*Päälaskenta!E$24)),IF(D344=Päälaskenta!H$24,Päälaskenta!D$24,Päälaskenta!D$24+(SQRT(POWER((Päälaskenta!C$20+Päälaskenta!G$24)/(2*Päälaskenta!E$20),2)+((D344-Päälaskenta!H$24)/Päälaskenta!E$20))-(Päälaskenta!C$20+Päälaskenta!G$24)/(2*Päälaskenta!E$20))))</f>
        <v>0.74299999999999999</v>
      </c>
      <c r="G344" s="57">
        <f>IF(F344&gt;Päälaskenta!D$24,(2*SQRT((POWER(Päälaskenta!D$24,2))+POWER(Päälaskenta!E$24*Päälaskenta!D$24,2))+Päälaskenta!C$24)+(2*SQRT((POWER((F344-Päälaskenta!D$24),2))+POWER(Päälaskenta!E$20*(F344-Päälaskenta!D$24),2))+Päälaskenta!C$20),(2*SQRT((POWER(F344,2))+POWER(Päälaskenta!E$24*F344,2))+Päälaskenta!C$24))</f>
        <v>8.1300000000000008</v>
      </c>
      <c r="H344" s="57">
        <f t="shared" si="82"/>
        <v>0.19</v>
      </c>
      <c r="I344" s="62">
        <f t="shared" si="83"/>
        <v>0.26022000000000001</v>
      </c>
      <c r="J344" s="8">
        <f>IF(F344&lt;Päälaskenta!$D$24,0,Kaksitasouoma_matriisi!F344-Päälaskenta!$D$24)</f>
        <v>4.2999999999999997E-2</v>
      </c>
      <c r="L344" s="8">
        <f>IF(F344&gt;Päälaskenta!D$24,F344-Päälaskenta!D$24,0)</f>
        <v>4.2999999999999997E-2</v>
      </c>
      <c r="M344" s="8">
        <f>IF(F344&gt;Päälaskenta!D$24,(Päälaskenta!C$20+(Päälaskenta!E$20*(Kaksitasouoma_matriisi!F344-Päälaskenta!D$24)))*(Kaksitasouoma_matriisi!F344-Päälaskenta!D$24),0)</f>
        <v>0.21777350000000001</v>
      </c>
      <c r="N344" s="8">
        <f>IF(F344&gt;Päälaskenta!D$24,(2*SQRT((POWER((F344-Päälaskenta!D$24),2))+POWER(Päälaskenta!E$20*(F344-Päälaskenta!D$24),2))+Päälaskenta!C$20),0)</f>
        <v>5.1550387048449497</v>
      </c>
      <c r="O344" s="8">
        <f t="shared" si="89"/>
        <v>4.2244784659972799E-2</v>
      </c>
      <c r="P344" s="8">
        <f>IF(Päälaskenta!$C$29,IF(L344&gt;Päälaskenta!$F$28,Kaksitasouoma_matriisi!AQ344,Kaksitasouoma_matriisi!AR344),Päälaskenta!$F$20)</f>
        <v>0.12</v>
      </c>
      <c r="Q344" s="8">
        <f t="shared" si="90"/>
        <v>0.22012659650403699</v>
      </c>
      <c r="R344" s="8">
        <f t="shared" si="84"/>
        <v>5.09096641335171E-2</v>
      </c>
      <c r="S344" s="8">
        <f t="shared" si="91"/>
        <v>0.23377345789784801</v>
      </c>
      <c r="U344" s="93">
        <f>IF(F344&gt;Päälaskenta!D$24,Päälaskenta!H$24+L344*Päälaskenta!G$24,F344*Päälaskenta!C$24 + F344*F344*Päälaskenta!E$24)</f>
        <v>1.2931999999999999</v>
      </c>
      <c r="V344" s="8">
        <f>IF(F344&gt;Päälaskenta!D$24,2*SQRT(POWER(Päälaskenta!D$24,2)+POWER(Päälaskenta!E$24*Päälaskenta!D$24,2))+Päälaskenta!C$24,(2*SQRT((POWER(F344,2))+POWER(Päälaskenta!E$24*F344,2))+Päälaskenta!C$24))</f>
        <v>2.9798989873223301</v>
      </c>
      <c r="W344" s="8">
        <f t="shared" si="92"/>
        <v>0.43397444191960399</v>
      </c>
      <c r="X344" s="8">
        <f>Päälaskenta!F$24</f>
        <v>7.0000000000000007E-2</v>
      </c>
      <c r="Y344" s="8">
        <f t="shared" si="93"/>
        <v>10.5895399103662</v>
      </c>
      <c r="Z344" s="8">
        <f t="shared" si="85"/>
        <v>2.44909033586648</v>
      </c>
      <c r="AA344" s="8">
        <f t="shared" si="94"/>
        <v>1.8938217877099299</v>
      </c>
      <c r="AC344" s="8">
        <f t="shared" si="86"/>
        <v>0.101684561701121</v>
      </c>
      <c r="AE344" s="8">
        <v>342</v>
      </c>
      <c r="AF344" s="8">
        <f t="shared" si="80"/>
        <v>10.809666506870199</v>
      </c>
      <c r="AG344" s="8">
        <f t="shared" si="87"/>
        <v>5.3487885084301398E-2</v>
      </c>
      <c r="AJ344" s="132">
        <f>IF(Päälaskenta!$F$28&lt;Kaksitasouoma_matriisi!L344,Päälaskenta!$C$20*Päälaskenta!$F$28,Päälaskenta!$C$20*Kaksitasouoma_matriisi!L344)</f>
        <v>0.215</v>
      </c>
      <c r="AK344" s="134">
        <f>SQRT(Päälaskenta!$D$20^2+(Päälaskenta!$D$20/(1/Päälaskenta!$E$20))^2)</f>
        <v>1.8029999999999999</v>
      </c>
      <c r="AL344" s="134">
        <f>IF(Päälaskenta!$F$28&lt;Kaksitasouoma_matriisi!L344,AK344*Päälaskenta!$F$28*COS(ATAN(1/Päälaskenta!$E$20)),AK344*Kaksitasouoma_matriisi!L344*COS(ATAN(1/Päälaskenta!$E$20)))</f>
        <v>6.5000000000000002E-2</v>
      </c>
      <c r="AM344" s="134"/>
      <c r="AN344" s="134">
        <f t="shared" si="95"/>
        <v>0.28000000000000003</v>
      </c>
      <c r="AO344" s="8">
        <f t="shared" si="88"/>
        <v>0.185701021355617</v>
      </c>
      <c r="AP344" s="134">
        <f>Refererenssiarvoja!$B$16*H344^(1/6)/(Refererenssiarvoja!$B$15^0.5)*(Päälaskenta!$G$28/2)^0.5*(1-AO344)^(-1.5)</f>
        <v>5.1999999999999998E-2</v>
      </c>
      <c r="AQ344" s="8">
        <f>Refererenssiarvoja!$B$16*Kaksitasouoma_matriisi!O344^(1/6)/(SQRT((2*Refererenssiarvoja!$B$15)/(Päälaskenta!$F$31*Päälaskenta!$G$31*Päälaskenta!$F$28))+SQRT(Refererenssiarvoja!$B$15)/Refererenssiarvoja!$B$17*LN(Kaksitasouoma_matriisi!L344/Päälaskenta!$F$28))</f>
        <v>-3.42516067072033E-2</v>
      </c>
      <c r="AR344" s="8">
        <f>Refererenssiarvoja!$B$16*Kaksitasouoma_matriisi!O344^(1/6)/(SQRT((2*Refererenssiarvoja!$B$15)/(Päälaskenta!$F$31*Päälaskenta!$G$31*L344)))</f>
        <v>8.7366896700943997E-2</v>
      </c>
    </row>
    <row r="345" spans="1:44" x14ac:dyDescent="0.2">
      <c r="A345" s="8">
        <v>343</v>
      </c>
      <c r="B345" s="8">
        <f>IF(Päälaskenta!C$7,Päälaskenta!E$7,Päälaskenta!G$5)</f>
        <v>2.5</v>
      </c>
      <c r="C345" s="56">
        <v>1.657</v>
      </c>
      <c r="D345" s="93">
        <f t="shared" si="81"/>
        <v>1.5087999999999999</v>
      </c>
      <c r="E345" s="8">
        <f>IF(Päälaskenta!$C$26,Kaksitasouoma_matriisi!AP345,Kaksitasouoma_matriisi!AC345)</f>
        <v>0.101684561701121</v>
      </c>
      <c r="F345" s="56">
        <f>IF(D345&lt;Päälaskenta!H$24,(SQRT(POWER(Päälaskenta!C$24/(2*Päälaskenta!E$24),2)+(D345/Päälaskenta!E$24))-Päälaskenta!C$24/(2*Päälaskenta!E$24)),IF(D345=Päälaskenta!H$24,Päälaskenta!D$24,Päälaskenta!D$24+(SQRT(POWER((Päälaskenta!C$20+Päälaskenta!G$24)/(2*Päälaskenta!E$20),2)+((D345-Päälaskenta!H$24)/Päälaskenta!E$20))-(Päälaskenta!C$20+Päälaskenta!G$24)/(2*Päälaskenta!E$20))))</f>
        <v>0.74299999999999999</v>
      </c>
      <c r="G345" s="57">
        <f>IF(F345&gt;Päälaskenta!D$24,(2*SQRT((POWER(Päälaskenta!D$24,2))+POWER(Päälaskenta!E$24*Päälaskenta!D$24,2))+Päälaskenta!C$24)+(2*SQRT((POWER((F345-Päälaskenta!D$24),2))+POWER(Päälaskenta!E$20*(F345-Päälaskenta!D$24),2))+Päälaskenta!C$20),(2*SQRT((POWER(F345,2))+POWER(Päälaskenta!E$24*F345,2))+Päälaskenta!C$24))</f>
        <v>8.1300000000000008</v>
      </c>
      <c r="H345" s="57">
        <f t="shared" si="82"/>
        <v>0.19</v>
      </c>
      <c r="I345" s="62">
        <f t="shared" si="83"/>
        <v>0.25990600000000003</v>
      </c>
      <c r="J345" s="8">
        <f>IF(F345&lt;Päälaskenta!$D$24,0,Kaksitasouoma_matriisi!F345-Päälaskenta!$D$24)</f>
        <v>4.2999999999999997E-2</v>
      </c>
      <c r="L345" s="8">
        <f>IF(F345&gt;Päälaskenta!D$24,F345-Päälaskenta!D$24,0)</f>
        <v>4.2999999999999997E-2</v>
      </c>
      <c r="M345" s="8">
        <f>IF(F345&gt;Päälaskenta!D$24,(Päälaskenta!C$20+(Päälaskenta!E$20*(Kaksitasouoma_matriisi!F345-Päälaskenta!D$24)))*(Kaksitasouoma_matriisi!F345-Päälaskenta!D$24),0)</f>
        <v>0.21777350000000001</v>
      </c>
      <c r="N345" s="8">
        <f>IF(F345&gt;Päälaskenta!D$24,(2*SQRT((POWER((F345-Päälaskenta!D$24),2))+POWER(Päälaskenta!E$20*(F345-Päälaskenta!D$24),2))+Päälaskenta!C$20),0)</f>
        <v>5.1550387048449497</v>
      </c>
      <c r="O345" s="8">
        <f t="shared" si="89"/>
        <v>4.2244784659972799E-2</v>
      </c>
      <c r="P345" s="8">
        <f>IF(Päälaskenta!$C$29,IF(L345&gt;Päälaskenta!$F$28,Kaksitasouoma_matriisi!AQ345,Kaksitasouoma_matriisi!AR345),Päälaskenta!$F$20)</f>
        <v>0.12</v>
      </c>
      <c r="Q345" s="8">
        <f t="shared" si="90"/>
        <v>0.22012659650403699</v>
      </c>
      <c r="R345" s="8">
        <f t="shared" si="84"/>
        <v>5.09096641335171E-2</v>
      </c>
      <c r="S345" s="8">
        <f t="shared" si="91"/>
        <v>0.23377345789784801</v>
      </c>
      <c r="U345" s="93">
        <f>IF(F345&gt;Päälaskenta!D$24,Päälaskenta!H$24+L345*Päälaskenta!G$24,F345*Päälaskenta!C$24 + F345*F345*Päälaskenta!E$24)</f>
        <v>1.2931999999999999</v>
      </c>
      <c r="V345" s="8">
        <f>IF(F345&gt;Päälaskenta!D$24,2*SQRT(POWER(Päälaskenta!D$24,2)+POWER(Päälaskenta!E$24*Päälaskenta!D$24,2))+Päälaskenta!C$24,(2*SQRT((POWER(F345,2))+POWER(Päälaskenta!E$24*F345,2))+Päälaskenta!C$24))</f>
        <v>2.9798989873223301</v>
      </c>
      <c r="W345" s="8">
        <f t="shared" si="92"/>
        <v>0.43397444191960399</v>
      </c>
      <c r="X345" s="8">
        <f>Päälaskenta!F$24</f>
        <v>7.0000000000000007E-2</v>
      </c>
      <c r="Y345" s="8">
        <f t="shared" si="93"/>
        <v>10.5895399103662</v>
      </c>
      <c r="Z345" s="8">
        <f t="shared" si="85"/>
        <v>2.44909033586648</v>
      </c>
      <c r="AA345" s="8">
        <f t="shared" si="94"/>
        <v>1.8938217877099299</v>
      </c>
      <c r="AC345" s="8">
        <f t="shared" si="86"/>
        <v>0.101684561701121</v>
      </c>
      <c r="AE345" s="8">
        <v>343</v>
      </c>
      <c r="AF345" s="8">
        <f t="shared" si="80"/>
        <v>10.809666506870199</v>
      </c>
      <c r="AG345" s="8">
        <f t="shared" si="87"/>
        <v>5.3487885084301398E-2</v>
      </c>
      <c r="AJ345" s="132">
        <f>IF(Päälaskenta!$F$28&lt;Kaksitasouoma_matriisi!L345,Päälaskenta!$C$20*Päälaskenta!$F$28,Päälaskenta!$C$20*Kaksitasouoma_matriisi!L345)</f>
        <v>0.215</v>
      </c>
      <c r="AK345" s="134">
        <f>SQRT(Päälaskenta!$D$20^2+(Päälaskenta!$D$20/(1/Päälaskenta!$E$20))^2)</f>
        <v>1.8029999999999999</v>
      </c>
      <c r="AL345" s="134">
        <f>IF(Päälaskenta!$F$28&lt;Kaksitasouoma_matriisi!L345,AK345*Päälaskenta!$F$28*COS(ATAN(1/Päälaskenta!$E$20)),AK345*Kaksitasouoma_matriisi!L345*COS(ATAN(1/Päälaskenta!$E$20)))</f>
        <v>6.5000000000000002E-2</v>
      </c>
      <c r="AM345" s="134"/>
      <c r="AN345" s="134">
        <f t="shared" si="95"/>
        <v>0.28000000000000003</v>
      </c>
      <c r="AO345" s="8">
        <f t="shared" si="88"/>
        <v>0.18557794273594899</v>
      </c>
      <c r="AP345" s="134">
        <f>Refererenssiarvoja!$B$16*H345^(1/6)/(Refererenssiarvoja!$B$15^0.5)*(Päälaskenta!$G$28/2)^0.5*(1-AO345)^(-1.5)</f>
        <v>5.1999999999999998E-2</v>
      </c>
      <c r="AQ345" s="8">
        <f>Refererenssiarvoja!$B$16*Kaksitasouoma_matriisi!O345^(1/6)/(SQRT((2*Refererenssiarvoja!$B$15)/(Päälaskenta!$F$31*Päälaskenta!$G$31*Päälaskenta!$F$28))+SQRT(Refererenssiarvoja!$B$15)/Refererenssiarvoja!$B$17*LN(Kaksitasouoma_matriisi!L345/Päälaskenta!$F$28))</f>
        <v>-3.42516067072033E-2</v>
      </c>
      <c r="AR345" s="8">
        <f>Refererenssiarvoja!$B$16*Kaksitasouoma_matriisi!O345^(1/6)/(SQRT((2*Refererenssiarvoja!$B$15)/(Päälaskenta!$F$31*Päälaskenta!$G$31*L345)))</f>
        <v>8.7366896700943997E-2</v>
      </c>
    </row>
    <row r="346" spans="1:44" x14ac:dyDescent="0.2">
      <c r="A346" s="8">
        <v>344</v>
      </c>
      <c r="B346" s="8">
        <f>IF(Päälaskenta!C$7,Päälaskenta!E$7,Päälaskenta!G$5)</f>
        <v>2.5</v>
      </c>
      <c r="C346" s="56">
        <v>1.6559999999999999</v>
      </c>
      <c r="D346" s="93">
        <f t="shared" si="81"/>
        <v>1.5097</v>
      </c>
      <c r="E346" s="8">
        <f>IF(Päälaskenta!$C$26,Kaksitasouoma_matriisi!AP346,Kaksitasouoma_matriisi!AC346)</f>
        <v>0.101684561701121</v>
      </c>
      <c r="F346" s="56">
        <f>IF(D346&lt;Päälaskenta!H$24,(SQRT(POWER(Päälaskenta!C$24/(2*Päälaskenta!E$24),2)+(D346/Päälaskenta!E$24))-Päälaskenta!C$24/(2*Päälaskenta!E$24)),IF(D346=Päälaskenta!H$24,Päälaskenta!D$24,Päälaskenta!D$24+(SQRT(POWER((Päälaskenta!C$20+Päälaskenta!G$24)/(2*Päälaskenta!E$20),2)+((D346-Päälaskenta!H$24)/Päälaskenta!E$20))-(Päälaskenta!C$20+Päälaskenta!G$24)/(2*Päälaskenta!E$20))))</f>
        <v>0.74299999999999999</v>
      </c>
      <c r="G346" s="57">
        <f>IF(F346&gt;Päälaskenta!D$24,(2*SQRT((POWER(Päälaskenta!D$24,2))+POWER(Päälaskenta!E$24*Päälaskenta!D$24,2))+Päälaskenta!C$24)+(2*SQRT((POWER((F346-Päälaskenta!D$24),2))+POWER(Päälaskenta!E$20*(F346-Päälaskenta!D$24),2))+Päälaskenta!C$20),(2*SQRT((POWER(F346,2))+POWER(Päälaskenta!E$24*F346,2))+Päälaskenta!C$24))</f>
        <v>8.1300000000000008</v>
      </c>
      <c r="H346" s="57">
        <f t="shared" si="82"/>
        <v>0.19</v>
      </c>
      <c r="I346" s="62">
        <f t="shared" si="83"/>
        <v>0.25959300000000002</v>
      </c>
      <c r="J346" s="8">
        <f>IF(F346&lt;Päälaskenta!$D$24,0,Kaksitasouoma_matriisi!F346-Päälaskenta!$D$24)</f>
        <v>4.2999999999999997E-2</v>
      </c>
      <c r="L346" s="8">
        <f>IF(F346&gt;Päälaskenta!D$24,F346-Päälaskenta!D$24,0)</f>
        <v>4.2999999999999997E-2</v>
      </c>
      <c r="M346" s="8">
        <f>IF(F346&gt;Päälaskenta!D$24,(Päälaskenta!C$20+(Päälaskenta!E$20*(Kaksitasouoma_matriisi!F346-Päälaskenta!D$24)))*(Kaksitasouoma_matriisi!F346-Päälaskenta!D$24),0)</f>
        <v>0.21777350000000001</v>
      </c>
      <c r="N346" s="8">
        <f>IF(F346&gt;Päälaskenta!D$24,(2*SQRT((POWER((F346-Päälaskenta!D$24),2))+POWER(Päälaskenta!E$20*(F346-Päälaskenta!D$24),2))+Päälaskenta!C$20),0)</f>
        <v>5.1550387048449497</v>
      </c>
      <c r="O346" s="8">
        <f t="shared" si="89"/>
        <v>4.2244784659972799E-2</v>
      </c>
      <c r="P346" s="8">
        <f>IF(Päälaskenta!$C$29,IF(L346&gt;Päälaskenta!$F$28,Kaksitasouoma_matriisi!AQ346,Kaksitasouoma_matriisi!AR346),Päälaskenta!$F$20)</f>
        <v>0.12</v>
      </c>
      <c r="Q346" s="8">
        <f t="shared" si="90"/>
        <v>0.22012659650403699</v>
      </c>
      <c r="R346" s="8">
        <f t="shared" si="84"/>
        <v>5.09096641335171E-2</v>
      </c>
      <c r="S346" s="8">
        <f t="shared" si="91"/>
        <v>0.23377345789784801</v>
      </c>
      <c r="U346" s="93">
        <f>IF(F346&gt;Päälaskenta!D$24,Päälaskenta!H$24+L346*Päälaskenta!G$24,F346*Päälaskenta!C$24 + F346*F346*Päälaskenta!E$24)</f>
        <v>1.2931999999999999</v>
      </c>
      <c r="V346" s="8">
        <f>IF(F346&gt;Päälaskenta!D$24,2*SQRT(POWER(Päälaskenta!D$24,2)+POWER(Päälaskenta!E$24*Päälaskenta!D$24,2))+Päälaskenta!C$24,(2*SQRT((POWER(F346,2))+POWER(Päälaskenta!E$24*F346,2))+Päälaskenta!C$24))</f>
        <v>2.9798989873223301</v>
      </c>
      <c r="W346" s="8">
        <f t="shared" si="92"/>
        <v>0.43397444191960399</v>
      </c>
      <c r="X346" s="8">
        <f>Päälaskenta!F$24</f>
        <v>7.0000000000000007E-2</v>
      </c>
      <c r="Y346" s="8">
        <f t="shared" si="93"/>
        <v>10.5895399103662</v>
      </c>
      <c r="Z346" s="8">
        <f t="shared" si="85"/>
        <v>2.44909033586648</v>
      </c>
      <c r="AA346" s="8">
        <f t="shared" si="94"/>
        <v>1.8938217877099299</v>
      </c>
      <c r="AC346" s="8">
        <f t="shared" si="86"/>
        <v>0.101684561701121</v>
      </c>
      <c r="AE346" s="8">
        <v>344</v>
      </c>
      <c r="AF346" s="8">
        <f t="shared" si="80"/>
        <v>10.809666506870199</v>
      </c>
      <c r="AG346" s="8">
        <f t="shared" si="87"/>
        <v>5.3487885084301398E-2</v>
      </c>
      <c r="AJ346" s="132">
        <f>IF(Päälaskenta!$F$28&lt;Kaksitasouoma_matriisi!L346,Päälaskenta!$C$20*Päälaskenta!$F$28,Päälaskenta!$C$20*Kaksitasouoma_matriisi!L346)</f>
        <v>0.215</v>
      </c>
      <c r="AK346" s="134">
        <f>SQRT(Päälaskenta!$D$20^2+(Päälaskenta!$D$20/(1/Päälaskenta!$E$20))^2)</f>
        <v>1.8029999999999999</v>
      </c>
      <c r="AL346" s="134">
        <f>IF(Päälaskenta!$F$28&lt;Kaksitasouoma_matriisi!L346,AK346*Päälaskenta!$F$28*COS(ATAN(1/Päälaskenta!$E$20)),AK346*Kaksitasouoma_matriisi!L346*COS(ATAN(1/Päälaskenta!$E$20)))</f>
        <v>6.5000000000000002E-2</v>
      </c>
      <c r="AM346" s="134"/>
      <c r="AN346" s="134">
        <f t="shared" si="95"/>
        <v>0.28000000000000003</v>
      </c>
      <c r="AO346" s="8">
        <f t="shared" si="88"/>
        <v>0.18546731138636799</v>
      </c>
      <c r="AP346" s="134">
        <f>Refererenssiarvoja!$B$16*H346^(1/6)/(Refererenssiarvoja!$B$15^0.5)*(Päälaskenta!$G$28/2)^0.5*(1-AO346)^(-1.5)</f>
        <v>5.1999999999999998E-2</v>
      </c>
      <c r="AQ346" s="8">
        <f>Refererenssiarvoja!$B$16*Kaksitasouoma_matriisi!O346^(1/6)/(SQRT((2*Refererenssiarvoja!$B$15)/(Päälaskenta!$F$31*Päälaskenta!$G$31*Päälaskenta!$F$28))+SQRT(Refererenssiarvoja!$B$15)/Refererenssiarvoja!$B$17*LN(Kaksitasouoma_matriisi!L346/Päälaskenta!$F$28))</f>
        <v>-3.42516067072033E-2</v>
      </c>
      <c r="AR346" s="8">
        <f>Refererenssiarvoja!$B$16*Kaksitasouoma_matriisi!O346^(1/6)/(SQRT((2*Refererenssiarvoja!$B$15)/(Päälaskenta!$F$31*Päälaskenta!$G$31*L346)))</f>
        <v>8.7366896700943997E-2</v>
      </c>
    </row>
    <row r="347" spans="1:44" x14ac:dyDescent="0.2">
      <c r="A347" s="8">
        <v>345</v>
      </c>
      <c r="B347" s="8">
        <f>IF(Päälaskenta!C$7,Päälaskenta!E$7,Päälaskenta!G$5)</f>
        <v>2.5</v>
      </c>
      <c r="C347" s="56">
        <v>1.655</v>
      </c>
      <c r="D347" s="93">
        <f t="shared" si="81"/>
        <v>1.5105999999999999</v>
      </c>
      <c r="E347" s="8">
        <f>IF(Päälaskenta!$C$26,Kaksitasouoma_matriisi!AP347,Kaksitasouoma_matriisi!AC347)</f>
        <v>0.101684561701121</v>
      </c>
      <c r="F347" s="56">
        <f>IF(D347&lt;Päälaskenta!H$24,(SQRT(POWER(Päälaskenta!C$24/(2*Päälaskenta!E$24),2)+(D347/Päälaskenta!E$24))-Päälaskenta!C$24/(2*Päälaskenta!E$24)),IF(D347=Päälaskenta!H$24,Päälaskenta!D$24,Päälaskenta!D$24+(SQRT(POWER((Päälaskenta!C$20+Päälaskenta!G$24)/(2*Päälaskenta!E$20),2)+((D347-Päälaskenta!H$24)/Päälaskenta!E$20))-(Päälaskenta!C$20+Päälaskenta!G$24)/(2*Päälaskenta!E$20))))</f>
        <v>0.74299999999999999</v>
      </c>
      <c r="G347" s="57">
        <f>IF(F347&gt;Päälaskenta!D$24,(2*SQRT((POWER(Päälaskenta!D$24,2))+POWER(Päälaskenta!E$24*Päälaskenta!D$24,2))+Päälaskenta!C$24)+(2*SQRT((POWER((F347-Päälaskenta!D$24),2))+POWER(Päälaskenta!E$20*(F347-Päälaskenta!D$24),2))+Päälaskenta!C$20),(2*SQRT((POWER(F347,2))+POWER(Päälaskenta!E$24*F347,2))+Päälaskenta!C$24))</f>
        <v>8.1300000000000008</v>
      </c>
      <c r="H347" s="57">
        <f t="shared" si="82"/>
        <v>0.19</v>
      </c>
      <c r="I347" s="62">
        <f t="shared" si="83"/>
        <v>0.25927899999999998</v>
      </c>
      <c r="J347" s="8">
        <f>IF(F347&lt;Päälaskenta!$D$24,0,Kaksitasouoma_matriisi!F347-Päälaskenta!$D$24)</f>
        <v>4.2999999999999997E-2</v>
      </c>
      <c r="L347" s="8">
        <f>IF(F347&gt;Päälaskenta!D$24,F347-Päälaskenta!D$24,0)</f>
        <v>4.2999999999999997E-2</v>
      </c>
      <c r="M347" s="8">
        <f>IF(F347&gt;Päälaskenta!D$24,(Päälaskenta!C$20+(Päälaskenta!E$20*(Kaksitasouoma_matriisi!F347-Päälaskenta!D$24)))*(Kaksitasouoma_matriisi!F347-Päälaskenta!D$24),0)</f>
        <v>0.21777350000000001</v>
      </c>
      <c r="N347" s="8">
        <f>IF(F347&gt;Päälaskenta!D$24,(2*SQRT((POWER((F347-Päälaskenta!D$24),2))+POWER(Päälaskenta!E$20*(F347-Päälaskenta!D$24),2))+Päälaskenta!C$20),0)</f>
        <v>5.1550387048449497</v>
      </c>
      <c r="O347" s="8">
        <f t="shared" si="89"/>
        <v>4.2244784659972799E-2</v>
      </c>
      <c r="P347" s="8">
        <f>IF(Päälaskenta!$C$29,IF(L347&gt;Päälaskenta!$F$28,Kaksitasouoma_matriisi!AQ347,Kaksitasouoma_matriisi!AR347),Päälaskenta!$F$20)</f>
        <v>0.12</v>
      </c>
      <c r="Q347" s="8">
        <f t="shared" si="90"/>
        <v>0.22012659650403699</v>
      </c>
      <c r="R347" s="8">
        <f t="shared" si="84"/>
        <v>5.09096641335171E-2</v>
      </c>
      <c r="S347" s="8">
        <f t="shared" si="91"/>
        <v>0.23377345789784801</v>
      </c>
      <c r="U347" s="93">
        <f>IF(F347&gt;Päälaskenta!D$24,Päälaskenta!H$24+L347*Päälaskenta!G$24,F347*Päälaskenta!C$24 + F347*F347*Päälaskenta!E$24)</f>
        <v>1.2931999999999999</v>
      </c>
      <c r="V347" s="8">
        <f>IF(F347&gt;Päälaskenta!D$24,2*SQRT(POWER(Päälaskenta!D$24,2)+POWER(Päälaskenta!E$24*Päälaskenta!D$24,2))+Päälaskenta!C$24,(2*SQRT((POWER(F347,2))+POWER(Päälaskenta!E$24*F347,2))+Päälaskenta!C$24))</f>
        <v>2.9798989873223301</v>
      </c>
      <c r="W347" s="8">
        <f t="shared" si="92"/>
        <v>0.43397444191960399</v>
      </c>
      <c r="X347" s="8">
        <f>Päälaskenta!F$24</f>
        <v>7.0000000000000007E-2</v>
      </c>
      <c r="Y347" s="8">
        <f t="shared" si="93"/>
        <v>10.5895399103662</v>
      </c>
      <c r="Z347" s="8">
        <f t="shared" si="85"/>
        <v>2.44909033586648</v>
      </c>
      <c r="AA347" s="8">
        <f t="shared" si="94"/>
        <v>1.8938217877099299</v>
      </c>
      <c r="AC347" s="8">
        <f t="shared" si="86"/>
        <v>0.101684561701121</v>
      </c>
      <c r="AE347" s="8">
        <v>345</v>
      </c>
      <c r="AF347" s="8">
        <f t="shared" si="80"/>
        <v>10.809666506870199</v>
      </c>
      <c r="AG347" s="8">
        <f t="shared" si="87"/>
        <v>5.3487885084301398E-2</v>
      </c>
      <c r="AJ347" s="132">
        <f>IF(Päälaskenta!$F$28&lt;Kaksitasouoma_matriisi!L347,Päälaskenta!$C$20*Päälaskenta!$F$28,Päälaskenta!$C$20*Kaksitasouoma_matriisi!L347)</f>
        <v>0.215</v>
      </c>
      <c r="AK347" s="134">
        <f>SQRT(Päälaskenta!$D$20^2+(Päälaskenta!$D$20/(1/Päälaskenta!$E$20))^2)</f>
        <v>1.8029999999999999</v>
      </c>
      <c r="AL347" s="134">
        <f>IF(Päälaskenta!$F$28&lt;Kaksitasouoma_matriisi!L347,AK347*Päälaskenta!$F$28*COS(ATAN(1/Päälaskenta!$E$20)),AK347*Kaksitasouoma_matriisi!L347*COS(ATAN(1/Päälaskenta!$E$20)))</f>
        <v>6.5000000000000002E-2</v>
      </c>
      <c r="AM347" s="134"/>
      <c r="AN347" s="134">
        <f t="shared" si="95"/>
        <v>0.28000000000000003</v>
      </c>
      <c r="AO347" s="8">
        <f t="shared" si="88"/>
        <v>0.18535681186283601</v>
      </c>
      <c r="AP347" s="134">
        <f>Refererenssiarvoja!$B$16*H347^(1/6)/(Refererenssiarvoja!$B$15^0.5)*(Päälaskenta!$G$28/2)^0.5*(1-AO347)^(-1.5)</f>
        <v>5.1999999999999998E-2</v>
      </c>
      <c r="AQ347" s="8">
        <f>Refererenssiarvoja!$B$16*Kaksitasouoma_matriisi!O347^(1/6)/(SQRT((2*Refererenssiarvoja!$B$15)/(Päälaskenta!$F$31*Päälaskenta!$G$31*Päälaskenta!$F$28))+SQRT(Refererenssiarvoja!$B$15)/Refererenssiarvoja!$B$17*LN(Kaksitasouoma_matriisi!L347/Päälaskenta!$F$28))</f>
        <v>-3.42516067072033E-2</v>
      </c>
      <c r="AR347" s="8">
        <f>Refererenssiarvoja!$B$16*Kaksitasouoma_matriisi!O347^(1/6)/(SQRT((2*Refererenssiarvoja!$B$15)/(Päälaskenta!$F$31*Päälaskenta!$G$31*L347)))</f>
        <v>8.7366896700943997E-2</v>
      </c>
    </row>
    <row r="348" spans="1:44" x14ac:dyDescent="0.2">
      <c r="A348" s="8">
        <v>346</v>
      </c>
      <c r="B348" s="8">
        <f>IF(Päälaskenta!C$7,Päälaskenta!E$7,Päälaskenta!G$5)</f>
        <v>2.5</v>
      </c>
      <c r="C348" s="56">
        <v>1.6539999999999999</v>
      </c>
      <c r="D348" s="93">
        <f t="shared" si="81"/>
        <v>1.5115000000000001</v>
      </c>
      <c r="E348" s="8">
        <f>IF(Päälaskenta!$C$26,Kaksitasouoma_matriisi!AP348,Kaksitasouoma_matriisi!AC348)</f>
        <v>0.101684561701121</v>
      </c>
      <c r="F348" s="56">
        <f>IF(D348&lt;Päälaskenta!H$24,(SQRT(POWER(Päälaskenta!C$24/(2*Päälaskenta!E$24),2)+(D348/Päälaskenta!E$24))-Päälaskenta!C$24/(2*Päälaskenta!E$24)),IF(D348=Päälaskenta!H$24,Päälaskenta!D$24,Päälaskenta!D$24+(SQRT(POWER((Päälaskenta!C$20+Päälaskenta!G$24)/(2*Päälaskenta!E$20),2)+((D348-Päälaskenta!H$24)/Päälaskenta!E$20))-(Päälaskenta!C$20+Päälaskenta!G$24)/(2*Päälaskenta!E$20))))</f>
        <v>0.74299999999999999</v>
      </c>
      <c r="G348" s="57">
        <f>IF(F348&gt;Päälaskenta!D$24,(2*SQRT((POWER(Päälaskenta!D$24,2))+POWER(Päälaskenta!E$24*Päälaskenta!D$24,2))+Päälaskenta!C$24)+(2*SQRT((POWER((F348-Päälaskenta!D$24),2))+POWER(Päälaskenta!E$20*(F348-Päälaskenta!D$24),2))+Päälaskenta!C$20),(2*SQRT((POWER(F348,2))+POWER(Päälaskenta!E$24*F348,2))+Päälaskenta!C$24))</f>
        <v>8.1300000000000008</v>
      </c>
      <c r="H348" s="57">
        <f t="shared" si="82"/>
        <v>0.19</v>
      </c>
      <c r="I348" s="62">
        <f t="shared" si="83"/>
        <v>0.25896599999999997</v>
      </c>
      <c r="J348" s="8">
        <f>IF(F348&lt;Päälaskenta!$D$24,0,Kaksitasouoma_matriisi!F348-Päälaskenta!$D$24)</f>
        <v>4.2999999999999997E-2</v>
      </c>
      <c r="L348" s="8">
        <f>IF(F348&gt;Päälaskenta!D$24,F348-Päälaskenta!D$24,0)</f>
        <v>4.2999999999999997E-2</v>
      </c>
      <c r="M348" s="8">
        <f>IF(F348&gt;Päälaskenta!D$24,(Päälaskenta!C$20+(Päälaskenta!E$20*(Kaksitasouoma_matriisi!F348-Päälaskenta!D$24)))*(Kaksitasouoma_matriisi!F348-Päälaskenta!D$24),0)</f>
        <v>0.21777350000000001</v>
      </c>
      <c r="N348" s="8">
        <f>IF(F348&gt;Päälaskenta!D$24,(2*SQRT((POWER((F348-Päälaskenta!D$24),2))+POWER(Päälaskenta!E$20*(F348-Päälaskenta!D$24),2))+Päälaskenta!C$20),0)</f>
        <v>5.1550387048449497</v>
      </c>
      <c r="O348" s="8">
        <f t="shared" si="89"/>
        <v>4.2244784659972799E-2</v>
      </c>
      <c r="P348" s="8">
        <f>IF(Päälaskenta!$C$29,IF(L348&gt;Päälaskenta!$F$28,Kaksitasouoma_matriisi!AQ348,Kaksitasouoma_matriisi!AR348),Päälaskenta!$F$20)</f>
        <v>0.12</v>
      </c>
      <c r="Q348" s="8">
        <f t="shared" si="90"/>
        <v>0.22012659650403699</v>
      </c>
      <c r="R348" s="8">
        <f t="shared" si="84"/>
        <v>5.09096641335171E-2</v>
      </c>
      <c r="S348" s="8">
        <f t="shared" si="91"/>
        <v>0.23377345789784801</v>
      </c>
      <c r="U348" s="93">
        <f>IF(F348&gt;Päälaskenta!D$24,Päälaskenta!H$24+L348*Päälaskenta!G$24,F348*Päälaskenta!C$24 + F348*F348*Päälaskenta!E$24)</f>
        <v>1.2931999999999999</v>
      </c>
      <c r="V348" s="8">
        <f>IF(F348&gt;Päälaskenta!D$24,2*SQRT(POWER(Päälaskenta!D$24,2)+POWER(Päälaskenta!E$24*Päälaskenta!D$24,2))+Päälaskenta!C$24,(2*SQRT((POWER(F348,2))+POWER(Päälaskenta!E$24*F348,2))+Päälaskenta!C$24))</f>
        <v>2.9798989873223301</v>
      </c>
      <c r="W348" s="8">
        <f t="shared" si="92"/>
        <v>0.43397444191960399</v>
      </c>
      <c r="X348" s="8">
        <f>Päälaskenta!F$24</f>
        <v>7.0000000000000007E-2</v>
      </c>
      <c r="Y348" s="8">
        <f t="shared" si="93"/>
        <v>10.5895399103662</v>
      </c>
      <c r="Z348" s="8">
        <f t="shared" si="85"/>
        <v>2.44909033586648</v>
      </c>
      <c r="AA348" s="8">
        <f t="shared" si="94"/>
        <v>1.8938217877099299</v>
      </c>
      <c r="AC348" s="8">
        <f t="shared" si="86"/>
        <v>0.101684561701121</v>
      </c>
      <c r="AE348" s="8">
        <v>346</v>
      </c>
      <c r="AF348" s="8">
        <f t="shared" si="80"/>
        <v>10.809666506870199</v>
      </c>
      <c r="AG348" s="8">
        <f t="shared" si="87"/>
        <v>5.3487885084301398E-2</v>
      </c>
      <c r="AJ348" s="132">
        <f>IF(Päälaskenta!$F$28&lt;Kaksitasouoma_matriisi!L348,Päälaskenta!$C$20*Päälaskenta!$F$28,Päälaskenta!$C$20*Kaksitasouoma_matriisi!L348)</f>
        <v>0.215</v>
      </c>
      <c r="AK348" s="134">
        <f>SQRT(Päälaskenta!$D$20^2+(Päälaskenta!$D$20/(1/Päälaskenta!$E$20))^2)</f>
        <v>1.8029999999999999</v>
      </c>
      <c r="AL348" s="134">
        <f>IF(Päälaskenta!$F$28&lt;Kaksitasouoma_matriisi!L348,AK348*Päälaskenta!$F$28*COS(ATAN(1/Päälaskenta!$E$20)),AK348*Kaksitasouoma_matriisi!L348*COS(ATAN(1/Päälaskenta!$E$20)))</f>
        <v>6.5000000000000002E-2</v>
      </c>
      <c r="AM348" s="134"/>
      <c r="AN348" s="134">
        <f t="shared" si="95"/>
        <v>0.28000000000000003</v>
      </c>
      <c r="AO348" s="8">
        <f t="shared" si="88"/>
        <v>0.185246443929871</v>
      </c>
      <c r="AP348" s="134">
        <f>Refererenssiarvoja!$B$16*H348^(1/6)/(Refererenssiarvoja!$B$15^0.5)*(Päälaskenta!$G$28/2)^0.5*(1-AO348)^(-1.5)</f>
        <v>5.1999999999999998E-2</v>
      </c>
      <c r="AQ348" s="8">
        <f>Refererenssiarvoja!$B$16*Kaksitasouoma_matriisi!O348^(1/6)/(SQRT((2*Refererenssiarvoja!$B$15)/(Päälaskenta!$F$31*Päälaskenta!$G$31*Päälaskenta!$F$28))+SQRT(Refererenssiarvoja!$B$15)/Refererenssiarvoja!$B$17*LN(Kaksitasouoma_matriisi!L348/Päälaskenta!$F$28))</f>
        <v>-3.42516067072033E-2</v>
      </c>
      <c r="AR348" s="8">
        <f>Refererenssiarvoja!$B$16*Kaksitasouoma_matriisi!O348^(1/6)/(SQRT((2*Refererenssiarvoja!$B$15)/(Päälaskenta!$F$31*Päälaskenta!$G$31*L348)))</f>
        <v>8.7366896700943997E-2</v>
      </c>
    </row>
    <row r="349" spans="1:44" x14ac:dyDescent="0.2">
      <c r="A349" s="8">
        <v>347</v>
      </c>
      <c r="B349" s="8">
        <f>IF(Päälaskenta!C$7,Päälaskenta!E$7,Päälaskenta!G$5)</f>
        <v>2.5</v>
      </c>
      <c r="C349" s="56">
        <v>1.653</v>
      </c>
      <c r="D349" s="93">
        <f t="shared" si="81"/>
        <v>1.5124</v>
      </c>
      <c r="E349" s="8">
        <f>IF(Päälaskenta!$C$26,Kaksitasouoma_matriisi!AP349,Kaksitasouoma_matriisi!AC349)</f>
        <v>0.101684561701121</v>
      </c>
      <c r="F349" s="56">
        <f>IF(D349&lt;Päälaskenta!H$24,(SQRT(POWER(Päälaskenta!C$24/(2*Päälaskenta!E$24),2)+(D349/Päälaskenta!E$24))-Päälaskenta!C$24/(2*Päälaskenta!E$24)),IF(D349=Päälaskenta!H$24,Päälaskenta!D$24,Päälaskenta!D$24+(SQRT(POWER((Päälaskenta!C$20+Päälaskenta!G$24)/(2*Päälaskenta!E$20),2)+((D349-Päälaskenta!H$24)/Päälaskenta!E$20))-(Päälaskenta!C$20+Päälaskenta!G$24)/(2*Päälaskenta!E$20))))</f>
        <v>0.74299999999999999</v>
      </c>
      <c r="G349" s="57">
        <f>IF(F349&gt;Päälaskenta!D$24,(2*SQRT((POWER(Päälaskenta!D$24,2))+POWER(Päälaskenta!E$24*Päälaskenta!D$24,2))+Päälaskenta!C$24)+(2*SQRT((POWER((F349-Päälaskenta!D$24),2))+POWER(Päälaskenta!E$20*(F349-Päälaskenta!D$24),2))+Päälaskenta!C$20),(2*SQRT((POWER(F349,2))+POWER(Päälaskenta!E$24*F349,2))+Päälaskenta!C$24))</f>
        <v>8.1300000000000008</v>
      </c>
      <c r="H349" s="57">
        <f t="shared" si="82"/>
        <v>0.19</v>
      </c>
      <c r="I349" s="62">
        <f t="shared" si="83"/>
        <v>0.25865300000000002</v>
      </c>
      <c r="J349" s="8">
        <f>IF(F349&lt;Päälaskenta!$D$24,0,Kaksitasouoma_matriisi!F349-Päälaskenta!$D$24)</f>
        <v>4.2999999999999997E-2</v>
      </c>
      <c r="L349" s="8">
        <f>IF(F349&gt;Päälaskenta!D$24,F349-Päälaskenta!D$24,0)</f>
        <v>4.2999999999999997E-2</v>
      </c>
      <c r="M349" s="8">
        <f>IF(F349&gt;Päälaskenta!D$24,(Päälaskenta!C$20+(Päälaskenta!E$20*(Kaksitasouoma_matriisi!F349-Päälaskenta!D$24)))*(Kaksitasouoma_matriisi!F349-Päälaskenta!D$24),0)</f>
        <v>0.21777350000000001</v>
      </c>
      <c r="N349" s="8">
        <f>IF(F349&gt;Päälaskenta!D$24,(2*SQRT((POWER((F349-Päälaskenta!D$24),2))+POWER(Päälaskenta!E$20*(F349-Päälaskenta!D$24),2))+Päälaskenta!C$20),0)</f>
        <v>5.1550387048449497</v>
      </c>
      <c r="O349" s="8">
        <f t="shared" si="89"/>
        <v>4.2244784659972799E-2</v>
      </c>
      <c r="P349" s="8">
        <f>IF(Päälaskenta!$C$29,IF(L349&gt;Päälaskenta!$F$28,Kaksitasouoma_matriisi!AQ349,Kaksitasouoma_matriisi!AR349),Päälaskenta!$F$20)</f>
        <v>0.12</v>
      </c>
      <c r="Q349" s="8">
        <f t="shared" si="90"/>
        <v>0.22012659650403699</v>
      </c>
      <c r="R349" s="8">
        <f t="shared" si="84"/>
        <v>5.09096641335171E-2</v>
      </c>
      <c r="S349" s="8">
        <f t="shared" si="91"/>
        <v>0.23377345789784801</v>
      </c>
      <c r="U349" s="93">
        <f>IF(F349&gt;Päälaskenta!D$24,Päälaskenta!H$24+L349*Päälaskenta!G$24,F349*Päälaskenta!C$24 + F349*F349*Päälaskenta!E$24)</f>
        <v>1.2931999999999999</v>
      </c>
      <c r="V349" s="8">
        <f>IF(F349&gt;Päälaskenta!D$24,2*SQRT(POWER(Päälaskenta!D$24,2)+POWER(Päälaskenta!E$24*Päälaskenta!D$24,2))+Päälaskenta!C$24,(2*SQRT((POWER(F349,2))+POWER(Päälaskenta!E$24*F349,2))+Päälaskenta!C$24))</f>
        <v>2.9798989873223301</v>
      </c>
      <c r="W349" s="8">
        <f t="shared" si="92"/>
        <v>0.43397444191960399</v>
      </c>
      <c r="X349" s="8">
        <f>Päälaskenta!F$24</f>
        <v>7.0000000000000007E-2</v>
      </c>
      <c r="Y349" s="8">
        <f t="shared" si="93"/>
        <v>10.5895399103662</v>
      </c>
      <c r="Z349" s="8">
        <f t="shared" si="85"/>
        <v>2.44909033586648</v>
      </c>
      <c r="AA349" s="8">
        <f t="shared" si="94"/>
        <v>1.8938217877099299</v>
      </c>
      <c r="AC349" s="8">
        <f t="shared" si="86"/>
        <v>0.101684561701121</v>
      </c>
      <c r="AE349" s="8">
        <v>347</v>
      </c>
      <c r="AF349" s="8">
        <f t="shared" si="80"/>
        <v>10.809666506870199</v>
      </c>
      <c r="AG349" s="8">
        <f t="shared" si="87"/>
        <v>5.3487885084301398E-2</v>
      </c>
      <c r="AJ349" s="132">
        <f>IF(Päälaskenta!$F$28&lt;Kaksitasouoma_matriisi!L349,Päälaskenta!$C$20*Päälaskenta!$F$28,Päälaskenta!$C$20*Kaksitasouoma_matriisi!L349)</f>
        <v>0.215</v>
      </c>
      <c r="AK349" s="134">
        <f>SQRT(Päälaskenta!$D$20^2+(Päälaskenta!$D$20/(1/Päälaskenta!$E$20))^2)</f>
        <v>1.8029999999999999</v>
      </c>
      <c r="AL349" s="134">
        <f>IF(Päälaskenta!$F$28&lt;Kaksitasouoma_matriisi!L349,AK349*Päälaskenta!$F$28*COS(ATAN(1/Päälaskenta!$E$20)),AK349*Kaksitasouoma_matriisi!L349*COS(ATAN(1/Päälaskenta!$E$20)))</f>
        <v>6.5000000000000002E-2</v>
      </c>
      <c r="AM349" s="134"/>
      <c r="AN349" s="134">
        <f t="shared" si="95"/>
        <v>0.28000000000000003</v>
      </c>
      <c r="AO349" s="8">
        <f t="shared" si="88"/>
        <v>0.18513620735255201</v>
      </c>
      <c r="AP349" s="134">
        <f>Refererenssiarvoja!$B$16*H349^(1/6)/(Refererenssiarvoja!$B$15^0.5)*(Päälaskenta!$G$28/2)^0.5*(1-AO349)^(-1.5)</f>
        <v>5.1999999999999998E-2</v>
      </c>
      <c r="AQ349" s="8">
        <f>Refererenssiarvoja!$B$16*Kaksitasouoma_matriisi!O349^(1/6)/(SQRT((2*Refererenssiarvoja!$B$15)/(Päälaskenta!$F$31*Päälaskenta!$G$31*Päälaskenta!$F$28))+SQRT(Refererenssiarvoja!$B$15)/Refererenssiarvoja!$B$17*LN(Kaksitasouoma_matriisi!L349/Päälaskenta!$F$28))</f>
        <v>-3.42516067072033E-2</v>
      </c>
      <c r="AR349" s="8">
        <f>Refererenssiarvoja!$B$16*Kaksitasouoma_matriisi!O349^(1/6)/(SQRT((2*Refererenssiarvoja!$B$15)/(Päälaskenta!$F$31*Päälaskenta!$G$31*L349)))</f>
        <v>8.7366896700943997E-2</v>
      </c>
    </row>
    <row r="350" spans="1:44" x14ac:dyDescent="0.2">
      <c r="A350" s="8">
        <v>348</v>
      </c>
      <c r="B350" s="8">
        <f>IF(Päälaskenta!C$7,Päälaskenta!E$7,Päälaskenta!G$5)</f>
        <v>2.5</v>
      </c>
      <c r="C350" s="56">
        <v>1.6519999999999999</v>
      </c>
      <c r="D350" s="93">
        <f t="shared" si="81"/>
        <v>1.5133000000000001</v>
      </c>
      <c r="E350" s="8">
        <f>IF(Päälaskenta!$C$26,Kaksitasouoma_matriisi!AP350,Kaksitasouoma_matriisi!AC350)</f>
        <v>0.101684561701121</v>
      </c>
      <c r="F350" s="56">
        <f>IF(D350&lt;Päälaskenta!H$24,(SQRT(POWER(Päälaskenta!C$24/(2*Päälaskenta!E$24),2)+(D350/Päälaskenta!E$24))-Päälaskenta!C$24/(2*Päälaskenta!E$24)),IF(D350=Päälaskenta!H$24,Päälaskenta!D$24,Päälaskenta!D$24+(SQRT(POWER((Päälaskenta!C$20+Päälaskenta!G$24)/(2*Päälaskenta!E$20),2)+((D350-Päälaskenta!H$24)/Päälaskenta!E$20))-(Päälaskenta!C$20+Päälaskenta!G$24)/(2*Päälaskenta!E$20))))</f>
        <v>0.74299999999999999</v>
      </c>
      <c r="G350" s="57">
        <f>IF(F350&gt;Päälaskenta!D$24,(2*SQRT((POWER(Päälaskenta!D$24,2))+POWER(Päälaskenta!E$24*Päälaskenta!D$24,2))+Päälaskenta!C$24)+(2*SQRT((POWER((F350-Päälaskenta!D$24),2))+POWER(Päälaskenta!E$20*(F350-Päälaskenta!D$24),2))+Päälaskenta!C$20),(2*SQRT((POWER(F350,2))+POWER(Päälaskenta!E$24*F350,2))+Päälaskenta!C$24))</f>
        <v>8.1300000000000008</v>
      </c>
      <c r="H350" s="57">
        <f t="shared" si="82"/>
        <v>0.19</v>
      </c>
      <c r="I350" s="62">
        <f t="shared" si="83"/>
        <v>0.25834000000000001</v>
      </c>
      <c r="J350" s="8">
        <f>IF(F350&lt;Päälaskenta!$D$24,0,Kaksitasouoma_matriisi!F350-Päälaskenta!$D$24)</f>
        <v>4.2999999999999997E-2</v>
      </c>
      <c r="L350" s="8">
        <f>IF(F350&gt;Päälaskenta!D$24,F350-Päälaskenta!D$24,0)</f>
        <v>4.2999999999999997E-2</v>
      </c>
      <c r="M350" s="8">
        <f>IF(F350&gt;Päälaskenta!D$24,(Päälaskenta!C$20+(Päälaskenta!E$20*(Kaksitasouoma_matriisi!F350-Päälaskenta!D$24)))*(Kaksitasouoma_matriisi!F350-Päälaskenta!D$24),0)</f>
        <v>0.21777350000000001</v>
      </c>
      <c r="N350" s="8">
        <f>IF(F350&gt;Päälaskenta!D$24,(2*SQRT((POWER((F350-Päälaskenta!D$24),2))+POWER(Päälaskenta!E$20*(F350-Päälaskenta!D$24),2))+Päälaskenta!C$20),0)</f>
        <v>5.1550387048449497</v>
      </c>
      <c r="O350" s="8">
        <f t="shared" si="89"/>
        <v>4.2244784659972799E-2</v>
      </c>
      <c r="P350" s="8">
        <f>IF(Päälaskenta!$C$29,IF(L350&gt;Päälaskenta!$F$28,Kaksitasouoma_matriisi!AQ350,Kaksitasouoma_matriisi!AR350),Päälaskenta!$F$20)</f>
        <v>0.12</v>
      </c>
      <c r="Q350" s="8">
        <f t="shared" si="90"/>
        <v>0.22012659650403699</v>
      </c>
      <c r="R350" s="8">
        <f t="shared" si="84"/>
        <v>5.09096641335171E-2</v>
      </c>
      <c r="S350" s="8">
        <f t="shared" si="91"/>
        <v>0.23377345789784801</v>
      </c>
      <c r="U350" s="93">
        <f>IF(F350&gt;Päälaskenta!D$24,Päälaskenta!H$24+L350*Päälaskenta!G$24,F350*Päälaskenta!C$24 + F350*F350*Päälaskenta!E$24)</f>
        <v>1.2931999999999999</v>
      </c>
      <c r="V350" s="8">
        <f>IF(F350&gt;Päälaskenta!D$24,2*SQRT(POWER(Päälaskenta!D$24,2)+POWER(Päälaskenta!E$24*Päälaskenta!D$24,2))+Päälaskenta!C$24,(2*SQRT((POWER(F350,2))+POWER(Päälaskenta!E$24*F350,2))+Päälaskenta!C$24))</f>
        <v>2.9798989873223301</v>
      </c>
      <c r="W350" s="8">
        <f t="shared" si="92"/>
        <v>0.43397444191960399</v>
      </c>
      <c r="X350" s="8">
        <f>Päälaskenta!F$24</f>
        <v>7.0000000000000007E-2</v>
      </c>
      <c r="Y350" s="8">
        <f t="shared" si="93"/>
        <v>10.5895399103662</v>
      </c>
      <c r="Z350" s="8">
        <f t="shared" si="85"/>
        <v>2.44909033586648</v>
      </c>
      <c r="AA350" s="8">
        <f t="shared" si="94"/>
        <v>1.8938217877099299</v>
      </c>
      <c r="AC350" s="8">
        <f t="shared" si="86"/>
        <v>0.101684561701121</v>
      </c>
      <c r="AE350" s="8">
        <v>348</v>
      </c>
      <c r="AF350" s="8">
        <f t="shared" si="80"/>
        <v>10.809666506870199</v>
      </c>
      <c r="AG350" s="8">
        <f t="shared" si="87"/>
        <v>5.3487885084301398E-2</v>
      </c>
      <c r="AJ350" s="132">
        <f>IF(Päälaskenta!$F$28&lt;Kaksitasouoma_matriisi!L350,Päälaskenta!$C$20*Päälaskenta!$F$28,Päälaskenta!$C$20*Kaksitasouoma_matriisi!L350)</f>
        <v>0.215</v>
      </c>
      <c r="AK350" s="134">
        <f>SQRT(Päälaskenta!$D$20^2+(Päälaskenta!$D$20/(1/Päälaskenta!$E$20))^2)</f>
        <v>1.8029999999999999</v>
      </c>
      <c r="AL350" s="134">
        <f>IF(Päälaskenta!$F$28&lt;Kaksitasouoma_matriisi!L350,AK350*Päälaskenta!$F$28*COS(ATAN(1/Päälaskenta!$E$20)),AK350*Kaksitasouoma_matriisi!L350*COS(ATAN(1/Päälaskenta!$E$20)))</f>
        <v>6.5000000000000002E-2</v>
      </c>
      <c r="AM350" s="134"/>
      <c r="AN350" s="134">
        <f t="shared" si="95"/>
        <v>0.28000000000000003</v>
      </c>
      <c r="AO350" s="8">
        <f t="shared" si="88"/>
        <v>0.185026101896518</v>
      </c>
      <c r="AP350" s="134">
        <f>Refererenssiarvoja!$B$16*H350^(1/6)/(Refererenssiarvoja!$B$15^0.5)*(Päälaskenta!$G$28/2)^0.5*(1-AO350)^(-1.5)</f>
        <v>5.1999999999999998E-2</v>
      </c>
      <c r="AQ350" s="8">
        <f>Refererenssiarvoja!$B$16*Kaksitasouoma_matriisi!O350^(1/6)/(SQRT((2*Refererenssiarvoja!$B$15)/(Päälaskenta!$F$31*Päälaskenta!$G$31*Päälaskenta!$F$28))+SQRT(Refererenssiarvoja!$B$15)/Refererenssiarvoja!$B$17*LN(Kaksitasouoma_matriisi!L350/Päälaskenta!$F$28))</f>
        <v>-3.42516067072033E-2</v>
      </c>
      <c r="AR350" s="8">
        <f>Refererenssiarvoja!$B$16*Kaksitasouoma_matriisi!O350^(1/6)/(SQRT((2*Refererenssiarvoja!$B$15)/(Päälaskenta!$F$31*Päälaskenta!$G$31*L350)))</f>
        <v>8.7366896700943997E-2</v>
      </c>
    </row>
    <row r="351" spans="1:44" x14ac:dyDescent="0.2">
      <c r="A351" s="8">
        <v>349</v>
      </c>
      <c r="B351" s="8">
        <f>IF(Päälaskenta!C$7,Päälaskenta!E$7,Päälaskenta!G$5)</f>
        <v>2.5</v>
      </c>
      <c r="C351" s="56">
        <v>1.651</v>
      </c>
      <c r="D351" s="93">
        <f t="shared" si="81"/>
        <v>1.5142</v>
      </c>
      <c r="E351" s="8">
        <f>IF(Päälaskenta!$C$26,Kaksitasouoma_matriisi!AP351,Kaksitasouoma_matriisi!AC351)</f>
        <v>0.101684561701121</v>
      </c>
      <c r="F351" s="56">
        <f>IF(D351&lt;Päälaskenta!H$24,(SQRT(POWER(Päälaskenta!C$24/(2*Päälaskenta!E$24),2)+(D351/Päälaskenta!E$24))-Päälaskenta!C$24/(2*Päälaskenta!E$24)),IF(D351=Päälaskenta!H$24,Päälaskenta!D$24,Päälaskenta!D$24+(SQRT(POWER((Päälaskenta!C$20+Päälaskenta!G$24)/(2*Päälaskenta!E$20),2)+((D351-Päälaskenta!H$24)/Päälaskenta!E$20))-(Päälaskenta!C$20+Päälaskenta!G$24)/(2*Päälaskenta!E$20))))</f>
        <v>0.74299999999999999</v>
      </c>
      <c r="G351" s="57">
        <f>IF(F351&gt;Päälaskenta!D$24,(2*SQRT((POWER(Päälaskenta!D$24,2))+POWER(Päälaskenta!E$24*Päälaskenta!D$24,2))+Päälaskenta!C$24)+(2*SQRT((POWER((F351-Päälaskenta!D$24),2))+POWER(Päälaskenta!E$20*(F351-Päälaskenta!D$24),2))+Päälaskenta!C$20),(2*SQRT((POWER(F351,2))+POWER(Päälaskenta!E$24*F351,2))+Päälaskenta!C$24))</f>
        <v>8.1300000000000008</v>
      </c>
      <c r="H351" s="57">
        <f t="shared" si="82"/>
        <v>0.19</v>
      </c>
      <c r="I351" s="62">
        <f t="shared" si="83"/>
        <v>0.25802799999999998</v>
      </c>
      <c r="J351" s="8">
        <f>IF(F351&lt;Päälaskenta!$D$24,0,Kaksitasouoma_matriisi!F351-Päälaskenta!$D$24)</f>
        <v>4.2999999999999997E-2</v>
      </c>
      <c r="L351" s="8">
        <f>IF(F351&gt;Päälaskenta!D$24,F351-Päälaskenta!D$24,0)</f>
        <v>4.2999999999999997E-2</v>
      </c>
      <c r="M351" s="8">
        <f>IF(F351&gt;Päälaskenta!D$24,(Päälaskenta!C$20+(Päälaskenta!E$20*(Kaksitasouoma_matriisi!F351-Päälaskenta!D$24)))*(Kaksitasouoma_matriisi!F351-Päälaskenta!D$24),0)</f>
        <v>0.21777350000000001</v>
      </c>
      <c r="N351" s="8">
        <f>IF(F351&gt;Päälaskenta!D$24,(2*SQRT((POWER((F351-Päälaskenta!D$24),2))+POWER(Päälaskenta!E$20*(F351-Päälaskenta!D$24),2))+Päälaskenta!C$20),0)</f>
        <v>5.1550387048449497</v>
      </c>
      <c r="O351" s="8">
        <f t="shared" si="89"/>
        <v>4.2244784659972799E-2</v>
      </c>
      <c r="P351" s="8">
        <f>IF(Päälaskenta!$C$29,IF(L351&gt;Päälaskenta!$F$28,Kaksitasouoma_matriisi!AQ351,Kaksitasouoma_matriisi!AR351),Päälaskenta!$F$20)</f>
        <v>0.12</v>
      </c>
      <c r="Q351" s="8">
        <f t="shared" si="90"/>
        <v>0.22012659650403699</v>
      </c>
      <c r="R351" s="8">
        <f t="shared" si="84"/>
        <v>5.09096641335171E-2</v>
      </c>
      <c r="S351" s="8">
        <f t="shared" si="91"/>
        <v>0.23377345789784801</v>
      </c>
      <c r="U351" s="93">
        <f>IF(F351&gt;Päälaskenta!D$24,Päälaskenta!H$24+L351*Päälaskenta!G$24,F351*Päälaskenta!C$24 + F351*F351*Päälaskenta!E$24)</f>
        <v>1.2931999999999999</v>
      </c>
      <c r="V351" s="8">
        <f>IF(F351&gt;Päälaskenta!D$24,2*SQRT(POWER(Päälaskenta!D$24,2)+POWER(Päälaskenta!E$24*Päälaskenta!D$24,2))+Päälaskenta!C$24,(2*SQRT((POWER(F351,2))+POWER(Päälaskenta!E$24*F351,2))+Päälaskenta!C$24))</f>
        <v>2.9798989873223301</v>
      </c>
      <c r="W351" s="8">
        <f t="shared" si="92"/>
        <v>0.43397444191960399</v>
      </c>
      <c r="X351" s="8">
        <f>Päälaskenta!F$24</f>
        <v>7.0000000000000007E-2</v>
      </c>
      <c r="Y351" s="8">
        <f t="shared" si="93"/>
        <v>10.5895399103662</v>
      </c>
      <c r="Z351" s="8">
        <f t="shared" si="85"/>
        <v>2.44909033586648</v>
      </c>
      <c r="AA351" s="8">
        <f t="shared" si="94"/>
        <v>1.8938217877099299</v>
      </c>
      <c r="AC351" s="8">
        <f t="shared" si="86"/>
        <v>0.101684561701121</v>
      </c>
      <c r="AE351" s="8">
        <v>349</v>
      </c>
      <c r="AF351" s="8">
        <f t="shared" si="80"/>
        <v>10.809666506870199</v>
      </c>
      <c r="AG351" s="8">
        <f t="shared" si="87"/>
        <v>5.3487885084301398E-2</v>
      </c>
      <c r="AJ351" s="132">
        <f>IF(Päälaskenta!$F$28&lt;Kaksitasouoma_matriisi!L351,Päälaskenta!$C$20*Päälaskenta!$F$28,Päälaskenta!$C$20*Kaksitasouoma_matriisi!L351)</f>
        <v>0.215</v>
      </c>
      <c r="AK351" s="134">
        <f>SQRT(Päälaskenta!$D$20^2+(Päälaskenta!$D$20/(1/Päälaskenta!$E$20))^2)</f>
        <v>1.8029999999999999</v>
      </c>
      <c r="AL351" s="134">
        <f>IF(Päälaskenta!$F$28&lt;Kaksitasouoma_matriisi!L351,AK351*Päälaskenta!$F$28*COS(ATAN(1/Päälaskenta!$E$20)),AK351*Kaksitasouoma_matriisi!L351*COS(ATAN(1/Päälaskenta!$E$20)))</f>
        <v>6.5000000000000002E-2</v>
      </c>
      <c r="AM351" s="134"/>
      <c r="AN351" s="134">
        <f t="shared" si="95"/>
        <v>0.28000000000000003</v>
      </c>
      <c r="AO351" s="8">
        <f t="shared" si="88"/>
        <v>0.184916127327962</v>
      </c>
      <c r="AP351" s="134">
        <f>Refererenssiarvoja!$B$16*H351^(1/6)/(Refererenssiarvoja!$B$15^0.5)*(Päälaskenta!$G$28/2)^0.5*(1-AO351)^(-1.5)</f>
        <v>5.1999999999999998E-2</v>
      </c>
      <c r="AQ351" s="8">
        <f>Refererenssiarvoja!$B$16*Kaksitasouoma_matriisi!O351^(1/6)/(SQRT((2*Refererenssiarvoja!$B$15)/(Päälaskenta!$F$31*Päälaskenta!$G$31*Päälaskenta!$F$28))+SQRT(Refererenssiarvoja!$B$15)/Refererenssiarvoja!$B$17*LN(Kaksitasouoma_matriisi!L351/Päälaskenta!$F$28))</f>
        <v>-3.42516067072033E-2</v>
      </c>
      <c r="AR351" s="8">
        <f>Refererenssiarvoja!$B$16*Kaksitasouoma_matriisi!O351^(1/6)/(SQRT((2*Refererenssiarvoja!$B$15)/(Päälaskenta!$F$31*Päälaskenta!$G$31*L351)))</f>
        <v>8.7366896700943997E-2</v>
      </c>
    </row>
    <row r="352" spans="1:44" x14ac:dyDescent="0.2">
      <c r="A352" s="8">
        <v>350</v>
      </c>
      <c r="B352" s="8">
        <f>IF(Päälaskenta!C$7,Päälaskenta!E$7,Päälaskenta!G$5)</f>
        <v>2.5</v>
      </c>
      <c r="C352" s="56">
        <v>1.65</v>
      </c>
      <c r="D352" s="93">
        <f t="shared" si="81"/>
        <v>1.5152000000000001</v>
      </c>
      <c r="E352" s="8">
        <f>IF(Päälaskenta!$C$26,Kaksitasouoma_matriisi!AP352,Kaksitasouoma_matriisi!AC352)</f>
        <v>0.10169267583776</v>
      </c>
      <c r="F352" s="56">
        <f>IF(D352&lt;Päälaskenta!H$24,(SQRT(POWER(Päälaskenta!C$24/(2*Päälaskenta!E$24),2)+(D352/Päälaskenta!E$24))-Päälaskenta!C$24/(2*Päälaskenta!E$24)),IF(D352=Päälaskenta!H$24,Päälaskenta!D$24,Päälaskenta!D$24+(SQRT(POWER((Päälaskenta!C$20+Päälaskenta!G$24)/(2*Päälaskenta!E$20),2)+((D352-Päälaskenta!H$24)/Päälaskenta!E$20))-(Päälaskenta!C$20+Päälaskenta!G$24)/(2*Päälaskenta!E$20))))</f>
        <v>0.74399999999999999</v>
      </c>
      <c r="G352" s="57">
        <f>IF(F352&gt;Päälaskenta!D$24,(2*SQRT((POWER(Päälaskenta!D$24,2))+POWER(Päälaskenta!E$24*Päälaskenta!D$24,2))+Päälaskenta!C$24)+(2*SQRT((POWER((F352-Päälaskenta!D$24),2))+POWER(Päälaskenta!E$20*(F352-Päälaskenta!D$24),2))+Päälaskenta!C$20),(2*SQRT((POWER(F352,2))+POWER(Päälaskenta!E$24*F352,2))+Päälaskenta!C$24))</f>
        <v>8.14</v>
      </c>
      <c r="H352" s="57">
        <f t="shared" si="82"/>
        <v>0.19</v>
      </c>
      <c r="I352" s="62">
        <f t="shared" si="83"/>
        <v>0.25775599999999999</v>
      </c>
      <c r="J352" s="8">
        <f>IF(F352&lt;Päälaskenta!$D$24,0,Kaksitasouoma_matriisi!F352-Päälaskenta!$D$24)</f>
        <v>4.3999999999999997E-2</v>
      </c>
      <c r="L352" s="8">
        <f>IF(F352&gt;Päälaskenta!D$24,F352-Päälaskenta!D$24,0)</f>
        <v>4.3999999999999997E-2</v>
      </c>
      <c r="M352" s="8">
        <f>IF(F352&gt;Päälaskenta!D$24,(Päälaskenta!C$20+(Päälaskenta!E$20*(Kaksitasouoma_matriisi!F352-Päälaskenta!D$24)))*(Kaksitasouoma_matriisi!F352-Päälaskenta!D$24),0)</f>
        <v>0.22290399999999999</v>
      </c>
      <c r="N352" s="8">
        <f>IF(F352&gt;Päälaskenta!D$24,(2*SQRT((POWER((F352-Päälaskenta!D$24),2))+POWER(Päälaskenta!E$20*(F352-Päälaskenta!D$24),2))+Päälaskenta!C$20),0)</f>
        <v>5.1586442561204198</v>
      </c>
      <c r="O352" s="8">
        <f t="shared" si="89"/>
        <v>4.32098026018247E-2</v>
      </c>
      <c r="P352" s="8">
        <f>IF(Päälaskenta!$C$29,IF(L352&gt;Päälaskenta!$F$28,Kaksitasouoma_matriisi!AQ352,Kaksitasouoma_matriisi!AR352),Päälaskenta!$F$20)</f>
        <v>0.12</v>
      </c>
      <c r="Q352" s="8">
        <f t="shared" si="90"/>
        <v>0.22873088170924999</v>
      </c>
      <c r="R352" s="8">
        <f t="shared" si="84"/>
        <v>5.2697889799725603E-2</v>
      </c>
      <c r="S352" s="8">
        <f t="shared" si="91"/>
        <v>0.236415182319409</v>
      </c>
      <c r="U352" s="93">
        <f>IF(F352&gt;Päälaskenta!D$24,Päälaskenta!H$24+L352*Päälaskenta!G$24,F352*Päälaskenta!C$24 + F352*F352*Päälaskenta!E$24)</f>
        <v>1.2956000000000001</v>
      </c>
      <c r="V352" s="8">
        <f>IF(F352&gt;Päälaskenta!D$24,2*SQRT(POWER(Päälaskenta!D$24,2)+POWER(Päälaskenta!E$24*Päälaskenta!D$24,2))+Päälaskenta!C$24,(2*SQRT((POWER(F352,2))+POWER(Päälaskenta!E$24*F352,2))+Päälaskenta!C$24))</f>
        <v>2.9798989873223301</v>
      </c>
      <c r="W352" s="8">
        <f t="shared" si="92"/>
        <v>0.43477983834754003</v>
      </c>
      <c r="X352" s="8">
        <f>Päälaskenta!F$24</f>
        <v>7.0000000000000007E-2</v>
      </c>
      <c r="Y352" s="8">
        <f t="shared" si="93"/>
        <v>10.6223146999319</v>
      </c>
      <c r="Z352" s="8">
        <f t="shared" si="85"/>
        <v>2.4473021102002699</v>
      </c>
      <c r="AA352" s="8">
        <f t="shared" si="94"/>
        <v>1.8889333978081699</v>
      </c>
      <c r="AC352" s="8">
        <f t="shared" si="86"/>
        <v>0.10169267583776</v>
      </c>
      <c r="AE352" s="8">
        <v>350</v>
      </c>
      <c r="AF352" s="8">
        <f t="shared" si="80"/>
        <v>10.8510455816412</v>
      </c>
      <c r="AG352" s="8">
        <f t="shared" si="87"/>
        <v>5.30807244745653E-2</v>
      </c>
      <c r="AJ352" s="132">
        <f>IF(Päälaskenta!$F$28&lt;Kaksitasouoma_matriisi!L352,Päälaskenta!$C$20*Päälaskenta!$F$28,Päälaskenta!$C$20*Kaksitasouoma_matriisi!L352)</f>
        <v>0.22</v>
      </c>
      <c r="AK352" s="134">
        <f>SQRT(Päälaskenta!$D$20^2+(Päälaskenta!$D$20/(1/Päälaskenta!$E$20))^2)</f>
        <v>1.8029999999999999</v>
      </c>
      <c r="AL352" s="134">
        <f>IF(Päälaskenta!$F$28&lt;Kaksitasouoma_matriisi!L352,AK352*Päälaskenta!$F$28*COS(ATAN(1/Päälaskenta!$E$20)),AK352*Kaksitasouoma_matriisi!L352*COS(ATAN(1/Päälaskenta!$E$20)))</f>
        <v>6.6000000000000003E-2</v>
      </c>
      <c r="AM352" s="134"/>
      <c r="AN352" s="134">
        <f t="shared" si="95"/>
        <v>0.28599999999999998</v>
      </c>
      <c r="AO352" s="8">
        <f t="shared" si="88"/>
        <v>0.188753959873284</v>
      </c>
      <c r="AP352" s="134">
        <f>Refererenssiarvoja!$B$16*H352^(1/6)/(Refererenssiarvoja!$B$15^0.5)*(Päälaskenta!$G$28/2)^0.5*(1-AO352)^(-1.5)</f>
        <v>5.1999999999999998E-2</v>
      </c>
      <c r="AQ352" s="8">
        <f>Refererenssiarvoja!$B$16*Kaksitasouoma_matriisi!O352^(1/6)/(SQRT((2*Refererenssiarvoja!$B$15)/(Päälaskenta!$F$31*Päälaskenta!$G$31*Päälaskenta!$F$28))+SQRT(Refererenssiarvoja!$B$15)/Refererenssiarvoja!$B$17*LN(Kaksitasouoma_matriisi!L352/Päälaskenta!$F$28))</f>
        <v>-3.4743781534667603E-2</v>
      </c>
      <c r="AR352" s="8">
        <f>Refererenssiarvoja!$B$16*Kaksitasouoma_matriisi!O352^(1/6)/(SQRT((2*Refererenssiarvoja!$B$15)/(Päälaskenta!$F$31*Päälaskenta!$G$31*L352)))</f>
        <v>8.8710266465772195E-2</v>
      </c>
    </row>
    <row r="353" spans="1:44" x14ac:dyDescent="0.2">
      <c r="A353" s="8">
        <v>351</v>
      </c>
      <c r="B353" s="8">
        <f>IF(Päälaskenta!C$7,Päälaskenta!E$7,Päälaskenta!G$5)</f>
        <v>2.5</v>
      </c>
      <c r="C353" s="56">
        <v>1.649</v>
      </c>
      <c r="D353" s="93">
        <f t="shared" si="81"/>
        <v>1.5161</v>
      </c>
      <c r="E353" s="8">
        <f>IF(Päälaskenta!$C$26,Kaksitasouoma_matriisi!AP353,Kaksitasouoma_matriisi!AC353)</f>
        <v>0.10169267583776</v>
      </c>
      <c r="F353" s="56">
        <f>IF(D353&lt;Päälaskenta!H$24,(SQRT(POWER(Päälaskenta!C$24/(2*Päälaskenta!E$24),2)+(D353/Päälaskenta!E$24))-Päälaskenta!C$24/(2*Päälaskenta!E$24)),IF(D353=Päälaskenta!H$24,Päälaskenta!D$24,Päälaskenta!D$24+(SQRT(POWER((Päälaskenta!C$20+Päälaskenta!G$24)/(2*Päälaskenta!E$20),2)+((D353-Päälaskenta!H$24)/Päälaskenta!E$20))-(Päälaskenta!C$20+Päälaskenta!G$24)/(2*Päälaskenta!E$20))))</f>
        <v>0.74399999999999999</v>
      </c>
      <c r="G353" s="57">
        <f>IF(F353&gt;Päälaskenta!D$24,(2*SQRT((POWER(Päälaskenta!D$24,2))+POWER(Päälaskenta!E$24*Päälaskenta!D$24,2))+Päälaskenta!C$24)+(2*SQRT((POWER((F353-Päälaskenta!D$24),2))+POWER(Päälaskenta!E$20*(F353-Päälaskenta!D$24),2))+Päälaskenta!C$20),(2*SQRT((POWER(F353,2))+POWER(Päälaskenta!E$24*F353,2))+Päälaskenta!C$24))</f>
        <v>8.14</v>
      </c>
      <c r="H353" s="57">
        <f t="shared" si="82"/>
        <v>0.19</v>
      </c>
      <c r="I353" s="62">
        <f t="shared" si="83"/>
        <v>0.25744400000000001</v>
      </c>
      <c r="J353" s="8">
        <f>IF(F353&lt;Päälaskenta!$D$24,0,Kaksitasouoma_matriisi!F353-Päälaskenta!$D$24)</f>
        <v>4.3999999999999997E-2</v>
      </c>
      <c r="L353" s="8">
        <f>IF(F353&gt;Päälaskenta!D$24,F353-Päälaskenta!D$24,0)</f>
        <v>4.3999999999999997E-2</v>
      </c>
      <c r="M353" s="8">
        <f>IF(F353&gt;Päälaskenta!D$24,(Päälaskenta!C$20+(Päälaskenta!E$20*(Kaksitasouoma_matriisi!F353-Päälaskenta!D$24)))*(Kaksitasouoma_matriisi!F353-Päälaskenta!D$24),0)</f>
        <v>0.22290399999999999</v>
      </c>
      <c r="N353" s="8">
        <f>IF(F353&gt;Päälaskenta!D$24,(2*SQRT((POWER((F353-Päälaskenta!D$24),2))+POWER(Päälaskenta!E$20*(F353-Päälaskenta!D$24),2))+Päälaskenta!C$20),0)</f>
        <v>5.1586442561204198</v>
      </c>
      <c r="O353" s="8">
        <f t="shared" si="89"/>
        <v>4.32098026018247E-2</v>
      </c>
      <c r="P353" s="8">
        <f>IF(Päälaskenta!$C$29,IF(L353&gt;Päälaskenta!$F$28,Kaksitasouoma_matriisi!AQ353,Kaksitasouoma_matriisi!AR353),Päälaskenta!$F$20)</f>
        <v>0.12</v>
      </c>
      <c r="Q353" s="8">
        <f t="shared" si="90"/>
        <v>0.22873088170924999</v>
      </c>
      <c r="R353" s="8">
        <f t="shared" si="84"/>
        <v>5.2697889799725603E-2</v>
      </c>
      <c r="S353" s="8">
        <f t="shared" si="91"/>
        <v>0.236415182319409</v>
      </c>
      <c r="U353" s="93">
        <f>IF(F353&gt;Päälaskenta!D$24,Päälaskenta!H$24+L353*Päälaskenta!G$24,F353*Päälaskenta!C$24 + F353*F353*Päälaskenta!E$24)</f>
        <v>1.2956000000000001</v>
      </c>
      <c r="V353" s="8">
        <f>IF(F353&gt;Päälaskenta!D$24,2*SQRT(POWER(Päälaskenta!D$24,2)+POWER(Päälaskenta!E$24*Päälaskenta!D$24,2))+Päälaskenta!C$24,(2*SQRT((POWER(F353,2))+POWER(Päälaskenta!E$24*F353,2))+Päälaskenta!C$24))</f>
        <v>2.9798989873223301</v>
      </c>
      <c r="W353" s="8">
        <f t="shared" si="92"/>
        <v>0.43477983834754003</v>
      </c>
      <c r="X353" s="8">
        <f>Päälaskenta!F$24</f>
        <v>7.0000000000000007E-2</v>
      </c>
      <c r="Y353" s="8">
        <f t="shared" si="93"/>
        <v>10.6223146999319</v>
      </c>
      <c r="Z353" s="8">
        <f t="shared" si="85"/>
        <v>2.4473021102002699</v>
      </c>
      <c r="AA353" s="8">
        <f t="shared" si="94"/>
        <v>1.8889333978081699</v>
      </c>
      <c r="AC353" s="8">
        <f t="shared" si="86"/>
        <v>0.10169267583776</v>
      </c>
      <c r="AE353" s="8">
        <v>351</v>
      </c>
      <c r="AF353" s="8">
        <f t="shared" si="80"/>
        <v>10.8510455816412</v>
      </c>
      <c r="AG353" s="8">
        <f t="shared" si="87"/>
        <v>5.30807244745653E-2</v>
      </c>
      <c r="AJ353" s="132">
        <f>IF(Päälaskenta!$F$28&lt;Kaksitasouoma_matriisi!L353,Päälaskenta!$C$20*Päälaskenta!$F$28,Päälaskenta!$C$20*Kaksitasouoma_matriisi!L353)</f>
        <v>0.22</v>
      </c>
      <c r="AK353" s="134">
        <f>SQRT(Päälaskenta!$D$20^2+(Päälaskenta!$D$20/(1/Päälaskenta!$E$20))^2)</f>
        <v>1.8029999999999999</v>
      </c>
      <c r="AL353" s="134">
        <f>IF(Päälaskenta!$F$28&lt;Kaksitasouoma_matriisi!L353,AK353*Päälaskenta!$F$28*COS(ATAN(1/Päälaskenta!$E$20)),AK353*Kaksitasouoma_matriisi!L353*COS(ATAN(1/Päälaskenta!$E$20)))</f>
        <v>6.6000000000000003E-2</v>
      </c>
      <c r="AM353" s="134"/>
      <c r="AN353" s="134">
        <f t="shared" si="95"/>
        <v>0.28599999999999998</v>
      </c>
      <c r="AO353" s="8">
        <f t="shared" si="88"/>
        <v>0.18864191016423701</v>
      </c>
      <c r="AP353" s="134">
        <f>Refererenssiarvoja!$B$16*H353^(1/6)/(Refererenssiarvoja!$B$15^0.5)*(Päälaskenta!$G$28/2)^0.5*(1-AO353)^(-1.5)</f>
        <v>5.1999999999999998E-2</v>
      </c>
      <c r="AQ353" s="8">
        <f>Refererenssiarvoja!$B$16*Kaksitasouoma_matriisi!O353^(1/6)/(SQRT((2*Refererenssiarvoja!$B$15)/(Päälaskenta!$F$31*Päälaskenta!$G$31*Päälaskenta!$F$28))+SQRT(Refererenssiarvoja!$B$15)/Refererenssiarvoja!$B$17*LN(Kaksitasouoma_matriisi!L353/Päälaskenta!$F$28))</f>
        <v>-3.4743781534667603E-2</v>
      </c>
      <c r="AR353" s="8">
        <f>Refererenssiarvoja!$B$16*Kaksitasouoma_matriisi!O353^(1/6)/(SQRT((2*Refererenssiarvoja!$B$15)/(Päälaskenta!$F$31*Päälaskenta!$G$31*L353)))</f>
        <v>8.8710266465772195E-2</v>
      </c>
    </row>
    <row r="354" spans="1:44" x14ac:dyDescent="0.2">
      <c r="A354" s="8">
        <v>352</v>
      </c>
      <c r="B354" s="8">
        <f>IF(Päälaskenta!C$7,Päälaskenta!E$7,Päälaskenta!G$5)</f>
        <v>2.5</v>
      </c>
      <c r="C354" s="56">
        <v>1.6479999999999999</v>
      </c>
      <c r="D354" s="93">
        <f t="shared" si="81"/>
        <v>1.5169999999999999</v>
      </c>
      <c r="E354" s="8">
        <f>IF(Päälaskenta!$C$26,Kaksitasouoma_matriisi!AP354,Kaksitasouoma_matriisi!AC354)</f>
        <v>0.10169267583776</v>
      </c>
      <c r="F354" s="56">
        <f>IF(D354&lt;Päälaskenta!H$24,(SQRT(POWER(Päälaskenta!C$24/(2*Päälaskenta!E$24),2)+(D354/Päälaskenta!E$24))-Päälaskenta!C$24/(2*Päälaskenta!E$24)),IF(D354=Päälaskenta!H$24,Päälaskenta!D$24,Päälaskenta!D$24+(SQRT(POWER((Päälaskenta!C$20+Päälaskenta!G$24)/(2*Päälaskenta!E$20),2)+((D354-Päälaskenta!H$24)/Päälaskenta!E$20))-(Päälaskenta!C$20+Päälaskenta!G$24)/(2*Päälaskenta!E$20))))</f>
        <v>0.74399999999999999</v>
      </c>
      <c r="G354" s="57">
        <f>IF(F354&gt;Päälaskenta!D$24,(2*SQRT((POWER(Päälaskenta!D$24,2))+POWER(Päälaskenta!E$24*Päälaskenta!D$24,2))+Päälaskenta!C$24)+(2*SQRT((POWER((F354-Päälaskenta!D$24),2))+POWER(Päälaskenta!E$20*(F354-Päälaskenta!D$24),2))+Päälaskenta!C$20),(2*SQRT((POWER(F354,2))+POWER(Päälaskenta!E$24*F354,2))+Päälaskenta!C$24))</f>
        <v>8.14</v>
      </c>
      <c r="H354" s="57">
        <f t="shared" si="82"/>
        <v>0.19</v>
      </c>
      <c r="I354" s="62">
        <f t="shared" si="83"/>
        <v>0.25713200000000003</v>
      </c>
      <c r="J354" s="8">
        <f>IF(F354&lt;Päälaskenta!$D$24,0,Kaksitasouoma_matriisi!F354-Päälaskenta!$D$24)</f>
        <v>4.3999999999999997E-2</v>
      </c>
      <c r="L354" s="8">
        <f>IF(F354&gt;Päälaskenta!D$24,F354-Päälaskenta!D$24,0)</f>
        <v>4.3999999999999997E-2</v>
      </c>
      <c r="M354" s="8">
        <f>IF(F354&gt;Päälaskenta!D$24,(Päälaskenta!C$20+(Päälaskenta!E$20*(Kaksitasouoma_matriisi!F354-Päälaskenta!D$24)))*(Kaksitasouoma_matriisi!F354-Päälaskenta!D$24),0)</f>
        <v>0.22290399999999999</v>
      </c>
      <c r="N354" s="8">
        <f>IF(F354&gt;Päälaskenta!D$24,(2*SQRT((POWER((F354-Päälaskenta!D$24),2))+POWER(Päälaskenta!E$20*(F354-Päälaskenta!D$24),2))+Päälaskenta!C$20),0)</f>
        <v>5.1586442561204198</v>
      </c>
      <c r="O354" s="8">
        <f t="shared" si="89"/>
        <v>4.32098026018247E-2</v>
      </c>
      <c r="P354" s="8">
        <f>IF(Päälaskenta!$C$29,IF(L354&gt;Päälaskenta!$F$28,Kaksitasouoma_matriisi!AQ354,Kaksitasouoma_matriisi!AR354),Päälaskenta!$F$20)</f>
        <v>0.12</v>
      </c>
      <c r="Q354" s="8">
        <f t="shared" si="90"/>
        <v>0.22873088170924999</v>
      </c>
      <c r="R354" s="8">
        <f t="shared" si="84"/>
        <v>5.2697889799725603E-2</v>
      </c>
      <c r="S354" s="8">
        <f t="shared" si="91"/>
        <v>0.236415182319409</v>
      </c>
      <c r="U354" s="93">
        <f>IF(F354&gt;Päälaskenta!D$24,Päälaskenta!H$24+L354*Päälaskenta!G$24,F354*Päälaskenta!C$24 + F354*F354*Päälaskenta!E$24)</f>
        <v>1.2956000000000001</v>
      </c>
      <c r="V354" s="8">
        <f>IF(F354&gt;Päälaskenta!D$24,2*SQRT(POWER(Päälaskenta!D$24,2)+POWER(Päälaskenta!E$24*Päälaskenta!D$24,2))+Päälaskenta!C$24,(2*SQRT((POWER(F354,2))+POWER(Päälaskenta!E$24*F354,2))+Päälaskenta!C$24))</f>
        <v>2.9798989873223301</v>
      </c>
      <c r="W354" s="8">
        <f t="shared" si="92"/>
        <v>0.43477983834754003</v>
      </c>
      <c r="X354" s="8">
        <f>Päälaskenta!F$24</f>
        <v>7.0000000000000007E-2</v>
      </c>
      <c r="Y354" s="8">
        <f t="shared" si="93"/>
        <v>10.6223146999319</v>
      </c>
      <c r="Z354" s="8">
        <f t="shared" si="85"/>
        <v>2.4473021102002699</v>
      </c>
      <c r="AA354" s="8">
        <f t="shared" si="94"/>
        <v>1.8889333978081699</v>
      </c>
      <c r="AC354" s="8">
        <f t="shared" si="86"/>
        <v>0.10169267583776</v>
      </c>
      <c r="AE354" s="8">
        <v>352</v>
      </c>
      <c r="AF354" s="8">
        <f t="shared" si="80"/>
        <v>10.8510455816412</v>
      </c>
      <c r="AG354" s="8">
        <f t="shared" si="87"/>
        <v>5.30807244745653E-2</v>
      </c>
      <c r="AJ354" s="132">
        <f>IF(Päälaskenta!$F$28&lt;Kaksitasouoma_matriisi!L354,Päälaskenta!$C$20*Päälaskenta!$F$28,Päälaskenta!$C$20*Kaksitasouoma_matriisi!L354)</f>
        <v>0.22</v>
      </c>
      <c r="AK354" s="134">
        <f>SQRT(Päälaskenta!$D$20^2+(Päälaskenta!$D$20/(1/Päälaskenta!$E$20))^2)</f>
        <v>1.8029999999999999</v>
      </c>
      <c r="AL354" s="134">
        <f>IF(Päälaskenta!$F$28&lt;Kaksitasouoma_matriisi!L354,AK354*Päälaskenta!$F$28*COS(ATAN(1/Päälaskenta!$E$20)),AK354*Kaksitasouoma_matriisi!L354*COS(ATAN(1/Päälaskenta!$E$20)))</f>
        <v>6.6000000000000003E-2</v>
      </c>
      <c r="AM354" s="134"/>
      <c r="AN354" s="134">
        <f t="shared" si="95"/>
        <v>0.28599999999999998</v>
      </c>
      <c r="AO354" s="8">
        <f t="shared" si="88"/>
        <v>0.188529993408042</v>
      </c>
      <c r="AP354" s="134">
        <f>Refererenssiarvoja!$B$16*H354^(1/6)/(Refererenssiarvoja!$B$15^0.5)*(Päälaskenta!$G$28/2)^0.5*(1-AO354)^(-1.5)</f>
        <v>5.1999999999999998E-2</v>
      </c>
      <c r="AQ354" s="8">
        <f>Refererenssiarvoja!$B$16*Kaksitasouoma_matriisi!O354^(1/6)/(SQRT((2*Refererenssiarvoja!$B$15)/(Päälaskenta!$F$31*Päälaskenta!$G$31*Päälaskenta!$F$28))+SQRT(Refererenssiarvoja!$B$15)/Refererenssiarvoja!$B$17*LN(Kaksitasouoma_matriisi!L354/Päälaskenta!$F$28))</f>
        <v>-3.4743781534667603E-2</v>
      </c>
      <c r="AR354" s="8">
        <f>Refererenssiarvoja!$B$16*Kaksitasouoma_matriisi!O354^(1/6)/(SQRT((2*Refererenssiarvoja!$B$15)/(Päälaskenta!$F$31*Päälaskenta!$G$31*L354)))</f>
        <v>8.8710266465772195E-2</v>
      </c>
    </row>
    <row r="355" spans="1:44" x14ac:dyDescent="0.2">
      <c r="A355" s="8">
        <v>353</v>
      </c>
      <c r="B355" s="8">
        <f>IF(Päälaskenta!C$7,Päälaskenta!E$7,Päälaskenta!G$5)</f>
        <v>2.5</v>
      </c>
      <c r="C355" s="56">
        <v>1.647</v>
      </c>
      <c r="D355" s="93">
        <f t="shared" si="81"/>
        <v>1.5179</v>
      </c>
      <c r="E355" s="8">
        <f>IF(Päälaskenta!$C$26,Kaksitasouoma_matriisi!AP355,Kaksitasouoma_matriisi!AC355)</f>
        <v>0.10169267583776</v>
      </c>
      <c r="F355" s="56">
        <f>IF(D355&lt;Päälaskenta!H$24,(SQRT(POWER(Päälaskenta!C$24/(2*Päälaskenta!E$24),2)+(D355/Päälaskenta!E$24))-Päälaskenta!C$24/(2*Päälaskenta!E$24)),IF(D355=Päälaskenta!H$24,Päälaskenta!D$24,Päälaskenta!D$24+(SQRT(POWER((Päälaskenta!C$20+Päälaskenta!G$24)/(2*Päälaskenta!E$20),2)+((D355-Päälaskenta!H$24)/Päälaskenta!E$20))-(Päälaskenta!C$20+Päälaskenta!G$24)/(2*Päälaskenta!E$20))))</f>
        <v>0.74399999999999999</v>
      </c>
      <c r="G355" s="57">
        <f>IF(F355&gt;Päälaskenta!D$24,(2*SQRT((POWER(Päälaskenta!D$24,2))+POWER(Päälaskenta!E$24*Päälaskenta!D$24,2))+Päälaskenta!C$24)+(2*SQRT((POWER((F355-Päälaskenta!D$24),2))+POWER(Päälaskenta!E$20*(F355-Päälaskenta!D$24),2))+Päälaskenta!C$20),(2*SQRT((POWER(F355,2))+POWER(Päälaskenta!E$24*F355,2))+Päälaskenta!C$24))</f>
        <v>8.14</v>
      </c>
      <c r="H355" s="57">
        <f t="shared" si="82"/>
        <v>0.19</v>
      </c>
      <c r="I355" s="62">
        <f t="shared" si="83"/>
        <v>0.25681999999999999</v>
      </c>
      <c r="J355" s="8">
        <f>IF(F355&lt;Päälaskenta!$D$24,0,Kaksitasouoma_matriisi!F355-Päälaskenta!$D$24)</f>
        <v>4.3999999999999997E-2</v>
      </c>
      <c r="L355" s="8">
        <f>IF(F355&gt;Päälaskenta!D$24,F355-Päälaskenta!D$24,0)</f>
        <v>4.3999999999999997E-2</v>
      </c>
      <c r="M355" s="8">
        <f>IF(F355&gt;Päälaskenta!D$24,(Päälaskenta!C$20+(Päälaskenta!E$20*(Kaksitasouoma_matriisi!F355-Päälaskenta!D$24)))*(Kaksitasouoma_matriisi!F355-Päälaskenta!D$24),0)</f>
        <v>0.22290399999999999</v>
      </c>
      <c r="N355" s="8">
        <f>IF(F355&gt;Päälaskenta!D$24,(2*SQRT((POWER((F355-Päälaskenta!D$24),2))+POWER(Päälaskenta!E$20*(F355-Päälaskenta!D$24),2))+Päälaskenta!C$20),0)</f>
        <v>5.1586442561204198</v>
      </c>
      <c r="O355" s="8">
        <f t="shared" si="89"/>
        <v>4.32098026018247E-2</v>
      </c>
      <c r="P355" s="8">
        <f>IF(Päälaskenta!$C$29,IF(L355&gt;Päälaskenta!$F$28,Kaksitasouoma_matriisi!AQ355,Kaksitasouoma_matriisi!AR355),Päälaskenta!$F$20)</f>
        <v>0.12</v>
      </c>
      <c r="Q355" s="8">
        <f t="shared" si="90"/>
        <v>0.22873088170924999</v>
      </c>
      <c r="R355" s="8">
        <f t="shared" si="84"/>
        <v>5.2697889799725603E-2</v>
      </c>
      <c r="S355" s="8">
        <f t="shared" si="91"/>
        <v>0.236415182319409</v>
      </c>
      <c r="U355" s="93">
        <f>IF(F355&gt;Päälaskenta!D$24,Päälaskenta!H$24+L355*Päälaskenta!G$24,F355*Päälaskenta!C$24 + F355*F355*Päälaskenta!E$24)</f>
        <v>1.2956000000000001</v>
      </c>
      <c r="V355" s="8">
        <f>IF(F355&gt;Päälaskenta!D$24,2*SQRT(POWER(Päälaskenta!D$24,2)+POWER(Päälaskenta!E$24*Päälaskenta!D$24,2))+Päälaskenta!C$24,(2*SQRT((POWER(F355,2))+POWER(Päälaskenta!E$24*F355,2))+Päälaskenta!C$24))</f>
        <v>2.9798989873223301</v>
      </c>
      <c r="W355" s="8">
        <f t="shared" si="92"/>
        <v>0.43477983834754003</v>
      </c>
      <c r="X355" s="8">
        <f>Päälaskenta!F$24</f>
        <v>7.0000000000000007E-2</v>
      </c>
      <c r="Y355" s="8">
        <f t="shared" si="93"/>
        <v>10.6223146999319</v>
      </c>
      <c r="Z355" s="8">
        <f t="shared" si="85"/>
        <v>2.4473021102002699</v>
      </c>
      <c r="AA355" s="8">
        <f t="shared" si="94"/>
        <v>1.8889333978081699</v>
      </c>
      <c r="AC355" s="8">
        <f t="shared" si="86"/>
        <v>0.10169267583776</v>
      </c>
      <c r="AE355" s="8">
        <v>353</v>
      </c>
      <c r="AF355" s="8">
        <f t="shared" ref="AF355:AF418" si="96">Q355+Y355</f>
        <v>10.8510455816412</v>
      </c>
      <c r="AG355" s="8">
        <f t="shared" si="87"/>
        <v>5.30807244745653E-2</v>
      </c>
      <c r="AJ355" s="132">
        <f>IF(Päälaskenta!$F$28&lt;Kaksitasouoma_matriisi!L355,Päälaskenta!$C$20*Päälaskenta!$F$28,Päälaskenta!$C$20*Kaksitasouoma_matriisi!L355)</f>
        <v>0.22</v>
      </c>
      <c r="AK355" s="134">
        <f>SQRT(Päälaskenta!$D$20^2+(Päälaskenta!$D$20/(1/Päälaskenta!$E$20))^2)</f>
        <v>1.8029999999999999</v>
      </c>
      <c r="AL355" s="134">
        <f>IF(Päälaskenta!$F$28&lt;Kaksitasouoma_matriisi!L355,AK355*Päälaskenta!$F$28*COS(ATAN(1/Päälaskenta!$E$20)),AK355*Kaksitasouoma_matriisi!L355*COS(ATAN(1/Päälaskenta!$E$20)))</f>
        <v>6.6000000000000003E-2</v>
      </c>
      <c r="AM355" s="134"/>
      <c r="AN355" s="134">
        <f t="shared" si="95"/>
        <v>0.28599999999999998</v>
      </c>
      <c r="AO355" s="8">
        <f t="shared" si="88"/>
        <v>0.188418209368206</v>
      </c>
      <c r="AP355" s="134">
        <f>Refererenssiarvoja!$B$16*H355^(1/6)/(Refererenssiarvoja!$B$15^0.5)*(Päälaskenta!$G$28/2)^0.5*(1-AO355)^(-1.5)</f>
        <v>5.1999999999999998E-2</v>
      </c>
      <c r="AQ355" s="8">
        <f>Refererenssiarvoja!$B$16*Kaksitasouoma_matriisi!O355^(1/6)/(SQRT((2*Refererenssiarvoja!$B$15)/(Päälaskenta!$F$31*Päälaskenta!$G$31*Päälaskenta!$F$28))+SQRT(Refererenssiarvoja!$B$15)/Refererenssiarvoja!$B$17*LN(Kaksitasouoma_matriisi!L355/Päälaskenta!$F$28))</f>
        <v>-3.4743781534667603E-2</v>
      </c>
      <c r="AR355" s="8">
        <f>Refererenssiarvoja!$B$16*Kaksitasouoma_matriisi!O355^(1/6)/(SQRT((2*Refererenssiarvoja!$B$15)/(Päälaskenta!$F$31*Päälaskenta!$G$31*L355)))</f>
        <v>8.8710266465772195E-2</v>
      </c>
    </row>
    <row r="356" spans="1:44" x14ac:dyDescent="0.2">
      <c r="A356" s="8">
        <v>354</v>
      </c>
      <c r="B356" s="8">
        <f>IF(Päälaskenta!C$7,Päälaskenta!E$7,Päälaskenta!G$5)</f>
        <v>2.5</v>
      </c>
      <c r="C356" s="56">
        <v>1.6459999999999999</v>
      </c>
      <c r="D356" s="93">
        <f t="shared" si="81"/>
        <v>1.5187999999999999</v>
      </c>
      <c r="E356" s="8">
        <f>IF(Päälaskenta!$C$26,Kaksitasouoma_matriisi!AP356,Kaksitasouoma_matriisi!AC356)</f>
        <v>0.10169267583776</v>
      </c>
      <c r="F356" s="56">
        <f>IF(D356&lt;Päälaskenta!H$24,(SQRT(POWER(Päälaskenta!C$24/(2*Päälaskenta!E$24),2)+(D356/Päälaskenta!E$24))-Päälaskenta!C$24/(2*Päälaskenta!E$24)),IF(D356=Päälaskenta!H$24,Päälaskenta!D$24,Päälaskenta!D$24+(SQRT(POWER((Päälaskenta!C$20+Päälaskenta!G$24)/(2*Päälaskenta!E$20),2)+((D356-Päälaskenta!H$24)/Päälaskenta!E$20))-(Päälaskenta!C$20+Päälaskenta!G$24)/(2*Päälaskenta!E$20))))</f>
        <v>0.74399999999999999</v>
      </c>
      <c r="G356" s="57">
        <f>IF(F356&gt;Päälaskenta!D$24,(2*SQRT((POWER(Päälaskenta!D$24,2))+POWER(Päälaskenta!E$24*Päälaskenta!D$24,2))+Päälaskenta!C$24)+(2*SQRT((POWER((F356-Päälaskenta!D$24),2))+POWER(Päälaskenta!E$20*(F356-Päälaskenta!D$24),2))+Päälaskenta!C$20),(2*SQRT((POWER(F356,2))+POWER(Päälaskenta!E$24*F356,2))+Päälaskenta!C$24))</f>
        <v>8.14</v>
      </c>
      <c r="H356" s="57">
        <f t="shared" si="82"/>
        <v>0.19</v>
      </c>
      <c r="I356" s="62">
        <f t="shared" si="83"/>
        <v>0.25650800000000001</v>
      </c>
      <c r="J356" s="8">
        <f>IF(F356&lt;Päälaskenta!$D$24,0,Kaksitasouoma_matriisi!F356-Päälaskenta!$D$24)</f>
        <v>4.3999999999999997E-2</v>
      </c>
      <c r="L356" s="8">
        <f>IF(F356&gt;Päälaskenta!D$24,F356-Päälaskenta!D$24,0)</f>
        <v>4.3999999999999997E-2</v>
      </c>
      <c r="M356" s="8">
        <f>IF(F356&gt;Päälaskenta!D$24,(Päälaskenta!C$20+(Päälaskenta!E$20*(Kaksitasouoma_matriisi!F356-Päälaskenta!D$24)))*(Kaksitasouoma_matriisi!F356-Päälaskenta!D$24),0)</f>
        <v>0.22290399999999999</v>
      </c>
      <c r="N356" s="8">
        <f>IF(F356&gt;Päälaskenta!D$24,(2*SQRT((POWER((F356-Päälaskenta!D$24),2))+POWER(Päälaskenta!E$20*(F356-Päälaskenta!D$24),2))+Päälaskenta!C$20),0)</f>
        <v>5.1586442561204198</v>
      </c>
      <c r="O356" s="8">
        <f t="shared" si="89"/>
        <v>4.32098026018247E-2</v>
      </c>
      <c r="P356" s="8">
        <f>IF(Päälaskenta!$C$29,IF(L356&gt;Päälaskenta!$F$28,Kaksitasouoma_matriisi!AQ356,Kaksitasouoma_matriisi!AR356),Päälaskenta!$F$20)</f>
        <v>0.12</v>
      </c>
      <c r="Q356" s="8">
        <f t="shared" si="90"/>
        <v>0.22873088170924999</v>
      </c>
      <c r="R356" s="8">
        <f t="shared" si="84"/>
        <v>5.2697889799725603E-2</v>
      </c>
      <c r="S356" s="8">
        <f t="shared" si="91"/>
        <v>0.236415182319409</v>
      </c>
      <c r="U356" s="93">
        <f>IF(F356&gt;Päälaskenta!D$24,Päälaskenta!H$24+L356*Päälaskenta!G$24,F356*Päälaskenta!C$24 + F356*F356*Päälaskenta!E$24)</f>
        <v>1.2956000000000001</v>
      </c>
      <c r="V356" s="8">
        <f>IF(F356&gt;Päälaskenta!D$24,2*SQRT(POWER(Päälaskenta!D$24,2)+POWER(Päälaskenta!E$24*Päälaskenta!D$24,2))+Päälaskenta!C$24,(2*SQRT((POWER(F356,2))+POWER(Päälaskenta!E$24*F356,2))+Päälaskenta!C$24))</f>
        <v>2.9798989873223301</v>
      </c>
      <c r="W356" s="8">
        <f t="shared" si="92"/>
        <v>0.43477983834754003</v>
      </c>
      <c r="X356" s="8">
        <f>Päälaskenta!F$24</f>
        <v>7.0000000000000007E-2</v>
      </c>
      <c r="Y356" s="8">
        <f t="shared" si="93"/>
        <v>10.6223146999319</v>
      </c>
      <c r="Z356" s="8">
        <f t="shared" si="85"/>
        <v>2.4473021102002699</v>
      </c>
      <c r="AA356" s="8">
        <f t="shared" si="94"/>
        <v>1.8889333978081699</v>
      </c>
      <c r="AC356" s="8">
        <f t="shared" si="86"/>
        <v>0.10169267583776</v>
      </c>
      <c r="AE356" s="8">
        <v>354</v>
      </c>
      <c r="AF356" s="8">
        <f t="shared" si="96"/>
        <v>10.8510455816412</v>
      </c>
      <c r="AG356" s="8">
        <f t="shared" si="87"/>
        <v>5.30807244745653E-2</v>
      </c>
      <c r="AJ356" s="132">
        <f>IF(Päälaskenta!$F$28&lt;Kaksitasouoma_matriisi!L356,Päälaskenta!$C$20*Päälaskenta!$F$28,Päälaskenta!$C$20*Kaksitasouoma_matriisi!L356)</f>
        <v>0.22</v>
      </c>
      <c r="AK356" s="134">
        <f>SQRT(Päälaskenta!$D$20^2+(Päälaskenta!$D$20/(1/Päälaskenta!$E$20))^2)</f>
        <v>1.8029999999999999</v>
      </c>
      <c r="AL356" s="134">
        <f>IF(Päälaskenta!$F$28&lt;Kaksitasouoma_matriisi!L356,AK356*Päälaskenta!$F$28*COS(ATAN(1/Päälaskenta!$E$20)),AK356*Kaksitasouoma_matriisi!L356*COS(ATAN(1/Päälaskenta!$E$20)))</f>
        <v>6.6000000000000003E-2</v>
      </c>
      <c r="AM356" s="134"/>
      <c r="AN356" s="134">
        <f t="shared" si="95"/>
        <v>0.28599999999999998</v>
      </c>
      <c r="AO356" s="8">
        <f t="shared" si="88"/>
        <v>0.18830655780879599</v>
      </c>
      <c r="AP356" s="134">
        <f>Refererenssiarvoja!$B$16*H356^(1/6)/(Refererenssiarvoja!$B$15^0.5)*(Päälaskenta!$G$28/2)^0.5*(1-AO356)^(-1.5)</f>
        <v>5.1999999999999998E-2</v>
      </c>
      <c r="AQ356" s="8">
        <f>Refererenssiarvoja!$B$16*Kaksitasouoma_matriisi!O356^(1/6)/(SQRT((2*Refererenssiarvoja!$B$15)/(Päälaskenta!$F$31*Päälaskenta!$G$31*Päälaskenta!$F$28))+SQRT(Refererenssiarvoja!$B$15)/Refererenssiarvoja!$B$17*LN(Kaksitasouoma_matriisi!L356/Päälaskenta!$F$28))</f>
        <v>-3.4743781534667603E-2</v>
      </c>
      <c r="AR356" s="8">
        <f>Refererenssiarvoja!$B$16*Kaksitasouoma_matriisi!O356^(1/6)/(SQRT((2*Refererenssiarvoja!$B$15)/(Päälaskenta!$F$31*Päälaskenta!$G$31*L356)))</f>
        <v>8.8710266465772195E-2</v>
      </c>
    </row>
    <row r="357" spans="1:44" x14ac:dyDescent="0.2">
      <c r="A357" s="8">
        <v>355</v>
      </c>
      <c r="B357" s="8">
        <f>IF(Päälaskenta!C$7,Päälaskenta!E$7,Päälaskenta!G$5)</f>
        <v>2.5</v>
      </c>
      <c r="C357" s="56">
        <v>1.645</v>
      </c>
      <c r="D357" s="93">
        <f t="shared" si="81"/>
        <v>1.5198</v>
      </c>
      <c r="E357" s="8">
        <f>IF(Päälaskenta!$C$26,Kaksitasouoma_matriisi!AP357,Kaksitasouoma_matriisi!AC357)</f>
        <v>0.10169267583776</v>
      </c>
      <c r="F357" s="56">
        <f>IF(D357&lt;Päälaskenta!H$24,(SQRT(POWER(Päälaskenta!C$24/(2*Päälaskenta!E$24),2)+(D357/Päälaskenta!E$24))-Päälaskenta!C$24/(2*Päälaskenta!E$24)),IF(D357=Päälaskenta!H$24,Päälaskenta!D$24,Päälaskenta!D$24+(SQRT(POWER((Päälaskenta!C$20+Päälaskenta!G$24)/(2*Päälaskenta!E$20),2)+((D357-Päälaskenta!H$24)/Päälaskenta!E$20))-(Päälaskenta!C$20+Päälaskenta!G$24)/(2*Päälaskenta!E$20))))</f>
        <v>0.74399999999999999</v>
      </c>
      <c r="G357" s="57">
        <f>IF(F357&gt;Päälaskenta!D$24,(2*SQRT((POWER(Päälaskenta!D$24,2))+POWER(Päälaskenta!E$24*Päälaskenta!D$24,2))+Päälaskenta!C$24)+(2*SQRT((POWER((F357-Päälaskenta!D$24),2))+POWER(Päälaskenta!E$20*(F357-Päälaskenta!D$24),2))+Päälaskenta!C$20),(2*SQRT((POWER(F357,2))+POWER(Päälaskenta!E$24*F357,2))+Päälaskenta!C$24))</f>
        <v>8.14</v>
      </c>
      <c r="H357" s="57">
        <f t="shared" si="82"/>
        <v>0.19</v>
      </c>
      <c r="I357" s="62">
        <f t="shared" si="83"/>
        <v>0.25619599999999998</v>
      </c>
      <c r="J357" s="8">
        <f>IF(F357&lt;Päälaskenta!$D$24,0,Kaksitasouoma_matriisi!F357-Päälaskenta!$D$24)</f>
        <v>4.3999999999999997E-2</v>
      </c>
      <c r="L357" s="8">
        <f>IF(F357&gt;Päälaskenta!D$24,F357-Päälaskenta!D$24,0)</f>
        <v>4.3999999999999997E-2</v>
      </c>
      <c r="M357" s="8">
        <f>IF(F357&gt;Päälaskenta!D$24,(Päälaskenta!C$20+(Päälaskenta!E$20*(Kaksitasouoma_matriisi!F357-Päälaskenta!D$24)))*(Kaksitasouoma_matriisi!F357-Päälaskenta!D$24),0)</f>
        <v>0.22290399999999999</v>
      </c>
      <c r="N357" s="8">
        <f>IF(F357&gt;Päälaskenta!D$24,(2*SQRT((POWER((F357-Päälaskenta!D$24),2))+POWER(Päälaskenta!E$20*(F357-Päälaskenta!D$24),2))+Päälaskenta!C$20),0)</f>
        <v>5.1586442561204198</v>
      </c>
      <c r="O357" s="8">
        <f t="shared" si="89"/>
        <v>4.32098026018247E-2</v>
      </c>
      <c r="P357" s="8">
        <f>IF(Päälaskenta!$C$29,IF(L357&gt;Päälaskenta!$F$28,Kaksitasouoma_matriisi!AQ357,Kaksitasouoma_matriisi!AR357),Päälaskenta!$F$20)</f>
        <v>0.12</v>
      </c>
      <c r="Q357" s="8">
        <f t="shared" si="90"/>
        <v>0.22873088170924999</v>
      </c>
      <c r="R357" s="8">
        <f t="shared" si="84"/>
        <v>5.2697889799725603E-2</v>
      </c>
      <c r="S357" s="8">
        <f t="shared" si="91"/>
        <v>0.236415182319409</v>
      </c>
      <c r="U357" s="93">
        <f>IF(F357&gt;Päälaskenta!D$24,Päälaskenta!H$24+L357*Päälaskenta!G$24,F357*Päälaskenta!C$24 + F357*F357*Päälaskenta!E$24)</f>
        <v>1.2956000000000001</v>
      </c>
      <c r="V357" s="8">
        <f>IF(F357&gt;Päälaskenta!D$24,2*SQRT(POWER(Päälaskenta!D$24,2)+POWER(Päälaskenta!E$24*Päälaskenta!D$24,2))+Päälaskenta!C$24,(2*SQRT((POWER(F357,2))+POWER(Päälaskenta!E$24*F357,2))+Päälaskenta!C$24))</f>
        <v>2.9798989873223301</v>
      </c>
      <c r="W357" s="8">
        <f t="shared" si="92"/>
        <v>0.43477983834754003</v>
      </c>
      <c r="X357" s="8">
        <f>Päälaskenta!F$24</f>
        <v>7.0000000000000007E-2</v>
      </c>
      <c r="Y357" s="8">
        <f t="shared" si="93"/>
        <v>10.6223146999319</v>
      </c>
      <c r="Z357" s="8">
        <f t="shared" si="85"/>
        <v>2.4473021102002699</v>
      </c>
      <c r="AA357" s="8">
        <f t="shared" si="94"/>
        <v>1.8889333978081699</v>
      </c>
      <c r="AC357" s="8">
        <f t="shared" si="86"/>
        <v>0.10169267583776</v>
      </c>
      <c r="AE357" s="8">
        <v>355</v>
      </c>
      <c r="AF357" s="8">
        <f t="shared" si="96"/>
        <v>10.8510455816412</v>
      </c>
      <c r="AG357" s="8">
        <f t="shared" si="87"/>
        <v>5.30807244745653E-2</v>
      </c>
      <c r="AJ357" s="132">
        <f>IF(Päälaskenta!$F$28&lt;Kaksitasouoma_matriisi!L357,Päälaskenta!$C$20*Päälaskenta!$F$28,Päälaskenta!$C$20*Kaksitasouoma_matriisi!L357)</f>
        <v>0.22</v>
      </c>
      <c r="AK357" s="134">
        <f>SQRT(Päälaskenta!$D$20^2+(Päälaskenta!$D$20/(1/Päälaskenta!$E$20))^2)</f>
        <v>1.8029999999999999</v>
      </c>
      <c r="AL357" s="134">
        <f>IF(Päälaskenta!$F$28&lt;Kaksitasouoma_matriisi!L357,AK357*Päälaskenta!$F$28*COS(ATAN(1/Päälaskenta!$E$20)),AK357*Kaksitasouoma_matriisi!L357*COS(ATAN(1/Päälaskenta!$E$20)))</f>
        <v>6.6000000000000003E-2</v>
      </c>
      <c r="AM357" s="134"/>
      <c r="AN357" s="134">
        <f t="shared" si="95"/>
        <v>0.28599999999999998</v>
      </c>
      <c r="AO357" s="8">
        <f t="shared" si="88"/>
        <v>0.18818265561258099</v>
      </c>
      <c r="AP357" s="134">
        <f>Refererenssiarvoja!$B$16*H357^(1/6)/(Refererenssiarvoja!$B$15^0.5)*(Päälaskenta!$G$28/2)^0.5*(1-AO357)^(-1.5)</f>
        <v>5.1999999999999998E-2</v>
      </c>
      <c r="AQ357" s="8">
        <f>Refererenssiarvoja!$B$16*Kaksitasouoma_matriisi!O357^(1/6)/(SQRT((2*Refererenssiarvoja!$B$15)/(Päälaskenta!$F$31*Päälaskenta!$G$31*Päälaskenta!$F$28))+SQRT(Refererenssiarvoja!$B$15)/Refererenssiarvoja!$B$17*LN(Kaksitasouoma_matriisi!L357/Päälaskenta!$F$28))</f>
        <v>-3.4743781534667603E-2</v>
      </c>
      <c r="AR357" s="8">
        <f>Refererenssiarvoja!$B$16*Kaksitasouoma_matriisi!O357^(1/6)/(SQRT((2*Refererenssiarvoja!$B$15)/(Päälaskenta!$F$31*Päälaskenta!$G$31*L357)))</f>
        <v>8.8710266465772195E-2</v>
      </c>
    </row>
    <row r="358" spans="1:44" x14ac:dyDescent="0.2">
      <c r="A358" s="8">
        <v>356</v>
      </c>
      <c r="B358" s="8">
        <f>IF(Päälaskenta!C$7,Päälaskenta!E$7,Päälaskenta!G$5)</f>
        <v>2.5</v>
      </c>
      <c r="C358" s="56">
        <v>1.6439999999999999</v>
      </c>
      <c r="D358" s="93">
        <f t="shared" si="81"/>
        <v>1.5206999999999999</v>
      </c>
      <c r="E358" s="8">
        <f>IF(Päälaskenta!$C$26,Kaksitasouoma_matriisi!AP358,Kaksitasouoma_matriisi!AC358)</f>
        <v>0.10169267583776</v>
      </c>
      <c r="F358" s="56">
        <f>IF(D358&lt;Päälaskenta!H$24,(SQRT(POWER(Päälaskenta!C$24/(2*Päälaskenta!E$24),2)+(D358/Päälaskenta!E$24))-Päälaskenta!C$24/(2*Päälaskenta!E$24)),IF(D358=Päälaskenta!H$24,Päälaskenta!D$24,Päälaskenta!D$24+(SQRT(POWER((Päälaskenta!C$20+Päälaskenta!G$24)/(2*Päälaskenta!E$20),2)+((D358-Päälaskenta!H$24)/Päälaskenta!E$20))-(Päälaskenta!C$20+Päälaskenta!G$24)/(2*Päälaskenta!E$20))))</f>
        <v>0.74399999999999999</v>
      </c>
      <c r="G358" s="57">
        <f>IF(F358&gt;Päälaskenta!D$24,(2*SQRT((POWER(Päälaskenta!D$24,2))+POWER(Päälaskenta!E$24*Päälaskenta!D$24,2))+Päälaskenta!C$24)+(2*SQRT((POWER((F358-Päälaskenta!D$24),2))+POWER(Päälaskenta!E$20*(F358-Päälaskenta!D$24),2))+Päälaskenta!C$20),(2*SQRT((POWER(F358,2))+POWER(Päälaskenta!E$24*F358,2))+Päälaskenta!C$24))</f>
        <v>8.14</v>
      </c>
      <c r="H358" s="57">
        <f t="shared" si="82"/>
        <v>0.19</v>
      </c>
      <c r="I358" s="62">
        <f t="shared" si="83"/>
        <v>0.25588499999999997</v>
      </c>
      <c r="J358" s="8">
        <f>IF(F358&lt;Päälaskenta!$D$24,0,Kaksitasouoma_matriisi!F358-Päälaskenta!$D$24)</f>
        <v>4.3999999999999997E-2</v>
      </c>
      <c r="L358" s="8">
        <f>IF(F358&gt;Päälaskenta!D$24,F358-Päälaskenta!D$24,0)</f>
        <v>4.3999999999999997E-2</v>
      </c>
      <c r="M358" s="8">
        <f>IF(F358&gt;Päälaskenta!D$24,(Päälaskenta!C$20+(Päälaskenta!E$20*(Kaksitasouoma_matriisi!F358-Päälaskenta!D$24)))*(Kaksitasouoma_matriisi!F358-Päälaskenta!D$24),0)</f>
        <v>0.22290399999999999</v>
      </c>
      <c r="N358" s="8">
        <f>IF(F358&gt;Päälaskenta!D$24,(2*SQRT((POWER((F358-Päälaskenta!D$24),2))+POWER(Päälaskenta!E$20*(F358-Päälaskenta!D$24),2))+Päälaskenta!C$20),0)</f>
        <v>5.1586442561204198</v>
      </c>
      <c r="O358" s="8">
        <f t="shared" si="89"/>
        <v>4.32098026018247E-2</v>
      </c>
      <c r="P358" s="8">
        <f>IF(Päälaskenta!$C$29,IF(L358&gt;Päälaskenta!$F$28,Kaksitasouoma_matriisi!AQ358,Kaksitasouoma_matriisi!AR358),Päälaskenta!$F$20)</f>
        <v>0.12</v>
      </c>
      <c r="Q358" s="8">
        <f t="shared" si="90"/>
        <v>0.22873088170924999</v>
      </c>
      <c r="R358" s="8">
        <f t="shared" si="84"/>
        <v>5.2697889799725603E-2</v>
      </c>
      <c r="S358" s="8">
        <f t="shared" si="91"/>
        <v>0.236415182319409</v>
      </c>
      <c r="U358" s="93">
        <f>IF(F358&gt;Päälaskenta!D$24,Päälaskenta!H$24+L358*Päälaskenta!G$24,F358*Päälaskenta!C$24 + F358*F358*Päälaskenta!E$24)</f>
        <v>1.2956000000000001</v>
      </c>
      <c r="V358" s="8">
        <f>IF(F358&gt;Päälaskenta!D$24,2*SQRT(POWER(Päälaskenta!D$24,2)+POWER(Päälaskenta!E$24*Päälaskenta!D$24,2))+Päälaskenta!C$24,(2*SQRT((POWER(F358,2))+POWER(Päälaskenta!E$24*F358,2))+Päälaskenta!C$24))</f>
        <v>2.9798989873223301</v>
      </c>
      <c r="W358" s="8">
        <f t="shared" si="92"/>
        <v>0.43477983834754003</v>
      </c>
      <c r="X358" s="8">
        <f>Päälaskenta!F$24</f>
        <v>7.0000000000000007E-2</v>
      </c>
      <c r="Y358" s="8">
        <f t="shared" si="93"/>
        <v>10.6223146999319</v>
      </c>
      <c r="Z358" s="8">
        <f t="shared" si="85"/>
        <v>2.4473021102002699</v>
      </c>
      <c r="AA358" s="8">
        <f t="shared" si="94"/>
        <v>1.8889333978081699</v>
      </c>
      <c r="AC358" s="8">
        <f t="shared" si="86"/>
        <v>0.10169267583776</v>
      </c>
      <c r="AE358" s="8">
        <v>356</v>
      </c>
      <c r="AF358" s="8">
        <f t="shared" si="96"/>
        <v>10.8510455816412</v>
      </c>
      <c r="AG358" s="8">
        <f t="shared" si="87"/>
        <v>5.30807244745653E-2</v>
      </c>
      <c r="AJ358" s="132">
        <f>IF(Päälaskenta!$F$28&lt;Kaksitasouoma_matriisi!L358,Päälaskenta!$C$20*Päälaskenta!$F$28,Päälaskenta!$C$20*Kaksitasouoma_matriisi!L358)</f>
        <v>0.22</v>
      </c>
      <c r="AK358" s="134">
        <f>SQRT(Päälaskenta!$D$20^2+(Päälaskenta!$D$20/(1/Päälaskenta!$E$20))^2)</f>
        <v>1.8029999999999999</v>
      </c>
      <c r="AL358" s="134">
        <f>IF(Päälaskenta!$F$28&lt;Kaksitasouoma_matriisi!L358,AK358*Päälaskenta!$F$28*COS(ATAN(1/Päälaskenta!$E$20)),AK358*Kaksitasouoma_matriisi!L358*COS(ATAN(1/Päälaskenta!$E$20)))</f>
        <v>6.6000000000000003E-2</v>
      </c>
      <c r="AM358" s="134"/>
      <c r="AN358" s="134">
        <f t="shared" si="95"/>
        <v>0.28599999999999998</v>
      </c>
      <c r="AO358" s="8">
        <f t="shared" si="88"/>
        <v>0.18807128296179401</v>
      </c>
      <c r="AP358" s="134">
        <f>Refererenssiarvoja!$B$16*H358^(1/6)/(Refererenssiarvoja!$B$15^0.5)*(Päälaskenta!$G$28/2)^0.5*(1-AO358)^(-1.5)</f>
        <v>5.1999999999999998E-2</v>
      </c>
      <c r="AQ358" s="8">
        <f>Refererenssiarvoja!$B$16*Kaksitasouoma_matriisi!O358^(1/6)/(SQRT((2*Refererenssiarvoja!$B$15)/(Päälaskenta!$F$31*Päälaskenta!$G$31*Päälaskenta!$F$28))+SQRT(Refererenssiarvoja!$B$15)/Refererenssiarvoja!$B$17*LN(Kaksitasouoma_matriisi!L358/Päälaskenta!$F$28))</f>
        <v>-3.4743781534667603E-2</v>
      </c>
      <c r="AR358" s="8">
        <f>Refererenssiarvoja!$B$16*Kaksitasouoma_matriisi!O358^(1/6)/(SQRT((2*Refererenssiarvoja!$B$15)/(Päälaskenta!$F$31*Päälaskenta!$G$31*L358)))</f>
        <v>8.8710266465772195E-2</v>
      </c>
    </row>
    <row r="359" spans="1:44" x14ac:dyDescent="0.2">
      <c r="A359" s="8">
        <v>357</v>
      </c>
      <c r="B359" s="8">
        <f>IF(Päälaskenta!C$7,Päälaskenta!E$7,Päälaskenta!G$5)</f>
        <v>2.5</v>
      </c>
      <c r="C359" s="56">
        <v>1.643</v>
      </c>
      <c r="D359" s="93">
        <f t="shared" si="81"/>
        <v>1.5216000000000001</v>
      </c>
      <c r="E359" s="8">
        <f>IF(Päälaskenta!$C$26,Kaksitasouoma_matriisi!AP359,Kaksitasouoma_matriisi!AC359)</f>
        <v>0.10169267583776</v>
      </c>
      <c r="F359" s="56">
        <f>IF(D359&lt;Päälaskenta!H$24,(SQRT(POWER(Päälaskenta!C$24/(2*Päälaskenta!E$24),2)+(D359/Päälaskenta!E$24))-Päälaskenta!C$24/(2*Päälaskenta!E$24)),IF(D359=Päälaskenta!H$24,Päälaskenta!D$24,Päälaskenta!D$24+(SQRT(POWER((Päälaskenta!C$20+Päälaskenta!G$24)/(2*Päälaskenta!E$20),2)+((D359-Päälaskenta!H$24)/Päälaskenta!E$20))-(Päälaskenta!C$20+Päälaskenta!G$24)/(2*Päälaskenta!E$20))))</f>
        <v>0.74399999999999999</v>
      </c>
      <c r="G359" s="57">
        <f>IF(F359&gt;Päälaskenta!D$24,(2*SQRT((POWER(Päälaskenta!D$24,2))+POWER(Päälaskenta!E$24*Päälaskenta!D$24,2))+Päälaskenta!C$24)+(2*SQRT((POWER((F359-Päälaskenta!D$24),2))+POWER(Päälaskenta!E$20*(F359-Päälaskenta!D$24),2))+Päälaskenta!C$20),(2*SQRT((POWER(F359,2))+POWER(Päälaskenta!E$24*F359,2))+Päälaskenta!C$24))</f>
        <v>8.14</v>
      </c>
      <c r="H359" s="57">
        <f t="shared" si="82"/>
        <v>0.19</v>
      </c>
      <c r="I359" s="62">
        <f t="shared" si="83"/>
        <v>0.25557400000000002</v>
      </c>
      <c r="J359" s="8">
        <f>IF(F359&lt;Päälaskenta!$D$24,0,Kaksitasouoma_matriisi!F359-Päälaskenta!$D$24)</f>
        <v>4.3999999999999997E-2</v>
      </c>
      <c r="L359" s="8">
        <f>IF(F359&gt;Päälaskenta!D$24,F359-Päälaskenta!D$24,0)</f>
        <v>4.3999999999999997E-2</v>
      </c>
      <c r="M359" s="8">
        <f>IF(F359&gt;Päälaskenta!D$24,(Päälaskenta!C$20+(Päälaskenta!E$20*(Kaksitasouoma_matriisi!F359-Päälaskenta!D$24)))*(Kaksitasouoma_matriisi!F359-Päälaskenta!D$24),0)</f>
        <v>0.22290399999999999</v>
      </c>
      <c r="N359" s="8">
        <f>IF(F359&gt;Päälaskenta!D$24,(2*SQRT((POWER((F359-Päälaskenta!D$24),2))+POWER(Päälaskenta!E$20*(F359-Päälaskenta!D$24),2))+Päälaskenta!C$20),0)</f>
        <v>5.1586442561204198</v>
      </c>
      <c r="O359" s="8">
        <f t="shared" si="89"/>
        <v>4.32098026018247E-2</v>
      </c>
      <c r="P359" s="8">
        <f>IF(Päälaskenta!$C$29,IF(L359&gt;Päälaskenta!$F$28,Kaksitasouoma_matriisi!AQ359,Kaksitasouoma_matriisi!AR359),Päälaskenta!$F$20)</f>
        <v>0.12</v>
      </c>
      <c r="Q359" s="8">
        <f t="shared" si="90"/>
        <v>0.22873088170924999</v>
      </c>
      <c r="R359" s="8">
        <f t="shared" si="84"/>
        <v>5.2697889799725603E-2</v>
      </c>
      <c r="S359" s="8">
        <f t="shared" si="91"/>
        <v>0.236415182319409</v>
      </c>
      <c r="U359" s="93">
        <f>IF(F359&gt;Päälaskenta!D$24,Päälaskenta!H$24+L359*Päälaskenta!G$24,F359*Päälaskenta!C$24 + F359*F359*Päälaskenta!E$24)</f>
        <v>1.2956000000000001</v>
      </c>
      <c r="V359" s="8">
        <f>IF(F359&gt;Päälaskenta!D$24,2*SQRT(POWER(Päälaskenta!D$24,2)+POWER(Päälaskenta!E$24*Päälaskenta!D$24,2))+Päälaskenta!C$24,(2*SQRT((POWER(F359,2))+POWER(Päälaskenta!E$24*F359,2))+Päälaskenta!C$24))</f>
        <v>2.9798989873223301</v>
      </c>
      <c r="W359" s="8">
        <f t="shared" si="92"/>
        <v>0.43477983834754003</v>
      </c>
      <c r="X359" s="8">
        <f>Päälaskenta!F$24</f>
        <v>7.0000000000000007E-2</v>
      </c>
      <c r="Y359" s="8">
        <f t="shared" si="93"/>
        <v>10.6223146999319</v>
      </c>
      <c r="Z359" s="8">
        <f t="shared" si="85"/>
        <v>2.4473021102002699</v>
      </c>
      <c r="AA359" s="8">
        <f t="shared" si="94"/>
        <v>1.8889333978081699</v>
      </c>
      <c r="AC359" s="8">
        <f t="shared" si="86"/>
        <v>0.10169267583776</v>
      </c>
      <c r="AE359" s="8">
        <v>357</v>
      </c>
      <c r="AF359" s="8">
        <f t="shared" si="96"/>
        <v>10.8510455816412</v>
      </c>
      <c r="AG359" s="8">
        <f t="shared" si="87"/>
        <v>5.30807244745653E-2</v>
      </c>
      <c r="AJ359" s="132">
        <f>IF(Päälaskenta!$F$28&lt;Kaksitasouoma_matriisi!L359,Päälaskenta!$C$20*Päälaskenta!$F$28,Päälaskenta!$C$20*Kaksitasouoma_matriisi!L359)</f>
        <v>0.22</v>
      </c>
      <c r="AK359" s="134">
        <f>SQRT(Päälaskenta!$D$20^2+(Päälaskenta!$D$20/(1/Päälaskenta!$E$20))^2)</f>
        <v>1.8029999999999999</v>
      </c>
      <c r="AL359" s="134">
        <f>IF(Päälaskenta!$F$28&lt;Kaksitasouoma_matriisi!L359,AK359*Päälaskenta!$F$28*COS(ATAN(1/Päälaskenta!$E$20)),AK359*Kaksitasouoma_matriisi!L359*COS(ATAN(1/Päälaskenta!$E$20)))</f>
        <v>6.6000000000000003E-2</v>
      </c>
      <c r="AM359" s="134"/>
      <c r="AN359" s="134">
        <f t="shared" si="95"/>
        <v>0.28599999999999998</v>
      </c>
      <c r="AO359" s="8">
        <f t="shared" si="88"/>
        <v>0.18796004206098799</v>
      </c>
      <c r="AP359" s="134">
        <f>Refererenssiarvoja!$B$16*H359^(1/6)/(Refererenssiarvoja!$B$15^0.5)*(Päälaskenta!$G$28/2)^0.5*(1-AO359)^(-1.5)</f>
        <v>5.1999999999999998E-2</v>
      </c>
      <c r="AQ359" s="8">
        <f>Refererenssiarvoja!$B$16*Kaksitasouoma_matriisi!O359^(1/6)/(SQRT((2*Refererenssiarvoja!$B$15)/(Päälaskenta!$F$31*Päälaskenta!$G$31*Päälaskenta!$F$28))+SQRT(Refererenssiarvoja!$B$15)/Refererenssiarvoja!$B$17*LN(Kaksitasouoma_matriisi!L359/Päälaskenta!$F$28))</f>
        <v>-3.4743781534667603E-2</v>
      </c>
      <c r="AR359" s="8">
        <f>Refererenssiarvoja!$B$16*Kaksitasouoma_matriisi!O359^(1/6)/(SQRT((2*Refererenssiarvoja!$B$15)/(Päälaskenta!$F$31*Päälaskenta!$G$31*L359)))</f>
        <v>8.8710266465772195E-2</v>
      </c>
    </row>
    <row r="360" spans="1:44" x14ac:dyDescent="0.2">
      <c r="A360" s="8">
        <v>358</v>
      </c>
      <c r="B360" s="8">
        <f>IF(Päälaskenta!C$7,Päälaskenta!E$7,Päälaskenta!G$5)</f>
        <v>2.5</v>
      </c>
      <c r="C360" s="56">
        <v>1.6419999999999999</v>
      </c>
      <c r="D360" s="93">
        <f t="shared" si="81"/>
        <v>1.5225</v>
      </c>
      <c r="E360" s="8">
        <f>IF(Päälaskenta!$C$26,Kaksitasouoma_matriisi!AP360,Kaksitasouoma_matriisi!AC360)</f>
        <v>0.101700782788105</v>
      </c>
      <c r="F360" s="56">
        <f>IF(D360&lt;Päälaskenta!H$24,(SQRT(POWER(Päälaskenta!C$24/(2*Päälaskenta!E$24),2)+(D360/Päälaskenta!E$24))-Päälaskenta!C$24/(2*Päälaskenta!E$24)),IF(D360=Päälaskenta!H$24,Päälaskenta!D$24,Päälaskenta!D$24+(SQRT(POWER((Päälaskenta!C$20+Päälaskenta!G$24)/(2*Päälaskenta!E$20),2)+((D360-Päälaskenta!H$24)/Päälaskenta!E$20))-(Päälaskenta!C$20+Päälaskenta!G$24)/(2*Päälaskenta!E$20))))</f>
        <v>0.745</v>
      </c>
      <c r="G360" s="57">
        <f>IF(F360&gt;Päälaskenta!D$24,(2*SQRT((POWER(Päälaskenta!D$24,2))+POWER(Päälaskenta!E$24*Päälaskenta!D$24,2))+Päälaskenta!C$24)+(2*SQRT((POWER((F360-Päälaskenta!D$24),2))+POWER(Päälaskenta!E$20*(F360-Päälaskenta!D$24),2))+Päälaskenta!C$20),(2*SQRT((POWER(F360,2))+POWER(Päälaskenta!E$24*F360,2))+Päälaskenta!C$24))</f>
        <v>8.14</v>
      </c>
      <c r="H360" s="57">
        <f t="shared" si="82"/>
        <v>0.19</v>
      </c>
      <c r="I360" s="62">
        <f t="shared" si="83"/>
        <v>0.255303</v>
      </c>
      <c r="J360" s="8">
        <f>IF(F360&lt;Päälaskenta!$D$24,0,Kaksitasouoma_matriisi!F360-Päälaskenta!$D$24)</f>
        <v>4.4999999999999998E-2</v>
      </c>
      <c r="L360" s="8">
        <f>IF(F360&gt;Päälaskenta!D$24,F360-Päälaskenta!D$24,0)</f>
        <v>4.4999999999999998E-2</v>
      </c>
      <c r="M360" s="8">
        <f>IF(F360&gt;Päälaskenta!D$24,(Päälaskenta!C$20+(Päälaskenta!E$20*(Kaksitasouoma_matriisi!F360-Päälaskenta!D$24)))*(Kaksitasouoma_matriisi!F360-Päälaskenta!D$24),0)</f>
        <v>0.2280375</v>
      </c>
      <c r="N360" s="8">
        <f>IF(F360&gt;Päälaskenta!D$24,(2*SQRT((POWER((F360-Päälaskenta!D$24),2))+POWER(Päälaskenta!E$20*(F360-Päälaskenta!D$24),2))+Päälaskenta!C$20),0)</f>
        <v>5.16224980739588</v>
      </c>
      <c r="O360" s="8">
        <f t="shared" si="89"/>
        <v>4.4174053660342799E-2</v>
      </c>
      <c r="P360" s="8">
        <f>IF(Päälaskenta!$C$29,IF(L360&gt;Päälaskenta!$F$28,Kaksitasouoma_matriisi!AQ360,Kaksitasouoma_matriisi!AR360),Päälaskenta!$F$20)</f>
        <v>0.12</v>
      </c>
      <c r="Q360" s="8">
        <f t="shared" si="90"/>
        <v>0.23746696117750801</v>
      </c>
      <c r="R360" s="8">
        <f t="shared" si="84"/>
        <v>5.4501915899434199E-2</v>
      </c>
      <c r="S360" s="8">
        <f t="shared" si="91"/>
        <v>0.23900418088882</v>
      </c>
      <c r="U360" s="93">
        <f>IF(F360&gt;Päälaskenta!D$24,Päälaskenta!H$24+L360*Päälaskenta!G$24,F360*Päälaskenta!C$24 + F360*F360*Päälaskenta!E$24)</f>
        <v>1.298</v>
      </c>
      <c r="V360" s="8">
        <f>IF(F360&gt;Päälaskenta!D$24,2*SQRT(POWER(Päälaskenta!D$24,2)+POWER(Päälaskenta!E$24*Päälaskenta!D$24,2))+Päälaskenta!C$24,(2*SQRT((POWER(F360,2))+POWER(Päälaskenta!E$24*F360,2))+Päälaskenta!C$24))</f>
        <v>2.9798989873223301</v>
      </c>
      <c r="W360" s="8">
        <f t="shared" si="92"/>
        <v>0.435585234775476</v>
      </c>
      <c r="X360" s="8">
        <f>Päälaskenta!F$24</f>
        <v>7.0000000000000007E-2</v>
      </c>
      <c r="Y360" s="8">
        <f t="shared" si="93"/>
        <v>10.655129989711201</v>
      </c>
      <c r="Z360" s="8">
        <f t="shared" si="85"/>
        <v>2.4454980841005698</v>
      </c>
      <c r="AA360" s="8">
        <f t="shared" si="94"/>
        <v>1.8840509122500499</v>
      </c>
      <c r="AC360" s="8">
        <f t="shared" si="86"/>
        <v>0.101700782788105</v>
      </c>
      <c r="AE360" s="8">
        <v>358</v>
      </c>
      <c r="AF360" s="8">
        <f t="shared" si="96"/>
        <v>10.8925969508887</v>
      </c>
      <c r="AG360" s="8">
        <f t="shared" si="87"/>
        <v>5.2676528845475003E-2</v>
      </c>
      <c r="AJ360" s="132">
        <f>IF(Päälaskenta!$F$28&lt;Kaksitasouoma_matriisi!L360,Päälaskenta!$C$20*Päälaskenta!$F$28,Päälaskenta!$C$20*Kaksitasouoma_matriisi!L360)</f>
        <v>0.22500000000000001</v>
      </c>
      <c r="AK360" s="134">
        <f>SQRT(Päälaskenta!$D$20^2+(Päälaskenta!$D$20/(1/Päälaskenta!$E$20))^2)</f>
        <v>1.8029999999999999</v>
      </c>
      <c r="AL360" s="134">
        <f>IF(Päälaskenta!$F$28&lt;Kaksitasouoma_matriisi!L360,AK360*Päälaskenta!$F$28*COS(ATAN(1/Päälaskenta!$E$20)),AK360*Kaksitasouoma_matriisi!L360*COS(ATAN(1/Päälaskenta!$E$20)))</f>
        <v>6.8000000000000005E-2</v>
      </c>
      <c r="AM360" s="134"/>
      <c r="AN360" s="134">
        <f t="shared" si="95"/>
        <v>0.29299999999999998</v>
      </c>
      <c r="AO360" s="8">
        <f t="shared" si="88"/>
        <v>0.19244663382594401</v>
      </c>
      <c r="AP360" s="134">
        <f>Refererenssiarvoja!$B$16*H360^(1/6)/(Refererenssiarvoja!$B$15^0.5)*(Päälaskenta!$G$28/2)^0.5*(1-AO360)^(-1.5)</f>
        <v>5.2999999999999999E-2</v>
      </c>
      <c r="AQ360" s="8">
        <f>Refererenssiarvoja!$B$16*Kaksitasouoma_matriisi!O360^(1/6)/(SQRT((2*Refererenssiarvoja!$B$15)/(Päälaskenta!$F$31*Päälaskenta!$G$31*Päälaskenta!$F$28))+SQRT(Refererenssiarvoja!$B$15)/Refererenssiarvoja!$B$17*LN(Kaksitasouoma_matriisi!L360/Päälaskenta!$F$28))</f>
        <v>-3.5235475155343497E-2</v>
      </c>
      <c r="AR360" s="8">
        <f>Refererenssiarvoja!$B$16*Kaksitasouoma_matriisi!O360^(1/6)/(SQRT((2*Refererenssiarvoja!$B$15)/(Päälaskenta!$F$31*Päälaskenta!$G$31*L360)))</f>
        <v>9.0043278162079105E-2</v>
      </c>
    </row>
    <row r="361" spans="1:44" x14ac:dyDescent="0.2">
      <c r="A361" s="8">
        <v>359</v>
      </c>
      <c r="B361" s="8">
        <f>IF(Päälaskenta!C$7,Päälaskenta!E$7,Päälaskenta!G$5)</f>
        <v>2.5</v>
      </c>
      <c r="C361" s="56">
        <v>1.641</v>
      </c>
      <c r="D361" s="93">
        <f t="shared" si="81"/>
        <v>1.5235000000000001</v>
      </c>
      <c r="E361" s="8">
        <f>IF(Päälaskenta!$C$26,Kaksitasouoma_matriisi!AP361,Kaksitasouoma_matriisi!AC361)</f>
        <v>0.101700782788105</v>
      </c>
      <c r="F361" s="56">
        <f>IF(D361&lt;Päälaskenta!H$24,(SQRT(POWER(Päälaskenta!C$24/(2*Päälaskenta!E$24),2)+(D361/Päälaskenta!E$24))-Päälaskenta!C$24/(2*Päälaskenta!E$24)),IF(D361=Päälaskenta!H$24,Päälaskenta!D$24,Päälaskenta!D$24+(SQRT(POWER((Päälaskenta!C$20+Päälaskenta!G$24)/(2*Päälaskenta!E$20),2)+((D361-Päälaskenta!H$24)/Päälaskenta!E$20))-(Päälaskenta!C$20+Päälaskenta!G$24)/(2*Päälaskenta!E$20))))</f>
        <v>0.745</v>
      </c>
      <c r="G361" s="57">
        <f>IF(F361&gt;Päälaskenta!D$24,(2*SQRT((POWER(Päälaskenta!D$24,2))+POWER(Päälaskenta!E$24*Päälaskenta!D$24,2))+Päälaskenta!C$24)+(2*SQRT((POWER((F361-Päälaskenta!D$24),2))+POWER(Päälaskenta!E$20*(F361-Päälaskenta!D$24),2))+Päälaskenta!C$20),(2*SQRT((POWER(F361,2))+POWER(Päälaskenta!E$24*F361,2))+Päälaskenta!C$24))</f>
        <v>8.14</v>
      </c>
      <c r="H361" s="57">
        <f t="shared" si="82"/>
        <v>0.19</v>
      </c>
      <c r="I361" s="62">
        <f t="shared" si="83"/>
        <v>0.25499300000000003</v>
      </c>
      <c r="J361" s="8">
        <f>IF(F361&lt;Päälaskenta!$D$24,0,Kaksitasouoma_matriisi!F361-Päälaskenta!$D$24)</f>
        <v>4.4999999999999998E-2</v>
      </c>
      <c r="L361" s="8">
        <f>IF(F361&gt;Päälaskenta!D$24,F361-Päälaskenta!D$24,0)</f>
        <v>4.4999999999999998E-2</v>
      </c>
      <c r="M361" s="8">
        <f>IF(F361&gt;Päälaskenta!D$24,(Päälaskenta!C$20+(Päälaskenta!E$20*(Kaksitasouoma_matriisi!F361-Päälaskenta!D$24)))*(Kaksitasouoma_matriisi!F361-Päälaskenta!D$24),0)</f>
        <v>0.2280375</v>
      </c>
      <c r="N361" s="8">
        <f>IF(F361&gt;Päälaskenta!D$24,(2*SQRT((POWER((F361-Päälaskenta!D$24),2))+POWER(Päälaskenta!E$20*(F361-Päälaskenta!D$24),2))+Päälaskenta!C$20),0)</f>
        <v>5.16224980739588</v>
      </c>
      <c r="O361" s="8">
        <f t="shared" si="89"/>
        <v>4.4174053660342799E-2</v>
      </c>
      <c r="P361" s="8">
        <f>IF(Päälaskenta!$C$29,IF(L361&gt;Päälaskenta!$F$28,Kaksitasouoma_matriisi!AQ361,Kaksitasouoma_matriisi!AR361),Päälaskenta!$F$20)</f>
        <v>0.12</v>
      </c>
      <c r="Q361" s="8">
        <f t="shared" si="90"/>
        <v>0.23746696117750801</v>
      </c>
      <c r="R361" s="8">
        <f t="shared" si="84"/>
        <v>5.4501915899434199E-2</v>
      </c>
      <c r="S361" s="8">
        <f t="shared" si="91"/>
        <v>0.23900418088882</v>
      </c>
      <c r="U361" s="93">
        <f>IF(F361&gt;Päälaskenta!D$24,Päälaskenta!H$24+L361*Päälaskenta!G$24,F361*Päälaskenta!C$24 + F361*F361*Päälaskenta!E$24)</f>
        <v>1.298</v>
      </c>
      <c r="V361" s="8">
        <f>IF(F361&gt;Päälaskenta!D$24,2*SQRT(POWER(Päälaskenta!D$24,2)+POWER(Päälaskenta!E$24*Päälaskenta!D$24,2))+Päälaskenta!C$24,(2*SQRT((POWER(F361,2))+POWER(Päälaskenta!E$24*F361,2))+Päälaskenta!C$24))</f>
        <v>2.9798989873223301</v>
      </c>
      <c r="W361" s="8">
        <f t="shared" si="92"/>
        <v>0.435585234775476</v>
      </c>
      <c r="X361" s="8">
        <f>Päälaskenta!F$24</f>
        <v>7.0000000000000007E-2</v>
      </c>
      <c r="Y361" s="8">
        <f t="shared" si="93"/>
        <v>10.655129989711201</v>
      </c>
      <c r="Z361" s="8">
        <f t="shared" si="85"/>
        <v>2.4454980841005698</v>
      </c>
      <c r="AA361" s="8">
        <f t="shared" si="94"/>
        <v>1.8840509122500499</v>
      </c>
      <c r="AC361" s="8">
        <f t="shared" si="86"/>
        <v>0.101700782788105</v>
      </c>
      <c r="AE361" s="8">
        <v>359</v>
      </c>
      <c r="AF361" s="8">
        <f t="shared" si="96"/>
        <v>10.8925969508887</v>
      </c>
      <c r="AG361" s="8">
        <f t="shared" si="87"/>
        <v>5.2676528845475003E-2</v>
      </c>
      <c r="AJ361" s="132">
        <f>IF(Päälaskenta!$F$28&lt;Kaksitasouoma_matriisi!L361,Päälaskenta!$C$20*Päälaskenta!$F$28,Päälaskenta!$C$20*Kaksitasouoma_matriisi!L361)</f>
        <v>0.22500000000000001</v>
      </c>
      <c r="AK361" s="134">
        <f>SQRT(Päälaskenta!$D$20^2+(Päälaskenta!$D$20/(1/Päälaskenta!$E$20))^2)</f>
        <v>1.8029999999999999</v>
      </c>
      <c r="AL361" s="134">
        <f>IF(Päälaskenta!$F$28&lt;Kaksitasouoma_matriisi!L361,AK361*Päälaskenta!$F$28*COS(ATAN(1/Päälaskenta!$E$20)),AK361*Kaksitasouoma_matriisi!L361*COS(ATAN(1/Päälaskenta!$E$20)))</f>
        <v>6.8000000000000005E-2</v>
      </c>
      <c r="AM361" s="134"/>
      <c r="AN361" s="134">
        <f t="shared" si="95"/>
        <v>0.29299999999999998</v>
      </c>
      <c r="AO361" s="8">
        <f t="shared" si="88"/>
        <v>0.19232031506399699</v>
      </c>
      <c r="AP361" s="134">
        <f>Refererenssiarvoja!$B$16*H361^(1/6)/(Refererenssiarvoja!$B$15^0.5)*(Päälaskenta!$G$28/2)^0.5*(1-AO361)^(-1.5)</f>
        <v>5.2999999999999999E-2</v>
      </c>
      <c r="AQ361" s="8">
        <f>Refererenssiarvoja!$B$16*Kaksitasouoma_matriisi!O361^(1/6)/(SQRT((2*Refererenssiarvoja!$B$15)/(Päälaskenta!$F$31*Päälaskenta!$G$31*Päälaskenta!$F$28))+SQRT(Refererenssiarvoja!$B$15)/Refererenssiarvoja!$B$17*LN(Kaksitasouoma_matriisi!L361/Päälaskenta!$F$28))</f>
        <v>-3.5235475155343497E-2</v>
      </c>
      <c r="AR361" s="8">
        <f>Refererenssiarvoja!$B$16*Kaksitasouoma_matriisi!O361^(1/6)/(SQRT((2*Refererenssiarvoja!$B$15)/(Päälaskenta!$F$31*Päälaskenta!$G$31*L361)))</f>
        <v>9.0043278162079105E-2</v>
      </c>
    </row>
    <row r="362" spans="1:44" x14ac:dyDescent="0.2">
      <c r="A362" s="8">
        <v>360</v>
      </c>
      <c r="B362" s="8">
        <f>IF(Päälaskenta!C$7,Päälaskenta!E$7,Päälaskenta!G$5)</f>
        <v>2.5</v>
      </c>
      <c r="C362" s="56">
        <v>1.64</v>
      </c>
      <c r="D362" s="93">
        <f t="shared" si="81"/>
        <v>1.5244</v>
      </c>
      <c r="E362" s="8">
        <f>IF(Päälaskenta!$C$26,Kaksitasouoma_matriisi!AP362,Kaksitasouoma_matriisi!AC362)</f>
        <v>0.101700782788105</v>
      </c>
      <c r="F362" s="56">
        <f>IF(D362&lt;Päälaskenta!H$24,(SQRT(POWER(Päälaskenta!C$24/(2*Päälaskenta!E$24),2)+(D362/Päälaskenta!E$24))-Päälaskenta!C$24/(2*Päälaskenta!E$24)),IF(D362=Päälaskenta!H$24,Päälaskenta!D$24,Päälaskenta!D$24+(SQRT(POWER((Päälaskenta!C$20+Päälaskenta!G$24)/(2*Päälaskenta!E$20),2)+((D362-Päälaskenta!H$24)/Päälaskenta!E$20))-(Päälaskenta!C$20+Päälaskenta!G$24)/(2*Päälaskenta!E$20))))</f>
        <v>0.745</v>
      </c>
      <c r="G362" s="57">
        <f>IF(F362&gt;Päälaskenta!D$24,(2*SQRT((POWER(Päälaskenta!D$24,2))+POWER(Päälaskenta!E$24*Päälaskenta!D$24,2))+Päälaskenta!C$24)+(2*SQRT((POWER((F362-Päälaskenta!D$24),2))+POWER(Päälaskenta!E$20*(F362-Päälaskenta!D$24),2))+Päälaskenta!C$20),(2*SQRT((POWER(F362,2))+POWER(Päälaskenta!E$24*F362,2))+Päälaskenta!C$24))</f>
        <v>8.14</v>
      </c>
      <c r="H362" s="57">
        <f t="shared" si="82"/>
        <v>0.19</v>
      </c>
      <c r="I362" s="62">
        <f t="shared" si="83"/>
        <v>0.25468200000000002</v>
      </c>
      <c r="J362" s="8">
        <f>IF(F362&lt;Päälaskenta!$D$24,0,Kaksitasouoma_matriisi!F362-Päälaskenta!$D$24)</f>
        <v>4.4999999999999998E-2</v>
      </c>
      <c r="L362" s="8">
        <f>IF(F362&gt;Päälaskenta!D$24,F362-Päälaskenta!D$24,0)</f>
        <v>4.4999999999999998E-2</v>
      </c>
      <c r="M362" s="8">
        <f>IF(F362&gt;Päälaskenta!D$24,(Päälaskenta!C$20+(Päälaskenta!E$20*(Kaksitasouoma_matriisi!F362-Päälaskenta!D$24)))*(Kaksitasouoma_matriisi!F362-Päälaskenta!D$24),0)</f>
        <v>0.2280375</v>
      </c>
      <c r="N362" s="8">
        <f>IF(F362&gt;Päälaskenta!D$24,(2*SQRT((POWER((F362-Päälaskenta!D$24),2))+POWER(Päälaskenta!E$20*(F362-Päälaskenta!D$24),2))+Päälaskenta!C$20),0)</f>
        <v>5.16224980739588</v>
      </c>
      <c r="O362" s="8">
        <f t="shared" si="89"/>
        <v>4.4174053660342799E-2</v>
      </c>
      <c r="P362" s="8">
        <f>IF(Päälaskenta!$C$29,IF(L362&gt;Päälaskenta!$F$28,Kaksitasouoma_matriisi!AQ362,Kaksitasouoma_matriisi!AR362),Päälaskenta!$F$20)</f>
        <v>0.12</v>
      </c>
      <c r="Q362" s="8">
        <f t="shared" si="90"/>
        <v>0.23746696117750801</v>
      </c>
      <c r="R362" s="8">
        <f t="shared" si="84"/>
        <v>5.4501915899434199E-2</v>
      </c>
      <c r="S362" s="8">
        <f t="shared" si="91"/>
        <v>0.23900418088882</v>
      </c>
      <c r="U362" s="93">
        <f>IF(F362&gt;Päälaskenta!D$24,Päälaskenta!H$24+L362*Päälaskenta!G$24,F362*Päälaskenta!C$24 + F362*F362*Päälaskenta!E$24)</f>
        <v>1.298</v>
      </c>
      <c r="V362" s="8">
        <f>IF(F362&gt;Päälaskenta!D$24,2*SQRT(POWER(Päälaskenta!D$24,2)+POWER(Päälaskenta!E$24*Päälaskenta!D$24,2))+Päälaskenta!C$24,(2*SQRT((POWER(F362,2))+POWER(Päälaskenta!E$24*F362,2))+Päälaskenta!C$24))</f>
        <v>2.9798989873223301</v>
      </c>
      <c r="W362" s="8">
        <f t="shared" si="92"/>
        <v>0.435585234775476</v>
      </c>
      <c r="X362" s="8">
        <f>Päälaskenta!F$24</f>
        <v>7.0000000000000007E-2</v>
      </c>
      <c r="Y362" s="8">
        <f t="shared" si="93"/>
        <v>10.655129989711201</v>
      </c>
      <c r="Z362" s="8">
        <f t="shared" si="85"/>
        <v>2.4454980841005698</v>
      </c>
      <c r="AA362" s="8">
        <f t="shared" si="94"/>
        <v>1.8840509122500499</v>
      </c>
      <c r="AC362" s="8">
        <f t="shared" si="86"/>
        <v>0.101700782788105</v>
      </c>
      <c r="AE362" s="8">
        <v>360</v>
      </c>
      <c r="AF362" s="8">
        <f t="shared" si="96"/>
        <v>10.8925969508887</v>
      </c>
      <c r="AG362" s="8">
        <f t="shared" si="87"/>
        <v>5.2676528845475003E-2</v>
      </c>
      <c r="AJ362" s="132">
        <f>IF(Päälaskenta!$F$28&lt;Kaksitasouoma_matriisi!L362,Päälaskenta!$C$20*Päälaskenta!$F$28,Päälaskenta!$C$20*Kaksitasouoma_matriisi!L362)</f>
        <v>0.22500000000000001</v>
      </c>
      <c r="AK362" s="134">
        <f>SQRT(Päälaskenta!$D$20^2+(Päälaskenta!$D$20/(1/Päälaskenta!$E$20))^2)</f>
        <v>1.8029999999999999</v>
      </c>
      <c r="AL362" s="134">
        <f>IF(Päälaskenta!$F$28&lt;Kaksitasouoma_matriisi!L362,AK362*Päälaskenta!$F$28*COS(ATAN(1/Päälaskenta!$E$20)),AK362*Kaksitasouoma_matriisi!L362*COS(ATAN(1/Päälaskenta!$E$20)))</f>
        <v>6.8000000000000005E-2</v>
      </c>
      <c r="AM362" s="134"/>
      <c r="AN362" s="134">
        <f t="shared" si="95"/>
        <v>0.29299999999999998</v>
      </c>
      <c r="AO362" s="8">
        <f t="shared" si="88"/>
        <v>0.19220676987667301</v>
      </c>
      <c r="AP362" s="134">
        <f>Refererenssiarvoja!$B$16*H362^(1/6)/(Refererenssiarvoja!$B$15^0.5)*(Päälaskenta!$G$28/2)^0.5*(1-AO362)^(-1.5)</f>
        <v>5.2999999999999999E-2</v>
      </c>
      <c r="AQ362" s="8">
        <f>Refererenssiarvoja!$B$16*Kaksitasouoma_matriisi!O362^(1/6)/(SQRT((2*Refererenssiarvoja!$B$15)/(Päälaskenta!$F$31*Päälaskenta!$G$31*Päälaskenta!$F$28))+SQRT(Refererenssiarvoja!$B$15)/Refererenssiarvoja!$B$17*LN(Kaksitasouoma_matriisi!L362/Päälaskenta!$F$28))</f>
        <v>-3.5235475155343497E-2</v>
      </c>
      <c r="AR362" s="8">
        <f>Refererenssiarvoja!$B$16*Kaksitasouoma_matriisi!O362^(1/6)/(SQRT((2*Refererenssiarvoja!$B$15)/(Päälaskenta!$F$31*Päälaskenta!$G$31*L362)))</f>
        <v>9.0043278162079105E-2</v>
      </c>
    </row>
    <row r="363" spans="1:44" x14ac:dyDescent="0.2">
      <c r="A363" s="8">
        <v>361</v>
      </c>
      <c r="B363" s="8">
        <f>IF(Päälaskenta!C$7,Päälaskenta!E$7,Päälaskenta!G$5)</f>
        <v>2.5</v>
      </c>
      <c r="C363" s="56">
        <v>1.639</v>
      </c>
      <c r="D363" s="93">
        <f t="shared" si="81"/>
        <v>1.5253000000000001</v>
      </c>
      <c r="E363" s="8">
        <f>IF(Päälaskenta!$C$26,Kaksitasouoma_matriisi!AP363,Kaksitasouoma_matriisi!AC363)</f>
        <v>0.101700782788105</v>
      </c>
      <c r="F363" s="56">
        <f>IF(D363&lt;Päälaskenta!H$24,(SQRT(POWER(Päälaskenta!C$24/(2*Päälaskenta!E$24),2)+(D363/Päälaskenta!E$24))-Päälaskenta!C$24/(2*Päälaskenta!E$24)),IF(D363=Päälaskenta!H$24,Päälaskenta!D$24,Päälaskenta!D$24+(SQRT(POWER((Päälaskenta!C$20+Päälaskenta!G$24)/(2*Päälaskenta!E$20),2)+((D363-Päälaskenta!H$24)/Päälaskenta!E$20))-(Päälaskenta!C$20+Päälaskenta!G$24)/(2*Päälaskenta!E$20))))</f>
        <v>0.745</v>
      </c>
      <c r="G363" s="57">
        <f>IF(F363&gt;Päälaskenta!D$24,(2*SQRT((POWER(Päälaskenta!D$24,2))+POWER(Päälaskenta!E$24*Päälaskenta!D$24,2))+Päälaskenta!C$24)+(2*SQRT((POWER((F363-Päälaskenta!D$24),2))+POWER(Päälaskenta!E$20*(F363-Päälaskenta!D$24),2))+Päälaskenta!C$20),(2*SQRT((POWER(F363,2))+POWER(Päälaskenta!E$24*F363,2))+Päälaskenta!C$24))</f>
        <v>8.14</v>
      </c>
      <c r="H363" s="57">
        <f t="shared" si="82"/>
        <v>0.19</v>
      </c>
      <c r="I363" s="62">
        <f t="shared" si="83"/>
        <v>0.25437100000000001</v>
      </c>
      <c r="J363" s="8">
        <f>IF(F363&lt;Päälaskenta!$D$24,0,Kaksitasouoma_matriisi!F363-Päälaskenta!$D$24)</f>
        <v>4.4999999999999998E-2</v>
      </c>
      <c r="L363" s="8">
        <f>IF(F363&gt;Päälaskenta!D$24,F363-Päälaskenta!D$24,0)</f>
        <v>4.4999999999999998E-2</v>
      </c>
      <c r="M363" s="8">
        <f>IF(F363&gt;Päälaskenta!D$24,(Päälaskenta!C$20+(Päälaskenta!E$20*(Kaksitasouoma_matriisi!F363-Päälaskenta!D$24)))*(Kaksitasouoma_matriisi!F363-Päälaskenta!D$24),0)</f>
        <v>0.2280375</v>
      </c>
      <c r="N363" s="8">
        <f>IF(F363&gt;Päälaskenta!D$24,(2*SQRT((POWER((F363-Päälaskenta!D$24),2))+POWER(Päälaskenta!E$20*(F363-Päälaskenta!D$24),2))+Päälaskenta!C$20),0)</f>
        <v>5.16224980739588</v>
      </c>
      <c r="O363" s="8">
        <f t="shared" si="89"/>
        <v>4.4174053660342799E-2</v>
      </c>
      <c r="P363" s="8">
        <f>IF(Päälaskenta!$C$29,IF(L363&gt;Päälaskenta!$F$28,Kaksitasouoma_matriisi!AQ363,Kaksitasouoma_matriisi!AR363),Päälaskenta!$F$20)</f>
        <v>0.12</v>
      </c>
      <c r="Q363" s="8">
        <f t="shared" si="90"/>
        <v>0.23746696117750801</v>
      </c>
      <c r="R363" s="8">
        <f t="shared" si="84"/>
        <v>5.4501915899434199E-2</v>
      </c>
      <c r="S363" s="8">
        <f t="shared" si="91"/>
        <v>0.23900418088882</v>
      </c>
      <c r="U363" s="93">
        <f>IF(F363&gt;Päälaskenta!D$24,Päälaskenta!H$24+L363*Päälaskenta!G$24,F363*Päälaskenta!C$24 + F363*F363*Päälaskenta!E$24)</f>
        <v>1.298</v>
      </c>
      <c r="V363" s="8">
        <f>IF(F363&gt;Päälaskenta!D$24,2*SQRT(POWER(Päälaskenta!D$24,2)+POWER(Päälaskenta!E$24*Päälaskenta!D$24,2))+Päälaskenta!C$24,(2*SQRT((POWER(F363,2))+POWER(Päälaskenta!E$24*F363,2))+Päälaskenta!C$24))</f>
        <v>2.9798989873223301</v>
      </c>
      <c r="W363" s="8">
        <f t="shared" si="92"/>
        <v>0.435585234775476</v>
      </c>
      <c r="X363" s="8">
        <f>Päälaskenta!F$24</f>
        <v>7.0000000000000007E-2</v>
      </c>
      <c r="Y363" s="8">
        <f t="shared" si="93"/>
        <v>10.655129989711201</v>
      </c>
      <c r="Z363" s="8">
        <f t="shared" si="85"/>
        <v>2.4454980841005698</v>
      </c>
      <c r="AA363" s="8">
        <f t="shared" si="94"/>
        <v>1.8840509122500499</v>
      </c>
      <c r="AC363" s="8">
        <f t="shared" si="86"/>
        <v>0.101700782788105</v>
      </c>
      <c r="AE363" s="8">
        <v>361</v>
      </c>
      <c r="AF363" s="8">
        <f t="shared" si="96"/>
        <v>10.8925969508887</v>
      </c>
      <c r="AG363" s="8">
        <f t="shared" si="87"/>
        <v>5.2676528845475003E-2</v>
      </c>
      <c r="AJ363" s="132">
        <f>IF(Päälaskenta!$F$28&lt;Kaksitasouoma_matriisi!L363,Päälaskenta!$C$20*Päälaskenta!$F$28,Päälaskenta!$C$20*Kaksitasouoma_matriisi!L363)</f>
        <v>0.22500000000000001</v>
      </c>
      <c r="AK363" s="134">
        <f>SQRT(Päälaskenta!$D$20^2+(Päälaskenta!$D$20/(1/Päälaskenta!$E$20))^2)</f>
        <v>1.8029999999999999</v>
      </c>
      <c r="AL363" s="134">
        <f>IF(Päälaskenta!$F$28&lt;Kaksitasouoma_matriisi!L363,AK363*Päälaskenta!$F$28*COS(ATAN(1/Päälaskenta!$E$20)),AK363*Kaksitasouoma_matriisi!L363*COS(ATAN(1/Päälaskenta!$E$20)))</f>
        <v>6.8000000000000005E-2</v>
      </c>
      <c r="AM363" s="134"/>
      <c r="AN363" s="134">
        <f t="shared" si="95"/>
        <v>0.29299999999999998</v>
      </c>
      <c r="AO363" s="8">
        <f t="shared" si="88"/>
        <v>0.192093358683538</v>
      </c>
      <c r="AP363" s="134">
        <f>Refererenssiarvoja!$B$16*H363^(1/6)/(Refererenssiarvoja!$B$15^0.5)*(Päälaskenta!$G$28/2)^0.5*(1-AO363)^(-1.5)</f>
        <v>5.2999999999999999E-2</v>
      </c>
      <c r="AQ363" s="8">
        <f>Refererenssiarvoja!$B$16*Kaksitasouoma_matriisi!O363^(1/6)/(SQRT((2*Refererenssiarvoja!$B$15)/(Päälaskenta!$F$31*Päälaskenta!$G$31*Päälaskenta!$F$28))+SQRT(Refererenssiarvoja!$B$15)/Refererenssiarvoja!$B$17*LN(Kaksitasouoma_matriisi!L363/Päälaskenta!$F$28))</f>
        <v>-3.5235475155343497E-2</v>
      </c>
      <c r="AR363" s="8">
        <f>Refererenssiarvoja!$B$16*Kaksitasouoma_matriisi!O363^(1/6)/(SQRT((2*Refererenssiarvoja!$B$15)/(Päälaskenta!$F$31*Päälaskenta!$G$31*L363)))</f>
        <v>9.0043278162079105E-2</v>
      </c>
    </row>
    <row r="364" spans="1:44" x14ac:dyDescent="0.2">
      <c r="A364" s="8">
        <v>362</v>
      </c>
      <c r="B364" s="8">
        <f>IF(Päälaskenta!C$7,Päälaskenta!E$7,Päälaskenta!G$5)</f>
        <v>2.5</v>
      </c>
      <c r="C364" s="56">
        <v>1.6379999999999999</v>
      </c>
      <c r="D364" s="93">
        <f t="shared" si="81"/>
        <v>1.5263</v>
      </c>
      <c r="E364" s="8">
        <f>IF(Päälaskenta!$C$26,Kaksitasouoma_matriisi!AP364,Kaksitasouoma_matriisi!AC364)</f>
        <v>0.101700782788105</v>
      </c>
      <c r="F364" s="56">
        <f>IF(D364&lt;Päälaskenta!H$24,(SQRT(POWER(Päälaskenta!C$24/(2*Päälaskenta!E$24),2)+(D364/Päälaskenta!E$24))-Päälaskenta!C$24/(2*Päälaskenta!E$24)),IF(D364=Päälaskenta!H$24,Päälaskenta!D$24,Päälaskenta!D$24+(SQRT(POWER((Päälaskenta!C$20+Päälaskenta!G$24)/(2*Päälaskenta!E$20),2)+((D364-Päälaskenta!H$24)/Päälaskenta!E$20))-(Päälaskenta!C$20+Päälaskenta!G$24)/(2*Päälaskenta!E$20))))</f>
        <v>0.745</v>
      </c>
      <c r="G364" s="57">
        <f>IF(F364&gt;Päälaskenta!D$24,(2*SQRT((POWER(Päälaskenta!D$24,2))+POWER(Päälaskenta!E$24*Päälaskenta!D$24,2))+Päälaskenta!C$24)+(2*SQRT((POWER((F364-Päälaskenta!D$24),2))+POWER(Päälaskenta!E$20*(F364-Päälaskenta!D$24),2))+Päälaskenta!C$20),(2*SQRT((POWER(F364,2))+POWER(Päälaskenta!E$24*F364,2))+Päälaskenta!C$24))</f>
        <v>8.14</v>
      </c>
      <c r="H364" s="57">
        <f t="shared" si="82"/>
        <v>0.19</v>
      </c>
      <c r="I364" s="62">
        <f t="shared" si="83"/>
        <v>0.25406099999999998</v>
      </c>
      <c r="J364" s="8">
        <f>IF(F364&lt;Päälaskenta!$D$24,0,Kaksitasouoma_matriisi!F364-Päälaskenta!$D$24)</f>
        <v>4.4999999999999998E-2</v>
      </c>
      <c r="L364" s="8">
        <f>IF(F364&gt;Päälaskenta!D$24,F364-Päälaskenta!D$24,0)</f>
        <v>4.4999999999999998E-2</v>
      </c>
      <c r="M364" s="8">
        <f>IF(F364&gt;Päälaskenta!D$24,(Päälaskenta!C$20+(Päälaskenta!E$20*(Kaksitasouoma_matriisi!F364-Päälaskenta!D$24)))*(Kaksitasouoma_matriisi!F364-Päälaskenta!D$24),0)</f>
        <v>0.2280375</v>
      </c>
      <c r="N364" s="8">
        <f>IF(F364&gt;Päälaskenta!D$24,(2*SQRT((POWER((F364-Päälaskenta!D$24),2))+POWER(Päälaskenta!E$20*(F364-Päälaskenta!D$24),2))+Päälaskenta!C$20),0)</f>
        <v>5.16224980739588</v>
      </c>
      <c r="O364" s="8">
        <f t="shared" si="89"/>
        <v>4.4174053660342799E-2</v>
      </c>
      <c r="P364" s="8">
        <f>IF(Päälaskenta!$C$29,IF(L364&gt;Päälaskenta!$F$28,Kaksitasouoma_matriisi!AQ364,Kaksitasouoma_matriisi!AR364),Päälaskenta!$F$20)</f>
        <v>0.12</v>
      </c>
      <c r="Q364" s="8">
        <f t="shared" si="90"/>
        <v>0.23746696117750801</v>
      </c>
      <c r="R364" s="8">
        <f t="shared" si="84"/>
        <v>5.4501915899434199E-2</v>
      </c>
      <c r="S364" s="8">
        <f t="shared" si="91"/>
        <v>0.23900418088882</v>
      </c>
      <c r="U364" s="93">
        <f>IF(F364&gt;Päälaskenta!D$24,Päälaskenta!H$24+L364*Päälaskenta!G$24,F364*Päälaskenta!C$24 + F364*F364*Päälaskenta!E$24)</f>
        <v>1.298</v>
      </c>
      <c r="V364" s="8">
        <f>IF(F364&gt;Päälaskenta!D$24,2*SQRT(POWER(Päälaskenta!D$24,2)+POWER(Päälaskenta!E$24*Päälaskenta!D$24,2))+Päälaskenta!C$24,(2*SQRT((POWER(F364,2))+POWER(Päälaskenta!E$24*F364,2))+Päälaskenta!C$24))</f>
        <v>2.9798989873223301</v>
      </c>
      <c r="W364" s="8">
        <f t="shared" si="92"/>
        <v>0.435585234775476</v>
      </c>
      <c r="X364" s="8">
        <f>Päälaskenta!F$24</f>
        <v>7.0000000000000007E-2</v>
      </c>
      <c r="Y364" s="8">
        <f t="shared" si="93"/>
        <v>10.655129989711201</v>
      </c>
      <c r="Z364" s="8">
        <f t="shared" si="85"/>
        <v>2.4454980841005698</v>
      </c>
      <c r="AA364" s="8">
        <f t="shared" si="94"/>
        <v>1.8840509122500499</v>
      </c>
      <c r="AC364" s="8">
        <f t="shared" si="86"/>
        <v>0.101700782788105</v>
      </c>
      <c r="AE364" s="8">
        <v>362</v>
      </c>
      <c r="AF364" s="8">
        <f t="shared" si="96"/>
        <v>10.8925969508887</v>
      </c>
      <c r="AG364" s="8">
        <f t="shared" si="87"/>
        <v>5.2676528845475003E-2</v>
      </c>
      <c r="AJ364" s="132">
        <f>IF(Päälaskenta!$F$28&lt;Kaksitasouoma_matriisi!L364,Päälaskenta!$C$20*Päälaskenta!$F$28,Päälaskenta!$C$20*Kaksitasouoma_matriisi!L364)</f>
        <v>0.22500000000000001</v>
      </c>
      <c r="AK364" s="134">
        <f>SQRT(Päälaskenta!$D$20^2+(Päälaskenta!$D$20/(1/Päälaskenta!$E$20))^2)</f>
        <v>1.8029999999999999</v>
      </c>
      <c r="AL364" s="134">
        <f>IF(Päälaskenta!$F$28&lt;Kaksitasouoma_matriisi!L364,AK364*Päälaskenta!$F$28*COS(ATAN(1/Päälaskenta!$E$20)),AK364*Kaksitasouoma_matriisi!L364*COS(ATAN(1/Päälaskenta!$E$20)))</f>
        <v>6.8000000000000005E-2</v>
      </c>
      <c r="AM364" s="134"/>
      <c r="AN364" s="134">
        <f t="shared" si="95"/>
        <v>0.29299999999999998</v>
      </c>
      <c r="AO364" s="8">
        <f t="shared" si="88"/>
        <v>0.19196750311210101</v>
      </c>
      <c r="AP364" s="134">
        <f>Refererenssiarvoja!$B$16*H364^(1/6)/(Refererenssiarvoja!$B$15^0.5)*(Päälaskenta!$G$28/2)^0.5*(1-AO364)^(-1.5)</f>
        <v>5.2999999999999999E-2</v>
      </c>
      <c r="AQ364" s="8">
        <f>Refererenssiarvoja!$B$16*Kaksitasouoma_matriisi!O364^(1/6)/(SQRT((2*Refererenssiarvoja!$B$15)/(Päälaskenta!$F$31*Päälaskenta!$G$31*Päälaskenta!$F$28))+SQRT(Refererenssiarvoja!$B$15)/Refererenssiarvoja!$B$17*LN(Kaksitasouoma_matriisi!L364/Päälaskenta!$F$28))</f>
        <v>-3.5235475155343497E-2</v>
      </c>
      <c r="AR364" s="8">
        <f>Refererenssiarvoja!$B$16*Kaksitasouoma_matriisi!O364^(1/6)/(SQRT((2*Refererenssiarvoja!$B$15)/(Päälaskenta!$F$31*Päälaskenta!$G$31*L364)))</f>
        <v>9.0043278162079105E-2</v>
      </c>
    </row>
    <row r="365" spans="1:44" x14ac:dyDescent="0.2">
      <c r="A365" s="8">
        <v>363</v>
      </c>
      <c r="B365" s="8">
        <f>IF(Päälaskenta!C$7,Päälaskenta!E$7,Päälaskenta!G$5)</f>
        <v>2.5</v>
      </c>
      <c r="C365" s="56">
        <v>1.637</v>
      </c>
      <c r="D365" s="93">
        <f t="shared" si="81"/>
        <v>1.5271999999999999</v>
      </c>
      <c r="E365" s="8">
        <f>IF(Päälaskenta!$C$26,Kaksitasouoma_matriisi!AP365,Kaksitasouoma_matriisi!AC365)</f>
        <v>0.101700782788105</v>
      </c>
      <c r="F365" s="56">
        <f>IF(D365&lt;Päälaskenta!H$24,(SQRT(POWER(Päälaskenta!C$24/(2*Päälaskenta!E$24),2)+(D365/Päälaskenta!E$24))-Päälaskenta!C$24/(2*Päälaskenta!E$24)),IF(D365=Päälaskenta!H$24,Päälaskenta!D$24,Päälaskenta!D$24+(SQRT(POWER((Päälaskenta!C$20+Päälaskenta!G$24)/(2*Päälaskenta!E$20),2)+((D365-Päälaskenta!H$24)/Päälaskenta!E$20))-(Päälaskenta!C$20+Päälaskenta!G$24)/(2*Päälaskenta!E$20))))</f>
        <v>0.745</v>
      </c>
      <c r="G365" s="57">
        <f>IF(F365&gt;Päälaskenta!D$24,(2*SQRT((POWER(Päälaskenta!D$24,2))+POWER(Päälaskenta!E$24*Päälaskenta!D$24,2))+Päälaskenta!C$24)+(2*SQRT((POWER((F365-Päälaskenta!D$24),2))+POWER(Päälaskenta!E$20*(F365-Päälaskenta!D$24),2))+Päälaskenta!C$20),(2*SQRT((POWER(F365,2))+POWER(Päälaskenta!E$24*F365,2))+Päälaskenta!C$24))</f>
        <v>8.14</v>
      </c>
      <c r="H365" s="57">
        <f t="shared" si="82"/>
        <v>0.19</v>
      </c>
      <c r="I365" s="62">
        <f t="shared" si="83"/>
        <v>0.253751</v>
      </c>
      <c r="J365" s="8">
        <f>IF(F365&lt;Päälaskenta!$D$24,0,Kaksitasouoma_matriisi!F365-Päälaskenta!$D$24)</f>
        <v>4.4999999999999998E-2</v>
      </c>
      <c r="L365" s="8">
        <f>IF(F365&gt;Päälaskenta!D$24,F365-Päälaskenta!D$24,0)</f>
        <v>4.4999999999999998E-2</v>
      </c>
      <c r="M365" s="8">
        <f>IF(F365&gt;Päälaskenta!D$24,(Päälaskenta!C$20+(Päälaskenta!E$20*(Kaksitasouoma_matriisi!F365-Päälaskenta!D$24)))*(Kaksitasouoma_matriisi!F365-Päälaskenta!D$24),0)</f>
        <v>0.2280375</v>
      </c>
      <c r="N365" s="8">
        <f>IF(F365&gt;Päälaskenta!D$24,(2*SQRT((POWER((F365-Päälaskenta!D$24),2))+POWER(Päälaskenta!E$20*(F365-Päälaskenta!D$24),2))+Päälaskenta!C$20),0)</f>
        <v>5.16224980739588</v>
      </c>
      <c r="O365" s="8">
        <f t="shared" si="89"/>
        <v>4.4174053660342799E-2</v>
      </c>
      <c r="P365" s="8">
        <f>IF(Päälaskenta!$C$29,IF(L365&gt;Päälaskenta!$F$28,Kaksitasouoma_matriisi!AQ365,Kaksitasouoma_matriisi!AR365),Päälaskenta!$F$20)</f>
        <v>0.12</v>
      </c>
      <c r="Q365" s="8">
        <f t="shared" si="90"/>
        <v>0.23746696117750801</v>
      </c>
      <c r="R365" s="8">
        <f t="shared" si="84"/>
        <v>5.4501915899434199E-2</v>
      </c>
      <c r="S365" s="8">
        <f t="shared" si="91"/>
        <v>0.23900418088882</v>
      </c>
      <c r="U365" s="93">
        <f>IF(F365&gt;Päälaskenta!D$24,Päälaskenta!H$24+L365*Päälaskenta!G$24,F365*Päälaskenta!C$24 + F365*F365*Päälaskenta!E$24)</f>
        <v>1.298</v>
      </c>
      <c r="V365" s="8">
        <f>IF(F365&gt;Päälaskenta!D$24,2*SQRT(POWER(Päälaskenta!D$24,2)+POWER(Päälaskenta!E$24*Päälaskenta!D$24,2))+Päälaskenta!C$24,(2*SQRT((POWER(F365,2))+POWER(Päälaskenta!E$24*F365,2))+Päälaskenta!C$24))</f>
        <v>2.9798989873223301</v>
      </c>
      <c r="W365" s="8">
        <f t="shared" si="92"/>
        <v>0.435585234775476</v>
      </c>
      <c r="X365" s="8">
        <f>Päälaskenta!F$24</f>
        <v>7.0000000000000007E-2</v>
      </c>
      <c r="Y365" s="8">
        <f t="shared" si="93"/>
        <v>10.655129989711201</v>
      </c>
      <c r="Z365" s="8">
        <f t="shared" si="85"/>
        <v>2.4454980841005698</v>
      </c>
      <c r="AA365" s="8">
        <f t="shared" si="94"/>
        <v>1.8840509122500499</v>
      </c>
      <c r="AC365" s="8">
        <f t="shared" si="86"/>
        <v>0.101700782788105</v>
      </c>
      <c r="AE365" s="8">
        <v>363</v>
      </c>
      <c r="AF365" s="8">
        <f t="shared" si="96"/>
        <v>10.8925969508887</v>
      </c>
      <c r="AG365" s="8">
        <f t="shared" si="87"/>
        <v>5.2676528845475003E-2</v>
      </c>
      <c r="AJ365" s="132">
        <f>IF(Päälaskenta!$F$28&lt;Kaksitasouoma_matriisi!L365,Päälaskenta!$C$20*Päälaskenta!$F$28,Päälaskenta!$C$20*Kaksitasouoma_matriisi!L365)</f>
        <v>0.22500000000000001</v>
      </c>
      <c r="AK365" s="134">
        <f>SQRT(Päälaskenta!$D$20^2+(Päälaskenta!$D$20/(1/Päälaskenta!$E$20))^2)</f>
        <v>1.8029999999999999</v>
      </c>
      <c r="AL365" s="134">
        <f>IF(Päälaskenta!$F$28&lt;Kaksitasouoma_matriisi!L365,AK365*Päälaskenta!$F$28*COS(ATAN(1/Päälaskenta!$E$20)),AK365*Kaksitasouoma_matriisi!L365*COS(ATAN(1/Päälaskenta!$E$20)))</f>
        <v>6.8000000000000005E-2</v>
      </c>
      <c r="AM365" s="134"/>
      <c r="AN365" s="134">
        <f t="shared" si="95"/>
        <v>0.29299999999999998</v>
      </c>
      <c r="AO365" s="8">
        <f t="shared" si="88"/>
        <v>0.19185437401781</v>
      </c>
      <c r="AP365" s="134">
        <f>Refererenssiarvoja!$B$16*H365^(1/6)/(Refererenssiarvoja!$B$15^0.5)*(Päälaskenta!$G$28/2)^0.5*(1-AO365)^(-1.5)</f>
        <v>5.2999999999999999E-2</v>
      </c>
      <c r="AQ365" s="8">
        <f>Refererenssiarvoja!$B$16*Kaksitasouoma_matriisi!O365^(1/6)/(SQRT((2*Refererenssiarvoja!$B$15)/(Päälaskenta!$F$31*Päälaskenta!$G$31*Päälaskenta!$F$28))+SQRT(Refererenssiarvoja!$B$15)/Refererenssiarvoja!$B$17*LN(Kaksitasouoma_matriisi!L365/Päälaskenta!$F$28))</f>
        <v>-3.5235475155343497E-2</v>
      </c>
      <c r="AR365" s="8">
        <f>Refererenssiarvoja!$B$16*Kaksitasouoma_matriisi!O365^(1/6)/(SQRT((2*Refererenssiarvoja!$B$15)/(Päälaskenta!$F$31*Päälaskenta!$G$31*L365)))</f>
        <v>9.0043278162079105E-2</v>
      </c>
    </row>
    <row r="366" spans="1:44" x14ac:dyDescent="0.2">
      <c r="A366" s="8">
        <v>364</v>
      </c>
      <c r="B366" s="8">
        <f>IF(Päälaskenta!C$7,Päälaskenta!E$7,Päälaskenta!G$5)</f>
        <v>2.5</v>
      </c>
      <c r="C366" s="56">
        <v>1.6359999999999999</v>
      </c>
      <c r="D366" s="93">
        <f t="shared" si="81"/>
        <v>1.5281</v>
      </c>
      <c r="E366" s="8">
        <f>IF(Päälaskenta!$C$26,Kaksitasouoma_matriisi!AP366,Kaksitasouoma_matriisi!AC366)</f>
        <v>0.101700782788105</v>
      </c>
      <c r="F366" s="56">
        <f>IF(D366&lt;Päälaskenta!H$24,(SQRT(POWER(Päälaskenta!C$24/(2*Päälaskenta!E$24),2)+(D366/Päälaskenta!E$24))-Päälaskenta!C$24/(2*Päälaskenta!E$24)),IF(D366=Päälaskenta!H$24,Päälaskenta!D$24,Päälaskenta!D$24+(SQRT(POWER((Päälaskenta!C$20+Päälaskenta!G$24)/(2*Päälaskenta!E$20),2)+((D366-Päälaskenta!H$24)/Päälaskenta!E$20))-(Päälaskenta!C$20+Päälaskenta!G$24)/(2*Päälaskenta!E$20))))</f>
        <v>0.745</v>
      </c>
      <c r="G366" s="57">
        <f>IF(F366&gt;Päälaskenta!D$24,(2*SQRT((POWER(Päälaskenta!D$24,2))+POWER(Päälaskenta!E$24*Päälaskenta!D$24,2))+Päälaskenta!C$24)+(2*SQRT((POWER((F366-Päälaskenta!D$24),2))+POWER(Päälaskenta!E$20*(F366-Päälaskenta!D$24),2))+Päälaskenta!C$20),(2*SQRT((POWER(F366,2))+POWER(Päälaskenta!E$24*F366,2))+Päälaskenta!C$24))</f>
        <v>8.14</v>
      </c>
      <c r="H366" s="57">
        <f t="shared" si="82"/>
        <v>0.19</v>
      </c>
      <c r="I366" s="62">
        <f t="shared" si="83"/>
        <v>0.25344100000000003</v>
      </c>
      <c r="J366" s="8">
        <f>IF(F366&lt;Päälaskenta!$D$24,0,Kaksitasouoma_matriisi!F366-Päälaskenta!$D$24)</f>
        <v>4.4999999999999998E-2</v>
      </c>
      <c r="L366" s="8">
        <f>IF(F366&gt;Päälaskenta!D$24,F366-Päälaskenta!D$24,0)</f>
        <v>4.4999999999999998E-2</v>
      </c>
      <c r="M366" s="8">
        <f>IF(F366&gt;Päälaskenta!D$24,(Päälaskenta!C$20+(Päälaskenta!E$20*(Kaksitasouoma_matriisi!F366-Päälaskenta!D$24)))*(Kaksitasouoma_matriisi!F366-Päälaskenta!D$24),0)</f>
        <v>0.2280375</v>
      </c>
      <c r="N366" s="8">
        <f>IF(F366&gt;Päälaskenta!D$24,(2*SQRT((POWER((F366-Päälaskenta!D$24),2))+POWER(Päälaskenta!E$20*(F366-Päälaskenta!D$24),2))+Päälaskenta!C$20),0)</f>
        <v>5.16224980739588</v>
      </c>
      <c r="O366" s="8">
        <f t="shared" si="89"/>
        <v>4.4174053660342799E-2</v>
      </c>
      <c r="P366" s="8">
        <f>IF(Päälaskenta!$C$29,IF(L366&gt;Päälaskenta!$F$28,Kaksitasouoma_matriisi!AQ366,Kaksitasouoma_matriisi!AR366),Päälaskenta!$F$20)</f>
        <v>0.12</v>
      </c>
      <c r="Q366" s="8">
        <f t="shared" si="90"/>
        <v>0.23746696117750801</v>
      </c>
      <c r="R366" s="8">
        <f t="shared" si="84"/>
        <v>5.4501915899434199E-2</v>
      </c>
      <c r="S366" s="8">
        <f t="shared" si="91"/>
        <v>0.23900418088882</v>
      </c>
      <c r="U366" s="93">
        <f>IF(F366&gt;Päälaskenta!D$24,Päälaskenta!H$24+L366*Päälaskenta!G$24,F366*Päälaskenta!C$24 + F366*F366*Päälaskenta!E$24)</f>
        <v>1.298</v>
      </c>
      <c r="V366" s="8">
        <f>IF(F366&gt;Päälaskenta!D$24,2*SQRT(POWER(Päälaskenta!D$24,2)+POWER(Päälaskenta!E$24*Päälaskenta!D$24,2))+Päälaskenta!C$24,(2*SQRT((POWER(F366,2))+POWER(Päälaskenta!E$24*F366,2))+Päälaskenta!C$24))</f>
        <v>2.9798989873223301</v>
      </c>
      <c r="W366" s="8">
        <f t="shared" si="92"/>
        <v>0.435585234775476</v>
      </c>
      <c r="X366" s="8">
        <f>Päälaskenta!F$24</f>
        <v>7.0000000000000007E-2</v>
      </c>
      <c r="Y366" s="8">
        <f t="shared" si="93"/>
        <v>10.655129989711201</v>
      </c>
      <c r="Z366" s="8">
        <f t="shared" si="85"/>
        <v>2.4454980841005698</v>
      </c>
      <c r="AA366" s="8">
        <f t="shared" si="94"/>
        <v>1.8840509122500499</v>
      </c>
      <c r="AC366" s="8">
        <f t="shared" si="86"/>
        <v>0.101700782788105</v>
      </c>
      <c r="AE366" s="8">
        <v>364</v>
      </c>
      <c r="AF366" s="8">
        <f t="shared" si="96"/>
        <v>10.8925969508887</v>
      </c>
      <c r="AG366" s="8">
        <f t="shared" si="87"/>
        <v>5.2676528845475003E-2</v>
      </c>
      <c r="AJ366" s="132">
        <f>IF(Päälaskenta!$F$28&lt;Kaksitasouoma_matriisi!L366,Päälaskenta!$C$20*Päälaskenta!$F$28,Päälaskenta!$C$20*Kaksitasouoma_matriisi!L366)</f>
        <v>0.22500000000000001</v>
      </c>
      <c r="AK366" s="134">
        <f>SQRT(Päälaskenta!$D$20^2+(Päälaskenta!$D$20/(1/Päälaskenta!$E$20))^2)</f>
        <v>1.8029999999999999</v>
      </c>
      <c r="AL366" s="134">
        <f>IF(Päälaskenta!$F$28&lt;Kaksitasouoma_matriisi!L366,AK366*Päälaskenta!$F$28*COS(ATAN(1/Päälaskenta!$E$20)),AK366*Kaksitasouoma_matriisi!L366*COS(ATAN(1/Päälaskenta!$E$20)))</f>
        <v>6.8000000000000005E-2</v>
      </c>
      <c r="AM366" s="134"/>
      <c r="AN366" s="134">
        <f t="shared" si="95"/>
        <v>0.29299999999999998</v>
      </c>
      <c r="AO366" s="8">
        <f t="shared" si="88"/>
        <v>0.191741378182056</v>
      </c>
      <c r="AP366" s="134">
        <f>Refererenssiarvoja!$B$16*H366^(1/6)/(Refererenssiarvoja!$B$15^0.5)*(Päälaskenta!$G$28/2)^0.5*(1-AO366)^(-1.5)</f>
        <v>5.2999999999999999E-2</v>
      </c>
      <c r="AQ366" s="8">
        <f>Refererenssiarvoja!$B$16*Kaksitasouoma_matriisi!O366^(1/6)/(SQRT((2*Refererenssiarvoja!$B$15)/(Päälaskenta!$F$31*Päälaskenta!$G$31*Päälaskenta!$F$28))+SQRT(Refererenssiarvoja!$B$15)/Refererenssiarvoja!$B$17*LN(Kaksitasouoma_matriisi!L366/Päälaskenta!$F$28))</f>
        <v>-3.5235475155343497E-2</v>
      </c>
      <c r="AR366" s="8">
        <f>Refererenssiarvoja!$B$16*Kaksitasouoma_matriisi!O366^(1/6)/(SQRT((2*Refererenssiarvoja!$B$15)/(Päälaskenta!$F$31*Päälaskenta!$G$31*L366)))</f>
        <v>9.0043278162079105E-2</v>
      </c>
    </row>
    <row r="367" spans="1:44" x14ac:dyDescent="0.2">
      <c r="A367" s="8">
        <v>365</v>
      </c>
      <c r="B367" s="8">
        <f>IF(Päälaskenta!C$7,Päälaskenta!E$7,Päälaskenta!G$5)</f>
        <v>2.5</v>
      </c>
      <c r="C367" s="56">
        <v>1.635</v>
      </c>
      <c r="D367" s="93">
        <f t="shared" si="81"/>
        <v>1.5290999999999999</v>
      </c>
      <c r="E367" s="8">
        <f>IF(Päälaskenta!$C$26,Kaksitasouoma_matriisi!AP367,Kaksitasouoma_matriisi!AC367)</f>
        <v>0.101700782788105</v>
      </c>
      <c r="F367" s="56">
        <f>IF(D367&lt;Päälaskenta!H$24,(SQRT(POWER(Päälaskenta!C$24/(2*Päälaskenta!E$24),2)+(D367/Päälaskenta!E$24))-Päälaskenta!C$24/(2*Päälaskenta!E$24)),IF(D367=Päälaskenta!H$24,Päälaskenta!D$24,Päälaskenta!D$24+(SQRT(POWER((Päälaskenta!C$20+Päälaskenta!G$24)/(2*Päälaskenta!E$20),2)+((D367-Päälaskenta!H$24)/Päälaskenta!E$20))-(Päälaskenta!C$20+Päälaskenta!G$24)/(2*Päälaskenta!E$20))))</f>
        <v>0.745</v>
      </c>
      <c r="G367" s="57">
        <f>IF(F367&gt;Päälaskenta!D$24,(2*SQRT((POWER(Päälaskenta!D$24,2))+POWER(Päälaskenta!E$24*Päälaskenta!D$24,2))+Päälaskenta!C$24)+(2*SQRT((POWER((F367-Päälaskenta!D$24),2))+POWER(Päälaskenta!E$20*(F367-Päälaskenta!D$24),2))+Päälaskenta!C$20),(2*SQRT((POWER(F367,2))+POWER(Päälaskenta!E$24*F367,2))+Päälaskenta!C$24))</f>
        <v>8.14</v>
      </c>
      <c r="H367" s="57">
        <f t="shared" si="82"/>
        <v>0.19</v>
      </c>
      <c r="I367" s="62">
        <f t="shared" si="83"/>
        <v>0.25313099999999999</v>
      </c>
      <c r="J367" s="8">
        <f>IF(F367&lt;Päälaskenta!$D$24,0,Kaksitasouoma_matriisi!F367-Päälaskenta!$D$24)</f>
        <v>4.4999999999999998E-2</v>
      </c>
      <c r="L367" s="8">
        <f>IF(F367&gt;Päälaskenta!D$24,F367-Päälaskenta!D$24,0)</f>
        <v>4.4999999999999998E-2</v>
      </c>
      <c r="M367" s="8">
        <f>IF(F367&gt;Päälaskenta!D$24,(Päälaskenta!C$20+(Päälaskenta!E$20*(Kaksitasouoma_matriisi!F367-Päälaskenta!D$24)))*(Kaksitasouoma_matriisi!F367-Päälaskenta!D$24),0)</f>
        <v>0.2280375</v>
      </c>
      <c r="N367" s="8">
        <f>IF(F367&gt;Päälaskenta!D$24,(2*SQRT((POWER((F367-Päälaskenta!D$24),2))+POWER(Päälaskenta!E$20*(F367-Päälaskenta!D$24),2))+Päälaskenta!C$20),0)</f>
        <v>5.16224980739588</v>
      </c>
      <c r="O367" s="8">
        <f t="shared" si="89"/>
        <v>4.4174053660342799E-2</v>
      </c>
      <c r="P367" s="8">
        <f>IF(Päälaskenta!$C$29,IF(L367&gt;Päälaskenta!$F$28,Kaksitasouoma_matriisi!AQ367,Kaksitasouoma_matriisi!AR367),Päälaskenta!$F$20)</f>
        <v>0.12</v>
      </c>
      <c r="Q367" s="8">
        <f t="shared" si="90"/>
        <v>0.23746696117750801</v>
      </c>
      <c r="R367" s="8">
        <f t="shared" si="84"/>
        <v>5.4501915899434199E-2</v>
      </c>
      <c r="S367" s="8">
        <f t="shared" si="91"/>
        <v>0.23900418088882</v>
      </c>
      <c r="U367" s="93">
        <f>IF(F367&gt;Päälaskenta!D$24,Päälaskenta!H$24+L367*Päälaskenta!G$24,F367*Päälaskenta!C$24 + F367*F367*Päälaskenta!E$24)</f>
        <v>1.298</v>
      </c>
      <c r="V367" s="8">
        <f>IF(F367&gt;Päälaskenta!D$24,2*SQRT(POWER(Päälaskenta!D$24,2)+POWER(Päälaskenta!E$24*Päälaskenta!D$24,2))+Päälaskenta!C$24,(2*SQRT((POWER(F367,2))+POWER(Päälaskenta!E$24*F367,2))+Päälaskenta!C$24))</f>
        <v>2.9798989873223301</v>
      </c>
      <c r="W367" s="8">
        <f t="shared" si="92"/>
        <v>0.435585234775476</v>
      </c>
      <c r="X367" s="8">
        <f>Päälaskenta!F$24</f>
        <v>7.0000000000000007E-2</v>
      </c>
      <c r="Y367" s="8">
        <f t="shared" si="93"/>
        <v>10.655129989711201</v>
      </c>
      <c r="Z367" s="8">
        <f t="shared" si="85"/>
        <v>2.4454980841005698</v>
      </c>
      <c r="AA367" s="8">
        <f t="shared" si="94"/>
        <v>1.8840509122500499</v>
      </c>
      <c r="AC367" s="8">
        <f t="shared" si="86"/>
        <v>0.101700782788105</v>
      </c>
      <c r="AE367" s="8">
        <v>365</v>
      </c>
      <c r="AF367" s="8">
        <f t="shared" si="96"/>
        <v>10.8925969508887</v>
      </c>
      <c r="AG367" s="8">
        <f t="shared" si="87"/>
        <v>5.2676528845475003E-2</v>
      </c>
      <c r="AJ367" s="132">
        <f>IF(Päälaskenta!$F$28&lt;Kaksitasouoma_matriisi!L367,Päälaskenta!$C$20*Päälaskenta!$F$28,Päälaskenta!$C$20*Kaksitasouoma_matriisi!L367)</f>
        <v>0.22500000000000001</v>
      </c>
      <c r="AK367" s="134">
        <f>SQRT(Päälaskenta!$D$20^2+(Päälaskenta!$D$20/(1/Päälaskenta!$E$20))^2)</f>
        <v>1.8029999999999999</v>
      </c>
      <c r="AL367" s="134">
        <f>IF(Päälaskenta!$F$28&lt;Kaksitasouoma_matriisi!L367,AK367*Päälaskenta!$F$28*COS(ATAN(1/Päälaskenta!$E$20)),AK367*Kaksitasouoma_matriisi!L367*COS(ATAN(1/Päälaskenta!$E$20)))</f>
        <v>6.8000000000000005E-2</v>
      </c>
      <c r="AM367" s="134"/>
      <c r="AN367" s="134">
        <f t="shared" si="95"/>
        <v>0.29299999999999998</v>
      </c>
      <c r="AO367" s="8">
        <f t="shared" si="88"/>
        <v>0.19161598325812601</v>
      </c>
      <c r="AP367" s="134">
        <f>Refererenssiarvoja!$B$16*H367^(1/6)/(Refererenssiarvoja!$B$15^0.5)*(Päälaskenta!$G$28/2)^0.5*(1-AO367)^(-1.5)</f>
        <v>5.2999999999999999E-2</v>
      </c>
      <c r="AQ367" s="8">
        <f>Refererenssiarvoja!$B$16*Kaksitasouoma_matriisi!O367^(1/6)/(SQRT((2*Refererenssiarvoja!$B$15)/(Päälaskenta!$F$31*Päälaskenta!$G$31*Päälaskenta!$F$28))+SQRT(Refererenssiarvoja!$B$15)/Refererenssiarvoja!$B$17*LN(Kaksitasouoma_matriisi!L367/Päälaskenta!$F$28))</f>
        <v>-3.5235475155343497E-2</v>
      </c>
      <c r="AR367" s="8">
        <f>Refererenssiarvoja!$B$16*Kaksitasouoma_matriisi!O367^(1/6)/(SQRT((2*Refererenssiarvoja!$B$15)/(Päälaskenta!$F$31*Päälaskenta!$G$31*L367)))</f>
        <v>9.0043278162079105E-2</v>
      </c>
    </row>
    <row r="368" spans="1:44" x14ac:dyDescent="0.2">
      <c r="A368" s="8">
        <v>366</v>
      </c>
      <c r="B368" s="8">
        <f>IF(Päälaskenta!C$7,Päälaskenta!E$7,Päälaskenta!G$5)</f>
        <v>2.5</v>
      </c>
      <c r="C368" s="56">
        <v>1.6339999999999999</v>
      </c>
      <c r="D368" s="93">
        <f t="shared" si="81"/>
        <v>1.53</v>
      </c>
      <c r="E368" s="8">
        <f>IF(Päälaskenta!$C$26,Kaksitasouoma_matriisi!AP368,Kaksitasouoma_matriisi!AC368)</f>
        <v>0.10170888256170001</v>
      </c>
      <c r="F368" s="56">
        <f>IF(D368&lt;Päälaskenta!H$24,(SQRT(POWER(Päälaskenta!C$24/(2*Päälaskenta!E$24),2)+(D368/Päälaskenta!E$24))-Päälaskenta!C$24/(2*Päälaskenta!E$24)),IF(D368=Päälaskenta!H$24,Päälaskenta!D$24,Päälaskenta!D$24+(SQRT(POWER((Päälaskenta!C$20+Päälaskenta!G$24)/(2*Päälaskenta!E$20),2)+((D368-Päälaskenta!H$24)/Päälaskenta!E$20))-(Päälaskenta!C$20+Päälaskenta!G$24)/(2*Päälaskenta!E$20))))</f>
        <v>0.746</v>
      </c>
      <c r="G368" s="57">
        <f>IF(F368&gt;Päälaskenta!D$24,(2*SQRT((POWER(Päälaskenta!D$24,2))+POWER(Päälaskenta!E$24*Päälaskenta!D$24,2))+Päälaskenta!C$24)+(2*SQRT((POWER((F368-Päälaskenta!D$24),2))+POWER(Päälaskenta!E$20*(F368-Päälaskenta!D$24),2))+Päälaskenta!C$20),(2*SQRT((POWER(F368,2))+POWER(Päälaskenta!E$24*F368,2))+Päälaskenta!C$24))</f>
        <v>8.15</v>
      </c>
      <c r="H368" s="57">
        <f t="shared" si="82"/>
        <v>0.19</v>
      </c>
      <c r="I368" s="62">
        <f t="shared" si="83"/>
        <v>0.25286199999999998</v>
      </c>
      <c r="J368" s="8">
        <f>IF(F368&lt;Päälaskenta!$D$24,0,Kaksitasouoma_matriisi!F368-Päälaskenta!$D$24)</f>
        <v>4.5999999999999999E-2</v>
      </c>
      <c r="L368" s="8">
        <f>IF(F368&gt;Päälaskenta!D$24,F368-Päälaskenta!D$24,0)</f>
        <v>4.5999999999999999E-2</v>
      </c>
      <c r="M368" s="8">
        <f>IF(F368&gt;Päälaskenta!D$24,(Päälaskenta!C$20+(Päälaskenta!E$20*(Kaksitasouoma_matriisi!F368-Päälaskenta!D$24)))*(Kaksitasouoma_matriisi!F368-Päälaskenta!D$24),0)</f>
        <v>0.23317399999999999</v>
      </c>
      <c r="N368" s="8">
        <f>IF(F368&gt;Päälaskenta!D$24,(2*SQRT((POWER((F368-Päälaskenta!D$24),2))+POWER(Päälaskenta!E$20*(F368-Päälaskenta!D$24),2))+Päälaskenta!C$20),0)</f>
        <v>5.1658553586713403</v>
      </c>
      <c r="O368" s="8">
        <f t="shared" si="89"/>
        <v>4.5137539441284798E-2</v>
      </c>
      <c r="P368" s="8">
        <f>IF(Päälaskenta!$C$29,IF(L368&gt;Päälaskenta!$F$28,Kaksitasouoma_matriisi!AQ368,Kaksitasouoma_matriisi!AR368),Päälaskenta!$F$20)</f>
        <v>0.12</v>
      </c>
      <c r="Q368" s="8">
        <f t="shared" si="90"/>
        <v>0.24633387054965</v>
      </c>
      <c r="R368" s="8">
        <f t="shared" si="84"/>
        <v>5.6321261631176497E-2</v>
      </c>
      <c r="S368" s="8">
        <f t="shared" si="91"/>
        <v>0.24154177408791899</v>
      </c>
      <c r="U368" s="93">
        <f>IF(F368&gt;Päälaskenta!D$24,Päälaskenta!H$24+L368*Päälaskenta!G$24,F368*Päälaskenta!C$24 + F368*F368*Päälaskenta!E$24)</f>
        <v>1.3004</v>
      </c>
      <c r="V368" s="8">
        <f>IF(F368&gt;Päälaskenta!D$24,2*SQRT(POWER(Päälaskenta!D$24,2)+POWER(Päälaskenta!E$24*Päälaskenta!D$24,2))+Päälaskenta!C$24,(2*SQRT((POWER(F368,2))+POWER(Päälaskenta!E$24*F368,2))+Päälaskenta!C$24))</f>
        <v>2.9798989873223301</v>
      </c>
      <c r="W368" s="8">
        <f t="shared" si="92"/>
        <v>0.43639063120341198</v>
      </c>
      <c r="X368" s="8">
        <f>Päälaskenta!F$24</f>
        <v>7.0000000000000007E-2</v>
      </c>
      <c r="Y368" s="8">
        <f t="shared" si="93"/>
        <v>10.687985754727199</v>
      </c>
      <c r="Z368" s="8">
        <f t="shared" si="85"/>
        <v>2.4436787383688201</v>
      </c>
      <c r="AA368" s="8">
        <f t="shared" si="94"/>
        <v>1.87917466807815</v>
      </c>
      <c r="AC368" s="8">
        <f t="shared" si="86"/>
        <v>0.10170888256170001</v>
      </c>
      <c r="AE368" s="8">
        <v>366</v>
      </c>
      <c r="AF368" s="8">
        <f t="shared" si="96"/>
        <v>10.9343196252768</v>
      </c>
      <c r="AG368" s="8">
        <f t="shared" si="87"/>
        <v>5.2275294458121097E-2</v>
      </c>
      <c r="AJ368" s="132">
        <f>IF(Päälaskenta!$F$28&lt;Kaksitasouoma_matriisi!L368,Päälaskenta!$C$20*Päälaskenta!$F$28,Päälaskenta!$C$20*Kaksitasouoma_matriisi!L368)</f>
        <v>0.23</v>
      </c>
      <c r="AK368" s="134">
        <f>SQRT(Päälaskenta!$D$20^2+(Päälaskenta!$D$20/(1/Päälaskenta!$E$20))^2)</f>
        <v>1.8029999999999999</v>
      </c>
      <c r="AL368" s="134">
        <f>IF(Päälaskenta!$F$28&lt;Kaksitasouoma_matriisi!L368,AK368*Päälaskenta!$F$28*COS(ATAN(1/Päälaskenta!$E$20)),AK368*Kaksitasouoma_matriisi!L368*COS(ATAN(1/Päälaskenta!$E$20)))</f>
        <v>6.9000000000000006E-2</v>
      </c>
      <c r="AM368" s="134"/>
      <c r="AN368" s="134">
        <f t="shared" si="95"/>
        <v>0.29899999999999999</v>
      </c>
      <c r="AO368" s="8">
        <f t="shared" si="88"/>
        <v>0.19542483660130699</v>
      </c>
      <c r="AP368" s="134">
        <f>Refererenssiarvoja!$B$16*H368^(1/6)/(Refererenssiarvoja!$B$15^0.5)*(Päälaskenta!$G$28/2)^0.5*(1-AO368)^(-1.5)</f>
        <v>5.2999999999999999E-2</v>
      </c>
      <c r="AQ368" s="8">
        <f>Refererenssiarvoja!$B$16*Kaksitasouoma_matriisi!O368^(1/6)/(SQRT((2*Refererenssiarvoja!$B$15)/(Päälaskenta!$F$31*Päälaskenta!$G$31*Päälaskenta!$F$28))+SQRT(Refererenssiarvoja!$B$15)/Refererenssiarvoja!$B$17*LN(Kaksitasouoma_matriisi!L368/Päälaskenta!$F$28))</f>
        <v>-3.5726798768287701E-2</v>
      </c>
      <c r="AR368" s="8">
        <f>Refererenssiarvoja!$B$16*Kaksitasouoma_matriisi!O368^(1/6)/(SQRT((2*Refererenssiarvoja!$B$15)/(Päälaskenta!$F$31*Päälaskenta!$G$31*L368)))</f>
        <v>9.1366234755594702E-2</v>
      </c>
    </row>
    <row r="369" spans="1:44" x14ac:dyDescent="0.2">
      <c r="A369" s="8">
        <v>367</v>
      </c>
      <c r="B369" s="8">
        <f>IF(Päälaskenta!C$7,Päälaskenta!E$7,Päälaskenta!G$5)</f>
        <v>2.5</v>
      </c>
      <c r="C369" s="56">
        <v>1.633</v>
      </c>
      <c r="D369" s="93">
        <f t="shared" si="81"/>
        <v>1.5308999999999999</v>
      </c>
      <c r="E369" s="8">
        <f>IF(Päälaskenta!$C$26,Kaksitasouoma_matriisi!AP369,Kaksitasouoma_matriisi!AC369)</f>
        <v>0.10170888256170001</v>
      </c>
      <c r="F369" s="56">
        <f>IF(D369&lt;Päälaskenta!H$24,(SQRT(POWER(Päälaskenta!C$24/(2*Päälaskenta!E$24),2)+(D369/Päälaskenta!E$24))-Päälaskenta!C$24/(2*Päälaskenta!E$24)),IF(D369=Päälaskenta!H$24,Päälaskenta!D$24,Päälaskenta!D$24+(SQRT(POWER((Päälaskenta!C$20+Päälaskenta!G$24)/(2*Päälaskenta!E$20),2)+((D369-Päälaskenta!H$24)/Päälaskenta!E$20))-(Päälaskenta!C$20+Päälaskenta!G$24)/(2*Päälaskenta!E$20))))</f>
        <v>0.746</v>
      </c>
      <c r="G369" s="57">
        <f>IF(F369&gt;Päälaskenta!D$24,(2*SQRT((POWER(Päälaskenta!D$24,2))+POWER(Päälaskenta!E$24*Päälaskenta!D$24,2))+Päälaskenta!C$24)+(2*SQRT((POWER((F369-Päälaskenta!D$24),2))+POWER(Päälaskenta!E$20*(F369-Päälaskenta!D$24),2))+Päälaskenta!C$20),(2*SQRT((POWER(F369,2))+POWER(Päälaskenta!E$24*F369,2))+Päälaskenta!C$24))</f>
        <v>8.15</v>
      </c>
      <c r="H369" s="57">
        <f t="shared" si="82"/>
        <v>0.19</v>
      </c>
      <c r="I369" s="62">
        <f t="shared" si="83"/>
        <v>0.25255300000000003</v>
      </c>
      <c r="J369" s="8">
        <f>IF(F369&lt;Päälaskenta!$D$24,0,Kaksitasouoma_matriisi!F369-Päälaskenta!$D$24)</f>
        <v>4.5999999999999999E-2</v>
      </c>
      <c r="L369" s="8">
        <f>IF(F369&gt;Päälaskenta!D$24,F369-Päälaskenta!D$24,0)</f>
        <v>4.5999999999999999E-2</v>
      </c>
      <c r="M369" s="8">
        <f>IF(F369&gt;Päälaskenta!D$24,(Päälaskenta!C$20+(Päälaskenta!E$20*(Kaksitasouoma_matriisi!F369-Päälaskenta!D$24)))*(Kaksitasouoma_matriisi!F369-Päälaskenta!D$24),0)</f>
        <v>0.23317399999999999</v>
      </c>
      <c r="N369" s="8">
        <f>IF(F369&gt;Päälaskenta!D$24,(2*SQRT((POWER((F369-Päälaskenta!D$24),2))+POWER(Päälaskenta!E$20*(F369-Päälaskenta!D$24),2))+Päälaskenta!C$20),0)</f>
        <v>5.1658553586713403</v>
      </c>
      <c r="O369" s="8">
        <f t="shared" si="89"/>
        <v>4.5137539441284798E-2</v>
      </c>
      <c r="P369" s="8">
        <f>IF(Päälaskenta!$C$29,IF(L369&gt;Päälaskenta!$F$28,Kaksitasouoma_matriisi!AQ369,Kaksitasouoma_matriisi!AR369),Päälaskenta!$F$20)</f>
        <v>0.12</v>
      </c>
      <c r="Q369" s="8">
        <f t="shared" si="90"/>
        <v>0.24633387054965</v>
      </c>
      <c r="R369" s="8">
        <f t="shared" si="84"/>
        <v>5.6321261631176497E-2</v>
      </c>
      <c r="S369" s="8">
        <f t="shared" si="91"/>
        <v>0.24154177408791899</v>
      </c>
      <c r="U369" s="93">
        <f>IF(F369&gt;Päälaskenta!D$24,Päälaskenta!H$24+L369*Päälaskenta!G$24,F369*Päälaskenta!C$24 + F369*F369*Päälaskenta!E$24)</f>
        <v>1.3004</v>
      </c>
      <c r="V369" s="8">
        <f>IF(F369&gt;Päälaskenta!D$24,2*SQRT(POWER(Päälaskenta!D$24,2)+POWER(Päälaskenta!E$24*Päälaskenta!D$24,2))+Päälaskenta!C$24,(2*SQRT((POWER(F369,2))+POWER(Päälaskenta!E$24*F369,2))+Päälaskenta!C$24))</f>
        <v>2.9798989873223301</v>
      </c>
      <c r="W369" s="8">
        <f t="shared" si="92"/>
        <v>0.43639063120341198</v>
      </c>
      <c r="X369" s="8">
        <f>Päälaskenta!F$24</f>
        <v>7.0000000000000007E-2</v>
      </c>
      <c r="Y369" s="8">
        <f t="shared" si="93"/>
        <v>10.687985754727199</v>
      </c>
      <c r="Z369" s="8">
        <f t="shared" si="85"/>
        <v>2.4436787383688201</v>
      </c>
      <c r="AA369" s="8">
        <f t="shared" si="94"/>
        <v>1.87917466807815</v>
      </c>
      <c r="AC369" s="8">
        <f t="shared" si="86"/>
        <v>0.10170888256170001</v>
      </c>
      <c r="AE369" s="8">
        <v>367</v>
      </c>
      <c r="AF369" s="8">
        <f t="shared" si="96"/>
        <v>10.9343196252768</v>
      </c>
      <c r="AG369" s="8">
        <f t="shared" si="87"/>
        <v>5.2275294458121097E-2</v>
      </c>
      <c r="AJ369" s="132">
        <f>IF(Päälaskenta!$F$28&lt;Kaksitasouoma_matriisi!L369,Päälaskenta!$C$20*Päälaskenta!$F$28,Päälaskenta!$C$20*Kaksitasouoma_matriisi!L369)</f>
        <v>0.23</v>
      </c>
      <c r="AK369" s="134">
        <f>SQRT(Päälaskenta!$D$20^2+(Päälaskenta!$D$20/(1/Päälaskenta!$E$20))^2)</f>
        <v>1.8029999999999999</v>
      </c>
      <c r="AL369" s="134">
        <f>IF(Päälaskenta!$F$28&lt;Kaksitasouoma_matriisi!L369,AK369*Päälaskenta!$F$28*COS(ATAN(1/Päälaskenta!$E$20)),AK369*Kaksitasouoma_matriisi!L369*COS(ATAN(1/Päälaskenta!$E$20)))</f>
        <v>6.9000000000000006E-2</v>
      </c>
      <c r="AM369" s="134"/>
      <c r="AN369" s="134">
        <f t="shared" si="95"/>
        <v>0.29899999999999999</v>
      </c>
      <c r="AO369" s="8">
        <f t="shared" si="88"/>
        <v>0.195309948396368</v>
      </c>
      <c r="AP369" s="134">
        <f>Refererenssiarvoja!$B$16*H369^(1/6)/(Refererenssiarvoja!$B$15^0.5)*(Päälaskenta!$G$28/2)^0.5*(1-AO369)^(-1.5)</f>
        <v>5.2999999999999999E-2</v>
      </c>
      <c r="AQ369" s="8">
        <f>Refererenssiarvoja!$B$16*Kaksitasouoma_matriisi!O369^(1/6)/(SQRT((2*Refererenssiarvoja!$B$15)/(Päälaskenta!$F$31*Päälaskenta!$G$31*Päälaskenta!$F$28))+SQRT(Refererenssiarvoja!$B$15)/Refererenssiarvoja!$B$17*LN(Kaksitasouoma_matriisi!L369/Päälaskenta!$F$28))</f>
        <v>-3.5726798768287701E-2</v>
      </c>
      <c r="AR369" s="8">
        <f>Refererenssiarvoja!$B$16*Kaksitasouoma_matriisi!O369^(1/6)/(SQRT((2*Refererenssiarvoja!$B$15)/(Päälaskenta!$F$31*Päälaskenta!$G$31*L369)))</f>
        <v>9.1366234755594702E-2</v>
      </c>
    </row>
    <row r="370" spans="1:44" x14ac:dyDescent="0.2">
      <c r="A370" s="8">
        <v>368</v>
      </c>
      <c r="B370" s="8">
        <f>IF(Päälaskenta!C$7,Päälaskenta!E$7,Päälaskenta!G$5)</f>
        <v>2.5</v>
      </c>
      <c r="C370" s="56">
        <v>1.6319999999999999</v>
      </c>
      <c r="D370" s="93">
        <f t="shared" si="81"/>
        <v>1.5319</v>
      </c>
      <c r="E370" s="8">
        <f>IF(Päälaskenta!$C$26,Kaksitasouoma_matriisi!AP370,Kaksitasouoma_matriisi!AC370)</f>
        <v>0.10170888256170001</v>
      </c>
      <c r="F370" s="56">
        <f>IF(D370&lt;Päälaskenta!H$24,(SQRT(POWER(Päälaskenta!C$24/(2*Päälaskenta!E$24),2)+(D370/Päälaskenta!E$24))-Päälaskenta!C$24/(2*Päälaskenta!E$24)),IF(D370=Päälaskenta!H$24,Päälaskenta!D$24,Päälaskenta!D$24+(SQRT(POWER((Päälaskenta!C$20+Päälaskenta!G$24)/(2*Päälaskenta!E$20),2)+((D370-Päälaskenta!H$24)/Päälaskenta!E$20))-(Päälaskenta!C$20+Päälaskenta!G$24)/(2*Päälaskenta!E$20))))</f>
        <v>0.746</v>
      </c>
      <c r="G370" s="57">
        <f>IF(F370&gt;Päälaskenta!D$24,(2*SQRT((POWER(Päälaskenta!D$24,2))+POWER(Päälaskenta!E$24*Päälaskenta!D$24,2))+Päälaskenta!C$24)+(2*SQRT((POWER((F370-Päälaskenta!D$24),2))+POWER(Päälaskenta!E$20*(F370-Päälaskenta!D$24),2))+Päälaskenta!C$20),(2*SQRT((POWER(F370,2))+POWER(Päälaskenta!E$24*F370,2))+Päälaskenta!C$24))</f>
        <v>8.15</v>
      </c>
      <c r="H370" s="57">
        <f t="shared" si="82"/>
        <v>0.19</v>
      </c>
      <c r="I370" s="62">
        <f t="shared" si="83"/>
        <v>0.25224299999999999</v>
      </c>
      <c r="J370" s="8">
        <f>IF(F370&lt;Päälaskenta!$D$24,0,Kaksitasouoma_matriisi!F370-Päälaskenta!$D$24)</f>
        <v>4.5999999999999999E-2</v>
      </c>
      <c r="L370" s="8">
        <f>IF(F370&gt;Päälaskenta!D$24,F370-Päälaskenta!D$24,0)</f>
        <v>4.5999999999999999E-2</v>
      </c>
      <c r="M370" s="8">
        <f>IF(F370&gt;Päälaskenta!D$24,(Päälaskenta!C$20+(Päälaskenta!E$20*(Kaksitasouoma_matriisi!F370-Päälaskenta!D$24)))*(Kaksitasouoma_matriisi!F370-Päälaskenta!D$24),0)</f>
        <v>0.23317399999999999</v>
      </c>
      <c r="N370" s="8">
        <f>IF(F370&gt;Päälaskenta!D$24,(2*SQRT((POWER((F370-Päälaskenta!D$24),2))+POWER(Päälaskenta!E$20*(F370-Päälaskenta!D$24),2))+Päälaskenta!C$20),0)</f>
        <v>5.1658553586713403</v>
      </c>
      <c r="O370" s="8">
        <f t="shared" si="89"/>
        <v>4.5137539441284798E-2</v>
      </c>
      <c r="P370" s="8">
        <f>IF(Päälaskenta!$C$29,IF(L370&gt;Päälaskenta!$F$28,Kaksitasouoma_matriisi!AQ370,Kaksitasouoma_matriisi!AR370),Päälaskenta!$F$20)</f>
        <v>0.12</v>
      </c>
      <c r="Q370" s="8">
        <f t="shared" si="90"/>
        <v>0.24633387054965</v>
      </c>
      <c r="R370" s="8">
        <f t="shared" si="84"/>
        <v>5.6321261631176497E-2</v>
      </c>
      <c r="S370" s="8">
        <f t="shared" si="91"/>
        <v>0.24154177408791899</v>
      </c>
      <c r="U370" s="93">
        <f>IF(F370&gt;Päälaskenta!D$24,Päälaskenta!H$24+L370*Päälaskenta!G$24,F370*Päälaskenta!C$24 + F370*F370*Päälaskenta!E$24)</f>
        <v>1.3004</v>
      </c>
      <c r="V370" s="8">
        <f>IF(F370&gt;Päälaskenta!D$24,2*SQRT(POWER(Päälaskenta!D$24,2)+POWER(Päälaskenta!E$24*Päälaskenta!D$24,2))+Päälaskenta!C$24,(2*SQRT((POWER(F370,2))+POWER(Päälaskenta!E$24*F370,2))+Päälaskenta!C$24))</f>
        <v>2.9798989873223301</v>
      </c>
      <c r="W370" s="8">
        <f t="shared" si="92"/>
        <v>0.43639063120341198</v>
      </c>
      <c r="X370" s="8">
        <f>Päälaskenta!F$24</f>
        <v>7.0000000000000007E-2</v>
      </c>
      <c r="Y370" s="8">
        <f t="shared" si="93"/>
        <v>10.687985754727199</v>
      </c>
      <c r="Z370" s="8">
        <f t="shared" si="85"/>
        <v>2.4436787383688201</v>
      </c>
      <c r="AA370" s="8">
        <f t="shared" si="94"/>
        <v>1.87917466807815</v>
      </c>
      <c r="AC370" s="8">
        <f t="shared" si="86"/>
        <v>0.10170888256170001</v>
      </c>
      <c r="AE370" s="8">
        <v>368</v>
      </c>
      <c r="AF370" s="8">
        <f t="shared" si="96"/>
        <v>10.9343196252768</v>
      </c>
      <c r="AG370" s="8">
        <f t="shared" si="87"/>
        <v>5.2275294458121097E-2</v>
      </c>
      <c r="AJ370" s="132">
        <f>IF(Päälaskenta!$F$28&lt;Kaksitasouoma_matriisi!L370,Päälaskenta!$C$20*Päälaskenta!$F$28,Päälaskenta!$C$20*Kaksitasouoma_matriisi!L370)</f>
        <v>0.23</v>
      </c>
      <c r="AK370" s="134">
        <f>SQRT(Päälaskenta!$D$20^2+(Päälaskenta!$D$20/(1/Päälaskenta!$E$20))^2)</f>
        <v>1.8029999999999999</v>
      </c>
      <c r="AL370" s="134">
        <f>IF(Päälaskenta!$F$28&lt;Kaksitasouoma_matriisi!L370,AK370*Päälaskenta!$F$28*COS(ATAN(1/Päälaskenta!$E$20)),AK370*Kaksitasouoma_matriisi!L370*COS(ATAN(1/Päälaskenta!$E$20)))</f>
        <v>6.9000000000000006E-2</v>
      </c>
      <c r="AM370" s="134"/>
      <c r="AN370" s="134">
        <f t="shared" si="95"/>
        <v>0.29899999999999999</v>
      </c>
      <c r="AO370" s="8">
        <f t="shared" si="88"/>
        <v>0.19518245316273899</v>
      </c>
      <c r="AP370" s="134">
        <f>Refererenssiarvoja!$B$16*H370^(1/6)/(Refererenssiarvoja!$B$15^0.5)*(Päälaskenta!$G$28/2)^0.5*(1-AO370)^(-1.5)</f>
        <v>5.2999999999999999E-2</v>
      </c>
      <c r="AQ370" s="8">
        <f>Refererenssiarvoja!$B$16*Kaksitasouoma_matriisi!O370^(1/6)/(SQRT((2*Refererenssiarvoja!$B$15)/(Päälaskenta!$F$31*Päälaskenta!$G$31*Päälaskenta!$F$28))+SQRT(Refererenssiarvoja!$B$15)/Refererenssiarvoja!$B$17*LN(Kaksitasouoma_matriisi!L370/Päälaskenta!$F$28))</f>
        <v>-3.5726798768287701E-2</v>
      </c>
      <c r="AR370" s="8">
        <f>Refererenssiarvoja!$B$16*Kaksitasouoma_matriisi!O370^(1/6)/(SQRT((2*Refererenssiarvoja!$B$15)/(Päälaskenta!$F$31*Päälaskenta!$G$31*L370)))</f>
        <v>9.1366234755594702E-2</v>
      </c>
    </row>
    <row r="371" spans="1:44" x14ac:dyDescent="0.2">
      <c r="A371" s="8">
        <v>369</v>
      </c>
      <c r="B371" s="8">
        <f>IF(Päälaskenta!C$7,Päälaskenta!E$7,Päälaskenta!G$5)</f>
        <v>2.5</v>
      </c>
      <c r="C371" s="56">
        <v>1.631</v>
      </c>
      <c r="D371" s="93">
        <f t="shared" si="81"/>
        <v>1.5327999999999999</v>
      </c>
      <c r="E371" s="8">
        <f>IF(Päälaskenta!$C$26,Kaksitasouoma_matriisi!AP371,Kaksitasouoma_matriisi!AC371)</f>
        <v>0.10170888256170001</v>
      </c>
      <c r="F371" s="56">
        <f>IF(D371&lt;Päälaskenta!H$24,(SQRT(POWER(Päälaskenta!C$24/(2*Päälaskenta!E$24),2)+(D371/Päälaskenta!E$24))-Päälaskenta!C$24/(2*Päälaskenta!E$24)),IF(D371=Päälaskenta!H$24,Päälaskenta!D$24,Päälaskenta!D$24+(SQRT(POWER((Päälaskenta!C$20+Päälaskenta!G$24)/(2*Päälaskenta!E$20),2)+((D371-Päälaskenta!H$24)/Päälaskenta!E$20))-(Päälaskenta!C$20+Päälaskenta!G$24)/(2*Päälaskenta!E$20))))</f>
        <v>0.746</v>
      </c>
      <c r="G371" s="57">
        <f>IF(F371&gt;Päälaskenta!D$24,(2*SQRT((POWER(Päälaskenta!D$24,2))+POWER(Päälaskenta!E$24*Päälaskenta!D$24,2))+Päälaskenta!C$24)+(2*SQRT((POWER((F371-Päälaskenta!D$24),2))+POWER(Päälaskenta!E$20*(F371-Päälaskenta!D$24),2))+Päälaskenta!C$20),(2*SQRT((POWER(F371,2))+POWER(Päälaskenta!E$24*F371,2))+Päälaskenta!C$24))</f>
        <v>8.15</v>
      </c>
      <c r="H371" s="57">
        <f t="shared" si="82"/>
        <v>0.19</v>
      </c>
      <c r="I371" s="62">
        <f t="shared" si="83"/>
        <v>0.25193399999999999</v>
      </c>
      <c r="J371" s="8">
        <f>IF(F371&lt;Päälaskenta!$D$24,0,Kaksitasouoma_matriisi!F371-Päälaskenta!$D$24)</f>
        <v>4.5999999999999999E-2</v>
      </c>
      <c r="L371" s="8">
        <f>IF(F371&gt;Päälaskenta!D$24,F371-Päälaskenta!D$24,0)</f>
        <v>4.5999999999999999E-2</v>
      </c>
      <c r="M371" s="8">
        <f>IF(F371&gt;Päälaskenta!D$24,(Päälaskenta!C$20+(Päälaskenta!E$20*(Kaksitasouoma_matriisi!F371-Päälaskenta!D$24)))*(Kaksitasouoma_matriisi!F371-Päälaskenta!D$24),0)</f>
        <v>0.23317399999999999</v>
      </c>
      <c r="N371" s="8">
        <f>IF(F371&gt;Päälaskenta!D$24,(2*SQRT((POWER((F371-Päälaskenta!D$24),2))+POWER(Päälaskenta!E$20*(F371-Päälaskenta!D$24),2))+Päälaskenta!C$20),0)</f>
        <v>5.1658553586713403</v>
      </c>
      <c r="O371" s="8">
        <f t="shared" si="89"/>
        <v>4.5137539441284798E-2</v>
      </c>
      <c r="P371" s="8">
        <f>IF(Päälaskenta!$C$29,IF(L371&gt;Päälaskenta!$F$28,Kaksitasouoma_matriisi!AQ371,Kaksitasouoma_matriisi!AR371),Päälaskenta!$F$20)</f>
        <v>0.12</v>
      </c>
      <c r="Q371" s="8">
        <f t="shared" si="90"/>
        <v>0.24633387054965</v>
      </c>
      <c r="R371" s="8">
        <f t="shared" si="84"/>
        <v>5.6321261631176497E-2</v>
      </c>
      <c r="S371" s="8">
        <f t="shared" si="91"/>
        <v>0.24154177408791899</v>
      </c>
      <c r="U371" s="93">
        <f>IF(F371&gt;Päälaskenta!D$24,Päälaskenta!H$24+L371*Päälaskenta!G$24,F371*Päälaskenta!C$24 + F371*F371*Päälaskenta!E$24)</f>
        <v>1.3004</v>
      </c>
      <c r="V371" s="8">
        <f>IF(F371&gt;Päälaskenta!D$24,2*SQRT(POWER(Päälaskenta!D$24,2)+POWER(Päälaskenta!E$24*Päälaskenta!D$24,2))+Päälaskenta!C$24,(2*SQRT((POWER(F371,2))+POWER(Päälaskenta!E$24*F371,2))+Päälaskenta!C$24))</f>
        <v>2.9798989873223301</v>
      </c>
      <c r="W371" s="8">
        <f t="shared" si="92"/>
        <v>0.43639063120341198</v>
      </c>
      <c r="X371" s="8">
        <f>Päälaskenta!F$24</f>
        <v>7.0000000000000007E-2</v>
      </c>
      <c r="Y371" s="8">
        <f t="shared" si="93"/>
        <v>10.687985754727199</v>
      </c>
      <c r="Z371" s="8">
        <f t="shared" si="85"/>
        <v>2.4436787383688201</v>
      </c>
      <c r="AA371" s="8">
        <f t="shared" si="94"/>
        <v>1.87917466807815</v>
      </c>
      <c r="AC371" s="8">
        <f t="shared" si="86"/>
        <v>0.10170888256170001</v>
      </c>
      <c r="AE371" s="8">
        <v>369</v>
      </c>
      <c r="AF371" s="8">
        <f t="shared" si="96"/>
        <v>10.9343196252768</v>
      </c>
      <c r="AG371" s="8">
        <f t="shared" si="87"/>
        <v>5.2275294458121097E-2</v>
      </c>
      <c r="AJ371" s="132">
        <f>IF(Päälaskenta!$F$28&lt;Kaksitasouoma_matriisi!L371,Päälaskenta!$C$20*Päälaskenta!$F$28,Päälaskenta!$C$20*Kaksitasouoma_matriisi!L371)</f>
        <v>0.23</v>
      </c>
      <c r="AK371" s="134">
        <f>SQRT(Päälaskenta!$D$20^2+(Päälaskenta!$D$20/(1/Päälaskenta!$E$20))^2)</f>
        <v>1.8029999999999999</v>
      </c>
      <c r="AL371" s="134">
        <f>IF(Päälaskenta!$F$28&lt;Kaksitasouoma_matriisi!L371,AK371*Päälaskenta!$F$28*COS(ATAN(1/Päälaskenta!$E$20)),AK371*Kaksitasouoma_matriisi!L371*COS(ATAN(1/Päälaskenta!$E$20)))</f>
        <v>6.9000000000000006E-2</v>
      </c>
      <c r="AM371" s="134"/>
      <c r="AN371" s="134">
        <f t="shared" si="95"/>
        <v>0.29899999999999999</v>
      </c>
      <c r="AO371" s="8">
        <f t="shared" si="88"/>
        <v>0.19506784968684801</v>
      </c>
      <c r="AP371" s="134">
        <f>Refererenssiarvoja!$B$16*H371^(1/6)/(Refererenssiarvoja!$B$15^0.5)*(Päälaskenta!$G$28/2)^0.5*(1-AO371)^(-1.5)</f>
        <v>5.2999999999999999E-2</v>
      </c>
      <c r="AQ371" s="8">
        <f>Refererenssiarvoja!$B$16*Kaksitasouoma_matriisi!O371^(1/6)/(SQRT((2*Refererenssiarvoja!$B$15)/(Päälaskenta!$F$31*Päälaskenta!$G$31*Päälaskenta!$F$28))+SQRT(Refererenssiarvoja!$B$15)/Refererenssiarvoja!$B$17*LN(Kaksitasouoma_matriisi!L371/Päälaskenta!$F$28))</f>
        <v>-3.5726798768287701E-2</v>
      </c>
      <c r="AR371" s="8">
        <f>Refererenssiarvoja!$B$16*Kaksitasouoma_matriisi!O371^(1/6)/(SQRT((2*Refererenssiarvoja!$B$15)/(Päälaskenta!$F$31*Päälaskenta!$G$31*L371)))</f>
        <v>9.1366234755594702E-2</v>
      </c>
    </row>
    <row r="372" spans="1:44" x14ac:dyDescent="0.2">
      <c r="A372" s="8">
        <v>370</v>
      </c>
      <c r="B372" s="8">
        <f>IF(Päälaskenta!C$7,Päälaskenta!E$7,Päälaskenta!G$5)</f>
        <v>2.5</v>
      </c>
      <c r="C372" s="56">
        <v>1.63</v>
      </c>
      <c r="D372" s="93">
        <f t="shared" si="81"/>
        <v>1.5337000000000001</v>
      </c>
      <c r="E372" s="8">
        <f>IF(Päälaskenta!$C$26,Kaksitasouoma_matriisi!AP372,Kaksitasouoma_matriisi!AC372)</f>
        <v>0.10170888256170001</v>
      </c>
      <c r="F372" s="56">
        <f>IF(D372&lt;Päälaskenta!H$24,(SQRT(POWER(Päälaskenta!C$24/(2*Päälaskenta!E$24),2)+(D372/Päälaskenta!E$24))-Päälaskenta!C$24/(2*Päälaskenta!E$24)),IF(D372=Päälaskenta!H$24,Päälaskenta!D$24,Päälaskenta!D$24+(SQRT(POWER((Päälaskenta!C$20+Päälaskenta!G$24)/(2*Päälaskenta!E$20),2)+((D372-Päälaskenta!H$24)/Päälaskenta!E$20))-(Päälaskenta!C$20+Päälaskenta!G$24)/(2*Päälaskenta!E$20))))</f>
        <v>0.746</v>
      </c>
      <c r="G372" s="57">
        <f>IF(F372&gt;Päälaskenta!D$24,(2*SQRT((POWER(Päälaskenta!D$24,2))+POWER(Päälaskenta!E$24*Päälaskenta!D$24,2))+Päälaskenta!C$24)+(2*SQRT((POWER((F372-Päälaskenta!D$24),2))+POWER(Päälaskenta!E$20*(F372-Päälaskenta!D$24),2))+Päälaskenta!C$20),(2*SQRT((POWER(F372,2))+POWER(Päälaskenta!E$24*F372,2))+Päälaskenta!C$24))</f>
        <v>8.15</v>
      </c>
      <c r="H372" s="57">
        <f t="shared" si="82"/>
        <v>0.19</v>
      </c>
      <c r="I372" s="62">
        <f t="shared" si="83"/>
        <v>0.25162600000000002</v>
      </c>
      <c r="J372" s="8">
        <f>IF(F372&lt;Päälaskenta!$D$24,0,Kaksitasouoma_matriisi!F372-Päälaskenta!$D$24)</f>
        <v>4.5999999999999999E-2</v>
      </c>
      <c r="L372" s="8">
        <f>IF(F372&gt;Päälaskenta!D$24,F372-Päälaskenta!D$24,0)</f>
        <v>4.5999999999999999E-2</v>
      </c>
      <c r="M372" s="8">
        <f>IF(F372&gt;Päälaskenta!D$24,(Päälaskenta!C$20+(Päälaskenta!E$20*(Kaksitasouoma_matriisi!F372-Päälaskenta!D$24)))*(Kaksitasouoma_matriisi!F372-Päälaskenta!D$24),0)</f>
        <v>0.23317399999999999</v>
      </c>
      <c r="N372" s="8">
        <f>IF(F372&gt;Päälaskenta!D$24,(2*SQRT((POWER((F372-Päälaskenta!D$24),2))+POWER(Päälaskenta!E$20*(F372-Päälaskenta!D$24),2))+Päälaskenta!C$20),0)</f>
        <v>5.1658553586713403</v>
      </c>
      <c r="O372" s="8">
        <f t="shared" si="89"/>
        <v>4.5137539441284798E-2</v>
      </c>
      <c r="P372" s="8">
        <f>IF(Päälaskenta!$C$29,IF(L372&gt;Päälaskenta!$F$28,Kaksitasouoma_matriisi!AQ372,Kaksitasouoma_matriisi!AR372),Päälaskenta!$F$20)</f>
        <v>0.12</v>
      </c>
      <c r="Q372" s="8">
        <f t="shared" si="90"/>
        <v>0.24633387054965</v>
      </c>
      <c r="R372" s="8">
        <f t="shared" si="84"/>
        <v>5.6321261631176497E-2</v>
      </c>
      <c r="S372" s="8">
        <f t="shared" si="91"/>
        <v>0.24154177408791899</v>
      </c>
      <c r="U372" s="93">
        <f>IF(F372&gt;Päälaskenta!D$24,Päälaskenta!H$24+L372*Päälaskenta!G$24,F372*Päälaskenta!C$24 + F372*F372*Päälaskenta!E$24)</f>
        <v>1.3004</v>
      </c>
      <c r="V372" s="8">
        <f>IF(F372&gt;Päälaskenta!D$24,2*SQRT(POWER(Päälaskenta!D$24,2)+POWER(Päälaskenta!E$24*Päälaskenta!D$24,2))+Päälaskenta!C$24,(2*SQRT((POWER(F372,2))+POWER(Päälaskenta!E$24*F372,2))+Päälaskenta!C$24))</f>
        <v>2.9798989873223301</v>
      </c>
      <c r="W372" s="8">
        <f t="shared" si="92"/>
        <v>0.43639063120341198</v>
      </c>
      <c r="X372" s="8">
        <f>Päälaskenta!F$24</f>
        <v>7.0000000000000007E-2</v>
      </c>
      <c r="Y372" s="8">
        <f t="shared" si="93"/>
        <v>10.687985754727199</v>
      </c>
      <c r="Z372" s="8">
        <f t="shared" si="85"/>
        <v>2.4436787383688201</v>
      </c>
      <c r="AA372" s="8">
        <f t="shared" si="94"/>
        <v>1.87917466807815</v>
      </c>
      <c r="AC372" s="8">
        <f t="shared" si="86"/>
        <v>0.10170888256170001</v>
      </c>
      <c r="AE372" s="8">
        <v>370</v>
      </c>
      <c r="AF372" s="8">
        <f t="shared" si="96"/>
        <v>10.9343196252768</v>
      </c>
      <c r="AG372" s="8">
        <f t="shared" si="87"/>
        <v>5.2275294458121097E-2</v>
      </c>
      <c r="AJ372" s="132">
        <f>IF(Päälaskenta!$F$28&lt;Kaksitasouoma_matriisi!L372,Päälaskenta!$C$20*Päälaskenta!$F$28,Päälaskenta!$C$20*Kaksitasouoma_matriisi!L372)</f>
        <v>0.23</v>
      </c>
      <c r="AK372" s="134">
        <f>SQRT(Päälaskenta!$D$20^2+(Päälaskenta!$D$20/(1/Päälaskenta!$E$20))^2)</f>
        <v>1.8029999999999999</v>
      </c>
      <c r="AL372" s="134">
        <f>IF(Päälaskenta!$F$28&lt;Kaksitasouoma_matriisi!L372,AK372*Päälaskenta!$F$28*COS(ATAN(1/Päälaskenta!$E$20)),AK372*Kaksitasouoma_matriisi!L372*COS(ATAN(1/Päälaskenta!$E$20)))</f>
        <v>6.9000000000000006E-2</v>
      </c>
      <c r="AM372" s="134"/>
      <c r="AN372" s="134">
        <f t="shared" si="95"/>
        <v>0.29899999999999999</v>
      </c>
      <c r="AO372" s="8">
        <f t="shared" si="88"/>
        <v>0.19495338071330801</v>
      </c>
      <c r="AP372" s="134">
        <f>Refererenssiarvoja!$B$16*H372^(1/6)/(Refererenssiarvoja!$B$15^0.5)*(Päälaskenta!$G$28/2)^0.5*(1-AO372)^(-1.5)</f>
        <v>5.2999999999999999E-2</v>
      </c>
      <c r="AQ372" s="8">
        <f>Refererenssiarvoja!$B$16*Kaksitasouoma_matriisi!O372^(1/6)/(SQRT((2*Refererenssiarvoja!$B$15)/(Päälaskenta!$F$31*Päälaskenta!$G$31*Päälaskenta!$F$28))+SQRT(Refererenssiarvoja!$B$15)/Refererenssiarvoja!$B$17*LN(Kaksitasouoma_matriisi!L372/Päälaskenta!$F$28))</f>
        <v>-3.5726798768287701E-2</v>
      </c>
      <c r="AR372" s="8">
        <f>Refererenssiarvoja!$B$16*Kaksitasouoma_matriisi!O372^(1/6)/(SQRT((2*Refererenssiarvoja!$B$15)/(Päälaskenta!$F$31*Päälaskenta!$G$31*L372)))</f>
        <v>9.1366234755594702E-2</v>
      </c>
    </row>
    <row r="373" spans="1:44" x14ac:dyDescent="0.2">
      <c r="A373" s="8">
        <v>371</v>
      </c>
      <c r="B373" s="8">
        <f>IF(Päälaskenta!C$7,Päälaskenta!E$7,Päälaskenta!G$5)</f>
        <v>2.5</v>
      </c>
      <c r="C373" s="56">
        <v>1.629</v>
      </c>
      <c r="D373" s="93">
        <f t="shared" si="81"/>
        <v>1.5347</v>
      </c>
      <c r="E373" s="8">
        <f>IF(Päälaskenta!$C$26,Kaksitasouoma_matriisi!AP373,Kaksitasouoma_matriisi!AC373)</f>
        <v>0.10170888256170001</v>
      </c>
      <c r="F373" s="56">
        <f>IF(D373&lt;Päälaskenta!H$24,(SQRT(POWER(Päälaskenta!C$24/(2*Päälaskenta!E$24),2)+(D373/Päälaskenta!E$24))-Päälaskenta!C$24/(2*Päälaskenta!E$24)),IF(D373=Päälaskenta!H$24,Päälaskenta!D$24,Päälaskenta!D$24+(SQRT(POWER((Päälaskenta!C$20+Päälaskenta!G$24)/(2*Päälaskenta!E$20),2)+((D373-Päälaskenta!H$24)/Päälaskenta!E$20))-(Päälaskenta!C$20+Päälaskenta!G$24)/(2*Päälaskenta!E$20))))</f>
        <v>0.746</v>
      </c>
      <c r="G373" s="57">
        <f>IF(F373&gt;Päälaskenta!D$24,(2*SQRT((POWER(Päälaskenta!D$24,2))+POWER(Päälaskenta!E$24*Päälaskenta!D$24,2))+Päälaskenta!C$24)+(2*SQRT((POWER((F373-Päälaskenta!D$24),2))+POWER(Päälaskenta!E$20*(F373-Päälaskenta!D$24),2))+Päälaskenta!C$20),(2*SQRT((POWER(F373,2))+POWER(Päälaskenta!E$24*F373,2))+Päälaskenta!C$24))</f>
        <v>8.15</v>
      </c>
      <c r="H373" s="57">
        <f t="shared" si="82"/>
        <v>0.19</v>
      </c>
      <c r="I373" s="62">
        <f t="shared" si="83"/>
        <v>0.25131700000000001</v>
      </c>
      <c r="J373" s="8">
        <f>IF(F373&lt;Päälaskenta!$D$24,0,Kaksitasouoma_matriisi!F373-Päälaskenta!$D$24)</f>
        <v>4.5999999999999999E-2</v>
      </c>
      <c r="L373" s="8">
        <f>IF(F373&gt;Päälaskenta!D$24,F373-Päälaskenta!D$24,0)</f>
        <v>4.5999999999999999E-2</v>
      </c>
      <c r="M373" s="8">
        <f>IF(F373&gt;Päälaskenta!D$24,(Päälaskenta!C$20+(Päälaskenta!E$20*(Kaksitasouoma_matriisi!F373-Päälaskenta!D$24)))*(Kaksitasouoma_matriisi!F373-Päälaskenta!D$24),0)</f>
        <v>0.23317399999999999</v>
      </c>
      <c r="N373" s="8">
        <f>IF(F373&gt;Päälaskenta!D$24,(2*SQRT((POWER((F373-Päälaskenta!D$24),2))+POWER(Päälaskenta!E$20*(F373-Päälaskenta!D$24),2))+Päälaskenta!C$20),0)</f>
        <v>5.1658553586713403</v>
      </c>
      <c r="O373" s="8">
        <f t="shared" si="89"/>
        <v>4.5137539441284798E-2</v>
      </c>
      <c r="P373" s="8">
        <f>IF(Päälaskenta!$C$29,IF(L373&gt;Päälaskenta!$F$28,Kaksitasouoma_matriisi!AQ373,Kaksitasouoma_matriisi!AR373),Päälaskenta!$F$20)</f>
        <v>0.12</v>
      </c>
      <c r="Q373" s="8">
        <f t="shared" si="90"/>
        <v>0.24633387054965</v>
      </c>
      <c r="R373" s="8">
        <f t="shared" si="84"/>
        <v>5.6321261631176497E-2</v>
      </c>
      <c r="S373" s="8">
        <f t="shared" si="91"/>
        <v>0.24154177408791899</v>
      </c>
      <c r="U373" s="93">
        <f>IF(F373&gt;Päälaskenta!D$24,Päälaskenta!H$24+L373*Päälaskenta!G$24,F373*Päälaskenta!C$24 + F373*F373*Päälaskenta!E$24)</f>
        <v>1.3004</v>
      </c>
      <c r="V373" s="8">
        <f>IF(F373&gt;Päälaskenta!D$24,2*SQRT(POWER(Päälaskenta!D$24,2)+POWER(Päälaskenta!E$24*Päälaskenta!D$24,2))+Päälaskenta!C$24,(2*SQRT((POWER(F373,2))+POWER(Päälaskenta!E$24*F373,2))+Päälaskenta!C$24))</f>
        <v>2.9798989873223301</v>
      </c>
      <c r="W373" s="8">
        <f t="shared" si="92"/>
        <v>0.43639063120341198</v>
      </c>
      <c r="X373" s="8">
        <f>Päälaskenta!F$24</f>
        <v>7.0000000000000007E-2</v>
      </c>
      <c r="Y373" s="8">
        <f t="shared" si="93"/>
        <v>10.687985754727199</v>
      </c>
      <c r="Z373" s="8">
        <f t="shared" si="85"/>
        <v>2.4436787383688201</v>
      </c>
      <c r="AA373" s="8">
        <f t="shared" si="94"/>
        <v>1.87917466807815</v>
      </c>
      <c r="AC373" s="8">
        <f t="shared" si="86"/>
        <v>0.10170888256170001</v>
      </c>
      <c r="AE373" s="8">
        <v>371</v>
      </c>
      <c r="AF373" s="8">
        <f t="shared" si="96"/>
        <v>10.9343196252768</v>
      </c>
      <c r="AG373" s="8">
        <f t="shared" si="87"/>
        <v>5.2275294458121097E-2</v>
      </c>
      <c r="AJ373" s="132">
        <f>IF(Päälaskenta!$F$28&lt;Kaksitasouoma_matriisi!L373,Päälaskenta!$C$20*Päälaskenta!$F$28,Päälaskenta!$C$20*Kaksitasouoma_matriisi!L373)</f>
        <v>0.23</v>
      </c>
      <c r="AK373" s="134">
        <f>SQRT(Päälaskenta!$D$20^2+(Päälaskenta!$D$20/(1/Päälaskenta!$E$20))^2)</f>
        <v>1.8029999999999999</v>
      </c>
      <c r="AL373" s="134">
        <f>IF(Päälaskenta!$F$28&lt;Kaksitasouoma_matriisi!L373,AK373*Päälaskenta!$F$28*COS(ATAN(1/Päälaskenta!$E$20)),AK373*Kaksitasouoma_matriisi!L373*COS(ATAN(1/Päälaskenta!$E$20)))</f>
        <v>6.9000000000000006E-2</v>
      </c>
      <c r="AM373" s="134"/>
      <c r="AN373" s="134">
        <f t="shared" si="95"/>
        <v>0.29899999999999999</v>
      </c>
      <c r="AO373" s="8">
        <f t="shared" si="88"/>
        <v>0.194826350426793</v>
      </c>
      <c r="AP373" s="134">
        <f>Refererenssiarvoja!$B$16*H373^(1/6)/(Refererenssiarvoja!$B$15^0.5)*(Päälaskenta!$G$28/2)^0.5*(1-AO373)^(-1.5)</f>
        <v>5.2999999999999999E-2</v>
      </c>
      <c r="AQ373" s="8">
        <f>Refererenssiarvoja!$B$16*Kaksitasouoma_matriisi!O373^(1/6)/(SQRT((2*Refererenssiarvoja!$B$15)/(Päälaskenta!$F$31*Päälaskenta!$G$31*Päälaskenta!$F$28))+SQRT(Refererenssiarvoja!$B$15)/Refererenssiarvoja!$B$17*LN(Kaksitasouoma_matriisi!L373/Päälaskenta!$F$28))</f>
        <v>-3.5726798768287701E-2</v>
      </c>
      <c r="AR373" s="8">
        <f>Refererenssiarvoja!$B$16*Kaksitasouoma_matriisi!O373^(1/6)/(SQRT((2*Refererenssiarvoja!$B$15)/(Päälaskenta!$F$31*Päälaskenta!$G$31*L373)))</f>
        <v>9.1366234755594702E-2</v>
      </c>
    </row>
    <row r="374" spans="1:44" x14ac:dyDescent="0.2">
      <c r="A374" s="8">
        <v>372</v>
      </c>
      <c r="B374" s="8">
        <f>IF(Päälaskenta!C$7,Päälaskenta!E$7,Päälaskenta!G$5)</f>
        <v>2.5</v>
      </c>
      <c r="C374" s="56">
        <v>1.6279999999999999</v>
      </c>
      <c r="D374" s="93">
        <f t="shared" si="81"/>
        <v>1.5356000000000001</v>
      </c>
      <c r="E374" s="8">
        <f>IF(Päälaskenta!$C$26,Kaksitasouoma_matriisi!AP374,Kaksitasouoma_matriisi!AC374)</f>
        <v>0.10170888256170001</v>
      </c>
      <c r="F374" s="56">
        <f>IF(D374&lt;Päälaskenta!H$24,(SQRT(POWER(Päälaskenta!C$24/(2*Päälaskenta!E$24),2)+(D374/Päälaskenta!E$24))-Päälaskenta!C$24/(2*Päälaskenta!E$24)),IF(D374=Päälaskenta!H$24,Päälaskenta!D$24,Päälaskenta!D$24+(SQRT(POWER((Päälaskenta!C$20+Päälaskenta!G$24)/(2*Päälaskenta!E$20),2)+((D374-Päälaskenta!H$24)/Päälaskenta!E$20))-(Päälaskenta!C$20+Päälaskenta!G$24)/(2*Päälaskenta!E$20))))</f>
        <v>0.746</v>
      </c>
      <c r="G374" s="57">
        <f>IF(F374&gt;Päälaskenta!D$24,(2*SQRT((POWER(Päälaskenta!D$24,2))+POWER(Päälaskenta!E$24*Päälaskenta!D$24,2))+Päälaskenta!C$24)+(2*SQRT((POWER((F374-Päälaskenta!D$24),2))+POWER(Päälaskenta!E$20*(F374-Päälaskenta!D$24),2))+Päälaskenta!C$20),(2*SQRT((POWER(F374,2))+POWER(Päälaskenta!E$24*F374,2))+Päälaskenta!C$24))</f>
        <v>8.15</v>
      </c>
      <c r="H374" s="57">
        <f t="shared" si="82"/>
        <v>0.19</v>
      </c>
      <c r="I374" s="62">
        <f t="shared" si="83"/>
        <v>0.25100899999999998</v>
      </c>
      <c r="J374" s="8">
        <f>IF(F374&lt;Päälaskenta!$D$24,0,Kaksitasouoma_matriisi!F374-Päälaskenta!$D$24)</f>
        <v>4.5999999999999999E-2</v>
      </c>
      <c r="L374" s="8">
        <f>IF(F374&gt;Päälaskenta!D$24,F374-Päälaskenta!D$24,0)</f>
        <v>4.5999999999999999E-2</v>
      </c>
      <c r="M374" s="8">
        <f>IF(F374&gt;Päälaskenta!D$24,(Päälaskenta!C$20+(Päälaskenta!E$20*(Kaksitasouoma_matriisi!F374-Päälaskenta!D$24)))*(Kaksitasouoma_matriisi!F374-Päälaskenta!D$24),0)</f>
        <v>0.23317399999999999</v>
      </c>
      <c r="N374" s="8">
        <f>IF(F374&gt;Päälaskenta!D$24,(2*SQRT((POWER((F374-Päälaskenta!D$24),2))+POWER(Päälaskenta!E$20*(F374-Päälaskenta!D$24),2))+Päälaskenta!C$20),0)</f>
        <v>5.1658553586713403</v>
      </c>
      <c r="O374" s="8">
        <f t="shared" si="89"/>
        <v>4.5137539441284798E-2</v>
      </c>
      <c r="P374" s="8">
        <f>IF(Päälaskenta!$C$29,IF(L374&gt;Päälaskenta!$F$28,Kaksitasouoma_matriisi!AQ374,Kaksitasouoma_matriisi!AR374),Päälaskenta!$F$20)</f>
        <v>0.12</v>
      </c>
      <c r="Q374" s="8">
        <f t="shared" si="90"/>
        <v>0.24633387054965</v>
      </c>
      <c r="R374" s="8">
        <f t="shared" si="84"/>
        <v>5.6321261631176497E-2</v>
      </c>
      <c r="S374" s="8">
        <f t="shared" si="91"/>
        <v>0.24154177408791899</v>
      </c>
      <c r="U374" s="93">
        <f>IF(F374&gt;Päälaskenta!D$24,Päälaskenta!H$24+L374*Päälaskenta!G$24,F374*Päälaskenta!C$24 + F374*F374*Päälaskenta!E$24)</f>
        <v>1.3004</v>
      </c>
      <c r="V374" s="8">
        <f>IF(F374&gt;Päälaskenta!D$24,2*SQRT(POWER(Päälaskenta!D$24,2)+POWER(Päälaskenta!E$24*Päälaskenta!D$24,2))+Päälaskenta!C$24,(2*SQRT((POWER(F374,2))+POWER(Päälaskenta!E$24*F374,2))+Päälaskenta!C$24))</f>
        <v>2.9798989873223301</v>
      </c>
      <c r="W374" s="8">
        <f t="shared" si="92"/>
        <v>0.43639063120341198</v>
      </c>
      <c r="X374" s="8">
        <f>Päälaskenta!F$24</f>
        <v>7.0000000000000007E-2</v>
      </c>
      <c r="Y374" s="8">
        <f t="shared" si="93"/>
        <v>10.687985754727199</v>
      </c>
      <c r="Z374" s="8">
        <f t="shared" si="85"/>
        <v>2.4436787383688201</v>
      </c>
      <c r="AA374" s="8">
        <f t="shared" si="94"/>
        <v>1.87917466807815</v>
      </c>
      <c r="AC374" s="8">
        <f t="shared" si="86"/>
        <v>0.10170888256170001</v>
      </c>
      <c r="AE374" s="8">
        <v>372</v>
      </c>
      <c r="AF374" s="8">
        <f t="shared" si="96"/>
        <v>10.9343196252768</v>
      </c>
      <c r="AG374" s="8">
        <f t="shared" si="87"/>
        <v>5.2275294458121097E-2</v>
      </c>
      <c r="AJ374" s="132">
        <f>IF(Päälaskenta!$F$28&lt;Kaksitasouoma_matriisi!L374,Päälaskenta!$C$20*Päälaskenta!$F$28,Päälaskenta!$C$20*Kaksitasouoma_matriisi!L374)</f>
        <v>0.23</v>
      </c>
      <c r="AK374" s="134">
        <f>SQRT(Päälaskenta!$D$20^2+(Päälaskenta!$D$20/(1/Päälaskenta!$E$20))^2)</f>
        <v>1.8029999999999999</v>
      </c>
      <c r="AL374" s="134">
        <f>IF(Päälaskenta!$F$28&lt;Kaksitasouoma_matriisi!L374,AK374*Päälaskenta!$F$28*COS(ATAN(1/Päälaskenta!$E$20)),AK374*Kaksitasouoma_matriisi!L374*COS(ATAN(1/Päälaskenta!$E$20)))</f>
        <v>6.9000000000000006E-2</v>
      </c>
      <c r="AM374" s="134"/>
      <c r="AN374" s="134">
        <f t="shared" si="95"/>
        <v>0.29899999999999999</v>
      </c>
      <c r="AO374" s="8">
        <f t="shared" si="88"/>
        <v>0.194712164626205</v>
      </c>
      <c r="AP374" s="134">
        <f>Refererenssiarvoja!$B$16*H374^(1/6)/(Refererenssiarvoja!$B$15^0.5)*(Päälaskenta!$G$28/2)^0.5*(1-AO374)^(-1.5)</f>
        <v>5.2999999999999999E-2</v>
      </c>
      <c r="AQ374" s="8">
        <f>Refererenssiarvoja!$B$16*Kaksitasouoma_matriisi!O374^(1/6)/(SQRT((2*Refererenssiarvoja!$B$15)/(Päälaskenta!$F$31*Päälaskenta!$G$31*Päälaskenta!$F$28))+SQRT(Refererenssiarvoja!$B$15)/Refererenssiarvoja!$B$17*LN(Kaksitasouoma_matriisi!L374/Päälaskenta!$F$28))</f>
        <v>-3.5726798768287701E-2</v>
      </c>
      <c r="AR374" s="8">
        <f>Refererenssiarvoja!$B$16*Kaksitasouoma_matriisi!O374^(1/6)/(SQRT((2*Refererenssiarvoja!$B$15)/(Päälaskenta!$F$31*Päälaskenta!$G$31*L374)))</f>
        <v>9.1366234755594702E-2</v>
      </c>
    </row>
    <row r="375" spans="1:44" x14ac:dyDescent="0.2">
      <c r="A375" s="8">
        <v>373</v>
      </c>
      <c r="B375" s="8">
        <f>IF(Päälaskenta!C$7,Päälaskenta!E$7,Päälaskenta!G$5)</f>
        <v>2.5</v>
      </c>
      <c r="C375" s="56">
        <v>1.627</v>
      </c>
      <c r="D375" s="93">
        <f t="shared" si="81"/>
        <v>1.5366</v>
      </c>
      <c r="E375" s="8">
        <f>IF(Päälaskenta!$C$26,Kaksitasouoma_matriisi!AP375,Kaksitasouoma_matriisi!AC375)</f>
        <v>0.10170888256170001</v>
      </c>
      <c r="F375" s="56">
        <f>IF(D375&lt;Päälaskenta!H$24,(SQRT(POWER(Päälaskenta!C$24/(2*Päälaskenta!E$24),2)+(D375/Päälaskenta!E$24))-Päälaskenta!C$24/(2*Päälaskenta!E$24)),IF(D375=Päälaskenta!H$24,Päälaskenta!D$24,Päälaskenta!D$24+(SQRT(POWER((Päälaskenta!C$20+Päälaskenta!G$24)/(2*Päälaskenta!E$20),2)+((D375-Päälaskenta!H$24)/Päälaskenta!E$20))-(Päälaskenta!C$20+Päälaskenta!G$24)/(2*Päälaskenta!E$20))))</f>
        <v>0.746</v>
      </c>
      <c r="G375" s="57">
        <f>IF(F375&gt;Päälaskenta!D$24,(2*SQRT((POWER(Päälaskenta!D$24,2))+POWER(Päälaskenta!E$24*Päälaskenta!D$24,2))+Päälaskenta!C$24)+(2*SQRT((POWER((F375-Päälaskenta!D$24),2))+POWER(Päälaskenta!E$20*(F375-Päälaskenta!D$24),2))+Päälaskenta!C$20),(2*SQRT((POWER(F375,2))+POWER(Päälaskenta!E$24*F375,2))+Päälaskenta!C$24))</f>
        <v>8.15</v>
      </c>
      <c r="H375" s="57">
        <f t="shared" si="82"/>
        <v>0.19</v>
      </c>
      <c r="I375" s="62">
        <f t="shared" si="83"/>
        <v>0.25069999999999998</v>
      </c>
      <c r="J375" s="8">
        <f>IF(F375&lt;Päälaskenta!$D$24,0,Kaksitasouoma_matriisi!F375-Päälaskenta!$D$24)</f>
        <v>4.5999999999999999E-2</v>
      </c>
      <c r="L375" s="8">
        <f>IF(F375&gt;Päälaskenta!D$24,F375-Päälaskenta!D$24,0)</f>
        <v>4.5999999999999999E-2</v>
      </c>
      <c r="M375" s="8">
        <f>IF(F375&gt;Päälaskenta!D$24,(Päälaskenta!C$20+(Päälaskenta!E$20*(Kaksitasouoma_matriisi!F375-Päälaskenta!D$24)))*(Kaksitasouoma_matriisi!F375-Päälaskenta!D$24),0)</f>
        <v>0.23317399999999999</v>
      </c>
      <c r="N375" s="8">
        <f>IF(F375&gt;Päälaskenta!D$24,(2*SQRT((POWER((F375-Päälaskenta!D$24),2))+POWER(Päälaskenta!E$20*(F375-Päälaskenta!D$24),2))+Päälaskenta!C$20),0)</f>
        <v>5.1658553586713403</v>
      </c>
      <c r="O375" s="8">
        <f t="shared" si="89"/>
        <v>4.5137539441284798E-2</v>
      </c>
      <c r="P375" s="8">
        <f>IF(Päälaskenta!$C$29,IF(L375&gt;Päälaskenta!$F$28,Kaksitasouoma_matriisi!AQ375,Kaksitasouoma_matriisi!AR375),Päälaskenta!$F$20)</f>
        <v>0.12</v>
      </c>
      <c r="Q375" s="8">
        <f t="shared" si="90"/>
        <v>0.24633387054965</v>
      </c>
      <c r="R375" s="8">
        <f t="shared" si="84"/>
        <v>5.6321261631176497E-2</v>
      </c>
      <c r="S375" s="8">
        <f t="shared" si="91"/>
        <v>0.24154177408791899</v>
      </c>
      <c r="U375" s="93">
        <f>IF(F375&gt;Päälaskenta!D$24,Päälaskenta!H$24+L375*Päälaskenta!G$24,F375*Päälaskenta!C$24 + F375*F375*Päälaskenta!E$24)</f>
        <v>1.3004</v>
      </c>
      <c r="V375" s="8">
        <f>IF(F375&gt;Päälaskenta!D$24,2*SQRT(POWER(Päälaskenta!D$24,2)+POWER(Päälaskenta!E$24*Päälaskenta!D$24,2))+Päälaskenta!C$24,(2*SQRT((POWER(F375,2))+POWER(Päälaskenta!E$24*F375,2))+Päälaskenta!C$24))</f>
        <v>2.9798989873223301</v>
      </c>
      <c r="W375" s="8">
        <f t="shared" si="92"/>
        <v>0.43639063120341198</v>
      </c>
      <c r="X375" s="8">
        <f>Päälaskenta!F$24</f>
        <v>7.0000000000000007E-2</v>
      </c>
      <c r="Y375" s="8">
        <f t="shared" si="93"/>
        <v>10.687985754727199</v>
      </c>
      <c r="Z375" s="8">
        <f t="shared" si="85"/>
        <v>2.4436787383688201</v>
      </c>
      <c r="AA375" s="8">
        <f t="shared" si="94"/>
        <v>1.87917466807815</v>
      </c>
      <c r="AC375" s="8">
        <f t="shared" si="86"/>
        <v>0.10170888256170001</v>
      </c>
      <c r="AE375" s="8">
        <v>373</v>
      </c>
      <c r="AF375" s="8">
        <f t="shared" si="96"/>
        <v>10.9343196252768</v>
      </c>
      <c r="AG375" s="8">
        <f t="shared" si="87"/>
        <v>5.2275294458121097E-2</v>
      </c>
      <c r="AJ375" s="132">
        <f>IF(Päälaskenta!$F$28&lt;Kaksitasouoma_matriisi!L375,Päälaskenta!$C$20*Päälaskenta!$F$28,Päälaskenta!$C$20*Kaksitasouoma_matriisi!L375)</f>
        <v>0.23</v>
      </c>
      <c r="AK375" s="134">
        <f>SQRT(Päälaskenta!$D$20^2+(Päälaskenta!$D$20/(1/Päälaskenta!$E$20))^2)</f>
        <v>1.8029999999999999</v>
      </c>
      <c r="AL375" s="134">
        <f>IF(Päälaskenta!$F$28&lt;Kaksitasouoma_matriisi!L375,AK375*Päälaskenta!$F$28*COS(ATAN(1/Päälaskenta!$E$20)),AK375*Kaksitasouoma_matriisi!L375*COS(ATAN(1/Päälaskenta!$E$20)))</f>
        <v>6.9000000000000006E-2</v>
      </c>
      <c r="AM375" s="134"/>
      <c r="AN375" s="134">
        <f t="shared" si="95"/>
        <v>0.29899999999999999</v>
      </c>
      <c r="AO375" s="8">
        <f t="shared" si="88"/>
        <v>0.19458544839255501</v>
      </c>
      <c r="AP375" s="134">
        <f>Refererenssiarvoja!$B$16*H375^(1/6)/(Refererenssiarvoja!$B$15^0.5)*(Päälaskenta!$G$28/2)^0.5*(1-AO375)^(-1.5)</f>
        <v>5.2999999999999999E-2</v>
      </c>
      <c r="AQ375" s="8">
        <f>Refererenssiarvoja!$B$16*Kaksitasouoma_matriisi!O375^(1/6)/(SQRT((2*Refererenssiarvoja!$B$15)/(Päälaskenta!$F$31*Päälaskenta!$G$31*Päälaskenta!$F$28))+SQRT(Refererenssiarvoja!$B$15)/Refererenssiarvoja!$B$17*LN(Kaksitasouoma_matriisi!L375/Päälaskenta!$F$28))</f>
        <v>-3.5726798768287701E-2</v>
      </c>
      <c r="AR375" s="8">
        <f>Refererenssiarvoja!$B$16*Kaksitasouoma_matriisi!O375^(1/6)/(SQRT((2*Refererenssiarvoja!$B$15)/(Päälaskenta!$F$31*Päälaskenta!$G$31*L375)))</f>
        <v>9.1366234755594702E-2</v>
      </c>
    </row>
    <row r="376" spans="1:44" x14ac:dyDescent="0.2">
      <c r="A376" s="8">
        <v>374</v>
      </c>
      <c r="B376" s="8">
        <f>IF(Päälaskenta!C$7,Päälaskenta!E$7,Päälaskenta!G$5)</f>
        <v>2.5</v>
      </c>
      <c r="C376" s="56">
        <v>1.6259999999999999</v>
      </c>
      <c r="D376" s="93">
        <f t="shared" si="81"/>
        <v>1.5375000000000001</v>
      </c>
      <c r="E376" s="8">
        <f>IF(Päälaskenta!$C$26,Kaksitasouoma_matriisi!AP376,Kaksitasouoma_matriisi!AC376)</f>
        <v>0.101716975168069</v>
      </c>
      <c r="F376" s="56">
        <f>IF(D376&lt;Päälaskenta!H$24,(SQRT(POWER(Päälaskenta!C$24/(2*Päälaskenta!E$24),2)+(D376/Päälaskenta!E$24))-Päälaskenta!C$24/(2*Päälaskenta!E$24)),IF(D376=Päälaskenta!H$24,Päälaskenta!D$24,Päälaskenta!D$24+(SQRT(POWER((Päälaskenta!C$20+Päälaskenta!G$24)/(2*Päälaskenta!E$20),2)+((D376-Päälaskenta!H$24)/Päälaskenta!E$20))-(Päälaskenta!C$20+Päälaskenta!G$24)/(2*Päälaskenta!E$20))))</f>
        <v>0.747</v>
      </c>
      <c r="G376" s="57">
        <f>IF(F376&gt;Päälaskenta!D$24,(2*SQRT((POWER(Päälaskenta!D$24,2))+POWER(Päälaskenta!E$24*Päälaskenta!D$24,2))+Päälaskenta!C$24)+(2*SQRT((POWER((F376-Päälaskenta!D$24),2))+POWER(Päälaskenta!E$20*(F376-Päälaskenta!D$24),2))+Päälaskenta!C$20),(2*SQRT((POWER(F376,2))+POWER(Päälaskenta!E$24*F376,2))+Päälaskenta!C$24))</f>
        <v>8.15</v>
      </c>
      <c r="H376" s="57">
        <f t="shared" si="82"/>
        <v>0.19</v>
      </c>
      <c r="I376" s="62">
        <f t="shared" si="83"/>
        <v>0.25043199999999999</v>
      </c>
      <c r="J376" s="8">
        <f>IF(F376&lt;Päälaskenta!$D$24,0,Kaksitasouoma_matriisi!F376-Päälaskenta!$D$24)</f>
        <v>4.7E-2</v>
      </c>
      <c r="L376" s="8">
        <f>IF(F376&gt;Päälaskenta!D$24,F376-Päälaskenta!D$24,0)</f>
        <v>4.7E-2</v>
      </c>
      <c r="M376" s="8">
        <f>IF(F376&gt;Päälaskenta!D$24,(Päälaskenta!C$20+(Päälaskenta!E$20*(Kaksitasouoma_matriisi!F376-Päälaskenta!D$24)))*(Kaksitasouoma_matriisi!F376-Päälaskenta!D$24),0)</f>
        <v>0.23831350000000001</v>
      </c>
      <c r="N376" s="8">
        <f>IF(F376&gt;Päälaskenta!D$24,(2*SQRT((POWER((F376-Päälaskenta!D$24),2))+POWER(Päälaskenta!E$20*(F376-Päälaskenta!D$24),2))+Päälaskenta!C$20),0)</f>
        <v>5.1694609099468103</v>
      </c>
      <c r="O376" s="8">
        <f t="shared" si="89"/>
        <v>4.6100261545928202E-2</v>
      </c>
      <c r="P376" s="8">
        <f>IF(Päälaskenta!$C$29,IF(L376&gt;Päälaskenta!$F$28,Kaksitasouoma_matriisi!AQ376,Kaksitasouoma_matriisi!AR376),Päälaskenta!$F$20)</f>
        <v>0.12</v>
      </c>
      <c r="Q376" s="8">
        <f t="shared" si="90"/>
        <v>0.25533067410382998</v>
      </c>
      <c r="R376" s="8">
        <f t="shared" si="84"/>
        <v>5.8155459078021401E-2</v>
      </c>
      <c r="S376" s="8">
        <f t="shared" si="91"/>
        <v>0.24402922653572501</v>
      </c>
      <c r="U376" s="93">
        <f>IF(F376&gt;Päälaskenta!D$24,Päälaskenta!H$24+L376*Päälaskenta!G$24,F376*Päälaskenta!C$24 + F376*F376*Päälaskenta!E$24)</f>
        <v>1.3028</v>
      </c>
      <c r="V376" s="8">
        <f>IF(F376&gt;Päälaskenta!D$24,2*SQRT(POWER(Päälaskenta!D$24,2)+POWER(Päälaskenta!E$24*Päälaskenta!D$24,2))+Päälaskenta!C$24,(2*SQRT((POWER(F376,2))+POWER(Päälaskenta!E$24*F376,2))+Päälaskenta!C$24))</f>
        <v>2.9798989873223301</v>
      </c>
      <c r="W376" s="8">
        <f t="shared" si="92"/>
        <v>0.43719602763134802</v>
      </c>
      <c r="X376" s="8">
        <f>Päälaskenta!F$24</f>
        <v>7.0000000000000007E-2</v>
      </c>
      <c r="Y376" s="8">
        <f t="shared" si="93"/>
        <v>10.7208819700642</v>
      </c>
      <c r="Z376" s="8">
        <f t="shared" si="85"/>
        <v>2.4418445409219798</v>
      </c>
      <c r="AA376" s="8">
        <f t="shared" si="94"/>
        <v>1.87430498996161</v>
      </c>
      <c r="AC376" s="8">
        <f t="shared" si="86"/>
        <v>0.101716975168069</v>
      </c>
      <c r="AE376" s="8">
        <v>374</v>
      </c>
      <c r="AF376" s="8">
        <f t="shared" si="96"/>
        <v>10.976212644167999</v>
      </c>
      <c r="AG376" s="8">
        <f t="shared" si="87"/>
        <v>5.1877016704346003E-2</v>
      </c>
      <c r="AJ376" s="132">
        <f>IF(Päälaskenta!$F$28&lt;Kaksitasouoma_matriisi!L376,Päälaskenta!$C$20*Päälaskenta!$F$28,Päälaskenta!$C$20*Kaksitasouoma_matriisi!L376)</f>
        <v>0.23499999999999999</v>
      </c>
      <c r="AK376" s="134">
        <f>SQRT(Päälaskenta!$D$20^2+(Päälaskenta!$D$20/(1/Päälaskenta!$E$20))^2)</f>
        <v>1.8029999999999999</v>
      </c>
      <c r="AL376" s="134">
        <f>IF(Päälaskenta!$F$28&lt;Kaksitasouoma_matriisi!L376,AK376*Päälaskenta!$F$28*COS(ATAN(1/Päälaskenta!$E$20)),AK376*Kaksitasouoma_matriisi!L376*COS(ATAN(1/Päälaskenta!$E$20)))</f>
        <v>7.0999999999999994E-2</v>
      </c>
      <c r="AM376" s="134"/>
      <c r="AN376" s="134">
        <f t="shared" si="95"/>
        <v>0.30599999999999999</v>
      </c>
      <c r="AO376" s="8">
        <f t="shared" si="88"/>
        <v>0.19902439024390201</v>
      </c>
      <c r="AP376" s="134">
        <f>Refererenssiarvoja!$B$16*H376^(1/6)/(Refererenssiarvoja!$B$15^0.5)*(Päälaskenta!$G$28/2)^0.5*(1-AO376)^(-1.5)</f>
        <v>5.2999999999999999E-2</v>
      </c>
      <c r="AQ376" s="8">
        <f>Refererenssiarvoja!$B$16*Kaksitasouoma_matriisi!O376^(1/6)/(SQRT((2*Refererenssiarvoja!$B$15)/(Päälaskenta!$F$31*Päälaskenta!$G$31*Päälaskenta!$F$28))+SQRT(Refererenssiarvoja!$B$15)/Refererenssiarvoja!$B$17*LN(Kaksitasouoma_matriisi!L376/Päälaskenta!$F$28))</f>
        <v>-3.6217858421083299E-2</v>
      </c>
      <c r="AR376" s="8">
        <f>Refererenssiarvoja!$B$16*Kaksitasouoma_matriisi!O376^(1/6)/(SQRT((2*Refererenssiarvoja!$B$15)/(Päälaskenta!$F$31*Päälaskenta!$G$31*L376)))</f>
        <v>9.2679423929383706E-2</v>
      </c>
    </row>
    <row r="377" spans="1:44" x14ac:dyDescent="0.2">
      <c r="A377" s="8">
        <v>375</v>
      </c>
      <c r="B377" s="8">
        <f>IF(Päälaskenta!C$7,Päälaskenta!E$7,Päälaskenta!G$5)</f>
        <v>2.5</v>
      </c>
      <c r="C377" s="56">
        <v>1.625</v>
      </c>
      <c r="D377" s="93">
        <f t="shared" si="81"/>
        <v>1.5385</v>
      </c>
      <c r="E377" s="8">
        <f>IF(Päälaskenta!$C$26,Kaksitasouoma_matriisi!AP377,Kaksitasouoma_matriisi!AC377)</f>
        <v>0.101716975168069</v>
      </c>
      <c r="F377" s="56">
        <f>IF(D377&lt;Päälaskenta!H$24,(SQRT(POWER(Päälaskenta!C$24/(2*Päälaskenta!E$24),2)+(D377/Päälaskenta!E$24))-Päälaskenta!C$24/(2*Päälaskenta!E$24)),IF(D377=Päälaskenta!H$24,Päälaskenta!D$24,Päälaskenta!D$24+(SQRT(POWER((Päälaskenta!C$20+Päälaskenta!G$24)/(2*Päälaskenta!E$20),2)+((D377-Päälaskenta!H$24)/Päälaskenta!E$20))-(Päälaskenta!C$20+Päälaskenta!G$24)/(2*Päälaskenta!E$20))))</f>
        <v>0.747</v>
      </c>
      <c r="G377" s="57">
        <f>IF(F377&gt;Päälaskenta!D$24,(2*SQRT((POWER(Päälaskenta!D$24,2))+POWER(Päälaskenta!E$24*Päälaskenta!D$24,2))+Päälaskenta!C$24)+(2*SQRT((POWER((F377-Päälaskenta!D$24),2))+POWER(Päälaskenta!E$20*(F377-Päälaskenta!D$24),2))+Päälaskenta!C$20),(2*SQRT((POWER(F377,2))+POWER(Päälaskenta!E$24*F377,2))+Päälaskenta!C$24))</f>
        <v>8.15</v>
      </c>
      <c r="H377" s="57">
        <f t="shared" si="82"/>
        <v>0.19</v>
      </c>
      <c r="I377" s="62">
        <f t="shared" si="83"/>
        <v>0.25012400000000001</v>
      </c>
      <c r="J377" s="8">
        <f>IF(F377&lt;Päälaskenta!$D$24,0,Kaksitasouoma_matriisi!F377-Päälaskenta!$D$24)</f>
        <v>4.7E-2</v>
      </c>
      <c r="L377" s="8">
        <f>IF(F377&gt;Päälaskenta!D$24,F377-Päälaskenta!D$24,0)</f>
        <v>4.7E-2</v>
      </c>
      <c r="M377" s="8">
        <f>IF(F377&gt;Päälaskenta!D$24,(Päälaskenta!C$20+(Päälaskenta!E$20*(Kaksitasouoma_matriisi!F377-Päälaskenta!D$24)))*(Kaksitasouoma_matriisi!F377-Päälaskenta!D$24),0)</f>
        <v>0.23831350000000001</v>
      </c>
      <c r="N377" s="8">
        <f>IF(F377&gt;Päälaskenta!D$24,(2*SQRT((POWER((F377-Päälaskenta!D$24),2))+POWER(Päälaskenta!E$20*(F377-Päälaskenta!D$24),2))+Päälaskenta!C$20),0)</f>
        <v>5.1694609099468103</v>
      </c>
      <c r="O377" s="8">
        <f t="shared" si="89"/>
        <v>4.6100261545928202E-2</v>
      </c>
      <c r="P377" s="8">
        <f>IF(Päälaskenta!$C$29,IF(L377&gt;Päälaskenta!$F$28,Kaksitasouoma_matriisi!AQ377,Kaksitasouoma_matriisi!AR377),Päälaskenta!$F$20)</f>
        <v>0.12</v>
      </c>
      <c r="Q377" s="8">
        <f t="shared" si="90"/>
        <v>0.25533067410382998</v>
      </c>
      <c r="R377" s="8">
        <f t="shared" si="84"/>
        <v>5.8155459078021401E-2</v>
      </c>
      <c r="S377" s="8">
        <f t="shared" si="91"/>
        <v>0.24402922653572501</v>
      </c>
      <c r="U377" s="93">
        <f>IF(F377&gt;Päälaskenta!D$24,Päälaskenta!H$24+L377*Päälaskenta!G$24,F377*Päälaskenta!C$24 + F377*F377*Päälaskenta!E$24)</f>
        <v>1.3028</v>
      </c>
      <c r="V377" s="8">
        <f>IF(F377&gt;Päälaskenta!D$24,2*SQRT(POWER(Päälaskenta!D$24,2)+POWER(Päälaskenta!E$24*Päälaskenta!D$24,2))+Päälaskenta!C$24,(2*SQRT((POWER(F377,2))+POWER(Päälaskenta!E$24*F377,2))+Päälaskenta!C$24))</f>
        <v>2.9798989873223301</v>
      </c>
      <c r="W377" s="8">
        <f t="shared" si="92"/>
        <v>0.43719602763134802</v>
      </c>
      <c r="X377" s="8">
        <f>Päälaskenta!F$24</f>
        <v>7.0000000000000007E-2</v>
      </c>
      <c r="Y377" s="8">
        <f t="shared" si="93"/>
        <v>10.7208819700642</v>
      </c>
      <c r="Z377" s="8">
        <f t="shared" si="85"/>
        <v>2.4418445409219798</v>
      </c>
      <c r="AA377" s="8">
        <f t="shared" si="94"/>
        <v>1.87430498996161</v>
      </c>
      <c r="AC377" s="8">
        <f t="shared" si="86"/>
        <v>0.101716975168069</v>
      </c>
      <c r="AE377" s="8">
        <v>375</v>
      </c>
      <c r="AF377" s="8">
        <f t="shared" si="96"/>
        <v>10.976212644167999</v>
      </c>
      <c r="AG377" s="8">
        <f t="shared" si="87"/>
        <v>5.1877016704346003E-2</v>
      </c>
      <c r="AJ377" s="132">
        <f>IF(Päälaskenta!$F$28&lt;Kaksitasouoma_matriisi!L377,Päälaskenta!$C$20*Päälaskenta!$F$28,Päälaskenta!$C$20*Kaksitasouoma_matriisi!L377)</f>
        <v>0.23499999999999999</v>
      </c>
      <c r="AK377" s="134">
        <f>SQRT(Päälaskenta!$D$20^2+(Päälaskenta!$D$20/(1/Päälaskenta!$E$20))^2)</f>
        <v>1.8029999999999999</v>
      </c>
      <c r="AL377" s="134">
        <f>IF(Päälaskenta!$F$28&lt;Kaksitasouoma_matriisi!L377,AK377*Päälaskenta!$F$28*COS(ATAN(1/Päälaskenta!$E$20)),AK377*Kaksitasouoma_matriisi!L377*COS(ATAN(1/Päälaskenta!$E$20)))</f>
        <v>7.0999999999999994E-2</v>
      </c>
      <c r="AM377" s="134"/>
      <c r="AN377" s="134">
        <f t="shared" si="95"/>
        <v>0.30599999999999999</v>
      </c>
      <c r="AO377" s="8">
        <f t="shared" si="88"/>
        <v>0.198895027624309</v>
      </c>
      <c r="AP377" s="134">
        <f>Refererenssiarvoja!$B$16*H377^(1/6)/(Refererenssiarvoja!$B$15^0.5)*(Päälaskenta!$G$28/2)^0.5*(1-AO377)^(-1.5)</f>
        <v>5.2999999999999999E-2</v>
      </c>
      <c r="AQ377" s="8">
        <f>Refererenssiarvoja!$B$16*Kaksitasouoma_matriisi!O377^(1/6)/(SQRT((2*Refererenssiarvoja!$B$15)/(Päälaskenta!$F$31*Päälaskenta!$G$31*Päälaskenta!$F$28))+SQRT(Refererenssiarvoja!$B$15)/Refererenssiarvoja!$B$17*LN(Kaksitasouoma_matriisi!L377/Päälaskenta!$F$28))</f>
        <v>-3.6217858421083299E-2</v>
      </c>
      <c r="AR377" s="8">
        <f>Refererenssiarvoja!$B$16*Kaksitasouoma_matriisi!O377^(1/6)/(SQRT((2*Refererenssiarvoja!$B$15)/(Päälaskenta!$F$31*Päälaskenta!$G$31*L377)))</f>
        <v>9.2679423929383706E-2</v>
      </c>
    </row>
    <row r="378" spans="1:44" x14ac:dyDescent="0.2">
      <c r="A378" s="8">
        <v>376</v>
      </c>
      <c r="B378" s="8">
        <f>IF(Päälaskenta!C$7,Päälaskenta!E$7,Päälaskenta!G$5)</f>
        <v>2.5</v>
      </c>
      <c r="C378" s="56">
        <v>1.6240000000000001</v>
      </c>
      <c r="D378" s="93">
        <f t="shared" si="81"/>
        <v>1.5394000000000001</v>
      </c>
      <c r="E378" s="8">
        <f>IF(Päälaskenta!$C$26,Kaksitasouoma_matriisi!AP378,Kaksitasouoma_matriisi!AC378)</f>
        <v>0.101716975168069</v>
      </c>
      <c r="F378" s="56">
        <f>IF(D378&lt;Päälaskenta!H$24,(SQRT(POWER(Päälaskenta!C$24/(2*Päälaskenta!E$24),2)+(D378/Päälaskenta!E$24))-Päälaskenta!C$24/(2*Päälaskenta!E$24)),IF(D378=Päälaskenta!H$24,Päälaskenta!D$24,Päälaskenta!D$24+(SQRT(POWER((Päälaskenta!C$20+Päälaskenta!G$24)/(2*Päälaskenta!E$20),2)+((D378-Päälaskenta!H$24)/Päälaskenta!E$20))-(Päälaskenta!C$20+Päälaskenta!G$24)/(2*Päälaskenta!E$20))))</f>
        <v>0.747</v>
      </c>
      <c r="G378" s="57">
        <f>IF(F378&gt;Päälaskenta!D$24,(2*SQRT((POWER(Päälaskenta!D$24,2))+POWER(Päälaskenta!E$24*Päälaskenta!D$24,2))+Päälaskenta!C$24)+(2*SQRT((POWER((F378-Päälaskenta!D$24),2))+POWER(Päälaskenta!E$20*(F378-Päälaskenta!D$24),2))+Päälaskenta!C$20),(2*SQRT((POWER(F378,2))+POWER(Päälaskenta!E$24*F378,2))+Päälaskenta!C$24))</f>
        <v>8.15</v>
      </c>
      <c r="H378" s="57">
        <f t="shared" si="82"/>
        <v>0.19</v>
      </c>
      <c r="I378" s="62">
        <f t="shared" si="83"/>
        <v>0.24981600000000001</v>
      </c>
      <c r="J378" s="8">
        <f>IF(F378&lt;Päälaskenta!$D$24,0,Kaksitasouoma_matriisi!F378-Päälaskenta!$D$24)</f>
        <v>4.7E-2</v>
      </c>
      <c r="L378" s="8">
        <f>IF(F378&gt;Päälaskenta!D$24,F378-Päälaskenta!D$24,0)</f>
        <v>4.7E-2</v>
      </c>
      <c r="M378" s="8">
        <f>IF(F378&gt;Päälaskenta!D$24,(Päälaskenta!C$20+(Päälaskenta!E$20*(Kaksitasouoma_matriisi!F378-Päälaskenta!D$24)))*(Kaksitasouoma_matriisi!F378-Päälaskenta!D$24),0)</f>
        <v>0.23831350000000001</v>
      </c>
      <c r="N378" s="8">
        <f>IF(F378&gt;Päälaskenta!D$24,(2*SQRT((POWER((F378-Päälaskenta!D$24),2))+POWER(Päälaskenta!E$20*(F378-Päälaskenta!D$24),2))+Päälaskenta!C$20),0)</f>
        <v>5.1694609099468103</v>
      </c>
      <c r="O378" s="8">
        <f t="shared" si="89"/>
        <v>4.6100261545928202E-2</v>
      </c>
      <c r="P378" s="8">
        <f>IF(Päälaskenta!$C$29,IF(L378&gt;Päälaskenta!$F$28,Kaksitasouoma_matriisi!AQ378,Kaksitasouoma_matriisi!AR378),Päälaskenta!$F$20)</f>
        <v>0.12</v>
      </c>
      <c r="Q378" s="8">
        <f t="shared" si="90"/>
        <v>0.25533067410382998</v>
      </c>
      <c r="R378" s="8">
        <f t="shared" si="84"/>
        <v>5.8155459078021401E-2</v>
      </c>
      <c r="S378" s="8">
        <f t="shared" si="91"/>
        <v>0.24402922653572501</v>
      </c>
      <c r="U378" s="93">
        <f>IF(F378&gt;Päälaskenta!D$24,Päälaskenta!H$24+L378*Päälaskenta!G$24,F378*Päälaskenta!C$24 + F378*F378*Päälaskenta!E$24)</f>
        <v>1.3028</v>
      </c>
      <c r="V378" s="8">
        <f>IF(F378&gt;Päälaskenta!D$24,2*SQRT(POWER(Päälaskenta!D$24,2)+POWER(Päälaskenta!E$24*Päälaskenta!D$24,2))+Päälaskenta!C$24,(2*SQRT((POWER(F378,2))+POWER(Päälaskenta!E$24*F378,2))+Päälaskenta!C$24))</f>
        <v>2.9798989873223301</v>
      </c>
      <c r="W378" s="8">
        <f t="shared" si="92"/>
        <v>0.43719602763134802</v>
      </c>
      <c r="X378" s="8">
        <f>Päälaskenta!F$24</f>
        <v>7.0000000000000007E-2</v>
      </c>
      <c r="Y378" s="8">
        <f t="shared" si="93"/>
        <v>10.7208819700642</v>
      </c>
      <c r="Z378" s="8">
        <f t="shared" si="85"/>
        <v>2.4418445409219798</v>
      </c>
      <c r="AA378" s="8">
        <f t="shared" si="94"/>
        <v>1.87430498996161</v>
      </c>
      <c r="AC378" s="8">
        <f t="shared" si="86"/>
        <v>0.101716975168069</v>
      </c>
      <c r="AE378" s="8">
        <v>376</v>
      </c>
      <c r="AF378" s="8">
        <f t="shared" si="96"/>
        <v>10.976212644167999</v>
      </c>
      <c r="AG378" s="8">
        <f t="shared" si="87"/>
        <v>5.1877016704346003E-2</v>
      </c>
      <c r="AJ378" s="132">
        <f>IF(Päälaskenta!$F$28&lt;Kaksitasouoma_matriisi!L378,Päälaskenta!$C$20*Päälaskenta!$F$28,Päälaskenta!$C$20*Kaksitasouoma_matriisi!L378)</f>
        <v>0.23499999999999999</v>
      </c>
      <c r="AK378" s="134">
        <f>SQRT(Päälaskenta!$D$20^2+(Päälaskenta!$D$20/(1/Päälaskenta!$E$20))^2)</f>
        <v>1.8029999999999999</v>
      </c>
      <c r="AL378" s="134">
        <f>IF(Päälaskenta!$F$28&lt;Kaksitasouoma_matriisi!L378,AK378*Päälaskenta!$F$28*COS(ATAN(1/Päälaskenta!$E$20)),AK378*Kaksitasouoma_matriisi!L378*COS(ATAN(1/Päälaskenta!$E$20)))</f>
        <v>7.0999999999999994E-2</v>
      </c>
      <c r="AM378" s="134"/>
      <c r="AN378" s="134">
        <f t="shared" si="95"/>
        <v>0.30599999999999999</v>
      </c>
      <c r="AO378" s="8">
        <f t="shared" si="88"/>
        <v>0.19877874496557099</v>
      </c>
      <c r="AP378" s="134">
        <f>Refererenssiarvoja!$B$16*H378^(1/6)/(Refererenssiarvoja!$B$15^0.5)*(Päälaskenta!$G$28/2)^0.5*(1-AO378)^(-1.5)</f>
        <v>5.2999999999999999E-2</v>
      </c>
      <c r="AQ378" s="8">
        <f>Refererenssiarvoja!$B$16*Kaksitasouoma_matriisi!O378^(1/6)/(SQRT((2*Refererenssiarvoja!$B$15)/(Päälaskenta!$F$31*Päälaskenta!$G$31*Päälaskenta!$F$28))+SQRT(Refererenssiarvoja!$B$15)/Refererenssiarvoja!$B$17*LN(Kaksitasouoma_matriisi!L378/Päälaskenta!$F$28))</f>
        <v>-3.6217858421083299E-2</v>
      </c>
      <c r="AR378" s="8">
        <f>Refererenssiarvoja!$B$16*Kaksitasouoma_matriisi!O378^(1/6)/(SQRT((2*Refererenssiarvoja!$B$15)/(Päälaskenta!$F$31*Päälaskenta!$G$31*L378)))</f>
        <v>9.2679423929383706E-2</v>
      </c>
    </row>
    <row r="379" spans="1:44" x14ac:dyDescent="0.2">
      <c r="A379" s="8">
        <v>377</v>
      </c>
      <c r="B379" s="8">
        <f>IF(Päälaskenta!C$7,Päälaskenta!E$7,Päälaskenta!G$5)</f>
        <v>2.5</v>
      </c>
      <c r="C379" s="56">
        <v>1.623</v>
      </c>
      <c r="D379" s="93">
        <f t="shared" si="81"/>
        <v>1.5404</v>
      </c>
      <c r="E379" s="8">
        <f>IF(Päälaskenta!$C$26,Kaksitasouoma_matriisi!AP379,Kaksitasouoma_matriisi!AC379)</f>
        <v>0.101716975168069</v>
      </c>
      <c r="F379" s="56">
        <f>IF(D379&lt;Päälaskenta!H$24,(SQRT(POWER(Päälaskenta!C$24/(2*Päälaskenta!E$24),2)+(D379/Päälaskenta!E$24))-Päälaskenta!C$24/(2*Päälaskenta!E$24)),IF(D379=Päälaskenta!H$24,Päälaskenta!D$24,Päälaskenta!D$24+(SQRT(POWER((Päälaskenta!C$20+Päälaskenta!G$24)/(2*Päälaskenta!E$20),2)+((D379-Päälaskenta!H$24)/Päälaskenta!E$20))-(Päälaskenta!C$20+Päälaskenta!G$24)/(2*Päälaskenta!E$20))))</f>
        <v>0.747</v>
      </c>
      <c r="G379" s="57">
        <f>IF(F379&gt;Päälaskenta!D$24,(2*SQRT((POWER(Päälaskenta!D$24,2))+POWER(Päälaskenta!E$24*Päälaskenta!D$24,2))+Päälaskenta!C$24)+(2*SQRT((POWER((F379-Päälaskenta!D$24),2))+POWER(Päälaskenta!E$20*(F379-Päälaskenta!D$24),2))+Päälaskenta!C$20),(2*SQRT((POWER(F379,2))+POWER(Päälaskenta!E$24*F379,2))+Päälaskenta!C$24))</f>
        <v>8.15</v>
      </c>
      <c r="H379" s="57">
        <f t="shared" si="82"/>
        <v>0.19</v>
      </c>
      <c r="I379" s="62">
        <f t="shared" si="83"/>
        <v>0.24950900000000001</v>
      </c>
      <c r="J379" s="8">
        <f>IF(F379&lt;Päälaskenta!$D$24,0,Kaksitasouoma_matriisi!F379-Päälaskenta!$D$24)</f>
        <v>4.7E-2</v>
      </c>
      <c r="L379" s="8">
        <f>IF(F379&gt;Päälaskenta!D$24,F379-Päälaskenta!D$24,0)</f>
        <v>4.7E-2</v>
      </c>
      <c r="M379" s="8">
        <f>IF(F379&gt;Päälaskenta!D$24,(Päälaskenta!C$20+(Päälaskenta!E$20*(Kaksitasouoma_matriisi!F379-Päälaskenta!D$24)))*(Kaksitasouoma_matriisi!F379-Päälaskenta!D$24),0)</f>
        <v>0.23831350000000001</v>
      </c>
      <c r="N379" s="8">
        <f>IF(F379&gt;Päälaskenta!D$24,(2*SQRT((POWER((F379-Päälaskenta!D$24),2))+POWER(Päälaskenta!E$20*(F379-Päälaskenta!D$24),2))+Päälaskenta!C$20),0)</f>
        <v>5.1694609099468103</v>
      </c>
      <c r="O379" s="8">
        <f t="shared" si="89"/>
        <v>4.6100261545928202E-2</v>
      </c>
      <c r="P379" s="8">
        <f>IF(Päälaskenta!$C$29,IF(L379&gt;Päälaskenta!$F$28,Kaksitasouoma_matriisi!AQ379,Kaksitasouoma_matriisi!AR379),Päälaskenta!$F$20)</f>
        <v>0.12</v>
      </c>
      <c r="Q379" s="8">
        <f t="shared" si="90"/>
        <v>0.25533067410382998</v>
      </c>
      <c r="R379" s="8">
        <f t="shared" si="84"/>
        <v>5.8155459078021401E-2</v>
      </c>
      <c r="S379" s="8">
        <f t="shared" si="91"/>
        <v>0.24402922653572501</v>
      </c>
      <c r="U379" s="93">
        <f>IF(F379&gt;Päälaskenta!D$24,Päälaskenta!H$24+L379*Päälaskenta!G$24,F379*Päälaskenta!C$24 + F379*F379*Päälaskenta!E$24)</f>
        <v>1.3028</v>
      </c>
      <c r="V379" s="8">
        <f>IF(F379&gt;Päälaskenta!D$24,2*SQRT(POWER(Päälaskenta!D$24,2)+POWER(Päälaskenta!E$24*Päälaskenta!D$24,2))+Päälaskenta!C$24,(2*SQRT((POWER(F379,2))+POWER(Päälaskenta!E$24*F379,2))+Päälaskenta!C$24))</f>
        <v>2.9798989873223301</v>
      </c>
      <c r="W379" s="8">
        <f t="shared" si="92"/>
        <v>0.43719602763134802</v>
      </c>
      <c r="X379" s="8">
        <f>Päälaskenta!F$24</f>
        <v>7.0000000000000007E-2</v>
      </c>
      <c r="Y379" s="8">
        <f t="shared" si="93"/>
        <v>10.7208819700642</v>
      </c>
      <c r="Z379" s="8">
        <f t="shared" si="85"/>
        <v>2.4418445409219798</v>
      </c>
      <c r="AA379" s="8">
        <f t="shared" si="94"/>
        <v>1.87430498996161</v>
      </c>
      <c r="AC379" s="8">
        <f t="shared" si="86"/>
        <v>0.101716975168069</v>
      </c>
      <c r="AE379" s="8">
        <v>377</v>
      </c>
      <c r="AF379" s="8">
        <f t="shared" si="96"/>
        <v>10.976212644167999</v>
      </c>
      <c r="AG379" s="8">
        <f t="shared" si="87"/>
        <v>5.1877016704346003E-2</v>
      </c>
      <c r="AJ379" s="132">
        <f>IF(Päälaskenta!$F$28&lt;Kaksitasouoma_matriisi!L379,Päälaskenta!$C$20*Päälaskenta!$F$28,Päälaskenta!$C$20*Kaksitasouoma_matriisi!L379)</f>
        <v>0.23499999999999999</v>
      </c>
      <c r="AK379" s="134">
        <f>SQRT(Päälaskenta!$D$20^2+(Päälaskenta!$D$20/(1/Päälaskenta!$E$20))^2)</f>
        <v>1.8029999999999999</v>
      </c>
      <c r="AL379" s="134">
        <f>IF(Päälaskenta!$F$28&lt;Kaksitasouoma_matriisi!L379,AK379*Päälaskenta!$F$28*COS(ATAN(1/Päälaskenta!$E$20)),AK379*Kaksitasouoma_matriisi!L379*COS(ATAN(1/Päälaskenta!$E$20)))</f>
        <v>7.0999999999999994E-2</v>
      </c>
      <c r="AM379" s="134"/>
      <c r="AN379" s="134">
        <f t="shared" si="95"/>
        <v>0.30599999999999999</v>
      </c>
      <c r="AO379" s="8">
        <f t="shared" si="88"/>
        <v>0.198649701376266</v>
      </c>
      <c r="AP379" s="134">
        <f>Refererenssiarvoja!$B$16*H379^(1/6)/(Refererenssiarvoja!$B$15^0.5)*(Päälaskenta!$G$28/2)^0.5*(1-AO379)^(-1.5)</f>
        <v>5.2999999999999999E-2</v>
      </c>
      <c r="AQ379" s="8">
        <f>Refererenssiarvoja!$B$16*Kaksitasouoma_matriisi!O379^(1/6)/(SQRT((2*Refererenssiarvoja!$B$15)/(Päälaskenta!$F$31*Päälaskenta!$G$31*Päälaskenta!$F$28))+SQRT(Refererenssiarvoja!$B$15)/Refererenssiarvoja!$B$17*LN(Kaksitasouoma_matriisi!L379/Päälaskenta!$F$28))</f>
        <v>-3.6217858421083299E-2</v>
      </c>
      <c r="AR379" s="8">
        <f>Refererenssiarvoja!$B$16*Kaksitasouoma_matriisi!O379^(1/6)/(SQRT((2*Refererenssiarvoja!$B$15)/(Päälaskenta!$F$31*Päälaskenta!$G$31*L379)))</f>
        <v>9.2679423929383706E-2</v>
      </c>
    </row>
    <row r="380" spans="1:44" x14ac:dyDescent="0.2">
      <c r="A380" s="8">
        <v>378</v>
      </c>
      <c r="B380" s="8">
        <f>IF(Päälaskenta!C$7,Päälaskenta!E$7,Päälaskenta!G$5)</f>
        <v>2.5</v>
      </c>
      <c r="C380" s="56">
        <v>1.6220000000000001</v>
      </c>
      <c r="D380" s="93">
        <f t="shared" si="81"/>
        <v>1.5412999999999999</v>
      </c>
      <c r="E380" s="8">
        <f>IF(Päälaskenta!$C$26,Kaksitasouoma_matriisi!AP380,Kaksitasouoma_matriisi!AC380)</f>
        <v>0.101716975168069</v>
      </c>
      <c r="F380" s="56">
        <f>IF(D380&lt;Päälaskenta!H$24,(SQRT(POWER(Päälaskenta!C$24/(2*Päälaskenta!E$24),2)+(D380/Päälaskenta!E$24))-Päälaskenta!C$24/(2*Päälaskenta!E$24)),IF(D380=Päälaskenta!H$24,Päälaskenta!D$24,Päälaskenta!D$24+(SQRT(POWER((Päälaskenta!C$20+Päälaskenta!G$24)/(2*Päälaskenta!E$20),2)+((D380-Päälaskenta!H$24)/Päälaskenta!E$20))-(Päälaskenta!C$20+Päälaskenta!G$24)/(2*Päälaskenta!E$20))))</f>
        <v>0.747</v>
      </c>
      <c r="G380" s="57">
        <f>IF(F380&gt;Päälaskenta!D$24,(2*SQRT((POWER(Päälaskenta!D$24,2))+POWER(Päälaskenta!E$24*Päälaskenta!D$24,2))+Päälaskenta!C$24)+(2*SQRT((POWER((F380-Päälaskenta!D$24),2))+POWER(Päälaskenta!E$20*(F380-Päälaskenta!D$24),2))+Päälaskenta!C$20),(2*SQRT((POWER(F380,2))+POWER(Päälaskenta!E$24*F380,2))+Päälaskenta!C$24))</f>
        <v>8.15</v>
      </c>
      <c r="H380" s="57">
        <f t="shared" si="82"/>
        <v>0.19</v>
      </c>
      <c r="I380" s="62">
        <f t="shared" si="83"/>
        <v>0.24920100000000001</v>
      </c>
      <c r="J380" s="8">
        <f>IF(F380&lt;Päälaskenta!$D$24,0,Kaksitasouoma_matriisi!F380-Päälaskenta!$D$24)</f>
        <v>4.7E-2</v>
      </c>
      <c r="L380" s="8">
        <f>IF(F380&gt;Päälaskenta!D$24,F380-Päälaskenta!D$24,0)</f>
        <v>4.7E-2</v>
      </c>
      <c r="M380" s="8">
        <f>IF(F380&gt;Päälaskenta!D$24,(Päälaskenta!C$20+(Päälaskenta!E$20*(Kaksitasouoma_matriisi!F380-Päälaskenta!D$24)))*(Kaksitasouoma_matriisi!F380-Päälaskenta!D$24),0)</f>
        <v>0.23831350000000001</v>
      </c>
      <c r="N380" s="8">
        <f>IF(F380&gt;Päälaskenta!D$24,(2*SQRT((POWER((F380-Päälaskenta!D$24),2))+POWER(Päälaskenta!E$20*(F380-Päälaskenta!D$24),2))+Päälaskenta!C$20),0)</f>
        <v>5.1694609099468103</v>
      </c>
      <c r="O380" s="8">
        <f t="shared" si="89"/>
        <v>4.6100261545928202E-2</v>
      </c>
      <c r="P380" s="8">
        <f>IF(Päälaskenta!$C$29,IF(L380&gt;Päälaskenta!$F$28,Kaksitasouoma_matriisi!AQ380,Kaksitasouoma_matriisi!AR380),Päälaskenta!$F$20)</f>
        <v>0.12</v>
      </c>
      <c r="Q380" s="8">
        <f t="shared" si="90"/>
        <v>0.25533067410382998</v>
      </c>
      <c r="R380" s="8">
        <f t="shared" si="84"/>
        <v>5.8155459078021401E-2</v>
      </c>
      <c r="S380" s="8">
        <f t="shared" si="91"/>
        <v>0.24402922653572501</v>
      </c>
      <c r="U380" s="93">
        <f>IF(F380&gt;Päälaskenta!D$24,Päälaskenta!H$24+L380*Päälaskenta!G$24,F380*Päälaskenta!C$24 + F380*F380*Päälaskenta!E$24)</f>
        <v>1.3028</v>
      </c>
      <c r="V380" s="8">
        <f>IF(F380&gt;Päälaskenta!D$24,2*SQRT(POWER(Päälaskenta!D$24,2)+POWER(Päälaskenta!E$24*Päälaskenta!D$24,2))+Päälaskenta!C$24,(2*SQRT((POWER(F380,2))+POWER(Päälaskenta!E$24*F380,2))+Päälaskenta!C$24))</f>
        <v>2.9798989873223301</v>
      </c>
      <c r="W380" s="8">
        <f t="shared" si="92"/>
        <v>0.43719602763134802</v>
      </c>
      <c r="X380" s="8">
        <f>Päälaskenta!F$24</f>
        <v>7.0000000000000007E-2</v>
      </c>
      <c r="Y380" s="8">
        <f t="shared" si="93"/>
        <v>10.7208819700642</v>
      </c>
      <c r="Z380" s="8">
        <f t="shared" si="85"/>
        <v>2.4418445409219798</v>
      </c>
      <c r="AA380" s="8">
        <f t="shared" si="94"/>
        <v>1.87430498996161</v>
      </c>
      <c r="AC380" s="8">
        <f t="shared" si="86"/>
        <v>0.101716975168069</v>
      </c>
      <c r="AE380" s="8">
        <v>378</v>
      </c>
      <c r="AF380" s="8">
        <f t="shared" si="96"/>
        <v>10.976212644167999</v>
      </c>
      <c r="AG380" s="8">
        <f t="shared" si="87"/>
        <v>5.1877016704346003E-2</v>
      </c>
      <c r="AJ380" s="132">
        <f>IF(Päälaskenta!$F$28&lt;Kaksitasouoma_matriisi!L380,Päälaskenta!$C$20*Päälaskenta!$F$28,Päälaskenta!$C$20*Kaksitasouoma_matriisi!L380)</f>
        <v>0.23499999999999999</v>
      </c>
      <c r="AK380" s="134">
        <f>SQRT(Päälaskenta!$D$20^2+(Päälaskenta!$D$20/(1/Päälaskenta!$E$20))^2)</f>
        <v>1.8029999999999999</v>
      </c>
      <c r="AL380" s="134">
        <f>IF(Päälaskenta!$F$28&lt;Kaksitasouoma_matriisi!L380,AK380*Päälaskenta!$F$28*COS(ATAN(1/Päälaskenta!$E$20)),AK380*Kaksitasouoma_matriisi!L380*COS(ATAN(1/Päälaskenta!$E$20)))</f>
        <v>7.0999999999999994E-2</v>
      </c>
      <c r="AM380" s="134"/>
      <c r="AN380" s="134">
        <f t="shared" si="95"/>
        <v>0.30599999999999999</v>
      </c>
      <c r="AO380" s="8">
        <f t="shared" si="88"/>
        <v>0.19853370531369599</v>
      </c>
      <c r="AP380" s="134">
        <f>Refererenssiarvoja!$B$16*H380^(1/6)/(Refererenssiarvoja!$B$15^0.5)*(Päälaskenta!$G$28/2)^0.5*(1-AO380)^(-1.5)</f>
        <v>5.2999999999999999E-2</v>
      </c>
      <c r="AQ380" s="8">
        <f>Refererenssiarvoja!$B$16*Kaksitasouoma_matriisi!O380^(1/6)/(SQRT((2*Refererenssiarvoja!$B$15)/(Päälaskenta!$F$31*Päälaskenta!$G$31*Päälaskenta!$F$28))+SQRT(Refererenssiarvoja!$B$15)/Refererenssiarvoja!$B$17*LN(Kaksitasouoma_matriisi!L380/Päälaskenta!$F$28))</f>
        <v>-3.6217858421083299E-2</v>
      </c>
      <c r="AR380" s="8">
        <f>Refererenssiarvoja!$B$16*Kaksitasouoma_matriisi!O380^(1/6)/(SQRT((2*Refererenssiarvoja!$B$15)/(Päälaskenta!$F$31*Päälaskenta!$G$31*L380)))</f>
        <v>9.2679423929383706E-2</v>
      </c>
    </row>
    <row r="381" spans="1:44" x14ac:dyDescent="0.2">
      <c r="A381" s="8">
        <v>379</v>
      </c>
      <c r="B381" s="8">
        <f>IF(Päälaskenta!C$7,Päälaskenta!E$7,Päälaskenta!G$5)</f>
        <v>2.5</v>
      </c>
      <c r="C381" s="56">
        <v>1.621</v>
      </c>
      <c r="D381" s="93">
        <f t="shared" si="81"/>
        <v>1.5423</v>
      </c>
      <c r="E381" s="8">
        <f>IF(Päälaskenta!$C$26,Kaksitasouoma_matriisi!AP381,Kaksitasouoma_matriisi!AC381)</f>
        <v>0.101716975168069</v>
      </c>
      <c r="F381" s="56">
        <f>IF(D381&lt;Päälaskenta!H$24,(SQRT(POWER(Päälaskenta!C$24/(2*Päälaskenta!E$24),2)+(D381/Päälaskenta!E$24))-Päälaskenta!C$24/(2*Päälaskenta!E$24)),IF(D381=Päälaskenta!H$24,Päälaskenta!D$24,Päälaskenta!D$24+(SQRT(POWER((Päälaskenta!C$20+Päälaskenta!G$24)/(2*Päälaskenta!E$20),2)+((D381-Päälaskenta!H$24)/Päälaskenta!E$20))-(Päälaskenta!C$20+Päälaskenta!G$24)/(2*Päälaskenta!E$20))))</f>
        <v>0.747</v>
      </c>
      <c r="G381" s="57">
        <f>IF(F381&gt;Päälaskenta!D$24,(2*SQRT((POWER(Päälaskenta!D$24,2))+POWER(Päälaskenta!E$24*Päälaskenta!D$24,2))+Päälaskenta!C$24)+(2*SQRT((POWER((F381-Päälaskenta!D$24),2))+POWER(Päälaskenta!E$20*(F381-Päälaskenta!D$24),2))+Päälaskenta!C$20),(2*SQRT((POWER(F381,2))+POWER(Päälaskenta!E$24*F381,2))+Päälaskenta!C$24))</f>
        <v>8.15</v>
      </c>
      <c r="H381" s="57">
        <f t="shared" si="82"/>
        <v>0.19</v>
      </c>
      <c r="I381" s="62">
        <f t="shared" si="83"/>
        <v>0.248894</v>
      </c>
      <c r="J381" s="8">
        <f>IF(F381&lt;Päälaskenta!$D$24,0,Kaksitasouoma_matriisi!F381-Päälaskenta!$D$24)</f>
        <v>4.7E-2</v>
      </c>
      <c r="L381" s="8">
        <f>IF(F381&gt;Päälaskenta!D$24,F381-Päälaskenta!D$24,0)</f>
        <v>4.7E-2</v>
      </c>
      <c r="M381" s="8">
        <f>IF(F381&gt;Päälaskenta!D$24,(Päälaskenta!C$20+(Päälaskenta!E$20*(Kaksitasouoma_matriisi!F381-Päälaskenta!D$24)))*(Kaksitasouoma_matriisi!F381-Päälaskenta!D$24),0)</f>
        <v>0.23831350000000001</v>
      </c>
      <c r="N381" s="8">
        <f>IF(F381&gt;Päälaskenta!D$24,(2*SQRT((POWER((F381-Päälaskenta!D$24),2))+POWER(Päälaskenta!E$20*(F381-Päälaskenta!D$24),2))+Päälaskenta!C$20),0)</f>
        <v>5.1694609099468103</v>
      </c>
      <c r="O381" s="8">
        <f t="shared" si="89"/>
        <v>4.6100261545928202E-2</v>
      </c>
      <c r="P381" s="8">
        <f>IF(Päälaskenta!$C$29,IF(L381&gt;Päälaskenta!$F$28,Kaksitasouoma_matriisi!AQ381,Kaksitasouoma_matriisi!AR381),Päälaskenta!$F$20)</f>
        <v>0.12</v>
      </c>
      <c r="Q381" s="8">
        <f t="shared" si="90"/>
        <v>0.25533067410382998</v>
      </c>
      <c r="R381" s="8">
        <f t="shared" si="84"/>
        <v>5.8155459078021401E-2</v>
      </c>
      <c r="S381" s="8">
        <f t="shared" si="91"/>
        <v>0.24402922653572501</v>
      </c>
      <c r="U381" s="93">
        <f>IF(F381&gt;Päälaskenta!D$24,Päälaskenta!H$24+L381*Päälaskenta!G$24,F381*Päälaskenta!C$24 + F381*F381*Päälaskenta!E$24)</f>
        <v>1.3028</v>
      </c>
      <c r="V381" s="8">
        <f>IF(F381&gt;Päälaskenta!D$24,2*SQRT(POWER(Päälaskenta!D$24,2)+POWER(Päälaskenta!E$24*Päälaskenta!D$24,2))+Päälaskenta!C$24,(2*SQRT((POWER(F381,2))+POWER(Päälaskenta!E$24*F381,2))+Päälaskenta!C$24))</f>
        <v>2.9798989873223301</v>
      </c>
      <c r="W381" s="8">
        <f t="shared" si="92"/>
        <v>0.43719602763134802</v>
      </c>
      <c r="X381" s="8">
        <f>Päälaskenta!F$24</f>
        <v>7.0000000000000007E-2</v>
      </c>
      <c r="Y381" s="8">
        <f t="shared" si="93"/>
        <v>10.7208819700642</v>
      </c>
      <c r="Z381" s="8">
        <f t="shared" si="85"/>
        <v>2.4418445409219798</v>
      </c>
      <c r="AA381" s="8">
        <f t="shared" si="94"/>
        <v>1.87430498996161</v>
      </c>
      <c r="AC381" s="8">
        <f t="shared" si="86"/>
        <v>0.101716975168069</v>
      </c>
      <c r="AE381" s="8">
        <v>379</v>
      </c>
      <c r="AF381" s="8">
        <f t="shared" si="96"/>
        <v>10.976212644167999</v>
      </c>
      <c r="AG381" s="8">
        <f t="shared" si="87"/>
        <v>5.1877016704346003E-2</v>
      </c>
      <c r="AJ381" s="132">
        <f>IF(Päälaskenta!$F$28&lt;Kaksitasouoma_matriisi!L381,Päälaskenta!$C$20*Päälaskenta!$F$28,Päälaskenta!$C$20*Kaksitasouoma_matriisi!L381)</f>
        <v>0.23499999999999999</v>
      </c>
      <c r="AK381" s="134">
        <f>SQRT(Päälaskenta!$D$20^2+(Päälaskenta!$D$20/(1/Päälaskenta!$E$20))^2)</f>
        <v>1.8029999999999999</v>
      </c>
      <c r="AL381" s="134">
        <f>IF(Päälaskenta!$F$28&lt;Kaksitasouoma_matriisi!L381,AK381*Päälaskenta!$F$28*COS(ATAN(1/Päälaskenta!$E$20)),AK381*Kaksitasouoma_matriisi!L381*COS(ATAN(1/Päälaskenta!$E$20)))</f>
        <v>7.0999999999999994E-2</v>
      </c>
      <c r="AM381" s="134"/>
      <c r="AN381" s="134">
        <f t="shared" si="95"/>
        <v>0.30599999999999999</v>
      </c>
      <c r="AO381" s="8">
        <f t="shared" si="88"/>
        <v>0.19840497957595801</v>
      </c>
      <c r="AP381" s="134">
        <f>Refererenssiarvoja!$B$16*H381^(1/6)/(Refererenssiarvoja!$B$15^0.5)*(Päälaskenta!$G$28/2)^0.5*(1-AO381)^(-1.5)</f>
        <v>5.2999999999999999E-2</v>
      </c>
      <c r="AQ381" s="8">
        <f>Refererenssiarvoja!$B$16*Kaksitasouoma_matriisi!O381^(1/6)/(SQRT((2*Refererenssiarvoja!$B$15)/(Päälaskenta!$F$31*Päälaskenta!$G$31*Päälaskenta!$F$28))+SQRT(Refererenssiarvoja!$B$15)/Refererenssiarvoja!$B$17*LN(Kaksitasouoma_matriisi!L381/Päälaskenta!$F$28))</f>
        <v>-3.6217858421083299E-2</v>
      </c>
      <c r="AR381" s="8">
        <f>Refererenssiarvoja!$B$16*Kaksitasouoma_matriisi!O381^(1/6)/(SQRT((2*Refererenssiarvoja!$B$15)/(Päälaskenta!$F$31*Päälaskenta!$G$31*L381)))</f>
        <v>9.2679423929383706E-2</v>
      </c>
    </row>
    <row r="382" spans="1:44" x14ac:dyDescent="0.2">
      <c r="A382" s="8">
        <v>380</v>
      </c>
      <c r="B382" s="8">
        <f>IF(Päälaskenta!C$7,Päälaskenta!E$7,Päälaskenta!G$5)</f>
        <v>2.5</v>
      </c>
      <c r="C382" s="56">
        <v>1.62</v>
      </c>
      <c r="D382" s="93">
        <f t="shared" si="81"/>
        <v>1.5431999999999999</v>
      </c>
      <c r="E382" s="8">
        <f>IF(Päälaskenta!$C$26,Kaksitasouoma_matriisi!AP382,Kaksitasouoma_matriisi!AC382)</f>
        <v>0.101716975168069</v>
      </c>
      <c r="F382" s="56">
        <f>IF(D382&lt;Päälaskenta!H$24,(SQRT(POWER(Päälaskenta!C$24/(2*Päälaskenta!E$24),2)+(D382/Päälaskenta!E$24))-Päälaskenta!C$24/(2*Päälaskenta!E$24)),IF(D382=Päälaskenta!H$24,Päälaskenta!D$24,Päälaskenta!D$24+(SQRT(POWER((Päälaskenta!C$20+Päälaskenta!G$24)/(2*Päälaskenta!E$20),2)+((D382-Päälaskenta!H$24)/Päälaskenta!E$20))-(Päälaskenta!C$20+Päälaskenta!G$24)/(2*Päälaskenta!E$20))))</f>
        <v>0.747</v>
      </c>
      <c r="G382" s="57">
        <f>IF(F382&gt;Päälaskenta!D$24,(2*SQRT((POWER(Päälaskenta!D$24,2))+POWER(Päälaskenta!E$24*Päälaskenta!D$24,2))+Päälaskenta!C$24)+(2*SQRT((POWER((F382-Päälaskenta!D$24),2))+POWER(Päälaskenta!E$20*(F382-Päälaskenta!D$24),2))+Päälaskenta!C$20),(2*SQRT((POWER(F382,2))+POWER(Päälaskenta!E$24*F382,2))+Päälaskenta!C$24))</f>
        <v>8.15</v>
      </c>
      <c r="H382" s="57">
        <f t="shared" si="82"/>
        <v>0.19</v>
      </c>
      <c r="I382" s="62">
        <f t="shared" si="83"/>
        <v>0.248587</v>
      </c>
      <c r="J382" s="8">
        <f>IF(F382&lt;Päälaskenta!$D$24,0,Kaksitasouoma_matriisi!F382-Päälaskenta!$D$24)</f>
        <v>4.7E-2</v>
      </c>
      <c r="L382" s="8">
        <f>IF(F382&gt;Päälaskenta!D$24,F382-Päälaskenta!D$24,0)</f>
        <v>4.7E-2</v>
      </c>
      <c r="M382" s="8">
        <f>IF(F382&gt;Päälaskenta!D$24,(Päälaskenta!C$20+(Päälaskenta!E$20*(Kaksitasouoma_matriisi!F382-Päälaskenta!D$24)))*(Kaksitasouoma_matriisi!F382-Päälaskenta!D$24),0)</f>
        <v>0.23831350000000001</v>
      </c>
      <c r="N382" s="8">
        <f>IF(F382&gt;Päälaskenta!D$24,(2*SQRT((POWER((F382-Päälaskenta!D$24),2))+POWER(Päälaskenta!E$20*(F382-Päälaskenta!D$24),2))+Päälaskenta!C$20),0)</f>
        <v>5.1694609099468103</v>
      </c>
      <c r="O382" s="8">
        <f t="shared" si="89"/>
        <v>4.6100261545928202E-2</v>
      </c>
      <c r="P382" s="8">
        <f>IF(Päälaskenta!$C$29,IF(L382&gt;Päälaskenta!$F$28,Kaksitasouoma_matriisi!AQ382,Kaksitasouoma_matriisi!AR382),Päälaskenta!$F$20)</f>
        <v>0.12</v>
      </c>
      <c r="Q382" s="8">
        <f t="shared" si="90"/>
        <v>0.25533067410382998</v>
      </c>
      <c r="R382" s="8">
        <f t="shared" si="84"/>
        <v>5.8155459078021401E-2</v>
      </c>
      <c r="S382" s="8">
        <f t="shared" si="91"/>
        <v>0.24402922653572501</v>
      </c>
      <c r="U382" s="93">
        <f>IF(F382&gt;Päälaskenta!D$24,Päälaskenta!H$24+L382*Päälaskenta!G$24,F382*Päälaskenta!C$24 + F382*F382*Päälaskenta!E$24)</f>
        <v>1.3028</v>
      </c>
      <c r="V382" s="8">
        <f>IF(F382&gt;Päälaskenta!D$24,2*SQRT(POWER(Päälaskenta!D$24,2)+POWER(Päälaskenta!E$24*Päälaskenta!D$24,2))+Päälaskenta!C$24,(2*SQRT((POWER(F382,2))+POWER(Päälaskenta!E$24*F382,2))+Päälaskenta!C$24))</f>
        <v>2.9798989873223301</v>
      </c>
      <c r="W382" s="8">
        <f t="shared" si="92"/>
        <v>0.43719602763134802</v>
      </c>
      <c r="X382" s="8">
        <f>Päälaskenta!F$24</f>
        <v>7.0000000000000007E-2</v>
      </c>
      <c r="Y382" s="8">
        <f t="shared" si="93"/>
        <v>10.7208819700642</v>
      </c>
      <c r="Z382" s="8">
        <f t="shared" si="85"/>
        <v>2.4418445409219798</v>
      </c>
      <c r="AA382" s="8">
        <f t="shared" si="94"/>
        <v>1.87430498996161</v>
      </c>
      <c r="AC382" s="8">
        <f t="shared" si="86"/>
        <v>0.101716975168069</v>
      </c>
      <c r="AE382" s="8">
        <v>380</v>
      </c>
      <c r="AF382" s="8">
        <f t="shared" si="96"/>
        <v>10.976212644167999</v>
      </c>
      <c r="AG382" s="8">
        <f t="shared" si="87"/>
        <v>5.1877016704346003E-2</v>
      </c>
      <c r="AJ382" s="132">
        <f>IF(Päälaskenta!$F$28&lt;Kaksitasouoma_matriisi!L382,Päälaskenta!$C$20*Päälaskenta!$F$28,Päälaskenta!$C$20*Kaksitasouoma_matriisi!L382)</f>
        <v>0.23499999999999999</v>
      </c>
      <c r="AK382" s="134">
        <f>SQRT(Päälaskenta!$D$20^2+(Päälaskenta!$D$20/(1/Päälaskenta!$E$20))^2)</f>
        <v>1.8029999999999999</v>
      </c>
      <c r="AL382" s="134">
        <f>IF(Päälaskenta!$F$28&lt;Kaksitasouoma_matriisi!L382,AK382*Päälaskenta!$F$28*COS(ATAN(1/Päälaskenta!$E$20)),AK382*Kaksitasouoma_matriisi!L382*COS(ATAN(1/Päälaskenta!$E$20)))</f>
        <v>7.0999999999999994E-2</v>
      </c>
      <c r="AM382" s="134"/>
      <c r="AN382" s="134">
        <f t="shared" si="95"/>
        <v>0.30599999999999999</v>
      </c>
      <c r="AO382" s="8">
        <f t="shared" si="88"/>
        <v>0.19828926905132199</v>
      </c>
      <c r="AP382" s="134">
        <f>Refererenssiarvoja!$B$16*H382^(1/6)/(Refererenssiarvoja!$B$15^0.5)*(Päälaskenta!$G$28/2)^0.5*(1-AO382)^(-1.5)</f>
        <v>5.2999999999999999E-2</v>
      </c>
      <c r="AQ382" s="8">
        <f>Refererenssiarvoja!$B$16*Kaksitasouoma_matriisi!O382^(1/6)/(SQRT((2*Refererenssiarvoja!$B$15)/(Päälaskenta!$F$31*Päälaskenta!$G$31*Päälaskenta!$F$28))+SQRT(Refererenssiarvoja!$B$15)/Refererenssiarvoja!$B$17*LN(Kaksitasouoma_matriisi!L382/Päälaskenta!$F$28))</f>
        <v>-3.6217858421083299E-2</v>
      </c>
      <c r="AR382" s="8">
        <f>Refererenssiarvoja!$B$16*Kaksitasouoma_matriisi!O382^(1/6)/(SQRT((2*Refererenssiarvoja!$B$15)/(Päälaskenta!$F$31*Päälaskenta!$G$31*L382)))</f>
        <v>9.2679423929383706E-2</v>
      </c>
    </row>
    <row r="383" spans="1:44" x14ac:dyDescent="0.2">
      <c r="A383" s="8">
        <v>381</v>
      </c>
      <c r="B383" s="8">
        <f>IF(Päälaskenta!C$7,Päälaskenta!E$7,Päälaskenta!G$5)</f>
        <v>2.5</v>
      </c>
      <c r="C383" s="56">
        <v>1.619</v>
      </c>
      <c r="D383" s="93">
        <f t="shared" si="81"/>
        <v>1.5442</v>
      </c>
      <c r="E383" s="8">
        <f>IF(Päälaskenta!$C$26,Kaksitasouoma_matriisi!AP383,Kaksitasouoma_matriisi!AC383)</f>
        <v>0.101716975168069</v>
      </c>
      <c r="F383" s="56">
        <f>IF(D383&lt;Päälaskenta!H$24,(SQRT(POWER(Päälaskenta!C$24/(2*Päälaskenta!E$24),2)+(D383/Päälaskenta!E$24))-Päälaskenta!C$24/(2*Päälaskenta!E$24)),IF(D383=Päälaskenta!H$24,Päälaskenta!D$24,Päälaskenta!D$24+(SQRT(POWER((Päälaskenta!C$20+Päälaskenta!G$24)/(2*Päälaskenta!E$20),2)+((D383-Päälaskenta!H$24)/Päälaskenta!E$20))-(Päälaskenta!C$20+Päälaskenta!G$24)/(2*Päälaskenta!E$20))))</f>
        <v>0.747</v>
      </c>
      <c r="G383" s="57">
        <f>IF(F383&gt;Päälaskenta!D$24,(2*SQRT((POWER(Päälaskenta!D$24,2))+POWER(Päälaskenta!E$24*Päälaskenta!D$24,2))+Päälaskenta!C$24)+(2*SQRT((POWER((F383-Päälaskenta!D$24),2))+POWER(Päälaskenta!E$20*(F383-Päälaskenta!D$24),2))+Päälaskenta!C$20),(2*SQRT((POWER(F383,2))+POWER(Päälaskenta!E$24*F383,2))+Päälaskenta!C$24))</f>
        <v>8.15</v>
      </c>
      <c r="H383" s="57">
        <f t="shared" si="82"/>
        <v>0.19</v>
      </c>
      <c r="I383" s="62">
        <f t="shared" si="83"/>
        <v>0.24828</v>
      </c>
      <c r="J383" s="8">
        <f>IF(F383&lt;Päälaskenta!$D$24,0,Kaksitasouoma_matriisi!F383-Päälaskenta!$D$24)</f>
        <v>4.7E-2</v>
      </c>
      <c r="L383" s="8">
        <f>IF(F383&gt;Päälaskenta!D$24,F383-Päälaskenta!D$24,0)</f>
        <v>4.7E-2</v>
      </c>
      <c r="M383" s="8">
        <f>IF(F383&gt;Päälaskenta!D$24,(Päälaskenta!C$20+(Päälaskenta!E$20*(Kaksitasouoma_matriisi!F383-Päälaskenta!D$24)))*(Kaksitasouoma_matriisi!F383-Päälaskenta!D$24),0)</f>
        <v>0.23831350000000001</v>
      </c>
      <c r="N383" s="8">
        <f>IF(F383&gt;Päälaskenta!D$24,(2*SQRT((POWER((F383-Päälaskenta!D$24),2))+POWER(Päälaskenta!E$20*(F383-Päälaskenta!D$24),2))+Päälaskenta!C$20),0)</f>
        <v>5.1694609099468103</v>
      </c>
      <c r="O383" s="8">
        <f t="shared" si="89"/>
        <v>4.6100261545928202E-2</v>
      </c>
      <c r="P383" s="8">
        <f>IF(Päälaskenta!$C$29,IF(L383&gt;Päälaskenta!$F$28,Kaksitasouoma_matriisi!AQ383,Kaksitasouoma_matriisi!AR383),Päälaskenta!$F$20)</f>
        <v>0.12</v>
      </c>
      <c r="Q383" s="8">
        <f t="shared" si="90"/>
        <v>0.25533067410382998</v>
      </c>
      <c r="R383" s="8">
        <f t="shared" si="84"/>
        <v>5.8155459078021401E-2</v>
      </c>
      <c r="S383" s="8">
        <f t="shared" si="91"/>
        <v>0.24402922653572501</v>
      </c>
      <c r="U383" s="93">
        <f>IF(F383&gt;Päälaskenta!D$24,Päälaskenta!H$24+L383*Päälaskenta!G$24,F383*Päälaskenta!C$24 + F383*F383*Päälaskenta!E$24)</f>
        <v>1.3028</v>
      </c>
      <c r="V383" s="8">
        <f>IF(F383&gt;Päälaskenta!D$24,2*SQRT(POWER(Päälaskenta!D$24,2)+POWER(Päälaskenta!E$24*Päälaskenta!D$24,2))+Päälaskenta!C$24,(2*SQRT((POWER(F383,2))+POWER(Päälaskenta!E$24*F383,2))+Päälaskenta!C$24))</f>
        <v>2.9798989873223301</v>
      </c>
      <c r="W383" s="8">
        <f t="shared" si="92"/>
        <v>0.43719602763134802</v>
      </c>
      <c r="X383" s="8">
        <f>Päälaskenta!F$24</f>
        <v>7.0000000000000007E-2</v>
      </c>
      <c r="Y383" s="8">
        <f t="shared" si="93"/>
        <v>10.7208819700642</v>
      </c>
      <c r="Z383" s="8">
        <f t="shared" si="85"/>
        <v>2.4418445409219798</v>
      </c>
      <c r="AA383" s="8">
        <f t="shared" si="94"/>
        <v>1.87430498996161</v>
      </c>
      <c r="AC383" s="8">
        <f t="shared" si="86"/>
        <v>0.101716975168069</v>
      </c>
      <c r="AE383" s="8">
        <v>381</v>
      </c>
      <c r="AF383" s="8">
        <f t="shared" si="96"/>
        <v>10.976212644167999</v>
      </c>
      <c r="AG383" s="8">
        <f t="shared" si="87"/>
        <v>5.1877016704346003E-2</v>
      </c>
      <c r="AJ383" s="132">
        <f>IF(Päälaskenta!$F$28&lt;Kaksitasouoma_matriisi!L383,Päälaskenta!$C$20*Päälaskenta!$F$28,Päälaskenta!$C$20*Kaksitasouoma_matriisi!L383)</f>
        <v>0.23499999999999999</v>
      </c>
      <c r="AK383" s="134">
        <f>SQRT(Päälaskenta!$D$20^2+(Päälaskenta!$D$20/(1/Päälaskenta!$E$20))^2)</f>
        <v>1.8029999999999999</v>
      </c>
      <c r="AL383" s="134">
        <f>IF(Päälaskenta!$F$28&lt;Kaksitasouoma_matriisi!L383,AK383*Päälaskenta!$F$28*COS(ATAN(1/Päälaskenta!$E$20)),AK383*Kaksitasouoma_matriisi!L383*COS(ATAN(1/Päälaskenta!$E$20)))</f>
        <v>7.0999999999999994E-2</v>
      </c>
      <c r="AM383" s="134"/>
      <c r="AN383" s="134">
        <f t="shared" si="95"/>
        <v>0.30599999999999999</v>
      </c>
      <c r="AO383" s="8">
        <f t="shared" si="88"/>
        <v>0.19816085999222899</v>
      </c>
      <c r="AP383" s="134">
        <f>Refererenssiarvoja!$B$16*H383^(1/6)/(Refererenssiarvoja!$B$15^0.5)*(Päälaskenta!$G$28/2)^0.5*(1-AO383)^(-1.5)</f>
        <v>5.2999999999999999E-2</v>
      </c>
      <c r="AQ383" s="8">
        <f>Refererenssiarvoja!$B$16*Kaksitasouoma_matriisi!O383^(1/6)/(SQRT((2*Refererenssiarvoja!$B$15)/(Päälaskenta!$F$31*Päälaskenta!$G$31*Päälaskenta!$F$28))+SQRT(Refererenssiarvoja!$B$15)/Refererenssiarvoja!$B$17*LN(Kaksitasouoma_matriisi!L383/Päälaskenta!$F$28))</f>
        <v>-3.6217858421083299E-2</v>
      </c>
      <c r="AR383" s="8">
        <f>Refererenssiarvoja!$B$16*Kaksitasouoma_matriisi!O383^(1/6)/(SQRT((2*Refererenssiarvoja!$B$15)/(Päälaskenta!$F$31*Päälaskenta!$G$31*L383)))</f>
        <v>9.2679423929383706E-2</v>
      </c>
    </row>
    <row r="384" spans="1:44" x14ac:dyDescent="0.2">
      <c r="A384" s="8">
        <v>382</v>
      </c>
      <c r="B384" s="8">
        <f>IF(Päälaskenta!C$7,Päälaskenta!E$7,Päälaskenta!G$5)</f>
        <v>2.5</v>
      </c>
      <c r="C384" s="56">
        <v>1.6180000000000001</v>
      </c>
      <c r="D384" s="93">
        <f t="shared" si="81"/>
        <v>1.5450999999999999</v>
      </c>
      <c r="E384" s="8">
        <f>IF(Päälaskenta!$C$26,Kaksitasouoma_matriisi!AP384,Kaksitasouoma_matriisi!AC384)</f>
        <v>0.101725060616722</v>
      </c>
      <c r="F384" s="56">
        <f>IF(D384&lt;Päälaskenta!H$24,(SQRT(POWER(Päälaskenta!C$24/(2*Päälaskenta!E$24),2)+(D384/Päälaskenta!E$24))-Päälaskenta!C$24/(2*Päälaskenta!E$24)),IF(D384=Päälaskenta!H$24,Päälaskenta!D$24,Päälaskenta!D$24+(SQRT(POWER((Päälaskenta!C$20+Päälaskenta!G$24)/(2*Päälaskenta!E$20),2)+((D384-Päälaskenta!H$24)/Päälaskenta!E$20))-(Päälaskenta!C$20+Päälaskenta!G$24)/(2*Päälaskenta!E$20))))</f>
        <v>0.748</v>
      </c>
      <c r="G384" s="57">
        <f>IF(F384&gt;Päälaskenta!D$24,(2*SQRT((POWER(Päälaskenta!D$24,2))+POWER(Päälaskenta!E$24*Päälaskenta!D$24,2))+Päälaskenta!C$24)+(2*SQRT((POWER((F384-Päälaskenta!D$24),2))+POWER(Päälaskenta!E$20*(F384-Päälaskenta!D$24),2))+Päälaskenta!C$20),(2*SQRT((POWER(F384,2))+POWER(Päälaskenta!E$24*F384,2))+Päälaskenta!C$24))</f>
        <v>8.15</v>
      </c>
      <c r="H384" s="57">
        <f t="shared" si="82"/>
        <v>0.19</v>
      </c>
      <c r="I384" s="62">
        <f t="shared" si="83"/>
        <v>0.24801300000000001</v>
      </c>
      <c r="J384" s="8">
        <f>IF(F384&lt;Päälaskenta!$D$24,0,Kaksitasouoma_matriisi!F384-Päälaskenta!$D$24)</f>
        <v>4.8000000000000001E-2</v>
      </c>
      <c r="L384" s="8">
        <f>IF(F384&gt;Päälaskenta!D$24,F384-Päälaskenta!D$24,0)</f>
        <v>4.8000000000000001E-2</v>
      </c>
      <c r="M384" s="8">
        <f>IF(F384&gt;Päälaskenta!D$24,(Päälaskenta!C$20+(Päälaskenta!E$20*(Kaksitasouoma_matriisi!F384-Päälaskenta!D$24)))*(Kaksitasouoma_matriisi!F384-Päälaskenta!D$24),0)</f>
        <v>0.24345600000000001</v>
      </c>
      <c r="N384" s="8">
        <f>IF(F384&gt;Päälaskenta!D$24,(2*SQRT((POWER((F384-Päälaskenta!D$24),2))+POWER(Päälaskenta!E$20*(F384-Päälaskenta!D$24),2))+Päälaskenta!C$20),0)</f>
        <v>5.1730664612222697</v>
      </c>
      <c r="O384" s="8">
        <f t="shared" si="89"/>
        <v>4.70622215710867E-2</v>
      </c>
      <c r="P384" s="8">
        <f>IF(Päälaskenta!$C$29,IF(L384&gt;Päälaskenta!$F$28,Kaksitasouoma_matriisi!AQ384,Kaksitasouoma_matriisi!AR384),Päälaskenta!$F$20)</f>
        <v>0.12</v>
      </c>
      <c r="Q384" s="8">
        <f t="shared" si="90"/>
        <v>0.26445646332595102</v>
      </c>
      <c r="R384" s="8">
        <f t="shared" si="84"/>
        <v>6.0004052709061402E-2</v>
      </c>
      <c r="S384" s="8">
        <f t="shared" si="91"/>
        <v>0.24646775067799301</v>
      </c>
      <c r="U384" s="93">
        <f>IF(F384&gt;Päälaskenta!D$24,Päälaskenta!H$24+L384*Päälaskenta!G$24,F384*Päälaskenta!C$24 + F384*F384*Päälaskenta!E$24)</f>
        <v>1.3051999999999999</v>
      </c>
      <c r="V384" s="8">
        <f>IF(F384&gt;Päälaskenta!D$24,2*SQRT(POWER(Päälaskenta!D$24,2)+POWER(Päälaskenta!E$24*Päälaskenta!D$24,2))+Päälaskenta!C$24,(2*SQRT((POWER(F384,2))+POWER(Päälaskenta!E$24*F384,2))+Päälaskenta!C$24))</f>
        <v>2.9798989873223301</v>
      </c>
      <c r="W384" s="8">
        <f t="shared" si="92"/>
        <v>0.43800142405928399</v>
      </c>
      <c r="X384" s="8">
        <f>Päälaskenta!F$24</f>
        <v>7.0000000000000007E-2</v>
      </c>
      <c r="Y384" s="8">
        <f t="shared" si="93"/>
        <v>10.7538186108681</v>
      </c>
      <c r="Z384" s="8">
        <f t="shared" si="85"/>
        <v>2.43999594729094</v>
      </c>
      <c r="AA384" s="8">
        <f t="shared" si="94"/>
        <v>1.8694421906918</v>
      </c>
      <c r="AC384" s="8">
        <f t="shared" si="86"/>
        <v>0.101725060616722</v>
      </c>
      <c r="AE384" s="8">
        <v>382</v>
      </c>
      <c r="AF384" s="8">
        <f t="shared" si="96"/>
        <v>11.018275074194101</v>
      </c>
      <c r="AG384" s="8">
        <f t="shared" si="87"/>
        <v>5.1481690154315501E-2</v>
      </c>
      <c r="AJ384" s="132">
        <f>IF(Päälaskenta!$F$28&lt;Kaksitasouoma_matriisi!L384,Päälaskenta!$C$20*Päälaskenta!$F$28,Päälaskenta!$C$20*Kaksitasouoma_matriisi!L384)</f>
        <v>0.24</v>
      </c>
      <c r="AK384" s="134">
        <f>SQRT(Päälaskenta!$D$20^2+(Päälaskenta!$D$20/(1/Päälaskenta!$E$20))^2)</f>
        <v>1.8029999999999999</v>
      </c>
      <c r="AL384" s="134">
        <f>IF(Päälaskenta!$F$28&lt;Kaksitasouoma_matriisi!L384,AK384*Päälaskenta!$F$28*COS(ATAN(1/Päälaskenta!$E$20)),AK384*Kaksitasouoma_matriisi!L384*COS(ATAN(1/Päälaskenta!$E$20)))</f>
        <v>7.1999999999999995E-2</v>
      </c>
      <c r="AM384" s="134"/>
      <c r="AN384" s="134">
        <f t="shared" si="95"/>
        <v>0.312</v>
      </c>
      <c r="AO384" s="8">
        <f t="shared" si="88"/>
        <v>0.20192867775548501</v>
      </c>
      <c r="AP384" s="134">
        <f>Refererenssiarvoja!$B$16*H384^(1/6)/(Refererenssiarvoja!$B$15^0.5)*(Päälaskenta!$G$28/2)^0.5*(1-AO384)^(-1.5)</f>
        <v>5.3999999999999999E-2</v>
      </c>
      <c r="AQ384" s="8">
        <f>Refererenssiarvoja!$B$16*Kaksitasouoma_matriisi!O384^(1/6)/(SQRT((2*Refererenssiarvoja!$B$15)/(Päälaskenta!$F$31*Päälaskenta!$G$31*Päälaskenta!$F$28))+SQRT(Refererenssiarvoja!$B$15)/Refererenssiarvoja!$B$17*LN(Kaksitasouoma_matriisi!L384/Päälaskenta!$F$28))</f>
        <v>-3.6708755426006101E-2</v>
      </c>
      <c r="AR384" s="8">
        <f>Refererenssiarvoja!$B$16*Kaksitasouoma_matriisi!O384^(1/6)/(SQRT((2*Refererenssiarvoja!$B$15)/(Päälaskenta!$F$31*Päälaskenta!$G$31*L384)))</f>
        <v>9.3983119163391596E-2</v>
      </c>
    </row>
    <row r="385" spans="1:44" x14ac:dyDescent="0.2">
      <c r="A385" s="8">
        <v>383</v>
      </c>
      <c r="B385" s="8">
        <f>IF(Päälaskenta!C$7,Päälaskenta!E$7,Päälaskenta!G$5)</f>
        <v>2.5</v>
      </c>
      <c r="C385" s="56">
        <v>1.617</v>
      </c>
      <c r="D385" s="93">
        <f t="shared" si="81"/>
        <v>1.5461</v>
      </c>
      <c r="E385" s="8">
        <f>IF(Päälaskenta!$C$26,Kaksitasouoma_matriisi!AP385,Kaksitasouoma_matriisi!AC385)</f>
        <v>0.101725060616722</v>
      </c>
      <c r="F385" s="56">
        <f>IF(D385&lt;Päälaskenta!H$24,(SQRT(POWER(Päälaskenta!C$24/(2*Päälaskenta!E$24),2)+(D385/Päälaskenta!E$24))-Päälaskenta!C$24/(2*Päälaskenta!E$24)),IF(D385=Päälaskenta!H$24,Päälaskenta!D$24,Päälaskenta!D$24+(SQRT(POWER((Päälaskenta!C$20+Päälaskenta!G$24)/(2*Päälaskenta!E$20),2)+((D385-Päälaskenta!H$24)/Päälaskenta!E$20))-(Päälaskenta!C$20+Päälaskenta!G$24)/(2*Päälaskenta!E$20))))</f>
        <v>0.748</v>
      </c>
      <c r="G385" s="57">
        <f>IF(F385&gt;Päälaskenta!D$24,(2*SQRT((POWER(Päälaskenta!D$24,2))+POWER(Päälaskenta!E$24*Päälaskenta!D$24,2))+Päälaskenta!C$24)+(2*SQRT((POWER((F385-Päälaskenta!D$24),2))+POWER(Päälaskenta!E$20*(F385-Päälaskenta!D$24),2))+Päälaskenta!C$20),(2*SQRT((POWER(F385,2))+POWER(Päälaskenta!E$24*F385,2))+Päälaskenta!C$24))</f>
        <v>8.15</v>
      </c>
      <c r="H385" s="57">
        <f t="shared" si="82"/>
        <v>0.19</v>
      </c>
      <c r="I385" s="62">
        <f t="shared" si="83"/>
        <v>0.24770700000000001</v>
      </c>
      <c r="J385" s="8">
        <f>IF(F385&lt;Päälaskenta!$D$24,0,Kaksitasouoma_matriisi!F385-Päälaskenta!$D$24)</f>
        <v>4.8000000000000001E-2</v>
      </c>
      <c r="L385" s="8">
        <f>IF(F385&gt;Päälaskenta!D$24,F385-Päälaskenta!D$24,0)</f>
        <v>4.8000000000000001E-2</v>
      </c>
      <c r="M385" s="8">
        <f>IF(F385&gt;Päälaskenta!D$24,(Päälaskenta!C$20+(Päälaskenta!E$20*(Kaksitasouoma_matriisi!F385-Päälaskenta!D$24)))*(Kaksitasouoma_matriisi!F385-Päälaskenta!D$24),0)</f>
        <v>0.24345600000000001</v>
      </c>
      <c r="N385" s="8">
        <f>IF(F385&gt;Päälaskenta!D$24,(2*SQRT((POWER((F385-Päälaskenta!D$24),2))+POWER(Päälaskenta!E$20*(F385-Päälaskenta!D$24),2))+Päälaskenta!C$20),0)</f>
        <v>5.1730664612222697</v>
      </c>
      <c r="O385" s="8">
        <f t="shared" si="89"/>
        <v>4.70622215710867E-2</v>
      </c>
      <c r="P385" s="8">
        <f>IF(Päälaskenta!$C$29,IF(L385&gt;Päälaskenta!$F$28,Kaksitasouoma_matriisi!AQ385,Kaksitasouoma_matriisi!AR385),Päälaskenta!$F$20)</f>
        <v>0.12</v>
      </c>
      <c r="Q385" s="8">
        <f t="shared" si="90"/>
        <v>0.26445646332595102</v>
      </c>
      <c r="R385" s="8">
        <f t="shared" si="84"/>
        <v>6.0004052709061402E-2</v>
      </c>
      <c r="S385" s="8">
        <f t="shared" si="91"/>
        <v>0.24646775067799301</v>
      </c>
      <c r="U385" s="93">
        <f>IF(F385&gt;Päälaskenta!D$24,Päälaskenta!H$24+L385*Päälaskenta!G$24,F385*Päälaskenta!C$24 + F385*F385*Päälaskenta!E$24)</f>
        <v>1.3051999999999999</v>
      </c>
      <c r="V385" s="8">
        <f>IF(F385&gt;Päälaskenta!D$24,2*SQRT(POWER(Päälaskenta!D$24,2)+POWER(Päälaskenta!E$24*Päälaskenta!D$24,2))+Päälaskenta!C$24,(2*SQRT((POWER(F385,2))+POWER(Päälaskenta!E$24*F385,2))+Päälaskenta!C$24))</f>
        <v>2.9798989873223301</v>
      </c>
      <c r="W385" s="8">
        <f t="shared" si="92"/>
        <v>0.43800142405928399</v>
      </c>
      <c r="X385" s="8">
        <f>Päälaskenta!F$24</f>
        <v>7.0000000000000007E-2</v>
      </c>
      <c r="Y385" s="8">
        <f t="shared" si="93"/>
        <v>10.7538186108681</v>
      </c>
      <c r="Z385" s="8">
        <f t="shared" si="85"/>
        <v>2.43999594729094</v>
      </c>
      <c r="AA385" s="8">
        <f t="shared" si="94"/>
        <v>1.8694421906918</v>
      </c>
      <c r="AC385" s="8">
        <f t="shared" si="86"/>
        <v>0.101725060616722</v>
      </c>
      <c r="AE385" s="8">
        <v>383</v>
      </c>
      <c r="AF385" s="8">
        <f t="shared" si="96"/>
        <v>11.018275074194101</v>
      </c>
      <c r="AG385" s="8">
        <f t="shared" si="87"/>
        <v>5.1481690154315501E-2</v>
      </c>
      <c r="AJ385" s="132">
        <f>IF(Päälaskenta!$F$28&lt;Kaksitasouoma_matriisi!L385,Päälaskenta!$C$20*Päälaskenta!$F$28,Päälaskenta!$C$20*Kaksitasouoma_matriisi!L385)</f>
        <v>0.24</v>
      </c>
      <c r="AK385" s="134">
        <f>SQRT(Päälaskenta!$D$20^2+(Päälaskenta!$D$20/(1/Päälaskenta!$E$20))^2)</f>
        <v>1.8029999999999999</v>
      </c>
      <c r="AL385" s="134">
        <f>IF(Päälaskenta!$F$28&lt;Kaksitasouoma_matriisi!L385,AK385*Päälaskenta!$F$28*COS(ATAN(1/Päälaskenta!$E$20)),AK385*Kaksitasouoma_matriisi!L385*COS(ATAN(1/Päälaskenta!$E$20)))</f>
        <v>7.1999999999999995E-2</v>
      </c>
      <c r="AM385" s="134"/>
      <c r="AN385" s="134">
        <f t="shared" si="95"/>
        <v>0.312</v>
      </c>
      <c r="AO385" s="8">
        <f t="shared" si="88"/>
        <v>0.20179807256969101</v>
      </c>
      <c r="AP385" s="134">
        <f>Refererenssiarvoja!$B$16*H385^(1/6)/(Refererenssiarvoja!$B$15^0.5)*(Päälaskenta!$G$28/2)^0.5*(1-AO385)^(-1.5)</f>
        <v>5.3999999999999999E-2</v>
      </c>
      <c r="AQ385" s="8">
        <f>Refererenssiarvoja!$B$16*Kaksitasouoma_matriisi!O385^(1/6)/(SQRT((2*Refererenssiarvoja!$B$15)/(Päälaskenta!$F$31*Päälaskenta!$G$31*Päälaskenta!$F$28))+SQRT(Refererenssiarvoja!$B$15)/Refererenssiarvoja!$B$17*LN(Kaksitasouoma_matriisi!L385/Päälaskenta!$F$28))</f>
        <v>-3.6708755426006101E-2</v>
      </c>
      <c r="AR385" s="8">
        <f>Refererenssiarvoja!$B$16*Kaksitasouoma_matriisi!O385^(1/6)/(SQRT((2*Refererenssiarvoja!$B$15)/(Päälaskenta!$F$31*Päälaskenta!$G$31*L385)))</f>
        <v>9.3983119163391596E-2</v>
      </c>
    </row>
    <row r="386" spans="1:44" x14ac:dyDescent="0.2">
      <c r="A386" s="8">
        <v>384</v>
      </c>
      <c r="B386" s="8">
        <f>IF(Päälaskenta!C$7,Päälaskenta!E$7,Päälaskenta!G$5)</f>
        <v>2.5</v>
      </c>
      <c r="C386" s="56">
        <v>1.6160000000000001</v>
      </c>
      <c r="D386" s="93">
        <f t="shared" si="81"/>
        <v>1.5469999999999999</v>
      </c>
      <c r="E386" s="8">
        <f>IF(Päälaskenta!$C$26,Kaksitasouoma_matriisi!AP386,Kaksitasouoma_matriisi!AC386)</f>
        <v>0.101725060616722</v>
      </c>
      <c r="F386" s="56">
        <f>IF(D386&lt;Päälaskenta!H$24,(SQRT(POWER(Päälaskenta!C$24/(2*Päälaskenta!E$24),2)+(D386/Päälaskenta!E$24))-Päälaskenta!C$24/(2*Päälaskenta!E$24)),IF(D386=Päälaskenta!H$24,Päälaskenta!D$24,Päälaskenta!D$24+(SQRT(POWER((Päälaskenta!C$20+Päälaskenta!G$24)/(2*Päälaskenta!E$20),2)+((D386-Päälaskenta!H$24)/Päälaskenta!E$20))-(Päälaskenta!C$20+Päälaskenta!G$24)/(2*Päälaskenta!E$20))))</f>
        <v>0.748</v>
      </c>
      <c r="G386" s="57">
        <f>IF(F386&gt;Päälaskenta!D$24,(2*SQRT((POWER(Päälaskenta!D$24,2))+POWER(Päälaskenta!E$24*Päälaskenta!D$24,2))+Päälaskenta!C$24)+(2*SQRT((POWER((F386-Päälaskenta!D$24),2))+POWER(Päälaskenta!E$20*(F386-Päälaskenta!D$24),2))+Päälaskenta!C$20),(2*SQRT((POWER(F386,2))+POWER(Päälaskenta!E$24*F386,2))+Päälaskenta!C$24))</f>
        <v>8.15</v>
      </c>
      <c r="H386" s="57">
        <f t="shared" si="82"/>
        <v>0.19</v>
      </c>
      <c r="I386" s="62">
        <f t="shared" si="83"/>
        <v>0.24740000000000001</v>
      </c>
      <c r="J386" s="8">
        <f>IF(F386&lt;Päälaskenta!$D$24,0,Kaksitasouoma_matriisi!F386-Päälaskenta!$D$24)</f>
        <v>4.8000000000000001E-2</v>
      </c>
      <c r="L386" s="8">
        <f>IF(F386&gt;Päälaskenta!D$24,F386-Päälaskenta!D$24,0)</f>
        <v>4.8000000000000001E-2</v>
      </c>
      <c r="M386" s="8">
        <f>IF(F386&gt;Päälaskenta!D$24,(Päälaskenta!C$20+(Päälaskenta!E$20*(Kaksitasouoma_matriisi!F386-Päälaskenta!D$24)))*(Kaksitasouoma_matriisi!F386-Päälaskenta!D$24),0)</f>
        <v>0.24345600000000001</v>
      </c>
      <c r="N386" s="8">
        <f>IF(F386&gt;Päälaskenta!D$24,(2*SQRT((POWER((F386-Päälaskenta!D$24),2))+POWER(Päälaskenta!E$20*(F386-Päälaskenta!D$24),2))+Päälaskenta!C$20),0)</f>
        <v>5.1730664612222697</v>
      </c>
      <c r="O386" s="8">
        <f t="shared" si="89"/>
        <v>4.70622215710867E-2</v>
      </c>
      <c r="P386" s="8">
        <f>IF(Päälaskenta!$C$29,IF(L386&gt;Päälaskenta!$F$28,Kaksitasouoma_matriisi!AQ386,Kaksitasouoma_matriisi!AR386),Päälaskenta!$F$20)</f>
        <v>0.12</v>
      </c>
      <c r="Q386" s="8">
        <f t="shared" si="90"/>
        <v>0.26445646332595102</v>
      </c>
      <c r="R386" s="8">
        <f t="shared" si="84"/>
        <v>6.0004052709061402E-2</v>
      </c>
      <c r="S386" s="8">
        <f t="shared" si="91"/>
        <v>0.24646775067799301</v>
      </c>
      <c r="U386" s="93">
        <f>IF(F386&gt;Päälaskenta!D$24,Päälaskenta!H$24+L386*Päälaskenta!G$24,F386*Päälaskenta!C$24 + F386*F386*Päälaskenta!E$24)</f>
        <v>1.3051999999999999</v>
      </c>
      <c r="V386" s="8">
        <f>IF(F386&gt;Päälaskenta!D$24,2*SQRT(POWER(Päälaskenta!D$24,2)+POWER(Päälaskenta!E$24*Päälaskenta!D$24,2))+Päälaskenta!C$24,(2*SQRT((POWER(F386,2))+POWER(Päälaskenta!E$24*F386,2))+Päälaskenta!C$24))</f>
        <v>2.9798989873223301</v>
      </c>
      <c r="W386" s="8">
        <f t="shared" si="92"/>
        <v>0.43800142405928399</v>
      </c>
      <c r="X386" s="8">
        <f>Päälaskenta!F$24</f>
        <v>7.0000000000000007E-2</v>
      </c>
      <c r="Y386" s="8">
        <f t="shared" si="93"/>
        <v>10.7538186108681</v>
      </c>
      <c r="Z386" s="8">
        <f t="shared" si="85"/>
        <v>2.43999594729094</v>
      </c>
      <c r="AA386" s="8">
        <f t="shared" si="94"/>
        <v>1.8694421906918</v>
      </c>
      <c r="AC386" s="8">
        <f t="shared" si="86"/>
        <v>0.101725060616722</v>
      </c>
      <c r="AE386" s="8">
        <v>384</v>
      </c>
      <c r="AF386" s="8">
        <f t="shared" si="96"/>
        <v>11.018275074194101</v>
      </c>
      <c r="AG386" s="8">
        <f t="shared" si="87"/>
        <v>5.1481690154315501E-2</v>
      </c>
      <c r="AJ386" s="132">
        <f>IF(Päälaskenta!$F$28&lt;Kaksitasouoma_matriisi!L386,Päälaskenta!$C$20*Päälaskenta!$F$28,Päälaskenta!$C$20*Kaksitasouoma_matriisi!L386)</f>
        <v>0.24</v>
      </c>
      <c r="AK386" s="134">
        <f>SQRT(Päälaskenta!$D$20^2+(Päälaskenta!$D$20/(1/Päälaskenta!$E$20))^2)</f>
        <v>1.8029999999999999</v>
      </c>
      <c r="AL386" s="134">
        <f>IF(Päälaskenta!$F$28&lt;Kaksitasouoma_matriisi!L386,AK386*Päälaskenta!$F$28*COS(ATAN(1/Päälaskenta!$E$20)),AK386*Kaksitasouoma_matriisi!L386*COS(ATAN(1/Päälaskenta!$E$20)))</f>
        <v>7.1999999999999995E-2</v>
      </c>
      <c r="AM386" s="134"/>
      <c r="AN386" s="134">
        <f t="shared" si="95"/>
        <v>0.312</v>
      </c>
      <c r="AO386" s="8">
        <f t="shared" si="88"/>
        <v>0.20168067226890801</v>
      </c>
      <c r="AP386" s="134">
        <f>Refererenssiarvoja!$B$16*H386^(1/6)/(Refererenssiarvoja!$B$15^0.5)*(Päälaskenta!$G$28/2)^0.5*(1-AO386)^(-1.5)</f>
        <v>5.3999999999999999E-2</v>
      </c>
      <c r="AQ386" s="8">
        <f>Refererenssiarvoja!$B$16*Kaksitasouoma_matriisi!O386^(1/6)/(SQRT((2*Refererenssiarvoja!$B$15)/(Päälaskenta!$F$31*Päälaskenta!$G$31*Päälaskenta!$F$28))+SQRT(Refererenssiarvoja!$B$15)/Refererenssiarvoja!$B$17*LN(Kaksitasouoma_matriisi!L386/Päälaskenta!$F$28))</f>
        <v>-3.6708755426006101E-2</v>
      </c>
      <c r="AR386" s="8">
        <f>Refererenssiarvoja!$B$16*Kaksitasouoma_matriisi!O386^(1/6)/(SQRT((2*Refererenssiarvoja!$B$15)/(Päälaskenta!$F$31*Päälaskenta!$G$31*L386)))</f>
        <v>9.3983119163391596E-2</v>
      </c>
    </row>
    <row r="387" spans="1:44" x14ac:dyDescent="0.2">
      <c r="A387" s="8">
        <v>385</v>
      </c>
      <c r="B387" s="8">
        <f>IF(Päälaskenta!C$7,Päälaskenta!E$7,Päälaskenta!G$5)</f>
        <v>2.5</v>
      </c>
      <c r="C387" s="56">
        <v>1.615</v>
      </c>
      <c r="D387" s="93">
        <f t="shared" ref="D387:D450" si="97">B387/C387</f>
        <v>1.548</v>
      </c>
      <c r="E387" s="8">
        <f>IF(Päälaskenta!$C$26,Kaksitasouoma_matriisi!AP387,Kaksitasouoma_matriisi!AC387)</f>
        <v>0.101725060616722</v>
      </c>
      <c r="F387" s="56">
        <f>IF(D387&lt;Päälaskenta!H$24,(SQRT(POWER(Päälaskenta!C$24/(2*Päälaskenta!E$24),2)+(D387/Päälaskenta!E$24))-Päälaskenta!C$24/(2*Päälaskenta!E$24)),IF(D387=Päälaskenta!H$24,Päälaskenta!D$24,Päälaskenta!D$24+(SQRT(POWER((Päälaskenta!C$20+Päälaskenta!G$24)/(2*Päälaskenta!E$20),2)+((D387-Päälaskenta!H$24)/Päälaskenta!E$20))-(Päälaskenta!C$20+Päälaskenta!G$24)/(2*Päälaskenta!E$20))))</f>
        <v>0.748</v>
      </c>
      <c r="G387" s="57">
        <f>IF(F387&gt;Päälaskenta!D$24,(2*SQRT((POWER(Päälaskenta!D$24,2))+POWER(Päälaskenta!E$24*Päälaskenta!D$24,2))+Päälaskenta!C$24)+(2*SQRT((POWER((F387-Päälaskenta!D$24),2))+POWER(Päälaskenta!E$20*(F387-Päälaskenta!D$24),2))+Päälaskenta!C$20),(2*SQRT((POWER(F387,2))+POWER(Päälaskenta!E$24*F387,2))+Päälaskenta!C$24))</f>
        <v>8.15</v>
      </c>
      <c r="H387" s="57">
        <f t="shared" ref="H387:H450" si="98">D387/G387</f>
        <v>0.19</v>
      </c>
      <c r="I387" s="62">
        <f t="shared" ref="I387:I450" si="99">POWER(C387/((1/E387)*POWER(H387,2/3)),2)</f>
        <v>0.24709400000000001</v>
      </c>
      <c r="J387" s="8">
        <f>IF(F387&lt;Päälaskenta!$D$24,0,Kaksitasouoma_matriisi!F387-Päälaskenta!$D$24)</f>
        <v>4.8000000000000001E-2</v>
      </c>
      <c r="L387" s="8">
        <f>IF(F387&gt;Päälaskenta!D$24,F387-Päälaskenta!D$24,0)</f>
        <v>4.8000000000000001E-2</v>
      </c>
      <c r="M387" s="8">
        <f>IF(F387&gt;Päälaskenta!D$24,(Päälaskenta!C$20+(Päälaskenta!E$20*(Kaksitasouoma_matriisi!F387-Päälaskenta!D$24)))*(Kaksitasouoma_matriisi!F387-Päälaskenta!D$24),0)</f>
        <v>0.24345600000000001</v>
      </c>
      <c r="N387" s="8">
        <f>IF(F387&gt;Päälaskenta!D$24,(2*SQRT((POWER((F387-Päälaskenta!D$24),2))+POWER(Päälaskenta!E$20*(F387-Päälaskenta!D$24),2))+Päälaskenta!C$20),0)</f>
        <v>5.1730664612222697</v>
      </c>
      <c r="O387" s="8">
        <f t="shared" si="89"/>
        <v>4.70622215710867E-2</v>
      </c>
      <c r="P387" s="8">
        <f>IF(Päälaskenta!$C$29,IF(L387&gt;Päälaskenta!$F$28,Kaksitasouoma_matriisi!AQ387,Kaksitasouoma_matriisi!AR387),Päälaskenta!$F$20)</f>
        <v>0.12</v>
      </c>
      <c r="Q387" s="8">
        <f t="shared" si="90"/>
        <v>0.26445646332595102</v>
      </c>
      <c r="R387" s="8">
        <f t="shared" ref="R387:R450" si="100">B387*Q387/(Q387+Y387)</f>
        <v>6.0004052709061402E-2</v>
      </c>
      <c r="S387" s="8">
        <f t="shared" si="91"/>
        <v>0.24646775067799301</v>
      </c>
      <c r="U387" s="93">
        <f>IF(F387&gt;Päälaskenta!D$24,Päälaskenta!H$24+L387*Päälaskenta!G$24,F387*Päälaskenta!C$24 + F387*F387*Päälaskenta!E$24)</f>
        <v>1.3051999999999999</v>
      </c>
      <c r="V387" s="8">
        <f>IF(F387&gt;Päälaskenta!D$24,2*SQRT(POWER(Päälaskenta!D$24,2)+POWER(Päälaskenta!E$24*Päälaskenta!D$24,2))+Päälaskenta!C$24,(2*SQRT((POWER(F387,2))+POWER(Päälaskenta!E$24*F387,2))+Päälaskenta!C$24))</f>
        <v>2.9798989873223301</v>
      </c>
      <c r="W387" s="8">
        <f t="shared" si="92"/>
        <v>0.43800142405928399</v>
      </c>
      <c r="X387" s="8">
        <f>Päälaskenta!F$24</f>
        <v>7.0000000000000007E-2</v>
      </c>
      <c r="Y387" s="8">
        <f t="shared" si="93"/>
        <v>10.7538186108681</v>
      </c>
      <c r="Z387" s="8">
        <f t="shared" ref="Z387:Z450" si="101">B387*Y387/(Y387+Q387)</f>
        <v>2.43999594729094</v>
      </c>
      <c r="AA387" s="8">
        <f t="shared" si="94"/>
        <v>1.8694421906918</v>
      </c>
      <c r="AC387" s="8">
        <f t="shared" ref="AC387:AC450" si="102">(N387*P387+V387*X387)/(N387+V387)</f>
        <v>0.101725060616722</v>
      </c>
      <c r="AE387" s="8">
        <v>385</v>
      </c>
      <c r="AF387" s="8">
        <f t="shared" si="96"/>
        <v>11.018275074194101</v>
      </c>
      <c r="AG387" s="8">
        <f t="shared" ref="AG387:AG450" si="103">(B387*B387)/(AF387*AF387)</f>
        <v>5.1481690154315501E-2</v>
      </c>
      <c r="AJ387" s="132">
        <f>IF(Päälaskenta!$F$28&lt;Kaksitasouoma_matriisi!L387,Päälaskenta!$C$20*Päälaskenta!$F$28,Päälaskenta!$C$20*Kaksitasouoma_matriisi!L387)</f>
        <v>0.24</v>
      </c>
      <c r="AK387" s="134">
        <f>SQRT(Päälaskenta!$D$20^2+(Päälaskenta!$D$20/(1/Päälaskenta!$E$20))^2)</f>
        <v>1.8029999999999999</v>
      </c>
      <c r="AL387" s="134">
        <f>IF(Päälaskenta!$F$28&lt;Kaksitasouoma_matriisi!L387,AK387*Päälaskenta!$F$28*COS(ATAN(1/Päälaskenta!$E$20)),AK387*Kaksitasouoma_matriisi!L387*COS(ATAN(1/Päälaskenta!$E$20)))</f>
        <v>7.1999999999999995E-2</v>
      </c>
      <c r="AM387" s="134"/>
      <c r="AN387" s="134">
        <f t="shared" si="95"/>
        <v>0.312</v>
      </c>
      <c r="AO387" s="8">
        <f t="shared" ref="AO387:AO450" si="104">AN387/D387</f>
        <v>0.201550387596899</v>
      </c>
      <c r="AP387" s="134">
        <f>Refererenssiarvoja!$B$16*H387^(1/6)/(Refererenssiarvoja!$B$15^0.5)*(Päälaskenta!$G$28/2)^0.5*(1-AO387)^(-1.5)</f>
        <v>5.3999999999999999E-2</v>
      </c>
      <c r="AQ387" s="8">
        <f>Refererenssiarvoja!$B$16*Kaksitasouoma_matriisi!O387^(1/6)/(SQRT((2*Refererenssiarvoja!$B$15)/(Päälaskenta!$F$31*Päälaskenta!$G$31*Päälaskenta!$F$28))+SQRT(Refererenssiarvoja!$B$15)/Refererenssiarvoja!$B$17*LN(Kaksitasouoma_matriisi!L387/Päälaskenta!$F$28))</f>
        <v>-3.6708755426006101E-2</v>
      </c>
      <c r="AR387" s="8">
        <f>Refererenssiarvoja!$B$16*Kaksitasouoma_matriisi!O387^(1/6)/(SQRT((2*Refererenssiarvoja!$B$15)/(Päälaskenta!$F$31*Päälaskenta!$G$31*L387)))</f>
        <v>9.3983119163391596E-2</v>
      </c>
    </row>
    <row r="388" spans="1:44" x14ac:dyDescent="0.2">
      <c r="A388" s="8">
        <v>386</v>
      </c>
      <c r="B388" s="8">
        <f>IF(Päälaskenta!C$7,Päälaskenta!E$7,Päälaskenta!G$5)</f>
        <v>2.5</v>
      </c>
      <c r="C388" s="56">
        <v>1.6140000000000001</v>
      </c>
      <c r="D388" s="93">
        <f t="shared" si="97"/>
        <v>1.5488999999999999</v>
      </c>
      <c r="E388" s="8">
        <f>IF(Päälaskenta!$C$26,Kaksitasouoma_matriisi!AP388,Kaksitasouoma_matriisi!AC388)</f>
        <v>0.101725060616722</v>
      </c>
      <c r="F388" s="56">
        <f>IF(D388&lt;Päälaskenta!H$24,(SQRT(POWER(Päälaskenta!C$24/(2*Päälaskenta!E$24),2)+(D388/Päälaskenta!E$24))-Päälaskenta!C$24/(2*Päälaskenta!E$24)),IF(D388=Päälaskenta!H$24,Päälaskenta!D$24,Päälaskenta!D$24+(SQRT(POWER((Päälaskenta!C$20+Päälaskenta!G$24)/(2*Päälaskenta!E$20),2)+((D388-Päälaskenta!H$24)/Päälaskenta!E$20))-(Päälaskenta!C$20+Päälaskenta!G$24)/(2*Päälaskenta!E$20))))</f>
        <v>0.748</v>
      </c>
      <c r="G388" s="57">
        <f>IF(F388&gt;Päälaskenta!D$24,(2*SQRT((POWER(Päälaskenta!D$24,2))+POWER(Päälaskenta!E$24*Päälaskenta!D$24,2))+Päälaskenta!C$24)+(2*SQRT((POWER((F388-Päälaskenta!D$24),2))+POWER(Päälaskenta!E$20*(F388-Päälaskenta!D$24),2))+Päälaskenta!C$20),(2*SQRT((POWER(F388,2))+POWER(Päälaskenta!E$24*F388,2))+Päälaskenta!C$24))</f>
        <v>8.15</v>
      </c>
      <c r="H388" s="57">
        <f t="shared" si="98"/>
        <v>0.19</v>
      </c>
      <c r="I388" s="62">
        <f t="shared" si="99"/>
        <v>0.24678800000000001</v>
      </c>
      <c r="J388" s="8">
        <f>IF(F388&lt;Päälaskenta!$D$24,0,Kaksitasouoma_matriisi!F388-Päälaskenta!$D$24)</f>
        <v>4.8000000000000001E-2</v>
      </c>
      <c r="L388" s="8">
        <f>IF(F388&gt;Päälaskenta!D$24,F388-Päälaskenta!D$24,0)</f>
        <v>4.8000000000000001E-2</v>
      </c>
      <c r="M388" s="8">
        <f>IF(F388&gt;Päälaskenta!D$24,(Päälaskenta!C$20+(Päälaskenta!E$20*(Kaksitasouoma_matriisi!F388-Päälaskenta!D$24)))*(Kaksitasouoma_matriisi!F388-Päälaskenta!D$24),0)</f>
        <v>0.24345600000000001</v>
      </c>
      <c r="N388" s="8">
        <f>IF(F388&gt;Päälaskenta!D$24,(2*SQRT((POWER((F388-Päälaskenta!D$24),2))+POWER(Päälaskenta!E$20*(F388-Päälaskenta!D$24),2))+Päälaskenta!C$20),0)</f>
        <v>5.1730664612222697</v>
      </c>
      <c r="O388" s="8">
        <f t="shared" ref="O388:O451" si="105">IF(N388&gt;0,M388/N388,0)</f>
        <v>4.70622215710867E-2</v>
      </c>
      <c r="P388" s="8">
        <f>IF(Päälaskenta!$C$29,IF(L388&gt;Päälaskenta!$F$28,Kaksitasouoma_matriisi!AQ388,Kaksitasouoma_matriisi!AR388),Päälaskenta!$F$20)</f>
        <v>0.12</v>
      </c>
      <c r="Q388" s="8">
        <f t="shared" ref="Q388:Q451" si="106">(1/P388)*M388*POWER(O388,(2/3))</f>
        <v>0.26445646332595102</v>
      </c>
      <c r="R388" s="8">
        <f t="shared" si="100"/>
        <v>6.0004052709061402E-2</v>
      </c>
      <c r="S388" s="8">
        <f t="shared" ref="S388:S451" si="107">IF(M388&gt;0,R388/M388,0)</f>
        <v>0.24646775067799301</v>
      </c>
      <c r="U388" s="93">
        <f>IF(F388&gt;Päälaskenta!D$24,Päälaskenta!H$24+L388*Päälaskenta!G$24,F388*Päälaskenta!C$24 + F388*F388*Päälaskenta!E$24)</f>
        <v>1.3051999999999999</v>
      </c>
      <c r="V388" s="8">
        <f>IF(F388&gt;Päälaskenta!D$24,2*SQRT(POWER(Päälaskenta!D$24,2)+POWER(Päälaskenta!E$24*Päälaskenta!D$24,2))+Päälaskenta!C$24,(2*SQRT((POWER(F388,2))+POWER(Päälaskenta!E$24*F388,2))+Päälaskenta!C$24))</f>
        <v>2.9798989873223301</v>
      </c>
      <c r="W388" s="8">
        <f t="shared" ref="W388:W451" si="108">U388/V388</f>
        <v>0.43800142405928399</v>
      </c>
      <c r="X388" s="8">
        <f>Päälaskenta!F$24</f>
        <v>7.0000000000000007E-2</v>
      </c>
      <c r="Y388" s="8">
        <f t="shared" ref="Y388:Y451" si="109">(1/X388)*U388*POWER(W388,(2/3))</f>
        <v>10.7538186108681</v>
      </c>
      <c r="Z388" s="8">
        <f t="shared" si="101"/>
        <v>2.43999594729094</v>
      </c>
      <c r="AA388" s="8">
        <f t="shared" ref="AA388:AA451" si="110">Z388/U388</f>
        <v>1.8694421906918</v>
      </c>
      <c r="AC388" s="8">
        <f t="shared" si="102"/>
        <v>0.101725060616722</v>
      </c>
      <c r="AE388" s="8">
        <v>386</v>
      </c>
      <c r="AF388" s="8">
        <f t="shared" si="96"/>
        <v>11.018275074194101</v>
      </c>
      <c r="AG388" s="8">
        <f t="shared" si="103"/>
        <v>5.1481690154315501E-2</v>
      </c>
      <c r="AJ388" s="132">
        <f>IF(Päälaskenta!$F$28&lt;Kaksitasouoma_matriisi!L388,Päälaskenta!$C$20*Päälaskenta!$F$28,Päälaskenta!$C$20*Kaksitasouoma_matriisi!L388)</f>
        <v>0.24</v>
      </c>
      <c r="AK388" s="134">
        <f>SQRT(Päälaskenta!$D$20^2+(Päälaskenta!$D$20/(1/Päälaskenta!$E$20))^2)</f>
        <v>1.8029999999999999</v>
      </c>
      <c r="AL388" s="134">
        <f>IF(Päälaskenta!$F$28&lt;Kaksitasouoma_matriisi!L388,AK388*Päälaskenta!$F$28*COS(ATAN(1/Päälaskenta!$E$20)),AK388*Kaksitasouoma_matriisi!L388*COS(ATAN(1/Päälaskenta!$E$20)))</f>
        <v>7.1999999999999995E-2</v>
      </c>
      <c r="AM388" s="134"/>
      <c r="AN388" s="134">
        <f t="shared" ref="AN388:AN451" si="111">AJ388+AL388</f>
        <v>0.312</v>
      </c>
      <c r="AO388" s="8">
        <f t="shared" si="104"/>
        <v>0.201433275227581</v>
      </c>
      <c r="AP388" s="134">
        <f>Refererenssiarvoja!$B$16*H388^(1/6)/(Refererenssiarvoja!$B$15^0.5)*(Päälaskenta!$G$28/2)^0.5*(1-AO388)^(-1.5)</f>
        <v>5.3999999999999999E-2</v>
      </c>
      <c r="AQ388" s="8">
        <f>Refererenssiarvoja!$B$16*Kaksitasouoma_matriisi!O388^(1/6)/(SQRT((2*Refererenssiarvoja!$B$15)/(Päälaskenta!$F$31*Päälaskenta!$G$31*Päälaskenta!$F$28))+SQRT(Refererenssiarvoja!$B$15)/Refererenssiarvoja!$B$17*LN(Kaksitasouoma_matriisi!L388/Päälaskenta!$F$28))</f>
        <v>-3.6708755426006101E-2</v>
      </c>
      <c r="AR388" s="8">
        <f>Refererenssiarvoja!$B$16*Kaksitasouoma_matriisi!O388^(1/6)/(SQRT((2*Refererenssiarvoja!$B$15)/(Päälaskenta!$F$31*Päälaskenta!$G$31*L388)))</f>
        <v>9.3983119163391596E-2</v>
      </c>
    </row>
    <row r="389" spans="1:44" x14ac:dyDescent="0.2">
      <c r="A389" s="8">
        <v>387</v>
      </c>
      <c r="B389" s="8">
        <f>IF(Päälaskenta!C$7,Päälaskenta!E$7,Päälaskenta!G$5)</f>
        <v>2.5</v>
      </c>
      <c r="C389" s="56">
        <v>1.613</v>
      </c>
      <c r="D389" s="93">
        <f t="shared" si="97"/>
        <v>1.5499000000000001</v>
      </c>
      <c r="E389" s="8">
        <f>IF(Päälaskenta!$C$26,Kaksitasouoma_matriisi!AP389,Kaksitasouoma_matriisi!AC389)</f>
        <v>0.101725060616722</v>
      </c>
      <c r="F389" s="56">
        <f>IF(D389&lt;Päälaskenta!H$24,(SQRT(POWER(Päälaskenta!C$24/(2*Päälaskenta!E$24),2)+(D389/Päälaskenta!E$24))-Päälaskenta!C$24/(2*Päälaskenta!E$24)),IF(D389=Päälaskenta!H$24,Päälaskenta!D$24,Päälaskenta!D$24+(SQRT(POWER((Päälaskenta!C$20+Päälaskenta!G$24)/(2*Päälaskenta!E$20),2)+((D389-Päälaskenta!H$24)/Päälaskenta!E$20))-(Päälaskenta!C$20+Päälaskenta!G$24)/(2*Päälaskenta!E$20))))</f>
        <v>0.748</v>
      </c>
      <c r="G389" s="57">
        <f>IF(F389&gt;Päälaskenta!D$24,(2*SQRT((POWER(Päälaskenta!D$24,2))+POWER(Päälaskenta!E$24*Päälaskenta!D$24,2))+Päälaskenta!C$24)+(2*SQRT((POWER((F389-Päälaskenta!D$24),2))+POWER(Päälaskenta!E$20*(F389-Päälaskenta!D$24),2))+Päälaskenta!C$20),(2*SQRT((POWER(F389,2))+POWER(Päälaskenta!E$24*F389,2))+Päälaskenta!C$24))</f>
        <v>8.15</v>
      </c>
      <c r="H389" s="57">
        <f t="shared" si="98"/>
        <v>0.19</v>
      </c>
      <c r="I389" s="62">
        <f t="shared" si="99"/>
        <v>0.24648300000000001</v>
      </c>
      <c r="J389" s="8">
        <f>IF(F389&lt;Päälaskenta!$D$24,0,Kaksitasouoma_matriisi!F389-Päälaskenta!$D$24)</f>
        <v>4.8000000000000001E-2</v>
      </c>
      <c r="L389" s="8">
        <f>IF(F389&gt;Päälaskenta!D$24,F389-Päälaskenta!D$24,0)</f>
        <v>4.8000000000000001E-2</v>
      </c>
      <c r="M389" s="8">
        <f>IF(F389&gt;Päälaskenta!D$24,(Päälaskenta!C$20+(Päälaskenta!E$20*(Kaksitasouoma_matriisi!F389-Päälaskenta!D$24)))*(Kaksitasouoma_matriisi!F389-Päälaskenta!D$24),0)</f>
        <v>0.24345600000000001</v>
      </c>
      <c r="N389" s="8">
        <f>IF(F389&gt;Päälaskenta!D$24,(2*SQRT((POWER((F389-Päälaskenta!D$24),2))+POWER(Päälaskenta!E$20*(F389-Päälaskenta!D$24),2))+Päälaskenta!C$20),0)</f>
        <v>5.1730664612222697</v>
      </c>
      <c r="O389" s="8">
        <f t="shared" si="105"/>
        <v>4.70622215710867E-2</v>
      </c>
      <c r="P389" s="8">
        <f>IF(Päälaskenta!$C$29,IF(L389&gt;Päälaskenta!$F$28,Kaksitasouoma_matriisi!AQ389,Kaksitasouoma_matriisi!AR389),Päälaskenta!$F$20)</f>
        <v>0.12</v>
      </c>
      <c r="Q389" s="8">
        <f t="shared" si="106"/>
        <v>0.26445646332595102</v>
      </c>
      <c r="R389" s="8">
        <f t="shared" si="100"/>
        <v>6.0004052709061402E-2</v>
      </c>
      <c r="S389" s="8">
        <f t="shared" si="107"/>
        <v>0.24646775067799301</v>
      </c>
      <c r="U389" s="93">
        <f>IF(F389&gt;Päälaskenta!D$24,Päälaskenta!H$24+L389*Päälaskenta!G$24,F389*Päälaskenta!C$24 + F389*F389*Päälaskenta!E$24)</f>
        <v>1.3051999999999999</v>
      </c>
      <c r="V389" s="8">
        <f>IF(F389&gt;Päälaskenta!D$24,2*SQRT(POWER(Päälaskenta!D$24,2)+POWER(Päälaskenta!E$24*Päälaskenta!D$24,2))+Päälaskenta!C$24,(2*SQRT((POWER(F389,2))+POWER(Päälaskenta!E$24*F389,2))+Päälaskenta!C$24))</f>
        <v>2.9798989873223301</v>
      </c>
      <c r="W389" s="8">
        <f t="shared" si="108"/>
        <v>0.43800142405928399</v>
      </c>
      <c r="X389" s="8">
        <f>Päälaskenta!F$24</f>
        <v>7.0000000000000007E-2</v>
      </c>
      <c r="Y389" s="8">
        <f t="shared" si="109"/>
        <v>10.7538186108681</v>
      </c>
      <c r="Z389" s="8">
        <f t="shared" si="101"/>
        <v>2.43999594729094</v>
      </c>
      <c r="AA389" s="8">
        <f t="shared" si="110"/>
        <v>1.8694421906918</v>
      </c>
      <c r="AC389" s="8">
        <f t="shared" si="102"/>
        <v>0.101725060616722</v>
      </c>
      <c r="AE389" s="8">
        <v>387</v>
      </c>
      <c r="AF389" s="8">
        <f t="shared" si="96"/>
        <v>11.018275074194101</v>
      </c>
      <c r="AG389" s="8">
        <f t="shared" si="103"/>
        <v>5.1481690154315501E-2</v>
      </c>
      <c r="AJ389" s="132">
        <f>IF(Päälaskenta!$F$28&lt;Kaksitasouoma_matriisi!L389,Päälaskenta!$C$20*Päälaskenta!$F$28,Päälaskenta!$C$20*Kaksitasouoma_matriisi!L389)</f>
        <v>0.24</v>
      </c>
      <c r="AK389" s="134">
        <f>SQRT(Päälaskenta!$D$20^2+(Päälaskenta!$D$20/(1/Päälaskenta!$E$20))^2)</f>
        <v>1.8029999999999999</v>
      </c>
      <c r="AL389" s="134">
        <f>IF(Päälaskenta!$F$28&lt;Kaksitasouoma_matriisi!L389,AK389*Päälaskenta!$F$28*COS(ATAN(1/Päälaskenta!$E$20)),AK389*Kaksitasouoma_matriisi!L389*COS(ATAN(1/Päälaskenta!$E$20)))</f>
        <v>7.1999999999999995E-2</v>
      </c>
      <c r="AM389" s="134"/>
      <c r="AN389" s="134">
        <f t="shared" si="111"/>
        <v>0.312</v>
      </c>
      <c r="AO389" s="8">
        <f t="shared" si="104"/>
        <v>0.20130330989096101</v>
      </c>
      <c r="AP389" s="134">
        <f>Refererenssiarvoja!$B$16*H389^(1/6)/(Refererenssiarvoja!$B$15^0.5)*(Päälaskenta!$G$28/2)^0.5*(1-AO389)^(-1.5)</f>
        <v>5.3999999999999999E-2</v>
      </c>
      <c r="AQ389" s="8">
        <f>Refererenssiarvoja!$B$16*Kaksitasouoma_matriisi!O389^(1/6)/(SQRT((2*Refererenssiarvoja!$B$15)/(Päälaskenta!$F$31*Päälaskenta!$G$31*Päälaskenta!$F$28))+SQRT(Refererenssiarvoja!$B$15)/Refererenssiarvoja!$B$17*LN(Kaksitasouoma_matriisi!L389/Päälaskenta!$F$28))</f>
        <v>-3.6708755426006101E-2</v>
      </c>
      <c r="AR389" s="8">
        <f>Refererenssiarvoja!$B$16*Kaksitasouoma_matriisi!O389^(1/6)/(SQRT((2*Refererenssiarvoja!$B$15)/(Päälaskenta!$F$31*Päälaskenta!$G$31*L389)))</f>
        <v>9.3983119163391596E-2</v>
      </c>
    </row>
    <row r="390" spans="1:44" x14ac:dyDescent="0.2">
      <c r="A390" s="8">
        <v>388</v>
      </c>
      <c r="B390" s="8">
        <f>IF(Päälaskenta!C$7,Päälaskenta!E$7,Päälaskenta!G$5)</f>
        <v>2.5</v>
      </c>
      <c r="C390" s="56">
        <v>1.6120000000000001</v>
      </c>
      <c r="D390" s="93">
        <f t="shared" si="97"/>
        <v>1.5508999999999999</v>
      </c>
      <c r="E390" s="8">
        <f>IF(Päälaskenta!$C$26,Kaksitasouoma_matriisi!AP390,Kaksitasouoma_matriisi!AC390)</f>
        <v>0.101725060616722</v>
      </c>
      <c r="F390" s="56">
        <f>IF(D390&lt;Päälaskenta!H$24,(SQRT(POWER(Päälaskenta!C$24/(2*Päälaskenta!E$24),2)+(D390/Päälaskenta!E$24))-Päälaskenta!C$24/(2*Päälaskenta!E$24)),IF(D390=Päälaskenta!H$24,Päälaskenta!D$24,Päälaskenta!D$24+(SQRT(POWER((Päälaskenta!C$20+Päälaskenta!G$24)/(2*Päälaskenta!E$20),2)+((D390-Päälaskenta!H$24)/Päälaskenta!E$20))-(Päälaskenta!C$20+Päälaskenta!G$24)/(2*Päälaskenta!E$20))))</f>
        <v>0.748</v>
      </c>
      <c r="G390" s="57">
        <f>IF(F390&gt;Päälaskenta!D$24,(2*SQRT((POWER(Päälaskenta!D$24,2))+POWER(Päälaskenta!E$24*Päälaskenta!D$24,2))+Päälaskenta!C$24)+(2*SQRT((POWER((F390-Päälaskenta!D$24),2))+POWER(Päälaskenta!E$20*(F390-Päälaskenta!D$24),2))+Päälaskenta!C$20),(2*SQRT((POWER(F390,2))+POWER(Päälaskenta!E$24*F390,2))+Päälaskenta!C$24))</f>
        <v>8.15</v>
      </c>
      <c r="H390" s="57">
        <f t="shared" si="98"/>
        <v>0.19</v>
      </c>
      <c r="I390" s="62">
        <f t="shared" si="99"/>
        <v>0.24617700000000001</v>
      </c>
      <c r="J390" s="8">
        <f>IF(F390&lt;Päälaskenta!$D$24,0,Kaksitasouoma_matriisi!F390-Päälaskenta!$D$24)</f>
        <v>4.8000000000000001E-2</v>
      </c>
      <c r="L390" s="8">
        <f>IF(F390&gt;Päälaskenta!D$24,F390-Päälaskenta!D$24,0)</f>
        <v>4.8000000000000001E-2</v>
      </c>
      <c r="M390" s="8">
        <f>IF(F390&gt;Päälaskenta!D$24,(Päälaskenta!C$20+(Päälaskenta!E$20*(Kaksitasouoma_matriisi!F390-Päälaskenta!D$24)))*(Kaksitasouoma_matriisi!F390-Päälaskenta!D$24),0)</f>
        <v>0.24345600000000001</v>
      </c>
      <c r="N390" s="8">
        <f>IF(F390&gt;Päälaskenta!D$24,(2*SQRT((POWER((F390-Päälaskenta!D$24),2))+POWER(Päälaskenta!E$20*(F390-Päälaskenta!D$24),2))+Päälaskenta!C$20),0)</f>
        <v>5.1730664612222697</v>
      </c>
      <c r="O390" s="8">
        <f t="shared" si="105"/>
        <v>4.70622215710867E-2</v>
      </c>
      <c r="P390" s="8">
        <f>IF(Päälaskenta!$C$29,IF(L390&gt;Päälaskenta!$F$28,Kaksitasouoma_matriisi!AQ390,Kaksitasouoma_matriisi!AR390),Päälaskenta!$F$20)</f>
        <v>0.12</v>
      </c>
      <c r="Q390" s="8">
        <f t="shared" si="106"/>
        <v>0.26445646332595102</v>
      </c>
      <c r="R390" s="8">
        <f t="shared" si="100"/>
        <v>6.0004052709061402E-2</v>
      </c>
      <c r="S390" s="8">
        <f t="shared" si="107"/>
        <v>0.24646775067799301</v>
      </c>
      <c r="U390" s="93">
        <f>IF(F390&gt;Päälaskenta!D$24,Päälaskenta!H$24+L390*Päälaskenta!G$24,F390*Päälaskenta!C$24 + F390*F390*Päälaskenta!E$24)</f>
        <v>1.3051999999999999</v>
      </c>
      <c r="V390" s="8">
        <f>IF(F390&gt;Päälaskenta!D$24,2*SQRT(POWER(Päälaskenta!D$24,2)+POWER(Päälaskenta!E$24*Päälaskenta!D$24,2))+Päälaskenta!C$24,(2*SQRT((POWER(F390,2))+POWER(Päälaskenta!E$24*F390,2))+Päälaskenta!C$24))</f>
        <v>2.9798989873223301</v>
      </c>
      <c r="W390" s="8">
        <f t="shared" si="108"/>
        <v>0.43800142405928399</v>
      </c>
      <c r="X390" s="8">
        <f>Päälaskenta!F$24</f>
        <v>7.0000000000000007E-2</v>
      </c>
      <c r="Y390" s="8">
        <f t="shared" si="109"/>
        <v>10.7538186108681</v>
      </c>
      <c r="Z390" s="8">
        <f t="shared" si="101"/>
        <v>2.43999594729094</v>
      </c>
      <c r="AA390" s="8">
        <f t="shared" si="110"/>
        <v>1.8694421906918</v>
      </c>
      <c r="AC390" s="8">
        <f t="shared" si="102"/>
        <v>0.101725060616722</v>
      </c>
      <c r="AE390" s="8">
        <v>388</v>
      </c>
      <c r="AF390" s="8">
        <f t="shared" si="96"/>
        <v>11.018275074194101</v>
      </c>
      <c r="AG390" s="8">
        <f t="shared" si="103"/>
        <v>5.1481690154315501E-2</v>
      </c>
      <c r="AJ390" s="132">
        <f>IF(Päälaskenta!$F$28&lt;Kaksitasouoma_matriisi!L390,Päälaskenta!$C$20*Päälaskenta!$F$28,Päälaskenta!$C$20*Kaksitasouoma_matriisi!L390)</f>
        <v>0.24</v>
      </c>
      <c r="AK390" s="134">
        <f>SQRT(Päälaskenta!$D$20^2+(Päälaskenta!$D$20/(1/Päälaskenta!$E$20))^2)</f>
        <v>1.8029999999999999</v>
      </c>
      <c r="AL390" s="134">
        <f>IF(Päälaskenta!$F$28&lt;Kaksitasouoma_matriisi!L390,AK390*Päälaskenta!$F$28*COS(ATAN(1/Päälaskenta!$E$20)),AK390*Kaksitasouoma_matriisi!L390*COS(ATAN(1/Päälaskenta!$E$20)))</f>
        <v>7.1999999999999995E-2</v>
      </c>
      <c r="AM390" s="134"/>
      <c r="AN390" s="134">
        <f t="shared" si="111"/>
        <v>0.312</v>
      </c>
      <c r="AO390" s="8">
        <f t="shared" si="104"/>
        <v>0.20117351215423299</v>
      </c>
      <c r="AP390" s="134">
        <f>Refererenssiarvoja!$B$16*H390^(1/6)/(Refererenssiarvoja!$B$15^0.5)*(Päälaskenta!$G$28/2)^0.5*(1-AO390)^(-1.5)</f>
        <v>5.3999999999999999E-2</v>
      </c>
      <c r="AQ390" s="8">
        <f>Refererenssiarvoja!$B$16*Kaksitasouoma_matriisi!O390^(1/6)/(SQRT((2*Refererenssiarvoja!$B$15)/(Päälaskenta!$F$31*Päälaskenta!$G$31*Päälaskenta!$F$28))+SQRT(Refererenssiarvoja!$B$15)/Refererenssiarvoja!$B$17*LN(Kaksitasouoma_matriisi!L390/Päälaskenta!$F$28))</f>
        <v>-3.6708755426006101E-2</v>
      </c>
      <c r="AR390" s="8">
        <f>Refererenssiarvoja!$B$16*Kaksitasouoma_matriisi!O390^(1/6)/(SQRT((2*Refererenssiarvoja!$B$15)/(Päälaskenta!$F$31*Päälaskenta!$G$31*L390)))</f>
        <v>9.3983119163391596E-2</v>
      </c>
    </row>
    <row r="391" spans="1:44" x14ac:dyDescent="0.2">
      <c r="A391" s="8">
        <v>389</v>
      </c>
      <c r="B391" s="8">
        <f>IF(Päälaskenta!C$7,Päälaskenta!E$7,Päälaskenta!G$5)</f>
        <v>2.5</v>
      </c>
      <c r="C391" s="56">
        <v>1.611</v>
      </c>
      <c r="D391" s="93">
        <f t="shared" si="97"/>
        <v>1.5518000000000001</v>
      </c>
      <c r="E391" s="8">
        <f>IF(Päälaskenta!$C$26,Kaksitasouoma_matriisi!AP391,Kaksitasouoma_matriisi!AC391)</f>
        <v>0.101725060616722</v>
      </c>
      <c r="F391" s="56">
        <f>IF(D391&lt;Päälaskenta!H$24,(SQRT(POWER(Päälaskenta!C$24/(2*Päälaskenta!E$24),2)+(D391/Päälaskenta!E$24))-Päälaskenta!C$24/(2*Päälaskenta!E$24)),IF(D391=Päälaskenta!H$24,Päälaskenta!D$24,Päälaskenta!D$24+(SQRT(POWER((Päälaskenta!C$20+Päälaskenta!G$24)/(2*Päälaskenta!E$20),2)+((D391-Päälaskenta!H$24)/Päälaskenta!E$20))-(Päälaskenta!C$20+Päälaskenta!G$24)/(2*Päälaskenta!E$20))))</f>
        <v>0.748</v>
      </c>
      <c r="G391" s="57">
        <f>IF(F391&gt;Päälaskenta!D$24,(2*SQRT((POWER(Päälaskenta!D$24,2))+POWER(Päälaskenta!E$24*Päälaskenta!D$24,2))+Päälaskenta!C$24)+(2*SQRT((POWER((F391-Päälaskenta!D$24),2))+POWER(Päälaskenta!E$20*(F391-Päälaskenta!D$24),2))+Päälaskenta!C$20),(2*SQRT((POWER(F391,2))+POWER(Päälaskenta!E$24*F391,2))+Päälaskenta!C$24))</f>
        <v>8.15</v>
      </c>
      <c r="H391" s="57">
        <f t="shared" si="98"/>
        <v>0.19</v>
      </c>
      <c r="I391" s="62">
        <f t="shared" si="99"/>
        <v>0.24587200000000001</v>
      </c>
      <c r="J391" s="8">
        <f>IF(F391&lt;Päälaskenta!$D$24,0,Kaksitasouoma_matriisi!F391-Päälaskenta!$D$24)</f>
        <v>4.8000000000000001E-2</v>
      </c>
      <c r="L391" s="8">
        <f>IF(F391&gt;Päälaskenta!D$24,F391-Päälaskenta!D$24,0)</f>
        <v>4.8000000000000001E-2</v>
      </c>
      <c r="M391" s="8">
        <f>IF(F391&gt;Päälaskenta!D$24,(Päälaskenta!C$20+(Päälaskenta!E$20*(Kaksitasouoma_matriisi!F391-Päälaskenta!D$24)))*(Kaksitasouoma_matriisi!F391-Päälaskenta!D$24),0)</f>
        <v>0.24345600000000001</v>
      </c>
      <c r="N391" s="8">
        <f>IF(F391&gt;Päälaskenta!D$24,(2*SQRT((POWER((F391-Päälaskenta!D$24),2))+POWER(Päälaskenta!E$20*(F391-Päälaskenta!D$24),2))+Päälaskenta!C$20),0)</f>
        <v>5.1730664612222697</v>
      </c>
      <c r="O391" s="8">
        <f t="shared" si="105"/>
        <v>4.70622215710867E-2</v>
      </c>
      <c r="P391" s="8">
        <f>IF(Päälaskenta!$C$29,IF(L391&gt;Päälaskenta!$F$28,Kaksitasouoma_matriisi!AQ391,Kaksitasouoma_matriisi!AR391),Päälaskenta!$F$20)</f>
        <v>0.12</v>
      </c>
      <c r="Q391" s="8">
        <f t="shared" si="106"/>
        <v>0.26445646332595102</v>
      </c>
      <c r="R391" s="8">
        <f t="shared" si="100"/>
        <v>6.0004052709061402E-2</v>
      </c>
      <c r="S391" s="8">
        <f t="shared" si="107"/>
        <v>0.24646775067799301</v>
      </c>
      <c r="U391" s="93">
        <f>IF(F391&gt;Päälaskenta!D$24,Päälaskenta!H$24+L391*Päälaskenta!G$24,F391*Päälaskenta!C$24 + F391*F391*Päälaskenta!E$24)</f>
        <v>1.3051999999999999</v>
      </c>
      <c r="V391" s="8">
        <f>IF(F391&gt;Päälaskenta!D$24,2*SQRT(POWER(Päälaskenta!D$24,2)+POWER(Päälaskenta!E$24*Päälaskenta!D$24,2))+Päälaskenta!C$24,(2*SQRT((POWER(F391,2))+POWER(Päälaskenta!E$24*F391,2))+Päälaskenta!C$24))</f>
        <v>2.9798989873223301</v>
      </c>
      <c r="W391" s="8">
        <f t="shared" si="108"/>
        <v>0.43800142405928399</v>
      </c>
      <c r="X391" s="8">
        <f>Päälaskenta!F$24</f>
        <v>7.0000000000000007E-2</v>
      </c>
      <c r="Y391" s="8">
        <f t="shared" si="109"/>
        <v>10.7538186108681</v>
      </c>
      <c r="Z391" s="8">
        <f t="shared" si="101"/>
        <v>2.43999594729094</v>
      </c>
      <c r="AA391" s="8">
        <f t="shared" si="110"/>
        <v>1.8694421906918</v>
      </c>
      <c r="AC391" s="8">
        <f t="shared" si="102"/>
        <v>0.101725060616722</v>
      </c>
      <c r="AE391" s="8">
        <v>389</v>
      </c>
      <c r="AF391" s="8">
        <f t="shared" si="96"/>
        <v>11.018275074194101</v>
      </c>
      <c r="AG391" s="8">
        <f t="shared" si="103"/>
        <v>5.1481690154315501E-2</v>
      </c>
      <c r="AJ391" s="132">
        <f>IF(Päälaskenta!$F$28&lt;Kaksitasouoma_matriisi!L391,Päälaskenta!$C$20*Päälaskenta!$F$28,Päälaskenta!$C$20*Kaksitasouoma_matriisi!L391)</f>
        <v>0.24</v>
      </c>
      <c r="AK391" s="134">
        <f>SQRT(Päälaskenta!$D$20^2+(Päälaskenta!$D$20/(1/Päälaskenta!$E$20))^2)</f>
        <v>1.8029999999999999</v>
      </c>
      <c r="AL391" s="134">
        <f>IF(Päälaskenta!$F$28&lt;Kaksitasouoma_matriisi!L391,AK391*Päälaskenta!$F$28*COS(ATAN(1/Päälaskenta!$E$20)),AK391*Kaksitasouoma_matriisi!L391*COS(ATAN(1/Päälaskenta!$E$20)))</f>
        <v>7.1999999999999995E-2</v>
      </c>
      <c r="AM391" s="134"/>
      <c r="AN391" s="134">
        <f t="shared" si="111"/>
        <v>0.312</v>
      </c>
      <c r="AO391" s="8">
        <f t="shared" si="104"/>
        <v>0.201056837221291</v>
      </c>
      <c r="AP391" s="134">
        <f>Refererenssiarvoja!$B$16*H391^(1/6)/(Refererenssiarvoja!$B$15^0.5)*(Päälaskenta!$G$28/2)^0.5*(1-AO391)^(-1.5)</f>
        <v>5.3999999999999999E-2</v>
      </c>
      <c r="AQ391" s="8">
        <f>Refererenssiarvoja!$B$16*Kaksitasouoma_matriisi!O391^(1/6)/(SQRT((2*Refererenssiarvoja!$B$15)/(Päälaskenta!$F$31*Päälaskenta!$G$31*Päälaskenta!$F$28))+SQRT(Refererenssiarvoja!$B$15)/Refererenssiarvoja!$B$17*LN(Kaksitasouoma_matriisi!L391/Päälaskenta!$F$28))</f>
        <v>-3.6708755426006101E-2</v>
      </c>
      <c r="AR391" s="8">
        <f>Refererenssiarvoja!$B$16*Kaksitasouoma_matriisi!O391^(1/6)/(SQRT((2*Refererenssiarvoja!$B$15)/(Päälaskenta!$F$31*Päälaskenta!$G$31*L391)))</f>
        <v>9.3983119163391596E-2</v>
      </c>
    </row>
    <row r="392" spans="1:44" x14ac:dyDescent="0.2">
      <c r="A392" s="8">
        <v>390</v>
      </c>
      <c r="B392" s="8">
        <f>IF(Päälaskenta!C$7,Päälaskenta!E$7,Päälaskenta!G$5)</f>
        <v>2.5</v>
      </c>
      <c r="C392" s="56">
        <v>1.61</v>
      </c>
      <c r="D392" s="93">
        <f t="shared" si="97"/>
        <v>1.5528</v>
      </c>
      <c r="E392" s="8">
        <f>IF(Päälaskenta!$C$26,Kaksitasouoma_matriisi!AP392,Kaksitasouoma_matriisi!AC392)</f>
        <v>0.10173313891715</v>
      </c>
      <c r="F392" s="56">
        <f>IF(D392&lt;Päälaskenta!H$24,(SQRT(POWER(Päälaskenta!C$24/(2*Päälaskenta!E$24),2)+(D392/Päälaskenta!E$24))-Päälaskenta!C$24/(2*Päälaskenta!E$24)),IF(D392=Päälaskenta!H$24,Päälaskenta!D$24,Päälaskenta!D$24+(SQRT(POWER((Päälaskenta!C$20+Päälaskenta!G$24)/(2*Päälaskenta!E$20),2)+((D392-Päälaskenta!H$24)/Päälaskenta!E$20))-(Päälaskenta!C$20+Päälaskenta!G$24)/(2*Päälaskenta!E$20))))</f>
        <v>0.749</v>
      </c>
      <c r="G392" s="57">
        <f>IF(F392&gt;Päälaskenta!D$24,(2*SQRT((POWER(Päälaskenta!D$24,2))+POWER(Päälaskenta!E$24*Päälaskenta!D$24,2))+Päälaskenta!C$24)+(2*SQRT((POWER((F392-Päälaskenta!D$24),2))+POWER(Päälaskenta!E$20*(F392-Päälaskenta!D$24),2))+Päälaskenta!C$20),(2*SQRT((POWER(F392,2))+POWER(Päälaskenta!E$24*F392,2))+Päälaskenta!C$24))</f>
        <v>8.16</v>
      </c>
      <c r="H392" s="57">
        <f t="shared" si="98"/>
        <v>0.19</v>
      </c>
      <c r="I392" s="62">
        <f t="shared" si="99"/>
        <v>0.24560599999999999</v>
      </c>
      <c r="J392" s="8">
        <f>IF(F392&lt;Päälaskenta!$D$24,0,Kaksitasouoma_matriisi!F392-Päälaskenta!$D$24)</f>
        <v>4.9000000000000002E-2</v>
      </c>
      <c r="L392" s="8">
        <f>IF(F392&gt;Päälaskenta!D$24,F392-Päälaskenta!D$24,0)</f>
        <v>4.9000000000000002E-2</v>
      </c>
      <c r="M392" s="8">
        <f>IF(F392&gt;Päälaskenta!D$24,(Päälaskenta!C$20+(Päälaskenta!E$20*(Kaksitasouoma_matriisi!F392-Päälaskenta!D$24)))*(Kaksitasouoma_matriisi!F392-Päälaskenta!D$24),0)</f>
        <v>0.2486015</v>
      </c>
      <c r="N392" s="8">
        <f>IF(F392&gt;Päälaskenta!D$24,(2*SQRT((POWER((F392-Päälaskenta!D$24),2))+POWER(Päälaskenta!E$20*(F392-Päälaskenta!D$24),2))+Päälaskenta!C$20),0)</f>
        <v>5.1766720124977397</v>
      </c>
      <c r="O392" s="8">
        <f t="shared" si="105"/>
        <v>4.80234211091249E-2</v>
      </c>
      <c r="P392" s="8">
        <f>IF(Päälaskenta!$C$29,IF(L392&gt;Päälaskenta!$F$28,Kaksitasouoma_matriisi!AQ392,Kaksitasouoma_matriisi!AR392),Päälaskenta!$F$20)</f>
        <v>0.12</v>
      </c>
      <c r="Q392" s="8">
        <f t="shared" si="106"/>
        <v>0.27371035558009699</v>
      </c>
      <c r="R392" s="8">
        <f t="shared" si="100"/>
        <v>6.1866598911470498E-2</v>
      </c>
      <c r="S392" s="8">
        <f t="shared" si="107"/>
        <v>0.24885851015166999</v>
      </c>
      <c r="U392" s="93">
        <f>IF(F392&gt;Päälaskenta!D$24,Päälaskenta!H$24+L392*Päälaskenta!G$24,F392*Päälaskenta!C$24 + F392*F392*Päälaskenta!E$24)</f>
        <v>1.3076000000000001</v>
      </c>
      <c r="V392" s="8">
        <f>IF(F392&gt;Päälaskenta!D$24,2*SQRT(POWER(Päälaskenta!D$24,2)+POWER(Päälaskenta!E$24*Päälaskenta!D$24,2))+Päälaskenta!C$24,(2*SQRT((POWER(F392,2))+POWER(Päälaskenta!E$24*F392,2))+Päälaskenta!C$24))</f>
        <v>2.9798989873223301</v>
      </c>
      <c r="W392" s="8">
        <f t="shared" si="108"/>
        <v>0.43880682048722103</v>
      </c>
      <c r="X392" s="8">
        <f>Päälaskenta!F$24</f>
        <v>7.0000000000000007E-2</v>
      </c>
      <c r="Y392" s="8">
        <f t="shared" si="109"/>
        <v>10.7867956523455</v>
      </c>
      <c r="Z392" s="8">
        <f t="shared" si="101"/>
        <v>2.4381334010885301</v>
      </c>
      <c r="AA392" s="8">
        <f t="shared" si="110"/>
        <v>1.86458657164923</v>
      </c>
      <c r="AC392" s="8">
        <f t="shared" si="102"/>
        <v>0.10173313891715</v>
      </c>
      <c r="AE392" s="8">
        <v>390</v>
      </c>
      <c r="AF392" s="8">
        <f t="shared" si="96"/>
        <v>11.0605060079256</v>
      </c>
      <c r="AG392" s="8">
        <f t="shared" si="103"/>
        <v>5.1089308601414897E-2</v>
      </c>
      <c r="AJ392" s="132">
        <f>IF(Päälaskenta!$F$28&lt;Kaksitasouoma_matriisi!L392,Päälaskenta!$C$20*Päälaskenta!$F$28,Päälaskenta!$C$20*Kaksitasouoma_matriisi!L392)</f>
        <v>0.245</v>
      </c>
      <c r="AK392" s="134">
        <f>SQRT(Päälaskenta!$D$20^2+(Päälaskenta!$D$20/(1/Päälaskenta!$E$20))^2)</f>
        <v>1.8029999999999999</v>
      </c>
      <c r="AL392" s="134">
        <f>IF(Päälaskenta!$F$28&lt;Kaksitasouoma_matriisi!L392,AK392*Päälaskenta!$F$28*COS(ATAN(1/Päälaskenta!$E$20)),AK392*Kaksitasouoma_matriisi!L392*COS(ATAN(1/Päälaskenta!$E$20)))</f>
        <v>7.3999999999999996E-2</v>
      </c>
      <c r="AM392" s="134"/>
      <c r="AN392" s="134">
        <f t="shared" si="111"/>
        <v>0.31900000000000001</v>
      </c>
      <c r="AO392" s="8">
        <f t="shared" si="104"/>
        <v>0.20543534260690399</v>
      </c>
      <c r="AP392" s="134">
        <f>Refererenssiarvoja!$B$16*H392^(1/6)/(Refererenssiarvoja!$B$15^0.5)*(Päälaskenta!$G$28/2)^0.5*(1-AO392)^(-1.5)</f>
        <v>5.3999999999999999E-2</v>
      </c>
      <c r="AQ392" s="8">
        <f>Refererenssiarvoja!$B$16*Kaksitasouoma_matriisi!O392^(1/6)/(SQRT((2*Refererenssiarvoja!$B$15)/(Päälaskenta!$F$31*Päälaskenta!$G$31*Päälaskenta!$F$28))+SQRT(Refererenssiarvoja!$B$15)/Refererenssiarvoja!$B$17*LN(Kaksitasouoma_matriisi!L392/Päälaskenta!$F$28))</f>
        <v>-3.7199586736555101E-2</v>
      </c>
      <c r="AR392" s="8">
        <f>Refererenssiarvoja!$B$16*Kaksitasouoma_matriisi!O392^(1/6)/(SQRT((2*Refererenssiarvoja!$B$15)/(Päälaskenta!$F$31*Päälaskenta!$G$31*L392)))</f>
        <v>9.5277580716872201E-2</v>
      </c>
    </row>
    <row r="393" spans="1:44" x14ac:dyDescent="0.2">
      <c r="A393" s="8">
        <v>391</v>
      </c>
      <c r="B393" s="8">
        <f>IF(Päälaskenta!C$7,Päälaskenta!E$7,Päälaskenta!G$5)</f>
        <v>2.5</v>
      </c>
      <c r="C393" s="56">
        <v>1.609</v>
      </c>
      <c r="D393" s="93">
        <f t="shared" si="97"/>
        <v>1.5538000000000001</v>
      </c>
      <c r="E393" s="8">
        <f>IF(Päälaskenta!$C$26,Kaksitasouoma_matriisi!AP393,Kaksitasouoma_matriisi!AC393)</f>
        <v>0.10173313891715</v>
      </c>
      <c r="F393" s="56">
        <f>IF(D393&lt;Päälaskenta!H$24,(SQRT(POWER(Päälaskenta!C$24/(2*Päälaskenta!E$24),2)+(D393/Päälaskenta!E$24))-Päälaskenta!C$24/(2*Päälaskenta!E$24)),IF(D393=Päälaskenta!H$24,Päälaskenta!D$24,Päälaskenta!D$24+(SQRT(POWER((Päälaskenta!C$20+Päälaskenta!G$24)/(2*Päälaskenta!E$20),2)+((D393-Päälaskenta!H$24)/Päälaskenta!E$20))-(Päälaskenta!C$20+Päälaskenta!G$24)/(2*Päälaskenta!E$20))))</f>
        <v>0.749</v>
      </c>
      <c r="G393" s="57">
        <f>IF(F393&gt;Päälaskenta!D$24,(2*SQRT((POWER(Päälaskenta!D$24,2))+POWER(Päälaskenta!E$24*Päälaskenta!D$24,2))+Päälaskenta!C$24)+(2*SQRT((POWER((F393-Päälaskenta!D$24),2))+POWER(Päälaskenta!E$20*(F393-Päälaskenta!D$24),2))+Päälaskenta!C$20),(2*SQRT((POWER(F393,2))+POWER(Päälaskenta!E$24*F393,2))+Päälaskenta!C$24))</f>
        <v>8.16</v>
      </c>
      <c r="H393" s="57">
        <f t="shared" si="98"/>
        <v>0.19</v>
      </c>
      <c r="I393" s="62">
        <f t="shared" si="99"/>
        <v>0.24530099999999999</v>
      </c>
      <c r="J393" s="8">
        <f>IF(F393&lt;Päälaskenta!$D$24,0,Kaksitasouoma_matriisi!F393-Päälaskenta!$D$24)</f>
        <v>4.9000000000000002E-2</v>
      </c>
      <c r="L393" s="8">
        <f>IF(F393&gt;Päälaskenta!D$24,F393-Päälaskenta!D$24,0)</f>
        <v>4.9000000000000002E-2</v>
      </c>
      <c r="M393" s="8">
        <f>IF(F393&gt;Päälaskenta!D$24,(Päälaskenta!C$20+(Päälaskenta!E$20*(Kaksitasouoma_matriisi!F393-Päälaskenta!D$24)))*(Kaksitasouoma_matriisi!F393-Päälaskenta!D$24),0)</f>
        <v>0.2486015</v>
      </c>
      <c r="N393" s="8">
        <f>IF(F393&gt;Päälaskenta!D$24,(2*SQRT((POWER((F393-Päälaskenta!D$24),2))+POWER(Päälaskenta!E$20*(F393-Päälaskenta!D$24),2))+Päälaskenta!C$20),0)</f>
        <v>5.1766720124977397</v>
      </c>
      <c r="O393" s="8">
        <f t="shared" si="105"/>
        <v>4.80234211091249E-2</v>
      </c>
      <c r="P393" s="8">
        <f>IF(Päälaskenta!$C$29,IF(L393&gt;Päälaskenta!$F$28,Kaksitasouoma_matriisi!AQ393,Kaksitasouoma_matriisi!AR393),Päälaskenta!$F$20)</f>
        <v>0.12</v>
      </c>
      <c r="Q393" s="8">
        <f t="shared" si="106"/>
        <v>0.27371035558009699</v>
      </c>
      <c r="R393" s="8">
        <f t="shared" si="100"/>
        <v>6.1866598911470498E-2</v>
      </c>
      <c r="S393" s="8">
        <f t="shared" si="107"/>
        <v>0.24885851015166999</v>
      </c>
      <c r="U393" s="93">
        <f>IF(F393&gt;Päälaskenta!D$24,Päälaskenta!H$24+L393*Päälaskenta!G$24,F393*Päälaskenta!C$24 + F393*F393*Päälaskenta!E$24)</f>
        <v>1.3076000000000001</v>
      </c>
      <c r="V393" s="8">
        <f>IF(F393&gt;Päälaskenta!D$24,2*SQRT(POWER(Päälaskenta!D$24,2)+POWER(Päälaskenta!E$24*Päälaskenta!D$24,2))+Päälaskenta!C$24,(2*SQRT((POWER(F393,2))+POWER(Päälaskenta!E$24*F393,2))+Päälaskenta!C$24))</f>
        <v>2.9798989873223301</v>
      </c>
      <c r="W393" s="8">
        <f t="shared" si="108"/>
        <v>0.43880682048722103</v>
      </c>
      <c r="X393" s="8">
        <f>Päälaskenta!F$24</f>
        <v>7.0000000000000007E-2</v>
      </c>
      <c r="Y393" s="8">
        <f t="shared" si="109"/>
        <v>10.7867956523455</v>
      </c>
      <c r="Z393" s="8">
        <f t="shared" si="101"/>
        <v>2.4381334010885301</v>
      </c>
      <c r="AA393" s="8">
        <f t="shared" si="110"/>
        <v>1.86458657164923</v>
      </c>
      <c r="AC393" s="8">
        <f t="shared" si="102"/>
        <v>0.10173313891715</v>
      </c>
      <c r="AE393" s="8">
        <v>391</v>
      </c>
      <c r="AF393" s="8">
        <f t="shared" si="96"/>
        <v>11.0605060079256</v>
      </c>
      <c r="AG393" s="8">
        <f t="shared" si="103"/>
        <v>5.1089308601414897E-2</v>
      </c>
      <c r="AJ393" s="132">
        <f>IF(Päälaskenta!$F$28&lt;Kaksitasouoma_matriisi!L393,Päälaskenta!$C$20*Päälaskenta!$F$28,Päälaskenta!$C$20*Kaksitasouoma_matriisi!L393)</f>
        <v>0.245</v>
      </c>
      <c r="AK393" s="134">
        <f>SQRT(Päälaskenta!$D$20^2+(Päälaskenta!$D$20/(1/Päälaskenta!$E$20))^2)</f>
        <v>1.8029999999999999</v>
      </c>
      <c r="AL393" s="134">
        <f>IF(Päälaskenta!$F$28&lt;Kaksitasouoma_matriisi!L393,AK393*Päälaskenta!$F$28*COS(ATAN(1/Päälaskenta!$E$20)),AK393*Kaksitasouoma_matriisi!L393*COS(ATAN(1/Päälaskenta!$E$20)))</f>
        <v>7.3999999999999996E-2</v>
      </c>
      <c r="AM393" s="134"/>
      <c r="AN393" s="134">
        <f t="shared" si="111"/>
        <v>0.31900000000000001</v>
      </c>
      <c r="AO393" s="8">
        <f t="shared" si="104"/>
        <v>0.205303127815678</v>
      </c>
      <c r="AP393" s="134">
        <f>Refererenssiarvoja!$B$16*H393^(1/6)/(Refererenssiarvoja!$B$15^0.5)*(Päälaskenta!$G$28/2)^0.5*(1-AO393)^(-1.5)</f>
        <v>5.3999999999999999E-2</v>
      </c>
      <c r="AQ393" s="8">
        <f>Refererenssiarvoja!$B$16*Kaksitasouoma_matriisi!O393^(1/6)/(SQRT((2*Refererenssiarvoja!$B$15)/(Päälaskenta!$F$31*Päälaskenta!$G$31*Päälaskenta!$F$28))+SQRT(Refererenssiarvoja!$B$15)/Refererenssiarvoja!$B$17*LN(Kaksitasouoma_matriisi!L393/Päälaskenta!$F$28))</f>
        <v>-3.7199586736555101E-2</v>
      </c>
      <c r="AR393" s="8">
        <f>Refererenssiarvoja!$B$16*Kaksitasouoma_matriisi!O393^(1/6)/(SQRT((2*Refererenssiarvoja!$B$15)/(Päälaskenta!$F$31*Päälaskenta!$G$31*L393)))</f>
        <v>9.5277580716872201E-2</v>
      </c>
    </row>
    <row r="394" spans="1:44" x14ac:dyDescent="0.2">
      <c r="A394" s="8">
        <v>392</v>
      </c>
      <c r="B394" s="8">
        <f>IF(Päälaskenta!C$7,Päälaskenta!E$7,Päälaskenta!G$5)</f>
        <v>2.5</v>
      </c>
      <c r="C394" s="56">
        <v>1.6080000000000001</v>
      </c>
      <c r="D394" s="93">
        <f t="shared" si="97"/>
        <v>1.5547</v>
      </c>
      <c r="E394" s="8">
        <f>IF(Päälaskenta!$C$26,Kaksitasouoma_matriisi!AP394,Kaksitasouoma_matriisi!AC394)</f>
        <v>0.10173313891715</v>
      </c>
      <c r="F394" s="56">
        <f>IF(D394&lt;Päälaskenta!H$24,(SQRT(POWER(Päälaskenta!C$24/(2*Päälaskenta!E$24),2)+(D394/Päälaskenta!E$24))-Päälaskenta!C$24/(2*Päälaskenta!E$24)),IF(D394=Päälaskenta!H$24,Päälaskenta!D$24,Päälaskenta!D$24+(SQRT(POWER((Päälaskenta!C$20+Päälaskenta!G$24)/(2*Päälaskenta!E$20),2)+((D394-Päälaskenta!H$24)/Päälaskenta!E$20))-(Päälaskenta!C$20+Päälaskenta!G$24)/(2*Päälaskenta!E$20))))</f>
        <v>0.749</v>
      </c>
      <c r="G394" s="57">
        <f>IF(F394&gt;Päälaskenta!D$24,(2*SQRT((POWER(Päälaskenta!D$24,2))+POWER(Päälaskenta!E$24*Päälaskenta!D$24,2))+Päälaskenta!C$24)+(2*SQRT((POWER((F394-Päälaskenta!D$24),2))+POWER(Päälaskenta!E$20*(F394-Päälaskenta!D$24),2))+Päälaskenta!C$20),(2*SQRT((POWER(F394,2))+POWER(Päälaskenta!E$24*F394,2))+Päälaskenta!C$24))</f>
        <v>8.16</v>
      </c>
      <c r="H394" s="57">
        <f t="shared" si="98"/>
        <v>0.19</v>
      </c>
      <c r="I394" s="62">
        <f t="shared" si="99"/>
        <v>0.24499599999999999</v>
      </c>
      <c r="J394" s="8">
        <f>IF(F394&lt;Päälaskenta!$D$24,0,Kaksitasouoma_matriisi!F394-Päälaskenta!$D$24)</f>
        <v>4.9000000000000002E-2</v>
      </c>
      <c r="L394" s="8">
        <f>IF(F394&gt;Päälaskenta!D$24,F394-Päälaskenta!D$24,0)</f>
        <v>4.9000000000000002E-2</v>
      </c>
      <c r="M394" s="8">
        <f>IF(F394&gt;Päälaskenta!D$24,(Päälaskenta!C$20+(Päälaskenta!E$20*(Kaksitasouoma_matriisi!F394-Päälaskenta!D$24)))*(Kaksitasouoma_matriisi!F394-Päälaskenta!D$24),0)</f>
        <v>0.2486015</v>
      </c>
      <c r="N394" s="8">
        <f>IF(F394&gt;Päälaskenta!D$24,(2*SQRT((POWER((F394-Päälaskenta!D$24),2))+POWER(Päälaskenta!E$20*(F394-Päälaskenta!D$24),2))+Päälaskenta!C$20),0)</f>
        <v>5.1766720124977397</v>
      </c>
      <c r="O394" s="8">
        <f t="shared" si="105"/>
        <v>4.80234211091249E-2</v>
      </c>
      <c r="P394" s="8">
        <f>IF(Päälaskenta!$C$29,IF(L394&gt;Päälaskenta!$F$28,Kaksitasouoma_matriisi!AQ394,Kaksitasouoma_matriisi!AR394),Päälaskenta!$F$20)</f>
        <v>0.12</v>
      </c>
      <c r="Q394" s="8">
        <f t="shared" si="106"/>
        <v>0.27371035558009699</v>
      </c>
      <c r="R394" s="8">
        <f t="shared" si="100"/>
        <v>6.1866598911470498E-2</v>
      </c>
      <c r="S394" s="8">
        <f t="shared" si="107"/>
        <v>0.24885851015166999</v>
      </c>
      <c r="U394" s="93">
        <f>IF(F394&gt;Päälaskenta!D$24,Päälaskenta!H$24+L394*Päälaskenta!G$24,F394*Päälaskenta!C$24 + F394*F394*Päälaskenta!E$24)</f>
        <v>1.3076000000000001</v>
      </c>
      <c r="V394" s="8">
        <f>IF(F394&gt;Päälaskenta!D$24,2*SQRT(POWER(Päälaskenta!D$24,2)+POWER(Päälaskenta!E$24*Päälaskenta!D$24,2))+Päälaskenta!C$24,(2*SQRT((POWER(F394,2))+POWER(Päälaskenta!E$24*F394,2))+Päälaskenta!C$24))</f>
        <v>2.9798989873223301</v>
      </c>
      <c r="W394" s="8">
        <f t="shared" si="108"/>
        <v>0.43880682048722103</v>
      </c>
      <c r="X394" s="8">
        <f>Päälaskenta!F$24</f>
        <v>7.0000000000000007E-2</v>
      </c>
      <c r="Y394" s="8">
        <f t="shared" si="109"/>
        <v>10.7867956523455</v>
      </c>
      <c r="Z394" s="8">
        <f t="shared" si="101"/>
        <v>2.4381334010885301</v>
      </c>
      <c r="AA394" s="8">
        <f t="shared" si="110"/>
        <v>1.86458657164923</v>
      </c>
      <c r="AC394" s="8">
        <f t="shared" si="102"/>
        <v>0.10173313891715</v>
      </c>
      <c r="AE394" s="8">
        <v>392</v>
      </c>
      <c r="AF394" s="8">
        <f t="shared" si="96"/>
        <v>11.0605060079256</v>
      </c>
      <c r="AG394" s="8">
        <f t="shared" si="103"/>
        <v>5.1089308601414897E-2</v>
      </c>
      <c r="AJ394" s="132">
        <f>IF(Päälaskenta!$F$28&lt;Kaksitasouoma_matriisi!L394,Päälaskenta!$C$20*Päälaskenta!$F$28,Päälaskenta!$C$20*Kaksitasouoma_matriisi!L394)</f>
        <v>0.245</v>
      </c>
      <c r="AK394" s="134">
        <f>SQRT(Päälaskenta!$D$20^2+(Päälaskenta!$D$20/(1/Päälaskenta!$E$20))^2)</f>
        <v>1.8029999999999999</v>
      </c>
      <c r="AL394" s="134">
        <f>IF(Päälaskenta!$F$28&lt;Kaksitasouoma_matriisi!L394,AK394*Päälaskenta!$F$28*COS(ATAN(1/Päälaskenta!$E$20)),AK394*Kaksitasouoma_matriisi!L394*COS(ATAN(1/Päälaskenta!$E$20)))</f>
        <v>7.3999999999999996E-2</v>
      </c>
      <c r="AM394" s="134"/>
      <c r="AN394" s="134">
        <f t="shared" si="111"/>
        <v>0.31900000000000001</v>
      </c>
      <c r="AO394" s="8">
        <f t="shared" si="104"/>
        <v>0.20518427992538801</v>
      </c>
      <c r="AP394" s="134">
        <f>Refererenssiarvoja!$B$16*H394^(1/6)/(Refererenssiarvoja!$B$15^0.5)*(Päälaskenta!$G$28/2)^0.5*(1-AO394)^(-1.5)</f>
        <v>5.3999999999999999E-2</v>
      </c>
      <c r="AQ394" s="8">
        <f>Refererenssiarvoja!$B$16*Kaksitasouoma_matriisi!O394^(1/6)/(SQRT((2*Refererenssiarvoja!$B$15)/(Päälaskenta!$F$31*Päälaskenta!$G$31*Päälaskenta!$F$28))+SQRT(Refererenssiarvoja!$B$15)/Refererenssiarvoja!$B$17*LN(Kaksitasouoma_matriisi!L394/Päälaskenta!$F$28))</f>
        <v>-3.7199586736555101E-2</v>
      </c>
      <c r="AR394" s="8">
        <f>Refererenssiarvoja!$B$16*Kaksitasouoma_matriisi!O394^(1/6)/(SQRT((2*Refererenssiarvoja!$B$15)/(Päälaskenta!$F$31*Päälaskenta!$G$31*L394)))</f>
        <v>9.5277580716872201E-2</v>
      </c>
    </row>
    <row r="395" spans="1:44" x14ac:dyDescent="0.2">
      <c r="A395" s="8">
        <v>393</v>
      </c>
      <c r="B395" s="8">
        <f>IF(Päälaskenta!C$7,Päälaskenta!E$7,Päälaskenta!G$5)</f>
        <v>2.5</v>
      </c>
      <c r="C395" s="56">
        <v>1.607</v>
      </c>
      <c r="D395" s="93">
        <f t="shared" si="97"/>
        <v>1.5557000000000001</v>
      </c>
      <c r="E395" s="8">
        <f>IF(Päälaskenta!$C$26,Kaksitasouoma_matriisi!AP395,Kaksitasouoma_matriisi!AC395)</f>
        <v>0.10173313891715</v>
      </c>
      <c r="F395" s="56">
        <f>IF(D395&lt;Päälaskenta!H$24,(SQRT(POWER(Päälaskenta!C$24/(2*Päälaskenta!E$24),2)+(D395/Päälaskenta!E$24))-Päälaskenta!C$24/(2*Päälaskenta!E$24)),IF(D395=Päälaskenta!H$24,Päälaskenta!D$24,Päälaskenta!D$24+(SQRT(POWER((Päälaskenta!C$20+Päälaskenta!G$24)/(2*Päälaskenta!E$20),2)+((D395-Päälaskenta!H$24)/Päälaskenta!E$20))-(Päälaskenta!C$20+Päälaskenta!G$24)/(2*Päälaskenta!E$20))))</f>
        <v>0.749</v>
      </c>
      <c r="G395" s="57">
        <f>IF(F395&gt;Päälaskenta!D$24,(2*SQRT((POWER(Päälaskenta!D$24,2))+POWER(Päälaskenta!E$24*Päälaskenta!D$24,2))+Päälaskenta!C$24)+(2*SQRT((POWER((F395-Päälaskenta!D$24),2))+POWER(Päälaskenta!E$20*(F395-Päälaskenta!D$24),2))+Päälaskenta!C$20),(2*SQRT((POWER(F395,2))+POWER(Päälaskenta!E$24*F395,2))+Päälaskenta!C$24))</f>
        <v>8.16</v>
      </c>
      <c r="H395" s="57">
        <f t="shared" si="98"/>
        <v>0.19</v>
      </c>
      <c r="I395" s="62">
        <f t="shared" si="99"/>
        <v>0.24469099999999999</v>
      </c>
      <c r="J395" s="8">
        <f>IF(F395&lt;Päälaskenta!$D$24,0,Kaksitasouoma_matriisi!F395-Päälaskenta!$D$24)</f>
        <v>4.9000000000000002E-2</v>
      </c>
      <c r="L395" s="8">
        <f>IF(F395&gt;Päälaskenta!D$24,F395-Päälaskenta!D$24,0)</f>
        <v>4.9000000000000002E-2</v>
      </c>
      <c r="M395" s="8">
        <f>IF(F395&gt;Päälaskenta!D$24,(Päälaskenta!C$20+(Päälaskenta!E$20*(Kaksitasouoma_matriisi!F395-Päälaskenta!D$24)))*(Kaksitasouoma_matriisi!F395-Päälaskenta!D$24),0)</f>
        <v>0.2486015</v>
      </c>
      <c r="N395" s="8">
        <f>IF(F395&gt;Päälaskenta!D$24,(2*SQRT((POWER((F395-Päälaskenta!D$24),2))+POWER(Päälaskenta!E$20*(F395-Päälaskenta!D$24),2))+Päälaskenta!C$20),0)</f>
        <v>5.1766720124977397</v>
      </c>
      <c r="O395" s="8">
        <f t="shared" si="105"/>
        <v>4.80234211091249E-2</v>
      </c>
      <c r="P395" s="8">
        <f>IF(Päälaskenta!$C$29,IF(L395&gt;Päälaskenta!$F$28,Kaksitasouoma_matriisi!AQ395,Kaksitasouoma_matriisi!AR395),Päälaskenta!$F$20)</f>
        <v>0.12</v>
      </c>
      <c r="Q395" s="8">
        <f t="shared" si="106"/>
        <v>0.27371035558009699</v>
      </c>
      <c r="R395" s="8">
        <f t="shared" si="100"/>
        <v>6.1866598911470498E-2</v>
      </c>
      <c r="S395" s="8">
        <f t="shared" si="107"/>
        <v>0.24885851015166999</v>
      </c>
      <c r="U395" s="93">
        <f>IF(F395&gt;Päälaskenta!D$24,Päälaskenta!H$24+L395*Päälaskenta!G$24,F395*Päälaskenta!C$24 + F395*F395*Päälaskenta!E$24)</f>
        <v>1.3076000000000001</v>
      </c>
      <c r="V395" s="8">
        <f>IF(F395&gt;Päälaskenta!D$24,2*SQRT(POWER(Päälaskenta!D$24,2)+POWER(Päälaskenta!E$24*Päälaskenta!D$24,2))+Päälaskenta!C$24,(2*SQRT((POWER(F395,2))+POWER(Päälaskenta!E$24*F395,2))+Päälaskenta!C$24))</f>
        <v>2.9798989873223301</v>
      </c>
      <c r="W395" s="8">
        <f t="shared" si="108"/>
        <v>0.43880682048722103</v>
      </c>
      <c r="X395" s="8">
        <f>Päälaskenta!F$24</f>
        <v>7.0000000000000007E-2</v>
      </c>
      <c r="Y395" s="8">
        <f t="shared" si="109"/>
        <v>10.7867956523455</v>
      </c>
      <c r="Z395" s="8">
        <f t="shared" si="101"/>
        <v>2.4381334010885301</v>
      </c>
      <c r="AA395" s="8">
        <f t="shared" si="110"/>
        <v>1.86458657164923</v>
      </c>
      <c r="AC395" s="8">
        <f t="shared" si="102"/>
        <v>0.10173313891715</v>
      </c>
      <c r="AE395" s="8">
        <v>393</v>
      </c>
      <c r="AF395" s="8">
        <f t="shared" si="96"/>
        <v>11.0605060079256</v>
      </c>
      <c r="AG395" s="8">
        <f t="shared" si="103"/>
        <v>5.1089308601414897E-2</v>
      </c>
      <c r="AJ395" s="132">
        <f>IF(Päälaskenta!$F$28&lt;Kaksitasouoma_matriisi!L395,Päälaskenta!$C$20*Päälaskenta!$F$28,Päälaskenta!$C$20*Kaksitasouoma_matriisi!L395)</f>
        <v>0.245</v>
      </c>
      <c r="AK395" s="134">
        <f>SQRT(Päälaskenta!$D$20^2+(Päälaskenta!$D$20/(1/Päälaskenta!$E$20))^2)</f>
        <v>1.8029999999999999</v>
      </c>
      <c r="AL395" s="134">
        <f>IF(Päälaskenta!$F$28&lt;Kaksitasouoma_matriisi!L395,AK395*Päälaskenta!$F$28*COS(ATAN(1/Päälaskenta!$E$20)),AK395*Kaksitasouoma_matriisi!L395*COS(ATAN(1/Päälaskenta!$E$20)))</f>
        <v>7.3999999999999996E-2</v>
      </c>
      <c r="AM395" s="134"/>
      <c r="AN395" s="134">
        <f t="shared" si="111"/>
        <v>0.31900000000000001</v>
      </c>
      <c r="AO395" s="8">
        <f t="shared" si="104"/>
        <v>0.20505238799254399</v>
      </c>
      <c r="AP395" s="134">
        <f>Refererenssiarvoja!$B$16*H395^(1/6)/(Refererenssiarvoja!$B$15^0.5)*(Päälaskenta!$G$28/2)^0.5*(1-AO395)^(-1.5)</f>
        <v>5.3999999999999999E-2</v>
      </c>
      <c r="AQ395" s="8">
        <f>Refererenssiarvoja!$B$16*Kaksitasouoma_matriisi!O395^(1/6)/(SQRT((2*Refererenssiarvoja!$B$15)/(Päälaskenta!$F$31*Päälaskenta!$G$31*Päälaskenta!$F$28))+SQRT(Refererenssiarvoja!$B$15)/Refererenssiarvoja!$B$17*LN(Kaksitasouoma_matriisi!L395/Päälaskenta!$F$28))</f>
        <v>-3.7199586736555101E-2</v>
      </c>
      <c r="AR395" s="8">
        <f>Refererenssiarvoja!$B$16*Kaksitasouoma_matriisi!O395^(1/6)/(SQRT((2*Refererenssiarvoja!$B$15)/(Päälaskenta!$F$31*Päälaskenta!$G$31*L395)))</f>
        <v>9.5277580716872201E-2</v>
      </c>
    </row>
    <row r="396" spans="1:44" x14ac:dyDescent="0.2">
      <c r="A396" s="8">
        <v>394</v>
      </c>
      <c r="B396" s="8">
        <f>IF(Päälaskenta!C$7,Päälaskenta!E$7,Päälaskenta!G$5)</f>
        <v>2.5</v>
      </c>
      <c r="C396" s="56">
        <v>1.6060000000000001</v>
      </c>
      <c r="D396" s="93">
        <f t="shared" si="97"/>
        <v>1.5567</v>
      </c>
      <c r="E396" s="8">
        <f>IF(Päälaskenta!$C$26,Kaksitasouoma_matriisi!AP396,Kaksitasouoma_matriisi!AC396)</f>
        <v>0.10173313891715</v>
      </c>
      <c r="F396" s="56">
        <f>IF(D396&lt;Päälaskenta!H$24,(SQRT(POWER(Päälaskenta!C$24/(2*Päälaskenta!E$24),2)+(D396/Päälaskenta!E$24))-Päälaskenta!C$24/(2*Päälaskenta!E$24)),IF(D396=Päälaskenta!H$24,Päälaskenta!D$24,Päälaskenta!D$24+(SQRT(POWER((Päälaskenta!C$20+Päälaskenta!G$24)/(2*Päälaskenta!E$20),2)+((D396-Päälaskenta!H$24)/Päälaskenta!E$20))-(Päälaskenta!C$20+Päälaskenta!G$24)/(2*Päälaskenta!E$20))))</f>
        <v>0.749</v>
      </c>
      <c r="G396" s="57">
        <f>IF(F396&gt;Päälaskenta!D$24,(2*SQRT((POWER(Päälaskenta!D$24,2))+POWER(Päälaskenta!E$24*Päälaskenta!D$24,2))+Päälaskenta!C$24)+(2*SQRT((POWER((F396-Päälaskenta!D$24),2))+POWER(Päälaskenta!E$20*(F396-Päälaskenta!D$24),2))+Päälaskenta!C$20),(2*SQRT((POWER(F396,2))+POWER(Päälaskenta!E$24*F396,2))+Päälaskenta!C$24))</f>
        <v>8.16</v>
      </c>
      <c r="H396" s="57">
        <f t="shared" si="98"/>
        <v>0.19</v>
      </c>
      <c r="I396" s="62">
        <f t="shared" si="99"/>
        <v>0.24438699999999999</v>
      </c>
      <c r="J396" s="8">
        <f>IF(F396&lt;Päälaskenta!$D$24,0,Kaksitasouoma_matriisi!F396-Päälaskenta!$D$24)</f>
        <v>4.9000000000000002E-2</v>
      </c>
      <c r="L396" s="8">
        <f>IF(F396&gt;Päälaskenta!D$24,F396-Päälaskenta!D$24,0)</f>
        <v>4.9000000000000002E-2</v>
      </c>
      <c r="M396" s="8">
        <f>IF(F396&gt;Päälaskenta!D$24,(Päälaskenta!C$20+(Päälaskenta!E$20*(Kaksitasouoma_matriisi!F396-Päälaskenta!D$24)))*(Kaksitasouoma_matriisi!F396-Päälaskenta!D$24),0)</f>
        <v>0.2486015</v>
      </c>
      <c r="N396" s="8">
        <f>IF(F396&gt;Päälaskenta!D$24,(2*SQRT((POWER((F396-Päälaskenta!D$24),2))+POWER(Päälaskenta!E$20*(F396-Päälaskenta!D$24),2))+Päälaskenta!C$20),0)</f>
        <v>5.1766720124977397</v>
      </c>
      <c r="O396" s="8">
        <f t="shared" si="105"/>
        <v>4.80234211091249E-2</v>
      </c>
      <c r="P396" s="8">
        <f>IF(Päälaskenta!$C$29,IF(L396&gt;Päälaskenta!$F$28,Kaksitasouoma_matriisi!AQ396,Kaksitasouoma_matriisi!AR396),Päälaskenta!$F$20)</f>
        <v>0.12</v>
      </c>
      <c r="Q396" s="8">
        <f t="shared" si="106"/>
        <v>0.27371035558009699</v>
      </c>
      <c r="R396" s="8">
        <f t="shared" si="100"/>
        <v>6.1866598911470498E-2</v>
      </c>
      <c r="S396" s="8">
        <f t="shared" si="107"/>
        <v>0.24885851015166999</v>
      </c>
      <c r="U396" s="93">
        <f>IF(F396&gt;Päälaskenta!D$24,Päälaskenta!H$24+L396*Päälaskenta!G$24,F396*Päälaskenta!C$24 + F396*F396*Päälaskenta!E$24)</f>
        <v>1.3076000000000001</v>
      </c>
      <c r="V396" s="8">
        <f>IF(F396&gt;Päälaskenta!D$24,2*SQRT(POWER(Päälaskenta!D$24,2)+POWER(Päälaskenta!E$24*Päälaskenta!D$24,2))+Päälaskenta!C$24,(2*SQRT((POWER(F396,2))+POWER(Päälaskenta!E$24*F396,2))+Päälaskenta!C$24))</f>
        <v>2.9798989873223301</v>
      </c>
      <c r="W396" s="8">
        <f t="shared" si="108"/>
        <v>0.43880682048722103</v>
      </c>
      <c r="X396" s="8">
        <f>Päälaskenta!F$24</f>
        <v>7.0000000000000007E-2</v>
      </c>
      <c r="Y396" s="8">
        <f t="shared" si="109"/>
        <v>10.7867956523455</v>
      </c>
      <c r="Z396" s="8">
        <f t="shared" si="101"/>
        <v>2.4381334010885301</v>
      </c>
      <c r="AA396" s="8">
        <f t="shared" si="110"/>
        <v>1.86458657164923</v>
      </c>
      <c r="AC396" s="8">
        <f t="shared" si="102"/>
        <v>0.10173313891715</v>
      </c>
      <c r="AE396" s="8">
        <v>394</v>
      </c>
      <c r="AF396" s="8">
        <f t="shared" si="96"/>
        <v>11.0605060079256</v>
      </c>
      <c r="AG396" s="8">
        <f t="shared" si="103"/>
        <v>5.1089308601414897E-2</v>
      </c>
      <c r="AJ396" s="132">
        <f>IF(Päälaskenta!$F$28&lt;Kaksitasouoma_matriisi!L396,Päälaskenta!$C$20*Päälaskenta!$F$28,Päälaskenta!$C$20*Kaksitasouoma_matriisi!L396)</f>
        <v>0.245</v>
      </c>
      <c r="AK396" s="134">
        <f>SQRT(Päälaskenta!$D$20^2+(Päälaskenta!$D$20/(1/Päälaskenta!$E$20))^2)</f>
        <v>1.8029999999999999</v>
      </c>
      <c r="AL396" s="134">
        <f>IF(Päälaskenta!$F$28&lt;Kaksitasouoma_matriisi!L396,AK396*Päälaskenta!$F$28*COS(ATAN(1/Päälaskenta!$E$20)),AK396*Kaksitasouoma_matriisi!L396*COS(ATAN(1/Päälaskenta!$E$20)))</f>
        <v>7.3999999999999996E-2</v>
      </c>
      <c r="AM396" s="134"/>
      <c r="AN396" s="134">
        <f t="shared" si="111"/>
        <v>0.31900000000000001</v>
      </c>
      <c r="AO396" s="8">
        <f t="shared" si="104"/>
        <v>0.20492066551037499</v>
      </c>
      <c r="AP396" s="134">
        <f>Refererenssiarvoja!$B$16*H396^(1/6)/(Refererenssiarvoja!$B$15^0.5)*(Päälaskenta!$G$28/2)^0.5*(1-AO396)^(-1.5)</f>
        <v>5.3999999999999999E-2</v>
      </c>
      <c r="AQ396" s="8">
        <f>Refererenssiarvoja!$B$16*Kaksitasouoma_matriisi!O396^(1/6)/(SQRT((2*Refererenssiarvoja!$B$15)/(Päälaskenta!$F$31*Päälaskenta!$G$31*Päälaskenta!$F$28))+SQRT(Refererenssiarvoja!$B$15)/Refererenssiarvoja!$B$17*LN(Kaksitasouoma_matriisi!L396/Päälaskenta!$F$28))</f>
        <v>-3.7199586736555101E-2</v>
      </c>
      <c r="AR396" s="8">
        <f>Refererenssiarvoja!$B$16*Kaksitasouoma_matriisi!O396^(1/6)/(SQRT((2*Refererenssiarvoja!$B$15)/(Päälaskenta!$F$31*Päälaskenta!$G$31*L396)))</f>
        <v>9.5277580716872201E-2</v>
      </c>
    </row>
    <row r="397" spans="1:44" x14ac:dyDescent="0.2">
      <c r="A397" s="8">
        <v>395</v>
      </c>
      <c r="B397" s="8">
        <f>IF(Päälaskenta!C$7,Päälaskenta!E$7,Päälaskenta!G$5)</f>
        <v>2.5</v>
      </c>
      <c r="C397" s="56">
        <v>1.605</v>
      </c>
      <c r="D397" s="93">
        <f t="shared" si="97"/>
        <v>1.5576000000000001</v>
      </c>
      <c r="E397" s="8">
        <f>IF(Päälaskenta!$C$26,Kaksitasouoma_matriisi!AP397,Kaksitasouoma_matriisi!AC397)</f>
        <v>0.10173313891715</v>
      </c>
      <c r="F397" s="56">
        <f>IF(D397&lt;Päälaskenta!H$24,(SQRT(POWER(Päälaskenta!C$24/(2*Päälaskenta!E$24),2)+(D397/Päälaskenta!E$24))-Päälaskenta!C$24/(2*Päälaskenta!E$24)),IF(D397=Päälaskenta!H$24,Päälaskenta!D$24,Päälaskenta!D$24+(SQRT(POWER((Päälaskenta!C$20+Päälaskenta!G$24)/(2*Päälaskenta!E$20),2)+((D397-Päälaskenta!H$24)/Päälaskenta!E$20))-(Päälaskenta!C$20+Päälaskenta!G$24)/(2*Päälaskenta!E$20))))</f>
        <v>0.749</v>
      </c>
      <c r="G397" s="57">
        <f>IF(F397&gt;Päälaskenta!D$24,(2*SQRT((POWER(Päälaskenta!D$24,2))+POWER(Päälaskenta!E$24*Päälaskenta!D$24,2))+Päälaskenta!C$24)+(2*SQRT((POWER((F397-Päälaskenta!D$24),2))+POWER(Päälaskenta!E$20*(F397-Päälaskenta!D$24),2))+Päälaskenta!C$20),(2*SQRT((POWER(F397,2))+POWER(Päälaskenta!E$24*F397,2))+Päälaskenta!C$24))</f>
        <v>8.16</v>
      </c>
      <c r="H397" s="57">
        <f t="shared" si="98"/>
        <v>0.19</v>
      </c>
      <c r="I397" s="62">
        <f t="shared" si="99"/>
        <v>0.24408299999999999</v>
      </c>
      <c r="J397" s="8">
        <f>IF(F397&lt;Päälaskenta!$D$24,0,Kaksitasouoma_matriisi!F397-Päälaskenta!$D$24)</f>
        <v>4.9000000000000002E-2</v>
      </c>
      <c r="L397" s="8">
        <f>IF(F397&gt;Päälaskenta!D$24,F397-Päälaskenta!D$24,0)</f>
        <v>4.9000000000000002E-2</v>
      </c>
      <c r="M397" s="8">
        <f>IF(F397&gt;Päälaskenta!D$24,(Päälaskenta!C$20+(Päälaskenta!E$20*(Kaksitasouoma_matriisi!F397-Päälaskenta!D$24)))*(Kaksitasouoma_matriisi!F397-Päälaskenta!D$24),0)</f>
        <v>0.2486015</v>
      </c>
      <c r="N397" s="8">
        <f>IF(F397&gt;Päälaskenta!D$24,(2*SQRT((POWER((F397-Päälaskenta!D$24),2))+POWER(Päälaskenta!E$20*(F397-Päälaskenta!D$24),2))+Päälaskenta!C$20),0)</f>
        <v>5.1766720124977397</v>
      </c>
      <c r="O397" s="8">
        <f t="shared" si="105"/>
        <v>4.80234211091249E-2</v>
      </c>
      <c r="P397" s="8">
        <f>IF(Päälaskenta!$C$29,IF(L397&gt;Päälaskenta!$F$28,Kaksitasouoma_matriisi!AQ397,Kaksitasouoma_matriisi!AR397),Päälaskenta!$F$20)</f>
        <v>0.12</v>
      </c>
      <c r="Q397" s="8">
        <f t="shared" si="106"/>
        <v>0.27371035558009699</v>
      </c>
      <c r="R397" s="8">
        <f t="shared" si="100"/>
        <v>6.1866598911470498E-2</v>
      </c>
      <c r="S397" s="8">
        <f t="shared" si="107"/>
        <v>0.24885851015166999</v>
      </c>
      <c r="U397" s="93">
        <f>IF(F397&gt;Päälaskenta!D$24,Päälaskenta!H$24+L397*Päälaskenta!G$24,F397*Päälaskenta!C$24 + F397*F397*Päälaskenta!E$24)</f>
        <v>1.3076000000000001</v>
      </c>
      <c r="V397" s="8">
        <f>IF(F397&gt;Päälaskenta!D$24,2*SQRT(POWER(Päälaskenta!D$24,2)+POWER(Päälaskenta!E$24*Päälaskenta!D$24,2))+Päälaskenta!C$24,(2*SQRT((POWER(F397,2))+POWER(Päälaskenta!E$24*F397,2))+Päälaskenta!C$24))</f>
        <v>2.9798989873223301</v>
      </c>
      <c r="W397" s="8">
        <f t="shared" si="108"/>
        <v>0.43880682048722103</v>
      </c>
      <c r="X397" s="8">
        <f>Päälaskenta!F$24</f>
        <v>7.0000000000000007E-2</v>
      </c>
      <c r="Y397" s="8">
        <f t="shared" si="109"/>
        <v>10.7867956523455</v>
      </c>
      <c r="Z397" s="8">
        <f t="shared" si="101"/>
        <v>2.4381334010885301</v>
      </c>
      <c r="AA397" s="8">
        <f t="shared" si="110"/>
        <v>1.86458657164923</v>
      </c>
      <c r="AC397" s="8">
        <f t="shared" si="102"/>
        <v>0.10173313891715</v>
      </c>
      <c r="AE397" s="8">
        <v>395</v>
      </c>
      <c r="AF397" s="8">
        <f t="shared" si="96"/>
        <v>11.0605060079256</v>
      </c>
      <c r="AG397" s="8">
        <f t="shared" si="103"/>
        <v>5.1089308601414897E-2</v>
      </c>
      <c r="AJ397" s="132">
        <f>IF(Päälaskenta!$F$28&lt;Kaksitasouoma_matriisi!L397,Päälaskenta!$C$20*Päälaskenta!$F$28,Päälaskenta!$C$20*Kaksitasouoma_matriisi!L397)</f>
        <v>0.245</v>
      </c>
      <c r="AK397" s="134">
        <f>SQRT(Päälaskenta!$D$20^2+(Päälaskenta!$D$20/(1/Päälaskenta!$E$20))^2)</f>
        <v>1.8029999999999999</v>
      </c>
      <c r="AL397" s="134">
        <f>IF(Päälaskenta!$F$28&lt;Kaksitasouoma_matriisi!L397,AK397*Päälaskenta!$F$28*COS(ATAN(1/Päälaskenta!$E$20)),AK397*Kaksitasouoma_matriisi!L397*COS(ATAN(1/Päälaskenta!$E$20)))</f>
        <v>7.3999999999999996E-2</v>
      </c>
      <c r="AM397" s="134"/>
      <c r="AN397" s="134">
        <f t="shared" si="111"/>
        <v>0.31900000000000001</v>
      </c>
      <c r="AO397" s="8">
        <f t="shared" si="104"/>
        <v>0.20480225988700601</v>
      </c>
      <c r="AP397" s="134">
        <f>Refererenssiarvoja!$B$16*H397^(1/6)/(Refererenssiarvoja!$B$15^0.5)*(Päälaskenta!$G$28/2)^0.5*(1-AO397)^(-1.5)</f>
        <v>5.3999999999999999E-2</v>
      </c>
      <c r="AQ397" s="8">
        <f>Refererenssiarvoja!$B$16*Kaksitasouoma_matriisi!O397^(1/6)/(SQRT((2*Refererenssiarvoja!$B$15)/(Päälaskenta!$F$31*Päälaskenta!$G$31*Päälaskenta!$F$28))+SQRT(Refererenssiarvoja!$B$15)/Refererenssiarvoja!$B$17*LN(Kaksitasouoma_matriisi!L397/Päälaskenta!$F$28))</f>
        <v>-3.7199586736555101E-2</v>
      </c>
      <c r="AR397" s="8">
        <f>Refererenssiarvoja!$B$16*Kaksitasouoma_matriisi!O397^(1/6)/(SQRT((2*Refererenssiarvoja!$B$15)/(Päälaskenta!$F$31*Päälaskenta!$G$31*L397)))</f>
        <v>9.5277580716872201E-2</v>
      </c>
    </row>
    <row r="398" spans="1:44" x14ac:dyDescent="0.2">
      <c r="A398" s="8">
        <v>396</v>
      </c>
      <c r="B398" s="8">
        <f>IF(Päälaskenta!C$7,Päälaskenta!E$7,Päälaskenta!G$5)</f>
        <v>2.5</v>
      </c>
      <c r="C398" s="56">
        <v>1.6040000000000001</v>
      </c>
      <c r="D398" s="93">
        <f t="shared" si="97"/>
        <v>1.5586</v>
      </c>
      <c r="E398" s="8">
        <f>IF(Päälaskenta!$C$26,Kaksitasouoma_matriisi!AP398,Kaksitasouoma_matriisi!AC398)</f>
        <v>0.10173313891715</v>
      </c>
      <c r="F398" s="56">
        <f>IF(D398&lt;Päälaskenta!H$24,(SQRT(POWER(Päälaskenta!C$24/(2*Päälaskenta!E$24),2)+(D398/Päälaskenta!E$24))-Päälaskenta!C$24/(2*Päälaskenta!E$24)),IF(D398=Päälaskenta!H$24,Päälaskenta!D$24,Päälaskenta!D$24+(SQRT(POWER((Päälaskenta!C$20+Päälaskenta!G$24)/(2*Päälaskenta!E$20),2)+((D398-Päälaskenta!H$24)/Päälaskenta!E$20))-(Päälaskenta!C$20+Päälaskenta!G$24)/(2*Päälaskenta!E$20))))</f>
        <v>0.749</v>
      </c>
      <c r="G398" s="57">
        <f>IF(F398&gt;Päälaskenta!D$24,(2*SQRT((POWER(Päälaskenta!D$24,2))+POWER(Päälaskenta!E$24*Päälaskenta!D$24,2))+Päälaskenta!C$24)+(2*SQRT((POWER((F398-Päälaskenta!D$24),2))+POWER(Päälaskenta!E$20*(F398-Päälaskenta!D$24),2))+Päälaskenta!C$20),(2*SQRT((POWER(F398,2))+POWER(Päälaskenta!E$24*F398,2))+Päälaskenta!C$24))</f>
        <v>8.16</v>
      </c>
      <c r="H398" s="57">
        <f t="shared" si="98"/>
        <v>0.19</v>
      </c>
      <c r="I398" s="62">
        <f t="shared" si="99"/>
        <v>0.243779</v>
      </c>
      <c r="J398" s="8">
        <f>IF(F398&lt;Päälaskenta!$D$24,0,Kaksitasouoma_matriisi!F398-Päälaskenta!$D$24)</f>
        <v>4.9000000000000002E-2</v>
      </c>
      <c r="L398" s="8">
        <f>IF(F398&gt;Päälaskenta!D$24,F398-Päälaskenta!D$24,0)</f>
        <v>4.9000000000000002E-2</v>
      </c>
      <c r="M398" s="8">
        <f>IF(F398&gt;Päälaskenta!D$24,(Päälaskenta!C$20+(Päälaskenta!E$20*(Kaksitasouoma_matriisi!F398-Päälaskenta!D$24)))*(Kaksitasouoma_matriisi!F398-Päälaskenta!D$24),0)</f>
        <v>0.2486015</v>
      </c>
      <c r="N398" s="8">
        <f>IF(F398&gt;Päälaskenta!D$24,(2*SQRT((POWER((F398-Päälaskenta!D$24),2))+POWER(Päälaskenta!E$20*(F398-Päälaskenta!D$24),2))+Päälaskenta!C$20),0)</f>
        <v>5.1766720124977397</v>
      </c>
      <c r="O398" s="8">
        <f t="shared" si="105"/>
        <v>4.80234211091249E-2</v>
      </c>
      <c r="P398" s="8">
        <f>IF(Päälaskenta!$C$29,IF(L398&gt;Päälaskenta!$F$28,Kaksitasouoma_matriisi!AQ398,Kaksitasouoma_matriisi!AR398),Päälaskenta!$F$20)</f>
        <v>0.12</v>
      </c>
      <c r="Q398" s="8">
        <f t="shared" si="106"/>
        <v>0.27371035558009699</v>
      </c>
      <c r="R398" s="8">
        <f t="shared" si="100"/>
        <v>6.1866598911470498E-2</v>
      </c>
      <c r="S398" s="8">
        <f t="shared" si="107"/>
        <v>0.24885851015166999</v>
      </c>
      <c r="U398" s="93">
        <f>IF(F398&gt;Päälaskenta!D$24,Päälaskenta!H$24+L398*Päälaskenta!G$24,F398*Päälaskenta!C$24 + F398*F398*Päälaskenta!E$24)</f>
        <v>1.3076000000000001</v>
      </c>
      <c r="V398" s="8">
        <f>IF(F398&gt;Päälaskenta!D$24,2*SQRT(POWER(Päälaskenta!D$24,2)+POWER(Päälaskenta!E$24*Päälaskenta!D$24,2))+Päälaskenta!C$24,(2*SQRT((POWER(F398,2))+POWER(Päälaskenta!E$24*F398,2))+Päälaskenta!C$24))</f>
        <v>2.9798989873223301</v>
      </c>
      <c r="W398" s="8">
        <f t="shared" si="108"/>
        <v>0.43880682048722103</v>
      </c>
      <c r="X398" s="8">
        <f>Päälaskenta!F$24</f>
        <v>7.0000000000000007E-2</v>
      </c>
      <c r="Y398" s="8">
        <f t="shared" si="109"/>
        <v>10.7867956523455</v>
      </c>
      <c r="Z398" s="8">
        <f t="shared" si="101"/>
        <v>2.4381334010885301</v>
      </c>
      <c r="AA398" s="8">
        <f t="shared" si="110"/>
        <v>1.86458657164923</v>
      </c>
      <c r="AC398" s="8">
        <f t="shared" si="102"/>
        <v>0.10173313891715</v>
      </c>
      <c r="AE398" s="8">
        <v>396</v>
      </c>
      <c r="AF398" s="8">
        <f t="shared" si="96"/>
        <v>11.0605060079256</v>
      </c>
      <c r="AG398" s="8">
        <f t="shared" si="103"/>
        <v>5.1089308601414897E-2</v>
      </c>
      <c r="AJ398" s="132">
        <f>IF(Päälaskenta!$F$28&lt;Kaksitasouoma_matriisi!L398,Päälaskenta!$C$20*Päälaskenta!$F$28,Päälaskenta!$C$20*Kaksitasouoma_matriisi!L398)</f>
        <v>0.245</v>
      </c>
      <c r="AK398" s="134">
        <f>SQRT(Päälaskenta!$D$20^2+(Päälaskenta!$D$20/(1/Päälaskenta!$E$20))^2)</f>
        <v>1.8029999999999999</v>
      </c>
      <c r="AL398" s="134">
        <f>IF(Päälaskenta!$F$28&lt;Kaksitasouoma_matriisi!L398,AK398*Päälaskenta!$F$28*COS(ATAN(1/Päälaskenta!$E$20)),AK398*Kaksitasouoma_matriisi!L398*COS(ATAN(1/Päälaskenta!$E$20)))</f>
        <v>7.3999999999999996E-2</v>
      </c>
      <c r="AM398" s="134"/>
      <c r="AN398" s="134">
        <f t="shared" si="111"/>
        <v>0.31900000000000001</v>
      </c>
      <c r="AO398" s="8">
        <f t="shared" si="104"/>
        <v>0.20467085846272301</v>
      </c>
      <c r="AP398" s="134">
        <f>Refererenssiarvoja!$B$16*H398^(1/6)/(Refererenssiarvoja!$B$15^0.5)*(Päälaskenta!$G$28/2)^0.5*(1-AO398)^(-1.5)</f>
        <v>5.3999999999999999E-2</v>
      </c>
      <c r="AQ398" s="8">
        <f>Refererenssiarvoja!$B$16*Kaksitasouoma_matriisi!O398^(1/6)/(SQRT((2*Refererenssiarvoja!$B$15)/(Päälaskenta!$F$31*Päälaskenta!$G$31*Päälaskenta!$F$28))+SQRT(Refererenssiarvoja!$B$15)/Refererenssiarvoja!$B$17*LN(Kaksitasouoma_matriisi!L398/Päälaskenta!$F$28))</f>
        <v>-3.7199586736555101E-2</v>
      </c>
      <c r="AR398" s="8">
        <f>Refererenssiarvoja!$B$16*Kaksitasouoma_matriisi!O398^(1/6)/(SQRT((2*Refererenssiarvoja!$B$15)/(Päälaskenta!$F$31*Päälaskenta!$G$31*L398)))</f>
        <v>9.5277580716872201E-2</v>
      </c>
    </row>
    <row r="399" spans="1:44" x14ac:dyDescent="0.2">
      <c r="A399" s="8">
        <v>397</v>
      </c>
      <c r="B399" s="8">
        <f>IF(Päälaskenta!C$7,Päälaskenta!E$7,Päälaskenta!G$5)</f>
        <v>2.5</v>
      </c>
      <c r="C399" s="56">
        <v>1.603</v>
      </c>
      <c r="D399" s="93">
        <f t="shared" si="97"/>
        <v>1.5596000000000001</v>
      </c>
      <c r="E399" s="8">
        <f>IF(Päälaskenta!$C$26,Kaksitasouoma_matriisi!AP399,Kaksitasouoma_matriisi!AC399)</f>
        <v>0.10173313891715</v>
      </c>
      <c r="F399" s="56">
        <f>IF(D399&lt;Päälaskenta!H$24,(SQRT(POWER(Päälaskenta!C$24/(2*Päälaskenta!E$24),2)+(D399/Päälaskenta!E$24))-Päälaskenta!C$24/(2*Päälaskenta!E$24)),IF(D399=Päälaskenta!H$24,Päälaskenta!D$24,Päälaskenta!D$24+(SQRT(POWER((Päälaskenta!C$20+Päälaskenta!G$24)/(2*Päälaskenta!E$20),2)+((D399-Päälaskenta!H$24)/Päälaskenta!E$20))-(Päälaskenta!C$20+Päälaskenta!G$24)/(2*Päälaskenta!E$20))))</f>
        <v>0.749</v>
      </c>
      <c r="G399" s="57">
        <f>IF(F399&gt;Päälaskenta!D$24,(2*SQRT((POWER(Päälaskenta!D$24,2))+POWER(Päälaskenta!E$24*Päälaskenta!D$24,2))+Päälaskenta!C$24)+(2*SQRT((POWER((F399-Päälaskenta!D$24),2))+POWER(Päälaskenta!E$20*(F399-Päälaskenta!D$24),2))+Päälaskenta!C$20),(2*SQRT((POWER(F399,2))+POWER(Päälaskenta!E$24*F399,2))+Päälaskenta!C$24))</f>
        <v>8.16</v>
      </c>
      <c r="H399" s="57">
        <f t="shared" si="98"/>
        <v>0.19</v>
      </c>
      <c r="I399" s="62">
        <f t="shared" si="99"/>
        <v>0.243475</v>
      </c>
      <c r="J399" s="8">
        <f>IF(F399&lt;Päälaskenta!$D$24,0,Kaksitasouoma_matriisi!F399-Päälaskenta!$D$24)</f>
        <v>4.9000000000000002E-2</v>
      </c>
      <c r="L399" s="8">
        <f>IF(F399&gt;Päälaskenta!D$24,F399-Päälaskenta!D$24,0)</f>
        <v>4.9000000000000002E-2</v>
      </c>
      <c r="M399" s="8">
        <f>IF(F399&gt;Päälaskenta!D$24,(Päälaskenta!C$20+(Päälaskenta!E$20*(Kaksitasouoma_matriisi!F399-Päälaskenta!D$24)))*(Kaksitasouoma_matriisi!F399-Päälaskenta!D$24),0)</f>
        <v>0.2486015</v>
      </c>
      <c r="N399" s="8">
        <f>IF(F399&gt;Päälaskenta!D$24,(2*SQRT((POWER((F399-Päälaskenta!D$24),2))+POWER(Päälaskenta!E$20*(F399-Päälaskenta!D$24),2))+Päälaskenta!C$20),0)</f>
        <v>5.1766720124977397</v>
      </c>
      <c r="O399" s="8">
        <f t="shared" si="105"/>
        <v>4.80234211091249E-2</v>
      </c>
      <c r="P399" s="8">
        <f>IF(Päälaskenta!$C$29,IF(L399&gt;Päälaskenta!$F$28,Kaksitasouoma_matriisi!AQ399,Kaksitasouoma_matriisi!AR399),Päälaskenta!$F$20)</f>
        <v>0.12</v>
      </c>
      <c r="Q399" s="8">
        <f t="shared" si="106"/>
        <v>0.27371035558009699</v>
      </c>
      <c r="R399" s="8">
        <f t="shared" si="100"/>
        <v>6.1866598911470498E-2</v>
      </c>
      <c r="S399" s="8">
        <f t="shared" si="107"/>
        <v>0.24885851015166999</v>
      </c>
      <c r="U399" s="93">
        <f>IF(F399&gt;Päälaskenta!D$24,Päälaskenta!H$24+L399*Päälaskenta!G$24,F399*Päälaskenta!C$24 + F399*F399*Päälaskenta!E$24)</f>
        <v>1.3076000000000001</v>
      </c>
      <c r="V399" s="8">
        <f>IF(F399&gt;Päälaskenta!D$24,2*SQRT(POWER(Päälaskenta!D$24,2)+POWER(Päälaskenta!E$24*Päälaskenta!D$24,2))+Päälaskenta!C$24,(2*SQRT((POWER(F399,2))+POWER(Päälaskenta!E$24*F399,2))+Päälaskenta!C$24))</f>
        <v>2.9798989873223301</v>
      </c>
      <c r="W399" s="8">
        <f t="shared" si="108"/>
        <v>0.43880682048722103</v>
      </c>
      <c r="X399" s="8">
        <f>Päälaskenta!F$24</f>
        <v>7.0000000000000007E-2</v>
      </c>
      <c r="Y399" s="8">
        <f t="shared" si="109"/>
        <v>10.7867956523455</v>
      </c>
      <c r="Z399" s="8">
        <f t="shared" si="101"/>
        <v>2.4381334010885301</v>
      </c>
      <c r="AA399" s="8">
        <f t="shared" si="110"/>
        <v>1.86458657164923</v>
      </c>
      <c r="AC399" s="8">
        <f t="shared" si="102"/>
        <v>0.10173313891715</v>
      </c>
      <c r="AE399" s="8">
        <v>397</v>
      </c>
      <c r="AF399" s="8">
        <f t="shared" si="96"/>
        <v>11.0605060079256</v>
      </c>
      <c r="AG399" s="8">
        <f t="shared" si="103"/>
        <v>5.1089308601414897E-2</v>
      </c>
      <c r="AJ399" s="132">
        <f>IF(Päälaskenta!$F$28&lt;Kaksitasouoma_matriisi!L399,Päälaskenta!$C$20*Päälaskenta!$F$28,Päälaskenta!$C$20*Kaksitasouoma_matriisi!L399)</f>
        <v>0.245</v>
      </c>
      <c r="AK399" s="134">
        <f>SQRT(Päälaskenta!$D$20^2+(Päälaskenta!$D$20/(1/Päälaskenta!$E$20))^2)</f>
        <v>1.8029999999999999</v>
      </c>
      <c r="AL399" s="134">
        <f>IF(Päälaskenta!$F$28&lt;Kaksitasouoma_matriisi!L399,AK399*Päälaskenta!$F$28*COS(ATAN(1/Päälaskenta!$E$20)),AK399*Kaksitasouoma_matriisi!L399*COS(ATAN(1/Päälaskenta!$E$20)))</f>
        <v>7.3999999999999996E-2</v>
      </c>
      <c r="AM399" s="134"/>
      <c r="AN399" s="134">
        <f t="shared" si="111"/>
        <v>0.31900000000000001</v>
      </c>
      <c r="AO399" s="8">
        <f t="shared" si="104"/>
        <v>0.20453962554501201</v>
      </c>
      <c r="AP399" s="134">
        <f>Refererenssiarvoja!$B$16*H399^(1/6)/(Refererenssiarvoja!$B$15^0.5)*(Päälaskenta!$G$28/2)^0.5*(1-AO399)^(-1.5)</f>
        <v>5.3999999999999999E-2</v>
      </c>
      <c r="AQ399" s="8">
        <f>Refererenssiarvoja!$B$16*Kaksitasouoma_matriisi!O399^(1/6)/(SQRT((2*Refererenssiarvoja!$B$15)/(Päälaskenta!$F$31*Päälaskenta!$G$31*Päälaskenta!$F$28))+SQRT(Refererenssiarvoja!$B$15)/Refererenssiarvoja!$B$17*LN(Kaksitasouoma_matriisi!L399/Päälaskenta!$F$28))</f>
        <v>-3.7199586736555101E-2</v>
      </c>
      <c r="AR399" s="8">
        <f>Refererenssiarvoja!$B$16*Kaksitasouoma_matriisi!O399^(1/6)/(SQRT((2*Refererenssiarvoja!$B$15)/(Päälaskenta!$F$31*Päälaskenta!$G$31*L399)))</f>
        <v>9.5277580716872201E-2</v>
      </c>
    </row>
    <row r="400" spans="1:44" x14ac:dyDescent="0.2">
      <c r="A400" s="8">
        <v>398</v>
      </c>
      <c r="B400" s="8">
        <f>IF(Päälaskenta!C$7,Päälaskenta!E$7,Päälaskenta!G$5)</f>
        <v>2.5</v>
      </c>
      <c r="C400" s="56">
        <v>1.6020000000000001</v>
      </c>
      <c r="D400" s="93">
        <f t="shared" si="97"/>
        <v>1.5605</v>
      </c>
      <c r="E400" s="8">
        <f>IF(Päälaskenta!$C$26,Kaksitasouoma_matriisi!AP400,Kaksitasouoma_matriisi!AC400)</f>
        <v>0.101741210078829</v>
      </c>
      <c r="F400" s="56">
        <f>IF(D400&lt;Päälaskenta!H$24,(SQRT(POWER(Päälaskenta!C$24/(2*Päälaskenta!E$24),2)+(D400/Päälaskenta!E$24))-Päälaskenta!C$24/(2*Päälaskenta!E$24)),IF(D400=Päälaskenta!H$24,Päälaskenta!D$24,Päälaskenta!D$24+(SQRT(POWER((Päälaskenta!C$20+Päälaskenta!G$24)/(2*Päälaskenta!E$20),2)+((D400-Päälaskenta!H$24)/Päälaskenta!E$20))-(Päälaskenta!C$20+Päälaskenta!G$24)/(2*Päälaskenta!E$20))))</f>
        <v>0.75</v>
      </c>
      <c r="G400" s="57">
        <f>IF(F400&gt;Päälaskenta!D$24,(2*SQRT((POWER(Päälaskenta!D$24,2))+POWER(Päälaskenta!E$24*Päälaskenta!D$24,2))+Päälaskenta!C$24)+(2*SQRT((POWER((F400-Päälaskenta!D$24),2))+POWER(Päälaskenta!E$20*(F400-Päälaskenta!D$24),2))+Päälaskenta!C$20),(2*SQRT((POWER(F400,2))+POWER(Päälaskenta!E$24*F400,2))+Päälaskenta!C$24))</f>
        <v>8.16</v>
      </c>
      <c r="H400" s="57">
        <f t="shared" si="98"/>
        <v>0.19</v>
      </c>
      <c r="I400" s="62">
        <f t="shared" si="99"/>
        <v>0.24321000000000001</v>
      </c>
      <c r="J400" s="8">
        <f>IF(F400&lt;Päälaskenta!$D$24,0,Kaksitasouoma_matriisi!F400-Päälaskenta!$D$24)</f>
        <v>0.05</v>
      </c>
      <c r="L400" s="8">
        <f>IF(F400&gt;Päälaskenta!D$24,F400-Päälaskenta!D$24,0)</f>
        <v>0.05</v>
      </c>
      <c r="M400" s="8">
        <f>IF(F400&gt;Päälaskenta!D$24,(Päälaskenta!C$20+(Päälaskenta!E$20*(Kaksitasouoma_matriisi!F400-Päälaskenta!D$24)))*(Kaksitasouoma_matriisi!F400-Päälaskenta!D$24),0)</f>
        <v>0.25374999999999998</v>
      </c>
      <c r="N400" s="8">
        <f>IF(F400&gt;Päälaskenta!D$24,(2*SQRT((POWER((F400-Päälaskenta!D$24),2))+POWER(Päälaskenta!E$20*(F400-Päälaskenta!D$24),2))+Päälaskenta!C$20),0)</f>
        <v>5.1802775637731999</v>
      </c>
      <c r="O400" s="8">
        <f t="shared" si="105"/>
        <v>4.8983861747974401E-2</v>
      </c>
      <c r="P400" s="8">
        <f>IF(Päälaskenta!$C$29,IF(L400&gt;Päälaskenta!$F$28,Kaksitasouoma_matriisi!AQ400,Kaksitasouoma_matriisi!AR400),Päälaskenta!$F$20)</f>
        <v>0.12</v>
      </c>
      <c r="Q400" s="8">
        <f t="shared" si="106"/>
        <v>0.28309149287003299</v>
      </c>
      <c r="R400" s="8">
        <f t="shared" si="100"/>
        <v>6.3742665550499997E-2</v>
      </c>
      <c r="S400" s="8">
        <f t="shared" si="107"/>
        <v>0.25120262285911299</v>
      </c>
      <c r="U400" s="93">
        <f>IF(F400&gt;Päälaskenta!D$24,Päälaskenta!H$24+L400*Päälaskenta!G$24,F400*Päälaskenta!C$24 + F400*F400*Päälaskenta!E$24)</f>
        <v>1.31</v>
      </c>
      <c r="V400" s="8">
        <f>IF(F400&gt;Päälaskenta!D$24,2*SQRT(POWER(Päälaskenta!D$24,2)+POWER(Päälaskenta!E$24*Päälaskenta!D$24,2))+Päälaskenta!C$24,(2*SQRT((POWER(F400,2))+POWER(Päälaskenta!E$24*F400,2))+Päälaskenta!C$24))</f>
        <v>2.9798989873223301</v>
      </c>
      <c r="W400" s="8">
        <f t="shared" si="108"/>
        <v>0.43961221691515701</v>
      </c>
      <c r="X400" s="8">
        <f>Päälaskenta!F$24</f>
        <v>7.0000000000000007E-2</v>
      </c>
      <c r="Y400" s="8">
        <f t="shared" si="109"/>
        <v>10.8198130697637</v>
      </c>
      <c r="Z400" s="8">
        <f t="shared" si="101"/>
        <v>2.4362573344495</v>
      </c>
      <c r="AA400" s="8">
        <f t="shared" si="110"/>
        <v>1.85973842324389</v>
      </c>
      <c r="AC400" s="8">
        <f t="shared" si="102"/>
        <v>0.101741210078829</v>
      </c>
      <c r="AE400" s="8">
        <v>398</v>
      </c>
      <c r="AF400" s="8">
        <f t="shared" si="96"/>
        <v>11.1029045626337</v>
      </c>
      <c r="AG400" s="8">
        <f t="shared" si="103"/>
        <v>5.0699865104641598E-2</v>
      </c>
      <c r="AJ400" s="132">
        <f>IF(Päälaskenta!$F$28&lt;Kaksitasouoma_matriisi!L400,Päälaskenta!$C$20*Päälaskenta!$F$28,Päälaskenta!$C$20*Kaksitasouoma_matriisi!L400)</f>
        <v>0.25</v>
      </c>
      <c r="AK400" s="134">
        <f>SQRT(Päälaskenta!$D$20^2+(Päälaskenta!$D$20/(1/Päälaskenta!$E$20))^2)</f>
        <v>1.8029999999999999</v>
      </c>
      <c r="AL400" s="134">
        <f>IF(Päälaskenta!$F$28&lt;Kaksitasouoma_matriisi!L400,AK400*Päälaskenta!$F$28*COS(ATAN(1/Päälaskenta!$E$20)),AK400*Kaksitasouoma_matriisi!L400*COS(ATAN(1/Päälaskenta!$E$20)))</f>
        <v>7.4999999999999997E-2</v>
      </c>
      <c r="AM400" s="134"/>
      <c r="AN400" s="134">
        <f t="shared" si="111"/>
        <v>0.32500000000000001</v>
      </c>
      <c r="AO400" s="8">
        <f t="shared" si="104"/>
        <v>0.20826658122396699</v>
      </c>
      <c r="AP400" s="134">
        <f>Refererenssiarvoja!$B$16*H400^(1/6)/(Refererenssiarvoja!$B$15^0.5)*(Päälaskenta!$G$28/2)^0.5*(1-AO400)^(-1.5)</f>
        <v>5.3999999999999999E-2</v>
      </c>
      <c r="AQ400" s="8">
        <f>Refererenssiarvoja!$B$16*Kaksitasouoma_matriisi!O400^(1/6)/(SQRT((2*Refererenssiarvoja!$B$15)/(Päälaskenta!$F$31*Päälaskenta!$G$31*Päälaskenta!$F$28))+SQRT(Refererenssiarvoja!$B$15)/Refererenssiarvoja!$B$17*LN(Kaksitasouoma_matriisi!L400/Päälaskenta!$F$28))</f>
        <v>-3.7690445288885301E-2</v>
      </c>
      <c r="AR400" s="8">
        <f>Refererenssiarvoja!$B$16*Kaksitasouoma_matriisi!O400^(1/6)/(SQRT((2*Refererenssiarvoja!$B$15)/(Päälaskenta!$F$31*Päälaskenta!$G$31*L400)))</f>
        <v>9.6563056524234706E-2</v>
      </c>
    </row>
    <row r="401" spans="1:44" x14ac:dyDescent="0.2">
      <c r="A401" s="8">
        <v>399</v>
      </c>
      <c r="B401" s="8">
        <f>IF(Päälaskenta!C$7,Päälaskenta!E$7,Päälaskenta!G$5)</f>
        <v>2.5</v>
      </c>
      <c r="C401" s="56">
        <v>1.601</v>
      </c>
      <c r="D401" s="93">
        <f t="shared" si="97"/>
        <v>1.5615000000000001</v>
      </c>
      <c r="E401" s="8">
        <f>IF(Päälaskenta!$C$26,Kaksitasouoma_matriisi!AP401,Kaksitasouoma_matriisi!AC401)</f>
        <v>0.101741210078829</v>
      </c>
      <c r="F401" s="56">
        <f>IF(D401&lt;Päälaskenta!H$24,(SQRT(POWER(Päälaskenta!C$24/(2*Päälaskenta!E$24),2)+(D401/Päälaskenta!E$24))-Päälaskenta!C$24/(2*Päälaskenta!E$24)),IF(D401=Päälaskenta!H$24,Päälaskenta!D$24,Päälaskenta!D$24+(SQRT(POWER((Päälaskenta!C$20+Päälaskenta!G$24)/(2*Päälaskenta!E$20),2)+((D401-Päälaskenta!H$24)/Päälaskenta!E$20))-(Päälaskenta!C$20+Päälaskenta!G$24)/(2*Päälaskenta!E$20))))</f>
        <v>0.75</v>
      </c>
      <c r="G401" s="57">
        <f>IF(F401&gt;Päälaskenta!D$24,(2*SQRT((POWER(Päälaskenta!D$24,2))+POWER(Päälaskenta!E$24*Päälaskenta!D$24,2))+Päälaskenta!C$24)+(2*SQRT((POWER((F401-Päälaskenta!D$24),2))+POWER(Päälaskenta!E$20*(F401-Päälaskenta!D$24),2))+Päälaskenta!C$20),(2*SQRT((POWER(F401,2))+POWER(Päälaskenta!E$24*F401,2))+Päälaskenta!C$24))</f>
        <v>8.16</v>
      </c>
      <c r="H401" s="57">
        <f t="shared" si="98"/>
        <v>0.19</v>
      </c>
      <c r="I401" s="62">
        <f t="shared" si="99"/>
        <v>0.24290600000000001</v>
      </c>
      <c r="J401" s="8">
        <f>IF(F401&lt;Päälaskenta!$D$24,0,Kaksitasouoma_matriisi!F401-Päälaskenta!$D$24)</f>
        <v>0.05</v>
      </c>
      <c r="L401" s="8">
        <f>IF(F401&gt;Päälaskenta!D$24,F401-Päälaskenta!D$24,0)</f>
        <v>0.05</v>
      </c>
      <c r="M401" s="8">
        <f>IF(F401&gt;Päälaskenta!D$24,(Päälaskenta!C$20+(Päälaskenta!E$20*(Kaksitasouoma_matriisi!F401-Päälaskenta!D$24)))*(Kaksitasouoma_matriisi!F401-Päälaskenta!D$24),0)</f>
        <v>0.25374999999999998</v>
      </c>
      <c r="N401" s="8">
        <f>IF(F401&gt;Päälaskenta!D$24,(2*SQRT((POWER((F401-Päälaskenta!D$24),2))+POWER(Päälaskenta!E$20*(F401-Päälaskenta!D$24),2))+Päälaskenta!C$20),0)</f>
        <v>5.1802775637731999</v>
      </c>
      <c r="O401" s="8">
        <f t="shared" si="105"/>
        <v>4.8983861747974401E-2</v>
      </c>
      <c r="P401" s="8">
        <f>IF(Päälaskenta!$C$29,IF(L401&gt;Päälaskenta!$F$28,Kaksitasouoma_matriisi!AQ401,Kaksitasouoma_matriisi!AR401),Päälaskenta!$F$20)</f>
        <v>0.12</v>
      </c>
      <c r="Q401" s="8">
        <f t="shared" si="106"/>
        <v>0.28309149287003299</v>
      </c>
      <c r="R401" s="8">
        <f t="shared" si="100"/>
        <v>6.3742665550499997E-2</v>
      </c>
      <c r="S401" s="8">
        <f t="shared" si="107"/>
        <v>0.25120262285911299</v>
      </c>
      <c r="U401" s="93">
        <f>IF(F401&gt;Päälaskenta!D$24,Päälaskenta!H$24+L401*Päälaskenta!G$24,F401*Päälaskenta!C$24 + F401*F401*Päälaskenta!E$24)</f>
        <v>1.31</v>
      </c>
      <c r="V401" s="8">
        <f>IF(F401&gt;Päälaskenta!D$24,2*SQRT(POWER(Päälaskenta!D$24,2)+POWER(Päälaskenta!E$24*Päälaskenta!D$24,2))+Päälaskenta!C$24,(2*SQRT((POWER(F401,2))+POWER(Päälaskenta!E$24*F401,2))+Päälaskenta!C$24))</f>
        <v>2.9798989873223301</v>
      </c>
      <c r="W401" s="8">
        <f t="shared" si="108"/>
        <v>0.43961221691515701</v>
      </c>
      <c r="X401" s="8">
        <f>Päälaskenta!F$24</f>
        <v>7.0000000000000007E-2</v>
      </c>
      <c r="Y401" s="8">
        <f t="shared" si="109"/>
        <v>10.8198130697637</v>
      </c>
      <c r="Z401" s="8">
        <f t="shared" si="101"/>
        <v>2.4362573344495</v>
      </c>
      <c r="AA401" s="8">
        <f t="shared" si="110"/>
        <v>1.85973842324389</v>
      </c>
      <c r="AC401" s="8">
        <f t="shared" si="102"/>
        <v>0.101741210078829</v>
      </c>
      <c r="AE401" s="8">
        <v>399</v>
      </c>
      <c r="AF401" s="8">
        <f t="shared" si="96"/>
        <v>11.1029045626337</v>
      </c>
      <c r="AG401" s="8">
        <f t="shared" si="103"/>
        <v>5.0699865104641598E-2</v>
      </c>
      <c r="AJ401" s="132">
        <f>IF(Päälaskenta!$F$28&lt;Kaksitasouoma_matriisi!L401,Päälaskenta!$C$20*Päälaskenta!$F$28,Päälaskenta!$C$20*Kaksitasouoma_matriisi!L401)</f>
        <v>0.25</v>
      </c>
      <c r="AK401" s="134">
        <f>SQRT(Päälaskenta!$D$20^2+(Päälaskenta!$D$20/(1/Päälaskenta!$E$20))^2)</f>
        <v>1.8029999999999999</v>
      </c>
      <c r="AL401" s="134">
        <f>IF(Päälaskenta!$F$28&lt;Kaksitasouoma_matriisi!L401,AK401*Päälaskenta!$F$28*COS(ATAN(1/Päälaskenta!$E$20)),AK401*Kaksitasouoma_matriisi!L401*COS(ATAN(1/Päälaskenta!$E$20)))</f>
        <v>7.4999999999999997E-2</v>
      </c>
      <c r="AM401" s="134"/>
      <c r="AN401" s="134">
        <f t="shared" si="111"/>
        <v>0.32500000000000001</v>
      </c>
      <c r="AO401" s="8">
        <f t="shared" si="104"/>
        <v>0.208133205251361</v>
      </c>
      <c r="AP401" s="134">
        <f>Refererenssiarvoja!$B$16*H401^(1/6)/(Refererenssiarvoja!$B$15^0.5)*(Päälaskenta!$G$28/2)^0.5*(1-AO401)^(-1.5)</f>
        <v>5.3999999999999999E-2</v>
      </c>
      <c r="AQ401" s="8">
        <f>Refererenssiarvoja!$B$16*Kaksitasouoma_matriisi!O401^(1/6)/(SQRT((2*Refererenssiarvoja!$B$15)/(Päälaskenta!$F$31*Päälaskenta!$G$31*Päälaskenta!$F$28))+SQRT(Refererenssiarvoja!$B$15)/Refererenssiarvoja!$B$17*LN(Kaksitasouoma_matriisi!L401/Päälaskenta!$F$28))</f>
        <v>-3.7690445288885301E-2</v>
      </c>
      <c r="AR401" s="8">
        <f>Refererenssiarvoja!$B$16*Kaksitasouoma_matriisi!O401^(1/6)/(SQRT((2*Refererenssiarvoja!$B$15)/(Päälaskenta!$F$31*Päälaskenta!$G$31*L401)))</f>
        <v>9.6563056524234706E-2</v>
      </c>
    </row>
    <row r="402" spans="1:44" x14ac:dyDescent="0.2">
      <c r="A402" s="8">
        <v>400</v>
      </c>
      <c r="B402" s="8">
        <f>IF(Päälaskenta!C$7,Päälaskenta!E$7,Päälaskenta!G$5)</f>
        <v>2.5</v>
      </c>
      <c r="C402" s="56">
        <v>1.6</v>
      </c>
      <c r="D402" s="93">
        <f t="shared" si="97"/>
        <v>1.5625</v>
      </c>
      <c r="E402" s="8">
        <f>IF(Päälaskenta!$C$26,Kaksitasouoma_matriisi!AP402,Kaksitasouoma_matriisi!AC402)</f>
        <v>0.101741210078829</v>
      </c>
      <c r="F402" s="56">
        <f>IF(D402&lt;Päälaskenta!H$24,(SQRT(POWER(Päälaskenta!C$24/(2*Päälaskenta!E$24),2)+(D402/Päälaskenta!E$24))-Päälaskenta!C$24/(2*Päälaskenta!E$24)),IF(D402=Päälaskenta!H$24,Päälaskenta!D$24,Päälaskenta!D$24+(SQRT(POWER((Päälaskenta!C$20+Päälaskenta!G$24)/(2*Päälaskenta!E$20),2)+((D402-Päälaskenta!H$24)/Päälaskenta!E$20))-(Päälaskenta!C$20+Päälaskenta!G$24)/(2*Päälaskenta!E$20))))</f>
        <v>0.75</v>
      </c>
      <c r="G402" s="57">
        <f>IF(F402&gt;Päälaskenta!D$24,(2*SQRT((POWER(Päälaskenta!D$24,2))+POWER(Päälaskenta!E$24*Päälaskenta!D$24,2))+Päälaskenta!C$24)+(2*SQRT((POWER((F402-Päälaskenta!D$24),2))+POWER(Päälaskenta!E$20*(F402-Päälaskenta!D$24),2))+Päälaskenta!C$20),(2*SQRT((POWER(F402,2))+POWER(Päälaskenta!E$24*F402,2))+Päälaskenta!C$24))</f>
        <v>8.16</v>
      </c>
      <c r="H402" s="57">
        <f t="shared" si="98"/>
        <v>0.19</v>
      </c>
      <c r="I402" s="62">
        <f t="shared" si="99"/>
        <v>0.24260300000000001</v>
      </c>
      <c r="J402" s="8">
        <f>IF(F402&lt;Päälaskenta!$D$24,0,Kaksitasouoma_matriisi!F402-Päälaskenta!$D$24)</f>
        <v>0.05</v>
      </c>
      <c r="L402" s="8">
        <f>IF(F402&gt;Päälaskenta!D$24,F402-Päälaskenta!D$24,0)</f>
        <v>0.05</v>
      </c>
      <c r="M402" s="8">
        <f>IF(F402&gt;Päälaskenta!D$24,(Päälaskenta!C$20+(Päälaskenta!E$20*(Kaksitasouoma_matriisi!F402-Päälaskenta!D$24)))*(Kaksitasouoma_matriisi!F402-Päälaskenta!D$24),0)</f>
        <v>0.25374999999999998</v>
      </c>
      <c r="N402" s="8">
        <f>IF(F402&gt;Päälaskenta!D$24,(2*SQRT((POWER((F402-Päälaskenta!D$24),2))+POWER(Päälaskenta!E$20*(F402-Päälaskenta!D$24),2))+Päälaskenta!C$20),0)</f>
        <v>5.1802775637731999</v>
      </c>
      <c r="O402" s="8">
        <f t="shared" si="105"/>
        <v>4.8983861747974401E-2</v>
      </c>
      <c r="P402" s="8">
        <f>IF(Päälaskenta!$C$29,IF(L402&gt;Päälaskenta!$F$28,Kaksitasouoma_matriisi!AQ402,Kaksitasouoma_matriisi!AR402),Päälaskenta!$F$20)</f>
        <v>0.12</v>
      </c>
      <c r="Q402" s="8">
        <f t="shared" si="106"/>
        <v>0.28309149287003299</v>
      </c>
      <c r="R402" s="8">
        <f t="shared" si="100"/>
        <v>6.3742665550499997E-2</v>
      </c>
      <c r="S402" s="8">
        <f t="shared" si="107"/>
        <v>0.25120262285911299</v>
      </c>
      <c r="U402" s="93">
        <f>IF(F402&gt;Päälaskenta!D$24,Päälaskenta!H$24+L402*Päälaskenta!G$24,F402*Päälaskenta!C$24 + F402*F402*Päälaskenta!E$24)</f>
        <v>1.31</v>
      </c>
      <c r="V402" s="8">
        <f>IF(F402&gt;Päälaskenta!D$24,2*SQRT(POWER(Päälaskenta!D$24,2)+POWER(Päälaskenta!E$24*Päälaskenta!D$24,2))+Päälaskenta!C$24,(2*SQRT((POWER(F402,2))+POWER(Päälaskenta!E$24*F402,2))+Päälaskenta!C$24))</f>
        <v>2.9798989873223301</v>
      </c>
      <c r="W402" s="8">
        <f t="shared" si="108"/>
        <v>0.43961221691515701</v>
      </c>
      <c r="X402" s="8">
        <f>Päälaskenta!F$24</f>
        <v>7.0000000000000007E-2</v>
      </c>
      <c r="Y402" s="8">
        <f t="shared" si="109"/>
        <v>10.8198130697637</v>
      </c>
      <c r="Z402" s="8">
        <f t="shared" si="101"/>
        <v>2.4362573344495</v>
      </c>
      <c r="AA402" s="8">
        <f t="shared" si="110"/>
        <v>1.85973842324389</v>
      </c>
      <c r="AC402" s="8">
        <f t="shared" si="102"/>
        <v>0.101741210078829</v>
      </c>
      <c r="AE402" s="8">
        <v>400</v>
      </c>
      <c r="AF402" s="8">
        <f t="shared" si="96"/>
        <v>11.1029045626337</v>
      </c>
      <c r="AG402" s="8">
        <f t="shared" si="103"/>
        <v>5.0699865104641598E-2</v>
      </c>
      <c r="AJ402" s="132">
        <f>IF(Päälaskenta!$F$28&lt;Kaksitasouoma_matriisi!L402,Päälaskenta!$C$20*Päälaskenta!$F$28,Päälaskenta!$C$20*Kaksitasouoma_matriisi!L402)</f>
        <v>0.25</v>
      </c>
      <c r="AK402" s="134">
        <f>SQRT(Päälaskenta!$D$20^2+(Päälaskenta!$D$20/(1/Päälaskenta!$E$20))^2)</f>
        <v>1.8029999999999999</v>
      </c>
      <c r="AL402" s="134">
        <f>IF(Päälaskenta!$F$28&lt;Kaksitasouoma_matriisi!L402,AK402*Päälaskenta!$F$28*COS(ATAN(1/Päälaskenta!$E$20)),AK402*Kaksitasouoma_matriisi!L402*COS(ATAN(1/Päälaskenta!$E$20)))</f>
        <v>7.4999999999999997E-2</v>
      </c>
      <c r="AM402" s="134"/>
      <c r="AN402" s="134">
        <f t="shared" si="111"/>
        <v>0.32500000000000001</v>
      </c>
      <c r="AO402" s="8">
        <f t="shared" si="104"/>
        <v>0.20799999999999999</v>
      </c>
      <c r="AP402" s="134">
        <f>Refererenssiarvoja!$B$16*H402^(1/6)/(Refererenssiarvoja!$B$15^0.5)*(Päälaskenta!$G$28/2)^0.5*(1-AO402)^(-1.5)</f>
        <v>5.3999999999999999E-2</v>
      </c>
      <c r="AQ402" s="8">
        <f>Refererenssiarvoja!$B$16*Kaksitasouoma_matriisi!O402^(1/6)/(SQRT((2*Refererenssiarvoja!$B$15)/(Päälaskenta!$F$31*Päälaskenta!$G$31*Päälaskenta!$F$28))+SQRT(Refererenssiarvoja!$B$15)/Refererenssiarvoja!$B$17*LN(Kaksitasouoma_matriisi!L402/Päälaskenta!$F$28))</f>
        <v>-3.7690445288885301E-2</v>
      </c>
      <c r="AR402" s="8">
        <f>Refererenssiarvoja!$B$16*Kaksitasouoma_matriisi!O402^(1/6)/(SQRT((2*Refererenssiarvoja!$B$15)/(Päälaskenta!$F$31*Päälaskenta!$G$31*L402)))</f>
        <v>9.6563056524234706E-2</v>
      </c>
    </row>
    <row r="403" spans="1:44" x14ac:dyDescent="0.2">
      <c r="A403" s="8">
        <v>401</v>
      </c>
      <c r="B403" s="8">
        <f>IF(Päälaskenta!C$7,Päälaskenta!E$7,Päälaskenta!G$5)</f>
        <v>2.5</v>
      </c>
      <c r="C403" s="56">
        <v>1.599</v>
      </c>
      <c r="D403" s="93">
        <f t="shared" si="97"/>
        <v>1.5634999999999999</v>
      </c>
      <c r="E403" s="8">
        <f>IF(Päälaskenta!$C$26,Kaksitasouoma_matriisi!AP403,Kaksitasouoma_matriisi!AC403)</f>
        <v>0.101741210078829</v>
      </c>
      <c r="F403" s="56">
        <f>IF(D403&lt;Päälaskenta!H$24,(SQRT(POWER(Päälaskenta!C$24/(2*Päälaskenta!E$24),2)+(D403/Päälaskenta!E$24))-Päälaskenta!C$24/(2*Päälaskenta!E$24)),IF(D403=Päälaskenta!H$24,Päälaskenta!D$24,Päälaskenta!D$24+(SQRT(POWER((Päälaskenta!C$20+Päälaskenta!G$24)/(2*Päälaskenta!E$20),2)+((D403-Päälaskenta!H$24)/Päälaskenta!E$20))-(Päälaskenta!C$20+Päälaskenta!G$24)/(2*Päälaskenta!E$20))))</f>
        <v>0.75</v>
      </c>
      <c r="G403" s="57">
        <f>IF(F403&gt;Päälaskenta!D$24,(2*SQRT((POWER(Päälaskenta!D$24,2))+POWER(Päälaskenta!E$24*Päälaskenta!D$24,2))+Päälaskenta!C$24)+(2*SQRT((POWER((F403-Päälaskenta!D$24),2))+POWER(Päälaskenta!E$20*(F403-Päälaskenta!D$24),2))+Päälaskenta!C$20),(2*SQRT((POWER(F403,2))+POWER(Päälaskenta!E$24*F403,2))+Päälaskenta!C$24))</f>
        <v>8.16</v>
      </c>
      <c r="H403" s="57">
        <f t="shared" si="98"/>
        <v>0.19</v>
      </c>
      <c r="I403" s="62">
        <f t="shared" si="99"/>
        <v>0.24229999999999999</v>
      </c>
      <c r="J403" s="8">
        <f>IF(F403&lt;Päälaskenta!$D$24,0,Kaksitasouoma_matriisi!F403-Päälaskenta!$D$24)</f>
        <v>0.05</v>
      </c>
      <c r="L403" s="8">
        <f>IF(F403&gt;Päälaskenta!D$24,F403-Päälaskenta!D$24,0)</f>
        <v>0.05</v>
      </c>
      <c r="M403" s="8">
        <f>IF(F403&gt;Päälaskenta!D$24,(Päälaskenta!C$20+(Päälaskenta!E$20*(Kaksitasouoma_matriisi!F403-Päälaskenta!D$24)))*(Kaksitasouoma_matriisi!F403-Päälaskenta!D$24),0)</f>
        <v>0.25374999999999998</v>
      </c>
      <c r="N403" s="8">
        <f>IF(F403&gt;Päälaskenta!D$24,(2*SQRT((POWER((F403-Päälaskenta!D$24),2))+POWER(Päälaskenta!E$20*(F403-Päälaskenta!D$24),2))+Päälaskenta!C$20),0)</f>
        <v>5.1802775637731999</v>
      </c>
      <c r="O403" s="8">
        <f t="shared" si="105"/>
        <v>4.8983861747974401E-2</v>
      </c>
      <c r="P403" s="8">
        <f>IF(Päälaskenta!$C$29,IF(L403&gt;Päälaskenta!$F$28,Kaksitasouoma_matriisi!AQ403,Kaksitasouoma_matriisi!AR403),Päälaskenta!$F$20)</f>
        <v>0.12</v>
      </c>
      <c r="Q403" s="8">
        <f t="shared" si="106"/>
        <v>0.28309149287003299</v>
      </c>
      <c r="R403" s="8">
        <f t="shared" si="100"/>
        <v>6.3742665550499997E-2</v>
      </c>
      <c r="S403" s="8">
        <f t="shared" si="107"/>
        <v>0.25120262285911299</v>
      </c>
      <c r="U403" s="93">
        <f>IF(F403&gt;Päälaskenta!D$24,Päälaskenta!H$24+L403*Päälaskenta!G$24,F403*Päälaskenta!C$24 + F403*F403*Päälaskenta!E$24)</f>
        <v>1.31</v>
      </c>
      <c r="V403" s="8">
        <f>IF(F403&gt;Päälaskenta!D$24,2*SQRT(POWER(Päälaskenta!D$24,2)+POWER(Päälaskenta!E$24*Päälaskenta!D$24,2))+Päälaskenta!C$24,(2*SQRT((POWER(F403,2))+POWER(Päälaskenta!E$24*F403,2))+Päälaskenta!C$24))</f>
        <v>2.9798989873223301</v>
      </c>
      <c r="W403" s="8">
        <f t="shared" si="108"/>
        <v>0.43961221691515701</v>
      </c>
      <c r="X403" s="8">
        <f>Päälaskenta!F$24</f>
        <v>7.0000000000000007E-2</v>
      </c>
      <c r="Y403" s="8">
        <f t="shared" si="109"/>
        <v>10.8198130697637</v>
      </c>
      <c r="Z403" s="8">
        <f t="shared" si="101"/>
        <v>2.4362573344495</v>
      </c>
      <c r="AA403" s="8">
        <f t="shared" si="110"/>
        <v>1.85973842324389</v>
      </c>
      <c r="AC403" s="8">
        <f t="shared" si="102"/>
        <v>0.101741210078829</v>
      </c>
      <c r="AE403" s="8">
        <v>401</v>
      </c>
      <c r="AF403" s="8">
        <f t="shared" si="96"/>
        <v>11.1029045626337</v>
      </c>
      <c r="AG403" s="8">
        <f t="shared" si="103"/>
        <v>5.0699865104641598E-2</v>
      </c>
      <c r="AJ403" s="132">
        <f>IF(Päälaskenta!$F$28&lt;Kaksitasouoma_matriisi!L403,Päälaskenta!$C$20*Päälaskenta!$F$28,Päälaskenta!$C$20*Kaksitasouoma_matriisi!L403)</f>
        <v>0.25</v>
      </c>
      <c r="AK403" s="134">
        <f>SQRT(Päälaskenta!$D$20^2+(Päälaskenta!$D$20/(1/Päälaskenta!$E$20))^2)</f>
        <v>1.8029999999999999</v>
      </c>
      <c r="AL403" s="134">
        <f>IF(Päälaskenta!$F$28&lt;Kaksitasouoma_matriisi!L403,AK403*Päälaskenta!$F$28*COS(ATAN(1/Päälaskenta!$E$20)),AK403*Kaksitasouoma_matriisi!L403*COS(ATAN(1/Päälaskenta!$E$20)))</f>
        <v>7.4999999999999997E-2</v>
      </c>
      <c r="AM403" s="134"/>
      <c r="AN403" s="134">
        <f t="shared" si="111"/>
        <v>0.32500000000000001</v>
      </c>
      <c r="AO403" s="8">
        <f t="shared" si="104"/>
        <v>0.20786696514230901</v>
      </c>
      <c r="AP403" s="134">
        <f>Refererenssiarvoja!$B$16*H403^(1/6)/(Refererenssiarvoja!$B$15^0.5)*(Päälaskenta!$G$28/2)^0.5*(1-AO403)^(-1.5)</f>
        <v>5.3999999999999999E-2</v>
      </c>
      <c r="AQ403" s="8">
        <f>Refererenssiarvoja!$B$16*Kaksitasouoma_matriisi!O403^(1/6)/(SQRT((2*Refererenssiarvoja!$B$15)/(Päälaskenta!$F$31*Päälaskenta!$G$31*Päälaskenta!$F$28))+SQRT(Refererenssiarvoja!$B$15)/Refererenssiarvoja!$B$17*LN(Kaksitasouoma_matriisi!L403/Päälaskenta!$F$28))</f>
        <v>-3.7690445288885301E-2</v>
      </c>
      <c r="AR403" s="8">
        <f>Refererenssiarvoja!$B$16*Kaksitasouoma_matriisi!O403^(1/6)/(SQRT((2*Refererenssiarvoja!$B$15)/(Päälaskenta!$F$31*Päälaskenta!$G$31*L403)))</f>
        <v>9.6563056524234706E-2</v>
      </c>
    </row>
    <row r="404" spans="1:44" x14ac:dyDescent="0.2">
      <c r="A404" s="8">
        <v>402</v>
      </c>
      <c r="B404" s="8">
        <f>IF(Päälaskenta!C$7,Päälaskenta!E$7,Päälaskenta!G$5)</f>
        <v>2.5</v>
      </c>
      <c r="C404" s="56">
        <v>1.5980000000000001</v>
      </c>
      <c r="D404" s="93">
        <f t="shared" si="97"/>
        <v>1.5645</v>
      </c>
      <c r="E404" s="8">
        <f>IF(Päälaskenta!$C$26,Kaksitasouoma_matriisi!AP404,Kaksitasouoma_matriisi!AC404)</f>
        <v>0.101741210078829</v>
      </c>
      <c r="F404" s="56">
        <f>IF(D404&lt;Päälaskenta!H$24,(SQRT(POWER(Päälaskenta!C$24/(2*Päälaskenta!E$24),2)+(D404/Päälaskenta!E$24))-Päälaskenta!C$24/(2*Päälaskenta!E$24)),IF(D404=Päälaskenta!H$24,Päälaskenta!D$24,Päälaskenta!D$24+(SQRT(POWER((Päälaskenta!C$20+Päälaskenta!G$24)/(2*Päälaskenta!E$20),2)+((D404-Päälaskenta!H$24)/Päälaskenta!E$20))-(Päälaskenta!C$20+Päälaskenta!G$24)/(2*Päälaskenta!E$20))))</f>
        <v>0.75</v>
      </c>
      <c r="G404" s="57">
        <f>IF(F404&gt;Päälaskenta!D$24,(2*SQRT((POWER(Päälaskenta!D$24,2))+POWER(Päälaskenta!E$24*Päälaskenta!D$24,2))+Päälaskenta!C$24)+(2*SQRT((POWER((F404-Päälaskenta!D$24),2))+POWER(Päälaskenta!E$20*(F404-Päälaskenta!D$24),2))+Päälaskenta!C$20),(2*SQRT((POWER(F404,2))+POWER(Päälaskenta!E$24*F404,2))+Päälaskenta!C$24))</f>
        <v>8.16</v>
      </c>
      <c r="H404" s="57">
        <f t="shared" si="98"/>
        <v>0.19</v>
      </c>
      <c r="I404" s="62">
        <f t="shared" si="99"/>
        <v>0.24199699999999999</v>
      </c>
      <c r="J404" s="8">
        <f>IF(F404&lt;Päälaskenta!$D$24,0,Kaksitasouoma_matriisi!F404-Päälaskenta!$D$24)</f>
        <v>0.05</v>
      </c>
      <c r="L404" s="8">
        <f>IF(F404&gt;Päälaskenta!D$24,F404-Päälaskenta!D$24,0)</f>
        <v>0.05</v>
      </c>
      <c r="M404" s="8">
        <f>IF(F404&gt;Päälaskenta!D$24,(Päälaskenta!C$20+(Päälaskenta!E$20*(Kaksitasouoma_matriisi!F404-Päälaskenta!D$24)))*(Kaksitasouoma_matriisi!F404-Päälaskenta!D$24),0)</f>
        <v>0.25374999999999998</v>
      </c>
      <c r="N404" s="8">
        <f>IF(F404&gt;Päälaskenta!D$24,(2*SQRT((POWER((F404-Päälaskenta!D$24),2))+POWER(Päälaskenta!E$20*(F404-Päälaskenta!D$24),2))+Päälaskenta!C$20),0)</f>
        <v>5.1802775637731999</v>
      </c>
      <c r="O404" s="8">
        <f t="shared" si="105"/>
        <v>4.8983861747974401E-2</v>
      </c>
      <c r="P404" s="8">
        <f>IF(Päälaskenta!$C$29,IF(L404&gt;Päälaskenta!$F$28,Kaksitasouoma_matriisi!AQ404,Kaksitasouoma_matriisi!AR404),Päälaskenta!$F$20)</f>
        <v>0.12</v>
      </c>
      <c r="Q404" s="8">
        <f t="shared" si="106"/>
        <v>0.28309149287003299</v>
      </c>
      <c r="R404" s="8">
        <f t="shared" si="100"/>
        <v>6.3742665550499997E-2</v>
      </c>
      <c r="S404" s="8">
        <f t="shared" si="107"/>
        <v>0.25120262285911299</v>
      </c>
      <c r="U404" s="93">
        <f>IF(F404&gt;Päälaskenta!D$24,Päälaskenta!H$24+L404*Päälaskenta!G$24,F404*Päälaskenta!C$24 + F404*F404*Päälaskenta!E$24)</f>
        <v>1.31</v>
      </c>
      <c r="V404" s="8">
        <f>IF(F404&gt;Päälaskenta!D$24,2*SQRT(POWER(Päälaskenta!D$24,2)+POWER(Päälaskenta!E$24*Päälaskenta!D$24,2))+Päälaskenta!C$24,(2*SQRT((POWER(F404,2))+POWER(Päälaskenta!E$24*F404,2))+Päälaskenta!C$24))</f>
        <v>2.9798989873223301</v>
      </c>
      <c r="W404" s="8">
        <f t="shared" si="108"/>
        <v>0.43961221691515701</v>
      </c>
      <c r="X404" s="8">
        <f>Päälaskenta!F$24</f>
        <v>7.0000000000000007E-2</v>
      </c>
      <c r="Y404" s="8">
        <f t="shared" si="109"/>
        <v>10.8198130697637</v>
      </c>
      <c r="Z404" s="8">
        <f t="shared" si="101"/>
        <v>2.4362573344495</v>
      </c>
      <c r="AA404" s="8">
        <f t="shared" si="110"/>
        <v>1.85973842324389</v>
      </c>
      <c r="AC404" s="8">
        <f t="shared" si="102"/>
        <v>0.101741210078829</v>
      </c>
      <c r="AE404" s="8">
        <v>402</v>
      </c>
      <c r="AF404" s="8">
        <f t="shared" si="96"/>
        <v>11.1029045626337</v>
      </c>
      <c r="AG404" s="8">
        <f t="shared" si="103"/>
        <v>5.0699865104641598E-2</v>
      </c>
      <c r="AJ404" s="132">
        <f>IF(Päälaskenta!$F$28&lt;Kaksitasouoma_matriisi!L404,Päälaskenta!$C$20*Päälaskenta!$F$28,Päälaskenta!$C$20*Kaksitasouoma_matriisi!L404)</f>
        <v>0.25</v>
      </c>
      <c r="AK404" s="134">
        <f>SQRT(Päälaskenta!$D$20^2+(Päälaskenta!$D$20/(1/Päälaskenta!$E$20))^2)</f>
        <v>1.8029999999999999</v>
      </c>
      <c r="AL404" s="134">
        <f>IF(Päälaskenta!$F$28&lt;Kaksitasouoma_matriisi!L404,AK404*Päälaskenta!$F$28*COS(ATAN(1/Päälaskenta!$E$20)),AK404*Kaksitasouoma_matriisi!L404*COS(ATAN(1/Päälaskenta!$E$20)))</f>
        <v>7.4999999999999997E-2</v>
      </c>
      <c r="AM404" s="134"/>
      <c r="AN404" s="134">
        <f t="shared" si="111"/>
        <v>0.32500000000000001</v>
      </c>
      <c r="AO404" s="8">
        <f t="shared" si="104"/>
        <v>0.20773410035154999</v>
      </c>
      <c r="AP404" s="134">
        <f>Refererenssiarvoja!$B$16*H404^(1/6)/(Refererenssiarvoja!$B$15^0.5)*(Päälaskenta!$G$28/2)^0.5*(1-AO404)^(-1.5)</f>
        <v>5.3999999999999999E-2</v>
      </c>
      <c r="AQ404" s="8">
        <f>Refererenssiarvoja!$B$16*Kaksitasouoma_matriisi!O404^(1/6)/(SQRT((2*Refererenssiarvoja!$B$15)/(Päälaskenta!$F$31*Päälaskenta!$G$31*Päälaskenta!$F$28))+SQRT(Refererenssiarvoja!$B$15)/Refererenssiarvoja!$B$17*LN(Kaksitasouoma_matriisi!L404/Päälaskenta!$F$28))</f>
        <v>-3.7690445288885301E-2</v>
      </c>
      <c r="AR404" s="8">
        <f>Refererenssiarvoja!$B$16*Kaksitasouoma_matriisi!O404^(1/6)/(SQRT((2*Refererenssiarvoja!$B$15)/(Päälaskenta!$F$31*Päälaskenta!$G$31*L404)))</f>
        <v>9.6563056524234706E-2</v>
      </c>
    </row>
    <row r="405" spans="1:44" x14ac:dyDescent="0.2">
      <c r="A405" s="8">
        <v>403</v>
      </c>
      <c r="B405" s="8">
        <f>IF(Päälaskenta!C$7,Päälaskenta!E$7,Päälaskenta!G$5)</f>
        <v>2.5</v>
      </c>
      <c r="C405" s="56">
        <v>1.597</v>
      </c>
      <c r="D405" s="93">
        <f t="shared" si="97"/>
        <v>1.5653999999999999</v>
      </c>
      <c r="E405" s="8">
        <f>IF(Päälaskenta!$C$26,Kaksitasouoma_matriisi!AP405,Kaksitasouoma_matriisi!AC405)</f>
        <v>0.101741210078829</v>
      </c>
      <c r="F405" s="56">
        <f>IF(D405&lt;Päälaskenta!H$24,(SQRT(POWER(Päälaskenta!C$24/(2*Päälaskenta!E$24),2)+(D405/Päälaskenta!E$24))-Päälaskenta!C$24/(2*Päälaskenta!E$24)),IF(D405=Päälaskenta!H$24,Päälaskenta!D$24,Päälaskenta!D$24+(SQRT(POWER((Päälaskenta!C$20+Päälaskenta!G$24)/(2*Päälaskenta!E$20),2)+((D405-Päälaskenta!H$24)/Päälaskenta!E$20))-(Päälaskenta!C$20+Päälaskenta!G$24)/(2*Päälaskenta!E$20))))</f>
        <v>0.75</v>
      </c>
      <c r="G405" s="57">
        <f>IF(F405&gt;Päälaskenta!D$24,(2*SQRT((POWER(Päälaskenta!D$24,2))+POWER(Päälaskenta!E$24*Päälaskenta!D$24,2))+Päälaskenta!C$24)+(2*SQRT((POWER((F405-Päälaskenta!D$24),2))+POWER(Päälaskenta!E$20*(F405-Päälaskenta!D$24),2))+Päälaskenta!C$20),(2*SQRT((POWER(F405,2))+POWER(Päälaskenta!E$24*F405,2))+Päälaskenta!C$24))</f>
        <v>8.16</v>
      </c>
      <c r="H405" s="57">
        <f t="shared" si="98"/>
        <v>0.19</v>
      </c>
      <c r="I405" s="62">
        <f t="shared" si="99"/>
        <v>0.24169399999999999</v>
      </c>
      <c r="J405" s="8">
        <f>IF(F405&lt;Päälaskenta!$D$24,0,Kaksitasouoma_matriisi!F405-Päälaskenta!$D$24)</f>
        <v>0.05</v>
      </c>
      <c r="L405" s="8">
        <f>IF(F405&gt;Päälaskenta!D$24,F405-Päälaskenta!D$24,0)</f>
        <v>0.05</v>
      </c>
      <c r="M405" s="8">
        <f>IF(F405&gt;Päälaskenta!D$24,(Päälaskenta!C$20+(Päälaskenta!E$20*(Kaksitasouoma_matriisi!F405-Päälaskenta!D$24)))*(Kaksitasouoma_matriisi!F405-Päälaskenta!D$24),0)</f>
        <v>0.25374999999999998</v>
      </c>
      <c r="N405" s="8">
        <f>IF(F405&gt;Päälaskenta!D$24,(2*SQRT((POWER((F405-Päälaskenta!D$24),2))+POWER(Päälaskenta!E$20*(F405-Päälaskenta!D$24),2))+Päälaskenta!C$20),0)</f>
        <v>5.1802775637731999</v>
      </c>
      <c r="O405" s="8">
        <f t="shared" si="105"/>
        <v>4.8983861747974401E-2</v>
      </c>
      <c r="P405" s="8">
        <f>IF(Päälaskenta!$C$29,IF(L405&gt;Päälaskenta!$F$28,Kaksitasouoma_matriisi!AQ405,Kaksitasouoma_matriisi!AR405),Päälaskenta!$F$20)</f>
        <v>0.12</v>
      </c>
      <c r="Q405" s="8">
        <f t="shared" si="106"/>
        <v>0.28309149287003299</v>
      </c>
      <c r="R405" s="8">
        <f t="shared" si="100"/>
        <v>6.3742665550499997E-2</v>
      </c>
      <c r="S405" s="8">
        <f t="shared" si="107"/>
        <v>0.25120262285911299</v>
      </c>
      <c r="U405" s="93">
        <f>IF(F405&gt;Päälaskenta!D$24,Päälaskenta!H$24+L405*Päälaskenta!G$24,F405*Päälaskenta!C$24 + F405*F405*Päälaskenta!E$24)</f>
        <v>1.31</v>
      </c>
      <c r="V405" s="8">
        <f>IF(F405&gt;Päälaskenta!D$24,2*SQRT(POWER(Päälaskenta!D$24,2)+POWER(Päälaskenta!E$24*Päälaskenta!D$24,2))+Päälaskenta!C$24,(2*SQRT((POWER(F405,2))+POWER(Päälaskenta!E$24*F405,2))+Päälaskenta!C$24))</f>
        <v>2.9798989873223301</v>
      </c>
      <c r="W405" s="8">
        <f t="shared" si="108"/>
        <v>0.43961221691515701</v>
      </c>
      <c r="X405" s="8">
        <f>Päälaskenta!F$24</f>
        <v>7.0000000000000007E-2</v>
      </c>
      <c r="Y405" s="8">
        <f t="shared" si="109"/>
        <v>10.8198130697637</v>
      </c>
      <c r="Z405" s="8">
        <f t="shared" si="101"/>
        <v>2.4362573344495</v>
      </c>
      <c r="AA405" s="8">
        <f t="shared" si="110"/>
        <v>1.85973842324389</v>
      </c>
      <c r="AC405" s="8">
        <f t="shared" si="102"/>
        <v>0.101741210078829</v>
      </c>
      <c r="AE405" s="8">
        <v>403</v>
      </c>
      <c r="AF405" s="8">
        <f t="shared" si="96"/>
        <v>11.1029045626337</v>
      </c>
      <c r="AG405" s="8">
        <f t="shared" si="103"/>
        <v>5.0699865104641598E-2</v>
      </c>
      <c r="AJ405" s="132">
        <f>IF(Päälaskenta!$F$28&lt;Kaksitasouoma_matriisi!L405,Päälaskenta!$C$20*Päälaskenta!$F$28,Päälaskenta!$C$20*Kaksitasouoma_matriisi!L405)</f>
        <v>0.25</v>
      </c>
      <c r="AK405" s="134">
        <f>SQRT(Päälaskenta!$D$20^2+(Päälaskenta!$D$20/(1/Päälaskenta!$E$20))^2)</f>
        <v>1.8029999999999999</v>
      </c>
      <c r="AL405" s="134">
        <f>IF(Päälaskenta!$F$28&lt;Kaksitasouoma_matriisi!L405,AK405*Päälaskenta!$F$28*COS(ATAN(1/Päälaskenta!$E$20)),AK405*Kaksitasouoma_matriisi!L405*COS(ATAN(1/Päälaskenta!$E$20)))</f>
        <v>7.4999999999999997E-2</v>
      </c>
      <c r="AM405" s="134"/>
      <c r="AN405" s="134">
        <f t="shared" si="111"/>
        <v>0.32500000000000001</v>
      </c>
      <c r="AO405" s="8">
        <f t="shared" si="104"/>
        <v>0.20761466717771801</v>
      </c>
      <c r="AP405" s="134">
        <f>Refererenssiarvoja!$B$16*H405^(1/6)/(Refererenssiarvoja!$B$15^0.5)*(Päälaskenta!$G$28/2)^0.5*(1-AO405)^(-1.5)</f>
        <v>5.3999999999999999E-2</v>
      </c>
      <c r="AQ405" s="8">
        <f>Refererenssiarvoja!$B$16*Kaksitasouoma_matriisi!O405^(1/6)/(SQRT((2*Refererenssiarvoja!$B$15)/(Päälaskenta!$F$31*Päälaskenta!$G$31*Päälaskenta!$F$28))+SQRT(Refererenssiarvoja!$B$15)/Refererenssiarvoja!$B$17*LN(Kaksitasouoma_matriisi!L405/Päälaskenta!$F$28))</f>
        <v>-3.7690445288885301E-2</v>
      </c>
      <c r="AR405" s="8">
        <f>Refererenssiarvoja!$B$16*Kaksitasouoma_matriisi!O405^(1/6)/(SQRT((2*Refererenssiarvoja!$B$15)/(Päälaskenta!$F$31*Päälaskenta!$G$31*L405)))</f>
        <v>9.6563056524234706E-2</v>
      </c>
    </row>
    <row r="406" spans="1:44" x14ac:dyDescent="0.2">
      <c r="A406" s="8">
        <v>404</v>
      </c>
      <c r="B406" s="8">
        <f>IF(Päälaskenta!C$7,Päälaskenta!E$7,Päälaskenta!G$5)</f>
        <v>2.5</v>
      </c>
      <c r="C406" s="56">
        <v>1.5960000000000001</v>
      </c>
      <c r="D406" s="93">
        <f t="shared" si="97"/>
        <v>1.5664</v>
      </c>
      <c r="E406" s="8">
        <f>IF(Päälaskenta!$C$26,Kaksitasouoma_matriisi!AP406,Kaksitasouoma_matriisi!AC406)</f>
        <v>0.101741210078829</v>
      </c>
      <c r="F406" s="56">
        <f>IF(D406&lt;Päälaskenta!H$24,(SQRT(POWER(Päälaskenta!C$24/(2*Päälaskenta!E$24),2)+(D406/Päälaskenta!E$24))-Päälaskenta!C$24/(2*Päälaskenta!E$24)),IF(D406=Päälaskenta!H$24,Päälaskenta!D$24,Päälaskenta!D$24+(SQRT(POWER((Päälaskenta!C$20+Päälaskenta!G$24)/(2*Päälaskenta!E$20),2)+((D406-Päälaskenta!H$24)/Päälaskenta!E$20))-(Päälaskenta!C$20+Päälaskenta!G$24)/(2*Päälaskenta!E$20))))</f>
        <v>0.75</v>
      </c>
      <c r="G406" s="57">
        <f>IF(F406&gt;Päälaskenta!D$24,(2*SQRT((POWER(Päälaskenta!D$24,2))+POWER(Päälaskenta!E$24*Päälaskenta!D$24,2))+Päälaskenta!C$24)+(2*SQRT((POWER((F406-Päälaskenta!D$24),2))+POWER(Päälaskenta!E$20*(F406-Päälaskenta!D$24),2))+Päälaskenta!C$20),(2*SQRT((POWER(F406,2))+POWER(Päälaskenta!E$24*F406,2))+Päälaskenta!C$24))</f>
        <v>8.16</v>
      </c>
      <c r="H406" s="57">
        <f t="shared" si="98"/>
        <v>0.19</v>
      </c>
      <c r="I406" s="62">
        <f t="shared" si="99"/>
        <v>0.24139099999999999</v>
      </c>
      <c r="J406" s="8">
        <f>IF(F406&lt;Päälaskenta!$D$24,0,Kaksitasouoma_matriisi!F406-Päälaskenta!$D$24)</f>
        <v>0.05</v>
      </c>
      <c r="L406" s="8">
        <f>IF(F406&gt;Päälaskenta!D$24,F406-Päälaskenta!D$24,0)</f>
        <v>0.05</v>
      </c>
      <c r="M406" s="8">
        <f>IF(F406&gt;Päälaskenta!D$24,(Päälaskenta!C$20+(Päälaskenta!E$20*(Kaksitasouoma_matriisi!F406-Päälaskenta!D$24)))*(Kaksitasouoma_matriisi!F406-Päälaskenta!D$24),0)</f>
        <v>0.25374999999999998</v>
      </c>
      <c r="N406" s="8">
        <f>IF(F406&gt;Päälaskenta!D$24,(2*SQRT((POWER((F406-Päälaskenta!D$24),2))+POWER(Päälaskenta!E$20*(F406-Päälaskenta!D$24),2))+Päälaskenta!C$20),0)</f>
        <v>5.1802775637731999</v>
      </c>
      <c r="O406" s="8">
        <f t="shared" si="105"/>
        <v>4.8983861747974401E-2</v>
      </c>
      <c r="P406" s="8">
        <f>IF(Päälaskenta!$C$29,IF(L406&gt;Päälaskenta!$F$28,Kaksitasouoma_matriisi!AQ406,Kaksitasouoma_matriisi!AR406),Päälaskenta!$F$20)</f>
        <v>0.12</v>
      </c>
      <c r="Q406" s="8">
        <f t="shared" si="106"/>
        <v>0.28309149287003299</v>
      </c>
      <c r="R406" s="8">
        <f t="shared" si="100"/>
        <v>6.3742665550499997E-2</v>
      </c>
      <c r="S406" s="8">
        <f t="shared" si="107"/>
        <v>0.25120262285911299</v>
      </c>
      <c r="U406" s="93">
        <f>IF(F406&gt;Päälaskenta!D$24,Päälaskenta!H$24+L406*Päälaskenta!G$24,F406*Päälaskenta!C$24 + F406*F406*Päälaskenta!E$24)</f>
        <v>1.31</v>
      </c>
      <c r="V406" s="8">
        <f>IF(F406&gt;Päälaskenta!D$24,2*SQRT(POWER(Päälaskenta!D$24,2)+POWER(Päälaskenta!E$24*Päälaskenta!D$24,2))+Päälaskenta!C$24,(2*SQRT((POWER(F406,2))+POWER(Päälaskenta!E$24*F406,2))+Päälaskenta!C$24))</f>
        <v>2.9798989873223301</v>
      </c>
      <c r="W406" s="8">
        <f t="shared" si="108"/>
        <v>0.43961221691515701</v>
      </c>
      <c r="X406" s="8">
        <f>Päälaskenta!F$24</f>
        <v>7.0000000000000007E-2</v>
      </c>
      <c r="Y406" s="8">
        <f t="shared" si="109"/>
        <v>10.8198130697637</v>
      </c>
      <c r="Z406" s="8">
        <f t="shared" si="101"/>
        <v>2.4362573344495</v>
      </c>
      <c r="AA406" s="8">
        <f t="shared" si="110"/>
        <v>1.85973842324389</v>
      </c>
      <c r="AC406" s="8">
        <f t="shared" si="102"/>
        <v>0.101741210078829</v>
      </c>
      <c r="AE406" s="8">
        <v>404</v>
      </c>
      <c r="AF406" s="8">
        <f t="shared" si="96"/>
        <v>11.1029045626337</v>
      </c>
      <c r="AG406" s="8">
        <f t="shared" si="103"/>
        <v>5.0699865104641598E-2</v>
      </c>
      <c r="AJ406" s="132">
        <f>IF(Päälaskenta!$F$28&lt;Kaksitasouoma_matriisi!L406,Päälaskenta!$C$20*Päälaskenta!$F$28,Päälaskenta!$C$20*Kaksitasouoma_matriisi!L406)</f>
        <v>0.25</v>
      </c>
      <c r="AK406" s="134">
        <f>SQRT(Päälaskenta!$D$20^2+(Päälaskenta!$D$20/(1/Päälaskenta!$E$20))^2)</f>
        <v>1.8029999999999999</v>
      </c>
      <c r="AL406" s="134">
        <f>IF(Päälaskenta!$F$28&lt;Kaksitasouoma_matriisi!L406,AK406*Päälaskenta!$F$28*COS(ATAN(1/Päälaskenta!$E$20)),AK406*Kaksitasouoma_matriisi!L406*COS(ATAN(1/Päälaskenta!$E$20)))</f>
        <v>7.4999999999999997E-2</v>
      </c>
      <c r="AM406" s="134"/>
      <c r="AN406" s="134">
        <f t="shared" si="111"/>
        <v>0.32500000000000001</v>
      </c>
      <c r="AO406" s="8">
        <f t="shared" si="104"/>
        <v>0.207482124616956</v>
      </c>
      <c r="AP406" s="134">
        <f>Refererenssiarvoja!$B$16*H406^(1/6)/(Refererenssiarvoja!$B$15^0.5)*(Päälaskenta!$G$28/2)^0.5*(1-AO406)^(-1.5)</f>
        <v>5.3999999999999999E-2</v>
      </c>
      <c r="AQ406" s="8">
        <f>Refererenssiarvoja!$B$16*Kaksitasouoma_matriisi!O406^(1/6)/(SQRT((2*Refererenssiarvoja!$B$15)/(Päälaskenta!$F$31*Päälaskenta!$G$31*Päälaskenta!$F$28))+SQRT(Refererenssiarvoja!$B$15)/Refererenssiarvoja!$B$17*LN(Kaksitasouoma_matriisi!L406/Päälaskenta!$F$28))</f>
        <v>-3.7690445288885301E-2</v>
      </c>
      <c r="AR406" s="8">
        <f>Refererenssiarvoja!$B$16*Kaksitasouoma_matriisi!O406^(1/6)/(SQRT((2*Refererenssiarvoja!$B$15)/(Päälaskenta!$F$31*Päälaskenta!$G$31*L406)))</f>
        <v>9.6563056524234706E-2</v>
      </c>
    </row>
    <row r="407" spans="1:44" x14ac:dyDescent="0.2">
      <c r="A407" s="8">
        <v>405</v>
      </c>
      <c r="B407" s="8">
        <f>IF(Päälaskenta!C$7,Päälaskenta!E$7,Päälaskenta!G$5)</f>
        <v>2.5</v>
      </c>
      <c r="C407" s="56">
        <v>1.595</v>
      </c>
      <c r="D407" s="93">
        <f t="shared" si="97"/>
        <v>1.5673999999999999</v>
      </c>
      <c r="E407" s="8">
        <f>IF(Päälaskenta!$C$26,Kaksitasouoma_matriisi!AP407,Kaksitasouoma_matriisi!AC407)</f>
        <v>0.101741210078829</v>
      </c>
      <c r="F407" s="56">
        <f>IF(D407&lt;Päälaskenta!H$24,(SQRT(POWER(Päälaskenta!C$24/(2*Päälaskenta!E$24),2)+(D407/Päälaskenta!E$24))-Päälaskenta!C$24/(2*Päälaskenta!E$24)),IF(D407=Päälaskenta!H$24,Päälaskenta!D$24,Päälaskenta!D$24+(SQRT(POWER((Päälaskenta!C$20+Päälaskenta!G$24)/(2*Päälaskenta!E$20),2)+((D407-Päälaskenta!H$24)/Päälaskenta!E$20))-(Päälaskenta!C$20+Päälaskenta!G$24)/(2*Päälaskenta!E$20))))</f>
        <v>0.75</v>
      </c>
      <c r="G407" s="57">
        <f>IF(F407&gt;Päälaskenta!D$24,(2*SQRT((POWER(Päälaskenta!D$24,2))+POWER(Päälaskenta!E$24*Päälaskenta!D$24,2))+Päälaskenta!C$24)+(2*SQRT((POWER((F407-Päälaskenta!D$24),2))+POWER(Päälaskenta!E$20*(F407-Päälaskenta!D$24),2))+Päälaskenta!C$20),(2*SQRT((POWER(F407,2))+POWER(Päälaskenta!E$24*F407,2))+Päälaskenta!C$24))</f>
        <v>8.16</v>
      </c>
      <c r="H407" s="57">
        <f t="shared" si="98"/>
        <v>0.19</v>
      </c>
      <c r="I407" s="62">
        <f t="shared" si="99"/>
        <v>0.241089</v>
      </c>
      <c r="J407" s="8">
        <f>IF(F407&lt;Päälaskenta!$D$24,0,Kaksitasouoma_matriisi!F407-Päälaskenta!$D$24)</f>
        <v>0.05</v>
      </c>
      <c r="L407" s="8">
        <f>IF(F407&gt;Päälaskenta!D$24,F407-Päälaskenta!D$24,0)</f>
        <v>0.05</v>
      </c>
      <c r="M407" s="8">
        <f>IF(F407&gt;Päälaskenta!D$24,(Päälaskenta!C$20+(Päälaskenta!E$20*(Kaksitasouoma_matriisi!F407-Päälaskenta!D$24)))*(Kaksitasouoma_matriisi!F407-Päälaskenta!D$24),0)</f>
        <v>0.25374999999999998</v>
      </c>
      <c r="N407" s="8">
        <f>IF(F407&gt;Päälaskenta!D$24,(2*SQRT((POWER((F407-Päälaskenta!D$24),2))+POWER(Päälaskenta!E$20*(F407-Päälaskenta!D$24),2))+Päälaskenta!C$20),0)</f>
        <v>5.1802775637731999</v>
      </c>
      <c r="O407" s="8">
        <f t="shared" si="105"/>
        <v>4.8983861747974401E-2</v>
      </c>
      <c r="P407" s="8">
        <f>IF(Päälaskenta!$C$29,IF(L407&gt;Päälaskenta!$F$28,Kaksitasouoma_matriisi!AQ407,Kaksitasouoma_matriisi!AR407),Päälaskenta!$F$20)</f>
        <v>0.12</v>
      </c>
      <c r="Q407" s="8">
        <f t="shared" si="106"/>
        <v>0.28309149287003299</v>
      </c>
      <c r="R407" s="8">
        <f t="shared" si="100"/>
        <v>6.3742665550499997E-2</v>
      </c>
      <c r="S407" s="8">
        <f t="shared" si="107"/>
        <v>0.25120262285911299</v>
      </c>
      <c r="U407" s="93">
        <f>IF(F407&gt;Päälaskenta!D$24,Päälaskenta!H$24+L407*Päälaskenta!G$24,F407*Päälaskenta!C$24 + F407*F407*Päälaskenta!E$24)</f>
        <v>1.31</v>
      </c>
      <c r="V407" s="8">
        <f>IF(F407&gt;Päälaskenta!D$24,2*SQRT(POWER(Päälaskenta!D$24,2)+POWER(Päälaskenta!E$24*Päälaskenta!D$24,2))+Päälaskenta!C$24,(2*SQRT((POWER(F407,2))+POWER(Päälaskenta!E$24*F407,2))+Päälaskenta!C$24))</f>
        <v>2.9798989873223301</v>
      </c>
      <c r="W407" s="8">
        <f t="shared" si="108"/>
        <v>0.43961221691515701</v>
      </c>
      <c r="X407" s="8">
        <f>Päälaskenta!F$24</f>
        <v>7.0000000000000007E-2</v>
      </c>
      <c r="Y407" s="8">
        <f t="shared" si="109"/>
        <v>10.8198130697637</v>
      </c>
      <c r="Z407" s="8">
        <f t="shared" si="101"/>
        <v>2.4362573344495</v>
      </c>
      <c r="AA407" s="8">
        <f t="shared" si="110"/>
        <v>1.85973842324389</v>
      </c>
      <c r="AC407" s="8">
        <f t="shared" si="102"/>
        <v>0.101741210078829</v>
      </c>
      <c r="AE407" s="8">
        <v>405</v>
      </c>
      <c r="AF407" s="8">
        <f t="shared" si="96"/>
        <v>11.1029045626337</v>
      </c>
      <c r="AG407" s="8">
        <f t="shared" si="103"/>
        <v>5.0699865104641598E-2</v>
      </c>
      <c r="AJ407" s="132">
        <f>IF(Päälaskenta!$F$28&lt;Kaksitasouoma_matriisi!L407,Päälaskenta!$C$20*Päälaskenta!$F$28,Päälaskenta!$C$20*Kaksitasouoma_matriisi!L407)</f>
        <v>0.25</v>
      </c>
      <c r="AK407" s="134">
        <f>SQRT(Päälaskenta!$D$20^2+(Päälaskenta!$D$20/(1/Päälaskenta!$E$20))^2)</f>
        <v>1.8029999999999999</v>
      </c>
      <c r="AL407" s="134">
        <f>IF(Päälaskenta!$F$28&lt;Kaksitasouoma_matriisi!L407,AK407*Päälaskenta!$F$28*COS(ATAN(1/Päälaskenta!$E$20)),AK407*Kaksitasouoma_matriisi!L407*COS(ATAN(1/Päälaskenta!$E$20)))</f>
        <v>7.4999999999999997E-2</v>
      </c>
      <c r="AM407" s="134"/>
      <c r="AN407" s="134">
        <f t="shared" si="111"/>
        <v>0.32500000000000001</v>
      </c>
      <c r="AO407" s="8">
        <f t="shared" si="104"/>
        <v>0.207349751180299</v>
      </c>
      <c r="AP407" s="134">
        <f>Refererenssiarvoja!$B$16*H407^(1/6)/(Refererenssiarvoja!$B$15^0.5)*(Päälaskenta!$G$28/2)^0.5*(1-AO407)^(-1.5)</f>
        <v>5.3999999999999999E-2</v>
      </c>
      <c r="AQ407" s="8">
        <f>Refererenssiarvoja!$B$16*Kaksitasouoma_matriisi!O407^(1/6)/(SQRT((2*Refererenssiarvoja!$B$15)/(Päälaskenta!$F$31*Päälaskenta!$G$31*Päälaskenta!$F$28))+SQRT(Refererenssiarvoja!$B$15)/Refererenssiarvoja!$B$17*LN(Kaksitasouoma_matriisi!L407/Päälaskenta!$F$28))</f>
        <v>-3.7690445288885301E-2</v>
      </c>
      <c r="AR407" s="8">
        <f>Refererenssiarvoja!$B$16*Kaksitasouoma_matriisi!O407^(1/6)/(SQRT((2*Refererenssiarvoja!$B$15)/(Päälaskenta!$F$31*Päälaskenta!$G$31*L407)))</f>
        <v>9.6563056524234706E-2</v>
      </c>
    </row>
    <row r="408" spans="1:44" x14ac:dyDescent="0.2">
      <c r="A408" s="8">
        <v>406</v>
      </c>
      <c r="B408" s="8">
        <f>IF(Päälaskenta!C$7,Päälaskenta!E$7,Päälaskenta!G$5)</f>
        <v>2.5</v>
      </c>
      <c r="C408" s="56">
        <v>1.5940000000000001</v>
      </c>
      <c r="D408" s="93">
        <f t="shared" si="97"/>
        <v>1.5684</v>
      </c>
      <c r="E408" s="8">
        <f>IF(Päälaskenta!$C$26,Kaksitasouoma_matriisi!AP408,Kaksitasouoma_matriisi!AC408)</f>
        <v>0.10174927411121799</v>
      </c>
      <c r="F408" s="56">
        <f>IF(D408&lt;Päälaskenta!H$24,(SQRT(POWER(Päälaskenta!C$24/(2*Päälaskenta!E$24),2)+(D408/Päälaskenta!E$24))-Päälaskenta!C$24/(2*Päälaskenta!E$24)),IF(D408=Päälaskenta!H$24,Päälaskenta!D$24,Päälaskenta!D$24+(SQRT(POWER((Päälaskenta!C$20+Päälaskenta!G$24)/(2*Päälaskenta!E$20),2)+((D408-Päälaskenta!H$24)/Päälaskenta!E$20))-(Päälaskenta!C$20+Päälaskenta!G$24)/(2*Päälaskenta!E$20))))</f>
        <v>0.751</v>
      </c>
      <c r="G408" s="57">
        <f>IF(F408&gt;Päälaskenta!D$24,(2*SQRT((POWER(Päälaskenta!D$24,2))+POWER(Päälaskenta!E$24*Päälaskenta!D$24,2))+Päälaskenta!C$24)+(2*SQRT((POWER((F408-Päälaskenta!D$24),2))+POWER(Päälaskenta!E$20*(F408-Päälaskenta!D$24),2))+Päälaskenta!C$20),(2*SQRT((POWER(F408,2))+POWER(Päälaskenta!E$24*F408,2))+Päälaskenta!C$24))</f>
        <v>8.16</v>
      </c>
      <c r="H408" s="57">
        <f t="shared" si="98"/>
        <v>0.19</v>
      </c>
      <c r="I408" s="62">
        <f t="shared" si="99"/>
        <v>0.24082500000000001</v>
      </c>
      <c r="J408" s="8">
        <f>IF(F408&lt;Päälaskenta!$D$24,0,Kaksitasouoma_matriisi!F408-Päälaskenta!$D$24)</f>
        <v>5.0999999999999997E-2</v>
      </c>
      <c r="L408" s="8">
        <f>IF(F408&gt;Päälaskenta!D$24,F408-Päälaskenta!D$24,0)</f>
        <v>5.0999999999999997E-2</v>
      </c>
      <c r="M408" s="8">
        <f>IF(F408&gt;Päälaskenta!D$24,(Päälaskenta!C$20+(Päälaskenta!E$20*(Kaksitasouoma_matriisi!F408-Päälaskenta!D$24)))*(Kaksitasouoma_matriisi!F408-Päälaskenta!D$24),0)</f>
        <v>0.25890150000000001</v>
      </c>
      <c r="N408" s="8">
        <f>IF(F408&gt;Päälaskenta!D$24,(2*SQRT((POWER((F408-Päälaskenta!D$24),2))+POWER(Päälaskenta!E$20*(F408-Päälaskenta!D$24),2))+Päälaskenta!C$20),0)</f>
        <v>5.1838831150486602</v>
      </c>
      <c r="O408" s="8">
        <f t="shared" si="105"/>
        <v>4.9943545071148801E-2</v>
      </c>
      <c r="P408" s="8">
        <f>IF(Päälaskenta!$C$29,IF(L408&gt;Päälaskenta!$F$28,Kaksitasouoma_matriisi!AQ408,Kaksitasouoma_matriisi!AR408),Päälaskenta!$F$20)</f>
        <v>0.12</v>
      </c>
      <c r="Q408" s="8">
        <f t="shared" si="106"/>
        <v>0.29259904068384901</v>
      </c>
      <c r="R408" s="8">
        <f t="shared" si="100"/>
        <v>6.5631831555084702E-2</v>
      </c>
      <c r="S408" s="8">
        <f t="shared" si="107"/>
        <v>0.253501163782692</v>
      </c>
      <c r="U408" s="93">
        <f>IF(F408&gt;Päälaskenta!D$24,Päälaskenta!H$24+L408*Päälaskenta!G$24,F408*Päälaskenta!C$24 + F408*F408*Päälaskenta!E$24)</f>
        <v>1.3124</v>
      </c>
      <c r="V408" s="8">
        <f>IF(F408&gt;Päälaskenta!D$24,2*SQRT(POWER(Päälaskenta!D$24,2)+POWER(Päälaskenta!E$24*Päälaskenta!D$24,2))+Päälaskenta!C$24,(2*SQRT((POWER(F408,2))+POWER(Päälaskenta!E$24*F408,2))+Päälaskenta!C$24))</f>
        <v>2.9798989873223301</v>
      </c>
      <c r="W408" s="8">
        <f t="shared" si="108"/>
        <v>0.44041761334309298</v>
      </c>
      <c r="X408" s="8">
        <f>Päälaskenta!F$24</f>
        <v>7.0000000000000007E-2</v>
      </c>
      <c r="Y408" s="8">
        <f t="shared" si="109"/>
        <v>10.852870838450601</v>
      </c>
      <c r="Z408" s="8">
        <f t="shared" si="101"/>
        <v>2.4343681684449199</v>
      </c>
      <c r="AA408" s="8">
        <f t="shared" si="110"/>
        <v>1.85489802533139</v>
      </c>
      <c r="AC408" s="8">
        <f t="shared" si="102"/>
        <v>0.10174927411121799</v>
      </c>
      <c r="AE408" s="8">
        <v>406</v>
      </c>
      <c r="AF408" s="8">
        <f t="shared" si="96"/>
        <v>11.145469879134399</v>
      </c>
      <c r="AG408" s="8">
        <f t="shared" si="103"/>
        <v>5.0313352028699097E-2</v>
      </c>
      <c r="AJ408" s="132">
        <f>IF(Päälaskenta!$F$28&lt;Kaksitasouoma_matriisi!L408,Päälaskenta!$C$20*Päälaskenta!$F$28,Päälaskenta!$C$20*Kaksitasouoma_matriisi!L408)</f>
        <v>0.255</v>
      </c>
      <c r="AK408" s="134">
        <f>SQRT(Päälaskenta!$D$20^2+(Päälaskenta!$D$20/(1/Päälaskenta!$E$20))^2)</f>
        <v>1.8029999999999999</v>
      </c>
      <c r="AL408" s="134">
        <f>IF(Päälaskenta!$F$28&lt;Kaksitasouoma_matriisi!L408,AK408*Päälaskenta!$F$28*COS(ATAN(1/Päälaskenta!$E$20)),AK408*Kaksitasouoma_matriisi!L408*COS(ATAN(1/Päälaskenta!$E$20)))</f>
        <v>7.6999999999999999E-2</v>
      </c>
      <c r="AM408" s="134"/>
      <c r="AN408" s="134">
        <f t="shared" si="111"/>
        <v>0.33200000000000002</v>
      </c>
      <c r="AO408" s="8">
        <f t="shared" si="104"/>
        <v>0.21168069370058701</v>
      </c>
      <c r="AP408" s="134">
        <f>Refererenssiarvoja!$B$16*H408^(1/6)/(Refererenssiarvoja!$B$15^0.5)*(Päälaskenta!$G$28/2)^0.5*(1-AO408)^(-1.5)</f>
        <v>5.5E-2</v>
      </c>
      <c r="AQ408" s="8">
        <f>Refererenssiarvoja!$B$16*Kaksitasouoma_matriisi!O408^(1/6)/(SQRT((2*Refererenssiarvoja!$B$15)/(Päälaskenta!$F$31*Päälaskenta!$G$31*Päälaskenta!$F$28))+SQRT(Refererenssiarvoja!$B$15)/Refererenssiarvoja!$B$17*LN(Kaksitasouoma_matriisi!L408/Päälaskenta!$F$28))</f>
        <v>-3.8181420312088397E-2</v>
      </c>
      <c r="AR408" s="8">
        <f>Refererenssiarvoja!$B$16*Kaksitasouoma_matriisi!O408^(1/6)/(SQRT((2*Refererenssiarvoja!$B$15)/(Päälaskenta!$F$31*Päälaskenta!$G$31*L408)))</f>
        <v>9.7839783013515202E-2</v>
      </c>
    </row>
    <row r="409" spans="1:44" x14ac:dyDescent="0.2">
      <c r="A409" s="8">
        <v>407</v>
      </c>
      <c r="B409" s="8">
        <f>IF(Päälaskenta!C$7,Päälaskenta!E$7,Päälaskenta!G$5)</f>
        <v>2.5</v>
      </c>
      <c r="C409" s="56">
        <v>1.593</v>
      </c>
      <c r="D409" s="93">
        <f t="shared" si="97"/>
        <v>1.5693999999999999</v>
      </c>
      <c r="E409" s="8">
        <f>IF(Päälaskenta!$C$26,Kaksitasouoma_matriisi!AP409,Kaksitasouoma_matriisi!AC409)</f>
        <v>0.10174927411121799</v>
      </c>
      <c r="F409" s="56">
        <f>IF(D409&lt;Päälaskenta!H$24,(SQRT(POWER(Päälaskenta!C$24/(2*Päälaskenta!E$24),2)+(D409/Päälaskenta!E$24))-Päälaskenta!C$24/(2*Päälaskenta!E$24)),IF(D409=Päälaskenta!H$24,Päälaskenta!D$24,Päälaskenta!D$24+(SQRT(POWER((Päälaskenta!C$20+Päälaskenta!G$24)/(2*Päälaskenta!E$20),2)+((D409-Päälaskenta!H$24)/Päälaskenta!E$20))-(Päälaskenta!C$20+Päälaskenta!G$24)/(2*Päälaskenta!E$20))))</f>
        <v>0.751</v>
      </c>
      <c r="G409" s="57">
        <f>IF(F409&gt;Päälaskenta!D$24,(2*SQRT((POWER(Päälaskenta!D$24,2))+POWER(Päälaskenta!E$24*Päälaskenta!D$24,2))+Päälaskenta!C$24)+(2*SQRT((POWER((F409-Päälaskenta!D$24),2))+POWER(Päälaskenta!E$20*(F409-Päälaskenta!D$24),2))+Päälaskenta!C$20),(2*SQRT((POWER(F409,2))+POWER(Päälaskenta!E$24*F409,2))+Päälaskenta!C$24))</f>
        <v>8.16</v>
      </c>
      <c r="H409" s="57">
        <f t="shared" si="98"/>
        <v>0.19</v>
      </c>
      <c r="I409" s="62">
        <f t="shared" si="99"/>
        <v>0.24052299999999999</v>
      </c>
      <c r="J409" s="8">
        <f>IF(F409&lt;Päälaskenta!$D$24,0,Kaksitasouoma_matriisi!F409-Päälaskenta!$D$24)</f>
        <v>5.0999999999999997E-2</v>
      </c>
      <c r="L409" s="8">
        <f>IF(F409&gt;Päälaskenta!D$24,F409-Päälaskenta!D$24,0)</f>
        <v>5.0999999999999997E-2</v>
      </c>
      <c r="M409" s="8">
        <f>IF(F409&gt;Päälaskenta!D$24,(Päälaskenta!C$20+(Päälaskenta!E$20*(Kaksitasouoma_matriisi!F409-Päälaskenta!D$24)))*(Kaksitasouoma_matriisi!F409-Päälaskenta!D$24),0)</f>
        <v>0.25890150000000001</v>
      </c>
      <c r="N409" s="8">
        <f>IF(F409&gt;Päälaskenta!D$24,(2*SQRT((POWER((F409-Päälaskenta!D$24),2))+POWER(Päälaskenta!E$20*(F409-Päälaskenta!D$24),2))+Päälaskenta!C$20),0)</f>
        <v>5.1838831150486602</v>
      </c>
      <c r="O409" s="8">
        <f t="shared" si="105"/>
        <v>4.9943545071148801E-2</v>
      </c>
      <c r="P409" s="8">
        <f>IF(Päälaskenta!$C$29,IF(L409&gt;Päälaskenta!$F$28,Kaksitasouoma_matriisi!AQ409,Kaksitasouoma_matriisi!AR409),Päälaskenta!$F$20)</f>
        <v>0.12</v>
      </c>
      <c r="Q409" s="8">
        <f t="shared" si="106"/>
        <v>0.29259904068384901</v>
      </c>
      <c r="R409" s="8">
        <f t="shared" si="100"/>
        <v>6.5631831555084702E-2</v>
      </c>
      <c r="S409" s="8">
        <f t="shared" si="107"/>
        <v>0.253501163782692</v>
      </c>
      <c r="U409" s="93">
        <f>IF(F409&gt;Päälaskenta!D$24,Päälaskenta!H$24+L409*Päälaskenta!G$24,F409*Päälaskenta!C$24 + F409*F409*Päälaskenta!E$24)</f>
        <v>1.3124</v>
      </c>
      <c r="V409" s="8">
        <f>IF(F409&gt;Päälaskenta!D$24,2*SQRT(POWER(Päälaskenta!D$24,2)+POWER(Päälaskenta!E$24*Päälaskenta!D$24,2))+Päälaskenta!C$24,(2*SQRT((POWER(F409,2))+POWER(Päälaskenta!E$24*F409,2))+Päälaskenta!C$24))</f>
        <v>2.9798989873223301</v>
      </c>
      <c r="W409" s="8">
        <f t="shared" si="108"/>
        <v>0.44041761334309298</v>
      </c>
      <c r="X409" s="8">
        <f>Päälaskenta!F$24</f>
        <v>7.0000000000000007E-2</v>
      </c>
      <c r="Y409" s="8">
        <f t="shared" si="109"/>
        <v>10.852870838450601</v>
      </c>
      <c r="Z409" s="8">
        <f t="shared" si="101"/>
        <v>2.4343681684449199</v>
      </c>
      <c r="AA409" s="8">
        <f t="shared" si="110"/>
        <v>1.85489802533139</v>
      </c>
      <c r="AC409" s="8">
        <f t="shared" si="102"/>
        <v>0.10174927411121799</v>
      </c>
      <c r="AE409" s="8">
        <v>407</v>
      </c>
      <c r="AF409" s="8">
        <f t="shared" si="96"/>
        <v>11.145469879134399</v>
      </c>
      <c r="AG409" s="8">
        <f t="shared" si="103"/>
        <v>5.0313352028699097E-2</v>
      </c>
      <c r="AJ409" s="132">
        <f>IF(Päälaskenta!$F$28&lt;Kaksitasouoma_matriisi!L409,Päälaskenta!$C$20*Päälaskenta!$F$28,Päälaskenta!$C$20*Kaksitasouoma_matriisi!L409)</f>
        <v>0.255</v>
      </c>
      <c r="AK409" s="134">
        <f>SQRT(Päälaskenta!$D$20^2+(Päälaskenta!$D$20/(1/Päälaskenta!$E$20))^2)</f>
        <v>1.8029999999999999</v>
      </c>
      <c r="AL409" s="134">
        <f>IF(Päälaskenta!$F$28&lt;Kaksitasouoma_matriisi!L409,AK409*Päälaskenta!$F$28*COS(ATAN(1/Päälaskenta!$E$20)),AK409*Kaksitasouoma_matriisi!L409*COS(ATAN(1/Päälaskenta!$E$20)))</f>
        <v>7.6999999999999999E-2</v>
      </c>
      <c r="AM409" s="134"/>
      <c r="AN409" s="134">
        <f t="shared" si="111"/>
        <v>0.33200000000000002</v>
      </c>
      <c r="AO409" s="8">
        <f t="shared" si="104"/>
        <v>0.21154581368675901</v>
      </c>
      <c r="AP409" s="134">
        <f>Refererenssiarvoja!$B$16*H409^(1/6)/(Refererenssiarvoja!$B$15^0.5)*(Päälaskenta!$G$28/2)^0.5*(1-AO409)^(-1.5)</f>
        <v>5.5E-2</v>
      </c>
      <c r="AQ409" s="8">
        <f>Refererenssiarvoja!$B$16*Kaksitasouoma_matriisi!O409^(1/6)/(SQRT((2*Refererenssiarvoja!$B$15)/(Päälaskenta!$F$31*Päälaskenta!$G$31*Päälaskenta!$F$28))+SQRT(Refererenssiarvoja!$B$15)/Refererenssiarvoja!$B$17*LN(Kaksitasouoma_matriisi!L409/Päälaskenta!$F$28))</f>
        <v>-3.8181420312088397E-2</v>
      </c>
      <c r="AR409" s="8">
        <f>Refererenssiarvoja!$B$16*Kaksitasouoma_matriisi!O409^(1/6)/(SQRT((2*Refererenssiarvoja!$B$15)/(Päälaskenta!$F$31*Päälaskenta!$G$31*L409)))</f>
        <v>9.7839783013515202E-2</v>
      </c>
    </row>
    <row r="410" spans="1:44" x14ac:dyDescent="0.2">
      <c r="A410" s="8">
        <v>408</v>
      </c>
      <c r="B410" s="8">
        <f>IF(Päälaskenta!C$7,Päälaskenta!E$7,Päälaskenta!G$5)</f>
        <v>2.5</v>
      </c>
      <c r="C410" s="56">
        <v>1.5920000000000001</v>
      </c>
      <c r="D410" s="93">
        <f t="shared" si="97"/>
        <v>1.5704</v>
      </c>
      <c r="E410" s="8">
        <f>IF(Päälaskenta!$C$26,Kaksitasouoma_matriisi!AP410,Kaksitasouoma_matriisi!AC410)</f>
        <v>0.10174927411121799</v>
      </c>
      <c r="F410" s="56">
        <f>IF(D410&lt;Päälaskenta!H$24,(SQRT(POWER(Päälaskenta!C$24/(2*Päälaskenta!E$24),2)+(D410/Päälaskenta!E$24))-Päälaskenta!C$24/(2*Päälaskenta!E$24)),IF(D410=Päälaskenta!H$24,Päälaskenta!D$24,Päälaskenta!D$24+(SQRT(POWER((Päälaskenta!C$20+Päälaskenta!G$24)/(2*Päälaskenta!E$20),2)+((D410-Päälaskenta!H$24)/Päälaskenta!E$20))-(Päälaskenta!C$20+Päälaskenta!G$24)/(2*Päälaskenta!E$20))))</f>
        <v>0.751</v>
      </c>
      <c r="G410" s="57">
        <f>IF(F410&gt;Päälaskenta!D$24,(2*SQRT((POWER(Päälaskenta!D$24,2))+POWER(Päälaskenta!E$24*Päälaskenta!D$24,2))+Päälaskenta!C$24)+(2*SQRT((POWER((F410-Päälaskenta!D$24),2))+POWER(Päälaskenta!E$20*(F410-Päälaskenta!D$24),2))+Päälaskenta!C$20),(2*SQRT((POWER(F410,2))+POWER(Päälaskenta!E$24*F410,2))+Päälaskenta!C$24))</f>
        <v>8.16</v>
      </c>
      <c r="H410" s="57">
        <f t="shared" si="98"/>
        <v>0.19</v>
      </c>
      <c r="I410" s="62">
        <f t="shared" si="99"/>
        <v>0.24022099999999999</v>
      </c>
      <c r="J410" s="8">
        <f>IF(F410&lt;Päälaskenta!$D$24,0,Kaksitasouoma_matriisi!F410-Päälaskenta!$D$24)</f>
        <v>5.0999999999999997E-2</v>
      </c>
      <c r="L410" s="8">
        <f>IF(F410&gt;Päälaskenta!D$24,F410-Päälaskenta!D$24,0)</f>
        <v>5.0999999999999997E-2</v>
      </c>
      <c r="M410" s="8">
        <f>IF(F410&gt;Päälaskenta!D$24,(Päälaskenta!C$20+(Päälaskenta!E$20*(Kaksitasouoma_matriisi!F410-Päälaskenta!D$24)))*(Kaksitasouoma_matriisi!F410-Päälaskenta!D$24),0)</f>
        <v>0.25890150000000001</v>
      </c>
      <c r="N410" s="8">
        <f>IF(F410&gt;Päälaskenta!D$24,(2*SQRT((POWER((F410-Päälaskenta!D$24),2))+POWER(Päälaskenta!E$20*(F410-Päälaskenta!D$24),2))+Päälaskenta!C$20),0)</f>
        <v>5.1838831150486602</v>
      </c>
      <c r="O410" s="8">
        <f t="shared" si="105"/>
        <v>4.9943545071148801E-2</v>
      </c>
      <c r="P410" s="8">
        <f>IF(Päälaskenta!$C$29,IF(L410&gt;Päälaskenta!$F$28,Kaksitasouoma_matriisi!AQ410,Kaksitasouoma_matriisi!AR410),Päälaskenta!$F$20)</f>
        <v>0.12</v>
      </c>
      <c r="Q410" s="8">
        <f t="shared" si="106"/>
        <v>0.29259904068384901</v>
      </c>
      <c r="R410" s="8">
        <f t="shared" si="100"/>
        <v>6.5631831555084702E-2</v>
      </c>
      <c r="S410" s="8">
        <f t="shared" si="107"/>
        <v>0.253501163782692</v>
      </c>
      <c r="U410" s="93">
        <f>IF(F410&gt;Päälaskenta!D$24,Päälaskenta!H$24+L410*Päälaskenta!G$24,F410*Päälaskenta!C$24 + F410*F410*Päälaskenta!E$24)</f>
        <v>1.3124</v>
      </c>
      <c r="V410" s="8">
        <f>IF(F410&gt;Päälaskenta!D$24,2*SQRT(POWER(Päälaskenta!D$24,2)+POWER(Päälaskenta!E$24*Päälaskenta!D$24,2))+Päälaskenta!C$24,(2*SQRT((POWER(F410,2))+POWER(Päälaskenta!E$24*F410,2))+Päälaskenta!C$24))</f>
        <v>2.9798989873223301</v>
      </c>
      <c r="W410" s="8">
        <f t="shared" si="108"/>
        <v>0.44041761334309298</v>
      </c>
      <c r="X410" s="8">
        <f>Päälaskenta!F$24</f>
        <v>7.0000000000000007E-2</v>
      </c>
      <c r="Y410" s="8">
        <f t="shared" si="109"/>
        <v>10.852870838450601</v>
      </c>
      <c r="Z410" s="8">
        <f t="shared" si="101"/>
        <v>2.4343681684449199</v>
      </c>
      <c r="AA410" s="8">
        <f t="shared" si="110"/>
        <v>1.85489802533139</v>
      </c>
      <c r="AC410" s="8">
        <f t="shared" si="102"/>
        <v>0.10174927411121799</v>
      </c>
      <c r="AE410" s="8">
        <v>408</v>
      </c>
      <c r="AF410" s="8">
        <f t="shared" si="96"/>
        <v>11.145469879134399</v>
      </c>
      <c r="AG410" s="8">
        <f t="shared" si="103"/>
        <v>5.0313352028699097E-2</v>
      </c>
      <c r="AJ410" s="132">
        <f>IF(Päälaskenta!$F$28&lt;Kaksitasouoma_matriisi!L410,Päälaskenta!$C$20*Päälaskenta!$F$28,Päälaskenta!$C$20*Kaksitasouoma_matriisi!L410)</f>
        <v>0.255</v>
      </c>
      <c r="AK410" s="134">
        <f>SQRT(Päälaskenta!$D$20^2+(Päälaskenta!$D$20/(1/Päälaskenta!$E$20))^2)</f>
        <v>1.8029999999999999</v>
      </c>
      <c r="AL410" s="134">
        <f>IF(Päälaskenta!$F$28&lt;Kaksitasouoma_matriisi!L410,AK410*Päälaskenta!$F$28*COS(ATAN(1/Päälaskenta!$E$20)),AK410*Kaksitasouoma_matriisi!L410*COS(ATAN(1/Päälaskenta!$E$20)))</f>
        <v>7.6999999999999999E-2</v>
      </c>
      <c r="AM410" s="134"/>
      <c r="AN410" s="134">
        <f t="shared" si="111"/>
        <v>0.33200000000000002</v>
      </c>
      <c r="AO410" s="8">
        <f t="shared" si="104"/>
        <v>0.21141110545084099</v>
      </c>
      <c r="AP410" s="134">
        <f>Refererenssiarvoja!$B$16*H410^(1/6)/(Refererenssiarvoja!$B$15^0.5)*(Päälaskenta!$G$28/2)^0.5*(1-AO410)^(-1.5)</f>
        <v>5.5E-2</v>
      </c>
      <c r="AQ410" s="8">
        <f>Refererenssiarvoja!$B$16*Kaksitasouoma_matriisi!O410^(1/6)/(SQRT((2*Refererenssiarvoja!$B$15)/(Päälaskenta!$F$31*Päälaskenta!$G$31*Päälaskenta!$F$28))+SQRT(Refererenssiarvoja!$B$15)/Refererenssiarvoja!$B$17*LN(Kaksitasouoma_matriisi!L410/Päälaskenta!$F$28))</f>
        <v>-3.8181420312088397E-2</v>
      </c>
      <c r="AR410" s="8">
        <f>Refererenssiarvoja!$B$16*Kaksitasouoma_matriisi!O410^(1/6)/(SQRT((2*Refererenssiarvoja!$B$15)/(Päälaskenta!$F$31*Päälaskenta!$G$31*L410)))</f>
        <v>9.7839783013515202E-2</v>
      </c>
    </row>
    <row r="411" spans="1:44" x14ac:dyDescent="0.2">
      <c r="A411" s="8">
        <v>409</v>
      </c>
      <c r="B411" s="8">
        <f>IF(Päälaskenta!C$7,Päälaskenta!E$7,Päälaskenta!G$5)</f>
        <v>2.5</v>
      </c>
      <c r="C411" s="56">
        <v>1.591</v>
      </c>
      <c r="D411" s="93">
        <f t="shared" si="97"/>
        <v>1.5712999999999999</v>
      </c>
      <c r="E411" s="8">
        <f>IF(Päälaskenta!$C$26,Kaksitasouoma_matriisi!AP411,Kaksitasouoma_matriisi!AC411)</f>
        <v>0.10174927411121799</v>
      </c>
      <c r="F411" s="56">
        <f>IF(D411&lt;Päälaskenta!H$24,(SQRT(POWER(Päälaskenta!C$24/(2*Päälaskenta!E$24),2)+(D411/Päälaskenta!E$24))-Päälaskenta!C$24/(2*Päälaskenta!E$24)),IF(D411=Päälaskenta!H$24,Päälaskenta!D$24,Päälaskenta!D$24+(SQRT(POWER((Päälaskenta!C$20+Päälaskenta!G$24)/(2*Päälaskenta!E$20),2)+((D411-Päälaskenta!H$24)/Päälaskenta!E$20))-(Päälaskenta!C$20+Päälaskenta!G$24)/(2*Päälaskenta!E$20))))</f>
        <v>0.751</v>
      </c>
      <c r="G411" s="57">
        <f>IF(F411&gt;Päälaskenta!D$24,(2*SQRT((POWER(Päälaskenta!D$24,2))+POWER(Päälaskenta!E$24*Päälaskenta!D$24,2))+Päälaskenta!C$24)+(2*SQRT((POWER((F411-Päälaskenta!D$24),2))+POWER(Päälaskenta!E$20*(F411-Päälaskenta!D$24),2))+Päälaskenta!C$20),(2*SQRT((POWER(F411,2))+POWER(Päälaskenta!E$24*F411,2))+Päälaskenta!C$24))</f>
        <v>8.16</v>
      </c>
      <c r="H411" s="57">
        <f t="shared" si="98"/>
        <v>0.19</v>
      </c>
      <c r="I411" s="62">
        <f t="shared" si="99"/>
        <v>0.23991899999999999</v>
      </c>
      <c r="J411" s="8">
        <f>IF(F411&lt;Päälaskenta!$D$24,0,Kaksitasouoma_matriisi!F411-Päälaskenta!$D$24)</f>
        <v>5.0999999999999997E-2</v>
      </c>
      <c r="L411" s="8">
        <f>IF(F411&gt;Päälaskenta!D$24,F411-Päälaskenta!D$24,0)</f>
        <v>5.0999999999999997E-2</v>
      </c>
      <c r="M411" s="8">
        <f>IF(F411&gt;Päälaskenta!D$24,(Päälaskenta!C$20+(Päälaskenta!E$20*(Kaksitasouoma_matriisi!F411-Päälaskenta!D$24)))*(Kaksitasouoma_matriisi!F411-Päälaskenta!D$24),0)</f>
        <v>0.25890150000000001</v>
      </c>
      <c r="N411" s="8">
        <f>IF(F411&gt;Päälaskenta!D$24,(2*SQRT((POWER((F411-Päälaskenta!D$24),2))+POWER(Päälaskenta!E$20*(F411-Päälaskenta!D$24),2))+Päälaskenta!C$20),0)</f>
        <v>5.1838831150486602</v>
      </c>
      <c r="O411" s="8">
        <f t="shared" si="105"/>
        <v>4.9943545071148801E-2</v>
      </c>
      <c r="P411" s="8">
        <f>IF(Päälaskenta!$C$29,IF(L411&gt;Päälaskenta!$F$28,Kaksitasouoma_matriisi!AQ411,Kaksitasouoma_matriisi!AR411),Päälaskenta!$F$20)</f>
        <v>0.12</v>
      </c>
      <c r="Q411" s="8">
        <f t="shared" si="106"/>
        <v>0.29259904068384901</v>
      </c>
      <c r="R411" s="8">
        <f t="shared" si="100"/>
        <v>6.5631831555084702E-2</v>
      </c>
      <c r="S411" s="8">
        <f t="shared" si="107"/>
        <v>0.253501163782692</v>
      </c>
      <c r="U411" s="93">
        <f>IF(F411&gt;Päälaskenta!D$24,Päälaskenta!H$24+L411*Päälaskenta!G$24,F411*Päälaskenta!C$24 + F411*F411*Päälaskenta!E$24)</f>
        <v>1.3124</v>
      </c>
      <c r="V411" s="8">
        <f>IF(F411&gt;Päälaskenta!D$24,2*SQRT(POWER(Päälaskenta!D$24,2)+POWER(Päälaskenta!E$24*Päälaskenta!D$24,2))+Päälaskenta!C$24,(2*SQRT((POWER(F411,2))+POWER(Päälaskenta!E$24*F411,2))+Päälaskenta!C$24))</f>
        <v>2.9798989873223301</v>
      </c>
      <c r="W411" s="8">
        <f t="shared" si="108"/>
        <v>0.44041761334309298</v>
      </c>
      <c r="X411" s="8">
        <f>Päälaskenta!F$24</f>
        <v>7.0000000000000007E-2</v>
      </c>
      <c r="Y411" s="8">
        <f t="shared" si="109"/>
        <v>10.852870838450601</v>
      </c>
      <c r="Z411" s="8">
        <f t="shared" si="101"/>
        <v>2.4343681684449199</v>
      </c>
      <c r="AA411" s="8">
        <f t="shared" si="110"/>
        <v>1.85489802533139</v>
      </c>
      <c r="AC411" s="8">
        <f t="shared" si="102"/>
        <v>0.10174927411121799</v>
      </c>
      <c r="AE411" s="8">
        <v>409</v>
      </c>
      <c r="AF411" s="8">
        <f t="shared" si="96"/>
        <v>11.145469879134399</v>
      </c>
      <c r="AG411" s="8">
        <f t="shared" si="103"/>
        <v>5.0313352028699097E-2</v>
      </c>
      <c r="AJ411" s="132">
        <f>IF(Päälaskenta!$F$28&lt;Kaksitasouoma_matriisi!L411,Päälaskenta!$C$20*Päälaskenta!$F$28,Päälaskenta!$C$20*Kaksitasouoma_matriisi!L411)</f>
        <v>0.255</v>
      </c>
      <c r="AK411" s="134">
        <f>SQRT(Päälaskenta!$D$20^2+(Päälaskenta!$D$20/(1/Päälaskenta!$E$20))^2)</f>
        <v>1.8029999999999999</v>
      </c>
      <c r="AL411" s="134">
        <f>IF(Päälaskenta!$F$28&lt;Kaksitasouoma_matriisi!L411,AK411*Päälaskenta!$F$28*COS(ATAN(1/Päälaskenta!$E$20)),AK411*Kaksitasouoma_matriisi!L411*COS(ATAN(1/Päälaskenta!$E$20)))</f>
        <v>7.6999999999999999E-2</v>
      </c>
      <c r="AM411" s="134"/>
      <c r="AN411" s="134">
        <f t="shared" si="111"/>
        <v>0.33200000000000002</v>
      </c>
      <c r="AO411" s="8">
        <f t="shared" si="104"/>
        <v>0.211290014637561</v>
      </c>
      <c r="AP411" s="134">
        <f>Refererenssiarvoja!$B$16*H411^(1/6)/(Refererenssiarvoja!$B$15^0.5)*(Päälaskenta!$G$28/2)^0.5*(1-AO411)^(-1.5)</f>
        <v>5.5E-2</v>
      </c>
      <c r="AQ411" s="8">
        <f>Refererenssiarvoja!$B$16*Kaksitasouoma_matriisi!O411^(1/6)/(SQRT((2*Refererenssiarvoja!$B$15)/(Päälaskenta!$F$31*Päälaskenta!$G$31*Päälaskenta!$F$28))+SQRT(Refererenssiarvoja!$B$15)/Refererenssiarvoja!$B$17*LN(Kaksitasouoma_matriisi!L411/Päälaskenta!$F$28))</f>
        <v>-3.8181420312088397E-2</v>
      </c>
      <c r="AR411" s="8">
        <f>Refererenssiarvoja!$B$16*Kaksitasouoma_matriisi!O411^(1/6)/(SQRT((2*Refererenssiarvoja!$B$15)/(Päälaskenta!$F$31*Päälaskenta!$G$31*L411)))</f>
        <v>9.7839783013515202E-2</v>
      </c>
    </row>
    <row r="412" spans="1:44" x14ac:dyDescent="0.2">
      <c r="A412" s="8">
        <v>410</v>
      </c>
      <c r="B412" s="8">
        <f>IF(Päälaskenta!C$7,Päälaskenta!E$7,Päälaskenta!G$5)</f>
        <v>2.5</v>
      </c>
      <c r="C412" s="56">
        <v>1.59</v>
      </c>
      <c r="D412" s="93">
        <f t="shared" si="97"/>
        <v>1.5723</v>
      </c>
      <c r="E412" s="8">
        <f>IF(Päälaskenta!$C$26,Kaksitasouoma_matriisi!AP412,Kaksitasouoma_matriisi!AC412)</f>
        <v>0.10174927411121799</v>
      </c>
      <c r="F412" s="56">
        <f>IF(D412&lt;Päälaskenta!H$24,(SQRT(POWER(Päälaskenta!C$24/(2*Päälaskenta!E$24),2)+(D412/Päälaskenta!E$24))-Päälaskenta!C$24/(2*Päälaskenta!E$24)),IF(D412=Päälaskenta!H$24,Päälaskenta!D$24,Päälaskenta!D$24+(SQRT(POWER((Päälaskenta!C$20+Päälaskenta!G$24)/(2*Päälaskenta!E$20),2)+((D412-Päälaskenta!H$24)/Päälaskenta!E$20))-(Päälaskenta!C$20+Päälaskenta!G$24)/(2*Päälaskenta!E$20))))</f>
        <v>0.751</v>
      </c>
      <c r="G412" s="57">
        <f>IF(F412&gt;Päälaskenta!D$24,(2*SQRT((POWER(Päälaskenta!D$24,2))+POWER(Päälaskenta!E$24*Päälaskenta!D$24,2))+Päälaskenta!C$24)+(2*SQRT((POWER((F412-Päälaskenta!D$24),2))+POWER(Päälaskenta!E$20*(F412-Päälaskenta!D$24),2))+Päälaskenta!C$20),(2*SQRT((POWER(F412,2))+POWER(Päälaskenta!E$24*F412,2))+Päälaskenta!C$24))</f>
        <v>8.16</v>
      </c>
      <c r="H412" s="57">
        <f t="shared" si="98"/>
        <v>0.19</v>
      </c>
      <c r="I412" s="62">
        <f t="shared" si="99"/>
        <v>0.239618</v>
      </c>
      <c r="J412" s="8">
        <f>IF(F412&lt;Päälaskenta!$D$24,0,Kaksitasouoma_matriisi!F412-Päälaskenta!$D$24)</f>
        <v>5.0999999999999997E-2</v>
      </c>
      <c r="L412" s="8">
        <f>IF(F412&gt;Päälaskenta!D$24,F412-Päälaskenta!D$24,0)</f>
        <v>5.0999999999999997E-2</v>
      </c>
      <c r="M412" s="8">
        <f>IF(F412&gt;Päälaskenta!D$24,(Päälaskenta!C$20+(Päälaskenta!E$20*(Kaksitasouoma_matriisi!F412-Päälaskenta!D$24)))*(Kaksitasouoma_matriisi!F412-Päälaskenta!D$24),0)</f>
        <v>0.25890150000000001</v>
      </c>
      <c r="N412" s="8">
        <f>IF(F412&gt;Päälaskenta!D$24,(2*SQRT((POWER((F412-Päälaskenta!D$24),2))+POWER(Päälaskenta!E$20*(F412-Päälaskenta!D$24),2))+Päälaskenta!C$20),0)</f>
        <v>5.1838831150486602</v>
      </c>
      <c r="O412" s="8">
        <f t="shared" si="105"/>
        <v>4.9943545071148801E-2</v>
      </c>
      <c r="P412" s="8">
        <f>IF(Päälaskenta!$C$29,IF(L412&gt;Päälaskenta!$F$28,Kaksitasouoma_matriisi!AQ412,Kaksitasouoma_matriisi!AR412),Päälaskenta!$F$20)</f>
        <v>0.12</v>
      </c>
      <c r="Q412" s="8">
        <f t="shared" si="106"/>
        <v>0.29259904068384901</v>
      </c>
      <c r="R412" s="8">
        <f t="shared" si="100"/>
        <v>6.5631831555084702E-2</v>
      </c>
      <c r="S412" s="8">
        <f t="shared" si="107"/>
        <v>0.253501163782692</v>
      </c>
      <c r="U412" s="93">
        <f>IF(F412&gt;Päälaskenta!D$24,Päälaskenta!H$24+L412*Päälaskenta!G$24,F412*Päälaskenta!C$24 + F412*F412*Päälaskenta!E$24)</f>
        <v>1.3124</v>
      </c>
      <c r="V412" s="8">
        <f>IF(F412&gt;Päälaskenta!D$24,2*SQRT(POWER(Päälaskenta!D$24,2)+POWER(Päälaskenta!E$24*Päälaskenta!D$24,2))+Päälaskenta!C$24,(2*SQRT((POWER(F412,2))+POWER(Päälaskenta!E$24*F412,2))+Päälaskenta!C$24))</f>
        <v>2.9798989873223301</v>
      </c>
      <c r="W412" s="8">
        <f t="shared" si="108"/>
        <v>0.44041761334309298</v>
      </c>
      <c r="X412" s="8">
        <f>Päälaskenta!F$24</f>
        <v>7.0000000000000007E-2</v>
      </c>
      <c r="Y412" s="8">
        <f t="shared" si="109"/>
        <v>10.852870838450601</v>
      </c>
      <c r="Z412" s="8">
        <f t="shared" si="101"/>
        <v>2.4343681684449199</v>
      </c>
      <c r="AA412" s="8">
        <f t="shared" si="110"/>
        <v>1.85489802533139</v>
      </c>
      <c r="AC412" s="8">
        <f t="shared" si="102"/>
        <v>0.10174927411121799</v>
      </c>
      <c r="AE412" s="8">
        <v>410</v>
      </c>
      <c r="AF412" s="8">
        <f t="shared" si="96"/>
        <v>11.145469879134399</v>
      </c>
      <c r="AG412" s="8">
        <f t="shared" si="103"/>
        <v>5.0313352028699097E-2</v>
      </c>
      <c r="AJ412" s="132">
        <f>IF(Päälaskenta!$F$28&lt;Kaksitasouoma_matriisi!L412,Päälaskenta!$C$20*Päälaskenta!$F$28,Päälaskenta!$C$20*Kaksitasouoma_matriisi!L412)</f>
        <v>0.255</v>
      </c>
      <c r="AK412" s="134">
        <f>SQRT(Päälaskenta!$D$20^2+(Päälaskenta!$D$20/(1/Päälaskenta!$E$20))^2)</f>
        <v>1.8029999999999999</v>
      </c>
      <c r="AL412" s="134">
        <f>IF(Päälaskenta!$F$28&lt;Kaksitasouoma_matriisi!L412,AK412*Päälaskenta!$F$28*COS(ATAN(1/Päälaskenta!$E$20)),AK412*Kaksitasouoma_matriisi!L412*COS(ATAN(1/Päälaskenta!$E$20)))</f>
        <v>7.6999999999999999E-2</v>
      </c>
      <c r="AM412" s="134"/>
      <c r="AN412" s="134">
        <f t="shared" si="111"/>
        <v>0.33200000000000002</v>
      </c>
      <c r="AO412" s="8">
        <f t="shared" si="104"/>
        <v>0.21115563187686801</v>
      </c>
      <c r="AP412" s="134">
        <f>Refererenssiarvoja!$B$16*H412^(1/6)/(Refererenssiarvoja!$B$15^0.5)*(Päälaskenta!$G$28/2)^0.5*(1-AO412)^(-1.5)</f>
        <v>5.5E-2</v>
      </c>
      <c r="AQ412" s="8">
        <f>Refererenssiarvoja!$B$16*Kaksitasouoma_matriisi!O412^(1/6)/(SQRT((2*Refererenssiarvoja!$B$15)/(Päälaskenta!$F$31*Päälaskenta!$G$31*Päälaskenta!$F$28))+SQRT(Refererenssiarvoja!$B$15)/Refererenssiarvoja!$B$17*LN(Kaksitasouoma_matriisi!L412/Päälaskenta!$F$28))</f>
        <v>-3.8181420312088397E-2</v>
      </c>
      <c r="AR412" s="8">
        <f>Refererenssiarvoja!$B$16*Kaksitasouoma_matriisi!O412^(1/6)/(SQRT((2*Refererenssiarvoja!$B$15)/(Päälaskenta!$F$31*Päälaskenta!$G$31*L412)))</f>
        <v>9.7839783013515202E-2</v>
      </c>
    </row>
    <row r="413" spans="1:44" x14ac:dyDescent="0.2">
      <c r="A413" s="8">
        <v>411</v>
      </c>
      <c r="B413" s="8">
        <f>IF(Päälaskenta!C$7,Päälaskenta!E$7,Päälaskenta!G$5)</f>
        <v>2.5</v>
      </c>
      <c r="C413" s="56">
        <v>1.589</v>
      </c>
      <c r="D413" s="93">
        <f t="shared" si="97"/>
        <v>1.5732999999999999</v>
      </c>
      <c r="E413" s="8">
        <f>IF(Päälaskenta!$C$26,Kaksitasouoma_matriisi!AP413,Kaksitasouoma_matriisi!AC413)</f>
        <v>0.10174927411121799</v>
      </c>
      <c r="F413" s="56">
        <f>IF(D413&lt;Päälaskenta!H$24,(SQRT(POWER(Päälaskenta!C$24/(2*Päälaskenta!E$24),2)+(D413/Päälaskenta!E$24))-Päälaskenta!C$24/(2*Päälaskenta!E$24)),IF(D413=Päälaskenta!H$24,Päälaskenta!D$24,Päälaskenta!D$24+(SQRT(POWER((Päälaskenta!C$20+Päälaskenta!G$24)/(2*Päälaskenta!E$20),2)+((D413-Päälaskenta!H$24)/Päälaskenta!E$20))-(Päälaskenta!C$20+Päälaskenta!G$24)/(2*Päälaskenta!E$20))))</f>
        <v>0.751</v>
      </c>
      <c r="G413" s="57">
        <f>IF(F413&gt;Päälaskenta!D$24,(2*SQRT((POWER(Päälaskenta!D$24,2))+POWER(Päälaskenta!E$24*Päälaskenta!D$24,2))+Päälaskenta!C$24)+(2*SQRT((POWER((F413-Päälaskenta!D$24),2))+POWER(Päälaskenta!E$20*(F413-Päälaskenta!D$24),2))+Päälaskenta!C$20),(2*SQRT((POWER(F413,2))+POWER(Päälaskenta!E$24*F413,2))+Päälaskenta!C$24))</f>
        <v>8.16</v>
      </c>
      <c r="H413" s="57">
        <f t="shared" si="98"/>
        <v>0.19</v>
      </c>
      <c r="I413" s="62">
        <f t="shared" si="99"/>
        <v>0.239316</v>
      </c>
      <c r="J413" s="8">
        <f>IF(F413&lt;Päälaskenta!$D$24,0,Kaksitasouoma_matriisi!F413-Päälaskenta!$D$24)</f>
        <v>5.0999999999999997E-2</v>
      </c>
      <c r="L413" s="8">
        <f>IF(F413&gt;Päälaskenta!D$24,F413-Päälaskenta!D$24,0)</f>
        <v>5.0999999999999997E-2</v>
      </c>
      <c r="M413" s="8">
        <f>IF(F413&gt;Päälaskenta!D$24,(Päälaskenta!C$20+(Päälaskenta!E$20*(Kaksitasouoma_matriisi!F413-Päälaskenta!D$24)))*(Kaksitasouoma_matriisi!F413-Päälaskenta!D$24),0)</f>
        <v>0.25890150000000001</v>
      </c>
      <c r="N413" s="8">
        <f>IF(F413&gt;Päälaskenta!D$24,(2*SQRT((POWER((F413-Päälaskenta!D$24),2))+POWER(Päälaskenta!E$20*(F413-Päälaskenta!D$24),2))+Päälaskenta!C$20),0)</f>
        <v>5.1838831150486602</v>
      </c>
      <c r="O413" s="8">
        <f t="shared" si="105"/>
        <v>4.9943545071148801E-2</v>
      </c>
      <c r="P413" s="8">
        <f>IF(Päälaskenta!$C$29,IF(L413&gt;Päälaskenta!$F$28,Kaksitasouoma_matriisi!AQ413,Kaksitasouoma_matriisi!AR413),Päälaskenta!$F$20)</f>
        <v>0.12</v>
      </c>
      <c r="Q413" s="8">
        <f t="shared" si="106"/>
        <v>0.29259904068384901</v>
      </c>
      <c r="R413" s="8">
        <f t="shared" si="100"/>
        <v>6.5631831555084702E-2</v>
      </c>
      <c r="S413" s="8">
        <f t="shared" si="107"/>
        <v>0.253501163782692</v>
      </c>
      <c r="U413" s="93">
        <f>IF(F413&gt;Päälaskenta!D$24,Päälaskenta!H$24+L413*Päälaskenta!G$24,F413*Päälaskenta!C$24 + F413*F413*Päälaskenta!E$24)</f>
        <v>1.3124</v>
      </c>
      <c r="V413" s="8">
        <f>IF(F413&gt;Päälaskenta!D$24,2*SQRT(POWER(Päälaskenta!D$24,2)+POWER(Päälaskenta!E$24*Päälaskenta!D$24,2))+Päälaskenta!C$24,(2*SQRT((POWER(F413,2))+POWER(Päälaskenta!E$24*F413,2))+Päälaskenta!C$24))</f>
        <v>2.9798989873223301</v>
      </c>
      <c r="W413" s="8">
        <f t="shared" si="108"/>
        <v>0.44041761334309298</v>
      </c>
      <c r="X413" s="8">
        <f>Päälaskenta!F$24</f>
        <v>7.0000000000000007E-2</v>
      </c>
      <c r="Y413" s="8">
        <f t="shared" si="109"/>
        <v>10.852870838450601</v>
      </c>
      <c r="Z413" s="8">
        <f t="shared" si="101"/>
        <v>2.4343681684449199</v>
      </c>
      <c r="AA413" s="8">
        <f t="shared" si="110"/>
        <v>1.85489802533139</v>
      </c>
      <c r="AC413" s="8">
        <f t="shared" si="102"/>
        <v>0.10174927411121799</v>
      </c>
      <c r="AE413" s="8">
        <v>411</v>
      </c>
      <c r="AF413" s="8">
        <f t="shared" si="96"/>
        <v>11.145469879134399</v>
      </c>
      <c r="AG413" s="8">
        <f t="shared" si="103"/>
        <v>5.0313352028699097E-2</v>
      </c>
      <c r="AJ413" s="132">
        <f>IF(Päälaskenta!$F$28&lt;Kaksitasouoma_matriisi!L413,Päälaskenta!$C$20*Päälaskenta!$F$28,Päälaskenta!$C$20*Kaksitasouoma_matriisi!L413)</f>
        <v>0.255</v>
      </c>
      <c r="AK413" s="134">
        <f>SQRT(Päälaskenta!$D$20^2+(Päälaskenta!$D$20/(1/Päälaskenta!$E$20))^2)</f>
        <v>1.8029999999999999</v>
      </c>
      <c r="AL413" s="134">
        <f>IF(Päälaskenta!$F$28&lt;Kaksitasouoma_matriisi!L413,AK413*Päälaskenta!$F$28*COS(ATAN(1/Päälaskenta!$E$20)),AK413*Kaksitasouoma_matriisi!L413*COS(ATAN(1/Päälaskenta!$E$20)))</f>
        <v>7.6999999999999999E-2</v>
      </c>
      <c r="AM413" s="134"/>
      <c r="AN413" s="134">
        <f t="shared" si="111"/>
        <v>0.33200000000000002</v>
      </c>
      <c r="AO413" s="8">
        <f t="shared" si="104"/>
        <v>0.21102141994533799</v>
      </c>
      <c r="AP413" s="134">
        <f>Refererenssiarvoja!$B$16*H413^(1/6)/(Refererenssiarvoja!$B$15^0.5)*(Päälaskenta!$G$28/2)^0.5*(1-AO413)^(-1.5)</f>
        <v>5.5E-2</v>
      </c>
      <c r="AQ413" s="8">
        <f>Refererenssiarvoja!$B$16*Kaksitasouoma_matriisi!O413^(1/6)/(SQRT((2*Refererenssiarvoja!$B$15)/(Päälaskenta!$F$31*Päälaskenta!$G$31*Päälaskenta!$F$28))+SQRT(Refererenssiarvoja!$B$15)/Refererenssiarvoja!$B$17*LN(Kaksitasouoma_matriisi!L413/Päälaskenta!$F$28))</f>
        <v>-3.8181420312088397E-2</v>
      </c>
      <c r="AR413" s="8">
        <f>Refererenssiarvoja!$B$16*Kaksitasouoma_matriisi!O413^(1/6)/(SQRT((2*Refererenssiarvoja!$B$15)/(Päälaskenta!$F$31*Päälaskenta!$G$31*L413)))</f>
        <v>9.7839783013515202E-2</v>
      </c>
    </row>
    <row r="414" spans="1:44" x14ac:dyDescent="0.2">
      <c r="A414" s="8">
        <v>412</v>
      </c>
      <c r="B414" s="8">
        <f>IF(Päälaskenta!C$7,Päälaskenta!E$7,Päälaskenta!G$5)</f>
        <v>2.5</v>
      </c>
      <c r="C414" s="56">
        <v>1.5880000000000001</v>
      </c>
      <c r="D414" s="93">
        <f t="shared" si="97"/>
        <v>1.5743</v>
      </c>
      <c r="E414" s="8">
        <f>IF(Päälaskenta!$C$26,Kaksitasouoma_matriisi!AP414,Kaksitasouoma_matriisi!AC414)</f>
        <v>0.10174927411121799</v>
      </c>
      <c r="F414" s="56">
        <f>IF(D414&lt;Päälaskenta!H$24,(SQRT(POWER(Päälaskenta!C$24/(2*Päälaskenta!E$24),2)+(D414/Päälaskenta!E$24))-Päälaskenta!C$24/(2*Päälaskenta!E$24)),IF(D414=Päälaskenta!H$24,Päälaskenta!D$24,Päälaskenta!D$24+(SQRT(POWER((Päälaskenta!C$20+Päälaskenta!G$24)/(2*Päälaskenta!E$20),2)+((D414-Päälaskenta!H$24)/Päälaskenta!E$20))-(Päälaskenta!C$20+Päälaskenta!G$24)/(2*Päälaskenta!E$20))))</f>
        <v>0.751</v>
      </c>
      <c r="G414" s="57">
        <f>IF(F414&gt;Päälaskenta!D$24,(2*SQRT((POWER(Päälaskenta!D$24,2))+POWER(Päälaskenta!E$24*Päälaskenta!D$24,2))+Päälaskenta!C$24)+(2*SQRT((POWER((F414-Päälaskenta!D$24),2))+POWER(Päälaskenta!E$20*(F414-Päälaskenta!D$24),2))+Päälaskenta!C$20),(2*SQRT((POWER(F414,2))+POWER(Päälaskenta!E$24*F414,2))+Päälaskenta!C$24))</f>
        <v>8.16</v>
      </c>
      <c r="H414" s="57">
        <f t="shared" si="98"/>
        <v>0.19</v>
      </c>
      <c r="I414" s="62">
        <f t="shared" si="99"/>
        <v>0.23901500000000001</v>
      </c>
      <c r="J414" s="8">
        <f>IF(F414&lt;Päälaskenta!$D$24,0,Kaksitasouoma_matriisi!F414-Päälaskenta!$D$24)</f>
        <v>5.0999999999999997E-2</v>
      </c>
      <c r="L414" s="8">
        <f>IF(F414&gt;Päälaskenta!D$24,F414-Päälaskenta!D$24,0)</f>
        <v>5.0999999999999997E-2</v>
      </c>
      <c r="M414" s="8">
        <f>IF(F414&gt;Päälaskenta!D$24,(Päälaskenta!C$20+(Päälaskenta!E$20*(Kaksitasouoma_matriisi!F414-Päälaskenta!D$24)))*(Kaksitasouoma_matriisi!F414-Päälaskenta!D$24),0)</f>
        <v>0.25890150000000001</v>
      </c>
      <c r="N414" s="8">
        <f>IF(F414&gt;Päälaskenta!D$24,(2*SQRT((POWER((F414-Päälaskenta!D$24),2))+POWER(Päälaskenta!E$20*(F414-Päälaskenta!D$24),2))+Päälaskenta!C$20),0)</f>
        <v>5.1838831150486602</v>
      </c>
      <c r="O414" s="8">
        <f t="shared" si="105"/>
        <v>4.9943545071148801E-2</v>
      </c>
      <c r="P414" s="8">
        <f>IF(Päälaskenta!$C$29,IF(L414&gt;Päälaskenta!$F$28,Kaksitasouoma_matriisi!AQ414,Kaksitasouoma_matriisi!AR414),Päälaskenta!$F$20)</f>
        <v>0.12</v>
      </c>
      <c r="Q414" s="8">
        <f t="shared" si="106"/>
        <v>0.29259904068384901</v>
      </c>
      <c r="R414" s="8">
        <f t="shared" si="100"/>
        <v>6.5631831555084702E-2</v>
      </c>
      <c r="S414" s="8">
        <f t="shared" si="107"/>
        <v>0.253501163782692</v>
      </c>
      <c r="U414" s="93">
        <f>IF(F414&gt;Päälaskenta!D$24,Päälaskenta!H$24+L414*Päälaskenta!G$24,F414*Päälaskenta!C$24 + F414*F414*Päälaskenta!E$24)</f>
        <v>1.3124</v>
      </c>
      <c r="V414" s="8">
        <f>IF(F414&gt;Päälaskenta!D$24,2*SQRT(POWER(Päälaskenta!D$24,2)+POWER(Päälaskenta!E$24*Päälaskenta!D$24,2))+Päälaskenta!C$24,(2*SQRT((POWER(F414,2))+POWER(Päälaskenta!E$24*F414,2))+Päälaskenta!C$24))</f>
        <v>2.9798989873223301</v>
      </c>
      <c r="W414" s="8">
        <f t="shared" si="108"/>
        <v>0.44041761334309298</v>
      </c>
      <c r="X414" s="8">
        <f>Päälaskenta!F$24</f>
        <v>7.0000000000000007E-2</v>
      </c>
      <c r="Y414" s="8">
        <f t="shared" si="109"/>
        <v>10.852870838450601</v>
      </c>
      <c r="Z414" s="8">
        <f t="shared" si="101"/>
        <v>2.4343681684449199</v>
      </c>
      <c r="AA414" s="8">
        <f t="shared" si="110"/>
        <v>1.85489802533139</v>
      </c>
      <c r="AC414" s="8">
        <f t="shared" si="102"/>
        <v>0.10174927411121799</v>
      </c>
      <c r="AE414" s="8">
        <v>412</v>
      </c>
      <c r="AF414" s="8">
        <f t="shared" si="96"/>
        <v>11.145469879134399</v>
      </c>
      <c r="AG414" s="8">
        <f t="shared" si="103"/>
        <v>5.0313352028699097E-2</v>
      </c>
      <c r="AJ414" s="132">
        <f>IF(Päälaskenta!$F$28&lt;Kaksitasouoma_matriisi!L414,Päälaskenta!$C$20*Päälaskenta!$F$28,Päälaskenta!$C$20*Kaksitasouoma_matriisi!L414)</f>
        <v>0.255</v>
      </c>
      <c r="AK414" s="134">
        <f>SQRT(Päälaskenta!$D$20^2+(Päälaskenta!$D$20/(1/Päälaskenta!$E$20))^2)</f>
        <v>1.8029999999999999</v>
      </c>
      <c r="AL414" s="134">
        <f>IF(Päälaskenta!$F$28&lt;Kaksitasouoma_matriisi!L414,AK414*Päälaskenta!$F$28*COS(ATAN(1/Päälaskenta!$E$20)),AK414*Kaksitasouoma_matriisi!L414*COS(ATAN(1/Päälaskenta!$E$20)))</f>
        <v>7.6999999999999999E-2</v>
      </c>
      <c r="AM414" s="134"/>
      <c r="AN414" s="134">
        <f t="shared" si="111"/>
        <v>0.33200000000000002</v>
      </c>
      <c r="AO414" s="8">
        <f t="shared" si="104"/>
        <v>0.210887378517436</v>
      </c>
      <c r="AP414" s="134">
        <f>Refererenssiarvoja!$B$16*H414^(1/6)/(Refererenssiarvoja!$B$15^0.5)*(Päälaskenta!$G$28/2)^0.5*(1-AO414)^(-1.5)</f>
        <v>5.5E-2</v>
      </c>
      <c r="AQ414" s="8">
        <f>Refererenssiarvoja!$B$16*Kaksitasouoma_matriisi!O414^(1/6)/(SQRT((2*Refererenssiarvoja!$B$15)/(Päälaskenta!$F$31*Päälaskenta!$G$31*Päälaskenta!$F$28))+SQRT(Refererenssiarvoja!$B$15)/Refererenssiarvoja!$B$17*LN(Kaksitasouoma_matriisi!L414/Päälaskenta!$F$28))</f>
        <v>-3.8181420312088397E-2</v>
      </c>
      <c r="AR414" s="8">
        <f>Refererenssiarvoja!$B$16*Kaksitasouoma_matriisi!O414^(1/6)/(SQRT((2*Refererenssiarvoja!$B$15)/(Päälaskenta!$F$31*Päälaskenta!$G$31*L414)))</f>
        <v>9.7839783013515202E-2</v>
      </c>
    </row>
    <row r="415" spans="1:44" x14ac:dyDescent="0.2">
      <c r="A415" s="8">
        <v>413</v>
      </c>
      <c r="B415" s="8">
        <f>IF(Päälaskenta!C$7,Päälaskenta!E$7,Päälaskenta!G$5)</f>
        <v>2.5</v>
      </c>
      <c r="C415" s="56">
        <v>1.587</v>
      </c>
      <c r="D415" s="93">
        <f t="shared" si="97"/>
        <v>1.5752999999999999</v>
      </c>
      <c r="E415" s="8">
        <f>IF(Päälaskenta!$C$26,Kaksitasouoma_matriisi!AP415,Kaksitasouoma_matriisi!AC415)</f>
        <v>0.101757331023758</v>
      </c>
      <c r="F415" s="56">
        <f>IF(D415&lt;Päälaskenta!H$24,(SQRT(POWER(Päälaskenta!C$24/(2*Päälaskenta!E$24),2)+(D415/Päälaskenta!E$24))-Päälaskenta!C$24/(2*Päälaskenta!E$24)),IF(D415=Päälaskenta!H$24,Päälaskenta!D$24,Päälaskenta!D$24+(SQRT(POWER((Päälaskenta!C$20+Päälaskenta!G$24)/(2*Päälaskenta!E$20),2)+((D415-Päälaskenta!H$24)/Päälaskenta!E$20))-(Päälaskenta!C$20+Päälaskenta!G$24)/(2*Päälaskenta!E$20))))</f>
        <v>0.752</v>
      </c>
      <c r="G415" s="57">
        <f>IF(F415&gt;Päälaskenta!D$24,(2*SQRT((POWER(Päälaskenta!D$24,2))+POWER(Päälaskenta!E$24*Päälaskenta!D$24,2))+Päälaskenta!C$24)+(2*SQRT((POWER((F415-Päälaskenta!D$24),2))+POWER(Päälaskenta!E$20*(F415-Päälaskenta!D$24),2))+Päälaskenta!C$20),(2*SQRT((POWER(F415,2))+POWER(Päälaskenta!E$24*F415,2))+Päälaskenta!C$24))</f>
        <v>8.17</v>
      </c>
      <c r="H415" s="57">
        <f t="shared" si="98"/>
        <v>0.19</v>
      </c>
      <c r="I415" s="62">
        <f t="shared" si="99"/>
        <v>0.23875199999999999</v>
      </c>
      <c r="J415" s="8">
        <f>IF(F415&lt;Päälaskenta!$D$24,0,Kaksitasouoma_matriisi!F415-Päälaskenta!$D$24)</f>
        <v>5.1999999999999998E-2</v>
      </c>
      <c r="L415" s="8">
        <f>IF(F415&gt;Päälaskenta!D$24,F415-Päälaskenta!D$24,0)</f>
        <v>5.1999999999999998E-2</v>
      </c>
      <c r="M415" s="8">
        <f>IF(F415&gt;Päälaskenta!D$24,(Päälaskenta!C$20+(Päälaskenta!E$20*(Kaksitasouoma_matriisi!F415-Päälaskenta!D$24)))*(Kaksitasouoma_matriisi!F415-Päälaskenta!D$24),0)</f>
        <v>0.26405600000000001</v>
      </c>
      <c r="N415" s="8">
        <f>IF(F415&gt;Päälaskenta!D$24,(2*SQRT((POWER((F415-Päälaskenta!D$24),2))+POWER(Päälaskenta!E$20*(F415-Päälaskenta!D$24),2))+Päälaskenta!C$20),0)</f>
        <v>5.1874886663241302</v>
      </c>
      <c r="O415" s="8">
        <f t="shared" si="105"/>
        <v>5.0902472657759198E-2</v>
      </c>
      <c r="P415" s="8">
        <f>IF(Päälaskenta!$C$29,IF(L415&gt;Päälaskenta!$F$28,Kaksitasouoma_matriisi!AQ415,Kaksitasouoma_matriisi!AR415),Päälaskenta!$F$20)</f>
        <v>0.12</v>
      </c>
      <c r="Q415" s="8">
        <f t="shared" si="106"/>
        <v>0.30223218691460402</v>
      </c>
      <c r="R415" s="8">
        <f t="shared" si="100"/>
        <v>6.7533686526957501E-2</v>
      </c>
      <c r="S415" s="8">
        <f t="shared" si="107"/>
        <v>0.25575516756656702</v>
      </c>
      <c r="U415" s="93">
        <f>IF(F415&gt;Päälaskenta!D$24,Päälaskenta!H$24+L415*Päälaskenta!G$24,F415*Päälaskenta!C$24 + F415*F415*Päälaskenta!E$24)</f>
        <v>1.3148</v>
      </c>
      <c r="V415" s="8">
        <f>IF(F415&gt;Päälaskenta!D$24,2*SQRT(POWER(Päälaskenta!D$24,2)+POWER(Päälaskenta!E$24*Päälaskenta!D$24,2))+Päälaskenta!C$24,(2*SQRT((POWER(F415,2))+POWER(Päälaskenta!E$24*F415,2))+Päälaskenta!C$24))</f>
        <v>2.9798989873223301</v>
      </c>
      <c r="W415" s="8">
        <f t="shared" si="108"/>
        <v>0.44122300977102902</v>
      </c>
      <c r="X415" s="8">
        <f>Päälaskenta!F$24</f>
        <v>7.0000000000000007E-2</v>
      </c>
      <c r="Y415" s="8">
        <f t="shared" si="109"/>
        <v>10.885968933794301</v>
      </c>
      <c r="Z415" s="8">
        <f t="shared" si="101"/>
        <v>2.4324663134730402</v>
      </c>
      <c r="AA415" s="8">
        <f t="shared" si="110"/>
        <v>1.85006564760651</v>
      </c>
      <c r="AC415" s="8">
        <f t="shared" si="102"/>
        <v>0.101757331023758</v>
      </c>
      <c r="AE415" s="8">
        <v>413</v>
      </c>
      <c r="AF415" s="8">
        <f t="shared" si="96"/>
        <v>11.1882011207089</v>
      </c>
      <c r="AG415" s="8">
        <f t="shared" si="103"/>
        <v>4.99297610819441E-2</v>
      </c>
      <c r="AJ415" s="132">
        <f>IF(Päälaskenta!$F$28&lt;Kaksitasouoma_matriisi!L415,Päälaskenta!$C$20*Päälaskenta!$F$28,Päälaskenta!$C$20*Kaksitasouoma_matriisi!L415)</f>
        <v>0.26</v>
      </c>
      <c r="AK415" s="134">
        <f>SQRT(Päälaskenta!$D$20^2+(Päälaskenta!$D$20/(1/Päälaskenta!$E$20))^2)</f>
        <v>1.8029999999999999</v>
      </c>
      <c r="AL415" s="134">
        <f>IF(Päälaskenta!$F$28&lt;Kaksitasouoma_matriisi!L415,AK415*Päälaskenta!$F$28*COS(ATAN(1/Päälaskenta!$E$20)),AK415*Kaksitasouoma_matriisi!L415*COS(ATAN(1/Päälaskenta!$E$20)))</f>
        <v>7.8E-2</v>
      </c>
      <c r="AM415" s="134"/>
      <c r="AN415" s="134">
        <f t="shared" si="111"/>
        <v>0.33800000000000002</v>
      </c>
      <c r="AO415" s="8">
        <f t="shared" si="104"/>
        <v>0.21456230559258599</v>
      </c>
      <c r="AP415" s="134">
        <f>Refererenssiarvoja!$B$16*H415^(1/6)/(Refererenssiarvoja!$B$15^0.5)*(Päälaskenta!$G$28/2)^0.5*(1-AO415)^(-1.5)</f>
        <v>5.5E-2</v>
      </c>
      <c r="AQ415" s="8">
        <f>Refererenssiarvoja!$B$16*Kaksitasouoma_matriisi!O415^(1/6)/(SQRT((2*Refererenssiarvoja!$B$15)/(Päälaskenta!$F$31*Päälaskenta!$G$31*Päälaskenta!$F$28))+SQRT(Refererenssiarvoja!$B$15)/Refererenssiarvoja!$B$17*LN(Kaksitasouoma_matriisi!L415/Päälaskenta!$F$28))</f>
        <v>-3.8672597610749197E-2</v>
      </c>
      <c r="AR415" s="8">
        <f>Refererenssiarvoja!$B$16*Kaksitasouoma_matriisi!O415^(1/6)/(SQRT((2*Refererenssiarvoja!$B$15)/(Päälaskenta!$F$31*Päälaskenta!$G$31*L415)))</f>
        <v>9.9107985855538996E-2</v>
      </c>
    </row>
    <row r="416" spans="1:44" x14ac:dyDescent="0.2">
      <c r="A416" s="8">
        <v>414</v>
      </c>
      <c r="B416" s="8">
        <f>IF(Päälaskenta!C$7,Päälaskenta!E$7,Päälaskenta!G$5)</f>
        <v>2.5</v>
      </c>
      <c r="C416" s="56">
        <v>1.5860000000000001</v>
      </c>
      <c r="D416" s="93">
        <f t="shared" si="97"/>
        <v>1.5763</v>
      </c>
      <c r="E416" s="8">
        <f>IF(Päälaskenta!$C$26,Kaksitasouoma_matriisi!AP416,Kaksitasouoma_matriisi!AC416)</f>
        <v>0.101757331023758</v>
      </c>
      <c r="F416" s="56">
        <f>IF(D416&lt;Päälaskenta!H$24,(SQRT(POWER(Päälaskenta!C$24/(2*Päälaskenta!E$24),2)+(D416/Päälaskenta!E$24))-Päälaskenta!C$24/(2*Päälaskenta!E$24)),IF(D416=Päälaskenta!H$24,Päälaskenta!D$24,Päälaskenta!D$24+(SQRT(POWER((Päälaskenta!C$20+Päälaskenta!G$24)/(2*Päälaskenta!E$20),2)+((D416-Päälaskenta!H$24)/Päälaskenta!E$20))-(Päälaskenta!C$20+Päälaskenta!G$24)/(2*Päälaskenta!E$20))))</f>
        <v>0.752</v>
      </c>
      <c r="G416" s="57">
        <f>IF(F416&gt;Päälaskenta!D$24,(2*SQRT((POWER(Päälaskenta!D$24,2))+POWER(Päälaskenta!E$24*Päälaskenta!D$24,2))+Päälaskenta!C$24)+(2*SQRT((POWER((F416-Päälaskenta!D$24),2))+POWER(Päälaskenta!E$20*(F416-Päälaskenta!D$24),2))+Päälaskenta!C$20),(2*SQRT((POWER(F416,2))+POWER(Päälaskenta!E$24*F416,2))+Päälaskenta!C$24))</f>
        <v>8.17</v>
      </c>
      <c r="H416" s="57">
        <f t="shared" si="98"/>
        <v>0.19</v>
      </c>
      <c r="I416" s="62">
        <f t="shared" si="99"/>
        <v>0.238451</v>
      </c>
      <c r="J416" s="8">
        <f>IF(F416&lt;Päälaskenta!$D$24,0,Kaksitasouoma_matriisi!F416-Päälaskenta!$D$24)</f>
        <v>5.1999999999999998E-2</v>
      </c>
      <c r="L416" s="8">
        <f>IF(F416&gt;Päälaskenta!D$24,F416-Päälaskenta!D$24,0)</f>
        <v>5.1999999999999998E-2</v>
      </c>
      <c r="M416" s="8">
        <f>IF(F416&gt;Päälaskenta!D$24,(Päälaskenta!C$20+(Päälaskenta!E$20*(Kaksitasouoma_matriisi!F416-Päälaskenta!D$24)))*(Kaksitasouoma_matriisi!F416-Päälaskenta!D$24),0)</f>
        <v>0.26405600000000001</v>
      </c>
      <c r="N416" s="8">
        <f>IF(F416&gt;Päälaskenta!D$24,(2*SQRT((POWER((F416-Päälaskenta!D$24),2))+POWER(Päälaskenta!E$20*(F416-Päälaskenta!D$24),2))+Päälaskenta!C$20),0)</f>
        <v>5.1874886663241302</v>
      </c>
      <c r="O416" s="8">
        <f t="shared" si="105"/>
        <v>5.0902472657759198E-2</v>
      </c>
      <c r="P416" s="8">
        <f>IF(Päälaskenta!$C$29,IF(L416&gt;Päälaskenta!$F$28,Kaksitasouoma_matriisi!AQ416,Kaksitasouoma_matriisi!AR416),Päälaskenta!$F$20)</f>
        <v>0.12</v>
      </c>
      <c r="Q416" s="8">
        <f t="shared" si="106"/>
        <v>0.30223218691460402</v>
      </c>
      <c r="R416" s="8">
        <f t="shared" si="100"/>
        <v>6.7533686526957501E-2</v>
      </c>
      <c r="S416" s="8">
        <f t="shared" si="107"/>
        <v>0.25575516756656702</v>
      </c>
      <c r="U416" s="93">
        <f>IF(F416&gt;Päälaskenta!D$24,Päälaskenta!H$24+L416*Päälaskenta!G$24,F416*Päälaskenta!C$24 + F416*F416*Päälaskenta!E$24)</f>
        <v>1.3148</v>
      </c>
      <c r="V416" s="8">
        <f>IF(F416&gt;Päälaskenta!D$24,2*SQRT(POWER(Päälaskenta!D$24,2)+POWER(Päälaskenta!E$24*Päälaskenta!D$24,2))+Päälaskenta!C$24,(2*SQRT((POWER(F416,2))+POWER(Päälaskenta!E$24*F416,2))+Päälaskenta!C$24))</f>
        <v>2.9798989873223301</v>
      </c>
      <c r="W416" s="8">
        <f t="shared" si="108"/>
        <v>0.44122300977102902</v>
      </c>
      <c r="X416" s="8">
        <f>Päälaskenta!F$24</f>
        <v>7.0000000000000007E-2</v>
      </c>
      <c r="Y416" s="8">
        <f t="shared" si="109"/>
        <v>10.885968933794301</v>
      </c>
      <c r="Z416" s="8">
        <f t="shared" si="101"/>
        <v>2.4324663134730402</v>
      </c>
      <c r="AA416" s="8">
        <f t="shared" si="110"/>
        <v>1.85006564760651</v>
      </c>
      <c r="AC416" s="8">
        <f t="shared" si="102"/>
        <v>0.101757331023758</v>
      </c>
      <c r="AE416" s="8">
        <v>414</v>
      </c>
      <c r="AF416" s="8">
        <f t="shared" si="96"/>
        <v>11.1882011207089</v>
      </c>
      <c r="AG416" s="8">
        <f t="shared" si="103"/>
        <v>4.99297610819441E-2</v>
      </c>
      <c r="AJ416" s="132">
        <f>IF(Päälaskenta!$F$28&lt;Kaksitasouoma_matriisi!L416,Päälaskenta!$C$20*Päälaskenta!$F$28,Päälaskenta!$C$20*Kaksitasouoma_matriisi!L416)</f>
        <v>0.26</v>
      </c>
      <c r="AK416" s="134">
        <f>SQRT(Päälaskenta!$D$20^2+(Päälaskenta!$D$20/(1/Päälaskenta!$E$20))^2)</f>
        <v>1.8029999999999999</v>
      </c>
      <c r="AL416" s="134">
        <f>IF(Päälaskenta!$F$28&lt;Kaksitasouoma_matriisi!L416,AK416*Päälaskenta!$F$28*COS(ATAN(1/Päälaskenta!$E$20)),AK416*Kaksitasouoma_matriisi!L416*COS(ATAN(1/Päälaskenta!$E$20)))</f>
        <v>7.8E-2</v>
      </c>
      <c r="AM416" s="134"/>
      <c r="AN416" s="134">
        <f t="shared" si="111"/>
        <v>0.33800000000000002</v>
      </c>
      <c r="AO416" s="8">
        <f t="shared" si="104"/>
        <v>0.21442618790839299</v>
      </c>
      <c r="AP416" s="134">
        <f>Refererenssiarvoja!$B$16*H416^(1/6)/(Refererenssiarvoja!$B$15^0.5)*(Päälaskenta!$G$28/2)^0.5*(1-AO416)^(-1.5)</f>
        <v>5.5E-2</v>
      </c>
      <c r="AQ416" s="8">
        <f>Refererenssiarvoja!$B$16*Kaksitasouoma_matriisi!O416^(1/6)/(SQRT((2*Refererenssiarvoja!$B$15)/(Päälaskenta!$F$31*Päälaskenta!$G$31*Päälaskenta!$F$28))+SQRT(Refererenssiarvoja!$B$15)/Refererenssiarvoja!$B$17*LN(Kaksitasouoma_matriisi!L416/Päälaskenta!$F$28))</f>
        <v>-3.8672597610749197E-2</v>
      </c>
      <c r="AR416" s="8">
        <f>Refererenssiarvoja!$B$16*Kaksitasouoma_matriisi!O416^(1/6)/(SQRT((2*Refererenssiarvoja!$B$15)/(Päälaskenta!$F$31*Päälaskenta!$G$31*L416)))</f>
        <v>9.9107985855538996E-2</v>
      </c>
    </row>
    <row r="417" spans="1:44" x14ac:dyDescent="0.2">
      <c r="A417" s="8">
        <v>415</v>
      </c>
      <c r="B417" s="8">
        <f>IF(Päälaskenta!C$7,Päälaskenta!E$7,Päälaskenta!G$5)</f>
        <v>2.5</v>
      </c>
      <c r="C417" s="56">
        <v>1.585</v>
      </c>
      <c r="D417" s="93">
        <f t="shared" si="97"/>
        <v>1.5772999999999999</v>
      </c>
      <c r="E417" s="8">
        <f>IF(Päälaskenta!$C$26,Kaksitasouoma_matriisi!AP417,Kaksitasouoma_matriisi!AC417)</f>
        <v>0.101757331023758</v>
      </c>
      <c r="F417" s="56">
        <f>IF(D417&lt;Päälaskenta!H$24,(SQRT(POWER(Päälaskenta!C$24/(2*Päälaskenta!E$24),2)+(D417/Päälaskenta!E$24))-Päälaskenta!C$24/(2*Päälaskenta!E$24)),IF(D417=Päälaskenta!H$24,Päälaskenta!D$24,Päälaskenta!D$24+(SQRT(POWER((Päälaskenta!C$20+Päälaskenta!G$24)/(2*Päälaskenta!E$20),2)+((D417-Päälaskenta!H$24)/Päälaskenta!E$20))-(Päälaskenta!C$20+Päälaskenta!G$24)/(2*Päälaskenta!E$20))))</f>
        <v>0.752</v>
      </c>
      <c r="G417" s="57">
        <f>IF(F417&gt;Päälaskenta!D$24,(2*SQRT((POWER(Päälaskenta!D$24,2))+POWER(Päälaskenta!E$24*Päälaskenta!D$24,2))+Päälaskenta!C$24)+(2*SQRT((POWER((F417-Päälaskenta!D$24),2))+POWER(Päälaskenta!E$20*(F417-Päälaskenta!D$24),2))+Päälaskenta!C$20),(2*SQRT((POWER(F417,2))+POWER(Päälaskenta!E$24*F417,2))+Päälaskenta!C$24))</f>
        <v>8.17</v>
      </c>
      <c r="H417" s="57">
        <f t="shared" si="98"/>
        <v>0.19</v>
      </c>
      <c r="I417" s="62">
        <f t="shared" si="99"/>
        <v>0.238151</v>
      </c>
      <c r="J417" s="8">
        <f>IF(F417&lt;Päälaskenta!$D$24,0,Kaksitasouoma_matriisi!F417-Päälaskenta!$D$24)</f>
        <v>5.1999999999999998E-2</v>
      </c>
      <c r="L417" s="8">
        <f>IF(F417&gt;Päälaskenta!D$24,F417-Päälaskenta!D$24,0)</f>
        <v>5.1999999999999998E-2</v>
      </c>
      <c r="M417" s="8">
        <f>IF(F417&gt;Päälaskenta!D$24,(Päälaskenta!C$20+(Päälaskenta!E$20*(Kaksitasouoma_matriisi!F417-Päälaskenta!D$24)))*(Kaksitasouoma_matriisi!F417-Päälaskenta!D$24),0)</f>
        <v>0.26405600000000001</v>
      </c>
      <c r="N417" s="8">
        <f>IF(F417&gt;Päälaskenta!D$24,(2*SQRT((POWER((F417-Päälaskenta!D$24),2))+POWER(Päälaskenta!E$20*(F417-Päälaskenta!D$24),2))+Päälaskenta!C$20),0)</f>
        <v>5.1874886663241302</v>
      </c>
      <c r="O417" s="8">
        <f t="shared" si="105"/>
        <v>5.0902472657759198E-2</v>
      </c>
      <c r="P417" s="8">
        <f>IF(Päälaskenta!$C$29,IF(L417&gt;Päälaskenta!$F$28,Kaksitasouoma_matriisi!AQ417,Kaksitasouoma_matriisi!AR417),Päälaskenta!$F$20)</f>
        <v>0.12</v>
      </c>
      <c r="Q417" s="8">
        <f t="shared" si="106"/>
        <v>0.30223218691460402</v>
      </c>
      <c r="R417" s="8">
        <f t="shared" si="100"/>
        <v>6.7533686526957501E-2</v>
      </c>
      <c r="S417" s="8">
        <f t="shared" si="107"/>
        <v>0.25575516756656702</v>
      </c>
      <c r="U417" s="93">
        <f>IF(F417&gt;Päälaskenta!D$24,Päälaskenta!H$24+L417*Päälaskenta!G$24,F417*Päälaskenta!C$24 + F417*F417*Päälaskenta!E$24)</f>
        <v>1.3148</v>
      </c>
      <c r="V417" s="8">
        <f>IF(F417&gt;Päälaskenta!D$24,2*SQRT(POWER(Päälaskenta!D$24,2)+POWER(Päälaskenta!E$24*Päälaskenta!D$24,2))+Päälaskenta!C$24,(2*SQRT((POWER(F417,2))+POWER(Päälaskenta!E$24*F417,2))+Päälaskenta!C$24))</f>
        <v>2.9798989873223301</v>
      </c>
      <c r="W417" s="8">
        <f t="shared" si="108"/>
        <v>0.44122300977102902</v>
      </c>
      <c r="X417" s="8">
        <f>Päälaskenta!F$24</f>
        <v>7.0000000000000007E-2</v>
      </c>
      <c r="Y417" s="8">
        <f t="shared" si="109"/>
        <v>10.885968933794301</v>
      </c>
      <c r="Z417" s="8">
        <f t="shared" si="101"/>
        <v>2.4324663134730402</v>
      </c>
      <c r="AA417" s="8">
        <f t="shared" si="110"/>
        <v>1.85006564760651</v>
      </c>
      <c r="AC417" s="8">
        <f t="shared" si="102"/>
        <v>0.101757331023758</v>
      </c>
      <c r="AE417" s="8">
        <v>415</v>
      </c>
      <c r="AF417" s="8">
        <f t="shared" si="96"/>
        <v>11.1882011207089</v>
      </c>
      <c r="AG417" s="8">
        <f t="shared" si="103"/>
        <v>4.99297610819441E-2</v>
      </c>
      <c r="AJ417" s="132">
        <f>IF(Päälaskenta!$F$28&lt;Kaksitasouoma_matriisi!L417,Päälaskenta!$C$20*Päälaskenta!$F$28,Päälaskenta!$C$20*Kaksitasouoma_matriisi!L417)</f>
        <v>0.26</v>
      </c>
      <c r="AK417" s="134">
        <f>SQRT(Päälaskenta!$D$20^2+(Päälaskenta!$D$20/(1/Päälaskenta!$E$20))^2)</f>
        <v>1.8029999999999999</v>
      </c>
      <c r="AL417" s="134">
        <f>IF(Päälaskenta!$F$28&lt;Kaksitasouoma_matriisi!L417,AK417*Päälaskenta!$F$28*COS(ATAN(1/Päälaskenta!$E$20)),AK417*Kaksitasouoma_matriisi!L417*COS(ATAN(1/Päälaskenta!$E$20)))</f>
        <v>7.8E-2</v>
      </c>
      <c r="AM417" s="134"/>
      <c r="AN417" s="134">
        <f t="shared" si="111"/>
        <v>0.33800000000000002</v>
      </c>
      <c r="AO417" s="8">
        <f t="shared" si="104"/>
        <v>0.214290242820009</v>
      </c>
      <c r="AP417" s="134">
        <f>Refererenssiarvoja!$B$16*H417^(1/6)/(Refererenssiarvoja!$B$15^0.5)*(Päälaskenta!$G$28/2)^0.5*(1-AO417)^(-1.5)</f>
        <v>5.5E-2</v>
      </c>
      <c r="AQ417" s="8">
        <f>Refererenssiarvoja!$B$16*Kaksitasouoma_matriisi!O417^(1/6)/(SQRT((2*Refererenssiarvoja!$B$15)/(Päälaskenta!$F$31*Päälaskenta!$G$31*Päälaskenta!$F$28))+SQRT(Refererenssiarvoja!$B$15)/Refererenssiarvoja!$B$17*LN(Kaksitasouoma_matriisi!L417/Päälaskenta!$F$28))</f>
        <v>-3.8672597610749197E-2</v>
      </c>
      <c r="AR417" s="8">
        <f>Refererenssiarvoja!$B$16*Kaksitasouoma_matriisi!O417^(1/6)/(SQRT((2*Refererenssiarvoja!$B$15)/(Päälaskenta!$F$31*Päälaskenta!$G$31*L417)))</f>
        <v>9.9107985855538996E-2</v>
      </c>
    </row>
    <row r="418" spans="1:44" x14ac:dyDescent="0.2">
      <c r="A418" s="8">
        <v>416</v>
      </c>
      <c r="B418" s="8">
        <f>IF(Päälaskenta!C$7,Päälaskenta!E$7,Päälaskenta!G$5)</f>
        <v>2.5</v>
      </c>
      <c r="C418" s="56">
        <v>1.5840000000000001</v>
      </c>
      <c r="D418" s="93">
        <f t="shared" si="97"/>
        <v>1.5783</v>
      </c>
      <c r="E418" s="8">
        <f>IF(Päälaskenta!$C$26,Kaksitasouoma_matriisi!AP418,Kaksitasouoma_matriisi!AC418)</f>
        <v>0.101757331023758</v>
      </c>
      <c r="F418" s="56">
        <f>IF(D418&lt;Päälaskenta!H$24,(SQRT(POWER(Päälaskenta!C$24/(2*Päälaskenta!E$24),2)+(D418/Päälaskenta!E$24))-Päälaskenta!C$24/(2*Päälaskenta!E$24)),IF(D418=Päälaskenta!H$24,Päälaskenta!D$24,Päälaskenta!D$24+(SQRT(POWER((Päälaskenta!C$20+Päälaskenta!G$24)/(2*Päälaskenta!E$20),2)+((D418-Päälaskenta!H$24)/Päälaskenta!E$20))-(Päälaskenta!C$20+Päälaskenta!G$24)/(2*Päälaskenta!E$20))))</f>
        <v>0.752</v>
      </c>
      <c r="G418" s="57">
        <f>IF(F418&gt;Päälaskenta!D$24,(2*SQRT((POWER(Päälaskenta!D$24,2))+POWER(Päälaskenta!E$24*Päälaskenta!D$24,2))+Päälaskenta!C$24)+(2*SQRT((POWER((F418-Päälaskenta!D$24),2))+POWER(Päälaskenta!E$20*(F418-Päälaskenta!D$24),2))+Päälaskenta!C$20),(2*SQRT((POWER(F418,2))+POWER(Päälaskenta!E$24*F418,2))+Päälaskenta!C$24))</f>
        <v>8.17</v>
      </c>
      <c r="H418" s="57">
        <f t="shared" si="98"/>
        <v>0.19</v>
      </c>
      <c r="I418" s="62">
        <f t="shared" si="99"/>
        <v>0.23785000000000001</v>
      </c>
      <c r="J418" s="8">
        <f>IF(F418&lt;Päälaskenta!$D$24,0,Kaksitasouoma_matriisi!F418-Päälaskenta!$D$24)</f>
        <v>5.1999999999999998E-2</v>
      </c>
      <c r="L418" s="8">
        <f>IF(F418&gt;Päälaskenta!D$24,F418-Päälaskenta!D$24,0)</f>
        <v>5.1999999999999998E-2</v>
      </c>
      <c r="M418" s="8">
        <f>IF(F418&gt;Päälaskenta!D$24,(Päälaskenta!C$20+(Päälaskenta!E$20*(Kaksitasouoma_matriisi!F418-Päälaskenta!D$24)))*(Kaksitasouoma_matriisi!F418-Päälaskenta!D$24),0)</f>
        <v>0.26405600000000001</v>
      </c>
      <c r="N418" s="8">
        <f>IF(F418&gt;Päälaskenta!D$24,(2*SQRT((POWER((F418-Päälaskenta!D$24),2))+POWER(Päälaskenta!E$20*(F418-Päälaskenta!D$24),2))+Päälaskenta!C$20),0)</f>
        <v>5.1874886663241302</v>
      </c>
      <c r="O418" s="8">
        <f t="shared" si="105"/>
        <v>5.0902472657759198E-2</v>
      </c>
      <c r="P418" s="8">
        <f>IF(Päälaskenta!$C$29,IF(L418&gt;Päälaskenta!$F$28,Kaksitasouoma_matriisi!AQ418,Kaksitasouoma_matriisi!AR418),Päälaskenta!$F$20)</f>
        <v>0.12</v>
      </c>
      <c r="Q418" s="8">
        <f t="shared" si="106"/>
        <v>0.30223218691460402</v>
      </c>
      <c r="R418" s="8">
        <f t="shared" si="100"/>
        <v>6.7533686526957501E-2</v>
      </c>
      <c r="S418" s="8">
        <f t="shared" si="107"/>
        <v>0.25575516756656702</v>
      </c>
      <c r="U418" s="93">
        <f>IF(F418&gt;Päälaskenta!D$24,Päälaskenta!H$24+L418*Päälaskenta!G$24,F418*Päälaskenta!C$24 + F418*F418*Päälaskenta!E$24)</f>
        <v>1.3148</v>
      </c>
      <c r="V418" s="8">
        <f>IF(F418&gt;Päälaskenta!D$24,2*SQRT(POWER(Päälaskenta!D$24,2)+POWER(Päälaskenta!E$24*Päälaskenta!D$24,2))+Päälaskenta!C$24,(2*SQRT((POWER(F418,2))+POWER(Päälaskenta!E$24*F418,2))+Päälaskenta!C$24))</f>
        <v>2.9798989873223301</v>
      </c>
      <c r="W418" s="8">
        <f t="shared" si="108"/>
        <v>0.44122300977102902</v>
      </c>
      <c r="X418" s="8">
        <f>Päälaskenta!F$24</f>
        <v>7.0000000000000007E-2</v>
      </c>
      <c r="Y418" s="8">
        <f t="shared" si="109"/>
        <v>10.885968933794301</v>
      </c>
      <c r="Z418" s="8">
        <f t="shared" si="101"/>
        <v>2.4324663134730402</v>
      </c>
      <c r="AA418" s="8">
        <f t="shared" si="110"/>
        <v>1.85006564760651</v>
      </c>
      <c r="AC418" s="8">
        <f t="shared" si="102"/>
        <v>0.101757331023758</v>
      </c>
      <c r="AE418" s="8">
        <v>416</v>
      </c>
      <c r="AF418" s="8">
        <f t="shared" si="96"/>
        <v>11.1882011207089</v>
      </c>
      <c r="AG418" s="8">
        <f t="shared" si="103"/>
        <v>4.99297610819441E-2</v>
      </c>
      <c r="AJ418" s="132">
        <f>IF(Päälaskenta!$F$28&lt;Kaksitasouoma_matriisi!L418,Päälaskenta!$C$20*Päälaskenta!$F$28,Päälaskenta!$C$20*Kaksitasouoma_matriisi!L418)</f>
        <v>0.26</v>
      </c>
      <c r="AK418" s="134">
        <f>SQRT(Päälaskenta!$D$20^2+(Päälaskenta!$D$20/(1/Päälaskenta!$E$20))^2)</f>
        <v>1.8029999999999999</v>
      </c>
      <c r="AL418" s="134">
        <f>IF(Päälaskenta!$F$28&lt;Kaksitasouoma_matriisi!L418,AK418*Päälaskenta!$F$28*COS(ATAN(1/Päälaskenta!$E$20)),AK418*Kaksitasouoma_matriisi!L418*COS(ATAN(1/Päälaskenta!$E$20)))</f>
        <v>7.8E-2</v>
      </c>
      <c r="AM418" s="134"/>
      <c r="AN418" s="134">
        <f t="shared" si="111"/>
        <v>0.33800000000000002</v>
      </c>
      <c r="AO418" s="8">
        <f t="shared" si="104"/>
        <v>0.21415446999936599</v>
      </c>
      <c r="AP418" s="134">
        <f>Refererenssiarvoja!$B$16*H418^(1/6)/(Refererenssiarvoja!$B$15^0.5)*(Päälaskenta!$G$28/2)^0.5*(1-AO418)^(-1.5)</f>
        <v>5.5E-2</v>
      </c>
      <c r="AQ418" s="8">
        <f>Refererenssiarvoja!$B$16*Kaksitasouoma_matriisi!O418^(1/6)/(SQRT((2*Refererenssiarvoja!$B$15)/(Päälaskenta!$F$31*Päälaskenta!$G$31*Päälaskenta!$F$28))+SQRT(Refererenssiarvoja!$B$15)/Refererenssiarvoja!$B$17*LN(Kaksitasouoma_matriisi!L418/Päälaskenta!$F$28))</f>
        <v>-3.8672597610749197E-2</v>
      </c>
      <c r="AR418" s="8">
        <f>Refererenssiarvoja!$B$16*Kaksitasouoma_matriisi!O418^(1/6)/(SQRT((2*Refererenssiarvoja!$B$15)/(Päälaskenta!$F$31*Päälaskenta!$G$31*L418)))</f>
        <v>9.9107985855538996E-2</v>
      </c>
    </row>
    <row r="419" spans="1:44" x14ac:dyDescent="0.2">
      <c r="A419" s="8">
        <v>417</v>
      </c>
      <c r="B419" s="8">
        <f>IF(Päälaskenta!C$7,Päälaskenta!E$7,Päälaskenta!G$5)</f>
        <v>2.5</v>
      </c>
      <c r="C419" s="56">
        <v>1.583</v>
      </c>
      <c r="D419" s="93">
        <f t="shared" si="97"/>
        <v>1.5792999999999999</v>
      </c>
      <c r="E419" s="8">
        <f>IF(Päälaskenta!$C$26,Kaksitasouoma_matriisi!AP419,Kaksitasouoma_matriisi!AC419)</f>
        <v>0.101757331023758</v>
      </c>
      <c r="F419" s="56">
        <f>IF(D419&lt;Päälaskenta!H$24,(SQRT(POWER(Päälaskenta!C$24/(2*Päälaskenta!E$24),2)+(D419/Päälaskenta!E$24))-Päälaskenta!C$24/(2*Päälaskenta!E$24)),IF(D419=Päälaskenta!H$24,Päälaskenta!D$24,Päälaskenta!D$24+(SQRT(POWER((Päälaskenta!C$20+Päälaskenta!G$24)/(2*Päälaskenta!E$20),2)+((D419-Päälaskenta!H$24)/Päälaskenta!E$20))-(Päälaskenta!C$20+Päälaskenta!G$24)/(2*Päälaskenta!E$20))))</f>
        <v>0.752</v>
      </c>
      <c r="G419" s="57">
        <f>IF(F419&gt;Päälaskenta!D$24,(2*SQRT((POWER(Päälaskenta!D$24,2))+POWER(Päälaskenta!E$24*Päälaskenta!D$24,2))+Päälaskenta!C$24)+(2*SQRT((POWER((F419-Päälaskenta!D$24),2))+POWER(Päälaskenta!E$20*(F419-Päälaskenta!D$24),2))+Päälaskenta!C$20),(2*SQRT((POWER(F419,2))+POWER(Päälaskenta!E$24*F419,2))+Päälaskenta!C$24))</f>
        <v>8.17</v>
      </c>
      <c r="H419" s="57">
        <f t="shared" si="98"/>
        <v>0.19</v>
      </c>
      <c r="I419" s="62">
        <f t="shared" si="99"/>
        <v>0.23755000000000001</v>
      </c>
      <c r="J419" s="8">
        <f>IF(F419&lt;Päälaskenta!$D$24,0,Kaksitasouoma_matriisi!F419-Päälaskenta!$D$24)</f>
        <v>5.1999999999999998E-2</v>
      </c>
      <c r="L419" s="8">
        <f>IF(F419&gt;Päälaskenta!D$24,F419-Päälaskenta!D$24,0)</f>
        <v>5.1999999999999998E-2</v>
      </c>
      <c r="M419" s="8">
        <f>IF(F419&gt;Päälaskenta!D$24,(Päälaskenta!C$20+(Päälaskenta!E$20*(Kaksitasouoma_matriisi!F419-Päälaskenta!D$24)))*(Kaksitasouoma_matriisi!F419-Päälaskenta!D$24),0)</f>
        <v>0.26405600000000001</v>
      </c>
      <c r="N419" s="8">
        <f>IF(F419&gt;Päälaskenta!D$24,(2*SQRT((POWER((F419-Päälaskenta!D$24),2))+POWER(Päälaskenta!E$20*(F419-Päälaskenta!D$24),2))+Päälaskenta!C$20),0)</f>
        <v>5.1874886663241302</v>
      </c>
      <c r="O419" s="8">
        <f t="shared" si="105"/>
        <v>5.0902472657759198E-2</v>
      </c>
      <c r="P419" s="8">
        <f>IF(Päälaskenta!$C$29,IF(L419&gt;Päälaskenta!$F$28,Kaksitasouoma_matriisi!AQ419,Kaksitasouoma_matriisi!AR419),Päälaskenta!$F$20)</f>
        <v>0.12</v>
      </c>
      <c r="Q419" s="8">
        <f t="shared" si="106"/>
        <v>0.30223218691460402</v>
      </c>
      <c r="R419" s="8">
        <f t="shared" si="100"/>
        <v>6.7533686526957501E-2</v>
      </c>
      <c r="S419" s="8">
        <f t="shared" si="107"/>
        <v>0.25575516756656702</v>
      </c>
      <c r="U419" s="93">
        <f>IF(F419&gt;Päälaskenta!D$24,Päälaskenta!H$24+L419*Päälaskenta!G$24,F419*Päälaskenta!C$24 + F419*F419*Päälaskenta!E$24)</f>
        <v>1.3148</v>
      </c>
      <c r="V419" s="8">
        <f>IF(F419&gt;Päälaskenta!D$24,2*SQRT(POWER(Päälaskenta!D$24,2)+POWER(Päälaskenta!E$24*Päälaskenta!D$24,2))+Päälaskenta!C$24,(2*SQRT((POWER(F419,2))+POWER(Päälaskenta!E$24*F419,2))+Päälaskenta!C$24))</f>
        <v>2.9798989873223301</v>
      </c>
      <c r="W419" s="8">
        <f t="shared" si="108"/>
        <v>0.44122300977102902</v>
      </c>
      <c r="X419" s="8">
        <f>Päälaskenta!F$24</f>
        <v>7.0000000000000007E-2</v>
      </c>
      <c r="Y419" s="8">
        <f t="shared" si="109"/>
        <v>10.885968933794301</v>
      </c>
      <c r="Z419" s="8">
        <f t="shared" si="101"/>
        <v>2.4324663134730402</v>
      </c>
      <c r="AA419" s="8">
        <f t="shared" si="110"/>
        <v>1.85006564760651</v>
      </c>
      <c r="AC419" s="8">
        <f t="shared" si="102"/>
        <v>0.101757331023758</v>
      </c>
      <c r="AE419" s="8">
        <v>417</v>
      </c>
      <c r="AF419" s="8">
        <f t="shared" ref="AF419:AF482" si="112">Q419+Y419</f>
        <v>11.1882011207089</v>
      </c>
      <c r="AG419" s="8">
        <f t="shared" si="103"/>
        <v>4.99297610819441E-2</v>
      </c>
      <c r="AJ419" s="132">
        <f>IF(Päälaskenta!$F$28&lt;Kaksitasouoma_matriisi!L419,Päälaskenta!$C$20*Päälaskenta!$F$28,Päälaskenta!$C$20*Kaksitasouoma_matriisi!L419)</f>
        <v>0.26</v>
      </c>
      <c r="AK419" s="134">
        <f>SQRT(Päälaskenta!$D$20^2+(Päälaskenta!$D$20/(1/Päälaskenta!$E$20))^2)</f>
        <v>1.8029999999999999</v>
      </c>
      <c r="AL419" s="134">
        <f>IF(Päälaskenta!$F$28&lt;Kaksitasouoma_matriisi!L419,AK419*Päälaskenta!$F$28*COS(ATAN(1/Päälaskenta!$E$20)),AK419*Kaksitasouoma_matriisi!L419*COS(ATAN(1/Päälaskenta!$E$20)))</f>
        <v>7.8E-2</v>
      </c>
      <c r="AM419" s="134"/>
      <c r="AN419" s="134">
        <f t="shared" si="111"/>
        <v>0.33800000000000002</v>
      </c>
      <c r="AO419" s="8">
        <f t="shared" si="104"/>
        <v>0.21401886911922999</v>
      </c>
      <c r="AP419" s="134">
        <f>Refererenssiarvoja!$B$16*H419^(1/6)/(Refererenssiarvoja!$B$15^0.5)*(Päälaskenta!$G$28/2)^0.5*(1-AO419)^(-1.5)</f>
        <v>5.5E-2</v>
      </c>
      <c r="AQ419" s="8">
        <f>Refererenssiarvoja!$B$16*Kaksitasouoma_matriisi!O419^(1/6)/(SQRT((2*Refererenssiarvoja!$B$15)/(Päälaskenta!$F$31*Päälaskenta!$G$31*Päälaskenta!$F$28))+SQRT(Refererenssiarvoja!$B$15)/Refererenssiarvoja!$B$17*LN(Kaksitasouoma_matriisi!L419/Päälaskenta!$F$28))</f>
        <v>-3.8672597610749197E-2</v>
      </c>
      <c r="AR419" s="8">
        <f>Refererenssiarvoja!$B$16*Kaksitasouoma_matriisi!O419^(1/6)/(SQRT((2*Refererenssiarvoja!$B$15)/(Päälaskenta!$F$31*Päälaskenta!$G$31*L419)))</f>
        <v>9.9107985855538996E-2</v>
      </c>
    </row>
    <row r="420" spans="1:44" x14ac:dyDescent="0.2">
      <c r="A420" s="8">
        <v>418</v>
      </c>
      <c r="B420" s="8">
        <f>IF(Päälaskenta!C$7,Päälaskenta!E$7,Päälaskenta!G$5)</f>
        <v>2.5</v>
      </c>
      <c r="C420" s="56">
        <v>1.5820000000000001</v>
      </c>
      <c r="D420" s="93">
        <f t="shared" si="97"/>
        <v>1.5803</v>
      </c>
      <c r="E420" s="8">
        <f>IF(Päälaskenta!$C$26,Kaksitasouoma_matriisi!AP420,Kaksitasouoma_matriisi!AC420)</f>
        <v>0.101757331023758</v>
      </c>
      <c r="F420" s="56">
        <f>IF(D420&lt;Päälaskenta!H$24,(SQRT(POWER(Päälaskenta!C$24/(2*Päälaskenta!E$24),2)+(D420/Päälaskenta!E$24))-Päälaskenta!C$24/(2*Päälaskenta!E$24)),IF(D420=Päälaskenta!H$24,Päälaskenta!D$24,Päälaskenta!D$24+(SQRT(POWER((Päälaskenta!C$20+Päälaskenta!G$24)/(2*Päälaskenta!E$20),2)+((D420-Päälaskenta!H$24)/Päälaskenta!E$20))-(Päälaskenta!C$20+Päälaskenta!G$24)/(2*Päälaskenta!E$20))))</f>
        <v>0.752</v>
      </c>
      <c r="G420" s="57">
        <f>IF(F420&gt;Päälaskenta!D$24,(2*SQRT((POWER(Päälaskenta!D$24,2))+POWER(Päälaskenta!E$24*Päälaskenta!D$24,2))+Päälaskenta!C$24)+(2*SQRT((POWER((F420-Päälaskenta!D$24),2))+POWER(Päälaskenta!E$20*(F420-Päälaskenta!D$24),2))+Päälaskenta!C$20),(2*SQRT((POWER(F420,2))+POWER(Päälaskenta!E$24*F420,2))+Päälaskenta!C$24))</f>
        <v>8.17</v>
      </c>
      <c r="H420" s="57">
        <f t="shared" si="98"/>
        <v>0.19</v>
      </c>
      <c r="I420" s="62">
        <f t="shared" si="99"/>
        <v>0.23724999999999999</v>
      </c>
      <c r="J420" s="8">
        <f>IF(F420&lt;Päälaskenta!$D$24,0,Kaksitasouoma_matriisi!F420-Päälaskenta!$D$24)</f>
        <v>5.1999999999999998E-2</v>
      </c>
      <c r="L420" s="8">
        <f>IF(F420&gt;Päälaskenta!D$24,F420-Päälaskenta!D$24,0)</f>
        <v>5.1999999999999998E-2</v>
      </c>
      <c r="M420" s="8">
        <f>IF(F420&gt;Päälaskenta!D$24,(Päälaskenta!C$20+(Päälaskenta!E$20*(Kaksitasouoma_matriisi!F420-Päälaskenta!D$24)))*(Kaksitasouoma_matriisi!F420-Päälaskenta!D$24),0)</f>
        <v>0.26405600000000001</v>
      </c>
      <c r="N420" s="8">
        <f>IF(F420&gt;Päälaskenta!D$24,(2*SQRT((POWER((F420-Päälaskenta!D$24),2))+POWER(Päälaskenta!E$20*(F420-Päälaskenta!D$24),2))+Päälaskenta!C$20),0)</f>
        <v>5.1874886663241302</v>
      </c>
      <c r="O420" s="8">
        <f t="shared" si="105"/>
        <v>5.0902472657759198E-2</v>
      </c>
      <c r="P420" s="8">
        <f>IF(Päälaskenta!$C$29,IF(L420&gt;Päälaskenta!$F$28,Kaksitasouoma_matriisi!AQ420,Kaksitasouoma_matriisi!AR420),Päälaskenta!$F$20)</f>
        <v>0.12</v>
      </c>
      <c r="Q420" s="8">
        <f t="shared" si="106"/>
        <v>0.30223218691460402</v>
      </c>
      <c r="R420" s="8">
        <f t="shared" si="100"/>
        <v>6.7533686526957501E-2</v>
      </c>
      <c r="S420" s="8">
        <f t="shared" si="107"/>
        <v>0.25575516756656702</v>
      </c>
      <c r="U420" s="93">
        <f>IF(F420&gt;Päälaskenta!D$24,Päälaskenta!H$24+L420*Päälaskenta!G$24,F420*Päälaskenta!C$24 + F420*F420*Päälaskenta!E$24)</f>
        <v>1.3148</v>
      </c>
      <c r="V420" s="8">
        <f>IF(F420&gt;Päälaskenta!D$24,2*SQRT(POWER(Päälaskenta!D$24,2)+POWER(Päälaskenta!E$24*Päälaskenta!D$24,2))+Päälaskenta!C$24,(2*SQRT((POWER(F420,2))+POWER(Päälaskenta!E$24*F420,2))+Päälaskenta!C$24))</f>
        <v>2.9798989873223301</v>
      </c>
      <c r="W420" s="8">
        <f t="shared" si="108"/>
        <v>0.44122300977102902</v>
      </c>
      <c r="X420" s="8">
        <f>Päälaskenta!F$24</f>
        <v>7.0000000000000007E-2</v>
      </c>
      <c r="Y420" s="8">
        <f t="shared" si="109"/>
        <v>10.885968933794301</v>
      </c>
      <c r="Z420" s="8">
        <f t="shared" si="101"/>
        <v>2.4324663134730402</v>
      </c>
      <c r="AA420" s="8">
        <f t="shared" si="110"/>
        <v>1.85006564760651</v>
      </c>
      <c r="AC420" s="8">
        <f t="shared" si="102"/>
        <v>0.101757331023758</v>
      </c>
      <c r="AE420" s="8">
        <v>418</v>
      </c>
      <c r="AF420" s="8">
        <f t="shared" si="112"/>
        <v>11.1882011207089</v>
      </c>
      <c r="AG420" s="8">
        <f t="shared" si="103"/>
        <v>4.99297610819441E-2</v>
      </c>
      <c r="AJ420" s="132">
        <f>IF(Päälaskenta!$F$28&lt;Kaksitasouoma_matriisi!L420,Päälaskenta!$C$20*Päälaskenta!$F$28,Päälaskenta!$C$20*Kaksitasouoma_matriisi!L420)</f>
        <v>0.26</v>
      </c>
      <c r="AK420" s="134">
        <f>SQRT(Päälaskenta!$D$20^2+(Päälaskenta!$D$20/(1/Päälaskenta!$E$20))^2)</f>
        <v>1.8029999999999999</v>
      </c>
      <c r="AL420" s="134">
        <f>IF(Päälaskenta!$F$28&lt;Kaksitasouoma_matriisi!L420,AK420*Päälaskenta!$F$28*COS(ATAN(1/Päälaskenta!$E$20)),AK420*Kaksitasouoma_matriisi!L420*COS(ATAN(1/Päälaskenta!$E$20)))</f>
        <v>7.8E-2</v>
      </c>
      <c r="AM420" s="134"/>
      <c r="AN420" s="134">
        <f t="shared" si="111"/>
        <v>0.33800000000000002</v>
      </c>
      <c r="AO420" s="8">
        <f t="shared" si="104"/>
        <v>0.213883439853192</v>
      </c>
      <c r="AP420" s="134">
        <f>Refererenssiarvoja!$B$16*H420^(1/6)/(Refererenssiarvoja!$B$15^0.5)*(Päälaskenta!$G$28/2)^0.5*(1-AO420)^(-1.5)</f>
        <v>5.5E-2</v>
      </c>
      <c r="AQ420" s="8">
        <f>Refererenssiarvoja!$B$16*Kaksitasouoma_matriisi!O420^(1/6)/(SQRT((2*Refererenssiarvoja!$B$15)/(Päälaskenta!$F$31*Päälaskenta!$G$31*Päälaskenta!$F$28))+SQRT(Refererenssiarvoja!$B$15)/Refererenssiarvoja!$B$17*LN(Kaksitasouoma_matriisi!L420/Päälaskenta!$F$28))</f>
        <v>-3.8672597610749197E-2</v>
      </c>
      <c r="AR420" s="8">
        <f>Refererenssiarvoja!$B$16*Kaksitasouoma_matriisi!O420^(1/6)/(SQRT((2*Refererenssiarvoja!$B$15)/(Päälaskenta!$F$31*Päälaskenta!$G$31*L420)))</f>
        <v>9.9107985855538996E-2</v>
      </c>
    </row>
    <row r="421" spans="1:44" x14ac:dyDescent="0.2">
      <c r="A421" s="8">
        <v>419</v>
      </c>
      <c r="B421" s="8">
        <f>IF(Päälaskenta!C$7,Päälaskenta!E$7,Päälaskenta!G$5)</f>
        <v>2.5</v>
      </c>
      <c r="C421" s="56">
        <v>1.581</v>
      </c>
      <c r="D421" s="93">
        <f t="shared" si="97"/>
        <v>1.5812999999999999</v>
      </c>
      <c r="E421" s="8">
        <f>IF(Päälaskenta!$C$26,Kaksitasouoma_matriisi!AP421,Kaksitasouoma_matriisi!AC421)</f>
        <v>0.101757331023758</v>
      </c>
      <c r="F421" s="56">
        <f>IF(D421&lt;Päälaskenta!H$24,(SQRT(POWER(Päälaskenta!C$24/(2*Päälaskenta!E$24),2)+(D421/Päälaskenta!E$24))-Päälaskenta!C$24/(2*Päälaskenta!E$24)),IF(D421=Päälaskenta!H$24,Päälaskenta!D$24,Päälaskenta!D$24+(SQRT(POWER((Päälaskenta!C$20+Päälaskenta!G$24)/(2*Päälaskenta!E$20),2)+((D421-Päälaskenta!H$24)/Päälaskenta!E$20))-(Päälaskenta!C$20+Päälaskenta!G$24)/(2*Päälaskenta!E$20))))</f>
        <v>0.752</v>
      </c>
      <c r="G421" s="57">
        <f>IF(F421&gt;Päälaskenta!D$24,(2*SQRT((POWER(Päälaskenta!D$24,2))+POWER(Päälaskenta!E$24*Päälaskenta!D$24,2))+Päälaskenta!C$24)+(2*SQRT((POWER((F421-Päälaskenta!D$24),2))+POWER(Päälaskenta!E$20*(F421-Päälaskenta!D$24),2))+Päälaskenta!C$20),(2*SQRT((POWER(F421,2))+POWER(Päälaskenta!E$24*F421,2))+Päälaskenta!C$24))</f>
        <v>8.17</v>
      </c>
      <c r="H421" s="57">
        <f t="shared" si="98"/>
        <v>0.19</v>
      </c>
      <c r="I421" s="62">
        <f t="shared" si="99"/>
        <v>0.23694999999999999</v>
      </c>
      <c r="J421" s="8">
        <f>IF(F421&lt;Päälaskenta!$D$24,0,Kaksitasouoma_matriisi!F421-Päälaskenta!$D$24)</f>
        <v>5.1999999999999998E-2</v>
      </c>
      <c r="L421" s="8">
        <f>IF(F421&gt;Päälaskenta!D$24,F421-Päälaskenta!D$24,0)</f>
        <v>5.1999999999999998E-2</v>
      </c>
      <c r="M421" s="8">
        <f>IF(F421&gt;Päälaskenta!D$24,(Päälaskenta!C$20+(Päälaskenta!E$20*(Kaksitasouoma_matriisi!F421-Päälaskenta!D$24)))*(Kaksitasouoma_matriisi!F421-Päälaskenta!D$24),0)</f>
        <v>0.26405600000000001</v>
      </c>
      <c r="N421" s="8">
        <f>IF(F421&gt;Päälaskenta!D$24,(2*SQRT((POWER((F421-Päälaskenta!D$24),2))+POWER(Päälaskenta!E$20*(F421-Päälaskenta!D$24),2))+Päälaskenta!C$20),0)</f>
        <v>5.1874886663241302</v>
      </c>
      <c r="O421" s="8">
        <f t="shared" si="105"/>
        <v>5.0902472657759198E-2</v>
      </c>
      <c r="P421" s="8">
        <f>IF(Päälaskenta!$C$29,IF(L421&gt;Päälaskenta!$F$28,Kaksitasouoma_matriisi!AQ421,Kaksitasouoma_matriisi!AR421),Päälaskenta!$F$20)</f>
        <v>0.12</v>
      </c>
      <c r="Q421" s="8">
        <f t="shared" si="106"/>
        <v>0.30223218691460402</v>
      </c>
      <c r="R421" s="8">
        <f t="shared" si="100"/>
        <v>6.7533686526957501E-2</v>
      </c>
      <c r="S421" s="8">
        <f t="shared" si="107"/>
        <v>0.25575516756656702</v>
      </c>
      <c r="U421" s="93">
        <f>IF(F421&gt;Päälaskenta!D$24,Päälaskenta!H$24+L421*Päälaskenta!G$24,F421*Päälaskenta!C$24 + F421*F421*Päälaskenta!E$24)</f>
        <v>1.3148</v>
      </c>
      <c r="V421" s="8">
        <f>IF(F421&gt;Päälaskenta!D$24,2*SQRT(POWER(Päälaskenta!D$24,2)+POWER(Päälaskenta!E$24*Päälaskenta!D$24,2))+Päälaskenta!C$24,(2*SQRT((POWER(F421,2))+POWER(Päälaskenta!E$24*F421,2))+Päälaskenta!C$24))</f>
        <v>2.9798989873223301</v>
      </c>
      <c r="W421" s="8">
        <f t="shared" si="108"/>
        <v>0.44122300977102902</v>
      </c>
      <c r="X421" s="8">
        <f>Päälaskenta!F$24</f>
        <v>7.0000000000000007E-2</v>
      </c>
      <c r="Y421" s="8">
        <f t="shared" si="109"/>
        <v>10.885968933794301</v>
      </c>
      <c r="Z421" s="8">
        <f t="shared" si="101"/>
        <v>2.4324663134730402</v>
      </c>
      <c r="AA421" s="8">
        <f t="shared" si="110"/>
        <v>1.85006564760651</v>
      </c>
      <c r="AC421" s="8">
        <f t="shared" si="102"/>
        <v>0.101757331023758</v>
      </c>
      <c r="AE421" s="8">
        <v>419</v>
      </c>
      <c r="AF421" s="8">
        <f t="shared" si="112"/>
        <v>11.1882011207089</v>
      </c>
      <c r="AG421" s="8">
        <f t="shared" si="103"/>
        <v>4.99297610819441E-2</v>
      </c>
      <c r="AJ421" s="132">
        <f>IF(Päälaskenta!$F$28&lt;Kaksitasouoma_matriisi!L421,Päälaskenta!$C$20*Päälaskenta!$F$28,Päälaskenta!$C$20*Kaksitasouoma_matriisi!L421)</f>
        <v>0.26</v>
      </c>
      <c r="AK421" s="134">
        <f>SQRT(Päälaskenta!$D$20^2+(Päälaskenta!$D$20/(1/Päälaskenta!$E$20))^2)</f>
        <v>1.8029999999999999</v>
      </c>
      <c r="AL421" s="134">
        <f>IF(Päälaskenta!$F$28&lt;Kaksitasouoma_matriisi!L421,AK421*Päälaskenta!$F$28*COS(ATAN(1/Päälaskenta!$E$20)),AK421*Kaksitasouoma_matriisi!L421*COS(ATAN(1/Päälaskenta!$E$20)))</f>
        <v>7.8E-2</v>
      </c>
      <c r="AM421" s="134"/>
      <c r="AN421" s="134">
        <f t="shared" si="111"/>
        <v>0.33800000000000002</v>
      </c>
      <c r="AO421" s="8">
        <f t="shared" si="104"/>
        <v>0.21374818187567199</v>
      </c>
      <c r="AP421" s="134">
        <f>Refererenssiarvoja!$B$16*H421^(1/6)/(Refererenssiarvoja!$B$15^0.5)*(Päälaskenta!$G$28/2)^0.5*(1-AO421)^(-1.5)</f>
        <v>5.5E-2</v>
      </c>
      <c r="AQ421" s="8">
        <f>Refererenssiarvoja!$B$16*Kaksitasouoma_matriisi!O421^(1/6)/(SQRT((2*Refererenssiarvoja!$B$15)/(Päälaskenta!$F$31*Päälaskenta!$G$31*Päälaskenta!$F$28))+SQRT(Refererenssiarvoja!$B$15)/Refererenssiarvoja!$B$17*LN(Kaksitasouoma_matriisi!L421/Päälaskenta!$F$28))</f>
        <v>-3.8672597610749197E-2</v>
      </c>
      <c r="AR421" s="8">
        <f>Refererenssiarvoja!$B$16*Kaksitasouoma_matriisi!O421^(1/6)/(SQRT((2*Refererenssiarvoja!$B$15)/(Päälaskenta!$F$31*Päälaskenta!$G$31*L421)))</f>
        <v>9.9107985855538996E-2</v>
      </c>
    </row>
    <row r="422" spans="1:44" x14ac:dyDescent="0.2">
      <c r="A422" s="8">
        <v>420</v>
      </c>
      <c r="B422" s="8">
        <f>IF(Päälaskenta!C$7,Päälaskenta!E$7,Päälaskenta!G$5)</f>
        <v>2.5</v>
      </c>
      <c r="C422" s="56">
        <v>1.58</v>
      </c>
      <c r="D422" s="93">
        <f t="shared" si="97"/>
        <v>1.5823</v>
      </c>
      <c r="E422" s="8">
        <f>IF(Päälaskenta!$C$26,Kaksitasouoma_matriisi!AP422,Kaksitasouoma_matriisi!AC422)</f>
        <v>0.101757331023758</v>
      </c>
      <c r="F422" s="56">
        <f>IF(D422&lt;Päälaskenta!H$24,(SQRT(POWER(Päälaskenta!C$24/(2*Päälaskenta!E$24),2)+(D422/Päälaskenta!E$24))-Päälaskenta!C$24/(2*Päälaskenta!E$24)),IF(D422=Päälaskenta!H$24,Päälaskenta!D$24,Päälaskenta!D$24+(SQRT(POWER((Päälaskenta!C$20+Päälaskenta!G$24)/(2*Päälaskenta!E$20),2)+((D422-Päälaskenta!H$24)/Päälaskenta!E$20))-(Päälaskenta!C$20+Päälaskenta!G$24)/(2*Päälaskenta!E$20))))</f>
        <v>0.752</v>
      </c>
      <c r="G422" s="57">
        <f>IF(F422&gt;Päälaskenta!D$24,(2*SQRT((POWER(Päälaskenta!D$24,2))+POWER(Päälaskenta!E$24*Päälaskenta!D$24,2))+Päälaskenta!C$24)+(2*SQRT((POWER((F422-Päälaskenta!D$24),2))+POWER(Päälaskenta!E$20*(F422-Päälaskenta!D$24),2))+Päälaskenta!C$20),(2*SQRT((POWER(F422,2))+POWER(Päälaskenta!E$24*F422,2))+Päälaskenta!C$24))</f>
        <v>8.17</v>
      </c>
      <c r="H422" s="57">
        <f t="shared" si="98"/>
        <v>0.19</v>
      </c>
      <c r="I422" s="62">
        <f t="shared" si="99"/>
        <v>0.236651</v>
      </c>
      <c r="J422" s="8">
        <f>IF(F422&lt;Päälaskenta!$D$24,0,Kaksitasouoma_matriisi!F422-Päälaskenta!$D$24)</f>
        <v>5.1999999999999998E-2</v>
      </c>
      <c r="L422" s="8">
        <f>IF(F422&gt;Päälaskenta!D$24,F422-Päälaskenta!D$24,0)</f>
        <v>5.1999999999999998E-2</v>
      </c>
      <c r="M422" s="8">
        <f>IF(F422&gt;Päälaskenta!D$24,(Päälaskenta!C$20+(Päälaskenta!E$20*(Kaksitasouoma_matriisi!F422-Päälaskenta!D$24)))*(Kaksitasouoma_matriisi!F422-Päälaskenta!D$24),0)</f>
        <v>0.26405600000000001</v>
      </c>
      <c r="N422" s="8">
        <f>IF(F422&gt;Päälaskenta!D$24,(2*SQRT((POWER((F422-Päälaskenta!D$24),2))+POWER(Päälaskenta!E$20*(F422-Päälaskenta!D$24),2))+Päälaskenta!C$20),0)</f>
        <v>5.1874886663241302</v>
      </c>
      <c r="O422" s="8">
        <f t="shared" si="105"/>
        <v>5.0902472657759198E-2</v>
      </c>
      <c r="P422" s="8">
        <f>IF(Päälaskenta!$C$29,IF(L422&gt;Päälaskenta!$F$28,Kaksitasouoma_matriisi!AQ422,Kaksitasouoma_matriisi!AR422),Päälaskenta!$F$20)</f>
        <v>0.12</v>
      </c>
      <c r="Q422" s="8">
        <f t="shared" si="106"/>
        <v>0.30223218691460402</v>
      </c>
      <c r="R422" s="8">
        <f t="shared" si="100"/>
        <v>6.7533686526957501E-2</v>
      </c>
      <c r="S422" s="8">
        <f t="shared" si="107"/>
        <v>0.25575516756656702</v>
      </c>
      <c r="U422" s="93">
        <f>IF(F422&gt;Päälaskenta!D$24,Päälaskenta!H$24+L422*Päälaskenta!G$24,F422*Päälaskenta!C$24 + F422*F422*Päälaskenta!E$24)</f>
        <v>1.3148</v>
      </c>
      <c r="V422" s="8">
        <f>IF(F422&gt;Päälaskenta!D$24,2*SQRT(POWER(Päälaskenta!D$24,2)+POWER(Päälaskenta!E$24*Päälaskenta!D$24,2))+Päälaskenta!C$24,(2*SQRT((POWER(F422,2))+POWER(Päälaskenta!E$24*F422,2))+Päälaskenta!C$24))</f>
        <v>2.9798989873223301</v>
      </c>
      <c r="W422" s="8">
        <f t="shared" si="108"/>
        <v>0.44122300977102902</v>
      </c>
      <c r="X422" s="8">
        <f>Päälaskenta!F$24</f>
        <v>7.0000000000000007E-2</v>
      </c>
      <c r="Y422" s="8">
        <f t="shared" si="109"/>
        <v>10.885968933794301</v>
      </c>
      <c r="Z422" s="8">
        <f t="shared" si="101"/>
        <v>2.4324663134730402</v>
      </c>
      <c r="AA422" s="8">
        <f t="shared" si="110"/>
        <v>1.85006564760651</v>
      </c>
      <c r="AC422" s="8">
        <f t="shared" si="102"/>
        <v>0.101757331023758</v>
      </c>
      <c r="AE422" s="8">
        <v>420</v>
      </c>
      <c r="AF422" s="8">
        <f t="shared" si="112"/>
        <v>11.1882011207089</v>
      </c>
      <c r="AG422" s="8">
        <f t="shared" si="103"/>
        <v>4.99297610819441E-2</v>
      </c>
      <c r="AJ422" s="132">
        <f>IF(Päälaskenta!$F$28&lt;Kaksitasouoma_matriisi!L422,Päälaskenta!$C$20*Päälaskenta!$F$28,Päälaskenta!$C$20*Kaksitasouoma_matriisi!L422)</f>
        <v>0.26</v>
      </c>
      <c r="AK422" s="134">
        <f>SQRT(Päälaskenta!$D$20^2+(Päälaskenta!$D$20/(1/Päälaskenta!$E$20))^2)</f>
        <v>1.8029999999999999</v>
      </c>
      <c r="AL422" s="134">
        <f>IF(Päälaskenta!$F$28&lt;Kaksitasouoma_matriisi!L422,AK422*Päälaskenta!$F$28*COS(ATAN(1/Päälaskenta!$E$20)),AK422*Kaksitasouoma_matriisi!L422*COS(ATAN(1/Päälaskenta!$E$20)))</f>
        <v>7.8E-2</v>
      </c>
      <c r="AM422" s="134"/>
      <c r="AN422" s="134">
        <f t="shared" si="111"/>
        <v>0.33800000000000002</v>
      </c>
      <c r="AO422" s="8">
        <f t="shared" si="104"/>
        <v>0.21361309486190999</v>
      </c>
      <c r="AP422" s="134">
        <f>Refererenssiarvoja!$B$16*H422^(1/6)/(Refererenssiarvoja!$B$15^0.5)*(Päälaskenta!$G$28/2)^0.5*(1-AO422)^(-1.5)</f>
        <v>5.5E-2</v>
      </c>
      <c r="AQ422" s="8">
        <f>Refererenssiarvoja!$B$16*Kaksitasouoma_matriisi!O422^(1/6)/(SQRT((2*Refererenssiarvoja!$B$15)/(Päälaskenta!$F$31*Päälaskenta!$G$31*Päälaskenta!$F$28))+SQRT(Refererenssiarvoja!$B$15)/Refererenssiarvoja!$B$17*LN(Kaksitasouoma_matriisi!L422/Päälaskenta!$F$28))</f>
        <v>-3.8672597610749197E-2</v>
      </c>
      <c r="AR422" s="8">
        <f>Refererenssiarvoja!$B$16*Kaksitasouoma_matriisi!O422^(1/6)/(SQRT((2*Refererenssiarvoja!$B$15)/(Päälaskenta!$F$31*Päälaskenta!$G$31*L422)))</f>
        <v>9.9107985855538996E-2</v>
      </c>
    </row>
    <row r="423" spans="1:44" x14ac:dyDescent="0.2">
      <c r="A423" s="8">
        <v>421</v>
      </c>
      <c r="B423" s="8">
        <f>IF(Päälaskenta!C$7,Päälaskenta!E$7,Päälaskenta!G$5)</f>
        <v>2.5</v>
      </c>
      <c r="C423" s="56">
        <v>1.579</v>
      </c>
      <c r="D423" s="93">
        <f t="shared" si="97"/>
        <v>1.5832999999999999</v>
      </c>
      <c r="E423" s="8">
        <f>IF(Päälaskenta!$C$26,Kaksitasouoma_matriisi!AP423,Kaksitasouoma_matriisi!AC423)</f>
        <v>0.101765380825875</v>
      </c>
      <c r="F423" s="56">
        <f>IF(D423&lt;Päälaskenta!H$24,(SQRT(POWER(Päälaskenta!C$24/(2*Päälaskenta!E$24),2)+(D423/Päälaskenta!E$24))-Päälaskenta!C$24/(2*Päälaskenta!E$24)),IF(D423=Päälaskenta!H$24,Päälaskenta!D$24,Päälaskenta!D$24+(SQRT(POWER((Päälaskenta!C$20+Päälaskenta!G$24)/(2*Päälaskenta!E$20),2)+((D423-Päälaskenta!H$24)/Päälaskenta!E$20))-(Päälaskenta!C$20+Päälaskenta!G$24)/(2*Päälaskenta!E$20))))</f>
        <v>0.753</v>
      </c>
      <c r="G423" s="57">
        <f>IF(F423&gt;Päälaskenta!D$24,(2*SQRT((POWER(Päälaskenta!D$24,2))+POWER(Päälaskenta!E$24*Päälaskenta!D$24,2))+Päälaskenta!C$24)+(2*SQRT((POWER((F423-Päälaskenta!D$24),2))+POWER(Päälaskenta!E$20*(F423-Päälaskenta!D$24),2))+Päälaskenta!C$20),(2*SQRT((POWER(F423,2))+POWER(Päälaskenta!E$24*F423,2))+Päälaskenta!C$24))</f>
        <v>8.17</v>
      </c>
      <c r="H423" s="57">
        <f t="shared" si="98"/>
        <v>0.19</v>
      </c>
      <c r="I423" s="62">
        <f t="shared" si="99"/>
        <v>0.23638799999999999</v>
      </c>
      <c r="J423" s="8">
        <f>IF(F423&lt;Päälaskenta!$D$24,0,Kaksitasouoma_matriisi!F423-Päälaskenta!$D$24)</f>
        <v>5.2999999999999999E-2</v>
      </c>
      <c r="L423" s="8">
        <f>IF(F423&gt;Päälaskenta!D$24,F423-Päälaskenta!D$24,0)</f>
        <v>5.2999999999999999E-2</v>
      </c>
      <c r="M423" s="8">
        <f>IF(F423&gt;Päälaskenta!D$24,(Päälaskenta!C$20+(Päälaskenta!E$20*(Kaksitasouoma_matriisi!F423-Päälaskenta!D$24)))*(Kaksitasouoma_matriisi!F423-Päälaskenta!D$24),0)</f>
        <v>0.26921349999999999</v>
      </c>
      <c r="N423" s="8">
        <f>IF(F423&gt;Päälaskenta!D$24,(2*SQRT((POWER((F423-Päälaskenta!D$24),2))+POWER(Päälaskenta!E$20*(F423-Päälaskenta!D$24),2))+Päälaskenta!C$20),0)</f>
        <v>5.1910942175995904</v>
      </c>
      <c r="O423" s="8">
        <f t="shared" si="105"/>
        <v>5.1860646082529903E-2</v>
      </c>
      <c r="P423" s="8">
        <f>IF(Päälaskenta!$C$29,IF(L423&gt;Päälaskenta!$F$28,Kaksitasouoma_matriisi!AQ423,Kaksitasouoma_matriisi!AR423),Päälaskenta!$F$20)</f>
        <v>0.12</v>
      </c>
      <c r="Q423" s="8">
        <f t="shared" si="106"/>
        <v>0.31199014085061799</v>
      </c>
      <c r="R423" s="8">
        <f t="shared" si="100"/>
        <v>6.9447830371394806E-2</v>
      </c>
      <c r="S423" s="8">
        <f t="shared" si="107"/>
        <v>0.25796563088921898</v>
      </c>
      <c r="U423" s="93">
        <f>IF(F423&gt;Päälaskenta!D$24,Päälaskenta!H$24+L423*Päälaskenta!G$24,F423*Päälaskenta!C$24 + F423*F423*Päälaskenta!E$24)</f>
        <v>1.3171999999999999</v>
      </c>
      <c r="V423" s="8">
        <f>IF(F423&gt;Päälaskenta!D$24,2*SQRT(POWER(Päälaskenta!D$24,2)+POWER(Päälaskenta!E$24*Päälaskenta!D$24,2))+Päälaskenta!C$24,(2*SQRT((POWER(F423,2))+POWER(Päälaskenta!E$24*F423,2))+Päälaskenta!C$24))</f>
        <v>2.9798989873223301</v>
      </c>
      <c r="W423" s="8">
        <f t="shared" si="108"/>
        <v>0.442028406198965</v>
      </c>
      <c r="X423" s="8">
        <f>Päälaskenta!F$24</f>
        <v>7.0000000000000007E-2</v>
      </c>
      <c r="Y423" s="8">
        <f t="shared" si="109"/>
        <v>10.919107331242801</v>
      </c>
      <c r="Z423" s="8">
        <f t="shared" si="101"/>
        <v>2.4305521696286001</v>
      </c>
      <c r="AA423" s="8">
        <f t="shared" si="110"/>
        <v>1.8452415499761601</v>
      </c>
      <c r="AC423" s="8">
        <f t="shared" si="102"/>
        <v>0.101765380825875</v>
      </c>
      <c r="AE423" s="8">
        <v>421</v>
      </c>
      <c r="AF423" s="8">
        <f t="shared" si="112"/>
        <v>11.231097472093399</v>
      </c>
      <c r="AG423" s="8">
        <f t="shared" si="103"/>
        <v>4.9549083352338E-2</v>
      </c>
      <c r="AJ423" s="132">
        <f>IF(Päälaskenta!$F$28&lt;Kaksitasouoma_matriisi!L423,Päälaskenta!$C$20*Päälaskenta!$F$28,Päälaskenta!$C$20*Kaksitasouoma_matriisi!L423)</f>
        <v>0.26500000000000001</v>
      </c>
      <c r="AK423" s="134">
        <f>SQRT(Päälaskenta!$D$20^2+(Päälaskenta!$D$20/(1/Päälaskenta!$E$20))^2)</f>
        <v>1.8029999999999999</v>
      </c>
      <c r="AL423" s="134">
        <f>IF(Päälaskenta!$F$28&lt;Kaksitasouoma_matriisi!L423,AK423*Päälaskenta!$F$28*COS(ATAN(1/Päälaskenta!$E$20)),AK423*Kaksitasouoma_matriisi!L423*COS(ATAN(1/Päälaskenta!$E$20)))</f>
        <v>0.08</v>
      </c>
      <c r="AM423" s="134"/>
      <c r="AN423" s="134">
        <f t="shared" si="111"/>
        <v>0.34499999999999997</v>
      </c>
      <c r="AO423" s="8">
        <f t="shared" si="104"/>
        <v>0.21789932419629901</v>
      </c>
      <c r="AP423" s="134">
        <f>Refererenssiarvoja!$B$16*H423^(1/6)/(Refererenssiarvoja!$B$15^0.5)*(Päälaskenta!$G$28/2)^0.5*(1-AO423)^(-1.5)</f>
        <v>5.5E-2</v>
      </c>
      <c r="AQ423" s="8">
        <f>Refererenssiarvoja!$B$16*Kaksitasouoma_matriisi!O423^(1/6)/(SQRT((2*Refererenssiarvoja!$B$15)/(Päälaskenta!$F$31*Päälaskenta!$G$31*Päälaskenta!$F$28))+SQRT(Refererenssiarvoja!$B$15)/Refererenssiarvoja!$B$17*LN(Kaksitasouoma_matriisi!L423/Päälaskenta!$F$28))</f>
        <v>-3.91640598227775E-2</v>
      </c>
      <c r="AR423" s="8">
        <f>Refererenssiarvoja!$B$16*Kaksitasouoma_matriisi!O423^(1/6)/(SQRT((2*Refererenssiarvoja!$B$15)/(Päälaskenta!$F$31*Päälaskenta!$G$31*L423)))</f>
        <v>0.100367880650861</v>
      </c>
    </row>
    <row r="424" spans="1:44" x14ac:dyDescent="0.2">
      <c r="A424" s="8">
        <v>422</v>
      </c>
      <c r="B424" s="8">
        <f>IF(Päälaskenta!C$7,Päälaskenta!E$7,Päälaskenta!G$5)</f>
        <v>2.5</v>
      </c>
      <c r="C424" s="56">
        <v>1.5780000000000001</v>
      </c>
      <c r="D424" s="93">
        <f t="shared" si="97"/>
        <v>1.5843</v>
      </c>
      <c r="E424" s="8">
        <f>IF(Päälaskenta!$C$26,Kaksitasouoma_matriisi!AP424,Kaksitasouoma_matriisi!AC424)</f>
        <v>0.101765380825875</v>
      </c>
      <c r="F424" s="56">
        <f>IF(D424&lt;Päälaskenta!H$24,(SQRT(POWER(Päälaskenta!C$24/(2*Päälaskenta!E$24),2)+(D424/Päälaskenta!E$24))-Päälaskenta!C$24/(2*Päälaskenta!E$24)),IF(D424=Päälaskenta!H$24,Päälaskenta!D$24,Päälaskenta!D$24+(SQRT(POWER((Päälaskenta!C$20+Päälaskenta!G$24)/(2*Päälaskenta!E$20),2)+((D424-Päälaskenta!H$24)/Päälaskenta!E$20))-(Päälaskenta!C$20+Päälaskenta!G$24)/(2*Päälaskenta!E$20))))</f>
        <v>0.753</v>
      </c>
      <c r="G424" s="57">
        <f>IF(F424&gt;Päälaskenta!D$24,(2*SQRT((POWER(Päälaskenta!D$24,2))+POWER(Päälaskenta!E$24*Päälaskenta!D$24,2))+Päälaskenta!C$24)+(2*SQRT((POWER((F424-Päälaskenta!D$24),2))+POWER(Päälaskenta!E$20*(F424-Päälaskenta!D$24),2))+Päälaskenta!C$20),(2*SQRT((POWER(F424,2))+POWER(Päälaskenta!E$24*F424,2))+Päälaskenta!C$24))</f>
        <v>8.17</v>
      </c>
      <c r="H424" s="57">
        <f t="shared" si="98"/>
        <v>0.19</v>
      </c>
      <c r="I424" s="62">
        <f t="shared" si="99"/>
        <v>0.23608899999999999</v>
      </c>
      <c r="J424" s="8">
        <f>IF(F424&lt;Päälaskenta!$D$24,0,Kaksitasouoma_matriisi!F424-Päälaskenta!$D$24)</f>
        <v>5.2999999999999999E-2</v>
      </c>
      <c r="L424" s="8">
        <f>IF(F424&gt;Päälaskenta!D$24,F424-Päälaskenta!D$24,0)</f>
        <v>5.2999999999999999E-2</v>
      </c>
      <c r="M424" s="8">
        <f>IF(F424&gt;Päälaskenta!D$24,(Päälaskenta!C$20+(Päälaskenta!E$20*(Kaksitasouoma_matriisi!F424-Päälaskenta!D$24)))*(Kaksitasouoma_matriisi!F424-Päälaskenta!D$24),0)</f>
        <v>0.26921349999999999</v>
      </c>
      <c r="N424" s="8">
        <f>IF(F424&gt;Päälaskenta!D$24,(2*SQRT((POWER((F424-Päälaskenta!D$24),2))+POWER(Päälaskenta!E$20*(F424-Päälaskenta!D$24),2))+Päälaskenta!C$20),0)</f>
        <v>5.1910942175995904</v>
      </c>
      <c r="O424" s="8">
        <f t="shared" si="105"/>
        <v>5.1860646082529903E-2</v>
      </c>
      <c r="P424" s="8">
        <f>IF(Päälaskenta!$C$29,IF(L424&gt;Päälaskenta!$F$28,Kaksitasouoma_matriisi!AQ424,Kaksitasouoma_matriisi!AR424),Päälaskenta!$F$20)</f>
        <v>0.12</v>
      </c>
      <c r="Q424" s="8">
        <f t="shared" si="106"/>
        <v>0.31199014085061799</v>
      </c>
      <c r="R424" s="8">
        <f t="shared" si="100"/>
        <v>6.9447830371394806E-2</v>
      </c>
      <c r="S424" s="8">
        <f t="shared" si="107"/>
        <v>0.25796563088921898</v>
      </c>
      <c r="U424" s="93">
        <f>IF(F424&gt;Päälaskenta!D$24,Päälaskenta!H$24+L424*Päälaskenta!G$24,F424*Päälaskenta!C$24 + F424*F424*Päälaskenta!E$24)</f>
        <v>1.3171999999999999</v>
      </c>
      <c r="V424" s="8">
        <f>IF(F424&gt;Päälaskenta!D$24,2*SQRT(POWER(Päälaskenta!D$24,2)+POWER(Päälaskenta!E$24*Päälaskenta!D$24,2))+Päälaskenta!C$24,(2*SQRT((POWER(F424,2))+POWER(Päälaskenta!E$24*F424,2))+Päälaskenta!C$24))</f>
        <v>2.9798989873223301</v>
      </c>
      <c r="W424" s="8">
        <f t="shared" si="108"/>
        <v>0.442028406198965</v>
      </c>
      <c r="X424" s="8">
        <f>Päälaskenta!F$24</f>
        <v>7.0000000000000007E-2</v>
      </c>
      <c r="Y424" s="8">
        <f t="shared" si="109"/>
        <v>10.919107331242801</v>
      </c>
      <c r="Z424" s="8">
        <f t="shared" si="101"/>
        <v>2.4305521696286001</v>
      </c>
      <c r="AA424" s="8">
        <f t="shared" si="110"/>
        <v>1.8452415499761601</v>
      </c>
      <c r="AC424" s="8">
        <f t="shared" si="102"/>
        <v>0.101765380825875</v>
      </c>
      <c r="AE424" s="8">
        <v>422</v>
      </c>
      <c r="AF424" s="8">
        <f t="shared" si="112"/>
        <v>11.231097472093399</v>
      </c>
      <c r="AG424" s="8">
        <f t="shared" si="103"/>
        <v>4.9549083352338E-2</v>
      </c>
      <c r="AJ424" s="132">
        <f>IF(Päälaskenta!$F$28&lt;Kaksitasouoma_matriisi!L424,Päälaskenta!$C$20*Päälaskenta!$F$28,Päälaskenta!$C$20*Kaksitasouoma_matriisi!L424)</f>
        <v>0.26500000000000001</v>
      </c>
      <c r="AK424" s="134">
        <f>SQRT(Päälaskenta!$D$20^2+(Päälaskenta!$D$20/(1/Päälaskenta!$E$20))^2)</f>
        <v>1.8029999999999999</v>
      </c>
      <c r="AL424" s="134">
        <f>IF(Päälaskenta!$F$28&lt;Kaksitasouoma_matriisi!L424,AK424*Päälaskenta!$F$28*COS(ATAN(1/Päälaskenta!$E$20)),AK424*Kaksitasouoma_matriisi!L424*COS(ATAN(1/Päälaskenta!$E$20)))</f>
        <v>0.08</v>
      </c>
      <c r="AM424" s="134"/>
      <c r="AN424" s="134">
        <f t="shared" si="111"/>
        <v>0.34499999999999997</v>
      </c>
      <c r="AO424" s="8">
        <f t="shared" si="104"/>
        <v>0.217761787540239</v>
      </c>
      <c r="AP424" s="134">
        <f>Refererenssiarvoja!$B$16*H424^(1/6)/(Refererenssiarvoja!$B$15^0.5)*(Päälaskenta!$G$28/2)^0.5*(1-AO424)^(-1.5)</f>
        <v>5.5E-2</v>
      </c>
      <c r="AQ424" s="8">
        <f>Refererenssiarvoja!$B$16*Kaksitasouoma_matriisi!O424^(1/6)/(SQRT((2*Refererenssiarvoja!$B$15)/(Päälaskenta!$F$31*Päälaskenta!$G$31*Päälaskenta!$F$28))+SQRT(Refererenssiarvoja!$B$15)/Refererenssiarvoja!$B$17*LN(Kaksitasouoma_matriisi!L424/Päälaskenta!$F$28))</f>
        <v>-3.91640598227775E-2</v>
      </c>
      <c r="AR424" s="8">
        <f>Refererenssiarvoja!$B$16*Kaksitasouoma_matriisi!O424^(1/6)/(SQRT((2*Refererenssiarvoja!$B$15)/(Päälaskenta!$F$31*Päälaskenta!$G$31*L424)))</f>
        <v>0.100367880650861</v>
      </c>
    </row>
    <row r="425" spans="1:44" x14ac:dyDescent="0.2">
      <c r="A425" s="8">
        <v>423</v>
      </c>
      <c r="B425" s="8">
        <f>IF(Päälaskenta!C$7,Päälaskenta!E$7,Päälaskenta!G$5)</f>
        <v>2.5</v>
      </c>
      <c r="C425" s="56">
        <v>1.577</v>
      </c>
      <c r="D425" s="93">
        <f t="shared" si="97"/>
        <v>1.5852999999999999</v>
      </c>
      <c r="E425" s="8">
        <f>IF(Päälaskenta!$C$26,Kaksitasouoma_matriisi!AP425,Kaksitasouoma_matriisi!AC425)</f>
        <v>0.101765380825875</v>
      </c>
      <c r="F425" s="56">
        <f>IF(D425&lt;Päälaskenta!H$24,(SQRT(POWER(Päälaskenta!C$24/(2*Päälaskenta!E$24),2)+(D425/Päälaskenta!E$24))-Päälaskenta!C$24/(2*Päälaskenta!E$24)),IF(D425=Päälaskenta!H$24,Päälaskenta!D$24,Päälaskenta!D$24+(SQRT(POWER((Päälaskenta!C$20+Päälaskenta!G$24)/(2*Päälaskenta!E$20),2)+((D425-Päälaskenta!H$24)/Päälaskenta!E$20))-(Päälaskenta!C$20+Päälaskenta!G$24)/(2*Päälaskenta!E$20))))</f>
        <v>0.753</v>
      </c>
      <c r="G425" s="57">
        <f>IF(F425&gt;Päälaskenta!D$24,(2*SQRT((POWER(Päälaskenta!D$24,2))+POWER(Päälaskenta!E$24*Päälaskenta!D$24,2))+Päälaskenta!C$24)+(2*SQRT((POWER((F425-Päälaskenta!D$24),2))+POWER(Päälaskenta!E$20*(F425-Päälaskenta!D$24),2))+Päälaskenta!C$20),(2*SQRT((POWER(F425,2))+POWER(Päälaskenta!E$24*F425,2))+Päälaskenta!C$24))</f>
        <v>8.17</v>
      </c>
      <c r="H425" s="57">
        <f t="shared" si="98"/>
        <v>0.19</v>
      </c>
      <c r="I425" s="62">
        <f t="shared" si="99"/>
        <v>0.23579</v>
      </c>
      <c r="J425" s="8">
        <f>IF(F425&lt;Päälaskenta!$D$24,0,Kaksitasouoma_matriisi!F425-Päälaskenta!$D$24)</f>
        <v>5.2999999999999999E-2</v>
      </c>
      <c r="L425" s="8">
        <f>IF(F425&gt;Päälaskenta!D$24,F425-Päälaskenta!D$24,0)</f>
        <v>5.2999999999999999E-2</v>
      </c>
      <c r="M425" s="8">
        <f>IF(F425&gt;Päälaskenta!D$24,(Päälaskenta!C$20+(Päälaskenta!E$20*(Kaksitasouoma_matriisi!F425-Päälaskenta!D$24)))*(Kaksitasouoma_matriisi!F425-Päälaskenta!D$24),0)</f>
        <v>0.26921349999999999</v>
      </c>
      <c r="N425" s="8">
        <f>IF(F425&gt;Päälaskenta!D$24,(2*SQRT((POWER((F425-Päälaskenta!D$24),2))+POWER(Päälaskenta!E$20*(F425-Päälaskenta!D$24),2))+Päälaskenta!C$20),0)</f>
        <v>5.1910942175995904</v>
      </c>
      <c r="O425" s="8">
        <f t="shared" si="105"/>
        <v>5.1860646082529903E-2</v>
      </c>
      <c r="P425" s="8">
        <f>IF(Päälaskenta!$C$29,IF(L425&gt;Päälaskenta!$F$28,Kaksitasouoma_matriisi!AQ425,Kaksitasouoma_matriisi!AR425),Päälaskenta!$F$20)</f>
        <v>0.12</v>
      </c>
      <c r="Q425" s="8">
        <f t="shared" si="106"/>
        <v>0.31199014085061799</v>
      </c>
      <c r="R425" s="8">
        <f t="shared" si="100"/>
        <v>6.9447830371394806E-2</v>
      </c>
      <c r="S425" s="8">
        <f t="shared" si="107"/>
        <v>0.25796563088921898</v>
      </c>
      <c r="U425" s="93">
        <f>IF(F425&gt;Päälaskenta!D$24,Päälaskenta!H$24+L425*Päälaskenta!G$24,F425*Päälaskenta!C$24 + F425*F425*Päälaskenta!E$24)</f>
        <v>1.3171999999999999</v>
      </c>
      <c r="V425" s="8">
        <f>IF(F425&gt;Päälaskenta!D$24,2*SQRT(POWER(Päälaskenta!D$24,2)+POWER(Päälaskenta!E$24*Päälaskenta!D$24,2))+Päälaskenta!C$24,(2*SQRT((POWER(F425,2))+POWER(Päälaskenta!E$24*F425,2))+Päälaskenta!C$24))</f>
        <v>2.9798989873223301</v>
      </c>
      <c r="W425" s="8">
        <f t="shared" si="108"/>
        <v>0.442028406198965</v>
      </c>
      <c r="X425" s="8">
        <f>Päälaskenta!F$24</f>
        <v>7.0000000000000007E-2</v>
      </c>
      <c r="Y425" s="8">
        <f t="shared" si="109"/>
        <v>10.919107331242801</v>
      </c>
      <c r="Z425" s="8">
        <f t="shared" si="101"/>
        <v>2.4305521696286001</v>
      </c>
      <c r="AA425" s="8">
        <f t="shared" si="110"/>
        <v>1.8452415499761601</v>
      </c>
      <c r="AC425" s="8">
        <f t="shared" si="102"/>
        <v>0.101765380825875</v>
      </c>
      <c r="AE425" s="8">
        <v>423</v>
      </c>
      <c r="AF425" s="8">
        <f t="shared" si="112"/>
        <v>11.231097472093399</v>
      </c>
      <c r="AG425" s="8">
        <f t="shared" si="103"/>
        <v>4.9549083352338E-2</v>
      </c>
      <c r="AJ425" s="132">
        <f>IF(Päälaskenta!$F$28&lt;Kaksitasouoma_matriisi!L425,Päälaskenta!$C$20*Päälaskenta!$F$28,Päälaskenta!$C$20*Kaksitasouoma_matriisi!L425)</f>
        <v>0.26500000000000001</v>
      </c>
      <c r="AK425" s="134">
        <f>SQRT(Päälaskenta!$D$20^2+(Päälaskenta!$D$20/(1/Päälaskenta!$E$20))^2)</f>
        <v>1.8029999999999999</v>
      </c>
      <c r="AL425" s="134">
        <f>IF(Päälaskenta!$F$28&lt;Kaksitasouoma_matriisi!L425,AK425*Päälaskenta!$F$28*COS(ATAN(1/Päälaskenta!$E$20)),AK425*Kaksitasouoma_matriisi!L425*COS(ATAN(1/Päälaskenta!$E$20)))</f>
        <v>0.08</v>
      </c>
      <c r="AM425" s="134"/>
      <c r="AN425" s="134">
        <f t="shared" si="111"/>
        <v>0.34499999999999997</v>
      </c>
      <c r="AO425" s="8">
        <f t="shared" si="104"/>
        <v>0.21762442439916699</v>
      </c>
      <c r="AP425" s="134">
        <f>Refererenssiarvoja!$B$16*H425^(1/6)/(Refererenssiarvoja!$B$15^0.5)*(Päälaskenta!$G$28/2)^0.5*(1-AO425)^(-1.5)</f>
        <v>5.5E-2</v>
      </c>
      <c r="AQ425" s="8">
        <f>Refererenssiarvoja!$B$16*Kaksitasouoma_matriisi!O425^(1/6)/(SQRT((2*Refererenssiarvoja!$B$15)/(Päälaskenta!$F$31*Päälaskenta!$G$31*Päälaskenta!$F$28))+SQRT(Refererenssiarvoja!$B$15)/Refererenssiarvoja!$B$17*LN(Kaksitasouoma_matriisi!L425/Päälaskenta!$F$28))</f>
        <v>-3.91640598227775E-2</v>
      </c>
      <c r="AR425" s="8">
        <f>Refererenssiarvoja!$B$16*Kaksitasouoma_matriisi!O425^(1/6)/(SQRT((2*Refererenssiarvoja!$B$15)/(Päälaskenta!$F$31*Päälaskenta!$G$31*L425)))</f>
        <v>0.100367880650861</v>
      </c>
    </row>
    <row r="426" spans="1:44" x14ac:dyDescent="0.2">
      <c r="A426" s="8">
        <v>424</v>
      </c>
      <c r="B426" s="8">
        <f>IF(Päälaskenta!C$7,Päälaskenta!E$7,Päälaskenta!G$5)</f>
        <v>2.5</v>
      </c>
      <c r="C426" s="56">
        <v>1.5760000000000001</v>
      </c>
      <c r="D426" s="93">
        <f t="shared" si="97"/>
        <v>1.5863</v>
      </c>
      <c r="E426" s="8">
        <f>IF(Päälaskenta!$C$26,Kaksitasouoma_matriisi!AP426,Kaksitasouoma_matriisi!AC426)</f>
        <v>0.101765380825875</v>
      </c>
      <c r="F426" s="56">
        <f>IF(D426&lt;Päälaskenta!H$24,(SQRT(POWER(Päälaskenta!C$24/(2*Päälaskenta!E$24),2)+(D426/Päälaskenta!E$24))-Päälaskenta!C$24/(2*Päälaskenta!E$24)),IF(D426=Päälaskenta!H$24,Päälaskenta!D$24,Päälaskenta!D$24+(SQRT(POWER((Päälaskenta!C$20+Päälaskenta!G$24)/(2*Päälaskenta!E$20),2)+((D426-Päälaskenta!H$24)/Päälaskenta!E$20))-(Päälaskenta!C$20+Päälaskenta!G$24)/(2*Päälaskenta!E$20))))</f>
        <v>0.753</v>
      </c>
      <c r="G426" s="57">
        <f>IF(F426&gt;Päälaskenta!D$24,(2*SQRT((POWER(Päälaskenta!D$24,2))+POWER(Päälaskenta!E$24*Päälaskenta!D$24,2))+Päälaskenta!C$24)+(2*SQRT((POWER((F426-Päälaskenta!D$24),2))+POWER(Päälaskenta!E$20*(F426-Päälaskenta!D$24),2))+Päälaskenta!C$20),(2*SQRT((POWER(F426,2))+POWER(Päälaskenta!E$24*F426,2))+Päälaskenta!C$24))</f>
        <v>8.17</v>
      </c>
      <c r="H426" s="57">
        <f t="shared" si="98"/>
        <v>0.19</v>
      </c>
      <c r="I426" s="62">
        <f t="shared" si="99"/>
        <v>0.23549100000000001</v>
      </c>
      <c r="J426" s="8">
        <f>IF(F426&lt;Päälaskenta!$D$24,0,Kaksitasouoma_matriisi!F426-Päälaskenta!$D$24)</f>
        <v>5.2999999999999999E-2</v>
      </c>
      <c r="L426" s="8">
        <f>IF(F426&gt;Päälaskenta!D$24,F426-Päälaskenta!D$24,0)</f>
        <v>5.2999999999999999E-2</v>
      </c>
      <c r="M426" s="8">
        <f>IF(F426&gt;Päälaskenta!D$24,(Päälaskenta!C$20+(Päälaskenta!E$20*(Kaksitasouoma_matriisi!F426-Päälaskenta!D$24)))*(Kaksitasouoma_matriisi!F426-Päälaskenta!D$24),0)</f>
        <v>0.26921349999999999</v>
      </c>
      <c r="N426" s="8">
        <f>IF(F426&gt;Päälaskenta!D$24,(2*SQRT((POWER((F426-Päälaskenta!D$24),2))+POWER(Päälaskenta!E$20*(F426-Päälaskenta!D$24),2))+Päälaskenta!C$20),0)</f>
        <v>5.1910942175995904</v>
      </c>
      <c r="O426" s="8">
        <f t="shared" si="105"/>
        <v>5.1860646082529903E-2</v>
      </c>
      <c r="P426" s="8">
        <f>IF(Päälaskenta!$C$29,IF(L426&gt;Päälaskenta!$F$28,Kaksitasouoma_matriisi!AQ426,Kaksitasouoma_matriisi!AR426),Päälaskenta!$F$20)</f>
        <v>0.12</v>
      </c>
      <c r="Q426" s="8">
        <f t="shared" si="106"/>
        <v>0.31199014085061799</v>
      </c>
      <c r="R426" s="8">
        <f t="shared" si="100"/>
        <v>6.9447830371394806E-2</v>
      </c>
      <c r="S426" s="8">
        <f t="shared" si="107"/>
        <v>0.25796563088921898</v>
      </c>
      <c r="U426" s="93">
        <f>IF(F426&gt;Päälaskenta!D$24,Päälaskenta!H$24+L426*Päälaskenta!G$24,F426*Päälaskenta!C$24 + F426*F426*Päälaskenta!E$24)</f>
        <v>1.3171999999999999</v>
      </c>
      <c r="V426" s="8">
        <f>IF(F426&gt;Päälaskenta!D$24,2*SQRT(POWER(Päälaskenta!D$24,2)+POWER(Päälaskenta!E$24*Päälaskenta!D$24,2))+Päälaskenta!C$24,(2*SQRT((POWER(F426,2))+POWER(Päälaskenta!E$24*F426,2))+Päälaskenta!C$24))</f>
        <v>2.9798989873223301</v>
      </c>
      <c r="W426" s="8">
        <f t="shared" si="108"/>
        <v>0.442028406198965</v>
      </c>
      <c r="X426" s="8">
        <f>Päälaskenta!F$24</f>
        <v>7.0000000000000007E-2</v>
      </c>
      <c r="Y426" s="8">
        <f t="shared" si="109"/>
        <v>10.919107331242801</v>
      </c>
      <c r="Z426" s="8">
        <f t="shared" si="101"/>
        <v>2.4305521696286001</v>
      </c>
      <c r="AA426" s="8">
        <f t="shared" si="110"/>
        <v>1.8452415499761601</v>
      </c>
      <c r="AC426" s="8">
        <f t="shared" si="102"/>
        <v>0.101765380825875</v>
      </c>
      <c r="AE426" s="8">
        <v>424</v>
      </c>
      <c r="AF426" s="8">
        <f t="shared" si="112"/>
        <v>11.231097472093399</v>
      </c>
      <c r="AG426" s="8">
        <f t="shared" si="103"/>
        <v>4.9549083352338E-2</v>
      </c>
      <c r="AJ426" s="132">
        <f>IF(Päälaskenta!$F$28&lt;Kaksitasouoma_matriisi!L426,Päälaskenta!$C$20*Päälaskenta!$F$28,Päälaskenta!$C$20*Kaksitasouoma_matriisi!L426)</f>
        <v>0.26500000000000001</v>
      </c>
      <c r="AK426" s="134">
        <f>SQRT(Päälaskenta!$D$20^2+(Päälaskenta!$D$20/(1/Päälaskenta!$E$20))^2)</f>
        <v>1.8029999999999999</v>
      </c>
      <c r="AL426" s="134">
        <f>IF(Päälaskenta!$F$28&lt;Kaksitasouoma_matriisi!L426,AK426*Päälaskenta!$F$28*COS(ATAN(1/Päälaskenta!$E$20)),AK426*Kaksitasouoma_matriisi!L426*COS(ATAN(1/Päälaskenta!$E$20)))</f>
        <v>0.08</v>
      </c>
      <c r="AM426" s="134"/>
      <c r="AN426" s="134">
        <f t="shared" si="111"/>
        <v>0.34499999999999997</v>
      </c>
      <c r="AO426" s="8">
        <f t="shared" si="104"/>
        <v>0.21748723444493501</v>
      </c>
      <c r="AP426" s="134">
        <f>Refererenssiarvoja!$B$16*H426^(1/6)/(Refererenssiarvoja!$B$15^0.5)*(Päälaskenta!$G$28/2)^0.5*(1-AO426)^(-1.5)</f>
        <v>5.5E-2</v>
      </c>
      <c r="AQ426" s="8">
        <f>Refererenssiarvoja!$B$16*Kaksitasouoma_matriisi!O426^(1/6)/(SQRT((2*Refererenssiarvoja!$B$15)/(Päälaskenta!$F$31*Päälaskenta!$G$31*Päälaskenta!$F$28))+SQRT(Refererenssiarvoja!$B$15)/Refererenssiarvoja!$B$17*LN(Kaksitasouoma_matriisi!L426/Päälaskenta!$F$28))</f>
        <v>-3.91640598227775E-2</v>
      </c>
      <c r="AR426" s="8">
        <f>Refererenssiarvoja!$B$16*Kaksitasouoma_matriisi!O426^(1/6)/(SQRT((2*Refererenssiarvoja!$B$15)/(Päälaskenta!$F$31*Päälaskenta!$G$31*L426)))</f>
        <v>0.100367880650861</v>
      </c>
    </row>
    <row r="427" spans="1:44" x14ac:dyDescent="0.2">
      <c r="A427" s="8">
        <v>425</v>
      </c>
      <c r="B427" s="8">
        <f>IF(Päälaskenta!C$7,Päälaskenta!E$7,Päälaskenta!G$5)</f>
        <v>2.5</v>
      </c>
      <c r="C427" s="56">
        <v>1.575</v>
      </c>
      <c r="D427" s="93">
        <f t="shared" si="97"/>
        <v>1.5872999999999999</v>
      </c>
      <c r="E427" s="8">
        <f>IF(Päälaskenta!$C$26,Kaksitasouoma_matriisi!AP427,Kaksitasouoma_matriisi!AC427)</f>
        <v>0.101765380825875</v>
      </c>
      <c r="F427" s="56">
        <f>IF(D427&lt;Päälaskenta!H$24,(SQRT(POWER(Päälaskenta!C$24/(2*Päälaskenta!E$24),2)+(D427/Päälaskenta!E$24))-Päälaskenta!C$24/(2*Päälaskenta!E$24)),IF(D427=Päälaskenta!H$24,Päälaskenta!D$24,Päälaskenta!D$24+(SQRT(POWER((Päälaskenta!C$20+Päälaskenta!G$24)/(2*Päälaskenta!E$20),2)+((D427-Päälaskenta!H$24)/Päälaskenta!E$20))-(Päälaskenta!C$20+Päälaskenta!G$24)/(2*Päälaskenta!E$20))))</f>
        <v>0.753</v>
      </c>
      <c r="G427" s="57">
        <f>IF(F427&gt;Päälaskenta!D$24,(2*SQRT((POWER(Päälaskenta!D$24,2))+POWER(Päälaskenta!E$24*Päälaskenta!D$24,2))+Päälaskenta!C$24)+(2*SQRT((POWER((F427-Päälaskenta!D$24),2))+POWER(Päälaskenta!E$20*(F427-Päälaskenta!D$24),2))+Päälaskenta!C$20),(2*SQRT((POWER(F427,2))+POWER(Päälaskenta!E$24*F427,2))+Päälaskenta!C$24))</f>
        <v>8.17</v>
      </c>
      <c r="H427" s="57">
        <f t="shared" si="98"/>
        <v>0.19</v>
      </c>
      <c r="I427" s="62">
        <f t="shared" si="99"/>
        <v>0.23519200000000001</v>
      </c>
      <c r="J427" s="8">
        <f>IF(F427&lt;Päälaskenta!$D$24,0,Kaksitasouoma_matriisi!F427-Päälaskenta!$D$24)</f>
        <v>5.2999999999999999E-2</v>
      </c>
      <c r="L427" s="8">
        <f>IF(F427&gt;Päälaskenta!D$24,F427-Päälaskenta!D$24,0)</f>
        <v>5.2999999999999999E-2</v>
      </c>
      <c r="M427" s="8">
        <f>IF(F427&gt;Päälaskenta!D$24,(Päälaskenta!C$20+(Päälaskenta!E$20*(Kaksitasouoma_matriisi!F427-Päälaskenta!D$24)))*(Kaksitasouoma_matriisi!F427-Päälaskenta!D$24),0)</f>
        <v>0.26921349999999999</v>
      </c>
      <c r="N427" s="8">
        <f>IF(F427&gt;Päälaskenta!D$24,(2*SQRT((POWER((F427-Päälaskenta!D$24),2))+POWER(Päälaskenta!E$20*(F427-Päälaskenta!D$24),2))+Päälaskenta!C$20),0)</f>
        <v>5.1910942175995904</v>
      </c>
      <c r="O427" s="8">
        <f t="shared" si="105"/>
        <v>5.1860646082529903E-2</v>
      </c>
      <c r="P427" s="8">
        <f>IF(Päälaskenta!$C$29,IF(L427&gt;Päälaskenta!$F$28,Kaksitasouoma_matriisi!AQ427,Kaksitasouoma_matriisi!AR427),Päälaskenta!$F$20)</f>
        <v>0.12</v>
      </c>
      <c r="Q427" s="8">
        <f t="shared" si="106"/>
        <v>0.31199014085061799</v>
      </c>
      <c r="R427" s="8">
        <f t="shared" si="100"/>
        <v>6.9447830371394806E-2</v>
      </c>
      <c r="S427" s="8">
        <f t="shared" si="107"/>
        <v>0.25796563088921898</v>
      </c>
      <c r="U427" s="93">
        <f>IF(F427&gt;Päälaskenta!D$24,Päälaskenta!H$24+L427*Päälaskenta!G$24,F427*Päälaskenta!C$24 + F427*F427*Päälaskenta!E$24)</f>
        <v>1.3171999999999999</v>
      </c>
      <c r="V427" s="8">
        <f>IF(F427&gt;Päälaskenta!D$24,2*SQRT(POWER(Päälaskenta!D$24,2)+POWER(Päälaskenta!E$24*Päälaskenta!D$24,2))+Päälaskenta!C$24,(2*SQRT((POWER(F427,2))+POWER(Päälaskenta!E$24*F427,2))+Päälaskenta!C$24))</f>
        <v>2.9798989873223301</v>
      </c>
      <c r="W427" s="8">
        <f t="shared" si="108"/>
        <v>0.442028406198965</v>
      </c>
      <c r="X427" s="8">
        <f>Päälaskenta!F$24</f>
        <v>7.0000000000000007E-2</v>
      </c>
      <c r="Y427" s="8">
        <f t="shared" si="109"/>
        <v>10.919107331242801</v>
      </c>
      <c r="Z427" s="8">
        <f t="shared" si="101"/>
        <v>2.4305521696286001</v>
      </c>
      <c r="AA427" s="8">
        <f t="shared" si="110"/>
        <v>1.8452415499761601</v>
      </c>
      <c r="AC427" s="8">
        <f t="shared" si="102"/>
        <v>0.101765380825875</v>
      </c>
      <c r="AE427" s="8">
        <v>425</v>
      </c>
      <c r="AF427" s="8">
        <f t="shared" si="112"/>
        <v>11.231097472093399</v>
      </c>
      <c r="AG427" s="8">
        <f t="shared" si="103"/>
        <v>4.9549083352338E-2</v>
      </c>
      <c r="AJ427" s="132">
        <f>IF(Päälaskenta!$F$28&lt;Kaksitasouoma_matriisi!L427,Päälaskenta!$C$20*Päälaskenta!$F$28,Päälaskenta!$C$20*Kaksitasouoma_matriisi!L427)</f>
        <v>0.26500000000000001</v>
      </c>
      <c r="AK427" s="134">
        <f>SQRT(Päälaskenta!$D$20^2+(Päälaskenta!$D$20/(1/Päälaskenta!$E$20))^2)</f>
        <v>1.8029999999999999</v>
      </c>
      <c r="AL427" s="134">
        <f>IF(Päälaskenta!$F$28&lt;Kaksitasouoma_matriisi!L427,AK427*Päälaskenta!$F$28*COS(ATAN(1/Päälaskenta!$E$20)),AK427*Kaksitasouoma_matriisi!L427*COS(ATAN(1/Päälaskenta!$E$20)))</f>
        <v>0.08</v>
      </c>
      <c r="AM427" s="134"/>
      <c r="AN427" s="134">
        <f t="shared" si="111"/>
        <v>0.34499999999999997</v>
      </c>
      <c r="AO427" s="8">
        <f t="shared" si="104"/>
        <v>0.21735021735021701</v>
      </c>
      <c r="AP427" s="134">
        <f>Refererenssiarvoja!$B$16*H427^(1/6)/(Refererenssiarvoja!$B$15^0.5)*(Päälaskenta!$G$28/2)^0.5*(1-AO427)^(-1.5)</f>
        <v>5.5E-2</v>
      </c>
      <c r="AQ427" s="8">
        <f>Refererenssiarvoja!$B$16*Kaksitasouoma_matriisi!O427^(1/6)/(SQRT((2*Refererenssiarvoja!$B$15)/(Päälaskenta!$F$31*Päälaskenta!$G$31*Päälaskenta!$F$28))+SQRT(Refererenssiarvoja!$B$15)/Refererenssiarvoja!$B$17*LN(Kaksitasouoma_matriisi!L427/Päälaskenta!$F$28))</f>
        <v>-3.91640598227775E-2</v>
      </c>
      <c r="AR427" s="8">
        <f>Refererenssiarvoja!$B$16*Kaksitasouoma_matriisi!O427^(1/6)/(SQRT((2*Refererenssiarvoja!$B$15)/(Päälaskenta!$F$31*Päälaskenta!$G$31*L427)))</f>
        <v>0.100367880650861</v>
      </c>
    </row>
    <row r="428" spans="1:44" x14ac:dyDescent="0.2">
      <c r="A428" s="8">
        <v>426</v>
      </c>
      <c r="B428" s="8">
        <f>IF(Päälaskenta!C$7,Päälaskenta!E$7,Päälaskenta!G$5)</f>
        <v>2.5</v>
      </c>
      <c r="C428" s="56">
        <v>1.5740000000000001</v>
      </c>
      <c r="D428" s="93">
        <f t="shared" si="97"/>
        <v>1.5883</v>
      </c>
      <c r="E428" s="8">
        <f>IF(Päälaskenta!$C$26,Kaksitasouoma_matriisi!AP428,Kaksitasouoma_matriisi!AC428)</f>
        <v>0.101765380825875</v>
      </c>
      <c r="F428" s="56">
        <f>IF(D428&lt;Päälaskenta!H$24,(SQRT(POWER(Päälaskenta!C$24/(2*Päälaskenta!E$24),2)+(D428/Päälaskenta!E$24))-Päälaskenta!C$24/(2*Päälaskenta!E$24)),IF(D428=Päälaskenta!H$24,Päälaskenta!D$24,Päälaskenta!D$24+(SQRT(POWER((Päälaskenta!C$20+Päälaskenta!G$24)/(2*Päälaskenta!E$20),2)+((D428-Päälaskenta!H$24)/Päälaskenta!E$20))-(Päälaskenta!C$20+Päälaskenta!G$24)/(2*Päälaskenta!E$20))))</f>
        <v>0.753</v>
      </c>
      <c r="G428" s="57">
        <f>IF(F428&gt;Päälaskenta!D$24,(2*SQRT((POWER(Päälaskenta!D$24,2))+POWER(Päälaskenta!E$24*Päälaskenta!D$24,2))+Päälaskenta!C$24)+(2*SQRT((POWER((F428-Päälaskenta!D$24),2))+POWER(Päälaskenta!E$20*(F428-Päälaskenta!D$24),2))+Päälaskenta!C$20),(2*SQRT((POWER(F428,2))+POWER(Päälaskenta!E$24*F428,2))+Päälaskenta!C$24))</f>
        <v>8.17</v>
      </c>
      <c r="H428" s="57">
        <f t="shared" si="98"/>
        <v>0.19</v>
      </c>
      <c r="I428" s="62">
        <f t="shared" si="99"/>
        <v>0.23489399999999999</v>
      </c>
      <c r="J428" s="8">
        <f>IF(F428&lt;Päälaskenta!$D$24,0,Kaksitasouoma_matriisi!F428-Päälaskenta!$D$24)</f>
        <v>5.2999999999999999E-2</v>
      </c>
      <c r="L428" s="8">
        <f>IF(F428&gt;Päälaskenta!D$24,F428-Päälaskenta!D$24,0)</f>
        <v>5.2999999999999999E-2</v>
      </c>
      <c r="M428" s="8">
        <f>IF(F428&gt;Päälaskenta!D$24,(Päälaskenta!C$20+(Päälaskenta!E$20*(Kaksitasouoma_matriisi!F428-Päälaskenta!D$24)))*(Kaksitasouoma_matriisi!F428-Päälaskenta!D$24),0)</f>
        <v>0.26921349999999999</v>
      </c>
      <c r="N428" s="8">
        <f>IF(F428&gt;Päälaskenta!D$24,(2*SQRT((POWER((F428-Päälaskenta!D$24),2))+POWER(Päälaskenta!E$20*(F428-Päälaskenta!D$24),2))+Päälaskenta!C$20),0)</f>
        <v>5.1910942175995904</v>
      </c>
      <c r="O428" s="8">
        <f t="shared" si="105"/>
        <v>5.1860646082529903E-2</v>
      </c>
      <c r="P428" s="8">
        <f>IF(Päälaskenta!$C$29,IF(L428&gt;Päälaskenta!$F$28,Kaksitasouoma_matriisi!AQ428,Kaksitasouoma_matriisi!AR428),Päälaskenta!$F$20)</f>
        <v>0.12</v>
      </c>
      <c r="Q428" s="8">
        <f t="shared" si="106"/>
        <v>0.31199014085061799</v>
      </c>
      <c r="R428" s="8">
        <f t="shared" si="100"/>
        <v>6.9447830371394806E-2</v>
      </c>
      <c r="S428" s="8">
        <f t="shared" si="107"/>
        <v>0.25796563088921898</v>
      </c>
      <c r="U428" s="93">
        <f>IF(F428&gt;Päälaskenta!D$24,Päälaskenta!H$24+L428*Päälaskenta!G$24,F428*Päälaskenta!C$24 + F428*F428*Päälaskenta!E$24)</f>
        <v>1.3171999999999999</v>
      </c>
      <c r="V428" s="8">
        <f>IF(F428&gt;Päälaskenta!D$24,2*SQRT(POWER(Päälaskenta!D$24,2)+POWER(Päälaskenta!E$24*Päälaskenta!D$24,2))+Päälaskenta!C$24,(2*SQRT((POWER(F428,2))+POWER(Päälaskenta!E$24*F428,2))+Päälaskenta!C$24))</f>
        <v>2.9798989873223301</v>
      </c>
      <c r="W428" s="8">
        <f t="shared" si="108"/>
        <v>0.442028406198965</v>
      </c>
      <c r="X428" s="8">
        <f>Päälaskenta!F$24</f>
        <v>7.0000000000000007E-2</v>
      </c>
      <c r="Y428" s="8">
        <f t="shared" si="109"/>
        <v>10.919107331242801</v>
      </c>
      <c r="Z428" s="8">
        <f t="shared" si="101"/>
        <v>2.4305521696286001</v>
      </c>
      <c r="AA428" s="8">
        <f t="shared" si="110"/>
        <v>1.8452415499761601</v>
      </c>
      <c r="AC428" s="8">
        <f t="shared" si="102"/>
        <v>0.101765380825875</v>
      </c>
      <c r="AE428" s="8">
        <v>426</v>
      </c>
      <c r="AF428" s="8">
        <f t="shared" si="112"/>
        <v>11.231097472093399</v>
      </c>
      <c r="AG428" s="8">
        <f t="shared" si="103"/>
        <v>4.9549083352338E-2</v>
      </c>
      <c r="AJ428" s="132">
        <f>IF(Päälaskenta!$F$28&lt;Kaksitasouoma_matriisi!L428,Päälaskenta!$C$20*Päälaskenta!$F$28,Päälaskenta!$C$20*Kaksitasouoma_matriisi!L428)</f>
        <v>0.26500000000000001</v>
      </c>
      <c r="AK428" s="134">
        <f>SQRT(Päälaskenta!$D$20^2+(Päälaskenta!$D$20/(1/Päälaskenta!$E$20))^2)</f>
        <v>1.8029999999999999</v>
      </c>
      <c r="AL428" s="134">
        <f>IF(Päälaskenta!$F$28&lt;Kaksitasouoma_matriisi!L428,AK428*Päälaskenta!$F$28*COS(ATAN(1/Päälaskenta!$E$20)),AK428*Kaksitasouoma_matriisi!L428*COS(ATAN(1/Päälaskenta!$E$20)))</f>
        <v>0.08</v>
      </c>
      <c r="AM428" s="134"/>
      <c r="AN428" s="134">
        <f t="shared" si="111"/>
        <v>0.34499999999999997</v>
      </c>
      <c r="AO428" s="8">
        <f t="shared" si="104"/>
        <v>0.21721337278851599</v>
      </c>
      <c r="AP428" s="134">
        <f>Refererenssiarvoja!$B$16*H428^(1/6)/(Refererenssiarvoja!$B$15^0.5)*(Päälaskenta!$G$28/2)^0.5*(1-AO428)^(-1.5)</f>
        <v>5.5E-2</v>
      </c>
      <c r="AQ428" s="8">
        <f>Refererenssiarvoja!$B$16*Kaksitasouoma_matriisi!O428^(1/6)/(SQRT((2*Refererenssiarvoja!$B$15)/(Päälaskenta!$F$31*Päälaskenta!$G$31*Päälaskenta!$F$28))+SQRT(Refererenssiarvoja!$B$15)/Refererenssiarvoja!$B$17*LN(Kaksitasouoma_matriisi!L428/Päälaskenta!$F$28))</f>
        <v>-3.91640598227775E-2</v>
      </c>
      <c r="AR428" s="8">
        <f>Refererenssiarvoja!$B$16*Kaksitasouoma_matriisi!O428^(1/6)/(SQRT((2*Refererenssiarvoja!$B$15)/(Päälaskenta!$F$31*Päälaskenta!$G$31*L428)))</f>
        <v>0.100367880650861</v>
      </c>
    </row>
    <row r="429" spans="1:44" x14ac:dyDescent="0.2">
      <c r="A429" s="8">
        <v>427</v>
      </c>
      <c r="B429" s="8">
        <f>IF(Päälaskenta!C$7,Päälaskenta!E$7,Päälaskenta!G$5)</f>
        <v>2.5</v>
      </c>
      <c r="C429" s="56">
        <v>1.573</v>
      </c>
      <c r="D429" s="93">
        <f t="shared" si="97"/>
        <v>1.5892999999999999</v>
      </c>
      <c r="E429" s="8">
        <f>IF(Päälaskenta!$C$26,Kaksitasouoma_matriisi!AP429,Kaksitasouoma_matriisi!AC429)</f>
        <v>0.101765380825875</v>
      </c>
      <c r="F429" s="56">
        <f>IF(D429&lt;Päälaskenta!H$24,(SQRT(POWER(Päälaskenta!C$24/(2*Päälaskenta!E$24),2)+(D429/Päälaskenta!E$24))-Päälaskenta!C$24/(2*Päälaskenta!E$24)),IF(D429=Päälaskenta!H$24,Päälaskenta!D$24,Päälaskenta!D$24+(SQRT(POWER((Päälaskenta!C$20+Päälaskenta!G$24)/(2*Päälaskenta!E$20),2)+((D429-Päälaskenta!H$24)/Päälaskenta!E$20))-(Päälaskenta!C$20+Päälaskenta!G$24)/(2*Päälaskenta!E$20))))</f>
        <v>0.753</v>
      </c>
      <c r="G429" s="57">
        <f>IF(F429&gt;Päälaskenta!D$24,(2*SQRT((POWER(Päälaskenta!D$24,2))+POWER(Päälaskenta!E$24*Päälaskenta!D$24,2))+Päälaskenta!C$24)+(2*SQRT((POWER((F429-Päälaskenta!D$24),2))+POWER(Päälaskenta!E$20*(F429-Päälaskenta!D$24),2))+Päälaskenta!C$20),(2*SQRT((POWER(F429,2))+POWER(Päälaskenta!E$24*F429,2))+Päälaskenta!C$24))</f>
        <v>8.17</v>
      </c>
      <c r="H429" s="57">
        <f t="shared" si="98"/>
        <v>0.19</v>
      </c>
      <c r="I429" s="62">
        <f t="shared" si="99"/>
        <v>0.234595</v>
      </c>
      <c r="J429" s="8">
        <f>IF(F429&lt;Päälaskenta!$D$24,0,Kaksitasouoma_matriisi!F429-Päälaskenta!$D$24)</f>
        <v>5.2999999999999999E-2</v>
      </c>
      <c r="L429" s="8">
        <f>IF(F429&gt;Päälaskenta!D$24,F429-Päälaskenta!D$24,0)</f>
        <v>5.2999999999999999E-2</v>
      </c>
      <c r="M429" s="8">
        <f>IF(F429&gt;Päälaskenta!D$24,(Päälaskenta!C$20+(Päälaskenta!E$20*(Kaksitasouoma_matriisi!F429-Päälaskenta!D$24)))*(Kaksitasouoma_matriisi!F429-Päälaskenta!D$24),0)</f>
        <v>0.26921349999999999</v>
      </c>
      <c r="N429" s="8">
        <f>IF(F429&gt;Päälaskenta!D$24,(2*SQRT((POWER((F429-Päälaskenta!D$24),2))+POWER(Päälaskenta!E$20*(F429-Päälaskenta!D$24),2))+Päälaskenta!C$20),0)</f>
        <v>5.1910942175995904</v>
      </c>
      <c r="O429" s="8">
        <f t="shared" si="105"/>
        <v>5.1860646082529903E-2</v>
      </c>
      <c r="P429" s="8">
        <f>IF(Päälaskenta!$C$29,IF(L429&gt;Päälaskenta!$F$28,Kaksitasouoma_matriisi!AQ429,Kaksitasouoma_matriisi!AR429),Päälaskenta!$F$20)</f>
        <v>0.12</v>
      </c>
      <c r="Q429" s="8">
        <f t="shared" si="106"/>
        <v>0.31199014085061799</v>
      </c>
      <c r="R429" s="8">
        <f t="shared" si="100"/>
        <v>6.9447830371394806E-2</v>
      </c>
      <c r="S429" s="8">
        <f t="shared" si="107"/>
        <v>0.25796563088921898</v>
      </c>
      <c r="U429" s="93">
        <f>IF(F429&gt;Päälaskenta!D$24,Päälaskenta!H$24+L429*Päälaskenta!G$24,F429*Päälaskenta!C$24 + F429*F429*Päälaskenta!E$24)</f>
        <v>1.3171999999999999</v>
      </c>
      <c r="V429" s="8">
        <f>IF(F429&gt;Päälaskenta!D$24,2*SQRT(POWER(Päälaskenta!D$24,2)+POWER(Päälaskenta!E$24*Päälaskenta!D$24,2))+Päälaskenta!C$24,(2*SQRT((POWER(F429,2))+POWER(Päälaskenta!E$24*F429,2))+Päälaskenta!C$24))</f>
        <v>2.9798989873223301</v>
      </c>
      <c r="W429" s="8">
        <f t="shared" si="108"/>
        <v>0.442028406198965</v>
      </c>
      <c r="X429" s="8">
        <f>Päälaskenta!F$24</f>
        <v>7.0000000000000007E-2</v>
      </c>
      <c r="Y429" s="8">
        <f t="shared" si="109"/>
        <v>10.919107331242801</v>
      </c>
      <c r="Z429" s="8">
        <f t="shared" si="101"/>
        <v>2.4305521696286001</v>
      </c>
      <c r="AA429" s="8">
        <f t="shared" si="110"/>
        <v>1.8452415499761601</v>
      </c>
      <c r="AC429" s="8">
        <f t="shared" si="102"/>
        <v>0.101765380825875</v>
      </c>
      <c r="AE429" s="8">
        <v>427</v>
      </c>
      <c r="AF429" s="8">
        <f t="shared" si="112"/>
        <v>11.231097472093399</v>
      </c>
      <c r="AG429" s="8">
        <f t="shared" si="103"/>
        <v>4.9549083352338E-2</v>
      </c>
      <c r="AJ429" s="132">
        <f>IF(Päälaskenta!$F$28&lt;Kaksitasouoma_matriisi!L429,Päälaskenta!$C$20*Päälaskenta!$F$28,Päälaskenta!$C$20*Kaksitasouoma_matriisi!L429)</f>
        <v>0.26500000000000001</v>
      </c>
      <c r="AK429" s="134">
        <f>SQRT(Päälaskenta!$D$20^2+(Päälaskenta!$D$20/(1/Päälaskenta!$E$20))^2)</f>
        <v>1.8029999999999999</v>
      </c>
      <c r="AL429" s="134">
        <f>IF(Päälaskenta!$F$28&lt;Kaksitasouoma_matriisi!L429,AK429*Päälaskenta!$F$28*COS(ATAN(1/Päälaskenta!$E$20)),AK429*Kaksitasouoma_matriisi!L429*COS(ATAN(1/Päälaskenta!$E$20)))</f>
        <v>0.08</v>
      </c>
      <c r="AM429" s="134"/>
      <c r="AN429" s="134">
        <f t="shared" si="111"/>
        <v>0.34499999999999997</v>
      </c>
      <c r="AO429" s="8">
        <f t="shared" si="104"/>
        <v>0.217076700434153</v>
      </c>
      <c r="AP429" s="134">
        <f>Refererenssiarvoja!$B$16*H429^(1/6)/(Refererenssiarvoja!$B$15^0.5)*(Päälaskenta!$G$28/2)^0.5*(1-AO429)^(-1.5)</f>
        <v>5.5E-2</v>
      </c>
      <c r="AQ429" s="8">
        <f>Refererenssiarvoja!$B$16*Kaksitasouoma_matriisi!O429^(1/6)/(SQRT((2*Refererenssiarvoja!$B$15)/(Päälaskenta!$F$31*Päälaskenta!$G$31*Päälaskenta!$F$28))+SQRT(Refererenssiarvoja!$B$15)/Refererenssiarvoja!$B$17*LN(Kaksitasouoma_matriisi!L429/Päälaskenta!$F$28))</f>
        <v>-3.91640598227775E-2</v>
      </c>
      <c r="AR429" s="8">
        <f>Refererenssiarvoja!$B$16*Kaksitasouoma_matriisi!O429^(1/6)/(SQRT((2*Refererenssiarvoja!$B$15)/(Päälaskenta!$F$31*Päälaskenta!$G$31*L429)))</f>
        <v>0.100367880650861</v>
      </c>
    </row>
    <row r="430" spans="1:44" x14ac:dyDescent="0.2">
      <c r="A430" s="8">
        <v>428</v>
      </c>
      <c r="B430" s="8">
        <f>IF(Päälaskenta!C$7,Päälaskenta!E$7,Päälaskenta!G$5)</f>
        <v>2.5</v>
      </c>
      <c r="C430" s="56">
        <v>1.5720000000000001</v>
      </c>
      <c r="D430" s="93">
        <f t="shared" si="97"/>
        <v>1.5903</v>
      </c>
      <c r="E430" s="8">
        <f>IF(Päälaskenta!$C$26,Kaksitasouoma_matriisi!AP430,Kaksitasouoma_matriisi!AC430)</f>
        <v>0.10177342352697601</v>
      </c>
      <c r="F430" s="56">
        <f>IF(D430&lt;Päälaskenta!H$24,(SQRT(POWER(Päälaskenta!C$24/(2*Päälaskenta!E$24),2)+(D430/Päälaskenta!E$24))-Päälaskenta!C$24/(2*Päälaskenta!E$24)),IF(D430=Päälaskenta!H$24,Päälaskenta!D$24,Päälaskenta!D$24+(SQRT(POWER((Päälaskenta!C$20+Päälaskenta!G$24)/(2*Päälaskenta!E$20),2)+((D430-Päälaskenta!H$24)/Päälaskenta!E$20))-(Päälaskenta!C$20+Päälaskenta!G$24)/(2*Päälaskenta!E$20))))</f>
        <v>0.754</v>
      </c>
      <c r="G430" s="57">
        <f>IF(F430&gt;Päälaskenta!D$24,(2*SQRT((POWER(Päälaskenta!D$24,2))+POWER(Päälaskenta!E$24*Päälaskenta!D$24,2))+Päälaskenta!C$24)+(2*SQRT((POWER((F430-Päälaskenta!D$24),2))+POWER(Päälaskenta!E$20*(F430-Päälaskenta!D$24),2))+Päälaskenta!C$20),(2*SQRT((POWER(F430,2))+POWER(Päälaskenta!E$24*F430,2))+Päälaskenta!C$24))</f>
        <v>8.17</v>
      </c>
      <c r="H430" s="57">
        <f t="shared" si="98"/>
        <v>0.19</v>
      </c>
      <c r="I430" s="62">
        <f t="shared" si="99"/>
        <v>0.23433399999999999</v>
      </c>
      <c r="J430" s="8">
        <f>IF(F430&lt;Päälaskenta!$D$24,0,Kaksitasouoma_matriisi!F430-Päälaskenta!$D$24)</f>
        <v>5.3999999999999999E-2</v>
      </c>
      <c r="L430" s="8">
        <f>IF(F430&gt;Päälaskenta!D$24,F430-Päälaskenta!D$24,0)</f>
        <v>5.3999999999999999E-2</v>
      </c>
      <c r="M430" s="8">
        <f>IF(F430&gt;Päälaskenta!D$24,(Päälaskenta!C$20+(Päälaskenta!E$20*(Kaksitasouoma_matriisi!F430-Päälaskenta!D$24)))*(Kaksitasouoma_matriisi!F430-Päälaskenta!D$24),0)</f>
        <v>0.27437400000000001</v>
      </c>
      <c r="N430" s="8">
        <f>IF(F430&gt;Päälaskenta!D$24,(2*SQRT((POWER((F430-Päälaskenta!D$24),2))+POWER(Päälaskenta!E$20*(F430-Päälaskenta!D$24),2))+Päälaskenta!C$20),0)</f>
        <v>5.1946997688750596</v>
      </c>
      <c r="O430" s="8">
        <f t="shared" si="105"/>
        <v>5.2818066915812797E-2</v>
      </c>
      <c r="P430" s="8">
        <f>IF(Päälaskenta!$C$29,IF(L430&gt;Päälaskenta!$F$28,Kaksitasouoma_matriisi!AQ430,Kaksitasouoma_matriisi!AR430),Päälaskenta!$F$20)</f>
        <v>0.12</v>
      </c>
      <c r="Q430" s="8">
        <f t="shared" si="106"/>
        <v>0.32187213222966599</v>
      </c>
      <c r="R430" s="8">
        <f t="shared" si="100"/>
        <v>7.1373872947896294E-2</v>
      </c>
      <c r="S430" s="8">
        <f t="shared" si="107"/>
        <v>0.260133514647511</v>
      </c>
      <c r="U430" s="93">
        <f>IF(F430&gt;Päälaskenta!D$24,Päälaskenta!H$24+L430*Päälaskenta!G$24,F430*Päälaskenta!C$24 + F430*F430*Päälaskenta!E$24)</f>
        <v>1.3196000000000001</v>
      </c>
      <c r="V430" s="8">
        <f>IF(F430&gt;Päälaskenta!D$24,2*SQRT(POWER(Päälaskenta!D$24,2)+POWER(Päälaskenta!E$24*Päälaskenta!D$24,2))+Päälaskenta!C$24,(2*SQRT((POWER(F430,2))+POWER(Päälaskenta!E$24*F430,2))+Päälaskenta!C$24))</f>
        <v>2.9798989873223301</v>
      </c>
      <c r="W430" s="8">
        <f t="shared" si="108"/>
        <v>0.44283380262690097</v>
      </c>
      <c r="X430" s="8">
        <f>Päälaskenta!F$24</f>
        <v>7.0000000000000007E-2</v>
      </c>
      <c r="Y430" s="8">
        <f t="shared" si="109"/>
        <v>10.9522860063036</v>
      </c>
      <c r="Z430" s="8">
        <f t="shared" si="101"/>
        <v>2.4286261270520999</v>
      </c>
      <c r="AA430" s="8">
        <f t="shared" si="110"/>
        <v>1.84042598291308</v>
      </c>
      <c r="AC430" s="8">
        <f t="shared" si="102"/>
        <v>0.10177342352697601</v>
      </c>
      <c r="AE430" s="8">
        <v>428</v>
      </c>
      <c r="AF430" s="8">
        <f t="shared" si="112"/>
        <v>11.2741581385333</v>
      </c>
      <c r="AG430" s="8">
        <f t="shared" si="103"/>
        <v>4.9171309341533999E-2</v>
      </c>
      <c r="AJ430" s="132">
        <f>IF(Päälaskenta!$F$28&lt;Kaksitasouoma_matriisi!L430,Päälaskenta!$C$20*Päälaskenta!$F$28,Päälaskenta!$C$20*Kaksitasouoma_matriisi!L430)</f>
        <v>0.27</v>
      </c>
      <c r="AK430" s="134">
        <f>SQRT(Päälaskenta!$D$20^2+(Päälaskenta!$D$20/(1/Päälaskenta!$E$20))^2)</f>
        <v>1.8029999999999999</v>
      </c>
      <c r="AL430" s="134">
        <f>IF(Päälaskenta!$F$28&lt;Kaksitasouoma_matriisi!L430,AK430*Päälaskenta!$F$28*COS(ATAN(1/Päälaskenta!$E$20)),AK430*Kaksitasouoma_matriisi!L430*COS(ATAN(1/Päälaskenta!$E$20)))</f>
        <v>8.1000000000000003E-2</v>
      </c>
      <c r="AM430" s="134"/>
      <c r="AN430" s="134">
        <f t="shared" si="111"/>
        <v>0.35099999999999998</v>
      </c>
      <c r="AO430" s="8">
        <f t="shared" si="104"/>
        <v>0.22071307300509299</v>
      </c>
      <c r="AP430" s="134">
        <f>Refererenssiarvoja!$B$16*H430^(1/6)/(Refererenssiarvoja!$B$15^0.5)*(Päälaskenta!$G$28/2)^0.5*(1-AO430)^(-1.5)</f>
        <v>5.6000000000000001E-2</v>
      </c>
      <c r="AQ430" s="8">
        <f>Refererenssiarvoja!$B$16*Kaksitasouoma_matriisi!O430^(1/6)/(SQRT((2*Refererenssiarvoja!$B$15)/(Päälaskenta!$F$31*Päälaskenta!$G$31*Päälaskenta!$F$28))+SQRT(Refererenssiarvoja!$B$15)/Refererenssiarvoja!$B$17*LN(Kaksitasouoma_matriisi!L430/Päälaskenta!$F$28))</f>
        <v>-3.9655886655136897E-2</v>
      </c>
      <c r="AR430" s="8">
        <f>Refererenssiarvoja!$B$16*Kaksitasouoma_matriisi!O430^(1/6)/(SQRT((2*Refererenssiarvoja!$B$15)/(Päälaskenta!$F$31*Päälaskenta!$G$31*L430)))</f>
        <v>0.101619673560723</v>
      </c>
    </row>
    <row r="431" spans="1:44" x14ac:dyDescent="0.2">
      <c r="A431" s="8">
        <v>429</v>
      </c>
      <c r="B431" s="8">
        <f>IF(Päälaskenta!C$7,Päälaskenta!E$7,Päälaskenta!G$5)</f>
        <v>2.5</v>
      </c>
      <c r="C431" s="56">
        <v>1.571</v>
      </c>
      <c r="D431" s="93">
        <f t="shared" si="97"/>
        <v>1.5912999999999999</v>
      </c>
      <c r="E431" s="8">
        <f>IF(Päälaskenta!$C$26,Kaksitasouoma_matriisi!AP431,Kaksitasouoma_matriisi!AC431)</f>
        <v>0.10177342352697601</v>
      </c>
      <c r="F431" s="56">
        <f>IF(D431&lt;Päälaskenta!H$24,(SQRT(POWER(Päälaskenta!C$24/(2*Päälaskenta!E$24),2)+(D431/Päälaskenta!E$24))-Päälaskenta!C$24/(2*Päälaskenta!E$24)),IF(D431=Päälaskenta!H$24,Päälaskenta!D$24,Päälaskenta!D$24+(SQRT(POWER((Päälaskenta!C$20+Päälaskenta!G$24)/(2*Päälaskenta!E$20),2)+((D431-Päälaskenta!H$24)/Päälaskenta!E$20))-(Päälaskenta!C$20+Päälaskenta!G$24)/(2*Päälaskenta!E$20))))</f>
        <v>0.754</v>
      </c>
      <c r="G431" s="57">
        <f>IF(F431&gt;Päälaskenta!D$24,(2*SQRT((POWER(Päälaskenta!D$24,2))+POWER(Päälaskenta!E$24*Päälaskenta!D$24,2))+Päälaskenta!C$24)+(2*SQRT((POWER((F431-Päälaskenta!D$24),2))+POWER(Päälaskenta!E$20*(F431-Päälaskenta!D$24),2))+Päälaskenta!C$20),(2*SQRT((POWER(F431,2))+POWER(Päälaskenta!E$24*F431,2))+Päälaskenta!C$24))</f>
        <v>8.17</v>
      </c>
      <c r="H431" s="57">
        <f t="shared" si="98"/>
        <v>0.19</v>
      </c>
      <c r="I431" s="62">
        <f t="shared" si="99"/>
        <v>0.23403599999999999</v>
      </c>
      <c r="J431" s="8">
        <f>IF(F431&lt;Päälaskenta!$D$24,0,Kaksitasouoma_matriisi!F431-Päälaskenta!$D$24)</f>
        <v>5.3999999999999999E-2</v>
      </c>
      <c r="L431" s="8">
        <f>IF(F431&gt;Päälaskenta!D$24,F431-Päälaskenta!D$24,0)</f>
        <v>5.3999999999999999E-2</v>
      </c>
      <c r="M431" s="8">
        <f>IF(F431&gt;Päälaskenta!D$24,(Päälaskenta!C$20+(Päälaskenta!E$20*(Kaksitasouoma_matriisi!F431-Päälaskenta!D$24)))*(Kaksitasouoma_matriisi!F431-Päälaskenta!D$24),0)</f>
        <v>0.27437400000000001</v>
      </c>
      <c r="N431" s="8">
        <f>IF(F431&gt;Päälaskenta!D$24,(2*SQRT((POWER((F431-Päälaskenta!D$24),2))+POWER(Päälaskenta!E$20*(F431-Päälaskenta!D$24),2))+Päälaskenta!C$20),0)</f>
        <v>5.1946997688750596</v>
      </c>
      <c r="O431" s="8">
        <f t="shared" si="105"/>
        <v>5.2818066915812797E-2</v>
      </c>
      <c r="P431" s="8">
        <f>IF(Päälaskenta!$C$29,IF(L431&gt;Päälaskenta!$F$28,Kaksitasouoma_matriisi!AQ431,Kaksitasouoma_matriisi!AR431),Päälaskenta!$F$20)</f>
        <v>0.12</v>
      </c>
      <c r="Q431" s="8">
        <f t="shared" si="106"/>
        <v>0.32187213222966599</v>
      </c>
      <c r="R431" s="8">
        <f t="shared" si="100"/>
        <v>7.1373872947896294E-2</v>
      </c>
      <c r="S431" s="8">
        <f t="shared" si="107"/>
        <v>0.260133514647511</v>
      </c>
      <c r="U431" s="93">
        <f>IF(F431&gt;Päälaskenta!D$24,Päälaskenta!H$24+L431*Päälaskenta!G$24,F431*Päälaskenta!C$24 + F431*F431*Päälaskenta!E$24)</f>
        <v>1.3196000000000001</v>
      </c>
      <c r="V431" s="8">
        <f>IF(F431&gt;Päälaskenta!D$24,2*SQRT(POWER(Päälaskenta!D$24,2)+POWER(Päälaskenta!E$24*Päälaskenta!D$24,2))+Päälaskenta!C$24,(2*SQRT((POWER(F431,2))+POWER(Päälaskenta!E$24*F431,2))+Päälaskenta!C$24))</f>
        <v>2.9798989873223301</v>
      </c>
      <c r="W431" s="8">
        <f t="shared" si="108"/>
        <v>0.44283380262690097</v>
      </c>
      <c r="X431" s="8">
        <f>Päälaskenta!F$24</f>
        <v>7.0000000000000007E-2</v>
      </c>
      <c r="Y431" s="8">
        <f t="shared" si="109"/>
        <v>10.9522860063036</v>
      </c>
      <c r="Z431" s="8">
        <f t="shared" si="101"/>
        <v>2.4286261270520999</v>
      </c>
      <c r="AA431" s="8">
        <f t="shared" si="110"/>
        <v>1.84042598291308</v>
      </c>
      <c r="AC431" s="8">
        <f t="shared" si="102"/>
        <v>0.10177342352697601</v>
      </c>
      <c r="AE431" s="8">
        <v>429</v>
      </c>
      <c r="AF431" s="8">
        <f t="shared" si="112"/>
        <v>11.2741581385333</v>
      </c>
      <c r="AG431" s="8">
        <f t="shared" si="103"/>
        <v>4.9171309341533999E-2</v>
      </c>
      <c r="AJ431" s="132">
        <f>IF(Päälaskenta!$F$28&lt;Kaksitasouoma_matriisi!L431,Päälaskenta!$C$20*Päälaskenta!$F$28,Päälaskenta!$C$20*Kaksitasouoma_matriisi!L431)</f>
        <v>0.27</v>
      </c>
      <c r="AK431" s="134">
        <f>SQRT(Päälaskenta!$D$20^2+(Päälaskenta!$D$20/(1/Päälaskenta!$E$20))^2)</f>
        <v>1.8029999999999999</v>
      </c>
      <c r="AL431" s="134">
        <f>IF(Päälaskenta!$F$28&lt;Kaksitasouoma_matriisi!L431,AK431*Päälaskenta!$F$28*COS(ATAN(1/Päälaskenta!$E$20)),AK431*Kaksitasouoma_matriisi!L431*COS(ATAN(1/Päälaskenta!$E$20)))</f>
        <v>8.1000000000000003E-2</v>
      </c>
      <c r="AM431" s="134"/>
      <c r="AN431" s="134">
        <f t="shared" si="111"/>
        <v>0.35099999999999998</v>
      </c>
      <c r="AO431" s="8">
        <f t="shared" si="104"/>
        <v>0.22057437315402501</v>
      </c>
      <c r="AP431" s="134">
        <f>Refererenssiarvoja!$B$16*H431^(1/6)/(Refererenssiarvoja!$B$15^0.5)*(Päälaskenta!$G$28/2)^0.5*(1-AO431)^(-1.5)</f>
        <v>5.6000000000000001E-2</v>
      </c>
      <c r="AQ431" s="8">
        <f>Refererenssiarvoja!$B$16*Kaksitasouoma_matriisi!O431^(1/6)/(SQRT((2*Refererenssiarvoja!$B$15)/(Päälaskenta!$F$31*Päälaskenta!$G$31*Päälaskenta!$F$28))+SQRT(Refererenssiarvoja!$B$15)/Refererenssiarvoja!$B$17*LN(Kaksitasouoma_matriisi!L431/Päälaskenta!$F$28))</f>
        <v>-3.9655886655136897E-2</v>
      </c>
      <c r="AR431" s="8">
        <f>Refererenssiarvoja!$B$16*Kaksitasouoma_matriisi!O431^(1/6)/(SQRT((2*Refererenssiarvoja!$B$15)/(Päälaskenta!$F$31*Päälaskenta!$G$31*L431)))</f>
        <v>0.101619673560723</v>
      </c>
    </row>
    <row r="432" spans="1:44" x14ac:dyDescent="0.2">
      <c r="A432" s="8">
        <v>430</v>
      </c>
      <c r="B432" s="8">
        <f>IF(Päälaskenta!C$7,Päälaskenta!E$7,Päälaskenta!G$5)</f>
        <v>2.5</v>
      </c>
      <c r="C432" s="56">
        <v>1.57</v>
      </c>
      <c r="D432" s="93">
        <f t="shared" si="97"/>
        <v>1.5924</v>
      </c>
      <c r="E432" s="8">
        <f>IF(Päälaskenta!$C$26,Kaksitasouoma_matriisi!AP432,Kaksitasouoma_matriisi!AC432)</f>
        <v>0.10177342352697601</v>
      </c>
      <c r="F432" s="56">
        <f>IF(D432&lt;Päälaskenta!H$24,(SQRT(POWER(Päälaskenta!C$24/(2*Päälaskenta!E$24),2)+(D432/Päälaskenta!E$24))-Päälaskenta!C$24/(2*Päälaskenta!E$24)),IF(D432=Päälaskenta!H$24,Päälaskenta!D$24,Päälaskenta!D$24+(SQRT(POWER((Päälaskenta!C$20+Päälaskenta!G$24)/(2*Päälaskenta!E$20),2)+((D432-Päälaskenta!H$24)/Päälaskenta!E$20))-(Päälaskenta!C$20+Päälaskenta!G$24)/(2*Päälaskenta!E$20))))</f>
        <v>0.754</v>
      </c>
      <c r="G432" s="57">
        <f>IF(F432&gt;Päälaskenta!D$24,(2*SQRT((POWER(Päälaskenta!D$24,2))+POWER(Päälaskenta!E$24*Päälaskenta!D$24,2))+Päälaskenta!C$24)+(2*SQRT((POWER((F432-Päälaskenta!D$24),2))+POWER(Päälaskenta!E$20*(F432-Päälaskenta!D$24),2))+Päälaskenta!C$20),(2*SQRT((POWER(F432,2))+POWER(Päälaskenta!E$24*F432,2))+Päälaskenta!C$24))</f>
        <v>8.17</v>
      </c>
      <c r="H432" s="57">
        <f t="shared" si="98"/>
        <v>0.19</v>
      </c>
      <c r="I432" s="62">
        <f t="shared" si="99"/>
        <v>0.233738</v>
      </c>
      <c r="J432" s="8">
        <f>IF(F432&lt;Päälaskenta!$D$24,0,Kaksitasouoma_matriisi!F432-Päälaskenta!$D$24)</f>
        <v>5.3999999999999999E-2</v>
      </c>
      <c r="L432" s="8">
        <f>IF(F432&gt;Päälaskenta!D$24,F432-Päälaskenta!D$24,0)</f>
        <v>5.3999999999999999E-2</v>
      </c>
      <c r="M432" s="8">
        <f>IF(F432&gt;Päälaskenta!D$24,(Päälaskenta!C$20+(Päälaskenta!E$20*(Kaksitasouoma_matriisi!F432-Päälaskenta!D$24)))*(Kaksitasouoma_matriisi!F432-Päälaskenta!D$24),0)</f>
        <v>0.27437400000000001</v>
      </c>
      <c r="N432" s="8">
        <f>IF(F432&gt;Päälaskenta!D$24,(2*SQRT((POWER((F432-Päälaskenta!D$24),2))+POWER(Päälaskenta!E$20*(F432-Päälaskenta!D$24),2))+Päälaskenta!C$20),0)</f>
        <v>5.1946997688750596</v>
      </c>
      <c r="O432" s="8">
        <f t="shared" si="105"/>
        <v>5.2818066915812797E-2</v>
      </c>
      <c r="P432" s="8">
        <f>IF(Päälaskenta!$C$29,IF(L432&gt;Päälaskenta!$F$28,Kaksitasouoma_matriisi!AQ432,Kaksitasouoma_matriisi!AR432),Päälaskenta!$F$20)</f>
        <v>0.12</v>
      </c>
      <c r="Q432" s="8">
        <f t="shared" si="106"/>
        <v>0.32187213222966599</v>
      </c>
      <c r="R432" s="8">
        <f t="shared" si="100"/>
        <v>7.1373872947896294E-2</v>
      </c>
      <c r="S432" s="8">
        <f t="shared" si="107"/>
        <v>0.260133514647511</v>
      </c>
      <c r="U432" s="93">
        <f>IF(F432&gt;Päälaskenta!D$24,Päälaskenta!H$24+L432*Päälaskenta!G$24,F432*Päälaskenta!C$24 + F432*F432*Päälaskenta!E$24)</f>
        <v>1.3196000000000001</v>
      </c>
      <c r="V432" s="8">
        <f>IF(F432&gt;Päälaskenta!D$24,2*SQRT(POWER(Päälaskenta!D$24,2)+POWER(Päälaskenta!E$24*Päälaskenta!D$24,2))+Päälaskenta!C$24,(2*SQRT((POWER(F432,2))+POWER(Päälaskenta!E$24*F432,2))+Päälaskenta!C$24))</f>
        <v>2.9798989873223301</v>
      </c>
      <c r="W432" s="8">
        <f t="shared" si="108"/>
        <v>0.44283380262690097</v>
      </c>
      <c r="X432" s="8">
        <f>Päälaskenta!F$24</f>
        <v>7.0000000000000007E-2</v>
      </c>
      <c r="Y432" s="8">
        <f t="shared" si="109"/>
        <v>10.9522860063036</v>
      </c>
      <c r="Z432" s="8">
        <f t="shared" si="101"/>
        <v>2.4286261270520999</v>
      </c>
      <c r="AA432" s="8">
        <f t="shared" si="110"/>
        <v>1.84042598291308</v>
      </c>
      <c r="AC432" s="8">
        <f t="shared" si="102"/>
        <v>0.10177342352697601</v>
      </c>
      <c r="AE432" s="8">
        <v>430</v>
      </c>
      <c r="AF432" s="8">
        <f t="shared" si="112"/>
        <v>11.2741581385333</v>
      </c>
      <c r="AG432" s="8">
        <f t="shared" si="103"/>
        <v>4.9171309341533999E-2</v>
      </c>
      <c r="AJ432" s="132">
        <f>IF(Päälaskenta!$F$28&lt;Kaksitasouoma_matriisi!L432,Päälaskenta!$C$20*Päälaskenta!$F$28,Päälaskenta!$C$20*Kaksitasouoma_matriisi!L432)</f>
        <v>0.27</v>
      </c>
      <c r="AK432" s="134">
        <f>SQRT(Päälaskenta!$D$20^2+(Päälaskenta!$D$20/(1/Päälaskenta!$E$20))^2)</f>
        <v>1.8029999999999999</v>
      </c>
      <c r="AL432" s="134">
        <f>IF(Päälaskenta!$F$28&lt;Kaksitasouoma_matriisi!L432,AK432*Päälaskenta!$F$28*COS(ATAN(1/Päälaskenta!$E$20)),AK432*Kaksitasouoma_matriisi!L432*COS(ATAN(1/Päälaskenta!$E$20)))</f>
        <v>8.1000000000000003E-2</v>
      </c>
      <c r="AM432" s="134"/>
      <c r="AN432" s="134">
        <f t="shared" si="111"/>
        <v>0.35099999999999998</v>
      </c>
      <c r="AO432" s="8">
        <f t="shared" si="104"/>
        <v>0.22042200452147701</v>
      </c>
      <c r="AP432" s="134">
        <f>Refererenssiarvoja!$B$16*H432^(1/6)/(Refererenssiarvoja!$B$15^0.5)*(Päälaskenta!$G$28/2)^0.5*(1-AO432)^(-1.5)</f>
        <v>5.6000000000000001E-2</v>
      </c>
      <c r="AQ432" s="8">
        <f>Refererenssiarvoja!$B$16*Kaksitasouoma_matriisi!O432^(1/6)/(SQRT((2*Refererenssiarvoja!$B$15)/(Päälaskenta!$F$31*Päälaskenta!$G$31*Päälaskenta!$F$28))+SQRT(Refererenssiarvoja!$B$15)/Refererenssiarvoja!$B$17*LN(Kaksitasouoma_matriisi!L432/Päälaskenta!$F$28))</f>
        <v>-3.9655886655136897E-2</v>
      </c>
      <c r="AR432" s="8">
        <f>Refererenssiarvoja!$B$16*Kaksitasouoma_matriisi!O432^(1/6)/(SQRT((2*Refererenssiarvoja!$B$15)/(Päälaskenta!$F$31*Päälaskenta!$G$31*L432)))</f>
        <v>0.101619673560723</v>
      </c>
    </row>
    <row r="433" spans="1:44" x14ac:dyDescent="0.2">
      <c r="A433" s="8">
        <v>431</v>
      </c>
      <c r="B433" s="8">
        <f>IF(Päälaskenta!C$7,Päälaskenta!E$7,Päälaskenta!G$5)</f>
        <v>2.5</v>
      </c>
      <c r="C433" s="56">
        <v>1.569</v>
      </c>
      <c r="D433" s="93">
        <f t="shared" si="97"/>
        <v>1.5933999999999999</v>
      </c>
      <c r="E433" s="8">
        <f>IF(Päälaskenta!$C$26,Kaksitasouoma_matriisi!AP433,Kaksitasouoma_matriisi!AC433)</f>
        <v>0.10177342352697601</v>
      </c>
      <c r="F433" s="56">
        <f>IF(D433&lt;Päälaskenta!H$24,(SQRT(POWER(Päälaskenta!C$24/(2*Päälaskenta!E$24),2)+(D433/Päälaskenta!E$24))-Päälaskenta!C$24/(2*Päälaskenta!E$24)),IF(D433=Päälaskenta!H$24,Päälaskenta!D$24,Päälaskenta!D$24+(SQRT(POWER((Päälaskenta!C$20+Päälaskenta!G$24)/(2*Päälaskenta!E$20),2)+((D433-Päälaskenta!H$24)/Päälaskenta!E$20))-(Päälaskenta!C$20+Päälaskenta!G$24)/(2*Päälaskenta!E$20))))</f>
        <v>0.754</v>
      </c>
      <c r="G433" s="57">
        <f>IF(F433&gt;Päälaskenta!D$24,(2*SQRT((POWER(Päälaskenta!D$24,2))+POWER(Päälaskenta!E$24*Päälaskenta!D$24,2))+Päälaskenta!C$24)+(2*SQRT((POWER((F433-Päälaskenta!D$24),2))+POWER(Päälaskenta!E$20*(F433-Päälaskenta!D$24),2))+Päälaskenta!C$20),(2*SQRT((POWER(F433,2))+POWER(Päälaskenta!E$24*F433,2))+Päälaskenta!C$24))</f>
        <v>8.17</v>
      </c>
      <c r="H433" s="57">
        <f t="shared" si="98"/>
        <v>0.2</v>
      </c>
      <c r="I433" s="62">
        <f t="shared" si="99"/>
        <v>0.21800900000000001</v>
      </c>
      <c r="J433" s="8">
        <f>IF(F433&lt;Päälaskenta!$D$24,0,Kaksitasouoma_matriisi!F433-Päälaskenta!$D$24)</f>
        <v>5.3999999999999999E-2</v>
      </c>
      <c r="L433" s="8">
        <f>IF(F433&gt;Päälaskenta!D$24,F433-Päälaskenta!D$24,0)</f>
        <v>5.3999999999999999E-2</v>
      </c>
      <c r="M433" s="8">
        <f>IF(F433&gt;Päälaskenta!D$24,(Päälaskenta!C$20+(Päälaskenta!E$20*(Kaksitasouoma_matriisi!F433-Päälaskenta!D$24)))*(Kaksitasouoma_matriisi!F433-Päälaskenta!D$24),0)</f>
        <v>0.27437400000000001</v>
      </c>
      <c r="N433" s="8">
        <f>IF(F433&gt;Päälaskenta!D$24,(2*SQRT((POWER((F433-Päälaskenta!D$24),2))+POWER(Päälaskenta!E$20*(F433-Päälaskenta!D$24),2))+Päälaskenta!C$20),0)</f>
        <v>5.1946997688750596</v>
      </c>
      <c r="O433" s="8">
        <f t="shared" si="105"/>
        <v>5.2818066915812797E-2</v>
      </c>
      <c r="P433" s="8">
        <f>IF(Päälaskenta!$C$29,IF(L433&gt;Päälaskenta!$F$28,Kaksitasouoma_matriisi!AQ433,Kaksitasouoma_matriisi!AR433),Päälaskenta!$F$20)</f>
        <v>0.12</v>
      </c>
      <c r="Q433" s="8">
        <f t="shared" si="106"/>
        <v>0.32187213222966599</v>
      </c>
      <c r="R433" s="8">
        <f t="shared" si="100"/>
        <v>7.1373872947896294E-2</v>
      </c>
      <c r="S433" s="8">
        <f t="shared" si="107"/>
        <v>0.260133514647511</v>
      </c>
      <c r="U433" s="93">
        <f>IF(F433&gt;Päälaskenta!D$24,Päälaskenta!H$24+L433*Päälaskenta!G$24,F433*Päälaskenta!C$24 + F433*F433*Päälaskenta!E$24)</f>
        <v>1.3196000000000001</v>
      </c>
      <c r="V433" s="8">
        <f>IF(F433&gt;Päälaskenta!D$24,2*SQRT(POWER(Päälaskenta!D$24,2)+POWER(Päälaskenta!E$24*Päälaskenta!D$24,2))+Päälaskenta!C$24,(2*SQRT((POWER(F433,2))+POWER(Päälaskenta!E$24*F433,2))+Päälaskenta!C$24))</f>
        <v>2.9798989873223301</v>
      </c>
      <c r="W433" s="8">
        <f t="shared" si="108"/>
        <v>0.44283380262690097</v>
      </c>
      <c r="X433" s="8">
        <f>Päälaskenta!F$24</f>
        <v>7.0000000000000007E-2</v>
      </c>
      <c r="Y433" s="8">
        <f t="shared" si="109"/>
        <v>10.9522860063036</v>
      </c>
      <c r="Z433" s="8">
        <f t="shared" si="101"/>
        <v>2.4286261270520999</v>
      </c>
      <c r="AA433" s="8">
        <f t="shared" si="110"/>
        <v>1.84042598291308</v>
      </c>
      <c r="AC433" s="8">
        <f t="shared" si="102"/>
        <v>0.10177342352697601</v>
      </c>
      <c r="AE433" s="8">
        <v>431</v>
      </c>
      <c r="AF433" s="8">
        <f t="shared" si="112"/>
        <v>11.2741581385333</v>
      </c>
      <c r="AG433" s="8">
        <f t="shared" si="103"/>
        <v>4.9171309341533999E-2</v>
      </c>
      <c r="AJ433" s="132">
        <f>IF(Päälaskenta!$F$28&lt;Kaksitasouoma_matriisi!L433,Päälaskenta!$C$20*Päälaskenta!$F$28,Päälaskenta!$C$20*Kaksitasouoma_matriisi!L433)</f>
        <v>0.27</v>
      </c>
      <c r="AK433" s="134">
        <f>SQRT(Päälaskenta!$D$20^2+(Päälaskenta!$D$20/(1/Päälaskenta!$E$20))^2)</f>
        <v>1.8029999999999999</v>
      </c>
      <c r="AL433" s="134">
        <f>IF(Päälaskenta!$F$28&lt;Kaksitasouoma_matriisi!L433,AK433*Päälaskenta!$F$28*COS(ATAN(1/Päälaskenta!$E$20)),AK433*Kaksitasouoma_matriisi!L433*COS(ATAN(1/Päälaskenta!$E$20)))</f>
        <v>8.1000000000000003E-2</v>
      </c>
      <c r="AM433" s="134"/>
      <c r="AN433" s="134">
        <f t="shared" si="111"/>
        <v>0.35099999999999998</v>
      </c>
      <c r="AO433" s="8">
        <f t="shared" si="104"/>
        <v>0.22028367013932501</v>
      </c>
      <c r="AP433" s="134">
        <f>Refererenssiarvoja!$B$16*H433^(1/6)/(Refererenssiarvoja!$B$15^0.5)*(Päälaskenta!$G$28/2)^0.5*(1-AO433)^(-1.5)</f>
        <v>5.6000000000000001E-2</v>
      </c>
      <c r="AQ433" s="8">
        <f>Refererenssiarvoja!$B$16*Kaksitasouoma_matriisi!O433^(1/6)/(SQRT((2*Refererenssiarvoja!$B$15)/(Päälaskenta!$F$31*Päälaskenta!$G$31*Päälaskenta!$F$28))+SQRT(Refererenssiarvoja!$B$15)/Refererenssiarvoja!$B$17*LN(Kaksitasouoma_matriisi!L433/Päälaskenta!$F$28))</f>
        <v>-3.9655886655136897E-2</v>
      </c>
      <c r="AR433" s="8">
        <f>Refererenssiarvoja!$B$16*Kaksitasouoma_matriisi!O433^(1/6)/(SQRT((2*Refererenssiarvoja!$B$15)/(Päälaskenta!$F$31*Päälaskenta!$G$31*L433)))</f>
        <v>0.101619673560723</v>
      </c>
    </row>
    <row r="434" spans="1:44" x14ac:dyDescent="0.2">
      <c r="A434" s="8">
        <v>432</v>
      </c>
      <c r="B434" s="8">
        <f>IF(Päälaskenta!C$7,Päälaskenta!E$7,Päälaskenta!G$5)</f>
        <v>2.5</v>
      </c>
      <c r="C434" s="56">
        <v>1.5680000000000001</v>
      </c>
      <c r="D434" s="93">
        <f t="shared" si="97"/>
        <v>1.5944</v>
      </c>
      <c r="E434" s="8">
        <f>IF(Päälaskenta!$C$26,Kaksitasouoma_matriisi!AP434,Kaksitasouoma_matriisi!AC434)</f>
        <v>0.10177342352697601</v>
      </c>
      <c r="F434" s="56">
        <f>IF(D434&lt;Päälaskenta!H$24,(SQRT(POWER(Päälaskenta!C$24/(2*Päälaskenta!E$24),2)+(D434/Päälaskenta!E$24))-Päälaskenta!C$24/(2*Päälaskenta!E$24)),IF(D434=Päälaskenta!H$24,Päälaskenta!D$24,Päälaskenta!D$24+(SQRT(POWER((Päälaskenta!C$20+Päälaskenta!G$24)/(2*Päälaskenta!E$20),2)+((D434-Päälaskenta!H$24)/Päälaskenta!E$20))-(Päälaskenta!C$20+Päälaskenta!G$24)/(2*Päälaskenta!E$20))))</f>
        <v>0.754</v>
      </c>
      <c r="G434" s="57">
        <f>IF(F434&gt;Päälaskenta!D$24,(2*SQRT((POWER(Päälaskenta!D$24,2))+POWER(Päälaskenta!E$24*Päälaskenta!D$24,2))+Päälaskenta!C$24)+(2*SQRT((POWER((F434-Päälaskenta!D$24),2))+POWER(Päälaskenta!E$20*(F434-Päälaskenta!D$24),2))+Päälaskenta!C$20),(2*SQRT((POWER(F434,2))+POWER(Päälaskenta!E$24*F434,2))+Päälaskenta!C$24))</f>
        <v>8.17</v>
      </c>
      <c r="H434" s="57">
        <f t="shared" si="98"/>
        <v>0.2</v>
      </c>
      <c r="I434" s="62">
        <f t="shared" si="99"/>
        <v>0.21773100000000001</v>
      </c>
      <c r="J434" s="8">
        <f>IF(F434&lt;Päälaskenta!$D$24,0,Kaksitasouoma_matriisi!F434-Päälaskenta!$D$24)</f>
        <v>5.3999999999999999E-2</v>
      </c>
      <c r="L434" s="8">
        <f>IF(F434&gt;Päälaskenta!D$24,F434-Päälaskenta!D$24,0)</f>
        <v>5.3999999999999999E-2</v>
      </c>
      <c r="M434" s="8">
        <f>IF(F434&gt;Päälaskenta!D$24,(Päälaskenta!C$20+(Päälaskenta!E$20*(Kaksitasouoma_matriisi!F434-Päälaskenta!D$24)))*(Kaksitasouoma_matriisi!F434-Päälaskenta!D$24),0)</f>
        <v>0.27437400000000001</v>
      </c>
      <c r="N434" s="8">
        <f>IF(F434&gt;Päälaskenta!D$24,(2*SQRT((POWER((F434-Päälaskenta!D$24),2))+POWER(Päälaskenta!E$20*(F434-Päälaskenta!D$24),2))+Päälaskenta!C$20),0)</f>
        <v>5.1946997688750596</v>
      </c>
      <c r="O434" s="8">
        <f t="shared" si="105"/>
        <v>5.2818066915812797E-2</v>
      </c>
      <c r="P434" s="8">
        <f>IF(Päälaskenta!$C$29,IF(L434&gt;Päälaskenta!$F$28,Kaksitasouoma_matriisi!AQ434,Kaksitasouoma_matriisi!AR434),Päälaskenta!$F$20)</f>
        <v>0.12</v>
      </c>
      <c r="Q434" s="8">
        <f t="shared" si="106"/>
        <v>0.32187213222966599</v>
      </c>
      <c r="R434" s="8">
        <f t="shared" si="100"/>
        <v>7.1373872947896294E-2</v>
      </c>
      <c r="S434" s="8">
        <f t="shared" si="107"/>
        <v>0.260133514647511</v>
      </c>
      <c r="U434" s="93">
        <f>IF(F434&gt;Päälaskenta!D$24,Päälaskenta!H$24+L434*Päälaskenta!G$24,F434*Päälaskenta!C$24 + F434*F434*Päälaskenta!E$24)</f>
        <v>1.3196000000000001</v>
      </c>
      <c r="V434" s="8">
        <f>IF(F434&gt;Päälaskenta!D$24,2*SQRT(POWER(Päälaskenta!D$24,2)+POWER(Päälaskenta!E$24*Päälaskenta!D$24,2))+Päälaskenta!C$24,(2*SQRT((POWER(F434,2))+POWER(Päälaskenta!E$24*F434,2))+Päälaskenta!C$24))</f>
        <v>2.9798989873223301</v>
      </c>
      <c r="W434" s="8">
        <f t="shared" si="108"/>
        <v>0.44283380262690097</v>
      </c>
      <c r="X434" s="8">
        <f>Päälaskenta!F$24</f>
        <v>7.0000000000000007E-2</v>
      </c>
      <c r="Y434" s="8">
        <f t="shared" si="109"/>
        <v>10.9522860063036</v>
      </c>
      <c r="Z434" s="8">
        <f t="shared" si="101"/>
        <v>2.4286261270520999</v>
      </c>
      <c r="AA434" s="8">
        <f t="shared" si="110"/>
        <v>1.84042598291308</v>
      </c>
      <c r="AC434" s="8">
        <f t="shared" si="102"/>
        <v>0.10177342352697601</v>
      </c>
      <c r="AE434" s="8">
        <v>432</v>
      </c>
      <c r="AF434" s="8">
        <f t="shared" si="112"/>
        <v>11.2741581385333</v>
      </c>
      <c r="AG434" s="8">
        <f t="shared" si="103"/>
        <v>4.9171309341533999E-2</v>
      </c>
      <c r="AJ434" s="132">
        <f>IF(Päälaskenta!$F$28&lt;Kaksitasouoma_matriisi!L434,Päälaskenta!$C$20*Päälaskenta!$F$28,Päälaskenta!$C$20*Kaksitasouoma_matriisi!L434)</f>
        <v>0.27</v>
      </c>
      <c r="AK434" s="134">
        <f>SQRT(Päälaskenta!$D$20^2+(Päälaskenta!$D$20/(1/Päälaskenta!$E$20))^2)</f>
        <v>1.8029999999999999</v>
      </c>
      <c r="AL434" s="134">
        <f>IF(Päälaskenta!$F$28&lt;Kaksitasouoma_matriisi!L434,AK434*Päälaskenta!$F$28*COS(ATAN(1/Päälaskenta!$E$20)),AK434*Kaksitasouoma_matriisi!L434*COS(ATAN(1/Päälaskenta!$E$20)))</f>
        <v>8.1000000000000003E-2</v>
      </c>
      <c r="AM434" s="134"/>
      <c r="AN434" s="134">
        <f t="shared" si="111"/>
        <v>0.35099999999999998</v>
      </c>
      <c r="AO434" s="8">
        <f t="shared" si="104"/>
        <v>0.22014550928248899</v>
      </c>
      <c r="AP434" s="134">
        <f>Refererenssiarvoja!$B$16*H434^(1/6)/(Refererenssiarvoja!$B$15^0.5)*(Päälaskenta!$G$28/2)^0.5*(1-AO434)^(-1.5)</f>
        <v>5.6000000000000001E-2</v>
      </c>
      <c r="AQ434" s="8">
        <f>Refererenssiarvoja!$B$16*Kaksitasouoma_matriisi!O434^(1/6)/(SQRT((2*Refererenssiarvoja!$B$15)/(Päälaskenta!$F$31*Päälaskenta!$G$31*Päälaskenta!$F$28))+SQRT(Refererenssiarvoja!$B$15)/Refererenssiarvoja!$B$17*LN(Kaksitasouoma_matriisi!L434/Päälaskenta!$F$28))</f>
        <v>-3.9655886655136897E-2</v>
      </c>
      <c r="AR434" s="8">
        <f>Refererenssiarvoja!$B$16*Kaksitasouoma_matriisi!O434^(1/6)/(SQRT((2*Refererenssiarvoja!$B$15)/(Päälaskenta!$F$31*Päälaskenta!$G$31*L434)))</f>
        <v>0.101619673560723</v>
      </c>
    </row>
    <row r="435" spans="1:44" x14ac:dyDescent="0.2">
      <c r="A435" s="8">
        <v>433</v>
      </c>
      <c r="B435" s="8">
        <f>IF(Päälaskenta!C$7,Päälaskenta!E$7,Päälaskenta!G$5)</f>
        <v>2.5</v>
      </c>
      <c r="C435" s="56">
        <v>1.5669999999999999</v>
      </c>
      <c r="D435" s="93">
        <f t="shared" si="97"/>
        <v>1.5953999999999999</v>
      </c>
      <c r="E435" s="8">
        <f>IF(Päälaskenta!$C$26,Kaksitasouoma_matriisi!AP435,Kaksitasouoma_matriisi!AC435)</f>
        <v>0.10177342352697601</v>
      </c>
      <c r="F435" s="56">
        <f>IF(D435&lt;Päälaskenta!H$24,(SQRT(POWER(Päälaskenta!C$24/(2*Päälaskenta!E$24),2)+(D435/Päälaskenta!E$24))-Päälaskenta!C$24/(2*Päälaskenta!E$24)),IF(D435=Päälaskenta!H$24,Päälaskenta!D$24,Päälaskenta!D$24+(SQRT(POWER((Päälaskenta!C$20+Päälaskenta!G$24)/(2*Päälaskenta!E$20),2)+((D435-Päälaskenta!H$24)/Päälaskenta!E$20))-(Päälaskenta!C$20+Päälaskenta!G$24)/(2*Päälaskenta!E$20))))</f>
        <v>0.754</v>
      </c>
      <c r="G435" s="57">
        <f>IF(F435&gt;Päälaskenta!D$24,(2*SQRT((POWER(Päälaskenta!D$24,2))+POWER(Päälaskenta!E$24*Päälaskenta!D$24,2))+Päälaskenta!C$24)+(2*SQRT((POWER((F435-Päälaskenta!D$24),2))+POWER(Päälaskenta!E$20*(F435-Päälaskenta!D$24),2))+Päälaskenta!C$20),(2*SQRT((POWER(F435,2))+POWER(Päälaskenta!E$24*F435,2))+Päälaskenta!C$24))</f>
        <v>8.17</v>
      </c>
      <c r="H435" s="57">
        <f t="shared" si="98"/>
        <v>0.2</v>
      </c>
      <c r="I435" s="62">
        <f t="shared" si="99"/>
        <v>0.21745400000000001</v>
      </c>
      <c r="J435" s="8">
        <f>IF(F435&lt;Päälaskenta!$D$24,0,Kaksitasouoma_matriisi!F435-Päälaskenta!$D$24)</f>
        <v>5.3999999999999999E-2</v>
      </c>
      <c r="L435" s="8">
        <f>IF(F435&gt;Päälaskenta!D$24,F435-Päälaskenta!D$24,0)</f>
        <v>5.3999999999999999E-2</v>
      </c>
      <c r="M435" s="8">
        <f>IF(F435&gt;Päälaskenta!D$24,(Päälaskenta!C$20+(Päälaskenta!E$20*(Kaksitasouoma_matriisi!F435-Päälaskenta!D$24)))*(Kaksitasouoma_matriisi!F435-Päälaskenta!D$24),0)</f>
        <v>0.27437400000000001</v>
      </c>
      <c r="N435" s="8">
        <f>IF(F435&gt;Päälaskenta!D$24,(2*SQRT((POWER((F435-Päälaskenta!D$24),2))+POWER(Päälaskenta!E$20*(F435-Päälaskenta!D$24),2))+Päälaskenta!C$20),0)</f>
        <v>5.1946997688750596</v>
      </c>
      <c r="O435" s="8">
        <f t="shared" si="105"/>
        <v>5.2818066915812797E-2</v>
      </c>
      <c r="P435" s="8">
        <f>IF(Päälaskenta!$C$29,IF(L435&gt;Päälaskenta!$F$28,Kaksitasouoma_matriisi!AQ435,Kaksitasouoma_matriisi!AR435),Päälaskenta!$F$20)</f>
        <v>0.12</v>
      </c>
      <c r="Q435" s="8">
        <f t="shared" si="106"/>
        <v>0.32187213222966599</v>
      </c>
      <c r="R435" s="8">
        <f t="shared" si="100"/>
        <v>7.1373872947896294E-2</v>
      </c>
      <c r="S435" s="8">
        <f t="shared" si="107"/>
        <v>0.260133514647511</v>
      </c>
      <c r="U435" s="93">
        <f>IF(F435&gt;Päälaskenta!D$24,Päälaskenta!H$24+L435*Päälaskenta!G$24,F435*Päälaskenta!C$24 + F435*F435*Päälaskenta!E$24)</f>
        <v>1.3196000000000001</v>
      </c>
      <c r="V435" s="8">
        <f>IF(F435&gt;Päälaskenta!D$24,2*SQRT(POWER(Päälaskenta!D$24,2)+POWER(Päälaskenta!E$24*Päälaskenta!D$24,2))+Päälaskenta!C$24,(2*SQRT((POWER(F435,2))+POWER(Päälaskenta!E$24*F435,2))+Päälaskenta!C$24))</f>
        <v>2.9798989873223301</v>
      </c>
      <c r="W435" s="8">
        <f t="shared" si="108"/>
        <v>0.44283380262690097</v>
      </c>
      <c r="X435" s="8">
        <f>Päälaskenta!F$24</f>
        <v>7.0000000000000007E-2</v>
      </c>
      <c r="Y435" s="8">
        <f t="shared" si="109"/>
        <v>10.9522860063036</v>
      </c>
      <c r="Z435" s="8">
        <f t="shared" si="101"/>
        <v>2.4286261270520999</v>
      </c>
      <c r="AA435" s="8">
        <f t="shared" si="110"/>
        <v>1.84042598291308</v>
      </c>
      <c r="AC435" s="8">
        <f t="shared" si="102"/>
        <v>0.10177342352697601</v>
      </c>
      <c r="AE435" s="8">
        <v>433</v>
      </c>
      <c r="AF435" s="8">
        <f t="shared" si="112"/>
        <v>11.2741581385333</v>
      </c>
      <c r="AG435" s="8">
        <f t="shared" si="103"/>
        <v>4.9171309341533999E-2</v>
      </c>
      <c r="AJ435" s="132">
        <f>IF(Päälaskenta!$F$28&lt;Kaksitasouoma_matriisi!L435,Päälaskenta!$C$20*Päälaskenta!$F$28,Päälaskenta!$C$20*Kaksitasouoma_matriisi!L435)</f>
        <v>0.27</v>
      </c>
      <c r="AK435" s="134">
        <f>SQRT(Päälaskenta!$D$20^2+(Päälaskenta!$D$20/(1/Päälaskenta!$E$20))^2)</f>
        <v>1.8029999999999999</v>
      </c>
      <c r="AL435" s="134">
        <f>IF(Päälaskenta!$F$28&lt;Kaksitasouoma_matriisi!L435,AK435*Päälaskenta!$F$28*COS(ATAN(1/Päälaskenta!$E$20)),AK435*Kaksitasouoma_matriisi!L435*COS(ATAN(1/Päälaskenta!$E$20)))</f>
        <v>8.1000000000000003E-2</v>
      </c>
      <c r="AM435" s="134"/>
      <c r="AN435" s="134">
        <f t="shared" si="111"/>
        <v>0.35099999999999998</v>
      </c>
      <c r="AO435" s="8">
        <f t="shared" si="104"/>
        <v>0.22000752162467099</v>
      </c>
      <c r="AP435" s="134">
        <f>Refererenssiarvoja!$B$16*H435^(1/6)/(Refererenssiarvoja!$B$15^0.5)*(Päälaskenta!$G$28/2)^0.5*(1-AO435)^(-1.5)</f>
        <v>5.6000000000000001E-2</v>
      </c>
      <c r="AQ435" s="8">
        <f>Refererenssiarvoja!$B$16*Kaksitasouoma_matriisi!O435^(1/6)/(SQRT((2*Refererenssiarvoja!$B$15)/(Päälaskenta!$F$31*Päälaskenta!$G$31*Päälaskenta!$F$28))+SQRT(Refererenssiarvoja!$B$15)/Refererenssiarvoja!$B$17*LN(Kaksitasouoma_matriisi!L435/Päälaskenta!$F$28))</f>
        <v>-3.9655886655136897E-2</v>
      </c>
      <c r="AR435" s="8">
        <f>Refererenssiarvoja!$B$16*Kaksitasouoma_matriisi!O435^(1/6)/(SQRT((2*Refererenssiarvoja!$B$15)/(Päälaskenta!$F$31*Päälaskenta!$G$31*L435)))</f>
        <v>0.101619673560723</v>
      </c>
    </row>
    <row r="436" spans="1:44" x14ac:dyDescent="0.2">
      <c r="A436" s="8">
        <v>434</v>
      </c>
      <c r="B436" s="8">
        <f>IF(Päälaskenta!C$7,Päälaskenta!E$7,Päälaskenta!G$5)</f>
        <v>2.5</v>
      </c>
      <c r="C436" s="56">
        <v>1.5660000000000001</v>
      </c>
      <c r="D436" s="93">
        <f t="shared" si="97"/>
        <v>1.5964</v>
      </c>
      <c r="E436" s="8">
        <f>IF(Päälaskenta!$C$26,Kaksitasouoma_matriisi!AP436,Kaksitasouoma_matriisi!AC436)</f>
        <v>0.10177342352697601</v>
      </c>
      <c r="F436" s="56">
        <f>IF(D436&lt;Päälaskenta!H$24,(SQRT(POWER(Päälaskenta!C$24/(2*Päälaskenta!E$24),2)+(D436/Päälaskenta!E$24))-Päälaskenta!C$24/(2*Päälaskenta!E$24)),IF(D436=Päälaskenta!H$24,Päälaskenta!D$24,Päälaskenta!D$24+(SQRT(POWER((Päälaskenta!C$20+Päälaskenta!G$24)/(2*Päälaskenta!E$20),2)+((D436-Päälaskenta!H$24)/Päälaskenta!E$20))-(Päälaskenta!C$20+Päälaskenta!G$24)/(2*Päälaskenta!E$20))))</f>
        <v>0.754</v>
      </c>
      <c r="G436" s="57">
        <f>IF(F436&gt;Päälaskenta!D$24,(2*SQRT((POWER(Päälaskenta!D$24,2))+POWER(Päälaskenta!E$24*Päälaskenta!D$24,2))+Päälaskenta!C$24)+(2*SQRT((POWER((F436-Päälaskenta!D$24),2))+POWER(Päälaskenta!E$20*(F436-Päälaskenta!D$24),2))+Päälaskenta!C$20),(2*SQRT((POWER(F436,2))+POWER(Päälaskenta!E$24*F436,2))+Päälaskenta!C$24))</f>
        <v>8.17</v>
      </c>
      <c r="H436" s="57">
        <f t="shared" si="98"/>
        <v>0.2</v>
      </c>
      <c r="I436" s="62">
        <f t="shared" si="99"/>
        <v>0.21717600000000001</v>
      </c>
      <c r="J436" s="8">
        <f>IF(F436&lt;Päälaskenta!$D$24,0,Kaksitasouoma_matriisi!F436-Päälaskenta!$D$24)</f>
        <v>5.3999999999999999E-2</v>
      </c>
      <c r="L436" s="8">
        <f>IF(F436&gt;Päälaskenta!D$24,F436-Päälaskenta!D$24,0)</f>
        <v>5.3999999999999999E-2</v>
      </c>
      <c r="M436" s="8">
        <f>IF(F436&gt;Päälaskenta!D$24,(Päälaskenta!C$20+(Päälaskenta!E$20*(Kaksitasouoma_matriisi!F436-Päälaskenta!D$24)))*(Kaksitasouoma_matriisi!F436-Päälaskenta!D$24),0)</f>
        <v>0.27437400000000001</v>
      </c>
      <c r="N436" s="8">
        <f>IF(F436&gt;Päälaskenta!D$24,(2*SQRT((POWER((F436-Päälaskenta!D$24),2))+POWER(Päälaskenta!E$20*(F436-Päälaskenta!D$24),2))+Päälaskenta!C$20),0)</f>
        <v>5.1946997688750596</v>
      </c>
      <c r="O436" s="8">
        <f t="shared" si="105"/>
        <v>5.2818066915812797E-2</v>
      </c>
      <c r="P436" s="8">
        <f>IF(Päälaskenta!$C$29,IF(L436&gt;Päälaskenta!$F$28,Kaksitasouoma_matriisi!AQ436,Kaksitasouoma_matriisi!AR436),Päälaskenta!$F$20)</f>
        <v>0.12</v>
      </c>
      <c r="Q436" s="8">
        <f t="shared" si="106"/>
        <v>0.32187213222966599</v>
      </c>
      <c r="R436" s="8">
        <f t="shared" si="100"/>
        <v>7.1373872947896294E-2</v>
      </c>
      <c r="S436" s="8">
        <f t="shared" si="107"/>
        <v>0.260133514647511</v>
      </c>
      <c r="U436" s="93">
        <f>IF(F436&gt;Päälaskenta!D$24,Päälaskenta!H$24+L436*Päälaskenta!G$24,F436*Päälaskenta!C$24 + F436*F436*Päälaskenta!E$24)</f>
        <v>1.3196000000000001</v>
      </c>
      <c r="V436" s="8">
        <f>IF(F436&gt;Päälaskenta!D$24,2*SQRT(POWER(Päälaskenta!D$24,2)+POWER(Päälaskenta!E$24*Päälaskenta!D$24,2))+Päälaskenta!C$24,(2*SQRT((POWER(F436,2))+POWER(Päälaskenta!E$24*F436,2))+Päälaskenta!C$24))</f>
        <v>2.9798989873223301</v>
      </c>
      <c r="W436" s="8">
        <f t="shared" si="108"/>
        <v>0.44283380262690097</v>
      </c>
      <c r="X436" s="8">
        <f>Päälaskenta!F$24</f>
        <v>7.0000000000000007E-2</v>
      </c>
      <c r="Y436" s="8">
        <f t="shared" si="109"/>
        <v>10.9522860063036</v>
      </c>
      <c r="Z436" s="8">
        <f t="shared" si="101"/>
        <v>2.4286261270520999</v>
      </c>
      <c r="AA436" s="8">
        <f t="shared" si="110"/>
        <v>1.84042598291308</v>
      </c>
      <c r="AC436" s="8">
        <f t="shared" si="102"/>
        <v>0.10177342352697601</v>
      </c>
      <c r="AE436" s="8">
        <v>434</v>
      </c>
      <c r="AF436" s="8">
        <f t="shared" si="112"/>
        <v>11.2741581385333</v>
      </c>
      <c r="AG436" s="8">
        <f t="shared" si="103"/>
        <v>4.9171309341533999E-2</v>
      </c>
      <c r="AJ436" s="132">
        <f>IF(Päälaskenta!$F$28&lt;Kaksitasouoma_matriisi!L436,Päälaskenta!$C$20*Päälaskenta!$F$28,Päälaskenta!$C$20*Kaksitasouoma_matriisi!L436)</f>
        <v>0.27</v>
      </c>
      <c r="AK436" s="134">
        <f>SQRT(Päälaskenta!$D$20^2+(Päälaskenta!$D$20/(1/Päälaskenta!$E$20))^2)</f>
        <v>1.8029999999999999</v>
      </c>
      <c r="AL436" s="134">
        <f>IF(Päälaskenta!$F$28&lt;Kaksitasouoma_matriisi!L436,AK436*Päälaskenta!$F$28*COS(ATAN(1/Päälaskenta!$E$20)),AK436*Kaksitasouoma_matriisi!L436*COS(ATAN(1/Päälaskenta!$E$20)))</f>
        <v>8.1000000000000003E-2</v>
      </c>
      <c r="AM436" s="134"/>
      <c r="AN436" s="134">
        <f t="shared" si="111"/>
        <v>0.35099999999999998</v>
      </c>
      <c r="AO436" s="8">
        <f t="shared" si="104"/>
        <v>0.219869706840391</v>
      </c>
      <c r="AP436" s="134">
        <f>Refererenssiarvoja!$B$16*H436^(1/6)/(Refererenssiarvoja!$B$15^0.5)*(Päälaskenta!$G$28/2)^0.5*(1-AO436)^(-1.5)</f>
        <v>5.6000000000000001E-2</v>
      </c>
      <c r="AQ436" s="8">
        <f>Refererenssiarvoja!$B$16*Kaksitasouoma_matriisi!O436^(1/6)/(SQRT((2*Refererenssiarvoja!$B$15)/(Päälaskenta!$F$31*Päälaskenta!$G$31*Päälaskenta!$F$28))+SQRT(Refererenssiarvoja!$B$15)/Refererenssiarvoja!$B$17*LN(Kaksitasouoma_matriisi!L436/Päälaskenta!$F$28))</f>
        <v>-3.9655886655136897E-2</v>
      </c>
      <c r="AR436" s="8">
        <f>Refererenssiarvoja!$B$16*Kaksitasouoma_matriisi!O436^(1/6)/(SQRT((2*Refererenssiarvoja!$B$15)/(Päälaskenta!$F$31*Päälaskenta!$G$31*L436)))</f>
        <v>0.101619673560723</v>
      </c>
    </row>
    <row r="437" spans="1:44" x14ac:dyDescent="0.2">
      <c r="A437" s="8">
        <v>435</v>
      </c>
      <c r="B437" s="8">
        <f>IF(Päälaskenta!C$7,Päälaskenta!E$7,Päälaskenta!G$5)</f>
        <v>2.5</v>
      </c>
      <c r="C437" s="56">
        <v>1.5649999999999999</v>
      </c>
      <c r="D437" s="93">
        <f t="shared" si="97"/>
        <v>1.5973999999999999</v>
      </c>
      <c r="E437" s="8">
        <f>IF(Päälaskenta!$C$26,Kaksitasouoma_matriisi!AP437,Kaksitasouoma_matriisi!AC437)</f>
        <v>0.10177342352697601</v>
      </c>
      <c r="F437" s="56">
        <f>IF(D437&lt;Päälaskenta!H$24,(SQRT(POWER(Päälaskenta!C$24/(2*Päälaskenta!E$24),2)+(D437/Päälaskenta!E$24))-Päälaskenta!C$24/(2*Päälaskenta!E$24)),IF(D437=Päälaskenta!H$24,Päälaskenta!D$24,Päälaskenta!D$24+(SQRT(POWER((Päälaskenta!C$20+Päälaskenta!G$24)/(2*Päälaskenta!E$20),2)+((D437-Päälaskenta!H$24)/Päälaskenta!E$20))-(Päälaskenta!C$20+Päälaskenta!G$24)/(2*Päälaskenta!E$20))))</f>
        <v>0.754</v>
      </c>
      <c r="G437" s="57">
        <f>IF(F437&gt;Päälaskenta!D$24,(2*SQRT((POWER(Päälaskenta!D$24,2))+POWER(Päälaskenta!E$24*Päälaskenta!D$24,2))+Päälaskenta!C$24)+(2*SQRT((POWER((F437-Päälaskenta!D$24),2))+POWER(Päälaskenta!E$20*(F437-Päälaskenta!D$24),2))+Päälaskenta!C$20),(2*SQRT((POWER(F437,2))+POWER(Päälaskenta!E$24*F437,2))+Päälaskenta!C$24))</f>
        <v>8.17</v>
      </c>
      <c r="H437" s="57">
        <f t="shared" si="98"/>
        <v>0.2</v>
      </c>
      <c r="I437" s="62">
        <f t="shared" si="99"/>
        <v>0.21689900000000001</v>
      </c>
      <c r="J437" s="8">
        <f>IF(F437&lt;Päälaskenta!$D$24,0,Kaksitasouoma_matriisi!F437-Päälaskenta!$D$24)</f>
        <v>5.3999999999999999E-2</v>
      </c>
      <c r="L437" s="8">
        <f>IF(F437&gt;Päälaskenta!D$24,F437-Päälaskenta!D$24,0)</f>
        <v>5.3999999999999999E-2</v>
      </c>
      <c r="M437" s="8">
        <f>IF(F437&gt;Päälaskenta!D$24,(Päälaskenta!C$20+(Päälaskenta!E$20*(Kaksitasouoma_matriisi!F437-Päälaskenta!D$24)))*(Kaksitasouoma_matriisi!F437-Päälaskenta!D$24),0)</f>
        <v>0.27437400000000001</v>
      </c>
      <c r="N437" s="8">
        <f>IF(F437&gt;Päälaskenta!D$24,(2*SQRT((POWER((F437-Päälaskenta!D$24),2))+POWER(Päälaskenta!E$20*(F437-Päälaskenta!D$24),2))+Päälaskenta!C$20),0)</f>
        <v>5.1946997688750596</v>
      </c>
      <c r="O437" s="8">
        <f t="shared" si="105"/>
        <v>5.2818066915812797E-2</v>
      </c>
      <c r="P437" s="8">
        <f>IF(Päälaskenta!$C$29,IF(L437&gt;Päälaskenta!$F$28,Kaksitasouoma_matriisi!AQ437,Kaksitasouoma_matriisi!AR437),Päälaskenta!$F$20)</f>
        <v>0.12</v>
      </c>
      <c r="Q437" s="8">
        <f t="shared" si="106"/>
        <v>0.32187213222966599</v>
      </c>
      <c r="R437" s="8">
        <f t="shared" si="100"/>
        <v>7.1373872947896294E-2</v>
      </c>
      <c r="S437" s="8">
        <f t="shared" si="107"/>
        <v>0.260133514647511</v>
      </c>
      <c r="U437" s="93">
        <f>IF(F437&gt;Päälaskenta!D$24,Päälaskenta!H$24+L437*Päälaskenta!G$24,F437*Päälaskenta!C$24 + F437*F437*Päälaskenta!E$24)</f>
        <v>1.3196000000000001</v>
      </c>
      <c r="V437" s="8">
        <f>IF(F437&gt;Päälaskenta!D$24,2*SQRT(POWER(Päälaskenta!D$24,2)+POWER(Päälaskenta!E$24*Päälaskenta!D$24,2))+Päälaskenta!C$24,(2*SQRT((POWER(F437,2))+POWER(Päälaskenta!E$24*F437,2))+Päälaskenta!C$24))</f>
        <v>2.9798989873223301</v>
      </c>
      <c r="W437" s="8">
        <f t="shared" si="108"/>
        <v>0.44283380262690097</v>
      </c>
      <c r="X437" s="8">
        <f>Päälaskenta!F$24</f>
        <v>7.0000000000000007E-2</v>
      </c>
      <c r="Y437" s="8">
        <f t="shared" si="109"/>
        <v>10.9522860063036</v>
      </c>
      <c r="Z437" s="8">
        <f t="shared" si="101"/>
        <v>2.4286261270520999</v>
      </c>
      <c r="AA437" s="8">
        <f t="shared" si="110"/>
        <v>1.84042598291308</v>
      </c>
      <c r="AC437" s="8">
        <f t="shared" si="102"/>
        <v>0.10177342352697601</v>
      </c>
      <c r="AE437" s="8">
        <v>435</v>
      </c>
      <c r="AF437" s="8">
        <f t="shared" si="112"/>
        <v>11.2741581385333</v>
      </c>
      <c r="AG437" s="8">
        <f t="shared" si="103"/>
        <v>4.9171309341533999E-2</v>
      </c>
      <c r="AJ437" s="132">
        <f>IF(Päälaskenta!$F$28&lt;Kaksitasouoma_matriisi!L437,Päälaskenta!$C$20*Päälaskenta!$F$28,Päälaskenta!$C$20*Kaksitasouoma_matriisi!L437)</f>
        <v>0.27</v>
      </c>
      <c r="AK437" s="134">
        <f>SQRT(Päälaskenta!$D$20^2+(Päälaskenta!$D$20/(1/Päälaskenta!$E$20))^2)</f>
        <v>1.8029999999999999</v>
      </c>
      <c r="AL437" s="134">
        <f>IF(Päälaskenta!$F$28&lt;Kaksitasouoma_matriisi!L437,AK437*Päälaskenta!$F$28*COS(ATAN(1/Päälaskenta!$E$20)),AK437*Kaksitasouoma_matriisi!L437*COS(ATAN(1/Päälaskenta!$E$20)))</f>
        <v>8.1000000000000003E-2</v>
      </c>
      <c r="AM437" s="134"/>
      <c r="AN437" s="134">
        <f t="shared" si="111"/>
        <v>0.35099999999999998</v>
      </c>
      <c r="AO437" s="8">
        <f t="shared" si="104"/>
        <v>0.21973206460498301</v>
      </c>
      <c r="AP437" s="134">
        <f>Refererenssiarvoja!$B$16*H437^(1/6)/(Refererenssiarvoja!$B$15^0.5)*(Päälaskenta!$G$28/2)^0.5*(1-AO437)^(-1.5)</f>
        <v>5.6000000000000001E-2</v>
      </c>
      <c r="AQ437" s="8">
        <f>Refererenssiarvoja!$B$16*Kaksitasouoma_matriisi!O437^(1/6)/(SQRT((2*Refererenssiarvoja!$B$15)/(Päälaskenta!$F$31*Päälaskenta!$G$31*Päälaskenta!$F$28))+SQRT(Refererenssiarvoja!$B$15)/Refererenssiarvoja!$B$17*LN(Kaksitasouoma_matriisi!L437/Päälaskenta!$F$28))</f>
        <v>-3.9655886655136897E-2</v>
      </c>
      <c r="AR437" s="8">
        <f>Refererenssiarvoja!$B$16*Kaksitasouoma_matriisi!O437^(1/6)/(SQRT((2*Refererenssiarvoja!$B$15)/(Päälaskenta!$F$31*Päälaskenta!$G$31*L437)))</f>
        <v>0.101619673560723</v>
      </c>
    </row>
    <row r="438" spans="1:44" x14ac:dyDescent="0.2">
      <c r="A438" s="8">
        <v>436</v>
      </c>
      <c r="B438" s="8">
        <f>IF(Päälaskenta!C$7,Päälaskenta!E$7,Päälaskenta!G$5)</f>
        <v>2.5</v>
      </c>
      <c r="C438" s="56">
        <v>1.5640000000000001</v>
      </c>
      <c r="D438" s="93">
        <f t="shared" si="97"/>
        <v>1.5985</v>
      </c>
      <c r="E438" s="8">
        <f>IF(Päälaskenta!$C$26,Kaksitasouoma_matriisi!AP438,Kaksitasouoma_matriisi!AC438)</f>
        <v>0.101781459136455</v>
      </c>
      <c r="F438" s="56">
        <f>IF(D438&lt;Päälaskenta!H$24,(SQRT(POWER(Päälaskenta!C$24/(2*Päälaskenta!E$24),2)+(D438/Päälaskenta!E$24))-Päälaskenta!C$24/(2*Päälaskenta!E$24)),IF(D438=Päälaskenta!H$24,Päälaskenta!D$24,Päälaskenta!D$24+(SQRT(POWER((Päälaskenta!C$20+Päälaskenta!G$24)/(2*Päälaskenta!E$20),2)+((D438-Päälaskenta!H$24)/Päälaskenta!E$20))-(Päälaskenta!C$20+Päälaskenta!G$24)/(2*Päälaskenta!E$20))))</f>
        <v>0.755</v>
      </c>
      <c r="G438" s="57">
        <f>IF(F438&gt;Päälaskenta!D$24,(2*SQRT((POWER(Päälaskenta!D$24,2))+POWER(Päälaskenta!E$24*Päälaskenta!D$24,2))+Päälaskenta!C$24)+(2*SQRT((POWER((F438-Päälaskenta!D$24),2))+POWER(Päälaskenta!E$20*(F438-Päälaskenta!D$24),2))+Päälaskenta!C$20),(2*SQRT((POWER(F438,2))+POWER(Päälaskenta!E$24*F438,2))+Päälaskenta!C$24))</f>
        <v>8.18</v>
      </c>
      <c r="H438" s="57">
        <f t="shared" si="98"/>
        <v>0.2</v>
      </c>
      <c r="I438" s="62">
        <f t="shared" si="99"/>
        <v>0.21665599999999999</v>
      </c>
      <c r="J438" s="8">
        <f>IF(F438&lt;Päälaskenta!$D$24,0,Kaksitasouoma_matriisi!F438-Päälaskenta!$D$24)</f>
        <v>5.5E-2</v>
      </c>
      <c r="L438" s="8">
        <f>IF(F438&gt;Päälaskenta!D$24,F438-Päälaskenta!D$24,0)</f>
        <v>5.5E-2</v>
      </c>
      <c r="M438" s="8">
        <f>IF(F438&gt;Päälaskenta!D$24,(Päälaskenta!C$20+(Päälaskenta!E$20*(Kaksitasouoma_matriisi!F438-Päälaskenta!D$24)))*(Kaksitasouoma_matriisi!F438-Päälaskenta!D$24),0)</f>
        <v>0.27953749999999999</v>
      </c>
      <c r="N438" s="8">
        <f>IF(F438&gt;Päälaskenta!D$24,(2*SQRT((POWER((F438-Päälaskenta!D$24),2))+POWER(Päälaskenta!E$20*(F438-Päälaskenta!D$24),2))+Päälaskenta!C$20),0)</f>
        <v>5.1983053201505198</v>
      </c>
      <c r="O438" s="8">
        <f t="shared" si="105"/>
        <v>5.3774736723603202E-2</v>
      </c>
      <c r="P438" s="8">
        <f>IF(Päälaskenta!$C$29,IF(L438&gt;Päälaskenta!$F$28,Kaksitasouoma_matriisi!AQ438,Kaksitasouoma_matriisi!AR438),Päälaskenta!$F$20)</f>
        <v>0.12</v>
      </c>
      <c r="Q438" s="8">
        <f t="shared" si="106"/>
        <v>0.33187741035191698</v>
      </c>
      <c r="R438" s="8">
        <f t="shared" si="100"/>
        <v>7.3311433739267504E-2</v>
      </c>
      <c r="S438" s="8">
        <f t="shared" si="107"/>
        <v>0.262259745970639</v>
      </c>
      <c r="U438" s="93">
        <f>IF(F438&gt;Päälaskenta!D$24,Päälaskenta!H$24+L438*Päälaskenta!G$24,F438*Päälaskenta!C$24 + F438*F438*Päälaskenta!E$24)</f>
        <v>1.3220000000000001</v>
      </c>
      <c r="V438" s="8">
        <f>IF(F438&gt;Päälaskenta!D$24,2*SQRT(POWER(Päälaskenta!D$24,2)+POWER(Päälaskenta!E$24*Päälaskenta!D$24,2))+Päälaskenta!C$24,(2*SQRT((POWER(F438,2))+POWER(Päälaskenta!E$24*F438,2))+Päälaskenta!C$24))</f>
        <v>2.9798989873223301</v>
      </c>
      <c r="W438" s="8">
        <f t="shared" si="108"/>
        <v>0.44363919905483801</v>
      </c>
      <c r="X438" s="8">
        <f>Päälaskenta!F$24</f>
        <v>7.0000000000000007E-2</v>
      </c>
      <c r="Y438" s="8">
        <f t="shared" si="109"/>
        <v>10.985504934544</v>
      </c>
      <c r="Z438" s="8">
        <f t="shared" si="101"/>
        <v>2.4266885662607298</v>
      </c>
      <c r="AA438" s="8">
        <f t="shared" si="110"/>
        <v>1.83561918779178</v>
      </c>
      <c r="AC438" s="8">
        <f t="shared" si="102"/>
        <v>0.101781459136455</v>
      </c>
      <c r="AE438" s="8">
        <v>436</v>
      </c>
      <c r="AF438" s="8">
        <f t="shared" si="112"/>
        <v>11.317382344895901</v>
      </c>
      <c r="AG438" s="8">
        <f t="shared" si="103"/>
        <v>4.8796428997226499E-2</v>
      </c>
      <c r="AJ438" s="132">
        <f>IF(Päälaskenta!$F$28&lt;Kaksitasouoma_matriisi!L438,Päälaskenta!$C$20*Päälaskenta!$F$28,Päälaskenta!$C$20*Kaksitasouoma_matriisi!L438)</f>
        <v>0.27500000000000002</v>
      </c>
      <c r="AK438" s="134">
        <f>SQRT(Päälaskenta!$D$20^2+(Päälaskenta!$D$20/(1/Päälaskenta!$E$20))^2)</f>
        <v>1.8029999999999999</v>
      </c>
      <c r="AL438" s="134">
        <f>IF(Päälaskenta!$F$28&lt;Kaksitasouoma_matriisi!L438,AK438*Päälaskenta!$F$28*COS(ATAN(1/Päälaskenta!$E$20)),AK438*Kaksitasouoma_matriisi!L438*COS(ATAN(1/Päälaskenta!$E$20)))</f>
        <v>8.3000000000000004E-2</v>
      </c>
      <c r="AM438" s="134"/>
      <c r="AN438" s="134">
        <f t="shared" si="111"/>
        <v>0.35799999999999998</v>
      </c>
      <c r="AO438" s="8">
        <f t="shared" si="104"/>
        <v>0.22395996246481101</v>
      </c>
      <c r="AP438" s="134">
        <f>Refererenssiarvoja!$B$16*H438^(1/6)/(Refererenssiarvoja!$B$15^0.5)*(Päälaskenta!$G$28/2)^0.5*(1-AO438)^(-1.5)</f>
        <v>5.6000000000000001E-2</v>
      </c>
      <c r="AQ438" s="8">
        <f>Refererenssiarvoja!$B$16*Kaksitasouoma_matriisi!O438^(1/6)/(SQRT((2*Refererenssiarvoja!$B$15)/(Päälaskenta!$F$31*Päälaskenta!$G$31*Päälaskenta!$F$28))+SQRT(Refererenssiarvoja!$B$15)/Refererenssiarvoja!$B$17*LN(Kaksitasouoma_matriisi!L438/Päälaskenta!$F$28))</f>
        <v>-4.0148155099773999E-2</v>
      </c>
      <c r="AR438" s="8">
        <f>Refererenssiarvoja!$B$16*Kaksitasouoma_matriisi!O438^(1/6)/(SQRT((2*Refererenssiarvoja!$B$15)/(Päälaskenta!$F$31*Päälaskenta!$G$31*L438)))</f>
        <v>0.10286356188755</v>
      </c>
    </row>
    <row r="439" spans="1:44" x14ac:dyDescent="0.2">
      <c r="A439" s="8">
        <v>437</v>
      </c>
      <c r="B439" s="8">
        <f>IF(Päälaskenta!C$7,Päälaskenta!E$7,Päälaskenta!G$5)</f>
        <v>2.5</v>
      </c>
      <c r="C439" s="56">
        <v>1.5629999999999999</v>
      </c>
      <c r="D439" s="93">
        <f t="shared" si="97"/>
        <v>1.5994999999999999</v>
      </c>
      <c r="E439" s="8">
        <f>IF(Päälaskenta!$C$26,Kaksitasouoma_matriisi!AP439,Kaksitasouoma_matriisi!AC439)</f>
        <v>0.101781459136455</v>
      </c>
      <c r="F439" s="56">
        <f>IF(D439&lt;Päälaskenta!H$24,(SQRT(POWER(Päälaskenta!C$24/(2*Päälaskenta!E$24),2)+(D439/Päälaskenta!E$24))-Päälaskenta!C$24/(2*Päälaskenta!E$24)),IF(D439=Päälaskenta!H$24,Päälaskenta!D$24,Päälaskenta!D$24+(SQRT(POWER((Päälaskenta!C$20+Päälaskenta!G$24)/(2*Päälaskenta!E$20),2)+((D439-Päälaskenta!H$24)/Päälaskenta!E$20))-(Päälaskenta!C$20+Päälaskenta!G$24)/(2*Päälaskenta!E$20))))</f>
        <v>0.755</v>
      </c>
      <c r="G439" s="57">
        <f>IF(F439&gt;Päälaskenta!D$24,(2*SQRT((POWER(Päälaskenta!D$24,2))+POWER(Päälaskenta!E$24*Päälaskenta!D$24,2))+Päälaskenta!C$24)+(2*SQRT((POWER((F439-Päälaskenta!D$24),2))+POWER(Päälaskenta!E$20*(F439-Päälaskenta!D$24),2))+Päälaskenta!C$20),(2*SQRT((POWER(F439,2))+POWER(Päälaskenta!E$24*F439,2))+Päälaskenta!C$24))</f>
        <v>8.18</v>
      </c>
      <c r="H439" s="57">
        <f t="shared" si="98"/>
        <v>0.2</v>
      </c>
      <c r="I439" s="62">
        <f t="shared" si="99"/>
        <v>0.21637899999999999</v>
      </c>
      <c r="J439" s="8">
        <f>IF(F439&lt;Päälaskenta!$D$24,0,Kaksitasouoma_matriisi!F439-Päälaskenta!$D$24)</f>
        <v>5.5E-2</v>
      </c>
      <c r="L439" s="8">
        <f>IF(F439&gt;Päälaskenta!D$24,F439-Päälaskenta!D$24,0)</f>
        <v>5.5E-2</v>
      </c>
      <c r="M439" s="8">
        <f>IF(F439&gt;Päälaskenta!D$24,(Päälaskenta!C$20+(Päälaskenta!E$20*(Kaksitasouoma_matriisi!F439-Päälaskenta!D$24)))*(Kaksitasouoma_matriisi!F439-Päälaskenta!D$24),0)</f>
        <v>0.27953749999999999</v>
      </c>
      <c r="N439" s="8">
        <f>IF(F439&gt;Päälaskenta!D$24,(2*SQRT((POWER((F439-Päälaskenta!D$24),2))+POWER(Päälaskenta!E$20*(F439-Päälaskenta!D$24),2))+Päälaskenta!C$20),0)</f>
        <v>5.1983053201505198</v>
      </c>
      <c r="O439" s="8">
        <f t="shared" si="105"/>
        <v>5.3774736723603202E-2</v>
      </c>
      <c r="P439" s="8">
        <f>IF(Päälaskenta!$C$29,IF(L439&gt;Päälaskenta!$F$28,Kaksitasouoma_matriisi!AQ439,Kaksitasouoma_matriisi!AR439),Päälaskenta!$F$20)</f>
        <v>0.12</v>
      </c>
      <c r="Q439" s="8">
        <f t="shared" si="106"/>
        <v>0.33187741035191698</v>
      </c>
      <c r="R439" s="8">
        <f t="shared" si="100"/>
        <v>7.3311433739267504E-2</v>
      </c>
      <c r="S439" s="8">
        <f t="shared" si="107"/>
        <v>0.262259745970639</v>
      </c>
      <c r="U439" s="93">
        <f>IF(F439&gt;Päälaskenta!D$24,Päälaskenta!H$24+L439*Päälaskenta!G$24,F439*Päälaskenta!C$24 + F439*F439*Päälaskenta!E$24)</f>
        <v>1.3220000000000001</v>
      </c>
      <c r="V439" s="8">
        <f>IF(F439&gt;Päälaskenta!D$24,2*SQRT(POWER(Päälaskenta!D$24,2)+POWER(Päälaskenta!E$24*Päälaskenta!D$24,2))+Päälaskenta!C$24,(2*SQRT((POWER(F439,2))+POWER(Päälaskenta!E$24*F439,2))+Päälaskenta!C$24))</f>
        <v>2.9798989873223301</v>
      </c>
      <c r="W439" s="8">
        <f t="shared" si="108"/>
        <v>0.44363919905483801</v>
      </c>
      <c r="X439" s="8">
        <f>Päälaskenta!F$24</f>
        <v>7.0000000000000007E-2</v>
      </c>
      <c r="Y439" s="8">
        <f t="shared" si="109"/>
        <v>10.985504934544</v>
      </c>
      <c r="Z439" s="8">
        <f t="shared" si="101"/>
        <v>2.4266885662607298</v>
      </c>
      <c r="AA439" s="8">
        <f t="shared" si="110"/>
        <v>1.83561918779178</v>
      </c>
      <c r="AC439" s="8">
        <f t="shared" si="102"/>
        <v>0.101781459136455</v>
      </c>
      <c r="AE439" s="8">
        <v>437</v>
      </c>
      <c r="AF439" s="8">
        <f t="shared" si="112"/>
        <v>11.317382344895901</v>
      </c>
      <c r="AG439" s="8">
        <f t="shared" si="103"/>
        <v>4.8796428997226499E-2</v>
      </c>
      <c r="AJ439" s="132">
        <f>IF(Päälaskenta!$F$28&lt;Kaksitasouoma_matriisi!L439,Päälaskenta!$C$20*Päälaskenta!$F$28,Päälaskenta!$C$20*Kaksitasouoma_matriisi!L439)</f>
        <v>0.27500000000000002</v>
      </c>
      <c r="AK439" s="134">
        <f>SQRT(Päälaskenta!$D$20^2+(Päälaskenta!$D$20/(1/Päälaskenta!$E$20))^2)</f>
        <v>1.8029999999999999</v>
      </c>
      <c r="AL439" s="134">
        <f>IF(Päälaskenta!$F$28&lt;Kaksitasouoma_matriisi!L439,AK439*Päälaskenta!$F$28*COS(ATAN(1/Päälaskenta!$E$20)),AK439*Kaksitasouoma_matriisi!L439*COS(ATAN(1/Päälaskenta!$E$20)))</f>
        <v>8.3000000000000004E-2</v>
      </c>
      <c r="AM439" s="134"/>
      <c r="AN439" s="134">
        <f t="shared" si="111"/>
        <v>0.35799999999999998</v>
      </c>
      <c r="AO439" s="8">
        <f t="shared" si="104"/>
        <v>0.22381994373241601</v>
      </c>
      <c r="AP439" s="134">
        <f>Refererenssiarvoja!$B$16*H439^(1/6)/(Refererenssiarvoja!$B$15^0.5)*(Päälaskenta!$G$28/2)^0.5*(1-AO439)^(-1.5)</f>
        <v>5.6000000000000001E-2</v>
      </c>
      <c r="AQ439" s="8">
        <f>Refererenssiarvoja!$B$16*Kaksitasouoma_matriisi!O439^(1/6)/(SQRT((2*Refererenssiarvoja!$B$15)/(Päälaskenta!$F$31*Päälaskenta!$G$31*Päälaskenta!$F$28))+SQRT(Refererenssiarvoja!$B$15)/Refererenssiarvoja!$B$17*LN(Kaksitasouoma_matriisi!L439/Päälaskenta!$F$28))</f>
        <v>-4.0148155099773999E-2</v>
      </c>
      <c r="AR439" s="8">
        <f>Refererenssiarvoja!$B$16*Kaksitasouoma_matriisi!O439^(1/6)/(SQRT((2*Refererenssiarvoja!$B$15)/(Päälaskenta!$F$31*Päälaskenta!$G$31*L439)))</f>
        <v>0.10286356188755</v>
      </c>
    </row>
    <row r="440" spans="1:44" x14ac:dyDescent="0.2">
      <c r="A440" s="8">
        <v>438</v>
      </c>
      <c r="B440" s="8">
        <f>IF(Päälaskenta!C$7,Päälaskenta!E$7,Päälaskenta!G$5)</f>
        <v>2.5</v>
      </c>
      <c r="C440" s="56">
        <v>1.5620000000000001</v>
      </c>
      <c r="D440" s="93">
        <f t="shared" si="97"/>
        <v>1.6005</v>
      </c>
      <c r="E440" s="8">
        <f>IF(Päälaskenta!$C$26,Kaksitasouoma_matriisi!AP440,Kaksitasouoma_matriisi!AC440)</f>
        <v>0.101781459136455</v>
      </c>
      <c r="F440" s="56">
        <f>IF(D440&lt;Päälaskenta!H$24,(SQRT(POWER(Päälaskenta!C$24/(2*Päälaskenta!E$24),2)+(D440/Päälaskenta!E$24))-Päälaskenta!C$24/(2*Päälaskenta!E$24)),IF(D440=Päälaskenta!H$24,Päälaskenta!D$24,Päälaskenta!D$24+(SQRT(POWER((Päälaskenta!C$20+Päälaskenta!G$24)/(2*Päälaskenta!E$20),2)+((D440-Päälaskenta!H$24)/Päälaskenta!E$20))-(Päälaskenta!C$20+Päälaskenta!G$24)/(2*Päälaskenta!E$20))))</f>
        <v>0.755</v>
      </c>
      <c r="G440" s="57">
        <f>IF(F440&gt;Päälaskenta!D$24,(2*SQRT((POWER(Päälaskenta!D$24,2))+POWER(Päälaskenta!E$24*Päälaskenta!D$24,2))+Päälaskenta!C$24)+(2*SQRT((POWER((F440-Päälaskenta!D$24),2))+POWER(Päälaskenta!E$20*(F440-Päälaskenta!D$24),2))+Päälaskenta!C$20),(2*SQRT((POWER(F440,2))+POWER(Päälaskenta!E$24*F440,2))+Päälaskenta!C$24))</f>
        <v>8.18</v>
      </c>
      <c r="H440" s="57">
        <f t="shared" si="98"/>
        <v>0.2</v>
      </c>
      <c r="I440" s="62">
        <f t="shared" si="99"/>
        <v>0.21610199999999999</v>
      </c>
      <c r="J440" s="8">
        <f>IF(F440&lt;Päälaskenta!$D$24,0,Kaksitasouoma_matriisi!F440-Päälaskenta!$D$24)</f>
        <v>5.5E-2</v>
      </c>
      <c r="L440" s="8">
        <f>IF(F440&gt;Päälaskenta!D$24,F440-Päälaskenta!D$24,0)</f>
        <v>5.5E-2</v>
      </c>
      <c r="M440" s="8">
        <f>IF(F440&gt;Päälaskenta!D$24,(Päälaskenta!C$20+(Päälaskenta!E$20*(Kaksitasouoma_matriisi!F440-Päälaskenta!D$24)))*(Kaksitasouoma_matriisi!F440-Päälaskenta!D$24),0)</f>
        <v>0.27953749999999999</v>
      </c>
      <c r="N440" s="8">
        <f>IF(F440&gt;Päälaskenta!D$24,(2*SQRT((POWER((F440-Päälaskenta!D$24),2))+POWER(Päälaskenta!E$20*(F440-Päälaskenta!D$24),2))+Päälaskenta!C$20),0)</f>
        <v>5.1983053201505198</v>
      </c>
      <c r="O440" s="8">
        <f t="shared" si="105"/>
        <v>5.3774736723603202E-2</v>
      </c>
      <c r="P440" s="8">
        <f>IF(Päälaskenta!$C$29,IF(L440&gt;Päälaskenta!$F$28,Kaksitasouoma_matriisi!AQ440,Kaksitasouoma_matriisi!AR440),Päälaskenta!$F$20)</f>
        <v>0.12</v>
      </c>
      <c r="Q440" s="8">
        <f t="shared" si="106"/>
        <v>0.33187741035191698</v>
      </c>
      <c r="R440" s="8">
        <f t="shared" si="100"/>
        <v>7.3311433739267504E-2</v>
      </c>
      <c r="S440" s="8">
        <f t="shared" si="107"/>
        <v>0.262259745970639</v>
      </c>
      <c r="U440" s="93">
        <f>IF(F440&gt;Päälaskenta!D$24,Päälaskenta!H$24+L440*Päälaskenta!G$24,F440*Päälaskenta!C$24 + F440*F440*Päälaskenta!E$24)</f>
        <v>1.3220000000000001</v>
      </c>
      <c r="V440" s="8">
        <f>IF(F440&gt;Päälaskenta!D$24,2*SQRT(POWER(Päälaskenta!D$24,2)+POWER(Päälaskenta!E$24*Päälaskenta!D$24,2))+Päälaskenta!C$24,(2*SQRT((POWER(F440,2))+POWER(Päälaskenta!E$24*F440,2))+Päälaskenta!C$24))</f>
        <v>2.9798989873223301</v>
      </c>
      <c r="W440" s="8">
        <f t="shared" si="108"/>
        <v>0.44363919905483801</v>
      </c>
      <c r="X440" s="8">
        <f>Päälaskenta!F$24</f>
        <v>7.0000000000000007E-2</v>
      </c>
      <c r="Y440" s="8">
        <f t="shared" si="109"/>
        <v>10.985504934544</v>
      </c>
      <c r="Z440" s="8">
        <f t="shared" si="101"/>
        <v>2.4266885662607298</v>
      </c>
      <c r="AA440" s="8">
        <f t="shared" si="110"/>
        <v>1.83561918779178</v>
      </c>
      <c r="AC440" s="8">
        <f t="shared" si="102"/>
        <v>0.101781459136455</v>
      </c>
      <c r="AE440" s="8">
        <v>438</v>
      </c>
      <c r="AF440" s="8">
        <f t="shared" si="112"/>
        <v>11.317382344895901</v>
      </c>
      <c r="AG440" s="8">
        <f t="shared" si="103"/>
        <v>4.8796428997226499E-2</v>
      </c>
      <c r="AJ440" s="132">
        <f>IF(Päälaskenta!$F$28&lt;Kaksitasouoma_matriisi!L440,Päälaskenta!$C$20*Päälaskenta!$F$28,Päälaskenta!$C$20*Kaksitasouoma_matriisi!L440)</f>
        <v>0.27500000000000002</v>
      </c>
      <c r="AK440" s="134">
        <f>SQRT(Päälaskenta!$D$20^2+(Päälaskenta!$D$20/(1/Päälaskenta!$E$20))^2)</f>
        <v>1.8029999999999999</v>
      </c>
      <c r="AL440" s="134">
        <f>IF(Päälaskenta!$F$28&lt;Kaksitasouoma_matriisi!L440,AK440*Päälaskenta!$F$28*COS(ATAN(1/Päälaskenta!$E$20)),AK440*Kaksitasouoma_matriisi!L440*COS(ATAN(1/Päälaskenta!$E$20)))</f>
        <v>8.3000000000000004E-2</v>
      </c>
      <c r="AM440" s="134"/>
      <c r="AN440" s="134">
        <f t="shared" si="111"/>
        <v>0.35799999999999998</v>
      </c>
      <c r="AO440" s="8">
        <f t="shared" si="104"/>
        <v>0.22368009996876001</v>
      </c>
      <c r="AP440" s="134">
        <f>Refererenssiarvoja!$B$16*H440^(1/6)/(Refererenssiarvoja!$B$15^0.5)*(Päälaskenta!$G$28/2)^0.5*(1-AO440)^(-1.5)</f>
        <v>5.6000000000000001E-2</v>
      </c>
      <c r="AQ440" s="8">
        <f>Refererenssiarvoja!$B$16*Kaksitasouoma_matriisi!O440^(1/6)/(SQRT((2*Refererenssiarvoja!$B$15)/(Päälaskenta!$F$31*Päälaskenta!$G$31*Päälaskenta!$F$28))+SQRT(Refererenssiarvoja!$B$15)/Refererenssiarvoja!$B$17*LN(Kaksitasouoma_matriisi!L440/Päälaskenta!$F$28))</f>
        <v>-4.0148155099773999E-2</v>
      </c>
      <c r="AR440" s="8">
        <f>Refererenssiarvoja!$B$16*Kaksitasouoma_matriisi!O440^(1/6)/(SQRT((2*Refererenssiarvoja!$B$15)/(Päälaskenta!$F$31*Päälaskenta!$G$31*L440)))</f>
        <v>0.10286356188755</v>
      </c>
    </row>
    <row r="441" spans="1:44" x14ac:dyDescent="0.2">
      <c r="A441" s="8">
        <v>439</v>
      </c>
      <c r="B441" s="8">
        <f>IF(Päälaskenta!C$7,Päälaskenta!E$7,Päälaskenta!G$5)</f>
        <v>2.5</v>
      </c>
      <c r="C441" s="56">
        <v>1.5609999999999999</v>
      </c>
      <c r="D441" s="93">
        <f t="shared" si="97"/>
        <v>1.6014999999999999</v>
      </c>
      <c r="E441" s="8">
        <f>IF(Päälaskenta!$C$26,Kaksitasouoma_matriisi!AP441,Kaksitasouoma_matriisi!AC441)</f>
        <v>0.101781459136455</v>
      </c>
      <c r="F441" s="56">
        <f>IF(D441&lt;Päälaskenta!H$24,(SQRT(POWER(Päälaskenta!C$24/(2*Päälaskenta!E$24),2)+(D441/Päälaskenta!E$24))-Päälaskenta!C$24/(2*Päälaskenta!E$24)),IF(D441=Päälaskenta!H$24,Päälaskenta!D$24,Päälaskenta!D$24+(SQRT(POWER((Päälaskenta!C$20+Päälaskenta!G$24)/(2*Päälaskenta!E$20),2)+((D441-Päälaskenta!H$24)/Päälaskenta!E$20))-(Päälaskenta!C$20+Päälaskenta!G$24)/(2*Päälaskenta!E$20))))</f>
        <v>0.755</v>
      </c>
      <c r="G441" s="57">
        <f>IF(F441&gt;Päälaskenta!D$24,(2*SQRT((POWER(Päälaskenta!D$24,2))+POWER(Päälaskenta!E$24*Päälaskenta!D$24,2))+Päälaskenta!C$24)+(2*SQRT((POWER((F441-Päälaskenta!D$24),2))+POWER(Päälaskenta!E$20*(F441-Päälaskenta!D$24),2))+Päälaskenta!C$20),(2*SQRT((POWER(F441,2))+POWER(Päälaskenta!E$24*F441,2))+Päälaskenta!C$24))</f>
        <v>8.18</v>
      </c>
      <c r="H441" s="57">
        <f t="shared" si="98"/>
        <v>0.2</v>
      </c>
      <c r="I441" s="62">
        <f t="shared" si="99"/>
        <v>0.21582599999999999</v>
      </c>
      <c r="J441" s="8">
        <f>IF(F441&lt;Päälaskenta!$D$24,0,Kaksitasouoma_matriisi!F441-Päälaskenta!$D$24)</f>
        <v>5.5E-2</v>
      </c>
      <c r="L441" s="8">
        <f>IF(F441&gt;Päälaskenta!D$24,F441-Päälaskenta!D$24,0)</f>
        <v>5.5E-2</v>
      </c>
      <c r="M441" s="8">
        <f>IF(F441&gt;Päälaskenta!D$24,(Päälaskenta!C$20+(Päälaskenta!E$20*(Kaksitasouoma_matriisi!F441-Päälaskenta!D$24)))*(Kaksitasouoma_matriisi!F441-Päälaskenta!D$24),0)</f>
        <v>0.27953749999999999</v>
      </c>
      <c r="N441" s="8">
        <f>IF(F441&gt;Päälaskenta!D$24,(2*SQRT((POWER((F441-Päälaskenta!D$24),2))+POWER(Päälaskenta!E$20*(F441-Päälaskenta!D$24),2))+Päälaskenta!C$20),0)</f>
        <v>5.1983053201505198</v>
      </c>
      <c r="O441" s="8">
        <f t="shared" si="105"/>
        <v>5.3774736723603202E-2</v>
      </c>
      <c r="P441" s="8">
        <f>IF(Päälaskenta!$C$29,IF(L441&gt;Päälaskenta!$F$28,Kaksitasouoma_matriisi!AQ441,Kaksitasouoma_matriisi!AR441),Päälaskenta!$F$20)</f>
        <v>0.12</v>
      </c>
      <c r="Q441" s="8">
        <f t="shared" si="106"/>
        <v>0.33187741035191698</v>
      </c>
      <c r="R441" s="8">
        <f t="shared" si="100"/>
        <v>7.3311433739267504E-2</v>
      </c>
      <c r="S441" s="8">
        <f t="shared" si="107"/>
        <v>0.262259745970639</v>
      </c>
      <c r="U441" s="93">
        <f>IF(F441&gt;Päälaskenta!D$24,Päälaskenta!H$24+L441*Päälaskenta!G$24,F441*Päälaskenta!C$24 + F441*F441*Päälaskenta!E$24)</f>
        <v>1.3220000000000001</v>
      </c>
      <c r="V441" s="8">
        <f>IF(F441&gt;Päälaskenta!D$24,2*SQRT(POWER(Päälaskenta!D$24,2)+POWER(Päälaskenta!E$24*Päälaskenta!D$24,2))+Päälaskenta!C$24,(2*SQRT((POWER(F441,2))+POWER(Päälaskenta!E$24*F441,2))+Päälaskenta!C$24))</f>
        <v>2.9798989873223301</v>
      </c>
      <c r="W441" s="8">
        <f t="shared" si="108"/>
        <v>0.44363919905483801</v>
      </c>
      <c r="X441" s="8">
        <f>Päälaskenta!F$24</f>
        <v>7.0000000000000007E-2</v>
      </c>
      <c r="Y441" s="8">
        <f t="shared" si="109"/>
        <v>10.985504934544</v>
      </c>
      <c r="Z441" s="8">
        <f t="shared" si="101"/>
        <v>2.4266885662607298</v>
      </c>
      <c r="AA441" s="8">
        <f t="shared" si="110"/>
        <v>1.83561918779178</v>
      </c>
      <c r="AC441" s="8">
        <f t="shared" si="102"/>
        <v>0.101781459136455</v>
      </c>
      <c r="AE441" s="8">
        <v>439</v>
      </c>
      <c r="AF441" s="8">
        <f t="shared" si="112"/>
        <v>11.317382344895901</v>
      </c>
      <c r="AG441" s="8">
        <f t="shared" si="103"/>
        <v>4.8796428997226499E-2</v>
      </c>
      <c r="AJ441" s="132">
        <f>IF(Päälaskenta!$F$28&lt;Kaksitasouoma_matriisi!L441,Päälaskenta!$C$20*Päälaskenta!$F$28,Päälaskenta!$C$20*Kaksitasouoma_matriisi!L441)</f>
        <v>0.27500000000000002</v>
      </c>
      <c r="AK441" s="134">
        <f>SQRT(Päälaskenta!$D$20^2+(Päälaskenta!$D$20/(1/Päälaskenta!$E$20))^2)</f>
        <v>1.8029999999999999</v>
      </c>
      <c r="AL441" s="134">
        <f>IF(Päälaskenta!$F$28&lt;Kaksitasouoma_matriisi!L441,AK441*Päälaskenta!$F$28*COS(ATAN(1/Päälaskenta!$E$20)),AK441*Kaksitasouoma_matriisi!L441*COS(ATAN(1/Päälaskenta!$E$20)))</f>
        <v>8.3000000000000004E-2</v>
      </c>
      <c r="AM441" s="134"/>
      <c r="AN441" s="134">
        <f t="shared" si="111"/>
        <v>0.35799999999999998</v>
      </c>
      <c r="AO441" s="8">
        <f t="shared" si="104"/>
        <v>0.22354043084608199</v>
      </c>
      <c r="AP441" s="134">
        <f>Refererenssiarvoja!$B$16*H441^(1/6)/(Refererenssiarvoja!$B$15^0.5)*(Päälaskenta!$G$28/2)^0.5*(1-AO441)^(-1.5)</f>
        <v>5.6000000000000001E-2</v>
      </c>
      <c r="AQ441" s="8">
        <f>Refererenssiarvoja!$B$16*Kaksitasouoma_matriisi!O441^(1/6)/(SQRT((2*Refererenssiarvoja!$B$15)/(Päälaskenta!$F$31*Päälaskenta!$G$31*Päälaskenta!$F$28))+SQRT(Refererenssiarvoja!$B$15)/Refererenssiarvoja!$B$17*LN(Kaksitasouoma_matriisi!L441/Päälaskenta!$F$28))</f>
        <v>-4.0148155099773999E-2</v>
      </c>
      <c r="AR441" s="8">
        <f>Refererenssiarvoja!$B$16*Kaksitasouoma_matriisi!O441^(1/6)/(SQRT((2*Refererenssiarvoja!$B$15)/(Päälaskenta!$F$31*Päälaskenta!$G$31*L441)))</f>
        <v>0.10286356188755</v>
      </c>
    </row>
    <row r="442" spans="1:44" x14ac:dyDescent="0.2">
      <c r="A442" s="8">
        <v>440</v>
      </c>
      <c r="B442" s="8">
        <f>IF(Päälaskenta!C$7,Päälaskenta!E$7,Päälaskenta!G$5)</f>
        <v>2.5</v>
      </c>
      <c r="C442" s="56">
        <v>1.56</v>
      </c>
      <c r="D442" s="93">
        <f t="shared" si="97"/>
        <v>1.6026</v>
      </c>
      <c r="E442" s="8">
        <f>IF(Päälaskenta!$C$26,Kaksitasouoma_matriisi!AP442,Kaksitasouoma_matriisi!AC442)</f>
        <v>0.101781459136455</v>
      </c>
      <c r="F442" s="56">
        <f>IF(D442&lt;Päälaskenta!H$24,(SQRT(POWER(Päälaskenta!C$24/(2*Päälaskenta!E$24),2)+(D442/Päälaskenta!E$24))-Päälaskenta!C$24/(2*Päälaskenta!E$24)),IF(D442=Päälaskenta!H$24,Päälaskenta!D$24,Päälaskenta!D$24+(SQRT(POWER((Päälaskenta!C$20+Päälaskenta!G$24)/(2*Päälaskenta!E$20),2)+((D442-Päälaskenta!H$24)/Päälaskenta!E$20))-(Päälaskenta!C$20+Päälaskenta!G$24)/(2*Päälaskenta!E$20))))</f>
        <v>0.755</v>
      </c>
      <c r="G442" s="57">
        <f>IF(F442&gt;Päälaskenta!D$24,(2*SQRT((POWER(Päälaskenta!D$24,2))+POWER(Päälaskenta!E$24*Päälaskenta!D$24,2))+Päälaskenta!C$24)+(2*SQRT((POWER((F442-Päälaskenta!D$24),2))+POWER(Päälaskenta!E$20*(F442-Päälaskenta!D$24),2))+Päälaskenta!C$20),(2*SQRT((POWER(F442,2))+POWER(Päälaskenta!E$24*F442,2))+Päälaskenta!C$24))</f>
        <v>8.18</v>
      </c>
      <c r="H442" s="57">
        <f t="shared" si="98"/>
        <v>0.2</v>
      </c>
      <c r="I442" s="62">
        <f t="shared" si="99"/>
        <v>0.21554899999999999</v>
      </c>
      <c r="J442" s="8">
        <f>IF(F442&lt;Päälaskenta!$D$24,0,Kaksitasouoma_matriisi!F442-Päälaskenta!$D$24)</f>
        <v>5.5E-2</v>
      </c>
      <c r="L442" s="8">
        <f>IF(F442&gt;Päälaskenta!D$24,F442-Päälaskenta!D$24,0)</f>
        <v>5.5E-2</v>
      </c>
      <c r="M442" s="8">
        <f>IF(F442&gt;Päälaskenta!D$24,(Päälaskenta!C$20+(Päälaskenta!E$20*(Kaksitasouoma_matriisi!F442-Päälaskenta!D$24)))*(Kaksitasouoma_matriisi!F442-Päälaskenta!D$24),0)</f>
        <v>0.27953749999999999</v>
      </c>
      <c r="N442" s="8">
        <f>IF(F442&gt;Päälaskenta!D$24,(2*SQRT((POWER((F442-Päälaskenta!D$24),2))+POWER(Päälaskenta!E$20*(F442-Päälaskenta!D$24),2))+Päälaskenta!C$20),0)</f>
        <v>5.1983053201505198</v>
      </c>
      <c r="O442" s="8">
        <f t="shared" si="105"/>
        <v>5.3774736723603202E-2</v>
      </c>
      <c r="P442" s="8">
        <f>IF(Päälaskenta!$C$29,IF(L442&gt;Päälaskenta!$F$28,Kaksitasouoma_matriisi!AQ442,Kaksitasouoma_matriisi!AR442),Päälaskenta!$F$20)</f>
        <v>0.12</v>
      </c>
      <c r="Q442" s="8">
        <f t="shared" si="106"/>
        <v>0.33187741035191698</v>
      </c>
      <c r="R442" s="8">
        <f t="shared" si="100"/>
        <v>7.3311433739267504E-2</v>
      </c>
      <c r="S442" s="8">
        <f t="shared" si="107"/>
        <v>0.262259745970639</v>
      </c>
      <c r="U442" s="93">
        <f>IF(F442&gt;Päälaskenta!D$24,Päälaskenta!H$24+L442*Päälaskenta!G$24,F442*Päälaskenta!C$24 + F442*F442*Päälaskenta!E$24)</f>
        <v>1.3220000000000001</v>
      </c>
      <c r="V442" s="8">
        <f>IF(F442&gt;Päälaskenta!D$24,2*SQRT(POWER(Päälaskenta!D$24,2)+POWER(Päälaskenta!E$24*Päälaskenta!D$24,2))+Päälaskenta!C$24,(2*SQRT((POWER(F442,2))+POWER(Päälaskenta!E$24*F442,2))+Päälaskenta!C$24))</f>
        <v>2.9798989873223301</v>
      </c>
      <c r="W442" s="8">
        <f t="shared" si="108"/>
        <v>0.44363919905483801</v>
      </c>
      <c r="X442" s="8">
        <f>Päälaskenta!F$24</f>
        <v>7.0000000000000007E-2</v>
      </c>
      <c r="Y442" s="8">
        <f t="shared" si="109"/>
        <v>10.985504934544</v>
      </c>
      <c r="Z442" s="8">
        <f t="shared" si="101"/>
        <v>2.4266885662607298</v>
      </c>
      <c r="AA442" s="8">
        <f t="shared" si="110"/>
        <v>1.83561918779178</v>
      </c>
      <c r="AC442" s="8">
        <f t="shared" si="102"/>
        <v>0.101781459136455</v>
      </c>
      <c r="AE442" s="8">
        <v>440</v>
      </c>
      <c r="AF442" s="8">
        <f t="shared" si="112"/>
        <v>11.317382344895901</v>
      </c>
      <c r="AG442" s="8">
        <f t="shared" si="103"/>
        <v>4.8796428997226499E-2</v>
      </c>
      <c r="AJ442" s="132">
        <f>IF(Päälaskenta!$F$28&lt;Kaksitasouoma_matriisi!L442,Päälaskenta!$C$20*Päälaskenta!$F$28,Päälaskenta!$C$20*Kaksitasouoma_matriisi!L442)</f>
        <v>0.27500000000000002</v>
      </c>
      <c r="AK442" s="134">
        <f>SQRT(Päälaskenta!$D$20^2+(Päälaskenta!$D$20/(1/Päälaskenta!$E$20))^2)</f>
        <v>1.8029999999999999</v>
      </c>
      <c r="AL442" s="134">
        <f>IF(Päälaskenta!$F$28&lt;Kaksitasouoma_matriisi!L442,AK442*Päälaskenta!$F$28*COS(ATAN(1/Päälaskenta!$E$20)),AK442*Kaksitasouoma_matriisi!L442*COS(ATAN(1/Päälaskenta!$E$20)))</f>
        <v>8.3000000000000004E-2</v>
      </c>
      <c r="AM442" s="134"/>
      <c r="AN442" s="134">
        <f t="shared" si="111"/>
        <v>0.35799999999999998</v>
      </c>
      <c r="AO442" s="8">
        <f t="shared" si="104"/>
        <v>0.22338699613128701</v>
      </c>
      <c r="AP442" s="134">
        <f>Refererenssiarvoja!$B$16*H442^(1/6)/(Refererenssiarvoja!$B$15^0.5)*(Päälaskenta!$G$28/2)^0.5*(1-AO442)^(-1.5)</f>
        <v>5.6000000000000001E-2</v>
      </c>
      <c r="AQ442" s="8">
        <f>Refererenssiarvoja!$B$16*Kaksitasouoma_matriisi!O442^(1/6)/(SQRT((2*Refererenssiarvoja!$B$15)/(Päälaskenta!$F$31*Päälaskenta!$G$31*Päälaskenta!$F$28))+SQRT(Refererenssiarvoja!$B$15)/Refererenssiarvoja!$B$17*LN(Kaksitasouoma_matriisi!L442/Päälaskenta!$F$28))</f>
        <v>-4.0148155099773999E-2</v>
      </c>
      <c r="AR442" s="8">
        <f>Refererenssiarvoja!$B$16*Kaksitasouoma_matriisi!O442^(1/6)/(SQRT((2*Refererenssiarvoja!$B$15)/(Päälaskenta!$F$31*Päälaskenta!$G$31*L442)))</f>
        <v>0.10286356188755</v>
      </c>
    </row>
    <row r="443" spans="1:44" x14ac:dyDescent="0.2">
      <c r="A443" s="8">
        <v>441</v>
      </c>
      <c r="B443" s="8">
        <f>IF(Päälaskenta!C$7,Päälaskenta!E$7,Päälaskenta!G$5)</f>
        <v>2.5</v>
      </c>
      <c r="C443" s="56">
        <v>1.5589999999999999</v>
      </c>
      <c r="D443" s="93">
        <f t="shared" si="97"/>
        <v>1.6035999999999999</v>
      </c>
      <c r="E443" s="8">
        <f>IF(Päälaskenta!$C$26,Kaksitasouoma_matriisi!AP443,Kaksitasouoma_matriisi!AC443)</f>
        <v>0.101781459136455</v>
      </c>
      <c r="F443" s="56">
        <f>IF(D443&lt;Päälaskenta!H$24,(SQRT(POWER(Päälaskenta!C$24/(2*Päälaskenta!E$24),2)+(D443/Päälaskenta!E$24))-Päälaskenta!C$24/(2*Päälaskenta!E$24)),IF(D443=Päälaskenta!H$24,Päälaskenta!D$24,Päälaskenta!D$24+(SQRT(POWER((Päälaskenta!C$20+Päälaskenta!G$24)/(2*Päälaskenta!E$20),2)+((D443-Päälaskenta!H$24)/Päälaskenta!E$20))-(Päälaskenta!C$20+Päälaskenta!G$24)/(2*Päälaskenta!E$20))))</f>
        <v>0.755</v>
      </c>
      <c r="G443" s="57">
        <f>IF(F443&gt;Päälaskenta!D$24,(2*SQRT((POWER(Päälaskenta!D$24,2))+POWER(Päälaskenta!E$24*Päälaskenta!D$24,2))+Päälaskenta!C$24)+(2*SQRT((POWER((F443-Päälaskenta!D$24),2))+POWER(Päälaskenta!E$20*(F443-Päälaskenta!D$24),2))+Päälaskenta!C$20),(2*SQRT((POWER(F443,2))+POWER(Päälaskenta!E$24*F443,2))+Päälaskenta!C$24))</f>
        <v>8.18</v>
      </c>
      <c r="H443" s="57">
        <f t="shared" si="98"/>
        <v>0.2</v>
      </c>
      <c r="I443" s="62">
        <f t="shared" si="99"/>
        <v>0.21527299999999999</v>
      </c>
      <c r="J443" s="8">
        <f>IF(F443&lt;Päälaskenta!$D$24,0,Kaksitasouoma_matriisi!F443-Päälaskenta!$D$24)</f>
        <v>5.5E-2</v>
      </c>
      <c r="L443" s="8">
        <f>IF(F443&gt;Päälaskenta!D$24,F443-Päälaskenta!D$24,0)</f>
        <v>5.5E-2</v>
      </c>
      <c r="M443" s="8">
        <f>IF(F443&gt;Päälaskenta!D$24,(Päälaskenta!C$20+(Päälaskenta!E$20*(Kaksitasouoma_matriisi!F443-Päälaskenta!D$24)))*(Kaksitasouoma_matriisi!F443-Päälaskenta!D$24),0)</f>
        <v>0.27953749999999999</v>
      </c>
      <c r="N443" s="8">
        <f>IF(F443&gt;Päälaskenta!D$24,(2*SQRT((POWER((F443-Päälaskenta!D$24),2))+POWER(Päälaskenta!E$20*(F443-Päälaskenta!D$24),2))+Päälaskenta!C$20),0)</f>
        <v>5.1983053201505198</v>
      </c>
      <c r="O443" s="8">
        <f t="shared" si="105"/>
        <v>5.3774736723603202E-2</v>
      </c>
      <c r="P443" s="8">
        <f>IF(Päälaskenta!$C$29,IF(L443&gt;Päälaskenta!$F$28,Kaksitasouoma_matriisi!AQ443,Kaksitasouoma_matriisi!AR443),Päälaskenta!$F$20)</f>
        <v>0.12</v>
      </c>
      <c r="Q443" s="8">
        <f t="shared" si="106"/>
        <v>0.33187741035191698</v>
      </c>
      <c r="R443" s="8">
        <f t="shared" si="100"/>
        <v>7.3311433739267504E-2</v>
      </c>
      <c r="S443" s="8">
        <f t="shared" si="107"/>
        <v>0.262259745970639</v>
      </c>
      <c r="U443" s="93">
        <f>IF(F443&gt;Päälaskenta!D$24,Päälaskenta!H$24+L443*Päälaskenta!G$24,F443*Päälaskenta!C$24 + F443*F443*Päälaskenta!E$24)</f>
        <v>1.3220000000000001</v>
      </c>
      <c r="V443" s="8">
        <f>IF(F443&gt;Päälaskenta!D$24,2*SQRT(POWER(Päälaskenta!D$24,2)+POWER(Päälaskenta!E$24*Päälaskenta!D$24,2))+Päälaskenta!C$24,(2*SQRT((POWER(F443,2))+POWER(Päälaskenta!E$24*F443,2))+Päälaskenta!C$24))</f>
        <v>2.9798989873223301</v>
      </c>
      <c r="W443" s="8">
        <f t="shared" si="108"/>
        <v>0.44363919905483801</v>
      </c>
      <c r="X443" s="8">
        <f>Päälaskenta!F$24</f>
        <v>7.0000000000000007E-2</v>
      </c>
      <c r="Y443" s="8">
        <f t="shared" si="109"/>
        <v>10.985504934544</v>
      </c>
      <c r="Z443" s="8">
        <f t="shared" si="101"/>
        <v>2.4266885662607298</v>
      </c>
      <c r="AA443" s="8">
        <f t="shared" si="110"/>
        <v>1.83561918779178</v>
      </c>
      <c r="AC443" s="8">
        <f t="shared" si="102"/>
        <v>0.101781459136455</v>
      </c>
      <c r="AE443" s="8">
        <v>441</v>
      </c>
      <c r="AF443" s="8">
        <f t="shared" si="112"/>
        <v>11.317382344895901</v>
      </c>
      <c r="AG443" s="8">
        <f t="shared" si="103"/>
        <v>4.8796428997226499E-2</v>
      </c>
      <c r="AJ443" s="132">
        <f>IF(Päälaskenta!$F$28&lt;Kaksitasouoma_matriisi!L443,Päälaskenta!$C$20*Päälaskenta!$F$28,Päälaskenta!$C$20*Kaksitasouoma_matriisi!L443)</f>
        <v>0.27500000000000002</v>
      </c>
      <c r="AK443" s="134">
        <f>SQRT(Päälaskenta!$D$20^2+(Päälaskenta!$D$20/(1/Päälaskenta!$E$20))^2)</f>
        <v>1.8029999999999999</v>
      </c>
      <c r="AL443" s="134">
        <f>IF(Päälaskenta!$F$28&lt;Kaksitasouoma_matriisi!L443,AK443*Päälaskenta!$F$28*COS(ATAN(1/Päälaskenta!$E$20)),AK443*Kaksitasouoma_matriisi!L443*COS(ATAN(1/Päälaskenta!$E$20)))</f>
        <v>8.3000000000000004E-2</v>
      </c>
      <c r="AM443" s="134"/>
      <c r="AN443" s="134">
        <f t="shared" si="111"/>
        <v>0.35799999999999998</v>
      </c>
      <c r="AO443" s="8">
        <f t="shared" si="104"/>
        <v>0.22324769269144401</v>
      </c>
      <c r="AP443" s="134">
        <f>Refererenssiarvoja!$B$16*H443^(1/6)/(Refererenssiarvoja!$B$15^0.5)*(Päälaskenta!$G$28/2)^0.5*(1-AO443)^(-1.5)</f>
        <v>5.6000000000000001E-2</v>
      </c>
      <c r="AQ443" s="8">
        <f>Refererenssiarvoja!$B$16*Kaksitasouoma_matriisi!O443^(1/6)/(SQRT((2*Refererenssiarvoja!$B$15)/(Päälaskenta!$F$31*Päälaskenta!$G$31*Päälaskenta!$F$28))+SQRT(Refererenssiarvoja!$B$15)/Refererenssiarvoja!$B$17*LN(Kaksitasouoma_matriisi!L443/Päälaskenta!$F$28))</f>
        <v>-4.0148155099773999E-2</v>
      </c>
      <c r="AR443" s="8">
        <f>Refererenssiarvoja!$B$16*Kaksitasouoma_matriisi!O443^(1/6)/(SQRT((2*Refererenssiarvoja!$B$15)/(Päälaskenta!$F$31*Päälaskenta!$G$31*L443)))</f>
        <v>0.10286356188755</v>
      </c>
    </row>
    <row r="444" spans="1:44" x14ac:dyDescent="0.2">
      <c r="A444" s="8">
        <v>442</v>
      </c>
      <c r="B444" s="8">
        <f>IF(Päälaskenta!C$7,Päälaskenta!E$7,Päälaskenta!G$5)</f>
        <v>2.5</v>
      </c>
      <c r="C444" s="56">
        <v>1.5580000000000001</v>
      </c>
      <c r="D444" s="93">
        <f t="shared" si="97"/>
        <v>1.6046</v>
      </c>
      <c r="E444" s="8">
        <f>IF(Päälaskenta!$C$26,Kaksitasouoma_matriisi!AP444,Kaksitasouoma_matriisi!AC444)</f>
        <v>0.101781459136455</v>
      </c>
      <c r="F444" s="56">
        <f>IF(D444&lt;Päälaskenta!H$24,(SQRT(POWER(Päälaskenta!C$24/(2*Päälaskenta!E$24),2)+(D444/Päälaskenta!E$24))-Päälaskenta!C$24/(2*Päälaskenta!E$24)),IF(D444=Päälaskenta!H$24,Päälaskenta!D$24,Päälaskenta!D$24+(SQRT(POWER((Päälaskenta!C$20+Päälaskenta!G$24)/(2*Päälaskenta!E$20),2)+((D444-Päälaskenta!H$24)/Päälaskenta!E$20))-(Päälaskenta!C$20+Päälaskenta!G$24)/(2*Päälaskenta!E$20))))</f>
        <v>0.755</v>
      </c>
      <c r="G444" s="57">
        <f>IF(F444&gt;Päälaskenta!D$24,(2*SQRT((POWER(Päälaskenta!D$24,2))+POWER(Päälaskenta!E$24*Päälaskenta!D$24,2))+Päälaskenta!C$24)+(2*SQRT((POWER((F444-Päälaskenta!D$24),2))+POWER(Päälaskenta!E$20*(F444-Päälaskenta!D$24),2))+Päälaskenta!C$20),(2*SQRT((POWER(F444,2))+POWER(Päälaskenta!E$24*F444,2))+Päälaskenta!C$24))</f>
        <v>8.18</v>
      </c>
      <c r="H444" s="57">
        <f t="shared" si="98"/>
        <v>0.2</v>
      </c>
      <c r="I444" s="62">
        <f t="shared" si="99"/>
        <v>0.21499699999999999</v>
      </c>
      <c r="J444" s="8">
        <f>IF(F444&lt;Päälaskenta!$D$24,0,Kaksitasouoma_matriisi!F444-Päälaskenta!$D$24)</f>
        <v>5.5E-2</v>
      </c>
      <c r="L444" s="8">
        <f>IF(F444&gt;Päälaskenta!D$24,F444-Päälaskenta!D$24,0)</f>
        <v>5.5E-2</v>
      </c>
      <c r="M444" s="8">
        <f>IF(F444&gt;Päälaskenta!D$24,(Päälaskenta!C$20+(Päälaskenta!E$20*(Kaksitasouoma_matriisi!F444-Päälaskenta!D$24)))*(Kaksitasouoma_matriisi!F444-Päälaskenta!D$24),0)</f>
        <v>0.27953749999999999</v>
      </c>
      <c r="N444" s="8">
        <f>IF(F444&gt;Päälaskenta!D$24,(2*SQRT((POWER((F444-Päälaskenta!D$24),2))+POWER(Päälaskenta!E$20*(F444-Päälaskenta!D$24),2))+Päälaskenta!C$20),0)</f>
        <v>5.1983053201505198</v>
      </c>
      <c r="O444" s="8">
        <f t="shared" si="105"/>
        <v>5.3774736723603202E-2</v>
      </c>
      <c r="P444" s="8">
        <f>IF(Päälaskenta!$C$29,IF(L444&gt;Päälaskenta!$F$28,Kaksitasouoma_matriisi!AQ444,Kaksitasouoma_matriisi!AR444),Päälaskenta!$F$20)</f>
        <v>0.12</v>
      </c>
      <c r="Q444" s="8">
        <f t="shared" si="106"/>
        <v>0.33187741035191698</v>
      </c>
      <c r="R444" s="8">
        <f t="shared" si="100"/>
        <v>7.3311433739267504E-2</v>
      </c>
      <c r="S444" s="8">
        <f t="shared" si="107"/>
        <v>0.262259745970639</v>
      </c>
      <c r="U444" s="93">
        <f>IF(F444&gt;Päälaskenta!D$24,Päälaskenta!H$24+L444*Päälaskenta!G$24,F444*Päälaskenta!C$24 + F444*F444*Päälaskenta!E$24)</f>
        <v>1.3220000000000001</v>
      </c>
      <c r="V444" s="8">
        <f>IF(F444&gt;Päälaskenta!D$24,2*SQRT(POWER(Päälaskenta!D$24,2)+POWER(Päälaskenta!E$24*Päälaskenta!D$24,2))+Päälaskenta!C$24,(2*SQRT((POWER(F444,2))+POWER(Päälaskenta!E$24*F444,2))+Päälaskenta!C$24))</f>
        <v>2.9798989873223301</v>
      </c>
      <c r="W444" s="8">
        <f t="shared" si="108"/>
        <v>0.44363919905483801</v>
      </c>
      <c r="X444" s="8">
        <f>Päälaskenta!F$24</f>
        <v>7.0000000000000007E-2</v>
      </c>
      <c r="Y444" s="8">
        <f t="shared" si="109"/>
        <v>10.985504934544</v>
      </c>
      <c r="Z444" s="8">
        <f t="shared" si="101"/>
        <v>2.4266885662607298</v>
      </c>
      <c r="AA444" s="8">
        <f t="shared" si="110"/>
        <v>1.83561918779178</v>
      </c>
      <c r="AC444" s="8">
        <f t="shared" si="102"/>
        <v>0.101781459136455</v>
      </c>
      <c r="AE444" s="8">
        <v>442</v>
      </c>
      <c r="AF444" s="8">
        <f t="shared" si="112"/>
        <v>11.317382344895901</v>
      </c>
      <c r="AG444" s="8">
        <f t="shared" si="103"/>
        <v>4.8796428997226499E-2</v>
      </c>
      <c r="AJ444" s="132">
        <f>IF(Päälaskenta!$F$28&lt;Kaksitasouoma_matriisi!L444,Päälaskenta!$C$20*Päälaskenta!$F$28,Päälaskenta!$C$20*Kaksitasouoma_matriisi!L444)</f>
        <v>0.27500000000000002</v>
      </c>
      <c r="AK444" s="134">
        <f>SQRT(Päälaskenta!$D$20^2+(Päälaskenta!$D$20/(1/Päälaskenta!$E$20))^2)</f>
        <v>1.8029999999999999</v>
      </c>
      <c r="AL444" s="134">
        <f>IF(Päälaskenta!$F$28&lt;Kaksitasouoma_matriisi!L444,AK444*Päälaskenta!$F$28*COS(ATAN(1/Päälaskenta!$E$20)),AK444*Kaksitasouoma_matriisi!L444*COS(ATAN(1/Päälaskenta!$E$20)))</f>
        <v>8.3000000000000004E-2</v>
      </c>
      <c r="AM444" s="134"/>
      <c r="AN444" s="134">
        <f t="shared" si="111"/>
        <v>0.35799999999999998</v>
      </c>
      <c r="AO444" s="8">
        <f t="shared" si="104"/>
        <v>0.22310856288171499</v>
      </c>
      <c r="AP444" s="134">
        <f>Refererenssiarvoja!$B$16*H444^(1/6)/(Refererenssiarvoja!$B$15^0.5)*(Päälaskenta!$G$28/2)^0.5*(1-AO444)^(-1.5)</f>
        <v>5.6000000000000001E-2</v>
      </c>
      <c r="AQ444" s="8">
        <f>Refererenssiarvoja!$B$16*Kaksitasouoma_matriisi!O444^(1/6)/(SQRT((2*Refererenssiarvoja!$B$15)/(Päälaskenta!$F$31*Päälaskenta!$G$31*Päälaskenta!$F$28))+SQRT(Refererenssiarvoja!$B$15)/Refererenssiarvoja!$B$17*LN(Kaksitasouoma_matriisi!L444/Päälaskenta!$F$28))</f>
        <v>-4.0148155099773999E-2</v>
      </c>
      <c r="AR444" s="8">
        <f>Refererenssiarvoja!$B$16*Kaksitasouoma_matriisi!O444^(1/6)/(SQRT((2*Refererenssiarvoja!$B$15)/(Päälaskenta!$F$31*Päälaskenta!$G$31*L444)))</f>
        <v>0.10286356188755</v>
      </c>
    </row>
    <row r="445" spans="1:44" x14ac:dyDescent="0.2">
      <c r="A445" s="8">
        <v>443</v>
      </c>
      <c r="B445" s="8">
        <f>IF(Päälaskenta!C$7,Päälaskenta!E$7,Päälaskenta!G$5)</f>
        <v>2.5</v>
      </c>
      <c r="C445" s="56">
        <v>1.5569999999999999</v>
      </c>
      <c r="D445" s="93">
        <f t="shared" si="97"/>
        <v>1.6056999999999999</v>
      </c>
      <c r="E445" s="8">
        <f>IF(Päälaskenta!$C$26,Kaksitasouoma_matriisi!AP445,Kaksitasouoma_matriisi!AC445)</f>
        <v>0.10178948766368499</v>
      </c>
      <c r="F445" s="56">
        <f>IF(D445&lt;Päälaskenta!H$24,(SQRT(POWER(Päälaskenta!C$24/(2*Päälaskenta!E$24),2)+(D445/Päälaskenta!E$24))-Päälaskenta!C$24/(2*Päälaskenta!E$24)),IF(D445=Päälaskenta!H$24,Päälaskenta!D$24,Päälaskenta!D$24+(SQRT(POWER((Päälaskenta!C$20+Päälaskenta!G$24)/(2*Päälaskenta!E$20),2)+((D445-Päälaskenta!H$24)/Päälaskenta!E$20))-(Päälaskenta!C$20+Päälaskenta!G$24)/(2*Päälaskenta!E$20))))</f>
        <v>0.75600000000000001</v>
      </c>
      <c r="G445" s="57">
        <f>IF(F445&gt;Päälaskenta!D$24,(2*SQRT((POWER(Päälaskenta!D$24,2))+POWER(Päälaskenta!E$24*Päälaskenta!D$24,2))+Päälaskenta!C$24)+(2*SQRT((POWER((F445-Päälaskenta!D$24),2))+POWER(Päälaskenta!E$20*(F445-Päälaskenta!D$24),2))+Päälaskenta!C$20),(2*SQRT((POWER(F445,2))+POWER(Päälaskenta!E$24*F445,2))+Päälaskenta!C$24))</f>
        <v>8.18</v>
      </c>
      <c r="H445" s="57">
        <f t="shared" si="98"/>
        <v>0.2</v>
      </c>
      <c r="I445" s="62">
        <f t="shared" si="99"/>
        <v>0.214755</v>
      </c>
      <c r="J445" s="8">
        <f>IF(F445&lt;Päälaskenta!$D$24,0,Kaksitasouoma_matriisi!F445-Päälaskenta!$D$24)</f>
        <v>5.6000000000000001E-2</v>
      </c>
      <c r="L445" s="8">
        <f>IF(F445&gt;Päälaskenta!D$24,F445-Päälaskenta!D$24,0)</f>
        <v>5.6000000000000001E-2</v>
      </c>
      <c r="M445" s="8">
        <f>IF(F445&gt;Päälaskenta!D$24,(Päälaskenta!C$20+(Päälaskenta!E$20*(Kaksitasouoma_matriisi!F445-Päälaskenta!D$24)))*(Kaksitasouoma_matriisi!F445-Päälaskenta!D$24),0)</f>
        <v>0.28470400000000001</v>
      </c>
      <c r="N445" s="8">
        <f>IF(F445&gt;Päälaskenta!D$24,(2*SQRT((POWER((F445-Päälaskenta!D$24),2))+POWER(Päälaskenta!E$20*(F445-Päälaskenta!D$24),2))+Päälaskenta!C$20),0)</f>
        <v>5.2019108714259801</v>
      </c>
      <c r="O445" s="8">
        <f t="shared" si="105"/>
        <v>5.47306570675547E-2</v>
      </c>
      <c r="P445" s="8">
        <f>IF(Päälaskenta!$C$29,IF(L445&gt;Päälaskenta!$F$28,Kaksitasouoma_matriisi!AQ445,Kaksitasouoma_matriisi!AR445),Päälaskenta!$F$20)</f>
        <v>0.12</v>
      </c>
      <c r="Q445" s="8">
        <f t="shared" si="106"/>
        <v>0.34200524324695197</v>
      </c>
      <c r="R445" s="8">
        <f t="shared" si="100"/>
        <v>7.5260141537733596E-2</v>
      </c>
      <c r="S445" s="8">
        <f t="shared" si="107"/>
        <v>0.264345220080271</v>
      </c>
      <c r="U445" s="93">
        <f>IF(F445&gt;Päälaskenta!D$24,Päälaskenta!H$24+L445*Päälaskenta!G$24,F445*Päälaskenta!C$24 + F445*F445*Päälaskenta!E$24)</f>
        <v>1.3244</v>
      </c>
      <c r="V445" s="8">
        <f>IF(F445&gt;Päälaskenta!D$24,2*SQRT(POWER(Päälaskenta!D$24,2)+POWER(Päälaskenta!E$24*Päälaskenta!D$24,2))+Päälaskenta!C$24,(2*SQRT((POWER(F445,2))+POWER(Päälaskenta!E$24*F445,2))+Päälaskenta!C$24))</f>
        <v>2.9798989873223301</v>
      </c>
      <c r="W445" s="8">
        <f t="shared" si="108"/>
        <v>0.44444459548277399</v>
      </c>
      <c r="X445" s="8">
        <f>Päälaskenta!F$24</f>
        <v>7.0000000000000007E-2</v>
      </c>
      <c r="Y445" s="8">
        <f t="shared" si="109"/>
        <v>11.0187640915901</v>
      </c>
      <c r="Z445" s="8">
        <f t="shared" si="101"/>
        <v>2.4247398584622699</v>
      </c>
      <c r="AA445" s="8">
        <f t="shared" si="110"/>
        <v>1.8308213972080001</v>
      </c>
      <c r="AC445" s="8">
        <f t="shared" si="102"/>
        <v>0.10178948766368499</v>
      </c>
      <c r="AE445" s="8">
        <v>443</v>
      </c>
      <c r="AF445" s="8">
        <f t="shared" si="112"/>
        <v>11.3607693348371</v>
      </c>
      <c r="AG445" s="8">
        <f t="shared" si="103"/>
        <v>4.8424431743874598E-2</v>
      </c>
      <c r="AJ445" s="132">
        <f>IF(Päälaskenta!$F$28&lt;Kaksitasouoma_matriisi!L445,Päälaskenta!$C$20*Päälaskenta!$F$28,Päälaskenta!$C$20*Kaksitasouoma_matriisi!L445)</f>
        <v>0.28000000000000003</v>
      </c>
      <c r="AK445" s="134">
        <f>SQRT(Päälaskenta!$D$20^2+(Päälaskenta!$D$20/(1/Päälaskenta!$E$20))^2)</f>
        <v>1.8029999999999999</v>
      </c>
      <c r="AL445" s="134">
        <f>IF(Päälaskenta!$F$28&lt;Kaksitasouoma_matriisi!L445,AK445*Päälaskenta!$F$28*COS(ATAN(1/Päälaskenta!$E$20)),AK445*Kaksitasouoma_matriisi!L445*COS(ATAN(1/Päälaskenta!$E$20)))</f>
        <v>8.4000000000000005E-2</v>
      </c>
      <c r="AM445" s="134"/>
      <c r="AN445" s="134">
        <f t="shared" si="111"/>
        <v>0.36399999999999999</v>
      </c>
      <c r="AO445" s="8">
        <f t="shared" si="104"/>
        <v>0.22669240829544701</v>
      </c>
      <c r="AP445" s="134">
        <f>Refererenssiarvoja!$B$16*H445^(1/6)/(Refererenssiarvoja!$B$15^0.5)*(Päälaskenta!$G$28/2)^0.5*(1-AO445)^(-1.5)</f>
        <v>5.7000000000000002E-2</v>
      </c>
      <c r="AQ445" s="8">
        <f>Refererenssiarvoja!$B$16*Kaksitasouoma_matriisi!O445^(1/6)/(SQRT((2*Refererenssiarvoja!$B$15)/(Päälaskenta!$F$31*Päälaskenta!$G$31*Päälaskenta!$F$28))+SQRT(Refererenssiarvoja!$B$15)/Refererenssiarvoja!$B$17*LN(Kaksitasouoma_matriisi!L445/Päälaskenta!$F$28))</f>
        <v>-4.0640939631774897E-2</v>
      </c>
      <c r="AR445" s="8">
        <f>Refererenssiarvoja!$B$16*Kaksitasouoma_matriisi!O445^(1/6)/(SQRT((2*Refererenssiarvoja!$B$15)/(Päälaskenta!$F$31*Päälaskenta!$G$31*L445)))</f>
        <v>0.10409973460984399</v>
      </c>
    </row>
    <row r="446" spans="1:44" x14ac:dyDescent="0.2">
      <c r="A446" s="8">
        <v>444</v>
      </c>
      <c r="B446" s="8">
        <f>IF(Päälaskenta!C$7,Päälaskenta!E$7,Päälaskenta!G$5)</f>
        <v>2.5</v>
      </c>
      <c r="C446" s="56">
        <v>1.556</v>
      </c>
      <c r="D446" s="93">
        <f t="shared" si="97"/>
        <v>1.6067</v>
      </c>
      <c r="E446" s="8">
        <f>IF(Päälaskenta!$C$26,Kaksitasouoma_matriisi!AP446,Kaksitasouoma_matriisi!AC446)</f>
        <v>0.10178948766368499</v>
      </c>
      <c r="F446" s="56">
        <f>IF(D446&lt;Päälaskenta!H$24,(SQRT(POWER(Päälaskenta!C$24/(2*Päälaskenta!E$24),2)+(D446/Päälaskenta!E$24))-Päälaskenta!C$24/(2*Päälaskenta!E$24)),IF(D446=Päälaskenta!H$24,Päälaskenta!D$24,Päälaskenta!D$24+(SQRT(POWER((Päälaskenta!C$20+Päälaskenta!G$24)/(2*Päälaskenta!E$20),2)+((D446-Päälaskenta!H$24)/Päälaskenta!E$20))-(Päälaskenta!C$20+Päälaskenta!G$24)/(2*Päälaskenta!E$20))))</f>
        <v>0.75600000000000001</v>
      </c>
      <c r="G446" s="57">
        <f>IF(F446&gt;Päälaskenta!D$24,(2*SQRT((POWER(Päälaskenta!D$24,2))+POWER(Päälaskenta!E$24*Päälaskenta!D$24,2))+Päälaskenta!C$24)+(2*SQRT((POWER((F446-Päälaskenta!D$24),2))+POWER(Päälaskenta!E$20*(F446-Päälaskenta!D$24),2))+Päälaskenta!C$20),(2*SQRT((POWER(F446,2))+POWER(Päälaskenta!E$24*F446,2))+Päälaskenta!C$24))</f>
        <v>8.18</v>
      </c>
      <c r="H446" s="57">
        <f t="shared" si="98"/>
        <v>0.2</v>
      </c>
      <c r="I446" s="62">
        <f t="shared" si="99"/>
        <v>0.214479</v>
      </c>
      <c r="J446" s="8">
        <f>IF(F446&lt;Päälaskenta!$D$24,0,Kaksitasouoma_matriisi!F446-Päälaskenta!$D$24)</f>
        <v>5.6000000000000001E-2</v>
      </c>
      <c r="L446" s="8">
        <f>IF(F446&gt;Päälaskenta!D$24,F446-Päälaskenta!D$24,0)</f>
        <v>5.6000000000000001E-2</v>
      </c>
      <c r="M446" s="8">
        <f>IF(F446&gt;Päälaskenta!D$24,(Päälaskenta!C$20+(Päälaskenta!E$20*(Kaksitasouoma_matriisi!F446-Päälaskenta!D$24)))*(Kaksitasouoma_matriisi!F446-Päälaskenta!D$24),0)</f>
        <v>0.28470400000000001</v>
      </c>
      <c r="N446" s="8">
        <f>IF(F446&gt;Päälaskenta!D$24,(2*SQRT((POWER((F446-Päälaskenta!D$24),2))+POWER(Päälaskenta!E$20*(F446-Päälaskenta!D$24),2))+Päälaskenta!C$20),0)</f>
        <v>5.2019108714259801</v>
      </c>
      <c r="O446" s="8">
        <f t="shared" si="105"/>
        <v>5.47306570675547E-2</v>
      </c>
      <c r="P446" s="8">
        <f>IF(Päälaskenta!$C$29,IF(L446&gt;Päälaskenta!$F$28,Kaksitasouoma_matriisi!AQ446,Kaksitasouoma_matriisi!AR446),Päälaskenta!$F$20)</f>
        <v>0.12</v>
      </c>
      <c r="Q446" s="8">
        <f t="shared" si="106"/>
        <v>0.34200524324695197</v>
      </c>
      <c r="R446" s="8">
        <f t="shared" si="100"/>
        <v>7.5260141537733596E-2</v>
      </c>
      <c r="S446" s="8">
        <f t="shared" si="107"/>
        <v>0.264345220080271</v>
      </c>
      <c r="U446" s="93">
        <f>IF(F446&gt;Päälaskenta!D$24,Päälaskenta!H$24+L446*Päälaskenta!G$24,F446*Päälaskenta!C$24 + F446*F446*Päälaskenta!E$24)</f>
        <v>1.3244</v>
      </c>
      <c r="V446" s="8">
        <f>IF(F446&gt;Päälaskenta!D$24,2*SQRT(POWER(Päälaskenta!D$24,2)+POWER(Päälaskenta!E$24*Päälaskenta!D$24,2))+Päälaskenta!C$24,(2*SQRT((POWER(F446,2))+POWER(Päälaskenta!E$24*F446,2))+Päälaskenta!C$24))</f>
        <v>2.9798989873223301</v>
      </c>
      <c r="W446" s="8">
        <f t="shared" si="108"/>
        <v>0.44444459548277399</v>
      </c>
      <c r="X446" s="8">
        <f>Päälaskenta!F$24</f>
        <v>7.0000000000000007E-2</v>
      </c>
      <c r="Y446" s="8">
        <f t="shared" si="109"/>
        <v>11.0187640915901</v>
      </c>
      <c r="Z446" s="8">
        <f t="shared" si="101"/>
        <v>2.4247398584622699</v>
      </c>
      <c r="AA446" s="8">
        <f t="shared" si="110"/>
        <v>1.8308213972080001</v>
      </c>
      <c r="AC446" s="8">
        <f t="shared" si="102"/>
        <v>0.10178948766368499</v>
      </c>
      <c r="AE446" s="8">
        <v>444</v>
      </c>
      <c r="AF446" s="8">
        <f t="shared" si="112"/>
        <v>11.3607693348371</v>
      </c>
      <c r="AG446" s="8">
        <f t="shared" si="103"/>
        <v>4.8424431743874598E-2</v>
      </c>
      <c r="AJ446" s="132">
        <f>IF(Päälaskenta!$F$28&lt;Kaksitasouoma_matriisi!L446,Päälaskenta!$C$20*Päälaskenta!$F$28,Päälaskenta!$C$20*Kaksitasouoma_matriisi!L446)</f>
        <v>0.28000000000000003</v>
      </c>
      <c r="AK446" s="134">
        <f>SQRT(Päälaskenta!$D$20^2+(Päälaskenta!$D$20/(1/Päälaskenta!$E$20))^2)</f>
        <v>1.8029999999999999</v>
      </c>
      <c r="AL446" s="134">
        <f>IF(Päälaskenta!$F$28&lt;Kaksitasouoma_matriisi!L446,AK446*Päälaskenta!$F$28*COS(ATAN(1/Päälaskenta!$E$20)),AK446*Kaksitasouoma_matriisi!L446*COS(ATAN(1/Päälaskenta!$E$20)))</f>
        <v>8.4000000000000005E-2</v>
      </c>
      <c r="AM446" s="134"/>
      <c r="AN446" s="134">
        <f t="shared" si="111"/>
        <v>0.36399999999999999</v>
      </c>
      <c r="AO446" s="8">
        <f t="shared" si="104"/>
        <v>0.22655131636273099</v>
      </c>
      <c r="AP446" s="134">
        <f>Refererenssiarvoja!$B$16*H446^(1/6)/(Refererenssiarvoja!$B$15^0.5)*(Päälaskenta!$G$28/2)^0.5*(1-AO446)^(-1.5)</f>
        <v>5.7000000000000002E-2</v>
      </c>
      <c r="AQ446" s="8">
        <f>Refererenssiarvoja!$B$16*Kaksitasouoma_matriisi!O446^(1/6)/(SQRT((2*Refererenssiarvoja!$B$15)/(Päälaskenta!$F$31*Päälaskenta!$G$31*Päälaskenta!$F$28))+SQRT(Refererenssiarvoja!$B$15)/Refererenssiarvoja!$B$17*LN(Kaksitasouoma_matriisi!L446/Päälaskenta!$F$28))</f>
        <v>-4.0640939631774897E-2</v>
      </c>
      <c r="AR446" s="8">
        <f>Refererenssiarvoja!$B$16*Kaksitasouoma_matriisi!O446^(1/6)/(SQRT((2*Refererenssiarvoja!$B$15)/(Päälaskenta!$F$31*Päälaskenta!$G$31*L446)))</f>
        <v>0.10409973460984399</v>
      </c>
    </row>
    <row r="447" spans="1:44" x14ac:dyDescent="0.2">
      <c r="A447" s="8">
        <v>445</v>
      </c>
      <c r="B447" s="8">
        <f>IF(Päälaskenta!C$7,Päälaskenta!E$7,Päälaskenta!G$5)</f>
        <v>2.5</v>
      </c>
      <c r="C447" s="56">
        <v>1.5549999999999999</v>
      </c>
      <c r="D447" s="93">
        <f t="shared" si="97"/>
        <v>1.6076999999999999</v>
      </c>
      <c r="E447" s="8">
        <f>IF(Päälaskenta!$C$26,Kaksitasouoma_matriisi!AP447,Kaksitasouoma_matriisi!AC447)</f>
        <v>0.10178948766368499</v>
      </c>
      <c r="F447" s="56">
        <f>IF(D447&lt;Päälaskenta!H$24,(SQRT(POWER(Päälaskenta!C$24/(2*Päälaskenta!E$24),2)+(D447/Päälaskenta!E$24))-Päälaskenta!C$24/(2*Päälaskenta!E$24)),IF(D447=Päälaskenta!H$24,Päälaskenta!D$24,Päälaskenta!D$24+(SQRT(POWER((Päälaskenta!C$20+Päälaskenta!G$24)/(2*Päälaskenta!E$20),2)+((D447-Päälaskenta!H$24)/Päälaskenta!E$20))-(Päälaskenta!C$20+Päälaskenta!G$24)/(2*Päälaskenta!E$20))))</f>
        <v>0.75600000000000001</v>
      </c>
      <c r="G447" s="57">
        <f>IF(F447&gt;Päälaskenta!D$24,(2*SQRT((POWER(Päälaskenta!D$24,2))+POWER(Päälaskenta!E$24*Päälaskenta!D$24,2))+Päälaskenta!C$24)+(2*SQRT((POWER((F447-Päälaskenta!D$24),2))+POWER(Päälaskenta!E$20*(F447-Päälaskenta!D$24),2))+Päälaskenta!C$20),(2*SQRT((POWER(F447,2))+POWER(Päälaskenta!E$24*F447,2))+Päälaskenta!C$24))</f>
        <v>8.18</v>
      </c>
      <c r="H447" s="57">
        <f t="shared" si="98"/>
        <v>0.2</v>
      </c>
      <c r="I447" s="62">
        <f t="shared" si="99"/>
        <v>0.21420400000000001</v>
      </c>
      <c r="J447" s="8">
        <f>IF(F447&lt;Päälaskenta!$D$24,0,Kaksitasouoma_matriisi!F447-Päälaskenta!$D$24)</f>
        <v>5.6000000000000001E-2</v>
      </c>
      <c r="L447" s="8">
        <f>IF(F447&gt;Päälaskenta!D$24,F447-Päälaskenta!D$24,0)</f>
        <v>5.6000000000000001E-2</v>
      </c>
      <c r="M447" s="8">
        <f>IF(F447&gt;Päälaskenta!D$24,(Päälaskenta!C$20+(Päälaskenta!E$20*(Kaksitasouoma_matriisi!F447-Päälaskenta!D$24)))*(Kaksitasouoma_matriisi!F447-Päälaskenta!D$24),0)</f>
        <v>0.28470400000000001</v>
      </c>
      <c r="N447" s="8">
        <f>IF(F447&gt;Päälaskenta!D$24,(2*SQRT((POWER((F447-Päälaskenta!D$24),2))+POWER(Päälaskenta!E$20*(F447-Päälaskenta!D$24),2))+Päälaskenta!C$20),0)</f>
        <v>5.2019108714259801</v>
      </c>
      <c r="O447" s="8">
        <f t="shared" si="105"/>
        <v>5.47306570675547E-2</v>
      </c>
      <c r="P447" s="8">
        <f>IF(Päälaskenta!$C$29,IF(L447&gt;Päälaskenta!$F$28,Kaksitasouoma_matriisi!AQ447,Kaksitasouoma_matriisi!AR447),Päälaskenta!$F$20)</f>
        <v>0.12</v>
      </c>
      <c r="Q447" s="8">
        <f t="shared" si="106"/>
        <v>0.34200524324695197</v>
      </c>
      <c r="R447" s="8">
        <f t="shared" si="100"/>
        <v>7.5260141537733596E-2</v>
      </c>
      <c r="S447" s="8">
        <f t="shared" si="107"/>
        <v>0.264345220080271</v>
      </c>
      <c r="U447" s="93">
        <f>IF(F447&gt;Päälaskenta!D$24,Päälaskenta!H$24+L447*Päälaskenta!G$24,F447*Päälaskenta!C$24 + F447*F447*Päälaskenta!E$24)</f>
        <v>1.3244</v>
      </c>
      <c r="V447" s="8">
        <f>IF(F447&gt;Päälaskenta!D$24,2*SQRT(POWER(Päälaskenta!D$24,2)+POWER(Päälaskenta!E$24*Päälaskenta!D$24,2))+Päälaskenta!C$24,(2*SQRT((POWER(F447,2))+POWER(Päälaskenta!E$24*F447,2))+Päälaskenta!C$24))</f>
        <v>2.9798989873223301</v>
      </c>
      <c r="W447" s="8">
        <f t="shared" si="108"/>
        <v>0.44444459548277399</v>
      </c>
      <c r="X447" s="8">
        <f>Päälaskenta!F$24</f>
        <v>7.0000000000000007E-2</v>
      </c>
      <c r="Y447" s="8">
        <f t="shared" si="109"/>
        <v>11.0187640915901</v>
      </c>
      <c r="Z447" s="8">
        <f t="shared" si="101"/>
        <v>2.4247398584622699</v>
      </c>
      <c r="AA447" s="8">
        <f t="shared" si="110"/>
        <v>1.8308213972080001</v>
      </c>
      <c r="AC447" s="8">
        <f t="shared" si="102"/>
        <v>0.10178948766368499</v>
      </c>
      <c r="AE447" s="8">
        <v>445</v>
      </c>
      <c r="AF447" s="8">
        <f t="shared" si="112"/>
        <v>11.3607693348371</v>
      </c>
      <c r="AG447" s="8">
        <f t="shared" si="103"/>
        <v>4.8424431743874598E-2</v>
      </c>
      <c r="AJ447" s="132">
        <f>IF(Päälaskenta!$F$28&lt;Kaksitasouoma_matriisi!L447,Päälaskenta!$C$20*Päälaskenta!$F$28,Päälaskenta!$C$20*Kaksitasouoma_matriisi!L447)</f>
        <v>0.28000000000000003</v>
      </c>
      <c r="AK447" s="134">
        <f>SQRT(Päälaskenta!$D$20^2+(Päälaskenta!$D$20/(1/Päälaskenta!$E$20))^2)</f>
        <v>1.8029999999999999</v>
      </c>
      <c r="AL447" s="134">
        <f>IF(Päälaskenta!$F$28&lt;Kaksitasouoma_matriisi!L447,AK447*Päälaskenta!$F$28*COS(ATAN(1/Päälaskenta!$E$20)),AK447*Kaksitasouoma_matriisi!L447*COS(ATAN(1/Päälaskenta!$E$20)))</f>
        <v>8.4000000000000005E-2</v>
      </c>
      <c r="AM447" s="134"/>
      <c r="AN447" s="134">
        <f t="shared" si="111"/>
        <v>0.36399999999999999</v>
      </c>
      <c r="AO447" s="8">
        <f t="shared" si="104"/>
        <v>0.22641039995023901</v>
      </c>
      <c r="AP447" s="134">
        <f>Refererenssiarvoja!$B$16*H447^(1/6)/(Refererenssiarvoja!$B$15^0.5)*(Päälaskenta!$G$28/2)^0.5*(1-AO447)^(-1.5)</f>
        <v>5.7000000000000002E-2</v>
      </c>
      <c r="AQ447" s="8">
        <f>Refererenssiarvoja!$B$16*Kaksitasouoma_matriisi!O447^(1/6)/(SQRT((2*Refererenssiarvoja!$B$15)/(Päälaskenta!$F$31*Päälaskenta!$G$31*Päälaskenta!$F$28))+SQRT(Refererenssiarvoja!$B$15)/Refererenssiarvoja!$B$17*LN(Kaksitasouoma_matriisi!L447/Päälaskenta!$F$28))</f>
        <v>-4.0640939631774897E-2</v>
      </c>
      <c r="AR447" s="8">
        <f>Refererenssiarvoja!$B$16*Kaksitasouoma_matriisi!O447^(1/6)/(SQRT((2*Refererenssiarvoja!$B$15)/(Päälaskenta!$F$31*Päälaskenta!$G$31*L447)))</f>
        <v>0.10409973460984399</v>
      </c>
    </row>
    <row r="448" spans="1:44" x14ac:dyDescent="0.2">
      <c r="A448" s="8">
        <v>446</v>
      </c>
      <c r="B448" s="8">
        <f>IF(Päälaskenta!C$7,Päälaskenta!E$7,Päälaskenta!G$5)</f>
        <v>2.5</v>
      </c>
      <c r="C448" s="56">
        <v>1.554</v>
      </c>
      <c r="D448" s="93">
        <f t="shared" si="97"/>
        <v>1.6088</v>
      </c>
      <c r="E448" s="8">
        <f>IF(Päälaskenta!$C$26,Kaksitasouoma_matriisi!AP448,Kaksitasouoma_matriisi!AC448)</f>
        <v>0.10178948766368499</v>
      </c>
      <c r="F448" s="56">
        <f>IF(D448&lt;Päälaskenta!H$24,(SQRT(POWER(Päälaskenta!C$24/(2*Päälaskenta!E$24),2)+(D448/Päälaskenta!E$24))-Päälaskenta!C$24/(2*Päälaskenta!E$24)),IF(D448=Päälaskenta!H$24,Päälaskenta!D$24,Päälaskenta!D$24+(SQRT(POWER((Päälaskenta!C$20+Päälaskenta!G$24)/(2*Päälaskenta!E$20),2)+((D448-Päälaskenta!H$24)/Päälaskenta!E$20))-(Päälaskenta!C$20+Päälaskenta!G$24)/(2*Päälaskenta!E$20))))</f>
        <v>0.75600000000000001</v>
      </c>
      <c r="G448" s="57">
        <f>IF(F448&gt;Päälaskenta!D$24,(2*SQRT((POWER(Päälaskenta!D$24,2))+POWER(Päälaskenta!E$24*Päälaskenta!D$24,2))+Päälaskenta!C$24)+(2*SQRT((POWER((F448-Päälaskenta!D$24),2))+POWER(Päälaskenta!E$20*(F448-Päälaskenta!D$24),2))+Päälaskenta!C$20),(2*SQRT((POWER(F448,2))+POWER(Päälaskenta!E$24*F448,2))+Päälaskenta!C$24))</f>
        <v>8.18</v>
      </c>
      <c r="H448" s="57">
        <f t="shared" si="98"/>
        <v>0.2</v>
      </c>
      <c r="I448" s="62">
        <f t="shared" si="99"/>
        <v>0.21392800000000001</v>
      </c>
      <c r="J448" s="8">
        <f>IF(F448&lt;Päälaskenta!$D$24,0,Kaksitasouoma_matriisi!F448-Päälaskenta!$D$24)</f>
        <v>5.6000000000000001E-2</v>
      </c>
      <c r="L448" s="8">
        <f>IF(F448&gt;Päälaskenta!D$24,F448-Päälaskenta!D$24,0)</f>
        <v>5.6000000000000001E-2</v>
      </c>
      <c r="M448" s="8">
        <f>IF(F448&gt;Päälaskenta!D$24,(Päälaskenta!C$20+(Päälaskenta!E$20*(Kaksitasouoma_matriisi!F448-Päälaskenta!D$24)))*(Kaksitasouoma_matriisi!F448-Päälaskenta!D$24),0)</f>
        <v>0.28470400000000001</v>
      </c>
      <c r="N448" s="8">
        <f>IF(F448&gt;Päälaskenta!D$24,(2*SQRT((POWER((F448-Päälaskenta!D$24),2))+POWER(Päälaskenta!E$20*(F448-Päälaskenta!D$24),2))+Päälaskenta!C$20),0)</f>
        <v>5.2019108714259801</v>
      </c>
      <c r="O448" s="8">
        <f t="shared" si="105"/>
        <v>5.47306570675547E-2</v>
      </c>
      <c r="P448" s="8">
        <f>IF(Päälaskenta!$C$29,IF(L448&gt;Päälaskenta!$F$28,Kaksitasouoma_matriisi!AQ448,Kaksitasouoma_matriisi!AR448),Päälaskenta!$F$20)</f>
        <v>0.12</v>
      </c>
      <c r="Q448" s="8">
        <f t="shared" si="106"/>
        <v>0.34200524324695197</v>
      </c>
      <c r="R448" s="8">
        <f t="shared" si="100"/>
        <v>7.5260141537733596E-2</v>
      </c>
      <c r="S448" s="8">
        <f t="shared" si="107"/>
        <v>0.264345220080271</v>
      </c>
      <c r="U448" s="93">
        <f>IF(F448&gt;Päälaskenta!D$24,Päälaskenta!H$24+L448*Päälaskenta!G$24,F448*Päälaskenta!C$24 + F448*F448*Päälaskenta!E$24)</f>
        <v>1.3244</v>
      </c>
      <c r="V448" s="8">
        <f>IF(F448&gt;Päälaskenta!D$24,2*SQRT(POWER(Päälaskenta!D$24,2)+POWER(Päälaskenta!E$24*Päälaskenta!D$24,2))+Päälaskenta!C$24,(2*SQRT((POWER(F448,2))+POWER(Päälaskenta!E$24*F448,2))+Päälaskenta!C$24))</f>
        <v>2.9798989873223301</v>
      </c>
      <c r="W448" s="8">
        <f t="shared" si="108"/>
        <v>0.44444459548277399</v>
      </c>
      <c r="X448" s="8">
        <f>Päälaskenta!F$24</f>
        <v>7.0000000000000007E-2</v>
      </c>
      <c r="Y448" s="8">
        <f t="shared" si="109"/>
        <v>11.0187640915901</v>
      </c>
      <c r="Z448" s="8">
        <f t="shared" si="101"/>
        <v>2.4247398584622699</v>
      </c>
      <c r="AA448" s="8">
        <f t="shared" si="110"/>
        <v>1.8308213972080001</v>
      </c>
      <c r="AC448" s="8">
        <f t="shared" si="102"/>
        <v>0.10178948766368499</v>
      </c>
      <c r="AE448" s="8">
        <v>446</v>
      </c>
      <c r="AF448" s="8">
        <f t="shared" si="112"/>
        <v>11.3607693348371</v>
      </c>
      <c r="AG448" s="8">
        <f t="shared" si="103"/>
        <v>4.8424431743874598E-2</v>
      </c>
      <c r="AJ448" s="132">
        <f>IF(Päälaskenta!$F$28&lt;Kaksitasouoma_matriisi!L448,Päälaskenta!$C$20*Päälaskenta!$F$28,Päälaskenta!$C$20*Kaksitasouoma_matriisi!L448)</f>
        <v>0.28000000000000003</v>
      </c>
      <c r="AK448" s="134">
        <f>SQRT(Päälaskenta!$D$20^2+(Päälaskenta!$D$20/(1/Päälaskenta!$E$20))^2)</f>
        <v>1.8029999999999999</v>
      </c>
      <c r="AL448" s="134">
        <f>IF(Päälaskenta!$F$28&lt;Kaksitasouoma_matriisi!L448,AK448*Päälaskenta!$F$28*COS(ATAN(1/Päälaskenta!$E$20)),AK448*Kaksitasouoma_matriisi!L448*COS(ATAN(1/Päälaskenta!$E$20)))</f>
        <v>8.4000000000000005E-2</v>
      </c>
      <c r="AM448" s="134"/>
      <c r="AN448" s="134">
        <f t="shared" si="111"/>
        <v>0.36399999999999999</v>
      </c>
      <c r="AO448" s="8">
        <f t="shared" si="104"/>
        <v>0.226255594231726</v>
      </c>
      <c r="AP448" s="134">
        <f>Refererenssiarvoja!$B$16*H448^(1/6)/(Refererenssiarvoja!$B$15^0.5)*(Päälaskenta!$G$28/2)^0.5*(1-AO448)^(-1.5)</f>
        <v>5.7000000000000002E-2</v>
      </c>
      <c r="AQ448" s="8">
        <f>Refererenssiarvoja!$B$16*Kaksitasouoma_matriisi!O448^(1/6)/(SQRT((2*Refererenssiarvoja!$B$15)/(Päälaskenta!$F$31*Päälaskenta!$G$31*Päälaskenta!$F$28))+SQRT(Refererenssiarvoja!$B$15)/Refererenssiarvoja!$B$17*LN(Kaksitasouoma_matriisi!L448/Päälaskenta!$F$28))</f>
        <v>-4.0640939631774897E-2</v>
      </c>
      <c r="AR448" s="8">
        <f>Refererenssiarvoja!$B$16*Kaksitasouoma_matriisi!O448^(1/6)/(SQRT((2*Refererenssiarvoja!$B$15)/(Päälaskenta!$F$31*Päälaskenta!$G$31*L448)))</f>
        <v>0.10409973460984399</v>
      </c>
    </row>
    <row r="449" spans="1:44" x14ac:dyDescent="0.2">
      <c r="A449" s="8">
        <v>447</v>
      </c>
      <c r="B449" s="8">
        <f>IF(Päälaskenta!C$7,Päälaskenta!E$7,Päälaskenta!G$5)</f>
        <v>2.5</v>
      </c>
      <c r="C449" s="56">
        <v>1.5529999999999999</v>
      </c>
      <c r="D449" s="93">
        <f t="shared" si="97"/>
        <v>1.6097999999999999</v>
      </c>
      <c r="E449" s="8">
        <f>IF(Päälaskenta!$C$26,Kaksitasouoma_matriisi!AP449,Kaksitasouoma_matriisi!AC449)</f>
        <v>0.10178948766368499</v>
      </c>
      <c r="F449" s="56">
        <f>IF(D449&lt;Päälaskenta!H$24,(SQRT(POWER(Päälaskenta!C$24/(2*Päälaskenta!E$24),2)+(D449/Päälaskenta!E$24))-Päälaskenta!C$24/(2*Päälaskenta!E$24)),IF(D449=Päälaskenta!H$24,Päälaskenta!D$24,Päälaskenta!D$24+(SQRT(POWER((Päälaskenta!C$20+Päälaskenta!G$24)/(2*Päälaskenta!E$20),2)+((D449-Päälaskenta!H$24)/Päälaskenta!E$20))-(Päälaskenta!C$20+Päälaskenta!G$24)/(2*Päälaskenta!E$20))))</f>
        <v>0.75600000000000001</v>
      </c>
      <c r="G449" s="57">
        <f>IF(F449&gt;Päälaskenta!D$24,(2*SQRT((POWER(Päälaskenta!D$24,2))+POWER(Päälaskenta!E$24*Päälaskenta!D$24,2))+Päälaskenta!C$24)+(2*SQRT((POWER((F449-Päälaskenta!D$24),2))+POWER(Päälaskenta!E$20*(F449-Päälaskenta!D$24),2))+Päälaskenta!C$20),(2*SQRT((POWER(F449,2))+POWER(Päälaskenta!E$24*F449,2))+Päälaskenta!C$24))</f>
        <v>8.18</v>
      </c>
      <c r="H449" s="57">
        <f t="shared" si="98"/>
        <v>0.2</v>
      </c>
      <c r="I449" s="62">
        <f t="shared" si="99"/>
        <v>0.21365300000000001</v>
      </c>
      <c r="J449" s="8">
        <f>IF(F449&lt;Päälaskenta!$D$24,0,Kaksitasouoma_matriisi!F449-Päälaskenta!$D$24)</f>
        <v>5.6000000000000001E-2</v>
      </c>
      <c r="L449" s="8">
        <f>IF(F449&gt;Päälaskenta!D$24,F449-Päälaskenta!D$24,0)</f>
        <v>5.6000000000000001E-2</v>
      </c>
      <c r="M449" s="8">
        <f>IF(F449&gt;Päälaskenta!D$24,(Päälaskenta!C$20+(Päälaskenta!E$20*(Kaksitasouoma_matriisi!F449-Päälaskenta!D$24)))*(Kaksitasouoma_matriisi!F449-Päälaskenta!D$24),0)</f>
        <v>0.28470400000000001</v>
      </c>
      <c r="N449" s="8">
        <f>IF(F449&gt;Päälaskenta!D$24,(2*SQRT((POWER((F449-Päälaskenta!D$24),2))+POWER(Päälaskenta!E$20*(F449-Päälaskenta!D$24),2))+Päälaskenta!C$20),0)</f>
        <v>5.2019108714259801</v>
      </c>
      <c r="O449" s="8">
        <f t="shared" si="105"/>
        <v>5.47306570675547E-2</v>
      </c>
      <c r="P449" s="8">
        <f>IF(Päälaskenta!$C$29,IF(L449&gt;Päälaskenta!$F$28,Kaksitasouoma_matriisi!AQ449,Kaksitasouoma_matriisi!AR449),Päälaskenta!$F$20)</f>
        <v>0.12</v>
      </c>
      <c r="Q449" s="8">
        <f t="shared" si="106"/>
        <v>0.34200524324695197</v>
      </c>
      <c r="R449" s="8">
        <f t="shared" si="100"/>
        <v>7.5260141537733596E-2</v>
      </c>
      <c r="S449" s="8">
        <f t="shared" si="107"/>
        <v>0.264345220080271</v>
      </c>
      <c r="U449" s="93">
        <f>IF(F449&gt;Päälaskenta!D$24,Päälaskenta!H$24+L449*Päälaskenta!G$24,F449*Päälaskenta!C$24 + F449*F449*Päälaskenta!E$24)</f>
        <v>1.3244</v>
      </c>
      <c r="V449" s="8">
        <f>IF(F449&gt;Päälaskenta!D$24,2*SQRT(POWER(Päälaskenta!D$24,2)+POWER(Päälaskenta!E$24*Päälaskenta!D$24,2))+Päälaskenta!C$24,(2*SQRT((POWER(F449,2))+POWER(Päälaskenta!E$24*F449,2))+Päälaskenta!C$24))</f>
        <v>2.9798989873223301</v>
      </c>
      <c r="W449" s="8">
        <f t="shared" si="108"/>
        <v>0.44444459548277399</v>
      </c>
      <c r="X449" s="8">
        <f>Päälaskenta!F$24</f>
        <v>7.0000000000000007E-2</v>
      </c>
      <c r="Y449" s="8">
        <f t="shared" si="109"/>
        <v>11.0187640915901</v>
      </c>
      <c r="Z449" s="8">
        <f t="shared" si="101"/>
        <v>2.4247398584622699</v>
      </c>
      <c r="AA449" s="8">
        <f t="shared" si="110"/>
        <v>1.8308213972080001</v>
      </c>
      <c r="AC449" s="8">
        <f t="shared" si="102"/>
        <v>0.10178948766368499</v>
      </c>
      <c r="AE449" s="8">
        <v>447</v>
      </c>
      <c r="AF449" s="8">
        <f t="shared" si="112"/>
        <v>11.3607693348371</v>
      </c>
      <c r="AG449" s="8">
        <f t="shared" si="103"/>
        <v>4.8424431743874598E-2</v>
      </c>
      <c r="AJ449" s="132">
        <f>IF(Päälaskenta!$F$28&lt;Kaksitasouoma_matriisi!L449,Päälaskenta!$C$20*Päälaskenta!$F$28,Päälaskenta!$C$20*Kaksitasouoma_matriisi!L449)</f>
        <v>0.28000000000000003</v>
      </c>
      <c r="AK449" s="134">
        <f>SQRT(Päälaskenta!$D$20^2+(Päälaskenta!$D$20/(1/Päälaskenta!$E$20))^2)</f>
        <v>1.8029999999999999</v>
      </c>
      <c r="AL449" s="134">
        <f>IF(Päälaskenta!$F$28&lt;Kaksitasouoma_matriisi!L449,AK449*Päälaskenta!$F$28*COS(ATAN(1/Päälaskenta!$E$20)),AK449*Kaksitasouoma_matriisi!L449*COS(ATAN(1/Päälaskenta!$E$20)))</f>
        <v>8.4000000000000005E-2</v>
      </c>
      <c r="AM449" s="134"/>
      <c r="AN449" s="134">
        <f t="shared" si="111"/>
        <v>0.36399999999999999</v>
      </c>
      <c r="AO449" s="8">
        <f t="shared" si="104"/>
        <v>0.22611504534724799</v>
      </c>
      <c r="AP449" s="134">
        <f>Refererenssiarvoja!$B$16*H449^(1/6)/(Refererenssiarvoja!$B$15^0.5)*(Päälaskenta!$G$28/2)^0.5*(1-AO449)^(-1.5)</f>
        <v>5.7000000000000002E-2</v>
      </c>
      <c r="AQ449" s="8">
        <f>Refererenssiarvoja!$B$16*Kaksitasouoma_matriisi!O449^(1/6)/(SQRT((2*Refererenssiarvoja!$B$15)/(Päälaskenta!$F$31*Päälaskenta!$G$31*Päälaskenta!$F$28))+SQRT(Refererenssiarvoja!$B$15)/Refererenssiarvoja!$B$17*LN(Kaksitasouoma_matriisi!L449/Päälaskenta!$F$28))</f>
        <v>-4.0640939631774897E-2</v>
      </c>
      <c r="AR449" s="8">
        <f>Refererenssiarvoja!$B$16*Kaksitasouoma_matriisi!O449^(1/6)/(SQRT((2*Refererenssiarvoja!$B$15)/(Päälaskenta!$F$31*Päälaskenta!$G$31*L449)))</f>
        <v>0.10409973460984399</v>
      </c>
    </row>
    <row r="450" spans="1:44" x14ac:dyDescent="0.2">
      <c r="A450" s="8">
        <v>448</v>
      </c>
      <c r="B450" s="8">
        <f>IF(Päälaskenta!C$7,Päälaskenta!E$7,Päälaskenta!G$5)</f>
        <v>2.5</v>
      </c>
      <c r="C450" s="56">
        <v>1.552</v>
      </c>
      <c r="D450" s="93">
        <f t="shared" si="97"/>
        <v>1.6108</v>
      </c>
      <c r="E450" s="8">
        <f>IF(Päälaskenta!$C$26,Kaksitasouoma_matriisi!AP450,Kaksitasouoma_matriisi!AC450)</f>
        <v>0.10178948766368499</v>
      </c>
      <c r="F450" s="56">
        <f>IF(D450&lt;Päälaskenta!H$24,(SQRT(POWER(Päälaskenta!C$24/(2*Päälaskenta!E$24),2)+(D450/Päälaskenta!E$24))-Päälaskenta!C$24/(2*Päälaskenta!E$24)),IF(D450=Päälaskenta!H$24,Päälaskenta!D$24,Päälaskenta!D$24+(SQRT(POWER((Päälaskenta!C$20+Päälaskenta!G$24)/(2*Päälaskenta!E$20),2)+((D450-Päälaskenta!H$24)/Päälaskenta!E$20))-(Päälaskenta!C$20+Päälaskenta!G$24)/(2*Päälaskenta!E$20))))</f>
        <v>0.75600000000000001</v>
      </c>
      <c r="G450" s="57">
        <f>IF(F450&gt;Päälaskenta!D$24,(2*SQRT((POWER(Päälaskenta!D$24,2))+POWER(Päälaskenta!E$24*Päälaskenta!D$24,2))+Päälaskenta!C$24)+(2*SQRT((POWER((F450-Päälaskenta!D$24),2))+POWER(Päälaskenta!E$20*(F450-Päälaskenta!D$24),2))+Päälaskenta!C$20),(2*SQRT((POWER(F450,2))+POWER(Päälaskenta!E$24*F450,2))+Päälaskenta!C$24))</f>
        <v>8.18</v>
      </c>
      <c r="H450" s="57">
        <f t="shared" si="98"/>
        <v>0.2</v>
      </c>
      <c r="I450" s="62">
        <f t="shared" si="99"/>
        <v>0.21337800000000001</v>
      </c>
      <c r="J450" s="8">
        <f>IF(F450&lt;Päälaskenta!$D$24,0,Kaksitasouoma_matriisi!F450-Päälaskenta!$D$24)</f>
        <v>5.6000000000000001E-2</v>
      </c>
      <c r="L450" s="8">
        <f>IF(F450&gt;Päälaskenta!D$24,F450-Päälaskenta!D$24,0)</f>
        <v>5.6000000000000001E-2</v>
      </c>
      <c r="M450" s="8">
        <f>IF(F450&gt;Päälaskenta!D$24,(Päälaskenta!C$20+(Päälaskenta!E$20*(Kaksitasouoma_matriisi!F450-Päälaskenta!D$24)))*(Kaksitasouoma_matriisi!F450-Päälaskenta!D$24),0)</f>
        <v>0.28470400000000001</v>
      </c>
      <c r="N450" s="8">
        <f>IF(F450&gt;Päälaskenta!D$24,(2*SQRT((POWER((F450-Päälaskenta!D$24),2))+POWER(Päälaskenta!E$20*(F450-Päälaskenta!D$24),2))+Päälaskenta!C$20),0)</f>
        <v>5.2019108714259801</v>
      </c>
      <c r="O450" s="8">
        <f t="shared" si="105"/>
        <v>5.47306570675547E-2</v>
      </c>
      <c r="P450" s="8">
        <f>IF(Päälaskenta!$C$29,IF(L450&gt;Päälaskenta!$F$28,Kaksitasouoma_matriisi!AQ450,Kaksitasouoma_matriisi!AR450),Päälaskenta!$F$20)</f>
        <v>0.12</v>
      </c>
      <c r="Q450" s="8">
        <f t="shared" si="106"/>
        <v>0.34200524324695197</v>
      </c>
      <c r="R450" s="8">
        <f t="shared" si="100"/>
        <v>7.5260141537733596E-2</v>
      </c>
      <c r="S450" s="8">
        <f t="shared" si="107"/>
        <v>0.264345220080271</v>
      </c>
      <c r="U450" s="93">
        <f>IF(F450&gt;Päälaskenta!D$24,Päälaskenta!H$24+L450*Päälaskenta!G$24,F450*Päälaskenta!C$24 + F450*F450*Päälaskenta!E$24)</f>
        <v>1.3244</v>
      </c>
      <c r="V450" s="8">
        <f>IF(F450&gt;Päälaskenta!D$24,2*SQRT(POWER(Päälaskenta!D$24,2)+POWER(Päälaskenta!E$24*Päälaskenta!D$24,2))+Päälaskenta!C$24,(2*SQRT((POWER(F450,2))+POWER(Päälaskenta!E$24*F450,2))+Päälaskenta!C$24))</f>
        <v>2.9798989873223301</v>
      </c>
      <c r="W450" s="8">
        <f t="shared" si="108"/>
        <v>0.44444459548277399</v>
      </c>
      <c r="X450" s="8">
        <f>Päälaskenta!F$24</f>
        <v>7.0000000000000007E-2</v>
      </c>
      <c r="Y450" s="8">
        <f t="shared" si="109"/>
        <v>11.0187640915901</v>
      </c>
      <c r="Z450" s="8">
        <f t="shared" si="101"/>
        <v>2.4247398584622699</v>
      </c>
      <c r="AA450" s="8">
        <f t="shared" si="110"/>
        <v>1.8308213972080001</v>
      </c>
      <c r="AC450" s="8">
        <f t="shared" si="102"/>
        <v>0.10178948766368499</v>
      </c>
      <c r="AE450" s="8">
        <v>448</v>
      </c>
      <c r="AF450" s="8">
        <f t="shared" si="112"/>
        <v>11.3607693348371</v>
      </c>
      <c r="AG450" s="8">
        <f t="shared" si="103"/>
        <v>4.8424431743874598E-2</v>
      </c>
      <c r="AJ450" s="132">
        <f>IF(Päälaskenta!$F$28&lt;Kaksitasouoma_matriisi!L450,Päälaskenta!$C$20*Päälaskenta!$F$28,Päälaskenta!$C$20*Kaksitasouoma_matriisi!L450)</f>
        <v>0.28000000000000003</v>
      </c>
      <c r="AK450" s="134">
        <f>SQRT(Päälaskenta!$D$20^2+(Päälaskenta!$D$20/(1/Päälaskenta!$E$20))^2)</f>
        <v>1.8029999999999999</v>
      </c>
      <c r="AL450" s="134">
        <f>IF(Päälaskenta!$F$28&lt;Kaksitasouoma_matriisi!L450,AK450*Päälaskenta!$F$28*COS(ATAN(1/Päälaskenta!$E$20)),AK450*Kaksitasouoma_matriisi!L450*COS(ATAN(1/Päälaskenta!$E$20)))</f>
        <v>8.4000000000000005E-2</v>
      </c>
      <c r="AM450" s="134"/>
      <c r="AN450" s="134">
        <f t="shared" si="111"/>
        <v>0.36399999999999999</v>
      </c>
      <c r="AO450" s="8">
        <f t="shared" si="104"/>
        <v>0.22597467097094601</v>
      </c>
      <c r="AP450" s="134">
        <f>Refererenssiarvoja!$B$16*H450^(1/6)/(Refererenssiarvoja!$B$15^0.5)*(Päälaskenta!$G$28/2)^0.5*(1-AO450)^(-1.5)</f>
        <v>5.7000000000000002E-2</v>
      </c>
      <c r="AQ450" s="8">
        <f>Refererenssiarvoja!$B$16*Kaksitasouoma_matriisi!O450^(1/6)/(SQRT((2*Refererenssiarvoja!$B$15)/(Päälaskenta!$F$31*Päälaskenta!$G$31*Päälaskenta!$F$28))+SQRT(Refererenssiarvoja!$B$15)/Refererenssiarvoja!$B$17*LN(Kaksitasouoma_matriisi!L450/Päälaskenta!$F$28))</f>
        <v>-4.0640939631774897E-2</v>
      </c>
      <c r="AR450" s="8">
        <f>Refererenssiarvoja!$B$16*Kaksitasouoma_matriisi!O450^(1/6)/(SQRT((2*Refererenssiarvoja!$B$15)/(Päälaskenta!$F$31*Päälaskenta!$G$31*L450)))</f>
        <v>0.10409973460984399</v>
      </c>
    </row>
    <row r="451" spans="1:44" x14ac:dyDescent="0.2">
      <c r="A451" s="8">
        <v>449</v>
      </c>
      <c r="B451" s="8">
        <f>IF(Päälaskenta!C$7,Päälaskenta!E$7,Päälaskenta!G$5)</f>
        <v>2.5</v>
      </c>
      <c r="C451" s="56">
        <v>1.5509999999999999</v>
      </c>
      <c r="D451" s="93">
        <f t="shared" ref="D451:D514" si="113">B451/C451</f>
        <v>1.6119000000000001</v>
      </c>
      <c r="E451" s="8">
        <f>IF(Päälaskenta!$C$26,Kaksitasouoma_matriisi!AP451,Kaksitasouoma_matriisi!AC451)</f>
        <v>0.10178948766368499</v>
      </c>
      <c r="F451" s="56">
        <f>IF(D451&lt;Päälaskenta!H$24,(SQRT(POWER(Päälaskenta!C$24/(2*Päälaskenta!E$24),2)+(D451/Päälaskenta!E$24))-Päälaskenta!C$24/(2*Päälaskenta!E$24)),IF(D451=Päälaskenta!H$24,Päälaskenta!D$24,Päälaskenta!D$24+(SQRT(POWER((Päälaskenta!C$20+Päälaskenta!G$24)/(2*Päälaskenta!E$20),2)+((D451-Päälaskenta!H$24)/Päälaskenta!E$20))-(Päälaskenta!C$20+Päälaskenta!G$24)/(2*Päälaskenta!E$20))))</f>
        <v>0.75600000000000001</v>
      </c>
      <c r="G451" s="57">
        <f>IF(F451&gt;Päälaskenta!D$24,(2*SQRT((POWER(Päälaskenta!D$24,2))+POWER(Päälaskenta!E$24*Päälaskenta!D$24,2))+Päälaskenta!C$24)+(2*SQRT((POWER((F451-Päälaskenta!D$24),2))+POWER(Päälaskenta!E$20*(F451-Päälaskenta!D$24),2))+Päälaskenta!C$20),(2*SQRT((POWER(F451,2))+POWER(Päälaskenta!E$24*F451,2))+Päälaskenta!C$24))</f>
        <v>8.18</v>
      </c>
      <c r="H451" s="57">
        <f t="shared" ref="H451:H514" si="114">D451/G451</f>
        <v>0.2</v>
      </c>
      <c r="I451" s="62">
        <f t="shared" ref="I451:I514" si="115">POWER(C451/((1/E451)*POWER(H451,2/3)),2)</f>
        <v>0.21310299999999999</v>
      </c>
      <c r="J451" s="8">
        <f>IF(F451&lt;Päälaskenta!$D$24,0,Kaksitasouoma_matriisi!F451-Päälaskenta!$D$24)</f>
        <v>5.6000000000000001E-2</v>
      </c>
      <c r="L451" s="8">
        <f>IF(F451&gt;Päälaskenta!D$24,F451-Päälaskenta!D$24,0)</f>
        <v>5.6000000000000001E-2</v>
      </c>
      <c r="M451" s="8">
        <f>IF(F451&gt;Päälaskenta!D$24,(Päälaskenta!C$20+(Päälaskenta!E$20*(Kaksitasouoma_matriisi!F451-Päälaskenta!D$24)))*(Kaksitasouoma_matriisi!F451-Päälaskenta!D$24),0)</f>
        <v>0.28470400000000001</v>
      </c>
      <c r="N451" s="8">
        <f>IF(F451&gt;Päälaskenta!D$24,(2*SQRT((POWER((F451-Päälaskenta!D$24),2))+POWER(Päälaskenta!E$20*(F451-Päälaskenta!D$24),2))+Päälaskenta!C$20),0)</f>
        <v>5.2019108714259801</v>
      </c>
      <c r="O451" s="8">
        <f t="shared" si="105"/>
        <v>5.47306570675547E-2</v>
      </c>
      <c r="P451" s="8">
        <f>IF(Päälaskenta!$C$29,IF(L451&gt;Päälaskenta!$F$28,Kaksitasouoma_matriisi!AQ451,Kaksitasouoma_matriisi!AR451),Päälaskenta!$F$20)</f>
        <v>0.12</v>
      </c>
      <c r="Q451" s="8">
        <f t="shared" si="106"/>
        <v>0.34200524324695197</v>
      </c>
      <c r="R451" s="8">
        <f t="shared" ref="R451:R514" si="116">B451*Q451/(Q451+Y451)</f>
        <v>7.5260141537733596E-2</v>
      </c>
      <c r="S451" s="8">
        <f t="shared" si="107"/>
        <v>0.264345220080271</v>
      </c>
      <c r="U451" s="93">
        <f>IF(F451&gt;Päälaskenta!D$24,Päälaskenta!H$24+L451*Päälaskenta!G$24,F451*Päälaskenta!C$24 + F451*F451*Päälaskenta!E$24)</f>
        <v>1.3244</v>
      </c>
      <c r="V451" s="8">
        <f>IF(F451&gt;Päälaskenta!D$24,2*SQRT(POWER(Päälaskenta!D$24,2)+POWER(Päälaskenta!E$24*Päälaskenta!D$24,2))+Päälaskenta!C$24,(2*SQRT((POWER(F451,2))+POWER(Päälaskenta!E$24*F451,2))+Päälaskenta!C$24))</f>
        <v>2.9798989873223301</v>
      </c>
      <c r="W451" s="8">
        <f t="shared" si="108"/>
        <v>0.44444459548277399</v>
      </c>
      <c r="X451" s="8">
        <f>Päälaskenta!F$24</f>
        <v>7.0000000000000007E-2</v>
      </c>
      <c r="Y451" s="8">
        <f t="shared" si="109"/>
        <v>11.0187640915901</v>
      </c>
      <c r="Z451" s="8">
        <f t="shared" ref="Z451:Z514" si="117">B451*Y451/(Y451+Q451)</f>
        <v>2.4247398584622699</v>
      </c>
      <c r="AA451" s="8">
        <f t="shared" si="110"/>
        <v>1.8308213972080001</v>
      </c>
      <c r="AC451" s="8">
        <f t="shared" ref="AC451:AC514" si="118">(N451*P451+V451*X451)/(N451+V451)</f>
        <v>0.10178948766368499</v>
      </c>
      <c r="AE451" s="8">
        <v>449</v>
      </c>
      <c r="AF451" s="8">
        <f t="shared" si="112"/>
        <v>11.3607693348371</v>
      </c>
      <c r="AG451" s="8">
        <f t="shared" ref="AG451:AG514" si="119">(B451*B451)/(AF451*AF451)</f>
        <v>4.8424431743874598E-2</v>
      </c>
      <c r="AJ451" s="132">
        <f>IF(Päälaskenta!$F$28&lt;Kaksitasouoma_matriisi!L451,Päälaskenta!$C$20*Päälaskenta!$F$28,Päälaskenta!$C$20*Kaksitasouoma_matriisi!L451)</f>
        <v>0.28000000000000003</v>
      </c>
      <c r="AK451" s="134">
        <f>SQRT(Päälaskenta!$D$20^2+(Päälaskenta!$D$20/(1/Päälaskenta!$E$20))^2)</f>
        <v>1.8029999999999999</v>
      </c>
      <c r="AL451" s="134">
        <f>IF(Päälaskenta!$F$28&lt;Kaksitasouoma_matriisi!L451,AK451*Päälaskenta!$F$28*COS(ATAN(1/Päälaskenta!$E$20)),AK451*Kaksitasouoma_matriisi!L451*COS(ATAN(1/Päälaskenta!$E$20)))</f>
        <v>8.4000000000000005E-2</v>
      </c>
      <c r="AM451" s="134"/>
      <c r="AN451" s="134">
        <f t="shared" si="111"/>
        <v>0.36399999999999999</v>
      </c>
      <c r="AO451" s="8">
        <f t="shared" ref="AO451:AO514" si="120">AN451/D451</f>
        <v>0.225820460326323</v>
      </c>
      <c r="AP451" s="134">
        <f>Refererenssiarvoja!$B$16*H451^(1/6)/(Refererenssiarvoja!$B$15^0.5)*(Päälaskenta!$G$28/2)^0.5*(1-AO451)^(-1.5)</f>
        <v>5.7000000000000002E-2</v>
      </c>
      <c r="AQ451" s="8">
        <f>Refererenssiarvoja!$B$16*Kaksitasouoma_matriisi!O451^(1/6)/(SQRT((2*Refererenssiarvoja!$B$15)/(Päälaskenta!$F$31*Päälaskenta!$G$31*Päälaskenta!$F$28))+SQRT(Refererenssiarvoja!$B$15)/Refererenssiarvoja!$B$17*LN(Kaksitasouoma_matriisi!L451/Päälaskenta!$F$28))</f>
        <v>-4.0640939631774897E-2</v>
      </c>
      <c r="AR451" s="8">
        <f>Refererenssiarvoja!$B$16*Kaksitasouoma_matriisi!O451^(1/6)/(SQRT((2*Refererenssiarvoja!$B$15)/(Päälaskenta!$F$31*Päälaskenta!$G$31*L451)))</f>
        <v>0.10409973460984399</v>
      </c>
    </row>
    <row r="452" spans="1:44" x14ac:dyDescent="0.2">
      <c r="A452" s="8">
        <v>450</v>
      </c>
      <c r="B452" s="8">
        <f>IF(Päälaskenta!C$7,Päälaskenta!E$7,Päälaskenta!G$5)</f>
        <v>2.5</v>
      </c>
      <c r="C452" s="56">
        <v>1.55</v>
      </c>
      <c r="D452" s="93">
        <f t="shared" si="113"/>
        <v>1.6129</v>
      </c>
      <c r="E452" s="8">
        <f>IF(Päälaskenta!$C$26,Kaksitasouoma_matriisi!AP452,Kaksitasouoma_matriisi!AC452)</f>
        <v>0.101797509118027</v>
      </c>
      <c r="F452" s="56">
        <f>IF(D452&lt;Päälaskenta!H$24,(SQRT(POWER(Päälaskenta!C$24/(2*Päälaskenta!E$24),2)+(D452/Päälaskenta!E$24))-Päälaskenta!C$24/(2*Päälaskenta!E$24)),IF(D452=Päälaskenta!H$24,Päälaskenta!D$24,Päälaskenta!D$24+(SQRT(POWER((Päälaskenta!C$20+Päälaskenta!G$24)/(2*Päälaskenta!E$20),2)+((D452-Päälaskenta!H$24)/Päälaskenta!E$20))-(Päälaskenta!C$20+Päälaskenta!G$24)/(2*Päälaskenta!E$20))))</f>
        <v>0.75700000000000001</v>
      </c>
      <c r="G452" s="57">
        <f>IF(F452&gt;Päälaskenta!D$24,(2*SQRT((POWER(Päälaskenta!D$24,2))+POWER(Päälaskenta!E$24*Päälaskenta!D$24,2))+Päälaskenta!C$24)+(2*SQRT((POWER((F452-Päälaskenta!D$24),2))+POWER(Päälaskenta!E$20*(F452-Päälaskenta!D$24),2))+Päälaskenta!C$20),(2*SQRT((POWER(F452,2))+POWER(Päälaskenta!E$24*F452,2))+Päälaskenta!C$24))</f>
        <v>8.19</v>
      </c>
      <c r="H452" s="57">
        <f t="shared" si="114"/>
        <v>0.2</v>
      </c>
      <c r="I452" s="62">
        <f t="shared" si="115"/>
        <v>0.212862</v>
      </c>
      <c r="J452" s="8">
        <f>IF(F452&lt;Päälaskenta!$D$24,0,Kaksitasouoma_matriisi!F452-Päälaskenta!$D$24)</f>
        <v>5.7000000000000099E-2</v>
      </c>
      <c r="L452" s="8">
        <f>IF(F452&gt;Päälaskenta!D$24,F452-Päälaskenta!D$24,0)</f>
        <v>5.7000000000000099E-2</v>
      </c>
      <c r="M452" s="8">
        <f>IF(F452&gt;Päälaskenta!D$24,(Päälaskenta!C$20+(Päälaskenta!E$20*(Kaksitasouoma_matriisi!F452-Päälaskenta!D$24)))*(Kaksitasouoma_matriisi!F452-Päälaskenta!D$24),0)</f>
        <v>0.28987350000000001</v>
      </c>
      <c r="N452" s="8">
        <f>IF(F452&gt;Päälaskenta!D$24,(2*SQRT((POWER((F452-Päälaskenta!D$24),2))+POWER(Päälaskenta!E$20*(F452-Päälaskenta!D$24),2))+Päälaskenta!C$20),0)</f>
        <v>5.2055164227014501</v>
      </c>
      <c r="O452" s="8">
        <f t="shared" ref="O452:O515" si="121">IF(N452&gt;0,M452/N452,0)</f>
        <v>5.5685829504994101E-2</v>
      </c>
      <c r="P452" s="8">
        <f>IF(Päälaskenta!$C$29,IF(L452&gt;Päälaskenta!$F$28,Kaksitasouoma_matriisi!AQ452,Kaksitasouoma_matriisi!AR452),Päälaskenta!$F$20)</f>
        <v>0.12</v>
      </c>
      <c r="Q452" s="8">
        <f t="shared" ref="Q452:Q515" si="122">(1/P452)*M452*POWER(O452,(2/3))</f>
        <v>0.35225491689066102</v>
      </c>
      <c r="R452" s="8">
        <f t="shared" si="116"/>
        <v>7.7219634146821994E-2</v>
      </c>
      <c r="S452" s="8">
        <f t="shared" ref="S452:S515" si="123">IF(M452&gt;0,R452/M452,0)</f>
        <v>0.266390802011298</v>
      </c>
      <c r="U452" s="93">
        <f>IF(F452&gt;Päälaskenta!D$24,Päälaskenta!H$24+L452*Päälaskenta!G$24,F452*Päälaskenta!C$24 + F452*F452*Päälaskenta!E$24)</f>
        <v>1.3268</v>
      </c>
      <c r="V452" s="8">
        <f>IF(F452&gt;Päälaskenta!D$24,2*SQRT(POWER(Päälaskenta!D$24,2)+POWER(Päälaskenta!E$24*Päälaskenta!D$24,2))+Päälaskenta!C$24,(2*SQRT((POWER(F452,2))+POWER(Päälaskenta!E$24*F452,2))+Päälaskenta!C$24))</f>
        <v>2.9798989873223301</v>
      </c>
      <c r="W452" s="8">
        <f t="shared" ref="W452:W515" si="124">U452/V452</f>
        <v>0.44524999191071002</v>
      </c>
      <c r="X452" s="8">
        <f>Päälaskenta!F$24</f>
        <v>7.0000000000000007E-2</v>
      </c>
      <c r="Y452" s="8">
        <f t="shared" ref="Y452:Y515" si="125">(1/X452)*U452*POWER(W452,(2/3))</f>
        <v>11.052063453127101</v>
      </c>
      <c r="Z452" s="8">
        <f t="shared" si="117"/>
        <v>2.4227803658531801</v>
      </c>
      <c r="AA452" s="8">
        <f t="shared" ref="AA452:AA515" si="126">Z452/U452</f>
        <v>1.8260328352827699</v>
      </c>
      <c r="AC452" s="8">
        <f t="shared" si="118"/>
        <v>0.101797509118027</v>
      </c>
      <c r="AE452" s="8">
        <v>450</v>
      </c>
      <c r="AF452" s="8">
        <f t="shared" si="112"/>
        <v>11.404318370017799</v>
      </c>
      <c r="AG452" s="8">
        <f t="shared" si="119"/>
        <v>4.8055306511903602E-2</v>
      </c>
      <c r="AJ452" s="132">
        <f>IF(Päälaskenta!$F$28&lt;Kaksitasouoma_matriisi!L452,Päälaskenta!$C$20*Päälaskenta!$F$28,Päälaskenta!$C$20*Kaksitasouoma_matriisi!L452)</f>
        <v>0.28499999999999998</v>
      </c>
      <c r="AK452" s="134">
        <f>SQRT(Päälaskenta!$D$20^2+(Päälaskenta!$D$20/(1/Päälaskenta!$E$20))^2)</f>
        <v>1.8029999999999999</v>
      </c>
      <c r="AL452" s="134">
        <f>IF(Päälaskenta!$F$28&lt;Kaksitasouoma_matriisi!L452,AK452*Päälaskenta!$F$28*COS(ATAN(1/Päälaskenta!$E$20)),AK452*Kaksitasouoma_matriisi!L452*COS(ATAN(1/Päälaskenta!$E$20)))</f>
        <v>8.5999999999999993E-2</v>
      </c>
      <c r="AM452" s="134"/>
      <c r="AN452" s="134">
        <f t="shared" ref="AN452:AN515" si="127">AJ452+AL452</f>
        <v>0.371</v>
      </c>
      <c r="AO452" s="8">
        <f t="shared" si="120"/>
        <v>0.23002046004092</v>
      </c>
      <c r="AP452" s="134">
        <f>Refererenssiarvoja!$B$16*H452^(1/6)/(Refererenssiarvoja!$B$15^0.5)*(Päälaskenta!$G$28/2)^0.5*(1-AO452)^(-1.5)</f>
        <v>5.7000000000000002E-2</v>
      </c>
      <c r="AQ452" s="8">
        <f>Refererenssiarvoja!$B$16*Kaksitasouoma_matriisi!O452^(1/6)/(SQRT((2*Refererenssiarvoja!$B$15)/(Päälaskenta!$F$31*Päälaskenta!$G$31*Päälaskenta!$F$28))+SQRT(Refererenssiarvoja!$B$15)/Refererenssiarvoja!$B$17*LN(Kaksitasouoma_matriisi!L452/Päälaskenta!$F$28))</f>
        <v>-4.1134312391536601E-2</v>
      </c>
      <c r="AR452" s="8">
        <f>Refererenssiarvoja!$B$16*Kaksitasouoma_matriisi!O452^(1/6)/(SQRT((2*Refererenssiarvoja!$B$15)/(Päälaskenta!$F$31*Päälaskenta!$G$31*L452)))</f>
        <v>0.105328372875837</v>
      </c>
    </row>
    <row r="453" spans="1:44" x14ac:dyDescent="0.2">
      <c r="A453" s="8">
        <v>451</v>
      </c>
      <c r="B453" s="8">
        <f>IF(Päälaskenta!C$7,Päälaskenta!E$7,Päälaskenta!G$5)</f>
        <v>2.5</v>
      </c>
      <c r="C453" s="56">
        <v>1.5489999999999999</v>
      </c>
      <c r="D453" s="93">
        <f t="shared" si="113"/>
        <v>1.6138999999999999</v>
      </c>
      <c r="E453" s="8">
        <f>IF(Päälaskenta!$C$26,Kaksitasouoma_matriisi!AP453,Kaksitasouoma_matriisi!AC453)</f>
        <v>0.101797509118027</v>
      </c>
      <c r="F453" s="56">
        <f>IF(D453&lt;Päälaskenta!H$24,(SQRT(POWER(Päälaskenta!C$24/(2*Päälaskenta!E$24),2)+(D453/Päälaskenta!E$24))-Päälaskenta!C$24/(2*Päälaskenta!E$24)),IF(D453=Päälaskenta!H$24,Päälaskenta!D$24,Päälaskenta!D$24+(SQRT(POWER((Päälaskenta!C$20+Päälaskenta!G$24)/(2*Päälaskenta!E$20),2)+((D453-Päälaskenta!H$24)/Päälaskenta!E$20))-(Päälaskenta!C$20+Päälaskenta!G$24)/(2*Päälaskenta!E$20))))</f>
        <v>0.75700000000000001</v>
      </c>
      <c r="G453" s="57">
        <f>IF(F453&gt;Päälaskenta!D$24,(2*SQRT((POWER(Päälaskenta!D$24,2))+POWER(Päälaskenta!E$24*Päälaskenta!D$24,2))+Päälaskenta!C$24)+(2*SQRT((POWER((F453-Päälaskenta!D$24),2))+POWER(Päälaskenta!E$20*(F453-Päälaskenta!D$24),2))+Päälaskenta!C$20),(2*SQRT((POWER(F453,2))+POWER(Päälaskenta!E$24*F453,2))+Päälaskenta!C$24))</f>
        <v>8.19</v>
      </c>
      <c r="H453" s="57">
        <f t="shared" si="114"/>
        <v>0.2</v>
      </c>
      <c r="I453" s="62">
        <f t="shared" si="115"/>
        <v>0.212587</v>
      </c>
      <c r="J453" s="8">
        <f>IF(F453&lt;Päälaskenta!$D$24,0,Kaksitasouoma_matriisi!F453-Päälaskenta!$D$24)</f>
        <v>5.7000000000000099E-2</v>
      </c>
      <c r="L453" s="8">
        <f>IF(F453&gt;Päälaskenta!D$24,F453-Päälaskenta!D$24,0)</f>
        <v>5.7000000000000099E-2</v>
      </c>
      <c r="M453" s="8">
        <f>IF(F453&gt;Päälaskenta!D$24,(Päälaskenta!C$20+(Päälaskenta!E$20*(Kaksitasouoma_matriisi!F453-Päälaskenta!D$24)))*(Kaksitasouoma_matriisi!F453-Päälaskenta!D$24),0)</f>
        <v>0.28987350000000001</v>
      </c>
      <c r="N453" s="8">
        <f>IF(F453&gt;Päälaskenta!D$24,(2*SQRT((POWER((F453-Päälaskenta!D$24),2))+POWER(Päälaskenta!E$20*(F453-Päälaskenta!D$24),2))+Päälaskenta!C$20),0)</f>
        <v>5.2055164227014501</v>
      </c>
      <c r="O453" s="8">
        <f t="shared" si="121"/>
        <v>5.5685829504994101E-2</v>
      </c>
      <c r="P453" s="8">
        <f>IF(Päälaskenta!$C$29,IF(L453&gt;Päälaskenta!$F$28,Kaksitasouoma_matriisi!AQ453,Kaksitasouoma_matriisi!AR453),Päälaskenta!$F$20)</f>
        <v>0.12</v>
      </c>
      <c r="Q453" s="8">
        <f t="shared" si="122"/>
        <v>0.35225491689066102</v>
      </c>
      <c r="R453" s="8">
        <f t="shared" si="116"/>
        <v>7.7219634146821994E-2</v>
      </c>
      <c r="S453" s="8">
        <f t="shared" si="123"/>
        <v>0.266390802011298</v>
      </c>
      <c r="U453" s="93">
        <f>IF(F453&gt;Päälaskenta!D$24,Päälaskenta!H$24+L453*Päälaskenta!G$24,F453*Päälaskenta!C$24 + F453*F453*Päälaskenta!E$24)</f>
        <v>1.3268</v>
      </c>
      <c r="V453" s="8">
        <f>IF(F453&gt;Päälaskenta!D$24,2*SQRT(POWER(Päälaskenta!D$24,2)+POWER(Päälaskenta!E$24*Päälaskenta!D$24,2))+Päälaskenta!C$24,(2*SQRT((POWER(F453,2))+POWER(Päälaskenta!E$24*F453,2))+Päälaskenta!C$24))</f>
        <v>2.9798989873223301</v>
      </c>
      <c r="W453" s="8">
        <f t="shared" si="124"/>
        <v>0.44524999191071002</v>
      </c>
      <c r="X453" s="8">
        <f>Päälaskenta!F$24</f>
        <v>7.0000000000000007E-2</v>
      </c>
      <c r="Y453" s="8">
        <f t="shared" si="125"/>
        <v>11.052063453127101</v>
      </c>
      <c r="Z453" s="8">
        <f t="shared" si="117"/>
        <v>2.4227803658531801</v>
      </c>
      <c r="AA453" s="8">
        <f t="shared" si="126"/>
        <v>1.8260328352827699</v>
      </c>
      <c r="AC453" s="8">
        <f t="shared" si="118"/>
        <v>0.101797509118027</v>
      </c>
      <c r="AE453" s="8">
        <v>451</v>
      </c>
      <c r="AF453" s="8">
        <f t="shared" si="112"/>
        <v>11.404318370017799</v>
      </c>
      <c r="AG453" s="8">
        <f t="shared" si="119"/>
        <v>4.8055306511903602E-2</v>
      </c>
      <c r="AJ453" s="132">
        <f>IF(Päälaskenta!$F$28&lt;Kaksitasouoma_matriisi!L453,Päälaskenta!$C$20*Päälaskenta!$F$28,Päälaskenta!$C$20*Kaksitasouoma_matriisi!L453)</f>
        <v>0.28499999999999998</v>
      </c>
      <c r="AK453" s="134">
        <f>SQRT(Päälaskenta!$D$20^2+(Päälaskenta!$D$20/(1/Päälaskenta!$E$20))^2)</f>
        <v>1.8029999999999999</v>
      </c>
      <c r="AL453" s="134">
        <f>IF(Päälaskenta!$F$28&lt;Kaksitasouoma_matriisi!L453,AK453*Päälaskenta!$F$28*COS(ATAN(1/Päälaskenta!$E$20)),AK453*Kaksitasouoma_matriisi!L453*COS(ATAN(1/Päälaskenta!$E$20)))</f>
        <v>8.5999999999999993E-2</v>
      </c>
      <c r="AM453" s="134"/>
      <c r="AN453" s="134">
        <f t="shared" si="127"/>
        <v>0.371</v>
      </c>
      <c r="AO453" s="8">
        <f t="shared" si="120"/>
        <v>0.22987793543590099</v>
      </c>
      <c r="AP453" s="134">
        <f>Refererenssiarvoja!$B$16*H453^(1/6)/(Refererenssiarvoja!$B$15^0.5)*(Päälaskenta!$G$28/2)^0.5*(1-AO453)^(-1.5)</f>
        <v>5.7000000000000002E-2</v>
      </c>
      <c r="AQ453" s="8">
        <f>Refererenssiarvoja!$B$16*Kaksitasouoma_matriisi!O453^(1/6)/(SQRT((2*Refererenssiarvoja!$B$15)/(Päälaskenta!$F$31*Päälaskenta!$G$31*Päälaskenta!$F$28))+SQRT(Refererenssiarvoja!$B$15)/Refererenssiarvoja!$B$17*LN(Kaksitasouoma_matriisi!L453/Päälaskenta!$F$28))</f>
        <v>-4.1134312391536601E-2</v>
      </c>
      <c r="AR453" s="8">
        <f>Refererenssiarvoja!$B$16*Kaksitasouoma_matriisi!O453^(1/6)/(SQRT((2*Refererenssiarvoja!$B$15)/(Päälaskenta!$F$31*Päälaskenta!$G$31*L453)))</f>
        <v>0.105328372875837</v>
      </c>
    </row>
    <row r="454" spans="1:44" x14ac:dyDescent="0.2">
      <c r="A454" s="8">
        <v>452</v>
      </c>
      <c r="B454" s="8">
        <f>IF(Päälaskenta!C$7,Päälaskenta!E$7,Päälaskenta!G$5)</f>
        <v>2.5</v>
      </c>
      <c r="C454" s="56">
        <v>1.548</v>
      </c>
      <c r="D454" s="93">
        <f t="shared" si="113"/>
        <v>1.615</v>
      </c>
      <c r="E454" s="8">
        <f>IF(Päälaskenta!$C$26,Kaksitasouoma_matriisi!AP454,Kaksitasouoma_matriisi!AC454)</f>
        <v>0.101797509118027</v>
      </c>
      <c r="F454" s="56">
        <f>IF(D454&lt;Päälaskenta!H$24,(SQRT(POWER(Päälaskenta!C$24/(2*Päälaskenta!E$24),2)+(D454/Päälaskenta!E$24))-Päälaskenta!C$24/(2*Päälaskenta!E$24)),IF(D454=Päälaskenta!H$24,Päälaskenta!D$24,Päälaskenta!D$24+(SQRT(POWER((Päälaskenta!C$20+Päälaskenta!G$24)/(2*Päälaskenta!E$20),2)+((D454-Päälaskenta!H$24)/Päälaskenta!E$20))-(Päälaskenta!C$20+Päälaskenta!G$24)/(2*Päälaskenta!E$20))))</f>
        <v>0.75700000000000001</v>
      </c>
      <c r="G454" s="57">
        <f>IF(F454&gt;Päälaskenta!D$24,(2*SQRT((POWER(Päälaskenta!D$24,2))+POWER(Päälaskenta!E$24*Päälaskenta!D$24,2))+Päälaskenta!C$24)+(2*SQRT((POWER((F454-Päälaskenta!D$24),2))+POWER(Päälaskenta!E$20*(F454-Päälaskenta!D$24),2))+Päälaskenta!C$20),(2*SQRT((POWER(F454,2))+POWER(Päälaskenta!E$24*F454,2))+Päälaskenta!C$24))</f>
        <v>8.19</v>
      </c>
      <c r="H454" s="57">
        <f t="shared" si="114"/>
        <v>0.2</v>
      </c>
      <c r="I454" s="62">
        <f t="shared" si="115"/>
        <v>0.212313</v>
      </c>
      <c r="J454" s="8">
        <f>IF(F454&lt;Päälaskenta!$D$24,0,Kaksitasouoma_matriisi!F454-Päälaskenta!$D$24)</f>
        <v>5.7000000000000099E-2</v>
      </c>
      <c r="L454" s="8">
        <f>IF(F454&gt;Päälaskenta!D$24,F454-Päälaskenta!D$24,0)</f>
        <v>5.7000000000000099E-2</v>
      </c>
      <c r="M454" s="8">
        <f>IF(F454&gt;Päälaskenta!D$24,(Päälaskenta!C$20+(Päälaskenta!E$20*(Kaksitasouoma_matriisi!F454-Päälaskenta!D$24)))*(Kaksitasouoma_matriisi!F454-Päälaskenta!D$24),0)</f>
        <v>0.28987350000000001</v>
      </c>
      <c r="N454" s="8">
        <f>IF(F454&gt;Päälaskenta!D$24,(2*SQRT((POWER((F454-Päälaskenta!D$24),2))+POWER(Päälaskenta!E$20*(F454-Päälaskenta!D$24),2))+Päälaskenta!C$20),0)</f>
        <v>5.2055164227014501</v>
      </c>
      <c r="O454" s="8">
        <f t="shared" si="121"/>
        <v>5.5685829504994101E-2</v>
      </c>
      <c r="P454" s="8">
        <f>IF(Päälaskenta!$C$29,IF(L454&gt;Päälaskenta!$F$28,Kaksitasouoma_matriisi!AQ454,Kaksitasouoma_matriisi!AR454),Päälaskenta!$F$20)</f>
        <v>0.12</v>
      </c>
      <c r="Q454" s="8">
        <f t="shared" si="122"/>
        <v>0.35225491689066102</v>
      </c>
      <c r="R454" s="8">
        <f t="shared" si="116"/>
        <v>7.7219634146821994E-2</v>
      </c>
      <c r="S454" s="8">
        <f t="shared" si="123"/>
        <v>0.266390802011298</v>
      </c>
      <c r="U454" s="93">
        <f>IF(F454&gt;Päälaskenta!D$24,Päälaskenta!H$24+L454*Päälaskenta!G$24,F454*Päälaskenta!C$24 + F454*F454*Päälaskenta!E$24)</f>
        <v>1.3268</v>
      </c>
      <c r="V454" s="8">
        <f>IF(F454&gt;Päälaskenta!D$24,2*SQRT(POWER(Päälaskenta!D$24,2)+POWER(Päälaskenta!E$24*Päälaskenta!D$24,2))+Päälaskenta!C$24,(2*SQRT((POWER(F454,2))+POWER(Päälaskenta!E$24*F454,2))+Päälaskenta!C$24))</f>
        <v>2.9798989873223301</v>
      </c>
      <c r="W454" s="8">
        <f t="shared" si="124"/>
        <v>0.44524999191071002</v>
      </c>
      <c r="X454" s="8">
        <f>Päälaskenta!F$24</f>
        <v>7.0000000000000007E-2</v>
      </c>
      <c r="Y454" s="8">
        <f t="shared" si="125"/>
        <v>11.052063453127101</v>
      </c>
      <c r="Z454" s="8">
        <f t="shared" si="117"/>
        <v>2.4227803658531801</v>
      </c>
      <c r="AA454" s="8">
        <f t="shared" si="126"/>
        <v>1.8260328352827699</v>
      </c>
      <c r="AC454" s="8">
        <f t="shared" si="118"/>
        <v>0.101797509118027</v>
      </c>
      <c r="AE454" s="8">
        <v>452</v>
      </c>
      <c r="AF454" s="8">
        <f t="shared" si="112"/>
        <v>11.404318370017799</v>
      </c>
      <c r="AG454" s="8">
        <f t="shared" si="119"/>
        <v>4.8055306511903602E-2</v>
      </c>
      <c r="AJ454" s="132">
        <f>IF(Päälaskenta!$F$28&lt;Kaksitasouoma_matriisi!L454,Päälaskenta!$C$20*Päälaskenta!$F$28,Päälaskenta!$C$20*Kaksitasouoma_matriisi!L454)</f>
        <v>0.28499999999999998</v>
      </c>
      <c r="AK454" s="134">
        <f>SQRT(Päälaskenta!$D$20^2+(Päälaskenta!$D$20/(1/Päälaskenta!$E$20))^2)</f>
        <v>1.8029999999999999</v>
      </c>
      <c r="AL454" s="134">
        <f>IF(Päälaskenta!$F$28&lt;Kaksitasouoma_matriisi!L454,AK454*Päälaskenta!$F$28*COS(ATAN(1/Päälaskenta!$E$20)),AK454*Kaksitasouoma_matriisi!L454*COS(ATAN(1/Päälaskenta!$E$20)))</f>
        <v>8.5999999999999993E-2</v>
      </c>
      <c r="AM454" s="134"/>
      <c r="AN454" s="134">
        <f t="shared" si="127"/>
        <v>0.371</v>
      </c>
      <c r="AO454" s="8">
        <f t="shared" si="120"/>
        <v>0.229721362229102</v>
      </c>
      <c r="AP454" s="134">
        <f>Refererenssiarvoja!$B$16*H454^(1/6)/(Refererenssiarvoja!$B$15^0.5)*(Päälaskenta!$G$28/2)^0.5*(1-AO454)^(-1.5)</f>
        <v>5.7000000000000002E-2</v>
      </c>
      <c r="AQ454" s="8">
        <f>Refererenssiarvoja!$B$16*Kaksitasouoma_matriisi!O454^(1/6)/(SQRT((2*Refererenssiarvoja!$B$15)/(Päälaskenta!$F$31*Päälaskenta!$G$31*Päälaskenta!$F$28))+SQRT(Refererenssiarvoja!$B$15)/Refererenssiarvoja!$B$17*LN(Kaksitasouoma_matriisi!L454/Päälaskenta!$F$28))</f>
        <v>-4.1134312391536601E-2</v>
      </c>
      <c r="AR454" s="8">
        <f>Refererenssiarvoja!$B$16*Kaksitasouoma_matriisi!O454^(1/6)/(SQRT((2*Refererenssiarvoja!$B$15)/(Päälaskenta!$F$31*Päälaskenta!$G$31*L454)))</f>
        <v>0.105328372875837</v>
      </c>
    </row>
    <row r="455" spans="1:44" x14ac:dyDescent="0.2">
      <c r="A455" s="8">
        <v>453</v>
      </c>
      <c r="B455" s="8">
        <f>IF(Päälaskenta!C$7,Päälaskenta!E$7,Päälaskenta!G$5)</f>
        <v>2.5</v>
      </c>
      <c r="C455" s="56">
        <v>1.5469999999999999</v>
      </c>
      <c r="D455" s="93">
        <f t="shared" si="113"/>
        <v>1.6160000000000001</v>
      </c>
      <c r="E455" s="8">
        <f>IF(Päälaskenta!$C$26,Kaksitasouoma_matriisi!AP455,Kaksitasouoma_matriisi!AC455)</f>
        <v>0.101797509118027</v>
      </c>
      <c r="F455" s="56">
        <f>IF(D455&lt;Päälaskenta!H$24,(SQRT(POWER(Päälaskenta!C$24/(2*Päälaskenta!E$24),2)+(D455/Päälaskenta!E$24))-Päälaskenta!C$24/(2*Päälaskenta!E$24)),IF(D455=Päälaskenta!H$24,Päälaskenta!D$24,Päälaskenta!D$24+(SQRT(POWER((Päälaskenta!C$20+Päälaskenta!G$24)/(2*Päälaskenta!E$20),2)+((D455-Päälaskenta!H$24)/Päälaskenta!E$20))-(Päälaskenta!C$20+Päälaskenta!G$24)/(2*Päälaskenta!E$20))))</f>
        <v>0.75700000000000001</v>
      </c>
      <c r="G455" s="57">
        <f>IF(F455&gt;Päälaskenta!D$24,(2*SQRT((POWER(Päälaskenta!D$24,2))+POWER(Päälaskenta!E$24*Päälaskenta!D$24,2))+Päälaskenta!C$24)+(2*SQRT((POWER((F455-Päälaskenta!D$24),2))+POWER(Päälaskenta!E$20*(F455-Päälaskenta!D$24),2))+Päälaskenta!C$20),(2*SQRT((POWER(F455,2))+POWER(Päälaskenta!E$24*F455,2))+Päälaskenta!C$24))</f>
        <v>8.19</v>
      </c>
      <c r="H455" s="57">
        <f t="shared" si="114"/>
        <v>0.2</v>
      </c>
      <c r="I455" s="62">
        <f t="shared" si="115"/>
        <v>0.21203900000000001</v>
      </c>
      <c r="J455" s="8">
        <f>IF(F455&lt;Päälaskenta!$D$24,0,Kaksitasouoma_matriisi!F455-Päälaskenta!$D$24)</f>
        <v>5.7000000000000099E-2</v>
      </c>
      <c r="L455" s="8">
        <f>IF(F455&gt;Päälaskenta!D$24,F455-Päälaskenta!D$24,0)</f>
        <v>5.7000000000000099E-2</v>
      </c>
      <c r="M455" s="8">
        <f>IF(F455&gt;Päälaskenta!D$24,(Päälaskenta!C$20+(Päälaskenta!E$20*(Kaksitasouoma_matriisi!F455-Päälaskenta!D$24)))*(Kaksitasouoma_matriisi!F455-Päälaskenta!D$24),0)</f>
        <v>0.28987350000000001</v>
      </c>
      <c r="N455" s="8">
        <f>IF(F455&gt;Päälaskenta!D$24,(2*SQRT((POWER((F455-Päälaskenta!D$24),2))+POWER(Päälaskenta!E$20*(F455-Päälaskenta!D$24),2))+Päälaskenta!C$20),0)</f>
        <v>5.2055164227014501</v>
      </c>
      <c r="O455" s="8">
        <f t="shared" si="121"/>
        <v>5.5685829504994101E-2</v>
      </c>
      <c r="P455" s="8">
        <f>IF(Päälaskenta!$C$29,IF(L455&gt;Päälaskenta!$F$28,Kaksitasouoma_matriisi!AQ455,Kaksitasouoma_matriisi!AR455),Päälaskenta!$F$20)</f>
        <v>0.12</v>
      </c>
      <c r="Q455" s="8">
        <f t="shared" si="122"/>
        <v>0.35225491689066102</v>
      </c>
      <c r="R455" s="8">
        <f t="shared" si="116"/>
        <v>7.7219634146821994E-2</v>
      </c>
      <c r="S455" s="8">
        <f t="shared" si="123"/>
        <v>0.266390802011298</v>
      </c>
      <c r="U455" s="93">
        <f>IF(F455&gt;Päälaskenta!D$24,Päälaskenta!H$24+L455*Päälaskenta!G$24,F455*Päälaskenta!C$24 + F455*F455*Päälaskenta!E$24)</f>
        <v>1.3268</v>
      </c>
      <c r="V455" s="8">
        <f>IF(F455&gt;Päälaskenta!D$24,2*SQRT(POWER(Päälaskenta!D$24,2)+POWER(Päälaskenta!E$24*Päälaskenta!D$24,2))+Päälaskenta!C$24,(2*SQRT((POWER(F455,2))+POWER(Päälaskenta!E$24*F455,2))+Päälaskenta!C$24))</f>
        <v>2.9798989873223301</v>
      </c>
      <c r="W455" s="8">
        <f t="shared" si="124"/>
        <v>0.44524999191071002</v>
      </c>
      <c r="X455" s="8">
        <f>Päälaskenta!F$24</f>
        <v>7.0000000000000007E-2</v>
      </c>
      <c r="Y455" s="8">
        <f t="shared" si="125"/>
        <v>11.052063453127101</v>
      </c>
      <c r="Z455" s="8">
        <f t="shared" si="117"/>
        <v>2.4227803658531801</v>
      </c>
      <c r="AA455" s="8">
        <f t="shared" si="126"/>
        <v>1.8260328352827699</v>
      </c>
      <c r="AC455" s="8">
        <f t="shared" si="118"/>
        <v>0.101797509118027</v>
      </c>
      <c r="AE455" s="8">
        <v>453</v>
      </c>
      <c r="AF455" s="8">
        <f t="shared" si="112"/>
        <v>11.404318370017799</v>
      </c>
      <c r="AG455" s="8">
        <f t="shared" si="119"/>
        <v>4.8055306511903602E-2</v>
      </c>
      <c r="AJ455" s="132">
        <f>IF(Päälaskenta!$F$28&lt;Kaksitasouoma_matriisi!L455,Päälaskenta!$C$20*Päälaskenta!$F$28,Päälaskenta!$C$20*Kaksitasouoma_matriisi!L455)</f>
        <v>0.28499999999999998</v>
      </c>
      <c r="AK455" s="134">
        <f>SQRT(Päälaskenta!$D$20^2+(Päälaskenta!$D$20/(1/Päälaskenta!$E$20))^2)</f>
        <v>1.8029999999999999</v>
      </c>
      <c r="AL455" s="134">
        <f>IF(Päälaskenta!$F$28&lt;Kaksitasouoma_matriisi!L455,AK455*Päälaskenta!$F$28*COS(ATAN(1/Päälaskenta!$E$20)),AK455*Kaksitasouoma_matriisi!L455*COS(ATAN(1/Päälaskenta!$E$20)))</f>
        <v>8.5999999999999993E-2</v>
      </c>
      <c r="AM455" s="134"/>
      <c r="AN455" s="134">
        <f t="shared" si="127"/>
        <v>0.371</v>
      </c>
      <c r="AO455" s="8">
        <f t="shared" si="120"/>
        <v>0.22957920792079201</v>
      </c>
      <c r="AP455" s="134">
        <f>Refererenssiarvoja!$B$16*H455^(1/6)/(Refererenssiarvoja!$B$15^0.5)*(Päälaskenta!$G$28/2)^0.5*(1-AO455)^(-1.5)</f>
        <v>5.7000000000000002E-2</v>
      </c>
      <c r="AQ455" s="8">
        <f>Refererenssiarvoja!$B$16*Kaksitasouoma_matriisi!O455^(1/6)/(SQRT((2*Refererenssiarvoja!$B$15)/(Päälaskenta!$F$31*Päälaskenta!$G$31*Päälaskenta!$F$28))+SQRT(Refererenssiarvoja!$B$15)/Refererenssiarvoja!$B$17*LN(Kaksitasouoma_matriisi!L455/Päälaskenta!$F$28))</f>
        <v>-4.1134312391536601E-2</v>
      </c>
      <c r="AR455" s="8">
        <f>Refererenssiarvoja!$B$16*Kaksitasouoma_matriisi!O455^(1/6)/(SQRT((2*Refererenssiarvoja!$B$15)/(Päälaskenta!$F$31*Päälaskenta!$G$31*L455)))</f>
        <v>0.105328372875837</v>
      </c>
    </row>
    <row r="456" spans="1:44" x14ac:dyDescent="0.2">
      <c r="A456" s="8">
        <v>454</v>
      </c>
      <c r="B456" s="8">
        <f>IF(Päälaskenta!C$7,Päälaskenta!E$7,Päälaskenta!G$5)</f>
        <v>2.5</v>
      </c>
      <c r="C456" s="56">
        <v>1.546</v>
      </c>
      <c r="D456" s="93">
        <f t="shared" si="113"/>
        <v>1.6171</v>
      </c>
      <c r="E456" s="8">
        <f>IF(Päälaskenta!$C$26,Kaksitasouoma_matriisi!AP456,Kaksitasouoma_matriisi!AC456)</f>
        <v>0.101797509118027</v>
      </c>
      <c r="F456" s="56">
        <f>IF(D456&lt;Päälaskenta!H$24,(SQRT(POWER(Päälaskenta!C$24/(2*Päälaskenta!E$24),2)+(D456/Päälaskenta!E$24))-Päälaskenta!C$24/(2*Päälaskenta!E$24)),IF(D456=Päälaskenta!H$24,Päälaskenta!D$24,Päälaskenta!D$24+(SQRT(POWER((Päälaskenta!C$20+Päälaskenta!G$24)/(2*Päälaskenta!E$20),2)+((D456-Päälaskenta!H$24)/Päälaskenta!E$20))-(Päälaskenta!C$20+Päälaskenta!G$24)/(2*Päälaskenta!E$20))))</f>
        <v>0.75700000000000001</v>
      </c>
      <c r="G456" s="57">
        <f>IF(F456&gt;Päälaskenta!D$24,(2*SQRT((POWER(Päälaskenta!D$24,2))+POWER(Päälaskenta!E$24*Päälaskenta!D$24,2))+Päälaskenta!C$24)+(2*SQRT((POWER((F456-Päälaskenta!D$24),2))+POWER(Päälaskenta!E$20*(F456-Päälaskenta!D$24),2))+Päälaskenta!C$20),(2*SQRT((POWER(F456,2))+POWER(Päälaskenta!E$24*F456,2))+Päälaskenta!C$24))</f>
        <v>8.19</v>
      </c>
      <c r="H456" s="57">
        <f t="shared" si="114"/>
        <v>0.2</v>
      </c>
      <c r="I456" s="62">
        <f t="shared" si="115"/>
        <v>0.21176500000000001</v>
      </c>
      <c r="J456" s="8">
        <f>IF(F456&lt;Päälaskenta!$D$24,0,Kaksitasouoma_matriisi!F456-Päälaskenta!$D$24)</f>
        <v>5.7000000000000099E-2</v>
      </c>
      <c r="L456" s="8">
        <f>IF(F456&gt;Päälaskenta!D$24,F456-Päälaskenta!D$24,0)</f>
        <v>5.7000000000000099E-2</v>
      </c>
      <c r="M456" s="8">
        <f>IF(F456&gt;Päälaskenta!D$24,(Päälaskenta!C$20+(Päälaskenta!E$20*(Kaksitasouoma_matriisi!F456-Päälaskenta!D$24)))*(Kaksitasouoma_matriisi!F456-Päälaskenta!D$24),0)</f>
        <v>0.28987350000000001</v>
      </c>
      <c r="N456" s="8">
        <f>IF(F456&gt;Päälaskenta!D$24,(2*SQRT((POWER((F456-Päälaskenta!D$24),2))+POWER(Päälaskenta!E$20*(F456-Päälaskenta!D$24),2))+Päälaskenta!C$20),0)</f>
        <v>5.2055164227014501</v>
      </c>
      <c r="O456" s="8">
        <f t="shared" si="121"/>
        <v>5.5685829504994101E-2</v>
      </c>
      <c r="P456" s="8">
        <f>IF(Päälaskenta!$C$29,IF(L456&gt;Päälaskenta!$F$28,Kaksitasouoma_matriisi!AQ456,Kaksitasouoma_matriisi!AR456),Päälaskenta!$F$20)</f>
        <v>0.12</v>
      </c>
      <c r="Q456" s="8">
        <f t="shared" si="122"/>
        <v>0.35225491689066102</v>
      </c>
      <c r="R456" s="8">
        <f t="shared" si="116"/>
        <v>7.7219634146821994E-2</v>
      </c>
      <c r="S456" s="8">
        <f t="shared" si="123"/>
        <v>0.266390802011298</v>
      </c>
      <c r="U456" s="93">
        <f>IF(F456&gt;Päälaskenta!D$24,Päälaskenta!H$24+L456*Päälaskenta!G$24,F456*Päälaskenta!C$24 + F456*F456*Päälaskenta!E$24)</f>
        <v>1.3268</v>
      </c>
      <c r="V456" s="8">
        <f>IF(F456&gt;Päälaskenta!D$24,2*SQRT(POWER(Päälaskenta!D$24,2)+POWER(Päälaskenta!E$24*Päälaskenta!D$24,2))+Päälaskenta!C$24,(2*SQRT((POWER(F456,2))+POWER(Päälaskenta!E$24*F456,2))+Päälaskenta!C$24))</f>
        <v>2.9798989873223301</v>
      </c>
      <c r="W456" s="8">
        <f t="shared" si="124"/>
        <v>0.44524999191071002</v>
      </c>
      <c r="X456" s="8">
        <f>Päälaskenta!F$24</f>
        <v>7.0000000000000007E-2</v>
      </c>
      <c r="Y456" s="8">
        <f t="shared" si="125"/>
        <v>11.052063453127101</v>
      </c>
      <c r="Z456" s="8">
        <f t="shared" si="117"/>
        <v>2.4227803658531801</v>
      </c>
      <c r="AA456" s="8">
        <f t="shared" si="126"/>
        <v>1.8260328352827699</v>
      </c>
      <c r="AC456" s="8">
        <f t="shared" si="118"/>
        <v>0.101797509118027</v>
      </c>
      <c r="AE456" s="8">
        <v>454</v>
      </c>
      <c r="AF456" s="8">
        <f t="shared" si="112"/>
        <v>11.404318370017799</v>
      </c>
      <c r="AG456" s="8">
        <f t="shared" si="119"/>
        <v>4.8055306511903602E-2</v>
      </c>
      <c r="AJ456" s="132">
        <f>IF(Päälaskenta!$F$28&lt;Kaksitasouoma_matriisi!L456,Päälaskenta!$C$20*Päälaskenta!$F$28,Päälaskenta!$C$20*Kaksitasouoma_matriisi!L456)</f>
        <v>0.28499999999999998</v>
      </c>
      <c r="AK456" s="134">
        <f>SQRT(Päälaskenta!$D$20^2+(Päälaskenta!$D$20/(1/Päälaskenta!$E$20))^2)</f>
        <v>1.8029999999999999</v>
      </c>
      <c r="AL456" s="134">
        <f>IF(Päälaskenta!$F$28&lt;Kaksitasouoma_matriisi!L456,AK456*Päälaskenta!$F$28*COS(ATAN(1/Päälaskenta!$E$20)),AK456*Kaksitasouoma_matriisi!L456*COS(ATAN(1/Päälaskenta!$E$20)))</f>
        <v>8.5999999999999993E-2</v>
      </c>
      <c r="AM456" s="134"/>
      <c r="AN456" s="134">
        <f t="shared" si="127"/>
        <v>0.371</v>
      </c>
      <c r="AO456" s="8">
        <f t="shared" si="120"/>
        <v>0.22942304124667601</v>
      </c>
      <c r="AP456" s="134">
        <f>Refererenssiarvoja!$B$16*H456^(1/6)/(Refererenssiarvoja!$B$15^0.5)*(Päälaskenta!$G$28/2)^0.5*(1-AO456)^(-1.5)</f>
        <v>5.7000000000000002E-2</v>
      </c>
      <c r="AQ456" s="8">
        <f>Refererenssiarvoja!$B$16*Kaksitasouoma_matriisi!O456^(1/6)/(SQRT((2*Refererenssiarvoja!$B$15)/(Päälaskenta!$F$31*Päälaskenta!$G$31*Päälaskenta!$F$28))+SQRT(Refererenssiarvoja!$B$15)/Refererenssiarvoja!$B$17*LN(Kaksitasouoma_matriisi!L456/Päälaskenta!$F$28))</f>
        <v>-4.1134312391536601E-2</v>
      </c>
      <c r="AR456" s="8">
        <f>Refererenssiarvoja!$B$16*Kaksitasouoma_matriisi!O456^(1/6)/(SQRT((2*Refererenssiarvoja!$B$15)/(Päälaskenta!$F$31*Päälaskenta!$G$31*L456)))</f>
        <v>0.105328372875837</v>
      </c>
    </row>
    <row r="457" spans="1:44" x14ac:dyDescent="0.2">
      <c r="A457" s="8">
        <v>455</v>
      </c>
      <c r="B457" s="8">
        <f>IF(Päälaskenta!C$7,Päälaskenta!E$7,Päälaskenta!G$5)</f>
        <v>2.5</v>
      </c>
      <c r="C457" s="56">
        <v>1.5449999999999999</v>
      </c>
      <c r="D457" s="93">
        <f t="shared" si="113"/>
        <v>1.6181000000000001</v>
      </c>
      <c r="E457" s="8">
        <f>IF(Päälaskenta!$C$26,Kaksitasouoma_matriisi!AP457,Kaksitasouoma_matriisi!AC457)</f>
        <v>0.101797509118027</v>
      </c>
      <c r="F457" s="56">
        <f>IF(D457&lt;Päälaskenta!H$24,(SQRT(POWER(Päälaskenta!C$24/(2*Päälaskenta!E$24),2)+(D457/Päälaskenta!E$24))-Päälaskenta!C$24/(2*Päälaskenta!E$24)),IF(D457=Päälaskenta!H$24,Päälaskenta!D$24,Päälaskenta!D$24+(SQRT(POWER((Päälaskenta!C$20+Päälaskenta!G$24)/(2*Päälaskenta!E$20),2)+((D457-Päälaskenta!H$24)/Päälaskenta!E$20))-(Päälaskenta!C$20+Päälaskenta!G$24)/(2*Päälaskenta!E$20))))</f>
        <v>0.75700000000000001</v>
      </c>
      <c r="G457" s="57">
        <f>IF(F457&gt;Päälaskenta!D$24,(2*SQRT((POWER(Päälaskenta!D$24,2))+POWER(Päälaskenta!E$24*Päälaskenta!D$24,2))+Päälaskenta!C$24)+(2*SQRT((POWER((F457-Päälaskenta!D$24),2))+POWER(Päälaskenta!E$20*(F457-Päälaskenta!D$24),2))+Päälaskenta!C$20),(2*SQRT((POWER(F457,2))+POWER(Päälaskenta!E$24*F457,2))+Päälaskenta!C$24))</f>
        <v>8.19</v>
      </c>
      <c r="H457" s="57">
        <f t="shared" si="114"/>
        <v>0.2</v>
      </c>
      <c r="I457" s="62">
        <f t="shared" si="115"/>
        <v>0.21149100000000001</v>
      </c>
      <c r="J457" s="8">
        <f>IF(F457&lt;Päälaskenta!$D$24,0,Kaksitasouoma_matriisi!F457-Päälaskenta!$D$24)</f>
        <v>5.7000000000000099E-2</v>
      </c>
      <c r="L457" s="8">
        <f>IF(F457&gt;Päälaskenta!D$24,F457-Päälaskenta!D$24,0)</f>
        <v>5.7000000000000099E-2</v>
      </c>
      <c r="M457" s="8">
        <f>IF(F457&gt;Päälaskenta!D$24,(Päälaskenta!C$20+(Päälaskenta!E$20*(Kaksitasouoma_matriisi!F457-Päälaskenta!D$24)))*(Kaksitasouoma_matriisi!F457-Päälaskenta!D$24),0)</f>
        <v>0.28987350000000001</v>
      </c>
      <c r="N457" s="8">
        <f>IF(F457&gt;Päälaskenta!D$24,(2*SQRT((POWER((F457-Päälaskenta!D$24),2))+POWER(Päälaskenta!E$20*(F457-Päälaskenta!D$24),2))+Päälaskenta!C$20),0)</f>
        <v>5.2055164227014501</v>
      </c>
      <c r="O457" s="8">
        <f t="shared" si="121"/>
        <v>5.5685829504994101E-2</v>
      </c>
      <c r="P457" s="8">
        <f>IF(Päälaskenta!$C$29,IF(L457&gt;Päälaskenta!$F$28,Kaksitasouoma_matriisi!AQ457,Kaksitasouoma_matriisi!AR457),Päälaskenta!$F$20)</f>
        <v>0.12</v>
      </c>
      <c r="Q457" s="8">
        <f t="shared" si="122"/>
        <v>0.35225491689066102</v>
      </c>
      <c r="R457" s="8">
        <f t="shared" si="116"/>
        <v>7.7219634146821994E-2</v>
      </c>
      <c r="S457" s="8">
        <f t="shared" si="123"/>
        <v>0.266390802011298</v>
      </c>
      <c r="U457" s="93">
        <f>IF(F457&gt;Päälaskenta!D$24,Päälaskenta!H$24+L457*Päälaskenta!G$24,F457*Päälaskenta!C$24 + F457*F457*Päälaskenta!E$24)</f>
        <v>1.3268</v>
      </c>
      <c r="V457" s="8">
        <f>IF(F457&gt;Päälaskenta!D$24,2*SQRT(POWER(Päälaskenta!D$24,2)+POWER(Päälaskenta!E$24*Päälaskenta!D$24,2))+Päälaskenta!C$24,(2*SQRT((POWER(F457,2))+POWER(Päälaskenta!E$24*F457,2))+Päälaskenta!C$24))</f>
        <v>2.9798989873223301</v>
      </c>
      <c r="W457" s="8">
        <f t="shared" si="124"/>
        <v>0.44524999191071002</v>
      </c>
      <c r="X457" s="8">
        <f>Päälaskenta!F$24</f>
        <v>7.0000000000000007E-2</v>
      </c>
      <c r="Y457" s="8">
        <f t="shared" si="125"/>
        <v>11.052063453127101</v>
      </c>
      <c r="Z457" s="8">
        <f t="shared" si="117"/>
        <v>2.4227803658531801</v>
      </c>
      <c r="AA457" s="8">
        <f t="shared" si="126"/>
        <v>1.8260328352827699</v>
      </c>
      <c r="AC457" s="8">
        <f t="shared" si="118"/>
        <v>0.101797509118027</v>
      </c>
      <c r="AE457" s="8">
        <v>455</v>
      </c>
      <c r="AF457" s="8">
        <f t="shared" si="112"/>
        <v>11.404318370017799</v>
      </c>
      <c r="AG457" s="8">
        <f t="shared" si="119"/>
        <v>4.8055306511903602E-2</v>
      </c>
      <c r="AJ457" s="132">
        <f>IF(Päälaskenta!$F$28&lt;Kaksitasouoma_matriisi!L457,Päälaskenta!$C$20*Päälaskenta!$F$28,Päälaskenta!$C$20*Kaksitasouoma_matriisi!L457)</f>
        <v>0.28499999999999998</v>
      </c>
      <c r="AK457" s="134">
        <f>SQRT(Päälaskenta!$D$20^2+(Päälaskenta!$D$20/(1/Päälaskenta!$E$20))^2)</f>
        <v>1.8029999999999999</v>
      </c>
      <c r="AL457" s="134">
        <f>IF(Päälaskenta!$F$28&lt;Kaksitasouoma_matriisi!L457,AK457*Päälaskenta!$F$28*COS(ATAN(1/Päälaskenta!$E$20)),AK457*Kaksitasouoma_matriisi!L457*COS(ATAN(1/Päälaskenta!$E$20)))</f>
        <v>8.5999999999999993E-2</v>
      </c>
      <c r="AM457" s="134"/>
      <c r="AN457" s="134">
        <f t="shared" si="127"/>
        <v>0.371</v>
      </c>
      <c r="AO457" s="8">
        <f t="shared" si="120"/>
        <v>0.22928125579383199</v>
      </c>
      <c r="AP457" s="134">
        <f>Refererenssiarvoja!$B$16*H457^(1/6)/(Refererenssiarvoja!$B$15^0.5)*(Päälaskenta!$G$28/2)^0.5*(1-AO457)^(-1.5)</f>
        <v>5.7000000000000002E-2</v>
      </c>
      <c r="AQ457" s="8">
        <f>Refererenssiarvoja!$B$16*Kaksitasouoma_matriisi!O457^(1/6)/(SQRT((2*Refererenssiarvoja!$B$15)/(Päälaskenta!$F$31*Päälaskenta!$G$31*Päälaskenta!$F$28))+SQRT(Refererenssiarvoja!$B$15)/Refererenssiarvoja!$B$17*LN(Kaksitasouoma_matriisi!L457/Päälaskenta!$F$28))</f>
        <v>-4.1134312391536601E-2</v>
      </c>
      <c r="AR457" s="8">
        <f>Refererenssiarvoja!$B$16*Kaksitasouoma_matriisi!O457^(1/6)/(SQRT((2*Refererenssiarvoja!$B$15)/(Päälaskenta!$F$31*Päälaskenta!$G$31*L457)))</f>
        <v>0.105328372875837</v>
      </c>
    </row>
    <row r="458" spans="1:44" x14ac:dyDescent="0.2">
      <c r="A458" s="8">
        <v>456</v>
      </c>
      <c r="B458" s="8">
        <f>IF(Päälaskenta!C$7,Päälaskenta!E$7,Päälaskenta!G$5)</f>
        <v>2.5</v>
      </c>
      <c r="C458" s="56">
        <v>1.544</v>
      </c>
      <c r="D458" s="93">
        <f t="shared" si="113"/>
        <v>1.6192</v>
      </c>
      <c r="E458" s="8">
        <f>IF(Päälaskenta!$C$26,Kaksitasouoma_matriisi!AP458,Kaksitasouoma_matriisi!AC458)</f>
        <v>0.101797509118027</v>
      </c>
      <c r="F458" s="56">
        <f>IF(D458&lt;Päälaskenta!H$24,(SQRT(POWER(Päälaskenta!C$24/(2*Päälaskenta!E$24),2)+(D458/Päälaskenta!E$24))-Päälaskenta!C$24/(2*Päälaskenta!E$24)),IF(D458=Päälaskenta!H$24,Päälaskenta!D$24,Päälaskenta!D$24+(SQRT(POWER((Päälaskenta!C$20+Päälaskenta!G$24)/(2*Päälaskenta!E$20),2)+((D458-Päälaskenta!H$24)/Päälaskenta!E$20))-(Päälaskenta!C$20+Päälaskenta!G$24)/(2*Päälaskenta!E$20))))</f>
        <v>0.75700000000000001</v>
      </c>
      <c r="G458" s="57">
        <f>IF(F458&gt;Päälaskenta!D$24,(2*SQRT((POWER(Päälaskenta!D$24,2))+POWER(Päälaskenta!E$24*Päälaskenta!D$24,2))+Päälaskenta!C$24)+(2*SQRT((POWER((F458-Päälaskenta!D$24),2))+POWER(Päälaskenta!E$20*(F458-Päälaskenta!D$24),2))+Päälaskenta!C$20),(2*SQRT((POWER(F458,2))+POWER(Päälaskenta!E$24*F458,2))+Päälaskenta!C$24))</f>
        <v>8.19</v>
      </c>
      <c r="H458" s="57">
        <f t="shared" si="114"/>
        <v>0.2</v>
      </c>
      <c r="I458" s="62">
        <f t="shared" si="115"/>
        <v>0.21121699999999999</v>
      </c>
      <c r="J458" s="8">
        <f>IF(F458&lt;Päälaskenta!$D$24,0,Kaksitasouoma_matriisi!F458-Päälaskenta!$D$24)</f>
        <v>5.7000000000000099E-2</v>
      </c>
      <c r="L458" s="8">
        <f>IF(F458&gt;Päälaskenta!D$24,F458-Päälaskenta!D$24,0)</f>
        <v>5.7000000000000099E-2</v>
      </c>
      <c r="M458" s="8">
        <f>IF(F458&gt;Päälaskenta!D$24,(Päälaskenta!C$20+(Päälaskenta!E$20*(Kaksitasouoma_matriisi!F458-Päälaskenta!D$24)))*(Kaksitasouoma_matriisi!F458-Päälaskenta!D$24),0)</f>
        <v>0.28987350000000001</v>
      </c>
      <c r="N458" s="8">
        <f>IF(F458&gt;Päälaskenta!D$24,(2*SQRT((POWER((F458-Päälaskenta!D$24),2))+POWER(Päälaskenta!E$20*(F458-Päälaskenta!D$24),2))+Päälaskenta!C$20),0)</f>
        <v>5.2055164227014501</v>
      </c>
      <c r="O458" s="8">
        <f t="shared" si="121"/>
        <v>5.5685829504994101E-2</v>
      </c>
      <c r="P458" s="8">
        <f>IF(Päälaskenta!$C$29,IF(L458&gt;Päälaskenta!$F$28,Kaksitasouoma_matriisi!AQ458,Kaksitasouoma_matriisi!AR458),Päälaskenta!$F$20)</f>
        <v>0.12</v>
      </c>
      <c r="Q458" s="8">
        <f t="shared" si="122"/>
        <v>0.35225491689066102</v>
      </c>
      <c r="R458" s="8">
        <f t="shared" si="116"/>
        <v>7.7219634146821994E-2</v>
      </c>
      <c r="S458" s="8">
        <f t="shared" si="123"/>
        <v>0.266390802011298</v>
      </c>
      <c r="U458" s="93">
        <f>IF(F458&gt;Päälaskenta!D$24,Päälaskenta!H$24+L458*Päälaskenta!G$24,F458*Päälaskenta!C$24 + F458*F458*Päälaskenta!E$24)</f>
        <v>1.3268</v>
      </c>
      <c r="V458" s="8">
        <f>IF(F458&gt;Päälaskenta!D$24,2*SQRT(POWER(Päälaskenta!D$24,2)+POWER(Päälaskenta!E$24*Päälaskenta!D$24,2))+Päälaskenta!C$24,(2*SQRT((POWER(F458,2))+POWER(Päälaskenta!E$24*F458,2))+Päälaskenta!C$24))</f>
        <v>2.9798989873223301</v>
      </c>
      <c r="W458" s="8">
        <f t="shared" si="124"/>
        <v>0.44524999191071002</v>
      </c>
      <c r="X458" s="8">
        <f>Päälaskenta!F$24</f>
        <v>7.0000000000000007E-2</v>
      </c>
      <c r="Y458" s="8">
        <f t="shared" si="125"/>
        <v>11.052063453127101</v>
      </c>
      <c r="Z458" s="8">
        <f t="shared" si="117"/>
        <v>2.4227803658531801</v>
      </c>
      <c r="AA458" s="8">
        <f t="shared" si="126"/>
        <v>1.8260328352827699</v>
      </c>
      <c r="AC458" s="8">
        <f t="shared" si="118"/>
        <v>0.101797509118027</v>
      </c>
      <c r="AE458" s="8">
        <v>456</v>
      </c>
      <c r="AF458" s="8">
        <f t="shared" si="112"/>
        <v>11.404318370017799</v>
      </c>
      <c r="AG458" s="8">
        <f t="shared" si="119"/>
        <v>4.8055306511903602E-2</v>
      </c>
      <c r="AJ458" s="132">
        <f>IF(Päälaskenta!$F$28&lt;Kaksitasouoma_matriisi!L458,Päälaskenta!$C$20*Päälaskenta!$F$28,Päälaskenta!$C$20*Kaksitasouoma_matriisi!L458)</f>
        <v>0.28499999999999998</v>
      </c>
      <c r="AK458" s="134">
        <f>SQRT(Päälaskenta!$D$20^2+(Päälaskenta!$D$20/(1/Päälaskenta!$E$20))^2)</f>
        <v>1.8029999999999999</v>
      </c>
      <c r="AL458" s="134">
        <f>IF(Päälaskenta!$F$28&lt;Kaksitasouoma_matriisi!L458,AK458*Päälaskenta!$F$28*COS(ATAN(1/Päälaskenta!$E$20)),AK458*Kaksitasouoma_matriisi!L458*COS(ATAN(1/Päälaskenta!$E$20)))</f>
        <v>8.5999999999999993E-2</v>
      </c>
      <c r="AM458" s="134"/>
      <c r="AN458" s="134">
        <f t="shared" si="127"/>
        <v>0.371</v>
      </c>
      <c r="AO458" s="8">
        <f t="shared" si="120"/>
        <v>0.22912549407114599</v>
      </c>
      <c r="AP458" s="134">
        <f>Refererenssiarvoja!$B$16*H458^(1/6)/(Refererenssiarvoja!$B$15^0.5)*(Päälaskenta!$G$28/2)^0.5*(1-AO458)^(-1.5)</f>
        <v>5.7000000000000002E-2</v>
      </c>
      <c r="AQ458" s="8">
        <f>Refererenssiarvoja!$B$16*Kaksitasouoma_matriisi!O458^(1/6)/(SQRT((2*Refererenssiarvoja!$B$15)/(Päälaskenta!$F$31*Päälaskenta!$G$31*Päälaskenta!$F$28))+SQRT(Refererenssiarvoja!$B$15)/Refererenssiarvoja!$B$17*LN(Kaksitasouoma_matriisi!L458/Päälaskenta!$F$28))</f>
        <v>-4.1134312391536601E-2</v>
      </c>
      <c r="AR458" s="8">
        <f>Refererenssiarvoja!$B$16*Kaksitasouoma_matriisi!O458^(1/6)/(SQRT((2*Refererenssiarvoja!$B$15)/(Päälaskenta!$F$31*Päälaskenta!$G$31*L458)))</f>
        <v>0.105328372875837</v>
      </c>
    </row>
    <row r="459" spans="1:44" x14ac:dyDescent="0.2">
      <c r="A459" s="8">
        <v>457</v>
      </c>
      <c r="B459" s="8">
        <f>IF(Päälaskenta!C$7,Päälaskenta!E$7,Päälaskenta!G$5)</f>
        <v>2.5</v>
      </c>
      <c r="C459" s="56">
        <v>1.5429999999999999</v>
      </c>
      <c r="D459" s="93">
        <f t="shared" si="113"/>
        <v>1.6202000000000001</v>
      </c>
      <c r="E459" s="8">
        <f>IF(Päälaskenta!$C$26,Kaksitasouoma_matriisi!AP459,Kaksitasouoma_matriisi!AC459)</f>
        <v>0.101797509118027</v>
      </c>
      <c r="F459" s="56">
        <f>IF(D459&lt;Päälaskenta!H$24,(SQRT(POWER(Päälaskenta!C$24/(2*Päälaskenta!E$24),2)+(D459/Päälaskenta!E$24))-Päälaskenta!C$24/(2*Päälaskenta!E$24)),IF(D459=Päälaskenta!H$24,Päälaskenta!D$24,Päälaskenta!D$24+(SQRT(POWER((Päälaskenta!C$20+Päälaskenta!G$24)/(2*Päälaskenta!E$20),2)+((D459-Päälaskenta!H$24)/Päälaskenta!E$20))-(Päälaskenta!C$20+Päälaskenta!G$24)/(2*Päälaskenta!E$20))))</f>
        <v>0.75700000000000001</v>
      </c>
      <c r="G459" s="57">
        <f>IF(F459&gt;Päälaskenta!D$24,(2*SQRT((POWER(Päälaskenta!D$24,2))+POWER(Päälaskenta!E$24*Päälaskenta!D$24,2))+Päälaskenta!C$24)+(2*SQRT((POWER((F459-Päälaskenta!D$24),2))+POWER(Päälaskenta!E$20*(F459-Päälaskenta!D$24),2))+Päälaskenta!C$20),(2*SQRT((POWER(F459,2))+POWER(Päälaskenta!E$24*F459,2))+Päälaskenta!C$24))</f>
        <v>8.19</v>
      </c>
      <c r="H459" s="57">
        <f t="shared" si="114"/>
        <v>0.2</v>
      </c>
      <c r="I459" s="62">
        <f t="shared" si="115"/>
        <v>0.21094399999999999</v>
      </c>
      <c r="J459" s="8">
        <f>IF(F459&lt;Päälaskenta!$D$24,0,Kaksitasouoma_matriisi!F459-Päälaskenta!$D$24)</f>
        <v>5.7000000000000099E-2</v>
      </c>
      <c r="L459" s="8">
        <f>IF(F459&gt;Päälaskenta!D$24,F459-Päälaskenta!D$24,0)</f>
        <v>5.7000000000000099E-2</v>
      </c>
      <c r="M459" s="8">
        <f>IF(F459&gt;Päälaskenta!D$24,(Päälaskenta!C$20+(Päälaskenta!E$20*(Kaksitasouoma_matriisi!F459-Päälaskenta!D$24)))*(Kaksitasouoma_matriisi!F459-Päälaskenta!D$24),0)</f>
        <v>0.28987350000000001</v>
      </c>
      <c r="N459" s="8">
        <f>IF(F459&gt;Päälaskenta!D$24,(2*SQRT((POWER((F459-Päälaskenta!D$24),2))+POWER(Päälaskenta!E$20*(F459-Päälaskenta!D$24),2))+Päälaskenta!C$20),0)</f>
        <v>5.2055164227014501</v>
      </c>
      <c r="O459" s="8">
        <f t="shared" si="121"/>
        <v>5.5685829504994101E-2</v>
      </c>
      <c r="P459" s="8">
        <f>IF(Päälaskenta!$C$29,IF(L459&gt;Päälaskenta!$F$28,Kaksitasouoma_matriisi!AQ459,Kaksitasouoma_matriisi!AR459),Päälaskenta!$F$20)</f>
        <v>0.12</v>
      </c>
      <c r="Q459" s="8">
        <f t="shared" si="122"/>
        <v>0.35225491689066102</v>
      </c>
      <c r="R459" s="8">
        <f t="shared" si="116"/>
        <v>7.7219634146821994E-2</v>
      </c>
      <c r="S459" s="8">
        <f t="shared" si="123"/>
        <v>0.266390802011298</v>
      </c>
      <c r="U459" s="93">
        <f>IF(F459&gt;Päälaskenta!D$24,Päälaskenta!H$24+L459*Päälaskenta!G$24,F459*Päälaskenta!C$24 + F459*F459*Päälaskenta!E$24)</f>
        <v>1.3268</v>
      </c>
      <c r="V459" s="8">
        <f>IF(F459&gt;Päälaskenta!D$24,2*SQRT(POWER(Päälaskenta!D$24,2)+POWER(Päälaskenta!E$24*Päälaskenta!D$24,2))+Päälaskenta!C$24,(2*SQRT((POWER(F459,2))+POWER(Päälaskenta!E$24*F459,2))+Päälaskenta!C$24))</f>
        <v>2.9798989873223301</v>
      </c>
      <c r="W459" s="8">
        <f t="shared" si="124"/>
        <v>0.44524999191071002</v>
      </c>
      <c r="X459" s="8">
        <f>Päälaskenta!F$24</f>
        <v>7.0000000000000007E-2</v>
      </c>
      <c r="Y459" s="8">
        <f t="shared" si="125"/>
        <v>11.052063453127101</v>
      </c>
      <c r="Z459" s="8">
        <f t="shared" si="117"/>
        <v>2.4227803658531801</v>
      </c>
      <c r="AA459" s="8">
        <f t="shared" si="126"/>
        <v>1.8260328352827699</v>
      </c>
      <c r="AC459" s="8">
        <f t="shared" si="118"/>
        <v>0.101797509118027</v>
      </c>
      <c r="AE459" s="8">
        <v>457</v>
      </c>
      <c r="AF459" s="8">
        <f t="shared" si="112"/>
        <v>11.404318370017799</v>
      </c>
      <c r="AG459" s="8">
        <f t="shared" si="119"/>
        <v>4.8055306511903602E-2</v>
      </c>
      <c r="AJ459" s="132">
        <f>IF(Päälaskenta!$F$28&lt;Kaksitasouoma_matriisi!L459,Päälaskenta!$C$20*Päälaskenta!$F$28,Päälaskenta!$C$20*Kaksitasouoma_matriisi!L459)</f>
        <v>0.28499999999999998</v>
      </c>
      <c r="AK459" s="134">
        <f>SQRT(Päälaskenta!$D$20^2+(Päälaskenta!$D$20/(1/Päälaskenta!$E$20))^2)</f>
        <v>1.8029999999999999</v>
      </c>
      <c r="AL459" s="134">
        <f>IF(Päälaskenta!$F$28&lt;Kaksitasouoma_matriisi!L459,AK459*Päälaskenta!$F$28*COS(ATAN(1/Päälaskenta!$E$20)),AK459*Kaksitasouoma_matriisi!L459*COS(ATAN(1/Päälaskenta!$E$20)))</f>
        <v>8.5999999999999993E-2</v>
      </c>
      <c r="AM459" s="134"/>
      <c r="AN459" s="134">
        <f t="shared" si="127"/>
        <v>0.371</v>
      </c>
      <c r="AO459" s="8">
        <f t="shared" si="120"/>
        <v>0.22898407603999499</v>
      </c>
      <c r="AP459" s="134">
        <f>Refererenssiarvoja!$B$16*H459^(1/6)/(Refererenssiarvoja!$B$15^0.5)*(Päälaskenta!$G$28/2)^0.5*(1-AO459)^(-1.5)</f>
        <v>5.7000000000000002E-2</v>
      </c>
      <c r="AQ459" s="8">
        <f>Refererenssiarvoja!$B$16*Kaksitasouoma_matriisi!O459^(1/6)/(SQRT((2*Refererenssiarvoja!$B$15)/(Päälaskenta!$F$31*Päälaskenta!$G$31*Päälaskenta!$F$28))+SQRT(Refererenssiarvoja!$B$15)/Refererenssiarvoja!$B$17*LN(Kaksitasouoma_matriisi!L459/Päälaskenta!$F$28))</f>
        <v>-4.1134312391536601E-2</v>
      </c>
      <c r="AR459" s="8">
        <f>Refererenssiarvoja!$B$16*Kaksitasouoma_matriisi!O459^(1/6)/(SQRT((2*Refererenssiarvoja!$B$15)/(Päälaskenta!$F$31*Päälaskenta!$G$31*L459)))</f>
        <v>0.105328372875837</v>
      </c>
    </row>
    <row r="460" spans="1:44" x14ac:dyDescent="0.2">
      <c r="A460" s="8">
        <v>458</v>
      </c>
      <c r="B460" s="8">
        <f>IF(Päälaskenta!C$7,Päälaskenta!E$7,Päälaskenta!G$5)</f>
        <v>2.5</v>
      </c>
      <c r="C460" s="56">
        <v>1.542</v>
      </c>
      <c r="D460" s="93">
        <f t="shared" si="113"/>
        <v>1.6213</v>
      </c>
      <c r="E460" s="8">
        <f>IF(Päälaskenta!$C$26,Kaksitasouoma_matriisi!AP460,Kaksitasouoma_matriisi!AC460)</f>
        <v>0.10180552350882301</v>
      </c>
      <c r="F460" s="56">
        <f>IF(D460&lt;Päälaskenta!H$24,(SQRT(POWER(Päälaskenta!C$24/(2*Päälaskenta!E$24),2)+(D460/Päälaskenta!E$24))-Päälaskenta!C$24/(2*Päälaskenta!E$24)),IF(D460=Päälaskenta!H$24,Päälaskenta!D$24,Päälaskenta!D$24+(SQRT(POWER((Päälaskenta!C$20+Päälaskenta!G$24)/(2*Päälaskenta!E$20),2)+((D460-Päälaskenta!H$24)/Päälaskenta!E$20))-(Päälaskenta!C$20+Päälaskenta!G$24)/(2*Päälaskenta!E$20))))</f>
        <v>0.75800000000000001</v>
      </c>
      <c r="G460" s="57">
        <f>IF(F460&gt;Päälaskenta!D$24,(2*SQRT((POWER(Päälaskenta!D$24,2))+POWER(Päälaskenta!E$24*Päälaskenta!D$24,2))+Päälaskenta!C$24)+(2*SQRT((POWER((F460-Päälaskenta!D$24),2))+POWER(Päälaskenta!E$20*(F460-Päälaskenta!D$24),2))+Päälaskenta!C$20),(2*SQRT((POWER(F460,2))+POWER(Päälaskenta!E$24*F460,2))+Päälaskenta!C$24))</f>
        <v>8.19</v>
      </c>
      <c r="H460" s="57">
        <f t="shared" si="114"/>
        <v>0.2</v>
      </c>
      <c r="I460" s="62">
        <f t="shared" si="115"/>
        <v>0.210703</v>
      </c>
      <c r="J460" s="8">
        <f>IF(F460&lt;Päälaskenta!$D$24,0,Kaksitasouoma_matriisi!F460-Päälaskenta!$D$24)</f>
        <v>5.80000000000001E-2</v>
      </c>
      <c r="L460" s="8">
        <f>IF(F460&gt;Päälaskenta!D$24,F460-Päälaskenta!D$24,0)</f>
        <v>5.80000000000001E-2</v>
      </c>
      <c r="M460" s="8">
        <f>IF(F460&gt;Päälaskenta!D$24,(Päälaskenta!C$20+(Päälaskenta!E$20*(Kaksitasouoma_matriisi!F460-Päälaskenta!D$24)))*(Kaksitasouoma_matriisi!F460-Päälaskenta!D$24),0)</f>
        <v>0.29504599999999997</v>
      </c>
      <c r="N460" s="8">
        <f>IF(F460&gt;Päälaskenta!D$24,(2*SQRT((POWER((F460-Päälaskenta!D$24),2))+POWER(Päälaskenta!E$20*(F460-Päälaskenta!D$24),2))+Päälaskenta!C$20),0)</f>
        <v>5.2091219739769103</v>
      </c>
      <c r="O460" s="8">
        <f t="shared" si="121"/>
        <v>5.66402555889369E-2</v>
      </c>
      <c r="P460" s="8">
        <f>IF(Päälaskenta!$C$29,IF(L460&gt;Päälaskenta!$F$28,Kaksitasouoma_matriisi!AQ460,Kaksitasouoma_matriisi!AR460),Päälaskenta!$F$20)</f>
        <v>0.12</v>
      </c>
      <c r="Q460" s="8">
        <f t="shared" si="122"/>
        <v>0.36262573446819801</v>
      </c>
      <c r="R460" s="8">
        <f t="shared" si="116"/>
        <v>7.9189558097886303E-2</v>
      </c>
      <c r="S460" s="8">
        <f t="shared" si="123"/>
        <v>0.26839732820606399</v>
      </c>
      <c r="U460" s="93">
        <f>IF(F460&gt;Päälaskenta!D$24,Päälaskenta!H$24+L460*Päälaskenta!G$24,F460*Päälaskenta!C$24 + F460*F460*Päälaskenta!E$24)</f>
        <v>1.3291999999999999</v>
      </c>
      <c r="V460" s="8">
        <f>IF(F460&gt;Päälaskenta!D$24,2*SQRT(POWER(Päälaskenta!D$24,2)+POWER(Päälaskenta!E$24*Päälaskenta!D$24,2))+Päälaskenta!C$24,(2*SQRT((POWER(F460,2))+POWER(Päälaskenta!E$24*F460,2))+Päälaskenta!C$24))</f>
        <v>2.9798989873223301</v>
      </c>
      <c r="W460" s="8">
        <f t="shared" si="124"/>
        <v>0.446055388338646</v>
      </c>
      <c r="X460" s="8">
        <f>Päälaskenta!F$24</f>
        <v>7.0000000000000007E-2</v>
      </c>
      <c r="Y460" s="8">
        <f t="shared" si="125"/>
        <v>11.085402994899001</v>
      </c>
      <c r="Z460" s="8">
        <f t="shared" si="117"/>
        <v>2.4208104419021099</v>
      </c>
      <c r="AA460" s="8">
        <f t="shared" si="126"/>
        <v>1.8212537179522299</v>
      </c>
      <c r="AC460" s="8">
        <f t="shared" si="118"/>
        <v>0.10180552350882301</v>
      </c>
      <c r="AE460" s="8">
        <v>458</v>
      </c>
      <c r="AF460" s="8">
        <f t="shared" si="112"/>
        <v>11.4480287293672</v>
      </c>
      <c r="AG460" s="8">
        <f t="shared" si="119"/>
        <v>4.7689041765469099E-2</v>
      </c>
      <c r="AJ460" s="132">
        <f>IF(Päälaskenta!$F$28&lt;Kaksitasouoma_matriisi!L460,Päälaskenta!$C$20*Päälaskenta!$F$28,Päälaskenta!$C$20*Kaksitasouoma_matriisi!L460)</f>
        <v>0.28999999999999998</v>
      </c>
      <c r="AK460" s="134">
        <f>SQRT(Päälaskenta!$D$20^2+(Päälaskenta!$D$20/(1/Päälaskenta!$E$20))^2)</f>
        <v>1.8029999999999999</v>
      </c>
      <c r="AL460" s="134">
        <f>IF(Päälaskenta!$F$28&lt;Kaksitasouoma_matriisi!L460,AK460*Päälaskenta!$F$28*COS(ATAN(1/Päälaskenta!$E$20)),AK460*Kaksitasouoma_matriisi!L460*COS(ATAN(1/Päälaskenta!$E$20)))</f>
        <v>8.6999999999999994E-2</v>
      </c>
      <c r="AM460" s="134"/>
      <c r="AN460" s="134">
        <f t="shared" si="127"/>
        <v>0.377</v>
      </c>
      <c r="AO460" s="8">
        <f t="shared" si="120"/>
        <v>0.232529451674582</v>
      </c>
      <c r="AP460" s="134">
        <f>Refererenssiarvoja!$B$16*H460^(1/6)/(Refererenssiarvoja!$B$15^0.5)*(Päälaskenta!$G$28/2)^0.5*(1-AO460)^(-1.5)</f>
        <v>5.7000000000000002E-2</v>
      </c>
      <c r="AQ460" s="8">
        <f>Refererenssiarvoja!$B$16*Kaksitasouoma_matriisi!O460^(1/6)/(SQRT((2*Refererenssiarvoja!$B$15)/(Päälaskenta!$F$31*Päälaskenta!$G$31*Päälaskenta!$F$28))+SQRT(Refererenssiarvoja!$B$15)/Refererenssiarvoja!$B$17*LN(Kaksitasouoma_matriisi!L460/Päälaskenta!$F$28))</f>
        <v>-4.16283433525345E-2</v>
      </c>
      <c r="AR460" s="8">
        <f>Refererenssiarvoja!$B$16*Kaksitasouoma_matriisi!O460^(1/6)/(SQRT((2*Refererenssiarvoja!$B$15)/(Päälaskenta!$F$31*Päälaskenta!$G$31*L460)))</f>
        <v>0.106549650459713</v>
      </c>
    </row>
    <row r="461" spans="1:44" x14ac:dyDescent="0.2">
      <c r="A461" s="8">
        <v>459</v>
      </c>
      <c r="B461" s="8">
        <f>IF(Päälaskenta!C$7,Päälaskenta!E$7,Päälaskenta!G$5)</f>
        <v>2.5</v>
      </c>
      <c r="C461" s="56">
        <v>1.5409999999999999</v>
      </c>
      <c r="D461" s="93">
        <f t="shared" si="113"/>
        <v>1.6223000000000001</v>
      </c>
      <c r="E461" s="8">
        <f>IF(Päälaskenta!$C$26,Kaksitasouoma_matriisi!AP461,Kaksitasouoma_matriisi!AC461)</f>
        <v>0.10180552350882301</v>
      </c>
      <c r="F461" s="56">
        <f>IF(D461&lt;Päälaskenta!H$24,(SQRT(POWER(Päälaskenta!C$24/(2*Päälaskenta!E$24),2)+(D461/Päälaskenta!E$24))-Päälaskenta!C$24/(2*Päälaskenta!E$24)),IF(D461=Päälaskenta!H$24,Päälaskenta!D$24,Päälaskenta!D$24+(SQRT(POWER((Päälaskenta!C$20+Päälaskenta!G$24)/(2*Päälaskenta!E$20),2)+((D461-Päälaskenta!H$24)/Päälaskenta!E$20))-(Päälaskenta!C$20+Päälaskenta!G$24)/(2*Päälaskenta!E$20))))</f>
        <v>0.75800000000000001</v>
      </c>
      <c r="G461" s="57">
        <f>IF(F461&gt;Päälaskenta!D$24,(2*SQRT((POWER(Päälaskenta!D$24,2))+POWER(Päälaskenta!E$24*Päälaskenta!D$24,2))+Päälaskenta!C$24)+(2*SQRT((POWER((F461-Päälaskenta!D$24),2))+POWER(Päälaskenta!E$20*(F461-Päälaskenta!D$24),2))+Päälaskenta!C$20),(2*SQRT((POWER(F461,2))+POWER(Päälaskenta!E$24*F461,2))+Päälaskenta!C$24))</f>
        <v>8.19</v>
      </c>
      <c r="H461" s="57">
        <f t="shared" si="114"/>
        <v>0.2</v>
      </c>
      <c r="I461" s="62">
        <f t="shared" si="115"/>
        <v>0.21043000000000001</v>
      </c>
      <c r="J461" s="8">
        <f>IF(F461&lt;Päälaskenta!$D$24,0,Kaksitasouoma_matriisi!F461-Päälaskenta!$D$24)</f>
        <v>5.80000000000001E-2</v>
      </c>
      <c r="L461" s="8">
        <f>IF(F461&gt;Päälaskenta!D$24,F461-Päälaskenta!D$24,0)</f>
        <v>5.80000000000001E-2</v>
      </c>
      <c r="M461" s="8">
        <f>IF(F461&gt;Päälaskenta!D$24,(Päälaskenta!C$20+(Päälaskenta!E$20*(Kaksitasouoma_matriisi!F461-Päälaskenta!D$24)))*(Kaksitasouoma_matriisi!F461-Päälaskenta!D$24),0)</f>
        <v>0.29504599999999997</v>
      </c>
      <c r="N461" s="8">
        <f>IF(F461&gt;Päälaskenta!D$24,(2*SQRT((POWER((F461-Päälaskenta!D$24),2))+POWER(Päälaskenta!E$20*(F461-Päälaskenta!D$24),2))+Päälaskenta!C$20),0)</f>
        <v>5.2091219739769103</v>
      </c>
      <c r="O461" s="8">
        <f t="shared" si="121"/>
        <v>5.66402555889369E-2</v>
      </c>
      <c r="P461" s="8">
        <f>IF(Päälaskenta!$C$29,IF(L461&gt;Päälaskenta!$F$28,Kaksitasouoma_matriisi!AQ461,Kaksitasouoma_matriisi!AR461),Päälaskenta!$F$20)</f>
        <v>0.12</v>
      </c>
      <c r="Q461" s="8">
        <f t="shared" si="122"/>
        <v>0.36262573446819801</v>
      </c>
      <c r="R461" s="8">
        <f t="shared" si="116"/>
        <v>7.9189558097886303E-2</v>
      </c>
      <c r="S461" s="8">
        <f t="shared" si="123"/>
        <v>0.26839732820606399</v>
      </c>
      <c r="U461" s="93">
        <f>IF(F461&gt;Päälaskenta!D$24,Päälaskenta!H$24+L461*Päälaskenta!G$24,F461*Päälaskenta!C$24 + F461*F461*Päälaskenta!E$24)</f>
        <v>1.3291999999999999</v>
      </c>
      <c r="V461" s="8">
        <f>IF(F461&gt;Päälaskenta!D$24,2*SQRT(POWER(Päälaskenta!D$24,2)+POWER(Päälaskenta!E$24*Päälaskenta!D$24,2))+Päälaskenta!C$24,(2*SQRT((POWER(F461,2))+POWER(Päälaskenta!E$24*F461,2))+Päälaskenta!C$24))</f>
        <v>2.9798989873223301</v>
      </c>
      <c r="W461" s="8">
        <f t="shared" si="124"/>
        <v>0.446055388338646</v>
      </c>
      <c r="X461" s="8">
        <f>Päälaskenta!F$24</f>
        <v>7.0000000000000007E-2</v>
      </c>
      <c r="Y461" s="8">
        <f t="shared" si="125"/>
        <v>11.085402994899001</v>
      </c>
      <c r="Z461" s="8">
        <f t="shared" si="117"/>
        <v>2.4208104419021099</v>
      </c>
      <c r="AA461" s="8">
        <f t="shared" si="126"/>
        <v>1.8212537179522299</v>
      </c>
      <c r="AC461" s="8">
        <f t="shared" si="118"/>
        <v>0.10180552350882301</v>
      </c>
      <c r="AE461" s="8">
        <v>459</v>
      </c>
      <c r="AF461" s="8">
        <f t="shared" si="112"/>
        <v>11.4480287293672</v>
      </c>
      <c r="AG461" s="8">
        <f t="shared" si="119"/>
        <v>4.7689041765469099E-2</v>
      </c>
      <c r="AJ461" s="132">
        <f>IF(Päälaskenta!$F$28&lt;Kaksitasouoma_matriisi!L461,Päälaskenta!$C$20*Päälaskenta!$F$28,Päälaskenta!$C$20*Kaksitasouoma_matriisi!L461)</f>
        <v>0.28999999999999998</v>
      </c>
      <c r="AK461" s="134">
        <f>SQRT(Päälaskenta!$D$20^2+(Päälaskenta!$D$20/(1/Päälaskenta!$E$20))^2)</f>
        <v>1.8029999999999999</v>
      </c>
      <c r="AL461" s="134">
        <f>IF(Päälaskenta!$F$28&lt;Kaksitasouoma_matriisi!L461,AK461*Päälaskenta!$F$28*COS(ATAN(1/Päälaskenta!$E$20)),AK461*Kaksitasouoma_matriisi!L461*COS(ATAN(1/Päälaskenta!$E$20)))</f>
        <v>8.6999999999999994E-2</v>
      </c>
      <c r="AM461" s="134"/>
      <c r="AN461" s="134">
        <f t="shared" si="127"/>
        <v>0.377</v>
      </c>
      <c r="AO461" s="8">
        <f t="shared" si="120"/>
        <v>0.232386118473772</v>
      </c>
      <c r="AP461" s="134">
        <f>Refererenssiarvoja!$B$16*H461^(1/6)/(Refererenssiarvoja!$B$15^0.5)*(Päälaskenta!$G$28/2)^0.5*(1-AO461)^(-1.5)</f>
        <v>5.7000000000000002E-2</v>
      </c>
      <c r="AQ461" s="8">
        <f>Refererenssiarvoja!$B$16*Kaksitasouoma_matriisi!O461^(1/6)/(SQRT((2*Refererenssiarvoja!$B$15)/(Päälaskenta!$F$31*Päälaskenta!$G$31*Päälaskenta!$F$28))+SQRT(Refererenssiarvoja!$B$15)/Refererenssiarvoja!$B$17*LN(Kaksitasouoma_matriisi!L461/Päälaskenta!$F$28))</f>
        <v>-4.16283433525345E-2</v>
      </c>
      <c r="AR461" s="8">
        <f>Refererenssiarvoja!$B$16*Kaksitasouoma_matriisi!O461^(1/6)/(SQRT((2*Refererenssiarvoja!$B$15)/(Päälaskenta!$F$31*Päälaskenta!$G$31*L461)))</f>
        <v>0.106549650459713</v>
      </c>
    </row>
    <row r="462" spans="1:44" x14ac:dyDescent="0.2">
      <c r="A462" s="8">
        <v>460</v>
      </c>
      <c r="B462" s="8">
        <f>IF(Päälaskenta!C$7,Päälaskenta!E$7,Päälaskenta!G$5)</f>
        <v>2.5</v>
      </c>
      <c r="C462" s="56">
        <v>1.54</v>
      </c>
      <c r="D462" s="93">
        <f t="shared" si="113"/>
        <v>1.6234</v>
      </c>
      <c r="E462" s="8">
        <f>IF(Päälaskenta!$C$26,Kaksitasouoma_matriisi!AP462,Kaksitasouoma_matriisi!AC462)</f>
        <v>0.10180552350882301</v>
      </c>
      <c r="F462" s="56">
        <f>IF(D462&lt;Päälaskenta!H$24,(SQRT(POWER(Päälaskenta!C$24/(2*Päälaskenta!E$24),2)+(D462/Päälaskenta!E$24))-Päälaskenta!C$24/(2*Päälaskenta!E$24)),IF(D462=Päälaskenta!H$24,Päälaskenta!D$24,Päälaskenta!D$24+(SQRT(POWER((Päälaskenta!C$20+Päälaskenta!G$24)/(2*Päälaskenta!E$20),2)+((D462-Päälaskenta!H$24)/Päälaskenta!E$20))-(Päälaskenta!C$20+Päälaskenta!G$24)/(2*Päälaskenta!E$20))))</f>
        <v>0.75800000000000001</v>
      </c>
      <c r="G462" s="57">
        <f>IF(F462&gt;Päälaskenta!D$24,(2*SQRT((POWER(Päälaskenta!D$24,2))+POWER(Päälaskenta!E$24*Päälaskenta!D$24,2))+Päälaskenta!C$24)+(2*SQRT((POWER((F462-Päälaskenta!D$24),2))+POWER(Päälaskenta!E$20*(F462-Päälaskenta!D$24),2))+Päälaskenta!C$20),(2*SQRT((POWER(F462,2))+POWER(Päälaskenta!E$24*F462,2))+Päälaskenta!C$24))</f>
        <v>8.19</v>
      </c>
      <c r="H462" s="57">
        <f t="shared" si="114"/>
        <v>0.2</v>
      </c>
      <c r="I462" s="62">
        <f t="shared" si="115"/>
        <v>0.21015700000000001</v>
      </c>
      <c r="J462" s="8">
        <f>IF(F462&lt;Päälaskenta!$D$24,0,Kaksitasouoma_matriisi!F462-Päälaskenta!$D$24)</f>
        <v>5.80000000000001E-2</v>
      </c>
      <c r="L462" s="8">
        <f>IF(F462&gt;Päälaskenta!D$24,F462-Päälaskenta!D$24,0)</f>
        <v>5.80000000000001E-2</v>
      </c>
      <c r="M462" s="8">
        <f>IF(F462&gt;Päälaskenta!D$24,(Päälaskenta!C$20+(Päälaskenta!E$20*(Kaksitasouoma_matriisi!F462-Päälaskenta!D$24)))*(Kaksitasouoma_matriisi!F462-Päälaskenta!D$24),0)</f>
        <v>0.29504599999999997</v>
      </c>
      <c r="N462" s="8">
        <f>IF(F462&gt;Päälaskenta!D$24,(2*SQRT((POWER((F462-Päälaskenta!D$24),2))+POWER(Päälaskenta!E$20*(F462-Päälaskenta!D$24),2))+Päälaskenta!C$20),0)</f>
        <v>5.2091219739769103</v>
      </c>
      <c r="O462" s="8">
        <f t="shared" si="121"/>
        <v>5.66402555889369E-2</v>
      </c>
      <c r="P462" s="8">
        <f>IF(Päälaskenta!$C$29,IF(L462&gt;Päälaskenta!$F$28,Kaksitasouoma_matriisi!AQ462,Kaksitasouoma_matriisi!AR462),Päälaskenta!$F$20)</f>
        <v>0.12</v>
      </c>
      <c r="Q462" s="8">
        <f t="shared" si="122"/>
        <v>0.36262573446819801</v>
      </c>
      <c r="R462" s="8">
        <f t="shared" si="116"/>
        <v>7.9189558097886303E-2</v>
      </c>
      <c r="S462" s="8">
        <f t="shared" si="123"/>
        <v>0.26839732820606399</v>
      </c>
      <c r="U462" s="93">
        <f>IF(F462&gt;Päälaskenta!D$24,Päälaskenta!H$24+L462*Päälaskenta!G$24,F462*Päälaskenta!C$24 + F462*F462*Päälaskenta!E$24)</f>
        <v>1.3291999999999999</v>
      </c>
      <c r="V462" s="8">
        <f>IF(F462&gt;Päälaskenta!D$24,2*SQRT(POWER(Päälaskenta!D$24,2)+POWER(Päälaskenta!E$24*Päälaskenta!D$24,2))+Päälaskenta!C$24,(2*SQRT((POWER(F462,2))+POWER(Päälaskenta!E$24*F462,2))+Päälaskenta!C$24))</f>
        <v>2.9798989873223301</v>
      </c>
      <c r="W462" s="8">
        <f t="shared" si="124"/>
        <v>0.446055388338646</v>
      </c>
      <c r="X462" s="8">
        <f>Päälaskenta!F$24</f>
        <v>7.0000000000000007E-2</v>
      </c>
      <c r="Y462" s="8">
        <f t="shared" si="125"/>
        <v>11.085402994899001</v>
      </c>
      <c r="Z462" s="8">
        <f t="shared" si="117"/>
        <v>2.4208104419021099</v>
      </c>
      <c r="AA462" s="8">
        <f t="shared" si="126"/>
        <v>1.8212537179522299</v>
      </c>
      <c r="AC462" s="8">
        <f t="shared" si="118"/>
        <v>0.10180552350882301</v>
      </c>
      <c r="AE462" s="8">
        <v>460</v>
      </c>
      <c r="AF462" s="8">
        <f t="shared" si="112"/>
        <v>11.4480287293672</v>
      </c>
      <c r="AG462" s="8">
        <f t="shared" si="119"/>
        <v>4.7689041765469099E-2</v>
      </c>
      <c r="AJ462" s="132">
        <f>IF(Päälaskenta!$F$28&lt;Kaksitasouoma_matriisi!L462,Päälaskenta!$C$20*Päälaskenta!$F$28,Päälaskenta!$C$20*Kaksitasouoma_matriisi!L462)</f>
        <v>0.28999999999999998</v>
      </c>
      <c r="AK462" s="134">
        <f>SQRT(Päälaskenta!$D$20^2+(Päälaskenta!$D$20/(1/Päälaskenta!$E$20))^2)</f>
        <v>1.8029999999999999</v>
      </c>
      <c r="AL462" s="134">
        <f>IF(Päälaskenta!$F$28&lt;Kaksitasouoma_matriisi!L462,AK462*Päälaskenta!$F$28*COS(ATAN(1/Päälaskenta!$E$20)),AK462*Kaksitasouoma_matriisi!L462*COS(ATAN(1/Päälaskenta!$E$20)))</f>
        <v>8.6999999999999994E-2</v>
      </c>
      <c r="AM462" s="134"/>
      <c r="AN462" s="134">
        <f t="shared" si="127"/>
        <v>0.377</v>
      </c>
      <c r="AO462" s="8">
        <f t="shared" si="120"/>
        <v>0.232228655907355</v>
      </c>
      <c r="AP462" s="134">
        <f>Refererenssiarvoja!$B$16*H462^(1/6)/(Refererenssiarvoja!$B$15^0.5)*(Päälaskenta!$G$28/2)^0.5*(1-AO462)^(-1.5)</f>
        <v>5.7000000000000002E-2</v>
      </c>
      <c r="AQ462" s="8">
        <f>Refererenssiarvoja!$B$16*Kaksitasouoma_matriisi!O462^(1/6)/(SQRT((2*Refererenssiarvoja!$B$15)/(Päälaskenta!$F$31*Päälaskenta!$G$31*Päälaskenta!$F$28))+SQRT(Refererenssiarvoja!$B$15)/Refererenssiarvoja!$B$17*LN(Kaksitasouoma_matriisi!L462/Päälaskenta!$F$28))</f>
        <v>-4.16283433525345E-2</v>
      </c>
      <c r="AR462" s="8">
        <f>Refererenssiarvoja!$B$16*Kaksitasouoma_matriisi!O462^(1/6)/(SQRT((2*Refererenssiarvoja!$B$15)/(Päälaskenta!$F$31*Päälaskenta!$G$31*L462)))</f>
        <v>0.106549650459713</v>
      </c>
    </row>
    <row r="463" spans="1:44" x14ac:dyDescent="0.2">
      <c r="A463" s="8">
        <v>461</v>
      </c>
      <c r="B463" s="8">
        <f>IF(Päälaskenta!C$7,Päälaskenta!E$7,Päälaskenta!G$5)</f>
        <v>2.5</v>
      </c>
      <c r="C463" s="56">
        <v>1.5389999999999999</v>
      </c>
      <c r="D463" s="93">
        <f t="shared" si="113"/>
        <v>1.6244000000000001</v>
      </c>
      <c r="E463" s="8">
        <f>IF(Päälaskenta!$C$26,Kaksitasouoma_matriisi!AP463,Kaksitasouoma_matriisi!AC463)</f>
        <v>0.10180552350882301</v>
      </c>
      <c r="F463" s="56">
        <f>IF(D463&lt;Päälaskenta!H$24,(SQRT(POWER(Päälaskenta!C$24/(2*Päälaskenta!E$24),2)+(D463/Päälaskenta!E$24))-Päälaskenta!C$24/(2*Päälaskenta!E$24)),IF(D463=Päälaskenta!H$24,Päälaskenta!D$24,Päälaskenta!D$24+(SQRT(POWER((Päälaskenta!C$20+Päälaskenta!G$24)/(2*Päälaskenta!E$20),2)+((D463-Päälaskenta!H$24)/Päälaskenta!E$20))-(Päälaskenta!C$20+Päälaskenta!G$24)/(2*Päälaskenta!E$20))))</f>
        <v>0.75800000000000001</v>
      </c>
      <c r="G463" s="57">
        <f>IF(F463&gt;Päälaskenta!D$24,(2*SQRT((POWER(Päälaskenta!D$24,2))+POWER(Päälaskenta!E$24*Päälaskenta!D$24,2))+Päälaskenta!C$24)+(2*SQRT((POWER((F463-Päälaskenta!D$24),2))+POWER(Päälaskenta!E$20*(F463-Päälaskenta!D$24),2))+Päälaskenta!C$20),(2*SQRT((POWER(F463,2))+POWER(Päälaskenta!E$24*F463,2))+Päälaskenta!C$24))</f>
        <v>8.19</v>
      </c>
      <c r="H463" s="57">
        <f t="shared" si="114"/>
        <v>0.2</v>
      </c>
      <c r="I463" s="62">
        <f t="shared" si="115"/>
        <v>0.20988399999999999</v>
      </c>
      <c r="J463" s="8">
        <f>IF(F463&lt;Päälaskenta!$D$24,0,Kaksitasouoma_matriisi!F463-Päälaskenta!$D$24)</f>
        <v>5.80000000000001E-2</v>
      </c>
      <c r="L463" s="8">
        <f>IF(F463&gt;Päälaskenta!D$24,F463-Päälaskenta!D$24,0)</f>
        <v>5.80000000000001E-2</v>
      </c>
      <c r="M463" s="8">
        <f>IF(F463&gt;Päälaskenta!D$24,(Päälaskenta!C$20+(Päälaskenta!E$20*(Kaksitasouoma_matriisi!F463-Päälaskenta!D$24)))*(Kaksitasouoma_matriisi!F463-Päälaskenta!D$24),0)</f>
        <v>0.29504599999999997</v>
      </c>
      <c r="N463" s="8">
        <f>IF(F463&gt;Päälaskenta!D$24,(2*SQRT((POWER((F463-Päälaskenta!D$24),2))+POWER(Päälaskenta!E$20*(F463-Päälaskenta!D$24),2))+Päälaskenta!C$20),0)</f>
        <v>5.2091219739769103</v>
      </c>
      <c r="O463" s="8">
        <f t="shared" si="121"/>
        <v>5.66402555889369E-2</v>
      </c>
      <c r="P463" s="8">
        <f>IF(Päälaskenta!$C$29,IF(L463&gt;Päälaskenta!$F$28,Kaksitasouoma_matriisi!AQ463,Kaksitasouoma_matriisi!AR463),Päälaskenta!$F$20)</f>
        <v>0.12</v>
      </c>
      <c r="Q463" s="8">
        <f t="shared" si="122"/>
        <v>0.36262573446819801</v>
      </c>
      <c r="R463" s="8">
        <f t="shared" si="116"/>
        <v>7.9189558097886303E-2</v>
      </c>
      <c r="S463" s="8">
        <f t="shared" si="123"/>
        <v>0.26839732820606399</v>
      </c>
      <c r="U463" s="93">
        <f>IF(F463&gt;Päälaskenta!D$24,Päälaskenta!H$24+L463*Päälaskenta!G$24,F463*Päälaskenta!C$24 + F463*F463*Päälaskenta!E$24)</f>
        <v>1.3291999999999999</v>
      </c>
      <c r="V463" s="8">
        <f>IF(F463&gt;Päälaskenta!D$24,2*SQRT(POWER(Päälaskenta!D$24,2)+POWER(Päälaskenta!E$24*Päälaskenta!D$24,2))+Päälaskenta!C$24,(2*SQRT((POWER(F463,2))+POWER(Päälaskenta!E$24*F463,2))+Päälaskenta!C$24))</f>
        <v>2.9798989873223301</v>
      </c>
      <c r="W463" s="8">
        <f t="shared" si="124"/>
        <v>0.446055388338646</v>
      </c>
      <c r="X463" s="8">
        <f>Päälaskenta!F$24</f>
        <v>7.0000000000000007E-2</v>
      </c>
      <c r="Y463" s="8">
        <f t="shared" si="125"/>
        <v>11.085402994899001</v>
      </c>
      <c r="Z463" s="8">
        <f t="shared" si="117"/>
        <v>2.4208104419021099</v>
      </c>
      <c r="AA463" s="8">
        <f t="shared" si="126"/>
        <v>1.8212537179522299</v>
      </c>
      <c r="AC463" s="8">
        <f t="shared" si="118"/>
        <v>0.10180552350882301</v>
      </c>
      <c r="AE463" s="8">
        <v>461</v>
      </c>
      <c r="AF463" s="8">
        <f t="shared" si="112"/>
        <v>11.4480287293672</v>
      </c>
      <c r="AG463" s="8">
        <f t="shared" si="119"/>
        <v>4.7689041765469099E-2</v>
      </c>
      <c r="AJ463" s="132">
        <f>IF(Päälaskenta!$F$28&lt;Kaksitasouoma_matriisi!L463,Päälaskenta!$C$20*Päälaskenta!$F$28,Päälaskenta!$C$20*Kaksitasouoma_matriisi!L463)</f>
        <v>0.28999999999999998</v>
      </c>
      <c r="AK463" s="134">
        <f>SQRT(Päälaskenta!$D$20^2+(Päälaskenta!$D$20/(1/Päälaskenta!$E$20))^2)</f>
        <v>1.8029999999999999</v>
      </c>
      <c r="AL463" s="134">
        <f>IF(Päälaskenta!$F$28&lt;Kaksitasouoma_matriisi!L463,AK463*Päälaskenta!$F$28*COS(ATAN(1/Päälaskenta!$E$20)),AK463*Kaksitasouoma_matriisi!L463*COS(ATAN(1/Päälaskenta!$E$20)))</f>
        <v>8.6999999999999994E-2</v>
      </c>
      <c r="AM463" s="134"/>
      <c r="AN463" s="134">
        <f t="shared" si="127"/>
        <v>0.377</v>
      </c>
      <c r="AO463" s="8">
        <f t="shared" si="120"/>
        <v>0.23208569317902</v>
      </c>
      <c r="AP463" s="134">
        <f>Refererenssiarvoja!$B$16*H463^(1/6)/(Refererenssiarvoja!$B$15^0.5)*(Päälaskenta!$G$28/2)^0.5*(1-AO463)^(-1.5)</f>
        <v>5.7000000000000002E-2</v>
      </c>
      <c r="AQ463" s="8">
        <f>Refererenssiarvoja!$B$16*Kaksitasouoma_matriisi!O463^(1/6)/(SQRT((2*Refererenssiarvoja!$B$15)/(Päälaskenta!$F$31*Päälaskenta!$G$31*Päälaskenta!$F$28))+SQRT(Refererenssiarvoja!$B$15)/Refererenssiarvoja!$B$17*LN(Kaksitasouoma_matriisi!L463/Päälaskenta!$F$28))</f>
        <v>-4.16283433525345E-2</v>
      </c>
      <c r="AR463" s="8">
        <f>Refererenssiarvoja!$B$16*Kaksitasouoma_matriisi!O463^(1/6)/(SQRT((2*Refererenssiarvoja!$B$15)/(Päälaskenta!$F$31*Päälaskenta!$G$31*L463)))</f>
        <v>0.106549650459713</v>
      </c>
    </row>
    <row r="464" spans="1:44" x14ac:dyDescent="0.2">
      <c r="A464" s="8">
        <v>462</v>
      </c>
      <c r="B464" s="8">
        <f>IF(Päälaskenta!C$7,Päälaskenta!E$7,Päälaskenta!G$5)</f>
        <v>2.5</v>
      </c>
      <c r="C464" s="56">
        <v>1.538</v>
      </c>
      <c r="D464" s="93">
        <f t="shared" si="113"/>
        <v>1.6254999999999999</v>
      </c>
      <c r="E464" s="8">
        <f>IF(Päälaskenta!$C$26,Kaksitasouoma_matriisi!AP464,Kaksitasouoma_matriisi!AC464)</f>
        <v>0.10180552350882301</v>
      </c>
      <c r="F464" s="56">
        <f>IF(D464&lt;Päälaskenta!H$24,(SQRT(POWER(Päälaskenta!C$24/(2*Päälaskenta!E$24),2)+(D464/Päälaskenta!E$24))-Päälaskenta!C$24/(2*Päälaskenta!E$24)),IF(D464=Päälaskenta!H$24,Päälaskenta!D$24,Päälaskenta!D$24+(SQRT(POWER((Päälaskenta!C$20+Päälaskenta!G$24)/(2*Päälaskenta!E$20),2)+((D464-Päälaskenta!H$24)/Päälaskenta!E$20))-(Päälaskenta!C$20+Päälaskenta!G$24)/(2*Päälaskenta!E$20))))</f>
        <v>0.75800000000000001</v>
      </c>
      <c r="G464" s="57">
        <f>IF(F464&gt;Päälaskenta!D$24,(2*SQRT((POWER(Päälaskenta!D$24,2))+POWER(Päälaskenta!E$24*Päälaskenta!D$24,2))+Päälaskenta!C$24)+(2*SQRT((POWER((F464-Päälaskenta!D$24),2))+POWER(Päälaskenta!E$20*(F464-Päälaskenta!D$24),2))+Päälaskenta!C$20),(2*SQRT((POWER(F464,2))+POWER(Päälaskenta!E$24*F464,2))+Päälaskenta!C$24))</f>
        <v>8.19</v>
      </c>
      <c r="H464" s="57">
        <f t="shared" si="114"/>
        <v>0.2</v>
      </c>
      <c r="I464" s="62">
        <f t="shared" si="115"/>
        <v>0.20961199999999999</v>
      </c>
      <c r="J464" s="8">
        <f>IF(F464&lt;Päälaskenta!$D$24,0,Kaksitasouoma_matriisi!F464-Päälaskenta!$D$24)</f>
        <v>5.80000000000001E-2</v>
      </c>
      <c r="L464" s="8">
        <f>IF(F464&gt;Päälaskenta!D$24,F464-Päälaskenta!D$24,0)</f>
        <v>5.80000000000001E-2</v>
      </c>
      <c r="M464" s="8">
        <f>IF(F464&gt;Päälaskenta!D$24,(Päälaskenta!C$20+(Päälaskenta!E$20*(Kaksitasouoma_matriisi!F464-Päälaskenta!D$24)))*(Kaksitasouoma_matriisi!F464-Päälaskenta!D$24),0)</f>
        <v>0.29504599999999997</v>
      </c>
      <c r="N464" s="8">
        <f>IF(F464&gt;Päälaskenta!D$24,(2*SQRT((POWER((F464-Päälaskenta!D$24),2))+POWER(Päälaskenta!E$20*(F464-Päälaskenta!D$24),2))+Päälaskenta!C$20),0)</f>
        <v>5.2091219739769103</v>
      </c>
      <c r="O464" s="8">
        <f t="shared" si="121"/>
        <v>5.66402555889369E-2</v>
      </c>
      <c r="P464" s="8">
        <f>IF(Päälaskenta!$C$29,IF(L464&gt;Päälaskenta!$F$28,Kaksitasouoma_matriisi!AQ464,Kaksitasouoma_matriisi!AR464),Päälaskenta!$F$20)</f>
        <v>0.12</v>
      </c>
      <c r="Q464" s="8">
        <f t="shared" si="122"/>
        <v>0.36262573446819801</v>
      </c>
      <c r="R464" s="8">
        <f t="shared" si="116"/>
        <v>7.9189558097886303E-2</v>
      </c>
      <c r="S464" s="8">
        <f t="shared" si="123"/>
        <v>0.26839732820606399</v>
      </c>
      <c r="U464" s="93">
        <f>IF(F464&gt;Päälaskenta!D$24,Päälaskenta!H$24+L464*Päälaskenta!G$24,F464*Päälaskenta!C$24 + F464*F464*Päälaskenta!E$24)</f>
        <v>1.3291999999999999</v>
      </c>
      <c r="V464" s="8">
        <f>IF(F464&gt;Päälaskenta!D$24,2*SQRT(POWER(Päälaskenta!D$24,2)+POWER(Päälaskenta!E$24*Päälaskenta!D$24,2))+Päälaskenta!C$24,(2*SQRT((POWER(F464,2))+POWER(Päälaskenta!E$24*F464,2))+Päälaskenta!C$24))</f>
        <v>2.9798989873223301</v>
      </c>
      <c r="W464" s="8">
        <f t="shared" si="124"/>
        <v>0.446055388338646</v>
      </c>
      <c r="X464" s="8">
        <f>Päälaskenta!F$24</f>
        <v>7.0000000000000007E-2</v>
      </c>
      <c r="Y464" s="8">
        <f t="shared" si="125"/>
        <v>11.085402994899001</v>
      </c>
      <c r="Z464" s="8">
        <f t="shared" si="117"/>
        <v>2.4208104419021099</v>
      </c>
      <c r="AA464" s="8">
        <f t="shared" si="126"/>
        <v>1.8212537179522299</v>
      </c>
      <c r="AC464" s="8">
        <f t="shared" si="118"/>
        <v>0.10180552350882301</v>
      </c>
      <c r="AE464" s="8">
        <v>462</v>
      </c>
      <c r="AF464" s="8">
        <f t="shared" si="112"/>
        <v>11.4480287293672</v>
      </c>
      <c r="AG464" s="8">
        <f t="shared" si="119"/>
        <v>4.7689041765469099E-2</v>
      </c>
      <c r="AJ464" s="132">
        <f>IF(Päälaskenta!$F$28&lt;Kaksitasouoma_matriisi!L464,Päälaskenta!$C$20*Päälaskenta!$F$28,Päälaskenta!$C$20*Kaksitasouoma_matriisi!L464)</f>
        <v>0.28999999999999998</v>
      </c>
      <c r="AK464" s="134">
        <f>SQRT(Päälaskenta!$D$20^2+(Päälaskenta!$D$20/(1/Päälaskenta!$E$20))^2)</f>
        <v>1.8029999999999999</v>
      </c>
      <c r="AL464" s="134">
        <f>IF(Päälaskenta!$F$28&lt;Kaksitasouoma_matriisi!L464,AK464*Päälaskenta!$F$28*COS(ATAN(1/Päälaskenta!$E$20)),AK464*Kaksitasouoma_matriisi!L464*COS(ATAN(1/Päälaskenta!$E$20)))</f>
        <v>8.6999999999999994E-2</v>
      </c>
      <c r="AM464" s="134"/>
      <c r="AN464" s="134">
        <f t="shared" si="127"/>
        <v>0.377</v>
      </c>
      <c r="AO464" s="8">
        <f t="shared" si="120"/>
        <v>0.231928637342356</v>
      </c>
      <c r="AP464" s="134">
        <f>Refererenssiarvoja!$B$16*H464^(1/6)/(Refererenssiarvoja!$B$15^0.5)*(Päälaskenta!$G$28/2)^0.5*(1-AO464)^(-1.5)</f>
        <v>5.7000000000000002E-2</v>
      </c>
      <c r="AQ464" s="8">
        <f>Refererenssiarvoja!$B$16*Kaksitasouoma_matriisi!O464^(1/6)/(SQRT((2*Refererenssiarvoja!$B$15)/(Päälaskenta!$F$31*Päälaskenta!$G$31*Päälaskenta!$F$28))+SQRT(Refererenssiarvoja!$B$15)/Refererenssiarvoja!$B$17*LN(Kaksitasouoma_matriisi!L464/Päälaskenta!$F$28))</f>
        <v>-4.16283433525345E-2</v>
      </c>
      <c r="AR464" s="8">
        <f>Refererenssiarvoja!$B$16*Kaksitasouoma_matriisi!O464^(1/6)/(SQRT((2*Refererenssiarvoja!$B$15)/(Päälaskenta!$F$31*Päälaskenta!$G$31*L464)))</f>
        <v>0.106549650459713</v>
      </c>
    </row>
    <row r="465" spans="1:44" x14ac:dyDescent="0.2">
      <c r="A465" s="8">
        <v>463</v>
      </c>
      <c r="B465" s="8">
        <f>IF(Päälaskenta!C$7,Päälaskenta!E$7,Päälaskenta!G$5)</f>
        <v>2.5</v>
      </c>
      <c r="C465" s="56">
        <v>1.5369999999999999</v>
      </c>
      <c r="D465" s="93">
        <f t="shared" si="113"/>
        <v>1.6265000000000001</v>
      </c>
      <c r="E465" s="8">
        <f>IF(Päälaskenta!$C$26,Kaksitasouoma_matriisi!AP465,Kaksitasouoma_matriisi!AC465)</f>
        <v>0.10180552350882301</v>
      </c>
      <c r="F465" s="56">
        <f>IF(D465&lt;Päälaskenta!H$24,(SQRT(POWER(Päälaskenta!C$24/(2*Päälaskenta!E$24),2)+(D465/Päälaskenta!E$24))-Päälaskenta!C$24/(2*Päälaskenta!E$24)),IF(D465=Päälaskenta!H$24,Päälaskenta!D$24,Päälaskenta!D$24+(SQRT(POWER((Päälaskenta!C$20+Päälaskenta!G$24)/(2*Päälaskenta!E$20),2)+((D465-Päälaskenta!H$24)/Päälaskenta!E$20))-(Päälaskenta!C$20+Päälaskenta!G$24)/(2*Päälaskenta!E$20))))</f>
        <v>0.75800000000000001</v>
      </c>
      <c r="G465" s="57">
        <f>IF(F465&gt;Päälaskenta!D$24,(2*SQRT((POWER(Päälaskenta!D$24,2))+POWER(Päälaskenta!E$24*Päälaskenta!D$24,2))+Päälaskenta!C$24)+(2*SQRT((POWER((F465-Päälaskenta!D$24),2))+POWER(Päälaskenta!E$20*(F465-Päälaskenta!D$24),2))+Päälaskenta!C$20),(2*SQRT((POWER(F465,2))+POWER(Päälaskenta!E$24*F465,2))+Päälaskenta!C$24))</f>
        <v>8.19</v>
      </c>
      <c r="H465" s="57">
        <f t="shared" si="114"/>
        <v>0.2</v>
      </c>
      <c r="I465" s="62">
        <f t="shared" si="115"/>
        <v>0.209339</v>
      </c>
      <c r="J465" s="8">
        <f>IF(F465&lt;Päälaskenta!$D$24,0,Kaksitasouoma_matriisi!F465-Päälaskenta!$D$24)</f>
        <v>5.80000000000001E-2</v>
      </c>
      <c r="L465" s="8">
        <f>IF(F465&gt;Päälaskenta!D$24,F465-Päälaskenta!D$24,0)</f>
        <v>5.80000000000001E-2</v>
      </c>
      <c r="M465" s="8">
        <f>IF(F465&gt;Päälaskenta!D$24,(Päälaskenta!C$20+(Päälaskenta!E$20*(Kaksitasouoma_matriisi!F465-Päälaskenta!D$24)))*(Kaksitasouoma_matriisi!F465-Päälaskenta!D$24),0)</f>
        <v>0.29504599999999997</v>
      </c>
      <c r="N465" s="8">
        <f>IF(F465&gt;Päälaskenta!D$24,(2*SQRT((POWER((F465-Päälaskenta!D$24),2))+POWER(Päälaskenta!E$20*(F465-Päälaskenta!D$24),2))+Päälaskenta!C$20),0)</f>
        <v>5.2091219739769103</v>
      </c>
      <c r="O465" s="8">
        <f t="shared" si="121"/>
        <v>5.66402555889369E-2</v>
      </c>
      <c r="P465" s="8">
        <f>IF(Päälaskenta!$C$29,IF(L465&gt;Päälaskenta!$F$28,Kaksitasouoma_matriisi!AQ465,Kaksitasouoma_matriisi!AR465),Päälaskenta!$F$20)</f>
        <v>0.12</v>
      </c>
      <c r="Q465" s="8">
        <f t="shared" si="122"/>
        <v>0.36262573446819801</v>
      </c>
      <c r="R465" s="8">
        <f t="shared" si="116"/>
        <v>7.9189558097886303E-2</v>
      </c>
      <c r="S465" s="8">
        <f t="shared" si="123"/>
        <v>0.26839732820606399</v>
      </c>
      <c r="U465" s="93">
        <f>IF(F465&gt;Päälaskenta!D$24,Päälaskenta!H$24+L465*Päälaskenta!G$24,F465*Päälaskenta!C$24 + F465*F465*Päälaskenta!E$24)</f>
        <v>1.3291999999999999</v>
      </c>
      <c r="V465" s="8">
        <f>IF(F465&gt;Päälaskenta!D$24,2*SQRT(POWER(Päälaskenta!D$24,2)+POWER(Päälaskenta!E$24*Päälaskenta!D$24,2))+Päälaskenta!C$24,(2*SQRT((POWER(F465,2))+POWER(Päälaskenta!E$24*F465,2))+Päälaskenta!C$24))</f>
        <v>2.9798989873223301</v>
      </c>
      <c r="W465" s="8">
        <f t="shared" si="124"/>
        <v>0.446055388338646</v>
      </c>
      <c r="X465" s="8">
        <f>Päälaskenta!F$24</f>
        <v>7.0000000000000007E-2</v>
      </c>
      <c r="Y465" s="8">
        <f t="shared" si="125"/>
        <v>11.085402994899001</v>
      </c>
      <c r="Z465" s="8">
        <f t="shared" si="117"/>
        <v>2.4208104419021099</v>
      </c>
      <c r="AA465" s="8">
        <f t="shared" si="126"/>
        <v>1.8212537179522299</v>
      </c>
      <c r="AC465" s="8">
        <f t="shared" si="118"/>
        <v>0.10180552350882301</v>
      </c>
      <c r="AE465" s="8">
        <v>463</v>
      </c>
      <c r="AF465" s="8">
        <f t="shared" si="112"/>
        <v>11.4480287293672</v>
      </c>
      <c r="AG465" s="8">
        <f t="shared" si="119"/>
        <v>4.7689041765469099E-2</v>
      </c>
      <c r="AJ465" s="132">
        <f>IF(Päälaskenta!$F$28&lt;Kaksitasouoma_matriisi!L465,Päälaskenta!$C$20*Päälaskenta!$F$28,Päälaskenta!$C$20*Kaksitasouoma_matriisi!L465)</f>
        <v>0.28999999999999998</v>
      </c>
      <c r="AK465" s="134">
        <f>SQRT(Päälaskenta!$D$20^2+(Päälaskenta!$D$20/(1/Päälaskenta!$E$20))^2)</f>
        <v>1.8029999999999999</v>
      </c>
      <c r="AL465" s="134">
        <f>IF(Päälaskenta!$F$28&lt;Kaksitasouoma_matriisi!L465,AK465*Päälaskenta!$F$28*COS(ATAN(1/Päälaskenta!$E$20)),AK465*Kaksitasouoma_matriisi!L465*COS(ATAN(1/Päälaskenta!$E$20)))</f>
        <v>8.6999999999999994E-2</v>
      </c>
      <c r="AM465" s="134"/>
      <c r="AN465" s="134">
        <f t="shared" si="127"/>
        <v>0.377</v>
      </c>
      <c r="AO465" s="8">
        <f t="shared" si="120"/>
        <v>0.231786043652014</v>
      </c>
      <c r="AP465" s="134">
        <f>Refererenssiarvoja!$B$16*H465^(1/6)/(Refererenssiarvoja!$B$15^0.5)*(Päälaskenta!$G$28/2)^0.5*(1-AO465)^(-1.5)</f>
        <v>5.7000000000000002E-2</v>
      </c>
      <c r="AQ465" s="8">
        <f>Refererenssiarvoja!$B$16*Kaksitasouoma_matriisi!O465^(1/6)/(SQRT((2*Refererenssiarvoja!$B$15)/(Päälaskenta!$F$31*Päälaskenta!$G$31*Päälaskenta!$F$28))+SQRT(Refererenssiarvoja!$B$15)/Refererenssiarvoja!$B$17*LN(Kaksitasouoma_matriisi!L465/Päälaskenta!$F$28))</f>
        <v>-4.16283433525345E-2</v>
      </c>
      <c r="AR465" s="8">
        <f>Refererenssiarvoja!$B$16*Kaksitasouoma_matriisi!O465^(1/6)/(SQRT((2*Refererenssiarvoja!$B$15)/(Päälaskenta!$F$31*Päälaskenta!$G$31*L465)))</f>
        <v>0.106549650459713</v>
      </c>
    </row>
    <row r="466" spans="1:44" x14ac:dyDescent="0.2">
      <c r="A466" s="8">
        <v>464</v>
      </c>
      <c r="B466" s="8">
        <f>IF(Päälaskenta!C$7,Päälaskenta!E$7,Päälaskenta!G$5)</f>
        <v>2.5</v>
      </c>
      <c r="C466" s="56">
        <v>1.536</v>
      </c>
      <c r="D466" s="93">
        <f t="shared" si="113"/>
        <v>1.6275999999999999</v>
      </c>
      <c r="E466" s="8">
        <f>IF(Päälaskenta!$C$26,Kaksitasouoma_matriisi!AP466,Kaksitasouoma_matriisi!AC466)</f>
        <v>0.10180552350882301</v>
      </c>
      <c r="F466" s="56">
        <f>IF(D466&lt;Päälaskenta!H$24,(SQRT(POWER(Päälaskenta!C$24/(2*Päälaskenta!E$24),2)+(D466/Päälaskenta!E$24))-Päälaskenta!C$24/(2*Päälaskenta!E$24)),IF(D466=Päälaskenta!H$24,Päälaskenta!D$24,Päälaskenta!D$24+(SQRT(POWER((Päälaskenta!C$20+Päälaskenta!G$24)/(2*Päälaskenta!E$20),2)+((D466-Päälaskenta!H$24)/Päälaskenta!E$20))-(Päälaskenta!C$20+Päälaskenta!G$24)/(2*Päälaskenta!E$20))))</f>
        <v>0.75800000000000001</v>
      </c>
      <c r="G466" s="57">
        <f>IF(F466&gt;Päälaskenta!D$24,(2*SQRT((POWER(Päälaskenta!D$24,2))+POWER(Päälaskenta!E$24*Päälaskenta!D$24,2))+Päälaskenta!C$24)+(2*SQRT((POWER((F466-Päälaskenta!D$24),2))+POWER(Päälaskenta!E$20*(F466-Päälaskenta!D$24),2))+Päälaskenta!C$20),(2*SQRT((POWER(F466,2))+POWER(Päälaskenta!E$24*F466,2))+Päälaskenta!C$24))</f>
        <v>8.19</v>
      </c>
      <c r="H466" s="57">
        <f t="shared" si="114"/>
        <v>0.2</v>
      </c>
      <c r="I466" s="62">
        <f t="shared" si="115"/>
        <v>0.209067</v>
      </c>
      <c r="J466" s="8">
        <f>IF(F466&lt;Päälaskenta!$D$24,0,Kaksitasouoma_matriisi!F466-Päälaskenta!$D$24)</f>
        <v>5.80000000000001E-2</v>
      </c>
      <c r="L466" s="8">
        <f>IF(F466&gt;Päälaskenta!D$24,F466-Päälaskenta!D$24,0)</f>
        <v>5.80000000000001E-2</v>
      </c>
      <c r="M466" s="8">
        <f>IF(F466&gt;Päälaskenta!D$24,(Päälaskenta!C$20+(Päälaskenta!E$20*(Kaksitasouoma_matriisi!F466-Päälaskenta!D$24)))*(Kaksitasouoma_matriisi!F466-Päälaskenta!D$24),0)</f>
        <v>0.29504599999999997</v>
      </c>
      <c r="N466" s="8">
        <f>IF(F466&gt;Päälaskenta!D$24,(2*SQRT((POWER((F466-Päälaskenta!D$24),2))+POWER(Päälaskenta!E$20*(F466-Päälaskenta!D$24),2))+Päälaskenta!C$20),0)</f>
        <v>5.2091219739769103</v>
      </c>
      <c r="O466" s="8">
        <f t="shared" si="121"/>
        <v>5.66402555889369E-2</v>
      </c>
      <c r="P466" s="8">
        <f>IF(Päälaskenta!$C$29,IF(L466&gt;Päälaskenta!$F$28,Kaksitasouoma_matriisi!AQ466,Kaksitasouoma_matriisi!AR466),Päälaskenta!$F$20)</f>
        <v>0.12</v>
      </c>
      <c r="Q466" s="8">
        <f t="shared" si="122"/>
        <v>0.36262573446819801</v>
      </c>
      <c r="R466" s="8">
        <f t="shared" si="116"/>
        <v>7.9189558097886303E-2</v>
      </c>
      <c r="S466" s="8">
        <f t="shared" si="123"/>
        <v>0.26839732820606399</v>
      </c>
      <c r="U466" s="93">
        <f>IF(F466&gt;Päälaskenta!D$24,Päälaskenta!H$24+L466*Päälaskenta!G$24,F466*Päälaskenta!C$24 + F466*F466*Päälaskenta!E$24)</f>
        <v>1.3291999999999999</v>
      </c>
      <c r="V466" s="8">
        <f>IF(F466&gt;Päälaskenta!D$24,2*SQRT(POWER(Päälaskenta!D$24,2)+POWER(Päälaskenta!E$24*Päälaskenta!D$24,2))+Päälaskenta!C$24,(2*SQRT((POWER(F466,2))+POWER(Päälaskenta!E$24*F466,2))+Päälaskenta!C$24))</f>
        <v>2.9798989873223301</v>
      </c>
      <c r="W466" s="8">
        <f t="shared" si="124"/>
        <v>0.446055388338646</v>
      </c>
      <c r="X466" s="8">
        <f>Päälaskenta!F$24</f>
        <v>7.0000000000000007E-2</v>
      </c>
      <c r="Y466" s="8">
        <f t="shared" si="125"/>
        <v>11.085402994899001</v>
      </c>
      <c r="Z466" s="8">
        <f t="shared" si="117"/>
        <v>2.4208104419021099</v>
      </c>
      <c r="AA466" s="8">
        <f t="shared" si="126"/>
        <v>1.8212537179522299</v>
      </c>
      <c r="AC466" s="8">
        <f t="shared" si="118"/>
        <v>0.10180552350882301</v>
      </c>
      <c r="AE466" s="8">
        <v>464</v>
      </c>
      <c r="AF466" s="8">
        <f t="shared" si="112"/>
        <v>11.4480287293672</v>
      </c>
      <c r="AG466" s="8">
        <f t="shared" si="119"/>
        <v>4.7689041765469099E-2</v>
      </c>
      <c r="AJ466" s="132">
        <f>IF(Päälaskenta!$F$28&lt;Kaksitasouoma_matriisi!L466,Päälaskenta!$C$20*Päälaskenta!$F$28,Päälaskenta!$C$20*Kaksitasouoma_matriisi!L466)</f>
        <v>0.28999999999999998</v>
      </c>
      <c r="AK466" s="134">
        <f>SQRT(Päälaskenta!$D$20^2+(Päälaskenta!$D$20/(1/Päälaskenta!$E$20))^2)</f>
        <v>1.8029999999999999</v>
      </c>
      <c r="AL466" s="134">
        <f>IF(Päälaskenta!$F$28&lt;Kaksitasouoma_matriisi!L466,AK466*Päälaskenta!$F$28*COS(ATAN(1/Päälaskenta!$E$20)),AK466*Kaksitasouoma_matriisi!L466*COS(ATAN(1/Päälaskenta!$E$20)))</f>
        <v>8.6999999999999994E-2</v>
      </c>
      <c r="AM466" s="134"/>
      <c r="AN466" s="134">
        <f t="shared" si="127"/>
        <v>0.377</v>
      </c>
      <c r="AO466" s="8">
        <f t="shared" si="120"/>
        <v>0.23162939297124599</v>
      </c>
      <c r="AP466" s="134">
        <f>Refererenssiarvoja!$B$16*H466^(1/6)/(Refererenssiarvoja!$B$15^0.5)*(Päälaskenta!$G$28/2)^0.5*(1-AO466)^(-1.5)</f>
        <v>5.7000000000000002E-2</v>
      </c>
      <c r="AQ466" s="8">
        <f>Refererenssiarvoja!$B$16*Kaksitasouoma_matriisi!O466^(1/6)/(SQRT((2*Refererenssiarvoja!$B$15)/(Päälaskenta!$F$31*Päälaskenta!$G$31*Päälaskenta!$F$28))+SQRT(Refererenssiarvoja!$B$15)/Refererenssiarvoja!$B$17*LN(Kaksitasouoma_matriisi!L466/Päälaskenta!$F$28))</f>
        <v>-4.16283433525345E-2</v>
      </c>
      <c r="AR466" s="8">
        <f>Refererenssiarvoja!$B$16*Kaksitasouoma_matriisi!O466^(1/6)/(SQRT((2*Refererenssiarvoja!$B$15)/(Päälaskenta!$F$31*Päälaskenta!$G$31*L466)))</f>
        <v>0.106549650459713</v>
      </c>
    </row>
    <row r="467" spans="1:44" x14ac:dyDescent="0.2">
      <c r="A467" s="8">
        <v>465</v>
      </c>
      <c r="B467" s="8">
        <f>IF(Päälaskenta!C$7,Päälaskenta!E$7,Päälaskenta!G$5)</f>
        <v>2.5</v>
      </c>
      <c r="C467" s="56">
        <v>1.5349999999999999</v>
      </c>
      <c r="D467" s="93">
        <f t="shared" si="113"/>
        <v>1.6287</v>
      </c>
      <c r="E467" s="8">
        <f>IF(Päälaskenta!$C$26,Kaksitasouoma_matriisi!AP467,Kaksitasouoma_matriisi!AC467)</f>
        <v>0.101813530845398</v>
      </c>
      <c r="F467" s="56">
        <f>IF(D467&lt;Päälaskenta!H$24,(SQRT(POWER(Päälaskenta!C$24/(2*Päälaskenta!E$24),2)+(D467/Päälaskenta!E$24))-Päälaskenta!C$24/(2*Päälaskenta!E$24)),IF(D467=Päälaskenta!H$24,Päälaskenta!D$24,Päälaskenta!D$24+(SQRT(POWER((Päälaskenta!C$20+Päälaskenta!G$24)/(2*Päälaskenta!E$20),2)+((D467-Päälaskenta!H$24)/Päälaskenta!E$20))-(Päälaskenta!C$20+Päälaskenta!G$24)/(2*Päälaskenta!E$20))))</f>
        <v>0.75900000000000001</v>
      </c>
      <c r="G467" s="57">
        <f>IF(F467&gt;Päälaskenta!D$24,(2*SQRT((POWER(Päälaskenta!D$24,2))+POWER(Päälaskenta!E$24*Päälaskenta!D$24,2))+Päälaskenta!C$24)+(2*SQRT((POWER((F467-Päälaskenta!D$24),2))+POWER(Päälaskenta!E$20*(F467-Päälaskenta!D$24),2))+Päälaskenta!C$20),(2*SQRT((POWER(F467,2))+POWER(Päälaskenta!E$24*F467,2))+Päälaskenta!C$24))</f>
        <v>8.19</v>
      </c>
      <c r="H467" s="57">
        <f t="shared" si="114"/>
        <v>0.2</v>
      </c>
      <c r="I467" s="62">
        <f t="shared" si="115"/>
        <v>0.20882800000000001</v>
      </c>
      <c r="J467" s="8">
        <f>IF(F467&lt;Päälaskenta!$D$24,0,Kaksitasouoma_matriisi!F467-Päälaskenta!$D$24)</f>
        <v>5.9000000000000101E-2</v>
      </c>
      <c r="L467" s="8">
        <f>IF(F467&gt;Päälaskenta!D$24,F467-Päälaskenta!D$24,0)</f>
        <v>5.9000000000000101E-2</v>
      </c>
      <c r="M467" s="8">
        <f>IF(F467&gt;Päälaskenta!D$24,(Päälaskenta!C$20+(Päälaskenta!E$20*(Kaksitasouoma_matriisi!F467-Päälaskenta!D$24)))*(Kaksitasouoma_matriisi!F467-Päälaskenta!D$24),0)</f>
        <v>0.30022149999999997</v>
      </c>
      <c r="N467" s="8">
        <f>IF(F467&gt;Päälaskenta!D$24,(2*SQRT((POWER((F467-Päälaskenta!D$24),2))+POWER(Päälaskenta!E$20*(F467-Päälaskenta!D$24),2))+Päälaskenta!C$20),0)</f>
        <v>5.2127275252523804</v>
      </c>
      <c r="O467" s="8">
        <f t="shared" si="121"/>
        <v>5.7593936868101402E-2</v>
      </c>
      <c r="P467" s="8">
        <f>IF(Päälaskenta!$C$29,IF(L467&gt;Päälaskenta!$F$28,Kaksitasouoma_matriisi!AQ467,Kaksitasouoma_matriisi!AR467),Päälaskenta!$F$20)</f>
        <v>0.12</v>
      </c>
      <c r="Q467" s="8">
        <f t="shared" si="122"/>
        <v>0.37311701567952499</v>
      </c>
      <c r="R467" s="8">
        <f t="shared" si="116"/>
        <v>8.1169568380239199E-2</v>
      </c>
      <c r="S467" s="8">
        <f t="shared" si="123"/>
        <v>0.27036560799356202</v>
      </c>
      <c r="U467" s="93">
        <f>IF(F467&gt;Päälaskenta!D$24,Päälaskenta!H$24+L467*Päälaskenta!G$24,F467*Päälaskenta!C$24 + F467*F467*Päälaskenta!E$24)</f>
        <v>1.3315999999999999</v>
      </c>
      <c r="V467" s="8">
        <f>IF(F467&gt;Päälaskenta!D$24,2*SQRT(POWER(Päälaskenta!D$24,2)+POWER(Päälaskenta!E$24*Päälaskenta!D$24,2))+Päälaskenta!C$24,(2*SQRT((POWER(F467,2))+POWER(Päälaskenta!E$24*F467,2))+Päälaskenta!C$24))</f>
        <v>2.9798989873223301</v>
      </c>
      <c r="W467" s="8">
        <f t="shared" si="124"/>
        <v>0.44686078476658198</v>
      </c>
      <c r="X467" s="8">
        <f>Päälaskenta!F$24</f>
        <v>7.0000000000000007E-2</v>
      </c>
      <c r="Y467" s="8">
        <f t="shared" si="125"/>
        <v>11.118782692708001</v>
      </c>
      <c r="Z467" s="8">
        <f t="shared" si="117"/>
        <v>2.4188304316197602</v>
      </c>
      <c r="AA467" s="8">
        <f t="shared" si="126"/>
        <v>1.8164842532440399</v>
      </c>
      <c r="AC467" s="8">
        <f t="shared" si="118"/>
        <v>0.101813530845398</v>
      </c>
      <c r="AE467" s="8">
        <v>465</v>
      </c>
      <c r="AF467" s="8">
        <f t="shared" si="112"/>
        <v>11.4918997083875</v>
      </c>
      <c r="AG467" s="8">
        <f t="shared" si="119"/>
        <v>4.7325625528886799E-2</v>
      </c>
      <c r="AJ467" s="132">
        <f>IF(Päälaskenta!$F$28&lt;Kaksitasouoma_matriisi!L467,Päälaskenta!$C$20*Päälaskenta!$F$28,Päälaskenta!$C$20*Kaksitasouoma_matriisi!L467)</f>
        <v>0.29499999999999998</v>
      </c>
      <c r="AK467" s="134">
        <f>SQRT(Päälaskenta!$D$20^2+(Päälaskenta!$D$20/(1/Päälaskenta!$E$20))^2)</f>
        <v>1.8029999999999999</v>
      </c>
      <c r="AL467" s="134">
        <f>IF(Päälaskenta!$F$28&lt;Kaksitasouoma_matriisi!L467,AK467*Päälaskenta!$F$28*COS(ATAN(1/Päälaskenta!$E$20)),AK467*Kaksitasouoma_matriisi!L467*COS(ATAN(1/Päälaskenta!$E$20)))</f>
        <v>8.8999999999999996E-2</v>
      </c>
      <c r="AM467" s="134"/>
      <c r="AN467" s="134">
        <f t="shared" si="127"/>
        <v>0.38400000000000001</v>
      </c>
      <c r="AO467" s="8">
        <f t="shared" si="120"/>
        <v>0.23577086019524801</v>
      </c>
      <c r="AP467" s="134">
        <f>Refererenssiarvoja!$B$16*H467^(1/6)/(Refererenssiarvoja!$B$15^0.5)*(Päälaskenta!$G$28/2)^0.5*(1-AO467)^(-1.5)</f>
        <v>5.8000000000000003E-2</v>
      </c>
      <c r="AQ467" s="8">
        <f>Refererenssiarvoja!$B$16*Kaksitasouoma_matriisi!O467^(1/6)/(SQRT((2*Refererenssiarvoja!$B$15)/(Päälaskenta!$F$31*Päälaskenta!$G$31*Päälaskenta!$F$28))+SQRT(Refererenssiarvoja!$B$15)/Refererenssiarvoja!$B$17*LN(Kaksitasouoma_matriisi!L467/Päälaskenta!$F$28))</f>
        <v>-4.2123100476086202E-2</v>
      </c>
      <c r="AR467" s="8">
        <f>Refererenssiarvoja!$B$16*Kaksitasouoma_matriisi!O467^(1/6)/(SQRT((2*Refererenssiarvoja!$B$15)/(Päälaskenta!$F$31*Päälaskenta!$G$31*L467)))</f>
        <v>0.107763734183867</v>
      </c>
    </row>
    <row r="468" spans="1:44" x14ac:dyDescent="0.2">
      <c r="A468" s="8">
        <v>466</v>
      </c>
      <c r="B468" s="8">
        <f>IF(Päälaskenta!C$7,Päälaskenta!E$7,Päälaskenta!G$5)</f>
        <v>2.5</v>
      </c>
      <c r="C468" s="56">
        <v>1.534</v>
      </c>
      <c r="D468" s="93">
        <f t="shared" si="113"/>
        <v>1.6296999999999999</v>
      </c>
      <c r="E468" s="8">
        <f>IF(Päälaskenta!$C$26,Kaksitasouoma_matriisi!AP468,Kaksitasouoma_matriisi!AC468)</f>
        <v>0.101813530845398</v>
      </c>
      <c r="F468" s="56">
        <f>IF(D468&lt;Päälaskenta!H$24,(SQRT(POWER(Päälaskenta!C$24/(2*Päälaskenta!E$24),2)+(D468/Päälaskenta!E$24))-Päälaskenta!C$24/(2*Päälaskenta!E$24)),IF(D468=Päälaskenta!H$24,Päälaskenta!D$24,Päälaskenta!D$24+(SQRT(POWER((Päälaskenta!C$20+Päälaskenta!G$24)/(2*Päälaskenta!E$20),2)+((D468-Päälaskenta!H$24)/Päälaskenta!E$20))-(Päälaskenta!C$20+Päälaskenta!G$24)/(2*Päälaskenta!E$20))))</f>
        <v>0.75900000000000001</v>
      </c>
      <c r="G468" s="57">
        <f>IF(F468&gt;Päälaskenta!D$24,(2*SQRT((POWER(Päälaskenta!D$24,2))+POWER(Päälaskenta!E$24*Päälaskenta!D$24,2))+Päälaskenta!C$24)+(2*SQRT((POWER((F468-Päälaskenta!D$24),2))+POWER(Päälaskenta!E$20*(F468-Päälaskenta!D$24),2))+Päälaskenta!C$20),(2*SQRT((POWER(F468,2))+POWER(Päälaskenta!E$24*F468,2))+Päälaskenta!C$24))</f>
        <v>8.19</v>
      </c>
      <c r="H468" s="57">
        <f t="shared" si="114"/>
        <v>0.2</v>
      </c>
      <c r="I468" s="62">
        <f t="shared" si="115"/>
        <v>0.20855599999999999</v>
      </c>
      <c r="J468" s="8">
        <f>IF(F468&lt;Päälaskenta!$D$24,0,Kaksitasouoma_matriisi!F468-Päälaskenta!$D$24)</f>
        <v>5.9000000000000101E-2</v>
      </c>
      <c r="L468" s="8">
        <f>IF(F468&gt;Päälaskenta!D$24,F468-Päälaskenta!D$24,0)</f>
        <v>5.9000000000000101E-2</v>
      </c>
      <c r="M468" s="8">
        <f>IF(F468&gt;Päälaskenta!D$24,(Päälaskenta!C$20+(Päälaskenta!E$20*(Kaksitasouoma_matriisi!F468-Päälaskenta!D$24)))*(Kaksitasouoma_matriisi!F468-Päälaskenta!D$24),0)</f>
        <v>0.30022149999999997</v>
      </c>
      <c r="N468" s="8">
        <f>IF(F468&gt;Päälaskenta!D$24,(2*SQRT((POWER((F468-Päälaskenta!D$24),2))+POWER(Päälaskenta!E$20*(F468-Päälaskenta!D$24),2))+Päälaskenta!C$20),0)</f>
        <v>5.2127275252523804</v>
      </c>
      <c r="O468" s="8">
        <f t="shared" si="121"/>
        <v>5.7593936868101402E-2</v>
      </c>
      <c r="P468" s="8">
        <f>IF(Päälaskenta!$C$29,IF(L468&gt;Päälaskenta!$F$28,Kaksitasouoma_matriisi!AQ468,Kaksitasouoma_matriisi!AR468),Päälaskenta!$F$20)</f>
        <v>0.12</v>
      </c>
      <c r="Q468" s="8">
        <f t="shared" si="122"/>
        <v>0.37311701567952499</v>
      </c>
      <c r="R468" s="8">
        <f t="shared" si="116"/>
        <v>8.1169568380239199E-2</v>
      </c>
      <c r="S468" s="8">
        <f t="shared" si="123"/>
        <v>0.27036560799356202</v>
      </c>
      <c r="U468" s="93">
        <f>IF(F468&gt;Päälaskenta!D$24,Päälaskenta!H$24+L468*Päälaskenta!G$24,F468*Päälaskenta!C$24 + F468*F468*Päälaskenta!E$24)</f>
        <v>1.3315999999999999</v>
      </c>
      <c r="V468" s="8">
        <f>IF(F468&gt;Päälaskenta!D$24,2*SQRT(POWER(Päälaskenta!D$24,2)+POWER(Päälaskenta!E$24*Päälaskenta!D$24,2))+Päälaskenta!C$24,(2*SQRT((POWER(F468,2))+POWER(Päälaskenta!E$24*F468,2))+Päälaskenta!C$24))</f>
        <v>2.9798989873223301</v>
      </c>
      <c r="W468" s="8">
        <f t="shared" si="124"/>
        <v>0.44686078476658198</v>
      </c>
      <c r="X468" s="8">
        <f>Päälaskenta!F$24</f>
        <v>7.0000000000000007E-2</v>
      </c>
      <c r="Y468" s="8">
        <f t="shared" si="125"/>
        <v>11.118782692708001</v>
      </c>
      <c r="Z468" s="8">
        <f t="shared" si="117"/>
        <v>2.4188304316197602</v>
      </c>
      <c r="AA468" s="8">
        <f t="shared" si="126"/>
        <v>1.8164842532440399</v>
      </c>
      <c r="AC468" s="8">
        <f t="shared" si="118"/>
        <v>0.101813530845398</v>
      </c>
      <c r="AE468" s="8">
        <v>466</v>
      </c>
      <c r="AF468" s="8">
        <f t="shared" si="112"/>
        <v>11.4918997083875</v>
      </c>
      <c r="AG468" s="8">
        <f t="shared" si="119"/>
        <v>4.7325625528886799E-2</v>
      </c>
      <c r="AJ468" s="132">
        <f>IF(Päälaskenta!$F$28&lt;Kaksitasouoma_matriisi!L468,Päälaskenta!$C$20*Päälaskenta!$F$28,Päälaskenta!$C$20*Kaksitasouoma_matriisi!L468)</f>
        <v>0.29499999999999998</v>
      </c>
      <c r="AK468" s="134">
        <f>SQRT(Päälaskenta!$D$20^2+(Päälaskenta!$D$20/(1/Päälaskenta!$E$20))^2)</f>
        <v>1.8029999999999999</v>
      </c>
      <c r="AL468" s="134">
        <f>IF(Päälaskenta!$F$28&lt;Kaksitasouoma_matriisi!L468,AK468*Päälaskenta!$F$28*COS(ATAN(1/Päälaskenta!$E$20)),AK468*Kaksitasouoma_matriisi!L468*COS(ATAN(1/Päälaskenta!$E$20)))</f>
        <v>8.8999999999999996E-2</v>
      </c>
      <c r="AM468" s="134"/>
      <c r="AN468" s="134">
        <f t="shared" si="127"/>
        <v>0.38400000000000001</v>
      </c>
      <c r="AO468" s="8">
        <f t="shared" si="120"/>
        <v>0.23562618886911699</v>
      </c>
      <c r="AP468" s="134">
        <f>Refererenssiarvoja!$B$16*H468^(1/6)/(Refererenssiarvoja!$B$15^0.5)*(Päälaskenta!$G$28/2)^0.5*(1-AO468)^(-1.5)</f>
        <v>5.8000000000000003E-2</v>
      </c>
      <c r="AQ468" s="8">
        <f>Refererenssiarvoja!$B$16*Kaksitasouoma_matriisi!O468^(1/6)/(SQRT((2*Refererenssiarvoja!$B$15)/(Päälaskenta!$F$31*Päälaskenta!$G$31*Päälaskenta!$F$28))+SQRT(Refererenssiarvoja!$B$15)/Refererenssiarvoja!$B$17*LN(Kaksitasouoma_matriisi!L468/Päälaskenta!$F$28))</f>
        <v>-4.2123100476086202E-2</v>
      </c>
      <c r="AR468" s="8">
        <f>Refererenssiarvoja!$B$16*Kaksitasouoma_matriisi!O468^(1/6)/(SQRT((2*Refererenssiarvoja!$B$15)/(Päälaskenta!$F$31*Päälaskenta!$G$31*L468)))</f>
        <v>0.107763734183867</v>
      </c>
    </row>
    <row r="469" spans="1:44" x14ac:dyDescent="0.2">
      <c r="A469" s="8">
        <v>467</v>
      </c>
      <c r="B469" s="8">
        <f>IF(Päälaskenta!C$7,Päälaskenta!E$7,Päälaskenta!G$5)</f>
        <v>2.5</v>
      </c>
      <c r="C469" s="56">
        <v>1.5329999999999999</v>
      </c>
      <c r="D469" s="93">
        <f t="shared" si="113"/>
        <v>1.6308</v>
      </c>
      <c r="E469" s="8">
        <f>IF(Päälaskenta!$C$26,Kaksitasouoma_matriisi!AP469,Kaksitasouoma_matriisi!AC469)</f>
        <v>0.101813530845398</v>
      </c>
      <c r="F469" s="56">
        <f>IF(D469&lt;Päälaskenta!H$24,(SQRT(POWER(Päälaskenta!C$24/(2*Päälaskenta!E$24),2)+(D469/Päälaskenta!E$24))-Päälaskenta!C$24/(2*Päälaskenta!E$24)),IF(D469=Päälaskenta!H$24,Päälaskenta!D$24,Päälaskenta!D$24+(SQRT(POWER((Päälaskenta!C$20+Päälaskenta!G$24)/(2*Päälaskenta!E$20),2)+((D469-Päälaskenta!H$24)/Päälaskenta!E$20))-(Päälaskenta!C$20+Päälaskenta!G$24)/(2*Päälaskenta!E$20))))</f>
        <v>0.75900000000000001</v>
      </c>
      <c r="G469" s="57">
        <f>IF(F469&gt;Päälaskenta!D$24,(2*SQRT((POWER(Päälaskenta!D$24,2))+POWER(Päälaskenta!E$24*Päälaskenta!D$24,2))+Päälaskenta!C$24)+(2*SQRT((POWER((F469-Päälaskenta!D$24),2))+POWER(Päälaskenta!E$20*(F469-Päälaskenta!D$24),2))+Päälaskenta!C$20),(2*SQRT((POWER(F469,2))+POWER(Päälaskenta!E$24*F469,2))+Päälaskenta!C$24))</f>
        <v>8.19</v>
      </c>
      <c r="H469" s="57">
        <f t="shared" si="114"/>
        <v>0.2</v>
      </c>
      <c r="I469" s="62">
        <f t="shared" si="115"/>
        <v>0.208284</v>
      </c>
      <c r="J469" s="8">
        <f>IF(F469&lt;Päälaskenta!$D$24,0,Kaksitasouoma_matriisi!F469-Päälaskenta!$D$24)</f>
        <v>5.9000000000000101E-2</v>
      </c>
      <c r="L469" s="8">
        <f>IF(F469&gt;Päälaskenta!D$24,F469-Päälaskenta!D$24,0)</f>
        <v>5.9000000000000101E-2</v>
      </c>
      <c r="M469" s="8">
        <f>IF(F469&gt;Päälaskenta!D$24,(Päälaskenta!C$20+(Päälaskenta!E$20*(Kaksitasouoma_matriisi!F469-Päälaskenta!D$24)))*(Kaksitasouoma_matriisi!F469-Päälaskenta!D$24),0)</f>
        <v>0.30022149999999997</v>
      </c>
      <c r="N469" s="8">
        <f>IF(F469&gt;Päälaskenta!D$24,(2*SQRT((POWER((F469-Päälaskenta!D$24),2))+POWER(Päälaskenta!E$20*(F469-Päälaskenta!D$24),2))+Päälaskenta!C$20),0)</f>
        <v>5.2127275252523804</v>
      </c>
      <c r="O469" s="8">
        <f t="shared" si="121"/>
        <v>5.7593936868101402E-2</v>
      </c>
      <c r="P469" s="8">
        <f>IF(Päälaskenta!$C$29,IF(L469&gt;Päälaskenta!$F$28,Kaksitasouoma_matriisi!AQ469,Kaksitasouoma_matriisi!AR469),Päälaskenta!$F$20)</f>
        <v>0.12</v>
      </c>
      <c r="Q469" s="8">
        <f t="shared" si="122"/>
        <v>0.37311701567952499</v>
      </c>
      <c r="R469" s="8">
        <f t="shared" si="116"/>
        <v>8.1169568380239199E-2</v>
      </c>
      <c r="S469" s="8">
        <f t="shared" si="123"/>
        <v>0.27036560799356202</v>
      </c>
      <c r="U469" s="93">
        <f>IF(F469&gt;Päälaskenta!D$24,Päälaskenta!H$24+L469*Päälaskenta!G$24,F469*Päälaskenta!C$24 + F469*F469*Päälaskenta!E$24)</f>
        <v>1.3315999999999999</v>
      </c>
      <c r="V469" s="8">
        <f>IF(F469&gt;Päälaskenta!D$24,2*SQRT(POWER(Päälaskenta!D$24,2)+POWER(Päälaskenta!E$24*Päälaskenta!D$24,2))+Päälaskenta!C$24,(2*SQRT((POWER(F469,2))+POWER(Päälaskenta!E$24*F469,2))+Päälaskenta!C$24))</f>
        <v>2.9798989873223301</v>
      </c>
      <c r="W469" s="8">
        <f t="shared" si="124"/>
        <v>0.44686078476658198</v>
      </c>
      <c r="X469" s="8">
        <f>Päälaskenta!F$24</f>
        <v>7.0000000000000007E-2</v>
      </c>
      <c r="Y469" s="8">
        <f t="shared" si="125"/>
        <v>11.118782692708001</v>
      </c>
      <c r="Z469" s="8">
        <f t="shared" si="117"/>
        <v>2.4188304316197602</v>
      </c>
      <c r="AA469" s="8">
        <f t="shared" si="126"/>
        <v>1.8164842532440399</v>
      </c>
      <c r="AC469" s="8">
        <f t="shared" si="118"/>
        <v>0.101813530845398</v>
      </c>
      <c r="AE469" s="8">
        <v>467</v>
      </c>
      <c r="AF469" s="8">
        <f t="shared" si="112"/>
        <v>11.4918997083875</v>
      </c>
      <c r="AG469" s="8">
        <f t="shared" si="119"/>
        <v>4.7325625528886799E-2</v>
      </c>
      <c r="AJ469" s="132">
        <f>IF(Päälaskenta!$F$28&lt;Kaksitasouoma_matriisi!L469,Päälaskenta!$C$20*Päälaskenta!$F$28,Päälaskenta!$C$20*Kaksitasouoma_matriisi!L469)</f>
        <v>0.29499999999999998</v>
      </c>
      <c r="AK469" s="134">
        <f>SQRT(Päälaskenta!$D$20^2+(Päälaskenta!$D$20/(1/Päälaskenta!$E$20))^2)</f>
        <v>1.8029999999999999</v>
      </c>
      <c r="AL469" s="134">
        <f>IF(Päälaskenta!$F$28&lt;Kaksitasouoma_matriisi!L469,AK469*Päälaskenta!$F$28*COS(ATAN(1/Päälaskenta!$E$20)),AK469*Kaksitasouoma_matriisi!L469*COS(ATAN(1/Päälaskenta!$E$20)))</f>
        <v>8.8999999999999996E-2</v>
      </c>
      <c r="AM469" s="134"/>
      <c r="AN469" s="134">
        <f t="shared" si="127"/>
        <v>0.38400000000000001</v>
      </c>
      <c r="AO469" s="8">
        <f t="shared" si="120"/>
        <v>0.235467255334805</v>
      </c>
      <c r="AP469" s="134">
        <f>Refererenssiarvoja!$B$16*H469^(1/6)/(Refererenssiarvoja!$B$15^0.5)*(Päälaskenta!$G$28/2)^0.5*(1-AO469)^(-1.5)</f>
        <v>5.8000000000000003E-2</v>
      </c>
      <c r="AQ469" s="8">
        <f>Refererenssiarvoja!$B$16*Kaksitasouoma_matriisi!O469^(1/6)/(SQRT((2*Refererenssiarvoja!$B$15)/(Päälaskenta!$F$31*Päälaskenta!$G$31*Päälaskenta!$F$28))+SQRT(Refererenssiarvoja!$B$15)/Refererenssiarvoja!$B$17*LN(Kaksitasouoma_matriisi!L469/Päälaskenta!$F$28))</f>
        <v>-4.2123100476086202E-2</v>
      </c>
      <c r="AR469" s="8">
        <f>Refererenssiarvoja!$B$16*Kaksitasouoma_matriisi!O469^(1/6)/(SQRT((2*Refererenssiarvoja!$B$15)/(Päälaskenta!$F$31*Päälaskenta!$G$31*L469)))</f>
        <v>0.107763734183867</v>
      </c>
    </row>
    <row r="470" spans="1:44" x14ac:dyDescent="0.2">
      <c r="A470" s="8">
        <v>468</v>
      </c>
      <c r="B470" s="8">
        <f>IF(Päälaskenta!C$7,Päälaskenta!E$7,Päälaskenta!G$5)</f>
        <v>2.5</v>
      </c>
      <c r="C470" s="56">
        <v>1.532</v>
      </c>
      <c r="D470" s="93">
        <f t="shared" si="113"/>
        <v>1.6318999999999999</v>
      </c>
      <c r="E470" s="8">
        <f>IF(Päälaskenta!$C$26,Kaksitasouoma_matriisi!AP470,Kaksitasouoma_matriisi!AC470)</f>
        <v>0.101813530845398</v>
      </c>
      <c r="F470" s="56">
        <f>IF(D470&lt;Päälaskenta!H$24,(SQRT(POWER(Päälaskenta!C$24/(2*Päälaskenta!E$24),2)+(D470/Päälaskenta!E$24))-Päälaskenta!C$24/(2*Päälaskenta!E$24)),IF(D470=Päälaskenta!H$24,Päälaskenta!D$24,Päälaskenta!D$24+(SQRT(POWER((Päälaskenta!C$20+Päälaskenta!G$24)/(2*Päälaskenta!E$20),2)+((D470-Päälaskenta!H$24)/Päälaskenta!E$20))-(Päälaskenta!C$20+Päälaskenta!G$24)/(2*Päälaskenta!E$20))))</f>
        <v>0.75900000000000001</v>
      </c>
      <c r="G470" s="57">
        <f>IF(F470&gt;Päälaskenta!D$24,(2*SQRT((POWER(Päälaskenta!D$24,2))+POWER(Päälaskenta!E$24*Päälaskenta!D$24,2))+Päälaskenta!C$24)+(2*SQRT((POWER((F470-Päälaskenta!D$24),2))+POWER(Päälaskenta!E$20*(F470-Päälaskenta!D$24),2))+Päälaskenta!C$20),(2*SQRT((POWER(F470,2))+POWER(Päälaskenta!E$24*F470,2))+Päälaskenta!C$24))</f>
        <v>8.19</v>
      </c>
      <c r="H470" s="57">
        <f t="shared" si="114"/>
        <v>0.2</v>
      </c>
      <c r="I470" s="62">
        <f t="shared" si="115"/>
        <v>0.208012</v>
      </c>
      <c r="J470" s="8">
        <f>IF(F470&lt;Päälaskenta!$D$24,0,Kaksitasouoma_matriisi!F470-Päälaskenta!$D$24)</f>
        <v>5.9000000000000101E-2</v>
      </c>
      <c r="L470" s="8">
        <f>IF(F470&gt;Päälaskenta!D$24,F470-Päälaskenta!D$24,0)</f>
        <v>5.9000000000000101E-2</v>
      </c>
      <c r="M470" s="8">
        <f>IF(F470&gt;Päälaskenta!D$24,(Päälaskenta!C$20+(Päälaskenta!E$20*(Kaksitasouoma_matriisi!F470-Päälaskenta!D$24)))*(Kaksitasouoma_matriisi!F470-Päälaskenta!D$24),0)</f>
        <v>0.30022149999999997</v>
      </c>
      <c r="N470" s="8">
        <f>IF(F470&gt;Päälaskenta!D$24,(2*SQRT((POWER((F470-Päälaskenta!D$24),2))+POWER(Päälaskenta!E$20*(F470-Päälaskenta!D$24),2))+Päälaskenta!C$20),0)</f>
        <v>5.2127275252523804</v>
      </c>
      <c r="O470" s="8">
        <f t="shared" si="121"/>
        <v>5.7593936868101402E-2</v>
      </c>
      <c r="P470" s="8">
        <f>IF(Päälaskenta!$C$29,IF(L470&gt;Päälaskenta!$F$28,Kaksitasouoma_matriisi!AQ470,Kaksitasouoma_matriisi!AR470),Päälaskenta!$F$20)</f>
        <v>0.12</v>
      </c>
      <c r="Q470" s="8">
        <f t="shared" si="122"/>
        <v>0.37311701567952499</v>
      </c>
      <c r="R470" s="8">
        <f t="shared" si="116"/>
        <v>8.1169568380239199E-2</v>
      </c>
      <c r="S470" s="8">
        <f t="shared" si="123"/>
        <v>0.27036560799356202</v>
      </c>
      <c r="U470" s="93">
        <f>IF(F470&gt;Päälaskenta!D$24,Päälaskenta!H$24+L470*Päälaskenta!G$24,F470*Päälaskenta!C$24 + F470*F470*Päälaskenta!E$24)</f>
        <v>1.3315999999999999</v>
      </c>
      <c r="V470" s="8">
        <f>IF(F470&gt;Päälaskenta!D$24,2*SQRT(POWER(Päälaskenta!D$24,2)+POWER(Päälaskenta!E$24*Päälaskenta!D$24,2))+Päälaskenta!C$24,(2*SQRT((POWER(F470,2))+POWER(Päälaskenta!E$24*F470,2))+Päälaskenta!C$24))</f>
        <v>2.9798989873223301</v>
      </c>
      <c r="W470" s="8">
        <f t="shared" si="124"/>
        <v>0.44686078476658198</v>
      </c>
      <c r="X470" s="8">
        <f>Päälaskenta!F$24</f>
        <v>7.0000000000000007E-2</v>
      </c>
      <c r="Y470" s="8">
        <f t="shared" si="125"/>
        <v>11.118782692708001</v>
      </c>
      <c r="Z470" s="8">
        <f t="shared" si="117"/>
        <v>2.4188304316197602</v>
      </c>
      <c r="AA470" s="8">
        <f t="shared" si="126"/>
        <v>1.8164842532440399</v>
      </c>
      <c r="AC470" s="8">
        <f t="shared" si="118"/>
        <v>0.101813530845398</v>
      </c>
      <c r="AE470" s="8">
        <v>468</v>
      </c>
      <c r="AF470" s="8">
        <f t="shared" si="112"/>
        <v>11.4918997083875</v>
      </c>
      <c r="AG470" s="8">
        <f t="shared" si="119"/>
        <v>4.7325625528886799E-2</v>
      </c>
      <c r="AJ470" s="132">
        <f>IF(Päälaskenta!$F$28&lt;Kaksitasouoma_matriisi!L470,Päälaskenta!$C$20*Päälaskenta!$F$28,Päälaskenta!$C$20*Kaksitasouoma_matriisi!L470)</f>
        <v>0.29499999999999998</v>
      </c>
      <c r="AK470" s="134">
        <f>SQRT(Päälaskenta!$D$20^2+(Päälaskenta!$D$20/(1/Päälaskenta!$E$20))^2)</f>
        <v>1.8029999999999999</v>
      </c>
      <c r="AL470" s="134">
        <f>IF(Päälaskenta!$F$28&lt;Kaksitasouoma_matriisi!L470,AK470*Päälaskenta!$F$28*COS(ATAN(1/Päälaskenta!$E$20)),AK470*Kaksitasouoma_matriisi!L470*COS(ATAN(1/Päälaskenta!$E$20)))</f>
        <v>8.8999999999999996E-2</v>
      </c>
      <c r="AM470" s="134"/>
      <c r="AN470" s="134">
        <f t="shared" si="127"/>
        <v>0.38400000000000001</v>
      </c>
      <c r="AO470" s="8">
        <f t="shared" si="120"/>
        <v>0.23530853606225899</v>
      </c>
      <c r="AP470" s="134">
        <f>Refererenssiarvoja!$B$16*H470^(1/6)/(Refererenssiarvoja!$B$15^0.5)*(Päälaskenta!$G$28/2)^0.5*(1-AO470)^(-1.5)</f>
        <v>5.8000000000000003E-2</v>
      </c>
      <c r="AQ470" s="8">
        <f>Refererenssiarvoja!$B$16*Kaksitasouoma_matriisi!O470^(1/6)/(SQRT((2*Refererenssiarvoja!$B$15)/(Päälaskenta!$F$31*Päälaskenta!$G$31*Päälaskenta!$F$28))+SQRT(Refererenssiarvoja!$B$15)/Refererenssiarvoja!$B$17*LN(Kaksitasouoma_matriisi!L470/Päälaskenta!$F$28))</f>
        <v>-4.2123100476086202E-2</v>
      </c>
      <c r="AR470" s="8">
        <f>Refererenssiarvoja!$B$16*Kaksitasouoma_matriisi!O470^(1/6)/(SQRT((2*Refererenssiarvoja!$B$15)/(Päälaskenta!$F$31*Päälaskenta!$G$31*L470)))</f>
        <v>0.107763734183867</v>
      </c>
    </row>
    <row r="471" spans="1:44" x14ac:dyDescent="0.2">
      <c r="A471" s="8">
        <v>469</v>
      </c>
      <c r="B471" s="8">
        <f>IF(Päälaskenta!C$7,Päälaskenta!E$7,Päälaskenta!G$5)</f>
        <v>2.5</v>
      </c>
      <c r="C471" s="56">
        <v>1.5309999999999999</v>
      </c>
      <c r="D471" s="93">
        <f t="shared" si="113"/>
        <v>1.6329</v>
      </c>
      <c r="E471" s="8">
        <f>IF(Päälaskenta!$C$26,Kaksitasouoma_matriisi!AP471,Kaksitasouoma_matriisi!AC471)</f>
        <v>0.101813530845398</v>
      </c>
      <c r="F471" s="56">
        <f>IF(D471&lt;Päälaskenta!H$24,(SQRT(POWER(Päälaskenta!C$24/(2*Päälaskenta!E$24),2)+(D471/Päälaskenta!E$24))-Päälaskenta!C$24/(2*Päälaskenta!E$24)),IF(D471=Päälaskenta!H$24,Päälaskenta!D$24,Päälaskenta!D$24+(SQRT(POWER((Päälaskenta!C$20+Päälaskenta!G$24)/(2*Päälaskenta!E$20),2)+((D471-Päälaskenta!H$24)/Päälaskenta!E$20))-(Päälaskenta!C$20+Päälaskenta!G$24)/(2*Päälaskenta!E$20))))</f>
        <v>0.75900000000000001</v>
      </c>
      <c r="G471" s="57">
        <f>IF(F471&gt;Päälaskenta!D$24,(2*SQRT((POWER(Päälaskenta!D$24,2))+POWER(Päälaskenta!E$24*Päälaskenta!D$24,2))+Päälaskenta!C$24)+(2*SQRT((POWER((F471-Päälaskenta!D$24),2))+POWER(Päälaskenta!E$20*(F471-Päälaskenta!D$24),2))+Päälaskenta!C$20),(2*SQRT((POWER(F471,2))+POWER(Päälaskenta!E$24*F471,2))+Päälaskenta!C$24))</f>
        <v>8.19</v>
      </c>
      <c r="H471" s="57">
        <f t="shared" si="114"/>
        <v>0.2</v>
      </c>
      <c r="I471" s="62">
        <f t="shared" si="115"/>
        <v>0.20774100000000001</v>
      </c>
      <c r="J471" s="8">
        <f>IF(F471&lt;Päälaskenta!$D$24,0,Kaksitasouoma_matriisi!F471-Päälaskenta!$D$24)</f>
        <v>5.9000000000000101E-2</v>
      </c>
      <c r="L471" s="8">
        <f>IF(F471&gt;Päälaskenta!D$24,F471-Päälaskenta!D$24,0)</f>
        <v>5.9000000000000101E-2</v>
      </c>
      <c r="M471" s="8">
        <f>IF(F471&gt;Päälaskenta!D$24,(Päälaskenta!C$20+(Päälaskenta!E$20*(Kaksitasouoma_matriisi!F471-Päälaskenta!D$24)))*(Kaksitasouoma_matriisi!F471-Päälaskenta!D$24),0)</f>
        <v>0.30022149999999997</v>
      </c>
      <c r="N471" s="8">
        <f>IF(F471&gt;Päälaskenta!D$24,(2*SQRT((POWER((F471-Päälaskenta!D$24),2))+POWER(Päälaskenta!E$20*(F471-Päälaskenta!D$24),2))+Päälaskenta!C$20),0)</f>
        <v>5.2127275252523804</v>
      </c>
      <c r="O471" s="8">
        <f t="shared" si="121"/>
        <v>5.7593936868101402E-2</v>
      </c>
      <c r="P471" s="8">
        <f>IF(Päälaskenta!$C$29,IF(L471&gt;Päälaskenta!$F$28,Kaksitasouoma_matriisi!AQ471,Kaksitasouoma_matriisi!AR471),Päälaskenta!$F$20)</f>
        <v>0.12</v>
      </c>
      <c r="Q471" s="8">
        <f t="shared" si="122"/>
        <v>0.37311701567952499</v>
      </c>
      <c r="R471" s="8">
        <f t="shared" si="116"/>
        <v>8.1169568380239199E-2</v>
      </c>
      <c r="S471" s="8">
        <f t="shared" si="123"/>
        <v>0.27036560799356202</v>
      </c>
      <c r="U471" s="93">
        <f>IF(F471&gt;Päälaskenta!D$24,Päälaskenta!H$24+L471*Päälaskenta!G$24,F471*Päälaskenta!C$24 + F471*F471*Päälaskenta!E$24)</f>
        <v>1.3315999999999999</v>
      </c>
      <c r="V471" s="8">
        <f>IF(F471&gt;Päälaskenta!D$24,2*SQRT(POWER(Päälaskenta!D$24,2)+POWER(Päälaskenta!E$24*Päälaskenta!D$24,2))+Päälaskenta!C$24,(2*SQRT((POWER(F471,2))+POWER(Päälaskenta!E$24*F471,2))+Päälaskenta!C$24))</f>
        <v>2.9798989873223301</v>
      </c>
      <c r="W471" s="8">
        <f t="shared" si="124"/>
        <v>0.44686078476658198</v>
      </c>
      <c r="X471" s="8">
        <f>Päälaskenta!F$24</f>
        <v>7.0000000000000007E-2</v>
      </c>
      <c r="Y471" s="8">
        <f t="shared" si="125"/>
        <v>11.118782692708001</v>
      </c>
      <c r="Z471" s="8">
        <f t="shared" si="117"/>
        <v>2.4188304316197602</v>
      </c>
      <c r="AA471" s="8">
        <f t="shared" si="126"/>
        <v>1.8164842532440399</v>
      </c>
      <c r="AC471" s="8">
        <f t="shared" si="118"/>
        <v>0.101813530845398</v>
      </c>
      <c r="AE471" s="8">
        <v>469</v>
      </c>
      <c r="AF471" s="8">
        <f t="shared" si="112"/>
        <v>11.4918997083875</v>
      </c>
      <c r="AG471" s="8">
        <f t="shared" si="119"/>
        <v>4.7325625528886799E-2</v>
      </c>
      <c r="AJ471" s="132">
        <f>IF(Päälaskenta!$F$28&lt;Kaksitasouoma_matriisi!L471,Päälaskenta!$C$20*Päälaskenta!$F$28,Päälaskenta!$C$20*Kaksitasouoma_matriisi!L471)</f>
        <v>0.29499999999999998</v>
      </c>
      <c r="AK471" s="134">
        <f>SQRT(Päälaskenta!$D$20^2+(Päälaskenta!$D$20/(1/Päälaskenta!$E$20))^2)</f>
        <v>1.8029999999999999</v>
      </c>
      <c r="AL471" s="134">
        <f>IF(Päälaskenta!$F$28&lt;Kaksitasouoma_matriisi!L471,AK471*Päälaskenta!$F$28*COS(ATAN(1/Päälaskenta!$E$20)),AK471*Kaksitasouoma_matriisi!L471*COS(ATAN(1/Päälaskenta!$E$20)))</f>
        <v>8.8999999999999996E-2</v>
      </c>
      <c r="AM471" s="134"/>
      <c r="AN471" s="134">
        <f t="shared" si="127"/>
        <v>0.38400000000000001</v>
      </c>
      <c r="AO471" s="8">
        <f t="shared" si="120"/>
        <v>0.23516443137975401</v>
      </c>
      <c r="AP471" s="134">
        <f>Refererenssiarvoja!$B$16*H471^(1/6)/(Refererenssiarvoja!$B$15^0.5)*(Päälaskenta!$G$28/2)^0.5*(1-AO471)^(-1.5)</f>
        <v>5.8000000000000003E-2</v>
      </c>
      <c r="AQ471" s="8">
        <f>Refererenssiarvoja!$B$16*Kaksitasouoma_matriisi!O471^(1/6)/(SQRT((2*Refererenssiarvoja!$B$15)/(Päälaskenta!$F$31*Päälaskenta!$G$31*Päälaskenta!$F$28))+SQRT(Refererenssiarvoja!$B$15)/Refererenssiarvoja!$B$17*LN(Kaksitasouoma_matriisi!L471/Päälaskenta!$F$28))</f>
        <v>-4.2123100476086202E-2</v>
      </c>
      <c r="AR471" s="8">
        <f>Refererenssiarvoja!$B$16*Kaksitasouoma_matriisi!O471^(1/6)/(SQRT((2*Refererenssiarvoja!$B$15)/(Päälaskenta!$F$31*Päälaskenta!$G$31*L471)))</f>
        <v>0.107763734183867</v>
      </c>
    </row>
    <row r="472" spans="1:44" x14ac:dyDescent="0.2">
      <c r="A472" s="8">
        <v>470</v>
      </c>
      <c r="B472" s="8">
        <f>IF(Päälaskenta!C$7,Päälaskenta!E$7,Päälaskenta!G$5)</f>
        <v>2.5</v>
      </c>
      <c r="C472" s="56">
        <v>1.53</v>
      </c>
      <c r="D472" s="93">
        <f t="shared" si="113"/>
        <v>1.6339999999999999</v>
      </c>
      <c r="E472" s="8">
        <f>IF(Päälaskenta!$C$26,Kaksitasouoma_matriisi!AP472,Kaksitasouoma_matriisi!AC472)</f>
        <v>0.101813530845398</v>
      </c>
      <c r="F472" s="56">
        <f>IF(D472&lt;Päälaskenta!H$24,(SQRT(POWER(Päälaskenta!C$24/(2*Päälaskenta!E$24),2)+(D472/Päälaskenta!E$24))-Päälaskenta!C$24/(2*Päälaskenta!E$24)),IF(D472=Päälaskenta!H$24,Päälaskenta!D$24,Päälaskenta!D$24+(SQRT(POWER((Päälaskenta!C$20+Päälaskenta!G$24)/(2*Päälaskenta!E$20),2)+((D472-Päälaskenta!H$24)/Päälaskenta!E$20))-(Päälaskenta!C$20+Päälaskenta!G$24)/(2*Päälaskenta!E$20))))</f>
        <v>0.75900000000000001</v>
      </c>
      <c r="G472" s="57">
        <f>IF(F472&gt;Päälaskenta!D$24,(2*SQRT((POWER(Päälaskenta!D$24,2))+POWER(Päälaskenta!E$24*Päälaskenta!D$24,2))+Päälaskenta!C$24)+(2*SQRT((POWER((F472-Päälaskenta!D$24),2))+POWER(Päälaskenta!E$20*(F472-Päälaskenta!D$24),2))+Päälaskenta!C$20),(2*SQRT((POWER(F472,2))+POWER(Päälaskenta!E$24*F472,2))+Päälaskenta!C$24))</f>
        <v>8.19</v>
      </c>
      <c r="H472" s="57">
        <f t="shared" si="114"/>
        <v>0.2</v>
      </c>
      <c r="I472" s="62">
        <f t="shared" si="115"/>
        <v>0.20746899999999999</v>
      </c>
      <c r="J472" s="8">
        <f>IF(F472&lt;Päälaskenta!$D$24,0,Kaksitasouoma_matriisi!F472-Päälaskenta!$D$24)</f>
        <v>5.9000000000000101E-2</v>
      </c>
      <c r="L472" s="8">
        <f>IF(F472&gt;Päälaskenta!D$24,F472-Päälaskenta!D$24,0)</f>
        <v>5.9000000000000101E-2</v>
      </c>
      <c r="M472" s="8">
        <f>IF(F472&gt;Päälaskenta!D$24,(Päälaskenta!C$20+(Päälaskenta!E$20*(Kaksitasouoma_matriisi!F472-Päälaskenta!D$24)))*(Kaksitasouoma_matriisi!F472-Päälaskenta!D$24),0)</f>
        <v>0.30022149999999997</v>
      </c>
      <c r="N472" s="8">
        <f>IF(F472&gt;Päälaskenta!D$24,(2*SQRT((POWER((F472-Päälaskenta!D$24),2))+POWER(Päälaskenta!E$20*(F472-Päälaskenta!D$24),2))+Päälaskenta!C$20),0)</f>
        <v>5.2127275252523804</v>
      </c>
      <c r="O472" s="8">
        <f t="shared" si="121"/>
        <v>5.7593936868101402E-2</v>
      </c>
      <c r="P472" s="8">
        <f>IF(Päälaskenta!$C$29,IF(L472&gt;Päälaskenta!$F$28,Kaksitasouoma_matriisi!AQ472,Kaksitasouoma_matriisi!AR472),Päälaskenta!$F$20)</f>
        <v>0.12</v>
      </c>
      <c r="Q472" s="8">
        <f t="shared" si="122"/>
        <v>0.37311701567952499</v>
      </c>
      <c r="R472" s="8">
        <f t="shared" si="116"/>
        <v>8.1169568380239199E-2</v>
      </c>
      <c r="S472" s="8">
        <f t="shared" si="123"/>
        <v>0.27036560799356202</v>
      </c>
      <c r="U472" s="93">
        <f>IF(F472&gt;Päälaskenta!D$24,Päälaskenta!H$24+L472*Päälaskenta!G$24,F472*Päälaskenta!C$24 + F472*F472*Päälaskenta!E$24)</f>
        <v>1.3315999999999999</v>
      </c>
      <c r="V472" s="8">
        <f>IF(F472&gt;Päälaskenta!D$24,2*SQRT(POWER(Päälaskenta!D$24,2)+POWER(Päälaskenta!E$24*Päälaskenta!D$24,2))+Päälaskenta!C$24,(2*SQRT((POWER(F472,2))+POWER(Päälaskenta!E$24*F472,2))+Päälaskenta!C$24))</f>
        <v>2.9798989873223301</v>
      </c>
      <c r="W472" s="8">
        <f t="shared" si="124"/>
        <v>0.44686078476658198</v>
      </c>
      <c r="X472" s="8">
        <f>Päälaskenta!F$24</f>
        <v>7.0000000000000007E-2</v>
      </c>
      <c r="Y472" s="8">
        <f t="shared" si="125"/>
        <v>11.118782692708001</v>
      </c>
      <c r="Z472" s="8">
        <f t="shared" si="117"/>
        <v>2.4188304316197602</v>
      </c>
      <c r="AA472" s="8">
        <f t="shared" si="126"/>
        <v>1.8164842532440399</v>
      </c>
      <c r="AC472" s="8">
        <f t="shared" si="118"/>
        <v>0.101813530845398</v>
      </c>
      <c r="AE472" s="8">
        <v>470</v>
      </c>
      <c r="AF472" s="8">
        <f t="shared" si="112"/>
        <v>11.4918997083875</v>
      </c>
      <c r="AG472" s="8">
        <f t="shared" si="119"/>
        <v>4.7325625528886799E-2</v>
      </c>
      <c r="AJ472" s="132">
        <f>IF(Päälaskenta!$F$28&lt;Kaksitasouoma_matriisi!L472,Päälaskenta!$C$20*Päälaskenta!$F$28,Päälaskenta!$C$20*Kaksitasouoma_matriisi!L472)</f>
        <v>0.29499999999999998</v>
      </c>
      <c r="AK472" s="134">
        <f>SQRT(Päälaskenta!$D$20^2+(Päälaskenta!$D$20/(1/Päälaskenta!$E$20))^2)</f>
        <v>1.8029999999999999</v>
      </c>
      <c r="AL472" s="134">
        <f>IF(Päälaskenta!$F$28&lt;Kaksitasouoma_matriisi!L472,AK472*Päälaskenta!$F$28*COS(ATAN(1/Päälaskenta!$E$20)),AK472*Kaksitasouoma_matriisi!L472*COS(ATAN(1/Päälaskenta!$E$20)))</f>
        <v>8.8999999999999996E-2</v>
      </c>
      <c r="AM472" s="134"/>
      <c r="AN472" s="134">
        <f t="shared" si="127"/>
        <v>0.38400000000000001</v>
      </c>
      <c r="AO472" s="8">
        <f t="shared" si="120"/>
        <v>0.23500611995104001</v>
      </c>
      <c r="AP472" s="134">
        <f>Refererenssiarvoja!$B$16*H472^(1/6)/(Refererenssiarvoja!$B$15^0.5)*(Päälaskenta!$G$28/2)^0.5*(1-AO472)^(-1.5)</f>
        <v>5.8000000000000003E-2</v>
      </c>
      <c r="AQ472" s="8">
        <f>Refererenssiarvoja!$B$16*Kaksitasouoma_matriisi!O472^(1/6)/(SQRT((2*Refererenssiarvoja!$B$15)/(Päälaskenta!$F$31*Päälaskenta!$G$31*Päälaskenta!$F$28))+SQRT(Refererenssiarvoja!$B$15)/Refererenssiarvoja!$B$17*LN(Kaksitasouoma_matriisi!L472/Päälaskenta!$F$28))</f>
        <v>-4.2123100476086202E-2</v>
      </c>
      <c r="AR472" s="8">
        <f>Refererenssiarvoja!$B$16*Kaksitasouoma_matriisi!O472^(1/6)/(SQRT((2*Refererenssiarvoja!$B$15)/(Päälaskenta!$F$31*Päälaskenta!$G$31*L472)))</f>
        <v>0.107763734183867</v>
      </c>
    </row>
    <row r="473" spans="1:44" x14ac:dyDescent="0.2">
      <c r="A473" s="8">
        <v>471</v>
      </c>
      <c r="B473" s="8">
        <f>IF(Päälaskenta!C$7,Päälaskenta!E$7,Päälaskenta!G$5)</f>
        <v>2.5</v>
      </c>
      <c r="C473" s="56">
        <v>1.5289999999999999</v>
      </c>
      <c r="D473" s="93">
        <f t="shared" si="113"/>
        <v>1.6351</v>
      </c>
      <c r="E473" s="8">
        <f>IF(Päälaskenta!$C$26,Kaksitasouoma_matriisi!AP473,Kaksitasouoma_matriisi!AC473)</f>
        <v>0.101813530845398</v>
      </c>
      <c r="F473" s="56">
        <f>IF(D473&lt;Päälaskenta!H$24,(SQRT(POWER(Päälaskenta!C$24/(2*Päälaskenta!E$24),2)+(D473/Päälaskenta!E$24))-Päälaskenta!C$24/(2*Päälaskenta!E$24)),IF(D473=Päälaskenta!H$24,Päälaskenta!D$24,Päälaskenta!D$24+(SQRT(POWER((Päälaskenta!C$20+Päälaskenta!G$24)/(2*Päälaskenta!E$20),2)+((D473-Päälaskenta!H$24)/Päälaskenta!E$20))-(Päälaskenta!C$20+Päälaskenta!G$24)/(2*Päälaskenta!E$20))))</f>
        <v>0.75900000000000001</v>
      </c>
      <c r="G473" s="57">
        <f>IF(F473&gt;Päälaskenta!D$24,(2*SQRT((POWER(Päälaskenta!D$24,2))+POWER(Päälaskenta!E$24*Päälaskenta!D$24,2))+Päälaskenta!C$24)+(2*SQRT((POWER((F473-Päälaskenta!D$24),2))+POWER(Päälaskenta!E$20*(F473-Päälaskenta!D$24),2))+Päälaskenta!C$20),(2*SQRT((POWER(F473,2))+POWER(Päälaskenta!E$24*F473,2))+Päälaskenta!C$24))</f>
        <v>8.19</v>
      </c>
      <c r="H473" s="57">
        <f t="shared" si="114"/>
        <v>0.2</v>
      </c>
      <c r="I473" s="62">
        <f t="shared" si="115"/>
        <v>0.20719799999999999</v>
      </c>
      <c r="J473" s="8">
        <f>IF(F473&lt;Päälaskenta!$D$24,0,Kaksitasouoma_matriisi!F473-Päälaskenta!$D$24)</f>
        <v>5.9000000000000101E-2</v>
      </c>
      <c r="L473" s="8">
        <f>IF(F473&gt;Päälaskenta!D$24,F473-Päälaskenta!D$24,0)</f>
        <v>5.9000000000000101E-2</v>
      </c>
      <c r="M473" s="8">
        <f>IF(F473&gt;Päälaskenta!D$24,(Päälaskenta!C$20+(Päälaskenta!E$20*(Kaksitasouoma_matriisi!F473-Päälaskenta!D$24)))*(Kaksitasouoma_matriisi!F473-Päälaskenta!D$24),0)</f>
        <v>0.30022149999999997</v>
      </c>
      <c r="N473" s="8">
        <f>IF(F473&gt;Päälaskenta!D$24,(2*SQRT((POWER((F473-Päälaskenta!D$24),2))+POWER(Päälaskenta!E$20*(F473-Päälaskenta!D$24),2))+Päälaskenta!C$20),0)</f>
        <v>5.2127275252523804</v>
      </c>
      <c r="O473" s="8">
        <f t="shared" si="121"/>
        <v>5.7593936868101402E-2</v>
      </c>
      <c r="P473" s="8">
        <f>IF(Päälaskenta!$C$29,IF(L473&gt;Päälaskenta!$F$28,Kaksitasouoma_matriisi!AQ473,Kaksitasouoma_matriisi!AR473),Päälaskenta!$F$20)</f>
        <v>0.12</v>
      </c>
      <c r="Q473" s="8">
        <f t="shared" si="122"/>
        <v>0.37311701567952499</v>
      </c>
      <c r="R473" s="8">
        <f t="shared" si="116"/>
        <v>8.1169568380239199E-2</v>
      </c>
      <c r="S473" s="8">
        <f t="shared" si="123"/>
        <v>0.27036560799356202</v>
      </c>
      <c r="U473" s="93">
        <f>IF(F473&gt;Päälaskenta!D$24,Päälaskenta!H$24+L473*Päälaskenta!G$24,F473*Päälaskenta!C$24 + F473*F473*Päälaskenta!E$24)</f>
        <v>1.3315999999999999</v>
      </c>
      <c r="V473" s="8">
        <f>IF(F473&gt;Päälaskenta!D$24,2*SQRT(POWER(Päälaskenta!D$24,2)+POWER(Päälaskenta!E$24*Päälaskenta!D$24,2))+Päälaskenta!C$24,(2*SQRT((POWER(F473,2))+POWER(Päälaskenta!E$24*F473,2))+Päälaskenta!C$24))</f>
        <v>2.9798989873223301</v>
      </c>
      <c r="W473" s="8">
        <f t="shared" si="124"/>
        <v>0.44686078476658198</v>
      </c>
      <c r="X473" s="8">
        <f>Päälaskenta!F$24</f>
        <v>7.0000000000000007E-2</v>
      </c>
      <c r="Y473" s="8">
        <f t="shared" si="125"/>
        <v>11.118782692708001</v>
      </c>
      <c r="Z473" s="8">
        <f t="shared" si="117"/>
        <v>2.4188304316197602</v>
      </c>
      <c r="AA473" s="8">
        <f t="shared" si="126"/>
        <v>1.8164842532440399</v>
      </c>
      <c r="AC473" s="8">
        <f t="shared" si="118"/>
        <v>0.101813530845398</v>
      </c>
      <c r="AE473" s="8">
        <v>471</v>
      </c>
      <c r="AF473" s="8">
        <f t="shared" si="112"/>
        <v>11.4918997083875</v>
      </c>
      <c r="AG473" s="8">
        <f t="shared" si="119"/>
        <v>4.7325625528886799E-2</v>
      </c>
      <c r="AJ473" s="132">
        <f>IF(Päälaskenta!$F$28&lt;Kaksitasouoma_matriisi!L473,Päälaskenta!$C$20*Päälaskenta!$F$28,Päälaskenta!$C$20*Kaksitasouoma_matriisi!L473)</f>
        <v>0.29499999999999998</v>
      </c>
      <c r="AK473" s="134">
        <f>SQRT(Päälaskenta!$D$20^2+(Päälaskenta!$D$20/(1/Päälaskenta!$E$20))^2)</f>
        <v>1.8029999999999999</v>
      </c>
      <c r="AL473" s="134">
        <f>IF(Päälaskenta!$F$28&lt;Kaksitasouoma_matriisi!L473,AK473*Päälaskenta!$F$28*COS(ATAN(1/Päälaskenta!$E$20)),AK473*Kaksitasouoma_matriisi!L473*COS(ATAN(1/Päälaskenta!$E$20)))</f>
        <v>8.8999999999999996E-2</v>
      </c>
      <c r="AM473" s="134"/>
      <c r="AN473" s="134">
        <f t="shared" si="127"/>
        <v>0.38400000000000001</v>
      </c>
      <c r="AO473" s="8">
        <f t="shared" si="120"/>
        <v>0.23484802152773501</v>
      </c>
      <c r="AP473" s="134">
        <f>Refererenssiarvoja!$B$16*H473^(1/6)/(Refererenssiarvoja!$B$15^0.5)*(Päälaskenta!$G$28/2)^0.5*(1-AO473)^(-1.5)</f>
        <v>5.8000000000000003E-2</v>
      </c>
      <c r="AQ473" s="8">
        <f>Refererenssiarvoja!$B$16*Kaksitasouoma_matriisi!O473^(1/6)/(SQRT((2*Refererenssiarvoja!$B$15)/(Päälaskenta!$F$31*Päälaskenta!$G$31*Päälaskenta!$F$28))+SQRT(Refererenssiarvoja!$B$15)/Refererenssiarvoja!$B$17*LN(Kaksitasouoma_matriisi!L473/Päälaskenta!$F$28))</f>
        <v>-4.2123100476086202E-2</v>
      </c>
      <c r="AR473" s="8">
        <f>Refererenssiarvoja!$B$16*Kaksitasouoma_matriisi!O473^(1/6)/(SQRT((2*Refererenssiarvoja!$B$15)/(Päälaskenta!$F$31*Päälaskenta!$G$31*L473)))</f>
        <v>0.107763734183867</v>
      </c>
    </row>
    <row r="474" spans="1:44" x14ac:dyDescent="0.2">
      <c r="A474" s="8">
        <v>472</v>
      </c>
      <c r="B474" s="8">
        <f>IF(Päälaskenta!C$7,Päälaskenta!E$7,Päälaskenta!G$5)</f>
        <v>2.5</v>
      </c>
      <c r="C474" s="56">
        <v>1.528</v>
      </c>
      <c r="D474" s="93">
        <f t="shared" si="113"/>
        <v>1.6361000000000001</v>
      </c>
      <c r="E474" s="8">
        <f>IF(Päälaskenta!$C$26,Kaksitasouoma_matriisi!AP474,Kaksitasouoma_matriisi!AC474)</f>
        <v>0.10182153113706199</v>
      </c>
      <c r="F474" s="56">
        <f>IF(D474&lt;Päälaskenta!H$24,(SQRT(POWER(Päälaskenta!C$24/(2*Päälaskenta!E$24),2)+(D474/Päälaskenta!E$24))-Päälaskenta!C$24/(2*Päälaskenta!E$24)),IF(D474=Päälaskenta!H$24,Päälaskenta!D$24,Päälaskenta!D$24+(SQRT(POWER((Päälaskenta!C$20+Päälaskenta!G$24)/(2*Päälaskenta!E$20),2)+((D474-Päälaskenta!H$24)/Päälaskenta!E$20))-(Päälaskenta!C$20+Päälaskenta!G$24)/(2*Päälaskenta!E$20))))</f>
        <v>0.76</v>
      </c>
      <c r="G474" s="57">
        <f>IF(F474&gt;Päälaskenta!D$24,(2*SQRT((POWER(Päälaskenta!D$24,2))+POWER(Päälaskenta!E$24*Päälaskenta!D$24,2))+Päälaskenta!C$24)+(2*SQRT((POWER((F474-Päälaskenta!D$24),2))+POWER(Päälaskenta!E$20*(F474-Päälaskenta!D$24),2))+Päälaskenta!C$20),(2*SQRT((POWER(F474,2))+POWER(Päälaskenta!E$24*F474,2))+Päälaskenta!C$24))</f>
        <v>8.1999999999999993</v>
      </c>
      <c r="H474" s="57">
        <f t="shared" si="114"/>
        <v>0.2</v>
      </c>
      <c r="I474" s="62">
        <f t="shared" si="115"/>
        <v>0.20696000000000001</v>
      </c>
      <c r="J474" s="8">
        <f>IF(F474&lt;Päälaskenta!$D$24,0,Kaksitasouoma_matriisi!F474-Päälaskenta!$D$24)</f>
        <v>6.0000000000000102E-2</v>
      </c>
      <c r="L474" s="8">
        <f>IF(F474&gt;Päälaskenta!D$24,F474-Päälaskenta!D$24,0)</f>
        <v>6.0000000000000102E-2</v>
      </c>
      <c r="M474" s="8">
        <f>IF(F474&gt;Päälaskenta!D$24,(Päälaskenta!C$20+(Päälaskenta!E$20*(Kaksitasouoma_matriisi!F474-Päälaskenta!D$24)))*(Kaksitasouoma_matriisi!F474-Päälaskenta!D$24),0)</f>
        <v>0.3054</v>
      </c>
      <c r="N474" s="8">
        <f>IF(F474&gt;Päälaskenta!D$24,(2*SQRT((POWER((F474-Päälaskenta!D$24),2))+POWER(Päälaskenta!E$20*(F474-Päälaskenta!D$24),2))+Päälaskenta!C$20),0)</f>
        <v>5.2163330765278397</v>
      </c>
      <c r="O474" s="8">
        <f t="shared" si="121"/>
        <v>5.8546874886924199E-2</v>
      </c>
      <c r="P474" s="8">
        <f>IF(Päälaskenta!$C$29,IF(L474&gt;Päälaskenta!$F$28,Kaksitasouoma_matriisi!AQ474,Kaksitasouoma_matriisi!AR474),Päälaskenta!$F$20)</f>
        <v>0.12</v>
      </c>
      <c r="Q474" s="8">
        <f t="shared" si="122"/>
        <v>0.38372809608441</v>
      </c>
      <c r="R474" s="8">
        <f t="shared" si="116"/>
        <v>8.3159328183949E-2</v>
      </c>
      <c r="S474" s="8">
        <f t="shared" si="123"/>
        <v>0.27229642496381501</v>
      </c>
      <c r="U474" s="93">
        <f>IF(F474&gt;Päälaskenta!D$24,Päälaskenta!H$24+L474*Päälaskenta!G$24,F474*Päälaskenta!C$24 + F474*F474*Päälaskenta!E$24)</f>
        <v>1.3340000000000001</v>
      </c>
      <c r="V474" s="8">
        <f>IF(F474&gt;Päälaskenta!D$24,2*SQRT(POWER(Päälaskenta!D$24,2)+POWER(Päälaskenta!E$24*Päälaskenta!D$24,2))+Päälaskenta!C$24,(2*SQRT((POWER(F474,2))+POWER(Päälaskenta!E$24*F474,2))+Päälaskenta!C$24))</f>
        <v>2.9798989873223301</v>
      </c>
      <c r="W474" s="8">
        <f t="shared" si="124"/>
        <v>0.44766618119451801</v>
      </c>
      <c r="X474" s="8">
        <f>Päälaskenta!F$24</f>
        <v>7.0000000000000007E-2</v>
      </c>
      <c r="Y474" s="8">
        <f t="shared" si="125"/>
        <v>11.1522025224146</v>
      </c>
      <c r="Z474" s="8">
        <f t="shared" si="117"/>
        <v>2.41684067181605</v>
      </c>
      <c r="AA474" s="8">
        <f t="shared" si="126"/>
        <v>1.81172464154127</v>
      </c>
      <c r="AC474" s="8">
        <f t="shared" si="118"/>
        <v>0.10182153113706199</v>
      </c>
      <c r="AE474" s="8">
        <v>472</v>
      </c>
      <c r="AF474" s="8">
        <f t="shared" si="112"/>
        <v>11.535930618499</v>
      </c>
      <c r="AG474" s="8">
        <f t="shared" si="119"/>
        <v>4.6965045411791501E-2</v>
      </c>
      <c r="AJ474" s="132">
        <f>IF(Päälaskenta!$F$28&lt;Kaksitasouoma_matriisi!L474,Päälaskenta!$C$20*Päälaskenta!$F$28,Päälaskenta!$C$20*Kaksitasouoma_matriisi!L474)</f>
        <v>0.3</v>
      </c>
      <c r="AK474" s="134">
        <f>SQRT(Päälaskenta!$D$20^2+(Päälaskenta!$D$20/(1/Päälaskenta!$E$20))^2)</f>
        <v>1.8029999999999999</v>
      </c>
      <c r="AL474" s="134">
        <f>IF(Päälaskenta!$F$28&lt;Kaksitasouoma_matriisi!L474,AK474*Päälaskenta!$F$28*COS(ATAN(1/Päälaskenta!$E$20)),AK474*Kaksitasouoma_matriisi!L474*COS(ATAN(1/Päälaskenta!$E$20)))</f>
        <v>0.09</v>
      </c>
      <c r="AM474" s="134"/>
      <c r="AN474" s="134">
        <f t="shared" si="127"/>
        <v>0.39</v>
      </c>
      <c r="AO474" s="8">
        <f t="shared" si="120"/>
        <v>0.23837173766884701</v>
      </c>
      <c r="AP474" s="134">
        <f>Refererenssiarvoja!$B$16*H474^(1/6)/(Refererenssiarvoja!$B$15^0.5)*(Päälaskenta!$G$28/2)^0.5*(1-AO474)^(-1.5)</f>
        <v>5.8000000000000003E-2</v>
      </c>
      <c r="AQ474" s="8">
        <f>Refererenssiarvoja!$B$16*Kaksitasouoma_matriisi!O474^(1/6)/(SQRT((2*Refererenssiarvoja!$B$15)/(Päälaskenta!$F$31*Päälaskenta!$G$31*Päälaskenta!$F$28))+SQRT(Refererenssiarvoja!$B$15)/Refererenssiarvoja!$B$17*LN(Kaksitasouoma_matriisi!L474/Päälaskenta!$F$28))</f>
        <v>-4.2618649854357697E-2</v>
      </c>
      <c r="AR474" s="8">
        <f>Refererenssiarvoja!$B$16*Kaksitasouoma_matriisi!O474^(1/6)/(SQRT((2*Refererenssiarvoja!$B$15)/(Päälaskenta!$F$31*Päälaskenta!$G$31*L474)))</f>
        <v>0.108970784310237</v>
      </c>
    </row>
    <row r="475" spans="1:44" x14ac:dyDescent="0.2">
      <c r="A475" s="8">
        <v>473</v>
      </c>
      <c r="B475" s="8">
        <f>IF(Päälaskenta!C$7,Päälaskenta!E$7,Päälaskenta!G$5)</f>
        <v>2.5</v>
      </c>
      <c r="C475" s="56">
        <v>1.5269999999999999</v>
      </c>
      <c r="D475" s="93">
        <f t="shared" si="113"/>
        <v>1.6372</v>
      </c>
      <c r="E475" s="8">
        <f>IF(Päälaskenta!$C$26,Kaksitasouoma_matriisi!AP475,Kaksitasouoma_matriisi!AC475)</f>
        <v>0.10182153113706199</v>
      </c>
      <c r="F475" s="56">
        <f>IF(D475&lt;Päälaskenta!H$24,(SQRT(POWER(Päälaskenta!C$24/(2*Päälaskenta!E$24),2)+(D475/Päälaskenta!E$24))-Päälaskenta!C$24/(2*Päälaskenta!E$24)),IF(D475=Päälaskenta!H$24,Päälaskenta!D$24,Päälaskenta!D$24+(SQRT(POWER((Päälaskenta!C$20+Päälaskenta!G$24)/(2*Päälaskenta!E$20),2)+((D475-Päälaskenta!H$24)/Päälaskenta!E$20))-(Päälaskenta!C$20+Päälaskenta!G$24)/(2*Päälaskenta!E$20))))</f>
        <v>0.76</v>
      </c>
      <c r="G475" s="57">
        <f>IF(F475&gt;Päälaskenta!D$24,(2*SQRT((POWER(Päälaskenta!D$24,2))+POWER(Päälaskenta!E$24*Päälaskenta!D$24,2))+Päälaskenta!C$24)+(2*SQRT((POWER((F475-Päälaskenta!D$24),2))+POWER(Päälaskenta!E$20*(F475-Päälaskenta!D$24),2))+Päälaskenta!C$20),(2*SQRT((POWER(F475,2))+POWER(Päälaskenta!E$24*F475,2))+Päälaskenta!C$24))</f>
        <v>8.1999999999999993</v>
      </c>
      <c r="H475" s="57">
        <f t="shared" si="114"/>
        <v>0.2</v>
      </c>
      <c r="I475" s="62">
        <f t="shared" si="115"/>
        <v>0.20668900000000001</v>
      </c>
      <c r="J475" s="8">
        <f>IF(F475&lt;Päälaskenta!$D$24,0,Kaksitasouoma_matriisi!F475-Päälaskenta!$D$24)</f>
        <v>6.0000000000000102E-2</v>
      </c>
      <c r="L475" s="8">
        <f>IF(F475&gt;Päälaskenta!D$24,F475-Päälaskenta!D$24,0)</f>
        <v>6.0000000000000102E-2</v>
      </c>
      <c r="M475" s="8">
        <f>IF(F475&gt;Päälaskenta!D$24,(Päälaskenta!C$20+(Päälaskenta!E$20*(Kaksitasouoma_matriisi!F475-Päälaskenta!D$24)))*(Kaksitasouoma_matriisi!F475-Päälaskenta!D$24),0)</f>
        <v>0.3054</v>
      </c>
      <c r="N475" s="8">
        <f>IF(F475&gt;Päälaskenta!D$24,(2*SQRT((POWER((F475-Päälaskenta!D$24),2))+POWER(Päälaskenta!E$20*(F475-Päälaskenta!D$24),2))+Päälaskenta!C$20),0)</f>
        <v>5.2163330765278397</v>
      </c>
      <c r="O475" s="8">
        <f t="shared" si="121"/>
        <v>5.8546874886924199E-2</v>
      </c>
      <c r="P475" s="8">
        <f>IF(Päälaskenta!$C$29,IF(L475&gt;Päälaskenta!$F$28,Kaksitasouoma_matriisi!AQ475,Kaksitasouoma_matriisi!AR475),Päälaskenta!$F$20)</f>
        <v>0.12</v>
      </c>
      <c r="Q475" s="8">
        <f t="shared" si="122"/>
        <v>0.38372809608441</v>
      </c>
      <c r="R475" s="8">
        <f t="shared" si="116"/>
        <v>8.3159328183949E-2</v>
      </c>
      <c r="S475" s="8">
        <f t="shared" si="123"/>
        <v>0.27229642496381501</v>
      </c>
      <c r="U475" s="93">
        <f>IF(F475&gt;Päälaskenta!D$24,Päälaskenta!H$24+L475*Päälaskenta!G$24,F475*Päälaskenta!C$24 + F475*F475*Päälaskenta!E$24)</f>
        <v>1.3340000000000001</v>
      </c>
      <c r="V475" s="8">
        <f>IF(F475&gt;Päälaskenta!D$24,2*SQRT(POWER(Päälaskenta!D$24,2)+POWER(Päälaskenta!E$24*Päälaskenta!D$24,2))+Päälaskenta!C$24,(2*SQRT((POWER(F475,2))+POWER(Päälaskenta!E$24*F475,2))+Päälaskenta!C$24))</f>
        <v>2.9798989873223301</v>
      </c>
      <c r="W475" s="8">
        <f t="shared" si="124"/>
        <v>0.44766618119451801</v>
      </c>
      <c r="X475" s="8">
        <f>Päälaskenta!F$24</f>
        <v>7.0000000000000007E-2</v>
      </c>
      <c r="Y475" s="8">
        <f t="shared" si="125"/>
        <v>11.1522025224146</v>
      </c>
      <c r="Z475" s="8">
        <f t="shared" si="117"/>
        <v>2.41684067181605</v>
      </c>
      <c r="AA475" s="8">
        <f t="shared" si="126"/>
        <v>1.81172464154127</v>
      </c>
      <c r="AC475" s="8">
        <f t="shared" si="118"/>
        <v>0.10182153113706199</v>
      </c>
      <c r="AE475" s="8">
        <v>473</v>
      </c>
      <c r="AF475" s="8">
        <f t="shared" si="112"/>
        <v>11.535930618499</v>
      </c>
      <c r="AG475" s="8">
        <f t="shared" si="119"/>
        <v>4.6965045411791501E-2</v>
      </c>
      <c r="AJ475" s="132">
        <f>IF(Päälaskenta!$F$28&lt;Kaksitasouoma_matriisi!L475,Päälaskenta!$C$20*Päälaskenta!$F$28,Päälaskenta!$C$20*Kaksitasouoma_matriisi!L475)</f>
        <v>0.3</v>
      </c>
      <c r="AK475" s="134">
        <f>SQRT(Päälaskenta!$D$20^2+(Päälaskenta!$D$20/(1/Päälaskenta!$E$20))^2)</f>
        <v>1.8029999999999999</v>
      </c>
      <c r="AL475" s="134">
        <f>IF(Päälaskenta!$F$28&lt;Kaksitasouoma_matriisi!L475,AK475*Päälaskenta!$F$28*COS(ATAN(1/Päälaskenta!$E$20)),AK475*Kaksitasouoma_matriisi!L475*COS(ATAN(1/Päälaskenta!$E$20)))</f>
        <v>0.09</v>
      </c>
      <c r="AM475" s="134"/>
      <c r="AN475" s="134">
        <f t="shared" si="127"/>
        <v>0.39</v>
      </c>
      <c r="AO475" s="8">
        <f t="shared" si="120"/>
        <v>0.238211580747618</v>
      </c>
      <c r="AP475" s="134">
        <f>Refererenssiarvoja!$B$16*H475^(1/6)/(Refererenssiarvoja!$B$15^0.5)*(Päälaskenta!$G$28/2)^0.5*(1-AO475)^(-1.5)</f>
        <v>5.8000000000000003E-2</v>
      </c>
      <c r="AQ475" s="8">
        <f>Refererenssiarvoja!$B$16*Kaksitasouoma_matriisi!O475^(1/6)/(SQRT((2*Refererenssiarvoja!$B$15)/(Päälaskenta!$F$31*Päälaskenta!$G$31*Päälaskenta!$F$28))+SQRT(Refererenssiarvoja!$B$15)/Refererenssiarvoja!$B$17*LN(Kaksitasouoma_matriisi!L475/Päälaskenta!$F$28))</f>
        <v>-4.2618649854357697E-2</v>
      </c>
      <c r="AR475" s="8">
        <f>Refererenssiarvoja!$B$16*Kaksitasouoma_matriisi!O475^(1/6)/(SQRT((2*Refererenssiarvoja!$B$15)/(Päälaskenta!$F$31*Päälaskenta!$G$31*L475)))</f>
        <v>0.108970784310237</v>
      </c>
    </row>
    <row r="476" spans="1:44" x14ac:dyDescent="0.2">
      <c r="A476" s="8">
        <v>474</v>
      </c>
      <c r="B476" s="8">
        <f>IF(Päälaskenta!C$7,Päälaskenta!E$7,Päälaskenta!G$5)</f>
        <v>2.5</v>
      </c>
      <c r="C476" s="56">
        <v>1.526</v>
      </c>
      <c r="D476" s="93">
        <f t="shared" si="113"/>
        <v>1.6383000000000001</v>
      </c>
      <c r="E476" s="8">
        <f>IF(Päälaskenta!$C$26,Kaksitasouoma_matriisi!AP476,Kaksitasouoma_matriisi!AC476)</f>
        <v>0.10182153113706199</v>
      </c>
      <c r="F476" s="56">
        <f>IF(D476&lt;Päälaskenta!H$24,(SQRT(POWER(Päälaskenta!C$24/(2*Päälaskenta!E$24),2)+(D476/Päälaskenta!E$24))-Päälaskenta!C$24/(2*Päälaskenta!E$24)),IF(D476=Päälaskenta!H$24,Päälaskenta!D$24,Päälaskenta!D$24+(SQRT(POWER((Päälaskenta!C$20+Päälaskenta!G$24)/(2*Päälaskenta!E$20),2)+((D476-Päälaskenta!H$24)/Päälaskenta!E$20))-(Päälaskenta!C$20+Päälaskenta!G$24)/(2*Päälaskenta!E$20))))</f>
        <v>0.76</v>
      </c>
      <c r="G476" s="57">
        <f>IF(F476&gt;Päälaskenta!D$24,(2*SQRT((POWER(Päälaskenta!D$24,2))+POWER(Päälaskenta!E$24*Päälaskenta!D$24,2))+Päälaskenta!C$24)+(2*SQRT((POWER((F476-Päälaskenta!D$24),2))+POWER(Päälaskenta!E$20*(F476-Päälaskenta!D$24),2))+Päälaskenta!C$20),(2*SQRT((POWER(F476,2))+POWER(Päälaskenta!E$24*F476,2))+Päälaskenta!C$24))</f>
        <v>8.1999999999999993</v>
      </c>
      <c r="H476" s="57">
        <f t="shared" si="114"/>
        <v>0.2</v>
      </c>
      <c r="I476" s="62">
        <f t="shared" si="115"/>
        <v>0.20641799999999999</v>
      </c>
      <c r="J476" s="8">
        <f>IF(F476&lt;Päälaskenta!$D$24,0,Kaksitasouoma_matriisi!F476-Päälaskenta!$D$24)</f>
        <v>6.0000000000000102E-2</v>
      </c>
      <c r="L476" s="8">
        <f>IF(F476&gt;Päälaskenta!D$24,F476-Päälaskenta!D$24,0)</f>
        <v>6.0000000000000102E-2</v>
      </c>
      <c r="M476" s="8">
        <f>IF(F476&gt;Päälaskenta!D$24,(Päälaskenta!C$20+(Päälaskenta!E$20*(Kaksitasouoma_matriisi!F476-Päälaskenta!D$24)))*(Kaksitasouoma_matriisi!F476-Päälaskenta!D$24),0)</f>
        <v>0.3054</v>
      </c>
      <c r="N476" s="8">
        <f>IF(F476&gt;Päälaskenta!D$24,(2*SQRT((POWER((F476-Päälaskenta!D$24),2))+POWER(Päälaskenta!E$20*(F476-Päälaskenta!D$24),2))+Päälaskenta!C$20),0)</f>
        <v>5.2163330765278397</v>
      </c>
      <c r="O476" s="8">
        <f t="shared" si="121"/>
        <v>5.8546874886924199E-2</v>
      </c>
      <c r="P476" s="8">
        <f>IF(Päälaskenta!$C$29,IF(L476&gt;Päälaskenta!$F$28,Kaksitasouoma_matriisi!AQ476,Kaksitasouoma_matriisi!AR476),Päälaskenta!$F$20)</f>
        <v>0.12</v>
      </c>
      <c r="Q476" s="8">
        <f t="shared" si="122"/>
        <v>0.38372809608441</v>
      </c>
      <c r="R476" s="8">
        <f t="shared" si="116"/>
        <v>8.3159328183949E-2</v>
      </c>
      <c r="S476" s="8">
        <f t="shared" si="123"/>
        <v>0.27229642496381501</v>
      </c>
      <c r="U476" s="93">
        <f>IF(F476&gt;Päälaskenta!D$24,Päälaskenta!H$24+L476*Päälaskenta!G$24,F476*Päälaskenta!C$24 + F476*F476*Päälaskenta!E$24)</f>
        <v>1.3340000000000001</v>
      </c>
      <c r="V476" s="8">
        <f>IF(F476&gt;Päälaskenta!D$24,2*SQRT(POWER(Päälaskenta!D$24,2)+POWER(Päälaskenta!E$24*Päälaskenta!D$24,2))+Päälaskenta!C$24,(2*SQRT((POWER(F476,2))+POWER(Päälaskenta!E$24*F476,2))+Päälaskenta!C$24))</f>
        <v>2.9798989873223301</v>
      </c>
      <c r="W476" s="8">
        <f t="shared" si="124"/>
        <v>0.44766618119451801</v>
      </c>
      <c r="X476" s="8">
        <f>Päälaskenta!F$24</f>
        <v>7.0000000000000007E-2</v>
      </c>
      <c r="Y476" s="8">
        <f t="shared" si="125"/>
        <v>11.1522025224146</v>
      </c>
      <c r="Z476" s="8">
        <f t="shared" si="117"/>
        <v>2.41684067181605</v>
      </c>
      <c r="AA476" s="8">
        <f t="shared" si="126"/>
        <v>1.81172464154127</v>
      </c>
      <c r="AC476" s="8">
        <f t="shared" si="118"/>
        <v>0.10182153113706199</v>
      </c>
      <c r="AE476" s="8">
        <v>474</v>
      </c>
      <c r="AF476" s="8">
        <f t="shared" si="112"/>
        <v>11.535930618499</v>
      </c>
      <c r="AG476" s="8">
        <f t="shared" si="119"/>
        <v>4.6965045411791501E-2</v>
      </c>
      <c r="AJ476" s="132">
        <f>IF(Päälaskenta!$F$28&lt;Kaksitasouoma_matriisi!L476,Päälaskenta!$C$20*Päälaskenta!$F$28,Päälaskenta!$C$20*Kaksitasouoma_matriisi!L476)</f>
        <v>0.3</v>
      </c>
      <c r="AK476" s="134">
        <f>SQRT(Päälaskenta!$D$20^2+(Päälaskenta!$D$20/(1/Päälaskenta!$E$20))^2)</f>
        <v>1.8029999999999999</v>
      </c>
      <c r="AL476" s="134">
        <f>IF(Päälaskenta!$F$28&lt;Kaksitasouoma_matriisi!L476,AK476*Päälaskenta!$F$28*COS(ATAN(1/Päälaskenta!$E$20)),AK476*Kaksitasouoma_matriisi!L476*COS(ATAN(1/Päälaskenta!$E$20)))</f>
        <v>0.09</v>
      </c>
      <c r="AM476" s="134"/>
      <c r="AN476" s="134">
        <f t="shared" si="127"/>
        <v>0.39</v>
      </c>
      <c r="AO476" s="8">
        <f t="shared" si="120"/>
        <v>0.23805163889397499</v>
      </c>
      <c r="AP476" s="134">
        <f>Refererenssiarvoja!$B$16*H476^(1/6)/(Refererenssiarvoja!$B$15^0.5)*(Päälaskenta!$G$28/2)^0.5*(1-AO476)^(-1.5)</f>
        <v>5.8000000000000003E-2</v>
      </c>
      <c r="AQ476" s="8">
        <f>Refererenssiarvoja!$B$16*Kaksitasouoma_matriisi!O476^(1/6)/(SQRT((2*Refererenssiarvoja!$B$15)/(Päälaskenta!$F$31*Päälaskenta!$G$31*Päälaskenta!$F$28))+SQRT(Refererenssiarvoja!$B$15)/Refererenssiarvoja!$B$17*LN(Kaksitasouoma_matriisi!L476/Päälaskenta!$F$28))</f>
        <v>-4.2618649854357697E-2</v>
      </c>
      <c r="AR476" s="8">
        <f>Refererenssiarvoja!$B$16*Kaksitasouoma_matriisi!O476^(1/6)/(SQRT((2*Refererenssiarvoja!$B$15)/(Päälaskenta!$F$31*Päälaskenta!$G$31*L476)))</f>
        <v>0.108970784310237</v>
      </c>
    </row>
    <row r="477" spans="1:44" x14ac:dyDescent="0.2">
      <c r="A477" s="8">
        <v>475</v>
      </c>
      <c r="B477" s="8">
        <f>IF(Päälaskenta!C$7,Päälaskenta!E$7,Päälaskenta!G$5)</f>
        <v>2.5</v>
      </c>
      <c r="C477" s="56">
        <v>1.5249999999999999</v>
      </c>
      <c r="D477" s="93">
        <f t="shared" si="113"/>
        <v>1.6393</v>
      </c>
      <c r="E477" s="8">
        <f>IF(Päälaskenta!$C$26,Kaksitasouoma_matriisi!AP477,Kaksitasouoma_matriisi!AC477)</f>
        <v>0.10182153113706199</v>
      </c>
      <c r="F477" s="56">
        <f>IF(D477&lt;Päälaskenta!H$24,(SQRT(POWER(Päälaskenta!C$24/(2*Päälaskenta!E$24),2)+(D477/Päälaskenta!E$24))-Päälaskenta!C$24/(2*Päälaskenta!E$24)),IF(D477=Päälaskenta!H$24,Päälaskenta!D$24,Päälaskenta!D$24+(SQRT(POWER((Päälaskenta!C$20+Päälaskenta!G$24)/(2*Päälaskenta!E$20),2)+((D477-Päälaskenta!H$24)/Päälaskenta!E$20))-(Päälaskenta!C$20+Päälaskenta!G$24)/(2*Päälaskenta!E$20))))</f>
        <v>0.76</v>
      </c>
      <c r="G477" s="57">
        <f>IF(F477&gt;Päälaskenta!D$24,(2*SQRT((POWER(Päälaskenta!D$24,2))+POWER(Päälaskenta!E$24*Päälaskenta!D$24,2))+Päälaskenta!C$24)+(2*SQRT((POWER((F477-Päälaskenta!D$24),2))+POWER(Päälaskenta!E$20*(F477-Päälaskenta!D$24),2))+Päälaskenta!C$20),(2*SQRT((POWER(F477,2))+POWER(Päälaskenta!E$24*F477,2))+Päälaskenta!C$24))</f>
        <v>8.1999999999999993</v>
      </c>
      <c r="H477" s="57">
        <f t="shared" si="114"/>
        <v>0.2</v>
      </c>
      <c r="I477" s="62">
        <f t="shared" si="115"/>
        <v>0.206148</v>
      </c>
      <c r="J477" s="8">
        <f>IF(F477&lt;Päälaskenta!$D$24,0,Kaksitasouoma_matriisi!F477-Päälaskenta!$D$24)</f>
        <v>6.0000000000000102E-2</v>
      </c>
      <c r="L477" s="8">
        <f>IF(F477&gt;Päälaskenta!D$24,F477-Päälaskenta!D$24,0)</f>
        <v>6.0000000000000102E-2</v>
      </c>
      <c r="M477" s="8">
        <f>IF(F477&gt;Päälaskenta!D$24,(Päälaskenta!C$20+(Päälaskenta!E$20*(Kaksitasouoma_matriisi!F477-Päälaskenta!D$24)))*(Kaksitasouoma_matriisi!F477-Päälaskenta!D$24),0)</f>
        <v>0.3054</v>
      </c>
      <c r="N477" s="8">
        <f>IF(F477&gt;Päälaskenta!D$24,(2*SQRT((POWER((F477-Päälaskenta!D$24),2))+POWER(Päälaskenta!E$20*(F477-Päälaskenta!D$24),2))+Päälaskenta!C$20),0)</f>
        <v>5.2163330765278397</v>
      </c>
      <c r="O477" s="8">
        <f t="shared" si="121"/>
        <v>5.8546874886924199E-2</v>
      </c>
      <c r="P477" s="8">
        <f>IF(Päälaskenta!$C$29,IF(L477&gt;Päälaskenta!$F$28,Kaksitasouoma_matriisi!AQ477,Kaksitasouoma_matriisi!AR477),Päälaskenta!$F$20)</f>
        <v>0.12</v>
      </c>
      <c r="Q477" s="8">
        <f t="shared" si="122"/>
        <v>0.38372809608441</v>
      </c>
      <c r="R477" s="8">
        <f t="shared" si="116"/>
        <v>8.3159328183949E-2</v>
      </c>
      <c r="S477" s="8">
        <f t="shared" si="123"/>
        <v>0.27229642496381501</v>
      </c>
      <c r="U477" s="93">
        <f>IF(F477&gt;Päälaskenta!D$24,Päälaskenta!H$24+L477*Päälaskenta!G$24,F477*Päälaskenta!C$24 + F477*F477*Päälaskenta!E$24)</f>
        <v>1.3340000000000001</v>
      </c>
      <c r="V477" s="8">
        <f>IF(F477&gt;Päälaskenta!D$24,2*SQRT(POWER(Päälaskenta!D$24,2)+POWER(Päälaskenta!E$24*Päälaskenta!D$24,2))+Päälaskenta!C$24,(2*SQRT((POWER(F477,2))+POWER(Päälaskenta!E$24*F477,2))+Päälaskenta!C$24))</f>
        <v>2.9798989873223301</v>
      </c>
      <c r="W477" s="8">
        <f t="shared" si="124"/>
        <v>0.44766618119451801</v>
      </c>
      <c r="X477" s="8">
        <f>Päälaskenta!F$24</f>
        <v>7.0000000000000007E-2</v>
      </c>
      <c r="Y477" s="8">
        <f t="shared" si="125"/>
        <v>11.1522025224146</v>
      </c>
      <c r="Z477" s="8">
        <f t="shared" si="117"/>
        <v>2.41684067181605</v>
      </c>
      <c r="AA477" s="8">
        <f t="shared" si="126"/>
        <v>1.81172464154127</v>
      </c>
      <c r="AC477" s="8">
        <f t="shared" si="118"/>
        <v>0.10182153113706199</v>
      </c>
      <c r="AE477" s="8">
        <v>475</v>
      </c>
      <c r="AF477" s="8">
        <f t="shared" si="112"/>
        <v>11.535930618499</v>
      </c>
      <c r="AG477" s="8">
        <f t="shared" si="119"/>
        <v>4.6965045411791501E-2</v>
      </c>
      <c r="AJ477" s="132">
        <f>IF(Päälaskenta!$F$28&lt;Kaksitasouoma_matriisi!L477,Päälaskenta!$C$20*Päälaskenta!$F$28,Päälaskenta!$C$20*Kaksitasouoma_matriisi!L477)</f>
        <v>0.3</v>
      </c>
      <c r="AK477" s="134">
        <f>SQRT(Päälaskenta!$D$20^2+(Päälaskenta!$D$20/(1/Päälaskenta!$E$20))^2)</f>
        <v>1.8029999999999999</v>
      </c>
      <c r="AL477" s="134">
        <f>IF(Päälaskenta!$F$28&lt;Kaksitasouoma_matriisi!L477,AK477*Päälaskenta!$F$28*COS(ATAN(1/Päälaskenta!$E$20)),AK477*Kaksitasouoma_matriisi!L477*COS(ATAN(1/Päälaskenta!$E$20)))</f>
        <v>0.09</v>
      </c>
      <c r="AM477" s="134"/>
      <c r="AN477" s="134">
        <f t="shared" si="127"/>
        <v>0.39</v>
      </c>
      <c r="AO477" s="8">
        <f t="shared" si="120"/>
        <v>0.23790642347343399</v>
      </c>
      <c r="AP477" s="134">
        <f>Refererenssiarvoja!$B$16*H477^(1/6)/(Refererenssiarvoja!$B$15^0.5)*(Päälaskenta!$G$28/2)^0.5*(1-AO477)^(-1.5)</f>
        <v>5.8000000000000003E-2</v>
      </c>
      <c r="AQ477" s="8">
        <f>Refererenssiarvoja!$B$16*Kaksitasouoma_matriisi!O477^(1/6)/(SQRT((2*Refererenssiarvoja!$B$15)/(Päälaskenta!$F$31*Päälaskenta!$G$31*Päälaskenta!$F$28))+SQRT(Refererenssiarvoja!$B$15)/Refererenssiarvoja!$B$17*LN(Kaksitasouoma_matriisi!L477/Päälaskenta!$F$28))</f>
        <v>-4.2618649854357697E-2</v>
      </c>
      <c r="AR477" s="8">
        <f>Refererenssiarvoja!$B$16*Kaksitasouoma_matriisi!O477^(1/6)/(SQRT((2*Refererenssiarvoja!$B$15)/(Päälaskenta!$F$31*Päälaskenta!$G$31*L477)))</f>
        <v>0.108970784310237</v>
      </c>
    </row>
    <row r="478" spans="1:44" x14ac:dyDescent="0.2">
      <c r="A478" s="8">
        <v>476</v>
      </c>
      <c r="B478" s="8">
        <f>IF(Päälaskenta!C$7,Päälaskenta!E$7,Päälaskenta!G$5)</f>
        <v>2.5</v>
      </c>
      <c r="C478" s="56">
        <v>1.524</v>
      </c>
      <c r="D478" s="93">
        <f t="shared" si="113"/>
        <v>1.6404000000000001</v>
      </c>
      <c r="E478" s="8">
        <f>IF(Päälaskenta!$C$26,Kaksitasouoma_matriisi!AP478,Kaksitasouoma_matriisi!AC478)</f>
        <v>0.10182153113706199</v>
      </c>
      <c r="F478" s="56">
        <f>IF(D478&lt;Päälaskenta!H$24,(SQRT(POWER(Päälaskenta!C$24/(2*Päälaskenta!E$24),2)+(D478/Päälaskenta!E$24))-Päälaskenta!C$24/(2*Päälaskenta!E$24)),IF(D478=Päälaskenta!H$24,Päälaskenta!D$24,Päälaskenta!D$24+(SQRT(POWER((Päälaskenta!C$20+Päälaskenta!G$24)/(2*Päälaskenta!E$20),2)+((D478-Päälaskenta!H$24)/Päälaskenta!E$20))-(Päälaskenta!C$20+Päälaskenta!G$24)/(2*Päälaskenta!E$20))))</f>
        <v>0.76</v>
      </c>
      <c r="G478" s="57">
        <f>IF(F478&gt;Päälaskenta!D$24,(2*SQRT((POWER(Päälaskenta!D$24,2))+POWER(Päälaskenta!E$24*Päälaskenta!D$24,2))+Päälaskenta!C$24)+(2*SQRT((POWER((F478-Päälaskenta!D$24),2))+POWER(Päälaskenta!E$20*(F478-Päälaskenta!D$24),2))+Päälaskenta!C$20),(2*SQRT((POWER(F478,2))+POWER(Päälaskenta!E$24*F478,2))+Päälaskenta!C$24))</f>
        <v>8.1999999999999993</v>
      </c>
      <c r="H478" s="57">
        <f t="shared" si="114"/>
        <v>0.2</v>
      </c>
      <c r="I478" s="62">
        <f t="shared" si="115"/>
        <v>0.20587800000000001</v>
      </c>
      <c r="J478" s="8">
        <f>IF(F478&lt;Päälaskenta!$D$24,0,Kaksitasouoma_matriisi!F478-Päälaskenta!$D$24)</f>
        <v>6.0000000000000102E-2</v>
      </c>
      <c r="L478" s="8">
        <f>IF(F478&gt;Päälaskenta!D$24,F478-Päälaskenta!D$24,0)</f>
        <v>6.0000000000000102E-2</v>
      </c>
      <c r="M478" s="8">
        <f>IF(F478&gt;Päälaskenta!D$24,(Päälaskenta!C$20+(Päälaskenta!E$20*(Kaksitasouoma_matriisi!F478-Päälaskenta!D$24)))*(Kaksitasouoma_matriisi!F478-Päälaskenta!D$24),0)</f>
        <v>0.3054</v>
      </c>
      <c r="N478" s="8">
        <f>IF(F478&gt;Päälaskenta!D$24,(2*SQRT((POWER((F478-Päälaskenta!D$24),2))+POWER(Päälaskenta!E$20*(F478-Päälaskenta!D$24),2))+Päälaskenta!C$20),0)</f>
        <v>5.2163330765278397</v>
      </c>
      <c r="O478" s="8">
        <f t="shared" si="121"/>
        <v>5.8546874886924199E-2</v>
      </c>
      <c r="P478" s="8">
        <f>IF(Päälaskenta!$C$29,IF(L478&gt;Päälaskenta!$F$28,Kaksitasouoma_matriisi!AQ478,Kaksitasouoma_matriisi!AR478),Päälaskenta!$F$20)</f>
        <v>0.12</v>
      </c>
      <c r="Q478" s="8">
        <f t="shared" si="122"/>
        <v>0.38372809608441</v>
      </c>
      <c r="R478" s="8">
        <f t="shared" si="116"/>
        <v>8.3159328183949E-2</v>
      </c>
      <c r="S478" s="8">
        <f t="shared" si="123"/>
        <v>0.27229642496381501</v>
      </c>
      <c r="U478" s="93">
        <f>IF(F478&gt;Päälaskenta!D$24,Päälaskenta!H$24+L478*Päälaskenta!G$24,F478*Päälaskenta!C$24 + F478*F478*Päälaskenta!E$24)</f>
        <v>1.3340000000000001</v>
      </c>
      <c r="V478" s="8">
        <f>IF(F478&gt;Päälaskenta!D$24,2*SQRT(POWER(Päälaskenta!D$24,2)+POWER(Päälaskenta!E$24*Päälaskenta!D$24,2))+Päälaskenta!C$24,(2*SQRT((POWER(F478,2))+POWER(Päälaskenta!E$24*F478,2))+Päälaskenta!C$24))</f>
        <v>2.9798989873223301</v>
      </c>
      <c r="W478" s="8">
        <f t="shared" si="124"/>
        <v>0.44766618119451801</v>
      </c>
      <c r="X478" s="8">
        <f>Päälaskenta!F$24</f>
        <v>7.0000000000000007E-2</v>
      </c>
      <c r="Y478" s="8">
        <f t="shared" si="125"/>
        <v>11.1522025224146</v>
      </c>
      <c r="Z478" s="8">
        <f t="shared" si="117"/>
        <v>2.41684067181605</v>
      </c>
      <c r="AA478" s="8">
        <f t="shared" si="126"/>
        <v>1.81172464154127</v>
      </c>
      <c r="AC478" s="8">
        <f t="shared" si="118"/>
        <v>0.10182153113706199</v>
      </c>
      <c r="AE478" s="8">
        <v>476</v>
      </c>
      <c r="AF478" s="8">
        <f t="shared" si="112"/>
        <v>11.535930618499</v>
      </c>
      <c r="AG478" s="8">
        <f t="shared" si="119"/>
        <v>4.6965045411791501E-2</v>
      </c>
      <c r="AJ478" s="132">
        <f>IF(Päälaskenta!$F$28&lt;Kaksitasouoma_matriisi!L478,Päälaskenta!$C$20*Päälaskenta!$F$28,Päälaskenta!$C$20*Kaksitasouoma_matriisi!L478)</f>
        <v>0.3</v>
      </c>
      <c r="AK478" s="134">
        <f>SQRT(Päälaskenta!$D$20^2+(Päälaskenta!$D$20/(1/Päälaskenta!$E$20))^2)</f>
        <v>1.8029999999999999</v>
      </c>
      <c r="AL478" s="134">
        <f>IF(Päälaskenta!$F$28&lt;Kaksitasouoma_matriisi!L478,AK478*Päälaskenta!$F$28*COS(ATAN(1/Päälaskenta!$E$20)),AK478*Kaksitasouoma_matriisi!L478*COS(ATAN(1/Päälaskenta!$E$20)))</f>
        <v>0.09</v>
      </c>
      <c r="AM478" s="134"/>
      <c r="AN478" s="134">
        <f t="shared" si="127"/>
        <v>0.39</v>
      </c>
      <c r="AO478" s="8">
        <f t="shared" si="120"/>
        <v>0.23774689100219501</v>
      </c>
      <c r="AP478" s="134">
        <f>Refererenssiarvoja!$B$16*H478^(1/6)/(Refererenssiarvoja!$B$15^0.5)*(Päälaskenta!$G$28/2)^0.5*(1-AO478)^(-1.5)</f>
        <v>5.8000000000000003E-2</v>
      </c>
      <c r="AQ478" s="8">
        <f>Refererenssiarvoja!$B$16*Kaksitasouoma_matriisi!O478^(1/6)/(SQRT((2*Refererenssiarvoja!$B$15)/(Päälaskenta!$F$31*Päälaskenta!$G$31*Päälaskenta!$F$28))+SQRT(Refererenssiarvoja!$B$15)/Refererenssiarvoja!$B$17*LN(Kaksitasouoma_matriisi!L478/Päälaskenta!$F$28))</f>
        <v>-4.2618649854357697E-2</v>
      </c>
      <c r="AR478" s="8">
        <f>Refererenssiarvoja!$B$16*Kaksitasouoma_matriisi!O478^(1/6)/(SQRT((2*Refererenssiarvoja!$B$15)/(Päälaskenta!$F$31*Päälaskenta!$G$31*L478)))</f>
        <v>0.108970784310237</v>
      </c>
    </row>
    <row r="479" spans="1:44" x14ac:dyDescent="0.2">
      <c r="A479" s="8">
        <v>477</v>
      </c>
      <c r="B479" s="8">
        <f>IF(Päälaskenta!C$7,Päälaskenta!E$7,Päälaskenta!G$5)</f>
        <v>2.5</v>
      </c>
      <c r="C479" s="56">
        <v>1.5229999999999999</v>
      </c>
      <c r="D479" s="93">
        <f t="shared" si="113"/>
        <v>1.6415</v>
      </c>
      <c r="E479" s="8">
        <f>IF(Päälaskenta!$C$26,Kaksitasouoma_matriisi!AP479,Kaksitasouoma_matriisi!AC479)</f>
        <v>0.10182153113706199</v>
      </c>
      <c r="F479" s="56">
        <f>IF(D479&lt;Päälaskenta!H$24,(SQRT(POWER(Päälaskenta!C$24/(2*Päälaskenta!E$24),2)+(D479/Päälaskenta!E$24))-Päälaskenta!C$24/(2*Päälaskenta!E$24)),IF(D479=Päälaskenta!H$24,Päälaskenta!D$24,Päälaskenta!D$24+(SQRT(POWER((Päälaskenta!C$20+Päälaskenta!G$24)/(2*Päälaskenta!E$20),2)+((D479-Päälaskenta!H$24)/Päälaskenta!E$20))-(Päälaskenta!C$20+Päälaskenta!G$24)/(2*Päälaskenta!E$20))))</f>
        <v>0.76</v>
      </c>
      <c r="G479" s="57">
        <f>IF(F479&gt;Päälaskenta!D$24,(2*SQRT((POWER(Päälaskenta!D$24,2))+POWER(Päälaskenta!E$24*Päälaskenta!D$24,2))+Päälaskenta!C$24)+(2*SQRT((POWER((F479-Päälaskenta!D$24),2))+POWER(Päälaskenta!E$20*(F479-Päälaskenta!D$24),2))+Päälaskenta!C$20),(2*SQRT((POWER(F479,2))+POWER(Päälaskenta!E$24*F479,2))+Päälaskenta!C$24))</f>
        <v>8.1999999999999993</v>
      </c>
      <c r="H479" s="57">
        <f t="shared" si="114"/>
        <v>0.2</v>
      </c>
      <c r="I479" s="62">
        <f t="shared" si="115"/>
        <v>0.20560800000000001</v>
      </c>
      <c r="J479" s="8">
        <f>IF(F479&lt;Päälaskenta!$D$24,0,Kaksitasouoma_matriisi!F479-Päälaskenta!$D$24)</f>
        <v>6.0000000000000102E-2</v>
      </c>
      <c r="L479" s="8">
        <f>IF(F479&gt;Päälaskenta!D$24,F479-Päälaskenta!D$24,0)</f>
        <v>6.0000000000000102E-2</v>
      </c>
      <c r="M479" s="8">
        <f>IF(F479&gt;Päälaskenta!D$24,(Päälaskenta!C$20+(Päälaskenta!E$20*(Kaksitasouoma_matriisi!F479-Päälaskenta!D$24)))*(Kaksitasouoma_matriisi!F479-Päälaskenta!D$24),0)</f>
        <v>0.3054</v>
      </c>
      <c r="N479" s="8">
        <f>IF(F479&gt;Päälaskenta!D$24,(2*SQRT((POWER((F479-Päälaskenta!D$24),2))+POWER(Päälaskenta!E$20*(F479-Päälaskenta!D$24),2))+Päälaskenta!C$20),0)</f>
        <v>5.2163330765278397</v>
      </c>
      <c r="O479" s="8">
        <f t="shared" si="121"/>
        <v>5.8546874886924199E-2</v>
      </c>
      <c r="P479" s="8">
        <f>IF(Päälaskenta!$C$29,IF(L479&gt;Päälaskenta!$F$28,Kaksitasouoma_matriisi!AQ479,Kaksitasouoma_matriisi!AR479),Päälaskenta!$F$20)</f>
        <v>0.12</v>
      </c>
      <c r="Q479" s="8">
        <f t="shared" si="122"/>
        <v>0.38372809608441</v>
      </c>
      <c r="R479" s="8">
        <f t="shared" si="116"/>
        <v>8.3159328183949E-2</v>
      </c>
      <c r="S479" s="8">
        <f t="shared" si="123"/>
        <v>0.27229642496381501</v>
      </c>
      <c r="U479" s="93">
        <f>IF(F479&gt;Päälaskenta!D$24,Päälaskenta!H$24+L479*Päälaskenta!G$24,F479*Päälaskenta!C$24 + F479*F479*Päälaskenta!E$24)</f>
        <v>1.3340000000000001</v>
      </c>
      <c r="V479" s="8">
        <f>IF(F479&gt;Päälaskenta!D$24,2*SQRT(POWER(Päälaskenta!D$24,2)+POWER(Päälaskenta!E$24*Päälaskenta!D$24,2))+Päälaskenta!C$24,(2*SQRT((POWER(F479,2))+POWER(Päälaskenta!E$24*F479,2))+Päälaskenta!C$24))</f>
        <v>2.9798989873223301</v>
      </c>
      <c r="W479" s="8">
        <f t="shared" si="124"/>
        <v>0.44766618119451801</v>
      </c>
      <c r="X479" s="8">
        <f>Päälaskenta!F$24</f>
        <v>7.0000000000000007E-2</v>
      </c>
      <c r="Y479" s="8">
        <f t="shared" si="125"/>
        <v>11.1522025224146</v>
      </c>
      <c r="Z479" s="8">
        <f t="shared" si="117"/>
        <v>2.41684067181605</v>
      </c>
      <c r="AA479" s="8">
        <f t="shared" si="126"/>
        <v>1.81172464154127</v>
      </c>
      <c r="AC479" s="8">
        <f t="shared" si="118"/>
        <v>0.10182153113706199</v>
      </c>
      <c r="AE479" s="8">
        <v>477</v>
      </c>
      <c r="AF479" s="8">
        <f t="shared" si="112"/>
        <v>11.535930618499</v>
      </c>
      <c r="AG479" s="8">
        <f t="shared" si="119"/>
        <v>4.6965045411791501E-2</v>
      </c>
      <c r="AJ479" s="132">
        <f>IF(Päälaskenta!$F$28&lt;Kaksitasouoma_matriisi!L479,Päälaskenta!$C$20*Päälaskenta!$F$28,Päälaskenta!$C$20*Kaksitasouoma_matriisi!L479)</f>
        <v>0.3</v>
      </c>
      <c r="AK479" s="134">
        <f>SQRT(Päälaskenta!$D$20^2+(Päälaskenta!$D$20/(1/Päälaskenta!$E$20))^2)</f>
        <v>1.8029999999999999</v>
      </c>
      <c r="AL479" s="134">
        <f>IF(Päälaskenta!$F$28&lt;Kaksitasouoma_matriisi!L479,AK479*Päälaskenta!$F$28*COS(ATAN(1/Päälaskenta!$E$20)),AK479*Kaksitasouoma_matriisi!L479*COS(ATAN(1/Päälaskenta!$E$20)))</f>
        <v>0.09</v>
      </c>
      <c r="AM479" s="134"/>
      <c r="AN479" s="134">
        <f t="shared" si="127"/>
        <v>0.39</v>
      </c>
      <c r="AO479" s="8">
        <f t="shared" si="120"/>
        <v>0.23758757234236999</v>
      </c>
      <c r="AP479" s="134">
        <f>Refererenssiarvoja!$B$16*H479^(1/6)/(Refererenssiarvoja!$B$15^0.5)*(Päälaskenta!$G$28/2)^0.5*(1-AO479)^(-1.5)</f>
        <v>5.8000000000000003E-2</v>
      </c>
      <c r="AQ479" s="8">
        <f>Refererenssiarvoja!$B$16*Kaksitasouoma_matriisi!O479^(1/6)/(SQRT((2*Refererenssiarvoja!$B$15)/(Päälaskenta!$F$31*Päälaskenta!$G$31*Päälaskenta!$F$28))+SQRT(Refererenssiarvoja!$B$15)/Refererenssiarvoja!$B$17*LN(Kaksitasouoma_matriisi!L479/Päälaskenta!$F$28))</f>
        <v>-4.2618649854357697E-2</v>
      </c>
      <c r="AR479" s="8">
        <f>Refererenssiarvoja!$B$16*Kaksitasouoma_matriisi!O479^(1/6)/(SQRT((2*Refererenssiarvoja!$B$15)/(Päälaskenta!$F$31*Päälaskenta!$G$31*L479)))</f>
        <v>0.108970784310237</v>
      </c>
    </row>
    <row r="480" spans="1:44" x14ac:dyDescent="0.2">
      <c r="A480" s="8">
        <v>478</v>
      </c>
      <c r="B480" s="8">
        <f>IF(Päälaskenta!C$7,Päälaskenta!E$7,Päälaskenta!G$5)</f>
        <v>2.5</v>
      </c>
      <c r="C480" s="56">
        <v>1.522</v>
      </c>
      <c r="D480" s="93">
        <f t="shared" si="113"/>
        <v>1.6426000000000001</v>
      </c>
      <c r="E480" s="8">
        <f>IF(Päälaskenta!$C$26,Kaksitasouoma_matriisi!AP480,Kaksitasouoma_matriisi!AC480)</f>
        <v>0.10182153113706199</v>
      </c>
      <c r="F480" s="56">
        <f>IF(D480&lt;Päälaskenta!H$24,(SQRT(POWER(Päälaskenta!C$24/(2*Päälaskenta!E$24),2)+(D480/Päälaskenta!E$24))-Päälaskenta!C$24/(2*Päälaskenta!E$24)),IF(D480=Päälaskenta!H$24,Päälaskenta!D$24,Päälaskenta!D$24+(SQRT(POWER((Päälaskenta!C$20+Päälaskenta!G$24)/(2*Päälaskenta!E$20),2)+((D480-Päälaskenta!H$24)/Päälaskenta!E$20))-(Päälaskenta!C$20+Päälaskenta!G$24)/(2*Päälaskenta!E$20))))</f>
        <v>0.76</v>
      </c>
      <c r="G480" s="57">
        <f>IF(F480&gt;Päälaskenta!D$24,(2*SQRT((POWER(Päälaskenta!D$24,2))+POWER(Päälaskenta!E$24*Päälaskenta!D$24,2))+Päälaskenta!C$24)+(2*SQRT((POWER((F480-Päälaskenta!D$24),2))+POWER(Päälaskenta!E$20*(F480-Päälaskenta!D$24),2))+Päälaskenta!C$20),(2*SQRT((POWER(F480,2))+POWER(Päälaskenta!E$24*F480,2))+Päälaskenta!C$24))</f>
        <v>8.1999999999999993</v>
      </c>
      <c r="H480" s="57">
        <f t="shared" si="114"/>
        <v>0.2</v>
      </c>
      <c r="I480" s="62">
        <f t="shared" si="115"/>
        <v>0.20533799999999999</v>
      </c>
      <c r="J480" s="8">
        <f>IF(F480&lt;Päälaskenta!$D$24,0,Kaksitasouoma_matriisi!F480-Päälaskenta!$D$24)</f>
        <v>6.0000000000000102E-2</v>
      </c>
      <c r="L480" s="8">
        <f>IF(F480&gt;Päälaskenta!D$24,F480-Päälaskenta!D$24,0)</f>
        <v>6.0000000000000102E-2</v>
      </c>
      <c r="M480" s="8">
        <f>IF(F480&gt;Päälaskenta!D$24,(Päälaskenta!C$20+(Päälaskenta!E$20*(Kaksitasouoma_matriisi!F480-Päälaskenta!D$24)))*(Kaksitasouoma_matriisi!F480-Päälaskenta!D$24),0)</f>
        <v>0.3054</v>
      </c>
      <c r="N480" s="8">
        <f>IF(F480&gt;Päälaskenta!D$24,(2*SQRT((POWER((F480-Päälaskenta!D$24),2))+POWER(Päälaskenta!E$20*(F480-Päälaskenta!D$24),2))+Päälaskenta!C$20),0)</f>
        <v>5.2163330765278397</v>
      </c>
      <c r="O480" s="8">
        <f t="shared" si="121"/>
        <v>5.8546874886924199E-2</v>
      </c>
      <c r="P480" s="8">
        <f>IF(Päälaskenta!$C$29,IF(L480&gt;Päälaskenta!$F$28,Kaksitasouoma_matriisi!AQ480,Kaksitasouoma_matriisi!AR480),Päälaskenta!$F$20)</f>
        <v>0.12</v>
      </c>
      <c r="Q480" s="8">
        <f t="shared" si="122"/>
        <v>0.38372809608441</v>
      </c>
      <c r="R480" s="8">
        <f t="shared" si="116"/>
        <v>8.3159328183949E-2</v>
      </c>
      <c r="S480" s="8">
        <f t="shared" si="123"/>
        <v>0.27229642496381501</v>
      </c>
      <c r="U480" s="93">
        <f>IF(F480&gt;Päälaskenta!D$24,Päälaskenta!H$24+L480*Päälaskenta!G$24,F480*Päälaskenta!C$24 + F480*F480*Päälaskenta!E$24)</f>
        <v>1.3340000000000001</v>
      </c>
      <c r="V480" s="8">
        <f>IF(F480&gt;Päälaskenta!D$24,2*SQRT(POWER(Päälaskenta!D$24,2)+POWER(Päälaskenta!E$24*Päälaskenta!D$24,2))+Päälaskenta!C$24,(2*SQRT((POWER(F480,2))+POWER(Päälaskenta!E$24*F480,2))+Päälaskenta!C$24))</f>
        <v>2.9798989873223301</v>
      </c>
      <c r="W480" s="8">
        <f t="shared" si="124"/>
        <v>0.44766618119451801</v>
      </c>
      <c r="X480" s="8">
        <f>Päälaskenta!F$24</f>
        <v>7.0000000000000007E-2</v>
      </c>
      <c r="Y480" s="8">
        <f t="shared" si="125"/>
        <v>11.1522025224146</v>
      </c>
      <c r="Z480" s="8">
        <f t="shared" si="117"/>
        <v>2.41684067181605</v>
      </c>
      <c r="AA480" s="8">
        <f t="shared" si="126"/>
        <v>1.81172464154127</v>
      </c>
      <c r="AC480" s="8">
        <f t="shared" si="118"/>
        <v>0.10182153113706199</v>
      </c>
      <c r="AE480" s="8">
        <v>478</v>
      </c>
      <c r="AF480" s="8">
        <f t="shared" si="112"/>
        <v>11.535930618499</v>
      </c>
      <c r="AG480" s="8">
        <f t="shared" si="119"/>
        <v>4.6965045411791501E-2</v>
      </c>
      <c r="AJ480" s="132">
        <f>IF(Päälaskenta!$F$28&lt;Kaksitasouoma_matriisi!L480,Päälaskenta!$C$20*Päälaskenta!$F$28,Päälaskenta!$C$20*Kaksitasouoma_matriisi!L480)</f>
        <v>0.3</v>
      </c>
      <c r="AK480" s="134">
        <f>SQRT(Päälaskenta!$D$20^2+(Päälaskenta!$D$20/(1/Päälaskenta!$E$20))^2)</f>
        <v>1.8029999999999999</v>
      </c>
      <c r="AL480" s="134">
        <f>IF(Päälaskenta!$F$28&lt;Kaksitasouoma_matriisi!L480,AK480*Päälaskenta!$F$28*COS(ATAN(1/Päälaskenta!$E$20)),AK480*Kaksitasouoma_matriisi!L480*COS(ATAN(1/Päälaskenta!$E$20)))</f>
        <v>0.09</v>
      </c>
      <c r="AM480" s="134"/>
      <c r="AN480" s="134">
        <f t="shared" si="127"/>
        <v>0.39</v>
      </c>
      <c r="AO480" s="8">
        <f t="shared" si="120"/>
        <v>0.23742846706441001</v>
      </c>
      <c r="AP480" s="134">
        <f>Refererenssiarvoja!$B$16*H480^(1/6)/(Refererenssiarvoja!$B$15^0.5)*(Päälaskenta!$G$28/2)^0.5*(1-AO480)^(-1.5)</f>
        <v>5.8000000000000003E-2</v>
      </c>
      <c r="AQ480" s="8">
        <f>Refererenssiarvoja!$B$16*Kaksitasouoma_matriisi!O480^(1/6)/(SQRT((2*Refererenssiarvoja!$B$15)/(Päälaskenta!$F$31*Päälaskenta!$G$31*Päälaskenta!$F$28))+SQRT(Refererenssiarvoja!$B$15)/Refererenssiarvoja!$B$17*LN(Kaksitasouoma_matriisi!L480/Päälaskenta!$F$28))</f>
        <v>-4.2618649854357697E-2</v>
      </c>
      <c r="AR480" s="8">
        <f>Refererenssiarvoja!$B$16*Kaksitasouoma_matriisi!O480^(1/6)/(SQRT((2*Refererenssiarvoja!$B$15)/(Päälaskenta!$F$31*Päälaskenta!$G$31*L480)))</f>
        <v>0.108970784310237</v>
      </c>
    </row>
    <row r="481" spans="1:44" x14ac:dyDescent="0.2">
      <c r="A481" s="8">
        <v>479</v>
      </c>
      <c r="B481" s="8">
        <f>IF(Päälaskenta!C$7,Päälaskenta!E$7,Päälaskenta!G$5)</f>
        <v>2.5</v>
      </c>
      <c r="C481" s="56">
        <v>1.5209999999999999</v>
      </c>
      <c r="D481" s="93">
        <f t="shared" si="113"/>
        <v>1.6436999999999999</v>
      </c>
      <c r="E481" s="8">
        <f>IF(Päälaskenta!$C$26,Kaksitasouoma_matriisi!AP481,Kaksitasouoma_matriisi!AC481)</f>
        <v>0.101829524393108</v>
      </c>
      <c r="F481" s="56">
        <f>IF(D481&lt;Päälaskenta!H$24,(SQRT(POWER(Päälaskenta!C$24/(2*Päälaskenta!E$24),2)+(D481/Päälaskenta!E$24))-Päälaskenta!C$24/(2*Päälaskenta!E$24)),IF(D481=Päälaskenta!H$24,Päälaskenta!D$24,Päälaskenta!D$24+(SQRT(POWER((Päälaskenta!C$20+Päälaskenta!G$24)/(2*Päälaskenta!E$20),2)+((D481-Päälaskenta!H$24)/Päälaskenta!E$20))-(Päälaskenta!C$20+Päälaskenta!G$24)/(2*Päälaskenta!E$20))))</f>
        <v>0.76100000000000001</v>
      </c>
      <c r="G481" s="57">
        <f>IF(F481&gt;Päälaskenta!D$24,(2*SQRT((POWER(Päälaskenta!D$24,2))+POWER(Päälaskenta!E$24*Päälaskenta!D$24,2))+Päälaskenta!C$24)+(2*SQRT((POWER((F481-Päälaskenta!D$24),2))+POWER(Päälaskenta!E$20*(F481-Päälaskenta!D$24),2))+Päälaskenta!C$20),(2*SQRT((POWER(F481,2))+POWER(Päälaskenta!E$24*F481,2))+Päälaskenta!C$24))</f>
        <v>8.1999999999999993</v>
      </c>
      <c r="H481" s="57">
        <f t="shared" si="114"/>
        <v>0.2</v>
      </c>
      <c r="I481" s="62">
        <f t="shared" si="115"/>
        <v>0.2051</v>
      </c>
      <c r="J481" s="8">
        <f>IF(F481&lt;Päälaskenta!$D$24,0,Kaksitasouoma_matriisi!F481-Päälaskenta!$D$24)</f>
        <v>6.1000000000000103E-2</v>
      </c>
      <c r="L481" s="8">
        <f>IF(F481&gt;Päälaskenta!D$24,F481-Päälaskenta!D$24,0)</f>
        <v>6.1000000000000103E-2</v>
      </c>
      <c r="M481" s="8">
        <f>IF(F481&gt;Päälaskenta!D$24,(Päälaskenta!C$20+(Päälaskenta!E$20*(Kaksitasouoma_matriisi!F481-Päälaskenta!D$24)))*(Kaksitasouoma_matriisi!F481-Päälaskenta!D$24),0)</f>
        <v>0.31058150000000001</v>
      </c>
      <c r="N481" s="8">
        <f>IF(F481&gt;Päälaskenta!D$24,(2*SQRT((POWER((F481-Päälaskenta!D$24),2))+POWER(Päälaskenta!E$20*(F481-Päälaskenta!D$24),2))+Päälaskenta!C$20),0)</f>
        <v>5.2199386278033</v>
      </c>
      <c r="O481" s="8">
        <f t="shared" si="121"/>
        <v>5.9499071185574799E-2</v>
      </c>
      <c r="P481" s="8">
        <f>IF(Päälaskenta!$C$29,IF(L481&gt;Päälaskenta!$F$28,Kaksitasouoma_matriisi!AQ481,Kaksitasouoma_matriisi!AR481),Päälaskenta!$F$20)</f>
        <v>0.12</v>
      </c>
      <c r="Q481" s="8">
        <f t="shared" si="122"/>
        <v>0.39445832648400903</v>
      </c>
      <c r="R481" s="8">
        <f t="shared" si="116"/>
        <v>8.5158508654448906E-2</v>
      </c>
      <c r="S481" s="8">
        <f t="shared" si="123"/>
        <v>0.27419053824664003</v>
      </c>
      <c r="U481" s="93">
        <f>IF(F481&gt;Päälaskenta!D$24,Päälaskenta!H$24+L481*Päälaskenta!G$24,F481*Päälaskenta!C$24 + F481*F481*Päälaskenta!E$24)</f>
        <v>1.3364</v>
      </c>
      <c r="V481" s="8">
        <f>IF(F481&gt;Päälaskenta!D$24,2*SQRT(POWER(Päälaskenta!D$24,2)+POWER(Päälaskenta!E$24*Päälaskenta!D$24,2))+Päälaskenta!C$24,(2*SQRT((POWER(F481,2))+POWER(Päälaskenta!E$24*F481,2))+Päälaskenta!C$24))</f>
        <v>2.9798989873223301</v>
      </c>
      <c r="W481" s="8">
        <f t="shared" si="124"/>
        <v>0.44847157762245499</v>
      </c>
      <c r="X481" s="8">
        <f>Päälaskenta!F$24</f>
        <v>7.0000000000000007E-2</v>
      </c>
      <c r="Y481" s="8">
        <f t="shared" si="125"/>
        <v>11.1856624599373</v>
      </c>
      <c r="Z481" s="8">
        <f t="shared" si="117"/>
        <v>2.41484149134555</v>
      </c>
      <c r="AA481" s="8">
        <f t="shared" si="126"/>
        <v>1.80697507583474</v>
      </c>
      <c r="AC481" s="8">
        <f t="shared" si="118"/>
        <v>0.101829524393108</v>
      </c>
      <c r="AE481" s="8">
        <v>479</v>
      </c>
      <c r="AF481" s="8">
        <f t="shared" si="112"/>
        <v>11.5801207864213</v>
      </c>
      <c r="AG481" s="8">
        <f t="shared" si="119"/>
        <v>4.6607288633108701E-2</v>
      </c>
      <c r="AJ481" s="132">
        <f>IF(Päälaskenta!$F$28&lt;Kaksitasouoma_matriisi!L481,Päälaskenta!$C$20*Päälaskenta!$F$28,Päälaskenta!$C$20*Kaksitasouoma_matriisi!L481)</f>
        <v>0.30499999999999999</v>
      </c>
      <c r="AK481" s="134">
        <f>SQRT(Päälaskenta!$D$20^2+(Päälaskenta!$D$20/(1/Päälaskenta!$E$20))^2)</f>
        <v>1.8029999999999999</v>
      </c>
      <c r="AL481" s="134">
        <f>IF(Päälaskenta!$F$28&lt;Kaksitasouoma_matriisi!L481,AK481*Päälaskenta!$F$28*COS(ATAN(1/Päälaskenta!$E$20)),AK481*Kaksitasouoma_matriisi!L481*COS(ATAN(1/Päälaskenta!$E$20)))</f>
        <v>9.1999999999999998E-2</v>
      </c>
      <c r="AM481" s="134"/>
      <c r="AN481" s="134">
        <f t="shared" si="127"/>
        <v>0.39700000000000002</v>
      </c>
      <c r="AO481" s="8">
        <f t="shared" si="120"/>
        <v>0.24152825941473499</v>
      </c>
      <c r="AP481" s="134">
        <f>Refererenssiarvoja!$B$16*H481^(1/6)/(Refererenssiarvoja!$B$15^0.5)*(Päälaskenta!$G$28/2)^0.5*(1-AO481)^(-1.5)</f>
        <v>5.8000000000000003E-2</v>
      </c>
      <c r="AQ481" s="8">
        <f>Refererenssiarvoja!$B$16*Kaksitasouoma_matriisi!O481^(1/6)/(SQRT((2*Refererenssiarvoja!$B$15)/(Päälaskenta!$F$31*Päälaskenta!$G$31*Päälaskenta!$F$28))+SQRT(Refererenssiarvoja!$B$15)/Refererenssiarvoja!$B$17*LN(Kaksitasouoma_matriisi!L481/Päälaskenta!$F$28))</f>
        <v>-4.3115055842718297E-2</v>
      </c>
      <c r="AR481" s="8">
        <f>Refererenssiarvoja!$B$16*Kaksitasouoma_matriisi!O481^(1/6)/(SQRT((2*Refererenssiarvoja!$B$15)/(Päälaskenta!$F$31*Päälaskenta!$G$31*L481)))</f>
        <v>0.11017095490346</v>
      </c>
    </row>
    <row r="482" spans="1:44" x14ac:dyDescent="0.2">
      <c r="A482" s="8">
        <v>480</v>
      </c>
      <c r="B482" s="8">
        <f>IF(Päälaskenta!C$7,Päälaskenta!E$7,Päälaskenta!G$5)</f>
        <v>2.5</v>
      </c>
      <c r="C482" s="56">
        <v>1.52</v>
      </c>
      <c r="D482" s="93">
        <f t="shared" si="113"/>
        <v>1.6447000000000001</v>
      </c>
      <c r="E482" s="8">
        <f>IF(Päälaskenta!$C$26,Kaksitasouoma_matriisi!AP482,Kaksitasouoma_matriisi!AC482)</f>
        <v>0.101829524393108</v>
      </c>
      <c r="F482" s="56">
        <f>IF(D482&lt;Päälaskenta!H$24,(SQRT(POWER(Päälaskenta!C$24/(2*Päälaskenta!E$24),2)+(D482/Päälaskenta!E$24))-Päälaskenta!C$24/(2*Päälaskenta!E$24)),IF(D482=Päälaskenta!H$24,Päälaskenta!D$24,Päälaskenta!D$24+(SQRT(POWER((Päälaskenta!C$20+Päälaskenta!G$24)/(2*Päälaskenta!E$20),2)+((D482-Päälaskenta!H$24)/Päälaskenta!E$20))-(Päälaskenta!C$20+Päälaskenta!G$24)/(2*Päälaskenta!E$20))))</f>
        <v>0.76100000000000001</v>
      </c>
      <c r="G482" s="57">
        <f>IF(F482&gt;Päälaskenta!D$24,(2*SQRT((POWER(Päälaskenta!D$24,2))+POWER(Päälaskenta!E$24*Päälaskenta!D$24,2))+Päälaskenta!C$24)+(2*SQRT((POWER((F482-Päälaskenta!D$24),2))+POWER(Päälaskenta!E$20*(F482-Päälaskenta!D$24),2))+Päälaskenta!C$20),(2*SQRT((POWER(F482,2))+POWER(Päälaskenta!E$24*F482,2))+Päälaskenta!C$24))</f>
        <v>8.1999999999999993</v>
      </c>
      <c r="H482" s="57">
        <f t="shared" si="114"/>
        <v>0.2</v>
      </c>
      <c r="I482" s="62">
        <f t="shared" si="115"/>
        <v>0.20483000000000001</v>
      </c>
      <c r="J482" s="8">
        <f>IF(F482&lt;Päälaskenta!$D$24,0,Kaksitasouoma_matriisi!F482-Päälaskenta!$D$24)</f>
        <v>6.1000000000000103E-2</v>
      </c>
      <c r="L482" s="8">
        <f>IF(F482&gt;Päälaskenta!D$24,F482-Päälaskenta!D$24,0)</f>
        <v>6.1000000000000103E-2</v>
      </c>
      <c r="M482" s="8">
        <f>IF(F482&gt;Päälaskenta!D$24,(Päälaskenta!C$20+(Päälaskenta!E$20*(Kaksitasouoma_matriisi!F482-Päälaskenta!D$24)))*(Kaksitasouoma_matriisi!F482-Päälaskenta!D$24),0)</f>
        <v>0.31058150000000001</v>
      </c>
      <c r="N482" s="8">
        <f>IF(F482&gt;Päälaskenta!D$24,(2*SQRT((POWER((F482-Päälaskenta!D$24),2))+POWER(Päälaskenta!E$20*(F482-Päälaskenta!D$24),2))+Päälaskenta!C$20),0)</f>
        <v>5.2199386278033</v>
      </c>
      <c r="O482" s="8">
        <f t="shared" si="121"/>
        <v>5.9499071185574799E-2</v>
      </c>
      <c r="P482" s="8">
        <f>IF(Päälaskenta!$C$29,IF(L482&gt;Päälaskenta!$F$28,Kaksitasouoma_matriisi!AQ482,Kaksitasouoma_matriisi!AR482),Päälaskenta!$F$20)</f>
        <v>0.12</v>
      </c>
      <c r="Q482" s="8">
        <f t="shared" si="122"/>
        <v>0.39445832648400903</v>
      </c>
      <c r="R482" s="8">
        <f t="shared" si="116"/>
        <v>8.5158508654448906E-2</v>
      </c>
      <c r="S482" s="8">
        <f t="shared" si="123"/>
        <v>0.27419053824664003</v>
      </c>
      <c r="U482" s="93">
        <f>IF(F482&gt;Päälaskenta!D$24,Päälaskenta!H$24+L482*Päälaskenta!G$24,F482*Päälaskenta!C$24 + F482*F482*Päälaskenta!E$24)</f>
        <v>1.3364</v>
      </c>
      <c r="V482" s="8">
        <f>IF(F482&gt;Päälaskenta!D$24,2*SQRT(POWER(Päälaskenta!D$24,2)+POWER(Päälaskenta!E$24*Päälaskenta!D$24,2))+Päälaskenta!C$24,(2*SQRT((POWER(F482,2))+POWER(Päälaskenta!E$24*F482,2))+Päälaskenta!C$24))</f>
        <v>2.9798989873223301</v>
      </c>
      <c r="W482" s="8">
        <f t="shared" si="124"/>
        <v>0.44847157762245499</v>
      </c>
      <c r="X482" s="8">
        <f>Päälaskenta!F$24</f>
        <v>7.0000000000000007E-2</v>
      </c>
      <c r="Y482" s="8">
        <f t="shared" si="125"/>
        <v>11.1856624599373</v>
      </c>
      <c r="Z482" s="8">
        <f t="shared" si="117"/>
        <v>2.41484149134555</v>
      </c>
      <c r="AA482" s="8">
        <f t="shared" si="126"/>
        <v>1.80697507583474</v>
      </c>
      <c r="AC482" s="8">
        <f t="shared" si="118"/>
        <v>0.101829524393108</v>
      </c>
      <c r="AE482" s="8">
        <v>480</v>
      </c>
      <c r="AF482" s="8">
        <f t="shared" si="112"/>
        <v>11.5801207864213</v>
      </c>
      <c r="AG482" s="8">
        <f t="shared" si="119"/>
        <v>4.6607288633108701E-2</v>
      </c>
      <c r="AJ482" s="132">
        <f>IF(Päälaskenta!$F$28&lt;Kaksitasouoma_matriisi!L482,Päälaskenta!$C$20*Päälaskenta!$F$28,Päälaskenta!$C$20*Kaksitasouoma_matriisi!L482)</f>
        <v>0.30499999999999999</v>
      </c>
      <c r="AK482" s="134">
        <f>SQRT(Päälaskenta!$D$20^2+(Päälaskenta!$D$20/(1/Päälaskenta!$E$20))^2)</f>
        <v>1.8029999999999999</v>
      </c>
      <c r="AL482" s="134">
        <f>IF(Päälaskenta!$F$28&lt;Kaksitasouoma_matriisi!L482,AK482*Päälaskenta!$F$28*COS(ATAN(1/Päälaskenta!$E$20)),AK482*Kaksitasouoma_matriisi!L482*COS(ATAN(1/Päälaskenta!$E$20)))</f>
        <v>9.1999999999999998E-2</v>
      </c>
      <c r="AM482" s="134"/>
      <c r="AN482" s="134">
        <f t="shared" si="127"/>
        <v>0.39700000000000002</v>
      </c>
      <c r="AO482" s="8">
        <f t="shared" si="120"/>
        <v>0.24138140694351601</v>
      </c>
      <c r="AP482" s="134">
        <f>Refererenssiarvoja!$B$16*H482^(1/6)/(Refererenssiarvoja!$B$15^0.5)*(Päälaskenta!$G$28/2)^0.5*(1-AO482)^(-1.5)</f>
        <v>5.8000000000000003E-2</v>
      </c>
      <c r="AQ482" s="8">
        <f>Refererenssiarvoja!$B$16*Kaksitasouoma_matriisi!O482^(1/6)/(SQRT((2*Refererenssiarvoja!$B$15)/(Päälaskenta!$F$31*Päälaskenta!$G$31*Päälaskenta!$F$28))+SQRT(Refererenssiarvoja!$B$15)/Refererenssiarvoja!$B$17*LN(Kaksitasouoma_matriisi!L482/Päälaskenta!$F$28))</f>
        <v>-4.3115055842718297E-2</v>
      </c>
      <c r="AR482" s="8">
        <f>Refererenssiarvoja!$B$16*Kaksitasouoma_matriisi!O482^(1/6)/(SQRT((2*Refererenssiarvoja!$B$15)/(Päälaskenta!$F$31*Päälaskenta!$G$31*L482)))</f>
        <v>0.11017095490346</v>
      </c>
    </row>
    <row r="483" spans="1:44" x14ac:dyDescent="0.2">
      <c r="A483" s="8">
        <v>481</v>
      </c>
      <c r="B483" s="8">
        <f>IF(Päälaskenta!C$7,Päälaskenta!E$7,Päälaskenta!G$5)</f>
        <v>2.5</v>
      </c>
      <c r="C483" s="56">
        <v>1.5189999999999999</v>
      </c>
      <c r="D483" s="93">
        <f t="shared" si="113"/>
        <v>1.6457999999999999</v>
      </c>
      <c r="E483" s="8">
        <f>IF(Päälaskenta!$C$26,Kaksitasouoma_matriisi!AP483,Kaksitasouoma_matriisi!AC483)</f>
        <v>0.101829524393108</v>
      </c>
      <c r="F483" s="56">
        <f>IF(D483&lt;Päälaskenta!H$24,(SQRT(POWER(Päälaskenta!C$24/(2*Päälaskenta!E$24),2)+(D483/Päälaskenta!E$24))-Päälaskenta!C$24/(2*Päälaskenta!E$24)),IF(D483=Päälaskenta!H$24,Päälaskenta!D$24,Päälaskenta!D$24+(SQRT(POWER((Päälaskenta!C$20+Päälaskenta!G$24)/(2*Päälaskenta!E$20),2)+((D483-Päälaskenta!H$24)/Päälaskenta!E$20))-(Päälaskenta!C$20+Päälaskenta!G$24)/(2*Päälaskenta!E$20))))</f>
        <v>0.76100000000000001</v>
      </c>
      <c r="G483" s="57">
        <f>IF(F483&gt;Päälaskenta!D$24,(2*SQRT((POWER(Päälaskenta!D$24,2))+POWER(Päälaskenta!E$24*Päälaskenta!D$24,2))+Päälaskenta!C$24)+(2*SQRT((POWER((F483-Päälaskenta!D$24),2))+POWER(Päälaskenta!E$20*(F483-Päälaskenta!D$24),2))+Päälaskenta!C$20),(2*SQRT((POWER(F483,2))+POWER(Päälaskenta!E$24*F483,2))+Päälaskenta!C$24))</f>
        <v>8.1999999999999993</v>
      </c>
      <c r="H483" s="57">
        <f t="shared" si="114"/>
        <v>0.2</v>
      </c>
      <c r="I483" s="62">
        <f t="shared" si="115"/>
        <v>0.20456099999999999</v>
      </c>
      <c r="J483" s="8">
        <f>IF(F483&lt;Päälaskenta!$D$24,0,Kaksitasouoma_matriisi!F483-Päälaskenta!$D$24)</f>
        <v>6.1000000000000103E-2</v>
      </c>
      <c r="L483" s="8">
        <f>IF(F483&gt;Päälaskenta!D$24,F483-Päälaskenta!D$24,0)</f>
        <v>6.1000000000000103E-2</v>
      </c>
      <c r="M483" s="8">
        <f>IF(F483&gt;Päälaskenta!D$24,(Päälaskenta!C$20+(Päälaskenta!E$20*(Kaksitasouoma_matriisi!F483-Päälaskenta!D$24)))*(Kaksitasouoma_matriisi!F483-Päälaskenta!D$24),0)</f>
        <v>0.31058150000000001</v>
      </c>
      <c r="N483" s="8">
        <f>IF(F483&gt;Päälaskenta!D$24,(2*SQRT((POWER((F483-Päälaskenta!D$24),2))+POWER(Päälaskenta!E$20*(F483-Päälaskenta!D$24),2))+Päälaskenta!C$20),0)</f>
        <v>5.2199386278033</v>
      </c>
      <c r="O483" s="8">
        <f t="shared" si="121"/>
        <v>5.9499071185574799E-2</v>
      </c>
      <c r="P483" s="8">
        <f>IF(Päälaskenta!$C$29,IF(L483&gt;Päälaskenta!$F$28,Kaksitasouoma_matriisi!AQ483,Kaksitasouoma_matriisi!AR483),Päälaskenta!$F$20)</f>
        <v>0.12</v>
      </c>
      <c r="Q483" s="8">
        <f t="shared" si="122"/>
        <v>0.39445832648400903</v>
      </c>
      <c r="R483" s="8">
        <f t="shared" si="116"/>
        <v>8.5158508654448906E-2</v>
      </c>
      <c r="S483" s="8">
        <f t="shared" si="123"/>
        <v>0.27419053824664003</v>
      </c>
      <c r="U483" s="93">
        <f>IF(F483&gt;Päälaskenta!D$24,Päälaskenta!H$24+L483*Päälaskenta!G$24,F483*Päälaskenta!C$24 + F483*F483*Päälaskenta!E$24)</f>
        <v>1.3364</v>
      </c>
      <c r="V483" s="8">
        <f>IF(F483&gt;Päälaskenta!D$24,2*SQRT(POWER(Päälaskenta!D$24,2)+POWER(Päälaskenta!E$24*Päälaskenta!D$24,2))+Päälaskenta!C$24,(2*SQRT((POWER(F483,2))+POWER(Päälaskenta!E$24*F483,2))+Päälaskenta!C$24))</f>
        <v>2.9798989873223301</v>
      </c>
      <c r="W483" s="8">
        <f t="shared" si="124"/>
        <v>0.44847157762245499</v>
      </c>
      <c r="X483" s="8">
        <f>Päälaskenta!F$24</f>
        <v>7.0000000000000007E-2</v>
      </c>
      <c r="Y483" s="8">
        <f t="shared" si="125"/>
        <v>11.1856624599373</v>
      </c>
      <c r="Z483" s="8">
        <f t="shared" si="117"/>
        <v>2.41484149134555</v>
      </c>
      <c r="AA483" s="8">
        <f t="shared" si="126"/>
        <v>1.80697507583474</v>
      </c>
      <c r="AC483" s="8">
        <f t="shared" si="118"/>
        <v>0.101829524393108</v>
      </c>
      <c r="AE483" s="8">
        <v>481</v>
      </c>
      <c r="AF483" s="8">
        <f t="shared" ref="AF483:AF546" si="128">Q483+Y483</f>
        <v>11.5801207864213</v>
      </c>
      <c r="AG483" s="8">
        <f t="shared" si="119"/>
        <v>4.6607288633108701E-2</v>
      </c>
      <c r="AJ483" s="132">
        <f>IF(Päälaskenta!$F$28&lt;Kaksitasouoma_matriisi!L483,Päälaskenta!$C$20*Päälaskenta!$F$28,Päälaskenta!$C$20*Kaksitasouoma_matriisi!L483)</f>
        <v>0.30499999999999999</v>
      </c>
      <c r="AK483" s="134">
        <f>SQRT(Päälaskenta!$D$20^2+(Päälaskenta!$D$20/(1/Päälaskenta!$E$20))^2)</f>
        <v>1.8029999999999999</v>
      </c>
      <c r="AL483" s="134">
        <f>IF(Päälaskenta!$F$28&lt;Kaksitasouoma_matriisi!L483,AK483*Päälaskenta!$F$28*COS(ATAN(1/Päälaskenta!$E$20)),AK483*Kaksitasouoma_matriisi!L483*COS(ATAN(1/Päälaskenta!$E$20)))</f>
        <v>9.1999999999999998E-2</v>
      </c>
      <c r="AM483" s="134"/>
      <c r="AN483" s="134">
        <f t="shared" si="127"/>
        <v>0.39700000000000002</v>
      </c>
      <c r="AO483" s="8">
        <f t="shared" si="120"/>
        <v>0.24122007534329801</v>
      </c>
      <c r="AP483" s="134">
        <f>Refererenssiarvoja!$B$16*H483^(1/6)/(Refererenssiarvoja!$B$15^0.5)*(Päälaskenta!$G$28/2)^0.5*(1-AO483)^(-1.5)</f>
        <v>5.8000000000000003E-2</v>
      </c>
      <c r="AQ483" s="8">
        <f>Refererenssiarvoja!$B$16*Kaksitasouoma_matriisi!O483^(1/6)/(SQRT((2*Refererenssiarvoja!$B$15)/(Päälaskenta!$F$31*Päälaskenta!$G$31*Päälaskenta!$F$28))+SQRT(Refererenssiarvoja!$B$15)/Refererenssiarvoja!$B$17*LN(Kaksitasouoma_matriisi!L483/Päälaskenta!$F$28))</f>
        <v>-4.3115055842718297E-2</v>
      </c>
      <c r="AR483" s="8">
        <f>Refererenssiarvoja!$B$16*Kaksitasouoma_matriisi!O483^(1/6)/(SQRT((2*Refererenssiarvoja!$B$15)/(Päälaskenta!$F$31*Päälaskenta!$G$31*L483)))</f>
        <v>0.11017095490346</v>
      </c>
    </row>
    <row r="484" spans="1:44" x14ac:dyDescent="0.2">
      <c r="A484" s="8">
        <v>482</v>
      </c>
      <c r="B484" s="8">
        <f>IF(Päälaskenta!C$7,Päälaskenta!E$7,Päälaskenta!G$5)</f>
        <v>2.5</v>
      </c>
      <c r="C484" s="56">
        <v>1.518</v>
      </c>
      <c r="D484" s="93">
        <f t="shared" si="113"/>
        <v>1.6469</v>
      </c>
      <c r="E484" s="8">
        <f>IF(Päälaskenta!$C$26,Kaksitasouoma_matriisi!AP484,Kaksitasouoma_matriisi!AC484)</f>
        <v>0.101829524393108</v>
      </c>
      <c r="F484" s="56">
        <f>IF(D484&lt;Päälaskenta!H$24,(SQRT(POWER(Päälaskenta!C$24/(2*Päälaskenta!E$24),2)+(D484/Päälaskenta!E$24))-Päälaskenta!C$24/(2*Päälaskenta!E$24)),IF(D484=Päälaskenta!H$24,Päälaskenta!D$24,Päälaskenta!D$24+(SQRT(POWER((Päälaskenta!C$20+Päälaskenta!G$24)/(2*Päälaskenta!E$20),2)+((D484-Päälaskenta!H$24)/Päälaskenta!E$20))-(Päälaskenta!C$20+Päälaskenta!G$24)/(2*Päälaskenta!E$20))))</f>
        <v>0.76100000000000001</v>
      </c>
      <c r="G484" s="57">
        <f>IF(F484&gt;Päälaskenta!D$24,(2*SQRT((POWER(Päälaskenta!D$24,2))+POWER(Päälaskenta!E$24*Päälaskenta!D$24,2))+Päälaskenta!C$24)+(2*SQRT((POWER((F484-Päälaskenta!D$24),2))+POWER(Päälaskenta!E$20*(F484-Päälaskenta!D$24),2))+Päälaskenta!C$20),(2*SQRT((POWER(F484,2))+POWER(Päälaskenta!E$24*F484,2))+Päälaskenta!C$24))</f>
        <v>8.1999999999999993</v>
      </c>
      <c r="H484" s="57">
        <f t="shared" si="114"/>
        <v>0.2</v>
      </c>
      <c r="I484" s="62">
        <f t="shared" si="115"/>
        <v>0.204292</v>
      </c>
      <c r="J484" s="8">
        <f>IF(F484&lt;Päälaskenta!$D$24,0,Kaksitasouoma_matriisi!F484-Päälaskenta!$D$24)</f>
        <v>6.1000000000000103E-2</v>
      </c>
      <c r="L484" s="8">
        <f>IF(F484&gt;Päälaskenta!D$24,F484-Päälaskenta!D$24,0)</f>
        <v>6.1000000000000103E-2</v>
      </c>
      <c r="M484" s="8">
        <f>IF(F484&gt;Päälaskenta!D$24,(Päälaskenta!C$20+(Päälaskenta!E$20*(Kaksitasouoma_matriisi!F484-Päälaskenta!D$24)))*(Kaksitasouoma_matriisi!F484-Päälaskenta!D$24),0)</f>
        <v>0.31058150000000001</v>
      </c>
      <c r="N484" s="8">
        <f>IF(F484&gt;Päälaskenta!D$24,(2*SQRT((POWER((F484-Päälaskenta!D$24),2))+POWER(Päälaskenta!E$20*(F484-Päälaskenta!D$24),2))+Päälaskenta!C$20),0)</f>
        <v>5.2199386278033</v>
      </c>
      <c r="O484" s="8">
        <f t="shared" si="121"/>
        <v>5.9499071185574799E-2</v>
      </c>
      <c r="P484" s="8">
        <f>IF(Päälaskenta!$C$29,IF(L484&gt;Päälaskenta!$F$28,Kaksitasouoma_matriisi!AQ484,Kaksitasouoma_matriisi!AR484),Päälaskenta!$F$20)</f>
        <v>0.12</v>
      </c>
      <c r="Q484" s="8">
        <f t="shared" si="122"/>
        <v>0.39445832648400903</v>
      </c>
      <c r="R484" s="8">
        <f t="shared" si="116"/>
        <v>8.5158508654448906E-2</v>
      </c>
      <c r="S484" s="8">
        <f t="shared" si="123"/>
        <v>0.27419053824664003</v>
      </c>
      <c r="U484" s="93">
        <f>IF(F484&gt;Päälaskenta!D$24,Päälaskenta!H$24+L484*Päälaskenta!G$24,F484*Päälaskenta!C$24 + F484*F484*Päälaskenta!E$24)</f>
        <v>1.3364</v>
      </c>
      <c r="V484" s="8">
        <f>IF(F484&gt;Päälaskenta!D$24,2*SQRT(POWER(Päälaskenta!D$24,2)+POWER(Päälaskenta!E$24*Päälaskenta!D$24,2))+Päälaskenta!C$24,(2*SQRT((POWER(F484,2))+POWER(Päälaskenta!E$24*F484,2))+Päälaskenta!C$24))</f>
        <v>2.9798989873223301</v>
      </c>
      <c r="W484" s="8">
        <f t="shared" si="124"/>
        <v>0.44847157762245499</v>
      </c>
      <c r="X484" s="8">
        <f>Päälaskenta!F$24</f>
        <v>7.0000000000000007E-2</v>
      </c>
      <c r="Y484" s="8">
        <f t="shared" si="125"/>
        <v>11.1856624599373</v>
      </c>
      <c r="Z484" s="8">
        <f t="shared" si="117"/>
        <v>2.41484149134555</v>
      </c>
      <c r="AA484" s="8">
        <f t="shared" si="126"/>
        <v>1.80697507583474</v>
      </c>
      <c r="AC484" s="8">
        <f t="shared" si="118"/>
        <v>0.101829524393108</v>
      </c>
      <c r="AE484" s="8">
        <v>482</v>
      </c>
      <c r="AF484" s="8">
        <f t="shared" si="128"/>
        <v>11.5801207864213</v>
      </c>
      <c r="AG484" s="8">
        <f t="shared" si="119"/>
        <v>4.6607288633108701E-2</v>
      </c>
      <c r="AJ484" s="132">
        <f>IF(Päälaskenta!$F$28&lt;Kaksitasouoma_matriisi!L484,Päälaskenta!$C$20*Päälaskenta!$F$28,Päälaskenta!$C$20*Kaksitasouoma_matriisi!L484)</f>
        <v>0.30499999999999999</v>
      </c>
      <c r="AK484" s="134">
        <f>SQRT(Päälaskenta!$D$20^2+(Päälaskenta!$D$20/(1/Päälaskenta!$E$20))^2)</f>
        <v>1.8029999999999999</v>
      </c>
      <c r="AL484" s="134">
        <f>IF(Päälaskenta!$F$28&lt;Kaksitasouoma_matriisi!L484,AK484*Päälaskenta!$F$28*COS(ATAN(1/Päälaskenta!$E$20)),AK484*Kaksitasouoma_matriisi!L484*COS(ATAN(1/Päälaskenta!$E$20)))</f>
        <v>9.1999999999999998E-2</v>
      </c>
      <c r="AM484" s="134"/>
      <c r="AN484" s="134">
        <f t="shared" si="127"/>
        <v>0.39700000000000002</v>
      </c>
      <c r="AO484" s="8">
        <f t="shared" si="120"/>
        <v>0.241058959256785</v>
      </c>
      <c r="AP484" s="134">
        <f>Refererenssiarvoja!$B$16*H484^(1/6)/(Refererenssiarvoja!$B$15^0.5)*(Päälaskenta!$G$28/2)^0.5*(1-AO484)^(-1.5)</f>
        <v>5.8000000000000003E-2</v>
      </c>
      <c r="AQ484" s="8">
        <f>Refererenssiarvoja!$B$16*Kaksitasouoma_matriisi!O484^(1/6)/(SQRT((2*Refererenssiarvoja!$B$15)/(Päälaskenta!$F$31*Päälaskenta!$G$31*Päälaskenta!$F$28))+SQRT(Refererenssiarvoja!$B$15)/Refererenssiarvoja!$B$17*LN(Kaksitasouoma_matriisi!L484/Päälaskenta!$F$28))</f>
        <v>-4.3115055842718297E-2</v>
      </c>
      <c r="AR484" s="8">
        <f>Refererenssiarvoja!$B$16*Kaksitasouoma_matriisi!O484^(1/6)/(SQRT((2*Refererenssiarvoja!$B$15)/(Päälaskenta!$F$31*Päälaskenta!$G$31*L484)))</f>
        <v>0.11017095490346</v>
      </c>
    </row>
    <row r="485" spans="1:44" x14ac:dyDescent="0.2">
      <c r="A485" s="8">
        <v>483</v>
      </c>
      <c r="B485" s="8">
        <f>IF(Päälaskenta!C$7,Päälaskenta!E$7,Päälaskenta!G$5)</f>
        <v>2.5</v>
      </c>
      <c r="C485" s="56">
        <v>1.5169999999999999</v>
      </c>
      <c r="D485" s="93">
        <f t="shared" si="113"/>
        <v>1.6479999999999999</v>
      </c>
      <c r="E485" s="8">
        <f>IF(Päälaskenta!$C$26,Kaksitasouoma_matriisi!AP485,Kaksitasouoma_matriisi!AC485)</f>
        <v>0.101829524393108</v>
      </c>
      <c r="F485" s="56">
        <f>IF(D485&lt;Päälaskenta!H$24,(SQRT(POWER(Päälaskenta!C$24/(2*Päälaskenta!E$24),2)+(D485/Päälaskenta!E$24))-Päälaskenta!C$24/(2*Päälaskenta!E$24)),IF(D485=Päälaskenta!H$24,Päälaskenta!D$24,Päälaskenta!D$24+(SQRT(POWER((Päälaskenta!C$20+Päälaskenta!G$24)/(2*Päälaskenta!E$20),2)+((D485-Päälaskenta!H$24)/Päälaskenta!E$20))-(Päälaskenta!C$20+Päälaskenta!G$24)/(2*Päälaskenta!E$20))))</f>
        <v>0.76100000000000001</v>
      </c>
      <c r="G485" s="57">
        <f>IF(F485&gt;Päälaskenta!D$24,(2*SQRT((POWER(Päälaskenta!D$24,2))+POWER(Päälaskenta!E$24*Päälaskenta!D$24,2))+Päälaskenta!C$24)+(2*SQRT((POWER((F485-Päälaskenta!D$24),2))+POWER(Päälaskenta!E$20*(F485-Päälaskenta!D$24),2))+Päälaskenta!C$20),(2*SQRT((POWER(F485,2))+POWER(Päälaskenta!E$24*F485,2))+Päälaskenta!C$24))</f>
        <v>8.1999999999999993</v>
      </c>
      <c r="H485" s="57">
        <f t="shared" si="114"/>
        <v>0.2</v>
      </c>
      <c r="I485" s="62">
        <f t="shared" si="115"/>
        <v>0.20402300000000001</v>
      </c>
      <c r="J485" s="8">
        <f>IF(F485&lt;Päälaskenta!$D$24,0,Kaksitasouoma_matriisi!F485-Päälaskenta!$D$24)</f>
        <v>6.1000000000000103E-2</v>
      </c>
      <c r="L485" s="8">
        <f>IF(F485&gt;Päälaskenta!D$24,F485-Päälaskenta!D$24,0)</f>
        <v>6.1000000000000103E-2</v>
      </c>
      <c r="M485" s="8">
        <f>IF(F485&gt;Päälaskenta!D$24,(Päälaskenta!C$20+(Päälaskenta!E$20*(Kaksitasouoma_matriisi!F485-Päälaskenta!D$24)))*(Kaksitasouoma_matriisi!F485-Päälaskenta!D$24),0)</f>
        <v>0.31058150000000001</v>
      </c>
      <c r="N485" s="8">
        <f>IF(F485&gt;Päälaskenta!D$24,(2*SQRT((POWER((F485-Päälaskenta!D$24),2))+POWER(Päälaskenta!E$20*(F485-Päälaskenta!D$24),2))+Päälaskenta!C$20),0)</f>
        <v>5.2199386278033</v>
      </c>
      <c r="O485" s="8">
        <f t="shared" si="121"/>
        <v>5.9499071185574799E-2</v>
      </c>
      <c r="P485" s="8">
        <f>IF(Päälaskenta!$C$29,IF(L485&gt;Päälaskenta!$F$28,Kaksitasouoma_matriisi!AQ485,Kaksitasouoma_matriisi!AR485),Päälaskenta!$F$20)</f>
        <v>0.12</v>
      </c>
      <c r="Q485" s="8">
        <f t="shared" si="122"/>
        <v>0.39445832648400903</v>
      </c>
      <c r="R485" s="8">
        <f t="shared" si="116"/>
        <v>8.5158508654448906E-2</v>
      </c>
      <c r="S485" s="8">
        <f t="shared" si="123"/>
        <v>0.27419053824664003</v>
      </c>
      <c r="U485" s="93">
        <f>IF(F485&gt;Päälaskenta!D$24,Päälaskenta!H$24+L485*Päälaskenta!G$24,F485*Päälaskenta!C$24 + F485*F485*Päälaskenta!E$24)</f>
        <v>1.3364</v>
      </c>
      <c r="V485" s="8">
        <f>IF(F485&gt;Päälaskenta!D$24,2*SQRT(POWER(Päälaskenta!D$24,2)+POWER(Päälaskenta!E$24*Päälaskenta!D$24,2))+Päälaskenta!C$24,(2*SQRT((POWER(F485,2))+POWER(Päälaskenta!E$24*F485,2))+Päälaskenta!C$24))</f>
        <v>2.9798989873223301</v>
      </c>
      <c r="W485" s="8">
        <f t="shared" si="124"/>
        <v>0.44847157762245499</v>
      </c>
      <c r="X485" s="8">
        <f>Päälaskenta!F$24</f>
        <v>7.0000000000000007E-2</v>
      </c>
      <c r="Y485" s="8">
        <f t="shared" si="125"/>
        <v>11.1856624599373</v>
      </c>
      <c r="Z485" s="8">
        <f t="shared" si="117"/>
        <v>2.41484149134555</v>
      </c>
      <c r="AA485" s="8">
        <f t="shared" si="126"/>
        <v>1.80697507583474</v>
      </c>
      <c r="AC485" s="8">
        <f t="shared" si="118"/>
        <v>0.101829524393108</v>
      </c>
      <c r="AE485" s="8">
        <v>483</v>
      </c>
      <c r="AF485" s="8">
        <f t="shared" si="128"/>
        <v>11.5801207864213</v>
      </c>
      <c r="AG485" s="8">
        <f t="shared" si="119"/>
        <v>4.6607288633108701E-2</v>
      </c>
      <c r="AJ485" s="132">
        <f>IF(Päälaskenta!$F$28&lt;Kaksitasouoma_matriisi!L485,Päälaskenta!$C$20*Päälaskenta!$F$28,Päälaskenta!$C$20*Kaksitasouoma_matriisi!L485)</f>
        <v>0.30499999999999999</v>
      </c>
      <c r="AK485" s="134">
        <f>SQRT(Päälaskenta!$D$20^2+(Päälaskenta!$D$20/(1/Päälaskenta!$E$20))^2)</f>
        <v>1.8029999999999999</v>
      </c>
      <c r="AL485" s="134">
        <f>IF(Päälaskenta!$F$28&lt;Kaksitasouoma_matriisi!L485,AK485*Päälaskenta!$F$28*COS(ATAN(1/Päälaskenta!$E$20)),AK485*Kaksitasouoma_matriisi!L485*COS(ATAN(1/Päälaskenta!$E$20)))</f>
        <v>9.1999999999999998E-2</v>
      </c>
      <c r="AM485" s="134"/>
      <c r="AN485" s="134">
        <f t="shared" si="127"/>
        <v>0.39700000000000002</v>
      </c>
      <c r="AO485" s="8">
        <f t="shared" si="120"/>
        <v>0.24089805825242699</v>
      </c>
      <c r="AP485" s="134">
        <f>Refererenssiarvoja!$B$16*H485^(1/6)/(Refererenssiarvoja!$B$15^0.5)*(Päälaskenta!$G$28/2)^0.5*(1-AO485)^(-1.5)</f>
        <v>5.8000000000000003E-2</v>
      </c>
      <c r="AQ485" s="8">
        <f>Refererenssiarvoja!$B$16*Kaksitasouoma_matriisi!O485^(1/6)/(SQRT((2*Refererenssiarvoja!$B$15)/(Päälaskenta!$F$31*Päälaskenta!$G$31*Päälaskenta!$F$28))+SQRT(Refererenssiarvoja!$B$15)/Refererenssiarvoja!$B$17*LN(Kaksitasouoma_matriisi!L485/Päälaskenta!$F$28))</f>
        <v>-4.3115055842718297E-2</v>
      </c>
      <c r="AR485" s="8">
        <f>Refererenssiarvoja!$B$16*Kaksitasouoma_matriisi!O485^(1/6)/(SQRT((2*Refererenssiarvoja!$B$15)/(Päälaskenta!$F$31*Päälaskenta!$G$31*L485)))</f>
        <v>0.11017095490346</v>
      </c>
    </row>
    <row r="486" spans="1:44" x14ac:dyDescent="0.2">
      <c r="A486" s="8">
        <v>484</v>
      </c>
      <c r="B486" s="8">
        <f>IF(Päälaskenta!C$7,Päälaskenta!E$7,Päälaskenta!G$5)</f>
        <v>2.5</v>
      </c>
      <c r="C486" s="56">
        <v>1.516</v>
      </c>
      <c r="D486" s="93">
        <f t="shared" si="113"/>
        <v>1.6491</v>
      </c>
      <c r="E486" s="8">
        <f>IF(Päälaskenta!$C$26,Kaksitasouoma_matriisi!AP486,Kaksitasouoma_matriisi!AC486)</f>
        <v>0.101829524393108</v>
      </c>
      <c r="F486" s="56">
        <f>IF(D486&lt;Päälaskenta!H$24,(SQRT(POWER(Päälaskenta!C$24/(2*Päälaskenta!E$24),2)+(D486/Päälaskenta!E$24))-Päälaskenta!C$24/(2*Päälaskenta!E$24)),IF(D486=Päälaskenta!H$24,Päälaskenta!D$24,Päälaskenta!D$24+(SQRT(POWER((Päälaskenta!C$20+Päälaskenta!G$24)/(2*Päälaskenta!E$20),2)+((D486-Päälaskenta!H$24)/Päälaskenta!E$20))-(Päälaskenta!C$20+Päälaskenta!G$24)/(2*Päälaskenta!E$20))))</f>
        <v>0.76100000000000001</v>
      </c>
      <c r="G486" s="57">
        <f>IF(F486&gt;Päälaskenta!D$24,(2*SQRT((POWER(Päälaskenta!D$24,2))+POWER(Päälaskenta!E$24*Päälaskenta!D$24,2))+Päälaskenta!C$24)+(2*SQRT((POWER((F486-Päälaskenta!D$24),2))+POWER(Päälaskenta!E$20*(F486-Päälaskenta!D$24),2))+Päälaskenta!C$20),(2*SQRT((POWER(F486,2))+POWER(Päälaskenta!E$24*F486,2))+Päälaskenta!C$24))</f>
        <v>8.1999999999999993</v>
      </c>
      <c r="H486" s="57">
        <f t="shared" si="114"/>
        <v>0.2</v>
      </c>
      <c r="I486" s="62">
        <f t="shared" si="115"/>
        <v>0.20375399999999999</v>
      </c>
      <c r="J486" s="8">
        <f>IF(F486&lt;Päälaskenta!$D$24,0,Kaksitasouoma_matriisi!F486-Päälaskenta!$D$24)</f>
        <v>6.1000000000000103E-2</v>
      </c>
      <c r="L486" s="8">
        <f>IF(F486&gt;Päälaskenta!D$24,F486-Päälaskenta!D$24,0)</f>
        <v>6.1000000000000103E-2</v>
      </c>
      <c r="M486" s="8">
        <f>IF(F486&gt;Päälaskenta!D$24,(Päälaskenta!C$20+(Päälaskenta!E$20*(Kaksitasouoma_matriisi!F486-Päälaskenta!D$24)))*(Kaksitasouoma_matriisi!F486-Päälaskenta!D$24),0)</f>
        <v>0.31058150000000001</v>
      </c>
      <c r="N486" s="8">
        <f>IF(F486&gt;Päälaskenta!D$24,(2*SQRT((POWER((F486-Päälaskenta!D$24),2))+POWER(Päälaskenta!E$20*(F486-Päälaskenta!D$24),2))+Päälaskenta!C$20),0)</f>
        <v>5.2199386278033</v>
      </c>
      <c r="O486" s="8">
        <f t="shared" si="121"/>
        <v>5.9499071185574799E-2</v>
      </c>
      <c r="P486" s="8">
        <f>IF(Päälaskenta!$C$29,IF(L486&gt;Päälaskenta!$F$28,Kaksitasouoma_matriisi!AQ486,Kaksitasouoma_matriisi!AR486),Päälaskenta!$F$20)</f>
        <v>0.12</v>
      </c>
      <c r="Q486" s="8">
        <f t="shared" si="122"/>
        <v>0.39445832648400903</v>
      </c>
      <c r="R486" s="8">
        <f t="shared" si="116"/>
        <v>8.5158508654448906E-2</v>
      </c>
      <c r="S486" s="8">
        <f t="shared" si="123"/>
        <v>0.27419053824664003</v>
      </c>
      <c r="U486" s="93">
        <f>IF(F486&gt;Päälaskenta!D$24,Päälaskenta!H$24+L486*Päälaskenta!G$24,F486*Päälaskenta!C$24 + F486*F486*Päälaskenta!E$24)</f>
        <v>1.3364</v>
      </c>
      <c r="V486" s="8">
        <f>IF(F486&gt;Päälaskenta!D$24,2*SQRT(POWER(Päälaskenta!D$24,2)+POWER(Päälaskenta!E$24*Päälaskenta!D$24,2))+Päälaskenta!C$24,(2*SQRT((POWER(F486,2))+POWER(Päälaskenta!E$24*F486,2))+Päälaskenta!C$24))</f>
        <v>2.9798989873223301</v>
      </c>
      <c r="W486" s="8">
        <f t="shared" si="124"/>
        <v>0.44847157762245499</v>
      </c>
      <c r="X486" s="8">
        <f>Päälaskenta!F$24</f>
        <v>7.0000000000000007E-2</v>
      </c>
      <c r="Y486" s="8">
        <f t="shared" si="125"/>
        <v>11.1856624599373</v>
      </c>
      <c r="Z486" s="8">
        <f t="shared" si="117"/>
        <v>2.41484149134555</v>
      </c>
      <c r="AA486" s="8">
        <f t="shared" si="126"/>
        <v>1.80697507583474</v>
      </c>
      <c r="AC486" s="8">
        <f t="shared" si="118"/>
        <v>0.101829524393108</v>
      </c>
      <c r="AE486" s="8">
        <v>484</v>
      </c>
      <c r="AF486" s="8">
        <f t="shared" si="128"/>
        <v>11.5801207864213</v>
      </c>
      <c r="AG486" s="8">
        <f t="shared" si="119"/>
        <v>4.6607288633108701E-2</v>
      </c>
      <c r="AJ486" s="132">
        <f>IF(Päälaskenta!$F$28&lt;Kaksitasouoma_matriisi!L486,Päälaskenta!$C$20*Päälaskenta!$F$28,Päälaskenta!$C$20*Kaksitasouoma_matriisi!L486)</f>
        <v>0.30499999999999999</v>
      </c>
      <c r="AK486" s="134">
        <f>SQRT(Päälaskenta!$D$20^2+(Päälaskenta!$D$20/(1/Päälaskenta!$E$20))^2)</f>
        <v>1.8029999999999999</v>
      </c>
      <c r="AL486" s="134">
        <f>IF(Päälaskenta!$F$28&lt;Kaksitasouoma_matriisi!L486,AK486*Päälaskenta!$F$28*COS(ATAN(1/Päälaskenta!$E$20)),AK486*Kaksitasouoma_matriisi!L486*COS(ATAN(1/Päälaskenta!$E$20)))</f>
        <v>9.1999999999999998E-2</v>
      </c>
      <c r="AM486" s="134"/>
      <c r="AN486" s="134">
        <f t="shared" si="127"/>
        <v>0.39700000000000002</v>
      </c>
      <c r="AO486" s="8">
        <f t="shared" si="120"/>
        <v>0.240737371899824</v>
      </c>
      <c r="AP486" s="134">
        <f>Refererenssiarvoja!$B$16*H486^(1/6)/(Refererenssiarvoja!$B$15^0.5)*(Päälaskenta!$G$28/2)^0.5*(1-AO486)^(-1.5)</f>
        <v>5.8000000000000003E-2</v>
      </c>
      <c r="AQ486" s="8">
        <f>Refererenssiarvoja!$B$16*Kaksitasouoma_matriisi!O486^(1/6)/(SQRT((2*Refererenssiarvoja!$B$15)/(Päälaskenta!$F$31*Päälaskenta!$G$31*Päälaskenta!$F$28))+SQRT(Refererenssiarvoja!$B$15)/Refererenssiarvoja!$B$17*LN(Kaksitasouoma_matriisi!L486/Päälaskenta!$F$28))</f>
        <v>-4.3115055842718297E-2</v>
      </c>
      <c r="AR486" s="8">
        <f>Refererenssiarvoja!$B$16*Kaksitasouoma_matriisi!O486^(1/6)/(SQRT((2*Refererenssiarvoja!$B$15)/(Päälaskenta!$F$31*Päälaskenta!$G$31*L486)))</f>
        <v>0.11017095490346</v>
      </c>
    </row>
    <row r="487" spans="1:44" x14ac:dyDescent="0.2">
      <c r="A487" s="8">
        <v>485</v>
      </c>
      <c r="B487" s="8">
        <f>IF(Päälaskenta!C$7,Päälaskenta!E$7,Päälaskenta!G$5)</f>
        <v>2.5</v>
      </c>
      <c r="C487" s="56">
        <v>1.5149999999999999</v>
      </c>
      <c r="D487" s="93">
        <f t="shared" si="113"/>
        <v>1.6501999999999999</v>
      </c>
      <c r="E487" s="8">
        <f>IF(Päälaskenta!$C$26,Kaksitasouoma_matriisi!AP487,Kaksitasouoma_matriisi!AC487)</f>
        <v>0.101829524393108</v>
      </c>
      <c r="F487" s="56">
        <f>IF(D487&lt;Päälaskenta!H$24,(SQRT(POWER(Päälaskenta!C$24/(2*Päälaskenta!E$24),2)+(D487/Päälaskenta!E$24))-Päälaskenta!C$24/(2*Päälaskenta!E$24)),IF(D487=Päälaskenta!H$24,Päälaskenta!D$24,Päälaskenta!D$24+(SQRT(POWER((Päälaskenta!C$20+Päälaskenta!G$24)/(2*Päälaskenta!E$20),2)+((D487-Päälaskenta!H$24)/Päälaskenta!E$20))-(Päälaskenta!C$20+Päälaskenta!G$24)/(2*Päälaskenta!E$20))))</f>
        <v>0.76100000000000001</v>
      </c>
      <c r="G487" s="57">
        <f>IF(F487&gt;Päälaskenta!D$24,(2*SQRT((POWER(Päälaskenta!D$24,2))+POWER(Päälaskenta!E$24*Päälaskenta!D$24,2))+Päälaskenta!C$24)+(2*SQRT((POWER((F487-Päälaskenta!D$24),2))+POWER(Päälaskenta!E$20*(F487-Päälaskenta!D$24),2))+Päälaskenta!C$20),(2*SQRT((POWER(F487,2))+POWER(Päälaskenta!E$24*F487,2))+Päälaskenta!C$24))</f>
        <v>8.1999999999999993</v>
      </c>
      <c r="H487" s="57">
        <f t="shared" si="114"/>
        <v>0.2</v>
      </c>
      <c r="I487" s="62">
        <f t="shared" si="115"/>
        <v>0.203485</v>
      </c>
      <c r="J487" s="8">
        <f>IF(F487&lt;Päälaskenta!$D$24,0,Kaksitasouoma_matriisi!F487-Päälaskenta!$D$24)</f>
        <v>6.1000000000000103E-2</v>
      </c>
      <c r="L487" s="8">
        <f>IF(F487&gt;Päälaskenta!D$24,F487-Päälaskenta!D$24,0)</f>
        <v>6.1000000000000103E-2</v>
      </c>
      <c r="M487" s="8">
        <f>IF(F487&gt;Päälaskenta!D$24,(Päälaskenta!C$20+(Päälaskenta!E$20*(Kaksitasouoma_matriisi!F487-Päälaskenta!D$24)))*(Kaksitasouoma_matriisi!F487-Päälaskenta!D$24),0)</f>
        <v>0.31058150000000001</v>
      </c>
      <c r="N487" s="8">
        <f>IF(F487&gt;Päälaskenta!D$24,(2*SQRT((POWER((F487-Päälaskenta!D$24),2))+POWER(Päälaskenta!E$20*(F487-Päälaskenta!D$24),2))+Päälaskenta!C$20),0)</f>
        <v>5.2199386278033</v>
      </c>
      <c r="O487" s="8">
        <f t="shared" si="121"/>
        <v>5.9499071185574799E-2</v>
      </c>
      <c r="P487" s="8">
        <f>IF(Päälaskenta!$C$29,IF(L487&gt;Päälaskenta!$F$28,Kaksitasouoma_matriisi!AQ487,Kaksitasouoma_matriisi!AR487),Päälaskenta!$F$20)</f>
        <v>0.12</v>
      </c>
      <c r="Q487" s="8">
        <f t="shared" si="122"/>
        <v>0.39445832648400903</v>
      </c>
      <c r="R487" s="8">
        <f t="shared" si="116"/>
        <v>8.5158508654448906E-2</v>
      </c>
      <c r="S487" s="8">
        <f t="shared" si="123"/>
        <v>0.27419053824664003</v>
      </c>
      <c r="U487" s="93">
        <f>IF(F487&gt;Päälaskenta!D$24,Päälaskenta!H$24+L487*Päälaskenta!G$24,F487*Päälaskenta!C$24 + F487*F487*Päälaskenta!E$24)</f>
        <v>1.3364</v>
      </c>
      <c r="V487" s="8">
        <f>IF(F487&gt;Päälaskenta!D$24,2*SQRT(POWER(Päälaskenta!D$24,2)+POWER(Päälaskenta!E$24*Päälaskenta!D$24,2))+Päälaskenta!C$24,(2*SQRT((POWER(F487,2))+POWER(Päälaskenta!E$24*F487,2))+Päälaskenta!C$24))</f>
        <v>2.9798989873223301</v>
      </c>
      <c r="W487" s="8">
        <f t="shared" si="124"/>
        <v>0.44847157762245499</v>
      </c>
      <c r="X487" s="8">
        <f>Päälaskenta!F$24</f>
        <v>7.0000000000000007E-2</v>
      </c>
      <c r="Y487" s="8">
        <f t="shared" si="125"/>
        <v>11.1856624599373</v>
      </c>
      <c r="Z487" s="8">
        <f t="shared" si="117"/>
        <v>2.41484149134555</v>
      </c>
      <c r="AA487" s="8">
        <f t="shared" si="126"/>
        <v>1.80697507583474</v>
      </c>
      <c r="AC487" s="8">
        <f t="shared" si="118"/>
        <v>0.101829524393108</v>
      </c>
      <c r="AE487" s="8">
        <v>485</v>
      </c>
      <c r="AF487" s="8">
        <f t="shared" si="128"/>
        <v>11.5801207864213</v>
      </c>
      <c r="AG487" s="8">
        <f t="shared" si="119"/>
        <v>4.6607288633108701E-2</v>
      </c>
      <c r="AJ487" s="132">
        <f>IF(Päälaskenta!$F$28&lt;Kaksitasouoma_matriisi!L487,Päälaskenta!$C$20*Päälaskenta!$F$28,Päälaskenta!$C$20*Kaksitasouoma_matriisi!L487)</f>
        <v>0.30499999999999999</v>
      </c>
      <c r="AK487" s="134">
        <f>SQRT(Päälaskenta!$D$20^2+(Päälaskenta!$D$20/(1/Päälaskenta!$E$20))^2)</f>
        <v>1.8029999999999999</v>
      </c>
      <c r="AL487" s="134">
        <f>IF(Päälaskenta!$F$28&lt;Kaksitasouoma_matriisi!L487,AK487*Päälaskenta!$F$28*COS(ATAN(1/Päälaskenta!$E$20)),AK487*Kaksitasouoma_matriisi!L487*COS(ATAN(1/Päälaskenta!$E$20)))</f>
        <v>9.1999999999999998E-2</v>
      </c>
      <c r="AM487" s="134"/>
      <c r="AN487" s="134">
        <f t="shared" si="127"/>
        <v>0.39700000000000002</v>
      </c>
      <c r="AO487" s="8">
        <f t="shared" si="120"/>
        <v>0.24057689976972499</v>
      </c>
      <c r="AP487" s="134">
        <f>Refererenssiarvoja!$B$16*H487^(1/6)/(Refererenssiarvoja!$B$15^0.5)*(Päälaskenta!$G$28/2)^0.5*(1-AO487)^(-1.5)</f>
        <v>5.8000000000000003E-2</v>
      </c>
      <c r="AQ487" s="8">
        <f>Refererenssiarvoja!$B$16*Kaksitasouoma_matriisi!O487^(1/6)/(SQRT((2*Refererenssiarvoja!$B$15)/(Päälaskenta!$F$31*Päälaskenta!$G$31*Päälaskenta!$F$28))+SQRT(Refererenssiarvoja!$B$15)/Refererenssiarvoja!$B$17*LN(Kaksitasouoma_matriisi!L487/Päälaskenta!$F$28))</f>
        <v>-4.3115055842718297E-2</v>
      </c>
      <c r="AR487" s="8">
        <f>Refererenssiarvoja!$B$16*Kaksitasouoma_matriisi!O487^(1/6)/(SQRT((2*Refererenssiarvoja!$B$15)/(Päälaskenta!$F$31*Päälaskenta!$G$31*L487)))</f>
        <v>0.11017095490346</v>
      </c>
    </row>
    <row r="488" spans="1:44" x14ac:dyDescent="0.2">
      <c r="A488" s="8">
        <v>486</v>
      </c>
      <c r="B488" s="8">
        <f>IF(Päälaskenta!C$7,Päälaskenta!E$7,Päälaskenta!G$5)</f>
        <v>2.5</v>
      </c>
      <c r="C488" s="56">
        <v>1.514</v>
      </c>
      <c r="D488" s="93">
        <f t="shared" si="113"/>
        <v>1.6513</v>
      </c>
      <c r="E488" s="8">
        <f>IF(Päälaskenta!$C$26,Kaksitasouoma_matriisi!AP488,Kaksitasouoma_matriisi!AC488)</f>
        <v>0.101837510622813</v>
      </c>
      <c r="F488" s="56">
        <f>IF(D488&lt;Päälaskenta!H$24,(SQRT(POWER(Päälaskenta!C$24/(2*Päälaskenta!E$24),2)+(D488/Päälaskenta!E$24))-Päälaskenta!C$24/(2*Päälaskenta!E$24)),IF(D488=Päälaskenta!H$24,Päälaskenta!D$24,Päälaskenta!D$24+(SQRT(POWER((Päälaskenta!C$20+Päälaskenta!G$24)/(2*Päälaskenta!E$20),2)+((D488-Päälaskenta!H$24)/Päälaskenta!E$20))-(Päälaskenta!C$20+Päälaskenta!G$24)/(2*Päälaskenta!E$20))))</f>
        <v>0.76200000000000001</v>
      </c>
      <c r="G488" s="57">
        <f>IF(F488&gt;Päälaskenta!D$24,(2*SQRT((POWER(Päälaskenta!D$24,2))+POWER(Päälaskenta!E$24*Päälaskenta!D$24,2))+Päälaskenta!C$24)+(2*SQRT((POWER((F488-Päälaskenta!D$24),2))+POWER(Päälaskenta!E$20*(F488-Päälaskenta!D$24),2))+Päälaskenta!C$20),(2*SQRT((POWER(F488,2))+POWER(Päälaskenta!E$24*F488,2))+Päälaskenta!C$24))</f>
        <v>8.1999999999999993</v>
      </c>
      <c r="H488" s="57">
        <f t="shared" si="114"/>
        <v>0.2</v>
      </c>
      <c r="I488" s="62">
        <f t="shared" si="115"/>
        <v>0.20324800000000001</v>
      </c>
      <c r="J488" s="8">
        <f>IF(F488&lt;Päälaskenta!$D$24,0,Kaksitasouoma_matriisi!F488-Päälaskenta!$D$24)</f>
        <v>6.2000000000000097E-2</v>
      </c>
      <c r="L488" s="8">
        <f>IF(F488&gt;Päälaskenta!D$24,F488-Päälaskenta!D$24,0)</f>
        <v>6.2000000000000097E-2</v>
      </c>
      <c r="M488" s="8">
        <f>IF(F488&gt;Päälaskenta!D$24,(Päälaskenta!C$20+(Päälaskenta!E$20*(Kaksitasouoma_matriisi!F488-Päälaskenta!D$24)))*(Kaksitasouoma_matriisi!F488-Päälaskenta!D$24),0)</f>
        <v>0.31576599999999999</v>
      </c>
      <c r="N488" s="8">
        <f>IF(F488&gt;Päälaskenta!D$24,(2*SQRT((POWER((F488-Päälaskenta!D$24),2))+POWER(Päälaskenta!E$20*(F488-Päälaskenta!D$24),2))+Päälaskenta!C$20),0)</f>
        <v>5.22354417907877</v>
      </c>
      <c r="O488" s="8">
        <f t="shared" si="121"/>
        <v>6.04505272999699E-2</v>
      </c>
      <c r="P488" s="8">
        <f>IF(Päälaskenta!$C$29,IF(L488&gt;Päälaskenta!$F$28,Kaksitasouoma_matriisi!AQ488,Kaksitasouoma_matriisi!AR488),Päälaskenta!$F$20)</f>
        <v>0.12</v>
      </c>
      <c r="Q488" s="8">
        <f t="shared" si="122"/>
        <v>0.405307072336408</v>
      </c>
      <c r="R488" s="8">
        <f t="shared" si="116"/>
        <v>8.7166788658172595E-2</v>
      </c>
      <c r="S488" s="8">
        <f t="shared" si="123"/>
        <v>0.27604868370303498</v>
      </c>
      <c r="U488" s="93">
        <f>IF(F488&gt;Päälaskenta!D$24,Päälaskenta!H$24+L488*Päälaskenta!G$24,F488*Päälaskenta!C$24 + F488*F488*Päälaskenta!E$24)</f>
        <v>1.3388</v>
      </c>
      <c r="V488" s="8">
        <f>IF(F488&gt;Päälaskenta!D$24,2*SQRT(POWER(Päälaskenta!D$24,2)+POWER(Päälaskenta!E$24*Päälaskenta!D$24,2))+Päälaskenta!C$24,(2*SQRT((POWER(F488,2))+POWER(Päälaskenta!E$24*F488,2))+Päälaskenta!C$24))</f>
        <v>2.9798989873223301</v>
      </c>
      <c r="W488" s="8">
        <f t="shared" si="124"/>
        <v>0.44927697405039102</v>
      </c>
      <c r="X488" s="8">
        <f>Päälaskenta!F$24</f>
        <v>7.0000000000000007E-2</v>
      </c>
      <c r="Y488" s="8">
        <f t="shared" si="125"/>
        <v>11.2191624812522</v>
      </c>
      <c r="Z488" s="8">
        <f t="shared" si="117"/>
        <v>2.4128332113418298</v>
      </c>
      <c r="AA488" s="8">
        <f t="shared" si="126"/>
        <v>1.80223574196432</v>
      </c>
      <c r="AC488" s="8">
        <f t="shared" si="118"/>
        <v>0.101837510622813</v>
      </c>
      <c r="AE488" s="8">
        <v>486</v>
      </c>
      <c r="AF488" s="8">
        <f t="shared" si="128"/>
        <v>11.6244695535886</v>
      </c>
      <c r="AG488" s="8">
        <f t="shared" si="119"/>
        <v>4.6252342043902203E-2</v>
      </c>
      <c r="AJ488" s="132">
        <f>IF(Päälaskenta!$F$28&lt;Kaksitasouoma_matriisi!L488,Päälaskenta!$C$20*Päälaskenta!$F$28,Päälaskenta!$C$20*Kaksitasouoma_matriisi!L488)</f>
        <v>0.31</v>
      </c>
      <c r="AK488" s="134">
        <f>SQRT(Päälaskenta!$D$20^2+(Päälaskenta!$D$20/(1/Päälaskenta!$E$20))^2)</f>
        <v>1.8029999999999999</v>
      </c>
      <c r="AL488" s="134">
        <f>IF(Päälaskenta!$F$28&lt;Kaksitasouoma_matriisi!L488,AK488*Päälaskenta!$F$28*COS(ATAN(1/Päälaskenta!$E$20)),AK488*Kaksitasouoma_matriisi!L488*COS(ATAN(1/Päälaskenta!$E$20)))</f>
        <v>9.2999999999999999E-2</v>
      </c>
      <c r="AM488" s="134"/>
      <c r="AN488" s="134">
        <f t="shared" si="127"/>
        <v>0.40300000000000002</v>
      </c>
      <c r="AO488" s="8">
        <f t="shared" si="120"/>
        <v>0.244050142312118</v>
      </c>
      <c r="AP488" s="134">
        <f>Refererenssiarvoja!$B$16*H488^(1/6)/(Refererenssiarvoja!$B$15^0.5)*(Päälaskenta!$G$28/2)^0.5*(1-AO488)^(-1.5)</f>
        <v>5.8999999999999997E-2</v>
      </c>
      <c r="AQ488" s="8">
        <f>Refererenssiarvoja!$B$16*Kaksitasouoma_matriisi!O488^(1/6)/(SQRT((2*Refererenssiarvoja!$B$15)/(Päälaskenta!$F$31*Päälaskenta!$G$31*Päälaskenta!$F$28))+SQRT(Refererenssiarvoja!$B$15)/Refererenssiarvoja!$B$17*LN(Kaksitasouoma_matriisi!L488/Päälaskenta!$F$28))</f>
        <v>-4.3612381182431902E-2</v>
      </c>
      <c r="AR488" s="8">
        <f>Refererenssiarvoja!$B$16*Kaksitasouoma_matriisi!O488^(1/6)/(SQRT((2*Refererenssiarvoja!$B$15)/(Päälaskenta!$F$31*Päälaskenta!$G$31*L488)))</f>
        <v>0.11136439416831</v>
      </c>
    </row>
    <row r="489" spans="1:44" x14ac:dyDescent="0.2">
      <c r="A489" s="8">
        <v>487</v>
      </c>
      <c r="B489" s="8">
        <f>IF(Päälaskenta!C$7,Päälaskenta!E$7,Päälaskenta!G$5)</f>
        <v>2.5</v>
      </c>
      <c r="C489" s="56">
        <v>1.5129999999999999</v>
      </c>
      <c r="D489" s="93">
        <f t="shared" si="113"/>
        <v>1.6523000000000001</v>
      </c>
      <c r="E489" s="8">
        <f>IF(Päälaskenta!$C$26,Kaksitasouoma_matriisi!AP489,Kaksitasouoma_matriisi!AC489)</f>
        <v>0.101837510622813</v>
      </c>
      <c r="F489" s="56">
        <f>IF(D489&lt;Päälaskenta!H$24,(SQRT(POWER(Päälaskenta!C$24/(2*Päälaskenta!E$24),2)+(D489/Päälaskenta!E$24))-Päälaskenta!C$24/(2*Päälaskenta!E$24)),IF(D489=Päälaskenta!H$24,Päälaskenta!D$24,Päälaskenta!D$24+(SQRT(POWER((Päälaskenta!C$20+Päälaskenta!G$24)/(2*Päälaskenta!E$20),2)+((D489-Päälaskenta!H$24)/Päälaskenta!E$20))-(Päälaskenta!C$20+Päälaskenta!G$24)/(2*Päälaskenta!E$20))))</f>
        <v>0.76200000000000001</v>
      </c>
      <c r="G489" s="57">
        <f>IF(F489&gt;Päälaskenta!D$24,(2*SQRT((POWER(Päälaskenta!D$24,2))+POWER(Päälaskenta!E$24*Päälaskenta!D$24,2))+Päälaskenta!C$24)+(2*SQRT((POWER((F489-Päälaskenta!D$24),2))+POWER(Päälaskenta!E$20*(F489-Päälaskenta!D$24),2))+Päälaskenta!C$20),(2*SQRT((POWER(F489,2))+POWER(Päälaskenta!E$24*F489,2))+Päälaskenta!C$24))</f>
        <v>8.1999999999999993</v>
      </c>
      <c r="H489" s="57">
        <f t="shared" si="114"/>
        <v>0.2</v>
      </c>
      <c r="I489" s="62">
        <f t="shared" si="115"/>
        <v>0.20297999999999999</v>
      </c>
      <c r="J489" s="8">
        <f>IF(F489&lt;Päälaskenta!$D$24,0,Kaksitasouoma_matriisi!F489-Päälaskenta!$D$24)</f>
        <v>6.2000000000000097E-2</v>
      </c>
      <c r="L489" s="8">
        <f>IF(F489&gt;Päälaskenta!D$24,F489-Päälaskenta!D$24,0)</f>
        <v>6.2000000000000097E-2</v>
      </c>
      <c r="M489" s="8">
        <f>IF(F489&gt;Päälaskenta!D$24,(Päälaskenta!C$20+(Päälaskenta!E$20*(Kaksitasouoma_matriisi!F489-Päälaskenta!D$24)))*(Kaksitasouoma_matriisi!F489-Päälaskenta!D$24),0)</f>
        <v>0.31576599999999999</v>
      </c>
      <c r="N489" s="8">
        <f>IF(F489&gt;Päälaskenta!D$24,(2*SQRT((POWER((F489-Päälaskenta!D$24),2))+POWER(Päälaskenta!E$20*(F489-Päälaskenta!D$24),2))+Päälaskenta!C$20),0)</f>
        <v>5.22354417907877</v>
      </c>
      <c r="O489" s="8">
        <f t="shared" si="121"/>
        <v>6.04505272999699E-2</v>
      </c>
      <c r="P489" s="8">
        <f>IF(Päälaskenta!$C$29,IF(L489&gt;Päälaskenta!$F$28,Kaksitasouoma_matriisi!AQ489,Kaksitasouoma_matriisi!AR489),Päälaskenta!$F$20)</f>
        <v>0.12</v>
      </c>
      <c r="Q489" s="8">
        <f t="shared" si="122"/>
        <v>0.405307072336408</v>
      </c>
      <c r="R489" s="8">
        <f t="shared" si="116"/>
        <v>8.7166788658172595E-2</v>
      </c>
      <c r="S489" s="8">
        <f t="shared" si="123"/>
        <v>0.27604868370303498</v>
      </c>
      <c r="U489" s="93">
        <f>IF(F489&gt;Päälaskenta!D$24,Päälaskenta!H$24+L489*Päälaskenta!G$24,F489*Päälaskenta!C$24 + F489*F489*Päälaskenta!E$24)</f>
        <v>1.3388</v>
      </c>
      <c r="V489" s="8">
        <f>IF(F489&gt;Päälaskenta!D$24,2*SQRT(POWER(Päälaskenta!D$24,2)+POWER(Päälaskenta!E$24*Päälaskenta!D$24,2))+Päälaskenta!C$24,(2*SQRT((POWER(F489,2))+POWER(Päälaskenta!E$24*F489,2))+Päälaskenta!C$24))</f>
        <v>2.9798989873223301</v>
      </c>
      <c r="W489" s="8">
        <f t="shared" si="124"/>
        <v>0.44927697405039102</v>
      </c>
      <c r="X489" s="8">
        <f>Päälaskenta!F$24</f>
        <v>7.0000000000000007E-2</v>
      </c>
      <c r="Y489" s="8">
        <f t="shared" si="125"/>
        <v>11.2191624812522</v>
      </c>
      <c r="Z489" s="8">
        <f t="shared" si="117"/>
        <v>2.4128332113418298</v>
      </c>
      <c r="AA489" s="8">
        <f t="shared" si="126"/>
        <v>1.80223574196432</v>
      </c>
      <c r="AC489" s="8">
        <f t="shared" si="118"/>
        <v>0.101837510622813</v>
      </c>
      <c r="AE489" s="8">
        <v>487</v>
      </c>
      <c r="AF489" s="8">
        <f t="shared" si="128"/>
        <v>11.6244695535886</v>
      </c>
      <c r="AG489" s="8">
        <f t="shared" si="119"/>
        <v>4.6252342043902203E-2</v>
      </c>
      <c r="AJ489" s="132">
        <f>IF(Päälaskenta!$F$28&lt;Kaksitasouoma_matriisi!L489,Päälaskenta!$C$20*Päälaskenta!$F$28,Päälaskenta!$C$20*Kaksitasouoma_matriisi!L489)</f>
        <v>0.31</v>
      </c>
      <c r="AK489" s="134">
        <f>SQRT(Päälaskenta!$D$20^2+(Päälaskenta!$D$20/(1/Päälaskenta!$E$20))^2)</f>
        <v>1.8029999999999999</v>
      </c>
      <c r="AL489" s="134">
        <f>IF(Päälaskenta!$F$28&lt;Kaksitasouoma_matriisi!L489,AK489*Päälaskenta!$F$28*COS(ATAN(1/Päälaskenta!$E$20)),AK489*Kaksitasouoma_matriisi!L489*COS(ATAN(1/Päälaskenta!$E$20)))</f>
        <v>9.2999999999999999E-2</v>
      </c>
      <c r="AM489" s="134"/>
      <c r="AN489" s="134">
        <f t="shared" si="127"/>
        <v>0.40300000000000002</v>
      </c>
      <c r="AO489" s="8">
        <f t="shared" si="120"/>
        <v>0.24390243902438999</v>
      </c>
      <c r="AP489" s="134">
        <f>Refererenssiarvoja!$B$16*H489^(1/6)/(Refererenssiarvoja!$B$15^0.5)*(Päälaskenta!$G$28/2)^0.5*(1-AO489)^(-1.5)</f>
        <v>5.8999999999999997E-2</v>
      </c>
      <c r="AQ489" s="8">
        <f>Refererenssiarvoja!$B$16*Kaksitasouoma_matriisi!O489^(1/6)/(SQRT((2*Refererenssiarvoja!$B$15)/(Päälaskenta!$F$31*Päälaskenta!$G$31*Päälaskenta!$F$28))+SQRT(Refererenssiarvoja!$B$15)/Refererenssiarvoja!$B$17*LN(Kaksitasouoma_matriisi!L489/Päälaskenta!$F$28))</f>
        <v>-4.3612381182431902E-2</v>
      </c>
      <c r="AR489" s="8">
        <f>Refererenssiarvoja!$B$16*Kaksitasouoma_matriisi!O489^(1/6)/(SQRT((2*Refererenssiarvoja!$B$15)/(Päälaskenta!$F$31*Päälaskenta!$G$31*L489)))</f>
        <v>0.11136439416831</v>
      </c>
    </row>
    <row r="490" spans="1:44" x14ac:dyDescent="0.2">
      <c r="A490" s="8">
        <v>488</v>
      </c>
      <c r="B490" s="8">
        <f>IF(Päälaskenta!C$7,Päälaskenta!E$7,Päälaskenta!G$5)</f>
        <v>2.5</v>
      </c>
      <c r="C490" s="56">
        <v>1.512</v>
      </c>
      <c r="D490" s="93">
        <f t="shared" si="113"/>
        <v>1.6534</v>
      </c>
      <c r="E490" s="8">
        <f>IF(Päälaskenta!$C$26,Kaksitasouoma_matriisi!AP490,Kaksitasouoma_matriisi!AC490)</f>
        <v>0.101837510622813</v>
      </c>
      <c r="F490" s="56">
        <f>IF(D490&lt;Päälaskenta!H$24,(SQRT(POWER(Päälaskenta!C$24/(2*Päälaskenta!E$24),2)+(D490/Päälaskenta!E$24))-Päälaskenta!C$24/(2*Päälaskenta!E$24)),IF(D490=Päälaskenta!H$24,Päälaskenta!D$24,Päälaskenta!D$24+(SQRT(POWER((Päälaskenta!C$20+Päälaskenta!G$24)/(2*Päälaskenta!E$20),2)+((D490-Päälaskenta!H$24)/Päälaskenta!E$20))-(Päälaskenta!C$20+Päälaskenta!G$24)/(2*Päälaskenta!E$20))))</f>
        <v>0.76200000000000001</v>
      </c>
      <c r="G490" s="57">
        <f>IF(F490&gt;Päälaskenta!D$24,(2*SQRT((POWER(Päälaskenta!D$24,2))+POWER(Päälaskenta!E$24*Päälaskenta!D$24,2))+Päälaskenta!C$24)+(2*SQRT((POWER((F490-Päälaskenta!D$24),2))+POWER(Päälaskenta!E$20*(F490-Päälaskenta!D$24),2))+Päälaskenta!C$20),(2*SQRT((POWER(F490,2))+POWER(Päälaskenta!E$24*F490,2))+Päälaskenta!C$24))</f>
        <v>8.1999999999999993</v>
      </c>
      <c r="H490" s="57">
        <f t="shared" si="114"/>
        <v>0.2</v>
      </c>
      <c r="I490" s="62">
        <f t="shared" si="115"/>
        <v>0.202712</v>
      </c>
      <c r="J490" s="8">
        <f>IF(F490&lt;Päälaskenta!$D$24,0,Kaksitasouoma_matriisi!F490-Päälaskenta!$D$24)</f>
        <v>6.2000000000000097E-2</v>
      </c>
      <c r="L490" s="8">
        <f>IF(F490&gt;Päälaskenta!D$24,F490-Päälaskenta!D$24,0)</f>
        <v>6.2000000000000097E-2</v>
      </c>
      <c r="M490" s="8">
        <f>IF(F490&gt;Päälaskenta!D$24,(Päälaskenta!C$20+(Päälaskenta!E$20*(Kaksitasouoma_matriisi!F490-Päälaskenta!D$24)))*(Kaksitasouoma_matriisi!F490-Päälaskenta!D$24),0)</f>
        <v>0.31576599999999999</v>
      </c>
      <c r="N490" s="8">
        <f>IF(F490&gt;Päälaskenta!D$24,(2*SQRT((POWER((F490-Päälaskenta!D$24),2))+POWER(Päälaskenta!E$20*(F490-Päälaskenta!D$24),2))+Päälaskenta!C$20),0)</f>
        <v>5.22354417907877</v>
      </c>
      <c r="O490" s="8">
        <f t="shared" si="121"/>
        <v>6.04505272999699E-2</v>
      </c>
      <c r="P490" s="8">
        <f>IF(Päälaskenta!$C$29,IF(L490&gt;Päälaskenta!$F$28,Kaksitasouoma_matriisi!AQ490,Kaksitasouoma_matriisi!AR490),Päälaskenta!$F$20)</f>
        <v>0.12</v>
      </c>
      <c r="Q490" s="8">
        <f t="shared" si="122"/>
        <v>0.405307072336408</v>
      </c>
      <c r="R490" s="8">
        <f t="shared" si="116"/>
        <v>8.7166788658172595E-2</v>
      </c>
      <c r="S490" s="8">
        <f t="shared" si="123"/>
        <v>0.27604868370303498</v>
      </c>
      <c r="U490" s="93">
        <f>IF(F490&gt;Päälaskenta!D$24,Päälaskenta!H$24+L490*Päälaskenta!G$24,F490*Päälaskenta!C$24 + F490*F490*Päälaskenta!E$24)</f>
        <v>1.3388</v>
      </c>
      <c r="V490" s="8">
        <f>IF(F490&gt;Päälaskenta!D$24,2*SQRT(POWER(Päälaskenta!D$24,2)+POWER(Päälaskenta!E$24*Päälaskenta!D$24,2))+Päälaskenta!C$24,(2*SQRT((POWER(F490,2))+POWER(Päälaskenta!E$24*F490,2))+Päälaskenta!C$24))</f>
        <v>2.9798989873223301</v>
      </c>
      <c r="W490" s="8">
        <f t="shared" si="124"/>
        <v>0.44927697405039102</v>
      </c>
      <c r="X490" s="8">
        <f>Päälaskenta!F$24</f>
        <v>7.0000000000000007E-2</v>
      </c>
      <c r="Y490" s="8">
        <f t="shared" si="125"/>
        <v>11.2191624812522</v>
      </c>
      <c r="Z490" s="8">
        <f t="shared" si="117"/>
        <v>2.4128332113418298</v>
      </c>
      <c r="AA490" s="8">
        <f t="shared" si="126"/>
        <v>1.80223574196432</v>
      </c>
      <c r="AC490" s="8">
        <f t="shared" si="118"/>
        <v>0.101837510622813</v>
      </c>
      <c r="AE490" s="8">
        <v>488</v>
      </c>
      <c r="AF490" s="8">
        <f t="shared" si="128"/>
        <v>11.6244695535886</v>
      </c>
      <c r="AG490" s="8">
        <f t="shared" si="119"/>
        <v>4.6252342043902203E-2</v>
      </c>
      <c r="AJ490" s="132">
        <f>IF(Päälaskenta!$F$28&lt;Kaksitasouoma_matriisi!L490,Päälaskenta!$C$20*Päälaskenta!$F$28,Päälaskenta!$C$20*Kaksitasouoma_matriisi!L490)</f>
        <v>0.31</v>
      </c>
      <c r="AK490" s="134">
        <f>SQRT(Päälaskenta!$D$20^2+(Päälaskenta!$D$20/(1/Päälaskenta!$E$20))^2)</f>
        <v>1.8029999999999999</v>
      </c>
      <c r="AL490" s="134">
        <f>IF(Päälaskenta!$F$28&lt;Kaksitasouoma_matriisi!L490,AK490*Päälaskenta!$F$28*COS(ATAN(1/Päälaskenta!$E$20)),AK490*Kaksitasouoma_matriisi!L490*COS(ATAN(1/Päälaskenta!$E$20)))</f>
        <v>9.2999999999999999E-2</v>
      </c>
      <c r="AM490" s="134"/>
      <c r="AN490" s="134">
        <f t="shared" si="127"/>
        <v>0.40300000000000002</v>
      </c>
      <c r="AO490" s="8">
        <f t="shared" si="120"/>
        <v>0.24374017176726701</v>
      </c>
      <c r="AP490" s="134">
        <f>Refererenssiarvoja!$B$16*H490^(1/6)/(Refererenssiarvoja!$B$15^0.5)*(Päälaskenta!$G$28/2)^0.5*(1-AO490)^(-1.5)</f>
        <v>5.8999999999999997E-2</v>
      </c>
      <c r="AQ490" s="8">
        <f>Refererenssiarvoja!$B$16*Kaksitasouoma_matriisi!O490^(1/6)/(SQRT((2*Refererenssiarvoja!$B$15)/(Päälaskenta!$F$31*Päälaskenta!$G$31*Päälaskenta!$F$28))+SQRT(Refererenssiarvoja!$B$15)/Refererenssiarvoja!$B$17*LN(Kaksitasouoma_matriisi!L490/Päälaskenta!$F$28))</f>
        <v>-4.3612381182431902E-2</v>
      </c>
      <c r="AR490" s="8">
        <f>Refererenssiarvoja!$B$16*Kaksitasouoma_matriisi!O490^(1/6)/(SQRT((2*Refererenssiarvoja!$B$15)/(Päälaskenta!$F$31*Päälaskenta!$G$31*L490)))</f>
        <v>0.11136439416831</v>
      </c>
    </row>
    <row r="491" spans="1:44" x14ac:dyDescent="0.2">
      <c r="A491" s="8">
        <v>489</v>
      </c>
      <c r="B491" s="8">
        <f>IF(Päälaskenta!C$7,Päälaskenta!E$7,Päälaskenta!G$5)</f>
        <v>2.5</v>
      </c>
      <c r="C491" s="56">
        <v>1.5109999999999999</v>
      </c>
      <c r="D491" s="93">
        <f t="shared" si="113"/>
        <v>1.6545000000000001</v>
      </c>
      <c r="E491" s="8">
        <f>IF(Päälaskenta!$C$26,Kaksitasouoma_matriisi!AP491,Kaksitasouoma_matriisi!AC491)</f>
        <v>0.101837510622813</v>
      </c>
      <c r="F491" s="56">
        <f>IF(D491&lt;Päälaskenta!H$24,(SQRT(POWER(Päälaskenta!C$24/(2*Päälaskenta!E$24),2)+(D491/Päälaskenta!E$24))-Päälaskenta!C$24/(2*Päälaskenta!E$24)),IF(D491=Päälaskenta!H$24,Päälaskenta!D$24,Päälaskenta!D$24+(SQRT(POWER((Päälaskenta!C$20+Päälaskenta!G$24)/(2*Päälaskenta!E$20),2)+((D491-Päälaskenta!H$24)/Päälaskenta!E$20))-(Päälaskenta!C$20+Päälaskenta!G$24)/(2*Päälaskenta!E$20))))</f>
        <v>0.76200000000000001</v>
      </c>
      <c r="G491" s="57">
        <f>IF(F491&gt;Päälaskenta!D$24,(2*SQRT((POWER(Päälaskenta!D$24,2))+POWER(Päälaskenta!E$24*Päälaskenta!D$24,2))+Päälaskenta!C$24)+(2*SQRT((POWER((F491-Päälaskenta!D$24),2))+POWER(Päälaskenta!E$20*(F491-Päälaskenta!D$24),2))+Päälaskenta!C$20),(2*SQRT((POWER(F491,2))+POWER(Päälaskenta!E$24*F491,2))+Päälaskenta!C$24))</f>
        <v>8.1999999999999993</v>
      </c>
      <c r="H491" s="57">
        <f t="shared" si="114"/>
        <v>0.2</v>
      </c>
      <c r="I491" s="62">
        <f t="shared" si="115"/>
        <v>0.20244400000000001</v>
      </c>
      <c r="J491" s="8">
        <f>IF(F491&lt;Päälaskenta!$D$24,0,Kaksitasouoma_matriisi!F491-Päälaskenta!$D$24)</f>
        <v>6.2000000000000097E-2</v>
      </c>
      <c r="L491" s="8">
        <f>IF(F491&gt;Päälaskenta!D$24,F491-Päälaskenta!D$24,0)</f>
        <v>6.2000000000000097E-2</v>
      </c>
      <c r="M491" s="8">
        <f>IF(F491&gt;Päälaskenta!D$24,(Päälaskenta!C$20+(Päälaskenta!E$20*(Kaksitasouoma_matriisi!F491-Päälaskenta!D$24)))*(Kaksitasouoma_matriisi!F491-Päälaskenta!D$24),0)</f>
        <v>0.31576599999999999</v>
      </c>
      <c r="N491" s="8">
        <f>IF(F491&gt;Päälaskenta!D$24,(2*SQRT((POWER((F491-Päälaskenta!D$24),2))+POWER(Päälaskenta!E$20*(F491-Päälaskenta!D$24),2))+Päälaskenta!C$20),0)</f>
        <v>5.22354417907877</v>
      </c>
      <c r="O491" s="8">
        <f t="shared" si="121"/>
        <v>6.04505272999699E-2</v>
      </c>
      <c r="P491" s="8">
        <f>IF(Päälaskenta!$C$29,IF(L491&gt;Päälaskenta!$F$28,Kaksitasouoma_matriisi!AQ491,Kaksitasouoma_matriisi!AR491),Päälaskenta!$F$20)</f>
        <v>0.12</v>
      </c>
      <c r="Q491" s="8">
        <f t="shared" si="122"/>
        <v>0.405307072336408</v>
      </c>
      <c r="R491" s="8">
        <f t="shared" si="116"/>
        <v>8.7166788658172595E-2</v>
      </c>
      <c r="S491" s="8">
        <f t="shared" si="123"/>
        <v>0.27604868370303498</v>
      </c>
      <c r="U491" s="93">
        <f>IF(F491&gt;Päälaskenta!D$24,Päälaskenta!H$24+L491*Päälaskenta!G$24,F491*Päälaskenta!C$24 + F491*F491*Päälaskenta!E$24)</f>
        <v>1.3388</v>
      </c>
      <c r="V491" s="8">
        <f>IF(F491&gt;Päälaskenta!D$24,2*SQRT(POWER(Päälaskenta!D$24,2)+POWER(Päälaskenta!E$24*Päälaskenta!D$24,2))+Päälaskenta!C$24,(2*SQRT((POWER(F491,2))+POWER(Päälaskenta!E$24*F491,2))+Päälaskenta!C$24))</f>
        <v>2.9798989873223301</v>
      </c>
      <c r="W491" s="8">
        <f t="shared" si="124"/>
        <v>0.44927697405039102</v>
      </c>
      <c r="X491" s="8">
        <f>Päälaskenta!F$24</f>
        <v>7.0000000000000007E-2</v>
      </c>
      <c r="Y491" s="8">
        <f t="shared" si="125"/>
        <v>11.2191624812522</v>
      </c>
      <c r="Z491" s="8">
        <f t="shared" si="117"/>
        <v>2.4128332113418298</v>
      </c>
      <c r="AA491" s="8">
        <f t="shared" si="126"/>
        <v>1.80223574196432</v>
      </c>
      <c r="AC491" s="8">
        <f t="shared" si="118"/>
        <v>0.101837510622813</v>
      </c>
      <c r="AE491" s="8">
        <v>489</v>
      </c>
      <c r="AF491" s="8">
        <f t="shared" si="128"/>
        <v>11.6244695535886</v>
      </c>
      <c r="AG491" s="8">
        <f t="shared" si="119"/>
        <v>4.6252342043902203E-2</v>
      </c>
      <c r="AJ491" s="132">
        <f>IF(Päälaskenta!$F$28&lt;Kaksitasouoma_matriisi!L491,Päälaskenta!$C$20*Päälaskenta!$F$28,Päälaskenta!$C$20*Kaksitasouoma_matriisi!L491)</f>
        <v>0.31</v>
      </c>
      <c r="AK491" s="134">
        <f>SQRT(Päälaskenta!$D$20^2+(Päälaskenta!$D$20/(1/Päälaskenta!$E$20))^2)</f>
        <v>1.8029999999999999</v>
      </c>
      <c r="AL491" s="134">
        <f>IF(Päälaskenta!$F$28&lt;Kaksitasouoma_matriisi!L491,AK491*Päälaskenta!$F$28*COS(ATAN(1/Päälaskenta!$E$20)),AK491*Kaksitasouoma_matriisi!L491*COS(ATAN(1/Päälaskenta!$E$20)))</f>
        <v>9.2999999999999999E-2</v>
      </c>
      <c r="AM491" s="134"/>
      <c r="AN491" s="134">
        <f t="shared" si="127"/>
        <v>0.40300000000000002</v>
      </c>
      <c r="AO491" s="8">
        <f t="shared" si="120"/>
        <v>0.24357812027803</v>
      </c>
      <c r="AP491" s="134">
        <f>Refererenssiarvoja!$B$16*H491^(1/6)/(Refererenssiarvoja!$B$15^0.5)*(Päälaskenta!$G$28/2)^0.5*(1-AO491)^(-1.5)</f>
        <v>5.8999999999999997E-2</v>
      </c>
      <c r="AQ491" s="8">
        <f>Refererenssiarvoja!$B$16*Kaksitasouoma_matriisi!O491^(1/6)/(SQRT((2*Refererenssiarvoja!$B$15)/(Päälaskenta!$F$31*Päälaskenta!$G$31*Päälaskenta!$F$28))+SQRT(Refererenssiarvoja!$B$15)/Refererenssiarvoja!$B$17*LN(Kaksitasouoma_matriisi!L491/Päälaskenta!$F$28))</f>
        <v>-4.3612381182431902E-2</v>
      </c>
      <c r="AR491" s="8">
        <f>Refererenssiarvoja!$B$16*Kaksitasouoma_matriisi!O491^(1/6)/(SQRT((2*Refererenssiarvoja!$B$15)/(Päälaskenta!$F$31*Päälaskenta!$G$31*L491)))</f>
        <v>0.11136439416831</v>
      </c>
    </row>
    <row r="492" spans="1:44" x14ac:dyDescent="0.2">
      <c r="A492" s="8">
        <v>490</v>
      </c>
      <c r="B492" s="8">
        <f>IF(Päälaskenta!C$7,Päälaskenta!E$7,Päälaskenta!G$5)</f>
        <v>2.5</v>
      </c>
      <c r="C492" s="56">
        <v>1.51</v>
      </c>
      <c r="D492" s="93">
        <f t="shared" si="113"/>
        <v>1.6556</v>
      </c>
      <c r="E492" s="8">
        <f>IF(Päälaskenta!$C$26,Kaksitasouoma_matriisi!AP492,Kaksitasouoma_matriisi!AC492)</f>
        <v>0.101837510622813</v>
      </c>
      <c r="F492" s="56">
        <f>IF(D492&lt;Päälaskenta!H$24,(SQRT(POWER(Päälaskenta!C$24/(2*Päälaskenta!E$24),2)+(D492/Päälaskenta!E$24))-Päälaskenta!C$24/(2*Päälaskenta!E$24)),IF(D492=Päälaskenta!H$24,Päälaskenta!D$24,Päälaskenta!D$24+(SQRT(POWER((Päälaskenta!C$20+Päälaskenta!G$24)/(2*Päälaskenta!E$20),2)+((D492-Päälaskenta!H$24)/Päälaskenta!E$20))-(Päälaskenta!C$20+Päälaskenta!G$24)/(2*Päälaskenta!E$20))))</f>
        <v>0.76200000000000001</v>
      </c>
      <c r="G492" s="57">
        <f>IF(F492&gt;Päälaskenta!D$24,(2*SQRT((POWER(Päälaskenta!D$24,2))+POWER(Päälaskenta!E$24*Päälaskenta!D$24,2))+Päälaskenta!C$24)+(2*SQRT((POWER((F492-Päälaskenta!D$24),2))+POWER(Päälaskenta!E$20*(F492-Päälaskenta!D$24),2))+Päälaskenta!C$20),(2*SQRT((POWER(F492,2))+POWER(Päälaskenta!E$24*F492,2))+Päälaskenta!C$24))</f>
        <v>8.1999999999999993</v>
      </c>
      <c r="H492" s="57">
        <f t="shared" si="114"/>
        <v>0.2</v>
      </c>
      <c r="I492" s="62">
        <f t="shared" si="115"/>
        <v>0.20217599999999999</v>
      </c>
      <c r="J492" s="8">
        <f>IF(F492&lt;Päälaskenta!$D$24,0,Kaksitasouoma_matriisi!F492-Päälaskenta!$D$24)</f>
        <v>6.2000000000000097E-2</v>
      </c>
      <c r="L492" s="8">
        <f>IF(F492&gt;Päälaskenta!D$24,F492-Päälaskenta!D$24,0)</f>
        <v>6.2000000000000097E-2</v>
      </c>
      <c r="M492" s="8">
        <f>IF(F492&gt;Päälaskenta!D$24,(Päälaskenta!C$20+(Päälaskenta!E$20*(Kaksitasouoma_matriisi!F492-Päälaskenta!D$24)))*(Kaksitasouoma_matriisi!F492-Päälaskenta!D$24),0)</f>
        <v>0.31576599999999999</v>
      </c>
      <c r="N492" s="8">
        <f>IF(F492&gt;Päälaskenta!D$24,(2*SQRT((POWER((F492-Päälaskenta!D$24),2))+POWER(Päälaskenta!E$20*(F492-Päälaskenta!D$24),2))+Päälaskenta!C$20),0)</f>
        <v>5.22354417907877</v>
      </c>
      <c r="O492" s="8">
        <f t="shared" si="121"/>
        <v>6.04505272999699E-2</v>
      </c>
      <c r="P492" s="8">
        <f>IF(Päälaskenta!$C$29,IF(L492&gt;Päälaskenta!$F$28,Kaksitasouoma_matriisi!AQ492,Kaksitasouoma_matriisi!AR492),Päälaskenta!$F$20)</f>
        <v>0.12</v>
      </c>
      <c r="Q492" s="8">
        <f t="shared" si="122"/>
        <v>0.405307072336408</v>
      </c>
      <c r="R492" s="8">
        <f t="shared" si="116"/>
        <v>8.7166788658172595E-2</v>
      </c>
      <c r="S492" s="8">
        <f t="shared" si="123"/>
        <v>0.27604868370303498</v>
      </c>
      <c r="U492" s="93">
        <f>IF(F492&gt;Päälaskenta!D$24,Päälaskenta!H$24+L492*Päälaskenta!G$24,F492*Päälaskenta!C$24 + F492*F492*Päälaskenta!E$24)</f>
        <v>1.3388</v>
      </c>
      <c r="V492" s="8">
        <f>IF(F492&gt;Päälaskenta!D$24,2*SQRT(POWER(Päälaskenta!D$24,2)+POWER(Päälaskenta!E$24*Päälaskenta!D$24,2))+Päälaskenta!C$24,(2*SQRT((POWER(F492,2))+POWER(Päälaskenta!E$24*F492,2))+Päälaskenta!C$24))</f>
        <v>2.9798989873223301</v>
      </c>
      <c r="W492" s="8">
        <f t="shared" si="124"/>
        <v>0.44927697405039102</v>
      </c>
      <c r="X492" s="8">
        <f>Päälaskenta!F$24</f>
        <v>7.0000000000000007E-2</v>
      </c>
      <c r="Y492" s="8">
        <f t="shared" si="125"/>
        <v>11.2191624812522</v>
      </c>
      <c r="Z492" s="8">
        <f t="shared" si="117"/>
        <v>2.4128332113418298</v>
      </c>
      <c r="AA492" s="8">
        <f t="shared" si="126"/>
        <v>1.80223574196432</v>
      </c>
      <c r="AC492" s="8">
        <f t="shared" si="118"/>
        <v>0.101837510622813</v>
      </c>
      <c r="AE492" s="8">
        <v>490</v>
      </c>
      <c r="AF492" s="8">
        <f t="shared" si="128"/>
        <v>11.6244695535886</v>
      </c>
      <c r="AG492" s="8">
        <f t="shared" si="119"/>
        <v>4.6252342043902203E-2</v>
      </c>
      <c r="AJ492" s="132">
        <f>IF(Päälaskenta!$F$28&lt;Kaksitasouoma_matriisi!L492,Päälaskenta!$C$20*Päälaskenta!$F$28,Päälaskenta!$C$20*Kaksitasouoma_matriisi!L492)</f>
        <v>0.31</v>
      </c>
      <c r="AK492" s="134">
        <f>SQRT(Päälaskenta!$D$20^2+(Päälaskenta!$D$20/(1/Päälaskenta!$E$20))^2)</f>
        <v>1.8029999999999999</v>
      </c>
      <c r="AL492" s="134">
        <f>IF(Päälaskenta!$F$28&lt;Kaksitasouoma_matriisi!L492,AK492*Päälaskenta!$F$28*COS(ATAN(1/Päälaskenta!$E$20)),AK492*Kaksitasouoma_matriisi!L492*COS(ATAN(1/Päälaskenta!$E$20)))</f>
        <v>9.2999999999999999E-2</v>
      </c>
      <c r="AM492" s="134"/>
      <c r="AN492" s="134">
        <f t="shared" si="127"/>
        <v>0.40300000000000002</v>
      </c>
      <c r="AO492" s="8">
        <f t="shared" si="120"/>
        <v>0.24341628412660099</v>
      </c>
      <c r="AP492" s="134">
        <f>Refererenssiarvoja!$B$16*H492^(1/6)/(Refererenssiarvoja!$B$15^0.5)*(Päälaskenta!$G$28/2)^0.5*(1-AO492)^(-1.5)</f>
        <v>5.8999999999999997E-2</v>
      </c>
      <c r="AQ492" s="8">
        <f>Refererenssiarvoja!$B$16*Kaksitasouoma_matriisi!O492^(1/6)/(SQRT((2*Refererenssiarvoja!$B$15)/(Päälaskenta!$F$31*Päälaskenta!$G$31*Päälaskenta!$F$28))+SQRT(Refererenssiarvoja!$B$15)/Refererenssiarvoja!$B$17*LN(Kaksitasouoma_matriisi!L492/Päälaskenta!$F$28))</f>
        <v>-4.3612381182431902E-2</v>
      </c>
      <c r="AR492" s="8">
        <f>Refererenssiarvoja!$B$16*Kaksitasouoma_matriisi!O492^(1/6)/(SQRT((2*Refererenssiarvoja!$B$15)/(Päälaskenta!$F$31*Päälaskenta!$G$31*L492)))</f>
        <v>0.11136439416831</v>
      </c>
    </row>
    <row r="493" spans="1:44" x14ac:dyDescent="0.2">
      <c r="A493" s="8">
        <v>491</v>
      </c>
      <c r="B493" s="8">
        <f>IF(Päälaskenta!C$7,Päälaskenta!E$7,Päälaskenta!G$5)</f>
        <v>2.5</v>
      </c>
      <c r="C493" s="56">
        <v>1.5089999999999999</v>
      </c>
      <c r="D493" s="93">
        <f t="shared" si="113"/>
        <v>1.6567000000000001</v>
      </c>
      <c r="E493" s="8">
        <f>IF(Päälaskenta!$C$26,Kaksitasouoma_matriisi!AP493,Kaksitasouoma_matriisi!AC493)</f>
        <v>0.101837510622813</v>
      </c>
      <c r="F493" s="56">
        <f>IF(D493&lt;Päälaskenta!H$24,(SQRT(POWER(Päälaskenta!C$24/(2*Päälaskenta!E$24),2)+(D493/Päälaskenta!E$24))-Päälaskenta!C$24/(2*Päälaskenta!E$24)),IF(D493=Päälaskenta!H$24,Päälaskenta!D$24,Päälaskenta!D$24+(SQRT(POWER((Päälaskenta!C$20+Päälaskenta!G$24)/(2*Päälaskenta!E$20),2)+((D493-Päälaskenta!H$24)/Päälaskenta!E$20))-(Päälaskenta!C$20+Päälaskenta!G$24)/(2*Päälaskenta!E$20))))</f>
        <v>0.76200000000000001</v>
      </c>
      <c r="G493" s="57">
        <f>IF(F493&gt;Päälaskenta!D$24,(2*SQRT((POWER(Päälaskenta!D$24,2))+POWER(Päälaskenta!E$24*Päälaskenta!D$24,2))+Päälaskenta!C$24)+(2*SQRT((POWER((F493-Päälaskenta!D$24),2))+POWER(Päälaskenta!E$20*(F493-Päälaskenta!D$24),2))+Päälaskenta!C$20),(2*SQRT((POWER(F493,2))+POWER(Päälaskenta!E$24*F493,2))+Päälaskenta!C$24))</f>
        <v>8.1999999999999993</v>
      </c>
      <c r="H493" s="57">
        <f t="shared" si="114"/>
        <v>0.2</v>
      </c>
      <c r="I493" s="62">
        <f t="shared" si="115"/>
        <v>0.201908</v>
      </c>
      <c r="J493" s="8">
        <f>IF(F493&lt;Päälaskenta!$D$24,0,Kaksitasouoma_matriisi!F493-Päälaskenta!$D$24)</f>
        <v>6.2000000000000097E-2</v>
      </c>
      <c r="L493" s="8">
        <f>IF(F493&gt;Päälaskenta!D$24,F493-Päälaskenta!D$24,0)</f>
        <v>6.2000000000000097E-2</v>
      </c>
      <c r="M493" s="8">
        <f>IF(F493&gt;Päälaskenta!D$24,(Päälaskenta!C$20+(Päälaskenta!E$20*(Kaksitasouoma_matriisi!F493-Päälaskenta!D$24)))*(Kaksitasouoma_matriisi!F493-Päälaskenta!D$24),0)</f>
        <v>0.31576599999999999</v>
      </c>
      <c r="N493" s="8">
        <f>IF(F493&gt;Päälaskenta!D$24,(2*SQRT((POWER((F493-Päälaskenta!D$24),2))+POWER(Päälaskenta!E$20*(F493-Päälaskenta!D$24),2))+Päälaskenta!C$20),0)</f>
        <v>5.22354417907877</v>
      </c>
      <c r="O493" s="8">
        <f t="shared" si="121"/>
        <v>6.04505272999699E-2</v>
      </c>
      <c r="P493" s="8">
        <f>IF(Päälaskenta!$C$29,IF(L493&gt;Päälaskenta!$F$28,Kaksitasouoma_matriisi!AQ493,Kaksitasouoma_matriisi!AR493),Päälaskenta!$F$20)</f>
        <v>0.12</v>
      </c>
      <c r="Q493" s="8">
        <f t="shared" si="122"/>
        <v>0.405307072336408</v>
      </c>
      <c r="R493" s="8">
        <f t="shared" si="116"/>
        <v>8.7166788658172595E-2</v>
      </c>
      <c r="S493" s="8">
        <f t="shared" si="123"/>
        <v>0.27604868370303498</v>
      </c>
      <c r="U493" s="93">
        <f>IF(F493&gt;Päälaskenta!D$24,Päälaskenta!H$24+L493*Päälaskenta!G$24,F493*Päälaskenta!C$24 + F493*F493*Päälaskenta!E$24)</f>
        <v>1.3388</v>
      </c>
      <c r="V493" s="8">
        <f>IF(F493&gt;Päälaskenta!D$24,2*SQRT(POWER(Päälaskenta!D$24,2)+POWER(Päälaskenta!E$24*Päälaskenta!D$24,2))+Päälaskenta!C$24,(2*SQRT((POWER(F493,2))+POWER(Päälaskenta!E$24*F493,2))+Päälaskenta!C$24))</f>
        <v>2.9798989873223301</v>
      </c>
      <c r="W493" s="8">
        <f t="shared" si="124"/>
        <v>0.44927697405039102</v>
      </c>
      <c r="X493" s="8">
        <f>Päälaskenta!F$24</f>
        <v>7.0000000000000007E-2</v>
      </c>
      <c r="Y493" s="8">
        <f t="shared" si="125"/>
        <v>11.2191624812522</v>
      </c>
      <c r="Z493" s="8">
        <f t="shared" si="117"/>
        <v>2.4128332113418298</v>
      </c>
      <c r="AA493" s="8">
        <f t="shared" si="126"/>
        <v>1.80223574196432</v>
      </c>
      <c r="AC493" s="8">
        <f t="shared" si="118"/>
        <v>0.101837510622813</v>
      </c>
      <c r="AE493" s="8">
        <v>491</v>
      </c>
      <c r="AF493" s="8">
        <f t="shared" si="128"/>
        <v>11.6244695535886</v>
      </c>
      <c r="AG493" s="8">
        <f t="shared" si="119"/>
        <v>4.6252342043902203E-2</v>
      </c>
      <c r="AJ493" s="132">
        <f>IF(Päälaskenta!$F$28&lt;Kaksitasouoma_matriisi!L493,Päälaskenta!$C$20*Päälaskenta!$F$28,Päälaskenta!$C$20*Kaksitasouoma_matriisi!L493)</f>
        <v>0.31</v>
      </c>
      <c r="AK493" s="134">
        <f>SQRT(Päälaskenta!$D$20^2+(Päälaskenta!$D$20/(1/Päälaskenta!$E$20))^2)</f>
        <v>1.8029999999999999</v>
      </c>
      <c r="AL493" s="134">
        <f>IF(Päälaskenta!$F$28&lt;Kaksitasouoma_matriisi!L493,AK493*Päälaskenta!$F$28*COS(ATAN(1/Päälaskenta!$E$20)),AK493*Kaksitasouoma_matriisi!L493*COS(ATAN(1/Päälaskenta!$E$20)))</f>
        <v>9.2999999999999999E-2</v>
      </c>
      <c r="AM493" s="134"/>
      <c r="AN493" s="134">
        <f t="shared" si="127"/>
        <v>0.40300000000000002</v>
      </c>
      <c r="AO493" s="8">
        <f t="shared" si="120"/>
        <v>0.24325466288404701</v>
      </c>
      <c r="AP493" s="134">
        <f>Refererenssiarvoja!$B$16*H493^(1/6)/(Refererenssiarvoja!$B$15^0.5)*(Päälaskenta!$G$28/2)^0.5*(1-AO493)^(-1.5)</f>
        <v>5.8999999999999997E-2</v>
      </c>
      <c r="AQ493" s="8">
        <f>Refererenssiarvoja!$B$16*Kaksitasouoma_matriisi!O493^(1/6)/(SQRT((2*Refererenssiarvoja!$B$15)/(Päälaskenta!$F$31*Päälaskenta!$G$31*Päälaskenta!$F$28))+SQRT(Refererenssiarvoja!$B$15)/Refererenssiarvoja!$B$17*LN(Kaksitasouoma_matriisi!L493/Päälaskenta!$F$28))</f>
        <v>-4.3612381182431902E-2</v>
      </c>
      <c r="AR493" s="8">
        <f>Refererenssiarvoja!$B$16*Kaksitasouoma_matriisi!O493^(1/6)/(SQRT((2*Refererenssiarvoja!$B$15)/(Päälaskenta!$F$31*Päälaskenta!$G$31*L493)))</f>
        <v>0.11136439416831</v>
      </c>
    </row>
    <row r="494" spans="1:44" x14ac:dyDescent="0.2">
      <c r="A494" s="8">
        <v>492</v>
      </c>
      <c r="B494" s="8">
        <f>IF(Päälaskenta!C$7,Päälaskenta!E$7,Päälaskenta!G$5)</f>
        <v>2.5</v>
      </c>
      <c r="C494" s="56">
        <v>1.508</v>
      </c>
      <c r="D494" s="93">
        <f t="shared" si="113"/>
        <v>1.6577999999999999</v>
      </c>
      <c r="E494" s="8">
        <f>IF(Päälaskenta!$C$26,Kaksitasouoma_matriisi!AP494,Kaksitasouoma_matriisi!AC494)</f>
        <v>0.101837510622813</v>
      </c>
      <c r="F494" s="56">
        <f>IF(D494&lt;Päälaskenta!H$24,(SQRT(POWER(Päälaskenta!C$24/(2*Päälaskenta!E$24),2)+(D494/Päälaskenta!E$24))-Päälaskenta!C$24/(2*Päälaskenta!E$24)),IF(D494=Päälaskenta!H$24,Päälaskenta!D$24,Päälaskenta!D$24+(SQRT(POWER((Päälaskenta!C$20+Päälaskenta!G$24)/(2*Päälaskenta!E$20),2)+((D494-Päälaskenta!H$24)/Päälaskenta!E$20))-(Päälaskenta!C$20+Päälaskenta!G$24)/(2*Päälaskenta!E$20))))</f>
        <v>0.76200000000000001</v>
      </c>
      <c r="G494" s="57">
        <f>IF(F494&gt;Päälaskenta!D$24,(2*SQRT((POWER(Päälaskenta!D$24,2))+POWER(Päälaskenta!E$24*Päälaskenta!D$24,2))+Päälaskenta!C$24)+(2*SQRT((POWER((F494-Päälaskenta!D$24),2))+POWER(Päälaskenta!E$20*(F494-Päälaskenta!D$24),2))+Päälaskenta!C$20),(2*SQRT((POWER(F494,2))+POWER(Päälaskenta!E$24*F494,2))+Päälaskenta!C$24))</f>
        <v>8.1999999999999993</v>
      </c>
      <c r="H494" s="57">
        <f t="shared" si="114"/>
        <v>0.2</v>
      </c>
      <c r="I494" s="62">
        <f t="shared" si="115"/>
        <v>0.20164099999999999</v>
      </c>
      <c r="J494" s="8">
        <f>IF(F494&lt;Päälaskenta!$D$24,0,Kaksitasouoma_matriisi!F494-Päälaskenta!$D$24)</f>
        <v>6.2000000000000097E-2</v>
      </c>
      <c r="L494" s="8">
        <f>IF(F494&gt;Päälaskenta!D$24,F494-Päälaskenta!D$24,0)</f>
        <v>6.2000000000000097E-2</v>
      </c>
      <c r="M494" s="8">
        <f>IF(F494&gt;Päälaskenta!D$24,(Päälaskenta!C$20+(Päälaskenta!E$20*(Kaksitasouoma_matriisi!F494-Päälaskenta!D$24)))*(Kaksitasouoma_matriisi!F494-Päälaskenta!D$24),0)</f>
        <v>0.31576599999999999</v>
      </c>
      <c r="N494" s="8">
        <f>IF(F494&gt;Päälaskenta!D$24,(2*SQRT((POWER((F494-Päälaskenta!D$24),2))+POWER(Päälaskenta!E$20*(F494-Päälaskenta!D$24),2))+Päälaskenta!C$20),0)</f>
        <v>5.22354417907877</v>
      </c>
      <c r="O494" s="8">
        <f t="shared" si="121"/>
        <v>6.04505272999699E-2</v>
      </c>
      <c r="P494" s="8">
        <f>IF(Päälaskenta!$C$29,IF(L494&gt;Päälaskenta!$F$28,Kaksitasouoma_matriisi!AQ494,Kaksitasouoma_matriisi!AR494),Päälaskenta!$F$20)</f>
        <v>0.12</v>
      </c>
      <c r="Q494" s="8">
        <f t="shared" si="122"/>
        <v>0.405307072336408</v>
      </c>
      <c r="R494" s="8">
        <f t="shared" si="116"/>
        <v>8.7166788658172595E-2</v>
      </c>
      <c r="S494" s="8">
        <f t="shared" si="123"/>
        <v>0.27604868370303498</v>
      </c>
      <c r="U494" s="93">
        <f>IF(F494&gt;Päälaskenta!D$24,Päälaskenta!H$24+L494*Päälaskenta!G$24,F494*Päälaskenta!C$24 + F494*F494*Päälaskenta!E$24)</f>
        <v>1.3388</v>
      </c>
      <c r="V494" s="8">
        <f>IF(F494&gt;Päälaskenta!D$24,2*SQRT(POWER(Päälaskenta!D$24,2)+POWER(Päälaskenta!E$24*Päälaskenta!D$24,2))+Päälaskenta!C$24,(2*SQRT((POWER(F494,2))+POWER(Päälaskenta!E$24*F494,2))+Päälaskenta!C$24))</f>
        <v>2.9798989873223301</v>
      </c>
      <c r="W494" s="8">
        <f t="shared" si="124"/>
        <v>0.44927697405039102</v>
      </c>
      <c r="X494" s="8">
        <f>Päälaskenta!F$24</f>
        <v>7.0000000000000007E-2</v>
      </c>
      <c r="Y494" s="8">
        <f t="shared" si="125"/>
        <v>11.2191624812522</v>
      </c>
      <c r="Z494" s="8">
        <f t="shared" si="117"/>
        <v>2.4128332113418298</v>
      </c>
      <c r="AA494" s="8">
        <f t="shared" si="126"/>
        <v>1.80223574196432</v>
      </c>
      <c r="AC494" s="8">
        <f t="shared" si="118"/>
        <v>0.101837510622813</v>
      </c>
      <c r="AE494" s="8">
        <v>492</v>
      </c>
      <c r="AF494" s="8">
        <f t="shared" si="128"/>
        <v>11.6244695535886</v>
      </c>
      <c r="AG494" s="8">
        <f t="shared" si="119"/>
        <v>4.6252342043902203E-2</v>
      </c>
      <c r="AJ494" s="132">
        <f>IF(Päälaskenta!$F$28&lt;Kaksitasouoma_matriisi!L494,Päälaskenta!$C$20*Päälaskenta!$F$28,Päälaskenta!$C$20*Kaksitasouoma_matriisi!L494)</f>
        <v>0.31</v>
      </c>
      <c r="AK494" s="134">
        <f>SQRT(Päälaskenta!$D$20^2+(Päälaskenta!$D$20/(1/Päälaskenta!$E$20))^2)</f>
        <v>1.8029999999999999</v>
      </c>
      <c r="AL494" s="134">
        <f>IF(Päälaskenta!$F$28&lt;Kaksitasouoma_matriisi!L494,AK494*Päälaskenta!$F$28*COS(ATAN(1/Päälaskenta!$E$20)),AK494*Kaksitasouoma_matriisi!L494*COS(ATAN(1/Päälaskenta!$E$20)))</f>
        <v>9.2999999999999999E-2</v>
      </c>
      <c r="AM494" s="134"/>
      <c r="AN494" s="134">
        <f t="shared" si="127"/>
        <v>0.40300000000000002</v>
      </c>
      <c r="AO494" s="8">
        <f t="shared" si="120"/>
        <v>0.24309325612257199</v>
      </c>
      <c r="AP494" s="134">
        <f>Refererenssiarvoja!$B$16*H494^(1/6)/(Refererenssiarvoja!$B$15^0.5)*(Päälaskenta!$G$28/2)^0.5*(1-AO494)^(-1.5)</f>
        <v>5.8999999999999997E-2</v>
      </c>
      <c r="AQ494" s="8">
        <f>Refererenssiarvoja!$B$16*Kaksitasouoma_matriisi!O494^(1/6)/(SQRT((2*Refererenssiarvoja!$B$15)/(Päälaskenta!$F$31*Päälaskenta!$G$31*Päälaskenta!$F$28))+SQRT(Refererenssiarvoja!$B$15)/Refererenssiarvoja!$B$17*LN(Kaksitasouoma_matriisi!L494/Päälaskenta!$F$28))</f>
        <v>-4.3612381182431902E-2</v>
      </c>
      <c r="AR494" s="8">
        <f>Refererenssiarvoja!$B$16*Kaksitasouoma_matriisi!O494^(1/6)/(SQRT((2*Refererenssiarvoja!$B$15)/(Päälaskenta!$F$31*Päälaskenta!$G$31*L494)))</f>
        <v>0.11136439416831</v>
      </c>
    </row>
    <row r="495" spans="1:44" x14ac:dyDescent="0.2">
      <c r="A495" s="8">
        <v>493</v>
      </c>
      <c r="B495" s="8">
        <f>IF(Päälaskenta!C$7,Päälaskenta!E$7,Päälaskenta!G$5)</f>
        <v>2.5</v>
      </c>
      <c r="C495" s="56">
        <v>1.5069999999999999</v>
      </c>
      <c r="D495" s="93">
        <f t="shared" si="113"/>
        <v>1.6589</v>
      </c>
      <c r="E495" s="8">
        <f>IF(Päälaskenta!$C$26,Kaksitasouoma_matriisi!AP495,Kaksitasouoma_matriisi!AC495)</f>
        <v>0.10184548983543799</v>
      </c>
      <c r="F495" s="56">
        <f>IF(D495&lt;Päälaskenta!H$24,(SQRT(POWER(Päälaskenta!C$24/(2*Päälaskenta!E$24),2)+(D495/Päälaskenta!E$24))-Päälaskenta!C$24/(2*Päälaskenta!E$24)),IF(D495=Päälaskenta!H$24,Päälaskenta!D$24,Päälaskenta!D$24+(SQRT(POWER((Päälaskenta!C$20+Päälaskenta!G$24)/(2*Päälaskenta!E$20),2)+((D495-Päälaskenta!H$24)/Päälaskenta!E$20))-(Päälaskenta!C$20+Päälaskenta!G$24)/(2*Päälaskenta!E$20))))</f>
        <v>0.76300000000000001</v>
      </c>
      <c r="G495" s="57">
        <f>IF(F495&gt;Päälaskenta!D$24,(2*SQRT((POWER(Päälaskenta!D$24,2))+POWER(Päälaskenta!E$24*Päälaskenta!D$24,2))+Päälaskenta!C$24)+(2*SQRT((POWER((F495-Päälaskenta!D$24),2))+POWER(Päälaskenta!E$20*(F495-Päälaskenta!D$24),2))+Päälaskenta!C$20),(2*SQRT((POWER(F495,2))+POWER(Päälaskenta!E$24*F495,2))+Päälaskenta!C$24))</f>
        <v>8.2100000000000009</v>
      </c>
      <c r="H495" s="57">
        <f t="shared" si="114"/>
        <v>0.2</v>
      </c>
      <c r="I495" s="62">
        <f t="shared" si="115"/>
        <v>0.201405</v>
      </c>
      <c r="J495" s="8">
        <f>IF(F495&lt;Päälaskenta!$D$24,0,Kaksitasouoma_matriisi!F495-Päälaskenta!$D$24)</f>
        <v>6.3000000000000098E-2</v>
      </c>
      <c r="L495" s="8">
        <f>IF(F495&gt;Päälaskenta!D$24,F495-Päälaskenta!D$24,0)</f>
        <v>6.3000000000000098E-2</v>
      </c>
      <c r="M495" s="8">
        <f>IF(F495&gt;Päälaskenta!D$24,(Päälaskenta!C$20+(Päälaskenta!E$20*(Kaksitasouoma_matriisi!F495-Päälaskenta!D$24)))*(Kaksitasouoma_matriisi!F495-Päälaskenta!D$24),0)</f>
        <v>0.3209535</v>
      </c>
      <c r="N495" s="8">
        <f>IF(F495&gt;Päälaskenta!D$24,(2*SQRT((POWER((F495-Päälaskenta!D$24),2))+POWER(Päälaskenta!E$20*(F495-Päälaskenta!D$24),2))+Päälaskenta!C$20),0)</f>
        <v>5.2271497303542303</v>
      </c>
      <c r="O495" s="8">
        <f t="shared" si="121"/>
        <v>6.1401244761789098E-2</v>
      </c>
      <c r="P495" s="8">
        <f>IF(Päälaskenta!$C$29,IF(L495&gt;Päälaskenta!$F$28,Kaksitasouoma_matriisi!AQ495,Kaksitasouoma_matriisi!AR495),Päälaskenta!$F$20)</f>
        <v>0.12</v>
      </c>
      <c r="Q495" s="8">
        <f t="shared" si="122"/>
        <v>0.416273713203757</v>
      </c>
      <c r="R495" s="8">
        <f t="shared" si="116"/>
        <v>8.9183854558500197E-2</v>
      </c>
      <c r="S495" s="8">
        <f t="shared" si="123"/>
        <v>0.27787157503657101</v>
      </c>
      <c r="U495" s="93">
        <f>IF(F495&gt;Päälaskenta!D$24,Päälaskenta!H$24+L495*Päälaskenta!G$24,F495*Päälaskenta!C$24 + F495*F495*Päälaskenta!E$24)</f>
        <v>1.3411999999999999</v>
      </c>
      <c r="V495" s="8">
        <f>IF(F495&gt;Päälaskenta!D$24,2*SQRT(POWER(Päälaskenta!D$24,2)+POWER(Päälaskenta!E$24*Päälaskenta!D$24,2))+Päälaskenta!C$24,(2*SQRT((POWER(F495,2))+POWER(Päälaskenta!E$24*F495,2))+Päälaskenta!C$24))</f>
        <v>2.9798989873223301</v>
      </c>
      <c r="W495" s="8">
        <f t="shared" si="124"/>
        <v>0.450082370478327</v>
      </c>
      <c r="X495" s="8">
        <f>Päälaskenta!F$24</f>
        <v>7.0000000000000007E-2</v>
      </c>
      <c r="Y495" s="8">
        <f t="shared" si="125"/>
        <v>11.2527025623928</v>
      </c>
      <c r="Z495" s="8">
        <f t="shared" si="117"/>
        <v>2.4108161454414998</v>
      </c>
      <c r="AA495" s="8">
        <f t="shared" si="126"/>
        <v>1.7975068188499099</v>
      </c>
      <c r="AC495" s="8">
        <f t="shared" si="118"/>
        <v>0.10184548983543799</v>
      </c>
      <c r="AE495" s="8">
        <v>493</v>
      </c>
      <c r="AF495" s="8">
        <f t="shared" si="128"/>
        <v>11.6689762755966</v>
      </c>
      <c r="AG495" s="8">
        <f t="shared" si="119"/>
        <v>4.5900192149161398E-2</v>
      </c>
      <c r="AJ495" s="132">
        <f>IF(Päälaskenta!$F$28&lt;Kaksitasouoma_matriisi!L495,Päälaskenta!$C$20*Päälaskenta!$F$28,Päälaskenta!$C$20*Kaksitasouoma_matriisi!L495)</f>
        <v>0.315000000000001</v>
      </c>
      <c r="AK495" s="134">
        <f>SQRT(Päälaskenta!$D$20^2+(Päälaskenta!$D$20/(1/Päälaskenta!$E$20))^2)</f>
        <v>1.8029999999999999</v>
      </c>
      <c r="AL495" s="134">
        <f>IF(Päälaskenta!$F$28&lt;Kaksitasouoma_matriisi!L495,AK495*Päälaskenta!$F$28*COS(ATAN(1/Päälaskenta!$E$20)),AK495*Kaksitasouoma_matriisi!L495*COS(ATAN(1/Päälaskenta!$E$20)))</f>
        <v>9.5000000000000001E-2</v>
      </c>
      <c r="AM495" s="134"/>
      <c r="AN495" s="134">
        <f t="shared" si="127"/>
        <v>0.41</v>
      </c>
      <c r="AO495" s="8">
        <f t="shared" si="120"/>
        <v>0.247151727048044</v>
      </c>
      <c r="AP495" s="134">
        <f>Refererenssiarvoja!$B$16*H495^(1/6)/(Refererenssiarvoja!$B$15^0.5)*(Päälaskenta!$G$28/2)^0.5*(1-AO495)^(-1.5)</f>
        <v>5.8999999999999997E-2</v>
      </c>
      <c r="AQ495" s="8">
        <f>Refererenssiarvoja!$B$16*Kaksitasouoma_matriisi!O495^(1/6)/(SQRT((2*Refererenssiarvoja!$B$15)/(Päälaskenta!$F$31*Päälaskenta!$G$31*Päälaskenta!$F$28))+SQRT(Refererenssiarvoja!$B$15)/Refererenssiarvoja!$B$17*LN(Kaksitasouoma_matriisi!L495/Päälaskenta!$F$28))</f>
        <v>-4.4110687114569197E-2</v>
      </c>
      <c r="AR495" s="8">
        <f>Refererenssiarvoja!$B$16*Kaksitasouoma_matriisi!O495^(1/6)/(SQRT((2*Refererenssiarvoja!$B$15)/(Päälaskenta!$F$31*Päälaskenta!$G$31*L495)))</f>
        <v>0.11255124476362199</v>
      </c>
    </row>
    <row r="496" spans="1:44" x14ac:dyDescent="0.2">
      <c r="A496" s="8">
        <v>494</v>
      </c>
      <c r="B496" s="8">
        <f>IF(Päälaskenta!C$7,Päälaskenta!E$7,Päälaskenta!G$5)</f>
        <v>2.5</v>
      </c>
      <c r="C496" s="56">
        <v>1.506</v>
      </c>
      <c r="D496" s="93">
        <f t="shared" si="113"/>
        <v>1.66</v>
      </c>
      <c r="E496" s="8">
        <f>IF(Päälaskenta!$C$26,Kaksitasouoma_matriisi!AP496,Kaksitasouoma_matriisi!AC496)</f>
        <v>0.10184548983543799</v>
      </c>
      <c r="F496" s="56">
        <f>IF(D496&lt;Päälaskenta!H$24,(SQRT(POWER(Päälaskenta!C$24/(2*Päälaskenta!E$24),2)+(D496/Päälaskenta!E$24))-Päälaskenta!C$24/(2*Päälaskenta!E$24)),IF(D496=Päälaskenta!H$24,Päälaskenta!D$24,Päälaskenta!D$24+(SQRT(POWER((Päälaskenta!C$20+Päälaskenta!G$24)/(2*Päälaskenta!E$20),2)+((D496-Päälaskenta!H$24)/Päälaskenta!E$20))-(Päälaskenta!C$20+Päälaskenta!G$24)/(2*Päälaskenta!E$20))))</f>
        <v>0.76300000000000001</v>
      </c>
      <c r="G496" s="57">
        <f>IF(F496&gt;Päälaskenta!D$24,(2*SQRT((POWER(Päälaskenta!D$24,2))+POWER(Päälaskenta!E$24*Päälaskenta!D$24,2))+Päälaskenta!C$24)+(2*SQRT((POWER((F496-Päälaskenta!D$24),2))+POWER(Päälaskenta!E$20*(F496-Päälaskenta!D$24),2))+Päälaskenta!C$20),(2*SQRT((POWER(F496,2))+POWER(Päälaskenta!E$24*F496,2))+Päälaskenta!C$24))</f>
        <v>8.2100000000000009</v>
      </c>
      <c r="H496" s="57">
        <f t="shared" si="114"/>
        <v>0.2</v>
      </c>
      <c r="I496" s="62">
        <f t="shared" si="115"/>
        <v>0.20113800000000001</v>
      </c>
      <c r="J496" s="8">
        <f>IF(F496&lt;Päälaskenta!$D$24,0,Kaksitasouoma_matriisi!F496-Päälaskenta!$D$24)</f>
        <v>6.3000000000000098E-2</v>
      </c>
      <c r="L496" s="8">
        <f>IF(F496&gt;Päälaskenta!D$24,F496-Päälaskenta!D$24,0)</f>
        <v>6.3000000000000098E-2</v>
      </c>
      <c r="M496" s="8">
        <f>IF(F496&gt;Päälaskenta!D$24,(Päälaskenta!C$20+(Päälaskenta!E$20*(Kaksitasouoma_matriisi!F496-Päälaskenta!D$24)))*(Kaksitasouoma_matriisi!F496-Päälaskenta!D$24),0)</f>
        <v>0.3209535</v>
      </c>
      <c r="N496" s="8">
        <f>IF(F496&gt;Päälaskenta!D$24,(2*SQRT((POWER((F496-Päälaskenta!D$24),2))+POWER(Päälaskenta!E$20*(F496-Päälaskenta!D$24),2))+Päälaskenta!C$20),0)</f>
        <v>5.2271497303542303</v>
      </c>
      <c r="O496" s="8">
        <f t="shared" si="121"/>
        <v>6.1401244761789098E-2</v>
      </c>
      <c r="P496" s="8">
        <f>IF(Päälaskenta!$C$29,IF(L496&gt;Päälaskenta!$F$28,Kaksitasouoma_matriisi!AQ496,Kaksitasouoma_matriisi!AR496),Päälaskenta!$F$20)</f>
        <v>0.12</v>
      </c>
      <c r="Q496" s="8">
        <f t="shared" si="122"/>
        <v>0.416273713203757</v>
      </c>
      <c r="R496" s="8">
        <f t="shared" si="116"/>
        <v>8.9183854558500197E-2</v>
      </c>
      <c r="S496" s="8">
        <f t="shared" si="123"/>
        <v>0.27787157503657101</v>
      </c>
      <c r="U496" s="93">
        <f>IF(F496&gt;Päälaskenta!D$24,Päälaskenta!H$24+L496*Päälaskenta!G$24,F496*Päälaskenta!C$24 + F496*F496*Päälaskenta!E$24)</f>
        <v>1.3411999999999999</v>
      </c>
      <c r="V496" s="8">
        <f>IF(F496&gt;Päälaskenta!D$24,2*SQRT(POWER(Päälaskenta!D$24,2)+POWER(Päälaskenta!E$24*Päälaskenta!D$24,2))+Päälaskenta!C$24,(2*SQRT((POWER(F496,2))+POWER(Päälaskenta!E$24*F496,2))+Päälaskenta!C$24))</f>
        <v>2.9798989873223301</v>
      </c>
      <c r="W496" s="8">
        <f t="shared" si="124"/>
        <v>0.450082370478327</v>
      </c>
      <c r="X496" s="8">
        <f>Päälaskenta!F$24</f>
        <v>7.0000000000000007E-2</v>
      </c>
      <c r="Y496" s="8">
        <f t="shared" si="125"/>
        <v>11.2527025623928</v>
      </c>
      <c r="Z496" s="8">
        <f t="shared" si="117"/>
        <v>2.4108161454414998</v>
      </c>
      <c r="AA496" s="8">
        <f t="shared" si="126"/>
        <v>1.7975068188499099</v>
      </c>
      <c r="AC496" s="8">
        <f t="shared" si="118"/>
        <v>0.10184548983543799</v>
      </c>
      <c r="AE496" s="8">
        <v>494</v>
      </c>
      <c r="AF496" s="8">
        <f t="shared" si="128"/>
        <v>11.6689762755966</v>
      </c>
      <c r="AG496" s="8">
        <f t="shared" si="119"/>
        <v>4.5900192149161398E-2</v>
      </c>
      <c r="AJ496" s="132">
        <f>IF(Päälaskenta!$F$28&lt;Kaksitasouoma_matriisi!L496,Päälaskenta!$C$20*Päälaskenta!$F$28,Päälaskenta!$C$20*Kaksitasouoma_matriisi!L496)</f>
        <v>0.315000000000001</v>
      </c>
      <c r="AK496" s="134">
        <f>SQRT(Päälaskenta!$D$20^2+(Päälaskenta!$D$20/(1/Päälaskenta!$E$20))^2)</f>
        <v>1.8029999999999999</v>
      </c>
      <c r="AL496" s="134">
        <f>IF(Päälaskenta!$F$28&lt;Kaksitasouoma_matriisi!L496,AK496*Päälaskenta!$F$28*COS(ATAN(1/Päälaskenta!$E$20)),AK496*Kaksitasouoma_matriisi!L496*COS(ATAN(1/Päälaskenta!$E$20)))</f>
        <v>9.5000000000000001E-2</v>
      </c>
      <c r="AM496" s="134"/>
      <c r="AN496" s="134">
        <f t="shared" si="127"/>
        <v>0.41</v>
      </c>
      <c r="AO496" s="8">
        <f t="shared" si="120"/>
        <v>0.24698795180722899</v>
      </c>
      <c r="AP496" s="134">
        <f>Refererenssiarvoja!$B$16*H496^(1/6)/(Refererenssiarvoja!$B$15^0.5)*(Päälaskenta!$G$28/2)^0.5*(1-AO496)^(-1.5)</f>
        <v>5.8999999999999997E-2</v>
      </c>
      <c r="AQ496" s="8">
        <f>Refererenssiarvoja!$B$16*Kaksitasouoma_matriisi!O496^(1/6)/(SQRT((2*Refererenssiarvoja!$B$15)/(Päälaskenta!$F$31*Päälaskenta!$G$31*Päälaskenta!$F$28))+SQRT(Refererenssiarvoja!$B$15)/Refererenssiarvoja!$B$17*LN(Kaksitasouoma_matriisi!L496/Päälaskenta!$F$28))</f>
        <v>-4.4110687114569197E-2</v>
      </c>
      <c r="AR496" s="8">
        <f>Refererenssiarvoja!$B$16*Kaksitasouoma_matriisi!O496^(1/6)/(SQRT((2*Refererenssiarvoja!$B$15)/(Päälaskenta!$F$31*Päälaskenta!$G$31*L496)))</f>
        <v>0.11255124476362199</v>
      </c>
    </row>
    <row r="497" spans="1:44" x14ac:dyDescent="0.2">
      <c r="A497" s="8">
        <v>495</v>
      </c>
      <c r="B497" s="8">
        <f>IF(Päälaskenta!C$7,Päälaskenta!E$7,Päälaskenta!G$5)</f>
        <v>2.5</v>
      </c>
      <c r="C497" s="56">
        <v>1.5049999999999999</v>
      </c>
      <c r="D497" s="93">
        <f t="shared" si="113"/>
        <v>1.6611</v>
      </c>
      <c r="E497" s="8">
        <f>IF(Päälaskenta!$C$26,Kaksitasouoma_matriisi!AP497,Kaksitasouoma_matriisi!AC497)</f>
        <v>0.10184548983543799</v>
      </c>
      <c r="F497" s="56">
        <f>IF(D497&lt;Päälaskenta!H$24,(SQRT(POWER(Päälaskenta!C$24/(2*Päälaskenta!E$24),2)+(D497/Päälaskenta!E$24))-Päälaskenta!C$24/(2*Päälaskenta!E$24)),IF(D497=Päälaskenta!H$24,Päälaskenta!D$24,Päälaskenta!D$24+(SQRT(POWER((Päälaskenta!C$20+Päälaskenta!G$24)/(2*Päälaskenta!E$20),2)+((D497-Päälaskenta!H$24)/Päälaskenta!E$20))-(Päälaskenta!C$20+Päälaskenta!G$24)/(2*Päälaskenta!E$20))))</f>
        <v>0.76300000000000001</v>
      </c>
      <c r="G497" s="57">
        <f>IF(F497&gt;Päälaskenta!D$24,(2*SQRT((POWER(Päälaskenta!D$24,2))+POWER(Päälaskenta!E$24*Päälaskenta!D$24,2))+Päälaskenta!C$24)+(2*SQRT((POWER((F497-Päälaskenta!D$24),2))+POWER(Päälaskenta!E$20*(F497-Päälaskenta!D$24),2))+Päälaskenta!C$20),(2*SQRT((POWER(F497,2))+POWER(Päälaskenta!E$24*F497,2))+Päälaskenta!C$24))</f>
        <v>8.2100000000000009</v>
      </c>
      <c r="H497" s="57">
        <f t="shared" si="114"/>
        <v>0.2</v>
      </c>
      <c r="I497" s="62">
        <f t="shared" si="115"/>
        <v>0.20087099999999999</v>
      </c>
      <c r="J497" s="8">
        <f>IF(F497&lt;Päälaskenta!$D$24,0,Kaksitasouoma_matriisi!F497-Päälaskenta!$D$24)</f>
        <v>6.3000000000000098E-2</v>
      </c>
      <c r="L497" s="8">
        <f>IF(F497&gt;Päälaskenta!D$24,F497-Päälaskenta!D$24,0)</f>
        <v>6.3000000000000098E-2</v>
      </c>
      <c r="M497" s="8">
        <f>IF(F497&gt;Päälaskenta!D$24,(Päälaskenta!C$20+(Päälaskenta!E$20*(Kaksitasouoma_matriisi!F497-Päälaskenta!D$24)))*(Kaksitasouoma_matriisi!F497-Päälaskenta!D$24),0)</f>
        <v>0.3209535</v>
      </c>
      <c r="N497" s="8">
        <f>IF(F497&gt;Päälaskenta!D$24,(2*SQRT((POWER((F497-Päälaskenta!D$24),2))+POWER(Päälaskenta!E$20*(F497-Päälaskenta!D$24),2))+Päälaskenta!C$20),0)</f>
        <v>5.2271497303542303</v>
      </c>
      <c r="O497" s="8">
        <f t="shared" si="121"/>
        <v>6.1401244761789098E-2</v>
      </c>
      <c r="P497" s="8">
        <f>IF(Päälaskenta!$C$29,IF(L497&gt;Päälaskenta!$F$28,Kaksitasouoma_matriisi!AQ497,Kaksitasouoma_matriisi!AR497),Päälaskenta!$F$20)</f>
        <v>0.12</v>
      </c>
      <c r="Q497" s="8">
        <f t="shared" si="122"/>
        <v>0.416273713203757</v>
      </c>
      <c r="R497" s="8">
        <f t="shared" si="116"/>
        <v>8.9183854558500197E-2</v>
      </c>
      <c r="S497" s="8">
        <f t="shared" si="123"/>
        <v>0.27787157503657101</v>
      </c>
      <c r="U497" s="93">
        <f>IF(F497&gt;Päälaskenta!D$24,Päälaskenta!H$24+L497*Päälaskenta!G$24,F497*Päälaskenta!C$24 + F497*F497*Päälaskenta!E$24)</f>
        <v>1.3411999999999999</v>
      </c>
      <c r="V497" s="8">
        <f>IF(F497&gt;Päälaskenta!D$24,2*SQRT(POWER(Päälaskenta!D$24,2)+POWER(Päälaskenta!E$24*Päälaskenta!D$24,2))+Päälaskenta!C$24,(2*SQRT((POWER(F497,2))+POWER(Päälaskenta!E$24*F497,2))+Päälaskenta!C$24))</f>
        <v>2.9798989873223301</v>
      </c>
      <c r="W497" s="8">
        <f t="shared" si="124"/>
        <v>0.450082370478327</v>
      </c>
      <c r="X497" s="8">
        <f>Päälaskenta!F$24</f>
        <v>7.0000000000000007E-2</v>
      </c>
      <c r="Y497" s="8">
        <f t="shared" si="125"/>
        <v>11.2527025623928</v>
      </c>
      <c r="Z497" s="8">
        <f t="shared" si="117"/>
        <v>2.4108161454414998</v>
      </c>
      <c r="AA497" s="8">
        <f t="shared" si="126"/>
        <v>1.7975068188499099</v>
      </c>
      <c r="AC497" s="8">
        <f t="shared" si="118"/>
        <v>0.10184548983543799</v>
      </c>
      <c r="AE497" s="8">
        <v>495</v>
      </c>
      <c r="AF497" s="8">
        <f t="shared" si="128"/>
        <v>11.6689762755966</v>
      </c>
      <c r="AG497" s="8">
        <f t="shared" si="119"/>
        <v>4.5900192149161398E-2</v>
      </c>
      <c r="AJ497" s="132">
        <f>IF(Päälaskenta!$F$28&lt;Kaksitasouoma_matriisi!L497,Päälaskenta!$C$20*Päälaskenta!$F$28,Päälaskenta!$C$20*Kaksitasouoma_matriisi!L497)</f>
        <v>0.315000000000001</v>
      </c>
      <c r="AK497" s="134">
        <f>SQRT(Päälaskenta!$D$20^2+(Päälaskenta!$D$20/(1/Päälaskenta!$E$20))^2)</f>
        <v>1.8029999999999999</v>
      </c>
      <c r="AL497" s="134">
        <f>IF(Päälaskenta!$F$28&lt;Kaksitasouoma_matriisi!L497,AK497*Päälaskenta!$F$28*COS(ATAN(1/Päälaskenta!$E$20)),AK497*Kaksitasouoma_matriisi!L497*COS(ATAN(1/Päälaskenta!$E$20)))</f>
        <v>9.5000000000000001E-2</v>
      </c>
      <c r="AM497" s="134"/>
      <c r="AN497" s="134">
        <f t="shared" si="127"/>
        <v>0.41</v>
      </c>
      <c r="AO497" s="8">
        <f t="shared" si="120"/>
        <v>0.24682439347420401</v>
      </c>
      <c r="AP497" s="134">
        <f>Refererenssiarvoja!$B$16*H497^(1/6)/(Refererenssiarvoja!$B$15^0.5)*(Päälaskenta!$G$28/2)^0.5*(1-AO497)^(-1.5)</f>
        <v>5.8999999999999997E-2</v>
      </c>
      <c r="AQ497" s="8">
        <f>Refererenssiarvoja!$B$16*Kaksitasouoma_matriisi!O497^(1/6)/(SQRT((2*Refererenssiarvoja!$B$15)/(Päälaskenta!$F$31*Päälaskenta!$G$31*Päälaskenta!$F$28))+SQRT(Refererenssiarvoja!$B$15)/Refererenssiarvoja!$B$17*LN(Kaksitasouoma_matriisi!L497/Päälaskenta!$F$28))</f>
        <v>-4.4110687114569197E-2</v>
      </c>
      <c r="AR497" s="8">
        <f>Refererenssiarvoja!$B$16*Kaksitasouoma_matriisi!O497^(1/6)/(SQRT((2*Refererenssiarvoja!$B$15)/(Päälaskenta!$F$31*Päälaskenta!$G$31*L497)))</f>
        <v>0.11255124476362199</v>
      </c>
    </row>
    <row r="498" spans="1:44" x14ac:dyDescent="0.2">
      <c r="A498" s="8">
        <v>496</v>
      </c>
      <c r="B498" s="8">
        <f>IF(Päälaskenta!C$7,Päälaskenta!E$7,Päälaskenta!G$5)</f>
        <v>2.5</v>
      </c>
      <c r="C498" s="56">
        <v>1.504</v>
      </c>
      <c r="D498" s="93">
        <f t="shared" si="113"/>
        <v>1.6621999999999999</v>
      </c>
      <c r="E498" s="8">
        <f>IF(Päälaskenta!$C$26,Kaksitasouoma_matriisi!AP498,Kaksitasouoma_matriisi!AC498)</f>
        <v>0.10184548983543799</v>
      </c>
      <c r="F498" s="56">
        <f>IF(D498&lt;Päälaskenta!H$24,(SQRT(POWER(Päälaskenta!C$24/(2*Päälaskenta!E$24),2)+(D498/Päälaskenta!E$24))-Päälaskenta!C$24/(2*Päälaskenta!E$24)),IF(D498=Päälaskenta!H$24,Päälaskenta!D$24,Päälaskenta!D$24+(SQRT(POWER((Päälaskenta!C$20+Päälaskenta!G$24)/(2*Päälaskenta!E$20),2)+((D498-Päälaskenta!H$24)/Päälaskenta!E$20))-(Päälaskenta!C$20+Päälaskenta!G$24)/(2*Päälaskenta!E$20))))</f>
        <v>0.76300000000000001</v>
      </c>
      <c r="G498" s="57">
        <f>IF(F498&gt;Päälaskenta!D$24,(2*SQRT((POWER(Päälaskenta!D$24,2))+POWER(Päälaskenta!E$24*Päälaskenta!D$24,2))+Päälaskenta!C$24)+(2*SQRT((POWER((F498-Päälaskenta!D$24),2))+POWER(Päälaskenta!E$20*(F498-Päälaskenta!D$24),2))+Päälaskenta!C$20),(2*SQRT((POWER(F498,2))+POWER(Päälaskenta!E$24*F498,2))+Päälaskenta!C$24))</f>
        <v>8.2100000000000009</v>
      </c>
      <c r="H498" s="57">
        <f t="shared" si="114"/>
        <v>0.2</v>
      </c>
      <c r="I498" s="62">
        <f t="shared" si="115"/>
        <v>0.200604</v>
      </c>
      <c r="J498" s="8">
        <f>IF(F498&lt;Päälaskenta!$D$24,0,Kaksitasouoma_matriisi!F498-Päälaskenta!$D$24)</f>
        <v>6.3000000000000098E-2</v>
      </c>
      <c r="L498" s="8">
        <f>IF(F498&gt;Päälaskenta!D$24,F498-Päälaskenta!D$24,0)</f>
        <v>6.3000000000000098E-2</v>
      </c>
      <c r="M498" s="8">
        <f>IF(F498&gt;Päälaskenta!D$24,(Päälaskenta!C$20+(Päälaskenta!E$20*(Kaksitasouoma_matriisi!F498-Päälaskenta!D$24)))*(Kaksitasouoma_matriisi!F498-Päälaskenta!D$24),0)</f>
        <v>0.3209535</v>
      </c>
      <c r="N498" s="8">
        <f>IF(F498&gt;Päälaskenta!D$24,(2*SQRT((POWER((F498-Päälaskenta!D$24),2))+POWER(Päälaskenta!E$20*(F498-Päälaskenta!D$24),2))+Päälaskenta!C$20),0)</f>
        <v>5.2271497303542303</v>
      </c>
      <c r="O498" s="8">
        <f t="shared" si="121"/>
        <v>6.1401244761789098E-2</v>
      </c>
      <c r="P498" s="8">
        <f>IF(Päälaskenta!$C$29,IF(L498&gt;Päälaskenta!$F$28,Kaksitasouoma_matriisi!AQ498,Kaksitasouoma_matriisi!AR498),Päälaskenta!$F$20)</f>
        <v>0.12</v>
      </c>
      <c r="Q498" s="8">
        <f t="shared" si="122"/>
        <v>0.416273713203757</v>
      </c>
      <c r="R498" s="8">
        <f t="shared" si="116"/>
        <v>8.9183854558500197E-2</v>
      </c>
      <c r="S498" s="8">
        <f t="shared" si="123"/>
        <v>0.27787157503657101</v>
      </c>
      <c r="U498" s="93">
        <f>IF(F498&gt;Päälaskenta!D$24,Päälaskenta!H$24+L498*Päälaskenta!G$24,F498*Päälaskenta!C$24 + F498*F498*Päälaskenta!E$24)</f>
        <v>1.3411999999999999</v>
      </c>
      <c r="V498" s="8">
        <f>IF(F498&gt;Päälaskenta!D$24,2*SQRT(POWER(Päälaskenta!D$24,2)+POWER(Päälaskenta!E$24*Päälaskenta!D$24,2))+Päälaskenta!C$24,(2*SQRT((POWER(F498,2))+POWER(Päälaskenta!E$24*F498,2))+Päälaskenta!C$24))</f>
        <v>2.9798989873223301</v>
      </c>
      <c r="W498" s="8">
        <f t="shared" si="124"/>
        <v>0.450082370478327</v>
      </c>
      <c r="X498" s="8">
        <f>Päälaskenta!F$24</f>
        <v>7.0000000000000007E-2</v>
      </c>
      <c r="Y498" s="8">
        <f t="shared" si="125"/>
        <v>11.2527025623928</v>
      </c>
      <c r="Z498" s="8">
        <f t="shared" si="117"/>
        <v>2.4108161454414998</v>
      </c>
      <c r="AA498" s="8">
        <f t="shared" si="126"/>
        <v>1.7975068188499099</v>
      </c>
      <c r="AC498" s="8">
        <f t="shared" si="118"/>
        <v>0.10184548983543799</v>
      </c>
      <c r="AE498" s="8">
        <v>496</v>
      </c>
      <c r="AF498" s="8">
        <f t="shared" si="128"/>
        <v>11.6689762755966</v>
      </c>
      <c r="AG498" s="8">
        <f t="shared" si="119"/>
        <v>4.5900192149161398E-2</v>
      </c>
      <c r="AJ498" s="132">
        <f>IF(Päälaskenta!$F$28&lt;Kaksitasouoma_matriisi!L498,Päälaskenta!$C$20*Päälaskenta!$F$28,Päälaskenta!$C$20*Kaksitasouoma_matriisi!L498)</f>
        <v>0.315000000000001</v>
      </c>
      <c r="AK498" s="134">
        <f>SQRT(Päälaskenta!$D$20^2+(Päälaskenta!$D$20/(1/Päälaskenta!$E$20))^2)</f>
        <v>1.8029999999999999</v>
      </c>
      <c r="AL498" s="134">
        <f>IF(Päälaskenta!$F$28&lt;Kaksitasouoma_matriisi!L498,AK498*Päälaskenta!$F$28*COS(ATAN(1/Päälaskenta!$E$20)),AK498*Kaksitasouoma_matriisi!L498*COS(ATAN(1/Päälaskenta!$E$20)))</f>
        <v>9.5000000000000001E-2</v>
      </c>
      <c r="AM498" s="134"/>
      <c r="AN498" s="134">
        <f t="shared" si="127"/>
        <v>0.41</v>
      </c>
      <c r="AO498" s="8">
        <f t="shared" si="120"/>
        <v>0.24666105161833701</v>
      </c>
      <c r="AP498" s="134">
        <f>Refererenssiarvoja!$B$16*H498^(1/6)/(Refererenssiarvoja!$B$15^0.5)*(Päälaskenta!$G$28/2)^0.5*(1-AO498)^(-1.5)</f>
        <v>5.8999999999999997E-2</v>
      </c>
      <c r="AQ498" s="8">
        <f>Refererenssiarvoja!$B$16*Kaksitasouoma_matriisi!O498^(1/6)/(SQRT((2*Refererenssiarvoja!$B$15)/(Päälaskenta!$F$31*Päälaskenta!$G$31*Päälaskenta!$F$28))+SQRT(Refererenssiarvoja!$B$15)/Refererenssiarvoja!$B$17*LN(Kaksitasouoma_matriisi!L498/Päälaskenta!$F$28))</f>
        <v>-4.4110687114569197E-2</v>
      </c>
      <c r="AR498" s="8">
        <f>Refererenssiarvoja!$B$16*Kaksitasouoma_matriisi!O498^(1/6)/(SQRT((2*Refererenssiarvoja!$B$15)/(Päälaskenta!$F$31*Päälaskenta!$G$31*L498)))</f>
        <v>0.11255124476362199</v>
      </c>
    </row>
    <row r="499" spans="1:44" x14ac:dyDescent="0.2">
      <c r="A499" s="8">
        <v>497</v>
      </c>
      <c r="B499" s="8">
        <f>IF(Päälaskenta!C$7,Päälaskenta!E$7,Päälaskenta!G$5)</f>
        <v>2.5</v>
      </c>
      <c r="C499" s="56">
        <v>1.5029999999999999</v>
      </c>
      <c r="D499" s="93">
        <f t="shared" si="113"/>
        <v>1.6633</v>
      </c>
      <c r="E499" s="8">
        <f>IF(Päälaskenta!$C$26,Kaksitasouoma_matriisi!AP499,Kaksitasouoma_matriisi!AC499)</f>
        <v>0.10184548983543799</v>
      </c>
      <c r="F499" s="56">
        <f>IF(D499&lt;Päälaskenta!H$24,(SQRT(POWER(Päälaskenta!C$24/(2*Päälaskenta!E$24),2)+(D499/Päälaskenta!E$24))-Päälaskenta!C$24/(2*Päälaskenta!E$24)),IF(D499=Päälaskenta!H$24,Päälaskenta!D$24,Päälaskenta!D$24+(SQRT(POWER((Päälaskenta!C$20+Päälaskenta!G$24)/(2*Päälaskenta!E$20),2)+((D499-Päälaskenta!H$24)/Päälaskenta!E$20))-(Päälaskenta!C$20+Päälaskenta!G$24)/(2*Päälaskenta!E$20))))</f>
        <v>0.76300000000000001</v>
      </c>
      <c r="G499" s="57">
        <f>IF(F499&gt;Päälaskenta!D$24,(2*SQRT((POWER(Päälaskenta!D$24,2))+POWER(Päälaskenta!E$24*Päälaskenta!D$24,2))+Päälaskenta!C$24)+(2*SQRT((POWER((F499-Päälaskenta!D$24),2))+POWER(Päälaskenta!E$20*(F499-Päälaskenta!D$24),2))+Päälaskenta!C$20),(2*SQRT((POWER(F499,2))+POWER(Päälaskenta!E$24*F499,2))+Päälaskenta!C$24))</f>
        <v>8.2100000000000009</v>
      </c>
      <c r="H499" s="57">
        <f t="shared" si="114"/>
        <v>0.2</v>
      </c>
      <c r="I499" s="62">
        <f t="shared" si="115"/>
        <v>0.20033699999999999</v>
      </c>
      <c r="J499" s="8">
        <f>IF(F499&lt;Päälaskenta!$D$24,0,Kaksitasouoma_matriisi!F499-Päälaskenta!$D$24)</f>
        <v>6.3000000000000098E-2</v>
      </c>
      <c r="L499" s="8">
        <f>IF(F499&gt;Päälaskenta!D$24,F499-Päälaskenta!D$24,0)</f>
        <v>6.3000000000000098E-2</v>
      </c>
      <c r="M499" s="8">
        <f>IF(F499&gt;Päälaskenta!D$24,(Päälaskenta!C$20+(Päälaskenta!E$20*(Kaksitasouoma_matriisi!F499-Päälaskenta!D$24)))*(Kaksitasouoma_matriisi!F499-Päälaskenta!D$24),0)</f>
        <v>0.3209535</v>
      </c>
      <c r="N499" s="8">
        <f>IF(F499&gt;Päälaskenta!D$24,(2*SQRT((POWER((F499-Päälaskenta!D$24),2))+POWER(Päälaskenta!E$20*(F499-Päälaskenta!D$24),2))+Päälaskenta!C$20),0)</f>
        <v>5.2271497303542303</v>
      </c>
      <c r="O499" s="8">
        <f t="shared" si="121"/>
        <v>6.1401244761789098E-2</v>
      </c>
      <c r="P499" s="8">
        <f>IF(Päälaskenta!$C$29,IF(L499&gt;Päälaskenta!$F$28,Kaksitasouoma_matriisi!AQ499,Kaksitasouoma_matriisi!AR499),Päälaskenta!$F$20)</f>
        <v>0.12</v>
      </c>
      <c r="Q499" s="8">
        <f t="shared" si="122"/>
        <v>0.416273713203757</v>
      </c>
      <c r="R499" s="8">
        <f t="shared" si="116"/>
        <v>8.9183854558500197E-2</v>
      </c>
      <c r="S499" s="8">
        <f t="shared" si="123"/>
        <v>0.27787157503657101</v>
      </c>
      <c r="U499" s="93">
        <f>IF(F499&gt;Päälaskenta!D$24,Päälaskenta!H$24+L499*Päälaskenta!G$24,F499*Päälaskenta!C$24 + F499*F499*Päälaskenta!E$24)</f>
        <v>1.3411999999999999</v>
      </c>
      <c r="V499" s="8">
        <f>IF(F499&gt;Päälaskenta!D$24,2*SQRT(POWER(Päälaskenta!D$24,2)+POWER(Päälaskenta!E$24*Päälaskenta!D$24,2))+Päälaskenta!C$24,(2*SQRT((POWER(F499,2))+POWER(Päälaskenta!E$24*F499,2))+Päälaskenta!C$24))</f>
        <v>2.9798989873223301</v>
      </c>
      <c r="W499" s="8">
        <f t="shared" si="124"/>
        <v>0.450082370478327</v>
      </c>
      <c r="X499" s="8">
        <f>Päälaskenta!F$24</f>
        <v>7.0000000000000007E-2</v>
      </c>
      <c r="Y499" s="8">
        <f t="shared" si="125"/>
        <v>11.2527025623928</v>
      </c>
      <c r="Z499" s="8">
        <f t="shared" si="117"/>
        <v>2.4108161454414998</v>
      </c>
      <c r="AA499" s="8">
        <f t="shared" si="126"/>
        <v>1.7975068188499099</v>
      </c>
      <c r="AC499" s="8">
        <f t="shared" si="118"/>
        <v>0.10184548983543799</v>
      </c>
      <c r="AE499" s="8">
        <v>497</v>
      </c>
      <c r="AF499" s="8">
        <f t="shared" si="128"/>
        <v>11.6689762755966</v>
      </c>
      <c r="AG499" s="8">
        <f t="shared" si="119"/>
        <v>4.5900192149161398E-2</v>
      </c>
      <c r="AJ499" s="132">
        <f>IF(Päälaskenta!$F$28&lt;Kaksitasouoma_matriisi!L499,Päälaskenta!$C$20*Päälaskenta!$F$28,Päälaskenta!$C$20*Kaksitasouoma_matriisi!L499)</f>
        <v>0.315000000000001</v>
      </c>
      <c r="AK499" s="134">
        <f>SQRT(Päälaskenta!$D$20^2+(Päälaskenta!$D$20/(1/Päälaskenta!$E$20))^2)</f>
        <v>1.8029999999999999</v>
      </c>
      <c r="AL499" s="134">
        <f>IF(Päälaskenta!$F$28&lt;Kaksitasouoma_matriisi!L499,AK499*Päälaskenta!$F$28*COS(ATAN(1/Päälaskenta!$E$20)),AK499*Kaksitasouoma_matriisi!L499*COS(ATAN(1/Päälaskenta!$E$20)))</f>
        <v>9.5000000000000001E-2</v>
      </c>
      <c r="AM499" s="134"/>
      <c r="AN499" s="134">
        <f t="shared" si="127"/>
        <v>0.41</v>
      </c>
      <c r="AO499" s="8">
        <f t="shared" si="120"/>
        <v>0.24649792581013599</v>
      </c>
      <c r="AP499" s="134">
        <f>Refererenssiarvoja!$B$16*H499^(1/6)/(Refererenssiarvoja!$B$15^0.5)*(Päälaskenta!$G$28/2)^0.5*(1-AO499)^(-1.5)</f>
        <v>5.8999999999999997E-2</v>
      </c>
      <c r="AQ499" s="8">
        <f>Refererenssiarvoja!$B$16*Kaksitasouoma_matriisi!O499^(1/6)/(SQRT((2*Refererenssiarvoja!$B$15)/(Päälaskenta!$F$31*Päälaskenta!$G$31*Päälaskenta!$F$28))+SQRT(Refererenssiarvoja!$B$15)/Refererenssiarvoja!$B$17*LN(Kaksitasouoma_matriisi!L499/Päälaskenta!$F$28))</f>
        <v>-4.4110687114569197E-2</v>
      </c>
      <c r="AR499" s="8">
        <f>Refererenssiarvoja!$B$16*Kaksitasouoma_matriisi!O499^(1/6)/(SQRT((2*Refererenssiarvoja!$B$15)/(Päälaskenta!$F$31*Päälaskenta!$G$31*L499)))</f>
        <v>0.11255124476362199</v>
      </c>
    </row>
    <row r="500" spans="1:44" x14ac:dyDescent="0.2">
      <c r="A500" s="8">
        <v>498</v>
      </c>
      <c r="B500" s="8">
        <f>IF(Päälaskenta!C$7,Päälaskenta!E$7,Päälaskenta!G$5)</f>
        <v>2.5</v>
      </c>
      <c r="C500" s="56">
        <v>1.502</v>
      </c>
      <c r="D500" s="93">
        <f t="shared" si="113"/>
        <v>1.6644000000000001</v>
      </c>
      <c r="E500" s="8">
        <f>IF(Päälaskenta!$C$26,Kaksitasouoma_matriisi!AP500,Kaksitasouoma_matriisi!AC500)</f>
        <v>0.10184548983543799</v>
      </c>
      <c r="F500" s="56">
        <f>IF(D500&lt;Päälaskenta!H$24,(SQRT(POWER(Päälaskenta!C$24/(2*Päälaskenta!E$24),2)+(D500/Päälaskenta!E$24))-Päälaskenta!C$24/(2*Päälaskenta!E$24)),IF(D500=Päälaskenta!H$24,Päälaskenta!D$24,Päälaskenta!D$24+(SQRT(POWER((Päälaskenta!C$20+Päälaskenta!G$24)/(2*Päälaskenta!E$20),2)+((D500-Päälaskenta!H$24)/Päälaskenta!E$20))-(Päälaskenta!C$20+Päälaskenta!G$24)/(2*Päälaskenta!E$20))))</f>
        <v>0.76300000000000001</v>
      </c>
      <c r="G500" s="57">
        <f>IF(F500&gt;Päälaskenta!D$24,(2*SQRT((POWER(Päälaskenta!D$24,2))+POWER(Päälaskenta!E$24*Päälaskenta!D$24,2))+Päälaskenta!C$24)+(2*SQRT((POWER((F500-Päälaskenta!D$24),2))+POWER(Päälaskenta!E$20*(F500-Päälaskenta!D$24),2))+Päälaskenta!C$20),(2*SQRT((POWER(F500,2))+POWER(Päälaskenta!E$24*F500,2))+Päälaskenta!C$24))</f>
        <v>8.2100000000000009</v>
      </c>
      <c r="H500" s="57">
        <f t="shared" si="114"/>
        <v>0.2</v>
      </c>
      <c r="I500" s="62">
        <f t="shared" si="115"/>
        <v>0.200071</v>
      </c>
      <c r="J500" s="8">
        <f>IF(F500&lt;Päälaskenta!$D$24,0,Kaksitasouoma_matriisi!F500-Päälaskenta!$D$24)</f>
        <v>6.3000000000000098E-2</v>
      </c>
      <c r="L500" s="8">
        <f>IF(F500&gt;Päälaskenta!D$24,F500-Päälaskenta!D$24,0)</f>
        <v>6.3000000000000098E-2</v>
      </c>
      <c r="M500" s="8">
        <f>IF(F500&gt;Päälaskenta!D$24,(Päälaskenta!C$20+(Päälaskenta!E$20*(Kaksitasouoma_matriisi!F500-Päälaskenta!D$24)))*(Kaksitasouoma_matriisi!F500-Päälaskenta!D$24),0)</f>
        <v>0.3209535</v>
      </c>
      <c r="N500" s="8">
        <f>IF(F500&gt;Päälaskenta!D$24,(2*SQRT((POWER((F500-Päälaskenta!D$24),2))+POWER(Päälaskenta!E$20*(F500-Päälaskenta!D$24),2))+Päälaskenta!C$20),0)</f>
        <v>5.2271497303542303</v>
      </c>
      <c r="O500" s="8">
        <f t="shared" si="121"/>
        <v>6.1401244761789098E-2</v>
      </c>
      <c r="P500" s="8">
        <f>IF(Päälaskenta!$C$29,IF(L500&gt;Päälaskenta!$F$28,Kaksitasouoma_matriisi!AQ500,Kaksitasouoma_matriisi!AR500),Päälaskenta!$F$20)</f>
        <v>0.12</v>
      </c>
      <c r="Q500" s="8">
        <f t="shared" si="122"/>
        <v>0.416273713203757</v>
      </c>
      <c r="R500" s="8">
        <f t="shared" si="116"/>
        <v>8.9183854558500197E-2</v>
      </c>
      <c r="S500" s="8">
        <f t="shared" si="123"/>
        <v>0.27787157503657101</v>
      </c>
      <c r="U500" s="93">
        <f>IF(F500&gt;Päälaskenta!D$24,Päälaskenta!H$24+L500*Päälaskenta!G$24,F500*Päälaskenta!C$24 + F500*F500*Päälaskenta!E$24)</f>
        <v>1.3411999999999999</v>
      </c>
      <c r="V500" s="8">
        <f>IF(F500&gt;Päälaskenta!D$24,2*SQRT(POWER(Päälaskenta!D$24,2)+POWER(Päälaskenta!E$24*Päälaskenta!D$24,2))+Päälaskenta!C$24,(2*SQRT((POWER(F500,2))+POWER(Päälaskenta!E$24*F500,2))+Päälaskenta!C$24))</f>
        <v>2.9798989873223301</v>
      </c>
      <c r="W500" s="8">
        <f t="shared" si="124"/>
        <v>0.450082370478327</v>
      </c>
      <c r="X500" s="8">
        <f>Päälaskenta!F$24</f>
        <v>7.0000000000000007E-2</v>
      </c>
      <c r="Y500" s="8">
        <f t="shared" si="125"/>
        <v>11.2527025623928</v>
      </c>
      <c r="Z500" s="8">
        <f t="shared" si="117"/>
        <v>2.4108161454414998</v>
      </c>
      <c r="AA500" s="8">
        <f t="shared" si="126"/>
        <v>1.7975068188499099</v>
      </c>
      <c r="AC500" s="8">
        <f t="shared" si="118"/>
        <v>0.10184548983543799</v>
      </c>
      <c r="AE500" s="8">
        <v>498</v>
      </c>
      <c r="AF500" s="8">
        <f t="shared" si="128"/>
        <v>11.6689762755966</v>
      </c>
      <c r="AG500" s="8">
        <f t="shared" si="119"/>
        <v>4.5900192149161398E-2</v>
      </c>
      <c r="AJ500" s="132">
        <f>IF(Päälaskenta!$F$28&lt;Kaksitasouoma_matriisi!L500,Päälaskenta!$C$20*Päälaskenta!$F$28,Päälaskenta!$C$20*Kaksitasouoma_matriisi!L500)</f>
        <v>0.315000000000001</v>
      </c>
      <c r="AK500" s="134">
        <f>SQRT(Päälaskenta!$D$20^2+(Päälaskenta!$D$20/(1/Päälaskenta!$E$20))^2)</f>
        <v>1.8029999999999999</v>
      </c>
      <c r="AL500" s="134">
        <f>IF(Päälaskenta!$F$28&lt;Kaksitasouoma_matriisi!L500,AK500*Päälaskenta!$F$28*COS(ATAN(1/Päälaskenta!$E$20)),AK500*Kaksitasouoma_matriisi!L500*COS(ATAN(1/Päälaskenta!$E$20)))</f>
        <v>9.5000000000000001E-2</v>
      </c>
      <c r="AM500" s="134"/>
      <c r="AN500" s="134">
        <f t="shared" si="127"/>
        <v>0.41</v>
      </c>
      <c r="AO500" s="8">
        <f t="shared" si="120"/>
        <v>0.24633501562124499</v>
      </c>
      <c r="AP500" s="134">
        <f>Refererenssiarvoja!$B$16*H500^(1/6)/(Refererenssiarvoja!$B$15^0.5)*(Päälaskenta!$G$28/2)^0.5*(1-AO500)^(-1.5)</f>
        <v>5.8999999999999997E-2</v>
      </c>
      <c r="AQ500" s="8">
        <f>Refererenssiarvoja!$B$16*Kaksitasouoma_matriisi!O500^(1/6)/(SQRT((2*Refererenssiarvoja!$B$15)/(Päälaskenta!$F$31*Päälaskenta!$G$31*Päälaskenta!$F$28))+SQRT(Refererenssiarvoja!$B$15)/Refererenssiarvoja!$B$17*LN(Kaksitasouoma_matriisi!L500/Päälaskenta!$F$28))</f>
        <v>-4.4110687114569197E-2</v>
      </c>
      <c r="AR500" s="8">
        <f>Refererenssiarvoja!$B$16*Kaksitasouoma_matriisi!O500^(1/6)/(SQRT((2*Refererenssiarvoja!$B$15)/(Päälaskenta!$F$31*Päälaskenta!$G$31*L500)))</f>
        <v>0.11255124476362199</v>
      </c>
    </row>
    <row r="501" spans="1:44" x14ac:dyDescent="0.2">
      <c r="A501" s="8">
        <v>499</v>
      </c>
      <c r="B501" s="8">
        <f>IF(Päälaskenta!C$7,Päälaskenta!E$7,Päälaskenta!G$5)</f>
        <v>2.5</v>
      </c>
      <c r="C501" s="56">
        <v>1.5009999999999999</v>
      </c>
      <c r="D501" s="93">
        <f t="shared" si="113"/>
        <v>1.6656</v>
      </c>
      <c r="E501" s="8">
        <f>IF(Päälaskenta!$C$26,Kaksitasouoma_matriisi!AP501,Kaksitasouoma_matriisi!AC501)</f>
        <v>0.10184548983543799</v>
      </c>
      <c r="F501" s="56">
        <f>IF(D501&lt;Päälaskenta!H$24,(SQRT(POWER(Päälaskenta!C$24/(2*Päälaskenta!E$24),2)+(D501/Päälaskenta!E$24))-Päälaskenta!C$24/(2*Päälaskenta!E$24)),IF(D501=Päälaskenta!H$24,Päälaskenta!D$24,Päälaskenta!D$24+(SQRT(POWER((Päälaskenta!C$20+Päälaskenta!G$24)/(2*Päälaskenta!E$20),2)+((D501-Päälaskenta!H$24)/Päälaskenta!E$20))-(Päälaskenta!C$20+Päälaskenta!G$24)/(2*Päälaskenta!E$20))))</f>
        <v>0.76300000000000001</v>
      </c>
      <c r="G501" s="57">
        <f>IF(F501&gt;Päälaskenta!D$24,(2*SQRT((POWER(Päälaskenta!D$24,2))+POWER(Päälaskenta!E$24*Päälaskenta!D$24,2))+Päälaskenta!C$24)+(2*SQRT((POWER((F501-Päälaskenta!D$24),2))+POWER(Päälaskenta!E$20*(F501-Päälaskenta!D$24),2))+Päälaskenta!C$20),(2*SQRT((POWER(F501,2))+POWER(Päälaskenta!E$24*F501,2))+Päälaskenta!C$24))</f>
        <v>8.2100000000000009</v>
      </c>
      <c r="H501" s="57">
        <f t="shared" si="114"/>
        <v>0.2</v>
      </c>
      <c r="I501" s="62">
        <f t="shared" si="115"/>
        <v>0.19980400000000001</v>
      </c>
      <c r="J501" s="8">
        <f>IF(F501&lt;Päälaskenta!$D$24,0,Kaksitasouoma_matriisi!F501-Päälaskenta!$D$24)</f>
        <v>6.3000000000000098E-2</v>
      </c>
      <c r="L501" s="8">
        <f>IF(F501&gt;Päälaskenta!D$24,F501-Päälaskenta!D$24,0)</f>
        <v>6.3000000000000098E-2</v>
      </c>
      <c r="M501" s="8">
        <f>IF(F501&gt;Päälaskenta!D$24,(Päälaskenta!C$20+(Päälaskenta!E$20*(Kaksitasouoma_matriisi!F501-Päälaskenta!D$24)))*(Kaksitasouoma_matriisi!F501-Päälaskenta!D$24),0)</f>
        <v>0.3209535</v>
      </c>
      <c r="N501" s="8">
        <f>IF(F501&gt;Päälaskenta!D$24,(2*SQRT((POWER((F501-Päälaskenta!D$24),2))+POWER(Päälaskenta!E$20*(F501-Päälaskenta!D$24),2))+Päälaskenta!C$20),0)</f>
        <v>5.2271497303542303</v>
      </c>
      <c r="O501" s="8">
        <f t="shared" si="121"/>
        <v>6.1401244761789098E-2</v>
      </c>
      <c r="P501" s="8">
        <f>IF(Päälaskenta!$C$29,IF(L501&gt;Päälaskenta!$F$28,Kaksitasouoma_matriisi!AQ501,Kaksitasouoma_matriisi!AR501),Päälaskenta!$F$20)</f>
        <v>0.12</v>
      </c>
      <c r="Q501" s="8">
        <f t="shared" si="122"/>
        <v>0.416273713203757</v>
      </c>
      <c r="R501" s="8">
        <f t="shared" si="116"/>
        <v>8.9183854558500197E-2</v>
      </c>
      <c r="S501" s="8">
        <f t="shared" si="123"/>
        <v>0.27787157503657101</v>
      </c>
      <c r="U501" s="93">
        <f>IF(F501&gt;Päälaskenta!D$24,Päälaskenta!H$24+L501*Päälaskenta!G$24,F501*Päälaskenta!C$24 + F501*F501*Päälaskenta!E$24)</f>
        <v>1.3411999999999999</v>
      </c>
      <c r="V501" s="8">
        <f>IF(F501&gt;Päälaskenta!D$24,2*SQRT(POWER(Päälaskenta!D$24,2)+POWER(Päälaskenta!E$24*Päälaskenta!D$24,2))+Päälaskenta!C$24,(2*SQRT((POWER(F501,2))+POWER(Päälaskenta!E$24*F501,2))+Päälaskenta!C$24))</f>
        <v>2.9798989873223301</v>
      </c>
      <c r="W501" s="8">
        <f t="shared" si="124"/>
        <v>0.450082370478327</v>
      </c>
      <c r="X501" s="8">
        <f>Päälaskenta!F$24</f>
        <v>7.0000000000000007E-2</v>
      </c>
      <c r="Y501" s="8">
        <f t="shared" si="125"/>
        <v>11.2527025623928</v>
      </c>
      <c r="Z501" s="8">
        <f t="shared" si="117"/>
        <v>2.4108161454414998</v>
      </c>
      <c r="AA501" s="8">
        <f t="shared" si="126"/>
        <v>1.7975068188499099</v>
      </c>
      <c r="AC501" s="8">
        <f t="shared" si="118"/>
        <v>0.10184548983543799</v>
      </c>
      <c r="AE501" s="8">
        <v>499</v>
      </c>
      <c r="AF501" s="8">
        <f t="shared" si="128"/>
        <v>11.6689762755966</v>
      </c>
      <c r="AG501" s="8">
        <f t="shared" si="119"/>
        <v>4.5900192149161398E-2</v>
      </c>
      <c r="AJ501" s="132">
        <f>IF(Päälaskenta!$F$28&lt;Kaksitasouoma_matriisi!L501,Päälaskenta!$C$20*Päälaskenta!$F$28,Päälaskenta!$C$20*Kaksitasouoma_matriisi!L501)</f>
        <v>0.315000000000001</v>
      </c>
      <c r="AK501" s="134">
        <f>SQRT(Päälaskenta!$D$20^2+(Päälaskenta!$D$20/(1/Päälaskenta!$E$20))^2)</f>
        <v>1.8029999999999999</v>
      </c>
      <c r="AL501" s="134">
        <f>IF(Päälaskenta!$F$28&lt;Kaksitasouoma_matriisi!L501,AK501*Päälaskenta!$F$28*COS(ATAN(1/Päälaskenta!$E$20)),AK501*Kaksitasouoma_matriisi!L501*COS(ATAN(1/Päälaskenta!$E$20)))</f>
        <v>9.5000000000000001E-2</v>
      </c>
      <c r="AM501" s="134"/>
      <c r="AN501" s="134">
        <f t="shared" si="127"/>
        <v>0.41</v>
      </c>
      <c r="AO501" s="8">
        <f t="shared" si="120"/>
        <v>0.24615754082612901</v>
      </c>
      <c r="AP501" s="134">
        <f>Refererenssiarvoja!$B$16*H501^(1/6)/(Refererenssiarvoja!$B$15^0.5)*(Päälaskenta!$G$28/2)^0.5*(1-AO501)^(-1.5)</f>
        <v>5.8999999999999997E-2</v>
      </c>
      <c r="AQ501" s="8">
        <f>Refererenssiarvoja!$B$16*Kaksitasouoma_matriisi!O501^(1/6)/(SQRT((2*Refererenssiarvoja!$B$15)/(Päälaskenta!$F$31*Päälaskenta!$G$31*Päälaskenta!$F$28))+SQRT(Refererenssiarvoja!$B$15)/Refererenssiarvoja!$B$17*LN(Kaksitasouoma_matriisi!L501/Päälaskenta!$F$28))</f>
        <v>-4.4110687114569197E-2</v>
      </c>
      <c r="AR501" s="8">
        <f>Refererenssiarvoja!$B$16*Kaksitasouoma_matriisi!O501^(1/6)/(SQRT((2*Refererenssiarvoja!$B$15)/(Päälaskenta!$F$31*Päälaskenta!$G$31*L501)))</f>
        <v>0.11255124476362199</v>
      </c>
    </row>
    <row r="502" spans="1:44" x14ac:dyDescent="0.2">
      <c r="A502" s="8">
        <v>500</v>
      </c>
      <c r="B502" s="8">
        <f>IF(Päälaskenta!C$7,Päälaskenta!E$7,Päälaskenta!G$5)</f>
        <v>2.5</v>
      </c>
      <c r="C502" s="56">
        <v>1.5</v>
      </c>
      <c r="D502" s="93">
        <f t="shared" si="113"/>
        <v>1.6667000000000001</v>
      </c>
      <c r="E502" s="8">
        <f>IF(Päälaskenta!$C$26,Kaksitasouoma_matriisi!AP502,Kaksitasouoma_matriisi!AC502)</f>
        <v>0.10185346204022599</v>
      </c>
      <c r="F502" s="56">
        <f>IF(D502&lt;Päälaskenta!H$24,(SQRT(POWER(Päälaskenta!C$24/(2*Päälaskenta!E$24),2)+(D502/Päälaskenta!E$24))-Päälaskenta!C$24/(2*Päälaskenta!E$24)),IF(D502=Päälaskenta!H$24,Päälaskenta!D$24,Päälaskenta!D$24+(SQRT(POWER((Päälaskenta!C$20+Päälaskenta!G$24)/(2*Päälaskenta!E$20),2)+((D502-Päälaskenta!H$24)/Päälaskenta!E$20))-(Päälaskenta!C$20+Päälaskenta!G$24)/(2*Päälaskenta!E$20))))</f>
        <v>0.76400000000000001</v>
      </c>
      <c r="G502" s="57">
        <f>IF(F502&gt;Päälaskenta!D$24,(2*SQRT((POWER(Päälaskenta!D$24,2))+POWER(Päälaskenta!E$24*Päälaskenta!D$24,2))+Päälaskenta!C$24)+(2*SQRT((POWER((F502-Päälaskenta!D$24),2))+POWER(Päälaskenta!E$20*(F502-Päälaskenta!D$24),2))+Päälaskenta!C$20),(2*SQRT((POWER(F502,2))+POWER(Päälaskenta!E$24*F502,2))+Päälaskenta!C$24))</f>
        <v>8.2100000000000009</v>
      </c>
      <c r="H502" s="57">
        <f t="shared" si="114"/>
        <v>0.2</v>
      </c>
      <c r="I502" s="62">
        <f t="shared" si="115"/>
        <v>0.199569</v>
      </c>
      <c r="J502" s="8">
        <f>IF(F502&lt;Päälaskenta!$D$24,0,Kaksitasouoma_matriisi!F502-Päälaskenta!$D$24)</f>
        <v>6.4000000000000098E-2</v>
      </c>
      <c r="L502" s="8">
        <f>IF(F502&gt;Päälaskenta!D$24,F502-Päälaskenta!D$24,0)</f>
        <v>6.4000000000000098E-2</v>
      </c>
      <c r="M502" s="8">
        <f>IF(F502&gt;Päälaskenta!D$24,(Päälaskenta!C$20+(Päälaskenta!E$20*(Kaksitasouoma_matriisi!F502-Päälaskenta!D$24)))*(Kaksitasouoma_matriisi!F502-Päälaskenta!D$24),0)</f>
        <v>0.32614399999999999</v>
      </c>
      <c r="N502" s="8">
        <f>IF(F502&gt;Päälaskenta!D$24,(2*SQRT((POWER((F502-Päälaskenta!D$24),2))+POWER(Päälaskenta!E$20*(F502-Päälaskenta!D$24),2))+Päälaskenta!C$20),0)</f>
        <v>5.2307552816297003</v>
      </c>
      <c r="O502" s="8">
        <f t="shared" si="121"/>
        <v>6.2351225098488297E-2</v>
      </c>
      <c r="P502" s="8">
        <f>IF(Päälaskenta!$C$29,IF(L502&gt;Päälaskenta!$F$28,Kaksitasouoma_matriisi!AQ502,Kaksitasouoma_matriisi!AR502),Päälaskenta!$F$20)</f>
        <v>0.12</v>
      </c>
      <c r="Q502" s="8">
        <f t="shared" si="122"/>
        <v>0.42735764222879302</v>
      </c>
      <c r="R502" s="8">
        <f t="shared" si="116"/>
        <v>9.12094000013534E-2</v>
      </c>
      <c r="S502" s="8">
        <f t="shared" si="123"/>
        <v>0.27965990483146502</v>
      </c>
      <c r="U502" s="93">
        <f>IF(F502&gt;Päälaskenta!D$24,Päälaskenta!H$24+L502*Päälaskenta!G$24,F502*Päälaskenta!C$24 + F502*F502*Päälaskenta!E$24)</f>
        <v>1.3435999999999999</v>
      </c>
      <c r="V502" s="8">
        <f>IF(F502&gt;Päälaskenta!D$24,2*SQRT(POWER(Päälaskenta!D$24,2)+POWER(Päälaskenta!E$24*Päälaskenta!D$24,2))+Päälaskenta!C$24,(2*SQRT((POWER(F502,2))+POWER(Päälaskenta!E$24*F502,2))+Päälaskenta!C$24))</f>
        <v>2.9798989873223301</v>
      </c>
      <c r="W502" s="8">
        <f t="shared" si="124"/>
        <v>0.45088776690626298</v>
      </c>
      <c r="X502" s="8">
        <f>Päälaskenta!F$24</f>
        <v>7.0000000000000007E-2</v>
      </c>
      <c r="Y502" s="8">
        <f t="shared" si="125"/>
        <v>11.28628267945</v>
      </c>
      <c r="Z502" s="8">
        <f t="shared" si="117"/>
        <v>2.4087905999986501</v>
      </c>
      <c r="AA502" s="8">
        <f t="shared" si="126"/>
        <v>1.7927884787129</v>
      </c>
      <c r="AC502" s="8">
        <f t="shared" si="118"/>
        <v>0.10185346204022599</v>
      </c>
      <c r="AE502" s="8">
        <v>500</v>
      </c>
      <c r="AF502" s="8">
        <f t="shared" si="128"/>
        <v>11.713640321678801</v>
      </c>
      <c r="AG502" s="8">
        <f t="shared" si="119"/>
        <v>4.55508251285867E-2</v>
      </c>
      <c r="AJ502" s="132">
        <f>IF(Päälaskenta!$F$28&lt;Kaksitasouoma_matriisi!L502,Päälaskenta!$C$20*Päälaskenta!$F$28,Päälaskenta!$C$20*Kaksitasouoma_matriisi!L502)</f>
        <v>0.32000000000000101</v>
      </c>
      <c r="AK502" s="134">
        <f>SQRT(Päälaskenta!$D$20^2+(Päälaskenta!$D$20/(1/Päälaskenta!$E$20))^2)</f>
        <v>1.8029999999999999</v>
      </c>
      <c r="AL502" s="134">
        <f>IF(Päälaskenta!$F$28&lt;Kaksitasouoma_matriisi!L502,AK502*Päälaskenta!$F$28*COS(ATAN(1/Päälaskenta!$E$20)),AK502*Kaksitasouoma_matriisi!L502*COS(ATAN(1/Päälaskenta!$E$20)))</f>
        <v>9.6000000000000002E-2</v>
      </c>
      <c r="AM502" s="134"/>
      <c r="AN502" s="134">
        <f t="shared" si="127"/>
        <v>0.41599999999999998</v>
      </c>
      <c r="AO502" s="8">
        <f t="shared" si="120"/>
        <v>0.24959500809983801</v>
      </c>
      <c r="AP502" s="134">
        <f>Refererenssiarvoja!$B$16*H502^(1/6)/(Refererenssiarvoja!$B$15^0.5)*(Päälaskenta!$G$28/2)^0.5*(1-AO502)^(-1.5)</f>
        <v>5.8999999999999997E-2</v>
      </c>
      <c r="AQ502" s="8">
        <f>Refererenssiarvoja!$B$16*Kaksitasouoma_matriisi!O502^(1/6)/(SQRT((2*Refererenssiarvoja!$B$15)/(Päälaskenta!$F$31*Päälaskenta!$G$31*Päälaskenta!$F$28))+SQRT(Refererenssiarvoja!$B$15)/Refererenssiarvoja!$B$17*LN(Kaksitasouoma_matriisi!L502/Päälaskenta!$F$28))</f>
        <v>-4.4610033485929103E-2</v>
      </c>
      <c r="AR502" s="8">
        <f>Refererenssiarvoja!$B$16*Kaksitasouoma_matriisi!O502^(1/6)/(SQRT((2*Refererenssiarvoja!$B$15)/(Päälaskenta!$F$31*Päälaskenta!$G$31*L502)))</f>
        <v>0.113731644094686</v>
      </c>
    </row>
    <row r="503" spans="1:44" x14ac:dyDescent="0.2">
      <c r="A503" s="8">
        <v>501</v>
      </c>
      <c r="B503" s="8">
        <f>IF(Päälaskenta!C$7,Päälaskenta!E$7,Päälaskenta!G$5)</f>
        <v>2.5</v>
      </c>
      <c r="C503" s="56">
        <v>1.4990000000000001</v>
      </c>
      <c r="D503" s="93">
        <f t="shared" si="113"/>
        <v>1.6677999999999999</v>
      </c>
      <c r="E503" s="8">
        <f>IF(Päälaskenta!$C$26,Kaksitasouoma_matriisi!AP503,Kaksitasouoma_matriisi!AC503)</f>
        <v>0.10185346204022599</v>
      </c>
      <c r="F503" s="56">
        <f>IF(D503&lt;Päälaskenta!H$24,(SQRT(POWER(Päälaskenta!C$24/(2*Päälaskenta!E$24),2)+(D503/Päälaskenta!E$24))-Päälaskenta!C$24/(2*Päälaskenta!E$24)),IF(D503=Päälaskenta!H$24,Päälaskenta!D$24,Päälaskenta!D$24+(SQRT(POWER((Päälaskenta!C$20+Päälaskenta!G$24)/(2*Päälaskenta!E$20),2)+((D503-Päälaskenta!H$24)/Päälaskenta!E$20))-(Päälaskenta!C$20+Päälaskenta!G$24)/(2*Päälaskenta!E$20))))</f>
        <v>0.76400000000000001</v>
      </c>
      <c r="G503" s="57">
        <f>IF(F503&gt;Päälaskenta!D$24,(2*SQRT((POWER(Päälaskenta!D$24,2))+POWER(Päälaskenta!E$24*Päälaskenta!D$24,2))+Päälaskenta!C$24)+(2*SQRT((POWER((F503-Päälaskenta!D$24),2))+POWER(Päälaskenta!E$20*(F503-Päälaskenta!D$24),2))+Päälaskenta!C$20),(2*SQRT((POWER(F503,2))+POWER(Päälaskenta!E$24*F503,2))+Päälaskenta!C$24))</f>
        <v>8.2100000000000009</v>
      </c>
      <c r="H503" s="57">
        <f t="shared" si="114"/>
        <v>0.2</v>
      </c>
      <c r="I503" s="62">
        <f t="shared" si="115"/>
        <v>0.19930300000000001</v>
      </c>
      <c r="J503" s="8">
        <f>IF(F503&lt;Päälaskenta!$D$24,0,Kaksitasouoma_matriisi!F503-Päälaskenta!$D$24)</f>
        <v>6.4000000000000098E-2</v>
      </c>
      <c r="L503" s="8">
        <f>IF(F503&gt;Päälaskenta!D$24,F503-Päälaskenta!D$24,0)</f>
        <v>6.4000000000000098E-2</v>
      </c>
      <c r="M503" s="8">
        <f>IF(F503&gt;Päälaskenta!D$24,(Päälaskenta!C$20+(Päälaskenta!E$20*(Kaksitasouoma_matriisi!F503-Päälaskenta!D$24)))*(Kaksitasouoma_matriisi!F503-Päälaskenta!D$24),0)</f>
        <v>0.32614399999999999</v>
      </c>
      <c r="N503" s="8">
        <f>IF(F503&gt;Päälaskenta!D$24,(2*SQRT((POWER((F503-Päälaskenta!D$24),2))+POWER(Päälaskenta!E$20*(F503-Päälaskenta!D$24),2))+Päälaskenta!C$20),0)</f>
        <v>5.2307552816297003</v>
      </c>
      <c r="O503" s="8">
        <f t="shared" si="121"/>
        <v>6.2351225098488297E-2</v>
      </c>
      <c r="P503" s="8">
        <f>IF(Päälaskenta!$C$29,IF(L503&gt;Päälaskenta!$F$28,Kaksitasouoma_matriisi!AQ503,Kaksitasouoma_matriisi!AR503),Päälaskenta!$F$20)</f>
        <v>0.12</v>
      </c>
      <c r="Q503" s="8">
        <f t="shared" si="122"/>
        <v>0.42735764222879302</v>
      </c>
      <c r="R503" s="8">
        <f t="shared" si="116"/>
        <v>9.12094000013534E-2</v>
      </c>
      <c r="S503" s="8">
        <f t="shared" si="123"/>
        <v>0.27965990483146502</v>
      </c>
      <c r="U503" s="93">
        <f>IF(F503&gt;Päälaskenta!D$24,Päälaskenta!H$24+L503*Päälaskenta!G$24,F503*Päälaskenta!C$24 + F503*F503*Päälaskenta!E$24)</f>
        <v>1.3435999999999999</v>
      </c>
      <c r="V503" s="8">
        <f>IF(F503&gt;Päälaskenta!D$24,2*SQRT(POWER(Päälaskenta!D$24,2)+POWER(Päälaskenta!E$24*Päälaskenta!D$24,2))+Päälaskenta!C$24,(2*SQRT((POWER(F503,2))+POWER(Päälaskenta!E$24*F503,2))+Päälaskenta!C$24))</f>
        <v>2.9798989873223301</v>
      </c>
      <c r="W503" s="8">
        <f t="shared" si="124"/>
        <v>0.45088776690626298</v>
      </c>
      <c r="X503" s="8">
        <f>Päälaskenta!F$24</f>
        <v>7.0000000000000007E-2</v>
      </c>
      <c r="Y503" s="8">
        <f t="shared" si="125"/>
        <v>11.28628267945</v>
      </c>
      <c r="Z503" s="8">
        <f t="shared" si="117"/>
        <v>2.4087905999986501</v>
      </c>
      <c r="AA503" s="8">
        <f t="shared" si="126"/>
        <v>1.7927884787129</v>
      </c>
      <c r="AC503" s="8">
        <f t="shared" si="118"/>
        <v>0.10185346204022599</v>
      </c>
      <c r="AE503" s="8">
        <v>501</v>
      </c>
      <c r="AF503" s="8">
        <f t="shared" si="128"/>
        <v>11.713640321678801</v>
      </c>
      <c r="AG503" s="8">
        <f t="shared" si="119"/>
        <v>4.55508251285867E-2</v>
      </c>
      <c r="AJ503" s="132">
        <f>IF(Päälaskenta!$F$28&lt;Kaksitasouoma_matriisi!L503,Päälaskenta!$C$20*Päälaskenta!$F$28,Päälaskenta!$C$20*Kaksitasouoma_matriisi!L503)</f>
        <v>0.32000000000000101</v>
      </c>
      <c r="AK503" s="134">
        <f>SQRT(Päälaskenta!$D$20^2+(Päälaskenta!$D$20/(1/Päälaskenta!$E$20))^2)</f>
        <v>1.8029999999999999</v>
      </c>
      <c r="AL503" s="134">
        <f>IF(Päälaskenta!$F$28&lt;Kaksitasouoma_matriisi!L503,AK503*Päälaskenta!$F$28*COS(ATAN(1/Päälaskenta!$E$20)),AK503*Kaksitasouoma_matriisi!L503*COS(ATAN(1/Päälaskenta!$E$20)))</f>
        <v>9.6000000000000002E-2</v>
      </c>
      <c r="AM503" s="134"/>
      <c r="AN503" s="134">
        <f t="shared" si="127"/>
        <v>0.41599999999999998</v>
      </c>
      <c r="AO503" s="8">
        <f t="shared" si="120"/>
        <v>0.24943038733661099</v>
      </c>
      <c r="AP503" s="134">
        <f>Refererenssiarvoja!$B$16*H503^(1/6)/(Refererenssiarvoja!$B$15^0.5)*(Päälaskenta!$G$28/2)^0.5*(1-AO503)^(-1.5)</f>
        <v>5.8999999999999997E-2</v>
      </c>
      <c r="AQ503" s="8">
        <f>Refererenssiarvoja!$B$16*Kaksitasouoma_matriisi!O503^(1/6)/(SQRT((2*Refererenssiarvoja!$B$15)/(Päälaskenta!$F$31*Päälaskenta!$G$31*Päälaskenta!$F$28))+SQRT(Refererenssiarvoja!$B$15)/Refererenssiarvoja!$B$17*LN(Kaksitasouoma_matriisi!L503/Päälaskenta!$F$28))</f>
        <v>-4.4610033485929103E-2</v>
      </c>
      <c r="AR503" s="8">
        <f>Refererenssiarvoja!$B$16*Kaksitasouoma_matriisi!O503^(1/6)/(SQRT((2*Refererenssiarvoja!$B$15)/(Päälaskenta!$F$31*Päälaskenta!$G$31*L503)))</f>
        <v>0.113731644094686</v>
      </c>
    </row>
    <row r="504" spans="1:44" x14ac:dyDescent="0.2">
      <c r="A504" s="8">
        <v>502</v>
      </c>
      <c r="B504" s="8">
        <f>IF(Päälaskenta!C$7,Päälaskenta!E$7,Päälaskenta!G$5)</f>
        <v>2.5</v>
      </c>
      <c r="C504" s="56">
        <v>1.498</v>
      </c>
      <c r="D504" s="93">
        <f t="shared" si="113"/>
        <v>1.6689000000000001</v>
      </c>
      <c r="E504" s="8">
        <f>IF(Päälaskenta!$C$26,Kaksitasouoma_matriisi!AP504,Kaksitasouoma_matriisi!AC504)</f>
        <v>0.10185346204022599</v>
      </c>
      <c r="F504" s="56">
        <f>IF(D504&lt;Päälaskenta!H$24,(SQRT(POWER(Päälaskenta!C$24/(2*Päälaskenta!E$24),2)+(D504/Päälaskenta!E$24))-Päälaskenta!C$24/(2*Päälaskenta!E$24)),IF(D504=Päälaskenta!H$24,Päälaskenta!D$24,Päälaskenta!D$24+(SQRT(POWER((Päälaskenta!C$20+Päälaskenta!G$24)/(2*Päälaskenta!E$20),2)+((D504-Päälaskenta!H$24)/Päälaskenta!E$20))-(Päälaskenta!C$20+Päälaskenta!G$24)/(2*Päälaskenta!E$20))))</f>
        <v>0.76400000000000001</v>
      </c>
      <c r="G504" s="57">
        <f>IF(F504&gt;Päälaskenta!D$24,(2*SQRT((POWER(Päälaskenta!D$24,2))+POWER(Päälaskenta!E$24*Päälaskenta!D$24,2))+Päälaskenta!C$24)+(2*SQRT((POWER((F504-Päälaskenta!D$24),2))+POWER(Päälaskenta!E$20*(F504-Päälaskenta!D$24),2))+Päälaskenta!C$20),(2*SQRT((POWER(F504,2))+POWER(Päälaskenta!E$24*F504,2))+Päälaskenta!C$24))</f>
        <v>8.2100000000000009</v>
      </c>
      <c r="H504" s="57">
        <f t="shared" si="114"/>
        <v>0.2</v>
      </c>
      <c r="I504" s="62">
        <f t="shared" si="115"/>
        <v>0.19903799999999999</v>
      </c>
      <c r="J504" s="8">
        <f>IF(F504&lt;Päälaskenta!$D$24,0,Kaksitasouoma_matriisi!F504-Päälaskenta!$D$24)</f>
        <v>6.4000000000000098E-2</v>
      </c>
      <c r="L504" s="8">
        <f>IF(F504&gt;Päälaskenta!D$24,F504-Päälaskenta!D$24,0)</f>
        <v>6.4000000000000098E-2</v>
      </c>
      <c r="M504" s="8">
        <f>IF(F504&gt;Päälaskenta!D$24,(Päälaskenta!C$20+(Päälaskenta!E$20*(Kaksitasouoma_matriisi!F504-Päälaskenta!D$24)))*(Kaksitasouoma_matriisi!F504-Päälaskenta!D$24),0)</f>
        <v>0.32614399999999999</v>
      </c>
      <c r="N504" s="8">
        <f>IF(F504&gt;Päälaskenta!D$24,(2*SQRT((POWER((F504-Päälaskenta!D$24),2))+POWER(Päälaskenta!E$20*(F504-Päälaskenta!D$24),2))+Päälaskenta!C$20),0)</f>
        <v>5.2307552816297003</v>
      </c>
      <c r="O504" s="8">
        <f t="shared" si="121"/>
        <v>6.2351225098488297E-2</v>
      </c>
      <c r="P504" s="8">
        <f>IF(Päälaskenta!$C$29,IF(L504&gt;Päälaskenta!$F$28,Kaksitasouoma_matriisi!AQ504,Kaksitasouoma_matriisi!AR504),Päälaskenta!$F$20)</f>
        <v>0.12</v>
      </c>
      <c r="Q504" s="8">
        <f t="shared" si="122"/>
        <v>0.42735764222879302</v>
      </c>
      <c r="R504" s="8">
        <f t="shared" si="116"/>
        <v>9.12094000013534E-2</v>
      </c>
      <c r="S504" s="8">
        <f t="shared" si="123"/>
        <v>0.27965990483146502</v>
      </c>
      <c r="U504" s="93">
        <f>IF(F504&gt;Päälaskenta!D$24,Päälaskenta!H$24+L504*Päälaskenta!G$24,F504*Päälaskenta!C$24 + F504*F504*Päälaskenta!E$24)</f>
        <v>1.3435999999999999</v>
      </c>
      <c r="V504" s="8">
        <f>IF(F504&gt;Päälaskenta!D$24,2*SQRT(POWER(Päälaskenta!D$24,2)+POWER(Päälaskenta!E$24*Päälaskenta!D$24,2))+Päälaskenta!C$24,(2*SQRT((POWER(F504,2))+POWER(Päälaskenta!E$24*F504,2))+Päälaskenta!C$24))</f>
        <v>2.9798989873223301</v>
      </c>
      <c r="W504" s="8">
        <f t="shared" si="124"/>
        <v>0.45088776690626298</v>
      </c>
      <c r="X504" s="8">
        <f>Päälaskenta!F$24</f>
        <v>7.0000000000000007E-2</v>
      </c>
      <c r="Y504" s="8">
        <f t="shared" si="125"/>
        <v>11.28628267945</v>
      </c>
      <c r="Z504" s="8">
        <f t="shared" si="117"/>
        <v>2.4087905999986501</v>
      </c>
      <c r="AA504" s="8">
        <f t="shared" si="126"/>
        <v>1.7927884787129</v>
      </c>
      <c r="AC504" s="8">
        <f t="shared" si="118"/>
        <v>0.10185346204022599</v>
      </c>
      <c r="AE504" s="8">
        <v>502</v>
      </c>
      <c r="AF504" s="8">
        <f t="shared" si="128"/>
        <v>11.713640321678801</v>
      </c>
      <c r="AG504" s="8">
        <f t="shared" si="119"/>
        <v>4.55508251285867E-2</v>
      </c>
      <c r="AJ504" s="132">
        <f>IF(Päälaskenta!$F$28&lt;Kaksitasouoma_matriisi!L504,Päälaskenta!$C$20*Päälaskenta!$F$28,Päälaskenta!$C$20*Kaksitasouoma_matriisi!L504)</f>
        <v>0.32000000000000101</v>
      </c>
      <c r="AK504" s="134">
        <f>SQRT(Päälaskenta!$D$20^2+(Päälaskenta!$D$20/(1/Päälaskenta!$E$20))^2)</f>
        <v>1.8029999999999999</v>
      </c>
      <c r="AL504" s="134">
        <f>IF(Päälaskenta!$F$28&lt;Kaksitasouoma_matriisi!L504,AK504*Päälaskenta!$F$28*COS(ATAN(1/Päälaskenta!$E$20)),AK504*Kaksitasouoma_matriisi!L504*COS(ATAN(1/Päälaskenta!$E$20)))</f>
        <v>9.6000000000000002E-2</v>
      </c>
      <c r="AM504" s="134"/>
      <c r="AN504" s="134">
        <f t="shared" si="127"/>
        <v>0.41599999999999998</v>
      </c>
      <c r="AO504" s="8">
        <f t="shared" si="120"/>
        <v>0.249265983582</v>
      </c>
      <c r="AP504" s="134">
        <f>Refererenssiarvoja!$B$16*H504^(1/6)/(Refererenssiarvoja!$B$15^0.5)*(Päälaskenta!$G$28/2)^0.5*(1-AO504)^(-1.5)</f>
        <v>5.8999999999999997E-2</v>
      </c>
      <c r="AQ504" s="8">
        <f>Refererenssiarvoja!$B$16*Kaksitasouoma_matriisi!O504^(1/6)/(SQRT((2*Refererenssiarvoja!$B$15)/(Päälaskenta!$F$31*Päälaskenta!$G$31*Päälaskenta!$F$28))+SQRT(Refererenssiarvoja!$B$15)/Refererenssiarvoja!$B$17*LN(Kaksitasouoma_matriisi!L504/Päälaskenta!$F$28))</f>
        <v>-4.4610033485929103E-2</v>
      </c>
      <c r="AR504" s="8">
        <f>Refererenssiarvoja!$B$16*Kaksitasouoma_matriisi!O504^(1/6)/(SQRT((2*Refererenssiarvoja!$B$15)/(Päälaskenta!$F$31*Päälaskenta!$G$31*L504)))</f>
        <v>0.113731644094686</v>
      </c>
    </row>
    <row r="505" spans="1:44" x14ac:dyDescent="0.2">
      <c r="A505" s="8">
        <v>503</v>
      </c>
      <c r="B505" s="8">
        <f>IF(Päälaskenta!C$7,Päälaskenta!E$7,Päälaskenta!G$5)</f>
        <v>2.5</v>
      </c>
      <c r="C505" s="56">
        <v>1.4970000000000001</v>
      </c>
      <c r="D505" s="93">
        <f t="shared" si="113"/>
        <v>1.67</v>
      </c>
      <c r="E505" s="8">
        <f>IF(Päälaskenta!$C$26,Kaksitasouoma_matriisi!AP505,Kaksitasouoma_matriisi!AC505)</f>
        <v>0.10185346204022599</v>
      </c>
      <c r="F505" s="56">
        <f>IF(D505&lt;Päälaskenta!H$24,(SQRT(POWER(Päälaskenta!C$24/(2*Päälaskenta!E$24),2)+(D505/Päälaskenta!E$24))-Päälaskenta!C$24/(2*Päälaskenta!E$24)),IF(D505=Päälaskenta!H$24,Päälaskenta!D$24,Päälaskenta!D$24+(SQRT(POWER((Päälaskenta!C$20+Päälaskenta!G$24)/(2*Päälaskenta!E$20),2)+((D505-Päälaskenta!H$24)/Päälaskenta!E$20))-(Päälaskenta!C$20+Päälaskenta!G$24)/(2*Päälaskenta!E$20))))</f>
        <v>0.76400000000000001</v>
      </c>
      <c r="G505" s="57">
        <f>IF(F505&gt;Päälaskenta!D$24,(2*SQRT((POWER(Päälaskenta!D$24,2))+POWER(Päälaskenta!E$24*Päälaskenta!D$24,2))+Päälaskenta!C$24)+(2*SQRT((POWER((F505-Päälaskenta!D$24),2))+POWER(Päälaskenta!E$20*(F505-Päälaskenta!D$24),2))+Päälaskenta!C$20),(2*SQRT((POWER(F505,2))+POWER(Päälaskenta!E$24*F505,2))+Päälaskenta!C$24))</f>
        <v>8.2100000000000009</v>
      </c>
      <c r="H505" s="57">
        <f t="shared" si="114"/>
        <v>0.2</v>
      </c>
      <c r="I505" s="62">
        <f t="shared" si="115"/>
        <v>0.198772</v>
      </c>
      <c r="J505" s="8">
        <f>IF(F505&lt;Päälaskenta!$D$24,0,Kaksitasouoma_matriisi!F505-Päälaskenta!$D$24)</f>
        <v>6.4000000000000098E-2</v>
      </c>
      <c r="L505" s="8">
        <f>IF(F505&gt;Päälaskenta!D$24,F505-Päälaskenta!D$24,0)</f>
        <v>6.4000000000000098E-2</v>
      </c>
      <c r="M505" s="8">
        <f>IF(F505&gt;Päälaskenta!D$24,(Päälaskenta!C$20+(Päälaskenta!E$20*(Kaksitasouoma_matriisi!F505-Päälaskenta!D$24)))*(Kaksitasouoma_matriisi!F505-Päälaskenta!D$24),0)</f>
        <v>0.32614399999999999</v>
      </c>
      <c r="N505" s="8">
        <f>IF(F505&gt;Päälaskenta!D$24,(2*SQRT((POWER((F505-Päälaskenta!D$24),2))+POWER(Päälaskenta!E$20*(F505-Päälaskenta!D$24),2))+Päälaskenta!C$20),0)</f>
        <v>5.2307552816297003</v>
      </c>
      <c r="O505" s="8">
        <f t="shared" si="121"/>
        <v>6.2351225098488297E-2</v>
      </c>
      <c r="P505" s="8">
        <f>IF(Päälaskenta!$C$29,IF(L505&gt;Päälaskenta!$F$28,Kaksitasouoma_matriisi!AQ505,Kaksitasouoma_matriisi!AR505),Päälaskenta!$F$20)</f>
        <v>0.12</v>
      </c>
      <c r="Q505" s="8">
        <f t="shared" si="122"/>
        <v>0.42735764222879302</v>
      </c>
      <c r="R505" s="8">
        <f t="shared" si="116"/>
        <v>9.12094000013534E-2</v>
      </c>
      <c r="S505" s="8">
        <f t="shared" si="123"/>
        <v>0.27965990483146502</v>
      </c>
      <c r="U505" s="93">
        <f>IF(F505&gt;Päälaskenta!D$24,Päälaskenta!H$24+L505*Päälaskenta!G$24,F505*Päälaskenta!C$24 + F505*F505*Päälaskenta!E$24)</f>
        <v>1.3435999999999999</v>
      </c>
      <c r="V505" s="8">
        <f>IF(F505&gt;Päälaskenta!D$24,2*SQRT(POWER(Päälaskenta!D$24,2)+POWER(Päälaskenta!E$24*Päälaskenta!D$24,2))+Päälaskenta!C$24,(2*SQRT((POWER(F505,2))+POWER(Päälaskenta!E$24*F505,2))+Päälaskenta!C$24))</f>
        <v>2.9798989873223301</v>
      </c>
      <c r="W505" s="8">
        <f t="shared" si="124"/>
        <v>0.45088776690626298</v>
      </c>
      <c r="X505" s="8">
        <f>Päälaskenta!F$24</f>
        <v>7.0000000000000007E-2</v>
      </c>
      <c r="Y505" s="8">
        <f t="shared" si="125"/>
        <v>11.28628267945</v>
      </c>
      <c r="Z505" s="8">
        <f t="shared" si="117"/>
        <v>2.4087905999986501</v>
      </c>
      <c r="AA505" s="8">
        <f t="shared" si="126"/>
        <v>1.7927884787129</v>
      </c>
      <c r="AC505" s="8">
        <f t="shared" si="118"/>
        <v>0.10185346204022599</v>
      </c>
      <c r="AE505" s="8">
        <v>503</v>
      </c>
      <c r="AF505" s="8">
        <f t="shared" si="128"/>
        <v>11.713640321678801</v>
      </c>
      <c r="AG505" s="8">
        <f t="shared" si="119"/>
        <v>4.55508251285867E-2</v>
      </c>
      <c r="AJ505" s="132">
        <f>IF(Päälaskenta!$F$28&lt;Kaksitasouoma_matriisi!L505,Päälaskenta!$C$20*Päälaskenta!$F$28,Päälaskenta!$C$20*Kaksitasouoma_matriisi!L505)</f>
        <v>0.32000000000000101</v>
      </c>
      <c r="AK505" s="134">
        <f>SQRT(Päälaskenta!$D$20^2+(Päälaskenta!$D$20/(1/Päälaskenta!$E$20))^2)</f>
        <v>1.8029999999999999</v>
      </c>
      <c r="AL505" s="134">
        <f>IF(Päälaskenta!$F$28&lt;Kaksitasouoma_matriisi!L505,AK505*Päälaskenta!$F$28*COS(ATAN(1/Päälaskenta!$E$20)),AK505*Kaksitasouoma_matriisi!L505*COS(ATAN(1/Päälaskenta!$E$20)))</f>
        <v>9.6000000000000002E-2</v>
      </c>
      <c r="AM505" s="134"/>
      <c r="AN505" s="134">
        <f t="shared" si="127"/>
        <v>0.41599999999999998</v>
      </c>
      <c r="AO505" s="8">
        <f t="shared" si="120"/>
        <v>0.24910179640718599</v>
      </c>
      <c r="AP505" s="134">
        <f>Refererenssiarvoja!$B$16*H505^(1/6)/(Refererenssiarvoja!$B$15^0.5)*(Päälaskenta!$G$28/2)^0.5*(1-AO505)^(-1.5)</f>
        <v>5.8999999999999997E-2</v>
      </c>
      <c r="AQ505" s="8">
        <f>Refererenssiarvoja!$B$16*Kaksitasouoma_matriisi!O505^(1/6)/(SQRT((2*Refererenssiarvoja!$B$15)/(Päälaskenta!$F$31*Päälaskenta!$G$31*Päälaskenta!$F$28))+SQRT(Refererenssiarvoja!$B$15)/Refererenssiarvoja!$B$17*LN(Kaksitasouoma_matriisi!L505/Päälaskenta!$F$28))</f>
        <v>-4.4610033485929103E-2</v>
      </c>
      <c r="AR505" s="8">
        <f>Refererenssiarvoja!$B$16*Kaksitasouoma_matriisi!O505^(1/6)/(SQRT((2*Refererenssiarvoja!$B$15)/(Päälaskenta!$F$31*Päälaskenta!$G$31*L505)))</f>
        <v>0.113731644094686</v>
      </c>
    </row>
    <row r="506" spans="1:44" x14ac:dyDescent="0.2">
      <c r="A506" s="8">
        <v>504</v>
      </c>
      <c r="B506" s="8">
        <f>IF(Päälaskenta!C$7,Päälaskenta!E$7,Päälaskenta!G$5)</f>
        <v>2.5</v>
      </c>
      <c r="C506" s="56">
        <v>1.496</v>
      </c>
      <c r="D506" s="93">
        <f t="shared" si="113"/>
        <v>1.6711</v>
      </c>
      <c r="E506" s="8">
        <f>IF(Päälaskenta!$C$26,Kaksitasouoma_matriisi!AP506,Kaksitasouoma_matriisi!AC506)</f>
        <v>0.10185346204022599</v>
      </c>
      <c r="F506" s="56">
        <f>IF(D506&lt;Päälaskenta!H$24,(SQRT(POWER(Päälaskenta!C$24/(2*Päälaskenta!E$24),2)+(D506/Päälaskenta!E$24))-Päälaskenta!C$24/(2*Päälaskenta!E$24)),IF(D506=Päälaskenta!H$24,Päälaskenta!D$24,Päälaskenta!D$24+(SQRT(POWER((Päälaskenta!C$20+Päälaskenta!G$24)/(2*Päälaskenta!E$20),2)+((D506-Päälaskenta!H$24)/Päälaskenta!E$20))-(Päälaskenta!C$20+Päälaskenta!G$24)/(2*Päälaskenta!E$20))))</f>
        <v>0.76400000000000001</v>
      </c>
      <c r="G506" s="57">
        <f>IF(F506&gt;Päälaskenta!D$24,(2*SQRT((POWER(Päälaskenta!D$24,2))+POWER(Päälaskenta!E$24*Päälaskenta!D$24,2))+Päälaskenta!C$24)+(2*SQRT((POWER((F506-Päälaskenta!D$24),2))+POWER(Päälaskenta!E$20*(F506-Päälaskenta!D$24),2))+Päälaskenta!C$20),(2*SQRT((POWER(F506,2))+POWER(Päälaskenta!E$24*F506,2))+Päälaskenta!C$24))</f>
        <v>8.2100000000000009</v>
      </c>
      <c r="H506" s="57">
        <f t="shared" si="114"/>
        <v>0.2</v>
      </c>
      <c r="I506" s="62">
        <f t="shared" si="115"/>
        <v>0.19850699999999999</v>
      </c>
      <c r="J506" s="8">
        <f>IF(F506&lt;Päälaskenta!$D$24,0,Kaksitasouoma_matriisi!F506-Päälaskenta!$D$24)</f>
        <v>6.4000000000000098E-2</v>
      </c>
      <c r="L506" s="8">
        <f>IF(F506&gt;Päälaskenta!D$24,F506-Päälaskenta!D$24,0)</f>
        <v>6.4000000000000098E-2</v>
      </c>
      <c r="M506" s="8">
        <f>IF(F506&gt;Päälaskenta!D$24,(Päälaskenta!C$20+(Päälaskenta!E$20*(Kaksitasouoma_matriisi!F506-Päälaskenta!D$24)))*(Kaksitasouoma_matriisi!F506-Päälaskenta!D$24),0)</f>
        <v>0.32614399999999999</v>
      </c>
      <c r="N506" s="8">
        <f>IF(F506&gt;Päälaskenta!D$24,(2*SQRT((POWER((F506-Päälaskenta!D$24),2))+POWER(Päälaskenta!E$20*(F506-Päälaskenta!D$24),2))+Päälaskenta!C$20),0)</f>
        <v>5.2307552816297003</v>
      </c>
      <c r="O506" s="8">
        <f t="shared" si="121"/>
        <v>6.2351225098488297E-2</v>
      </c>
      <c r="P506" s="8">
        <f>IF(Päälaskenta!$C$29,IF(L506&gt;Päälaskenta!$F$28,Kaksitasouoma_matriisi!AQ506,Kaksitasouoma_matriisi!AR506),Päälaskenta!$F$20)</f>
        <v>0.12</v>
      </c>
      <c r="Q506" s="8">
        <f t="shared" si="122"/>
        <v>0.42735764222879302</v>
      </c>
      <c r="R506" s="8">
        <f t="shared" si="116"/>
        <v>9.12094000013534E-2</v>
      </c>
      <c r="S506" s="8">
        <f t="shared" si="123"/>
        <v>0.27965990483146502</v>
      </c>
      <c r="U506" s="93">
        <f>IF(F506&gt;Päälaskenta!D$24,Päälaskenta!H$24+L506*Päälaskenta!G$24,F506*Päälaskenta!C$24 + F506*F506*Päälaskenta!E$24)</f>
        <v>1.3435999999999999</v>
      </c>
      <c r="V506" s="8">
        <f>IF(F506&gt;Päälaskenta!D$24,2*SQRT(POWER(Päälaskenta!D$24,2)+POWER(Päälaskenta!E$24*Päälaskenta!D$24,2))+Päälaskenta!C$24,(2*SQRT((POWER(F506,2))+POWER(Päälaskenta!E$24*F506,2))+Päälaskenta!C$24))</f>
        <v>2.9798989873223301</v>
      </c>
      <c r="W506" s="8">
        <f t="shared" si="124"/>
        <v>0.45088776690626298</v>
      </c>
      <c r="X506" s="8">
        <f>Päälaskenta!F$24</f>
        <v>7.0000000000000007E-2</v>
      </c>
      <c r="Y506" s="8">
        <f t="shared" si="125"/>
        <v>11.28628267945</v>
      </c>
      <c r="Z506" s="8">
        <f t="shared" si="117"/>
        <v>2.4087905999986501</v>
      </c>
      <c r="AA506" s="8">
        <f t="shared" si="126"/>
        <v>1.7927884787129</v>
      </c>
      <c r="AC506" s="8">
        <f t="shared" si="118"/>
        <v>0.10185346204022599</v>
      </c>
      <c r="AE506" s="8">
        <v>504</v>
      </c>
      <c r="AF506" s="8">
        <f t="shared" si="128"/>
        <v>11.713640321678801</v>
      </c>
      <c r="AG506" s="8">
        <f t="shared" si="119"/>
        <v>4.55508251285867E-2</v>
      </c>
      <c r="AJ506" s="132">
        <f>IF(Päälaskenta!$F$28&lt;Kaksitasouoma_matriisi!L506,Päälaskenta!$C$20*Päälaskenta!$F$28,Päälaskenta!$C$20*Kaksitasouoma_matriisi!L506)</f>
        <v>0.32000000000000101</v>
      </c>
      <c r="AK506" s="134">
        <f>SQRT(Päälaskenta!$D$20^2+(Päälaskenta!$D$20/(1/Päälaskenta!$E$20))^2)</f>
        <v>1.8029999999999999</v>
      </c>
      <c r="AL506" s="134">
        <f>IF(Päälaskenta!$F$28&lt;Kaksitasouoma_matriisi!L506,AK506*Päälaskenta!$F$28*COS(ATAN(1/Päälaskenta!$E$20)),AK506*Kaksitasouoma_matriisi!L506*COS(ATAN(1/Päälaskenta!$E$20)))</f>
        <v>9.6000000000000002E-2</v>
      </c>
      <c r="AM506" s="134"/>
      <c r="AN506" s="134">
        <f t="shared" si="127"/>
        <v>0.41599999999999998</v>
      </c>
      <c r="AO506" s="8">
        <f t="shared" si="120"/>
        <v>0.24893782538447701</v>
      </c>
      <c r="AP506" s="134">
        <f>Refererenssiarvoja!$B$16*H506^(1/6)/(Refererenssiarvoja!$B$15^0.5)*(Päälaskenta!$G$28/2)^0.5*(1-AO506)^(-1.5)</f>
        <v>5.8999999999999997E-2</v>
      </c>
      <c r="AQ506" s="8">
        <f>Refererenssiarvoja!$B$16*Kaksitasouoma_matriisi!O506^(1/6)/(SQRT((2*Refererenssiarvoja!$B$15)/(Päälaskenta!$F$31*Päälaskenta!$G$31*Päälaskenta!$F$28))+SQRT(Refererenssiarvoja!$B$15)/Refererenssiarvoja!$B$17*LN(Kaksitasouoma_matriisi!L506/Päälaskenta!$F$28))</f>
        <v>-4.4610033485929103E-2</v>
      </c>
      <c r="AR506" s="8">
        <f>Refererenssiarvoja!$B$16*Kaksitasouoma_matriisi!O506^(1/6)/(SQRT((2*Refererenssiarvoja!$B$15)/(Päälaskenta!$F$31*Päälaskenta!$G$31*L506)))</f>
        <v>0.113731644094686</v>
      </c>
    </row>
    <row r="507" spans="1:44" x14ac:dyDescent="0.2">
      <c r="A507" s="8">
        <v>505</v>
      </c>
      <c r="B507" s="8">
        <f>IF(Päälaskenta!C$7,Päälaskenta!E$7,Päälaskenta!G$5)</f>
        <v>2.5</v>
      </c>
      <c r="C507" s="56">
        <v>1.4950000000000001</v>
      </c>
      <c r="D507" s="93">
        <f t="shared" si="113"/>
        <v>1.6721999999999999</v>
      </c>
      <c r="E507" s="8">
        <f>IF(Päälaskenta!$C$26,Kaksitasouoma_matriisi!AP507,Kaksitasouoma_matriisi!AC507)</f>
        <v>0.10185346204022599</v>
      </c>
      <c r="F507" s="56">
        <f>IF(D507&lt;Päälaskenta!H$24,(SQRT(POWER(Päälaskenta!C$24/(2*Päälaskenta!E$24),2)+(D507/Päälaskenta!E$24))-Päälaskenta!C$24/(2*Päälaskenta!E$24)),IF(D507=Päälaskenta!H$24,Päälaskenta!D$24,Päälaskenta!D$24+(SQRT(POWER((Päälaskenta!C$20+Päälaskenta!G$24)/(2*Päälaskenta!E$20),2)+((D507-Päälaskenta!H$24)/Päälaskenta!E$20))-(Päälaskenta!C$20+Päälaskenta!G$24)/(2*Päälaskenta!E$20))))</f>
        <v>0.76400000000000001</v>
      </c>
      <c r="G507" s="57">
        <f>IF(F507&gt;Päälaskenta!D$24,(2*SQRT((POWER(Päälaskenta!D$24,2))+POWER(Päälaskenta!E$24*Päälaskenta!D$24,2))+Päälaskenta!C$24)+(2*SQRT((POWER((F507-Päälaskenta!D$24),2))+POWER(Päälaskenta!E$20*(F507-Päälaskenta!D$24),2))+Päälaskenta!C$20),(2*SQRT((POWER(F507,2))+POWER(Päälaskenta!E$24*F507,2))+Päälaskenta!C$24))</f>
        <v>8.2100000000000009</v>
      </c>
      <c r="H507" s="57">
        <f t="shared" si="114"/>
        <v>0.2</v>
      </c>
      <c r="I507" s="62">
        <f t="shared" si="115"/>
        <v>0.198241</v>
      </c>
      <c r="J507" s="8">
        <f>IF(F507&lt;Päälaskenta!$D$24,0,Kaksitasouoma_matriisi!F507-Päälaskenta!$D$24)</f>
        <v>6.4000000000000098E-2</v>
      </c>
      <c r="L507" s="8">
        <f>IF(F507&gt;Päälaskenta!D$24,F507-Päälaskenta!D$24,0)</f>
        <v>6.4000000000000098E-2</v>
      </c>
      <c r="M507" s="8">
        <f>IF(F507&gt;Päälaskenta!D$24,(Päälaskenta!C$20+(Päälaskenta!E$20*(Kaksitasouoma_matriisi!F507-Päälaskenta!D$24)))*(Kaksitasouoma_matriisi!F507-Päälaskenta!D$24),0)</f>
        <v>0.32614399999999999</v>
      </c>
      <c r="N507" s="8">
        <f>IF(F507&gt;Päälaskenta!D$24,(2*SQRT((POWER((F507-Päälaskenta!D$24),2))+POWER(Päälaskenta!E$20*(F507-Päälaskenta!D$24),2))+Päälaskenta!C$20),0)</f>
        <v>5.2307552816297003</v>
      </c>
      <c r="O507" s="8">
        <f t="shared" si="121"/>
        <v>6.2351225098488297E-2</v>
      </c>
      <c r="P507" s="8">
        <f>IF(Päälaskenta!$C$29,IF(L507&gt;Päälaskenta!$F$28,Kaksitasouoma_matriisi!AQ507,Kaksitasouoma_matriisi!AR507),Päälaskenta!$F$20)</f>
        <v>0.12</v>
      </c>
      <c r="Q507" s="8">
        <f t="shared" si="122"/>
        <v>0.42735764222879302</v>
      </c>
      <c r="R507" s="8">
        <f t="shared" si="116"/>
        <v>9.12094000013534E-2</v>
      </c>
      <c r="S507" s="8">
        <f t="shared" si="123"/>
        <v>0.27965990483146502</v>
      </c>
      <c r="U507" s="93">
        <f>IF(F507&gt;Päälaskenta!D$24,Päälaskenta!H$24+L507*Päälaskenta!G$24,F507*Päälaskenta!C$24 + F507*F507*Päälaskenta!E$24)</f>
        <v>1.3435999999999999</v>
      </c>
      <c r="V507" s="8">
        <f>IF(F507&gt;Päälaskenta!D$24,2*SQRT(POWER(Päälaskenta!D$24,2)+POWER(Päälaskenta!E$24*Päälaskenta!D$24,2))+Päälaskenta!C$24,(2*SQRT((POWER(F507,2))+POWER(Päälaskenta!E$24*F507,2))+Päälaskenta!C$24))</f>
        <v>2.9798989873223301</v>
      </c>
      <c r="W507" s="8">
        <f t="shared" si="124"/>
        <v>0.45088776690626298</v>
      </c>
      <c r="X507" s="8">
        <f>Päälaskenta!F$24</f>
        <v>7.0000000000000007E-2</v>
      </c>
      <c r="Y507" s="8">
        <f t="shared" si="125"/>
        <v>11.28628267945</v>
      </c>
      <c r="Z507" s="8">
        <f t="shared" si="117"/>
        <v>2.4087905999986501</v>
      </c>
      <c r="AA507" s="8">
        <f t="shared" si="126"/>
        <v>1.7927884787129</v>
      </c>
      <c r="AC507" s="8">
        <f t="shared" si="118"/>
        <v>0.10185346204022599</v>
      </c>
      <c r="AE507" s="8">
        <v>505</v>
      </c>
      <c r="AF507" s="8">
        <f t="shared" si="128"/>
        <v>11.713640321678801</v>
      </c>
      <c r="AG507" s="8">
        <f t="shared" si="119"/>
        <v>4.55508251285867E-2</v>
      </c>
      <c r="AJ507" s="132">
        <f>IF(Päälaskenta!$F$28&lt;Kaksitasouoma_matriisi!L507,Päälaskenta!$C$20*Päälaskenta!$F$28,Päälaskenta!$C$20*Kaksitasouoma_matriisi!L507)</f>
        <v>0.32000000000000101</v>
      </c>
      <c r="AK507" s="134">
        <f>SQRT(Päälaskenta!$D$20^2+(Päälaskenta!$D$20/(1/Päälaskenta!$E$20))^2)</f>
        <v>1.8029999999999999</v>
      </c>
      <c r="AL507" s="134">
        <f>IF(Päälaskenta!$F$28&lt;Kaksitasouoma_matriisi!L507,AK507*Päälaskenta!$F$28*COS(ATAN(1/Päälaskenta!$E$20)),AK507*Kaksitasouoma_matriisi!L507*COS(ATAN(1/Päälaskenta!$E$20)))</f>
        <v>9.6000000000000002E-2</v>
      </c>
      <c r="AM507" s="134"/>
      <c r="AN507" s="134">
        <f t="shared" si="127"/>
        <v>0.41599999999999998</v>
      </c>
      <c r="AO507" s="8">
        <f t="shared" si="120"/>
        <v>0.24877407008731001</v>
      </c>
      <c r="AP507" s="134">
        <f>Refererenssiarvoja!$B$16*H507^(1/6)/(Refererenssiarvoja!$B$15^0.5)*(Päälaskenta!$G$28/2)^0.5*(1-AO507)^(-1.5)</f>
        <v>5.8999999999999997E-2</v>
      </c>
      <c r="AQ507" s="8">
        <f>Refererenssiarvoja!$B$16*Kaksitasouoma_matriisi!O507^(1/6)/(SQRT((2*Refererenssiarvoja!$B$15)/(Päälaskenta!$F$31*Päälaskenta!$G$31*Päälaskenta!$F$28))+SQRT(Refererenssiarvoja!$B$15)/Refererenssiarvoja!$B$17*LN(Kaksitasouoma_matriisi!L507/Päälaskenta!$F$28))</f>
        <v>-4.4610033485929103E-2</v>
      </c>
      <c r="AR507" s="8">
        <f>Refererenssiarvoja!$B$16*Kaksitasouoma_matriisi!O507^(1/6)/(SQRT((2*Refererenssiarvoja!$B$15)/(Päälaskenta!$F$31*Päälaskenta!$G$31*L507)))</f>
        <v>0.113731644094686</v>
      </c>
    </row>
    <row r="508" spans="1:44" x14ac:dyDescent="0.2">
      <c r="A508" s="8">
        <v>506</v>
      </c>
      <c r="B508" s="8">
        <f>IF(Päälaskenta!C$7,Päälaskenta!E$7,Päälaskenta!G$5)</f>
        <v>2.5</v>
      </c>
      <c r="C508" s="56">
        <v>1.494</v>
      </c>
      <c r="D508" s="93">
        <f t="shared" si="113"/>
        <v>1.6734</v>
      </c>
      <c r="E508" s="8">
        <f>IF(Päälaskenta!$C$26,Kaksitasouoma_matriisi!AP508,Kaksitasouoma_matriisi!AC508)</f>
        <v>0.10185346204022599</v>
      </c>
      <c r="F508" s="56">
        <f>IF(D508&lt;Päälaskenta!H$24,(SQRT(POWER(Päälaskenta!C$24/(2*Päälaskenta!E$24),2)+(D508/Päälaskenta!E$24))-Päälaskenta!C$24/(2*Päälaskenta!E$24)),IF(D508=Päälaskenta!H$24,Päälaskenta!D$24,Päälaskenta!D$24+(SQRT(POWER((Päälaskenta!C$20+Päälaskenta!G$24)/(2*Päälaskenta!E$20),2)+((D508-Päälaskenta!H$24)/Päälaskenta!E$20))-(Päälaskenta!C$20+Päälaskenta!G$24)/(2*Päälaskenta!E$20))))</f>
        <v>0.76400000000000001</v>
      </c>
      <c r="G508" s="57">
        <f>IF(F508&gt;Päälaskenta!D$24,(2*SQRT((POWER(Päälaskenta!D$24,2))+POWER(Päälaskenta!E$24*Päälaskenta!D$24,2))+Päälaskenta!C$24)+(2*SQRT((POWER((F508-Päälaskenta!D$24),2))+POWER(Päälaskenta!E$20*(F508-Päälaskenta!D$24),2))+Päälaskenta!C$20),(2*SQRT((POWER(F508,2))+POWER(Päälaskenta!E$24*F508,2))+Päälaskenta!C$24))</f>
        <v>8.2100000000000009</v>
      </c>
      <c r="H508" s="57">
        <f t="shared" si="114"/>
        <v>0.2</v>
      </c>
      <c r="I508" s="62">
        <f t="shared" si="115"/>
        <v>0.19797600000000001</v>
      </c>
      <c r="J508" s="8">
        <f>IF(F508&lt;Päälaskenta!$D$24,0,Kaksitasouoma_matriisi!F508-Päälaskenta!$D$24)</f>
        <v>6.4000000000000098E-2</v>
      </c>
      <c r="L508" s="8">
        <f>IF(F508&gt;Päälaskenta!D$24,F508-Päälaskenta!D$24,0)</f>
        <v>6.4000000000000098E-2</v>
      </c>
      <c r="M508" s="8">
        <f>IF(F508&gt;Päälaskenta!D$24,(Päälaskenta!C$20+(Päälaskenta!E$20*(Kaksitasouoma_matriisi!F508-Päälaskenta!D$24)))*(Kaksitasouoma_matriisi!F508-Päälaskenta!D$24),0)</f>
        <v>0.32614399999999999</v>
      </c>
      <c r="N508" s="8">
        <f>IF(F508&gt;Päälaskenta!D$24,(2*SQRT((POWER((F508-Päälaskenta!D$24),2))+POWER(Päälaskenta!E$20*(F508-Päälaskenta!D$24),2))+Päälaskenta!C$20),0)</f>
        <v>5.2307552816297003</v>
      </c>
      <c r="O508" s="8">
        <f t="shared" si="121"/>
        <v>6.2351225098488297E-2</v>
      </c>
      <c r="P508" s="8">
        <f>IF(Päälaskenta!$C$29,IF(L508&gt;Päälaskenta!$F$28,Kaksitasouoma_matriisi!AQ508,Kaksitasouoma_matriisi!AR508),Päälaskenta!$F$20)</f>
        <v>0.12</v>
      </c>
      <c r="Q508" s="8">
        <f t="shared" si="122"/>
        <v>0.42735764222879302</v>
      </c>
      <c r="R508" s="8">
        <f t="shared" si="116"/>
        <v>9.12094000013534E-2</v>
      </c>
      <c r="S508" s="8">
        <f t="shared" si="123"/>
        <v>0.27965990483146502</v>
      </c>
      <c r="U508" s="93">
        <f>IF(F508&gt;Päälaskenta!D$24,Päälaskenta!H$24+L508*Päälaskenta!G$24,F508*Päälaskenta!C$24 + F508*F508*Päälaskenta!E$24)</f>
        <v>1.3435999999999999</v>
      </c>
      <c r="V508" s="8">
        <f>IF(F508&gt;Päälaskenta!D$24,2*SQRT(POWER(Päälaskenta!D$24,2)+POWER(Päälaskenta!E$24*Päälaskenta!D$24,2))+Päälaskenta!C$24,(2*SQRT((POWER(F508,2))+POWER(Päälaskenta!E$24*F508,2))+Päälaskenta!C$24))</f>
        <v>2.9798989873223301</v>
      </c>
      <c r="W508" s="8">
        <f t="shared" si="124"/>
        <v>0.45088776690626298</v>
      </c>
      <c r="X508" s="8">
        <f>Päälaskenta!F$24</f>
        <v>7.0000000000000007E-2</v>
      </c>
      <c r="Y508" s="8">
        <f t="shared" si="125"/>
        <v>11.28628267945</v>
      </c>
      <c r="Z508" s="8">
        <f t="shared" si="117"/>
        <v>2.4087905999986501</v>
      </c>
      <c r="AA508" s="8">
        <f t="shared" si="126"/>
        <v>1.7927884787129</v>
      </c>
      <c r="AC508" s="8">
        <f t="shared" si="118"/>
        <v>0.10185346204022599</v>
      </c>
      <c r="AE508" s="8">
        <v>506</v>
      </c>
      <c r="AF508" s="8">
        <f t="shared" si="128"/>
        <v>11.713640321678801</v>
      </c>
      <c r="AG508" s="8">
        <f t="shared" si="119"/>
        <v>4.55508251285867E-2</v>
      </c>
      <c r="AJ508" s="132">
        <f>IF(Päälaskenta!$F$28&lt;Kaksitasouoma_matriisi!L508,Päälaskenta!$C$20*Päälaskenta!$F$28,Päälaskenta!$C$20*Kaksitasouoma_matriisi!L508)</f>
        <v>0.32000000000000101</v>
      </c>
      <c r="AK508" s="134">
        <f>SQRT(Päälaskenta!$D$20^2+(Päälaskenta!$D$20/(1/Päälaskenta!$E$20))^2)</f>
        <v>1.8029999999999999</v>
      </c>
      <c r="AL508" s="134">
        <f>IF(Päälaskenta!$F$28&lt;Kaksitasouoma_matriisi!L508,AK508*Päälaskenta!$F$28*COS(ATAN(1/Päälaskenta!$E$20)),AK508*Kaksitasouoma_matriisi!L508*COS(ATAN(1/Päälaskenta!$E$20)))</f>
        <v>9.6000000000000002E-2</v>
      </c>
      <c r="AM508" s="134"/>
      <c r="AN508" s="134">
        <f t="shared" si="127"/>
        <v>0.41599999999999998</v>
      </c>
      <c r="AO508" s="8">
        <f t="shared" si="120"/>
        <v>0.24859567347914399</v>
      </c>
      <c r="AP508" s="134">
        <f>Refererenssiarvoja!$B$16*H508^(1/6)/(Refererenssiarvoja!$B$15^0.5)*(Päälaskenta!$G$28/2)^0.5*(1-AO508)^(-1.5)</f>
        <v>5.8999999999999997E-2</v>
      </c>
      <c r="AQ508" s="8">
        <f>Refererenssiarvoja!$B$16*Kaksitasouoma_matriisi!O508^(1/6)/(SQRT((2*Refererenssiarvoja!$B$15)/(Päälaskenta!$F$31*Päälaskenta!$G$31*Päälaskenta!$F$28))+SQRT(Refererenssiarvoja!$B$15)/Refererenssiarvoja!$B$17*LN(Kaksitasouoma_matriisi!L508/Päälaskenta!$F$28))</f>
        <v>-4.4610033485929103E-2</v>
      </c>
      <c r="AR508" s="8">
        <f>Refererenssiarvoja!$B$16*Kaksitasouoma_matriisi!O508^(1/6)/(SQRT((2*Refererenssiarvoja!$B$15)/(Päälaskenta!$F$31*Päälaskenta!$G$31*L508)))</f>
        <v>0.113731644094686</v>
      </c>
    </row>
    <row r="509" spans="1:44" x14ac:dyDescent="0.2">
      <c r="A509" s="8">
        <v>507</v>
      </c>
      <c r="B509" s="8">
        <f>IF(Päälaskenta!C$7,Päälaskenta!E$7,Päälaskenta!G$5)</f>
        <v>2.5</v>
      </c>
      <c r="C509" s="56">
        <v>1.4930000000000001</v>
      </c>
      <c r="D509" s="93">
        <f t="shared" si="113"/>
        <v>1.6745000000000001</v>
      </c>
      <c r="E509" s="8">
        <f>IF(Päälaskenta!$C$26,Kaksitasouoma_matriisi!AP509,Kaksitasouoma_matriisi!AC509)</f>
        <v>0.101861427246406</v>
      </c>
      <c r="F509" s="56">
        <f>IF(D509&lt;Päälaskenta!H$24,(SQRT(POWER(Päälaskenta!C$24/(2*Päälaskenta!E$24),2)+(D509/Päälaskenta!E$24))-Päälaskenta!C$24/(2*Päälaskenta!E$24)),IF(D509=Päälaskenta!H$24,Päälaskenta!D$24,Päälaskenta!D$24+(SQRT(POWER((Päälaskenta!C$20+Päälaskenta!G$24)/(2*Päälaskenta!E$20),2)+((D509-Päälaskenta!H$24)/Päälaskenta!E$20))-(Päälaskenta!C$20+Päälaskenta!G$24)/(2*Päälaskenta!E$20))))</f>
        <v>0.76500000000000001</v>
      </c>
      <c r="G509" s="57">
        <f>IF(F509&gt;Päälaskenta!D$24,(2*SQRT((POWER(Päälaskenta!D$24,2))+POWER(Päälaskenta!E$24*Päälaskenta!D$24,2))+Päälaskenta!C$24)+(2*SQRT((POWER((F509-Päälaskenta!D$24),2))+POWER(Päälaskenta!E$20*(F509-Päälaskenta!D$24),2))+Päälaskenta!C$20),(2*SQRT((POWER(F509,2))+POWER(Päälaskenta!E$24*F509,2))+Päälaskenta!C$24))</f>
        <v>8.2100000000000009</v>
      </c>
      <c r="H509" s="57">
        <f t="shared" si="114"/>
        <v>0.2</v>
      </c>
      <c r="I509" s="62">
        <f t="shared" si="115"/>
        <v>0.197742</v>
      </c>
      <c r="J509" s="8">
        <f>IF(F509&lt;Päälaskenta!$D$24,0,Kaksitasouoma_matriisi!F509-Päälaskenta!$D$24)</f>
        <v>6.5000000000000099E-2</v>
      </c>
      <c r="L509" s="8">
        <f>IF(F509&gt;Päälaskenta!D$24,F509-Päälaskenta!D$24,0)</f>
        <v>6.5000000000000099E-2</v>
      </c>
      <c r="M509" s="8">
        <f>IF(F509&gt;Päälaskenta!D$24,(Päälaskenta!C$20+(Päälaskenta!E$20*(Kaksitasouoma_matriisi!F509-Päälaskenta!D$24)))*(Kaksitasouoma_matriisi!F509-Päälaskenta!D$24),0)</f>
        <v>0.33133750000000001</v>
      </c>
      <c r="N509" s="8">
        <f>IF(F509&gt;Päälaskenta!D$24,(2*SQRT((POWER((F509-Päälaskenta!D$24),2))+POWER(Päälaskenta!E$20*(F509-Päälaskenta!D$24),2))+Päälaskenta!C$20),0)</f>
        <v>5.2343608329051596</v>
      </c>
      <c r="O509" s="8">
        <f t="shared" si="121"/>
        <v>6.3300469833315304E-2</v>
      </c>
      <c r="P509" s="8">
        <f>IF(Päälaskenta!$C$29,IF(L509&gt;Päälaskenta!$F$28,Kaksitasouoma_matriisi!AQ509,Kaksitasouoma_matriisi!AR509),Päälaskenta!$F$20)</f>
        <v>0.12</v>
      </c>
      <c r="Q509" s="8">
        <f t="shared" si="122"/>
        <v>0.43855826563876199</v>
      </c>
      <c r="R509" s="8">
        <f t="shared" si="116"/>
        <v>9.3243125709844901E-2</v>
      </c>
      <c r="S509" s="8">
        <f t="shared" si="123"/>
        <v>0.28141434552335598</v>
      </c>
      <c r="U509" s="93">
        <f>IF(F509&gt;Päälaskenta!D$24,Päälaskenta!H$24+L509*Päälaskenta!G$24,F509*Päälaskenta!C$24 + F509*F509*Päälaskenta!E$24)</f>
        <v>1.3460000000000001</v>
      </c>
      <c r="V509" s="8">
        <f>IF(F509&gt;Päälaskenta!D$24,2*SQRT(POWER(Päälaskenta!D$24,2)+POWER(Päälaskenta!E$24*Päälaskenta!D$24,2))+Päälaskenta!C$24,(2*SQRT((POWER(F509,2))+POWER(Päälaskenta!E$24*F509,2))+Päälaskenta!C$24))</f>
        <v>2.9798989873223301</v>
      </c>
      <c r="W509" s="8">
        <f t="shared" si="124"/>
        <v>0.45169316333419901</v>
      </c>
      <c r="X509" s="8">
        <f>Päälaskenta!F$24</f>
        <v>7.0000000000000007E-2</v>
      </c>
      <c r="Y509" s="8">
        <f t="shared" si="125"/>
        <v>11.3199028085715</v>
      </c>
      <c r="Z509" s="8">
        <f t="shared" si="117"/>
        <v>2.4067568742901599</v>
      </c>
      <c r="AA509" s="8">
        <f t="shared" si="126"/>
        <v>1.78808088728838</v>
      </c>
      <c r="AC509" s="8">
        <f t="shared" si="118"/>
        <v>0.101861427246406</v>
      </c>
      <c r="AE509" s="8">
        <v>507</v>
      </c>
      <c r="AF509" s="8">
        <f t="shared" si="128"/>
        <v>11.758461074210301</v>
      </c>
      <c r="AG509" s="8">
        <f t="shared" si="119"/>
        <v>4.5204226856425701E-2</v>
      </c>
      <c r="AJ509" s="132">
        <f>IF(Päälaskenta!$F$28&lt;Kaksitasouoma_matriisi!L509,Päälaskenta!$C$20*Päälaskenta!$F$28,Päälaskenta!$C$20*Kaksitasouoma_matriisi!L509)</f>
        <v>0.32500000000000101</v>
      </c>
      <c r="AK509" s="134">
        <f>SQRT(Päälaskenta!$D$20^2+(Päälaskenta!$D$20/(1/Päälaskenta!$E$20))^2)</f>
        <v>1.8029999999999999</v>
      </c>
      <c r="AL509" s="134">
        <f>IF(Päälaskenta!$F$28&lt;Kaksitasouoma_matriisi!L509,AK509*Päälaskenta!$F$28*COS(ATAN(1/Päälaskenta!$E$20)),AK509*Kaksitasouoma_matriisi!L509*COS(ATAN(1/Päälaskenta!$E$20)))</f>
        <v>9.8000000000000004E-2</v>
      </c>
      <c r="AM509" s="134"/>
      <c r="AN509" s="134">
        <f t="shared" si="127"/>
        <v>0.42299999999999999</v>
      </c>
      <c r="AO509" s="8">
        <f t="shared" si="120"/>
        <v>0.25261272021498998</v>
      </c>
      <c r="AP509" s="134">
        <f>Refererenssiarvoja!$B$16*H509^(1/6)/(Refererenssiarvoja!$B$15^0.5)*(Päälaskenta!$G$28/2)^0.5*(1-AO509)^(-1.5)</f>
        <v>0.06</v>
      </c>
      <c r="AQ509" s="8">
        <f>Refererenssiarvoja!$B$16*Kaksitasouoma_matriisi!O509^(1/6)/(SQRT((2*Refererenssiarvoja!$B$15)/(Päälaskenta!$F$31*Päälaskenta!$G$31*Päälaskenta!$F$28))+SQRT(Refererenssiarvoja!$B$15)/Refererenssiarvoja!$B$17*LN(Kaksitasouoma_matriisi!L509/Päälaskenta!$F$28))</f>
        <v>-4.5110478847680102E-2</v>
      </c>
      <c r="AR509" s="8">
        <f>Refererenssiarvoja!$B$16*Kaksitasouoma_matriisi!O509^(1/6)/(SQRT((2*Refererenssiarvoja!$B$15)/(Päälaskenta!$F$31*Päälaskenta!$G$31*L509)))</f>
        <v>0.11490572458590501</v>
      </c>
    </row>
    <row r="510" spans="1:44" x14ac:dyDescent="0.2">
      <c r="A510" s="8">
        <v>508</v>
      </c>
      <c r="B510" s="8">
        <f>IF(Päälaskenta!C$7,Päälaskenta!E$7,Päälaskenta!G$5)</f>
        <v>2.5</v>
      </c>
      <c r="C510" s="56">
        <v>1.492</v>
      </c>
      <c r="D510" s="93">
        <f t="shared" si="113"/>
        <v>1.6756</v>
      </c>
      <c r="E510" s="8">
        <f>IF(Päälaskenta!$C$26,Kaksitasouoma_matriisi!AP510,Kaksitasouoma_matriisi!AC510)</f>
        <v>0.101861427246406</v>
      </c>
      <c r="F510" s="56">
        <f>IF(D510&lt;Päälaskenta!H$24,(SQRT(POWER(Päälaskenta!C$24/(2*Päälaskenta!E$24),2)+(D510/Päälaskenta!E$24))-Päälaskenta!C$24/(2*Päälaskenta!E$24)),IF(D510=Päälaskenta!H$24,Päälaskenta!D$24,Päälaskenta!D$24+(SQRT(POWER((Päälaskenta!C$20+Päälaskenta!G$24)/(2*Päälaskenta!E$20),2)+((D510-Päälaskenta!H$24)/Päälaskenta!E$20))-(Päälaskenta!C$20+Päälaskenta!G$24)/(2*Päälaskenta!E$20))))</f>
        <v>0.76500000000000001</v>
      </c>
      <c r="G510" s="57">
        <f>IF(F510&gt;Päälaskenta!D$24,(2*SQRT((POWER(Päälaskenta!D$24,2))+POWER(Päälaskenta!E$24*Päälaskenta!D$24,2))+Päälaskenta!C$24)+(2*SQRT((POWER((F510-Päälaskenta!D$24),2))+POWER(Päälaskenta!E$20*(F510-Päälaskenta!D$24),2))+Päälaskenta!C$20),(2*SQRT((POWER(F510,2))+POWER(Päälaskenta!E$24*F510,2))+Päälaskenta!C$24))</f>
        <v>8.2100000000000009</v>
      </c>
      <c r="H510" s="57">
        <f t="shared" si="114"/>
        <v>0.2</v>
      </c>
      <c r="I510" s="62">
        <f t="shared" si="115"/>
        <v>0.19747700000000001</v>
      </c>
      <c r="J510" s="8">
        <f>IF(F510&lt;Päälaskenta!$D$24,0,Kaksitasouoma_matriisi!F510-Päälaskenta!$D$24)</f>
        <v>6.5000000000000099E-2</v>
      </c>
      <c r="L510" s="8">
        <f>IF(F510&gt;Päälaskenta!D$24,F510-Päälaskenta!D$24,0)</f>
        <v>6.5000000000000099E-2</v>
      </c>
      <c r="M510" s="8">
        <f>IF(F510&gt;Päälaskenta!D$24,(Päälaskenta!C$20+(Päälaskenta!E$20*(Kaksitasouoma_matriisi!F510-Päälaskenta!D$24)))*(Kaksitasouoma_matriisi!F510-Päälaskenta!D$24),0)</f>
        <v>0.33133750000000001</v>
      </c>
      <c r="N510" s="8">
        <f>IF(F510&gt;Päälaskenta!D$24,(2*SQRT((POWER((F510-Päälaskenta!D$24),2))+POWER(Päälaskenta!E$20*(F510-Päälaskenta!D$24),2))+Päälaskenta!C$20),0)</f>
        <v>5.2343608329051596</v>
      </c>
      <c r="O510" s="8">
        <f t="shared" si="121"/>
        <v>6.3300469833315304E-2</v>
      </c>
      <c r="P510" s="8">
        <f>IF(Päälaskenta!$C$29,IF(L510&gt;Päälaskenta!$F$28,Kaksitasouoma_matriisi!AQ510,Kaksitasouoma_matriisi!AR510),Päälaskenta!$F$20)</f>
        <v>0.12</v>
      </c>
      <c r="Q510" s="8">
        <f t="shared" si="122"/>
        <v>0.43855826563876199</v>
      </c>
      <c r="R510" s="8">
        <f t="shared" si="116"/>
        <v>9.3243125709844901E-2</v>
      </c>
      <c r="S510" s="8">
        <f t="shared" si="123"/>
        <v>0.28141434552335598</v>
      </c>
      <c r="U510" s="93">
        <f>IF(F510&gt;Päälaskenta!D$24,Päälaskenta!H$24+L510*Päälaskenta!G$24,F510*Päälaskenta!C$24 + F510*F510*Päälaskenta!E$24)</f>
        <v>1.3460000000000001</v>
      </c>
      <c r="V510" s="8">
        <f>IF(F510&gt;Päälaskenta!D$24,2*SQRT(POWER(Päälaskenta!D$24,2)+POWER(Päälaskenta!E$24*Päälaskenta!D$24,2))+Päälaskenta!C$24,(2*SQRT((POWER(F510,2))+POWER(Päälaskenta!E$24*F510,2))+Päälaskenta!C$24))</f>
        <v>2.9798989873223301</v>
      </c>
      <c r="W510" s="8">
        <f t="shared" si="124"/>
        <v>0.45169316333419901</v>
      </c>
      <c r="X510" s="8">
        <f>Päälaskenta!F$24</f>
        <v>7.0000000000000007E-2</v>
      </c>
      <c r="Y510" s="8">
        <f t="shared" si="125"/>
        <v>11.3199028085715</v>
      </c>
      <c r="Z510" s="8">
        <f t="shared" si="117"/>
        <v>2.4067568742901599</v>
      </c>
      <c r="AA510" s="8">
        <f t="shared" si="126"/>
        <v>1.78808088728838</v>
      </c>
      <c r="AC510" s="8">
        <f t="shared" si="118"/>
        <v>0.101861427246406</v>
      </c>
      <c r="AE510" s="8">
        <v>508</v>
      </c>
      <c r="AF510" s="8">
        <f t="shared" si="128"/>
        <v>11.758461074210301</v>
      </c>
      <c r="AG510" s="8">
        <f t="shared" si="119"/>
        <v>4.5204226856425701E-2</v>
      </c>
      <c r="AJ510" s="132">
        <f>IF(Päälaskenta!$F$28&lt;Kaksitasouoma_matriisi!L510,Päälaskenta!$C$20*Päälaskenta!$F$28,Päälaskenta!$C$20*Kaksitasouoma_matriisi!L510)</f>
        <v>0.32500000000000101</v>
      </c>
      <c r="AK510" s="134">
        <f>SQRT(Päälaskenta!$D$20^2+(Päälaskenta!$D$20/(1/Päälaskenta!$E$20))^2)</f>
        <v>1.8029999999999999</v>
      </c>
      <c r="AL510" s="134">
        <f>IF(Päälaskenta!$F$28&lt;Kaksitasouoma_matriisi!L510,AK510*Päälaskenta!$F$28*COS(ATAN(1/Päälaskenta!$E$20)),AK510*Kaksitasouoma_matriisi!L510*COS(ATAN(1/Päälaskenta!$E$20)))</f>
        <v>9.8000000000000004E-2</v>
      </c>
      <c r="AM510" s="134"/>
      <c r="AN510" s="134">
        <f t="shared" si="127"/>
        <v>0.42299999999999999</v>
      </c>
      <c r="AO510" s="8">
        <f t="shared" si="120"/>
        <v>0.25244688469801901</v>
      </c>
      <c r="AP510" s="134">
        <f>Refererenssiarvoja!$B$16*H510^(1/6)/(Refererenssiarvoja!$B$15^0.5)*(Päälaskenta!$G$28/2)^0.5*(1-AO510)^(-1.5)</f>
        <v>0.06</v>
      </c>
      <c r="AQ510" s="8">
        <f>Refererenssiarvoja!$B$16*Kaksitasouoma_matriisi!O510^(1/6)/(SQRT((2*Refererenssiarvoja!$B$15)/(Päälaskenta!$F$31*Päälaskenta!$G$31*Päälaskenta!$F$28))+SQRT(Refererenssiarvoja!$B$15)/Refererenssiarvoja!$B$17*LN(Kaksitasouoma_matriisi!L510/Päälaskenta!$F$28))</f>
        <v>-4.5110478847680102E-2</v>
      </c>
      <c r="AR510" s="8">
        <f>Refererenssiarvoja!$B$16*Kaksitasouoma_matriisi!O510^(1/6)/(SQRT((2*Refererenssiarvoja!$B$15)/(Päälaskenta!$F$31*Päälaskenta!$G$31*L510)))</f>
        <v>0.11490572458590501</v>
      </c>
    </row>
    <row r="511" spans="1:44" x14ac:dyDescent="0.2">
      <c r="A511" s="8">
        <v>509</v>
      </c>
      <c r="B511" s="8">
        <f>IF(Päälaskenta!C$7,Päälaskenta!E$7,Päälaskenta!G$5)</f>
        <v>2.5</v>
      </c>
      <c r="C511" s="56">
        <v>1.4910000000000001</v>
      </c>
      <c r="D511" s="93">
        <f t="shared" si="113"/>
        <v>1.6767000000000001</v>
      </c>
      <c r="E511" s="8">
        <f>IF(Päälaskenta!$C$26,Kaksitasouoma_matriisi!AP511,Kaksitasouoma_matriisi!AC511)</f>
        <v>0.101861427246406</v>
      </c>
      <c r="F511" s="56">
        <f>IF(D511&lt;Päälaskenta!H$24,(SQRT(POWER(Päälaskenta!C$24/(2*Päälaskenta!E$24),2)+(D511/Päälaskenta!E$24))-Päälaskenta!C$24/(2*Päälaskenta!E$24)),IF(D511=Päälaskenta!H$24,Päälaskenta!D$24,Päälaskenta!D$24+(SQRT(POWER((Päälaskenta!C$20+Päälaskenta!G$24)/(2*Päälaskenta!E$20),2)+((D511-Päälaskenta!H$24)/Päälaskenta!E$20))-(Päälaskenta!C$20+Päälaskenta!G$24)/(2*Päälaskenta!E$20))))</f>
        <v>0.76500000000000001</v>
      </c>
      <c r="G511" s="57">
        <f>IF(F511&gt;Päälaskenta!D$24,(2*SQRT((POWER(Päälaskenta!D$24,2))+POWER(Päälaskenta!E$24*Päälaskenta!D$24,2))+Päälaskenta!C$24)+(2*SQRT((POWER((F511-Päälaskenta!D$24),2))+POWER(Päälaskenta!E$20*(F511-Päälaskenta!D$24),2))+Päälaskenta!C$20),(2*SQRT((POWER(F511,2))+POWER(Päälaskenta!E$24*F511,2))+Päälaskenta!C$24))</f>
        <v>8.2100000000000009</v>
      </c>
      <c r="H511" s="57">
        <f t="shared" si="114"/>
        <v>0.2</v>
      </c>
      <c r="I511" s="62">
        <f t="shared" si="115"/>
        <v>0.197213</v>
      </c>
      <c r="J511" s="8">
        <f>IF(F511&lt;Päälaskenta!$D$24,0,Kaksitasouoma_matriisi!F511-Päälaskenta!$D$24)</f>
        <v>6.5000000000000099E-2</v>
      </c>
      <c r="L511" s="8">
        <f>IF(F511&gt;Päälaskenta!D$24,F511-Päälaskenta!D$24,0)</f>
        <v>6.5000000000000099E-2</v>
      </c>
      <c r="M511" s="8">
        <f>IF(F511&gt;Päälaskenta!D$24,(Päälaskenta!C$20+(Päälaskenta!E$20*(Kaksitasouoma_matriisi!F511-Päälaskenta!D$24)))*(Kaksitasouoma_matriisi!F511-Päälaskenta!D$24),0)</f>
        <v>0.33133750000000001</v>
      </c>
      <c r="N511" s="8">
        <f>IF(F511&gt;Päälaskenta!D$24,(2*SQRT((POWER((F511-Päälaskenta!D$24),2))+POWER(Päälaskenta!E$20*(F511-Päälaskenta!D$24),2))+Päälaskenta!C$20),0)</f>
        <v>5.2343608329051596</v>
      </c>
      <c r="O511" s="8">
        <f t="shared" si="121"/>
        <v>6.3300469833315304E-2</v>
      </c>
      <c r="P511" s="8">
        <f>IF(Päälaskenta!$C$29,IF(L511&gt;Päälaskenta!$F$28,Kaksitasouoma_matriisi!AQ511,Kaksitasouoma_matriisi!AR511),Päälaskenta!$F$20)</f>
        <v>0.12</v>
      </c>
      <c r="Q511" s="8">
        <f t="shared" si="122"/>
        <v>0.43855826563876199</v>
      </c>
      <c r="R511" s="8">
        <f t="shared" si="116"/>
        <v>9.3243125709844901E-2</v>
      </c>
      <c r="S511" s="8">
        <f t="shared" si="123"/>
        <v>0.28141434552335598</v>
      </c>
      <c r="U511" s="93">
        <f>IF(F511&gt;Päälaskenta!D$24,Päälaskenta!H$24+L511*Päälaskenta!G$24,F511*Päälaskenta!C$24 + F511*F511*Päälaskenta!E$24)</f>
        <v>1.3460000000000001</v>
      </c>
      <c r="V511" s="8">
        <f>IF(F511&gt;Päälaskenta!D$24,2*SQRT(POWER(Päälaskenta!D$24,2)+POWER(Päälaskenta!E$24*Päälaskenta!D$24,2))+Päälaskenta!C$24,(2*SQRT((POWER(F511,2))+POWER(Päälaskenta!E$24*F511,2))+Päälaskenta!C$24))</f>
        <v>2.9798989873223301</v>
      </c>
      <c r="W511" s="8">
        <f t="shared" si="124"/>
        <v>0.45169316333419901</v>
      </c>
      <c r="X511" s="8">
        <f>Päälaskenta!F$24</f>
        <v>7.0000000000000007E-2</v>
      </c>
      <c r="Y511" s="8">
        <f t="shared" si="125"/>
        <v>11.3199028085715</v>
      </c>
      <c r="Z511" s="8">
        <f t="shared" si="117"/>
        <v>2.4067568742901599</v>
      </c>
      <c r="AA511" s="8">
        <f t="shared" si="126"/>
        <v>1.78808088728838</v>
      </c>
      <c r="AC511" s="8">
        <f t="shared" si="118"/>
        <v>0.101861427246406</v>
      </c>
      <c r="AE511" s="8">
        <v>509</v>
      </c>
      <c r="AF511" s="8">
        <f t="shared" si="128"/>
        <v>11.758461074210301</v>
      </c>
      <c r="AG511" s="8">
        <f t="shared" si="119"/>
        <v>4.5204226856425701E-2</v>
      </c>
      <c r="AJ511" s="132">
        <f>IF(Päälaskenta!$F$28&lt;Kaksitasouoma_matriisi!L511,Päälaskenta!$C$20*Päälaskenta!$F$28,Päälaskenta!$C$20*Kaksitasouoma_matriisi!L511)</f>
        <v>0.32500000000000101</v>
      </c>
      <c r="AK511" s="134">
        <f>SQRT(Päälaskenta!$D$20^2+(Päälaskenta!$D$20/(1/Päälaskenta!$E$20))^2)</f>
        <v>1.8029999999999999</v>
      </c>
      <c r="AL511" s="134">
        <f>IF(Päälaskenta!$F$28&lt;Kaksitasouoma_matriisi!L511,AK511*Päälaskenta!$F$28*COS(ATAN(1/Päälaskenta!$E$20)),AK511*Kaksitasouoma_matriisi!L511*COS(ATAN(1/Päälaskenta!$E$20)))</f>
        <v>9.8000000000000004E-2</v>
      </c>
      <c r="AM511" s="134"/>
      <c r="AN511" s="134">
        <f t="shared" si="127"/>
        <v>0.42299999999999999</v>
      </c>
      <c r="AO511" s="8">
        <f t="shared" si="120"/>
        <v>0.25228126677402002</v>
      </c>
      <c r="AP511" s="134">
        <f>Refererenssiarvoja!$B$16*H511^(1/6)/(Refererenssiarvoja!$B$15^0.5)*(Päälaskenta!$G$28/2)^0.5*(1-AO511)^(-1.5)</f>
        <v>0.06</v>
      </c>
      <c r="AQ511" s="8">
        <f>Refererenssiarvoja!$B$16*Kaksitasouoma_matriisi!O511^(1/6)/(SQRT((2*Refererenssiarvoja!$B$15)/(Päälaskenta!$F$31*Päälaskenta!$G$31*Päälaskenta!$F$28))+SQRT(Refererenssiarvoja!$B$15)/Refererenssiarvoja!$B$17*LN(Kaksitasouoma_matriisi!L511/Päälaskenta!$F$28))</f>
        <v>-4.5110478847680102E-2</v>
      </c>
      <c r="AR511" s="8">
        <f>Refererenssiarvoja!$B$16*Kaksitasouoma_matriisi!O511^(1/6)/(SQRT((2*Refererenssiarvoja!$B$15)/(Päälaskenta!$F$31*Päälaskenta!$G$31*L511)))</f>
        <v>0.11490572458590501</v>
      </c>
    </row>
    <row r="512" spans="1:44" x14ac:dyDescent="0.2">
      <c r="A512" s="8">
        <v>510</v>
      </c>
      <c r="B512" s="8">
        <f>IF(Päälaskenta!C$7,Päälaskenta!E$7,Päälaskenta!G$5)</f>
        <v>2.5</v>
      </c>
      <c r="C512" s="56">
        <v>1.49</v>
      </c>
      <c r="D512" s="93">
        <f t="shared" si="113"/>
        <v>1.6778999999999999</v>
      </c>
      <c r="E512" s="8">
        <f>IF(Päälaskenta!$C$26,Kaksitasouoma_matriisi!AP512,Kaksitasouoma_matriisi!AC512)</f>
        <v>0.101861427246406</v>
      </c>
      <c r="F512" s="56">
        <f>IF(D512&lt;Päälaskenta!H$24,(SQRT(POWER(Päälaskenta!C$24/(2*Päälaskenta!E$24),2)+(D512/Päälaskenta!E$24))-Päälaskenta!C$24/(2*Päälaskenta!E$24)),IF(D512=Päälaskenta!H$24,Päälaskenta!D$24,Päälaskenta!D$24+(SQRT(POWER((Päälaskenta!C$20+Päälaskenta!G$24)/(2*Päälaskenta!E$20),2)+((D512-Päälaskenta!H$24)/Päälaskenta!E$20))-(Päälaskenta!C$20+Päälaskenta!G$24)/(2*Päälaskenta!E$20))))</f>
        <v>0.76500000000000001</v>
      </c>
      <c r="G512" s="57">
        <f>IF(F512&gt;Päälaskenta!D$24,(2*SQRT((POWER(Päälaskenta!D$24,2))+POWER(Päälaskenta!E$24*Päälaskenta!D$24,2))+Päälaskenta!C$24)+(2*SQRT((POWER((F512-Päälaskenta!D$24),2))+POWER(Päälaskenta!E$20*(F512-Päälaskenta!D$24),2))+Päälaskenta!C$20),(2*SQRT((POWER(F512,2))+POWER(Päälaskenta!E$24*F512,2))+Päälaskenta!C$24))</f>
        <v>8.2100000000000009</v>
      </c>
      <c r="H512" s="57">
        <f t="shared" si="114"/>
        <v>0.2</v>
      </c>
      <c r="I512" s="62">
        <f t="shared" si="115"/>
        <v>0.19694800000000001</v>
      </c>
      <c r="J512" s="8">
        <f>IF(F512&lt;Päälaskenta!$D$24,0,Kaksitasouoma_matriisi!F512-Päälaskenta!$D$24)</f>
        <v>6.5000000000000099E-2</v>
      </c>
      <c r="L512" s="8">
        <f>IF(F512&gt;Päälaskenta!D$24,F512-Päälaskenta!D$24,0)</f>
        <v>6.5000000000000099E-2</v>
      </c>
      <c r="M512" s="8">
        <f>IF(F512&gt;Päälaskenta!D$24,(Päälaskenta!C$20+(Päälaskenta!E$20*(Kaksitasouoma_matriisi!F512-Päälaskenta!D$24)))*(Kaksitasouoma_matriisi!F512-Päälaskenta!D$24),0)</f>
        <v>0.33133750000000001</v>
      </c>
      <c r="N512" s="8">
        <f>IF(F512&gt;Päälaskenta!D$24,(2*SQRT((POWER((F512-Päälaskenta!D$24),2))+POWER(Päälaskenta!E$20*(F512-Päälaskenta!D$24),2))+Päälaskenta!C$20),0)</f>
        <v>5.2343608329051596</v>
      </c>
      <c r="O512" s="8">
        <f t="shared" si="121"/>
        <v>6.3300469833315304E-2</v>
      </c>
      <c r="P512" s="8">
        <f>IF(Päälaskenta!$C$29,IF(L512&gt;Päälaskenta!$F$28,Kaksitasouoma_matriisi!AQ512,Kaksitasouoma_matriisi!AR512),Päälaskenta!$F$20)</f>
        <v>0.12</v>
      </c>
      <c r="Q512" s="8">
        <f t="shared" si="122"/>
        <v>0.43855826563876199</v>
      </c>
      <c r="R512" s="8">
        <f t="shared" si="116"/>
        <v>9.3243125709844901E-2</v>
      </c>
      <c r="S512" s="8">
        <f t="shared" si="123"/>
        <v>0.28141434552335598</v>
      </c>
      <c r="U512" s="93">
        <f>IF(F512&gt;Päälaskenta!D$24,Päälaskenta!H$24+L512*Päälaskenta!G$24,F512*Päälaskenta!C$24 + F512*F512*Päälaskenta!E$24)</f>
        <v>1.3460000000000001</v>
      </c>
      <c r="V512" s="8">
        <f>IF(F512&gt;Päälaskenta!D$24,2*SQRT(POWER(Päälaskenta!D$24,2)+POWER(Päälaskenta!E$24*Päälaskenta!D$24,2))+Päälaskenta!C$24,(2*SQRT((POWER(F512,2))+POWER(Päälaskenta!E$24*F512,2))+Päälaskenta!C$24))</f>
        <v>2.9798989873223301</v>
      </c>
      <c r="W512" s="8">
        <f t="shared" si="124"/>
        <v>0.45169316333419901</v>
      </c>
      <c r="X512" s="8">
        <f>Päälaskenta!F$24</f>
        <v>7.0000000000000007E-2</v>
      </c>
      <c r="Y512" s="8">
        <f t="shared" si="125"/>
        <v>11.3199028085715</v>
      </c>
      <c r="Z512" s="8">
        <f t="shared" si="117"/>
        <v>2.4067568742901599</v>
      </c>
      <c r="AA512" s="8">
        <f t="shared" si="126"/>
        <v>1.78808088728838</v>
      </c>
      <c r="AC512" s="8">
        <f t="shared" si="118"/>
        <v>0.101861427246406</v>
      </c>
      <c r="AE512" s="8">
        <v>510</v>
      </c>
      <c r="AF512" s="8">
        <f t="shared" si="128"/>
        <v>11.758461074210301</v>
      </c>
      <c r="AG512" s="8">
        <f t="shared" si="119"/>
        <v>4.5204226856425701E-2</v>
      </c>
      <c r="AJ512" s="132">
        <f>IF(Päälaskenta!$F$28&lt;Kaksitasouoma_matriisi!L512,Päälaskenta!$C$20*Päälaskenta!$F$28,Päälaskenta!$C$20*Kaksitasouoma_matriisi!L512)</f>
        <v>0.32500000000000101</v>
      </c>
      <c r="AK512" s="134">
        <f>SQRT(Päälaskenta!$D$20^2+(Päälaskenta!$D$20/(1/Päälaskenta!$E$20))^2)</f>
        <v>1.8029999999999999</v>
      </c>
      <c r="AL512" s="134">
        <f>IF(Päälaskenta!$F$28&lt;Kaksitasouoma_matriisi!L512,AK512*Päälaskenta!$F$28*COS(ATAN(1/Päälaskenta!$E$20)),AK512*Kaksitasouoma_matriisi!L512*COS(ATAN(1/Päälaskenta!$E$20)))</f>
        <v>9.8000000000000004E-2</v>
      </c>
      <c r="AM512" s="134"/>
      <c r="AN512" s="134">
        <f t="shared" si="127"/>
        <v>0.42299999999999999</v>
      </c>
      <c r="AO512" s="8">
        <f t="shared" si="120"/>
        <v>0.252100840336134</v>
      </c>
      <c r="AP512" s="134">
        <f>Refererenssiarvoja!$B$16*H512^(1/6)/(Refererenssiarvoja!$B$15^0.5)*(Päälaskenta!$G$28/2)^0.5*(1-AO512)^(-1.5)</f>
        <v>0.06</v>
      </c>
      <c r="AQ512" s="8">
        <f>Refererenssiarvoja!$B$16*Kaksitasouoma_matriisi!O512^(1/6)/(SQRT((2*Refererenssiarvoja!$B$15)/(Päälaskenta!$F$31*Päälaskenta!$G$31*Päälaskenta!$F$28))+SQRT(Refererenssiarvoja!$B$15)/Refererenssiarvoja!$B$17*LN(Kaksitasouoma_matriisi!L512/Päälaskenta!$F$28))</f>
        <v>-4.5110478847680102E-2</v>
      </c>
      <c r="AR512" s="8">
        <f>Refererenssiarvoja!$B$16*Kaksitasouoma_matriisi!O512^(1/6)/(SQRT((2*Refererenssiarvoja!$B$15)/(Päälaskenta!$F$31*Päälaskenta!$G$31*L512)))</f>
        <v>0.11490572458590501</v>
      </c>
    </row>
    <row r="513" spans="1:44" x14ac:dyDescent="0.2">
      <c r="A513" s="8">
        <v>511</v>
      </c>
      <c r="B513" s="8">
        <f>IF(Päälaskenta!C$7,Päälaskenta!E$7,Päälaskenta!G$5)</f>
        <v>2.5</v>
      </c>
      <c r="C513" s="56">
        <v>1.4890000000000001</v>
      </c>
      <c r="D513" s="93">
        <f t="shared" si="113"/>
        <v>1.679</v>
      </c>
      <c r="E513" s="8">
        <f>IF(Päälaskenta!$C$26,Kaksitasouoma_matriisi!AP513,Kaksitasouoma_matriisi!AC513)</f>
        <v>0.101861427246406</v>
      </c>
      <c r="F513" s="56">
        <f>IF(D513&lt;Päälaskenta!H$24,(SQRT(POWER(Päälaskenta!C$24/(2*Päälaskenta!E$24),2)+(D513/Päälaskenta!E$24))-Päälaskenta!C$24/(2*Päälaskenta!E$24)),IF(D513=Päälaskenta!H$24,Päälaskenta!D$24,Päälaskenta!D$24+(SQRT(POWER((Päälaskenta!C$20+Päälaskenta!G$24)/(2*Päälaskenta!E$20),2)+((D513-Päälaskenta!H$24)/Päälaskenta!E$20))-(Päälaskenta!C$20+Päälaskenta!G$24)/(2*Päälaskenta!E$20))))</f>
        <v>0.76500000000000001</v>
      </c>
      <c r="G513" s="57">
        <f>IF(F513&gt;Päälaskenta!D$24,(2*SQRT((POWER(Päälaskenta!D$24,2))+POWER(Päälaskenta!E$24*Päälaskenta!D$24,2))+Päälaskenta!C$24)+(2*SQRT((POWER((F513-Päälaskenta!D$24),2))+POWER(Päälaskenta!E$20*(F513-Päälaskenta!D$24),2))+Päälaskenta!C$20),(2*SQRT((POWER(F513,2))+POWER(Päälaskenta!E$24*F513,2))+Päälaskenta!C$24))</f>
        <v>8.2100000000000009</v>
      </c>
      <c r="H513" s="57">
        <f t="shared" si="114"/>
        <v>0.2</v>
      </c>
      <c r="I513" s="62">
        <f t="shared" si="115"/>
        <v>0.196684</v>
      </c>
      <c r="J513" s="8">
        <f>IF(F513&lt;Päälaskenta!$D$24,0,Kaksitasouoma_matriisi!F513-Päälaskenta!$D$24)</f>
        <v>6.5000000000000099E-2</v>
      </c>
      <c r="L513" s="8">
        <f>IF(F513&gt;Päälaskenta!D$24,F513-Päälaskenta!D$24,0)</f>
        <v>6.5000000000000099E-2</v>
      </c>
      <c r="M513" s="8">
        <f>IF(F513&gt;Päälaskenta!D$24,(Päälaskenta!C$20+(Päälaskenta!E$20*(Kaksitasouoma_matriisi!F513-Päälaskenta!D$24)))*(Kaksitasouoma_matriisi!F513-Päälaskenta!D$24),0)</f>
        <v>0.33133750000000001</v>
      </c>
      <c r="N513" s="8">
        <f>IF(F513&gt;Päälaskenta!D$24,(2*SQRT((POWER((F513-Päälaskenta!D$24),2))+POWER(Päälaskenta!E$20*(F513-Päälaskenta!D$24),2))+Päälaskenta!C$20),0)</f>
        <v>5.2343608329051596</v>
      </c>
      <c r="O513" s="8">
        <f t="shared" si="121"/>
        <v>6.3300469833315304E-2</v>
      </c>
      <c r="P513" s="8">
        <f>IF(Päälaskenta!$C$29,IF(L513&gt;Päälaskenta!$F$28,Kaksitasouoma_matriisi!AQ513,Kaksitasouoma_matriisi!AR513),Päälaskenta!$F$20)</f>
        <v>0.12</v>
      </c>
      <c r="Q513" s="8">
        <f t="shared" si="122"/>
        <v>0.43855826563876199</v>
      </c>
      <c r="R513" s="8">
        <f t="shared" si="116"/>
        <v>9.3243125709844901E-2</v>
      </c>
      <c r="S513" s="8">
        <f t="shared" si="123"/>
        <v>0.28141434552335598</v>
      </c>
      <c r="U513" s="93">
        <f>IF(F513&gt;Päälaskenta!D$24,Päälaskenta!H$24+L513*Päälaskenta!G$24,F513*Päälaskenta!C$24 + F513*F513*Päälaskenta!E$24)</f>
        <v>1.3460000000000001</v>
      </c>
      <c r="V513" s="8">
        <f>IF(F513&gt;Päälaskenta!D$24,2*SQRT(POWER(Päälaskenta!D$24,2)+POWER(Päälaskenta!E$24*Päälaskenta!D$24,2))+Päälaskenta!C$24,(2*SQRT((POWER(F513,2))+POWER(Päälaskenta!E$24*F513,2))+Päälaskenta!C$24))</f>
        <v>2.9798989873223301</v>
      </c>
      <c r="W513" s="8">
        <f t="shared" si="124"/>
        <v>0.45169316333419901</v>
      </c>
      <c r="X513" s="8">
        <f>Päälaskenta!F$24</f>
        <v>7.0000000000000007E-2</v>
      </c>
      <c r="Y513" s="8">
        <f t="shared" si="125"/>
        <v>11.3199028085715</v>
      </c>
      <c r="Z513" s="8">
        <f t="shared" si="117"/>
        <v>2.4067568742901599</v>
      </c>
      <c r="AA513" s="8">
        <f t="shared" si="126"/>
        <v>1.78808088728838</v>
      </c>
      <c r="AC513" s="8">
        <f t="shared" si="118"/>
        <v>0.101861427246406</v>
      </c>
      <c r="AE513" s="8">
        <v>511</v>
      </c>
      <c r="AF513" s="8">
        <f t="shared" si="128"/>
        <v>11.758461074210301</v>
      </c>
      <c r="AG513" s="8">
        <f t="shared" si="119"/>
        <v>4.5204226856425701E-2</v>
      </c>
      <c r="AJ513" s="132">
        <f>IF(Päälaskenta!$F$28&lt;Kaksitasouoma_matriisi!L513,Päälaskenta!$C$20*Päälaskenta!$F$28,Päälaskenta!$C$20*Kaksitasouoma_matriisi!L513)</f>
        <v>0.32500000000000101</v>
      </c>
      <c r="AK513" s="134">
        <f>SQRT(Päälaskenta!$D$20^2+(Päälaskenta!$D$20/(1/Päälaskenta!$E$20))^2)</f>
        <v>1.8029999999999999</v>
      </c>
      <c r="AL513" s="134">
        <f>IF(Päälaskenta!$F$28&lt;Kaksitasouoma_matriisi!L513,AK513*Päälaskenta!$F$28*COS(ATAN(1/Päälaskenta!$E$20)),AK513*Kaksitasouoma_matriisi!L513*COS(ATAN(1/Päälaskenta!$E$20)))</f>
        <v>9.8000000000000004E-2</v>
      </c>
      <c r="AM513" s="134"/>
      <c r="AN513" s="134">
        <f t="shared" si="127"/>
        <v>0.42299999999999999</v>
      </c>
      <c r="AO513" s="8">
        <f t="shared" si="120"/>
        <v>0.25193567599761801</v>
      </c>
      <c r="AP513" s="134">
        <f>Refererenssiarvoja!$B$16*H513^(1/6)/(Refererenssiarvoja!$B$15^0.5)*(Päälaskenta!$G$28/2)^0.5*(1-AO513)^(-1.5)</f>
        <v>0.06</v>
      </c>
      <c r="AQ513" s="8">
        <f>Refererenssiarvoja!$B$16*Kaksitasouoma_matriisi!O513^(1/6)/(SQRT((2*Refererenssiarvoja!$B$15)/(Päälaskenta!$F$31*Päälaskenta!$G$31*Päälaskenta!$F$28))+SQRT(Refererenssiarvoja!$B$15)/Refererenssiarvoja!$B$17*LN(Kaksitasouoma_matriisi!L513/Päälaskenta!$F$28))</f>
        <v>-4.5110478847680102E-2</v>
      </c>
      <c r="AR513" s="8">
        <f>Refererenssiarvoja!$B$16*Kaksitasouoma_matriisi!O513^(1/6)/(SQRT((2*Refererenssiarvoja!$B$15)/(Päälaskenta!$F$31*Päälaskenta!$G$31*L513)))</f>
        <v>0.11490572458590501</v>
      </c>
    </row>
    <row r="514" spans="1:44" x14ac:dyDescent="0.2">
      <c r="A514" s="8">
        <v>512</v>
      </c>
      <c r="B514" s="8">
        <f>IF(Päälaskenta!C$7,Päälaskenta!E$7,Päälaskenta!G$5)</f>
        <v>2.5</v>
      </c>
      <c r="C514" s="56">
        <v>1.488</v>
      </c>
      <c r="D514" s="93">
        <f t="shared" si="113"/>
        <v>1.6800999999999999</v>
      </c>
      <c r="E514" s="8">
        <f>IF(Päälaskenta!$C$26,Kaksitasouoma_matriisi!AP514,Kaksitasouoma_matriisi!AC514)</f>
        <v>0.101861427246406</v>
      </c>
      <c r="F514" s="56">
        <f>IF(D514&lt;Päälaskenta!H$24,(SQRT(POWER(Päälaskenta!C$24/(2*Päälaskenta!E$24),2)+(D514/Päälaskenta!E$24))-Päälaskenta!C$24/(2*Päälaskenta!E$24)),IF(D514=Päälaskenta!H$24,Päälaskenta!D$24,Päälaskenta!D$24+(SQRT(POWER((Päälaskenta!C$20+Päälaskenta!G$24)/(2*Päälaskenta!E$20),2)+((D514-Päälaskenta!H$24)/Päälaskenta!E$20))-(Päälaskenta!C$20+Päälaskenta!G$24)/(2*Päälaskenta!E$20))))</f>
        <v>0.76500000000000001</v>
      </c>
      <c r="G514" s="57">
        <f>IF(F514&gt;Päälaskenta!D$24,(2*SQRT((POWER(Päälaskenta!D$24,2))+POWER(Päälaskenta!E$24*Päälaskenta!D$24,2))+Päälaskenta!C$24)+(2*SQRT((POWER((F514-Päälaskenta!D$24),2))+POWER(Päälaskenta!E$20*(F514-Päälaskenta!D$24),2))+Päälaskenta!C$20),(2*SQRT((POWER(F514,2))+POWER(Päälaskenta!E$24*F514,2))+Päälaskenta!C$24))</f>
        <v>8.2100000000000009</v>
      </c>
      <c r="H514" s="57">
        <f t="shared" si="114"/>
        <v>0.2</v>
      </c>
      <c r="I514" s="62">
        <f t="shared" si="115"/>
        <v>0.19642000000000001</v>
      </c>
      <c r="J514" s="8">
        <f>IF(F514&lt;Päälaskenta!$D$24,0,Kaksitasouoma_matriisi!F514-Päälaskenta!$D$24)</f>
        <v>6.5000000000000099E-2</v>
      </c>
      <c r="L514" s="8">
        <f>IF(F514&gt;Päälaskenta!D$24,F514-Päälaskenta!D$24,0)</f>
        <v>6.5000000000000099E-2</v>
      </c>
      <c r="M514" s="8">
        <f>IF(F514&gt;Päälaskenta!D$24,(Päälaskenta!C$20+(Päälaskenta!E$20*(Kaksitasouoma_matriisi!F514-Päälaskenta!D$24)))*(Kaksitasouoma_matriisi!F514-Päälaskenta!D$24),0)</f>
        <v>0.33133750000000001</v>
      </c>
      <c r="N514" s="8">
        <f>IF(F514&gt;Päälaskenta!D$24,(2*SQRT((POWER((F514-Päälaskenta!D$24),2))+POWER(Päälaskenta!E$20*(F514-Päälaskenta!D$24),2))+Päälaskenta!C$20),0)</f>
        <v>5.2343608329051596</v>
      </c>
      <c r="O514" s="8">
        <f t="shared" si="121"/>
        <v>6.3300469833315304E-2</v>
      </c>
      <c r="P514" s="8">
        <f>IF(Päälaskenta!$C$29,IF(L514&gt;Päälaskenta!$F$28,Kaksitasouoma_matriisi!AQ514,Kaksitasouoma_matriisi!AR514),Päälaskenta!$F$20)</f>
        <v>0.12</v>
      </c>
      <c r="Q514" s="8">
        <f t="shared" si="122"/>
        <v>0.43855826563876199</v>
      </c>
      <c r="R514" s="8">
        <f t="shared" si="116"/>
        <v>9.3243125709844901E-2</v>
      </c>
      <c r="S514" s="8">
        <f t="shared" si="123"/>
        <v>0.28141434552335598</v>
      </c>
      <c r="U514" s="93">
        <f>IF(F514&gt;Päälaskenta!D$24,Päälaskenta!H$24+L514*Päälaskenta!G$24,F514*Päälaskenta!C$24 + F514*F514*Päälaskenta!E$24)</f>
        <v>1.3460000000000001</v>
      </c>
      <c r="V514" s="8">
        <f>IF(F514&gt;Päälaskenta!D$24,2*SQRT(POWER(Päälaskenta!D$24,2)+POWER(Päälaskenta!E$24*Päälaskenta!D$24,2))+Päälaskenta!C$24,(2*SQRT((POWER(F514,2))+POWER(Päälaskenta!E$24*F514,2))+Päälaskenta!C$24))</f>
        <v>2.9798989873223301</v>
      </c>
      <c r="W514" s="8">
        <f t="shared" si="124"/>
        <v>0.45169316333419901</v>
      </c>
      <c r="X514" s="8">
        <f>Päälaskenta!F$24</f>
        <v>7.0000000000000007E-2</v>
      </c>
      <c r="Y514" s="8">
        <f t="shared" si="125"/>
        <v>11.3199028085715</v>
      </c>
      <c r="Z514" s="8">
        <f t="shared" si="117"/>
        <v>2.4067568742901599</v>
      </c>
      <c r="AA514" s="8">
        <f t="shared" si="126"/>
        <v>1.78808088728838</v>
      </c>
      <c r="AC514" s="8">
        <f t="shared" si="118"/>
        <v>0.101861427246406</v>
      </c>
      <c r="AE514" s="8">
        <v>512</v>
      </c>
      <c r="AF514" s="8">
        <f t="shared" si="128"/>
        <v>11.758461074210301</v>
      </c>
      <c r="AG514" s="8">
        <f t="shared" si="119"/>
        <v>4.5204226856425701E-2</v>
      </c>
      <c r="AJ514" s="132">
        <f>IF(Päälaskenta!$F$28&lt;Kaksitasouoma_matriisi!L514,Päälaskenta!$C$20*Päälaskenta!$F$28,Päälaskenta!$C$20*Kaksitasouoma_matriisi!L514)</f>
        <v>0.32500000000000101</v>
      </c>
      <c r="AK514" s="134">
        <f>SQRT(Päälaskenta!$D$20^2+(Päälaskenta!$D$20/(1/Päälaskenta!$E$20))^2)</f>
        <v>1.8029999999999999</v>
      </c>
      <c r="AL514" s="134">
        <f>IF(Päälaskenta!$F$28&lt;Kaksitasouoma_matriisi!L514,AK514*Päälaskenta!$F$28*COS(ATAN(1/Päälaskenta!$E$20)),AK514*Kaksitasouoma_matriisi!L514*COS(ATAN(1/Päälaskenta!$E$20)))</f>
        <v>9.8000000000000004E-2</v>
      </c>
      <c r="AM514" s="134"/>
      <c r="AN514" s="134">
        <f t="shared" si="127"/>
        <v>0.42299999999999999</v>
      </c>
      <c r="AO514" s="8">
        <f t="shared" si="120"/>
        <v>0.25177072793286098</v>
      </c>
      <c r="AP514" s="134">
        <f>Refererenssiarvoja!$B$16*H514^(1/6)/(Refererenssiarvoja!$B$15^0.5)*(Päälaskenta!$G$28/2)^0.5*(1-AO514)^(-1.5)</f>
        <v>0.06</v>
      </c>
      <c r="AQ514" s="8">
        <f>Refererenssiarvoja!$B$16*Kaksitasouoma_matriisi!O514^(1/6)/(SQRT((2*Refererenssiarvoja!$B$15)/(Päälaskenta!$F$31*Päälaskenta!$G$31*Päälaskenta!$F$28))+SQRT(Refererenssiarvoja!$B$15)/Refererenssiarvoja!$B$17*LN(Kaksitasouoma_matriisi!L514/Päälaskenta!$F$28))</f>
        <v>-4.5110478847680102E-2</v>
      </c>
      <c r="AR514" s="8">
        <f>Refererenssiarvoja!$B$16*Kaksitasouoma_matriisi!O514^(1/6)/(SQRT((2*Refererenssiarvoja!$B$15)/(Päälaskenta!$F$31*Päälaskenta!$G$31*L514)))</f>
        <v>0.11490572458590501</v>
      </c>
    </row>
    <row r="515" spans="1:44" x14ac:dyDescent="0.2">
      <c r="A515" s="8">
        <v>513</v>
      </c>
      <c r="B515" s="8">
        <f>IF(Päälaskenta!C$7,Päälaskenta!E$7,Päälaskenta!G$5)</f>
        <v>2.5</v>
      </c>
      <c r="C515" s="56">
        <v>1.4870000000000001</v>
      </c>
      <c r="D515" s="93">
        <f t="shared" ref="D515:D578" si="129">B515/C515</f>
        <v>1.6812</v>
      </c>
      <c r="E515" s="8">
        <f>IF(Päälaskenta!$C$26,Kaksitasouoma_matriisi!AP515,Kaksitasouoma_matriisi!AC515)</f>
        <v>0.10186938546318999</v>
      </c>
      <c r="F515" s="56">
        <f>IF(D515&lt;Päälaskenta!H$24,(SQRT(POWER(Päälaskenta!C$24/(2*Päälaskenta!E$24),2)+(D515/Päälaskenta!E$24))-Päälaskenta!C$24/(2*Päälaskenta!E$24)),IF(D515=Päälaskenta!H$24,Päälaskenta!D$24,Päälaskenta!D$24+(SQRT(POWER((Päälaskenta!C$20+Päälaskenta!G$24)/(2*Päälaskenta!E$20),2)+((D515-Päälaskenta!H$24)/Päälaskenta!E$20))-(Päälaskenta!C$20+Päälaskenta!G$24)/(2*Päälaskenta!E$20))))</f>
        <v>0.76600000000000001</v>
      </c>
      <c r="G515" s="57">
        <f>IF(F515&gt;Päälaskenta!D$24,(2*SQRT((POWER(Päälaskenta!D$24,2))+POWER(Päälaskenta!E$24*Päälaskenta!D$24,2))+Päälaskenta!C$24)+(2*SQRT((POWER((F515-Päälaskenta!D$24),2))+POWER(Päälaskenta!E$20*(F515-Päälaskenta!D$24),2))+Päälaskenta!C$20),(2*SQRT((POWER(F515,2))+POWER(Päälaskenta!E$24*F515,2))+Päälaskenta!C$24))</f>
        <v>8.2200000000000006</v>
      </c>
      <c r="H515" s="57">
        <f t="shared" ref="H515:H578" si="130">D515/G515</f>
        <v>0.2</v>
      </c>
      <c r="I515" s="62">
        <f t="shared" ref="I515:I578" si="131">POWER(C515/((1/E515)*POWER(H515,2/3)),2)</f>
        <v>0.196187</v>
      </c>
      <c r="J515" s="8">
        <f>IF(F515&lt;Päälaskenta!$D$24,0,Kaksitasouoma_matriisi!F515-Päälaskenta!$D$24)</f>
        <v>6.60000000000001E-2</v>
      </c>
      <c r="L515" s="8">
        <f>IF(F515&gt;Päälaskenta!D$24,F515-Päälaskenta!D$24,0)</f>
        <v>6.60000000000001E-2</v>
      </c>
      <c r="M515" s="8">
        <f>IF(F515&gt;Päälaskenta!D$24,(Päälaskenta!C$20+(Päälaskenta!E$20*(Kaksitasouoma_matriisi!F515-Päälaskenta!D$24)))*(Kaksitasouoma_matriisi!F515-Päälaskenta!D$24),0)</f>
        <v>0.336534</v>
      </c>
      <c r="N515" s="8">
        <f>IF(F515&gt;Päälaskenta!D$24,(2*SQRT((POWER((F515-Päälaskenta!D$24),2))+POWER(Päälaskenta!E$20*(F515-Päälaskenta!D$24),2))+Päälaskenta!C$20),0)</f>
        <v>5.2379663841806199</v>
      </c>
      <c r="O515" s="8">
        <f t="shared" si="121"/>
        <v>6.4248980485323307E-2</v>
      </c>
      <c r="P515" s="8">
        <f>IF(Päälaskenta!$C$29,IF(L515&gt;Päälaskenta!$F$28,Kaksitasouoma_matriisi!AQ515,Kaksitasouoma_matriisi!AR515),Päälaskenta!$F$20)</f>
        <v>0.12</v>
      </c>
      <c r="Q515" s="8">
        <f t="shared" si="122"/>
        <v>0.44987500227489602</v>
      </c>
      <c r="R515" s="8">
        <f t="shared" ref="R515:R578" si="132">B515*Q515/(Q515+Y515)</f>
        <v>9.5284739287416001E-2</v>
      </c>
      <c r="S515" s="8">
        <f t="shared" si="123"/>
        <v>0.28313555030818899</v>
      </c>
      <c r="U515" s="93">
        <f>IF(F515&gt;Päälaskenta!D$24,Päälaskenta!H$24+L515*Päälaskenta!G$24,F515*Päälaskenta!C$24 + F515*F515*Päälaskenta!E$24)</f>
        <v>1.3484</v>
      </c>
      <c r="V515" s="8">
        <f>IF(F515&gt;Päälaskenta!D$24,2*SQRT(POWER(Päälaskenta!D$24,2)+POWER(Päälaskenta!E$24*Päälaskenta!D$24,2))+Päälaskenta!C$24,(2*SQRT((POWER(F515,2))+POWER(Päälaskenta!E$24*F515,2))+Päälaskenta!C$24))</f>
        <v>2.9798989873223301</v>
      </c>
      <c r="W515" s="8">
        <f t="shared" si="124"/>
        <v>0.45249855976213499</v>
      </c>
      <c r="X515" s="8">
        <f>Päälaskenta!F$24</f>
        <v>7.0000000000000007E-2</v>
      </c>
      <c r="Y515" s="8">
        <f t="shared" si="125"/>
        <v>11.353562925961899</v>
      </c>
      <c r="Z515" s="8">
        <f t="shared" ref="Z515:Z578" si="133">B515*Y515/(Y515+Q515)</f>
        <v>2.4047152607125799</v>
      </c>
      <c r="AA515" s="8">
        <f t="shared" si="126"/>
        <v>1.7833842040289101</v>
      </c>
      <c r="AC515" s="8">
        <f t="shared" ref="AC515:AC578" si="134">(N515*P515+V515*X515)/(N515+V515)</f>
        <v>0.10186938546318999</v>
      </c>
      <c r="AE515" s="8">
        <v>513</v>
      </c>
      <c r="AF515" s="8">
        <f t="shared" si="128"/>
        <v>11.8034379282368</v>
      </c>
      <c r="AG515" s="8">
        <f t="shared" ref="AG515:AG578" si="135">(B515*B515)/(AF515*AF515)</f>
        <v>4.4860382920414603E-2</v>
      </c>
      <c r="AJ515" s="132">
        <f>IF(Päälaskenta!$F$28&lt;Kaksitasouoma_matriisi!L515,Päälaskenta!$C$20*Päälaskenta!$F$28,Päälaskenta!$C$20*Kaksitasouoma_matriisi!L515)</f>
        <v>0.33000000000000101</v>
      </c>
      <c r="AK515" s="134">
        <f>SQRT(Päälaskenta!$D$20^2+(Päälaskenta!$D$20/(1/Päälaskenta!$E$20))^2)</f>
        <v>1.8029999999999999</v>
      </c>
      <c r="AL515" s="134">
        <f>IF(Päälaskenta!$F$28&lt;Kaksitasouoma_matriisi!L515,AK515*Päälaskenta!$F$28*COS(ATAN(1/Päälaskenta!$E$20)),AK515*Kaksitasouoma_matriisi!L515*COS(ATAN(1/Päälaskenta!$E$20)))</f>
        <v>9.9000000000000005E-2</v>
      </c>
      <c r="AM515" s="134"/>
      <c r="AN515" s="134">
        <f t="shared" si="127"/>
        <v>0.42899999999999999</v>
      </c>
      <c r="AO515" s="8">
        <f t="shared" ref="AO515:AO578" si="136">AN515/D515</f>
        <v>0.25517487508922199</v>
      </c>
      <c r="AP515" s="134">
        <f>Refererenssiarvoja!$B$16*H515^(1/6)/(Refererenssiarvoja!$B$15^0.5)*(Päälaskenta!$G$28/2)^0.5*(1-AO515)^(-1.5)</f>
        <v>0.06</v>
      </c>
      <c r="AQ515" s="8">
        <f>Refererenssiarvoja!$B$16*Kaksitasouoma_matriisi!O515^(1/6)/(SQRT((2*Refererenssiarvoja!$B$15)/(Päälaskenta!$F$31*Päälaskenta!$G$31*Päälaskenta!$F$28))+SQRT(Refererenssiarvoja!$B$15)/Refererenssiarvoja!$B$17*LN(Kaksitasouoma_matriisi!L515/Päälaskenta!$F$28))</f>
        <v>-4.5612080547357603E-2</v>
      </c>
      <c r="AR515" s="8">
        <f>Refererenssiarvoja!$B$16*Kaksitasouoma_matriisi!O515^(1/6)/(SQRT((2*Refererenssiarvoja!$B$15)/(Päälaskenta!$F$31*Päälaskenta!$G$31*L515)))</f>
        <v>0.11607361393532099</v>
      </c>
    </row>
    <row r="516" spans="1:44" x14ac:dyDescent="0.2">
      <c r="A516" s="8">
        <v>514</v>
      </c>
      <c r="B516" s="8">
        <f>IF(Päälaskenta!C$7,Päälaskenta!E$7,Päälaskenta!G$5)</f>
        <v>2.5</v>
      </c>
      <c r="C516" s="56">
        <v>1.486</v>
      </c>
      <c r="D516" s="93">
        <f t="shared" si="129"/>
        <v>1.6823999999999999</v>
      </c>
      <c r="E516" s="8">
        <f>IF(Päälaskenta!$C$26,Kaksitasouoma_matriisi!AP516,Kaksitasouoma_matriisi!AC516)</f>
        <v>0.10186938546318999</v>
      </c>
      <c r="F516" s="56">
        <f>IF(D516&lt;Päälaskenta!H$24,(SQRT(POWER(Päälaskenta!C$24/(2*Päälaskenta!E$24),2)+(D516/Päälaskenta!E$24))-Päälaskenta!C$24/(2*Päälaskenta!E$24)),IF(D516=Päälaskenta!H$24,Päälaskenta!D$24,Päälaskenta!D$24+(SQRT(POWER((Päälaskenta!C$20+Päälaskenta!G$24)/(2*Päälaskenta!E$20),2)+((D516-Päälaskenta!H$24)/Päälaskenta!E$20))-(Päälaskenta!C$20+Päälaskenta!G$24)/(2*Päälaskenta!E$20))))</f>
        <v>0.76600000000000001</v>
      </c>
      <c r="G516" s="57">
        <f>IF(F516&gt;Päälaskenta!D$24,(2*SQRT((POWER(Päälaskenta!D$24,2))+POWER(Päälaskenta!E$24*Päälaskenta!D$24,2))+Päälaskenta!C$24)+(2*SQRT((POWER((F516-Päälaskenta!D$24),2))+POWER(Päälaskenta!E$20*(F516-Päälaskenta!D$24),2))+Päälaskenta!C$20),(2*SQRT((POWER(F516,2))+POWER(Päälaskenta!E$24*F516,2))+Päälaskenta!C$24))</f>
        <v>8.2200000000000006</v>
      </c>
      <c r="H516" s="57">
        <f t="shared" si="130"/>
        <v>0.2</v>
      </c>
      <c r="I516" s="62">
        <f t="shared" si="131"/>
        <v>0.19592300000000001</v>
      </c>
      <c r="J516" s="8">
        <f>IF(F516&lt;Päälaskenta!$D$24,0,Kaksitasouoma_matriisi!F516-Päälaskenta!$D$24)</f>
        <v>6.60000000000001E-2</v>
      </c>
      <c r="L516" s="8">
        <f>IF(F516&gt;Päälaskenta!D$24,F516-Päälaskenta!D$24,0)</f>
        <v>6.60000000000001E-2</v>
      </c>
      <c r="M516" s="8">
        <f>IF(F516&gt;Päälaskenta!D$24,(Päälaskenta!C$20+(Päälaskenta!E$20*(Kaksitasouoma_matriisi!F516-Päälaskenta!D$24)))*(Kaksitasouoma_matriisi!F516-Päälaskenta!D$24),0)</f>
        <v>0.336534</v>
      </c>
      <c r="N516" s="8">
        <f>IF(F516&gt;Päälaskenta!D$24,(2*SQRT((POWER((F516-Päälaskenta!D$24),2))+POWER(Päälaskenta!E$20*(F516-Päälaskenta!D$24),2))+Päälaskenta!C$20),0)</f>
        <v>5.2379663841806199</v>
      </c>
      <c r="O516" s="8">
        <f t="shared" ref="O516:O579" si="137">IF(N516&gt;0,M516/N516,0)</f>
        <v>6.4248980485323307E-2</v>
      </c>
      <c r="P516" s="8">
        <f>IF(Päälaskenta!$C$29,IF(L516&gt;Päälaskenta!$F$28,Kaksitasouoma_matriisi!AQ516,Kaksitasouoma_matriisi!AR516),Päälaskenta!$F$20)</f>
        <v>0.12</v>
      </c>
      <c r="Q516" s="8">
        <f t="shared" ref="Q516:Q579" si="138">(1/P516)*M516*POWER(O516,(2/3))</f>
        <v>0.44987500227489602</v>
      </c>
      <c r="R516" s="8">
        <f t="shared" si="132"/>
        <v>9.5284739287416001E-2</v>
      </c>
      <c r="S516" s="8">
        <f t="shared" ref="S516:S579" si="139">IF(M516&gt;0,R516/M516,0)</f>
        <v>0.28313555030818899</v>
      </c>
      <c r="U516" s="93">
        <f>IF(F516&gt;Päälaskenta!D$24,Päälaskenta!H$24+L516*Päälaskenta!G$24,F516*Päälaskenta!C$24 + F516*F516*Päälaskenta!E$24)</f>
        <v>1.3484</v>
      </c>
      <c r="V516" s="8">
        <f>IF(F516&gt;Päälaskenta!D$24,2*SQRT(POWER(Päälaskenta!D$24,2)+POWER(Päälaskenta!E$24*Päälaskenta!D$24,2))+Päälaskenta!C$24,(2*SQRT((POWER(F516,2))+POWER(Päälaskenta!E$24*F516,2))+Päälaskenta!C$24))</f>
        <v>2.9798989873223301</v>
      </c>
      <c r="W516" s="8">
        <f t="shared" ref="W516:W579" si="140">U516/V516</f>
        <v>0.45249855976213499</v>
      </c>
      <c r="X516" s="8">
        <f>Päälaskenta!F$24</f>
        <v>7.0000000000000007E-2</v>
      </c>
      <c r="Y516" s="8">
        <f t="shared" ref="Y516:Y579" si="141">(1/X516)*U516*POWER(W516,(2/3))</f>
        <v>11.353562925961899</v>
      </c>
      <c r="Z516" s="8">
        <f t="shared" si="133"/>
        <v>2.4047152607125799</v>
      </c>
      <c r="AA516" s="8">
        <f t="shared" ref="AA516:AA579" si="142">Z516/U516</f>
        <v>1.7833842040289101</v>
      </c>
      <c r="AC516" s="8">
        <f t="shared" si="134"/>
        <v>0.10186938546318999</v>
      </c>
      <c r="AE516" s="8">
        <v>514</v>
      </c>
      <c r="AF516" s="8">
        <f t="shared" si="128"/>
        <v>11.8034379282368</v>
      </c>
      <c r="AG516" s="8">
        <f t="shared" si="135"/>
        <v>4.4860382920414603E-2</v>
      </c>
      <c r="AJ516" s="132">
        <f>IF(Päälaskenta!$F$28&lt;Kaksitasouoma_matriisi!L516,Päälaskenta!$C$20*Päälaskenta!$F$28,Päälaskenta!$C$20*Kaksitasouoma_matriisi!L516)</f>
        <v>0.33000000000000101</v>
      </c>
      <c r="AK516" s="134">
        <f>SQRT(Päälaskenta!$D$20^2+(Päälaskenta!$D$20/(1/Päälaskenta!$E$20))^2)</f>
        <v>1.8029999999999999</v>
      </c>
      <c r="AL516" s="134">
        <f>IF(Päälaskenta!$F$28&lt;Kaksitasouoma_matriisi!L516,AK516*Päälaskenta!$F$28*COS(ATAN(1/Päälaskenta!$E$20)),AK516*Kaksitasouoma_matriisi!L516*COS(ATAN(1/Päälaskenta!$E$20)))</f>
        <v>9.9000000000000005E-2</v>
      </c>
      <c r="AM516" s="134"/>
      <c r="AN516" s="134">
        <f t="shared" ref="AN516:AN579" si="143">AJ516+AL516</f>
        <v>0.42899999999999999</v>
      </c>
      <c r="AO516" s="8">
        <f t="shared" si="136"/>
        <v>0.25499286733238202</v>
      </c>
      <c r="AP516" s="134">
        <f>Refererenssiarvoja!$B$16*H516^(1/6)/(Refererenssiarvoja!$B$15^0.5)*(Päälaskenta!$G$28/2)^0.5*(1-AO516)^(-1.5)</f>
        <v>0.06</v>
      </c>
      <c r="AQ516" s="8">
        <f>Refererenssiarvoja!$B$16*Kaksitasouoma_matriisi!O516^(1/6)/(SQRT((2*Refererenssiarvoja!$B$15)/(Päälaskenta!$F$31*Päälaskenta!$G$31*Päälaskenta!$F$28))+SQRT(Refererenssiarvoja!$B$15)/Refererenssiarvoja!$B$17*LN(Kaksitasouoma_matriisi!L516/Päälaskenta!$F$28))</f>
        <v>-4.5612080547357603E-2</v>
      </c>
      <c r="AR516" s="8">
        <f>Refererenssiarvoja!$B$16*Kaksitasouoma_matriisi!O516^(1/6)/(SQRT((2*Refererenssiarvoja!$B$15)/(Päälaskenta!$F$31*Päälaskenta!$G$31*L516)))</f>
        <v>0.11607361393532099</v>
      </c>
    </row>
    <row r="517" spans="1:44" x14ac:dyDescent="0.2">
      <c r="A517" s="8">
        <v>515</v>
      </c>
      <c r="B517" s="8">
        <f>IF(Päälaskenta!C$7,Päälaskenta!E$7,Päälaskenta!G$5)</f>
        <v>2.5</v>
      </c>
      <c r="C517" s="56">
        <v>1.4850000000000001</v>
      </c>
      <c r="D517" s="93">
        <f t="shared" si="129"/>
        <v>1.6835</v>
      </c>
      <c r="E517" s="8">
        <f>IF(Päälaskenta!$C$26,Kaksitasouoma_matriisi!AP517,Kaksitasouoma_matriisi!AC517)</f>
        <v>0.10186938546318999</v>
      </c>
      <c r="F517" s="56">
        <f>IF(D517&lt;Päälaskenta!H$24,(SQRT(POWER(Päälaskenta!C$24/(2*Päälaskenta!E$24),2)+(D517/Päälaskenta!E$24))-Päälaskenta!C$24/(2*Päälaskenta!E$24)),IF(D517=Päälaskenta!H$24,Päälaskenta!D$24,Päälaskenta!D$24+(SQRT(POWER((Päälaskenta!C$20+Päälaskenta!G$24)/(2*Päälaskenta!E$20),2)+((D517-Päälaskenta!H$24)/Päälaskenta!E$20))-(Päälaskenta!C$20+Päälaskenta!G$24)/(2*Päälaskenta!E$20))))</f>
        <v>0.76600000000000001</v>
      </c>
      <c r="G517" s="57">
        <f>IF(F517&gt;Päälaskenta!D$24,(2*SQRT((POWER(Päälaskenta!D$24,2))+POWER(Päälaskenta!E$24*Päälaskenta!D$24,2))+Päälaskenta!C$24)+(2*SQRT((POWER((F517-Päälaskenta!D$24),2))+POWER(Päälaskenta!E$20*(F517-Päälaskenta!D$24),2))+Päälaskenta!C$20),(2*SQRT((POWER(F517,2))+POWER(Päälaskenta!E$24*F517,2))+Päälaskenta!C$24))</f>
        <v>8.2200000000000006</v>
      </c>
      <c r="H517" s="57">
        <f t="shared" si="130"/>
        <v>0.2</v>
      </c>
      <c r="I517" s="62">
        <f t="shared" si="131"/>
        <v>0.195659</v>
      </c>
      <c r="J517" s="8">
        <f>IF(F517&lt;Päälaskenta!$D$24,0,Kaksitasouoma_matriisi!F517-Päälaskenta!$D$24)</f>
        <v>6.60000000000001E-2</v>
      </c>
      <c r="L517" s="8">
        <f>IF(F517&gt;Päälaskenta!D$24,F517-Päälaskenta!D$24,0)</f>
        <v>6.60000000000001E-2</v>
      </c>
      <c r="M517" s="8">
        <f>IF(F517&gt;Päälaskenta!D$24,(Päälaskenta!C$20+(Päälaskenta!E$20*(Kaksitasouoma_matriisi!F517-Päälaskenta!D$24)))*(Kaksitasouoma_matriisi!F517-Päälaskenta!D$24),0)</f>
        <v>0.336534</v>
      </c>
      <c r="N517" s="8">
        <f>IF(F517&gt;Päälaskenta!D$24,(2*SQRT((POWER((F517-Päälaskenta!D$24),2))+POWER(Päälaskenta!E$20*(F517-Päälaskenta!D$24),2))+Päälaskenta!C$20),0)</f>
        <v>5.2379663841806199</v>
      </c>
      <c r="O517" s="8">
        <f t="shared" si="137"/>
        <v>6.4248980485323307E-2</v>
      </c>
      <c r="P517" s="8">
        <f>IF(Päälaskenta!$C$29,IF(L517&gt;Päälaskenta!$F$28,Kaksitasouoma_matriisi!AQ517,Kaksitasouoma_matriisi!AR517),Päälaskenta!$F$20)</f>
        <v>0.12</v>
      </c>
      <c r="Q517" s="8">
        <f t="shared" si="138"/>
        <v>0.44987500227489602</v>
      </c>
      <c r="R517" s="8">
        <f t="shared" si="132"/>
        <v>9.5284739287416001E-2</v>
      </c>
      <c r="S517" s="8">
        <f t="shared" si="139"/>
        <v>0.28313555030818899</v>
      </c>
      <c r="U517" s="93">
        <f>IF(F517&gt;Päälaskenta!D$24,Päälaskenta!H$24+L517*Päälaskenta!G$24,F517*Päälaskenta!C$24 + F517*F517*Päälaskenta!E$24)</f>
        <v>1.3484</v>
      </c>
      <c r="V517" s="8">
        <f>IF(F517&gt;Päälaskenta!D$24,2*SQRT(POWER(Päälaskenta!D$24,2)+POWER(Päälaskenta!E$24*Päälaskenta!D$24,2))+Päälaskenta!C$24,(2*SQRT((POWER(F517,2))+POWER(Päälaskenta!E$24*F517,2))+Päälaskenta!C$24))</f>
        <v>2.9798989873223301</v>
      </c>
      <c r="W517" s="8">
        <f t="shared" si="140"/>
        <v>0.45249855976213499</v>
      </c>
      <c r="X517" s="8">
        <f>Päälaskenta!F$24</f>
        <v>7.0000000000000007E-2</v>
      </c>
      <c r="Y517" s="8">
        <f t="shared" si="141"/>
        <v>11.353562925961899</v>
      </c>
      <c r="Z517" s="8">
        <f t="shared" si="133"/>
        <v>2.4047152607125799</v>
      </c>
      <c r="AA517" s="8">
        <f t="shared" si="142"/>
        <v>1.7833842040289101</v>
      </c>
      <c r="AC517" s="8">
        <f t="shared" si="134"/>
        <v>0.10186938546318999</v>
      </c>
      <c r="AE517" s="8">
        <v>515</v>
      </c>
      <c r="AF517" s="8">
        <f t="shared" si="128"/>
        <v>11.8034379282368</v>
      </c>
      <c r="AG517" s="8">
        <f t="shared" si="135"/>
        <v>4.4860382920414603E-2</v>
      </c>
      <c r="AJ517" s="132">
        <f>IF(Päälaskenta!$F$28&lt;Kaksitasouoma_matriisi!L517,Päälaskenta!$C$20*Päälaskenta!$F$28,Päälaskenta!$C$20*Kaksitasouoma_matriisi!L517)</f>
        <v>0.33000000000000101</v>
      </c>
      <c r="AK517" s="134">
        <f>SQRT(Päälaskenta!$D$20^2+(Päälaskenta!$D$20/(1/Päälaskenta!$E$20))^2)</f>
        <v>1.8029999999999999</v>
      </c>
      <c r="AL517" s="134">
        <f>IF(Päälaskenta!$F$28&lt;Kaksitasouoma_matriisi!L517,AK517*Päälaskenta!$F$28*COS(ATAN(1/Päälaskenta!$E$20)),AK517*Kaksitasouoma_matriisi!L517*COS(ATAN(1/Päälaskenta!$E$20)))</f>
        <v>9.9000000000000005E-2</v>
      </c>
      <c r="AM517" s="134"/>
      <c r="AN517" s="134">
        <f t="shared" si="143"/>
        <v>0.42899999999999999</v>
      </c>
      <c r="AO517" s="8">
        <f t="shared" si="136"/>
        <v>0.25482625482625498</v>
      </c>
      <c r="AP517" s="134">
        <f>Refererenssiarvoja!$B$16*H517^(1/6)/(Refererenssiarvoja!$B$15^0.5)*(Päälaskenta!$G$28/2)^0.5*(1-AO517)^(-1.5)</f>
        <v>0.06</v>
      </c>
      <c r="AQ517" s="8">
        <f>Refererenssiarvoja!$B$16*Kaksitasouoma_matriisi!O517^(1/6)/(SQRT((2*Refererenssiarvoja!$B$15)/(Päälaskenta!$F$31*Päälaskenta!$G$31*Päälaskenta!$F$28))+SQRT(Refererenssiarvoja!$B$15)/Refererenssiarvoja!$B$17*LN(Kaksitasouoma_matriisi!L517/Päälaskenta!$F$28))</f>
        <v>-4.5612080547357603E-2</v>
      </c>
      <c r="AR517" s="8">
        <f>Refererenssiarvoja!$B$16*Kaksitasouoma_matriisi!O517^(1/6)/(SQRT((2*Refererenssiarvoja!$B$15)/(Päälaskenta!$F$31*Päälaskenta!$G$31*L517)))</f>
        <v>0.11607361393532099</v>
      </c>
    </row>
    <row r="518" spans="1:44" x14ac:dyDescent="0.2">
      <c r="A518" s="8">
        <v>516</v>
      </c>
      <c r="B518" s="8">
        <f>IF(Päälaskenta!C$7,Päälaskenta!E$7,Päälaskenta!G$5)</f>
        <v>2.5</v>
      </c>
      <c r="C518" s="56">
        <v>1.484</v>
      </c>
      <c r="D518" s="93">
        <f t="shared" si="129"/>
        <v>1.6846000000000001</v>
      </c>
      <c r="E518" s="8">
        <f>IF(Päälaskenta!$C$26,Kaksitasouoma_matriisi!AP518,Kaksitasouoma_matriisi!AC518)</f>
        <v>0.10186938546318999</v>
      </c>
      <c r="F518" s="56">
        <f>IF(D518&lt;Päälaskenta!H$24,(SQRT(POWER(Päälaskenta!C$24/(2*Päälaskenta!E$24),2)+(D518/Päälaskenta!E$24))-Päälaskenta!C$24/(2*Päälaskenta!E$24)),IF(D518=Päälaskenta!H$24,Päälaskenta!D$24,Päälaskenta!D$24+(SQRT(POWER((Päälaskenta!C$20+Päälaskenta!G$24)/(2*Päälaskenta!E$20),2)+((D518-Päälaskenta!H$24)/Päälaskenta!E$20))-(Päälaskenta!C$20+Päälaskenta!G$24)/(2*Päälaskenta!E$20))))</f>
        <v>0.76600000000000001</v>
      </c>
      <c r="G518" s="57">
        <f>IF(F518&gt;Päälaskenta!D$24,(2*SQRT((POWER(Päälaskenta!D$24,2))+POWER(Päälaskenta!E$24*Päälaskenta!D$24,2))+Päälaskenta!C$24)+(2*SQRT((POWER((F518-Päälaskenta!D$24),2))+POWER(Päälaskenta!E$20*(F518-Päälaskenta!D$24),2))+Päälaskenta!C$20),(2*SQRT((POWER(F518,2))+POWER(Päälaskenta!E$24*F518,2))+Päälaskenta!C$24))</f>
        <v>8.2200000000000006</v>
      </c>
      <c r="H518" s="57">
        <f t="shared" si="130"/>
        <v>0.2</v>
      </c>
      <c r="I518" s="62">
        <f t="shared" si="131"/>
        <v>0.19539599999999999</v>
      </c>
      <c r="J518" s="8">
        <f>IF(F518&lt;Päälaskenta!$D$24,0,Kaksitasouoma_matriisi!F518-Päälaskenta!$D$24)</f>
        <v>6.60000000000001E-2</v>
      </c>
      <c r="L518" s="8">
        <f>IF(F518&gt;Päälaskenta!D$24,F518-Päälaskenta!D$24,0)</f>
        <v>6.60000000000001E-2</v>
      </c>
      <c r="M518" s="8">
        <f>IF(F518&gt;Päälaskenta!D$24,(Päälaskenta!C$20+(Päälaskenta!E$20*(Kaksitasouoma_matriisi!F518-Päälaskenta!D$24)))*(Kaksitasouoma_matriisi!F518-Päälaskenta!D$24),0)</f>
        <v>0.336534</v>
      </c>
      <c r="N518" s="8">
        <f>IF(F518&gt;Päälaskenta!D$24,(2*SQRT((POWER((F518-Päälaskenta!D$24),2))+POWER(Päälaskenta!E$20*(F518-Päälaskenta!D$24),2))+Päälaskenta!C$20),0)</f>
        <v>5.2379663841806199</v>
      </c>
      <c r="O518" s="8">
        <f t="shared" si="137"/>
        <v>6.4248980485323307E-2</v>
      </c>
      <c r="P518" s="8">
        <f>IF(Päälaskenta!$C$29,IF(L518&gt;Päälaskenta!$F$28,Kaksitasouoma_matriisi!AQ518,Kaksitasouoma_matriisi!AR518),Päälaskenta!$F$20)</f>
        <v>0.12</v>
      </c>
      <c r="Q518" s="8">
        <f t="shared" si="138"/>
        <v>0.44987500227489602</v>
      </c>
      <c r="R518" s="8">
        <f t="shared" si="132"/>
        <v>9.5284739287416001E-2</v>
      </c>
      <c r="S518" s="8">
        <f t="shared" si="139"/>
        <v>0.28313555030818899</v>
      </c>
      <c r="U518" s="93">
        <f>IF(F518&gt;Päälaskenta!D$24,Päälaskenta!H$24+L518*Päälaskenta!G$24,F518*Päälaskenta!C$24 + F518*F518*Päälaskenta!E$24)</f>
        <v>1.3484</v>
      </c>
      <c r="V518" s="8">
        <f>IF(F518&gt;Päälaskenta!D$24,2*SQRT(POWER(Päälaskenta!D$24,2)+POWER(Päälaskenta!E$24*Päälaskenta!D$24,2))+Päälaskenta!C$24,(2*SQRT((POWER(F518,2))+POWER(Päälaskenta!E$24*F518,2))+Päälaskenta!C$24))</f>
        <v>2.9798989873223301</v>
      </c>
      <c r="W518" s="8">
        <f t="shared" si="140"/>
        <v>0.45249855976213499</v>
      </c>
      <c r="X518" s="8">
        <f>Päälaskenta!F$24</f>
        <v>7.0000000000000007E-2</v>
      </c>
      <c r="Y518" s="8">
        <f t="shared" si="141"/>
        <v>11.353562925961899</v>
      </c>
      <c r="Z518" s="8">
        <f t="shared" si="133"/>
        <v>2.4047152607125799</v>
      </c>
      <c r="AA518" s="8">
        <f t="shared" si="142"/>
        <v>1.7833842040289101</v>
      </c>
      <c r="AC518" s="8">
        <f t="shared" si="134"/>
        <v>0.10186938546318999</v>
      </c>
      <c r="AE518" s="8">
        <v>516</v>
      </c>
      <c r="AF518" s="8">
        <f t="shared" si="128"/>
        <v>11.8034379282368</v>
      </c>
      <c r="AG518" s="8">
        <f t="shared" si="135"/>
        <v>4.4860382920414603E-2</v>
      </c>
      <c r="AJ518" s="132">
        <f>IF(Päälaskenta!$F$28&lt;Kaksitasouoma_matriisi!L518,Päälaskenta!$C$20*Päälaskenta!$F$28,Päälaskenta!$C$20*Kaksitasouoma_matriisi!L518)</f>
        <v>0.33000000000000101</v>
      </c>
      <c r="AK518" s="134">
        <f>SQRT(Päälaskenta!$D$20^2+(Päälaskenta!$D$20/(1/Päälaskenta!$E$20))^2)</f>
        <v>1.8029999999999999</v>
      </c>
      <c r="AL518" s="134">
        <f>IF(Päälaskenta!$F$28&lt;Kaksitasouoma_matriisi!L518,AK518*Päälaskenta!$F$28*COS(ATAN(1/Päälaskenta!$E$20)),AK518*Kaksitasouoma_matriisi!L518*COS(ATAN(1/Päälaskenta!$E$20)))</f>
        <v>9.9000000000000005E-2</v>
      </c>
      <c r="AM518" s="134"/>
      <c r="AN518" s="134">
        <f t="shared" si="143"/>
        <v>0.42899999999999999</v>
      </c>
      <c r="AO518" s="8">
        <f t="shared" si="136"/>
        <v>0.25465985990739598</v>
      </c>
      <c r="AP518" s="134">
        <f>Refererenssiarvoja!$B$16*H518^(1/6)/(Refererenssiarvoja!$B$15^0.5)*(Päälaskenta!$G$28/2)^0.5*(1-AO518)^(-1.5)</f>
        <v>0.06</v>
      </c>
      <c r="AQ518" s="8">
        <f>Refererenssiarvoja!$B$16*Kaksitasouoma_matriisi!O518^(1/6)/(SQRT((2*Refererenssiarvoja!$B$15)/(Päälaskenta!$F$31*Päälaskenta!$G$31*Päälaskenta!$F$28))+SQRT(Refererenssiarvoja!$B$15)/Refererenssiarvoja!$B$17*LN(Kaksitasouoma_matriisi!L518/Päälaskenta!$F$28))</f>
        <v>-4.5612080547357603E-2</v>
      </c>
      <c r="AR518" s="8">
        <f>Refererenssiarvoja!$B$16*Kaksitasouoma_matriisi!O518^(1/6)/(SQRT((2*Refererenssiarvoja!$B$15)/(Päälaskenta!$F$31*Päälaskenta!$G$31*L518)))</f>
        <v>0.11607361393532099</v>
      </c>
    </row>
    <row r="519" spans="1:44" x14ac:dyDescent="0.2">
      <c r="A519" s="8">
        <v>517</v>
      </c>
      <c r="B519" s="8">
        <f>IF(Päälaskenta!C$7,Päälaskenta!E$7,Päälaskenta!G$5)</f>
        <v>2.5</v>
      </c>
      <c r="C519" s="56">
        <v>1.4830000000000001</v>
      </c>
      <c r="D519" s="93">
        <f t="shared" si="129"/>
        <v>1.6858</v>
      </c>
      <c r="E519" s="8">
        <f>IF(Päälaskenta!$C$26,Kaksitasouoma_matriisi!AP519,Kaksitasouoma_matriisi!AC519)</f>
        <v>0.10186938546318999</v>
      </c>
      <c r="F519" s="56">
        <f>IF(D519&lt;Päälaskenta!H$24,(SQRT(POWER(Päälaskenta!C$24/(2*Päälaskenta!E$24),2)+(D519/Päälaskenta!E$24))-Päälaskenta!C$24/(2*Päälaskenta!E$24)),IF(D519=Päälaskenta!H$24,Päälaskenta!D$24,Päälaskenta!D$24+(SQRT(POWER((Päälaskenta!C$20+Päälaskenta!G$24)/(2*Päälaskenta!E$20),2)+((D519-Päälaskenta!H$24)/Päälaskenta!E$20))-(Päälaskenta!C$20+Päälaskenta!G$24)/(2*Päälaskenta!E$20))))</f>
        <v>0.76600000000000001</v>
      </c>
      <c r="G519" s="57">
        <f>IF(F519&gt;Päälaskenta!D$24,(2*SQRT((POWER(Päälaskenta!D$24,2))+POWER(Päälaskenta!E$24*Päälaskenta!D$24,2))+Päälaskenta!C$24)+(2*SQRT((POWER((F519-Päälaskenta!D$24),2))+POWER(Päälaskenta!E$20*(F519-Päälaskenta!D$24),2))+Päälaskenta!C$20),(2*SQRT((POWER(F519,2))+POWER(Päälaskenta!E$24*F519,2))+Päälaskenta!C$24))</f>
        <v>8.2200000000000006</v>
      </c>
      <c r="H519" s="57">
        <f t="shared" si="130"/>
        <v>0.21</v>
      </c>
      <c r="I519" s="62">
        <f t="shared" si="131"/>
        <v>0.18284300000000001</v>
      </c>
      <c r="J519" s="8">
        <f>IF(F519&lt;Päälaskenta!$D$24,0,Kaksitasouoma_matriisi!F519-Päälaskenta!$D$24)</f>
        <v>6.60000000000001E-2</v>
      </c>
      <c r="L519" s="8">
        <f>IF(F519&gt;Päälaskenta!D$24,F519-Päälaskenta!D$24,0)</f>
        <v>6.60000000000001E-2</v>
      </c>
      <c r="M519" s="8">
        <f>IF(F519&gt;Päälaskenta!D$24,(Päälaskenta!C$20+(Päälaskenta!E$20*(Kaksitasouoma_matriisi!F519-Päälaskenta!D$24)))*(Kaksitasouoma_matriisi!F519-Päälaskenta!D$24),0)</f>
        <v>0.336534</v>
      </c>
      <c r="N519" s="8">
        <f>IF(F519&gt;Päälaskenta!D$24,(2*SQRT((POWER((F519-Päälaskenta!D$24),2))+POWER(Päälaskenta!E$20*(F519-Päälaskenta!D$24),2))+Päälaskenta!C$20),0)</f>
        <v>5.2379663841806199</v>
      </c>
      <c r="O519" s="8">
        <f t="shared" si="137"/>
        <v>6.4248980485323307E-2</v>
      </c>
      <c r="P519" s="8">
        <f>IF(Päälaskenta!$C$29,IF(L519&gt;Päälaskenta!$F$28,Kaksitasouoma_matriisi!AQ519,Kaksitasouoma_matriisi!AR519),Päälaskenta!$F$20)</f>
        <v>0.12</v>
      </c>
      <c r="Q519" s="8">
        <f t="shared" si="138"/>
        <v>0.44987500227489602</v>
      </c>
      <c r="R519" s="8">
        <f t="shared" si="132"/>
        <v>9.5284739287416001E-2</v>
      </c>
      <c r="S519" s="8">
        <f t="shared" si="139"/>
        <v>0.28313555030818899</v>
      </c>
      <c r="U519" s="93">
        <f>IF(F519&gt;Päälaskenta!D$24,Päälaskenta!H$24+L519*Päälaskenta!G$24,F519*Päälaskenta!C$24 + F519*F519*Päälaskenta!E$24)</f>
        <v>1.3484</v>
      </c>
      <c r="V519" s="8">
        <f>IF(F519&gt;Päälaskenta!D$24,2*SQRT(POWER(Päälaskenta!D$24,2)+POWER(Päälaskenta!E$24*Päälaskenta!D$24,2))+Päälaskenta!C$24,(2*SQRT((POWER(F519,2))+POWER(Päälaskenta!E$24*F519,2))+Päälaskenta!C$24))</f>
        <v>2.9798989873223301</v>
      </c>
      <c r="W519" s="8">
        <f t="shared" si="140"/>
        <v>0.45249855976213499</v>
      </c>
      <c r="X519" s="8">
        <f>Päälaskenta!F$24</f>
        <v>7.0000000000000007E-2</v>
      </c>
      <c r="Y519" s="8">
        <f t="shared" si="141"/>
        <v>11.353562925961899</v>
      </c>
      <c r="Z519" s="8">
        <f t="shared" si="133"/>
        <v>2.4047152607125799</v>
      </c>
      <c r="AA519" s="8">
        <f t="shared" si="142"/>
        <v>1.7833842040289101</v>
      </c>
      <c r="AC519" s="8">
        <f t="shared" si="134"/>
        <v>0.10186938546318999</v>
      </c>
      <c r="AE519" s="8">
        <v>517</v>
      </c>
      <c r="AF519" s="8">
        <f t="shared" si="128"/>
        <v>11.8034379282368</v>
      </c>
      <c r="AG519" s="8">
        <f t="shared" si="135"/>
        <v>4.4860382920414603E-2</v>
      </c>
      <c r="AJ519" s="132">
        <f>IF(Päälaskenta!$F$28&lt;Kaksitasouoma_matriisi!L519,Päälaskenta!$C$20*Päälaskenta!$F$28,Päälaskenta!$C$20*Kaksitasouoma_matriisi!L519)</f>
        <v>0.33000000000000101</v>
      </c>
      <c r="AK519" s="134">
        <f>SQRT(Päälaskenta!$D$20^2+(Päälaskenta!$D$20/(1/Päälaskenta!$E$20))^2)</f>
        <v>1.8029999999999999</v>
      </c>
      <c r="AL519" s="134">
        <f>IF(Päälaskenta!$F$28&lt;Kaksitasouoma_matriisi!L519,AK519*Päälaskenta!$F$28*COS(ATAN(1/Päälaskenta!$E$20)),AK519*Kaksitasouoma_matriisi!L519*COS(ATAN(1/Päälaskenta!$E$20)))</f>
        <v>9.9000000000000005E-2</v>
      </c>
      <c r="AM519" s="134"/>
      <c r="AN519" s="134">
        <f t="shared" si="143"/>
        <v>0.42899999999999999</v>
      </c>
      <c r="AO519" s="8">
        <f t="shared" si="136"/>
        <v>0.25447858583461902</v>
      </c>
      <c r="AP519" s="134">
        <f>Refererenssiarvoja!$B$16*H519^(1/6)/(Refererenssiarvoja!$B$15^0.5)*(Päälaskenta!$G$28/2)^0.5*(1-AO519)^(-1.5)</f>
        <v>0.06</v>
      </c>
      <c r="AQ519" s="8">
        <f>Refererenssiarvoja!$B$16*Kaksitasouoma_matriisi!O519^(1/6)/(SQRT((2*Refererenssiarvoja!$B$15)/(Päälaskenta!$F$31*Päälaskenta!$G$31*Päälaskenta!$F$28))+SQRT(Refererenssiarvoja!$B$15)/Refererenssiarvoja!$B$17*LN(Kaksitasouoma_matriisi!L519/Päälaskenta!$F$28))</f>
        <v>-4.5612080547357603E-2</v>
      </c>
      <c r="AR519" s="8">
        <f>Refererenssiarvoja!$B$16*Kaksitasouoma_matriisi!O519^(1/6)/(SQRT((2*Refererenssiarvoja!$B$15)/(Päälaskenta!$F$31*Päälaskenta!$G$31*L519)))</f>
        <v>0.11607361393532099</v>
      </c>
    </row>
    <row r="520" spans="1:44" x14ac:dyDescent="0.2">
      <c r="A520" s="8">
        <v>518</v>
      </c>
      <c r="B520" s="8">
        <f>IF(Päälaskenta!C$7,Päälaskenta!E$7,Päälaskenta!G$5)</f>
        <v>2.5</v>
      </c>
      <c r="C520" s="56">
        <v>1.482</v>
      </c>
      <c r="D520" s="93">
        <f t="shared" si="129"/>
        <v>1.6869000000000001</v>
      </c>
      <c r="E520" s="8">
        <f>IF(Päälaskenta!$C$26,Kaksitasouoma_matriisi!AP520,Kaksitasouoma_matriisi!AC520)</f>
        <v>0.10186938546318999</v>
      </c>
      <c r="F520" s="56">
        <f>IF(D520&lt;Päälaskenta!H$24,(SQRT(POWER(Päälaskenta!C$24/(2*Päälaskenta!E$24),2)+(D520/Päälaskenta!E$24))-Päälaskenta!C$24/(2*Päälaskenta!E$24)),IF(D520=Päälaskenta!H$24,Päälaskenta!D$24,Päälaskenta!D$24+(SQRT(POWER((Päälaskenta!C$20+Päälaskenta!G$24)/(2*Päälaskenta!E$20),2)+((D520-Päälaskenta!H$24)/Päälaskenta!E$20))-(Päälaskenta!C$20+Päälaskenta!G$24)/(2*Päälaskenta!E$20))))</f>
        <v>0.76600000000000001</v>
      </c>
      <c r="G520" s="57">
        <f>IF(F520&gt;Päälaskenta!D$24,(2*SQRT((POWER(Päälaskenta!D$24,2))+POWER(Päälaskenta!E$24*Päälaskenta!D$24,2))+Päälaskenta!C$24)+(2*SQRT((POWER((F520-Päälaskenta!D$24),2))+POWER(Päälaskenta!E$20*(F520-Päälaskenta!D$24),2))+Päälaskenta!C$20),(2*SQRT((POWER(F520,2))+POWER(Päälaskenta!E$24*F520,2))+Päälaskenta!C$24))</f>
        <v>8.2200000000000006</v>
      </c>
      <c r="H520" s="57">
        <f t="shared" si="130"/>
        <v>0.21</v>
      </c>
      <c r="I520" s="62">
        <f t="shared" si="131"/>
        <v>0.18259600000000001</v>
      </c>
      <c r="J520" s="8">
        <f>IF(F520&lt;Päälaskenta!$D$24,0,Kaksitasouoma_matriisi!F520-Päälaskenta!$D$24)</f>
        <v>6.60000000000001E-2</v>
      </c>
      <c r="L520" s="8">
        <f>IF(F520&gt;Päälaskenta!D$24,F520-Päälaskenta!D$24,0)</f>
        <v>6.60000000000001E-2</v>
      </c>
      <c r="M520" s="8">
        <f>IF(F520&gt;Päälaskenta!D$24,(Päälaskenta!C$20+(Päälaskenta!E$20*(Kaksitasouoma_matriisi!F520-Päälaskenta!D$24)))*(Kaksitasouoma_matriisi!F520-Päälaskenta!D$24),0)</f>
        <v>0.336534</v>
      </c>
      <c r="N520" s="8">
        <f>IF(F520&gt;Päälaskenta!D$24,(2*SQRT((POWER((F520-Päälaskenta!D$24),2))+POWER(Päälaskenta!E$20*(F520-Päälaskenta!D$24),2))+Päälaskenta!C$20),0)</f>
        <v>5.2379663841806199</v>
      </c>
      <c r="O520" s="8">
        <f t="shared" si="137"/>
        <v>6.4248980485323307E-2</v>
      </c>
      <c r="P520" s="8">
        <f>IF(Päälaskenta!$C$29,IF(L520&gt;Päälaskenta!$F$28,Kaksitasouoma_matriisi!AQ520,Kaksitasouoma_matriisi!AR520),Päälaskenta!$F$20)</f>
        <v>0.12</v>
      </c>
      <c r="Q520" s="8">
        <f t="shared" si="138"/>
        <v>0.44987500227489602</v>
      </c>
      <c r="R520" s="8">
        <f t="shared" si="132"/>
        <v>9.5284739287416001E-2</v>
      </c>
      <c r="S520" s="8">
        <f t="shared" si="139"/>
        <v>0.28313555030818899</v>
      </c>
      <c r="U520" s="93">
        <f>IF(F520&gt;Päälaskenta!D$24,Päälaskenta!H$24+L520*Päälaskenta!G$24,F520*Päälaskenta!C$24 + F520*F520*Päälaskenta!E$24)</f>
        <v>1.3484</v>
      </c>
      <c r="V520" s="8">
        <f>IF(F520&gt;Päälaskenta!D$24,2*SQRT(POWER(Päälaskenta!D$24,2)+POWER(Päälaskenta!E$24*Päälaskenta!D$24,2))+Päälaskenta!C$24,(2*SQRT((POWER(F520,2))+POWER(Päälaskenta!E$24*F520,2))+Päälaskenta!C$24))</f>
        <v>2.9798989873223301</v>
      </c>
      <c r="W520" s="8">
        <f t="shared" si="140"/>
        <v>0.45249855976213499</v>
      </c>
      <c r="X520" s="8">
        <f>Päälaskenta!F$24</f>
        <v>7.0000000000000007E-2</v>
      </c>
      <c r="Y520" s="8">
        <f t="shared" si="141"/>
        <v>11.353562925961899</v>
      </c>
      <c r="Z520" s="8">
        <f t="shared" si="133"/>
        <v>2.4047152607125799</v>
      </c>
      <c r="AA520" s="8">
        <f t="shared" si="142"/>
        <v>1.7833842040289101</v>
      </c>
      <c r="AC520" s="8">
        <f t="shared" si="134"/>
        <v>0.10186938546318999</v>
      </c>
      <c r="AE520" s="8">
        <v>518</v>
      </c>
      <c r="AF520" s="8">
        <f t="shared" si="128"/>
        <v>11.8034379282368</v>
      </c>
      <c r="AG520" s="8">
        <f t="shared" si="135"/>
        <v>4.4860382920414603E-2</v>
      </c>
      <c r="AJ520" s="132">
        <f>IF(Päälaskenta!$F$28&lt;Kaksitasouoma_matriisi!L520,Päälaskenta!$C$20*Päälaskenta!$F$28,Päälaskenta!$C$20*Kaksitasouoma_matriisi!L520)</f>
        <v>0.33000000000000101</v>
      </c>
      <c r="AK520" s="134">
        <f>SQRT(Päälaskenta!$D$20^2+(Päälaskenta!$D$20/(1/Päälaskenta!$E$20))^2)</f>
        <v>1.8029999999999999</v>
      </c>
      <c r="AL520" s="134">
        <f>IF(Päälaskenta!$F$28&lt;Kaksitasouoma_matriisi!L520,AK520*Päälaskenta!$F$28*COS(ATAN(1/Päälaskenta!$E$20)),AK520*Kaksitasouoma_matriisi!L520*COS(ATAN(1/Päälaskenta!$E$20)))</f>
        <v>9.9000000000000005E-2</v>
      </c>
      <c r="AM520" s="134"/>
      <c r="AN520" s="134">
        <f t="shared" si="143"/>
        <v>0.42899999999999999</v>
      </c>
      <c r="AO520" s="8">
        <f t="shared" si="136"/>
        <v>0.25431264449582103</v>
      </c>
      <c r="AP520" s="134">
        <f>Refererenssiarvoja!$B$16*H520^(1/6)/(Refererenssiarvoja!$B$15^0.5)*(Päälaskenta!$G$28/2)^0.5*(1-AO520)^(-1.5)</f>
        <v>0.06</v>
      </c>
      <c r="AQ520" s="8">
        <f>Refererenssiarvoja!$B$16*Kaksitasouoma_matriisi!O520^(1/6)/(SQRT((2*Refererenssiarvoja!$B$15)/(Päälaskenta!$F$31*Päälaskenta!$G$31*Päälaskenta!$F$28))+SQRT(Refererenssiarvoja!$B$15)/Refererenssiarvoja!$B$17*LN(Kaksitasouoma_matriisi!L520/Päälaskenta!$F$28))</f>
        <v>-4.5612080547357603E-2</v>
      </c>
      <c r="AR520" s="8">
        <f>Refererenssiarvoja!$B$16*Kaksitasouoma_matriisi!O520^(1/6)/(SQRT((2*Refererenssiarvoja!$B$15)/(Päälaskenta!$F$31*Päälaskenta!$G$31*L520)))</f>
        <v>0.11607361393532099</v>
      </c>
    </row>
    <row r="521" spans="1:44" x14ac:dyDescent="0.2">
      <c r="A521" s="8">
        <v>519</v>
      </c>
      <c r="B521" s="8">
        <f>IF(Päälaskenta!C$7,Päälaskenta!E$7,Päälaskenta!G$5)</f>
        <v>2.5</v>
      </c>
      <c r="C521" s="56">
        <v>1.4810000000000001</v>
      </c>
      <c r="D521" s="93">
        <f t="shared" si="129"/>
        <v>1.6879999999999999</v>
      </c>
      <c r="E521" s="8">
        <f>IF(Päälaskenta!$C$26,Kaksitasouoma_matriisi!AP521,Kaksitasouoma_matriisi!AC521)</f>
        <v>0.10186938546318999</v>
      </c>
      <c r="F521" s="56">
        <f>IF(D521&lt;Päälaskenta!H$24,(SQRT(POWER(Päälaskenta!C$24/(2*Päälaskenta!E$24),2)+(D521/Päälaskenta!E$24))-Päälaskenta!C$24/(2*Päälaskenta!E$24)),IF(D521=Päälaskenta!H$24,Päälaskenta!D$24,Päälaskenta!D$24+(SQRT(POWER((Päälaskenta!C$20+Päälaskenta!G$24)/(2*Päälaskenta!E$20),2)+((D521-Päälaskenta!H$24)/Päälaskenta!E$20))-(Päälaskenta!C$20+Päälaskenta!G$24)/(2*Päälaskenta!E$20))))</f>
        <v>0.76600000000000001</v>
      </c>
      <c r="G521" s="57">
        <f>IF(F521&gt;Päälaskenta!D$24,(2*SQRT((POWER(Päälaskenta!D$24,2))+POWER(Päälaskenta!E$24*Päälaskenta!D$24,2))+Päälaskenta!C$24)+(2*SQRT((POWER((F521-Päälaskenta!D$24),2))+POWER(Päälaskenta!E$20*(F521-Päälaskenta!D$24),2))+Päälaskenta!C$20),(2*SQRT((POWER(F521,2))+POWER(Päälaskenta!E$24*F521,2))+Päälaskenta!C$24))</f>
        <v>8.2200000000000006</v>
      </c>
      <c r="H521" s="57">
        <f t="shared" si="130"/>
        <v>0.21</v>
      </c>
      <c r="I521" s="62">
        <f t="shared" si="131"/>
        <v>0.18235000000000001</v>
      </c>
      <c r="J521" s="8">
        <f>IF(F521&lt;Päälaskenta!$D$24,0,Kaksitasouoma_matriisi!F521-Päälaskenta!$D$24)</f>
        <v>6.60000000000001E-2</v>
      </c>
      <c r="L521" s="8">
        <f>IF(F521&gt;Päälaskenta!D$24,F521-Päälaskenta!D$24,0)</f>
        <v>6.60000000000001E-2</v>
      </c>
      <c r="M521" s="8">
        <f>IF(F521&gt;Päälaskenta!D$24,(Päälaskenta!C$20+(Päälaskenta!E$20*(Kaksitasouoma_matriisi!F521-Päälaskenta!D$24)))*(Kaksitasouoma_matriisi!F521-Päälaskenta!D$24),0)</f>
        <v>0.336534</v>
      </c>
      <c r="N521" s="8">
        <f>IF(F521&gt;Päälaskenta!D$24,(2*SQRT((POWER((F521-Päälaskenta!D$24),2))+POWER(Päälaskenta!E$20*(F521-Päälaskenta!D$24),2))+Päälaskenta!C$20),0)</f>
        <v>5.2379663841806199</v>
      </c>
      <c r="O521" s="8">
        <f t="shared" si="137"/>
        <v>6.4248980485323307E-2</v>
      </c>
      <c r="P521" s="8">
        <f>IF(Päälaskenta!$C$29,IF(L521&gt;Päälaskenta!$F$28,Kaksitasouoma_matriisi!AQ521,Kaksitasouoma_matriisi!AR521),Päälaskenta!$F$20)</f>
        <v>0.12</v>
      </c>
      <c r="Q521" s="8">
        <f t="shared" si="138"/>
        <v>0.44987500227489602</v>
      </c>
      <c r="R521" s="8">
        <f t="shared" si="132"/>
        <v>9.5284739287416001E-2</v>
      </c>
      <c r="S521" s="8">
        <f t="shared" si="139"/>
        <v>0.28313555030818899</v>
      </c>
      <c r="U521" s="93">
        <f>IF(F521&gt;Päälaskenta!D$24,Päälaskenta!H$24+L521*Päälaskenta!G$24,F521*Päälaskenta!C$24 + F521*F521*Päälaskenta!E$24)</f>
        <v>1.3484</v>
      </c>
      <c r="V521" s="8">
        <f>IF(F521&gt;Päälaskenta!D$24,2*SQRT(POWER(Päälaskenta!D$24,2)+POWER(Päälaskenta!E$24*Päälaskenta!D$24,2))+Päälaskenta!C$24,(2*SQRT((POWER(F521,2))+POWER(Päälaskenta!E$24*F521,2))+Päälaskenta!C$24))</f>
        <v>2.9798989873223301</v>
      </c>
      <c r="W521" s="8">
        <f t="shared" si="140"/>
        <v>0.45249855976213499</v>
      </c>
      <c r="X521" s="8">
        <f>Päälaskenta!F$24</f>
        <v>7.0000000000000007E-2</v>
      </c>
      <c r="Y521" s="8">
        <f t="shared" si="141"/>
        <v>11.353562925961899</v>
      </c>
      <c r="Z521" s="8">
        <f t="shared" si="133"/>
        <v>2.4047152607125799</v>
      </c>
      <c r="AA521" s="8">
        <f t="shared" si="142"/>
        <v>1.7833842040289101</v>
      </c>
      <c r="AC521" s="8">
        <f t="shared" si="134"/>
        <v>0.10186938546318999</v>
      </c>
      <c r="AE521" s="8">
        <v>519</v>
      </c>
      <c r="AF521" s="8">
        <f t="shared" si="128"/>
        <v>11.8034379282368</v>
      </c>
      <c r="AG521" s="8">
        <f t="shared" si="135"/>
        <v>4.4860382920414603E-2</v>
      </c>
      <c r="AJ521" s="132">
        <f>IF(Päälaskenta!$F$28&lt;Kaksitasouoma_matriisi!L521,Päälaskenta!$C$20*Päälaskenta!$F$28,Päälaskenta!$C$20*Kaksitasouoma_matriisi!L521)</f>
        <v>0.33000000000000101</v>
      </c>
      <c r="AK521" s="134">
        <f>SQRT(Päälaskenta!$D$20^2+(Päälaskenta!$D$20/(1/Päälaskenta!$E$20))^2)</f>
        <v>1.8029999999999999</v>
      </c>
      <c r="AL521" s="134">
        <f>IF(Päälaskenta!$F$28&lt;Kaksitasouoma_matriisi!L521,AK521*Päälaskenta!$F$28*COS(ATAN(1/Päälaskenta!$E$20)),AK521*Kaksitasouoma_matriisi!L521*COS(ATAN(1/Päälaskenta!$E$20)))</f>
        <v>9.9000000000000005E-2</v>
      </c>
      <c r="AM521" s="134"/>
      <c r="AN521" s="134">
        <f t="shared" si="143"/>
        <v>0.42899999999999999</v>
      </c>
      <c r="AO521" s="8">
        <f t="shared" si="136"/>
        <v>0.25414691943127998</v>
      </c>
      <c r="AP521" s="134">
        <f>Refererenssiarvoja!$B$16*H521^(1/6)/(Refererenssiarvoja!$B$15^0.5)*(Päälaskenta!$G$28/2)^0.5*(1-AO521)^(-1.5)</f>
        <v>0.06</v>
      </c>
      <c r="AQ521" s="8">
        <f>Refererenssiarvoja!$B$16*Kaksitasouoma_matriisi!O521^(1/6)/(SQRT((2*Refererenssiarvoja!$B$15)/(Päälaskenta!$F$31*Päälaskenta!$G$31*Päälaskenta!$F$28))+SQRT(Refererenssiarvoja!$B$15)/Refererenssiarvoja!$B$17*LN(Kaksitasouoma_matriisi!L521/Päälaskenta!$F$28))</f>
        <v>-4.5612080547357603E-2</v>
      </c>
      <c r="AR521" s="8">
        <f>Refererenssiarvoja!$B$16*Kaksitasouoma_matriisi!O521^(1/6)/(SQRT((2*Refererenssiarvoja!$B$15)/(Päälaskenta!$F$31*Päälaskenta!$G$31*L521)))</f>
        <v>0.11607361393532099</v>
      </c>
    </row>
    <row r="522" spans="1:44" x14ac:dyDescent="0.2">
      <c r="A522" s="8">
        <v>520</v>
      </c>
      <c r="B522" s="8">
        <f>IF(Päälaskenta!C$7,Päälaskenta!E$7,Päälaskenta!G$5)</f>
        <v>2.5</v>
      </c>
      <c r="C522" s="56">
        <v>1.48</v>
      </c>
      <c r="D522" s="93">
        <f t="shared" si="129"/>
        <v>1.6892</v>
      </c>
      <c r="E522" s="8">
        <f>IF(Päälaskenta!$C$26,Kaksitasouoma_matriisi!AP522,Kaksitasouoma_matriisi!AC522)</f>
        <v>0.101877336699773</v>
      </c>
      <c r="F522" s="56">
        <f>IF(D522&lt;Päälaskenta!H$24,(SQRT(POWER(Päälaskenta!C$24/(2*Päälaskenta!E$24),2)+(D522/Päälaskenta!E$24))-Päälaskenta!C$24/(2*Päälaskenta!E$24)),IF(D522=Päälaskenta!H$24,Päälaskenta!D$24,Päälaskenta!D$24+(SQRT(POWER((Päälaskenta!C$20+Päälaskenta!G$24)/(2*Päälaskenta!E$20),2)+((D522-Päälaskenta!H$24)/Päälaskenta!E$20))-(Päälaskenta!C$20+Päälaskenta!G$24)/(2*Päälaskenta!E$20))))</f>
        <v>0.76700000000000002</v>
      </c>
      <c r="G522" s="57">
        <f>IF(F522&gt;Päälaskenta!D$24,(2*SQRT((POWER(Päälaskenta!D$24,2))+POWER(Päälaskenta!E$24*Päälaskenta!D$24,2))+Päälaskenta!C$24)+(2*SQRT((POWER((F522-Päälaskenta!D$24),2))+POWER(Päälaskenta!E$20*(F522-Päälaskenta!D$24),2))+Päälaskenta!C$20),(2*SQRT((POWER(F522,2))+POWER(Päälaskenta!E$24*F522,2))+Päälaskenta!C$24))</f>
        <v>8.2200000000000006</v>
      </c>
      <c r="H522" s="57">
        <f t="shared" si="130"/>
        <v>0.21</v>
      </c>
      <c r="I522" s="62">
        <f t="shared" si="131"/>
        <v>0.18213199999999999</v>
      </c>
      <c r="J522" s="8">
        <f>IF(F522&lt;Päälaskenta!$D$24,0,Kaksitasouoma_matriisi!F522-Päälaskenta!$D$24)</f>
        <v>6.7000000000000101E-2</v>
      </c>
      <c r="L522" s="8">
        <f>IF(F522&gt;Päälaskenta!D$24,F522-Päälaskenta!D$24,0)</f>
        <v>6.7000000000000101E-2</v>
      </c>
      <c r="M522" s="8">
        <f>IF(F522&gt;Päälaskenta!D$24,(Päälaskenta!C$20+(Päälaskenta!E$20*(Kaksitasouoma_matriisi!F522-Päälaskenta!D$24)))*(Kaksitasouoma_matriisi!F522-Päälaskenta!D$24),0)</f>
        <v>0.34173350000000002</v>
      </c>
      <c r="N522" s="8">
        <f>IF(F522&gt;Päälaskenta!D$24,(2*SQRT((POWER((F522-Päälaskenta!D$24),2))+POWER(Päälaskenta!E$20*(F522-Päälaskenta!D$24),2))+Päälaskenta!C$20),0)</f>
        <v>5.2415719354560899</v>
      </c>
      <c r="O522" s="8">
        <f t="shared" si="137"/>
        <v>6.5196758569386004E-2</v>
      </c>
      <c r="P522" s="8">
        <f>IF(Päälaskenta!$C$29,IF(L522&gt;Päälaskenta!$F$28,Kaksitasouoma_matriisi!AQ522,Kaksitasouoma_matriisi!AR522),Päälaskenta!$F$20)</f>
        <v>0.12</v>
      </c>
      <c r="Q522" s="8">
        <f t="shared" si="138"/>
        <v>0.46130728314577102</v>
      </c>
      <c r="R522" s="8">
        <f t="shared" si="132"/>
        <v>9.7333955028964206E-2</v>
      </c>
      <c r="S522" s="8">
        <f t="shared" si="139"/>
        <v>0.284824153994163</v>
      </c>
      <c r="U522" s="93">
        <f>IF(F522&gt;Päälaskenta!D$24,Päälaskenta!H$24+L522*Päälaskenta!G$24,F522*Päälaskenta!C$24 + F522*F522*Päälaskenta!E$24)</f>
        <v>1.3508</v>
      </c>
      <c r="V522" s="8">
        <f>IF(F522&gt;Päälaskenta!D$24,2*SQRT(POWER(Päälaskenta!D$24,2)+POWER(Päälaskenta!E$24*Päälaskenta!D$24,2))+Päälaskenta!C$24,(2*SQRT((POWER(F522,2))+POWER(Päälaskenta!E$24*F522,2))+Päälaskenta!C$24))</f>
        <v>2.9798989873223301</v>
      </c>
      <c r="W522" s="8">
        <f t="shared" si="140"/>
        <v>0.45330395619007202</v>
      </c>
      <c r="X522" s="8">
        <f>Päälaskenta!F$24</f>
        <v>7.0000000000000007E-2</v>
      </c>
      <c r="Y522" s="8">
        <f t="shared" si="141"/>
        <v>11.387263007882099</v>
      </c>
      <c r="Z522" s="8">
        <f t="shared" si="133"/>
        <v>2.4026660449710402</v>
      </c>
      <c r="AA522" s="8">
        <f t="shared" si="142"/>
        <v>1.77869858230015</v>
      </c>
      <c r="AC522" s="8">
        <f t="shared" si="134"/>
        <v>0.101877336699773</v>
      </c>
      <c r="AE522" s="8">
        <v>520</v>
      </c>
      <c r="AF522" s="8">
        <f t="shared" si="128"/>
        <v>11.848570291027899</v>
      </c>
      <c r="AG522" s="8">
        <f t="shared" si="135"/>
        <v>4.4519278639864802E-2</v>
      </c>
      <c r="AJ522" s="132">
        <f>IF(Päälaskenta!$F$28&lt;Kaksitasouoma_matriisi!L522,Päälaskenta!$C$20*Päälaskenta!$F$28,Päälaskenta!$C$20*Kaksitasouoma_matriisi!L522)</f>
        <v>0.33500000000000102</v>
      </c>
      <c r="AK522" s="134">
        <f>SQRT(Päälaskenta!$D$20^2+(Päälaskenta!$D$20/(1/Päälaskenta!$E$20))^2)</f>
        <v>1.8029999999999999</v>
      </c>
      <c r="AL522" s="134">
        <f>IF(Päälaskenta!$F$28&lt;Kaksitasouoma_matriisi!L522,AK522*Päälaskenta!$F$28*COS(ATAN(1/Päälaskenta!$E$20)),AK522*Kaksitasouoma_matriisi!L522*COS(ATAN(1/Päälaskenta!$E$20)))</f>
        <v>0.10100000000000001</v>
      </c>
      <c r="AM522" s="134"/>
      <c r="AN522" s="134">
        <f t="shared" si="143"/>
        <v>0.436</v>
      </c>
      <c r="AO522" s="8">
        <f t="shared" si="136"/>
        <v>0.25811034809377198</v>
      </c>
      <c r="AP522" s="134">
        <f>Refererenssiarvoja!$B$16*H522^(1/6)/(Refererenssiarvoja!$B$15^0.5)*(Päälaskenta!$G$28/2)^0.5*(1-AO522)^(-1.5)</f>
        <v>6.0999999999999999E-2</v>
      </c>
      <c r="AQ522" s="8">
        <f>Refererenssiarvoja!$B$16*Kaksitasouoma_matriisi!O522^(1/6)/(SQRT((2*Refererenssiarvoja!$B$15)/(Päälaskenta!$F$31*Päälaskenta!$G$31*Päälaskenta!$F$28))+SQRT(Refererenssiarvoja!$B$15)/Refererenssiarvoja!$B$17*LN(Kaksitasouoma_matriisi!L522/Päälaskenta!$F$28))</f>
        <v>-4.6114894814791099E-2</v>
      </c>
      <c r="AR522" s="8">
        <f>Refererenssiarvoja!$B$16*Kaksitasouoma_matriisi!O522^(1/6)/(SQRT((2*Refererenssiarvoja!$B$15)/(Päälaskenta!$F$31*Päälaskenta!$G$31*L522)))</f>
        <v>0.117235435352488</v>
      </c>
    </row>
    <row r="523" spans="1:44" x14ac:dyDescent="0.2">
      <c r="A523" s="8">
        <v>521</v>
      </c>
      <c r="B523" s="8">
        <f>IF(Päälaskenta!C$7,Päälaskenta!E$7,Päälaskenta!G$5)</f>
        <v>2.5</v>
      </c>
      <c r="C523" s="56">
        <v>1.4790000000000001</v>
      </c>
      <c r="D523" s="93">
        <f t="shared" si="129"/>
        <v>1.6902999999999999</v>
      </c>
      <c r="E523" s="8">
        <f>IF(Päälaskenta!$C$26,Kaksitasouoma_matriisi!AP523,Kaksitasouoma_matriisi!AC523)</f>
        <v>0.101877336699773</v>
      </c>
      <c r="F523" s="56">
        <f>IF(D523&lt;Päälaskenta!H$24,(SQRT(POWER(Päälaskenta!C$24/(2*Päälaskenta!E$24),2)+(D523/Päälaskenta!E$24))-Päälaskenta!C$24/(2*Päälaskenta!E$24)),IF(D523=Päälaskenta!H$24,Päälaskenta!D$24,Päälaskenta!D$24+(SQRT(POWER((Päälaskenta!C$20+Päälaskenta!G$24)/(2*Päälaskenta!E$20),2)+((D523-Päälaskenta!H$24)/Päälaskenta!E$20))-(Päälaskenta!C$20+Päälaskenta!G$24)/(2*Päälaskenta!E$20))))</f>
        <v>0.76700000000000002</v>
      </c>
      <c r="G523" s="57">
        <f>IF(F523&gt;Päälaskenta!D$24,(2*SQRT((POWER(Päälaskenta!D$24,2))+POWER(Päälaskenta!E$24*Päälaskenta!D$24,2))+Päälaskenta!C$24)+(2*SQRT((POWER((F523-Päälaskenta!D$24),2))+POWER(Päälaskenta!E$20*(F523-Päälaskenta!D$24),2))+Päälaskenta!C$20),(2*SQRT((POWER(F523,2))+POWER(Päälaskenta!E$24*F523,2))+Päälaskenta!C$24))</f>
        <v>8.2200000000000006</v>
      </c>
      <c r="H523" s="57">
        <f t="shared" si="130"/>
        <v>0.21</v>
      </c>
      <c r="I523" s="62">
        <f t="shared" si="131"/>
        <v>0.18188599999999999</v>
      </c>
      <c r="J523" s="8">
        <f>IF(F523&lt;Päälaskenta!$D$24,0,Kaksitasouoma_matriisi!F523-Päälaskenta!$D$24)</f>
        <v>6.7000000000000101E-2</v>
      </c>
      <c r="L523" s="8">
        <f>IF(F523&gt;Päälaskenta!D$24,F523-Päälaskenta!D$24,0)</f>
        <v>6.7000000000000101E-2</v>
      </c>
      <c r="M523" s="8">
        <f>IF(F523&gt;Päälaskenta!D$24,(Päälaskenta!C$20+(Päälaskenta!E$20*(Kaksitasouoma_matriisi!F523-Päälaskenta!D$24)))*(Kaksitasouoma_matriisi!F523-Päälaskenta!D$24),0)</f>
        <v>0.34173350000000002</v>
      </c>
      <c r="N523" s="8">
        <f>IF(F523&gt;Päälaskenta!D$24,(2*SQRT((POWER((F523-Päälaskenta!D$24),2))+POWER(Päälaskenta!E$20*(F523-Päälaskenta!D$24),2))+Päälaskenta!C$20),0)</f>
        <v>5.2415719354560899</v>
      </c>
      <c r="O523" s="8">
        <f t="shared" si="137"/>
        <v>6.5196758569386004E-2</v>
      </c>
      <c r="P523" s="8">
        <f>IF(Päälaskenta!$C$29,IF(L523&gt;Päälaskenta!$F$28,Kaksitasouoma_matriisi!AQ523,Kaksitasouoma_matriisi!AR523),Päälaskenta!$F$20)</f>
        <v>0.12</v>
      </c>
      <c r="Q523" s="8">
        <f t="shared" si="138"/>
        <v>0.46130728314577102</v>
      </c>
      <c r="R523" s="8">
        <f t="shared" si="132"/>
        <v>9.7333955028964206E-2</v>
      </c>
      <c r="S523" s="8">
        <f t="shared" si="139"/>
        <v>0.284824153994163</v>
      </c>
      <c r="U523" s="93">
        <f>IF(F523&gt;Päälaskenta!D$24,Päälaskenta!H$24+L523*Päälaskenta!G$24,F523*Päälaskenta!C$24 + F523*F523*Päälaskenta!E$24)</f>
        <v>1.3508</v>
      </c>
      <c r="V523" s="8">
        <f>IF(F523&gt;Päälaskenta!D$24,2*SQRT(POWER(Päälaskenta!D$24,2)+POWER(Päälaskenta!E$24*Päälaskenta!D$24,2))+Päälaskenta!C$24,(2*SQRT((POWER(F523,2))+POWER(Päälaskenta!E$24*F523,2))+Päälaskenta!C$24))</f>
        <v>2.9798989873223301</v>
      </c>
      <c r="W523" s="8">
        <f t="shared" si="140"/>
        <v>0.45330395619007202</v>
      </c>
      <c r="X523" s="8">
        <f>Päälaskenta!F$24</f>
        <v>7.0000000000000007E-2</v>
      </c>
      <c r="Y523" s="8">
        <f t="shared" si="141"/>
        <v>11.387263007882099</v>
      </c>
      <c r="Z523" s="8">
        <f t="shared" si="133"/>
        <v>2.4026660449710402</v>
      </c>
      <c r="AA523" s="8">
        <f t="shared" si="142"/>
        <v>1.77869858230015</v>
      </c>
      <c r="AC523" s="8">
        <f t="shared" si="134"/>
        <v>0.101877336699773</v>
      </c>
      <c r="AE523" s="8">
        <v>521</v>
      </c>
      <c r="AF523" s="8">
        <f t="shared" si="128"/>
        <v>11.848570291027899</v>
      </c>
      <c r="AG523" s="8">
        <f t="shared" si="135"/>
        <v>4.4519278639864802E-2</v>
      </c>
      <c r="AJ523" s="132">
        <f>IF(Päälaskenta!$F$28&lt;Kaksitasouoma_matriisi!L523,Päälaskenta!$C$20*Päälaskenta!$F$28,Päälaskenta!$C$20*Kaksitasouoma_matriisi!L523)</f>
        <v>0.33500000000000102</v>
      </c>
      <c r="AK523" s="134">
        <f>SQRT(Päälaskenta!$D$20^2+(Päälaskenta!$D$20/(1/Päälaskenta!$E$20))^2)</f>
        <v>1.8029999999999999</v>
      </c>
      <c r="AL523" s="134">
        <f>IF(Päälaskenta!$F$28&lt;Kaksitasouoma_matriisi!L523,AK523*Päälaskenta!$F$28*COS(ATAN(1/Päälaskenta!$E$20)),AK523*Kaksitasouoma_matriisi!L523*COS(ATAN(1/Päälaskenta!$E$20)))</f>
        <v>0.10100000000000001</v>
      </c>
      <c r="AM523" s="134"/>
      <c r="AN523" s="134">
        <f t="shared" si="143"/>
        <v>0.436</v>
      </c>
      <c r="AO523" s="8">
        <f t="shared" si="136"/>
        <v>0.25794237709282403</v>
      </c>
      <c r="AP523" s="134">
        <f>Refererenssiarvoja!$B$16*H523^(1/6)/(Refererenssiarvoja!$B$15^0.5)*(Päälaskenta!$G$28/2)^0.5*(1-AO523)^(-1.5)</f>
        <v>6.0999999999999999E-2</v>
      </c>
      <c r="AQ523" s="8">
        <f>Refererenssiarvoja!$B$16*Kaksitasouoma_matriisi!O523^(1/6)/(SQRT((2*Refererenssiarvoja!$B$15)/(Päälaskenta!$F$31*Päälaskenta!$G$31*Päälaskenta!$F$28))+SQRT(Refererenssiarvoja!$B$15)/Refererenssiarvoja!$B$17*LN(Kaksitasouoma_matriisi!L523/Päälaskenta!$F$28))</f>
        <v>-4.6114894814791099E-2</v>
      </c>
      <c r="AR523" s="8">
        <f>Refererenssiarvoja!$B$16*Kaksitasouoma_matriisi!O523^(1/6)/(SQRT((2*Refererenssiarvoja!$B$15)/(Päälaskenta!$F$31*Päälaskenta!$G$31*L523)))</f>
        <v>0.117235435352488</v>
      </c>
    </row>
    <row r="524" spans="1:44" x14ac:dyDescent="0.2">
      <c r="A524" s="8">
        <v>522</v>
      </c>
      <c r="B524" s="8">
        <f>IF(Päälaskenta!C$7,Päälaskenta!E$7,Päälaskenta!G$5)</f>
        <v>2.5</v>
      </c>
      <c r="C524" s="56">
        <v>1.478</v>
      </c>
      <c r="D524" s="93">
        <f t="shared" si="129"/>
        <v>1.6915</v>
      </c>
      <c r="E524" s="8">
        <f>IF(Päälaskenta!$C$26,Kaksitasouoma_matriisi!AP524,Kaksitasouoma_matriisi!AC524)</f>
        <v>0.101877336699773</v>
      </c>
      <c r="F524" s="56">
        <f>IF(D524&lt;Päälaskenta!H$24,(SQRT(POWER(Päälaskenta!C$24/(2*Päälaskenta!E$24),2)+(D524/Päälaskenta!E$24))-Päälaskenta!C$24/(2*Päälaskenta!E$24)),IF(D524=Päälaskenta!H$24,Päälaskenta!D$24,Päälaskenta!D$24+(SQRT(POWER((Päälaskenta!C$20+Päälaskenta!G$24)/(2*Päälaskenta!E$20),2)+((D524-Päälaskenta!H$24)/Päälaskenta!E$20))-(Päälaskenta!C$20+Päälaskenta!G$24)/(2*Päälaskenta!E$20))))</f>
        <v>0.76700000000000002</v>
      </c>
      <c r="G524" s="57">
        <f>IF(F524&gt;Päälaskenta!D$24,(2*SQRT((POWER(Päälaskenta!D$24,2))+POWER(Päälaskenta!E$24*Päälaskenta!D$24,2))+Päälaskenta!C$24)+(2*SQRT((POWER((F524-Päälaskenta!D$24),2))+POWER(Päälaskenta!E$20*(F524-Päälaskenta!D$24),2))+Päälaskenta!C$20),(2*SQRT((POWER(F524,2))+POWER(Päälaskenta!E$24*F524,2))+Päälaskenta!C$24))</f>
        <v>8.2200000000000006</v>
      </c>
      <c r="H524" s="57">
        <f t="shared" si="130"/>
        <v>0.21</v>
      </c>
      <c r="I524" s="62">
        <f t="shared" si="131"/>
        <v>0.18164</v>
      </c>
      <c r="J524" s="8">
        <f>IF(F524&lt;Päälaskenta!$D$24,0,Kaksitasouoma_matriisi!F524-Päälaskenta!$D$24)</f>
        <v>6.7000000000000101E-2</v>
      </c>
      <c r="L524" s="8">
        <f>IF(F524&gt;Päälaskenta!D$24,F524-Päälaskenta!D$24,0)</f>
        <v>6.7000000000000101E-2</v>
      </c>
      <c r="M524" s="8">
        <f>IF(F524&gt;Päälaskenta!D$24,(Päälaskenta!C$20+(Päälaskenta!E$20*(Kaksitasouoma_matriisi!F524-Päälaskenta!D$24)))*(Kaksitasouoma_matriisi!F524-Päälaskenta!D$24),0)</f>
        <v>0.34173350000000002</v>
      </c>
      <c r="N524" s="8">
        <f>IF(F524&gt;Päälaskenta!D$24,(2*SQRT((POWER((F524-Päälaskenta!D$24),2))+POWER(Päälaskenta!E$20*(F524-Päälaskenta!D$24),2))+Päälaskenta!C$20),0)</f>
        <v>5.2415719354560899</v>
      </c>
      <c r="O524" s="8">
        <f t="shared" si="137"/>
        <v>6.5196758569386004E-2</v>
      </c>
      <c r="P524" s="8">
        <f>IF(Päälaskenta!$C$29,IF(L524&gt;Päälaskenta!$F$28,Kaksitasouoma_matriisi!AQ524,Kaksitasouoma_matriisi!AR524),Päälaskenta!$F$20)</f>
        <v>0.12</v>
      </c>
      <c r="Q524" s="8">
        <f t="shared" si="138"/>
        <v>0.46130728314577102</v>
      </c>
      <c r="R524" s="8">
        <f t="shared" si="132"/>
        <v>9.7333955028964206E-2</v>
      </c>
      <c r="S524" s="8">
        <f t="shared" si="139"/>
        <v>0.284824153994163</v>
      </c>
      <c r="U524" s="93">
        <f>IF(F524&gt;Päälaskenta!D$24,Päälaskenta!H$24+L524*Päälaskenta!G$24,F524*Päälaskenta!C$24 + F524*F524*Päälaskenta!E$24)</f>
        <v>1.3508</v>
      </c>
      <c r="V524" s="8">
        <f>IF(F524&gt;Päälaskenta!D$24,2*SQRT(POWER(Päälaskenta!D$24,2)+POWER(Päälaskenta!E$24*Päälaskenta!D$24,2))+Päälaskenta!C$24,(2*SQRT((POWER(F524,2))+POWER(Päälaskenta!E$24*F524,2))+Päälaskenta!C$24))</f>
        <v>2.9798989873223301</v>
      </c>
      <c r="W524" s="8">
        <f t="shared" si="140"/>
        <v>0.45330395619007202</v>
      </c>
      <c r="X524" s="8">
        <f>Päälaskenta!F$24</f>
        <v>7.0000000000000007E-2</v>
      </c>
      <c r="Y524" s="8">
        <f t="shared" si="141"/>
        <v>11.387263007882099</v>
      </c>
      <c r="Z524" s="8">
        <f t="shared" si="133"/>
        <v>2.4026660449710402</v>
      </c>
      <c r="AA524" s="8">
        <f t="shared" si="142"/>
        <v>1.77869858230015</v>
      </c>
      <c r="AC524" s="8">
        <f t="shared" si="134"/>
        <v>0.101877336699773</v>
      </c>
      <c r="AE524" s="8">
        <v>522</v>
      </c>
      <c r="AF524" s="8">
        <f t="shared" si="128"/>
        <v>11.848570291027899</v>
      </c>
      <c r="AG524" s="8">
        <f t="shared" si="135"/>
        <v>4.4519278639864802E-2</v>
      </c>
      <c r="AJ524" s="132">
        <f>IF(Päälaskenta!$F$28&lt;Kaksitasouoma_matriisi!L524,Päälaskenta!$C$20*Päälaskenta!$F$28,Päälaskenta!$C$20*Kaksitasouoma_matriisi!L524)</f>
        <v>0.33500000000000102</v>
      </c>
      <c r="AK524" s="134">
        <f>SQRT(Päälaskenta!$D$20^2+(Päälaskenta!$D$20/(1/Päälaskenta!$E$20))^2)</f>
        <v>1.8029999999999999</v>
      </c>
      <c r="AL524" s="134">
        <f>IF(Päälaskenta!$F$28&lt;Kaksitasouoma_matriisi!L524,AK524*Päälaskenta!$F$28*COS(ATAN(1/Päälaskenta!$E$20)),AK524*Kaksitasouoma_matriisi!L524*COS(ATAN(1/Päälaskenta!$E$20)))</f>
        <v>0.10100000000000001</v>
      </c>
      <c r="AM524" s="134"/>
      <c r="AN524" s="134">
        <f t="shared" si="143"/>
        <v>0.436</v>
      </c>
      <c r="AO524" s="8">
        <f t="shared" si="136"/>
        <v>0.25775938516109997</v>
      </c>
      <c r="AP524" s="134">
        <f>Refererenssiarvoja!$B$16*H524^(1/6)/(Refererenssiarvoja!$B$15^0.5)*(Päälaskenta!$G$28/2)^0.5*(1-AO524)^(-1.5)</f>
        <v>6.0999999999999999E-2</v>
      </c>
      <c r="AQ524" s="8">
        <f>Refererenssiarvoja!$B$16*Kaksitasouoma_matriisi!O524^(1/6)/(SQRT((2*Refererenssiarvoja!$B$15)/(Päälaskenta!$F$31*Päälaskenta!$G$31*Päälaskenta!$F$28))+SQRT(Refererenssiarvoja!$B$15)/Refererenssiarvoja!$B$17*LN(Kaksitasouoma_matriisi!L524/Päälaskenta!$F$28))</f>
        <v>-4.6114894814791099E-2</v>
      </c>
      <c r="AR524" s="8">
        <f>Refererenssiarvoja!$B$16*Kaksitasouoma_matriisi!O524^(1/6)/(SQRT((2*Refererenssiarvoja!$B$15)/(Päälaskenta!$F$31*Päälaskenta!$G$31*L524)))</f>
        <v>0.117235435352488</v>
      </c>
    </row>
    <row r="525" spans="1:44" x14ac:dyDescent="0.2">
      <c r="A525" s="8">
        <v>523</v>
      </c>
      <c r="B525" s="8">
        <f>IF(Päälaskenta!C$7,Päälaskenta!E$7,Päälaskenta!G$5)</f>
        <v>2.5</v>
      </c>
      <c r="C525" s="56">
        <v>1.4770000000000001</v>
      </c>
      <c r="D525" s="93">
        <f t="shared" si="129"/>
        <v>1.6926000000000001</v>
      </c>
      <c r="E525" s="8">
        <f>IF(Päälaskenta!$C$26,Kaksitasouoma_matriisi!AP525,Kaksitasouoma_matriisi!AC525)</f>
        <v>0.101877336699773</v>
      </c>
      <c r="F525" s="56">
        <f>IF(D525&lt;Päälaskenta!H$24,(SQRT(POWER(Päälaskenta!C$24/(2*Päälaskenta!E$24),2)+(D525/Päälaskenta!E$24))-Päälaskenta!C$24/(2*Päälaskenta!E$24)),IF(D525=Päälaskenta!H$24,Päälaskenta!D$24,Päälaskenta!D$24+(SQRT(POWER((Päälaskenta!C$20+Päälaskenta!G$24)/(2*Päälaskenta!E$20),2)+((D525-Päälaskenta!H$24)/Päälaskenta!E$20))-(Päälaskenta!C$20+Päälaskenta!G$24)/(2*Päälaskenta!E$20))))</f>
        <v>0.76700000000000002</v>
      </c>
      <c r="G525" s="57">
        <f>IF(F525&gt;Päälaskenta!D$24,(2*SQRT((POWER(Päälaskenta!D$24,2))+POWER(Päälaskenta!E$24*Päälaskenta!D$24,2))+Päälaskenta!C$24)+(2*SQRT((POWER((F525-Päälaskenta!D$24),2))+POWER(Päälaskenta!E$20*(F525-Päälaskenta!D$24),2))+Päälaskenta!C$20),(2*SQRT((POWER(F525,2))+POWER(Päälaskenta!E$24*F525,2))+Päälaskenta!C$24))</f>
        <v>8.2200000000000006</v>
      </c>
      <c r="H525" s="57">
        <f t="shared" si="130"/>
        <v>0.21</v>
      </c>
      <c r="I525" s="62">
        <f t="shared" si="131"/>
        <v>0.181394</v>
      </c>
      <c r="J525" s="8">
        <f>IF(F525&lt;Päälaskenta!$D$24,0,Kaksitasouoma_matriisi!F525-Päälaskenta!$D$24)</f>
        <v>6.7000000000000101E-2</v>
      </c>
      <c r="L525" s="8">
        <f>IF(F525&gt;Päälaskenta!D$24,F525-Päälaskenta!D$24,0)</f>
        <v>6.7000000000000101E-2</v>
      </c>
      <c r="M525" s="8">
        <f>IF(F525&gt;Päälaskenta!D$24,(Päälaskenta!C$20+(Päälaskenta!E$20*(Kaksitasouoma_matriisi!F525-Päälaskenta!D$24)))*(Kaksitasouoma_matriisi!F525-Päälaskenta!D$24),0)</f>
        <v>0.34173350000000002</v>
      </c>
      <c r="N525" s="8">
        <f>IF(F525&gt;Päälaskenta!D$24,(2*SQRT((POWER((F525-Päälaskenta!D$24),2))+POWER(Päälaskenta!E$20*(F525-Päälaskenta!D$24),2))+Päälaskenta!C$20),0)</f>
        <v>5.2415719354560899</v>
      </c>
      <c r="O525" s="8">
        <f t="shared" si="137"/>
        <v>6.5196758569386004E-2</v>
      </c>
      <c r="P525" s="8">
        <f>IF(Päälaskenta!$C$29,IF(L525&gt;Päälaskenta!$F$28,Kaksitasouoma_matriisi!AQ525,Kaksitasouoma_matriisi!AR525),Päälaskenta!$F$20)</f>
        <v>0.12</v>
      </c>
      <c r="Q525" s="8">
        <f t="shared" si="138"/>
        <v>0.46130728314577102</v>
      </c>
      <c r="R525" s="8">
        <f t="shared" si="132"/>
        <v>9.7333955028964206E-2</v>
      </c>
      <c r="S525" s="8">
        <f t="shared" si="139"/>
        <v>0.284824153994163</v>
      </c>
      <c r="U525" s="93">
        <f>IF(F525&gt;Päälaskenta!D$24,Päälaskenta!H$24+L525*Päälaskenta!G$24,F525*Päälaskenta!C$24 + F525*F525*Päälaskenta!E$24)</f>
        <v>1.3508</v>
      </c>
      <c r="V525" s="8">
        <f>IF(F525&gt;Päälaskenta!D$24,2*SQRT(POWER(Päälaskenta!D$24,2)+POWER(Päälaskenta!E$24*Päälaskenta!D$24,2))+Päälaskenta!C$24,(2*SQRT((POWER(F525,2))+POWER(Päälaskenta!E$24*F525,2))+Päälaskenta!C$24))</f>
        <v>2.9798989873223301</v>
      </c>
      <c r="W525" s="8">
        <f t="shared" si="140"/>
        <v>0.45330395619007202</v>
      </c>
      <c r="X525" s="8">
        <f>Päälaskenta!F$24</f>
        <v>7.0000000000000007E-2</v>
      </c>
      <c r="Y525" s="8">
        <f t="shared" si="141"/>
        <v>11.387263007882099</v>
      </c>
      <c r="Z525" s="8">
        <f t="shared" si="133"/>
        <v>2.4026660449710402</v>
      </c>
      <c r="AA525" s="8">
        <f t="shared" si="142"/>
        <v>1.77869858230015</v>
      </c>
      <c r="AC525" s="8">
        <f t="shared" si="134"/>
        <v>0.101877336699773</v>
      </c>
      <c r="AE525" s="8">
        <v>523</v>
      </c>
      <c r="AF525" s="8">
        <f t="shared" si="128"/>
        <v>11.848570291027899</v>
      </c>
      <c r="AG525" s="8">
        <f t="shared" si="135"/>
        <v>4.4519278639864802E-2</v>
      </c>
      <c r="AJ525" s="132">
        <f>IF(Päälaskenta!$F$28&lt;Kaksitasouoma_matriisi!L525,Päälaskenta!$C$20*Päälaskenta!$F$28,Päälaskenta!$C$20*Kaksitasouoma_matriisi!L525)</f>
        <v>0.33500000000000102</v>
      </c>
      <c r="AK525" s="134">
        <f>SQRT(Päälaskenta!$D$20^2+(Päälaskenta!$D$20/(1/Päälaskenta!$E$20))^2)</f>
        <v>1.8029999999999999</v>
      </c>
      <c r="AL525" s="134">
        <f>IF(Päälaskenta!$F$28&lt;Kaksitasouoma_matriisi!L525,AK525*Päälaskenta!$F$28*COS(ATAN(1/Päälaskenta!$E$20)),AK525*Kaksitasouoma_matriisi!L525*COS(ATAN(1/Päälaskenta!$E$20)))</f>
        <v>0.10100000000000001</v>
      </c>
      <c r="AM525" s="134"/>
      <c r="AN525" s="134">
        <f t="shared" si="143"/>
        <v>0.436</v>
      </c>
      <c r="AO525" s="8">
        <f t="shared" si="136"/>
        <v>0.25759187049509602</v>
      </c>
      <c r="AP525" s="134">
        <f>Refererenssiarvoja!$B$16*H525^(1/6)/(Refererenssiarvoja!$B$15^0.5)*(Päälaskenta!$G$28/2)^0.5*(1-AO525)^(-1.5)</f>
        <v>6.0999999999999999E-2</v>
      </c>
      <c r="AQ525" s="8">
        <f>Refererenssiarvoja!$B$16*Kaksitasouoma_matriisi!O525^(1/6)/(SQRT((2*Refererenssiarvoja!$B$15)/(Päälaskenta!$F$31*Päälaskenta!$G$31*Päälaskenta!$F$28))+SQRT(Refererenssiarvoja!$B$15)/Refererenssiarvoja!$B$17*LN(Kaksitasouoma_matriisi!L525/Päälaskenta!$F$28))</f>
        <v>-4.6114894814791099E-2</v>
      </c>
      <c r="AR525" s="8">
        <f>Refererenssiarvoja!$B$16*Kaksitasouoma_matriisi!O525^(1/6)/(SQRT((2*Refererenssiarvoja!$B$15)/(Päälaskenta!$F$31*Päälaskenta!$G$31*L525)))</f>
        <v>0.117235435352488</v>
      </c>
    </row>
    <row r="526" spans="1:44" x14ac:dyDescent="0.2">
      <c r="A526" s="8">
        <v>524</v>
      </c>
      <c r="B526" s="8">
        <f>IF(Päälaskenta!C$7,Päälaskenta!E$7,Päälaskenta!G$5)</f>
        <v>2.5</v>
      </c>
      <c r="C526" s="56">
        <v>1.476</v>
      </c>
      <c r="D526" s="93">
        <f t="shared" si="129"/>
        <v>1.6938</v>
      </c>
      <c r="E526" s="8">
        <f>IF(Päälaskenta!$C$26,Kaksitasouoma_matriisi!AP526,Kaksitasouoma_matriisi!AC526)</f>
        <v>0.101877336699773</v>
      </c>
      <c r="F526" s="56">
        <f>IF(D526&lt;Päälaskenta!H$24,(SQRT(POWER(Päälaskenta!C$24/(2*Päälaskenta!E$24),2)+(D526/Päälaskenta!E$24))-Päälaskenta!C$24/(2*Päälaskenta!E$24)),IF(D526=Päälaskenta!H$24,Päälaskenta!D$24,Päälaskenta!D$24+(SQRT(POWER((Päälaskenta!C$20+Päälaskenta!G$24)/(2*Päälaskenta!E$20),2)+((D526-Päälaskenta!H$24)/Päälaskenta!E$20))-(Päälaskenta!C$20+Päälaskenta!G$24)/(2*Päälaskenta!E$20))))</f>
        <v>0.76700000000000002</v>
      </c>
      <c r="G526" s="57">
        <f>IF(F526&gt;Päälaskenta!D$24,(2*SQRT((POWER(Päälaskenta!D$24,2))+POWER(Päälaskenta!E$24*Päälaskenta!D$24,2))+Päälaskenta!C$24)+(2*SQRT((POWER((F526-Päälaskenta!D$24),2))+POWER(Päälaskenta!E$20*(F526-Päälaskenta!D$24),2))+Päälaskenta!C$20),(2*SQRT((POWER(F526,2))+POWER(Päälaskenta!E$24*F526,2))+Päälaskenta!C$24))</f>
        <v>8.2200000000000006</v>
      </c>
      <c r="H526" s="57">
        <f t="shared" si="130"/>
        <v>0.21</v>
      </c>
      <c r="I526" s="62">
        <f t="shared" si="131"/>
        <v>0.181149</v>
      </c>
      <c r="J526" s="8">
        <f>IF(F526&lt;Päälaskenta!$D$24,0,Kaksitasouoma_matriisi!F526-Päälaskenta!$D$24)</f>
        <v>6.7000000000000101E-2</v>
      </c>
      <c r="L526" s="8">
        <f>IF(F526&gt;Päälaskenta!D$24,F526-Päälaskenta!D$24,0)</f>
        <v>6.7000000000000101E-2</v>
      </c>
      <c r="M526" s="8">
        <f>IF(F526&gt;Päälaskenta!D$24,(Päälaskenta!C$20+(Päälaskenta!E$20*(Kaksitasouoma_matriisi!F526-Päälaskenta!D$24)))*(Kaksitasouoma_matriisi!F526-Päälaskenta!D$24),0)</f>
        <v>0.34173350000000002</v>
      </c>
      <c r="N526" s="8">
        <f>IF(F526&gt;Päälaskenta!D$24,(2*SQRT((POWER((F526-Päälaskenta!D$24),2))+POWER(Päälaskenta!E$20*(F526-Päälaskenta!D$24),2))+Päälaskenta!C$20),0)</f>
        <v>5.2415719354560899</v>
      </c>
      <c r="O526" s="8">
        <f t="shared" si="137"/>
        <v>6.5196758569386004E-2</v>
      </c>
      <c r="P526" s="8">
        <f>IF(Päälaskenta!$C$29,IF(L526&gt;Päälaskenta!$F$28,Kaksitasouoma_matriisi!AQ526,Kaksitasouoma_matriisi!AR526),Päälaskenta!$F$20)</f>
        <v>0.12</v>
      </c>
      <c r="Q526" s="8">
        <f t="shared" si="138"/>
        <v>0.46130728314577102</v>
      </c>
      <c r="R526" s="8">
        <f t="shared" si="132"/>
        <v>9.7333955028964206E-2</v>
      </c>
      <c r="S526" s="8">
        <f t="shared" si="139"/>
        <v>0.284824153994163</v>
      </c>
      <c r="U526" s="93">
        <f>IF(F526&gt;Päälaskenta!D$24,Päälaskenta!H$24+L526*Päälaskenta!G$24,F526*Päälaskenta!C$24 + F526*F526*Päälaskenta!E$24)</f>
        <v>1.3508</v>
      </c>
      <c r="V526" s="8">
        <f>IF(F526&gt;Päälaskenta!D$24,2*SQRT(POWER(Päälaskenta!D$24,2)+POWER(Päälaskenta!E$24*Päälaskenta!D$24,2))+Päälaskenta!C$24,(2*SQRT((POWER(F526,2))+POWER(Päälaskenta!E$24*F526,2))+Päälaskenta!C$24))</f>
        <v>2.9798989873223301</v>
      </c>
      <c r="W526" s="8">
        <f t="shared" si="140"/>
        <v>0.45330395619007202</v>
      </c>
      <c r="X526" s="8">
        <f>Päälaskenta!F$24</f>
        <v>7.0000000000000007E-2</v>
      </c>
      <c r="Y526" s="8">
        <f t="shared" si="141"/>
        <v>11.387263007882099</v>
      </c>
      <c r="Z526" s="8">
        <f t="shared" si="133"/>
        <v>2.4026660449710402</v>
      </c>
      <c r="AA526" s="8">
        <f t="shared" si="142"/>
        <v>1.77869858230015</v>
      </c>
      <c r="AC526" s="8">
        <f t="shared" si="134"/>
        <v>0.101877336699773</v>
      </c>
      <c r="AE526" s="8">
        <v>524</v>
      </c>
      <c r="AF526" s="8">
        <f t="shared" si="128"/>
        <v>11.848570291027899</v>
      </c>
      <c r="AG526" s="8">
        <f t="shared" si="135"/>
        <v>4.4519278639864802E-2</v>
      </c>
      <c r="AJ526" s="132">
        <f>IF(Päälaskenta!$F$28&lt;Kaksitasouoma_matriisi!L526,Päälaskenta!$C$20*Päälaskenta!$F$28,Päälaskenta!$C$20*Kaksitasouoma_matriisi!L526)</f>
        <v>0.33500000000000102</v>
      </c>
      <c r="AK526" s="134">
        <f>SQRT(Päälaskenta!$D$20^2+(Päälaskenta!$D$20/(1/Päälaskenta!$E$20))^2)</f>
        <v>1.8029999999999999</v>
      </c>
      <c r="AL526" s="134">
        <f>IF(Päälaskenta!$F$28&lt;Kaksitasouoma_matriisi!L526,AK526*Päälaskenta!$F$28*COS(ATAN(1/Päälaskenta!$E$20)),AK526*Kaksitasouoma_matriisi!L526*COS(ATAN(1/Päälaskenta!$E$20)))</f>
        <v>0.10100000000000001</v>
      </c>
      <c r="AM526" s="134"/>
      <c r="AN526" s="134">
        <f t="shared" si="143"/>
        <v>0.436</v>
      </c>
      <c r="AO526" s="8">
        <f t="shared" si="136"/>
        <v>0.257409375368993</v>
      </c>
      <c r="AP526" s="134">
        <f>Refererenssiarvoja!$B$16*H526^(1/6)/(Refererenssiarvoja!$B$15^0.5)*(Päälaskenta!$G$28/2)^0.5*(1-AO526)^(-1.5)</f>
        <v>6.0999999999999999E-2</v>
      </c>
      <c r="AQ526" s="8">
        <f>Refererenssiarvoja!$B$16*Kaksitasouoma_matriisi!O526^(1/6)/(SQRT((2*Refererenssiarvoja!$B$15)/(Päälaskenta!$F$31*Päälaskenta!$G$31*Päälaskenta!$F$28))+SQRT(Refererenssiarvoja!$B$15)/Refererenssiarvoja!$B$17*LN(Kaksitasouoma_matriisi!L526/Päälaskenta!$F$28))</f>
        <v>-4.6114894814791099E-2</v>
      </c>
      <c r="AR526" s="8">
        <f>Refererenssiarvoja!$B$16*Kaksitasouoma_matriisi!O526^(1/6)/(SQRT((2*Refererenssiarvoja!$B$15)/(Päälaskenta!$F$31*Päälaskenta!$G$31*L526)))</f>
        <v>0.117235435352488</v>
      </c>
    </row>
    <row r="527" spans="1:44" x14ac:dyDescent="0.2">
      <c r="A527" s="8">
        <v>525</v>
      </c>
      <c r="B527" s="8">
        <f>IF(Päälaskenta!C$7,Päälaskenta!E$7,Päälaskenta!G$5)</f>
        <v>2.5</v>
      </c>
      <c r="C527" s="56">
        <v>1.4750000000000001</v>
      </c>
      <c r="D527" s="93">
        <f t="shared" si="129"/>
        <v>1.6949000000000001</v>
      </c>
      <c r="E527" s="8">
        <f>IF(Päälaskenta!$C$26,Kaksitasouoma_matriisi!AP527,Kaksitasouoma_matriisi!AC527)</f>
        <v>0.101877336699773</v>
      </c>
      <c r="F527" s="56">
        <f>IF(D527&lt;Päälaskenta!H$24,(SQRT(POWER(Päälaskenta!C$24/(2*Päälaskenta!E$24),2)+(D527/Päälaskenta!E$24))-Päälaskenta!C$24/(2*Päälaskenta!E$24)),IF(D527=Päälaskenta!H$24,Päälaskenta!D$24,Päälaskenta!D$24+(SQRT(POWER((Päälaskenta!C$20+Päälaskenta!G$24)/(2*Päälaskenta!E$20),2)+((D527-Päälaskenta!H$24)/Päälaskenta!E$20))-(Päälaskenta!C$20+Päälaskenta!G$24)/(2*Päälaskenta!E$20))))</f>
        <v>0.76700000000000002</v>
      </c>
      <c r="G527" s="57">
        <f>IF(F527&gt;Päälaskenta!D$24,(2*SQRT((POWER(Päälaskenta!D$24,2))+POWER(Päälaskenta!E$24*Päälaskenta!D$24,2))+Päälaskenta!C$24)+(2*SQRT((POWER((F527-Päälaskenta!D$24),2))+POWER(Päälaskenta!E$20*(F527-Päälaskenta!D$24),2))+Päälaskenta!C$20),(2*SQRT((POWER(F527,2))+POWER(Päälaskenta!E$24*F527,2))+Päälaskenta!C$24))</f>
        <v>8.2200000000000006</v>
      </c>
      <c r="H527" s="57">
        <f t="shared" si="130"/>
        <v>0.21</v>
      </c>
      <c r="I527" s="62">
        <f t="shared" si="131"/>
        <v>0.18090300000000001</v>
      </c>
      <c r="J527" s="8">
        <f>IF(F527&lt;Päälaskenta!$D$24,0,Kaksitasouoma_matriisi!F527-Päälaskenta!$D$24)</f>
        <v>6.7000000000000101E-2</v>
      </c>
      <c r="L527" s="8">
        <f>IF(F527&gt;Päälaskenta!D$24,F527-Päälaskenta!D$24,0)</f>
        <v>6.7000000000000101E-2</v>
      </c>
      <c r="M527" s="8">
        <f>IF(F527&gt;Päälaskenta!D$24,(Päälaskenta!C$20+(Päälaskenta!E$20*(Kaksitasouoma_matriisi!F527-Päälaskenta!D$24)))*(Kaksitasouoma_matriisi!F527-Päälaskenta!D$24),0)</f>
        <v>0.34173350000000002</v>
      </c>
      <c r="N527" s="8">
        <f>IF(F527&gt;Päälaskenta!D$24,(2*SQRT((POWER((F527-Päälaskenta!D$24),2))+POWER(Päälaskenta!E$20*(F527-Päälaskenta!D$24),2))+Päälaskenta!C$20),0)</f>
        <v>5.2415719354560899</v>
      </c>
      <c r="O527" s="8">
        <f t="shared" si="137"/>
        <v>6.5196758569386004E-2</v>
      </c>
      <c r="P527" s="8">
        <f>IF(Päälaskenta!$C$29,IF(L527&gt;Päälaskenta!$F$28,Kaksitasouoma_matriisi!AQ527,Kaksitasouoma_matriisi!AR527),Päälaskenta!$F$20)</f>
        <v>0.12</v>
      </c>
      <c r="Q527" s="8">
        <f t="shared" si="138"/>
        <v>0.46130728314577102</v>
      </c>
      <c r="R527" s="8">
        <f t="shared" si="132"/>
        <v>9.7333955028964206E-2</v>
      </c>
      <c r="S527" s="8">
        <f t="shared" si="139"/>
        <v>0.284824153994163</v>
      </c>
      <c r="U527" s="93">
        <f>IF(F527&gt;Päälaskenta!D$24,Päälaskenta!H$24+L527*Päälaskenta!G$24,F527*Päälaskenta!C$24 + F527*F527*Päälaskenta!E$24)</f>
        <v>1.3508</v>
      </c>
      <c r="V527" s="8">
        <f>IF(F527&gt;Päälaskenta!D$24,2*SQRT(POWER(Päälaskenta!D$24,2)+POWER(Päälaskenta!E$24*Päälaskenta!D$24,2))+Päälaskenta!C$24,(2*SQRT((POWER(F527,2))+POWER(Päälaskenta!E$24*F527,2))+Päälaskenta!C$24))</f>
        <v>2.9798989873223301</v>
      </c>
      <c r="W527" s="8">
        <f t="shared" si="140"/>
        <v>0.45330395619007202</v>
      </c>
      <c r="X527" s="8">
        <f>Päälaskenta!F$24</f>
        <v>7.0000000000000007E-2</v>
      </c>
      <c r="Y527" s="8">
        <f t="shared" si="141"/>
        <v>11.387263007882099</v>
      </c>
      <c r="Z527" s="8">
        <f t="shared" si="133"/>
        <v>2.4026660449710402</v>
      </c>
      <c r="AA527" s="8">
        <f t="shared" si="142"/>
        <v>1.77869858230015</v>
      </c>
      <c r="AC527" s="8">
        <f t="shared" si="134"/>
        <v>0.101877336699773</v>
      </c>
      <c r="AE527" s="8">
        <v>525</v>
      </c>
      <c r="AF527" s="8">
        <f t="shared" si="128"/>
        <v>11.848570291027899</v>
      </c>
      <c r="AG527" s="8">
        <f t="shared" si="135"/>
        <v>4.4519278639864802E-2</v>
      </c>
      <c r="AJ527" s="132">
        <f>IF(Päälaskenta!$F$28&lt;Kaksitasouoma_matriisi!L527,Päälaskenta!$C$20*Päälaskenta!$F$28,Päälaskenta!$C$20*Kaksitasouoma_matriisi!L527)</f>
        <v>0.33500000000000102</v>
      </c>
      <c r="AK527" s="134">
        <f>SQRT(Päälaskenta!$D$20^2+(Päälaskenta!$D$20/(1/Päälaskenta!$E$20))^2)</f>
        <v>1.8029999999999999</v>
      </c>
      <c r="AL527" s="134">
        <f>IF(Päälaskenta!$F$28&lt;Kaksitasouoma_matriisi!L527,AK527*Päälaskenta!$F$28*COS(ATAN(1/Päälaskenta!$E$20)),AK527*Kaksitasouoma_matriisi!L527*COS(ATAN(1/Päälaskenta!$E$20)))</f>
        <v>0.10100000000000001</v>
      </c>
      <c r="AM527" s="134"/>
      <c r="AN527" s="134">
        <f t="shared" si="143"/>
        <v>0.436</v>
      </c>
      <c r="AO527" s="8">
        <f t="shared" si="136"/>
        <v>0.25724231518083701</v>
      </c>
      <c r="AP527" s="134">
        <f>Refererenssiarvoja!$B$16*H527^(1/6)/(Refererenssiarvoja!$B$15^0.5)*(Päälaskenta!$G$28/2)^0.5*(1-AO527)^(-1.5)</f>
        <v>6.0999999999999999E-2</v>
      </c>
      <c r="AQ527" s="8">
        <f>Refererenssiarvoja!$B$16*Kaksitasouoma_matriisi!O527^(1/6)/(SQRT((2*Refererenssiarvoja!$B$15)/(Päälaskenta!$F$31*Päälaskenta!$G$31*Päälaskenta!$F$28))+SQRT(Refererenssiarvoja!$B$15)/Refererenssiarvoja!$B$17*LN(Kaksitasouoma_matriisi!L527/Päälaskenta!$F$28))</f>
        <v>-4.6114894814791099E-2</v>
      </c>
      <c r="AR527" s="8">
        <f>Refererenssiarvoja!$B$16*Kaksitasouoma_matriisi!O527^(1/6)/(SQRT((2*Refererenssiarvoja!$B$15)/(Päälaskenta!$F$31*Päälaskenta!$G$31*L527)))</f>
        <v>0.117235435352488</v>
      </c>
    </row>
    <row r="528" spans="1:44" x14ac:dyDescent="0.2">
      <c r="A528" s="8">
        <v>526</v>
      </c>
      <c r="B528" s="8">
        <f>IF(Päälaskenta!C$7,Päälaskenta!E$7,Päälaskenta!G$5)</f>
        <v>2.5</v>
      </c>
      <c r="C528" s="56">
        <v>1.474</v>
      </c>
      <c r="D528" s="93">
        <f t="shared" si="129"/>
        <v>1.6960999999999999</v>
      </c>
      <c r="E528" s="8">
        <f>IF(Päälaskenta!$C$26,Kaksitasouoma_matriisi!AP528,Kaksitasouoma_matriisi!AC528)</f>
        <v>0.101877336699773</v>
      </c>
      <c r="F528" s="56">
        <f>IF(D528&lt;Päälaskenta!H$24,(SQRT(POWER(Päälaskenta!C$24/(2*Päälaskenta!E$24),2)+(D528/Päälaskenta!E$24))-Päälaskenta!C$24/(2*Päälaskenta!E$24)),IF(D528=Päälaskenta!H$24,Päälaskenta!D$24,Päälaskenta!D$24+(SQRT(POWER((Päälaskenta!C$20+Päälaskenta!G$24)/(2*Päälaskenta!E$20),2)+((D528-Päälaskenta!H$24)/Päälaskenta!E$20))-(Päälaskenta!C$20+Päälaskenta!G$24)/(2*Päälaskenta!E$20))))</f>
        <v>0.76700000000000002</v>
      </c>
      <c r="G528" s="57">
        <f>IF(F528&gt;Päälaskenta!D$24,(2*SQRT((POWER(Päälaskenta!D$24,2))+POWER(Päälaskenta!E$24*Päälaskenta!D$24,2))+Päälaskenta!C$24)+(2*SQRT((POWER((F528-Päälaskenta!D$24),2))+POWER(Päälaskenta!E$20*(F528-Päälaskenta!D$24),2))+Päälaskenta!C$20),(2*SQRT((POWER(F528,2))+POWER(Päälaskenta!E$24*F528,2))+Päälaskenta!C$24))</f>
        <v>8.2200000000000006</v>
      </c>
      <c r="H528" s="57">
        <f t="shared" si="130"/>
        <v>0.21</v>
      </c>
      <c r="I528" s="62">
        <f t="shared" si="131"/>
        <v>0.18065800000000001</v>
      </c>
      <c r="J528" s="8">
        <f>IF(F528&lt;Päälaskenta!$D$24,0,Kaksitasouoma_matriisi!F528-Päälaskenta!$D$24)</f>
        <v>6.7000000000000101E-2</v>
      </c>
      <c r="L528" s="8">
        <f>IF(F528&gt;Päälaskenta!D$24,F528-Päälaskenta!D$24,0)</f>
        <v>6.7000000000000101E-2</v>
      </c>
      <c r="M528" s="8">
        <f>IF(F528&gt;Päälaskenta!D$24,(Päälaskenta!C$20+(Päälaskenta!E$20*(Kaksitasouoma_matriisi!F528-Päälaskenta!D$24)))*(Kaksitasouoma_matriisi!F528-Päälaskenta!D$24),0)</f>
        <v>0.34173350000000002</v>
      </c>
      <c r="N528" s="8">
        <f>IF(F528&gt;Päälaskenta!D$24,(2*SQRT((POWER((F528-Päälaskenta!D$24),2))+POWER(Päälaskenta!E$20*(F528-Päälaskenta!D$24),2))+Päälaskenta!C$20),0)</f>
        <v>5.2415719354560899</v>
      </c>
      <c r="O528" s="8">
        <f t="shared" si="137"/>
        <v>6.5196758569386004E-2</v>
      </c>
      <c r="P528" s="8">
        <f>IF(Päälaskenta!$C$29,IF(L528&gt;Päälaskenta!$F$28,Kaksitasouoma_matriisi!AQ528,Kaksitasouoma_matriisi!AR528),Päälaskenta!$F$20)</f>
        <v>0.12</v>
      </c>
      <c r="Q528" s="8">
        <f t="shared" si="138"/>
        <v>0.46130728314577102</v>
      </c>
      <c r="R528" s="8">
        <f t="shared" si="132"/>
        <v>9.7333955028964206E-2</v>
      </c>
      <c r="S528" s="8">
        <f t="shared" si="139"/>
        <v>0.284824153994163</v>
      </c>
      <c r="U528" s="93">
        <f>IF(F528&gt;Päälaskenta!D$24,Päälaskenta!H$24+L528*Päälaskenta!G$24,F528*Päälaskenta!C$24 + F528*F528*Päälaskenta!E$24)</f>
        <v>1.3508</v>
      </c>
      <c r="V528" s="8">
        <f>IF(F528&gt;Päälaskenta!D$24,2*SQRT(POWER(Päälaskenta!D$24,2)+POWER(Päälaskenta!E$24*Päälaskenta!D$24,2))+Päälaskenta!C$24,(2*SQRT((POWER(F528,2))+POWER(Päälaskenta!E$24*F528,2))+Päälaskenta!C$24))</f>
        <v>2.9798989873223301</v>
      </c>
      <c r="W528" s="8">
        <f t="shared" si="140"/>
        <v>0.45330395619007202</v>
      </c>
      <c r="X528" s="8">
        <f>Päälaskenta!F$24</f>
        <v>7.0000000000000007E-2</v>
      </c>
      <c r="Y528" s="8">
        <f t="shared" si="141"/>
        <v>11.387263007882099</v>
      </c>
      <c r="Z528" s="8">
        <f t="shared" si="133"/>
        <v>2.4026660449710402</v>
      </c>
      <c r="AA528" s="8">
        <f t="shared" si="142"/>
        <v>1.77869858230015</v>
      </c>
      <c r="AC528" s="8">
        <f t="shared" si="134"/>
        <v>0.101877336699773</v>
      </c>
      <c r="AE528" s="8">
        <v>526</v>
      </c>
      <c r="AF528" s="8">
        <f t="shared" si="128"/>
        <v>11.848570291027899</v>
      </c>
      <c r="AG528" s="8">
        <f t="shared" si="135"/>
        <v>4.4519278639864802E-2</v>
      </c>
      <c r="AJ528" s="132">
        <f>IF(Päälaskenta!$F$28&lt;Kaksitasouoma_matriisi!L528,Päälaskenta!$C$20*Päälaskenta!$F$28,Päälaskenta!$C$20*Kaksitasouoma_matriisi!L528)</f>
        <v>0.33500000000000102</v>
      </c>
      <c r="AK528" s="134">
        <f>SQRT(Päälaskenta!$D$20^2+(Päälaskenta!$D$20/(1/Päälaskenta!$E$20))^2)</f>
        <v>1.8029999999999999</v>
      </c>
      <c r="AL528" s="134">
        <f>IF(Päälaskenta!$F$28&lt;Kaksitasouoma_matriisi!L528,AK528*Päälaskenta!$F$28*COS(ATAN(1/Päälaskenta!$E$20)),AK528*Kaksitasouoma_matriisi!L528*COS(ATAN(1/Päälaskenta!$E$20)))</f>
        <v>0.10100000000000001</v>
      </c>
      <c r="AM528" s="134"/>
      <c r="AN528" s="134">
        <f t="shared" si="143"/>
        <v>0.436</v>
      </c>
      <c r="AO528" s="8">
        <f t="shared" si="136"/>
        <v>0.25706031483992697</v>
      </c>
      <c r="AP528" s="134">
        <f>Refererenssiarvoja!$B$16*H528^(1/6)/(Refererenssiarvoja!$B$15^0.5)*(Päälaskenta!$G$28/2)^0.5*(1-AO528)^(-1.5)</f>
        <v>6.0999999999999999E-2</v>
      </c>
      <c r="AQ528" s="8">
        <f>Refererenssiarvoja!$B$16*Kaksitasouoma_matriisi!O528^(1/6)/(SQRT((2*Refererenssiarvoja!$B$15)/(Päälaskenta!$F$31*Päälaskenta!$G$31*Päälaskenta!$F$28))+SQRT(Refererenssiarvoja!$B$15)/Refererenssiarvoja!$B$17*LN(Kaksitasouoma_matriisi!L528/Päälaskenta!$F$28))</f>
        <v>-4.6114894814791099E-2</v>
      </c>
      <c r="AR528" s="8">
        <f>Refererenssiarvoja!$B$16*Kaksitasouoma_matriisi!O528^(1/6)/(SQRT((2*Refererenssiarvoja!$B$15)/(Päälaskenta!$F$31*Päälaskenta!$G$31*L528)))</f>
        <v>0.117235435352488</v>
      </c>
    </row>
    <row r="529" spans="1:44" x14ac:dyDescent="0.2">
      <c r="A529" s="8">
        <v>527</v>
      </c>
      <c r="B529" s="8">
        <f>IF(Päälaskenta!C$7,Päälaskenta!E$7,Päälaskenta!G$5)</f>
        <v>2.5</v>
      </c>
      <c r="C529" s="56">
        <v>1.4730000000000001</v>
      </c>
      <c r="D529" s="93">
        <f t="shared" si="129"/>
        <v>1.6972</v>
      </c>
      <c r="E529" s="8">
        <f>IF(Päälaskenta!$C$26,Kaksitasouoma_matriisi!AP529,Kaksitasouoma_matriisi!AC529)</f>
        <v>0.101885280965335</v>
      </c>
      <c r="F529" s="56">
        <f>IF(D529&lt;Päälaskenta!H$24,(SQRT(POWER(Päälaskenta!C$24/(2*Päälaskenta!E$24),2)+(D529/Päälaskenta!E$24))-Päälaskenta!C$24/(2*Päälaskenta!E$24)),IF(D529=Päälaskenta!H$24,Päälaskenta!D$24,Päälaskenta!D$24+(SQRT(POWER((Päälaskenta!C$20+Päälaskenta!G$24)/(2*Päälaskenta!E$20),2)+((D529-Päälaskenta!H$24)/Päälaskenta!E$20))-(Päälaskenta!C$20+Päälaskenta!G$24)/(2*Päälaskenta!E$20))))</f>
        <v>0.76800000000000002</v>
      </c>
      <c r="G529" s="57">
        <f>IF(F529&gt;Päälaskenta!D$24,(2*SQRT((POWER(Päälaskenta!D$24,2))+POWER(Päälaskenta!E$24*Päälaskenta!D$24,2))+Päälaskenta!C$24)+(2*SQRT((POWER((F529-Päälaskenta!D$24),2))+POWER(Päälaskenta!E$20*(F529-Päälaskenta!D$24),2))+Päälaskenta!C$20),(2*SQRT((POWER(F529,2))+POWER(Päälaskenta!E$24*F529,2))+Päälaskenta!C$24))</f>
        <v>8.23</v>
      </c>
      <c r="H529" s="57">
        <f t="shared" si="130"/>
        <v>0.21</v>
      </c>
      <c r="I529" s="62">
        <f t="shared" si="131"/>
        <v>0.18044099999999999</v>
      </c>
      <c r="J529" s="8">
        <f>IF(F529&lt;Päälaskenta!$D$24,0,Kaksitasouoma_matriisi!F529-Päälaskenta!$D$24)</f>
        <v>6.8000000000000102E-2</v>
      </c>
      <c r="L529" s="8">
        <f>IF(F529&gt;Päälaskenta!D$24,F529-Päälaskenta!D$24,0)</f>
        <v>6.8000000000000102E-2</v>
      </c>
      <c r="M529" s="8">
        <f>IF(F529&gt;Päälaskenta!D$24,(Päälaskenta!C$20+(Päälaskenta!E$20*(Kaksitasouoma_matriisi!F529-Päälaskenta!D$24)))*(Kaksitasouoma_matriisi!F529-Päälaskenta!D$24),0)</f>
        <v>0.34693600000000002</v>
      </c>
      <c r="N529" s="8">
        <f>IF(F529&gt;Päälaskenta!D$24,(2*SQRT((POWER((F529-Päälaskenta!D$24),2))+POWER(Päälaskenta!E$20*(F529-Päälaskenta!D$24),2))+Päälaskenta!C$20),0)</f>
        <v>5.2451774867315502</v>
      </c>
      <c r="O529" s="8">
        <f t="shared" si="137"/>
        <v>6.6143805596212094E-2</v>
      </c>
      <c r="P529" s="8">
        <f>IF(Päälaskenta!$C$29,IF(L529&gt;Päälaskenta!$F$28,Kaksitasouoma_matriisi!AQ529,Kaksitasouoma_matriisi!AR529),Päälaskenta!$F$20)</f>
        <v>0.12</v>
      </c>
      <c r="Q529" s="8">
        <f t="shared" si="138"/>
        <v>0.47285455100297402</v>
      </c>
      <c r="R529" s="8">
        <f t="shared" si="132"/>
        <v>9.9390493739473895E-2</v>
      </c>
      <c r="S529" s="8">
        <f t="shared" si="139"/>
        <v>0.28648077380114501</v>
      </c>
      <c r="U529" s="93">
        <f>IF(F529&gt;Päälaskenta!D$24,Päälaskenta!H$24+L529*Päälaskenta!G$24,F529*Päälaskenta!C$24 + F529*F529*Päälaskenta!E$24)</f>
        <v>1.3532</v>
      </c>
      <c r="V529" s="8">
        <f>IF(F529&gt;Päälaskenta!D$24,2*SQRT(POWER(Päälaskenta!D$24,2)+POWER(Päälaskenta!E$24*Päälaskenta!D$24,2))+Päälaskenta!C$24,(2*SQRT((POWER(F529,2))+POWER(Päälaskenta!E$24*F529,2))+Päälaskenta!C$24))</f>
        <v>2.9798989873223301</v>
      </c>
      <c r="W529" s="8">
        <f t="shared" si="140"/>
        <v>0.454109352618008</v>
      </c>
      <c r="X529" s="8">
        <f>Päälaskenta!F$24</f>
        <v>7.0000000000000007E-2</v>
      </c>
      <c r="Y529" s="8">
        <f t="shared" si="141"/>
        <v>11.421003030649601</v>
      </c>
      <c r="Z529" s="8">
        <f t="shared" si="133"/>
        <v>2.4006095062605302</v>
      </c>
      <c r="AA529" s="8">
        <f t="shared" si="142"/>
        <v>1.7740241695688199</v>
      </c>
      <c r="AC529" s="8">
        <f t="shared" si="134"/>
        <v>0.101885280965335</v>
      </c>
      <c r="AE529" s="8">
        <v>527</v>
      </c>
      <c r="AF529" s="8">
        <f t="shared" si="128"/>
        <v>11.8938575816526</v>
      </c>
      <c r="AG529" s="8">
        <f t="shared" si="135"/>
        <v>4.4180899082943301E-2</v>
      </c>
      <c r="AJ529" s="132">
        <f>IF(Päälaskenta!$F$28&lt;Kaksitasouoma_matriisi!L529,Päälaskenta!$C$20*Päälaskenta!$F$28,Päälaskenta!$C$20*Kaksitasouoma_matriisi!L529)</f>
        <v>0.34000000000000102</v>
      </c>
      <c r="AK529" s="134">
        <f>SQRT(Päälaskenta!$D$20^2+(Päälaskenta!$D$20/(1/Päälaskenta!$E$20))^2)</f>
        <v>1.8029999999999999</v>
      </c>
      <c r="AL529" s="134">
        <f>IF(Päälaskenta!$F$28&lt;Kaksitasouoma_matriisi!L529,AK529*Päälaskenta!$F$28*COS(ATAN(1/Päälaskenta!$E$20)),AK529*Kaksitasouoma_matriisi!L529*COS(ATAN(1/Päälaskenta!$E$20)))</f>
        <v>0.10199999999999999</v>
      </c>
      <c r="AM529" s="134"/>
      <c r="AN529" s="134">
        <f t="shared" si="143"/>
        <v>0.442</v>
      </c>
      <c r="AO529" s="8">
        <f t="shared" si="136"/>
        <v>0.26042894178647202</v>
      </c>
      <c r="AP529" s="134">
        <f>Refererenssiarvoja!$B$16*H529^(1/6)/(Refererenssiarvoja!$B$15^0.5)*(Päälaskenta!$G$28/2)^0.5*(1-AO529)^(-1.5)</f>
        <v>6.0999999999999999E-2</v>
      </c>
      <c r="AQ529" s="8">
        <f>Refererenssiarvoja!$B$16*Kaksitasouoma_matriisi!O529^(1/6)/(SQRT((2*Refererenssiarvoja!$B$15)/(Päälaskenta!$F$31*Päälaskenta!$G$31*Päälaskenta!$F$28))+SQRT(Refererenssiarvoja!$B$15)/Refererenssiarvoja!$B$17*LN(Kaksitasouoma_matriisi!L529/Päälaskenta!$F$28))</f>
        <v>-4.6618976842479197E-2</v>
      </c>
      <c r="AR529" s="8">
        <f>Refererenssiarvoja!$B$16*Kaksitasouoma_matriisi!O529^(1/6)/(SQRT((2*Refererenssiarvoja!$B$15)/(Päälaskenta!$F$31*Päälaskenta!$G$31*L529)))</f>
        <v>0.118391307780998</v>
      </c>
    </row>
    <row r="530" spans="1:44" x14ac:dyDescent="0.2">
      <c r="A530" s="8">
        <v>528</v>
      </c>
      <c r="B530" s="8">
        <f>IF(Päälaskenta!C$7,Päälaskenta!E$7,Päälaskenta!G$5)</f>
        <v>2.5</v>
      </c>
      <c r="C530" s="56">
        <v>1.472</v>
      </c>
      <c r="D530" s="93">
        <f t="shared" si="129"/>
        <v>1.6983999999999999</v>
      </c>
      <c r="E530" s="8">
        <f>IF(Päälaskenta!$C$26,Kaksitasouoma_matriisi!AP530,Kaksitasouoma_matriisi!AC530)</f>
        <v>0.101885280965335</v>
      </c>
      <c r="F530" s="56">
        <f>IF(D530&lt;Päälaskenta!H$24,(SQRT(POWER(Päälaskenta!C$24/(2*Päälaskenta!E$24),2)+(D530/Päälaskenta!E$24))-Päälaskenta!C$24/(2*Päälaskenta!E$24)),IF(D530=Päälaskenta!H$24,Päälaskenta!D$24,Päälaskenta!D$24+(SQRT(POWER((Päälaskenta!C$20+Päälaskenta!G$24)/(2*Päälaskenta!E$20),2)+((D530-Päälaskenta!H$24)/Päälaskenta!E$20))-(Päälaskenta!C$20+Päälaskenta!G$24)/(2*Päälaskenta!E$20))))</f>
        <v>0.76800000000000002</v>
      </c>
      <c r="G530" s="57">
        <f>IF(F530&gt;Päälaskenta!D$24,(2*SQRT((POWER(Päälaskenta!D$24,2))+POWER(Päälaskenta!E$24*Päälaskenta!D$24,2))+Päälaskenta!C$24)+(2*SQRT((POWER((F530-Päälaskenta!D$24),2))+POWER(Päälaskenta!E$20*(F530-Päälaskenta!D$24),2))+Päälaskenta!C$20),(2*SQRT((POWER(F530,2))+POWER(Päälaskenta!E$24*F530,2))+Päälaskenta!C$24))</f>
        <v>8.23</v>
      </c>
      <c r="H530" s="57">
        <f t="shared" si="130"/>
        <v>0.21</v>
      </c>
      <c r="I530" s="62">
        <f t="shared" si="131"/>
        <v>0.180196</v>
      </c>
      <c r="J530" s="8">
        <f>IF(F530&lt;Päälaskenta!$D$24,0,Kaksitasouoma_matriisi!F530-Päälaskenta!$D$24)</f>
        <v>6.8000000000000102E-2</v>
      </c>
      <c r="L530" s="8">
        <f>IF(F530&gt;Päälaskenta!D$24,F530-Päälaskenta!D$24,0)</f>
        <v>6.8000000000000102E-2</v>
      </c>
      <c r="M530" s="8">
        <f>IF(F530&gt;Päälaskenta!D$24,(Päälaskenta!C$20+(Päälaskenta!E$20*(Kaksitasouoma_matriisi!F530-Päälaskenta!D$24)))*(Kaksitasouoma_matriisi!F530-Päälaskenta!D$24),0)</f>
        <v>0.34693600000000002</v>
      </c>
      <c r="N530" s="8">
        <f>IF(F530&gt;Päälaskenta!D$24,(2*SQRT((POWER((F530-Päälaskenta!D$24),2))+POWER(Päälaskenta!E$20*(F530-Päälaskenta!D$24),2))+Päälaskenta!C$20),0)</f>
        <v>5.2451774867315502</v>
      </c>
      <c r="O530" s="8">
        <f t="shared" si="137"/>
        <v>6.6143805596212094E-2</v>
      </c>
      <c r="P530" s="8">
        <f>IF(Päälaskenta!$C$29,IF(L530&gt;Päälaskenta!$F$28,Kaksitasouoma_matriisi!AQ530,Kaksitasouoma_matriisi!AR530),Päälaskenta!$F$20)</f>
        <v>0.12</v>
      </c>
      <c r="Q530" s="8">
        <f t="shared" si="138"/>
        <v>0.47285455100297402</v>
      </c>
      <c r="R530" s="8">
        <f t="shared" si="132"/>
        <v>9.9390493739473895E-2</v>
      </c>
      <c r="S530" s="8">
        <f t="shared" si="139"/>
        <v>0.28648077380114501</v>
      </c>
      <c r="U530" s="93">
        <f>IF(F530&gt;Päälaskenta!D$24,Päälaskenta!H$24+L530*Päälaskenta!G$24,F530*Päälaskenta!C$24 + F530*F530*Päälaskenta!E$24)</f>
        <v>1.3532</v>
      </c>
      <c r="V530" s="8">
        <f>IF(F530&gt;Päälaskenta!D$24,2*SQRT(POWER(Päälaskenta!D$24,2)+POWER(Päälaskenta!E$24*Päälaskenta!D$24,2))+Päälaskenta!C$24,(2*SQRT((POWER(F530,2))+POWER(Päälaskenta!E$24*F530,2))+Päälaskenta!C$24))</f>
        <v>2.9798989873223301</v>
      </c>
      <c r="W530" s="8">
        <f t="shared" si="140"/>
        <v>0.454109352618008</v>
      </c>
      <c r="X530" s="8">
        <f>Päälaskenta!F$24</f>
        <v>7.0000000000000007E-2</v>
      </c>
      <c r="Y530" s="8">
        <f t="shared" si="141"/>
        <v>11.421003030649601</v>
      </c>
      <c r="Z530" s="8">
        <f t="shared" si="133"/>
        <v>2.4006095062605302</v>
      </c>
      <c r="AA530" s="8">
        <f t="shared" si="142"/>
        <v>1.7740241695688199</v>
      </c>
      <c r="AC530" s="8">
        <f t="shared" si="134"/>
        <v>0.101885280965335</v>
      </c>
      <c r="AE530" s="8">
        <v>528</v>
      </c>
      <c r="AF530" s="8">
        <f t="shared" si="128"/>
        <v>11.8938575816526</v>
      </c>
      <c r="AG530" s="8">
        <f t="shared" si="135"/>
        <v>4.4180899082943301E-2</v>
      </c>
      <c r="AJ530" s="132">
        <f>IF(Päälaskenta!$F$28&lt;Kaksitasouoma_matriisi!L530,Päälaskenta!$C$20*Päälaskenta!$F$28,Päälaskenta!$C$20*Kaksitasouoma_matriisi!L530)</f>
        <v>0.34000000000000102</v>
      </c>
      <c r="AK530" s="134">
        <f>SQRT(Päälaskenta!$D$20^2+(Päälaskenta!$D$20/(1/Päälaskenta!$E$20))^2)</f>
        <v>1.8029999999999999</v>
      </c>
      <c r="AL530" s="134">
        <f>IF(Päälaskenta!$F$28&lt;Kaksitasouoma_matriisi!L530,AK530*Päälaskenta!$F$28*COS(ATAN(1/Päälaskenta!$E$20)),AK530*Kaksitasouoma_matriisi!L530*COS(ATAN(1/Päälaskenta!$E$20)))</f>
        <v>0.10199999999999999</v>
      </c>
      <c r="AM530" s="134"/>
      <c r="AN530" s="134">
        <f t="shared" si="143"/>
        <v>0.442</v>
      </c>
      <c r="AO530" s="8">
        <f t="shared" si="136"/>
        <v>0.26024493641073998</v>
      </c>
      <c r="AP530" s="134">
        <f>Refererenssiarvoja!$B$16*H530^(1/6)/(Refererenssiarvoja!$B$15^0.5)*(Päälaskenta!$G$28/2)^0.5*(1-AO530)^(-1.5)</f>
        <v>6.0999999999999999E-2</v>
      </c>
      <c r="AQ530" s="8">
        <f>Refererenssiarvoja!$B$16*Kaksitasouoma_matriisi!O530^(1/6)/(SQRT((2*Refererenssiarvoja!$B$15)/(Päälaskenta!$F$31*Päälaskenta!$G$31*Päälaskenta!$F$28))+SQRT(Refererenssiarvoja!$B$15)/Refererenssiarvoja!$B$17*LN(Kaksitasouoma_matriisi!L530/Päälaskenta!$F$28))</f>
        <v>-4.6618976842479197E-2</v>
      </c>
      <c r="AR530" s="8">
        <f>Refererenssiarvoja!$B$16*Kaksitasouoma_matriisi!O530^(1/6)/(SQRT((2*Refererenssiarvoja!$B$15)/(Päälaskenta!$F$31*Päälaskenta!$G$31*L530)))</f>
        <v>0.118391307780998</v>
      </c>
    </row>
    <row r="531" spans="1:44" x14ac:dyDescent="0.2">
      <c r="A531" s="8">
        <v>529</v>
      </c>
      <c r="B531" s="8">
        <f>IF(Päälaskenta!C$7,Päälaskenta!E$7,Päälaskenta!G$5)</f>
        <v>2.5</v>
      </c>
      <c r="C531" s="56">
        <v>1.4710000000000001</v>
      </c>
      <c r="D531" s="93">
        <f t="shared" si="129"/>
        <v>1.6995</v>
      </c>
      <c r="E531" s="8">
        <f>IF(Päälaskenta!$C$26,Kaksitasouoma_matriisi!AP531,Kaksitasouoma_matriisi!AC531)</f>
        <v>0.101885280965335</v>
      </c>
      <c r="F531" s="56">
        <f>IF(D531&lt;Päälaskenta!H$24,(SQRT(POWER(Päälaskenta!C$24/(2*Päälaskenta!E$24),2)+(D531/Päälaskenta!E$24))-Päälaskenta!C$24/(2*Päälaskenta!E$24)),IF(D531=Päälaskenta!H$24,Päälaskenta!D$24,Päälaskenta!D$24+(SQRT(POWER((Päälaskenta!C$20+Päälaskenta!G$24)/(2*Päälaskenta!E$20),2)+((D531-Päälaskenta!H$24)/Päälaskenta!E$20))-(Päälaskenta!C$20+Päälaskenta!G$24)/(2*Päälaskenta!E$20))))</f>
        <v>0.76800000000000002</v>
      </c>
      <c r="G531" s="57">
        <f>IF(F531&gt;Päälaskenta!D$24,(2*SQRT((POWER(Päälaskenta!D$24,2))+POWER(Päälaskenta!E$24*Päälaskenta!D$24,2))+Päälaskenta!C$24)+(2*SQRT((POWER((F531-Päälaskenta!D$24),2))+POWER(Päälaskenta!E$20*(F531-Päälaskenta!D$24),2))+Päälaskenta!C$20),(2*SQRT((POWER(F531,2))+POWER(Päälaskenta!E$24*F531,2))+Päälaskenta!C$24))</f>
        <v>8.23</v>
      </c>
      <c r="H531" s="57">
        <f t="shared" si="130"/>
        <v>0.21</v>
      </c>
      <c r="I531" s="62">
        <f t="shared" si="131"/>
        <v>0.179952</v>
      </c>
      <c r="J531" s="8">
        <f>IF(F531&lt;Päälaskenta!$D$24,0,Kaksitasouoma_matriisi!F531-Päälaskenta!$D$24)</f>
        <v>6.8000000000000102E-2</v>
      </c>
      <c r="L531" s="8">
        <f>IF(F531&gt;Päälaskenta!D$24,F531-Päälaskenta!D$24,0)</f>
        <v>6.8000000000000102E-2</v>
      </c>
      <c r="M531" s="8">
        <f>IF(F531&gt;Päälaskenta!D$24,(Päälaskenta!C$20+(Päälaskenta!E$20*(Kaksitasouoma_matriisi!F531-Päälaskenta!D$24)))*(Kaksitasouoma_matriisi!F531-Päälaskenta!D$24),0)</f>
        <v>0.34693600000000002</v>
      </c>
      <c r="N531" s="8">
        <f>IF(F531&gt;Päälaskenta!D$24,(2*SQRT((POWER((F531-Päälaskenta!D$24),2))+POWER(Päälaskenta!E$20*(F531-Päälaskenta!D$24),2))+Päälaskenta!C$20),0)</f>
        <v>5.2451774867315502</v>
      </c>
      <c r="O531" s="8">
        <f t="shared" si="137"/>
        <v>6.6143805596212094E-2</v>
      </c>
      <c r="P531" s="8">
        <f>IF(Päälaskenta!$C$29,IF(L531&gt;Päälaskenta!$F$28,Kaksitasouoma_matriisi!AQ531,Kaksitasouoma_matriisi!AR531),Päälaskenta!$F$20)</f>
        <v>0.12</v>
      </c>
      <c r="Q531" s="8">
        <f t="shared" si="138"/>
        <v>0.47285455100297402</v>
      </c>
      <c r="R531" s="8">
        <f t="shared" si="132"/>
        <v>9.9390493739473895E-2</v>
      </c>
      <c r="S531" s="8">
        <f t="shared" si="139"/>
        <v>0.28648077380114501</v>
      </c>
      <c r="U531" s="93">
        <f>IF(F531&gt;Päälaskenta!D$24,Päälaskenta!H$24+L531*Päälaskenta!G$24,F531*Päälaskenta!C$24 + F531*F531*Päälaskenta!E$24)</f>
        <v>1.3532</v>
      </c>
      <c r="V531" s="8">
        <f>IF(F531&gt;Päälaskenta!D$24,2*SQRT(POWER(Päälaskenta!D$24,2)+POWER(Päälaskenta!E$24*Päälaskenta!D$24,2))+Päälaskenta!C$24,(2*SQRT((POWER(F531,2))+POWER(Päälaskenta!E$24*F531,2))+Päälaskenta!C$24))</f>
        <v>2.9798989873223301</v>
      </c>
      <c r="W531" s="8">
        <f t="shared" si="140"/>
        <v>0.454109352618008</v>
      </c>
      <c r="X531" s="8">
        <f>Päälaskenta!F$24</f>
        <v>7.0000000000000007E-2</v>
      </c>
      <c r="Y531" s="8">
        <f t="shared" si="141"/>
        <v>11.421003030649601</v>
      </c>
      <c r="Z531" s="8">
        <f t="shared" si="133"/>
        <v>2.4006095062605302</v>
      </c>
      <c r="AA531" s="8">
        <f t="shared" si="142"/>
        <v>1.7740241695688199</v>
      </c>
      <c r="AC531" s="8">
        <f t="shared" si="134"/>
        <v>0.101885280965335</v>
      </c>
      <c r="AE531" s="8">
        <v>529</v>
      </c>
      <c r="AF531" s="8">
        <f t="shared" si="128"/>
        <v>11.8938575816526</v>
      </c>
      <c r="AG531" s="8">
        <f t="shared" si="135"/>
        <v>4.4180899082943301E-2</v>
      </c>
      <c r="AJ531" s="132">
        <f>IF(Päälaskenta!$F$28&lt;Kaksitasouoma_matriisi!L531,Päälaskenta!$C$20*Päälaskenta!$F$28,Päälaskenta!$C$20*Kaksitasouoma_matriisi!L531)</f>
        <v>0.34000000000000102</v>
      </c>
      <c r="AK531" s="134">
        <f>SQRT(Päälaskenta!$D$20^2+(Päälaskenta!$D$20/(1/Päälaskenta!$E$20))^2)</f>
        <v>1.8029999999999999</v>
      </c>
      <c r="AL531" s="134">
        <f>IF(Päälaskenta!$F$28&lt;Kaksitasouoma_matriisi!L531,AK531*Päälaskenta!$F$28*COS(ATAN(1/Päälaskenta!$E$20)),AK531*Kaksitasouoma_matriisi!L531*COS(ATAN(1/Päälaskenta!$E$20)))</f>
        <v>0.10199999999999999</v>
      </c>
      <c r="AM531" s="134"/>
      <c r="AN531" s="134">
        <f t="shared" si="143"/>
        <v>0.442</v>
      </c>
      <c r="AO531" s="8">
        <f t="shared" si="136"/>
        <v>0.26007649308620201</v>
      </c>
      <c r="AP531" s="134">
        <f>Refererenssiarvoja!$B$16*H531^(1/6)/(Refererenssiarvoja!$B$15^0.5)*(Päälaskenta!$G$28/2)^0.5*(1-AO531)^(-1.5)</f>
        <v>6.0999999999999999E-2</v>
      </c>
      <c r="AQ531" s="8">
        <f>Refererenssiarvoja!$B$16*Kaksitasouoma_matriisi!O531^(1/6)/(SQRT((2*Refererenssiarvoja!$B$15)/(Päälaskenta!$F$31*Päälaskenta!$G$31*Päälaskenta!$F$28))+SQRT(Refererenssiarvoja!$B$15)/Refererenssiarvoja!$B$17*LN(Kaksitasouoma_matriisi!L531/Päälaskenta!$F$28))</f>
        <v>-4.6618976842479197E-2</v>
      </c>
      <c r="AR531" s="8">
        <f>Refererenssiarvoja!$B$16*Kaksitasouoma_matriisi!O531^(1/6)/(SQRT((2*Refererenssiarvoja!$B$15)/(Päälaskenta!$F$31*Päälaskenta!$G$31*L531)))</f>
        <v>0.118391307780998</v>
      </c>
    </row>
    <row r="532" spans="1:44" x14ac:dyDescent="0.2">
      <c r="A532" s="8">
        <v>530</v>
      </c>
      <c r="B532" s="8">
        <f>IF(Päälaskenta!C$7,Päälaskenta!E$7,Päälaskenta!G$5)</f>
        <v>2.5</v>
      </c>
      <c r="C532" s="56">
        <v>1.47</v>
      </c>
      <c r="D532" s="93">
        <f t="shared" si="129"/>
        <v>1.7007000000000001</v>
      </c>
      <c r="E532" s="8">
        <f>IF(Päälaskenta!$C$26,Kaksitasouoma_matriisi!AP532,Kaksitasouoma_matriisi!AC532)</f>
        <v>0.101885280965335</v>
      </c>
      <c r="F532" s="56">
        <f>IF(D532&lt;Päälaskenta!H$24,(SQRT(POWER(Päälaskenta!C$24/(2*Päälaskenta!E$24),2)+(D532/Päälaskenta!E$24))-Päälaskenta!C$24/(2*Päälaskenta!E$24)),IF(D532=Päälaskenta!H$24,Päälaskenta!D$24,Päälaskenta!D$24+(SQRT(POWER((Päälaskenta!C$20+Päälaskenta!G$24)/(2*Päälaskenta!E$20),2)+((D532-Päälaskenta!H$24)/Päälaskenta!E$20))-(Päälaskenta!C$20+Päälaskenta!G$24)/(2*Päälaskenta!E$20))))</f>
        <v>0.76800000000000002</v>
      </c>
      <c r="G532" s="57">
        <f>IF(F532&gt;Päälaskenta!D$24,(2*SQRT((POWER(Päälaskenta!D$24,2))+POWER(Päälaskenta!E$24*Päälaskenta!D$24,2))+Päälaskenta!C$24)+(2*SQRT((POWER((F532-Päälaskenta!D$24),2))+POWER(Päälaskenta!E$20*(F532-Päälaskenta!D$24),2))+Päälaskenta!C$20),(2*SQRT((POWER(F532,2))+POWER(Päälaskenta!E$24*F532,2))+Päälaskenta!C$24))</f>
        <v>8.23</v>
      </c>
      <c r="H532" s="57">
        <f t="shared" si="130"/>
        <v>0.21</v>
      </c>
      <c r="I532" s="62">
        <f t="shared" si="131"/>
        <v>0.17970700000000001</v>
      </c>
      <c r="J532" s="8">
        <f>IF(F532&lt;Päälaskenta!$D$24,0,Kaksitasouoma_matriisi!F532-Päälaskenta!$D$24)</f>
        <v>6.8000000000000102E-2</v>
      </c>
      <c r="L532" s="8">
        <f>IF(F532&gt;Päälaskenta!D$24,F532-Päälaskenta!D$24,0)</f>
        <v>6.8000000000000102E-2</v>
      </c>
      <c r="M532" s="8">
        <f>IF(F532&gt;Päälaskenta!D$24,(Päälaskenta!C$20+(Päälaskenta!E$20*(Kaksitasouoma_matriisi!F532-Päälaskenta!D$24)))*(Kaksitasouoma_matriisi!F532-Päälaskenta!D$24),0)</f>
        <v>0.34693600000000002</v>
      </c>
      <c r="N532" s="8">
        <f>IF(F532&gt;Päälaskenta!D$24,(2*SQRT((POWER((F532-Päälaskenta!D$24),2))+POWER(Päälaskenta!E$20*(F532-Päälaskenta!D$24),2))+Päälaskenta!C$20),0)</f>
        <v>5.2451774867315502</v>
      </c>
      <c r="O532" s="8">
        <f t="shared" si="137"/>
        <v>6.6143805596212094E-2</v>
      </c>
      <c r="P532" s="8">
        <f>IF(Päälaskenta!$C$29,IF(L532&gt;Päälaskenta!$F$28,Kaksitasouoma_matriisi!AQ532,Kaksitasouoma_matriisi!AR532),Päälaskenta!$F$20)</f>
        <v>0.12</v>
      </c>
      <c r="Q532" s="8">
        <f t="shared" si="138"/>
        <v>0.47285455100297402</v>
      </c>
      <c r="R532" s="8">
        <f t="shared" si="132"/>
        <v>9.9390493739473895E-2</v>
      </c>
      <c r="S532" s="8">
        <f t="shared" si="139"/>
        <v>0.28648077380114501</v>
      </c>
      <c r="U532" s="93">
        <f>IF(F532&gt;Päälaskenta!D$24,Päälaskenta!H$24+L532*Päälaskenta!G$24,F532*Päälaskenta!C$24 + F532*F532*Päälaskenta!E$24)</f>
        <v>1.3532</v>
      </c>
      <c r="V532" s="8">
        <f>IF(F532&gt;Päälaskenta!D$24,2*SQRT(POWER(Päälaskenta!D$24,2)+POWER(Päälaskenta!E$24*Päälaskenta!D$24,2))+Päälaskenta!C$24,(2*SQRT((POWER(F532,2))+POWER(Päälaskenta!E$24*F532,2))+Päälaskenta!C$24))</f>
        <v>2.9798989873223301</v>
      </c>
      <c r="W532" s="8">
        <f t="shared" si="140"/>
        <v>0.454109352618008</v>
      </c>
      <c r="X532" s="8">
        <f>Päälaskenta!F$24</f>
        <v>7.0000000000000007E-2</v>
      </c>
      <c r="Y532" s="8">
        <f t="shared" si="141"/>
        <v>11.421003030649601</v>
      </c>
      <c r="Z532" s="8">
        <f t="shared" si="133"/>
        <v>2.4006095062605302</v>
      </c>
      <c r="AA532" s="8">
        <f t="shared" si="142"/>
        <v>1.7740241695688199</v>
      </c>
      <c r="AC532" s="8">
        <f t="shared" si="134"/>
        <v>0.101885280965335</v>
      </c>
      <c r="AE532" s="8">
        <v>530</v>
      </c>
      <c r="AF532" s="8">
        <f t="shared" si="128"/>
        <v>11.8938575816526</v>
      </c>
      <c r="AG532" s="8">
        <f t="shared" si="135"/>
        <v>4.4180899082943301E-2</v>
      </c>
      <c r="AJ532" s="132">
        <f>IF(Päälaskenta!$F$28&lt;Kaksitasouoma_matriisi!L532,Päälaskenta!$C$20*Päälaskenta!$F$28,Päälaskenta!$C$20*Kaksitasouoma_matriisi!L532)</f>
        <v>0.34000000000000102</v>
      </c>
      <c r="AK532" s="134">
        <f>SQRT(Päälaskenta!$D$20^2+(Päälaskenta!$D$20/(1/Päälaskenta!$E$20))^2)</f>
        <v>1.8029999999999999</v>
      </c>
      <c r="AL532" s="134">
        <f>IF(Päälaskenta!$F$28&lt;Kaksitasouoma_matriisi!L532,AK532*Päälaskenta!$F$28*COS(ATAN(1/Päälaskenta!$E$20)),AK532*Kaksitasouoma_matriisi!L532*COS(ATAN(1/Päälaskenta!$E$20)))</f>
        <v>0.10199999999999999</v>
      </c>
      <c r="AM532" s="134"/>
      <c r="AN532" s="134">
        <f t="shared" si="143"/>
        <v>0.442</v>
      </c>
      <c r="AO532" s="8">
        <f t="shared" si="136"/>
        <v>0.259892985241371</v>
      </c>
      <c r="AP532" s="134">
        <f>Refererenssiarvoja!$B$16*H532^(1/6)/(Refererenssiarvoja!$B$15^0.5)*(Päälaskenta!$G$28/2)^0.5*(1-AO532)^(-1.5)</f>
        <v>6.0999999999999999E-2</v>
      </c>
      <c r="AQ532" s="8">
        <f>Refererenssiarvoja!$B$16*Kaksitasouoma_matriisi!O532^(1/6)/(SQRT((2*Refererenssiarvoja!$B$15)/(Päälaskenta!$F$31*Päälaskenta!$G$31*Päälaskenta!$F$28))+SQRT(Refererenssiarvoja!$B$15)/Refererenssiarvoja!$B$17*LN(Kaksitasouoma_matriisi!L532/Päälaskenta!$F$28))</f>
        <v>-4.6618976842479197E-2</v>
      </c>
      <c r="AR532" s="8">
        <f>Refererenssiarvoja!$B$16*Kaksitasouoma_matriisi!O532^(1/6)/(SQRT((2*Refererenssiarvoja!$B$15)/(Päälaskenta!$F$31*Päälaskenta!$G$31*L532)))</f>
        <v>0.118391307780998</v>
      </c>
    </row>
    <row r="533" spans="1:44" x14ac:dyDescent="0.2">
      <c r="A533" s="8">
        <v>531</v>
      </c>
      <c r="B533" s="8">
        <f>IF(Päälaskenta!C$7,Päälaskenta!E$7,Päälaskenta!G$5)</f>
        <v>2.5</v>
      </c>
      <c r="C533" s="56">
        <v>1.4690000000000001</v>
      </c>
      <c r="D533" s="93">
        <f t="shared" si="129"/>
        <v>1.7018</v>
      </c>
      <c r="E533" s="8">
        <f>IF(Päälaskenta!$C$26,Kaksitasouoma_matriisi!AP533,Kaksitasouoma_matriisi!AC533)</f>
        <v>0.101885280965335</v>
      </c>
      <c r="F533" s="56">
        <f>IF(D533&lt;Päälaskenta!H$24,(SQRT(POWER(Päälaskenta!C$24/(2*Päälaskenta!E$24),2)+(D533/Päälaskenta!E$24))-Päälaskenta!C$24/(2*Päälaskenta!E$24)),IF(D533=Päälaskenta!H$24,Päälaskenta!D$24,Päälaskenta!D$24+(SQRT(POWER((Päälaskenta!C$20+Päälaskenta!G$24)/(2*Päälaskenta!E$20),2)+((D533-Päälaskenta!H$24)/Päälaskenta!E$20))-(Päälaskenta!C$20+Päälaskenta!G$24)/(2*Päälaskenta!E$20))))</f>
        <v>0.76800000000000002</v>
      </c>
      <c r="G533" s="57">
        <f>IF(F533&gt;Päälaskenta!D$24,(2*SQRT((POWER(Päälaskenta!D$24,2))+POWER(Päälaskenta!E$24*Päälaskenta!D$24,2))+Päälaskenta!C$24)+(2*SQRT((POWER((F533-Päälaskenta!D$24),2))+POWER(Päälaskenta!E$20*(F533-Päälaskenta!D$24),2))+Päälaskenta!C$20),(2*SQRT((POWER(F533,2))+POWER(Päälaskenta!E$24*F533,2))+Päälaskenta!C$24))</f>
        <v>8.23</v>
      </c>
      <c r="H533" s="57">
        <f t="shared" si="130"/>
        <v>0.21</v>
      </c>
      <c r="I533" s="62">
        <f t="shared" si="131"/>
        <v>0.17946300000000001</v>
      </c>
      <c r="J533" s="8">
        <f>IF(F533&lt;Päälaskenta!$D$24,0,Kaksitasouoma_matriisi!F533-Päälaskenta!$D$24)</f>
        <v>6.8000000000000102E-2</v>
      </c>
      <c r="L533" s="8">
        <f>IF(F533&gt;Päälaskenta!D$24,F533-Päälaskenta!D$24,0)</f>
        <v>6.8000000000000102E-2</v>
      </c>
      <c r="M533" s="8">
        <f>IF(F533&gt;Päälaskenta!D$24,(Päälaskenta!C$20+(Päälaskenta!E$20*(Kaksitasouoma_matriisi!F533-Päälaskenta!D$24)))*(Kaksitasouoma_matriisi!F533-Päälaskenta!D$24),0)</f>
        <v>0.34693600000000002</v>
      </c>
      <c r="N533" s="8">
        <f>IF(F533&gt;Päälaskenta!D$24,(2*SQRT((POWER((F533-Päälaskenta!D$24),2))+POWER(Päälaskenta!E$20*(F533-Päälaskenta!D$24),2))+Päälaskenta!C$20),0)</f>
        <v>5.2451774867315502</v>
      </c>
      <c r="O533" s="8">
        <f t="shared" si="137"/>
        <v>6.6143805596212094E-2</v>
      </c>
      <c r="P533" s="8">
        <f>IF(Päälaskenta!$C$29,IF(L533&gt;Päälaskenta!$F$28,Kaksitasouoma_matriisi!AQ533,Kaksitasouoma_matriisi!AR533),Päälaskenta!$F$20)</f>
        <v>0.12</v>
      </c>
      <c r="Q533" s="8">
        <f t="shared" si="138"/>
        <v>0.47285455100297402</v>
      </c>
      <c r="R533" s="8">
        <f t="shared" si="132"/>
        <v>9.9390493739473895E-2</v>
      </c>
      <c r="S533" s="8">
        <f t="shared" si="139"/>
        <v>0.28648077380114501</v>
      </c>
      <c r="U533" s="93">
        <f>IF(F533&gt;Päälaskenta!D$24,Päälaskenta!H$24+L533*Päälaskenta!G$24,F533*Päälaskenta!C$24 + F533*F533*Päälaskenta!E$24)</f>
        <v>1.3532</v>
      </c>
      <c r="V533" s="8">
        <f>IF(F533&gt;Päälaskenta!D$24,2*SQRT(POWER(Päälaskenta!D$24,2)+POWER(Päälaskenta!E$24*Päälaskenta!D$24,2))+Päälaskenta!C$24,(2*SQRT((POWER(F533,2))+POWER(Päälaskenta!E$24*F533,2))+Päälaskenta!C$24))</f>
        <v>2.9798989873223301</v>
      </c>
      <c r="W533" s="8">
        <f t="shared" si="140"/>
        <v>0.454109352618008</v>
      </c>
      <c r="X533" s="8">
        <f>Päälaskenta!F$24</f>
        <v>7.0000000000000007E-2</v>
      </c>
      <c r="Y533" s="8">
        <f t="shared" si="141"/>
        <v>11.421003030649601</v>
      </c>
      <c r="Z533" s="8">
        <f t="shared" si="133"/>
        <v>2.4006095062605302</v>
      </c>
      <c r="AA533" s="8">
        <f t="shared" si="142"/>
        <v>1.7740241695688199</v>
      </c>
      <c r="AC533" s="8">
        <f t="shared" si="134"/>
        <v>0.101885280965335</v>
      </c>
      <c r="AE533" s="8">
        <v>531</v>
      </c>
      <c r="AF533" s="8">
        <f t="shared" si="128"/>
        <v>11.8938575816526</v>
      </c>
      <c r="AG533" s="8">
        <f t="shared" si="135"/>
        <v>4.4180899082943301E-2</v>
      </c>
      <c r="AJ533" s="132">
        <f>IF(Päälaskenta!$F$28&lt;Kaksitasouoma_matriisi!L533,Päälaskenta!$C$20*Päälaskenta!$F$28,Päälaskenta!$C$20*Kaksitasouoma_matriisi!L533)</f>
        <v>0.34000000000000102</v>
      </c>
      <c r="AK533" s="134">
        <f>SQRT(Päälaskenta!$D$20^2+(Päälaskenta!$D$20/(1/Päälaskenta!$E$20))^2)</f>
        <v>1.8029999999999999</v>
      </c>
      <c r="AL533" s="134">
        <f>IF(Päälaskenta!$F$28&lt;Kaksitasouoma_matriisi!L533,AK533*Päälaskenta!$F$28*COS(ATAN(1/Päälaskenta!$E$20)),AK533*Kaksitasouoma_matriisi!L533*COS(ATAN(1/Päälaskenta!$E$20)))</f>
        <v>0.10199999999999999</v>
      </c>
      <c r="AM533" s="134"/>
      <c r="AN533" s="134">
        <f t="shared" si="143"/>
        <v>0.442</v>
      </c>
      <c r="AO533" s="8">
        <f t="shared" si="136"/>
        <v>0.25972499706193403</v>
      </c>
      <c r="AP533" s="134">
        <f>Refererenssiarvoja!$B$16*H533^(1/6)/(Refererenssiarvoja!$B$15^0.5)*(Päälaskenta!$G$28/2)^0.5*(1-AO533)^(-1.5)</f>
        <v>6.0999999999999999E-2</v>
      </c>
      <c r="AQ533" s="8">
        <f>Refererenssiarvoja!$B$16*Kaksitasouoma_matriisi!O533^(1/6)/(SQRT((2*Refererenssiarvoja!$B$15)/(Päälaskenta!$F$31*Päälaskenta!$G$31*Päälaskenta!$F$28))+SQRT(Refererenssiarvoja!$B$15)/Refererenssiarvoja!$B$17*LN(Kaksitasouoma_matriisi!L533/Päälaskenta!$F$28))</f>
        <v>-4.6618976842479197E-2</v>
      </c>
      <c r="AR533" s="8">
        <f>Refererenssiarvoja!$B$16*Kaksitasouoma_matriisi!O533^(1/6)/(SQRT((2*Refererenssiarvoja!$B$15)/(Päälaskenta!$F$31*Päälaskenta!$G$31*L533)))</f>
        <v>0.118391307780998</v>
      </c>
    </row>
    <row r="534" spans="1:44" x14ac:dyDescent="0.2">
      <c r="A534" s="8">
        <v>532</v>
      </c>
      <c r="B534" s="8">
        <f>IF(Päälaskenta!C$7,Päälaskenta!E$7,Päälaskenta!G$5)</f>
        <v>2.5</v>
      </c>
      <c r="C534" s="56">
        <v>1.468</v>
      </c>
      <c r="D534" s="93">
        <f t="shared" si="129"/>
        <v>1.7030000000000001</v>
      </c>
      <c r="E534" s="8">
        <f>IF(Päälaskenta!$C$26,Kaksitasouoma_matriisi!AP534,Kaksitasouoma_matriisi!AC534)</f>
        <v>0.101885280965335</v>
      </c>
      <c r="F534" s="56">
        <f>IF(D534&lt;Päälaskenta!H$24,(SQRT(POWER(Päälaskenta!C$24/(2*Päälaskenta!E$24),2)+(D534/Päälaskenta!E$24))-Päälaskenta!C$24/(2*Päälaskenta!E$24)),IF(D534=Päälaskenta!H$24,Päälaskenta!D$24,Päälaskenta!D$24+(SQRT(POWER((Päälaskenta!C$20+Päälaskenta!G$24)/(2*Päälaskenta!E$20),2)+((D534-Päälaskenta!H$24)/Päälaskenta!E$20))-(Päälaskenta!C$20+Päälaskenta!G$24)/(2*Päälaskenta!E$20))))</f>
        <v>0.76800000000000002</v>
      </c>
      <c r="G534" s="57">
        <f>IF(F534&gt;Päälaskenta!D$24,(2*SQRT((POWER(Päälaskenta!D$24,2))+POWER(Päälaskenta!E$24*Päälaskenta!D$24,2))+Päälaskenta!C$24)+(2*SQRT((POWER((F534-Päälaskenta!D$24),2))+POWER(Päälaskenta!E$20*(F534-Päälaskenta!D$24),2))+Päälaskenta!C$20),(2*SQRT((POWER(F534,2))+POWER(Päälaskenta!E$24*F534,2))+Päälaskenta!C$24))</f>
        <v>8.23</v>
      </c>
      <c r="H534" s="57">
        <f t="shared" si="130"/>
        <v>0.21</v>
      </c>
      <c r="I534" s="62">
        <f t="shared" si="131"/>
        <v>0.17921799999999999</v>
      </c>
      <c r="J534" s="8">
        <f>IF(F534&lt;Päälaskenta!$D$24,0,Kaksitasouoma_matriisi!F534-Päälaskenta!$D$24)</f>
        <v>6.8000000000000102E-2</v>
      </c>
      <c r="L534" s="8">
        <f>IF(F534&gt;Päälaskenta!D$24,F534-Päälaskenta!D$24,0)</f>
        <v>6.8000000000000102E-2</v>
      </c>
      <c r="M534" s="8">
        <f>IF(F534&gt;Päälaskenta!D$24,(Päälaskenta!C$20+(Päälaskenta!E$20*(Kaksitasouoma_matriisi!F534-Päälaskenta!D$24)))*(Kaksitasouoma_matriisi!F534-Päälaskenta!D$24),0)</f>
        <v>0.34693600000000002</v>
      </c>
      <c r="N534" s="8">
        <f>IF(F534&gt;Päälaskenta!D$24,(2*SQRT((POWER((F534-Päälaskenta!D$24),2))+POWER(Päälaskenta!E$20*(F534-Päälaskenta!D$24),2))+Päälaskenta!C$20),0)</f>
        <v>5.2451774867315502</v>
      </c>
      <c r="O534" s="8">
        <f t="shared" si="137"/>
        <v>6.6143805596212094E-2</v>
      </c>
      <c r="P534" s="8">
        <f>IF(Päälaskenta!$C$29,IF(L534&gt;Päälaskenta!$F$28,Kaksitasouoma_matriisi!AQ534,Kaksitasouoma_matriisi!AR534),Päälaskenta!$F$20)</f>
        <v>0.12</v>
      </c>
      <c r="Q534" s="8">
        <f t="shared" si="138"/>
        <v>0.47285455100297402</v>
      </c>
      <c r="R534" s="8">
        <f t="shared" si="132"/>
        <v>9.9390493739473895E-2</v>
      </c>
      <c r="S534" s="8">
        <f t="shared" si="139"/>
        <v>0.28648077380114501</v>
      </c>
      <c r="U534" s="93">
        <f>IF(F534&gt;Päälaskenta!D$24,Päälaskenta!H$24+L534*Päälaskenta!G$24,F534*Päälaskenta!C$24 + F534*F534*Päälaskenta!E$24)</f>
        <v>1.3532</v>
      </c>
      <c r="V534" s="8">
        <f>IF(F534&gt;Päälaskenta!D$24,2*SQRT(POWER(Päälaskenta!D$24,2)+POWER(Päälaskenta!E$24*Päälaskenta!D$24,2))+Päälaskenta!C$24,(2*SQRT((POWER(F534,2))+POWER(Päälaskenta!E$24*F534,2))+Päälaskenta!C$24))</f>
        <v>2.9798989873223301</v>
      </c>
      <c r="W534" s="8">
        <f t="shared" si="140"/>
        <v>0.454109352618008</v>
      </c>
      <c r="X534" s="8">
        <f>Päälaskenta!F$24</f>
        <v>7.0000000000000007E-2</v>
      </c>
      <c r="Y534" s="8">
        <f t="shared" si="141"/>
        <v>11.421003030649601</v>
      </c>
      <c r="Z534" s="8">
        <f t="shared" si="133"/>
        <v>2.4006095062605302</v>
      </c>
      <c r="AA534" s="8">
        <f t="shared" si="142"/>
        <v>1.7740241695688199</v>
      </c>
      <c r="AC534" s="8">
        <f t="shared" si="134"/>
        <v>0.101885280965335</v>
      </c>
      <c r="AE534" s="8">
        <v>532</v>
      </c>
      <c r="AF534" s="8">
        <f t="shared" si="128"/>
        <v>11.8938575816526</v>
      </c>
      <c r="AG534" s="8">
        <f t="shared" si="135"/>
        <v>4.4180899082943301E-2</v>
      </c>
      <c r="AJ534" s="132">
        <f>IF(Päälaskenta!$F$28&lt;Kaksitasouoma_matriisi!L534,Päälaskenta!$C$20*Päälaskenta!$F$28,Päälaskenta!$C$20*Kaksitasouoma_matriisi!L534)</f>
        <v>0.34000000000000102</v>
      </c>
      <c r="AK534" s="134">
        <f>SQRT(Päälaskenta!$D$20^2+(Päälaskenta!$D$20/(1/Päälaskenta!$E$20))^2)</f>
        <v>1.8029999999999999</v>
      </c>
      <c r="AL534" s="134">
        <f>IF(Päälaskenta!$F$28&lt;Kaksitasouoma_matriisi!L534,AK534*Päälaskenta!$F$28*COS(ATAN(1/Päälaskenta!$E$20)),AK534*Kaksitasouoma_matriisi!L534*COS(ATAN(1/Päälaskenta!$E$20)))</f>
        <v>0.10199999999999999</v>
      </c>
      <c r="AM534" s="134"/>
      <c r="AN534" s="134">
        <f t="shared" si="143"/>
        <v>0.442</v>
      </c>
      <c r="AO534" s="8">
        <f t="shared" si="136"/>
        <v>0.25954198473282403</v>
      </c>
      <c r="AP534" s="134">
        <f>Refererenssiarvoja!$B$16*H534^(1/6)/(Refererenssiarvoja!$B$15^0.5)*(Päälaskenta!$G$28/2)^0.5*(1-AO534)^(-1.5)</f>
        <v>6.0999999999999999E-2</v>
      </c>
      <c r="AQ534" s="8">
        <f>Refererenssiarvoja!$B$16*Kaksitasouoma_matriisi!O534^(1/6)/(SQRT((2*Refererenssiarvoja!$B$15)/(Päälaskenta!$F$31*Päälaskenta!$G$31*Päälaskenta!$F$28))+SQRT(Refererenssiarvoja!$B$15)/Refererenssiarvoja!$B$17*LN(Kaksitasouoma_matriisi!L534/Päälaskenta!$F$28))</f>
        <v>-4.6618976842479197E-2</v>
      </c>
      <c r="AR534" s="8">
        <f>Refererenssiarvoja!$B$16*Kaksitasouoma_matriisi!O534^(1/6)/(SQRT((2*Refererenssiarvoja!$B$15)/(Päälaskenta!$F$31*Päälaskenta!$G$31*L534)))</f>
        <v>0.118391307780998</v>
      </c>
    </row>
    <row r="535" spans="1:44" x14ac:dyDescent="0.2">
      <c r="A535" s="8">
        <v>533</v>
      </c>
      <c r="B535" s="8">
        <f>IF(Päälaskenta!C$7,Päälaskenta!E$7,Päälaskenta!G$5)</f>
        <v>2.5</v>
      </c>
      <c r="C535" s="56">
        <v>1.4670000000000001</v>
      </c>
      <c r="D535" s="93">
        <f t="shared" si="129"/>
        <v>1.7041999999999999</v>
      </c>
      <c r="E535" s="8">
        <f>IF(Päälaskenta!$C$26,Kaksitasouoma_matriisi!AP535,Kaksitasouoma_matriisi!AC535)</f>
        <v>0.10189321826904001</v>
      </c>
      <c r="F535" s="56">
        <f>IF(D535&lt;Päälaskenta!H$24,(SQRT(POWER(Päälaskenta!C$24/(2*Päälaskenta!E$24),2)+(D535/Päälaskenta!E$24))-Päälaskenta!C$24/(2*Päälaskenta!E$24)),IF(D535=Päälaskenta!H$24,Päälaskenta!D$24,Päälaskenta!D$24+(SQRT(POWER((Päälaskenta!C$20+Päälaskenta!G$24)/(2*Päälaskenta!E$20),2)+((D535-Päälaskenta!H$24)/Päälaskenta!E$20))-(Päälaskenta!C$20+Päälaskenta!G$24)/(2*Päälaskenta!E$20))))</f>
        <v>0.76900000000000002</v>
      </c>
      <c r="G535" s="57">
        <f>IF(F535&gt;Päälaskenta!D$24,(2*SQRT((POWER(Päälaskenta!D$24,2))+POWER(Päälaskenta!E$24*Päälaskenta!D$24,2))+Päälaskenta!C$24)+(2*SQRT((POWER((F535-Päälaskenta!D$24),2))+POWER(Päälaskenta!E$20*(F535-Päälaskenta!D$24),2))+Päälaskenta!C$20),(2*SQRT((POWER(F535,2))+POWER(Päälaskenta!E$24*F535,2))+Päälaskenta!C$24))</f>
        <v>8.23</v>
      </c>
      <c r="H535" s="57">
        <f t="shared" si="130"/>
        <v>0.21</v>
      </c>
      <c r="I535" s="62">
        <f t="shared" si="131"/>
        <v>0.17900199999999999</v>
      </c>
      <c r="J535" s="8">
        <f>IF(F535&lt;Päälaskenta!$D$24,0,Kaksitasouoma_matriisi!F535-Päälaskenta!$D$24)</f>
        <v>6.9000000000000103E-2</v>
      </c>
      <c r="L535" s="8">
        <f>IF(F535&gt;Päälaskenta!D$24,F535-Päälaskenta!D$24,0)</f>
        <v>6.9000000000000103E-2</v>
      </c>
      <c r="M535" s="8">
        <f>IF(F535&gt;Päälaskenta!D$24,(Päälaskenta!C$20+(Päälaskenta!E$20*(Kaksitasouoma_matriisi!F535-Päälaskenta!D$24)))*(Kaksitasouoma_matriisi!F535-Päälaskenta!D$24),0)</f>
        <v>0.3521415</v>
      </c>
      <c r="N535" s="8">
        <f>IF(F535&gt;Päälaskenta!D$24,(2*SQRT((POWER((F535-Päälaskenta!D$24),2))+POWER(Päälaskenta!E$20*(F535-Päälaskenta!D$24),2))+Päälaskenta!C$20),0)</f>
        <v>5.2487830380070202</v>
      </c>
      <c r="O535" s="8">
        <f t="shared" si="137"/>
        <v>6.7090123072358704E-2</v>
      </c>
      <c r="P535" s="8">
        <f>IF(Päälaskenta!$C$29,IF(L535&gt;Päälaskenta!$F$28,Kaksitasouoma_matriisi!AQ535,Kaksitasouoma_matriisi!AR535),Päälaskenta!$F$20)</f>
        <v>0.12</v>
      </c>
      <c r="Q535" s="8">
        <f t="shared" si="138"/>
        <v>0.48451625993767</v>
      </c>
      <c r="R535" s="8">
        <f t="shared" si="132"/>
        <v>0.10145408255973699</v>
      </c>
      <c r="S535" s="8">
        <f t="shared" si="139"/>
        <v>0.28810601011166498</v>
      </c>
      <c r="U535" s="93">
        <f>IF(F535&gt;Päälaskenta!D$24,Päälaskenta!H$24+L535*Päälaskenta!G$24,F535*Päälaskenta!C$24 + F535*F535*Päälaskenta!E$24)</f>
        <v>1.3555999999999999</v>
      </c>
      <c r="V535" s="8">
        <f>IF(F535&gt;Päälaskenta!D$24,2*SQRT(POWER(Päälaskenta!D$24,2)+POWER(Päälaskenta!E$24*Päälaskenta!D$24,2))+Päälaskenta!C$24,(2*SQRT((POWER(F535,2))+POWER(Päälaskenta!E$24*F535,2))+Päälaskenta!C$24))</f>
        <v>2.9798989873223301</v>
      </c>
      <c r="W535" s="8">
        <f t="shared" si="140"/>
        <v>0.45491474904594398</v>
      </c>
      <c r="X535" s="8">
        <f>Päälaskenta!F$24</f>
        <v>7.0000000000000007E-2</v>
      </c>
      <c r="Y535" s="8">
        <f t="shared" si="141"/>
        <v>11.454782970637501</v>
      </c>
      <c r="Z535" s="8">
        <f t="shared" si="133"/>
        <v>2.3985459174402601</v>
      </c>
      <c r="AA535" s="8">
        <f t="shared" si="142"/>
        <v>1.76936110758355</v>
      </c>
      <c r="AC535" s="8">
        <f t="shared" si="134"/>
        <v>0.10189321826904001</v>
      </c>
      <c r="AE535" s="8">
        <v>533</v>
      </c>
      <c r="AF535" s="8">
        <f t="shared" si="128"/>
        <v>11.9392992305752</v>
      </c>
      <c r="AG535" s="8">
        <f t="shared" si="135"/>
        <v>4.3845229083189698E-2</v>
      </c>
      <c r="AJ535" s="132">
        <f>IF(Päälaskenta!$F$28&lt;Kaksitasouoma_matriisi!L535,Päälaskenta!$C$20*Päälaskenta!$F$28,Päälaskenta!$C$20*Kaksitasouoma_matriisi!L535)</f>
        <v>0.34500000000000097</v>
      </c>
      <c r="AK535" s="134">
        <f>SQRT(Päälaskenta!$D$20^2+(Päälaskenta!$D$20/(1/Päälaskenta!$E$20))^2)</f>
        <v>1.8029999999999999</v>
      </c>
      <c r="AL535" s="134">
        <f>IF(Päälaskenta!$F$28&lt;Kaksitasouoma_matriisi!L535,AK535*Päälaskenta!$F$28*COS(ATAN(1/Päälaskenta!$E$20)),AK535*Kaksitasouoma_matriisi!L535*COS(ATAN(1/Päälaskenta!$E$20)))</f>
        <v>0.104</v>
      </c>
      <c r="AM535" s="134"/>
      <c r="AN535" s="134">
        <f t="shared" si="143"/>
        <v>0.44900000000000001</v>
      </c>
      <c r="AO535" s="8">
        <f t="shared" si="136"/>
        <v>0.263466729257129</v>
      </c>
      <c r="AP535" s="134">
        <f>Refererenssiarvoja!$B$16*H535^(1/6)/(Refererenssiarvoja!$B$15^0.5)*(Päälaskenta!$G$28/2)^0.5*(1-AO535)^(-1.5)</f>
        <v>6.2E-2</v>
      </c>
      <c r="AQ535" s="8">
        <f>Refererenssiarvoja!$B$16*Kaksitasouoma_matriisi!O535^(1/6)/(SQRT((2*Refererenssiarvoja!$B$15)/(Päälaskenta!$F$31*Päälaskenta!$G$31*Päälaskenta!$F$28))+SQRT(Refererenssiarvoja!$B$15)/Refererenssiarvoja!$B$17*LN(Kaksitasouoma_matriisi!L535/Päälaskenta!$F$28))</f>
        <v>-4.7124380860877703E-2</v>
      </c>
      <c r="AR535" s="8">
        <f>Refererenssiarvoja!$B$16*Kaksitasouoma_matriisi!O535^(1/6)/(SQRT((2*Refererenssiarvoja!$B$15)/(Päälaskenta!$F$31*Päälaskenta!$G$31*L535)))</f>
        <v>0.11954134610687001</v>
      </c>
    </row>
    <row r="536" spans="1:44" x14ac:dyDescent="0.2">
      <c r="A536" s="8">
        <v>534</v>
      </c>
      <c r="B536" s="8">
        <f>IF(Päälaskenta!C$7,Päälaskenta!E$7,Päälaskenta!G$5)</f>
        <v>2.5</v>
      </c>
      <c r="C536" s="56">
        <v>1.466</v>
      </c>
      <c r="D536" s="93">
        <f t="shared" si="129"/>
        <v>1.7053</v>
      </c>
      <c r="E536" s="8">
        <f>IF(Päälaskenta!$C$26,Kaksitasouoma_matriisi!AP536,Kaksitasouoma_matriisi!AC536)</f>
        <v>0.10189321826904001</v>
      </c>
      <c r="F536" s="56">
        <f>IF(D536&lt;Päälaskenta!H$24,(SQRT(POWER(Päälaskenta!C$24/(2*Päälaskenta!E$24),2)+(D536/Päälaskenta!E$24))-Päälaskenta!C$24/(2*Päälaskenta!E$24)),IF(D536=Päälaskenta!H$24,Päälaskenta!D$24,Päälaskenta!D$24+(SQRT(POWER((Päälaskenta!C$20+Päälaskenta!G$24)/(2*Päälaskenta!E$20),2)+((D536-Päälaskenta!H$24)/Päälaskenta!E$20))-(Päälaskenta!C$20+Päälaskenta!G$24)/(2*Päälaskenta!E$20))))</f>
        <v>0.76900000000000002</v>
      </c>
      <c r="G536" s="57">
        <f>IF(F536&gt;Päälaskenta!D$24,(2*SQRT((POWER(Päälaskenta!D$24,2))+POWER(Päälaskenta!E$24*Päälaskenta!D$24,2))+Päälaskenta!C$24)+(2*SQRT((POWER((F536-Päälaskenta!D$24),2))+POWER(Päälaskenta!E$20*(F536-Päälaskenta!D$24),2))+Päälaskenta!C$20),(2*SQRT((POWER(F536,2))+POWER(Päälaskenta!E$24*F536,2))+Päälaskenta!C$24))</f>
        <v>8.23</v>
      </c>
      <c r="H536" s="57">
        <f t="shared" si="130"/>
        <v>0.21</v>
      </c>
      <c r="I536" s="62">
        <f t="shared" si="131"/>
        <v>0.178758</v>
      </c>
      <c r="J536" s="8">
        <f>IF(F536&lt;Päälaskenta!$D$24,0,Kaksitasouoma_matriisi!F536-Päälaskenta!$D$24)</f>
        <v>6.9000000000000103E-2</v>
      </c>
      <c r="L536" s="8">
        <f>IF(F536&gt;Päälaskenta!D$24,F536-Päälaskenta!D$24,0)</f>
        <v>6.9000000000000103E-2</v>
      </c>
      <c r="M536" s="8">
        <f>IF(F536&gt;Päälaskenta!D$24,(Päälaskenta!C$20+(Päälaskenta!E$20*(Kaksitasouoma_matriisi!F536-Päälaskenta!D$24)))*(Kaksitasouoma_matriisi!F536-Päälaskenta!D$24),0)</f>
        <v>0.3521415</v>
      </c>
      <c r="N536" s="8">
        <f>IF(F536&gt;Päälaskenta!D$24,(2*SQRT((POWER((F536-Päälaskenta!D$24),2))+POWER(Päälaskenta!E$20*(F536-Päälaskenta!D$24),2))+Päälaskenta!C$20),0)</f>
        <v>5.2487830380070202</v>
      </c>
      <c r="O536" s="8">
        <f t="shared" si="137"/>
        <v>6.7090123072358704E-2</v>
      </c>
      <c r="P536" s="8">
        <f>IF(Päälaskenta!$C$29,IF(L536&gt;Päälaskenta!$F$28,Kaksitasouoma_matriisi!AQ536,Kaksitasouoma_matriisi!AR536),Päälaskenta!$F$20)</f>
        <v>0.12</v>
      </c>
      <c r="Q536" s="8">
        <f t="shared" si="138"/>
        <v>0.48451625993767</v>
      </c>
      <c r="R536" s="8">
        <f t="shared" si="132"/>
        <v>0.10145408255973699</v>
      </c>
      <c r="S536" s="8">
        <f t="shared" si="139"/>
        <v>0.28810601011166498</v>
      </c>
      <c r="U536" s="93">
        <f>IF(F536&gt;Päälaskenta!D$24,Päälaskenta!H$24+L536*Päälaskenta!G$24,F536*Päälaskenta!C$24 + F536*F536*Päälaskenta!E$24)</f>
        <v>1.3555999999999999</v>
      </c>
      <c r="V536" s="8">
        <f>IF(F536&gt;Päälaskenta!D$24,2*SQRT(POWER(Päälaskenta!D$24,2)+POWER(Päälaskenta!E$24*Päälaskenta!D$24,2))+Päälaskenta!C$24,(2*SQRT((POWER(F536,2))+POWER(Päälaskenta!E$24*F536,2))+Päälaskenta!C$24))</f>
        <v>2.9798989873223301</v>
      </c>
      <c r="W536" s="8">
        <f t="shared" si="140"/>
        <v>0.45491474904594398</v>
      </c>
      <c r="X536" s="8">
        <f>Päälaskenta!F$24</f>
        <v>7.0000000000000007E-2</v>
      </c>
      <c r="Y536" s="8">
        <f t="shared" si="141"/>
        <v>11.454782970637501</v>
      </c>
      <c r="Z536" s="8">
        <f t="shared" si="133"/>
        <v>2.3985459174402601</v>
      </c>
      <c r="AA536" s="8">
        <f t="shared" si="142"/>
        <v>1.76936110758355</v>
      </c>
      <c r="AC536" s="8">
        <f t="shared" si="134"/>
        <v>0.10189321826904001</v>
      </c>
      <c r="AE536" s="8">
        <v>534</v>
      </c>
      <c r="AF536" s="8">
        <f t="shared" si="128"/>
        <v>11.9392992305752</v>
      </c>
      <c r="AG536" s="8">
        <f t="shared" si="135"/>
        <v>4.3845229083189698E-2</v>
      </c>
      <c r="AJ536" s="132">
        <f>IF(Päälaskenta!$F$28&lt;Kaksitasouoma_matriisi!L536,Päälaskenta!$C$20*Päälaskenta!$F$28,Päälaskenta!$C$20*Kaksitasouoma_matriisi!L536)</f>
        <v>0.34500000000000097</v>
      </c>
      <c r="AK536" s="134">
        <f>SQRT(Päälaskenta!$D$20^2+(Päälaskenta!$D$20/(1/Päälaskenta!$E$20))^2)</f>
        <v>1.8029999999999999</v>
      </c>
      <c r="AL536" s="134">
        <f>IF(Päälaskenta!$F$28&lt;Kaksitasouoma_matriisi!L536,AK536*Päälaskenta!$F$28*COS(ATAN(1/Päälaskenta!$E$20)),AK536*Kaksitasouoma_matriisi!L536*COS(ATAN(1/Päälaskenta!$E$20)))</f>
        <v>0.104</v>
      </c>
      <c r="AM536" s="134"/>
      <c r="AN536" s="134">
        <f t="shared" si="143"/>
        <v>0.44900000000000001</v>
      </c>
      <c r="AO536" s="8">
        <f t="shared" si="136"/>
        <v>0.26329678062511003</v>
      </c>
      <c r="AP536" s="134">
        <f>Refererenssiarvoja!$B$16*H536^(1/6)/(Refererenssiarvoja!$B$15^0.5)*(Päälaskenta!$G$28/2)^0.5*(1-AO536)^(-1.5)</f>
        <v>6.2E-2</v>
      </c>
      <c r="AQ536" s="8">
        <f>Refererenssiarvoja!$B$16*Kaksitasouoma_matriisi!O536^(1/6)/(SQRT((2*Refererenssiarvoja!$B$15)/(Päälaskenta!$F$31*Päälaskenta!$G$31*Päälaskenta!$F$28))+SQRT(Refererenssiarvoja!$B$15)/Refererenssiarvoja!$B$17*LN(Kaksitasouoma_matriisi!L536/Päälaskenta!$F$28))</f>
        <v>-4.7124380860877703E-2</v>
      </c>
      <c r="AR536" s="8">
        <f>Refererenssiarvoja!$B$16*Kaksitasouoma_matriisi!O536^(1/6)/(SQRT((2*Refererenssiarvoja!$B$15)/(Päälaskenta!$F$31*Päälaskenta!$G$31*L536)))</f>
        <v>0.11954134610687001</v>
      </c>
    </row>
    <row r="537" spans="1:44" x14ac:dyDescent="0.2">
      <c r="A537" s="8">
        <v>535</v>
      </c>
      <c r="B537" s="8">
        <f>IF(Päälaskenta!C$7,Päälaskenta!E$7,Päälaskenta!G$5)</f>
        <v>2.5</v>
      </c>
      <c r="C537" s="56">
        <v>1.4650000000000001</v>
      </c>
      <c r="D537" s="93">
        <f t="shared" si="129"/>
        <v>1.7064999999999999</v>
      </c>
      <c r="E537" s="8">
        <f>IF(Päälaskenta!$C$26,Kaksitasouoma_matriisi!AP537,Kaksitasouoma_matriisi!AC537)</f>
        <v>0.10189321826904001</v>
      </c>
      <c r="F537" s="56">
        <f>IF(D537&lt;Päälaskenta!H$24,(SQRT(POWER(Päälaskenta!C$24/(2*Päälaskenta!E$24),2)+(D537/Päälaskenta!E$24))-Päälaskenta!C$24/(2*Päälaskenta!E$24)),IF(D537=Päälaskenta!H$24,Päälaskenta!D$24,Päälaskenta!D$24+(SQRT(POWER((Päälaskenta!C$20+Päälaskenta!G$24)/(2*Päälaskenta!E$20),2)+((D537-Päälaskenta!H$24)/Päälaskenta!E$20))-(Päälaskenta!C$20+Päälaskenta!G$24)/(2*Päälaskenta!E$20))))</f>
        <v>0.76900000000000002</v>
      </c>
      <c r="G537" s="57">
        <f>IF(F537&gt;Päälaskenta!D$24,(2*SQRT((POWER(Päälaskenta!D$24,2))+POWER(Päälaskenta!E$24*Päälaskenta!D$24,2))+Päälaskenta!C$24)+(2*SQRT((POWER((F537-Päälaskenta!D$24),2))+POWER(Päälaskenta!E$20*(F537-Päälaskenta!D$24),2))+Päälaskenta!C$20),(2*SQRT((POWER(F537,2))+POWER(Päälaskenta!E$24*F537,2))+Päälaskenta!C$24))</f>
        <v>8.23</v>
      </c>
      <c r="H537" s="57">
        <f t="shared" si="130"/>
        <v>0.21</v>
      </c>
      <c r="I537" s="62">
        <f t="shared" si="131"/>
        <v>0.17851400000000001</v>
      </c>
      <c r="J537" s="8">
        <f>IF(F537&lt;Päälaskenta!$D$24,0,Kaksitasouoma_matriisi!F537-Päälaskenta!$D$24)</f>
        <v>6.9000000000000103E-2</v>
      </c>
      <c r="L537" s="8">
        <f>IF(F537&gt;Päälaskenta!D$24,F537-Päälaskenta!D$24,0)</f>
        <v>6.9000000000000103E-2</v>
      </c>
      <c r="M537" s="8">
        <f>IF(F537&gt;Päälaskenta!D$24,(Päälaskenta!C$20+(Päälaskenta!E$20*(Kaksitasouoma_matriisi!F537-Päälaskenta!D$24)))*(Kaksitasouoma_matriisi!F537-Päälaskenta!D$24),0)</f>
        <v>0.3521415</v>
      </c>
      <c r="N537" s="8">
        <f>IF(F537&gt;Päälaskenta!D$24,(2*SQRT((POWER((F537-Päälaskenta!D$24),2))+POWER(Päälaskenta!E$20*(F537-Päälaskenta!D$24),2))+Päälaskenta!C$20),0)</f>
        <v>5.2487830380070202</v>
      </c>
      <c r="O537" s="8">
        <f t="shared" si="137"/>
        <v>6.7090123072358704E-2</v>
      </c>
      <c r="P537" s="8">
        <f>IF(Päälaskenta!$C$29,IF(L537&gt;Päälaskenta!$F$28,Kaksitasouoma_matriisi!AQ537,Kaksitasouoma_matriisi!AR537),Päälaskenta!$F$20)</f>
        <v>0.12</v>
      </c>
      <c r="Q537" s="8">
        <f t="shared" si="138"/>
        <v>0.48451625993767</v>
      </c>
      <c r="R537" s="8">
        <f t="shared" si="132"/>
        <v>0.10145408255973699</v>
      </c>
      <c r="S537" s="8">
        <f t="shared" si="139"/>
        <v>0.28810601011166498</v>
      </c>
      <c r="U537" s="93">
        <f>IF(F537&gt;Päälaskenta!D$24,Päälaskenta!H$24+L537*Päälaskenta!G$24,F537*Päälaskenta!C$24 + F537*F537*Päälaskenta!E$24)</f>
        <v>1.3555999999999999</v>
      </c>
      <c r="V537" s="8">
        <f>IF(F537&gt;Päälaskenta!D$24,2*SQRT(POWER(Päälaskenta!D$24,2)+POWER(Päälaskenta!E$24*Päälaskenta!D$24,2))+Päälaskenta!C$24,(2*SQRT((POWER(F537,2))+POWER(Päälaskenta!E$24*F537,2))+Päälaskenta!C$24))</f>
        <v>2.9798989873223301</v>
      </c>
      <c r="W537" s="8">
        <f t="shared" si="140"/>
        <v>0.45491474904594398</v>
      </c>
      <c r="X537" s="8">
        <f>Päälaskenta!F$24</f>
        <v>7.0000000000000007E-2</v>
      </c>
      <c r="Y537" s="8">
        <f t="shared" si="141"/>
        <v>11.454782970637501</v>
      </c>
      <c r="Z537" s="8">
        <f t="shared" si="133"/>
        <v>2.3985459174402601</v>
      </c>
      <c r="AA537" s="8">
        <f t="shared" si="142"/>
        <v>1.76936110758355</v>
      </c>
      <c r="AC537" s="8">
        <f t="shared" si="134"/>
        <v>0.10189321826904001</v>
      </c>
      <c r="AE537" s="8">
        <v>535</v>
      </c>
      <c r="AF537" s="8">
        <f t="shared" si="128"/>
        <v>11.9392992305752</v>
      </c>
      <c r="AG537" s="8">
        <f t="shared" si="135"/>
        <v>4.3845229083189698E-2</v>
      </c>
      <c r="AJ537" s="132">
        <f>IF(Päälaskenta!$F$28&lt;Kaksitasouoma_matriisi!L537,Päälaskenta!$C$20*Päälaskenta!$F$28,Päälaskenta!$C$20*Kaksitasouoma_matriisi!L537)</f>
        <v>0.34500000000000097</v>
      </c>
      <c r="AK537" s="134">
        <f>SQRT(Päälaskenta!$D$20^2+(Päälaskenta!$D$20/(1/Päälaskenta!$E$20))^2)</f>
        <v>1.8029999999999999</v>
      </c>
      <c r="AL537" s="134">
        <f>IF(Päälaskenta!$F$28&lt;Kaksitasouoma_matriisi!L537,AK537*Päälaskenta!$F$28*COS(ATAN(1/Päälaskenta!$E$20)),AK537*Kaksitasouoma_matriisi!L537*COS(ATAN(1/Päälaskenta!$E$20)))</f>
        <v>0.104</v>
      </c>
      <c r="AM537" s="134"/>
      <c r="AN537" s="134">
        <f t="shared" si="143"/>
        <v>0.44900000000000001</v>
      </c>
      <c r="AO537" s="8">
        <f t="shared" si="136"/>
        <v>0.26311163199531201</v>
      </c>
      <c r="AP537" s="134">
        <f>Refererenssiarvoja!$B$16*H537^(1/6)/(Refererenssiarvoja!$B$15^0.5)*(Päälaskenta!$G$28/2)^0.5*(1-AO537)^(-1.5)</f>
        <v>6.2E-2</v>
      </c>
      <c r="AQ537" s="8">
        <f>Refererenssiarvoja!$B$16*Kaksitasouoma_matriisi!O537^(1/6)/(SQRT((2*Refererenssiarvoja!$B$15)/(Päälaskenta!$F$31*Päälaskenta!$G$31*Päälaskenta!$F$28))+SQRT(Refererenssiarvoja!$B$15)/Refererenssiarvoja!$B$17*LN(Kaksitasouoma_matriisi!L537/Päälaskenta!$F$28))</f>
        <v>-4.7124380860877703E-2</v>
      </c>
      <c r="AR537" s="8">
        <f>Refererenssiarvoja!$B$16*Kaksitasouoma_matriisi!O537^(1/6)/(SQRT((2*Refererenssiarvoja!$B$15)/(Päälaskenta!$F$31*Päälaskenta!$G$31*L537)))</f>
        <v>0.11954134610687001</v>
      </c>
    </row>
    <row r="538" spans="1:44" x14ac:dyDescent="0.2">
      <c r="A538" s="8">
        <v>536</v>
      </c>
      <c r="B538" s="8">
        <f>IF(Päälaskenta!C$7,Päälaskenta!E$7,Päälaskenta!G$5)</f>
        <v>2.5</v>
      </c>
      <c r="C538" s="56">
        <v>1.464</v>
      </c>
      <c r="D538" s="93">
        <f t="shared" si="129"/>
        <v>1.7077</v>
      </c>
      <c r="E538" s="8">
        <f>IF(Päälaskenta!$C$26,Kaksitasouoma_matriisi!AP538,Kaksitasouoma_matriisi!AC538)</f>
        <v>0.10189321826904001</v>
      </c>
      <c r="F538" s="56">
        <f>IF(D538&lt;Päälaskenta!H$24,(SQRT(POWER(Päälaskenta!C$24/(2*Päälaskenta!E$24),2)+(D538/Päälaskenta!E$24))-Päälaskenta!C$24/(2*Päälaskenta!E$24)),IF(D538=Päälaskenta!H$24,Päälaskenta!D$24,Päälaskenta!D$24+(SQRT(POWER((Päälaskenta!C$20+Päälaskenta!G$24)/(2*Päälaskenta!E$20),2)+((D538-Päälaskenta!H$24)/Päälaskenta!E$20))-(Päälaskenta!C$20+Päälaskenta!G$24)/(2*Päälaskenta!E$20))))</f>
        <v>0.76900000000000002</v>
      </c>
      <c r="G538" s="57">
        <f>IF(F538&gt;Päälaskenta!D$24,(2*SQRT((POWER(Päälaskenta!D$24,2))+POWER(Päälaskenta!E$24*Päälaskenta!D$24,2))+Päälaskenta!C$24)+(2*SQRT((POWER((F538-Päälaskenta!D$24),2))+POWER(Päälaskenta!E$20*(F538-Päälaskenta!D$24),2))+Päälaskenta!C$20),(2*SQRT((POWER(F538,2))+POWER(Päälaskenta!E$24*F538,2))+Päälaskenta!C$24))</f>
        <v>8.23</v>
      </c>
      <c r="H538" s="57">
        <f t="shared" si="130"/>
        <v>0.21</v>
      </c>
      <c r="I538" s="62">
        <f t="shared" si="131"/>
        <v>0.17827100000000001</v>
      </c>
      <c r="J538" s="8">
        <f>IF(F538&lt;Päälaskenta!$D$24,0,Kaksitasouoma_matriisi!F538-Päälaskenta!$D$24)</f>
        <v>6.9000000000000103E-2</v>
      </c>
      <c r="L538" s="8">
        <f>IF(F538&gt;Päälaskenta!D$24,F538-Päälaskenta!D$24,0)</f>
        <v>6.9000000000000103E-2</v>
      </c>
      <c r="M538" s="8">
        <f>IF(F538&gt;Päälaskenta!D$24,(Päälaskenta!C$20+(Päälaskenta!E$20*(Kaksitasouoma_matriisi!F538-Päälaskenta!D$24)))*(Kaksitasouoma_matriisi!F538-Päälaskenta!D$24),0)</f>
        <v>0.3521415</v>
      </c>
      <c r="N538" s="8">
        <f>IF(F538&gt;Päälaskenta!D$24,(2*SQRT((POWER((F538-Päälaskenta!D$24),2))+POWER(Päälaskenta!E$20*(F538-Päälaskenta!D$24),2))+Päälaskenta!C$20),0)</f>
        <v>5.2487830380070202</v>
      </c>
      <c r="O538" s="8">
        <f t="shared" si="137"/>
        <v>6.7090123072358704E-2</v>
      </c>
      <c r="P538" s="8">
        <f>IF(Päälaskenta!$C$29,IF(L538&gt;Päälaskenta!$F$28,Kaksitasouoma_matriisi!AQ538,Kaksitasouoma_matriisi!AR538),Päälaskenta!$F$20)</f>
        <v>0.12</v>
      </c>
      <c r="Q538" s="8">
        <f t="shared" si="138"/>
        <v>0.48451625993767</v>
      </c>
      <c r="R538" s="8">
        <f t="shared" si="132"/>
        <v>0.10145408255973699</v>
      </c>
      <c r="S538" s="8">
        <f t="shared" si="139"/>
        <v>0.28810601011166498</v>
      </c>
      <c r="U538" s="93">
        <f>IF(F538&gt;Päälaskenta!D$24,Päälaskenta!H$24+L538*Päälaskenta!G$24,F538*Päälaskenta!C$24 + F538*F538*Päälaskenta!E$24)</f>
        <v>1.3555999999999999</v>
      </c>
      <c r="V538" s="8">
        <f>IF(F538&gt;Päälaskenta!D$24,2*SQRT(POWER(Päälaskenta!D$24,2)+POWER(Päälaskenta!E$24*Päälaskenta!D$24,2))+Päälaskenta!C$24,(2*SQRT((POWER(F538,2))+POWER(Päälaskenta!E$24*F538,2))+Päälaskenta!C$24))</f>
        <v>2.9798989873223301</v>
      </c>
      <c r="W538" s="8">
        <f t="shared" si="140"/>
        <v>0.45491474904594398</v>
      </c>
      <c r="X538" s="8">
        <f>Päälaskenta!F$24</f>
        <v>7.0000000000000007E-2</v>
      </c>
      <c r="Y538" s="8">
        <f t="shared" si="141"/>
        <v>11.454782970637501</v>
      </c>
      <c r="Z538" s="8">
        <f t="shared" si="133"/>
        <v>2.3985459174402601</v>
      </c>
      <c r="AA538" s="8">
        <f t="shared" si="142"/>
        <v>1.76936110758355</v>
      </c>
      <c r="AC538" s="8">
        <f t="shared" si="134"/>
        <v>0.10189321826904001</v>
      </c>
      <c r="AE538" s="8">
        <v>536</v>
      </c>
      <c r="AF538" s="8">
        <f t="shared" si="128"/>
        <v>11.9392992305752</v>
      </c>
      <c r="AG538" s="8">
        <f t="shared" si="135"/>
        <v>4.3845229083189698E-2</v>
      </c>
      <c r="AJ538" s="132">
        <f>IF(Päälaskenta!$F$28&lt;Kaksitasouoma_matriisi!L538,Päälaskenta!$C$20*Päälaskenta!$F$28,Päälaskenta!$C$20*Kaksitasouoma_matriisi!L538)</f>
        <v>0.34500000000000097</v>
      </c>
      <c r="AK538" s="134">
        <f>SQRT(Päälaskenta!$D$20^2+(Päälaskenta!$D$20/(1/Päälaskenta!$E$20))^2)</f>
        <v>1.8029999999999999</v>
      </c>
      <c r="AL538" s="134">
        <f>IF(Päälaskenta!$F$28&lt;Kaksitasouoma_matriisi!L538,AK538*Päälaskenta!$F$28*COS(ATAN(1/Päälaskenta!$E$20)),AK538*Kaksitasouoma_matriisi!L538*COS(ATAN(1/Päälaskenta!$E$20)))</f>
        <v>0.104</v>
      </c>
      <c r="AM538" s="134"/>
      <c r="AN538" s="134">
        <f t="shared" si="143"/>
        <v>0.44900000000000001</v>
      </c>
      <c r="AO538" s="8">
        <f t="shared" si="136"/>
        <v>0.26292674357322698</v>
      </c>
      <c r="AP538" s="134">
        <f>Refererenssiarvoja!$B$16*H538^(1/6)/(Refererenssiarvoja!$B$15^0.5)*(Päälaskenta!$G$28/2)^0.5*(1-AO538)^(-1.5)</f>
        <v>6.2E-2</v>
      </c>
      <c r="AQ538" s="8">
        <f>Refererenssiarvoja!$B$16*Kaksitasouoma_matriisi!O538^(1/6)/(SQRT((2*Refererenssiarvoja!$B$15)/(Päälaskenta!$F$31*Päälaskenta!$G$31*Päälaskenta!$F$28))+SQRT(Refererenssiarvoja!$B$15)/Refererenssiarvoja!$B$17*LN(Kaksitasouoma_matriisi!L538/Päälaskenta!$F$28))</f>
        <v>-4.7124380860877703E-2</v>
      </c>
      <c r="AR538" s="8">
        <f>Refererenssiarvoja!$B$16*Kaksitasouoma_matriisi!O538^(1/6)/(SQRT((2*Refererenssiarvoja!$B$15)/(Päälaskenta!$F$31*Päälaskenta!$G$31*L538)))</f>
        <v>0.11954134610687001</v>
      </c>
    </row>
    <row r="539" spans="1:44" x14ac:dyDescent="0.2">
      <c r="A539" s="8">
        <v>537</v>
      </c>
      <c r="B539" s="8">
        <f>IF(Päälaskenta!C$7,Päälaskenta!E$7,Päälaskenta!G$5)</f>
        <v>2.5</v>
      </c>
      <c r="C539" s="56">
        <v>1.4630000000000001</v>
      </c>
      <c r="D539" s="93">
        <f t="shared" si="129"/>
        <v>1.7088000000000001</v>
      </c>
      <c r="E539" s="8">
        <f>IF(Päälaskenta!$C$26,Kaksitasouoma_matriisi!AP539,Kaksitasouoma_matriisi!AC539)</f>
        <v>0.10189321826904001</v>
      </c>
      <c r="F539" s="56">
        <f>IF(D539&lt;Päälaskenta!H$24,(SQRT(POWER(Päälaskenta!C$24/(2*Päälaskenta!E$24),2)+(D539/Päälaskenta!E$24))-Päälaskenta!C$24/(2*Päälaskenta!E$24)),IF(D539=Päälaskenta!H$24,Päälaskenta!D$24,Päälaskenta!D$24+(SQRT(POWER((Päälaskenta!C$20+Päälaskenta!G$24)/(2*Päälaskenta!E$20),2)+((D539-Päälaskenta!H$24)/Päälaskenta!E$20))-(Päälaskenta!C$20+Päälaskenta!G$24)/(2*Päälaskenta!E$20))))</f>
        <v>0.76900000000000002</v>
      </c>
      <c r="G539" s="57">
        <f>IF(F539&gt;Päälaskenta!D$24,(2*SQRT((POWER(Päälaskenta!D$24,2))+POWER(Päälaskenta!E$24*Päälaskenta!D$24,2))+Päälaskenta!C$24)+(2*SQRT((POWER((F539-Päälaskenta!D$24),2))+POWER(Päälaskenta!E$20*(F539-Päälaskenta!D$24),2))+Päälaskenta!C$20),(2*SQRT((POWER(F539,2))+POWER(Päälaskenta!E$24*F539,2))+Päälaskenta!C$24))</f>
        <v>8.23</v>
      </c>
      <c r="H539" s="57">
        <f t="shared" si="130"/>
        <v>0.21</v>
      </c>
      <c r="I539" s="62">
        <f t="shared" si="131"/>
        <v>0.17802699999999999</v>
      </c>
      <c r="J539" s="8">
        <f>IF(F539&lt;Päälaskenta!$D$24,0,Kaksitasouoma_matriisi!F539-Päälaskenta!$D$24)</f>
        <v>6.9000000000000103E-2</v>
      </c>
      <c r="L539" s="8">
        <f>IF(F539&gt;Päälaskenta!D$24,F539-Päälaskenta!D$24,0)</f>
        <v>6.9000000000000103E-2</v>
      </c>
      <c r="M539" s="8">
        <f>IF(F539&gt;Päälaskenta!D$24,(Päälaskenta!C$20+(Päälaskenta!E$20*(Kaksitasouoma_matriisi!F539-Päälaskenta!D$24)))*(Kaksitasouoma_matriisi!F539-Päälaskenta!D$24),0)</f>
        <v>0.3521415</v>
      </c>
      <c r="N539" s="8">
        <f>IF(F539&gt;Päälaskenta!D$24,(2*SQRT((POWER((F539-Päälaskenta!D$24),2))+POWER(Päälaskenta!E$20*(F539-Päälaskenta!D$24),2))+Päälaskenta!C$20),0)</f>
        <v>5.2487830380070202</v>
      </c>
      <c r="O539" s="8">
        <f t="shared" si="137"/>
        <v>6.7090123072358704E-2</v>
      </c>
      <c r="P539" s="8">
        <f>IF(Päälaskenta!$C$29,IF(L539&gt;Päälaskenta!$F$28,Kaksitasouoma_matriisi!AQ539,Kaksitasouoma_matriisi!AR539),Päälaskenta!$F$20)</f>
        <v>0.12</v>
      </c>
      <c r="Q539" s="8">
        <f t="shared" si="138"/>
        <v>0.48451625993767</v>
      </c>
      <c r="R539" s="8">
        <f t="shared" si="132"/>
        <v>0.10145408255973699</v>
      </c>
      <c r="S539" s="8">
        <f t="shared" si="139"/>
        <v>0.28810601011166498</v>
      </c>
      <c r="U539" s="93">
        <f>IF(F539&gt;Päälaskenta!D$24,Päälaskenta!H$24+L539*Päälaskenta!G$24,F539*Päälaskenta!C$24 + F539*F539*Päälaskenta!E$24)</f>
        <v>1.3555999999999999</v>
      </c>
      <c r="V539" s="8">
        <f>IF(F539&gt;Päälaskenta!D$24,2*SQRT(POWER(Päälaskenta!D$24,2)+POWER(Päälaskenta!E$24*Päälaskenta!D$24,2))+Päälaskenta!C$24,(2*SQRT((POWER(F539,2))+POWER(Päälaskenta!E$24*F539,2))+Päälaskenta!C$24))</f>
        <v>2.9798989873223301</v>
      </c>
      <c r="W539" s="8">
        <f t="shared" si="140"/>
        <v>0.45491474904594398</v>
      </c>
      <c r="X539" s="8">
        <f>Päälaskenta!F$24</f>
        <v>7.0000000000000007E-2</v>
      </c>
      <c r="Y539" s="8">
        <f t="shared" si="141"/>
        <v>11.454782970637501</v>
      </c>
      <c r="Z539" s="8">
        <f t="shared" si="133"/>
        <v>2.3985459174402601</v>
      </c>
      <c r="AA539" s="8">
        <f t="shared" si="142"/>
        <v>1.76936110758355</v>
      </c>
      <c r="AC539" s="8">
        <f t="shared" si="134"/>
        <v>0.10189321826904001</v>
      </c>
      <c r="AE539" s="8">
        <v>537</v>
      </c>
      <c r="AF539" s="8">
        <f t="shared" si="128"/>
        <v>11.9392992305752</v>
      </c>
      <c r="AG539" s="8">
        <f t="shared" si="135"/>
        <v>4.3845229083189698E-2</v>
      </c>
      <c r="AJ539" s="132">
        <f>IF(Päälaskenta!$F$28&lt;Kaksitasouoma_matriisi!L539,Päälaskenta!$C$20*Päälaskenta!$F$28,Päälaskenta!$C$20*Kaksitasouoma_matriisi!L539)</f>
        <v>0.34500000000000097</v>
      </c>
      <c r="AK539" s="134">
        <f>SQRT(Päälaskenta!$D$20^2+(Päälaskenta!$D$20/(1/Päälaskenta!$E$20))^2)</f>
        <v>1.8029999999999999</v>
      </c>
      <c r="AL539" s="134">
        <f>IF(Päälaskenta!$F$28&lt;Kaksitasouoma_matriisi!L539,AK539*Päälaskenta!$F$28*COS(ATAN(1/Päälaskenta!$E$20)),AK539*Kaksitasouoma_matriisi!L539*COS(ATAN(1/Päälaskenta!$E$20)))</f>
        <v>0.104</v>
      </c>
      <c r="AM539" s="134"/>
      <c r="AN539" s="134">
        <f t="shared" si="143"/>
        <v>0.44900000000000001</v>
      </c>
      <c r="AO539" s="8">
        <f t="shared" si="136"/>
        <v>0.26275749063670401</v>
      </c>
      <c r="AP539" s="134">
        <f>Refererenssiarvoja!$B$16*H539^(1/6)/(Refererenssiarvoja!$B$15^0.5)*(Päälaskenta!$G$28/2)^0.5*(1-AO539)^(-1.5)</f>
        <v>6.0999999999999999E-2</v>
      </c>
      <c r="AQ539" s="8">
        <f>Refererenssiarvoja!$B$16*Kaksitasouoma_matriisi!O539^(1/6)/(SQRT((2*Refererenssiarvoja!$B$15)/(Päälaskenta!$F$31*Päälaskenta!$G$31*Päälaskenta!$F$28))+SQRT(Refererenssiarvoja!$B$15)/Refererenssiarvoja!$B$17*LN(Kaksitasouoma_matriisi!L539/Päälaskenta!$F$28))</f>
        <v>-4.7124380860877703E-2</v>
      </c>
      <c r="AR539" s="8">
        <f>Refererenssiarvoja!$B$16*Kaksitasouoma_matriisi!O539^(1/6)/(SQRT((2*Refererenssiarvoja!$B$15)/(Päälaskenta!$F$31*Päälaskenta!$G$31*L539)))</f>
        <v>0.11954134610687001</v>
      </c>
    </row>
    <row r="540" spans="1:44" x14ac:dyDescent="0.2">
      <c r="A540" s="8">
        <v>538</v>
      </c>
      <c r="B540" s="8">
        <f>IF(Päälaskenta!C$7,Päälaskenta!E$7,Päälaskenta!G$5)</f>
        <v>2.5</v>
      </c>
      <c r="C540" s="56">
        <v>1.462</v>
      </c>
      <c r="D540" s="93">
        <f t="shared" si="129"/>
        <v>1.71</v>
      </c>
      <c r="E540" s="8">
        <f>IF(Päälaskenta!$C$26,Kaksitasouoma_matriisi!AP540,Kaksitasouoma_matriisi!AC540)</f>
        <v>0.10189321826904001</v>
      </c>
      <c r="F540" s="56">
        <f>IF(D540&lt;Päälaskenta!H$24,(SQRT(POWER(Päälaskenta!C$24/(2*Päälaskenta!E$24),2)+(D540/Päälaskenta!E$24))-Päälaskenta!C$24/(2*Päälaskenta!E$24)),IF(D540=Päälaskenta!H$24,Päälaskenta!D$24,Päälaskenta!D$24+(SQRT(POWER((Päälaskenta!C$20+Päälaskenta!G$24)/(2*Päälaskenta!E$20),2)+((D540-Päälaskenta!H$24)/Päälaskenta!E$20))-(Päälaskenta!C$20+Päälaskenta!G$24)/(2*Päälaskenta!E$20))))</f>
        <v>0.76900000000000002</v>
      </c>
      <c r="G540" s="57">
        <f>IF(F540&gt;Päälaskenta!D$24,(2*SQRT((POWER(Päälaskenta!D$24,2))+POWER(Päälaskenta!E$24*Päälaskenta!D$24,2))+Päälaskenta!C$24)+(2*SQRT((POWER((F540-Päälaskenta!D$24),2))+POWER(Päälaskenta!E$20*(F540-Päälaskenta!D$24),2))+Päälaskenta!C$20),(2*SQRT((POWER(F540,2))+POWER(Päälaskenta!E$24*F540,2))+Päälaskenta!C$24))</f>
        <v>8.23</v>
      </c>
      <c r="H540" s="57">
        <f t="shared" si="130"/>
        <v>0.21</v>
      </c>
      <c r="I540" s="62">
        <f t="shared" si="131"/>
        <v>0.177784</v>
      </c>
      <c r="J540" s="8">
        <f>IF(F540&lt;Päälaskenta!$D$24,0,Kaksitasouoma_matriisi!F540-Päälaskenta!$D$24)</f>
        <v>6.9000000000000103E-2</v>
      </c>
      <c r="L540" s="8">
        <f>IF(F540&gt;Päälaskenta!D$24,F540-Päälaskenta!D$24,0)</f>
        <v>6.9000000000000103E-2</v>
      </c>
      <c r="M540" s="8">
        <f>IF(F540&gt;Päälaskenta!D$24,(Päälaskenta!C$20+(Päälaskenta!E$20*(Kaksitasouoma_matriisi!F540-Päälaskenta!D$24)))*(Kaksitasouoma_matriisi!F540-Päälaskenta!D$24),0)</f>
        <v>0.3521415</v>
      </c>
      <c r="N540" s="8">
        <f>IF(F540&gt;Päälaskenta!D$24,(2*SQRT((POWER((F540-Päälaskenta!D$24),2))+POWER(Päälaskenta!E$20*(F540-Päälaskenta!D$24),2))+Päälaskenta!C$20),0)</f>
        <v>5.2487830380070202</v>
      </c>
      <c r="O540" s="8">
        <f t="shared" si="137"/>
        <v>6.7090123072358704E-2</v>
      </c>
      <c r="P540" s="8">
        <f>IF(Päälaskenta!$C$29,IF(L540&gt;Päälaskenta!$F$28,Kaksitasouoma_matriisi!AQ540,Kaksitasouoma_matriisi!AR540),Päälaskenta!$F$20)</f>
        <v>0.12</v>
      </c>
      <c r="Q540" s="8">
        <f t="shared" si="138"/>
        <v>0.48451625993767</v>
      </c>
      <c r="R540" s="8">
        <f t="shared" si="132"/>
        <v>0.10145408255973699</v>
      </c>
      <c r="S540" s="8">
        <f t="shared" si="139"/>
        <v>0.28810601011166498</v>
      </c>
      <c r="U540" s="93">
        <f>IF(F540&gt;Päälaskenta!D$24,Päälaskenta!H$24+L540*Päälaskenta!G$24,F540*Päälaskenta!C$24 + F540*F540*Päälaskenta!E$24)</f>
        <v>1.3555999999999999</v>
      </c>
      <c r="V540" s="8">
        <f>IF(F540&gt;Päälaskenta!D$24,2*SQRT(POWER(Päälaskenta!D$24,2)+POWER(Päälaskenta!E$24*Päälaskenta!D$24,2))+Päälaskenta!C$24,(2*SQRT((POWER(F540,2))+POWER(Päälaskenta!E$24*F540,2))+Päälaskenta!C$24))</f>
        <v>2.9798989873223301</v>
      </c>
      <c r="W540" s="8">
        <f t="shared" si="140"/>
        <v>0.45491474904594398</v>
      </c>
      <c r="X540" s="8">
        <f>Päälaskenta!F$24</f>
        <v>7.0000000000000007E-2</v>
      </c>
      <c r="Y540" s="8">
        <f t="shared" si="141"/>
        <v>11.454782970637501</v>
      </c>
      <c r="Z540" s="8">
        <f t="shared" si="133"/>
        <v>2.3985459174402601</v>
      </c>
      <c r="AA540" s="8">
        <f t="shared" si="142"/>
        <v>1.76936110758355</v>
      </c>
      <c r="AC540" s="8">
        <f t="shared" si="134"/>
        <v>0.10189321826904001</v>
      </c>
      <c r="AE540" s="8">
        <v>538</v>
      </c>
      <c r="AF540" s="8">
        <f t="shared" si="128"/>
        <v>11.9392992305752</v>
      </c>
      <c r="AG540" s="8">
        <f t="shared" si="135"/>
        <v>4.3845229083189698E-2</v>
      </c>
      <c r="AJ540" s="132">
        <f>IF(Päälaskenta!$F$28&lt;Kaksitasouoma_matriisi!L540,Päälaskenta!$C$20*Päälaskenta!$F$28,Päälaskenta!$C$20*Kaksitasouoma_matriisi!L540)</f>
        <v>0.34500000000000097</v>
      </c>
      <c r="AK540" s="134">
        <f>SQRT(Päälaskenta!$D$20^2+(Päälaskenta!$D$20/(1/Päälaskenta!$E$20))^2)</f>
        <v>1.8029999999999999</v>
      </c>
      <c r="AL540" s="134">
        <f>IF(Päälaskenta!$F$28&lt;Kaksitasouoma_matriisi!L540,AK540*Päälaskenta!$F$28*COS(ATAN(1/Päälaskenta!$E$20)),AK540*Kaksitasouoma_matriisi!L540*COS(ATAN(1/Päälaskenta!$E$20)))</f>
        <v>0.104</v>
      </c>
      <c r="AM540" s="134"/>
      <c r="AN540" s="134">
        <f t="shared" si="143"/>
        <v>0.44900000000000001</v>
      </c>
      <c r="AO540" s="8">
        <f t="shared" si="136"/>
        <v>0.26257309941520501</v>
      </c>
      <c r="AP540" s="134">
        <f>Refererenssiarvoja!$B$16*H540^(1/6)/(Refererenssiarvoja!$B$15^0.5)*(Päälaskenta!$G$28/2)^0.5*(1-AO540)^(-1.5)</f>
        <v>6.0999999999999999E-2</v>
      </c>
      <c r="AQ540" s="8">
        <f>Refererenssiarvoja!$B$16*Kaksitasouoma_matriisi!O540^(1/6)/(SQRT((2*Refererenssiarvoja!$B$15)/(Päälaskenta!$F$31*Päälaskenta!$G$31*Päälaskenta!$F$28))+SQRT(Refererenssiarvoja!$B$15)/Refererenssiarvoja!$B$17*LN(Kaksitasouoma_matriisi!L540/Päälaskenta!$F$28))</f>
        <v>-4.7124380860877703E-2</v>
      </c>
      <c r="AR540" s="8">
        <f>Refererenssiarvoja!$B$16*Kaksitasouoma_matriisi!O540^(1/6)/(SQRT((2*Refererenssiarvoja!$B$15)/(Päälaskenta!$F$31*Päälaskenta!$G$31*L540)))</f>
        <v>0.11954134610687001</v>
      </c>
    </row>
    <row r="541" spans="1:44" x14ac:dyDescent="0.2">
      <c r="A541" s="8">
        <v>539</v>
      </c>
      <c r="B541" s="8">
        <f>IF(Päälaskenta!C$7,Päälaskenta!E$7,Päälaskenta!G$5)</f>
        <v>2.5</v>
      </c>
      <c r="C541" s="56">
        <v>1.4610000000000001</v>
      </c>
      <c r="D541" s="93">
        <f t="shared" si="129"/>
        <v>1.7112000000000001</v>
      </c>
      <c r="E541" s="8">
        <f>IF(Päälaskenta!$C$26,Kaksitasouoma_matriisi!AP541,Kaksitasouoma_matriisi!AC541)</f>
        <v>0.10189321826904001</v>
      </c>
      <c r="F541" s="56">
        <f>IF(D541&lt;Päälaskenta!H$24,(SQRT(POWER(Päälaskenta!C$24/(2*Päälaskenta!E$24),2)+(D541/Päälaskenta!E$24))-Päälaskenta!C$24/(2*Päälaskenta!E$24)),IF(D541=Päälaskenta!H$24,Päälaskenta!D$24,Päälaskenta!D$24+(SQRT(POWER((Päälaskenta!C$20+Päälaskenta!G$24)/(2*Päälaskenta!E$20),2)+((D541-Päälaskenta!H$24)/Päälaskenta!E$20))-(Päälaskenta!C$20+Päälaskenta!G$24)/(2*Päälaskenta!E$20))))</f>
        <v>0.76900000000000002</v>
      </c>
      <c r="G541" s="57">
        <f>IF(F541&gt;Päälaskenta!D$24,(2*SQRT((POWER(Päälaskenta!D$24,2))+POWER(Päälaskenta!E$24*Päälaskenta!D$24,2))+Päälaskenta!C$24)+(2*SQRT((POWER((F541-Päälaskenta!D$24),2))+POWER(Päälaskenta!E$20*(F541-Päälaskenta!D$24),2))+Päälaskenta!C$20),(2*SQRT((POWER(F541,2))+POWER(Päälaskenta!E$24*F541,2))+Päälaskenta!C$24))</f>
        <v>8.23</v>
      </c>
      <c r="H541" s="57">
        <f t="shared" si="130"/>
        <v>0.21</v>
      </c>
      <c r="I541" s="62">
        <f t="shared" si="131"/>
        <v>0.177541</v>
      </c>
      <c r="J541" s="8">
        <f>IF(F541&lt;Päälaskenta!$D$24,0,Kaksitasouoma_matriisi!F541-Päälaskenta!$D$24)</f>
        <v>6.9000000000000103E-2</v>
      </c>
      <c r="L541" s="8">
        <f>IF(F541&gt;Päälaskenta!D$24,F541-Päälaskenta!D$24,0)</f>
        <v>6.9000000000000103E-2</v>
      </c>
      <c r="M541" s="8">
        <f>IF(F541&gt;Päälaskenta!D$24,(Päälaskenta!C$20+(Päälaskenta!E$20*(Kaksitasouoma_matriisi!F541-Päälaskenta!D$24)))*(Kaksitasouoma_matriisi!F541-Päälaskenta!D$24),0)</f>
        <v>0.3521415</v>
      </c>
      <c r="N541" s="8">
        <f>IF(F541&gt;Päälaskenta!D$24,(2*SQRT((POWER((F541-Päälaskenta!D$24),2))+POWER(Päälaskenta!E$20*(F541-Päälaskenta!D$24),2))+Päälaskenta!C$20),0)</f>
        <v>5.2487830380070202</v>
      </c>
      <c r="O541" s="8">
        <f t="shared" si="137"/>
        <v>6.7090123072358704E-2</v>
      </c>
      <c r="P541" s="8">
        <f>IF(Päälaskenta!$C$29,IF(L541&gt;Päälaskenta!$F$28,Kaksitasouoma_matriisi!AQ541,Kaksitasouoma_matriisi!AR541),Päälaskenta!$F$20)</f>
        <v>0.12</v>
      </c>
      <c r="Q541" s="8">
        <f t="shared" si="138"/>
        <v>0.48451625993767</v>
      </c>
      <c r="R541" s="8">
        <f t="shared" si="132"/>
        <v>0.10145408255973699</v>
      </c>
      <c r="S541" s="8">
        <f t="shared" si="139"/>
        <v>0.28810601011166498</v>
      </c>
      <c r="U541" s="93">
        <f>IF(F541&gt;Päälaskenta!D$24,Päälaskenta!H$24+L541*Päälaskenta!G$24,F541*Päälaskenta!C$24 + F541*F541*Päälaskenta!E$24)</f>
        <v>1.3555999999999999</v>
      </c>
      <c r="V541" s="8">
        <f>IF(F541&gt;Päälaskenta!D$24,2*SQRT(POWER(Päälaskenta!D$24,2)+POWER(Päälaskenta!E$24*Päälaskenta!D$24,2))+Päälaskenta!C$24,(2*SQRT((POWER(F541,2))+POWER(Päälaskenta!E$24*F541,2))+Päälaskenta!C$24))</f>
        <v>2.9798989873223301</v>
      </c>
      <c r="W541" s="8">
        <f t="shared" si="140"/>
        <v>0.45491474904594398</v>
      </c>
      <c r="X541" s="8">
        <f>Päälaskenta!F$24</f>
        <v>7.0000000000000007E-2</v>
      </c>
      <c r="Y541" s="8">
        <f t="shared" si="141"/>
        <v>11.454782970637501</v>
      </c>
      <c r="Z541" s="8">
        <f t="shared" si="133"/>
        <v>2.3985459174402601</v>
      </c>
      <c r="AA541" s="8">
        <f t="shared" si="142"/>
        <v>1.76936110758355</v>
      </c>
      <c r="AC541" s="8">
        <f t="shared" si="134"/>
        <v>0.10189321826904001</v>
      </c>
      <c r="AE541" s="8">
        <v>539</v>
      </c>
      <c r="AF541" s="8">
        <f t="shared" si="128"/>
        <v>11.9392992305752</v>
      </c>
      <c r="AG541" s="8">
        <f t="shared" si="135"/>
        <v>4.3845229083189698E-2</v>
      </c>
      <c r="AJ541" s="132">
        <f>IF(Päälaskenta!$F$28&lt;Kaksitasouoma_matriisi!L541,Päälaskenta!$C$20*Päälaskenta!$F$28,Päälaskenta!$C$20*Kaksitasouoma_matriisi!L541)</f>
        <v>0.34500000000000097</v>
      </c>
      <c r="AK541" s="134">
        <f>SQRT(Päälaskenta!$D$20^2+(Päälaskenta!$D$20/(1/Päälaskenta!$E$20))^2)</f>
        <v>1.8029999999999999</v>
      </c>
      <c r="AL541" s="134">
        <f>IF(Päälaskenta!$F$28&lt;Kaksitasouoma_matriisi!L541,AK541*Päälaskenta!$F$28*COS(ATAN(1/Päälaskenta!$E$20)),AK541*Kaksitasouoma_matriisi!L541*COS(ATAN(1/Päälaskenta!$E$20)))</f>
        <v>0.104</v>
      </c>
      <c r="AM541" s="134"/>
      <c r="AN541" s="134">
        <f t="shared" si="143"/>
        <v>0.44900000000000001</v>
      </c>
      <c r="AO541" s="8">
        <f t="shared" si="136"/>
        <v>0.26238896680691898</v>
      </c>
      <c r="AP541" s="134">
        <f>Refererenssiarvoja!$B$16*H541^(1/6)/(Refererenssiarvoja!$B$15^0.5)*(Päälaskenta!$G$28/2)^0.5*(1-AO541)^(-1.5)</f>
        <v>6.0999999999999999E-2</v>
      </c>
      <c r="AQ541" s="8">
        <f>Refererenssiarvoja!$B$16*Kaksitasouoma_matriisi!O541^(1/6)/(SQRT((2*Refererenssiarvoja!$B$15)/(Päälaskenta!$F$31*Päälaskenta!$G$31*Päälaskenta!$F$28))+SQRT(Refererenssiarvoja!$B$15)/Refererenssiarvoja!$B$17*LN(Kaksitasouoma_matriisi!L541/Päälaskenta!$F$28))</f>
        <v>-4.7124380860877703E-2</v>
      </c>
      <c r="AR541" s="8">
        <f>Refererenssiarvoja!$B$16*Kaksitasouoma_matriisi!O541^(1/6)/(SQRT((2*Refererenssiarvoja!$B$15)/(Päälaskenta!$F$31*Päälaskenta!$G$31*L541)))</f>
        <v>0.11954134610687001</v>
      </c>
    </row>
    <row r="542" spans="1:44" x14ac:dyDescent="0.2">
      <c r="A542" s="8">
        <v>540</v>
      </c>
      <c r="B542" s="8">
        <f>IF(Päälaskenta!C$7,Päälaskenta!E$7,Päälaskenta!G$5)</f>
        <v>2.5</v>
      </c>
      <c r="C542" s="56">
        <v>1.46</v>
      </c>
      <c r="D542" s="93">
        <f t="shared" si="129"/>
        <v>1.7122999999999999</v>
      </c>
      <c r="E542" s="8">
        <f>IF(Päälaskenta!$C$26,Kaksitasouoma_matriisi!AP542,Kaksitasouoma_matriisi!AC542)</f>
        <v>0.10190114862003299</v>
      </c>
      <c r="F542" s="56">
        <f>IF(D542&lt;Päälaskenta!H$24,(SQRT(POWER(Päälaskenta!C$24/(2*Päälaskenta!E$24),2)+(D542/Päälaskenta!E$24))-Päälaskenta!C$24/(2*Päälaskenta!E$24)),IF(D542=Päälaskenta!H$24,Päälaskenta!D$24,Päälaskenta!D$24+(SQRT(POWER((Päälaskenta!C$20+Päälaskenta!G$24)/(2*Päälaskenta!E$20),2)+((D542-Päälaskenta!H$24)/Päälaskenta!E$20))-(Päälaskenta!C$20+Päälaskenta!G$24)/(2*Päälaskenta!E$20))))</f>
        <v>0.77</v>
      </c>
      <c r="G542" s="57">
        <f>IF(F542&gt;Päälaskenta!D$24,(2*SQRT((POWER(Päälaskenta!D$24,2))+POWER(Päälaskenta!E$24*Päälaskenta!D$24,2))+Päälaskenta!C$24)+(2*SQRT((POWER((F542-Päälaskenta!D$24),2))+POWER(Päälaskenta!E$20*(F542-Päälaskenta!D$24),2))+Päälaskenta!C$20),(2*SQRT((POWER(F542,2))+POWER(Päälaskenta!E$24*F542,2))+Päälaskenta!C$24))</f>
        <v>8.23</v>
      </c>
      <c r="H542" s="57">
        <f t="shared" si="130"/>
        <v>0.21</v>
      </c>
      <c r="I542" s="62">
        <f t="shared" si="131"/>
        <v>0.17732600000000001</v>
      </c>
      <c r="J542" s="8">
        <f>IF(F542&lt;Päälaskenta!$D$24,0,Kaksitasouoma_matriisi!F542-Päälaskenta!$D$24)</f>
        <v>7.0000000000000104E-2</v>
      </c>
      <c r="L542" s="8">
        <f>IF(F542&gt;Päälaskenta!D$24,F542-Päälaskenta!D$24,0)</f>
        <v>7.0000000000000104E-2</v>
      </c>
      <c r="M542" s="8">
        <f>IF(F542&gt;Päälaskenta!D$24,(Päälaskenta!C$20+(Päälaskenta!E$20*(Kaksitasouoma_matriisi!F542-Päälaskenta!D$24)))*(Kaksitasouoma_matriisi!F542-Päälaskenta!D$24),0)</f>
        <v>0.35735</v>
      </c>
      <c r="N542" s="8">
        <f>IF(F542&gt;Päälaskenta!D$24,(2*SQRT((POWER((F542-Päälaskenta!D$24),2))+POWER(Päälaskenta!E$20*(F542-Päälaskenta!D$24),2))+Päälaskenta!C$20),0)</f>
        <v>5.2523885892824804</v>
      </c>
      <c r="O542" s="8">
        <f t="shared" si="137"/>
        <v>6.8035712500246898E-2</v>
      </c>
      <c r="P542" s="8">
        <f>IF(Päälaskenta!$C$29,IF(L542&gt;Päälaskenta!$F$28,Kaksitasouoma_matriisi!AQ542,Kaksitasouoma_matriisi!AR542),Päälaskenta!$F$20)</f>
        <v>0.12</v>
      </c>
      <c r="Q542" s="8">
        <f t="shared" si="138"/>
        <v>0.49629187499673599</v>
      </c>
      <c r="R542" s="8">
        <f t="shared" si="132"/>
        <v>0.103524454798732</v>
      </c>
      <c r="S542" s="8">
        <f t="shared" si="139"/>
        <v>0.28970044717708698</v>
      </c>
      <c r="U542" s="93">
        <f>IF(F542&gt;Päälaskenta!D$24,Päälaskenta!H$24+L542*Päälaskenta!G$24,F542*Päälaskenta!C$24 + F542*F542*Päälaskenta!E$24)</f>
        <v>1.3580000000000001</v>
      </c>
      <c r="V542" s="8">
        <f>IF(F542&gt;Päälaskenta!D$24,2*SQRT(POWER(Päälaskenta!D$24,2)+POWER(Päälaskenta!E$24*Päälaskenta!D$24,2))+Päälaskenta!C$24,(2*SQRT((POWER(F542,2))+POWER(Päälaskenta!E$24*F542,2))+Päälaskenta!C$24))</f>
        <v>2.9798989873223301</v>
      </c>
      <c r="W542" s="8">
        <f t="shared" si="140"/>
        <v>0.45572014547388001</v>
      </c>
      <c r="X542" s="8">
        <f>Päälaskenta!F$24</f>
        <v>7.0000000000000007E-2</v>
      </c>
      <c r="Y542" s="8">
        <f t="shared" si="141"/>
        <v>11.4886028042751</v>
      </c>
      <c r="Z542" s="8">
        <f t="shared" si="133"/>
        <v>2.39647554520127</v>
      </c>
      <c r="AA542" s="8">
        <f t="shared" si="142"/>
        <v>1.7647095325488</v>
      </c>
      <c r="AC542" s="8">
        <f t="shared" si="134"/>
        <v>0.10190114862003299</v>
      </c>
      <c r="AE542" s="8">
        <v>540</v>
      </c>
      <c r="AF542" s="8">
        <f t="shared" si="128"/>
        <v>11.9848946792718</v>
      </c>
      <c r="AG542" s="8">
        <f t="shared" si="135"/>
        <v>4.3512253255297E-2</v>
      </c>
      <c r="AJ542" s="132">
        <f>IF(Päälaskenta!$F$28&lt;Kaksitasouoma_matriisi!L542,Päälaskenta!$C$20*Päälaskenta!$F$28,Päälaskenta!$C$20*Kaksitasouoma_matriisi!L542)</f>
        <v>0.35000000000000098</v>
      </c>
      <c r="AK542" s="134">
        <f>SQRT(Päälaskenta!$D$20^2+(Päälaskenta!$D$20/(1/Päälaskenta!$E$20))^2)</f>
        <v>1.8029999999999999</v>
      </c>
      <c r="AL542" s="134">
        <f>IF(Päälaskenta!$F$28&lt;Kaksitasouoma_matriisi!L542,AK542*Päälaskenta!$F$28*COS(ATAN(1/Päälaskenta!$E$20)),AK542*Kaksitasouoma_matriisi!L542*COS(ATAN(1/Päälaskenta!$E$20)))</f>
        <v>0.105</v>
      </c>
      <c r="AM542" s="134"/>
      <c r="AN542" s="134">
        <f t="shared" si="143"/>
        <v>0.45500000000000002</v>
      </c>
      <c r="AO542" s="8">
        <f t="shared" si="136"/>
        <v>0.26572446417099799</v>
      </c>
      <c r="AP542" s="134">
        <f>Refererenssiarvoja!$B$16*H542^(1/6)/(Refererenssiarvoja!$B$15^0.5)*(Päälaskenta!$G$28/2)^0.5*(1-AO542)^(-1.5)</f>
        <v>6.2E-2</v>
      </c>
      <c r="AQ542" s="8">
        <f>Refererenssiarvoja!$B$16*Kaksitasouoma_matriisi!O542^(1/6)/(SQRT((2*Refererenssiarvoja!$B$15)/(Päälaskenta!$F$31*Päälaskenta!$G$31*Päälaskenta!$F$28))+SQRT(Refererenssiarvoja!$B$15)/Refererenssiarvoja!$B$17*LN(Kaksitasouoma_matriisi!L542/Päälaskenta!$F$28))</f>
        <v>-4.7631160209025199E-2</v>
      </c>
      <c r="AR542" s="8">
        <f>Refererenssiarvoja!$B$16*Kaksitasouoma_matriisi!O542^(1/6)/(SQRT((2*Refererenssiarvoja!$B$15)/(Päälaskenta!$F$31*Päälaskenta!$G$31*L542)))</f>
        <v>0.12068566135388201</v>
      </c>
    </row>
    <row r="543" spans="1:44" x14ac:dyDescent="0.2">
      <c r="A543" s="8">
        <v>541</v>
      </c>
      <c r="B543" s="8">
        <f>IF(Päälaskenta!C$7,Päälaskenta!E$7,Päälaskenta!G$5)</f>
        <v>2.5</v>
      </c>
      <c r="C543" s="56">
        <v>1.4590000000000001</v>
      </c>
      <c r="D543" s="93">
        <f t="shared" si="129"/>
        <v>1.7135</v>
      </c>
      <c r="E543" s="8">
        <f>IF(Päälaskenta!$C$26,Kaksitasouoma_matriisi!AP543,Kaksitasouoma_matriisi!AC543)</f>
        <v>0.10190114862003299</v>
      </c>
      <c r="F543" s="56">
        <f>IF(D543&lt;Päälaskenta!H$24,(SQRT(POWER(Päälaskenta!C$24/(2*Päälaskenta!E$24),2)+(D543/Päälaskenta!E$24))-Päälaskenta!C$24/(2*Päälaskenta!E$24)),IF(D543=Päälaskenta!H$24,Päälaskenta!D$24,Päälaskenta!D$24+(SQRT(POWER((Päälaskenta!C$20+Päälaskenta!G$24)/(2*Päälaskenta!E$20),2)+((D543-Päälaskenta!H$24)/Päälaskenta!E$20))-(Päälaskenta!C$20+Päälaskenta!G$24)/(2*Päälaskenta!E$20))))</f>
        <v>0.77</v>
      </c>
      <c r="G543" s="57">
        <f>IF(F543&gt;Päälaskenta!D$24,(2*SQRT((POWER(Päälaskenta!D$24,2))+POWER(Päälaskenta!E$24*Päälaskenta!D$24,2))+Päälaskenta!C$24)+(2*SQRT((POWER((F543-Päälaskenta!D$24),2))+POWER(Päälaskenta!E$20*(F543-Päälaskenta!D$24),2))+Päälaskenta!C$20),(2*SQRT((POWER(F543,2))+POWER(Päälaskenta!E$24*F543,2))+Päälaskenta!C$24))</f>
        <v>8.23</v>
      </c>
      <c r="H543" s="57">
        <f t="shared" si="130"/>
        <v>0.21</v>
      </c>
      <c r="I543" s="62">
        <f t="shared" si="131"/>
        <v>0.17708299999999999</v>
      </c>
      <c r="J543" s="8">
        <f>IF(F543&lt;Päälaskenta!$D$24,0,Kaksitasouoma_matriisi!F543-Päälaskenta!$D$24)</f>
        <v>7.0000000000000104E-2</v>
      </c>
      <c r="L543" s="8">
        <f>IF(F543&gt;Päälaskenta!D$24,F543-Päälaskenta!D$24,0)</f>
        <v>7.0000000000000104E-2</v>
      </c>
      <c r="M543" s="8">
        <f>IF(F543&gt;Päälaskenta!D$24,(Päälaskenta!C$20+(Päälaskenta!E$20*(Kaksitasouoma_matriisi!F543-Päälaskenta!D$24)))*(Kaksitasouoma_matriisi!F543-Päälaskenta!D$24),0)</f>
        <v>0.35735</v>
      </c>
      <c r="N543" s="8">
        <f>IF(F543&gt;Päälaskenta!D$24,(2*SQRT((POWER((F543-Päälaskenta!D$24),2))+POWER(Päälaskenta!E$20*(F543-Päälaskenta!D$24),2))+Päälaskenta!C$20),0)</f>
        <v>5.2523885892824804</v>
      </c>
      <c r="O543" s="8">
        <f t="shared" si="137"/>
        <v>6.8035712500246898E-2</v>
      </c>
      <c r="P543" s="8">
        <f>IF(Päälaskenta!$C$29,IF(L543&gt;Päälaskenta!$F$28,Kaksitasouoma_matriisi!AQ543,Kaksitasouoma_matriisi!AR543),Päälaskenta!$F$20)</f>
        <v>0.12</v>
      </c>
      <c r="Q543" s="8">
        <f t="shared" si="138"/>
        <v>0.49629187499673599</v>
      </c>
      <c r="R543" s="8">
        <f t="shared" si="132"/>
        <v>0.103524454798732</v>
      </c>
      <c r="S543" s="8">
        <f t="shared" si="139"/>
        <v>0.28970044717708698</v>
      </c>
      <c r="U543" s="93">
        <f>IF(F543&gt;Päälaskenta!D$24,Päälaskenta!H$24+L543*Päälaskenta!G$24,F543*Päälaskenta!C$24 + F543*F543*Päälaskenta!E$24)</f>
        <v>1.3580000000000001</v>
      </c>
      <c r="V543" s="8">
        <f>IF(F543&gt;Päälaskenta!D$24,2*SQRT(POWER(Päälaskenta!D$24,2)+POWER(Päälaskenta!E$24*Päälaskenta!D$24,2))+Päälaskenta!C$24,(2*SQRT((POWER(F543,2))+POWER(Päälaskenta!E$24*F543,2))+Päälaskenta!C$24))</f>
        <v>2.9798989873223301</v>
      </c>
      <c r="W543" s="8">
        <f t="shared" si="140"/>
        <v>0.45572014547388001</v>
      </c>
      <c r="X543" s="8">
        <f>Päälaskenta!F$24</f>
        <v>7.0000000000000007E-2</v>
      </c>
      <c r="Y543" s="8">
        <f t="shared" si="141"/>
        <v>11.4886028042751</v>
      </c>
      <c r="Z543" s="8">
        <f t="shared" si="133"/>
        <v>2.39647554520127</v>
      </c>
      <c r="AA543" s="8">
        <f t="shared" si="142"/>
        <v>1.7647095325488</v>
      </c>
      <c r="AC543" s="8">
        <f t="shared" si="134"/>
        <v>0.10190114862003299</v>
      </c>
      <c r="AE543" s="8">
        <v>541</v>
      </c>
      <c r="AF543" s="8">
        <f t="shared" si="128"/>
        <v>11.9848946792718</v>
      </c>
      <c r="AG543" s="8">
        <f t="shared" si="135"/>
        <v>4.3512253255297E-2</v>
      </c>
      <c r="AJ543" s="132">
        <f>IF(Päälaskenta!$F$28&lt;Kaksitasouoma_matriisi!L543,Päälaskenta!$C$20*Päälaskenta!$F$28,Päälaskenta!$C$20*Kaksitasouoma_matriisi!L543)</f>
        <v>0.35000000000000098</v>
      </c>
      <c r="AK543" s="134">
        <f>SQRT(Päälaskenta!$D$20^2+(Päälaskenta!$D$20/(1/Päälaskenta!$E$20))^2)</f>
        <v>1.8029999999999999</v>
      </c>
      <c r="AL543" s="134">
        <f>IF(Päälaskenta!$F$28&lt;Kaksitasouoma_matriisi!L543,AK543*Päälaskenta!$F$28*COS(ATAN(1/Päälaskenta!$E$20)),AK543*Kaksitasouoma_matriisi!L543*COS(ATAN(1/Päälaskenta!$E$20)))</f>
        <v>0.105</v>
      </c>
      <c r="AM543" s="134"/>
      <c r="AN543" s="134">
        <f t="shared" si="143"/>
        <v>0.45500000000000002</v>
      </c>
      <c r="AO543" s="8">
        <f t="shared" si="136"/>
        <v>0.26553837175372003</v>
      </c>
      <c r="AP543" s="134">
        <f>Refererenssiarvoja!$B$16*H543^(1/6)/(Refererenssiarvoja!$B$15^0.5)*(Päälaskenta!$G$28/2)^0.5*(1-AO543)^(-1.5)</f>
        <v>6.2E-2</v>
      </c>
      <c r="AQ543" s="8">
        <f>Refererenssiarvoja!$B$16*Kaksitasouoma_matriisi!O543^(1/6)/(SQRT((2*Refererenssiarvoja!$B$15)/(Päälaskenta!$F$31*Päälaskenta!$G$31*Päälaskenta!$F$28))+SQRT(Refererenssiarvoja!$B$15)/Refererenssiarvoja!$B$17*LN(Kaksitasouoma_matriisi!L543/Päälaskenta!$F$28))</f>
        <v>-4.7631160209025199E-2</v>
      </c>
      <c r="AR543" s="8">
        <f>Refererenssiarvoja!$B$16*Kaksitasouoma_matriisi!O543^(1/6)/(SQRT((2*Refererenssiarvoja!$B$15)/(Päälaskenta!$F$31*Päälaskenta!$G$31*L543)))</f>
        <v>0.12068566135388201</v>
      </c>
    </row>
    <row r="544" spans="1:44" x14ac:dyDescent="0.2">
      <c r="A544" s="8">
        <v>542</v>
      </c>
      <c r="B544" s="8">
        <f>IF(Päälaskenta!C$7,Päälaskenta!E$7,Päälaskenta!G$5)</f>
        <v>2.5</v>
      </c>
      <c r="C544" s="56">
        <v>1.458</v>
      </c>
      <c r="D544" s="93">
        <f t="shared" si="129"/>
        <v>1.7146999999999999</v>
      </c>
      <c r="E544" s="8">
        <f>IF(Päälaskenta!$C$26,Kaksitasouoma_matriisi!AP544,Kaksitasouoma_matriisi!AC544)</f>
        <v>0.10190114862003299</v>
      </c>
      <c r="F544" s="56">
        <f>IF(D544&lt;Päälaskenta!H$24,(SQRT(POWER(Päälaskenta!C$24/(2*Päälaskenta!E$24),2)+(D544/Päälaskenta!E$24))-Päälaskenta!C$24/(2*Päälaskenta!E$24)),IF(D544=Päälaskenta!H$24,Päälaskenta!D$24,Päälaskenta!D$24+(SQRT(POWER((Päälaskenta!C$20+Päälaskenta!G$24)/(2*Päälaskenta!E$20),2)+((D544-Päälaskenta!H$24)/Päälaskenta!E$20))-(Päälaskenta!C$20+Päälaskenta!G$24)/(2*Päälaskenta!E$20))))</f>
        <v>0.77</v>
      </c>
      <c r="G544" s="57">
        <f>IF(F544&gt;Päälaskenta!D$24,(2*SQRT((POWER(Päälaskenta!D$24,2))+POWER(Päälaskenta!E$24*Päälaskenta!D$24,2))+Päälaskenta!C$24)+(2*SQRT((POWER((F544-Päälaskenta!D$24),2))+POWER(Päälaskenta!E$20*(F544-Päälaskenta!D$24),2))+Päälaskenta!C$20),(2*SQRT((POWER(F544,2))+POWER(Päälaskenta!E$24*F544,2))+Päälaskenta!C$24))</f>
        <v>8.23</v>
      </c>
      <c r="H544" s="57">
        <f t="shared" si="130"/>
        <v>0.21</v>
      </c>
      <c r="I544" s="62">
        <f t="shared" si="131"/>
        <v>0.17684</v>
      </c>
      <c r="J544" s="8">
        <f>IF(F544&lt;Päälaskenta!$D$24,0,Kaksitasouoma_matriisi!F544-Päälaskenta!$D$24)</f>
        <v>7.0000000000000104E-2</v>
      </c>
      <c r="L544" s="8">
        <f>IF(F544&gt;Päälaskenta!D$24,F544-Päälaskenta!D$24,0)</f>
        <v>7.0000000000000104E-2</v>
      </c>
      <c r="M544" s="8">
        <f>IF(F544&gt;Päälaskenta!D$24,(Päälaskenta!C$20+(Päälaskenta!E$20*(Kaksitasouoma_matriisi!F544-Päälaskenta!D$24)))*(Kaksitasouoma_matriisi!F544-Päälaskenta!D$24),0)</f>
        <v>0.35735</v>
      </c>
      <c r="N544" s="8">
        <f>IF(F544&gt;Päälaskenta!D$24,(2*SQRT((POWER((F544-Päälaskenta!D$24),2))+POWER(Päälaskenta!E$20*(F544-Päälaskenta!D$24),2))+Päälaskenta!C$20),0)</f>
        <v>5.2523885892824804</v>
      </c>
      <c r="O544" s="8">
        <f t="shared" si="137"/>
        <v>6.8035712500246898E-2</v>
      </c>
      <c r="P544" s="8">
        <f>IF(Päälaskenta!$C$29,IF(L544&gt;Päälaskenta!$F$28,Kaksitasouoma_matriisi!AQ544,Kaksitasouoma_matriisi!AR544),Päälaskenta!$F$20)</f>
        <v>0.12</v>
      </c>
      <c r="Q544" s="8">
        <f t="shared" si="138"/>
        <v>0.49629187499673599</v>
      </c>
      <c r="R544" s="8">
        <f t="shared" si="132"/>
        <v>0.103524454798732</v>
      </c>
      <c r="S544" s="8">
        <f t="shared" si="139"/>
        <v>0.28970044717708698</v>
      </c>
      <c r="U544" s="93">
        <f>IF(F544&gt;Päälaskenta!D$24,Päälaskenta!H$24+L544*Päälaskenta!G$24,F544*Päälaskenta!C$24 + F544*F544*Päälaskenta!E$24)</f>
        <v>1.3580000000000001</v>
      </c>
      <c r="V544" s="8">
        <f>IF(F544&gt;Päälaskenta!D$24,2*SQRT(POWER(Päälaskenta!D$24,2)+POWER(Päälaskenta!E$24*Päälaskenta!D$24,2))+Päälaskenta!C$24,(2*SQRT((POWER(F544,2))+POWER(Päälaskenta!E$24*F544,2))+Päälaskenta!C$24))</f>
        <v>2.9798989873223301</v>
      </c>
      <c r="W544" s="8">
        <f t="shared" si="140"/>
        <v>0.45572014547388001</v>
      </c>
      <c r="X544" s="8">
        <f>Päälaskenta!F$24</f>
        <v>7.0000000000000007E-2</v>
      </c>
      <c r="Y544" s="8">
        <f t="shared" si="141"/>
        <v>11.4886028042751</v>
      </c>
      <c r="Z544" s="8">
        <f t="shared" si="133"/>
        <v>2.39647554520127</v>
      </c>
      <c r="AA544" s="8">
        <f t="shared" si="142"/>
        <v>1.7647095325488</v>
      </c>
      <c r="AC544" s="8">
        <f t="shared" si="134"/>
        <v>0.10190114862003299</v>
      </c>
      <c r="AE544" s="8">
        <v>542</v>
      </c>
      <c r="AF544" s="8">
        <f t="shared" si="128"/>
        <v>11.9848946792718</v>
      </c>
      <c r="AG544" s="8">
        <f t="shared" si="135"/>
        <v>4.3512253255297E-2</v>
      </c>
      <c r="AJ544" s="132">
        <f>IF(Päälaskenta!$F$28&lt;Kaksitasouoma_matriisi!L544,Päälaskenta!$C$20*Päälaskenta!$F$28,Päälaskenta!$C$20*Kaksitasouoma_matriisi!L544)</f>
        <v>0.35000000000000098</v>
      </c>
      <c r="AK544" s="134">
        <f>SQRT(Päälaskenta!$D$20^2+(Päälaskenta!$D$20/(1/Päälaskenta!$E$20))^2)</f>
        <v>1.8029999999999999</v>
      </c>
      <c r="AL544" s="134">
        <f>IF(Päälaskenta!$F$28&lt;Kaksitasouoma_matriisi!L544,AK544*Päälaskenta!$F$28*COS(ATAN(1/Päälaskenta!$E$20)),AK544*Kaksitasouoma_matriisi!L544*COS(ATAN(1/Päälaskenta!$E$20)))</f>
        <v>0.105</v>
      </c>
      <c r="AM544" s="134"/>
      <c r="AN544" s="134">
        <f t="shared" si="143"/>
        <v>0.45500000000000002</v>
      </c>
      <c r="AO544" s="8">
        <f t="shared" si="136"/>
        <v>0.26535253980288098</v>
      </c>
      <c r="AP544" s="134">
        <f>Refererenssiarvoja!$B$16*H544^(1/6)/(Refererenssiarvoja!$B$15^0.5)*(Päälaskenta!$G$28/2)^0.5*(1-AO544)^(-1.5)</f>
        <v>6.2E-2</v>
      </c>
      <c r="AQ544" s="8">
        <f>Refererenssiarvoja!$B$16*Kaksitasouoma_matriisi!O544^(1/6)/(SQRT((2*Refererenssiarvoja!$B$15)/(Päälaskenta!$F$31*Päälaskenta!$G$31*Päälaskenta!$F$28))+SQRT(Refererenssiarvoja!$B$15)/Refererenssiarvoja!$B$17*LN(Kaksitasouoma_matriisi!L544/Päälaskenta!$F$28))</f>
        <v>-4.7631160209025199E-2</v>
      </c>
      <c r="AR544" s="8">
        <f>Refererenssiarvoja!$B$16*Kaksitasouoma_matriisi!O544^(1/6)/(SQRT((2*Refererenssiarvoja!$B$15)/(Päälaskenta!$F$31*Päälaskenta!$G$31*L544)))</f>
        <v>0.12068566135388201</v>
      </c>
    </row>
    <row r="545" spans="1:44" x14ac:dyDescent="0.2">
      <c r="A545" s="8">
        <v>543</v>
      </c>
      <c r="B545" s="8">
        <f>IF(Päälaskenta!C$7,Päälaskenta!E$7,Päälaskenta!G$5)</f>
        <v>2.5</v>
      </c>
      <c r="C545" s="56">
        <v>1.4570000000000001</v>
      </c>
      <c r="D545" s="93">
        <f t="shared" si="129"/>
        <v>1.7159</v>
      </c>
      <c r="E545" s="8">
        <f>IF(Päälaskenta!$C$26,Kaksitasouoma_matriisi!AP545,Kaksitasouoma_matriisi!AC545)</f>
        <v>0.10190114862003299</v>
      </c>
      <c r="F545" s="56">
        <f>IF(D545&lt;Päälaskenta!H$24,(SQRT(POWER(Päälaskenta!C$24/(2*Päälaskenta!E$24),2)+(D545/Päälaskenta!E$24))-Päälaskenta!C$24/(2*Päälaskenta!E$24)),IF(D545=Päälaskenta!H$24,Päälaskenta!D$24,Päälaskenta!D$24+(SQRT(POWER((Päälaskenta!C$20+Päälaskenta!G$24)/(2*Päälaskenta!E$20),2)+((D545-Päälaskenta!H$24)/Päälaskenta!E$20))-(Päälaskenta!C$20+Päälaskenta!G$24)/(2*Päälaskenta!E$20))))</f>
        <v>0.77</v>
      </c>
      <c r="G545" s="57">
        <f>IF(F545&gt;Päälaskenta!D$24,(2*SQRT((POWER(Päälaskenta!D$24,2))+POWER(Päälaskenta!E$24*Päälaskenta!D$24,2))+Päälaskenta!C$24)+(2*SQRT((POWER((F545-Päälaskenta!D$24),2))+POWER(Päälaskenta!E$20*(F545-Päälaskenta!D$24),2))+Päälaskenta!C$20),(2*SQRT((POWER(F545,2))+POWER(Päälaskenta!E$24*F545,2))+Päälaskenta!C$24))</f>
        <v>8.23</v>
      </c>
      <c r="H545" s="57">
        <f t="shared" si="130"/>
        <v>0.21</v>
      </c>
      <c r="I545" s="62">
        <f t="shared" si="131"/>
        <v>0.176598</v>
      </c>
      <c r="J545" s="8">
        <f>IF(F545&lt;Päälaskenta!$D$24,0,Kaksitasouoma_matriisi!F545-Päälaskenta!$D$24)</f>
        <v>7.0000000000000104E-2</v>
      </c>
      <c r="L545" s="8">
        <f>IF(F545&gt;Päälaskenta!D$24,F545-Päälaskenta!D$24,0)</f>
        <v>7.0000000000000104E-2</v>
      </c>
      <c r="M545" s="8">
        <f>IF(F545&gt;Päälaskenta!D$24,(Päälaskenta!C$20+(Päälaskenta!E$20*(Kaksitasouoma_matriisi!F545-Päälaskenta!D$24)))*(Kaksitasouoma_matriisi!F545-Päälaskenta!D$24),0)</f>
        <v>0.35735</v>
      </c>
      <c r="N545" s="8">
        <f>IF(F545&gt;Päälaskenta!D$24,(2*SQRT((POWER((F545-Päälaskenta!D$24),2))+POWER(Päälaskenta!E$20*(F545-Päälaskenta!D$24),2))+Päälaskenta!C$20),0)</f>
        <v>5.2523885892824804</v>
      </c>
      <c r="O545" s="8">
        <f t="shared" si="137"/>
        <v>6.8035712500246898E-2</v>
      </c>
      <c r="P545" s="8">
        <f>IF(Päälaskenta!$C$29,IF(L545&gt;Päälaskenta!$F$28,Kaksitasouoma_matriisi!AQ545,Kaksitasouoma_matriisi!AR545),Päälaskenta!$F$20)</f>
        <v>0.12</v>
      </c>
      <c r="Q545" s="8">
        <f t="shared" si="138"/>
        <v>0.49629187499673599</v>
      </c>
      <c r="R545" s="8">
        <f t="shared" si="132"/>
        <v>0.103524454798732</v>
      </c>
      <c r="S545" s="8">
        <f t="shared" si="139"/>
        <v>0.28970044717708698</v>
      </c>
      <c r="U545" s="93">
        <f>IF(F545&gt;Päälaskenta!D$24,Päälaskenta!H$24+L545*Päälaskenta!G$24,F545*Päälaskenta!C$24 + F545*F545*Päälaskenta!E$24)</f>
        <v>1.3580000000000001</v>
      </c>
      <c r="V545" s="8">
        <f>IF(F545&gt;Päälaskenta!D$24,2*SQRT(POWER(Päälaskenta!D$24,2)+POWER(Päälaskenta!E$24*Päälaskenta!D$24,2))+Päälaskenta!C$24,(2*SQRT((POWER(F545,2))+POWER(Päälaskenta!E$24*F545,2))+Päälaskenta!C$24))</f>
        <v>2.9798989873223301</v>
      </c>
      <c r="W545" s="8">
        <f t="shared" si="140"/>
        <v>0.45572014547388001</v>
      </c>
      <c r="X545" s="8">
        <f>Päälaskenta!F$24</f>
        <v>7.0000000000000007E-2</v>
      </c>
      <c r="Y545" s="8">
        <f t="shared" si="141"/>
        <v>11.4886028042751</v>
      </c>
      <c r="Z545" s="8">
        <f t="shared" si="133"/>
        <v>2.39647554520127</v>
      </c>
      <c r="AA545" s="8">
        <f t="shared" si="142"/>
        <v>1.7647095325488</v>
      </c>
      <c r="AC545" s="8">
        <f t="shared" si="134"/>
        <v>0.10190114862003299</v>
      </c>
      <c r="AE545" s="8">
        <v>543</v>
      </c>
      <c r="AF545" s="8">
        <f t="shared" si="128"/>
        <v>11.9848946792718</v>
      </c>
      <c r="AG545" s="8">
        <f t="shared" si="135"/>
        <v>4.3512253255297E-2</v>
      </c>
      <c r="AJ545" s="132">
        <f>IF(Päälaskenta!$F$28&lt;Kaksitasouoma_matriisi!L545,Päälaskenta!$C$20*Päälaskenta!$F$28,Päälaskenta!$C$20*Kaksitasouoma_matriisi!L545)</f>
        <v>0.35000000000000098</v>
      </c>
      <c r="AK545" s="134">
        <f>SQRT(Päälaskenta!$D$20^2+(Päälaskenta!$D$20/(1/Päälaskenta!$E$20))^2)</f>
        <v>1.8029999999999999</v>
      </c>
      <c r="AL545" s="134">
        <f>IF(Päälaskenta!$F$28&lt;Kaksitasouoma_matriisi!L545,AK545*Päälaskenta!$F$28*COS(ATAN(1/Päälaskenta!$E$20)),AK545*Kaksitasouoma_matriisi!L545*COS(ATAN(1/Päälaskenta!$E$20)))</f>
        <v>0.105</v>
      </c>
      <c r="AM545" s="134"/>
      <c r="AN545" s="134">
        <f t="shared" si="143"/>
        <v>0.45500000000000002</v>
      </c>
      <c r="AO545" s="8">
        <f t="shared" si="136"/>
        <v>0.26516696777201498</v>
      </c>
      <c r="AP545" s="134">
        <f>Refererenssiarvoja!$B$16*H545^(1/6)/(Refererenssiarvoja!$B$15^0.5)*(Päälaskenta!$G$28/2)^0.5*(1-AO545)^(-1.5)</f>
        <v>6.2E-2</v>
      </c>
      <c r="AQ545" s="8">
        <f>Refererenssiarvoja!$B$16*Kaksitasouoma_matriisi!O545^(1/6)/(SQRT((2*Refererenssiarvoja!$B$15)/(Päälaskenta!$F$31*Päälaskenta!$G$31*Päälaskenta!$F$28))+SQRT(Refererenssiarvoja!$B$15)/Refererenssiarvoja!$B$17*LN(Kaksitasouoma_matriisi!L545/Päälaskenta!$F$28))</f>
        <v>-4.7631160209025199E-2</v>
      </c>
      <c r="AR545" s="8">
        <f>Refererenssiarvoja!$B$16*Kaksitasouoma_matriisi!O545^(1/6)/(SQRT((2*Refererenssiarvoja!$B$15)/(Päälaskenta!$F$31*Päälaskenta!$G$31*L545)))</f>
        <v>0.12068566135388201</v>
      </c>
    </row>
    <row r="546" spans="1:44" x14ac:dyDescent="0.2">
      <c r="A546" s="8">
        <v>544</v>
      </c>
      <c r="B546" s="8">
        <f>IF(Päälaskenta!C$7,Päälaskenta!E$7,Päälaskenta!G$5)</f>
        <v>2.5</v>
      </c>
      <c r="C546" s="56">
        <v>1.456</v>
      </c>
      <c r="D546" s="93">
        <f t="shared" si="129"/>
        <v>1.7170000000000001</v>
      </c>
      <c r="E546" s="8">
        <f>IF(Päälaskenta!$C$26,Kaksitasouoma_matriisi!AP546,Kaksitasouoma_matriisi!AC546)</f>
        <v>0.10190114862003299</v>
      </c>
      <c r="F546" s="56">
        <f>IF(D546&lt;Päälaskenta!H$24,(SQRT(POWER(Päälaskenta!C$24/(2*Päälaskenta!E$24),2)+(D546/Päälaskenta!E$24))-Päälaskenta!C$24/(2*Päälaskenta!E$24)),IF(D546=Päälaskenta!H$24,Päälaskenta!D$24,Päälaskenta!D$24+(SQRT(POWER((Päälaskenta!C$20+Päälaskenta!G$24)/(2*Päälaskenta!E$20),2)+((D546-Päälaskenta!H$24)/Päälaskenta!E$20))-(Päälaskenta!C$20+Päälaskenta!G$24)/(2*Päälaskenta!E$20))))</f>
        <v>0.77</v>
      </c>
      <c r="G546" s="57">
        <f>IF(F546&gt;Päälaskenta!D$24,(2*SQRT((POWER(Päälaskenta!D$24,2))+POWER(Päälaskenta!E$24*Päälaskenta!D$24,2))+Päälaskenta!C$24)+(2*SQRT((POWER((F546-Päälaskenta!D$24),2))+POWER(Päälaskenta!E$20*(F546-Päälaskenta!D$24),2))+Päälaskenta!C$20),(2*SQRT((POWER(F546,2))+POWER(Päälaskenta!E$24*F546,2))+Päälaskenta!C$24))</f>
        <v>8.23</v>
      </c>
      <c r="H546" s="57">
        <f t="shared" si="130"/>
        <v>0.21</v>
      </c>
      <c r="I546" s="62">
        <f t="shared" si="131"/>
        <v>0.17635500000000001</v>
      </c>
      <c r="J546" s="8">
        <f>IF(F546&lt;Päälaskenta!$D$24,0,Kaksitasouoma_matriisi!F546-Päälaskenta!$D$24)</f>
        <v>7.0000000000000104E-2</v>
      </c>
      <c r="L546" s="8">
        <f>IF(F546&gt;Päälaskenta!D$24,F546-Päälaskenta!D$24,0)</f>
        <v>7.0000000000000104E-2</v>
      </c>
      <c r="M546" s="8">
        <f>IF(F546&gt;Päälaskenta!D$24,(Päälaskenta!C$20+(Päälaskenta!E$20*(Kaksitasouoma_matriisi!F546-Päälaskenta!D$24)))*(Kaksitasouoma_matriisi!F546-Päälaskenta!D$24),0)</f>
        <v>0.35735</v>
      </c>
      <c r="N546" s="8">
        <f>IF(F546&gt;Päälaskenta!D$24,(2*SQRT((POWER((F546-Päälaskenta!D$24),2))+POWER(Päälaskenta!E$20*(F546-Päälaskenta!D$24),2))+Päälaskenta!C$20),0)</f>
        <v>5.2523885892824804</v>
      </c>
      <c r="O546" s="8">
        <f t="shared" si="137"/>
        <v>6.8035712500246898E-2</v>
      </c>
      <c r="P546" s="8">
        <f>IF(Päälaskenta!$C$29,IF(L546&gt;Päälaskenta!$F$28,Kaksitasouoma_matriisi!AQ546,Kaksitasouoma_matriisi!AR546),Päälaskenta!$F$20)</f>
        <v>0.12</v>
      </c>
      <c r="Q546" s="8">
        <f t="shared" si="138"/>
        <v>0.49629187499673599</v>
      </c>
      <c r="R546" s="8">
        <f t="shared" si="132"/>
        <v>0.103524454798732</v>
      </c>
      <c r="S546" s="8">
        <f t="shared" si="139"/>
        <v>0.28970044717708698</v>
      </c>
      <c r="U546" s="93">
        <f>IF(F546&gt;Päälaskenta!D$24,Päälaskenta!H$24+L546*Päälaskenta!G$24,F546*Päälaskenta!C$24 + F546*F546*Päälaskenta!E$24)</f>
        <v>1.3580000000000001</v>
      </c>
      <c r="V546" s="8">
        <f>IF(F546&gt;Päälaskenta!D$24,2*SQRT(POWER(Päälaskenta!D$24,2)+POWER(Päälaskenta!E$24*Päälaskenta!D$24,2))+Päälaskenta!C$24,(2*SQRT((POWER(F546,2))+POWER(Päälaskenta!E$24*F546,2))+Päälaskenta!C$24))</f>
        <v>2.9798989873223301</v>
      </c>
      <c r="W546" s="8">
        <f t="shared" si="140"/>
        <v>0.45572014547388001</v>
      </c>
      <c r="X546" s="8">
        <f>Päälaskenta!F$24</f>
        <v>7.0000000000000007E-2</v>
      </c>
      <c r="Y546" s="8">
        <f t="shared" si="141"/>
        <v>11.4886028042751</v>
      </c>
      <c r="Z546" s="8">
        <f t="shared" si="133"/>
        <v>2.39647554520127</v>
      </c>
      <c r="AA546" s="8">
        <f t="shared" si="142"/>
        <v>1.7647095325488</v>
      </c>
      <c r="AC546" s="8">
        <f t="shared" si="134"/>
        <v>0.10190114862003299</v>
      </c>
      <c r="AE546" s="8">
        <v>544</v>
      </c>
      <c r="AF546" s="8">
        <f t="shared" si="128"/>
        <v>11.9848946792718</v>
      </c>
      <c r="AG546" s="8">
        <f t="shared" si="135"/>
        <v>4.3512253255297E-2</v>
      </c>
      <c r="AJ546" s="132">
        <f>IF(Päälaskenta!$F$28&lt;Kaksitasouoma_matriisi!L546,Päälaskenta!$C$20*Päälaskenta!$F$28,Päälaskenta!$C$20*Kaksitasouoma_matriisi!L546)</f>
        <v>0.35000000000000098</v>
      </c>
      <c r="AK546" s="134">
        <f>SQRT(Päälaskenta!$D$20^2+(Päälaskenta!$D$20/(1/Päälaskenta!$E$20))^2)</f>
        <v>1.8029999999999999</v>
      </c>
      <c r="AL546" s="134">
        <f>IF(Päälaskenta!$F$28&lt;Kaksitasouoma_matriisi!L546,AK546*Päälaskenta!$F$28*COS(ATAN(1/Päälaskenta!$E$20)),AK546*Kaksitasouoma_matriisi!L546*COS(ATAN(1/Päälaskenta!$E$20)))</f>
        <v>0.105</v>
      </c>
      <c r="AM546" s="134"/>
      <c r="AN546" s="134">
        <f t="shared" si="143"/>
        <v>0.45500000000000002</v>
      </c>
      <c r="AO546" s="8">
        <f t="shared" si="136"/>
        <v>0.26499708794408899</v>
      </c>
      <c r="AP546" s="134">
        <f>Refererenssiarvoja!$B$16*H546^(1/6)/(Refererenssiarvoja!$B$15^0.5)*(Päälaskenta!$G$28/2)^0.5*(1-AO546)^(-1.5)</f>
        <v>6.2E-2</v>
      </c>
      <c r="AQ546" s="8">
        <f>Refererenssiarvoja!$B$16*Kaksitasouoma_matriisi!O546^(1/6)/(SQRT((2*Refererenssiarvoja!$B$15)/(Päälaskenta!$F$31*Päälaskenta!$G$31*Päälaskenta!$F$28))+SQRT(Refererenssiarvoja!$B$15)/Refererenssiarvoja!$B$17*LN(Kaksitasouoma_matriisi!L546/Päälaskenta!$F$28))</f>
        <v>-4.7631160209025199E-2</v>
      </c>
      <c r="AR546" s="8">
        <f>Refererenssiarvoja!$B$16*Kaksitasouoma_matriisi!O546^(1/6)/(SQRT((2*Refererenssiarvoja!$B$15)/(Päälaskenta!$F$31*Päälaskenta!$G$31*L546)))</f>
        <v>0.12068566135388201</v>
      </c>
    </row>
    <row r="547" spans="1:44" x14ac:dyDescent="0.2">
      <c r="A547" s="8">
        <v>545</v>
      </c>
      <c r="B547" s="8">
        <f>IF(Päälaskenta!C$7,Päälaskenta!E$7,Päälaskenta!G$5)</f>
        <v>2.5</v>
      </c>
      <c r="C547" s="56">
        <v>1.4550000000000001</v>
      </c>
      <c r="D547" s="93">
        <f t="shared" si="129"/>
        <v>1.7181999999999999</v>
      </c>
      <c r="E547" s="8">
        <f>IF(Päälaskenta!$C$26,Kaksitasouoma_matriisi!AP547,Kaksitasouoma_matriisi!AC547)</f>
        <v>0.10190114862003299</v>
      </c>
      <c r="F547" s="56">
        <f>IF(D547&lt;Päälaskenta!H$24,(SQRT(POWER(Päälaskenta!C$24/(2*Päälaskenta!E$24),2)+(D547/Päälaskenta!E$24))-Päälaskenta!C$24/(2*Päälaskenta!E$24)),IF(D547=Päälaskenta!H$24,Päälaskenta!D$24,Päälaskenta!D$24+(SQRT(POWER((Päälaskenta!C$20+Päälaskenta!G$24)/(2*Päälaskenta!E$20),2)+((D547-Päälaskenta!H$24)/Päälaskenta!E$20))-(Päälaskenta!C$20+Päälaskenta!G$24)/(2*Päälaskenta!E$20))))</f>
        <v>0.77</v>
      </c>
      <c r="G547" s="57">
        <f>IF(F547&gt;Päälaskenta!D$24,(2*SQRT((POWER(Päälaskenta!D$24,2))+POWER(Päälaskenta!E$24*Päälaskenta!D$24,2))+Päälaskenta!C$24)+(2*SQRT((POWER((F547-Päälaskenta!D$24),2))+POWER(Päälaskenta!E$20*(F547-Päälaskenta!D$24),2))+Päälaskenta!C$20),(2*SQRT((POWER(F547,2))+POWER(Päälaskenta!E$24*F547,2))+Päälaskenta!C$24))</f>
        <v>8.23</v>
      </c>
      <c r="H547" s="57">
        <f t="shared" si="130"/>
        <v>0.21</v>
      </c>
      <c r="I547" s="62">
        <f t="shared" si="131"/>
        <v>0.17611299999999999</v>
      </c>
      <c r="J547" s="8">
        <f>IF(F547&lt;Päälaskenta!$D$24,0,Kaksitasouoma_matriisi!F547-Päälaskenta!$D$24)</f>
        <v>7.0000000000000104E-2</v>
      </c>
      <c r="L547" s="8">
        <f>IF(F547&gt;Päälaskenta!D$24,F547-Päälaskenta!D$24,0)</f>
        <v>7.0000000000000104E-2</v>
      </c>
      <c r="M547" s="8">
        <f>IF(F547&gt;Päälaskenta!D$24,(Päälaskenta!C$20+(Päälaskenta!E$20*(Kaksitasouoma_matriisi!F547-Päälaskenta!D$24)))*(Kaksitasouoma_matriisi!F547-Päälaskenta!D$24),0)</f>
        <v>0.35735</v>
      </c>
      <c r="N547" s="8">
        <f>IF(F547&gt;Päälaskenta!D$24,(2*SQRT((POWER((F547-Päälaskenta!D$24),2))+POWER(Päälaskenta!E$20*(F547-Päälaskenta!D$24),2))+Päälaskenta!C$20),0)</f>
        <v>5.2523885892824804</v>
      </c>
      <c r="O547" s="8">
        <f t="shared" si="137"/>
        <v>6.8035712500246898E-2</v>
      </c>
      <c r="P547" s="8">
        <f>IF(Päälaskenta!$C$29,IF(L547&gt;Päälaskenta!$F$28,Kaksitasouoma_matriisi!AQ547,Kaksitasouoma_matriisi!AR547),Päälaskenta!$F$20)</f>
        <v>0.12</v>
      </c>
      <c r="Q547" s="8">
        <f t="shared" si="138"/>
        <v>0.49629187499673599</v>
      </c>
      <c r="R547" s="8">
        <f t="shared" si="132"/>
        <v>0.103524454798732</v>
      </c>
      <c r="S547" s="8">
        <f t="shared" si="139"/>
        <v>0.28970044717708698</v>
      </c>
      <c r="U547" s="93">
        <f>IF(F547&gt;Päälaskenta!D$24,Päälaskenta!H$24+L547*Päälaskenta!G$24,F547*Päälaskenta!C$24 + F547*F547*Päälaskenta!E$24)</f>
        <v>1.3580000000000001</v>
      </c>
      <c r="V547" s="8">
        <f>IF(F547&gt;Päälaskenta!D$24,2*SQRT(POWER(Päälaskenta!D$24,2)+POWER(Päälaskenta!E$24*Päälaskenta!D$24,2))+Päälaskenta!C$24,(2*SQRT((POWER(F547,2))+POWER(Päälaskenta!E$24*F547,2))+Päälaskenta!C$24))</f>
        <v>2.9798989873223301</v>
      </c>
      <c r="W547" s="8">
        <f t="shared" si="140"/>
        <v>0.45572014547388001</v>
      </c>
      <c r="X547" s="8">
        <f>Päälaskenta!F$24</f>
        <v>7.0000000000000007E-2</v>
      </c>
      <c r="Y547" s="8">
        <f t="shared" si="141"/>
        <v>11.4886028042751</v>
      </c>
      <c r="Z547" s="8">
        <f t="shared" si="133"/>
        <v>2.39647554520127</v>
      </c>
      <c r="AA547" s="8">
        <f t="shared" si="142"/>
        <v>1.7647095325488</v>
      </c>
      <c r="AC547" s="8">
        <f t="shared" si="134"/>
        <v>0.10190114862003299</v>
      </c>
      <c r="AE547" s="8">
        <v>545</v>
      </c>
      <c r="AF547" s="8">
        <f t="shared" ref="AF547:AF610" si="144">Q547+Y547</f>
        <v>11.9848946792718</v>
      </c>
      <c r="AG547" s="8">
        <f t="shared" si="135"/>
        <v>4.3512253255297E-2</v>
      </c>
      <c r="AJ547" s="132">
        <f>IF(Päälaskenta!$F$28&lt;Kaksitasouoma_matriisi!L547,Päälaskenta!$C$20*Päälaskenta!$F$28,Päälaskenta!$C$20*Kaksitasouoma_matriisi!L547)</f>
        <v>0.35000000000000098</v>
      </c>
      <c r="AK547" s="134">
        <f>SQRT(Päälaskenta!$D$20^2+(Päälaskenta!$D$20/(1/Päälaskenta!$E$20))^2)</f>
        <v>1.8029999999999999</v>
      </c>
      <c r="AL547" s="134">
        <f>IF(Päälaskenta!$F$28&lt;Kaksitasouoma_matriisi!L547,AK547*Päälaskenta!$F$28*COS(ATAN(1/Päälaskenta!$E$20)),AK547*Kaksitasouoma_matriisi!L547*COS(ATAN(1/Päälaskenta!$E$20)))</f>
        <v>0.105</v>
      </c>
      <c r="AM547" s="134"/>
      <c r="AN547" s="134">
        <f t="shared" si="143"/>
        <v>0.45500000000000002</v>
      </c>
      <c r="AO547" s="8">
        <f t="shared" si="136"/>
        <v>0.264812012571296</v>
      </c>
      <c r="AP547" s="134">
        <f>Refererenssiarvoja!$B$16*H547^(1/6)/(Refererenssiarvoja!$B$15^0.5)*(Päälaskenta!$G$28/2)^0.5*(1-AO547)^(-1.5)</f>
        <v>6.2E-2</v>
      </c>
      <c r="AQ547" s="8">
        <f>Refererenssiarvoja!$B$16*Kaksitasouoma_matriisi!O547^(1/6)/(SQRT((2*Refererenssiarvoja!$B$15)/(Päälaskenta!$F$31*Päälaskenta!$G$31*Päälaskenta!$F$28))+SQRT(Refererenssiarvoja!$B$15)/Refererenssiarvoja!$B$17*LN(Kaksitasouoma_matriisi!L547/Päälaskenta!$F$28))</f>
        <v>-4.7631160209025199E-2</v>
      </c>
      <c r="AR547" s="8">
        <f>Refererenssiarvoja!$B$16*Kaksitasouoma_matriisi!O547^(1/6)/(SQRT((2*Refererenssiarvoja!$B$15)/(Päälaskenta!$F$31*Päälaskenta!$G$31*L547)))</f>
        <v>0.12068566135388201</v>
      </c>
    </row>
    <row r="548" spans="1:44" x14ac:dyDescent="0.2">
      <c r="A548" s="8">
        <v>546</v>
      </c>
      <c r="B548" s="8">
        <f>IF(Päälaskenta!C$7,Päälaskenta!E$7,Päälaskenta!G$5)</f>
        <v>2.5</v>
      </c>
      <c r="C548" s="56">
        <v>1.454</v>
      </c>
      <c r="D548" s="93">
        <f t="shared" si="129"/>
        <v>1.7194</v>
      </c>
      <c r="E548" s="8">
        <f>IF(Päälaskenta!$C$26,Kaksitasouoma_matriisi!AP548,Kaksitasouoma_matriisi!AC548)</f>
        <v>0.10190907202744801</v>
      </c>
      <c r="F548" s="56">
        <f>IF(D548&lt;Päälaskenta!H$24,(SQRT(POWER(Päälaskenta!C$24/(2*Päälaskenta!E$24),2)+(D548/Päälaskenta!E$24))-Päälaskenta!C$24/(2*Päälaskenta!E$24)),IF(D548=Päälaskenta!H$24,Päälaskenta!D$24,Päälaskenta!D$24+(SQRT(POWER((Päälaskenta!C$20+Päälaskenta!G$24)/(2*Päälaskenta!E$20),2)+((D548-Päälaskenta!H$24)/Päälaskenta!E$20))-(Päälaskenta!C$20+Päälaskenta!G$24)/(2*Päälaskenta!E$20))))</f>
        <v>0.77100000000000002</v>
      </c>
      <c r="G548" s="57">
        <f>IF(F548&gt;Päälaskenta!D$24,(2*SQRT((POWER(Päälaskenta!D$24,2))+POWER(Päälaskenta!E$24*Päälaskenta!D$24,2))+Päälaskenta!C$24)+(2*SQRT((POWER((F548-Päälaskenta!D$24),2))+POWER(Päälaskenta!E$20*(F548-Päälaskenta!D$24),2))+Päälaskenta!C$20),(2*SQRT((POWER(F548,2))+POWER(Päälaskenta!E$24*F548,2))+Päälaskenta!C$24))</f>
        <v>8.24</v>
      </c>
      <c r="H548" s="57">
        <f t="shared" si="130"/>
        <v>0.21</v>
      </c>
      <c r="I548" s="62">
        <f t="shared" si="131"/>
        <v>0.175898</v>
      </c>
      <c r="J548" s="8">
        <f>IF(F548&lt;Päälaskenta!$D$24,0,Kaksitasouoma_matriisi!F548-Päälaskenta!$D$24)</f>
        <v>7.1000000000000105E-2</v>
      </c>
      <c r="L548" s="8">
        <f>IF(F548&gt;Päälaskenta!D$24,F548-Päälaskenta!D$24,0)</f>
        <v>7.1000000000000105E-2</v>
      </c>
      <c r="M548" s="8">
        <f>IF(F548&gt;Päälaskenta!D$24,(Päälaskenta!C$20+(Päälaskenta!E$20*(Kaksitasouoma_matriisi!F548-Päälaskenta!D$24)))*(Kaksitasouoma_matriisi!F548-Päälaskenta!D$24),0)</f>
        <v>0.36256149999999998</v>
      </c>
      <c r="N548" s="8">
        <f>IF(F548&gt;Päälaskenta!D$24,(2*SQRT((POWER((F548-Päälaskenta!D$24),2))+POWER(Päälaskenta!E$20*(F548-Päälaskenta!D$24),2))+Päälaskenta!C$20),0)</f>
        <v>5.2559941405579398</v>
      </c>
      <c r="O548" s="8">
        <f t="shared" si="137"/>
        <v>6.8980575378174397E-2</v>
      </c>
      <c r="P548" s="8">
        <f>IF(Päälaskenta!$C$29,IF(L548&gt;Päälaskenta!$F$28,Kaksitasouoma_matriisi!AQ548,Kaksitasouoma_matriisi!AR548),Päälaskenta!$F$20)</f>
        <v>0.12</v>
      </c>
      <c r="Q548" s="8">
        <f t="shared" si="138"/>
        <v>0.50818087181725102</v>
      </c>
      <c r="R548" s="8">
        <f t="shared" si="132"/>
        <v>0.105601349772322</v>
      </c>
      <c r="S548" s="8">
        <f t="shared" si="139"/>
        <v>0.29126465378238497</v>
      </c>
      <c r="U548" s="93">
        <f>IF(F548&gt;Päälaskenta!D$24,Päälaskenta!H$24+L548*Päälaskenta!G$24,F548*Päälaskenta!C$24 + F548*F548*Päälaskenta!E$24)</f>
        <v>1.3604000000000001</v>
      </c>
      <c r="V548" s="8">
        <f>IF(F548&gt;Päälaskenta!D$24,2*SQRT(POWER(Päälaskenta!D$24,2)+POWER(Päälaskenta!E$24*Päälaskenta!D$24,2))+Päälaskenta!C$24,(2*SQRT((POWER(F548,2))+POWER(Päälaskenta!E$24*F548,2))+Päälaskenta!C$24))</f>
        <v>2.9798989873223301</v>
      </c>
      <c r="W548" s="8">
        <f t="shared" si="140"/>
        <v>0.45652554190181599</v>
      </c>
      <c r="X548" s="8">
        <f>Päälaskenta!F$24</f>
        <v>7.0000000000000007E-2</v>
      </c>
      <c r="Y548" s="8">
        <f t="shared" si="141"/>
        <v>11.5224625080471</v>
      </c>
      <c r="Z548" s="8">
        <f t="shared" si="133"/>
        <v>2.3943986502276799</v>
      </c>
      <c r="AA548" s="8">
        <f t="shared" si="142"/>
        <v>1.7600695752923301</v>
      </c>
      <c r="AC548" s="8">
        <f t="shared" si="134"/>
        <v>0.10190907202744801</v>
      </c>
      <c r="AE548" s="8">
        <v>546</v>
      </c>
      <c r="AF548" s="8">
        <f t="shared" si="144"/>
        <v>12.030643379864401</v>
      </c>
      <c r="AG548" s="8">
        <f t="shared" si="135"/>
        <v>4.3181956010204803E-2</v>
      </c>
      <c r="AJ548" s="132">
        <f>IF(Päälaskenta!$F$28&lt;Kaksitasouoma_matriisi!L548,Päälaskenta!$C$20*Päälaskenta!$F$28,Päälaskenta!$C$20*Kaksitasouoma_matriisi!L548)</f>
        <v>0.35500000000000098</v>
      </c>
      <c r="AK548" s="134">
        <f>SQRT(Päälaskenta!$D$20^2+(Päälaskenta!$D$20/(1/Päälaskenta!$E$20))^2)</f>
        <v>1.8029999999999999</v>
      </c>
      <c r="AL548" s="134">
        <f>IF(Päälaskenta!$F$28&lt;Kaksitasouoma_matriisi!L548,AK548*Päälaskenta!$F$28*COS(ATAN(1/Päälaskenta!$E$20)),AK548*Kaksitasouoma_matriisi!L548*COS(ATAN(1/Päälaskenta!$E$20)))</f>
        <v>0.107</v>
      </c>
      <c r="AM548" s="134"/>
      <c r="AN548" s="134">
        <f t="shared" si="143"/>
        <v>0.46200000000000002</v>
      </c>
      <c r="AO548" s="8">
        <f t="shared" si="136"/>
        <v>0.26869838315691502</v>
      </c>
      <c r="AP548" s="134">
        <f>Refererenssiarvoja!$B$16*H548^(1/6)/(Refererenssiarvoja!$B$15^0.5)*(Päälaskenta!$G$28/2)^0.5*(1-AO548)^(-1.5)</f>
        <v>6.2E-2</v>
      </c>
      <c r="AQ548" s="8">
        <f>Refererenssiarvoja!$B$16*Kaksitasouoma_matriisi!O548^(1/6)/(SQRT((2*Refererenssiarvoja!$B$15)/(Päälaskenta!$F$31*Päälaskenta!$G$31*Päälaskenta!$F$28))+SQRT(Refererenssiarvoja!$B$15)/Refererenssiarvoja!$B$17*LN(Kaksitasouoma_matriisi!L548/Päälaskenta!$F$28))</f>
        <v>-4.8139367400888401E-2</v>
      </c>
      <c r="AR548" s="8">
        <f>Refererenssiarvoja!$B$16*Kaksitasouoma_matriisi!O548^(1/6)/(SQRT((2*Refererenssiarvoja!$B$15)/(Päälaskenta!$F$31*Päälaskenta!$G$31*L548)))</f>
        <v>0.121824360866856</v>
      </c>
    </row>
    <row r="549" spans="1:44" x14ac:dyDescent="0.2">
      <c r="A549" s="8">
        <v>547</v>
      </c>
      <c r="B549" s="8">
        <f>IF(Päälaskenta!C$7,Päälaskenta!E$7,Päälaskenta!G$5)</f>
        <v>2.5</v>
      </c>
      <c r="C549" s="56">
        <v>1.4530000000000001</v>
      </c>
      <c r="D549" s="93">
        <f t="shared" si="129"/>
        <v>1.7205999999999999</v>
      </c>
      <c r="E549" s="8">
        <f>IF(Päälaskenta!$C$26,Kaksitasouoma_matriisi!AP549,Kaksitasouoma_matriisi!AC549)</f>
        <v>0.10190907202744801</v>
      </c>
      <c r="F549" s="56">
        <f>IF(D549&lt;Päälaskenta!H$24,(SQRT(POWER(Päälaskenta!C$24/(2*Päälaskenta!E$24),2)+(D549/Päälaskenta!E$24))-Päälaskenta!C$24/(2*Päälaskenta!E$24)),IF(D549=Päälaskenta!H$24,Päälaskenta!D$24,Päälaskenta!D$24+(SQRT(POWER((Päälaskenta!C$20+Päälaskenta!G$24)/(2*Päälaskenta!E$20),2)+((D549-Päälaskenta!H$24)/Päälaskenta!E$20))-(Päälaskenta!C$20+Päälaskenta!G$24)/(2*Päälaskenta!E$20))))</f>
        <v>0.77100000000000002</v>
      </c>
      <c r="G549" s="57">
        <f>IF(F549&gt;Päälaskenta!D$24,(2*SQRT((POWER(Päälaskenta!D$24,2))+POWER(Päälaskenta!E$24*Päälaskenta!D$24,2))+Päälaskenta!C$24)+(2*SQRT((POWER((F549-Päälaskenta!D$24),2))+POWER(Päälaskenta!E$20*(F549-Päälaskenta!D$24),2))+Päälaskenta!C$20),(2*SQRT((POWER(F549,2))+POWER(Päälaskenta!E$24*F549,2))+Päälaskenta!C$24))</f>
        <v>8.24</v>
      </c>
      <c r="H549" s="57">
        <f t="shared" si="130"/>
        <v>0.21</v>
      </c>
      <c r="I549" s="62">
        <f t="shared" si="131"/>
        <v>0.17565700000000001</v>
      </c>
      <c r="J549" s="8">
        <f>IF(F549&lt;Päälaskenta!$D$24,0,Kaksitasouoma_matriisi!F549-Päälaskenta!$D$24)</f>
        <v>7.1000000000000105E-2</v>
      </c>
      <c r="L549" s="8">
        <f>IF(F549&gt;Päälaskenta!D$24,F549-Päälaskenta!D$24,0)</f>
        <v>7.1000000000000105E-2</v>
      </c>
      <c r="M549" s="8">
        <f>IF(F549&gt;Päälaskenta!D$24,(Päälaskenta!C$20+(Päälaskenta!E$20*(Kaksitasouoma_matriisi!F549-Päälaskenta!D$24)))*(Kaksitasouoma_matriisi!F549-Päälaskenta!D$24),0)</f>
        <v>0.36256149999999998</v>
      </c>
      <c r="N549" s="8">
        <f>IF(F549&gt;Päälaskenta!D$24,(2*SQRT((POWER((F549-Päälaskenta!D$24),2))+POWER(Päälaskenta!E$20*(F549-Päälaskenta!D$24),2))+Päälaskenta!C$20),0)</f>
        <v>5.2559941405579398</v>
      </c>
      <c r="O549" s="8">
        <f t="shared" si="137"/>
        <v>6.8980575378174397E-2</v>
      </c>
      <c r="P549" s="8">
        <f>IF(Päälaskenta!$C$29,IF(L549&gt;Päälaskenta!$F$28,Kaksitasouoma_matriisi!AQ549,Kaksitasouoma_matriisi!AR549),Päälaskenta!$F$20)</f>
        <v>0.12</v>
      </c>
      <c r="Q549" s="8">
        <f t="shared" si="138"/>
        <v>0.50818087181725102</v>
      </c>
      <c r="R549" s="8">
        <f t="shared" si="132"/>
        <v>0.105601349772322</v>
      </c>
      <c r="S549" s="8">
        <f t="shared" si="139"/>
        <v>0.29126465378238497</v>
      </c>
      <c r="U549" s="93">
        <f>IF(F549&gt;Päälaskenta!D$24,Päälaskenta!H$24+L549*Päälaskenta!G$24,F549*Päälaskenta!C$24 + F549*F549*Päälaskenta!E$24)</f>
        <v>1.3604000000000001</v>
      </c>
      <c r="V549" s="8">
        <f>IF(F549&gt;Päälaskenta!D$24,2*SQRT(POWER(Päälaskenta!D$24,2)+POWER(Päälaskenta!E$24*Päälaskenta!D$24,2))+Päälaskenta!C$24,(2*SQRT((POWER(F549,2))+POWER(Päälaskenta!E$24*F549,2))+Päälaskenta!C$24))</f>
        <v>2.9798989873223301</v>
      </c>
      <c r="W549" s="8">
        <f t="shared" si="140"/>
        <v>0.45652554190181599</v>
      </c>
      <c r="X549" s="8">
        <f>Päälaskenta!F$24</f>
        <v>7.0000000000000007E-2</v>
      </c>
      <c r="Y549" s="8">
        <f t="shared" si="141"/>
        <v>11.5224625080471</v>
      </c>
      <c r="Z549" s="8">
        <f t="shared" si="133"/>
        <v>2.3943986502276799</v>
      </c>
      <c r="AA549" s="8">
        <f t="shared" si="142"/>
        <v>1.7600695752923301</v>
      </c>
      <c r="AC549" s="8">
        <f t="shared" si="134"/>
        <v>0.10190907202744801</v>
      </c>
      <c r="AE549" s="8">
        <v>547</v>
      </c>
      <c r="AF549" s="8">
        <f t="shared" si="144"/>
        <v>12.030643379864401</v>
      </c>
      <c r="AG549" s="8">
        <f t="shared" si="135"/>
        <v>4.3181956010204803E-2</v>
      </c>
      <c r="AJ549" s="132">
        <f>IF(Päälaskenta!$F$28&lt;Kaksitasouoma_matriisi!L549,Päälaskenta!$C$20*Päälaskenta!$F$28,Päälaskenta!$C$20*Kaksitasouoma_matriisi!L549)</f>
        <v>0.35500000000000098</v>
      </c>
      <c r="AK549" s="134">
        <f>SQRT(Päälaskenta!$D$20^2+(Päälaskenta!$D$20/(1/Päälaskenta!$E$20))^2)</f>
        <v>1.8029999999999999</v>
      </c>
      <c r="AL549" s="134">
        <f>IF(Päälaskenta!$F$28&lt;Kaksitasouoma_matriisi!L549,AK549*Päälaskenta!$F$28*COS(ATAN(1/Päälaskenta!$E$20)),AK549*Kaksitasouoma_matriisi!L549*COS(ATAN(1/Päälaskenta!$E$20)))</f>
        <v>0.107</v>
      </c>
      <c r="AM549" s="134"/>
      <c r="AN549" s="134">
        <f t="shared" si="143"/>
        <v>0.46200000000000002</v>
      </c>
      <c r="AO549" s="8">
        <f t="shared" si="136"/>
        <v>0.268510984540277</v>
      </c>
      <c r="AP549" s="134">
        <f>Refererenssiarvoja!$B$16*H549^(1/6)/(Refererenssiarvoja!$B$15^0.5)*(Päälaskenta!$G$28/2)^0.5*(1-AO549)^(-1.5)</f>
        <v>6.2E-2</v>
      </c>
      <c r="AQ549" s="8">
        <f>Refererenssiarvoja!$B$16*Kaksitasouoma_matriisi!O549^(1/6)/(SQRT((2*Refererenssiarvoja!$B$15)/(Päälaskenta!$F$31*Päälaskenta!$G$31*Päälaskenta!$F$28))+SQRT(Refererenssiarvoja!$B$15)/Refererenssiarvoja!$B$17*LN(Kaksitasouoma_matriisi!L549/Päälaskenta!$F$28))</f>
        <v>-4.8139367400888401E-2</v>
      </c>
      <c r="AR549" s="8">
        <f>Refererenssiarvoja!$B$16*Kaksitasouoma_matriisi!O549^(1/6)/(SQRT((2*Refererenssiarvoja!$B$15)/(Päälaskenta!$F$31*Päälaskenta!$G$31*L549)))</f>
        <v>0.121824360866856</v>
      </c>
    </row>
    <row r="550" spans="1:44" x14ac:dyDescent="0.2">
      <c r="A550" s="8">
        <v>548</v>
      </c>
      <c r="B550" s="8">
        <f>IF(Päälaskenta!C$7,Päälaskenta!E$7,Päälaskenta!G$5)</f>
        <v>2.5</v>
      </c>
      <c r="C550" s="56">
        <v>1.452</v>
      </c>
      <c r="D550" s="93">
        <f t="shared" si="129"/>
        <v>1.7218</v>
      </c>
      <c r="E550" s="8">
        <f>IF(Päälaskenta!$C$26,Kaksitasouoma_matriisi!AP550,Kaksitasouoma_matriisi!AC550)</f>
        <v>0.10190907202744801</v>
      </c>
      <c r="F550" s="56">
        <f>IF(D550&lt;Päälaskenta!H$24,(SQRT(POWER(Päälaskenta!C$24/(2*Päälaskenta!E$24),2)+(D550/Päälaskenta!E$24))-Päälaskenta!C$24/(2*Päälaskenta!E$24)),IF(D550=Päälaskenta!H$24,Päälaskenta!D$24,Päälaskenta!D$24+(SQRT(POWER((Päälaskenta!C$20+Päälaskenta!G$24)/(2*Päälaskenta!E$20),2)+((D550-Päälaskenta!H$24)/Päälaskenta!E$20))-(Päälaskenta!C$20+Päälaskenta!G$24)/(2*Päälaskenta!E$20))))</f>
        <v>0.77100000000000002</v>
      </c>
      <c r="G550" s="57">
        <f>IF(F550&gt;Päälaskenta!D$24,(2*SQRT((POWER(Päälaskenta!D$24,2))+POWER(Päälaskenta!E$24*Päälaskenta!D$24,2))+Päälaskenta!C$24)+(2*SQRT((POWER((F550-Päälaskenta!D$24),2))+POWER(Päälaskenta!E$20*(F550-Päälaskenta!D$24),2))+Päälaskenta!C$20),(2*SQRT((POWER(F550,2))+POWER(Päälaskenta!E$24*F550,2))+Päälaskenta!C$24))</f>
        <v>8.24</v>
      </c>
      <c r="H550" s="57">
        <f t="shared" si="130"/>
        <v>0.21</v>
      </c>
      <c r="I550" s="62">
        <f t="shared" si="131"/>
        <v>0.17541499999999999</v>
      </c>
      <c r="J550" s="8">
        <f>IF(F550&lt;Päälaskenta!$D$24,0,Kaksitasouoma_matriisi!F550-Päälaskenta!$D$24)</f>
        <v>7.1000000000000105E-2</v>
      </c>
      <c r="L550" s="8">
        <f>IF(F550&gt;Päälaskenta!D$24,F550-Päälaskenta!D$24,0)</f>
        <v>7.1000000000000105E-2</v>
      </c>
      <c r="M550" s="8">
        <f>IF(F550&gt;Päälaskenta!D$24,(Päälaskenta!C$20+(Päälaskenta!E$20*(Kaksitasouoma_matriisi!F550-Päälaskenta!D$24)))*(Kaksitasouoma_matriisi!F550-Päälaskenta!D$24),0)</f>
        <v>0.36256149999999998</v>
      </c>
      <c r="N550" s="8">
        <f>IF(F550&gt;Päälaskenta!D$24,(2*SQRT((POWER((F550-Päälaskenta!D$24),2))+POWER(Päälaskenta!E$20*(F550-Päälaskenta!D$24),2))+Päälaskenta!C$20),0)</f>
        <v>5.2559941405579398</v>
      </c>
      <c r="O550" s="8">
        <f t="shared" si="137"/>
        <v>6.8980575378174397E-2</v>
      </c>
      <c r="P550" s="8">
        <f>IF(Päälaskenta!$C$29,IF(L550&gt;Päälaskenta!$F$28,Kaksitasouoma_matriisi!AQ550,Kaksitasouoma_matriisi!AR550),Päälaskenta!$F$20)</f>
        <v>0.12</v>
      </c>
      <c r="Q550" s="8">
        <f t="shared" si="138"/>
        <v>0.50818087181725102</v>
      </c>
      <c r="R550" s="8">
        <f t="shared" si="132"/>
        <v>0.105601349772322</v>
      </c>
      <c r="S550" s="8">
        <f t="shared" si="139"/>
        <v>0.29126465378238497</v>
      </c>
      <c r="U550" s="93">
        <f>IF(F550&gt;Päälaskenta!D$24,Päälaskenta!H$24+L550*Päälaskenta!G$24,F550*Päälaskenta!C$24 + F550*F550*Päälaskenta!E$24)</f>
        <v>1.3604000000000001</v>
      </c>
      <c r="V550" s="8">
        <f>IF(F550&gt;Päälaskenta!D$24,2*SQRT(POWER(Päälaskenta!D$24,2)+POWER(Päälaskenta!E$24*Päälaskenta!D$24,2))+Päälaskenta!C$24,(2*SQRT((POWER(F550,2))+POWER(Päälaskenta!E$24*F550,2))+Päälaskenta!C$24))</f>
        <v>2.9798989873223301</v>
      </c>
      <c r="W550" s="8">
        <f t="shared" si="140"/>
        <v>0.45652554190181599</v>
      </c>
      <c r="X550" s="8">
        <f>Päälaskenta!F$24</f>
        <v>7.0000000000000007E-2</v>
      </c>
      <c r="Y550" s="8">
        <f t="shared" si="141"/>
        <v>11.5224625080471</v>
      </c>
      <c r="Z550" s="8">
        <f t="shared" si="133"/>
        <v>2.3943986502276799</v>
      </c>
      <c r="AA550" s="8">
        <f t="shared" si="142"/>
        <v>1.7600695752923301</v>
      </c>
      <c r="AC550" s="8">
        <f t="shared" si="134"/>
        <v>0.10190907202744801</v>
      </c>
      <c r="AE550" s="8">
        <v>548</v>
      </c>
      <c r="AF550" s="8">
        <f t="shared" si="144"/>
        <v>12.030643379864401</v>
      </c>
      <c r="AG550" s="8">
        <f t="shared" si="135"/>
        <v>4.3181956010204803E-2</v>
      </c>
      <c r="AJ550" s="132">
        <f>IF(Päälaskenta!$F$28&lt;Kaksitasouoma_matriisi!L550,Päälaskenta!$C$20*Päälaskenta!$F$28,Päälaskenta!$C$20*Kaksitasouoma_matriisi!L550)</f>
        <v>0.35500000000000098</v>
      </c>
      <c r="AK550" s="134">
        <f>SQRT(Päälaskenta!$D$20^2+(Päälaskenta!$D$20/(1/Päälaskenta!$E$20))^2)</f>
        <v>1.8029999999999999</v>
      </c>
      <c r="AL550" s="134">
        <f>IF(Päälaskenta!$F$28&lt;Kaksitasouoma_matriisi!L550,AK550*Päälaskenta!$F$28*COS(ATAN(1/Päälaskenta!$E$20)),AK550*Kaksitasouoma_matriisi!L550*COS(ATAN(1/Päälaskenta!$E$20)))</f>
        <v>0.107</v>
      </c>
      <c r="AM550" s="134"/>
      <c r="AN550" s="134">
        <f t="shared" si="143"/>
        <v>0.46200000000000002</v>
      </c>
      <c r="AO550" s="8">
        <f t="shared" si="136"/>
        <v>0.26832384713671698</v>
      </c>
      <c r="AP550" s="134">
        <f>Refererenssiarvoja!$B$16*H550^(1/6)/(Refererenssiarvoja!$B$15^0.5)*(Päälaskenta!$G$28/2)^0.5*(1-AO550)^(-1.5)</f>
        <v>6.2E-2</v>
      </c>
      <c r="AQ550" s="8">
        <f>Refererenssiarvoja!$B$16*Kaksitasouoma_matriisi!O550^(1/6)/(SQRT((2*Refererenssiarvoja!$B$15)/(Päälaskenta!$F$31*Päälaskenta!$G$31*Päälaskenta!$F$28))+SQRT(Refererenssiarvoja!$B$15)/Refererenssiarvoja!$B$17*LN(Kaksitasouoma_matriisi!L550/Päälaskenta!$F$28))</f>
        <v>-4.8139367400888401E-2</v>
      </c>
      <c r="AR550" s="8">
        <f>Refererenssiarvoja!$B$16*Kaksitasouoma_matriisi!O550^(1/6)/(SQRT((2*Refererenssiarvoja!$B$15)/(Päälaskenta!$F$31*Päälaskenta!$G$31*L550)))</f>
        <v>0.121824360866856</v>
      </c>
    </row>
    <row r="551" spans="1:44" x14ac:dyDescent="0.2">
      <c r="A551" s="8">
        <v>549</v>
      </c>
      <c r="B551" s="8">
        <f>IF(Päälaskenta!C$7,Päälaskenta!E$7,Päälaskenta!G$5)</f>
        <v>2.5</v>
      </c>
      <c r="C551" s="56">
        <v>1.4510000000000001</v>
      </c>
      <c r="D551" s="93">
        <f t="shared" si="129"/>
        <v>1.7229000000000001</v>
      </c>
      <c r="E551" s="8">
        <f>IF(Päälaskenta!$C$26,Kaksitasouoma_matriisi!AP551,Kaksitasouoma_matriisi!AC551)</f>
        <v>0.10190907202744801</v>
      </c>
      <c r="F551" s="56">
        <f>IF(D551&lt;Päälaskenta!H$24,(SQRT(POWER(Päälaskenta!C$24/(2*Päälaskenta!E$24),2)+(D551/Päälaskenta!E$24))-Päälaskenta!C$24/(2*Päälaskenta!E$24)),IF(D551=Päälaskenta!H$24,Päälaskenta!D$24,Päälaskenta!D$24+(SQRT(POWER((Päälaskenta!C$20+Päälaskenta!G$24)/(2*Päälaskenta!E$20),2)+((D551-Päälaskenta!H$24)/Päälaskenta!E$20))-(Päälaskenta!C$20+Päälaskenta!G$24)/(2*Päälaskenta!E$20))))</f>
        <v>0.77100000000000002</v>
      </c>
      <c r="G551" s="57">
        <f>IF(F551&gt;Päälaskenta!D$24,(2*SQRT((POWER(Päälaskenta!D$24,2))+POWER(Päälaskenta!E$24*Päälaskenta!D$24,2))+Päälaskenta!C$24)+(2*SQRT((POWER((F551-Päälaskenta!D$24),2))+POWER(Päälaskenta!E$20*(F551-Päälaskenta!D$24),2))+Päälaskenta!C$20),(2*SQRT((POWER(F551,2))+POWER(Päälaskenta!E$24*F551,2))+Päälaskenta!C$24))</f>
        <v>8.24</v>
      </c>
      <c r="H551" s="57">
        <f t="shared" si="130"/>
        <v>0.21</v>
      </c>
      <c r="I551" s="62">
        <f t="shared" si="131"/>
        <v>0.175173</v>
      </c>
      <c r="J551" s="8">
        <f>IF(F551&lt;Päälaskenta!$D$24,0,Kaksitasouoma_matriisi!F551-Päälaskenta!$D$24)</f>
        <v>7.1000000000000105E-2</v>
      </c>
      <c r="L551" s="8">
        <f>IF(F551&gt;Päälaskenta!D$24,F551-Päälaskenta!D$24,0)</f>
        <v>7.1000000000000105E-2</v>
      </c>
      <c r="M551" s="8">
        <f>IF(F551&gt;Päälaskenta!D$24,(Päälaskenta!C$20+(Päälaskenta!E$20*(Kaksitasouoma_matriisi!F551-Päälaskenta!D$24)))*(Kaksitasouoma_matriisi!F551-Päälaskenta!D$24),0)</f>
        <v>0.36256149999999998</v>
      </c>
      <c r="N551" s="8">
        <f>IF(F551&gt;Päälaskenta!D$24,(2*SQRT((POWER((F551-Päälaskenta!D$24),2))+POWER(Päälaskenta!E$20*(F551-Päälaskenta!D$24),2))+Päälaskenta!C$20),0)</f>
        <v>5.2559941405579398</v>
      </c>
      <c r="O551" s="8">
        <f t="shared" si="137"/>
        <v>6.8980575378174397E-2</v>
      </c>
      <c r="P551" s="8">
        <f>IF(Päälaskenta!$C$29,IF(L551&gt;Päälaskenta!$F$28,Kaksitasouoma_matriisi!AQ551,Kaksitasouoma_matriisi!AR551),Päälaskenta!$F$20)</f>
        <v>0.12</v>
      </c>
      <c r="Q551" s="8">
        <f t="shared" si="138"/>
        <v>0.50818087181725102</v>
      </c>
      <c r="R551" s="8">
        <f t="shared" si="132"/>
        <v>0.105601349772322</v>
      </c>
      <c r="S551" s="8">
        <f t="shared" si="139"/>
        <v>0.29126465378238497</v>
      </c>
      <c r="U551" s="93">
        <f>IF(F551&gt;Päälaskenta!D$24,Päälaskenta!H$24+L551*Päälaskenta!G$24,F551*Päälaskenta!C$24 + F551*F551*Päälaskenta!E$24)</f>
        <v>1.3604000000000001</v>
      </c>
      <c r="V551" s="8">
        <f>IF(F551&gt;Päälaskenta!D$24,2*SQRT(POWER(Päälaskenta!D$24,2)+POWER(Päälaskenta!E$24*Päälaskenta!D$24,2))+Päälaskenta!C$24,(2*SQRT((POWER(F551,2))+POWER(Päälaskenta!E$24*F551,2))+Päälaskenta!C$24))</f>
        <v>2.9798989873223301</v>
      </c>
      <c r="W551" s="8">
        <f t="shared" si="140"/>
        <v>0.45652554190181599</v>
      </c>
      <c r="X551" s="8">
        <f>Päälaskenta!F$24</f>
        <v>7.0000000000000007E-2</v>
      </c>
      <c r="Y551" s="8">
        <f t="shared" si="141"/>
        <v>11.5224625080471</v>
      </c>
      <c r="Z551" s="8">
        <f t="shared" si="133"/>
        <v>2.3943986502276799</v>
      </c>
      <c r="AA551" s="8">
        <f t="shared" si="142"/>
        <v>1.7600695752923301</v>
      </c>
      <c r="AC551" s="8">
        <f t="shared" si="134"/>
        <v>0.10190907202744801</v>
      </c>
      <c r="AE551" s="8">
        <v>549</v>
      </c>
      <c r="AF551" s="8">
        <f t="shared" si="144"/>
        <v>12.030643379864401</v>
      </c>
      <c r="AG551" s="8">
        <f t="shared" si="135"/>
        <v>4.3181956010204803E-2</v>
      </c>
      <c r="AJ551" s="132">
        <f>IF(Päälaskenta!$F$28&lt;Kaksitasouoma_matriisi!L551,Päälaskenta!$C$20*Päälaskenta!$F$28,Päälaskenta!$C$20*Kaksitasouoma_matriisi!L551)</f>
        <v>0.35500000000000098</v>
      </c>
      <c r="AK551" s="134">
        <f>SQRT(Päälaskenta!$D$20^2+(Päälaskenta!$D$20/(1/Päälaskenta!$E$20))^2)</f>
        <v>1.8029999999999999</v>
      </c>
      <c r="AL551" s="134">
        <f>IF(Päälaskenta!$F$28&lt;Kaksitasouoma_matriisi!L551,AK551*Päälaskenta!$F$28*COS(ATAN(1/Päälaskenta!$E$20)),AK551*Kaksitasouoma_matriisi!L551*COS(ATAN(1/Päälaskenta!$E$20)))</f>
        <v>0.107</v>
      </c>
      <c r="AM551" s="134"/>
      <c r="AN551" s="134">
        <f t="shared" si="143"/>
        <v>0.46200000000000002</v>
      </c>
      <c r="AO551" s="8">
        <f t="shared" si="136"/>
        <v>0.26815253351906698</v>
      </c>
      <c r="AP551" s="134">
        <f>Refererenssiarvoja!$B$16*H551^(1/6)/(Refererenssiarvoja!$B$15^0.5)*(Päälaskenta!$G$28/2)^0.5*(1-AO551)^(-1.5)</f>
        <v>6.2E-2</v>
      </c>
      <c r="AQ551" s="8">
        <f>Refererenssiarvoja!$B$16*Kaksitasouoma_matriisi!O551^(1/6)/(SQRT((2*Refererenssiarvoja!$B$15)/(Päälaskenta!$F$31*Päälaskenta!$G$31*Päälaskenta!$F$28))+SQRT(Refererenssiarvoja!$B$15)/Refererenssiarvoja!$B$17*LN(Kaksitasouoma_matriisi!L551/Päälaskenta!$F$28))</f>
        <v>-4.8139367400888401E-2</v>
      </c>
      <c r="AR551" s="8">
        <f>Refererenssiarvoja!$B$16*Kaksitasouoma_matriisi!O551^(1/6)/(SQRT((2*Refererenssiarvoja!$B$15)/(Päälaskenta!$F$31*Päälaskenta!$G$31*L551)))</f>
        <v>0.121824360866856</v>
      </c>
    </row>
    <row r="552" spans="1:44" x14ac:dyDescent="0.2">
      <c r="A552" s="8">
        <v>550</v>
      </c>
      <c r="B552" s="8">
        <f>IF(Päälaskenta!C$7,Päälaskenta!E$7,Päälaskenta!G$5)</f>
        <v>2.5</v>
      </c>
      <c r="C552" s="56">
        <v>1.45</v>
      </c>
      <c r="D552" s="93">
        <f t="shared" si="129"/>
        <v>1.7241</v>
      </c>
      <c r="E552" s="8">
        <f>IF(Päälaskenta!$C$26,Kaksitasouoma_matriisi!AP552,Kaksitasouoma_matriisi!AC552)</f>
        <v>0.10190907202744801</v>
      </c>
      <c r="F552" s="56">
        <f>IF(D552&lt;Päälaskenta!H$24,(SQRT(POWER(Päälaskenta!C$24/(2*Päälaskenta!E$24),2)+(D552/Päälaskenta!E$24))-Päälaskenta!C$24/(2*Päälaskenta!E$24)),IF(D552=Päälaskenta!H$24,Päälaskenta!D$24,Päälaskenta!D$24+(SQRT(POWER((Päälaskenta!C$20+Päälaskenta!G$24)/(2*Päälaskenta!E$20),2)+((D552-Päälaskenta!H$24)/Päälaskenta!E$20))-(Päälaskenta!C$20+Päälaskenta!G$24)/(2*Päälaskenta!E$20))))</f>
        <v>0.77100000000000002</v>
      </c>
      <c r="G552" s="57">
        <f>IF(F552&gt;Päälaskenta!D$24,(2*SQRT((POWER(Päälaskenta!D$24,2))+POWER(Päälaskenta!E$24*Päälaskenta!D$24,2))+Päälaskenta!C$24)+(2*SQRT((POWER((F552-Päälaskenta!D$24),2))+POWER(Päälaskenta!E$20*(F552-Päälaskenta!D$24),2))+Päälaskenta!C$20),(2*SQRT((POWER(F552,2))+POWER(Päälaskenta!E$24*F552,2))+Päälaskenta!C$24))</f>
        <v>8.24</v>
      </c>
      <c r="H552" s="57">
        <f t="shared" si="130"/>
        <v>0.21</v>
      </c>
      <c r="I552" s="62">
        <f t="shared" si="131"/>
        <v>0.174932</v>
      </c>
      <c r="J552" s="8">
        <f>IF(F552&lt;Päälaskenta!$D$24,0,Kaksitasouoma_matriisi!F552-Päälaskenta!$D$24)</f>
        <v>7.1000000000000105E-2</v>
      </c>
      <c r="L552" s="8">
        <f>IF(F552&gt;Päälaskenta!D$24,F552-Päälaskenta!D$24,0)</f>
        <v>7.1000000000000105E-2</v>
      </c>
      <c r="M552" s="8">
        <f>IF(F552&gt;Päälaskenta!D$24,(Päälaskenta!C$20+(Päälaskenta!E$20*(Kaksitasouoma_matriisi!F552-Päälaskenta!D$24)))*(Kaksitasouoma_matriisi!F552-Päälaskenta!D$24),0)</f>
        <v>0.36256149999999998</v>
      </c>
      <c r="N552" s="8">
        <f>IF(F552&gt;Päälaskenta!D$24,(2*SQRT((POWER((F552-Päälaskenta!D$24),2))+POWER(Päälaskenta!E$20*(F552-Päälaskenta!D$24),2))+Päälaskenta!C$20),0)</f>
        <v>5.2559941405579398</v>
      </c>
      <c r="O552" s="8">
        <f t="shared" si="137"/>
        <v>6.8980575378174397E-2</v>
      </c>
      <c r="P552" s="8">
        <f>IF(Päälaskenta!$C$29,IF(L552&gt;Päälaskenta!$F$28,Kaksitasouoma_matriisi!AQ552,Kaksitasouoma_matriisi!AR552),Päälaskenta!$F$20)</f>
        <v>0.12</v>
      </c>
      <c r="Q552" s="8">
        <f t="shared" si="138"/>
        <v>0.50818087181725102</v>
      </c>
      <c r="R552" s="8">
        <f t="shared" si="132"/>
        <v>0.105601349772322</v>
      </c>
      <c r="S552" s="8">
        <f t="shared" si="139"/>
        <v>0.29126465378238497</v>
      </c>
      <c r="U552" s="93">
        <f>IF(F552&gt;Päälaskenta!D$24,Päälaskenta!H$24+L552*Päälaskenta!G$24,F552*Päälaskenta!C$24 + F552*F552*Päälaskenta!E$24)</f>
        <v>1.3604000000000001</v>
      </c>
      <c r="V552" s="8">
        <f>IF(F552&gt;Päälaskenta!D$24,2*SQRT(POWER(Päälaskenta!D$24,2)+POWER(Päälaskenta!E$24*Päälaskenta!D$24,2))+Päälaskenta!C$24,(2*SQRT((POWER(F552,2))+POWER(Päälaskenta!E$24*F552,2))+Päälaskenta!C$24))</f>
        <v>2.9798989873223301</v>
      </c>
      <c r="W552" s="8">
        <f t="shared" si="140"/>
        <v>0.45652554190181599</v>
      </c>
      <c r="X552" s="8">
        <f>Päälaskenta!F$24</f>
        <v>7.0000000000000007E-2</v>
      </c>
      <c r="Y552" s="8">
        <f t="shared" si="141"/>
        <v>11.5224625080471</v>
      </c>
      <c r="Z552" s="8">
        <f t="shared" si="133"/>
        <v>2.3943986502276799</v>
      </c>
      <c r="AA552" s="8">
        <f t="shared" si="142"/>
        <v>1.7600695752923301</v>
      </c>
      <c r="AC552" s="8">
        <f t="shared" si="134"/>
        <v>0.10190907202744801</v>
      </c>
      <c r="AE552" s="8">
        <v>550</v>
      </c>
      <c r="AF552" s="8">
        <f t="shared" si="144"/>
        <v>12.030643379864401</v>
      </c>
      <c r="AG552" s="8">
        <f t="shared" si="135"/>
        <v>4.3181956010204803E-2</v>
      </c>
      <c r="AJ552" s="132">
        <f>IF(Päälaskenta!$F$28&lt;Kaksitasouoma_matriisi!L552,Päälaskenta!$C$20*Päälaskenta!$F$28,Päälaskenta!$C$20*Kaksitasouoma_matriisi!L552)</f>
        <v>0.35500000000000098</v>
      </c>
      <c r="AK552" s="134">
        <f>SQRT(Päälaskenta!$D$20^2+(Päälaskenta!$D$20/(1/Päälaskenta!$E$20))^2)</f>
        <v>1.8029999999999999</v>
      </c>
      <c r="AL552" s="134">
        <f>IF(Päälaskenta!$F$28&lt;Kaksitasouoma_matriisi!L552,AK552*Päälaskenta!$F$28*COS(ATAN(1/Päälaskenta!$E$20)),AK552*Kaksitasouoma_matriisi!L552*COS(ATAN(1/Päälaskenta!$E$20)))</f>
        <v>0.107</v>
      </c>
      <c r="AM552" s="134"/>
      <c r="AN552" s="134">
        <f t="shared" si="143"/>
        <v>0.46200000000000002</v>
      </c>
      <c r="AO552" s="8">
        <f t="shared" si="136"/>
        <v>0.267965895249695</v>
      </c>
      <c r="AP552" s="134">
        <f>Refererenssiarvoja!$B$16*H552^(1/6)/(Refererenssiarvoja!$B$15^0.5)*(Päälaskenta!$G$28/2)^0.5*(1-AO552)^(-1.5)</f>
        <v>6.2E-2</v>
      </c>
      <c r="AQ552" s="8">
        <f>Refererenssiarvoja!$B$16*Kaksitasouoma_matriisi!O552^(1/6)/(SQRT((2*Refererenssiarvoja!$B$15)/(Päälaskenta!$F$31*Päälaskenta!$G$31*Päälaskenta!$F$28))+SQRT(Refererenssiarvoja!$B$15)/Refererenssiarvoja!$B$17*LN(Kaksitasouoma_matriisi!L552/Päälaskenta!$F$28))</f>
        <v>-4.8139367400888401E-2</v>
      </c>
      <c r="AR552" s="8">
        <f>Refererenssiarvoja!$B$16*Kaksitasouoma_matriisi!O552^(1/6)/(SQRT((2*Refererenssiarvoja!$B$15)/(Päälaskenta!$F$31*Päälaskenta!$G$31*L552)))</f>
        <v>0.121824360866856</v>
      </c>
    </row>
    <row r="553" spans="1:44" x14ac:dyDescent="0.2">
      <c r="A553" s="8">
        <v>551</v>
      </c>
      <c r="B553" s="8">
        <f>IF(Päälaskenta!C$7,Päälaskenta!E$7,Päälaskenta!G$5)</f>
        <v>2.5</v>
      </c>
      <c r="C553" s="56">
        <v>1.4490000000000001</v>
      </c>
      <c r="D553" s="93">
        <f t="shared" si="129"/>
        <v>1.7253000000000001</v>
      </c>
      <c r="E553" s="8">
        <f>IF(Päälaskenta!$C$26,Kaksitasouoma_matriisi!AP553,Kaksitasouoma_matriisi!AC553)</f>
        <v>0.10190907202744801</v>
      </c>
      <c r="F553" s="56">
        <f>IF(D553&lt;Päälaskenta!H$24,(SQRT(POWER(Päälaskenta!C$24/(2*Päälaskenta!E$24),2)+(D553/Päälaskenta!E$24))-Päälaskenta!C$24/(2*Päälaskenta!E$24)),IF(D553=Päälaskenta!H$24,Päälaskenta!D$24,Päälaskenta!D$24+(SQRT(POWER((Päälaskenta!C$20+Päälaskenta!G$24)/(2*Päälaskenta!E$20),2)+((D553-Päälaskenta!H$24)/Päälaskenta!E$20))-(Päälaskenta!C$20+Päälaskenta!G$24)/(2*Päälaskenta!E$20))))</f>
        <v>0.77100000000000002</v>
      </c>
      <c r="G553" s="57">
        <f>IF(F553&gt;Päälaskenta!D$24,(2*SQRT((POWER(Päälaskenta!D$24,2))+POWER(Päälaskenta!E$24*Päälaskenta!D$24,2))+Päälaskenta!C$24)+(2*SQRT((POWER((F553-Päälaskenta!D$24),2))+POWER(Päälaskenta!E$20*(F553-Päälaskenta!D$24),2))+Päälaskenta!C$20),(2*SQRT((POWER(F553,2))+POWER(Päälaskenta!E$24*F553,2))+Päälaskenta!C$24))</f>
        <v>8.24</v>
      </c>
      <c r="H553" s="57">
        <f t="shared" si="130"/>
        <v>0.21</v>
      </c>
      <c r="I553" s="62">
        <f t="shared" si="131"/>
        <v>0.17469100000000001</v>
      </c>
      <c r="J553" s="8">
        <f>IF(F553&lt;Päälaskenta!$D$24,0,Kaksitasouoma_matriisi!F553-Päälaskenta!$D$24)</f>
        <v>7.1000000000000105E-2</v>
      </c>
      <c r="L553" s="8">
        <f>IF(F553&gt;Päälaskenta!D$24,F553-Päälaskenta!D$24,0)</f>
        <v>7.1000000000000105E-2</v>
      </c>
      <c r="M553" s="8">
        <f>IF(F553&gt;Päälaskenta!D$24,(Päälaskenta!C$20+(Päälaskenta!E$20*(Kaksitasouoma_matriisi!F553-Päälaskenta!D$24)))*(Kaksitasouoma_matriisi!F553-Päälaskenta!D$24),0)</f>
        <v>0.36256149999999998</v>
      </c>
      <c r="N553" s="8">
        <f>IF(F553&gt;Päälaskenta!D$24,(2*SQRT((POWER((F553-Päälaskenta!D$24),2))+POWER(Päälaskenta!E$20*(F553-Päälaskenta!D$24),2))+Päälaskenta!C$20),0)</f>
        <v>5.2559941405579398</v>
      </c>
      <c r="O553" s="8">
        <f t="shared" si="137"/>
        <v>6.8980575378174397E-2</v>
      </c>
      <c r="P553" s="8">
        <f>IF(Päälaskenta!$C$29,IF(L553&gt;Päälaskenta!$F$28,Kaksitasouoma_matriisi!AQ553,Kaksitasouoma_matriisi!AR553),Päälaskenta!$F$20)</f>
        <v>0.12</v>
      </c>
      <c r="Q553" s="8">
        <f t="shared" si="138"/>
        <v>0.50818087181725102</v>
      </c>
      <c r="R553" s="8">
        <f t="shared" si="132"/>
        <v>0.105601349772322</v>
      </c>
      <c r="S553" s="8">
        <f t="shared" si="139"/>
        <v>0.29126465378238497</v>
      </c>
      <c r="U553" s="93">
        <f>IF(F553&gt;Päälaskenta!D$24,Päälaskenta!H$24+L553*Päälaskenta!G$24,F553*Päälaskenta!C$24 + F553*F553*Päälaskenta!E$24)</f>
        <v>1.3604000000000001</v>
      </c>
      <c r="V553" s="8">
        <f>IF(F553&gt;Päälaskenta!D$24,2*SQRT(POWER(Päälaskenta!D$24,2)+POWER(Päälaskenta!E$24*Päälaskenta!D$24,2))+Päälaskenta!C$24,(2*SQRT((POWER(F553,2))+POWER(Päälaskenta!E$24*F553,2))+Päälaskenta!C$24))</f>
        <v>2.9798989873223301</v>
      </c>
      <c r="W553" s="8">
        <f t="shared" si="140"/>
        <v>0.45652554190181599</v>
      </c>
      <c r="X553" s="8">
        <f>Päälaskenta!F$24</f>
        <v>7.0000000000000007E-2</v>
      </c>
      <c r="Y553" s="8">
        <f t="shared" si="141"/>
        <v>11.5224625080471</v>
      </c>
      <c r="Z553" s="8">
        <f t="shared" si="133"/>
        <v>2.3943986502276799</v>
      </c>
      <c r="AA553" s="8">
        <f t="shared" si="142"/>
        <v>1.7600695752923301</v>
      </c>
      <c r="AC553" s="8">
        <f t="shared" si="134"/>
        <v>0.10190907202744801</v>
      </c>
      <c r="AE553" s="8">
        <v>551</v>
      </c>
      <c r="AF553" s="8">
        <f t="shared" si="144"/>
        <v>12.030643379864401</v>
      </c>
      <c r="AG553" s="8">
        <f t="shared" si="135"/>
        <v>4.3181956010204803E-2</v>
      </c>
      <c r="AJ553" s="132">
        <f>IF(Päälaskenta!$F$28&lt;Kaksitasouoma_matriisi!L553,Päälaskenta!$C$20*Päälaskenta!$F$28,Päälaskenta!$C$20*Kaksitasouoma_matriisi!L553)</f>
        <v>0.35500000000000098</v>
      </c>
      <c r="AK553" s="134">
        <f>SQRT(Päälaskenta!$D$20^2+(Päälaskenta!$D$20/(1/Päälaskenta!$E$20))^2)</f>
        <v>1.8029999999999999</v>
      </c>
      <c r="AL553" s="134">
        <f>IF(Päälaskenta!$F$28&lt;Kaksitasouoma_matriisi!L553,AK553*Päälaskenta!$F$28*COS(ATAN(1/Päälaskenta!$E$20)),AK553*Kaksitasouoma_matriisi!L553*COS(ATAN(1/Päälaskenta!$E$20)))</f>
        <v>0.107</v>
      </c>
      <c r="AM553" s="134"/>
      <c r="AN553" s="134">
        <f t="shared" si="143"/>
        <v>0.46200000000000002</v>
      </c>
      <c r="AO553" s="8">
        <f t="shared" si="136"/>
        <v>0.26777951660580801</v>
      </c>
      <c r="AP553" s="134">
        <f>Refererenssiarvoja!$B$16*H553^(1/6)/(Refererenssiarvoja!$B$15^0.5)*(Päälaskenta!$G$28/2)^0.5*(1-AO553)^(-1.5)</f>
        <v>6.2E-2</v>
      </c>
      <c r="AQ553" s="8">
        <f>Refererenssiarvoja!$B$16*Kaksitasouoma_matriisi!O553^(1/6)/(SQRT((2*Refererenssiarvoja!$B$15)/(Päälaskenta!$F$31*Päälaskenta!$G$31*Päälaskenta!$F$28))+SQRT(Refererenssiarvoja!$B$15)/Refererenssiarvoja!$B$17*LN(Kaksitasouoma_matriisi!L553/Päälaskenta!$F$28))</f>
        <v>-4.8139367400888401E-2</v>
      </c>
      <c r="AR553" s="8">
        <f>Refererenssiarvoja!$B$16*Kaksitasouoma_matriisi!O553^(1/6)/(SQRT((2*Refererenssiarvoja!$B$15)/(Päälaskenta!$F$31*Päälaskenta!$G$31*L553)))</f>
        <v>0.121824360866856</v>
      </c>
    </row>
    <row r="554" spans="1:44" x14ac:dyDescent="0.2">
      <c r="A554" s="8">
        <v>552</v>
      </c>
      <c r="B554" s="8">
        <f>IF(Päälaskenta!C$7,Päälaskenta!E$7,Päälaskenta!G$5)</f>
        <v>2.5</v>
      </c>
      <c r="C554" s="56">
        <v>1.448</v>
      </c>
      <c r="D554" s="93">
        <f t="shared" si="129"/>
        <v>1.7264999999999999</v>
      </c>
      <c r="E554" s="8">
        <f>IF(Päälaskenta!$C$26,Kaksitasouoma_matriisi!AP554,Kaksitasouoma_matriisi!AC554)</f>
        <v>0.10190907202744801</v>
      </c>
      <c r="F554" s="56">
        <f>IF(D554&lt;Päälaskenta!H$24,(SQRT(POWER(Päälaskenta!C$24/(2*Päälaskenta!E$24),2)+(D554/Päälaskenta!E$24))-Päälaskenta!C$24/(2*Päälaskenta!E$24)),IF(D554=Päälaskenta!H$24,Päälaskenta!D$24,Päälaskenta!D$24+(SQRT(POWER((Päälaskenta!C$20+Päälaskenta!G$24)/(2*Päälaskenta!E$20),2)+((D554-Päälaskenta!H$24)/Päälaskenta!E$20))-(Päälaskenta!C$20+Päälaskenta!G$24)/(2*Päälaskenta!E$20))))</f>
        <v>0.77100000000000002</v>
      </c>
      <c r="G554" s="57">
        <f>IF(F554&gt;Päälaskenta!D$24,(2*SQRT((POWER(Päälaskenta!D$24,2))+POWER(Päälaskenta!E$24*Päälaskenta!D$24,2))+Päälaskenta!C$24)+(2*SQRT((POWER((F554-Päälaskenta!D$24),2))+POWER(Päälaskenta!E$20*(F554-Päälaskenta!D$24),2))+Päälaskenta!C$20),(2*SQRT((POWER(F554,2))+POWER(Päälaskenta!E$24*F554,2))+Päälaskenta!C$24))</f>
        <v>8.24</v>
      </c>
      <c r="H554" s="57">
        <f t="shared" si="130"/>
        <v>0.21</v>
      </c>
      <c r="I554" s="62">
        <f t="shared" si="131"/>
        <v>0.17444999999999999</v>
      </c>
      <c r="J554" s="8">
        <f>IF(F554&lt;Päälaskenta!$D$24,0,Kaksitasouoma_matriisi!F554-Päälaskenta!$D$24)</f>
        <v>7.1000000000000105E-2</v>
      </c>
      <c r="L554" s="8">
        <f>IF(F554&gt;Päälaskenta!D$24,F554-Päälaskenta!D$24,0)</f>
        <v>7.1000000000000105E-2</v>
      </c>
      <c r="M554" s="8">
        <f>IF(F554&gt;Päälaskenta!D$24,(Päälaskenta!C$20+(Päälaskenta!E$20*(Kaksitasouoma_matriisi!F554-Päälaskenta!D$24)))*(Kaksitasouoma_matriisi!F554-Päälaskenta!D$24),0)</f>
        <v>0.36256149999999998</v>
      </c>
      <c r="N554" s="8">
        <f>IF(F554&gt;Päälaskenta!D$24,(2*SQRT((POWER((F554-Päälaskenta!D$24),2))+POWER(Päälaskenta!E$20*(F554-Päälaskenta!D$24),2))+Päälaskenta!C$20),0)</f>
        <v>5.2559941405579398</v>
      </c>
      <c r="O554" s="8">
        <f t="shared" si="137"/>
        <v>6.8980575378174397E-2</v>
      </c>
      <c r="P554" s="8">
        <f>IF(Päälaskenta!$C$29,IF(L554&gt;Päälaskenta!$F$28,Kaksitasouoma_matriisi!AQ554,Kaksitasouoma_matriisi!AR554),Päälaskenta!$F$20)</f>
        <v>0.12</v>
      </c>
      <c r="Q554" s="8">
        <f t="shared" si="138"/>
        <v>0.50818087181725102</v>
      </c>
      <c r="R554" s="8">
        <f t="shared" si="132"/>
        <v>0.105601349772322</v>
      </c>
      <c r="S554" s="8">
        <f t="shared" si="139"/>
        <v>0.29126465378238497</v>
      </c>
      <c r="U554" s="93">
        <f>IF(F554&gt;Päälaskenta!D$24,Päälaskenta!H$24+L554*Päälaskenta!G$24,F554*Päälaskenta!C$24 + F554*F554*Päälaskenta!E$24)</f>
        <v>1.3604000000000001</v>
      </c>
      <c r="V554" s="8">
        <f>IF(F554&gt;Päälaskenta!D$24,2*SQRT(POWER(Päälaskenta!D$24,2)+POWER(Päälaskenta!E$24*Päälaskenta!D$24,2))+Päälaskenta!C$24,(2*SQRT((POWER(F554,2))+POWER(Päälaskenta!E$24*F554,2))+Päälaskenta!C$24))</f>
        <v>2.9798989873223301</v>
      </c>
      <c r="W554" s="8">
        <f t="shared" si="140"/>
        <v>0.45652554190181599</v>
      </c>
      <c r="X554" s="8">
        <f>Päälaskenta!F$24</f>
        <v>7.0000000000000007E-2</v>
      </c>
      <c r="Y554" s="8">
        <f t="shared" si="141"/>
        <v>11.5224625080471</v>
      </c>
      <c r="Z554" s="8">
        <f t="shared" si="133"/>
        <v>2.3943986502276799</v>
      </c>
      <c r="AA554" s="8">
        <f t="shared" si="142"/>
        <v>1.7600695752923301</v>
      </c>
      <c r="AC554" s="8">
        <f t="shared" si="134"/>
        <v>0.10190907202744801</v>
      </c>
      <c r="AE554" s="8">
        <v>552</v>
      </c>
      <c r="AF554" s="8">
        <f t="shared" si="144"/>
        <v>12.030643379864401</v>
      </c>
      <c r="AG554" s="8">
        <f t="shared" si="135"/>
        <v>4.3181956010204803E-2</v>
      </c>
      <c r="AJ554" s="132">
        <f>IF(Päälaskenta!$F$28&lt;Kaksitasouoma_matriisi!L554,Päälaskenta!$C$20*Päälaskenta!$F$28,Päälaskenta!$C$20*Kaksitasouoma_matriisi!L554)</f>
        <v>0.35500000000000098</v>
      </c>
      <c r="AK554" s="134">
        <f>SQRT(Päälaskenta!$D$20^2+(Päälaskenta!$D$20/(1/Päälaskenta!$E$20))^2)</f>
        <v>1.8029999999999999</v>
      </c>
      <c r="AL554" s="134">
        <f>IF(Päälaskenta!$F$28&lt;Kaksitasouoma_matriisi!L554,AK554*Päälaskenta!$F$28*COS(ATAN(1/Päälaskenta!$E$20)),AK554*Kaksitasouoma_matriisi!L554*COS(ATAN(1/Päälaskenta!$E$20)))</f>
        <v>0.107</v>
      </c>
      <c r="AM554" s="134"/>
      <c r="AN554" s="134">
        <f t="shared" si="143"/>
        <v>0.46200000000000002</v>
      </c>
      <c r="AO554" s="8">
        <f t="shared" si="136"/>
        <v>0.26759339704604701</v>
      </c>
      <c r="AP554" s="134">
        <f>Refererenssiarvoja!$B$16*H554^(1/6)/(Refererenssiarvoja!$B$15^0.5)*(Päälaskenta!$G$28/2)^0.5*(1-AO554)^(-1.5)</f>
        <v>6.2E-2</v>
      </c>
      <c r="AQ554" s="8">
        <f>Refererenssiarvoja!$B$16*Kaksitasouoma_matriisi!O554^(1/6)/(SQRT((2*Refererenssiarvoja!$B$15)/(Päälaskenta!$F$31*Päälaskenta!$G$31*Päälaskenta!$F$28))+SQRT(Refererenssiarvoja!$B$15)/Refererenssiarvoja!$B$17*LN(Kaksitasouoma_matriisi!L554/Päälaskenta!$F$28))</f>
        <v>-4.8139367400888401E-2</v>
      </c>
      <c r="AR554" s="8">
        <f>Refererenssiarvoja!$B$16*Kaksitasouoma_matriisi!O554^(1/6)/(SQRT((2*Refererenssiarvoja!$B$15)/(Päälaskenta!$F$31*Päälaskenta!$G$31*L554)))</f>
        <v>0.121824360866856</v>
      </c>
    </row>
    <row r="555" spans="1:44" x14ac:dyDescent="0.2">
      <c r="A555" s="8">
        <v>553</v>
      </c>
      <c r="B555" s="8">
        <f>IF(Päälaskenta!C$7,Päälaskenta!E$7,Päälaskenta!G$5)</f>
        <v>2.5</v>
      </c>
      <c r="C555" s="56">
        <v>1.4470000000000001</v>
      </c>
      <c r="D555" s="93">
        <f t="shared" si="129"/>
        <v>1.7277</v>
      </c>
      <c r="E555" s="8">
        <f>IF(Päälaskenta!$C$26,Kaksitasouoma_matriisi!AP555,Kaksitasouoma_matriisi!AC555)</f>
        <v>0.101916988500399</v>
      </c>
      <c r="F555" s="56">
        <f>IF(D555&lt;Päälaskenta!H$24,(SQRT(POWER(Päälaskenta!C$24/(2*Päälaskenta!E$24),2)+(D555/Päälaskenta!E$24))-Päälaskenta!C$24/(2*Päälaskenta!E$24)),IF(D555=Päälaskenta!H$24,Päälaskenta!D$24,Päälaskenta!D$24+(SQRT(POWER((Päälaskenta!C$20+Päälaskenta!G$24)/(2*Päälaskenta!E$20),2)+((D555-Päälaskenta!H$24)/Päälaskenta!E$20))-(Päälaskenta!C$20+Päälaskenta!G$24)/(2*Päälaskenta!E$20))))</f>
        <v>0.77200000000000002</v>
      </c>
      <c r="G555" s="57">
        <f>IF(F555&gt;Päälaskenta!D$24,(2*SQRT((POWER(Päälaskenta!D$24,2))+POWER(Päälaskenta!E$24*Päälaskenta!D$24,2))+Päälaskenta!C$24)+(2*SQRT((POWER((F555-Päälaskenta!D$24),2))+POWER(Päälaskenta!E$20*(F555-Päälaskenta!D$24),2))+Päälaskenta!C$20),(2*SQRT((POWER(F555,2))+POWER(Päälaskenta!E$24*F555,2))+Päälaskenta!C$24))</f>
        <v>8.24</v>
      </c>
      <c r="H555" s="57">
        <f t="shared" si="130"/>
        <v>0.21</v>
      </c>
      <c r="I555" s="62">
        <f t="shared" si="131"/>
        <v>0.174236</v>
      </c>
      <c r="J555" s="8">
        <f>IF(F555&lt;Päälaskenta!$D$24,0,Kaksitasouoma_matriisi!F555-Päälaskenta!$D$24)</f>
        <v>7.2000000000000106E-2</v>
      </c>
      <c r="L555" s="8">
        <f>IF(F555&gt;Päälaskenta!D$24,F555-Päälaskenta!D$24,0)</f>
        <v>7.2000000000000106E-2</v>
      </c>
      <c r="M555" s="8">
        <f>IF(F555&gt;Päälaskenta!D$24,(Päälaskenta!C$20+(Päälaskenta!E$20*(Kaksitasouoma_matriisi!F555-Päälaskenta!D$24)))*(Kaksitasouoma_matriisi!F555-Päälaskenta!D$24),0)</f>
        <v>0.36777599999999999</v>
      </c>
      <c r="N555" s="8">
        <f>IF(F555&gt;Päälaskenta!D$24,(2*SQRT((POWER((F555-Päälaskenta!D$24),2))+POWER(Päälaskenta!E$20*(F555-Päälaskenta!D$24),2))+Päälaskenta!C$20),0)</f>
        <v>5.2595996918334098</v>
      </c>
      <c r="O555" s="8">
        <f t="shared" si="137"/>
        <v>6.9924713200330904E-2</v>
      </c>
      <c r="P555" s="8">
        <f>IF(Päälaskenta!$C$29,IF(L555&gt;Päälaskenta!$F$28,Kaksitasouoma_matriisi!AQ555,Kaksitasouoma_matriisi!AR555),Päälaskenta!$F$20)</f>
        <v>0.12</v>
      </c>
      <c r="Q555" s="8">
        <f t="shared" si="138"/>
        <v>0.52018273627821399</v>
      </c>
      <c r="R555" s="8">
        <f t="shared" si="132"/>
        <v>0.10768451264790201</v>
      </c>
      <c r="S555" s="8">
        <f t="shared" si="139"/>
        <v>0.29279918387252601</v>
      </c>
      <c r="U555" s="93">
        <f>IF(F555&gt;Päälaskenta!D$24,Päälaskenta!H$24+L555*Päälaskenta!G$24,F555*Päälaskenta!C$24 + F555*F555*Päälaskenta!E$24)</f>
        <v>1.3628</v>
      </c>
      <c r="V555" s="8">
        <f>IF(F555&gt;Päälaskenta!D$24,2*SQRT(POWER(Päälaskenta!D$24,2)+POWER(Päälaskenta!E$24*Päälaskenta!D$24,2))+Päälaskenta!C$24,(2*SQRT((POWER(F555,2))+POWER(Päälaskenta!E$24*F555,2))+Päälaskenta!C$24))</f>
        <v>2.9798989873223301</v>
      </c>
      <c r="W555" s="8">
        <f t="shared" si="140"/>
        <v>0.45733093832975202</v>
      </c>
      <c r="X555" s="8">
        <f>Päälaskenta!F$24</f>
        <v>7.0000000000000007E-2</v>
      </c>
      <c r="Y555" s="8">
        <f t="shared" si="141"/>
        <v>11.5563620584934</v>
      </c>
      <c r="Z555" s="8">
        <f t="shared" si="133"/>
        <v>2.3923154873521</v>
      </c>
      <c r="AA555" s="8">
        <f t="shared" si="142"/>
        <v>1.7554413614265501</v>
      </c>
      <c r="AC555" s="8">
        <f t="shared" si="134"/>
        <v>0.101916988500399</v>
      </c>
      <c r="AE555" s="8">
        <v>553</v>
      </c>
      <c r="AF555" s="8">
        <f t="shared" si="144"/>
        <v>12.0765447947716</v>
      </c>
      <c r="AG555" s="8">
        <f t="shared" si="135"/>
        <v>4.2854321569537702E-2</v>
      </c>
      <c r="AJ555" s="132">
        <f>IF(Päälaskenta!$F$28&lt;Kaksitasouoma_matriisi!L555,Päälaskenta!$C$20*Päälaskenta!$F$28,Päälaskenta!$C$20*Kaksitasouoma_matriisi!L555)</f>
        <v>0.36000000000000099</v>
      </c>
      <c r="AK555" s="134">
        <f>SQRT(Päälaskenta!$D$20^2+(Päälaskenta!$D$20/(1/Päälaskenta!$E$20))^2)</f>
        <v>1.8029999999999999</v>
      </c>
      <c r="AL555" s="134">
        <f>IF(Päälaskenta!$F$28&lt;Kaksitasouoma_matriisi!L555,AK555*Päälaskenta!$F$28*COS(ATAN(1/Päälaskenta!$E$20)),AK555*Kaksitasouoma_matriisi!L555*COS(ATAN(1/Päälaskenta!$E$20)))</f>
        <v>0.108</v>
      </c>
      <c r="AM555" s="134"/>
      <c r="AN555" s="134">
        <f t="shared" si="143"/>
        <v>0.46800000000000003</v>
      </c>
      <c r="AO555" s="8">
        <f t="shared" si="136"/>
        <v>0.27088036117381498</v>
      </c>
      <c r="AP555" s="134">
        <f>Refererenssiarvoja!$B$16*H555^(1/6)/(Refererenssiarvoja!$B$15^0.5)*(Päälaskenta!$G$28/2)^0.5*(1-AO555)^(-1.5)</f>
        <v>6.3E-2</v>
      </c>
      <c r="AQ555" s="8">
        <f>Refererenssiarvoja!$B$16*Kaksitasouoma_matriisi!O555^(1/6)/(SQRT((2*Refererenssiarvoja!$B$15)/(Päälaskenta!$F$31*Päälaskenta!$G$31*Päälaskenta!$F$28))+SQRT(Refererenssiarvoja!$B$15)/Refererenssiarvoja!$B$17*LN(Kaksitasouoma_matriisi!L555/Päälaskenta!$F$28))</f>
        <v>-4.8649054187774099E-2</v>
      </c>
      <c r="AR555" s="8">
        <f>Refererenssiarvoja!$B$16*Kaksitasouoma_matriisi!O555^(1/6)/(SQRT((2*Refererenssiarvoja!$B$15)/(Päälaskenta!$F$31*Päälaskenta!$G$31*L555)))</f>
        <v>0.122957548483779</v>
      </c>
    </row>
    <row r="556" spans="1:44" x14ac:dyDescent="0.2">
      <c r="A556" s="8">
        <v>554</v>
      </c>
      <c r="B556" s="8">
        <f>IF(Päälaskenta!C$7,Päälaskenta!E$7,Päälaskenta!G$5)</f>
        <v>2.5</v>
      </c>
      <c r="C556" s="56">
        <v>1.446</v>
      </c>
      <c r="D556" s="93">
        <f t="shared" si="129"/>
        <v>1.7289000000000001</v>
      </c>
      <c r="E556" s="8">
        <f>IF(Päälaskenta!$C$26,Kaksitasouoma_matriisi!AP556,Kaksitasouoma_matriisi!AC556)</f>
        <v>0.101916988500399</v>
      </c>
      <c r="F556" s="56">
        <f>IF(D556&lt;Päälaskenta!H$24,(SQRT(POWER(Päälaskenta!C$24/(2*Päälaskenta!E$24),2)+(D556/Päälaskenta!E$24))-Päälaskenta!C$24/(2*Päälaskenta!E$24)),IF(D556=Päälaskenta!H$24,Päälaskenta!D$24,Päälaskenta!D$24+(SQRT(POWER((Päälaskenta!C$20+Päälaskenta!G$24)/(2*Päälaskenta!E$20),2)+((D556-Päälaskenta!H$24)/Päälaskenta!E$20))-(Päälaskenta!C$20+Päälaskenta!G$24)/(2*Päälaskenta!E$20))))</f>
        <v>0.77200000000000002</v>
      </c>
      <c r="G556" s="57">
        <f>IF(F556&gt;Päälaskenta!D$24,(2*SQRT((POWER(Päälaskenta!D$24,2))+POWER(Päälaskenta!E$24*Päälaskenta!D$24,2))+Päälaskenta!C$24)+(2*SQRT((POWER((F556-Päälaskenta!D$24),2))+POWER(Päälaskenta!E$20*(F556-Päälaskenta!D$24),2))+Päälaskenta!C$20),(2*SQRT((POWER(F556,2))+POWER(Päälaskenta!E$24*F556,2))+Päälaskenta!C$24))</f>
        <v>8.24</v>
      </c>
      <c r="H556" s="57">
        <f t="shared" si="130"/>
        <v>0.21</v>
      </c>
      <c r="I556" s="62">
        <f t="shared" si="131"/>
        <v>0.17399500000000001</v>
      </c>
      <c r="J556" s="8">
        <f>IF(F556&lt;Päälaskenta!$D$24,0,Kaksitasouoma_matriisi!F556-Päälaskenta!$D$24)</f>
        <v>7.2000000000000106E-2</v>
      </c>
      <c r="L556" s="8">
        <f>IF(F556&gt;Päälaskenta!D$24,F556-Päälaskenta!D$24,0)</f>
        <v>7.2000000000000106E-2</v>
      </c>
      <c r="M556" s="8">
        <f>IF(F556&gt;Päälaskenta!D$24,(Päälaskenta!C$20+(Päälaskenta!E$20*(Kaksitasouoma_matriisi!F556-Päälaskenta!D$24)))*(Kaksitasouoma_matriisi!F556-Päälaskenta!D$24),0)</f>
        <v>0.36777599999999999</v>
      </c>
      <c r="N556" s="8">
        <f>IF(F556&gt;Päälaskenta!D$24,(2*SQRT((POWER((F556-Päälaskenta!D$24),2))+POWER(Päälaskenta!E$20*(F556-Päälaskenta!D$24),2))+Päälaskenta!C$20),0)</f>
        <v>5.2595996918334098</v>
      </c>
      <c r="O556" s="8">
        <f t="shared" si="137"/>
        <v>6.9924713200330904E-2</v>
      </c>
      <c r="P556" s="8">
        <f>IF(Päälaskenta!$C$29,IF(L556&gt;Päälaskenta!$F$28,Kaksitasouoma_matriisi!AQ556,Kaksitasouoma_matriisi!AR556),Päälaskenta!$F$20)</f>
        <v>0.12</v>
      </c>
      <c r="Q556" s="8">
        <f t="shared" si="138"/>
        <v>0.52018273627821399</v>
      </c>
      <c r="R556" s="8">
        <f t="shared" si="132"/>
        <v>0.10768451264790201</v>
      </c>
      <c r="S556" s="8">
        <f t="shared" si="139"/>
        <v>0.29279918387252601</v>
      </c>
      <c r="U556" s="93">
        <f>IF(F556&gt;Päälaskenta!D$24,Päälaskenta!H$24+L556*Päälaskenta!G$24,F556*Päälaskenta!C$24 + F556*F556*Päälaskenta!E$24)</f>
        <v>1.3628</v>
      </c>
      <c r="V556" s="8">
        <f>IF(F556&gt;Päälaskenta!D$24,2*SQRT(POWER(Päälaskenta!D$24,2)+POWER(Päälaskenta!E$24*Päälaskenta!D$24,2))+Päälaskenta!C$24,(2*SQRT((POWER(F556,2))+POWER(Päälaskenta!E$24*F556,2))+Päälaskenta!C$24))</f>
        <v>2.9798989873223301</v>
      </c>
      <c r="W556" s="8">
        <f t="shared" si="140"/>
        <v>0.45733093832975202</v>
      </c>
      <c r="X556" s="8">
        <f>Päälaskenta!F$24</f>
        <v>7.0000000000000007E-2</v>
      </c>
      <c r="Y556" s="8">
        <f t="shared" si="141"/>
        <v>11.5563620584934</v>
      </c>
      <c r="Z556" s="8">
        <f t="shared" si="133"/>
        <v>2.3923154873521</v>
      </c>
      <c r="AA556" s="8">
        <f t="shared" si="142"/>
        <v>1.7554413614265501</v>
      </c>
      <c r="AC556" s="8">
        <f t="shared" si="134"/>
        <v>0.101916988500399</v>
      </c>
      <c r="AE556" s="8">
        <v>554</v>
      </c>
      <c r="AF556" s="8">
        <f t="shared" si="144"/>
        <v>12.0765447947716</v>
      </c>
      <c r="AG556" s="8">
        <f t="shared" si="135"/>
        <v>4.2854321569537702E-2</v>
      </c>
      <c r="AJ556" s="132">
        <f>IF(Päälaskenta!$F$28&lt;Kaksitasouoma_matriisi!L556,Päälaskenta!$C$20*Päälaskenta!$F$28,Päälaskenta!$C$20*Kaksitasouoma_matriisi!L556)</f>
        <v>0.36000000000000099</v>
      </c>
      <c r="AK556" s="134">
        <f>SQRT(Päälaskenta!$D$20^2+(Päälaskenta!$D$20/(1/Päälaskenta!$E$20))^2)</f>
        <v>1.8029999999999999</v>
      </c>
      <c r="AL556" s="134">
        <f>IF(Päälaskenta!$F$28&lt;Kaksitasouoma_matriisi!L556,AK556*Päälaskenta!$F$28*COS(ATAN(1/Päälaskenta!$E$20)),AK556*Kaksitasouoma_matriisi!L556*COS(ATAN(1/Päälaskenta!$E$20)))</f>
        <v>0.108</v>
      </c>
      <c r="AM556" s="134"/>
      <c r="AN556" s="134">
        <f t="shared" si="143"/>
        <v>0.46800000000000003</v>
      </c>
      <c r="AO556" s="8">
        <f t="shared" si="136"/>
        <v>0.27069234773555401</v>
      </c>
      <c r="AP556" s="134">
        <f>Refererenssiarvoja!$B$16*H556^(1/6)/(Refererenssiarvoja!$B$15^0.5)*(Päälaskenta!$G$28/2)^0.5*(1-AO556)^(-1.5)</f>
        <v>6.2E-2</v>
      </c>
      <c r="AQ556" s="8">
        <f>Refererenssiarvoja!$B$16*Kaksitasouoma_matriisi!O556^(1/6)/(SQRT((2*Refererenssiarvoja!$B$15)/(Päälaskenta!$F$31*Päälaskenta!$G$31*Päälaskenta!$F$28))+SQRT(Refererenssiarvoja!$B$15)/Refererenssiarvoja!$B$17*LN(Kaksitasouoma_matriisi!L556/Päälaskenta!$F$28))</f>
        <v>-4.8649054187774099E-2</v>
      </c>
      <c r="AR556" s="8">
        <f>Refererenssiarvoja!$B$16*Kaksitasouoma_matriisi!O556^(1/6)/(SQRT((2*Refererenssiarvoja!$B$15)/(Päälaskenta!$F$31*Päälaskenta!$G$31*L556)))</f>
        <v>0.122957548483779</v>
      </c>
    </row>
    <row r="557" spans="1:44" x14ac:dyDescent="0.2">
      <c r="A557" s="8">
        <v>555</v>
      </c>
      <c r="B557" s="8">
        <f>IF(Päälaskenta!C$7,Päälaskenta!E$7,Päälaskenta!G$5)</f>
        <v>2.5</v>
      </c>
      <c r="C557" s="56">
        <v>1.4450000000000001</v>
      </c>
      <c r="D557" s="93">
        <f t="shared" si="129"/>
        <v>1.7301</v>
      </c>
      <c r="E557" s="8">
        <f>IF(Päälaskenta!$C$26,Kaksitasouoma_matriisi!AP557,Kaksitasouoma_matriisi!AC557)</f>
        <v>0.101916988500399</v>
      </c>
      <c r="F557" s="56">
        <f>IF(D557&lt;Päälaskenta!H$24,(SQRT(POWER(Päälaskenta!C$24/(2*Päälaskenta!E$24),2)+(D557/Päälaskenta!E$24))-Päälaskenta!C$24/(2*Päälaskenta!E$24)),IF(D557=Päälaskenta!H$24,Päälaskenta!D$24,Päälaskenta!D$24+(SQRT(POWER((Päälaskenta!C$20+Päälaskenta!G$24)/(2*Päälaskenta!E$20),2)+((D557-Päälaskenta!H$24)/Päälaskenta!E$20))-(Päälaskenta!C$20+Päälaskenta!G$24)/(2*Päälaskenta!E$20))))</f>
        <v>0.77200000000000002</v>
      </c>
      <c r="G557" s="57">
        <f>IF(F557&gt;Päälaskenta!D$24,(2*SQRT((POWER(Päälaskenta!D$24,2))+POWER(Päälaskenta!E$24*Päälaskenta!D$24,2))+Päälaskenta!C$24)+(2*SQRT((POWER((F557-Päälaskenta!D$24),2))+POWER(Päälaskenta!E$20*(F557-Päälaskenta!D$24),2))+Päälaskenta!C$20),(2*SQRT((POWER(F557,2))+POWER(Päälaskenta!E$24*F557,2))+Päälaskenta!C$24))</f>
        <v>8.24</v>
      </c>
      <c r="H557" s="57">
        <f t="shared" si="130"/>
        <v>0.21</v>
      </c>
      <c r="I557" s="62">
        <f t="shared" si="131"/>
        <v>0.17375499999999999</v>
      </c>
      <c r="J557" s="8">
        <f>IF(F557&lt;Päälaskenta!$D$24,0,Kaksitasouoma_matriisi!F557-Päälaskenta!$D$24)</f>
        <v>7.2000000000000106E-2</v>
      </c>
      <c r="L557" s="8">
        <f>IF(F557&gt;Päälaskenta!D$24,F557-Päälaskenta!D$24,0)</f>
        <v>7.2000000000000106E-2</v>
      </c>
      <c r="M557" s="8">
        <f>IF(F557&gt;Päälaskenta!D$24,(Päälaskenta!C$20+(Päälaskenta!E$20*(Kaksitasouoma_matriisi!F557-Päälaskenta!D$24)))*(Kaksitasouoma_matriisi!F557-Päälaskenta!D$24),0)</f>
        <v>0.36777599999999999</v>
      </c>
      <c r="N557" s="8">
        <f>IF(F557&gt;Päälaskenta!D$24,(2*SQRT((POWER((F557-Päälaskenta!D$24),2))+POWER(Päälaskenta!E$20*(F557-Päälaskenta!D$24),2))+Päälaskenta!C$20),0)</f>
        <v>5.2595996918334098</v>
      </c>
      <c r="O557" s="8">
        <f t="shared" si="137"/>
        <v>6.9924713200330904E-2</v>
      </c>
      <c r="P557" s="8">
        <f>IF(Päälaskenta!$C$29,IF(L557&gt;Päälaskenta!$F$28,Kaksitasouoma_matriisi!AQ557,Kaksitasouoma_matriisi!AR557),Päälaskenta!$F$20)</f>
        <v>0.12</v>
      </c>
      <c r="Q557" s="8">
        <f t="shared" si="138"/>
        <v>0.52018273627821399</v>
      </c>
      <c r="R557" s="8">
        <f t="shared" si="132"/>
        <v>0.10768451264790201</v>
      </c>
      <c r="S557" s="8">
        <f t="shared" si="139"/>
        <v>0.29279918387252601</v>
      </c>
      <c r="U557" s="93">
        <f>IF(F557&gt;Päälaskenta!D$24,Päälaskenta!H$24+L557*Päälaskenta!G$24,F557*Päälaskenta!C$24 + F557*F557*Päälaskenta!E$24)</f>
        <v>1.3628</v>
      </c>
      <c r="V557" s="8">
        <f>IF(F557&gt;Päälaskenta!D$24,2*SQRT(POWER(Päälaskenta!D$24,2)+POWER(Päälaskenta!E$24*Päälaskenta!D$24,2))+Päälaskenta!C$24,(2*SQRT((POWER(F557,2))+POWER(Päälaskenta!E$24*F557,2))+Päälaskenta!C$24))</f>
        <v>2.9798989873223301</v>
      </c>
      <c r="W557" s="8">
        <f t="shared" si="140"/>
        <v>0.45733093832975202</v>
      </c>
      <c r="X557" s="8">
        <f>Päälaskenta!F$24</f>
        <v>7.0000000000000007E-2</v>
      </c>
      <c r="Y557" s="8">
        <f t="shared" si="141"/>
        <v>11.5563620584934</v>
      </c>
      <c r="Z557" s="8">
        <f t="shared" si="133"/>
        <v>2.3923154873521</v>
      </c>
      <c r="AA557" s="8">
        <f t="shared" si="142"/>
        <v>1.7554413614265501</v>
      </c>
      <c r="AC557" s="8">
        <f t="shared" si="134"/>
        <v>0.101916988500399</v>
      </c>
      <c r="AE557" s="8">
        <v>555</v>
      </c>
      <c r="AF557" s="8">
        <f t="shared" si="144"/>
        <v>12.0765447947716</v>
      </c>
      <c r="AG557" s="8">
        <f t="shared" si="135"/>
        <v>4.2854321569537702E-2</v>
      </c>
      <c r="AJ557" s="132">
        <f>IF(Päälaskenta!$F$28&lt;Kaksitasouoma_matriisi!L557,Päälaskenta!$C$20*Päälaskenta!$F$28,Päälaskenta!$C$20*Kaksitasouoma_matriisi!L557)</f>
        <v>0.36000000000000099</v>
      </c>
      <c r="AK557" s="134">
        <f>SQRT(Päälaskenta!$D$20^2+(Päälaskenta!$D$20/(1/Päälaskenta!$E$20))^2)</f>
        <v>1.8029999999999999</v>
      </c>
      <c r="AL557" s="134">
        <f>IF(Päälaskenta!$F$28&lt;Kaksitasouoma_matriisi!L557,AK557*Päälaskenta!$F$28*COS(ATAN(1/Päälaskenta!$E$20)),AK557*Kaksitasouoma_matriisi!L557*COS(ATAN(1/Päälaskenta!$E$20)))</f>
        <v>0.108</v>
      </c>
      <c r="AM557" s="134"/>
      <c r="AN557" s="134">
        <f t="shared" si="143"/>
        <v>0.46800000000000003</v>
      </c>
      <c r="AO557" s="8">
        <f t="shared" si="136"/>
        <v>0.27050459511010899</v>
      </c>
      <c r="AP557" s="134">
        <f>Refererenssiarvoja!$B$16*H557^(1/6)/(Refererenssiarvoja!$B$15^0.5)*(Päälaskenta!$G$28/2)^0.5*(1-AO557)^(-1.5)</f>
        <v>6.2E-2</v>
      </c>
      <c r="AQ557" s="8">
        <f>Refererenssiarvoja!$B$16*Kaksitasouoma_matriisi!O557^(1/6)/(SQRT((2*Refererenssiarvoja!$B$15)/(Päälaskenta!$F$31*Päälaskenta!$G$31*Päälaskenta!$F$28))+SQRT(Refererenssiarvoja!$B$15)/Refererenssiarvoja!$B$17*LN(Kaksitasouoma_matriisi!L557/Päälaskenta!$F$28))</f>
        <v>-4.8649054187774099E-2</v>
      </c>
      <c r="AR557" s="8">
        <f>Refererenssiarvoja!$B$16*Kaksitasouoma_matriisi!O557^(1/6)/(SQRT((2*Refererenssiarvoja!$B$15)/(Päälaskenta!$F$31*Päälaskenta!$G$31*L557)))</f>
        <v>0.122957548483779</v>
      </c>
    </row>
    <row r="558" spans="1:44" x14ac:dyDescent="0.2">
      <c r="A558" s="8">
        <v>556</v>
      </c>
      <c r="B558" s="8">
        <f>IF(Päälaskenta!C$7,Päälaskenta!E$7,Päälaskenta!G$5)</f>
        <v>2.5</v>
      </c>
      <c r="C558" s="56">
        <v>1.444</v>
      </c>
      <c r="D558" s="93">
        <f t="shared" si="129"/>
        <v>1.7313000000000001</v>
      </c>
      <c r="E558" s="8">
        <f>IF(Päälaskenta!$C$26,Kaksitasouoma_matriisi!AP558,Kaksitasouoma_matriisi!AC558)</f>
        <v>0.101916988500399</v>
      </c>
      <c r="F558" s="56">
        <f>IF(D558&lt;Päälaskenta!H$24,(SQRT(POWER(Päälaskenta!C$24/(2*Päälaskenta!E$24),2)+(D558/Päälaskenta!E$24))-Päälaskenta!C$24/(2*Päälaskenta!E$24)),IF(D558=Päälaskenta!H$24,Päälaskenta!D$24,Päälaskenta!D$24+(SQRT(POWER((Päälaskenta!C$20+Päälaskenta!G$24)/(2*Päälaskenta!E$20),2)+((D558-Päälaskenta!H$24)/Päälaskenta!E$20))-(Päälaskenta!C$20+Päälaskenta!G$24)/(2*Päälaskenta!E$20))))</f>
        <v>0.77200000000000002</v>
      </c>
      <c r="G558" s="57">
        <f>IF(F558&gt;Päälaskenta!D$24,(2*SQRT((POWER(Päälaskenta!D$24,2))+POWER(Päälaskenta!E$24*Päälaskenta!D$24,2))+Päälaskenta!C$24)+(2*SQRT((POWER((F558-Päälaskenta!D$24),2))+POWER(Päälaskenta!E$20*(F558-Päälaskenta!D$24),2))+Päälaskenta!C$20),(2*SQRT((POWER(F558,2))+POWER(Päälaskenta!E$24*F558,2))+Päälaskenta!C$24))</f>
        <v>8.24</v>
      </c>
      <c r="H558" s="57">
        <f t="shared" si="130"/>
        <v>0.21</v>
      </c>
      <c r="I558" s="62">
        <f t="shared" si="131"/>
        <v>0.173514</v>
      </c>
      <c r="J558" s="8">
        <f>IF(F558&lt;Päälaskenta!$D$24,0,Kaksitasouoma_matriisi!F558-Päälaskenta!$D$24)</f>
        <v>7.2000000000000106E-2</v>
      </c>
      <c r="L558" s="8">
        <f>IF(F558&gt;Päälaskenta!D$24,F558-Päälaskenta!D$24,0)</f>
        <v>7.2000000000000106E-2</v>
      </c>
      <c r="M558" s="8">
        <f>IF(F558&gt;Päälaskenta!D$24,(Päälaskenta!C$20+(Päälaskenta!E$20*(Kaksitasouoma_matriisi!F558-Päälaskenta!D$24)))*(Kaksitasouoma_matriisi!F558-Päälaskenta!D$24),0)</f>
        <v>0.36777599999999999</v>
      </c>
      <c r="N558" s="8">
        <f>IF(F558&gt;Päälaskenta!D$24,(2*SQRT((POWER((F558-Päälaskenta!D$24),2))+POWER(Päälaskenta!E$20*(F558-Päälaskenta!D$24),2))+Päälaskenta!C$20),0)</f>
        <v>5.2595996918334098</v>
      </c>
      <c r="O558" s="8">
        <f t="shared" si="137"/>
        <v>6.9924713200330904E-2</v>
      </c>
      <c r="P558" s="8">
        <f>IF(Päälaskenta!$C$29,IF(L558&gt;Päälaskenta!$F$28,Kaksitasouoma_matriisi!AQ558,Kaksitasouoma_matriisi!AR558),Päälaskenta!$F$20)</f>
        <v>0.12</v>
      </c>
      <c r="Q558" s="8">
        <f t="shared" si="138"/>
        <v>0.52018273627821399</v>
      </c>
      <c r="R558" s="8">
        <f t="shared" si="132"/>
        <v>0.10768451264790201</v>
      </c>
      <c r="S558" s="8">
        <f t="shared" si="139"/>
        <v>0.29279918387252601</v>
      </c>
      <c r="U558" s="93">
        <f>IF(F558&gt;Päälaskenta!D$24,Päälaskenta!H$24+L558*Päälaskenta!G$24,F558*Päälaskenta!C$24 + F558*F558*Päälaskenta!E$24)</f>
        <v>1.3628</v>
      </c>
      <c r="V558" s="8">
        <f>IF(F558&gt;Päälaskenta!D$24,2*SQRT(POWER(Päälaskenta!D$24,2)+POWER(Päälaskenta!E$24*Päälaskenta!D$24,2))+Päälaskenta!C$24,(2*SQRT((POWER(F558,2))+POWER(Päälaskenta!E$24*F558,2))+Päälaskenta!C$24))</f>
        <v>2.9798989873223301</v>
      </c>
      <c r="W558" s="8">
        <f t="shared" si="140"/>
        <v>0.45733093832975202</v>
      </c>
      <c r="X558" s="8">
        <f>Päälaskenta!F$24</f>
        <v>7.0000000000000007E-2</v>
      </c>
      <c r="Y558" s="8">
        <f t="shared" si="141"/>
        <v>11.5563620584934</v>
      </c>
      <c r="Z558" s="8">
        <f t="shared" si="133"/>
        <v>2.3923154873521</v>
      </c>
      <c r="AA558" s="8">
        <f t="shared" si="142"/>
        <v>1.7554413614265501</v>
      </c>
      <c r="AC558" s="8">
        <f t="shared" si="134"/>
        <v>0.101916988500399</v>
      </c>
      <c r="AE558" s="8">
        <v>556</v>
      </c>
      <c r="AF558" s="8">
        <f t="shared" si="144"/>
        <v>12.0765447947716</v>
      </c>
      <c r="AG558" s="8">
        <f t="shared" si="135"/>
        <v>4.2854321569537702E-2</v>
      </c>
      <c r="AJ558" s="132">
        <f>IF(Päälaskenta!$F$28&lt;Kaksitasouoma_matriisi!L558,Päälaskenta!$C$20*Päälaskenta!$F$28,Päälaskenta!$C$20*Kaksitasouoma_matriisi!L558)</f>
        <v>0.36000000000000099</v>
      </c>
      <c r="AK558" s="134">
        <f>SQRT(Päälaskenta!$D$20^2+(Päälaskenta!$D$20/(1/Päälaskenta!$E$20))^2)</f>
        <v>1.8029999999999999</v>
      </c>
      <c r="AL558" s="134">
        <f>IF(Päälaskenta!$F$28&lt;Kaksitasouoma_matriisi!L558,AK558*Päälaskenta!$F$28*COS(ATAN(1/Päälaskenta!$E$20)),AK558*Kaksitasouoma_matriisi!L558*COS(ATAN(1/Päälaskenta!$E$20)))</f>
        <v>0.108</v>
      </c>
      <c r="AM558" s="134"/>
      <c r="AN558" s="134">
        <f t="shared" si="143"/>
        <v>0.46800000000000003</v>
      </c>
      <c r="AO558" s="8">
        <f t="shared" si="136"/>
        <v>0.27031710275515503</v>
      </c>
      <c r="AP558" s="134">
        <f>Refererenssiarvoja!$B$16*H558^(1/6)/(Refererenssiarvoja!$B$15^0.5)*(Päälaskenta!$G$28/2)^0.5*(1-AO558)^(-1.5)</f>
        <v>6.2E-2</v>
      </c>
      <c r="AQ558" s="8">
        <f>Refererenssiarvoja!$B$16*Kaksitasouoma_matriisi!O558^(1/6)/(SQRT((2*Refererenssiarvoja!$B$15)/(Päälaskenta!$F$31*Päälaskenta!$G$31*Päälaskenta!$F$28))+SQRT(Refererenssiarvoja!$B$15)/Refererenssiarvoja!$B$17*LN(Kaksitasouoma_matriisi!L558/Päälaskenta!$F$28))</f>
        <v>-4.8649054187774099E-2</v>
      </c>
      <c r="AR558" s="8">
        <f>Refererenssiarvoja!$B$16*Kaksitasouoma_matriisi!O558^(1/6)/(SQRT((2*Refererenssiarvoja!$B$15)/(Päälaskenta!$F$31*Päälaskenta!$G$31*L558)))</f>
        <v>0.122957548483779</v>
      </c>
    </row>
    <row r="559" spans="1:44" x14ac:dyDescent="0.2">
      <c r="A559" s="8">
        <v>557</v>
      </c>
      <c r="B559" s="8">
        <f>IF(Päälaskenta!C$7,Päälaskenta!E$7,Päälaskenta!G$5)</f>
        <v>2.5</v>
      </c>
      <c r="C559" s="56">
        <v>1.4430000000000001</v>
      </c>
      <c r="D559" s="93">
        <f t="shared" si="129"/>
        <v>1.7324999999999999</v>
      </c>
      <c r="E559" s="8">
        <f>IF(Päälaskenta!$C$26,Kaksitasouoma_matriisi!AP559,Kaksitasouoma_matriisi!AC559)</f>
        <v>0.101916988500399</v>
      </c>
      <c r="F559" s="56">
        <f>IF(D559&lt;Päälaskenta!H$24,(SQRT(POWER(Päälaskenta!C$24/(2*Päälaskenta!E$24),2)+(D559/Päälaskenta!E$24))-Päälaskenta!C$24/(2*Päälaskenta!E$24)),IF(D559=Päälaskenta!H$24,Päälaskenta!D$24,Päälaskenta!D$24+(SQRT(POWER((Päälaskenta!C$20+Päälaskenta!G$24)/(2*Päälaskenta!E$20),2)+((D559-Päälaskenta!H$24)/Päälaskenta!E$20))-(Päälaskenta!C$20+Päälaskenta!G$24)/(2*Päälaskenta!E$20))))</f>
        <v>0.77200000000000002</v>
      </c>
      <c r="G559" s="57">
        <f>IF(F559&gt;Päälaskenta!D$24,(2*SQRT((POWER(Päälaskenta!D$24,2))+POWER(Päälaskenta!E$24*Päälaskenta!D$24,2))+Päälaskenta!C$24)+(2*SQRT((POWER((F559-Päälaskenta!D$24),2))+POWER(Päälaskenta!E$20*(F559-Päälaskenta!D$24),2))+Päälaskenta!C$20),(2*SQRT((POWER(F559,2))+POWER(Päälaskenta!E$24*F559,2))+Päälaskenta!C$24))</f>
        <v>8.24</v>
      </c>
      <c r="H559" s="57">
        <f t="shared" si="130"/>
        <v>0.21</v>
      </c>
      <c r="I559" s="62">
        <f t="shared" si="131"/>
        <v>0.17327400000000001</v>
      </c>
      <c r="J559" s="8">
        <f>IF(F559&lt;Päälaskenta!$D$24,0,Kaksitasouoma_matriisi!F559-Päälaskenta!$D$24)</f>
        <v>7.2000000000000106E-2</v>
      </c>
      <c r="L559" s="8">
        <f>IF(F559&gt;Päälaskenta!D$24,F559-Päälaskenta!D$24,0)</f>
        <v>7.2000000000000106E-2</v>
      </c>
      <c r="M559" s="8">
        <f>IF(F559&gt;Päälaskenta!D$24,(Päälaskenta!C$20+(Päälaskenta!E$20*(Kaksitasouoma_matriisi!F559-Päälaskenta!D$24)))*(Kaksitasouoma_matriisi!F559-Päälaskenta!D$24),0)</f>
        <v>0.36777599999999999</v>
      </c>
      <c r="N559" s="8">
        <f>IF(F559&gt;Päälaskenta!D$24,(2*SQRT((POWER((F559-Päälaskenta!D$24),2))+POWER(Päälaskenta!E$20*(F559-Päälaskenta!D$24),2))+Päälaskenta!C$20),0)</f>
        <v>5.2595996918334098</v>
      </c>
      <c r="O559" s="8">
        <f t="shared" si="137"/>
        <v>6.9924713200330904E-2</v>
      </c>
      <c r="P559" s="8">
        <f>IF(Päälaskenta!$C$29,IF(L559&gt;Päälaskenta!$F$28,Kaksitasouoma_matriisi!AQ559,Kaksitasouoma_matriisi!AR559),Päälaskenta!$F$20)</f>
        <v>0.12</v>
      </c>
      <c r="Q559" s="8">
        <f t="shared" si="138"/>
        <v>0.52018273627821399</v>
      </c>
      <c r="R559" s="8">
        <f t="shared" si="132"/>
        <v>0.10768451264790201</v>
      </c>
      <c r="S559" s="8">
        <f t="shared" si="139"/>
        <v>0.29279918387252601</v>
      </c>
      <c r="U559" s="93">
        <f>IF(F559&gt;Päälaskenta!D$24,Päälaskenta!H$24+L559*Päälaskenta!G$24,F559*Päälaskenta!C$24 + F559*F559*Päälaskenta!E$24)</f>
        <v>1.3628</v>
      </c>
      <c r="V559" s="8">
        <f>IF(F559&gt;Päälaskenta!D$24,2*SQRT(POWER(Päälaskenta!D$24,2)+POWER(Päälaskenta!E$24*Päälaskenta!D$24,2))+Päälaskenta!C$24,(2*SQRT((POWER(F559,2))+POWER(Päälaskenta!E$24*F559,2))+Päälaskenta!C$24))</f>
        <v>2.9798989873223301</v>
      </c>
      <c r="W559" s="8">
        <f t="shared" si="140"/>
        <v>0.45733093832975202</v>
      </c>
      <c r="X559" s="8">
        <f>Päälaskenta!F$24</f>
        <v>7.0000000000000007E-2</v>
      </c>
      <c r="Y559" s="8">
        <f t="shared" si="141"/>
        <v>11.5563620584934</v>
      </c>
      <c r="Z559" s="8">
        <f t="shared" si="133"/>
        <v>2.3923154873521</v>
      </c>
      <c r="AA559" s="8">
        <f t="shared" si="142"/>
        <v>1.7554413614265501</v>
      </c>
      <c r="AC559" s="8">
        <f t="shared" si="134"/>
        <v>0.101916988500399</v>
      </c>
      <c r="AE559" s="8">
        <v>557</v>
      </c>
      <c r="AF559" s="8">
        <f t="shared" si="144"/>
        <v>12.0765447947716</v>
      </c>
      <c r="AG559" s="8">
        <f t="shared" si="135"/>
        <v>4.2854321569537702E-2</v>
      </c>
      <c r="AJ559" s="132">
        <f>IF(Päälaskenta!$F$28&lt;Kaksitasouoma_matriisi!L559,Päälaskenta!$C$20*Päälaskenta!$F$28,Päälaskenta!$C$20*Kaksitasouoma_matriisi!L559)</f>
        <v>0.36000000000000099</v>
      </c>
      <c r="AK559" s="134">
        <f>SQRT(Päälaskenta!$D$20^2+(Päälaskenta!$D$20/(1/Päälaskenta!$E$20))^2)</f>
        <v>1.8029999999999999</v>
      </c>
      <c r="AL559" s="134">
        <f>IF(Päälaskenta!$F$28&lt;Kaksitasouoma_matriisi!L559,AK559*Päälaskenta!$F$28*COS(ATAN(1/Päälaskenta!$E$20)),AK559*Kaksitasouoma_matriisi!L559*COS(ATAN(1/Päälaskenta!$E$20)))</f>
        <v>0.108</v>
      </c>
      <c r="AM559" s="134"/>
      <c r="AN559" s="134">
        <f t="shared" si="143"/>
        <v>0.46800000000000003</v>
      </c>
      <c r="AO559" s="8">
        <f t="shared" si="136"/>
        <v>0.27012987012987</v>
      </c>
      <c r="AP559" s="134">
        <f>Refererenssiarvoja!$B$16*H559^(1/6)/(Refererenssiarvoja!$B$15^0.5)*(Päälaskenta!$G$28/2)^0.5*(1-AO559)^(-1.5)</f>
        <v>6.2E-2</v>
      </c>
      <c r="AQ559" s="8">
        <f>Refererenssiarvoja!$B$16*Kaksitasouoma_matriisi!O559^(1/6)/(SQRT((2*Refererenssiarvoja!$B$15)/(Päälaskenta!$F$31*Päälaskenta!$G$31*Päälaskenta!$F$28))+SQRT(Refererenssiarvoja!$B$15)/Refererenssiarvoja!$B$17*LN(Kaksitasouoma_matriisi!L559/Päälaskenta!$F$28))</f>
        <v>-4.8649054187774099E-2</v>
      </c>
      <c r="AR559" s="8">
        <f>Refererenssiarvoja!$B$16*Kaksitasouoma_matriisi!O559^(1/6)/(SQRT((2*Refererenssiarvoja!$B$15)/(Päälaskenta!$F$31*Päälaskenta!$G$31*L559)))</f>
        <v>0.122957548483779</v>
      </c>
    </row>
    <row r="560" spans="1:44" x14ac:dyDescent="0.2">
      <c r="A560" s="8">
        <v>558</v>
      </c>
      <c r="B560" s="8">
        <f>IF(Päälaskenta!C$7,Päälaskenta!E$7,Päälaskenta!G$5)</f>
        <v>2.5</v>
      </c>
      <c r="C560" s="56">
        <v>1.4419999999999999</v>
      </c>
      <c r="D560" s="93">
        <f t="shared" si="129"/>
        <v>1.7337</v>
      </c>
      <c r="E560" s="8">
        <f>IF(Päälaskenta!$C$26,Kaksitasouoma_matriisi!AP560,Kaksitasouoma_matriisi!AC560)</f>
        <v>0.101916988500399</v>
      </c>
      <c r="F560" s="56">
        <f>IF(D560&lt;Päälaskenta!H$24,(SQRT(POWER(Päälaskenta!C$24/(2*Päälaskenta!E$24),2)+(D560/Päälaskenta!E$24))-Päälaskenta!C$24/(2*Päälaskenta!E$24)),IF(D560=Päälaskenta!H$24,Päälaskenta!D$24,Päälaskenta!D$24+(SQRT(POWER((Päälaskenta!C$20+Päälaskenta!G$24)/(2*Päälaskenta!E$20),2)+((D560-Päälaskenta!H$24)/Päälaskenta!E$20))-(Päälaskenta!C$20+Päälaskenta!G$24)/(2*Päälaskenta!E$20))))</f>
        <v>0.77200000000000002</v>
      </c>
      <c r="G560" s="57">
        <f>IF(F560&gt;Päälaskenta!D$24,(2*SQRT((POWER(Päälaskenta!D$24,2))+POWER(Päälaskenta!E$24*Päälaskenta!D$24,2))+Päälaskenta!C$24)+(2*SQRT((POWER((F560-Päälaskenta!D$24),2))+POWER(Päälaskenta!E$20*(F560-Päälaskenta!D$24),2))+Päälaskenta!C$20),(2*SQRT((POWER(F560,2))+POWER(Päälaskenta!E$24*F560,2))+Päälaskenta!C$24))</f>
        <v>8.24</v>
      </c>
      <c r="H560" s="57">
        <f t="shared" si="130"/>
        <v>0.21</v>
      </c>
      <c r="I560" s="62">
        <f t="shared" si="131"/>
        <v>0.17303399999999999</v>
      </c>
      <c r="J560" s="8">
        <f>IF(F560&lt;Päälaskenta!$D$24,0,Kaksitasouoma_matriisi!F560-Päälaskenta!$D$24)</f>
        <v>7.2000000000000106E-2</v>
      </c>
      <c r="L560" s="8">
        <f>IF(F560&gt;Päälaskenta!D$24,F560-Päälaskenta!D$24,0)</f>
        <v>7.2000000000000106E-2</v>
      </c>
      <c r="M560" s="8">
        <f>IF(F560&gt;Päälaskenta!D$24,(Päälaskenta!C$20+(Päälaskenta!E$20*(Kaksitasouoma_matriisi!F560-Päälaskenta!D$24)))*(Kaksitasouoma_matriisi!F560-Päälaskenta!D$24),0)</f>
        <v>0.36777599999999999</v>
      </c>
      <c r="N560" s="8">
        <f>IF(F560&gt;Päälaskenta!D$24,(2*SQRT((POWER((F560-Päälaskenta!D$24),2))+POWER(Päälaskenta!E$20*(F560-Päälaskenta!D$24),2))+Päälaskenta!C$20),0)</f>
        <v>5.2595996918334098</v>
      </c>
      <c r="O560" s="8">
        <f t="shared" si="137"/>
        <v>6.9924713200330904E-2</v>
      </c>
      <c r="P560" s="8">
        <f>IF(Päälaskenta!$C$29,IF(L560&gt;Päälaskenta!$F$28,Kaksitasouoma_matriisi!AQ560,Kaksitasouoma_matriisi!AR560),Päälaskenta!$F$20)</f>
        <v>0.12</v>
      </c>
      <c r="Q560" s="8">
        <f t="shared" si="138"/>
        <v>0.52018273627821399</v>
      </c>
      <c r="R560" s="8">
        <f t="shared" si="132"/>
        <v>0.10768451264790201</v>
      </c>
      <c r="S560" s="8">
        <f t="shared" si="139"/>
        <v>0.29279918387252601</v>
      </c>
      <c r="U560" s="93">
        <f>IF(F560&gt;Päälaskenta!D$24,Päälaskenta!H$24+L560*Päälaskenta!G$24,F560*Päälaskenta!C$24 + F560*F560*Päälaskenta!E$24)</f>
        <v>1.3628</v>
      </c>
      <c r="V560" s="8">
        <f>IF(F560&gt;Päälaskenta!D$24,2*SQRT(POWER(Päälaskenta!D$24,2)+POWER(Päälaskenta!E$24*Päälaskenta!D$24,2))+Päälaskenta!C$24,(2*SQRT((POWER(F560,2))+POWER(Päälaskenta!E$24*F560,2))+Päälaskenta!C$24))</f>
        <v>2.9798989873223301</v>
      </c>
      <c r="W560" s="8">
        <f t="shared" si="140"/>
        <v>0.45733093832975202</v>
      </c>
      <c r="X560" s="8">
        <f>Päälaskenta!F$24</f>
        <v>7.0000000000000007E-2</v>
      </c>
      <c r="Y560" s="8">
        <f t="shared" si="141"/>
        <v>11.5563620584934</v>
      </c>
      <c r="Z560" s="8">
        <f t="shared" si="133"/>
        <v>2.3923154873521</v>
      </c>
      <c r="AA560" s="8">
        <f t="shared" si="142"/>
        <v>1.7554413614265501</v>
      </c>
      <c r="AC560" s="8">
        <f t="shared" si="134"/>
        <v>0.101916988500399</v>
      </c>
      <c r="AE560" s="8">
        <v>558</v>
      </c>
      <c r="AF560" s="8">
        <f t="shared" si="144"/>
        <v>12.0765447947716</v>
      </c>
      <c r="AG560" s="8">
        <f t="shared" si="135"/>
        <v>4.2854321569537702E-2</v>
      </c>
      <c r="AJ560" s="132">
        <f>IF(Päälaskenta!$F$28&lt;Kaksitasouoma_matriisi!L560,Päälaskenta!$C$20*Päälaskenta!$F$28,Päälaskenta!$C$20*Kaksitasouoma_matriisi!L560)</f>
        <v>0.36000000000000099</v>
      </c>
      <c r="AK560" s="134">
        <f>SQRT(Päälaskenta!$D$20^2+(Päälaskenta!$D$20/(1/Päälaskenta!$E$20))^2)</f>
        <v>1.8029999999999999</v>
      </c>
      <c r="AL560" s="134">
        <f>IF(Päälaskenta!$F$28&lt;Kaksitasouoma_matriisi!L560,AK560*Päälaskenta!$F$28*COS(ATAN(1/Päälaskenta!$E$20)),AK560*Kaksitasouoma_matriisi!L560*COS(ATAN(1/Päälaskenta!$E$20)))</f>
        <v>0.108</v>
      </c>
      <c r="AM560" s="134"/>
      <c r="AN560" s="134">
        <f t="shared" si="143"/>
        <v>0.46800000000000003</v>
      </c>
      <c r="AO560" s="8">
        <f t="shared" si="136"/>
        <v>0.26994289669492999</v>
      </c>
      <c r="AP560" s="134">
        <f>Refererenssiarvoja!$B$16*H560^(1/6)/(Refererenssiarvoja!$B$15^0.5)*(Päälaskenta!$G$28/2)^0.5*(1-AO560)^(-1.5)</f>
        <v>6.2E-2</v>
      </c>
      <c r="AQ560" s="8">
        <f>Refererenssiarvoja!$B$16*Kaksitasouoma_matriisi!O560^(1/6)/(SQRT((2*Refererenssiarvoja!$B$15)/(Päälaskenta!$F$31*Päälaskenta!$G$31*Päälaskenta!$F$28))+SQRT(Refererenssiarvoja!$B$15)/Refererenssiarvoja!$B$17*LN(Kaksitasouoma_matriisi!L560/Päälaskenta!$F$28))</f>
        <v>-4.8649054187774099E-2</v>
      </c>
      <c r="AR560" s="8">
        <f>Refererenssiarvoja!$B$16*Kaksitasouoma_matriisi!O560^(1/6)/(SQRT((2*Refererenssiarvoja!$B$15)/(Päälaskenta!$F$31*Päälaskenta!$G$31*L560)))</f>
        <v>0.122957548483779</v>
      </c>
    </row>
    <row r="561" spans="1:44" x14ac:dyDescent="0.2">
      <c r="A561" s="8">
        <v>559</v>
      </c>
      <c r="B561" s="8">
        <f>IF(Päälaskenta!C$7,Päälaskenta!E$7,Päälaskenta!G$5)</f>
        <v>2.5</v>
      </c>
      <c r="C561" s="56">
        <v>1.4410000000000001</v>
      </c>
      <c r="D561" s="93">
        <f t="shared" si="129"/>
        <v>1.7349000000000001</v>
      </c>
      <c r="E561" s="8">
        <f>IF(Päälaskenta!$C$26,Kaksitasouoma_matriisi!AP561,Kaksitasouoma_matriisi!AC561)</f>
        <v>0.101924898047987</v>
      </c>
      <c r="F561" s="56">
        <f>IF(D561&lt;Päälaskenta!H$24,(SQRT(POWER(Päälaskenta!C$24/(2*Päälaskenta!E$24),2)+(D561/Päälaskenta!E$24))-Päälaskenta!C$24/(2*Päälaskenta!E$24)),IF(D561=Päälaskenta!H$24,Päälaskenta!D$24,Päälaskenta!D$24+(SQRT(POWER((Päälaskenta!C$20+Päälaskenta!G$24)/(2*Päälaskenta!E$20),2)+((D561-Päälaskenta!H$24)/Päälaskenta!E$20))-(Päälaskenta!C$20+Päälaskenta!G$24)/(2*Päälaskenta!E$20))))</f>
        <v>0.77300000000000002</v>
      </c>
      <c r="G561" s="57">
        <f>IF(F561&gt;Päälaskenta!D$24,(2*SQRT((POWER(Päälaskenta!D$24,2))+POWER(Päälaskenta!E$24*Päälaskenta!D$24,2))+Päälaskenta!C$24)+(2*SQRT((POWER((F561-Päälaskenta!D$24),2))+POWER(Päälaskenta!E$20*(F561-Päälaskenta!D$24),2))+Päälaskenta!C$20),(2*SQRT((POWER(F561,2))+POWER(Päälaskenta!E$24*F561,2))+Päälaskenta!C$24))</f>
        <v>8.24</v>
      </c>
      <c r="H561" s="57">
        <f t="shared" si="130"/>
        <v>0.21</v>
      </c>
      <c r="I561" s="62">
        <f t="shared" si="131"/>
        <v>0.172821</v>
      </c>
      <c r="J561" s="8">
        <f>IF(F561&lt;Päälaskenta!$D$24,0,Kaksitasouoma_matriisi!F561-Päälaskenta!$D$24)</f>
        <v>7.3000000000000106E-2</v>
      </c>
      <c r="L561" s="8">
        <f>IF(F561&gt;Päälaskenta!D$24,F561-Päälaskenta!D$24,0)</f>
        <v>7.3000000000000106E-2</v>
      </c>
      <c r="M561" s="8">
        <f>IF(F561&gt;Päälaskenta!D$24,(Päälaskenta!C$20+(Päälaskenta!E$20*(Kaksitasouoma_matriisi!F561-Päälaskenta!D$24)))*(Kaksitasouoma_matriisi!F561-Päälaskenta!D$24),0)</f>
        <v>0.37299349999999998</v>
      </c>
      <c r="N561" s="8">
        <f>IF(F561&gt;Päälaskenta!D$24,(2*SQRT((POWER((F561-Päälaskenta!D$24),2))+POWER(Päälaskenta!E$20*(F561-Päälaskenta!D$24),2))+Päälaskenta!C$20),0)</f>
        <v>5.2632052431088701</v>
      </c>
      <c r="O561" s="8">
        <f t="shared" si="137"/>
        <v>7.0868127456811897E-2</v>
      </c>
      <c r="P561" s="8">
        <f>IF(Päälaskenta!$C$29,IF(L561&gt;Päälaskenta!$F$28,Kaksitasouoma_matriisi!AQ561,Kaksitasouoma_matriisi!AR561),Päälaskenta!$F$20)</f>
        <v>0.12</v>
      </c>
      <c r="Q561" s="8">
        <f t="shared" si="138"/>
        <v>0.53229696416845396</v>
      </c>
      <c r="R561" s="8">
        <f t="shared" si="132"/>
        <v>0.109773694294678</v>
      </c>
      <c r="S561" s="8">
        <f t="shared" si="139"/>
        <v>0.29430457714324199</v>
      </c>
      <c r="U561" s="93">
        <f>IF(F561&gt;Päälaskenta!D$24,Päälaskenta!H$24+L561*Päälaskenta!G$24,F561*Päälaskenta!C$24 + F561*F561*Päälaskenta!E$24)</f>
        <v>1.3652</v>
      </c>
      <c r="V561" s="8">
        <f>IF(F561&gt;Päälaskenta!D$24,2*SQRT(POWER(Päälaskenta!D$24,2)+POWER(Päälaskenta!E$24*Päälaskenta!D$24,2))+Päälaskenta!C$24,(2*SQRT((POWER(F561,2))+POWER(Päälaskenta!E$24*F561,2))+Päälaskenta!C$24))</f>
        <v>2.9798989873223301</v>
      </c>
      <c r="W561" s="8">
        <f t="shared" si="140"/>
        <v>0.458136334757689</v>
      </c>
      <c r="X561" s="8">
        <f>Päälaskenta!F$24</f>
        <v>7.0000000000000007E-2</v>
      </c>
      <c r="Y561" s="8">
        <f t="shared" si="141"/>
        <v>11.590301432209399</v>
      </c>
      <c r="Z561" s="8">
        <f t="shared" si="133"/>
        <v>2.3902263057053199</v>
      </c>
      <c r="AA561" s="8">
        <f t="shared" si="142"/>
        <v>1.75082501150404</v>
      </c>
      <c r="AC561" s="8">
        <f t="shared" si="134"/>
        <v>0.101924898047987</v>
      </c>
      <c r="AE561" s="8">
        <v>559</v>
      </c>
      <c r="AF561" s="8">
        <f t="shared" si="144"/>
        <v>12.122598396377899</v>
      </c>
      <c r="AG561" s="8">
        <f t="shared" si="135"/>
        <v>4.2529333979397899E-2</v>
      </c>
      <c r="AJ561" s="132">
        <f>IF(Päälaskenta!$F$28&lt;Kaksitasouoma_matriisi!L561,Päälaskenta!$C$20*Päälaskenta!$F$28,Päälaskenta!$C$20*Kaksitasouoma_matriisi!L561)</f>
        <v>0.36500000000000099</v>
      </c>
      <c r="AK561" s="134">
        <f>SQRT(Päälaskenta!$D$20^2+(Päälaskenta!$D$20/(1/Päälaskenta!$E$20))^2)</f>
        <v>1.8029999999999999</v>
      </c>
      <c r="AL561" s="134">
        <f>IF(Päälaskenta!$F$28&lt;Kaksitasouoma_matriisi!L561,AK561*Päälaskenta!$F$28*COS(ATAN(1/Päälaskenta!$E$20)),AK561*Kaksitasouoma_matriisi!L561*COS(ATAN(1/Päälaskenta!$E$20)))</f>
        <v>0.11</v>
      </c>
      <c r="AM561" s="134"/>
      <c r="AN561" s="134">
        <f t="shared" si="143"/>
        <v>0.47499999999999998</v>
      </c>
      <c r="AO561" s="8">
        <f t="shared" si="136"/>
        <v>0.27379099659922801</v>
      </c>
      <c r="AP561" s="134">
        <f>Refererenssiarvoja!$B$16*H561^(1/6)/(Refererenssiarvoja!$B$15^0.5)*(Päälaskenta!$G$28/2)^0.5*(1-AO561)^(-1.5)</f>
        <v>6.3E-2</v>
      </c>
      <c r="AQ561" s="8">
        <f>Refererenssiarvoja!$B$16*Kaksitasouoma_matriisi!O561^(1/6)/(SQRT((2*Refererenssiarvoja!$B$15)/(Päälaskenta!$F$31*Päälaskenta!$G$31*Päälaskenta!$F$28))+SQRT(Refererenssiarvoja!$B$15)/Refererenssiarvoja!$B$17*LN(Kaksitasouoma_matriisi!L561/Päälaskenta!$F$28))</f>
        <v>-4.91602716171246E-2</v>
      </c>
      <c r="AR561" s="8">
        <f>Refererenssiarvoja!$B$16*Kaksitasouoma_matriisi!O561^(1/6)/(SQRT((2*Refererenssiarvoja!$B$15)/(Päälaskenta!$F$31*Päälaskenta!$G$31*L561)))</f>
        <v>0.12408532469759601</v>
      </c>
    </row>
    <row r="562" spans="1:44" x14ac:dyDescent="0.2">
      <c r="A562" s="8">
        <v>560</v>
      </c>
      <c r="B562" s="8">
        <f>IF(Päälaskenta!C$7,Päälaskenta!E$7,Päälaskenta!G$5)</f>
        <v>2.5</v>
      </c>
      <c r="C562" s="56">
        <v>1.44</v>
      </c>
      <c r="D562" s="93">
        <f t="shared" si="129"/>
        <v>1.7361</v>
      </c>
      <c r="E562" s="8">
        <f>IF(Päälaskenta!$C$26,Kaksitasouoma_matriisi!AP562,Kaksitasouoma_matriisi!AC562)</f>
        <v>0.101924898047987</v>
      </c>
      <c r="F562" s="56">
        <f>IF(D562&lt;Päälaskenta!H$24,(SQRT(POWER(Päälaskenta!C$24/(2*Päälaskenta!E$24),2)+(D562/Päälaskenta!E$24))-Päälaskenta!C$24/(2*Päälaskenta!E$24)),IF(D562=Päälaskenta!H$24,Päälaskenta!D$24,Päälaskenta!D$24+(SQRT(POWER((Päälaskenta!C$20+Päälaskenta!G$24)/(2*Päälaskenta!E$20),2)+((D562-Päälaskenta!H$24)/Päälaskenta!E$20))-(Päälaskenta!C$20+Päälaskenta!G$24)/(2*Päälaskenta!E$20))))</f>
        <v>0.77300000000000002</v>
      </c>
      <c r="G562" s="57">
        <f>IF(F562&gt;Päälaskenta!D$24,(2*SQRT((POWER(Päälaskenta!D$24,2))+POWER(Päälaskenta!E$24*Päälaskenta!D$24,2))+Päälaskenta!C$24)+(2*SQRT((POWER((F562-Päälaskenta!D$24),2))+POWER(Päälaskenta!E$20*(F562-Päälaskenta!D$24),2))+Päälaskenta!C$20),(2*SQRT((POWER(F562,2))+POWER(Päälaskenta!E$24*F562,2))+Päälaskenta!C$24))</f>
        <v>8.24</v>
      </c>
      <c r="H562" s="57">
        <f t="shared" si="130"/>
        <v>0.21</v>
      </c>
      <c r="I562" s="62">
        <f t="shared" si="131"/>
        <v>0.17258100000000001</v>
      </c>
      <c r="J562" s="8">
        <f>IF(F562&lt;Päälaskenta!$D$24,0,Kaksitasouoma_matriisi!F562-Päälaskenta!$D$24)</f>
        <v>7.3000000000000106E-2</v>
      </c>
      <c r="L562" s="8">
        <f>IF(F562&gt;Päälaskenta!D$24,F562-Päälaskenta!D$24,0)</f>
        <v>7.3000000000000106E-2</v>
      </c>
      <c r="M562" s="8">
        <f>IF(F562&gt;Päälaskenta!D$24,(Päälaskenta!C$20+(Päälaskenta!E$20*(Kaksitasouoma_matriisi!F562-Päälaskenta!D$24)))*(Kaksitasouoma_matriisi!F562-Päälaskenta!D$24),0)</f>
        <v>0.37299349999999998</v>
      </c>
      <c r="N562" s="8">
        <f>IF(F562&gt;Päälaskenta!D$24,(2*SQRT((POWER((F562-Päälaskenta!D$24),2))+POWER(Päälaskenta!E$20*(F562-Päälaskenta!D$24),2))+Päälaskenta!C$20),0)</f>
        <v>5.2632052431088701</v>
      </c>
      <c r="O562" s="8">
        <f t="shared" si="137"/>
        <v>7.0868127456811897E-2</v>
      </c>
      <c r="P562" s="8">
        <f>IF(Päälaskenta!$C$29,IF(L562&gt;Päälaskenta!$F$28,Kaksitasouoma_matriisi!AQ562,Kaksitasouoma_matriisi!AR562),Päälaskenta!$F$20)</f>
        <v>0.12</v>
      </c>
      <c r="Q562" s="8">
        <f t="shared" si="138"/>
        <v>0.53229696416845396</v>
      </c>
      <c r="R562" s="8">
        <f t="shared" si="132"/>
        <v>0.109773694294678</v>
      </c>
      <c r="S562" s="8">
        <f t="shared" si="139"/>
        <v>0.29430457714324199</v>
      </c>
      <c r="U562" s="93">
        <f>IF(F562&gt;Päälaskenta!D$24,Päälaskenta!H$24+L562*Päälaskenta!G$24,F562*Päälaskenta!C$24 + F562*F562*Päälaskenta!E$24)</f>
        <v>1.3652</v>
      </c>
      <c r="V562" s="8">
        <f>IF(F562&gt;Päälaskenta!D$24,2*SQRT(POWER(Päälaskenta!D$24,2)+POWER(Päälaskenta!E$24*Päälaskenta!D$24,2))+Päälaskenta!C$24,(2*SQRT((POWER(F562,2))+POWER(Päälaskenta!E$24*F562,2))+Päälaskenta!C$24))</f>
        <v>2.9798989873223301</v>
      </c>
      <c r="W562" s="8">
        <f t="shared" si="140"/>
        <v>0.458136334757689</v>
      </c>
      <c r="X562" s="8">
        <f>Päälaskenta!F$24</f>
        <v>7.0000000000000007E-2</v>
      </c>
      <c r="Y562" s="8">
        <f t="shared" si="141"/>
        <v>11.590301432209399</v>
      </c>
      <c r="Z562" s="8">
        <f t="shared" si="133"/>
        <v>2.3902263057053199</v>
      </c>
      <c r="AA562" s="8">
        <f t="shared" si="142"/>
        <v>1.75082501150404</v>
      </c>
      <c r="AC562" s="8">
        <f t="shared" si="134"/>
        <v>0.101924898047987</v>
      </c>
      <c r="AE562" s="8">
        <v>560</v>
      </c>
      <c r="AF562" s="8">
        <f t="shared" si="144"/>
        <v>12.122598396377899</v>
      </c>
      <c r="AG562" s="8">
        <f t="shared" si="135"/>
        <v>4.2529333979397899E-2</v>
      </c>
      <c r="AJ562" s="132">
        <f>IF(Päälaskenta!$F$28&lt;Kaksitasouoma_matriisi!L562,Päälaskenta!$C$20*Päälaskenta!$F$28,Päälaskenta!$C$20*Kaksitasouoma_matriisi!L562)</f>
        <v>0.36500000000000099</v>
      </c>
      <c r="AK562" s="134">
        <f>SQRT(Päälaskenta!$D$20^2+(Päälaskenta!$D$20/(1/Päälaskenta!$E$20))^2)</f>
        <v>1.8029999999999999</v>
      </c>
      <c r="AL562" s="134">
        <f>IF(Päälaskenta!$F$28&lt;Kaksitasouoma_matriisi!L562,AK562*Päälaskenta!$F$28*COS(ATAN(1/Päälaskenta!$E$20)),AK562*Kaksitasouoma_matriisi!L562*COS(ATAN(1/Päälaskenta!$E$20)))</f>
        <v>0.11</v>
      </c>
      <c r="AM562" s="134"/>
      <c r="AN562" s="134">
        <f t="shared" si="143"/>
        <v>0.47499999999999998</v>
      </c>
      <c r="AO562" s="8">
        <f t="shared" si="136"/>
        <v>0.27360175105120699</v>
      </c>
      <c r="AP562" s="134">
        <f>Refererenssiarvoja!$B$16*H562^(1/6)/(Refererenssiarvoja!$B$15^0.5)*(Päälaskenta!$G$28/2)^0.5*(1-AO562)^(-1.5)</f>
        <v>6.3E-2</v>
      </c>
      <c r="AQ562" s="8">
        <f>Refererenssiarvoja!$B$16*Kaksitasouoma_matriisi!O562^(1/6)/(SQRT((2*Refererenssiarvoja!$B$15)/(Päälaskenta!$F$31*Päälaskenta!$G$31*Päälaskenta!$F$28))+SQRT(Refererenssiarvoja!$B$15)/Refererenssiarvoja!$B$17*LN(Kaksitasouoma_matriisi!L562/Päälaskenta!$F$28))</f>
        <v>-4.91602716171246E-2</v>
      </c>
      <c r="AR562" s="8">
        <f>Refererenssiarvoja!$B$16*Kaksitasouoma_matriisi!O562^(1/6)/(SQRT((2*Refererenssiarvoja!$B$15)/(Päälaskenta!$F$31*Päälaskenta!$G$31*L562)))</f>
        <v>0.12408532469759601</v>
      </c>
    </row>
    <row r="563" spans="1:44" x14ac:dyDescent="0.2">
      <c r="A563" s="8">
        <v>561</v>
      </c>
      <c r="B563" s="8">
        <f>IF(Päälaskenta!C$7,Päälaskenta!E$7,Päälaskenta!G$5)</f>
        <v>2.5</v>
      </c>
      <c r="C563" s="56">
        <v>1.4390000000000001</v>
      </c>
      <c r="D563" s="93">
        <f t="shared" si="129"/>
        <v>1.7373000000000001</v>
      </c>
      <c r="E563" s="8">
        <f>IF(Päälaskenta!$C$26,Kaksitasouoma_matriisi!AP563,Kaksitasouoma_matriisi!AC563)</f>
        <v>0.101924898047987</v>
      </c>
      <c r="F563" s="56">
        <f>IF(D563&lt;Päälaskenta!H$24,(SQRT(POWER(Päälaskenta!C$24/(2*Päälaskenta!E$24),2)+(D563/Päälaskenta!E$24))-Päälaskenta!C$24/(2*Päälaskenta!E$24)),IF(D563=Päälaskenta!H$24,Päälaskenta!D$24,Päälaskenta!D$24+(SQRT(POWER((Päälaskenta!C$20+Päälaskenta!G$24)/(2*Päälaskenta!E$20),2)+((D563-Päälaskenta!H$24)/Päälaskenta!E$20))-(Päälaskenta!C$20+Päälaskenta!G$24)/(2*Päälaskenta!E$20))))</f>
        <v>0.77300000000000002</v>
      </c>
      <c r="G563" s="57">
        <f>IF(F563&gt;Päälaskenta!D$24,(2*SQRT((POWER(Päälaskenta!D$24,2))+POWER(Päälaskenta!E$24*Päälaskenta!D$24,2))+Päälaskenta!C$24)+(2*SQRT((POWER((F563-Päälaskenta!D$24),2))+POWER(Päälaskenta!E$20*(F563-Päälaskenta!D$24),2))+Päälaskenta!C$20),(2*SQRT((POWER(F563,2))+POWER(Päälaskenta!E$24*F563,2))+Päälaskenta!C$24))</f>
        <v>8.24</v>
      </c>
      <c r="H563" s="57">
        <f t="shared" si="130"/>
        <v>0.21</v>
      </c>
      <c r="I563" s="62">
        <f t="shared" si="131"/>
        <v>0.17234099999999999</v>
      </c>
      <c r="J563" s="8">
        <f>IF(F563&lt;Päälaskenta!$D$24,0,Kaksitasouoma_matriisi!F563-Päälaskenta!$D$24)</f>
        <v>7.3000000000000106E-2</v>
      </c>
      <c r="L563" s="8">
        <f>IF(F563&gt;Päälaskenta!D$24,F563-Päälaskenta!D$24,0)</f>
        <v>7.3000000000000106E-2</v>
      </c>
      <c r="M563" s="8">
        <f>IF(F563&gt;Päälaskenta!D$24,(Päälaskenta!C$20+(Päälaskenta!E$20*(Kaksitasouoma_matriisi!F563-Päälaskenta!D$24)))*(Kaksitasouoma_matriisi!F563-Päälaskenta!D$24),0)</f>
        <v>0.37299349999999998</v>
      </c>
      <c r="N563" s="8">
        <f>IF(F563&gt;Päälaskenta!D$24,(2*SQRT((POWER((F563-Päälaskenta!D$24),2))+POWER(Päälaskenta!E$20*(F563-Päälaskenta!D$24),2))+Päälaskenta!C$20),0)</f>
        <v>5.2632052431088701</v>
      </c>
      <c r="O563" s="8">
        <f t="shared" si="137"/>
        <v>7.0868127456811897E-2</v>
      </c>
      <c r="P563" s="8">
        <f>IF(Päälaskenta!$C$29,IF(L563&gt;Päälaskenta!$F$28,Kaksitasouoma_matriisi!AQ563,Kaksitasouoma_matriisi!AR563),Päälaskenta!$F$20)</f>
        <v>0.12</v>
      </c>
      <c r="Q563" s="8">
        <f t="shared" si="138"/>
        <v>0.53229696416845396</v>
      </c>
      <c r="R563" s="8">
        <f t="shared" si="132"/>
        <v>0.109773694294678</v>
      </c>
      <c r="S563" s="8">
        <f t="shared" si="139"/>
        <v>0.29430457714324199</v>
      </c>
      <c r="U563" s="93">
        <f>IF(F563&gt;Päälaskenta!D$24,Päälaskenta!H$24+L563*Päälaskenta!G$24,F563*Päälaskenta!C$24 + F563*F563*Päälaskenta!E$24)</f>
        <v>1.3652</v>
      </c>
      <c r="V563" s="8">
        <f>IF(F563&gt;Päälaskenta!D$24,2*SQRT(POWER(Päälaskenta!D$24,2)+POWER(Päälaskenta!E$24*Päälaskenta!D$24,2))+Päälaskenta!C$24,(2*SQRT((POWER(F563,2))+POWER(Päälaskenta!E$24*F563,2))+Päälaskenta!C$24))</f>
        <v>2.9798989873223301</v>
      </c>
      <c r="W563" s="8">
        <f t="shared" si="140"/>
        <v>0.458136334757689</v>
      </c>
      <c r="X563" s="8">
        <f>Päälaskenta!F$24</f>
        <v>7.0000000000000007E-2</v>
      </c>
      <c r="Y563" s="8">
        <f t="shared" si="141"/>
        <v>11.590301432209399</v>
      </c>
      <c r="Z563" s="8">
        <f t="shared" si="133"/>
        <v>2.3902263057053199</v>
      </c>
      <c r="AA563" s="8">
        <f t="shared" si="142"/>
        <v>1.75082501150404</v>
      </c>
      <c r="AC563" s="8">
        <f t="shared" si="134"/>
        <v>0.101924898047987</v>
      </c>
      <c r="AE563" s="8">
        <v>561</v>
      </c>
      <c r="AF563" s="8">
        <f t="shared" si="144"/>
        <v>12.122598396377899</v>
      </c>
      <c r="AG563" s="8">
        <f t="shared" si="135"/>
        <v>4.2529333979397899E-2</v>
      </c>
      <c r="AJ563" s="132">
        <f>IF(Päälaskenta!$F$28&lt;Kaksitasouoma_matriisi!L563,Päälaskenta!$C$20*Päälaskenta!$F$28,Päälaskenta!$C$20*Kaksitasouoma_matriisi!L563)</f>
        <v>0.36500000000000099</v>
      </c>
      <c r="AK563" s="134">
        <f>SQRT(Päälaskenta!$D$20^2+(Päälaskenta!$D$20/(1/Päälaskenta!$E$20))^2)</f>
        <v>1.8029999999999999</v>
      </c>
      <c r="AL563" s="134">
        <f>IF(Päälaskenta!$F$28&lt;Kaksitasouoma_matriisi!L563,AK563*Päälaskenta!$F$28*COS(ATAN(1/Päälaskenta!$E$20)),AK563*Kaksitasouoma_matriisi!L563*COS(ATAN(1/Päälaskenta!$E$20)))</f>
        <v>0.11</v>
      </c>
      <c r="AM563" s="134"/>
      <c r="AN563" s="134">
        <f t="shared" si="143"/>
        <v>0.47499999999999998</v>
      </c>
      <c r="AO563" s="8">
        <f t="shared" si="136"/>
        <v>0.27341276693720101</v>
      </c>
      <c r="AP563" s="134">
        <f>Refererenssiarvoja!$B$16*H563^(1/6)/(Refererenssiarvoja!$B$15^0.5)*(Päälaskenta!$G$28/2)^0.5*(1-AO563)^(-1.5)</f>
        <v>6.3E-2</v>
      </c>
      <c r="AQ563" s="8">
        <f>Refererenssiarvoja!$B$16*Kaksitasouoma_matriisi!O563^(1/6)/(SQRT((2*Refererenssiarvoja!$B$15)/(Päälaskenta!$F$31*Päälaskenta!$G$31*Päälaskenta!$F$28))+SQRT(Refererenssiarvoja!$B$15)/Refererenssiarvoja!$B$17*LN(Kaksitasouoma_matriisi!L563/Päälaskenta!$F$28))</f>
        <v>-4.91602716171246E-2</v>
      </c>
      <c r="AR563" s="8">
        <f>Refererenssiarvoja!$B$16*Kaksitasouoma_matriisi!O563^(1/6)/(SQRT((2*Refererenssiarvoja!$B$15)/(Päälaskenta!$F$31*Päälaskenta!$G$31*L563)))</f>
        <v>0.12408532469759601</v>
      </c>
    </row>
    <row r="564" spans="1:44" x14ac:dyDescent="0.2">
      <c r="A564" s="8">
        <v>562</v>
      </c>
      <c r="B564" s="8">
        <f>IF(Päälaskenta!C$7,Päälaskenta!E$7,Päälaskenta!G$5)</f>
        <v>2.5</v>
      </c>
      <c r="C564" s="56">
        <v>1.4379999999999999</v>
      </c>
      <c r="D564" s="93">
        <f t="shared" si="129"/>
        <v>1.7384999999999999</v>
      </c>
      <c r="E564" s="8">
        <f>IF(Päälaskenta!$C$26,Kaksitasouoma_matriisi!AP564,Kaksitasouoma_matriisi!AC564)</f>
        <v>0.101924898047987</v>
      </c>
      <c r="F564" s="56">
        <f>IF(D564&lt;Päälaskenta!H$24,(SQRT(POWER(Päälaskenta!C$24/(2*Päälaskenta!E$24),2)+(D564/Päälaskenta!E$24))-Päälaskenta!C$24/(2*Päälaskenta!E$24)),IF(D564=Päälaskenta!H$24,Päälaskenta!D$24,Päälaskenta!D$24+(SQRT(POWER((Päälaskenta!C$20+Päälaskenta!G$24)/(2*Päälaskenta!E$20),2)+((D564-Päälaskenta!H$24)/Päälaskenta!E$20))-(Päälaskenta!C$20+Päälaskenta!G$24)/(2*Päälaskenta!E$20))))</f>
        <v>0.77300000000000002</v>
      </c>
      <c r="G564" s="57">
        <f>IF(F564&gt;Päälaskenta!D$24,(2*SQRT((POWER(Päälaskenta!D$24,2))+POWER(Päälaskenta!E$24*Päälaskenta!D$24,2))+Päälaskenta!C$24)+(2*SQRT((POWER((F564-Päälaskenta!D$24),2))+POWER(Päälaskenta!E$20*(F564-Päälaskenta!D$24),2))+Päälaskenta!C$20),(2*SQRT((POWER(F564,2))+POWER(Päälaskenta!E$24*F564,2))+Päälaskenta!C$24))</f>
        <v>8.24</v>
      </c>
      <c r="H564" s="57">
        <f t="shared" si="130"/>
        <v>0.21</v>
      </c>
      <c r="I564" s="62">
        <f t="shared" si="131"/>
        <v>0.172102</v>
      </c>
      <c r="J564" s="8">
        <f>IF(F564&lt;Päälaskenta!$D$24,0,Kaksitasouoma_matriisi!F564-Päälaskenta!$D$24)</f>
        <v>7.3000000000000106E-2</v>
      </c>
      <c r="L564" s="8">
        <f>IF(F564&gt;Päälaskenta!D$24,F564-Päälaskenta!D$24,0)</f>
        <v>7.3000000000000106E-2</v>
      </c>
      <c r="M564" s="8">
        <f>IF(F564&gt;Päälaskenta!D$24,(Päälaskenta!C$20+(Päälaskenta!E$20*(Kaksitasouoma_matriisi!F564-Päälaskenta!D$24)))*(Kaksitasouoma_matriisi!F564-Päälaskenta!D$24),0)</f>
        <v>0.37299349999999998</v>
      </c>
      <c r="N564" s="8">
        <f>IF(F564&gt;Päälaskenta!D$24,(2*SQRT((POWER((F564-Päälaskenta!D$24),2))+POWER(Päälaskenta!E$20*(F564-Päälaskenta!D$24),2))+Päälaskenta!C$20),0)</f>
        <v>5.2632052431088701</v>
      </c>
      <c r="O564" s="8">
        <f t="shared" si="137"/>
        <v>7.0868127456811897E-2</v>
      </c>
      <c r="P564" s="8">
        <f>IF(Päälaskenta!$C$29,IF(L564&gt;Päälaskenta!$F$28,Kaksitasouoma_matriisi!AQ564,Kaksitasouoma_matriisi!AR564),Päälaskenta!$F$20)</f>
        <v>0.12</v>
      </c>
      <c r="Q564" s="8">
        <f t="shared" si="138"/>
        <v>0.53229696416845396</v>
      </c>
      <c r="R564" s="8">
        <f t="shared" si="132"/>
        <v>0.109773694294678</v>
      </c>
      <c r="S564" s="8">
        <f t="shared" si="139"/>
        <v>0.29430457714324199</v>
      </c>
      <c r="U564" s="93">
        <f>IF(F564&gt;Päälaskenta!D$24,Päälaskenta!H$24+L564*Päälaskenta!G$24,F564*Päälaskenta!C$24 + F564*F564*Päälaskenta!E$24)</f>
        <v>1.3652</v>
      </c>
      <c r="V564" s="8">
        <f>IF(F564&gt;Päälaskenta!D$24,2*SQRT(POWER(Päälaskenta!D$24,2)+POWER(Päälaskenta!E$24*Päälaskenta!D$24,2))+Päälaskenta!C$24,(2*SQRT((POWER(F564,2))+POWER(Päälaskenta!E$24*F564,2))+Päälaskenta!C$24))</f>
        <v>2.9798989873223301</v>
      </c>
      <c r="W564" s="8">
        <f t="shared" si="140"/>
        <v>0.458136334757689</v>
      </c>
      <c r="X564" s="8">
        <f>Päälaskenta!F$24</f>
        <v>7.0000000000000007E-2</v>
      </c>
      <c r="Y564" s="8">
        <f t="shared" si="141"/>
        <v>11.590301432209399</v>
      </c>
      <c r="Z564" s="8">
        <f t="shared" si="133"/>
        <v>2.3902263057053199</v>
      </c>
      <c r="AA564" s="8">
        <f t="shared" si="142"/>
        <v>1.75082501150404</v>
      </c>
      <c r="AC564" s="8">
        <f t="shared" si="134"/>
        <v>0.101924898047987</v>
      </c>
      <c r="AE564" s="8">
        <v>562</v>
      </c>
      <c r="AF564" s="8">
        <f t="shared" si="144"/>
        <v>12.122598396377899</v>
      </c>
      <c r="AG564" s="8">
        <f t="shared" si="135"/>
        <v>4.2529333979397899E-2</v>
      </c>
      <c r="AJ564" s="132">
        <f>IF(Päälaskenta!$F$28&lt;Kaksitasouoma_matriisi!L564,Päälaskenta!$C$20*Päälaskenta!$F$28,Päälaskenta!$C$20*Kaksitasouoma_matriisi!L564)</f>
        <v>0.36500000000000099</v>
      </c>
      <c r="AK564" s="134">
        <f>SQRT(Päälaskenta!$D$20^2+(Päälaskenta!$D$20/(1/Päälaskenta!$E$20))^2)</f>
        <v>1.8029999999999999</v>
      </c>
      <c r="AL564" s="134">
        <f>IF(Päälaskenta!$F$28&lt;Kaksitasouoma_matriisi!L564,AK564*Päälaskenta!$F$28*COS(ATAN(1/Päälaskenta!$E$20)),AK564*Kaksitasouoma_matriisi!L564*COS(ATAN(1/Päälaskenta!$E$20)))</f>
        <v>0.11</v>
      </c>
      <c r="AM564" s="134"/>
      <c r="AN564" s="134">
        <f t="shared" si="143"/>
        <v>0.47499999999999998</v>
      </c>
      <c r="AO564" s="8">
        <f t="shared" si="136"/>
        <v>0.27322404371584702</v>
      </c>
      <c r="AP564" s="134">
        <f>Refererenssiarvoja!$B$16*H564^(1/6)/(Refererenssiarvoja!$B$15^0.5)*(Päälaskenta!$G$28/2)^0.5*(1-AO564)^(-1.5)</f>
        <v>6.3E-2</v>
      </c>
      <c r="AQ564" s="8">
        <f>Refererenssiarvoja!$B$16*Kaksitasouoma_matriisi!O564^(1/6)/(SQRT((2*Refererenssiarvoja!$B$15)/(Päälaskenta!$F$31*Päälaskenta!$G$31*Päälaskenta!$F$28))+SQRT(Refererenssiarvoja!$B$15)/Refererenssiarvoja!$B$17*LN(Kaksitasouoma_matriisi!L564/Päälaskenta!$F$28))</f>
        <v>-4.91602716171246E-2</v>
      </c>
      <c r="AR564" s="8">
        <f>Refererenssiarvoja!$B$16*Kaksitasouoma_matriisi!O564^(1/6)/(SQRT((2*Refererenssiarvoja!$B$15)/(Päälaskenta!$F$31*Päälaskenta!$G$31*L564)))</f>
        <v>0.12408532469759601</v>
      </c>
    </row>
    <row r="565" spans="1:44" x14ac:dyDescent="0.2">
      <c r="A565" s="8">
        <v>563</v>
      </c>
      <c r="B565" s="8">
        <f>IF(Päälaskenta!C$7,Päälaskenta!E$7,Päälaskenta!G$5)</f>
        <v>2.5</v>
      </c>
      <c r="C565" s="56">
        <v>1.4370000000000001</v>
      </c>
      <c r="D565" s="93">
        <f t="shared" si="129"/>
        <v>1.7397</v>
      </c>
      <c r="E565" s="8">
        <f>IF(Päälaskenta!$C$26,Kaksitasouoma_matriisi!AP565,Kaksitasouoma_matriisi!AC565)</f>
        <v>0.101924898047987</v>
      </c>
      <c r="F565" s="56">
        <f>IF(D565&lt;Päälaskenta!H$24,(SQRT(POWER(Päälaskenta!C$24/(2*Päälaskenta!E$24),2)+(D565/Päälaskenta!E$24))-Päälaskenta!C$24/(2*Päälaskenta!E$24)),IF(D565=Päälaskenta!H$24,Päälaskenta!D$24,Päälaskenta!D$24+(SQRT(POWER((Päälaskenta!C$20+Päälaskenta!G$24)/(2*Päälaskenta!E$20),2)+((D565-Päälaskenta!H$24)/Päälaskenta!E$20))-(Päälaskenta!C$20+Päälaskenta!G$24)/(2*Päälaskenta!E$20))))</f>
        <v>0.77300000000000002</v>
      </c>
      <c r="G565" s="57">
        <f>IF(F565&gt;Päälaskenta!D$24,(2*SQRT((POWER(Päälaskenta!D$24,2))+POWER(Päälaskenta!E$24*Päälaskenta!D$24,2))+Päälaskenta!C$24)+(2*SQRT((POWER((F565-Päälaskenta!D$24),2))+POWER(Päälaskenta!E$20*(F565-Päälaskenta!D$24),2))+Päälaskenta!C$20),(2*SQRT((POWER(F565,2))+POWER(Päälaskenta!E$24*F565,2))+Päälaskenta!C$24))</f>
        <v>8.24</v>
      </c>
      <c r="H565" s="57">
        <f t="shared" si="130"/>
        <v>0.21</v>
      </c>
      <c r="I565" s="62">
        <f t="shared" si="131"/>
        <v>0.17186299999999999</v>
      </c>
      <c r="J565" s="8">
        <f>IF(F565&lt;Päälaskenta!$D$24,0,Kaksitasouoma_matriisi!F565-Päälaskenta!$D$24)</f>
        <v>7.3000000000000106E-2</v>
      </c>
      <c r="L565" s="8">
        <f>IF(F565&gt;Päälaskenta!D$24,F565-Päälaskenta!D$24,0)</f>
        <v>7.3000000000000106E-2</v>
      </c>
      <c r="M565" s="8">
        <f>IF(F565&gt;Päälaskenta!D$24,(Päälaskenta!C$20+(Päälaskenta!E$20*(Kaksitasouoma_matriisi!F565-Päälaskenta!D$24)))*(Kaksitasouoma_matriisi!F565-Päälaskenta!D$24),0)</f>
        <v>0.37299349999999998</v>
      </c>
      <c r="N565" s="8">
        <f>IF(F565&gt;Päälaskenta!D$24,(2*SQRT((POWER((F565-Päälaskenta!D$24),2))+POWER(Päälaskenta!E$20*(F565-Päälaskenta!D$24),2))+Päälaskenta!C$20),0)</f>
        <v>5.2632052431088701</v>
      </c>
      <c r="O565" s="8">
        <f t="shared" si="137"/>
        <v>7.0868127456811897E-2</v>
      </c>
      <c r="P565" s="8">
        <f>IF(Päälaskenta!$C$29,IF(L565&gt;Päälaskenta!$F$28,Kaksitasouoma_matriisi!AQ565,Kaksitasouoma_matriisi!AR565),Päälaskenta!$F$20)</f>
        <v>0.12</v>
      </c>
      <c r="Q565" s="8">
        <f t="shared" si="138"/>
        <v>0.53229696416845396</v>
      </c>
      <c r="R565" s="8">
        <f t="shared" si="132"/>
        <v>0.109773694294678</v>
      </c>
      <c r="S565" s="8">
        <f t="shared" si="139"/>
        <v>0.29430457714324199</v>
      </c>
      <c r="U565" s="93">
        <f>IF(F565&gt;Päälaskenta!D$24,Päälaskenta!H$24+L565*Päälaskenta!G$24,F565*Päälaskenta!C$24 + F565*F565*Päälaskenta!E$24)</f>
        <v>1.3652</v>
      </c>
      <c r="V565" s="8">
        <f>IF(F565&gt;Päälaskenta!D$24,2*SQRT(POWER(Päälaskenta!D$24,2)+POWER(Päälaskenta!E$24*Päälaskenta!D$24,2))+Päälaskenta!C$24,(2*SQRT((POWER(F565,2))+POWER(Päälaskenta!E$24*F565,2))+Päälaskenta!C$24))</f>
        <v>2.9798989873223301</v>
      </c>
      <c r="W565" s="8">
        <f t="shared" si="140"/>
        <v>0.458136334757689</v>
      </c>
      <c r="X565" s="8">
        <f>Päälaskenta!F$24</f>
        <v>7.0000000000000007E-2</v>
      </c>
      <c r="Y565" s="8">
        <f t="shared" si="141"/>
        <v>11.590301432209399</v>
      </c>
      <c r="Z565" s="8">
        <f t="shared" si="133"/>
        <v>2.3902263057053199</v>
      </c>
      <c r="AA565" s="8">
        <f t="shared" si="142"/>
        <v>1.75082501150404</v>
      </c>
      <c r="AC565" s="8">
        <f t="shared" si="134"/>
        <v>0.101924898047987</v>
      </c>
      <c r="AE565" s="8">
        <v>563</v>
      </c>
      <c r="AF565" s="8">
        <f t="shared" si="144"/>
        <v>12.122598396377899</v>
      </c>
      <c r="AG565" s="8">
        <f t="shared" si="135"/>
        <v>4.2529333979397899E-2</v>
      </c>
      <c r="AJ565" s="132">
        <f>IF(Päälaskenta!$F$28&lt;Kaksitasouoma_matriisi!L565,Päälaskenta!$C$20*Päälaskenta!$F$28,Päälaskenta!$C$20*Kaksitasouoma_matriisi!L565)</f>
        <v>0.36500000000000099</v>
      </c>
      <c r="AK565" s="134">
        <f>SQRT(Päälaskenta!$D$20^2+(Päälaskenta!$D$20/(1/Päälaskenta!$E$20))^2)</f>
        <v>1.8029999999999999</v>
      </c>
      <c r="AL565" s="134">
        <f>IF(Päälaskenta!$F$28&lt;Kaksitasouoma_matriisi!L565,AK565*Päälaskenta!$F$28*COS(ATAN(1/Päälaskenta!$E$20)),AK565*Kaksitasouoma_matriisi!L565*COS(ATAN(1/Päälaskenta!$E$20)))</f>
        <v>0.11</v>
      </c>
      <c r="AM565" s="134"/>
      <c r="AN565" s="134">
        <f t="shared" si="143"/>
        <v>0.47499999999999998</v>
      </c>
      <c r="AO565" s="8">
        <f t="shared" si="136"/>
        <v>0.27303558084727197</v>
      </c>
      <c r="AP565" s="134">
        <f>Refererenssiarvoja!$B$16*H565^(1/6)/(Refererenssiarvoja!$B$15^0.5)*(Päälaskenta!$G$28/2)^0.5*(1-AO565)^(-1.5)</f>
        <v>6.3E-2</v>
      </c>
      <c r="AQ565" s="8">
        <f>Refererenssiarvoja!$B$16*Kaksitasouoma_matriisi!O565^(1/6)/(SQRT((2*Refererenssiarvoja!$B$15)/(Päälaskenta!$F$31*Päälaskenta!$G$31*Päälaskenta!$F$28))+SQRT(Refererenssiarvoja!$B$15)/Refererenssiarvoja!$B$17*LN(Kaksitasouoma_matriisi!L565/Päälaskenta!$F$28))</f>
        <v>-4.91602716171246E-2</v>
      </c>
      <c r="AR565" s="8">
        <f>Refererenssiarvoja!$B$16*Kaksitasouoma_matriisi!O565^(1/6)/(SQRT((2*Refererenssiarvoja!$B$15)/(Päälaskenta!$F$31*Päälaskenta!$G$31*L565)))</f>
        <v>0.12408532469759601</v>
      </c>
    </row>
    <row r="566" spans="1:44" x14ac:dyDescent="0.2">
      <c r="A566" s="8">
        <v>564</v>
      </c>
      <c r="B566" s="8">
        <f>IF(Päälaskenta!C$7,Päälaskenta!E$7,Päälaskenta!G$5)</f>
        <v>2.5</v>
      </c>
      <c r="C566" s="56">
        <v>1.4359999999999999</v>
      </c>
      <c r="D566" s="93">
        <f t="shared" si="129"/>
        <v>1.7408999999999999</v>
      </c>
      <c r="E566" s="8">
        <f>IF(Päälaskenta!$C$26,Kaksitasouoma_matriisi!AP566,Kaksitasouoma_matriisi!AC566)</f>
        <v>0.101924898047987</v>
      </c>
      <c r="F566" s="56">
        <f>IF(D566&lt;Päälaskenta!H$24,(SQRT(POWER(Päälaskenta!C$24/(2*Päälaskenta!E$24),2)+(D566/Päälaskenta!E$24))-Päälaskenta!C$24/(2*Päälaskenta!E$24)),IF(D566=Päälaskenta!H$24,Päälaskenta!D$24,Päälaskenta!D$24+(SQRT(POWER((Päälaskenta!C$20+Päälaskenta!G$24)/(2*Päälaskenta!E$20),2)+((D566-Päälaskenta!H$24)/Päälaskenta!E$20))-(Päälaskenta!C$20+Päälaskenta!G$24)/(2*Päälaskenta!E$20))))</f>
        <v>0.77300000000000002</v>
      </c>
      <c r="G566" s="57">
        <f>IF(F566&gt;Päälaskenta!D$24,(2*SQRT((POWER(Päälaskenta!D$24,2))+POWER(Päälaskenta!E$24*Päälaskenta!D$24,2))+Päälaskenta!C$24)+(2*SQRT((POWER((F566-Päälaskenta!D$24),2))+POWER(Päälaskenta!E$20*(F566-Päälaskenta!D$24),2))+Päälaskenta!C$20),(2*SQRT((POWER(F566,2))+POWER(Päälaskenta!E$24*F566,2))+Päälaskenta!C$24))</f>
        <v>8.24</v>
      </c>
      <c r="H566" s="57">
        <f t="shared" si="130"/>
        <v>0.21</v>
      </c>
      <c r="I566" s="62">
        <f t="shared" si="131"/>
        <v>0.171624</v>
      </c>
      <c r="J566" s="8">
        <f>IF(F566&lt;Päälaskenta!$D$24,0,Kaksitasouoma_matriisi!F566-Päälaskenta!$D$24)</f>
        <v>7.3000000000000106E-2</v>
      </c>
      <c r="L566" s="8">
        <f>IF(F566&gt;Päälaskenta!D$24,F566-Päälaskenta!D$24,0)</f>
        <v>7.3000000000000106E-2</v>
      </c>
      <c r="M566" s="8">
        <f>IF(F566&gt;Päälaskenta!D$24,(Päälaskenta!C$20+(Päälaskenta!E$20*(Kaksitasouoma_matriisi!F566-Päälaskenta!D$24)))*(Kaksitasouoma_matriisi!F566-Päälaskenta!D$24),0)</f>
        <v>0.37299349999999998</v>
      </c>
      <c r="N566" s="8">
        <f>IF(F566&gt;Päälaskenta!D$24,(2*SQRT((POWER((F566-Päälaskenta!D$24),2))+POWER(Päälaskenta!E$20*(F566-Päälaskenta!D$24),2))+Päälaskenta!C$20),0)</f>
        <v>5.2632052431088701</v>
      </c>
      <c r="O566" s="8">
        <f t="shared" si="137"/>
        <v>7.0868127456811897E-2</v>
      </c>
      <c r="P566" s="8">
        <f>IF(Päälaskenta!$C$29,IF(L566&gt;Päälaskenta!$F$28,Kaksitasouoma_matriisi!AQ566,Kaksitasouoma_matriisi!AR566),Päälaskenta!$F$20)</f>
        <v>0.12</v>
      </c>
      <c r="Q566" s="8">
        <f t="shared" si="138"/>
        <v>0.53229696416845396</v>
      </c>
      <c r="R566" s="8">
        <f t="shared" si="132"/>
        <v>0.109773694294678</v>
      </c>
      <c r="S566" s="8">
        <f t="shared" si="139"/>
        <v>0.29430457714324199</v>
      </c>
      <c r="U566" s="93">
        <f>IF(F566&gt;Päälaskenta!D$24,Päälaskenta!H$24+L566*Päälaskenta!G$24,F566*Päälaskenta!C$24 + F566*F566*Päälaskenta!E$24)</f>
        <v>1.3652</v>
      </c>
      <c r="V566" s="8">
        <f>IF(F566&gt;Päälaskenta!D$24,2*SQRT(POWER(Päälaskenta!D$24,2)+POWER(Päälaskenta!E$24*Päälaskenta!D$24,2))+Päälaskenta!C$24,(2*SQRT((POWER(F566,2))+POWER(Päälaskenta!E$24*F566,2))+Päälaskenta!C$24))</f>
        <v>2.9798989873223301</v>
      </c>
      <c r="W566" s="8">
        <f t="shared" si="140"/>
        <v>0.458136334757689</v>
      </c>
      <c r="X566" s="8">
        <f>Päälaskenta!F$24</f>
        <v>7.0000000000000007E-2</v>
      </c>
      <c r="Y566" s="8">
        <f t="shared" si="141"/>
        <v>11.590301432209399</v>
      </c>
      <c r="Z566" s="8">
        <f t="shared" si="133"/>
        <v>2.3902263057053199</v>
      </c>
      <c r="AA566" s="8">
        <f t="shared" si="142"/>
        <v>1.75082501150404</v>
      </c>
      <c r="AC566" s="8">
        <f t="shared" si="134"/>
        <v>0.101924898047987</v>
      </c>
      <c r="AE566" s="8">
        <v>564</v>
      </c>
      <c r="AF566" s="8">
        <f t="shared" si="144"/>
        <v>12.122598396377899</v>
      </c>
      <c r="AG566" s="8">
        <f t="shared" si="135"/>
        <v>4.2529333979397899E-2</v>
      </c>
      <c r="AJ566" s="132">
        <f>IF(Päälaskenta!$F$28&lt;Kaksitasouoma_matriisi!L566,Päälaskenta!$C$20*Päälaskenta!$F$28,Päälaskenta!$C$20*Kaksitasouoma_matriisi!L566)</f>
        <v>0.36500000000000099</v>
      </c>
      <c r="AK566" s="134">
        <f>SQRT(Päälaskenta!$D$20^2+(Päälaskenta!$D$20/(1/Päälaskenta!$E$20))^2)</f>
        <v>1.8029999999999999</v>
      </c>
      <c r="AL566" s="134">
        <f>IF(Päälaskenta!$F$28&lt;Kaksitasouoma_matriisi!L566,AK566*Päälaskenta!$F$28*COS(ATAN(1/Päälaskenta!$E$20)),AK566*Kaksitasouoma_matriisi!L566*COS(ATAN(1/Päälaskenta!$E$20)))</f>
        <v>0.11</v>
      </c>
      <c r="AM566" s="134"/>
      <c r="AN566" s="134">
        <f t="shared" si="143"/>
        <v>0.47499999999999998</v>
      </c>
      <c r="AO566" s="8">
        <f t="shared" si="136"/>
        <v>0.27284737779309598</v>
      </c>
      <c r="AP566" s="134">
        <f>Refererenssiarvoja!$B$16*H566^(1/6)/(Refererenssiarvoja!$B$15^0.5)*(Päälaskenta!$G$28/2)^0.5*(1-AO566)^(-1.5)</f>
        <v>6.3E-2</v>
      </c>
      <c r="AQ566" s="8">
        <f>Refererenssiarvoja!$B$16*Kaksitasouoma_matriisi!O566^(1/6)/(SQRT((2*Refererenssiarvoja!$B$15)/(Päälaskenta!$F$31*Päälaskenta!$G$31*Päälaskenta!$F$28))+SQRT(Refererenssiarvoja!$B$15)/Refererenssiarvoja!$B$17*LN(Kaksitasouoma_matriisi!L566/Päälaskenta!$F$28))</f>
        <v>-4.91602716171246E-2</v>
      </c>
      <c r="AR566" s="8">
        <f>Refererenssiarvoja!$B$16*Kaksitasouoma_matriisi!O566^(1/6)/(SQRT((2*Refererenssiarvoja!$B$15)/(Päälaskenta!$F$31*Päälaskenta!$G$31*L566)))</f>
        <v>0.12408532469759601</v>
      </c>
    </row>
    <row r="567" spans="1:44" x14ac:dyDescent="0.2">
      <c r="A567" s="8">
        <v>565</v>
      </c>
      <c r="B567" s="8">
        <f>IF(Päälaskenta!C$7,Päälaskenta!E$7,Päälaskenta!G$5)</f>
        <v>2.5</v>
      </c>
      <c r="C567" s="56">
        <v>1.4350000000000001</v>
      </c>
      <c r="D567" s="93">
        <f t="shared" si="129"/>
        <v>1.7422</v>
      </c>
      <c r="E567" s="8">
        <f>IF(Päälaskenta!$C$26,Kaksitasouoma_matriisi!AP567,Kaksitasouoma_matriisi!AC567)</f>
        <v>0.101932800679293</v>
      </c>
      <c r="F567" s="56">
        <f>IF(D567&lt;Päälaskenta!H$24,(SQRT(POWER(Päälaskenta!C$24/(2*Päälaskenta!E$24),2)+(D567/Päälaskenta!E$24))-Päälaskenta!C$24/(2*Päälaskenta!E$24)),IF(D567=Päälaskenta!H$24,Päälaskenta!D$24,Päälaskenta!D$24+(SQRT(POWER((Päälaskenta!C$20+Päälaskenta!G$24)/(2*Päälaskenta!E$20),2)+((D567-Päälaskenta!H$24)/Päälaskenta!E$20))-(Päälaskenta!C$20+Päälaskenta!G$24)/(2*Päälaskenta!E$20))))</f>
        <v>0.77400000000000002</v>
      </c>
      <c r="G567" s="57">
        <f>IF(F567&gt;Päälaskenta!D$24,(2*SQRT((POWER(Päälaskenta!D$24,2))+POWER(Päälaskenta!E$24*Päälaskenta!D$24,2))+Päälaskenta!C$24)+(2*SQRT((POWER((F567-Päälaskenta!D$24),2))+POWER(Päälaskenta!E$20*(F567-Päälaskenta!D$24),2))+Päälaskenta!C$20),(2*SQRT((POWER(F567,2))+POWER(Päälaskenta!E$24*F567,2))+Päälaskenta!C$24))</f>
        <v>8.25</v>
      </c>
      <c r="H567" s="57">
        <f t="shared" si="130"/>
        <v>0.21</v>
      </c>
      <c r="I567" s="62">
        <f t="shared" si="131"/>
        <v>0.17141100000000001</v>
      </c>
      <c r="J567" s="8">
        <f>IF(F567&lt;Päälaskenta!$D$24,0,Kaksitasouoma_matriisi!F567-Päälaskenta!$D$24)</f>
        <v>7.4000000000000093E-2</v>
      </c>
      <c r="L567" s="8">
        <f>IF(F567&gt;Päälaskenta!D$24,F567-Päälaskenta!D$24,0)</f>
        <v>7.4000000000000093E-2</v>
      </c>
      <c r="M567" s="8">
        <f>IF(F567&gt;Päälaskenta!D$24,(Päälaskenta!C$20+(Päälaskenta!E$20*(Kaksitasouoma_matriisi!F567-Päälaskenta!D$24)))*(Kaksitasouoma_matriisi!F567-Päälaskenta!D$24),0)</f>
        <v>0.37821399999999999</v>
      </c>
      <c r="N567" s="8">
        <f>IF(F567&gt;Päälaskenta!D$24,(2*SQRT((POWER((F567-Päälaskenta!D$24),2))+POWER(Päälaskenta!E$20*(F567-Päälaskenta!D$24),2))+Päälaskenta!C$20),0)</f>
        <v>5.2668107943843401</v>
      </c>
      <c r="O567" s="8">
        <f t="shared" si="137"/>
        <v>7.1810819633632006E-2</v>
      </c>
      <c r="P567" s="8">
        <f>IF(Päälaskenta!$C$29,IF(L567&gt;Päälaskenta!$F$28,Kaksitasouoma_matriisi!AQ567,Kaksitasouoma_matriisi!AR567),Päälaskenta!$F$20)</f>
        <v>0.12</v>
      </c>
      <c r="Q567" s="8">
        <f t="shared" si="138"/>
        <v>0.544523060869749</v>
      </c>
      <c r="R567" s="8">
        <f t="shared" si="132"/>
        <v>0.111868651139302</v>
      </c>
      <c r="S567" s="8">
        <f t="shared" si="139"/>
        <v>0.29578135959880397</v>
      </c>
      <c r="U567" s="93">
        <f>IF(F567&gt;Päälaskenta!D$24,Päälaskenta!H$24+L567*Päälaskenta!G$24,F567*Päälaskenta!C$24 + F567*F567*Päälaskenta!E$24)</f>
        <v>1.3675999999999999</v>
      </c>
      <c r="V567" s="8">
        <f>IF(F567&gt;Päälaskenta!D$24,2*SQRT(POWER(Päälaskenta!D$24,2)+POWER(Päälaskenta!E$24*Päälaskenta!D$24,2))+Päälaskenta!C$24,(2*SQRT((POWER(F567,2))+POWER(Päälaskenta!E$24*F567,2))+Päälaskenta!C$24))</f>
        <v>2.9798989873223301</v>
      </c>
      <c r="W567" s="8">
        <f t="shared" si="140"/>
        <v>0.45894173118562498</v>
      </c>
      <c r="X567" s="8">
        <f>Päälaskenta!F$24</f>
        <v>7.0000000000000007E-2</v>
      </c>
      <c r="Y567" s="8">
        <f t="shared" si="141"/>
        <v>11.624280605845</v>
      </c>
      <c r="Z567" s="8">
        <f t="shared" si="133"/>
        <v>2.3881313488606999</v>
      </c>
      <c r="AA567" s="8">
        <f t="shared" si="142"/>
        <v>1.7462206411675201</v>
      </c>
      <c r="AC567" s="8">
        <f t="shared" si="134"/>
        <v>0.101932800679293</v>
      </c>
      <c r="AE567" s="8">
        <v>565</v>
      </c>
      <c r="AF567" s="8">
        <f t="shared" si="144"/>
        <v>12.1688036667147</v>
      </c>
      <c r="AG567" s="8">
        <f t="shared" si="135"/>
        <v>4.2206977123584601E-2</v>
      </c>
      <c r="AJ567" s="132">
        <f>IF(Päälaskenta!$F$28&lt;Kaksitasouoma_matriisi!L567,Päälaskenta!$C$20*Päälaskenta!$F$28,Päälaskenta!$C$20*Kaksitasouoma_matriisi!L567)</f>
        <v>0.37</v>
      </c>
      <c r="AK567" s="134">
        <f>SQRT(Päälaskenta!$D$20^2+(Päälaskenta!$D$20/(1/Päälaskenta!$E$20))^2)</f>
        <v>1.8029999999999999</v>
      </c>
      <c r="AL567" s="134">
        <f>IF(Päälaskenta!$F$28&lt;Kaksitasouoma_matriisi!L567,AK567*Päälaskenta!$F$28*COS(ATAN(1/Päälaskenta!$E$20)),AK567*Kaksitasouoma_matriisi!L567*COS(ATAN(1/Päälaskenta!$E$20)))</f>
        <v>0.111</v>
      </c>
      <c r="AM567" s="134"/>
      <c r="AN567" s="134">
        <f t="shared" si="143"/>
        <v>0.48099999999999998</v>
      </c>
      <c r="AO567" s="8">
        <f t="shared" si="136"/>
        <v>0.276087705200321</v>
      </c>
      <c r="AP567" s="134">
        <f>Refererenssiarvoja!$B$16*H567^(1/6)/(Refererenssiarvoja!$B$15^0.5)*(Päälaskenta!$G$28/2)^0.5*(1-AO567)^(-1.5)</f>
        <v>6.3E-2</v>
      </c>
      <c r="AQ567" s="8">
        <f>Refererenssiarvoja!$B$16*Kaksitasouoma_matriisi!O567^(1/6)/(SQRT((2*Refererenssiarvoja!$B$15)/(Päälaskenta!$F$31*Päälaskenta!$G$31*Päälaskenta!$F$28))+SQRT(Refererenssiarvoja!$B$15)/Refererenssiarvoja!$B$17*LN(Kaksitasouoma_matriisi!L567/Päälaskenta!$F$28))</f>
        <v>-4.9673070087982697E-2</v>
      </c>
      <c r="AR567" s="8">
        <f>Refererenssiarvoja!$B$16*Kaksitasouoma_matriisi!O567^(1/6)/(SQRT((2*Refererenssiarvoja!$B$15)/(Päälaskenta!$F$31*Päälaskenta!$G$31*L567)))</f>
        <v>0.12520778680842901</v>
      </c>
    </row>
    <row r="568" spans="1:44" x14ac:dyDescent="0.2">
      <c r="A568" s="8">
        <v>566</v>
      </c>
      <c r="B568" s="8">
        <f>IF(Päälaskenta!C$7,Päälaskenta!E$7,Päälaskenta!G$5)</f>
        <v>2.5</v>
      </c>
      <c r="C568" s="56">
        <v>1.4339999999999999</v>
      </c>
      <c r="D568" s="93">
        <f t="shared" si="129"/>
        <v>1.7434000000000001</v>
      </c>
      <c r="E568" s="8">
        <f>IF(Päälaskenta!$C$26,Kaksitasouoma_matriisi!AP568,Kaksitasouoma_matriisi!AC568)</f>
        <v>0.101932800679293</v>
      </c>
      <c r="F568" s="56">
        <f>IF(D568&lt;Päälaskenta!H$24,(SQRT(POWER(Päälaskenta!C$24/(2*Päälaskenta!E$24),2)+(D568/Päälaskenta!E$24))-Päälaskenta!C$24/(2*Päälaskenta!E$24)),IF(D568=Päälaskenta!H$24,Päälaskenta!D$24,Päälaskenta!D$24+(SQRT(POWER((Päälaskenta!C$20+Päälaskenta!G$24)/(2*Päälaskenta!E$20),2)+((D568-Päälaskenta!H$24)/Päälaskenta!E$20))-(Päälaskenta!C$20+Päälaskenta!G$24)/(2*Päälaskenta!E$20))))</f>
        <v>0.77400000000000002</v>
      </c>
      <c r="G568" s="57">
        <f>IF(F568&gt;Päälaskenta!D$24,(2*SQRT((POWER(Päälaskenta!D$24,2))+POWER(Päälaskenta!E$24*Päälaskenta!D$24,2))+Päälaskenta!C$24)+(2*SQRT((POWER((F568-Päälaskenta!D$24),2))+POWER(Päälaskenta!E$20*(F568-Päälaskenta!D$24),2))+Päälaskenta!C$20),(2*SQRT((POWER(F568,2))+POWER(Päälaskenta!E$24*F568,2))+Päälaskenta!C$24))</f>
        <v>8.25</v>
      </c>
      <c r="H568" s="57">
        <f t="shared" si="130"/>
        <v>0.21</v>
      </c>
      <c r="I568" s="62">
        <f t="shared" si="131"/>
        <v>0.17117199999999999</v>
      </c>
      <c r="J568" s="8">
        <f>IF(F568&lt;Päälaskenta!$D$24,0,Kaksitasouoma_matriisi!F568-Päälaskenta!$D$24)</f>
        <v>7.4000000000000093E-2</v>
      </c>
      <c r="L568" s="8">
        <f>IF(F568&gt;Päälaskenta!D$24,F568-Päälaskenta!D$24,0)</f>
        <v>7.4000000000000093E-2</v>
      </c>
      <c r="M568" s="8">
        <f>IF(F568&gt;Päälaskenta!D$24,(Päälaskenta!C$20+(Päälaskenta!E$20*(Kaksitasouoma_matriisi!F568-Päälaskenta!D$24)))*(Kaksitasouoma_matriisi!F568-Päälaskenta!D$24),0)</f>
        <v>0.37821399999999999</v>
      </c>
      <c r="N568" s="8">
        <f>IF(F568&gt;Päälaskenta!D$24,(2*SQRT((POWER((F568-Päälaskenta!D$24),2))+POWER(Päälaskenta!E$20*(F568-Päälaskenta!D$24),2))+Päälaskenta!C$20),0)</f>
        <v>5.2668107943843401</v>
      </c>
      <c r="O568" s="8">
        <f t="shared" si="137"/>
        <v>7.1810819633632006E-2</v>
      </c>
      <c r="P568" s="8">
        <f>IF(Päälaskenta!$C$29,IF(L568&gt;Päälaskenta!$F$28,Kaksitasouoma_matriisi!AQ568,Kaksitasouoma_matriisi!AR568),Päälaskenta!$F$20)</f>
        <v>0.12</v>
      </c>
      <c r="Q568" s="8">
        <f t="shared" si="138"/>
        <v>0.544523060869749</v>
      </c>
      <c r="R568" s="8">
        <f t="shared" si="132"/>
        <v>0.111868651139302</v>
      </c>
      <c r="S568" s="8">
        <f t="shared" si="139"/>
        <v>0.29578135959880397</v>
      </c>
      <c r="U568" s="93">
        <f>IF(F568&gt;Päälaskenta!D$24,Päälaskenta!H$24+L568*Päälaskenta!G$24,F568*Päälaskenta!C$24 + F568*F568*Päälaskenta!E$24)</f>
        <v>1.3675999999999999</v>
      </c>
      <c r="V568" s="8">
        <f>IF(F568&gt;Päälaskenta!D$24,2*SQRT(POWER(Päälaskenta!D$24,2)+POWER(Päälaskenta!E$24*Päälaskenta!D$24,2))+Päälaskenta!C$24,(2*SQRT((POWER(F568,2))+POWER(Päälaskenta!E$24*F568,2))+Päälaskenta!C$24))</f>
        <v>2.9798989873223301</v>
      </c>
      <c r="W568" s="8">
        <f t="shared" si="140"/>
        <v>0.45894173118562498</v>
      </c>
      <c r="X568" s="8">
        <f>Päälaskenta!F$24</f>
        <v>7.0000000000000007E-2</v>
      </c>
      <c r="Y568" s="8">
        <f t="shared" si="141"/>
        <v>11.624280605845</v>
      </c>
      <c r="Z568" s="8">
        <f t="shared" si="133"/>
        <v>2.3881313488606999</v>
      </c>
      <c r="AA568" s="8">
        <f t="shared" si="142"/>
        <v>1.7462206411675201</v>
      </c>
      <c r="AC568" s="8">
        <f t="shared" si="134"/>
        <v>0.101932800679293</v>
      </c>
      <c r="AE568" s="8">
        <v>566</v>
      </c>
      <c r="AF568" s="8">
        <f t="shared" si="144"/>
        <v>12.1688036667147</v>
      </c>
      <c r="AG568" s="8">
        <f t="shared" si="135"/>
        <v>4.2206977123584601E-2</v>
      </c>
      <c r="AJ568" s="132">
        <f>IF(Päälaskenta!$F$28&lt;Kaksitasouoma_matriisi!L568,Päälaskenta!$C$20*Päälaskenta!$F$28,Päälaskenta!$C$20*Kaksitasouoma_matriisi!L568)</f>
        <v>0.37</v>
      </c>
      <c r="AK568" s="134">
        <f>SQRT(Päälaskenta!$D$20^2+(Päälaskenta!$D$20/(1/Päälaskenta!$E$20))^2)</f>
        <v>1.8029999999999999</v>
      </c>
      <c r="AL568" s="134">
        <f>IF(Päälaskenta!$F$28&lt;Kaksitasouoma_matriisi!L568,AK568*Päälaskenta!$F$28*COS(ATAN(1/Päälaskenta!$E$20)),AK568*Kaksitasouoma_matriisi!L568*COS(ATAN(1/Päälaskenta!$E$20)))</f>
        <v>0.111</v>
      </c>
      <c r="AM568" s="134"/>
      <c r="AN568" s="134">
        <f t="shared" si="143"/>
        <v>0.48099999999999998</v>
      </c>
      <c r="AO568" s="8">
        <f t="shared" si="136"/>
        <v>0.27589767121716202</v>
      </c>
      <c r="AP568" s="134">
        <f>Refererenssiarvoja!$B$16*H568^(1/6)/(Refererenssiarvoja!$B$15^0.5)*(Päälaskenta!$G$28/2)^0.5*(1-AO568)^(-1.5)</f>
        <v>6.3E-2</v>
      </c>
      <c r="AQ568" s="8">
        <f>Refererenssiarvoja!$B$16*Kaksitasouoma_matriisi!O568^(1/6)/(SQRT((2*Refererenssiarvoja!$B$15)/(Päälaskenta!$F$31*Päälaskenta!$G$31*Päälaskenta!$F$28))+SQRT(Refererenssiarvoja!$B$15)/Refererenssiarvoja!$B$17*LN(Kaksitasouoma_matriisi!L568/Päälaskenta!$F$28))</f>
        <v>-4.9673070087982697E-2</v>
      </c>
      <c r="AR568" s="8">
        <f>Refererenssiarvoja!$B$16*Kaksitasouoma_matriisi!O568^(1/6)/(SQRT((2*Refererenssiarvoja!$B$15)/(Päälaskenta!$F$31*Päälaskenta!$G$31*L568)))</f>
        <v>0.12520778680842901</v>
      </c>
    </row>
    <row r="569" spans="1:44" x14ac:dyDescent="0.2">
      <c r="A569" s="8">
        <v>567</v>
      </c>
      <c r="B569" s="8">
        <f>IF(Päälaskenta!C$7,Päälaskenta!E$7,Päälaskenta!G$5)</f>
        <v>2.5</v>
      </c>
      <c r="C569" s="56">
        <v>1.4330000000000001</v>
      </c>
      <c r="D569" s="93">
        <f t="shared" si="129"/>
        <v>1.7445999999999999</v>
      </c>
      <c r="E569" s="8">
        <f>IF(Päälaskenta!$C$26,Kaksitasouoma_matriisi!AP569,Kaksitasouoma_matriisi!AC569)</f>
        <v>0.101932800679293</v>
      </c>
      <c r="F569" s="56">
        <f>IF(D569&lt;Päälaskenta!H$24,(SQRT(POWER(Päälaskenta!C$24/(2*Päälaskenta!E$24),2)+(D569/Päälaskenta!E$24))-Päälaskenta!C$24/(2*Päälaskenta!E$24)),IF(D569=Päälaskenta!H$24,Päälaskenta!D$24,Päälaskenta!D$24+(SQRT(POWER((Päälaskenta!C$20+Päälaskenta!G$24)/(2*Päälaskenta!E$20),2)+((D569-Päälaskenta!H$24)/Päälaskenta!E$20))-(Päälaskenta!C$20+Päälaskenta!G$24)/(2*Päälaskenta!E$20))))</f>
        <v>0.77400000000000002</v>
      </c>
      <c r="G569" s="57">
        <f>IF(F569&gt;Päälaskenta!D$24,(2*SQRT((POWER(Päälaskenta!D$24,2))+POWER(Päälaskenta!E$24*Päälaskenta!D$24,2))+Päälaskenta!C$24)+(2*SQRT((POWER((F569-Päälaskenta!D$24),2))+POWER(Päälaskenta!E$20*(F569-Päälaskenta!D$24),2))+Päälaskenta!C$20),(2*SQRT((POWER(F569,2))+POWER(Päälaskenta!E$24*F569,2))+Päälaskenta!C$24))</f>
        <v>8.25</v>
      </c>
      <c r="H569" s="57">
        <f t="shared" si="130"/>
        <v>0.21</v>
      </c>
      <c r="I569" s="62">
        <f t="shared" si="131"/>
        <v>0.170934</v>
      </c>
      <c r="J569" s="8">
        <f>IF(F569&lt;Päälaskenta!$D$24,0,Kaksitasouoma_matriisi!F569-Päälaskenta!$D$24)</f>
        <v>7.4000000000000093E-2</v>
      </c>
      <c r="L569" s="8">
        <f>IF(F569&gt;Päälaskenta!D$24,F569-Päälaskenta!D$24,0)</f>
        <v>7.4000000000000093E-2</v>
      </c>
      <c r="M569" s="8">
        <f>IF(F569&gt;Päälaskenta!D$24,(Päälaskenta!C$20+(Päälaskenta!E$20*(Kaksitasouoma_matriisi!F569-Päälaskenta!D$24)))*(Kaksitasouoma_matriisi!F569-Päälaskenta!D$24),0)</f>
        <v>0.37821399999999999</v>
      </c>
      <c r="N569" s="8">
        <f>IF(F569&gt;Päälaskenta!D$24,(2*SQRT((POWER((F569-Päälaskenta!D$24),2))+POWER(Päälaskenta!E$20*(F569-Päälaskenta!D$24),2))+Päälaskenta!C$20),0)</f>
        <v>5.2668107943843401</v>
      </c>
      <c r="O569" s="8">
        <f t="shared" si="137"/>
        <v>7.1810819633632006E-2</v>
      </c>
      <c r="P569" s="8">
        <f>IF(Päälaskenta!$C$29,IF(L569&gt;Päälaskenta!$F$28,Kaksitasouoma_matriisi!AQ569,Kaksitasouoma_matriisi!AR569),Päälaskenta!$F$20)</f>
        <v>0.12</v>
      </c>
      <c r="Q569" s="8">
        <f t="shared" si="138"/>
        <v>0.544523060869749</v>
      </c>
      <c r="R569" s="8">
        <f t="shared" si="132"/>
        <v>0.111868651139302</v>
      </c>
      <c r="S569" s="8">
        <f t="shared" si="139"/>
        <v>0.29578135959880397</v>
      </c>
      <c r="U569" s="93">
        <f>IF(F569&gt;Päälaskenta!D$24,Päälaskenta!H$24+L569*Päälaskenta!G$24,F569*Päälaskenta!C$24 + F569*F569*Päälaskenta!E$24)</f>
        <v>1.3675999999999999</v>
      </c>
      <c r="V569" s="8">
        <f>IF(F569&gt;Päälaskenta!D$24,2*SQRT(POWER(Päälaskenta!D$24,2)+POWER(Päälaskenta!E$24*Päälaskenta!D$24,2))+Päälaskenta!C$24,(2*SQRT((POWER(F569,2))+POWER(Päälaskenta!E$24*F569,2))+Päälaskenta!C$24))</f>
        <v>2.9798989873223301</v>
      </c>
      <c r="W569" s="8">
        <f t="shared" si="140"/>
        <v>0.45894173118562498</v>
      </c>
      <c r="X569" s="8">
        <f>Päälaskenta!F$24</f>
        <v>7.0000000000000007E-2</v>
      </c>
      <c r="Y569" s="8">
        <f t="shared" si="141"/>
        <v>11.624280605845</v>
      </c>
      <c r="Z569" s="8">
        <f t="shared" si="133"/>
        <v>2.3881313488606999</v>
      </c>
      <c r="AA569" s="8">
        <f t="shared" si="142"/>
        <v>1.7462206411675201</v>
      </c>
      <c r="AC569" s="8">
        <f t="shared" si="134"/>
        <v>0.101932800679293</v>
      </c>
      <c r="AE569" s="8">
        <v>567</v>
      </c>
      <c r="AF569" s="8">
        <f t="shared" si="144"/>
        <v>12.1688036667147</v>
      </c>
      <c r="AG569" s="8">
        <f t="shared" si="135"/>
        <v>4.2206977123584601E-2</v>
      </c>
      <c r="AJ569" s="132">
        <f>IF(Päälaskenta!$F$28&lt;Kaksitasouoma_matriisi!L569,Päälaskenta!$C$20*Päälaskenta!$F$28,Päälaskenta!$C$20*Kaksitasouoma_matriisi!L569)</f>
        <v>0.37</v>
      </c>
      <c r="AK569" s="134">
        <f>SQRT(Päälaskenta!$D$20^2+(Päälaskenta!$D$20/(1/Päälaskenta!$E$20))^2)</f>
        <v>1.8029999999999999</v>
      </c>
      <c r="AL569" s="134">
        <f>IF(Päälaskenta!$F$28&lt;Kaksitasouoma_matriisi!L569,AK569*Päälaskenta!$F$28*COS(ATAN(1/Päälaskenta!$E$20)),AK569*Kaksitasouoma_matriisi!L569*COS(ATAN(1/Päälaskenta!$E$20)))</f>
        <v>0.111</v>
      </c>
      <c r="AM569" s="134"/>
      <c r="AN569" s="134">
        <f t="shared" si="143"/>
        <v>0.48099999999999998</v>
      </c>
      <c r="AO569" s="8">
        <f t="shared" si="136"/>
        <v>0.27570789865871798</v>
      </c>
      <c r="AP569" s="134">
        <f>Refererenssiarvoja!$B$16*H569^(1/6)/(Refererenssiarvoja!$B$15^0.5)*(Päälaskenta!$G$28/2)^0.5*(1-AO569)^(-1.5)</f>
        <v>6.3E-2</v>
      </c>
      <c r="AQ569" s="8">
        <f>Refererenssiarvoja!$B$16*Kaksitasouoma_matriisi!O569^(1/6)/(SQRT((2*Refererenssiarvoja!$B$15)/(Päälaskenta!$F$31*Päälaskenta!$G$31*Päälaskenta!$F$28))+SQRT(Refererenssiarvoja!$B$15)/Refererenssiarvoja!$B$17*LN(Kaksitasouoma_matriisi!L569/Päälaskenta!$F$28))</f>
        <v>-4.9673070087982697E-2</v>
      </c>
      <c r="AR569" s="8">
        <f>Refererenssiarvoja!$B$16*Kaksitasouoma_matriisi!O569^(1/6)/(SQRT((2*Refererenssiarvoja!$B$15)/(Päälaskenta!$F$31*Päälaskenta!$G$31*L569)))</f>
        <v>0.12520778680842901</v>
      </c>
    </row>
    <row r="570" spans="1:44" x14ac:dyDescent="0.2">
      <c r="A570" s="8">
        <v>568</v>
      </c>
      <c r="B570" s="8">
        <f>IF(Päälaskenta!C$7,Päälaskenta!E$7,Päälaskenta!G$5)</f>
        <v>2.5</v>
      </c>
      <c r="C570" s="56">
        <v>1.4319999999999999</v>
      </c>
      <c r="D570" s="93">
        <f t="shared" si="129"/>
        <v>1.7458</v>
      </c>
      <c r="E570" s="8">
        <f>IF(Päälaskenta!$C$26,Kaksitasouoma_matriisi!AP570,Kaksitasouoma_matriisi!AC570)</f>
        <v>0.101932800679293</v>
      </c>
      <c r="F570" s="56">
        <f>IF(D570&lt;Päälaskenta!H$24,(SQRT(POWER(Päälaskenta!C$24/(2*Päälaskenta!E$24),2)+(D570/Päälaskenta!E$24))-Päälaskenta!C$24/(2*Päälaskenta!E$24)),IF(D570=Päälaskenta!H$24,Päälaskenta!D$24,Päälaskenta!D$24+(SQRT(POWER((Päälaskenta!C$20+Päälaskenta!G$24)/(2*Päälaskenta!E$20),2)+((D570-Päälaskenta!H$24)/Päälaskenta!E$20))-(Päälaskenta!C$20+Päälaskenta!G$24)/(2*Päälaskenta!E$20))))</f>
        <v>0.77400000000000002</v>
      </c>
      <c r="G570" s="57">
        <f>IF(F570&gt;Päälaskenta!D$24,(2*SQRT((POWER(Päälaskenta!D$24,2))+POWER(Päälaskenta!E$24*Päälaskenta!D$24,2))+Päälaskenta!C$24)+(2*SQRT((POWER((F570-Päälaskenta!D$24),2))+POWER(Päälaskenta!E$20*(F570-Päälaskenta!D$24),2))+Päälaskenta!C$20),(2*SQRT((POWER(F570,2))+POWER(Päälaskenta!E$24*F570,2))+Päälaskenta!C$24))</f>
        <v>8.25</v>
      </c>
      <c r="H570" s="57">
        <f t="shared" si="130"/>
        <v>0.21</v>
      </c>
      <c r="I570" s="62">
        <f t="shared" si="131"/>
        <v>0.17069500000000001</v>
      </c>
      <c r="J570" s="8">
        <f>IF(F570&lt;Päälaskenta!$D$24,0,Kaksitasouoma_matriisi!F570-Päälaskenta!$D$24)</f>
        <v>7.4000000000000093E-2</v>
      </c>
      <c r="L570" s="8">
        <f>IF(F570&gt;Päälaskenta!D$24,F570-Päälaskenta!D$24,0)</f>
        <v>7.4000000000000093E-2</v>
      </c>
      <c r="M570" s="8">
        <f>IF(F570&gt;Päälaskenta!D$24,(Päälaskenta!C$20+(Päälaskenta!E$20*(Kaksitasouoma_matriisi!F570-Päälaskenta!D$24)))*(Kaksitasouoma_matriisi!F570-Päälaskenta!D$24),0)</f>
        <v>0.37821399999999999</v>
      </c>
      <c r="N570" s="8">
        <f>IF(F570&gt;Päälaskenta!D$24,(2*SQRT((POWER((F570-Päälaskenta!D$24),2))+POWER(Päälaskenta!E$20*(F570-Päälaskenta!D$24),2))+Päälaskenta!C$20),0)</f>
        <v>5.2668107943843401</v>
      </c>
      <c r="O570" s="8">
        <f t="shared" si="137"/>
        <v>7.1810819633632006E-2</v>
      </c>
      <c r="P570" s="8">
        <f>IF(Päälaskenta!$C$29,IF(L570&gt;Päälaskenta!$F$28,Kaksitasouoma_matriisi!AQ570,Kaksitasouoma_matriisi!AR570),Päälaskenta!$F$20)</f>
        <v>0.12</v>
      </c>
      <c r="Q570" s="8">
        <f t="shared" si="138"/>
        <v>0.544523060869749</v>
      </c>
      <c r="R570" s="8">
        <f t="shared" si="132"/>
        <v>0.111868651139302</v>
      </c>
      <c r="S570" s="8">
        <f t="shared" si="139"/>
        <v>0.29578135959880397</v>
      </c>
      <c r="U570" s="93">
        <f>IF(F570&gt;Päälaskenta!D$24,Päälaskenta!H$24+L570*Päälaskenta!G$24,F570*Päälaskenta!C$24 + F570*F570*Päälaskenta!E$24)</f>
        <v>1.3675999999999999</v>
      </c>
      <c r="V570" s="8">
        <f>IF(F570&gt;Päälaskenta!D$24,2*SQRT(POWER(Päälaskenta!D$24,2)+POWER(Päälaskenta!E$24*Päälaskenta!D$24,2))+Päälaskenta!C$24,(2*SQRT((POWER(F570,2))+POWER(Päälaskenta!E$24*F570,2))+Päälaskenta!C$24))</f>
        <v>2.9798989873223301</v>
      </c>
      <c r="W570" s="8">
        <f t="shared" si="140"/>
        <v>0.45894173118562498</v>
      </c>
      <c r="X570" s="8">
        <f>Päälaskenta!F$24</f>
        <v>7.0000000000000007E-2</v>
      </c>
      <c r="Y570" s="8">
        <f t="shared" si="141"/>
        <v>11.624280605845</v>
      </c>
      <c r="Z570" s="8">
        <f t="shared" si="133"/>
        <v>2.3881313488606999</v>
      </c>
      <c r="AA570" s="8">
        <f t="shared" si="142"/>
        <v>1.7462206411675201</v>
      </c>
      <c r="AC570" s="8">
        <f t="shared" si="134"/>
        <v>0.101932800679293</v>
      </c>
      <c r="AE570" s="8">
        <v>568</v>
      </c>
      <c r="AF570" s="8">
        <f t="shared" si="144"/>
        <v>12.1688036667147</v>
      </c>
      <c r="AG570" s="8">
        <f t="shared" si="135"/>
        <v>4.2206977123584601E-2</v>
      </c>
      <c r="AJ570" s="132">
        <f>IF(Päälaskenta!$F$28&lt;Kaksitasouoma_matriisi!L570,Päälaskenta!$C$20*Päälaskenta!$F$28,Päälaskenta!$C$20*Kaksitasouoma_matriisi!L570)</f>
        <v>0.37</v>
      </c>
      <c r="AK570" s="134">
        <f>SQRT(Päälaskenta!$D$20^2+(Päälaskenta!$D$20/(1/Päälaskenta!$E$20))^2)</f>
        <v>1.8029999999999999</v>
      </c>
      <c r="AL570" s="134">
        <f>IF(Päälaskenta!$F$28&lt;Kaksitasouoma_matriisi!L570,AK570*Päälaskenta!$F$28*COS(ATAN(1/Päälaskenta!$E$20)),AK570*Kaksitasouoma_matriisi!L570*COS(ATAN(1/Päälaskenta!$E$20)))</f>
        <v>0.111</v>
      </c>
      <c r="AM570" s="134"/>
      <c r="AN570" s="134">
        <f t="shared" si="143"/>
        <v>0.48099999999999998</v>
      </c>
      <c r="AO570" s="8">
        <f t="shared" si="136"/>
        <v>0.27551838698590903</v>
      </c>
      <c r="AP570" s="134">
        <f>Refererenssiarvoja!$B$16*H570^(1/6)/(Refererenssiarvoja!$B$15^0.5)*(Päälaskenta!$G$28/2)^0.5*(1-AO570)^(-1.5)</f>
        <v>6.3E-2</v>
      </c>
      <c r="AQ570" s="8">
        <f>Refererenssiarvoja!$B$16*Kaksitasouoma_matriisi!O570^(1/6)/(SQRT((2*Refererenssiarvoja!$B$15)/(Päälaskenta!$F$31*Päälaskenta!$G$31*Päälaskenta!$F$28))+SQRT(Refererenssiarvoja!$B$15)/Refererenssiarvoja!$B$17*LN(Kaksitasouoma_matriisi!L570/Päälaskenta!$F$28))</f>
        <v>-4.9673070087982697E-2</v>
      </c>
      <c r="AR570" s="8">
        <f>Refererenssiarvoja!$B$16*Kaksitasouoma_matriisi!O570^(1/6)/(SQRT((2*Refererenssiarvoja!$B$15)/(Päälaskenta!$F$31*Päälaskenta!$G$31*L570)))</f>
        <v>0.12520778680842901</v>
      </c>
    </row>
    <row r="571" spans="1:44" x14ac:dyDescent="0.2">
      <c r="A571" s="8">
        <v>569</v>
      </c>
      <c r="B571" s="8">
        <f>IF(Päälaskenta!C$7,Päälaskenta!E$7,Päälaskenta!G$5)</f>
        <v>2.5</v>
      </c>
      <c r="C571" s="56">
        <v>1.431</v>
      </c>
      <c r="D571" s="93">
        <f t="shared" si="129"/>
        <v>1.7470000000000001</v>
      </c>
      <c r="E571" s="8">
        <f>IF(Päälaskenta!$C$26,Kaksitasouoma_matriisi!AP571,Kaksitasouoma_matriisi!AC571)</f>
        <v>0.101932800679293</v>
      </c>
      <c r="F571" s="56">
        <f>IF(D571&lt;Päälaskenta!H$24,(SQRT(POWER(Päälaskenta!C$24/(2*Päälaskenta!E$24),2)+(D571/Päälaskenta!E$24))-Päälaskenta!C$24/(2*Päälaskenta!E$24)),IF(D571=Päälaskenta!H$24,Päälaskenta!D$24,Päälaskenta!D$24+(SQRT(POWER((Päälaskenta!C$20+Päälaskenta!G$24)/(2*Päälaskenta!E$20),2)+((D571-Päälaskenta!H$24)/Päälaskenta!E$20))-(Päälaskenta!C$20+Päälaskenta!G$24)/(2*Päälaskenta!E$20))))</f>
        <v>0.77400000000000002</v>
      </c>
      <c r="G571" s="57">
        <f>IF(F571&gt;Päälaskenta!D$24,(2*SQRT((POWER(Päälaskenta!D$24,2))+POWER(Päälaskenta!E$24*Päälaskenta!D$24,2))+Päälaskenta!C$24)+(2*SQRT((POWER((F571-Päälaskenta!D$24),2))+POWER(Päälaskenta!E$20*(F571-Päälaskenta!D$24),2))+Päälaskenta!C$20),(2*SQRT((POWER(F571,2))+POWER(Päälaskenta!E$24*F571,2))+Päälaskenta!C$24))</f>
        <v>8.25</v>
      </c>
      <c r="H571" s="57">
        <f t="shared" si="130"/>
        <v>0.21</v>
      </c>
      <c r="I571" s="62">
        <f t="shared" si="131"/>
        <v>0.170457</v>
      </c>
      <c r="J571" s="8">
        <f>IF(F571&lt;Päälaskenta!$D$24,0,Kaksitasouoma_matriisi!F571-Päälaskenta!$D$24)</f>
        <v>7.4000000000000093E-2</v>
      </c>
      <c r="L571" s="8">
        <f>IF(F571&gt;Päälaskenta!D$24,F571-Päälaskenta!D$24,0)</f>
        <v>7.4000000000000093E-2</v>
      </c>
      <c r="M571" s="8">
        <f>IF(F571&gt;Päälaskenta!D$24,(Päälaskenta!C$20+(Päälaskenta!E$20*(Kaksitasouoma_matriisi!F571-Päälaskenta!D$24)))*(Kaksitasouoma_matriisi!F571-Päälaskenta!D$24),0)</f>
        <v>0.37821399999999999</v>
      </c>
      <c r="N571" s="8">
        <f>IF(F571&gt;Päälaskenta!D$24,(2*SQRT((POWER((F571-Päälaskenta!D$24),2))+POWER(Päälaskenta!E$20*(F571-Päälaskenta!D$24),2))+Päälaskenta!C$20),0)</f>
        <v>5.2668107943843401</v>
      </c>
      <c r="O571" s="8">
        <f t="shared" si="137"/>
        <v>7.1810819633632006E-2</v>
      </c>
      <c r="P571" s="8">
        <f>IF(Päälaskenta!$C$29,IF(L571&gt;Päälaskenta!$F$28,Kaksitasouoma_matriisi!AQ571,Kaksitasouoma_matriisi!AR571),Päälaskenta!$F$20)</f>
        <v>0.12</v>
      </c>
      <c r="Q571" s="8">
        <f t="shared" si="138"/>
        <v>0.544523060869749</v>
      </c>
      <c r="R571" s="8">
        <f t="shared" si="132"/>
        <v>0.111868651139302</v>
      </c>
      <c r="S571" s="8">
        <f t="shared" si="139"/>
        <v>0.29578135959880397</v>
      </c>
      <c r="U571" s="93">
        <f>IF(F571&gt;Päälaskenta!D$24,Päälaskenta!H$24+L571*Päälaskenta!G$24,F571*Päälaskenta!C$24 + F571*F571*Päälaskenta!E$24)</f>
        <v>1.3675999999999999</v>
      </c>
      <c r="V571" s="8">
        <f>IF(F571&gt;Päälaskenta!D$24,2*SQRT(POWER(Päälaskenta!D$24,2)+POWER(Päälaskenta!E$24*Päälaskenta!D$24,2))+Päälaskenta!C$24,(2*SQRT((POWER(F571,2))+POWER(Päälaskenta!E$24*F571,2))+Päälaskenta!C$24))</f>
        <v>2.9798989873223301</v>
      </c>
      <c r="W571" s="8">
        <f t="shared" si="140"/>
        <v>0.45894173118562498</v>
      </c>
      <c r="X571" s="8">
        <f>Päälaskenta!F$24</f>
        <v>7.0000000000000007E-2</v>
      </c>
      <c r="Y571" s="8">
        <f t="shared" si="141"/>
        <v>11.624280605845</v>
      </c>
      <c r="Z571" s="8">
        <f t="shared" si="133"/>
        <v>2.3881313488606999</v>
      </c>
      <c r="AA571" s="8">
        <f t="shared" si="142"/>
        <v>1.7462206411675201</v>
      </c>
      <c r="AC571" s="8">
        <f t="shared" si="134"/>
        <v>0.101932800679293</v>
      </c>
      <c r="AE571" s="8">
        <v>569</v>
      </c>
      <c r="AF571" s="8">
        <f t="shared" si="144"/>
        <v>12.1688036667147</v>
      </c>
      <c r="AG571" s="8">
        <f t="shared" si="135"/>
        <v>4.2206977123584601E-2</v>
      </c>
      <c r="AJ571" s="132">
        <f>IF(Päälaskenta!$F$28&lt;Kaksitasouoma_matriisi!L571,Päälaskenta!$C$20*Päälaskenta!$F$28,Päälaskenta!$C$20*Kaksitasouoma_matriisi!L571)</f>
        <v>0.37</v>
      </c>
      <c r="AK571" s="134">
        <f>SQRT(Päälaskenta!$D$20^2+(Päälaskenta!$D$20/(1/Päälaskenta!$E$20))^2)</f>
        <v>1.8029999999999999</v>
      </c>
      <c r="AL571" s="134">
        <f>IF(Päälaskenta!$F$28&lt;Kaksitasouoma_matriisi!L571,AK571*Päälaskenta!$F$28*COS(ATAN(1/Päälaskenta!$E$20)),AK571*Kaksitasouoma_matriisi!L571*COS(ATAN(1/Päälaskenta!$E$20)))</f>
        <v>0.111</v>
      </c>
      <c r="AM571" s="134"/>
      <c r="AN571" s="134">
        <f t="shared" si="143"/>
        <v>0.48099999999999998</v>
      </c>
      <c r="AO571" s="8">
        <f t="shared" si="136"/>
        <v>0.27532913566113298</v>
      </c>
      <c r="AP571" s="134">
        <f>Refererenssiarvoja!$B$16*H571^(1/6)/(Refererenssiarvoja!$B$15^0.5)*(Päälaskenta!$G$28/2)^0.5*(1-AO571)^(-1.5)</f>
        <v>6.3E-2</v>
      </c>
      <c r="AQ571" s="8">
        <f>Refererenssiarvoja!$B$16*Kaksitasouoma_matriisi!O571^(1/6)/(SQRT((2*Refererenssiarvoja!$B$15)/(Päälaskenta!$F$31*Päälaskenta!$G$31*Päälaskenta!$F$28))+SQRT(Refererenssiarvoja!$B$15)/Refererenssiarvoja!$B$17*LN(Kaksitasouoma_matriisi!L571/Päälaskenta!$F$28))</f>
        <v>-4.9673070087982697E-2</v>
      </c>
      <c r="AR571" s="8">
        <f>Refererenssiarvoja!$B$16*Kaksitasouoma_matriisi!O571^(1/6)/(SQRT((2*Refererenssiarvoja!$B$15)/(Päälaskenta!$F$31*Päälaskenta!$G$31*L571)))</f>
        <v>0.12520778680842901</v>
      </c>
    </row>
    <row r="572" spans="1:44" x14ac:dyDescent="0.2">
      <c r="A572" s="8">
        <v>570</v>
      </c>
      <c r="B572" s="8">
        <f>IF(Päälaskenta!C$7,Päälaskenta!E$7,Päälaskenta!G$5)</f>
        <v>2.5</v>
      </c>
      <c r="C572" s="56">
        <v>1.43</v>
      </c>
      <c r="D572" s="93">
        <f t="shared" si="129"/>
        <v>1.7483</v>
      </c>
      <c r="E572" s="8">
        <f>IF(Päälaskenta!$C$26,Kaksitasouoma_matriisi!AP572,Kaksitasouoma_matriisi!AC572)</f>
        <v>0.101932800679293</v>
      </c>
      <c r="F572" s="56">
        <f>IF(D572&lt;Päälaskenta!H$24,(SQRT(POWER(Päälaskenta!C$24/(2*Päälaskenta!E$24),2)+(D572/Päälaskenta!E$24))-Päälaskenta!C$24/(2*Päälaskenta!E$24)),IF(D572=Päälaskenta!H$24,Päälaskenta!D$24,Päälaskenta!D$24+(SQRT(POWER((Päälaskenta!C$20+Päälaskenta!G$24)/(2*Päälaskenta!E$20),2)+((D572-Päälaskenta!H$24)/Päälaskenta!E$20))-(Päälaskenta!C$20+Päälaskenta!G$24)/(2*Päälaskenta!E$20))))</f>
        <v>0.77400000000000002</v>
      </c>
      <c r="G572" s="57">
        <f>IF(F572&gt;Päälaskenta!D$24,(2*SQRT((POWER(Päälaskenta!D$24,2))+POWER(Päälaskenta!E$24*Päälaskenta!D$24,2))+Päälaskenta!C$24)+(2*SQRT((POWER((F572-Päälaskenta!D$24),2))+POWER(Päälaskenta!E$20*(F572-Päälaskenta!D$24),2))+Päälaskenta!C$20),(2*SQRT((POWER(F572,2))+POWER(Päälaskenta!E$24*F572,2))+Päälaskenta!C$24))</f>
        <v>8.25</v>
      </c>
      <c r="H572" s="57">
        <f t="shared" si="130"/>
        <v>0.21</v>
      </c>
      <c r="I572" s="62">
        <f t="shared" si="131"/>
        <v>0.17021900000000001</v>
      </c>
      <c r="J572" s="8">
        <f>IF(F572&lt;Päälaskenta!$D$24,0,Kaksitasouoma_matriisi!F572-Päälaskenta!$D$24)</f>
        <v>7.4000000000000093E-2</v>
      </c>
      <c r="L572" s="8">
        <f>IF(F572&gt;Päälaskenta!D$24,F572-Päälaskenta!D$24,0)</f>
        <v>7.4000000000000093E-2</v>
      </c>
      <c r="M572" s="8">
        <f>IF(F572&gt;Päälaskenta!D$24,(Päälaskenta!C$20+(Päälaskenta!E$20*(Kaksitasouoma_matriisi!F572-Päälaskenta!D$24)))*(Kaksitasouoma_matriisi!F572-Päälaskenta!D$24),0)</f>
        <v>0.37821399999999999</v>
      </c>
      <c r="N572" s="8">
        <f>IF(F572&gt;Päälaskenta!D$24,(2*SQRT((POWER((F572-Päälaskenta!D$24),2))+POWER(Päälaskenta!E$20*(F572-Päälaskenta!D$24),2))+Päälaskenta!C$20),0)</f>
        <v>5.2668107943843401</v>
      </c>
      <c r="O572" s="8">
        <f t="shared" si="137"/>
        <v>7.1810819633632006E-2</v>
      </c>
      <c r="P572" s="8">
        <f>IF(Päälaskenta!$C$29,IF(L572&gt;Päälaskenta!$F$28,Kaksitasouoma_matriisi!AQ572,Kaksitasouoma_matriisi!AR572),Päälaskenta!$F$20)</f>
        <v>0.12</v>
      </c>
      <c r="Q572" s="8">
        <f t="shared" si="138"/>
        <v>0.544523060869749</v>
      </c>
      <c r="R572" s="8">
        <f t="shared" si="132"/>
        <v>0.111868651139302</v>
      </c>
      <c r="S572" s="8">
        <f t="shared" si="139"/>
        <v>0.29578135959880397</v>
      </c>
      <c r="U572" s="93">
        <f>IF(F572&gt;Päälaskenta!D$24,Päälaskenta!H$24+L572*Päälaskenta!G$24,F572*Päälaskenta!C$24 + F572*F572*Päälaskenta!E$24)</f>
        <v>1.3675999999999999</v>
      </c>
      <c r="V572" s="8">
        <f>IF(F572&gt;Päälaskenta!D$24,2*SQRT(POWER(Päälaskenta!D$24,2)+POWER(Päälaskenta!E$24*Päälaskenta!D$24,2))+Päälaskenta!C$24,(2*SQRT((POWER(F572,2))+POWER(Päälaskenta!E$24*F572,2))+Päälaskenta!C$24))</f>
        <v>2.9798989873223301</v>
      </c>
      <c r="W572" s="8">
        <f t="shared" si="140"/>
        <v>0.45894173118562498</v>
      </c>
      <c r="X572" s="8">
        <f>Päälaskenta!F$24</f>
        <v>7.0000000000000007E-2</v>
      </c>
      <c r="Y572" s="8">
        <f t="shared" si="141"/>
        <v>11.624280605845</v>
      </c>
      <c r="Z572" s="8">
        <f t="shared" si="133"/>
        <v>2.3881313488606999</v>
      </c>
      <c r="AA572" s="8">
        <f t="shared" si="142"/>
        <v>1.7462206411675201</v>
      </c>
      <c r="AC572" s="8">
        <f t="shared" si="134"/>
        <v>0.101932800679293</v>
      </c>
      <c r="AE572" s="8">
        <v>570</v>
      </c>
      <c r="AF572" s="8">
        <f t="shared" si="144"/>
        <v>12.1688036667147</v>
      </c>
      <c r="AG572" s="8">
        <f t="shared" si="135"/>
        <v>4.2206977123584601E-2</v>
      </c>
      <c r="AJ572" s="132">
        <f>IF(Päälaskenta!$F$28&lt;Kaksitasouoma_matriisi!L572,Päälaskenta!$C$20*Päälaskenta!$F$28,Päälaskenta!$C$20*Kaksitasouoma_matriisi!L572)</f>
        <v>0.37</v>
      </c>
      <c r="AK572" s="134">
        <f>SQRT(Päälaskenta!$D$20^2+(Päälaskenta!$D$20/(1/Päälaskenta!$E$20))^2)</f>
        <v>1.8029999999999999</v>
      </c>
      <c r="AL572" s="134">
        <f>IF(Päälaskenta!$F$28&lt;Kaksitasouoma_matriisi!L572,AK572*Päälaskenta!$F$28*COS(ATAN(1/Päälaskenta!$E$20)),AK572*Kaksitasouoma_matriisi!L572*COS(ATAN(1/Päälaskenta!$E$20)))</f>
        <v>0.111</v>
      </c>
      <c r="AM572" s="134"/>
      <c r="AN572" s="134">
        <f t="shared" si="143"/>
        <v>0.48099999999999998</v>
      </c>
      <c r="AO572" s="8">
        <f t="shared" si="136"/>
        <v>0.27512440656637899</v>
      </c>
      <c r="AP572" s="134">
        <f>Refererenssiarvoja!$B$16*H572^(1/6)/(Refererenssiarvoja!$B$15^0.5)*(Päälaskenta!$G$28/2)^0.5*(1-AO572)^(-1.5)</f>
        <v>6.3E-2</v>
      </c>
      <c r="AQ572" s="8">
        <f>Refererenssiarvoja!$B$16*Kaksitasouoma_matriisi!O572^(1/6)/(SQRT((2*Refererenssiarvoja!$B$15)/(Päälaskenta!$F$31*Päälaskenta!$G$31*Päälaskenta!$F$28))+SQRT(Refererenssiarvoja!$B$15)/Refererenssiarvoja!$B$17*LN(Kaksitasouoma_matriisi!L572/Päälaskenta!$F$28))</f>
        <v>-4.9673070087982697E-2</v>
      </c>
      <c r="AR572" s="8">
        <f>Refererenssiarvoja!$B$16*Kaksitasouoma_matriisi!O572^(1/6)/(SQRT((2*Refererenssiarvoja!$B$15)/(Päälaskenta!$F$31*Päälaskenta!$G$31*L572)))</f>
        <v>0.12520778680842901</v>
      </c>
    </row>
    <row r="573" spans="1:44" x14ac:dyDescent="0.2">
      <c r="A573" s="8">
        <v>571</v>
      </c>
      <c r="B573" s="8">
        <f>IF(Päälaskenta!C$7,Päälaskenta!E$7,Päälaskenta!G$5)</f>
        <v>2.5</v>
      </c>
      <c r="C573" s="56">
        <v>1.429</v>
      </c>
      <c r="D573" s="93">
        <f t="shared" si="129"/>
        <v>1.7495000000000001</v>
      </c>
      <c r="E573" s="8">
        <f>IF(Päälaskenta!$C$26,Kaksitasouoma_matriisi!AP573,Kaksitasouoma_matriisi!AC573)</f>
        <v>0.101932800679293</v>
      </c>
      <c r="F573" s="56">
        <f>IF(D573&lt;Päälaskenta!H$24,(SQRT(POWER(Päälaskenta!C$24/(2*Päälaskenta!E$24),2)+(D573/Päälaskenta!E$24))-Päälaskenta!C$24/(2*Päälaskenta!E$24)),IF(D573=Päälaskenta!H$24,Päälaskenta!D$24,Päälaskenta!D$24+(SQRT(POWER((Päälaskenta!C$20+Päälaskenta!G$24)/(2*Päälaskenta!E$20),2)+((D573-Päälaskenta!H$24)/Päälaskenta!E$20))-(Päälaskenta!C$20+Päälaskenta!G$24)/(2*Päälaskenta!E$20))))</f>
        <v>0.77400000000000002</v>
      </c>
      <c r="G573" s="57">
        <f>IF(F573&gt;Päälaskenta!D$24,(2*SQRT((POWER(Päälaskenta!D$24,2))+POWER(Päälaskenta!E$24*Päälaskenta!D$24,2))+Päälaskenta!C$24)+(2*SQRT((POWER((F573-Päälaskenta!D$24),2))+POWER(Päälaskenta!E$20*(F573-Päälaskenta!D$24),2))+Päälaskenta!C$20),(2*SQRT((POWER(F573,2))+POWER(Päälaskenta!E$24*F573,2))+Päälaskenta!C$24))</f>
        <v>8.25</v>
      </c>
      <c r="H573" s="57">
        <f t="shared" si="130"/>
        <v>0.21</v>
      </c>
      <c r="I573" s="62">
        <f t="shared" si="131"/>
        <v>0.16998099999999999</v>
      </c>
      <c r="J573" s="8">
        <f>IF(F573&lt;Päälaskenta!$D$24,0,Kaksitasouoma_matriisi!F573-Päälaskenta!$D$24)</f>
        <v>7.4000000000000093E-2</v>
      </c>
      <c r="L573" s="8">
        <f>IF(F573&gt;Päälaskenta!D$24,F573-Päälaskenta!D$24,0)</f>
        <v>7.4000000000000093E-2</v>
      </c>
      <c r="M573" s="8">
        <f>IF(F573&gt;Päälaskenta!D$24,(Päälaskenta!C$20+(Päälaskenta!E$20*(Kaksitasouoma_matriisi!F573-Päälaskenta!D$24)))*(Kaksitasouoma_matriisi!F573-Päälaskenta!D$24),0)</f>
        <v>0.37821399999999999</v>
      </c>
      <c r="N573" s="8">
        <f>IF(F573&gt;Päälaskenta!D$24,(2*SQRT((POWER((F573-Päälaskenta!D$24),2))+POWER(Päälaskenta!E$20*(F573-Päälaskenta!D$24),2))+Päälaskenta!C$20),0)</f>
        <v>5.2668107943843401</v>
      </c>
      <c r="O573" s="8">
        <f t="shared" si="137"/>
        <v>7.1810819633632006E-2</v>
      </c>
      <c r="P573" s="8">
        <f>IF(Päälaskenta!$C$29,IF(L573&gt;Päälaskenta!$F$28,Kaksitasouoma_matriisi!AQ573,Kaksitasouoma_matriisi!AR573),Päälaskenta!$F$20)</f>
        <v>0.12</v>
      </c>
      <c r="Q573" s="8">
        <f t="shared" si="138"/>
        <v>0.544523060869749</v>
      </c>
      <c r="R573" s="8">
        <f t="shared" si="132"/>
        <v>0.111868651139302</v>
      </c>
      <c r="S573" s="8">
        <f t="shared" si="139"/>
        <v>0.29578135959880397</v>
      </c>
      <c r="U573" s="93">
        <f>IF(F573&gt;Päälaskenta!D$24,Päälaskenta!H$24+L573*Päälaskenta!G$24,F573*Päälaskenta!C$24 + F573*F573*Päälaskenta!E$24)</f>
        <v>1.3675999999999999</v>
      </c>
      <c r="V573" s="8">
        <f>IF(F573&gt;Päälaskenta!D$24,2*SQRT(POWER(Päälaskenta!D$24,2)+POWER(Päälaskenta!E$24*Päälaskenta!D$24,2))+Päälaskenta!C$24,(2*SQRT((POWER(F573,2))+POWER(Päälaskenta!E$24*F573,2))+Päälaskenta!C$24))</f>
        <v>2.9798989873223301</v>
      </c>
      <c r="W573" s="8">
        <f t="shared" si="140"/>
        <v>0.45894173118562498</v>
      </c>
      <c r="X573" s="8">
        <f>Päälaskenta!F$24</f>
        <v>7.0000000000000007E-2</v>
      </c>
      <c r="Y573" s="8">
        <f t="shared" si="141"/>
        <v>11.624280605845</v>
      </c>
      <c r="Z573" s="8">
        <f t="shared" si="133"/>
        <v>2.3881313488606999</v>
      </c>
      <c r="AA573" s="8">
        <f t="shared" si="142"/>
        <v>1.7462206411675201</v>
      </c>
      <c r="AC573" s="8">
        <f t="shared" si="134"/>
        <v>0.101932800679293</v>
      </c>
      <c r="AE573" s="8">
        <v>571</v>
      </c>
      <c r="AF573" s="8">
        <f t="shared" si="144"/>
        <v>12.1688036667147</v>
      </c>
      <c r="AG573" s="8">
        <f t="shared" si="135"/>
        <v>4.2206977123584601E-2</v>
      </c>
      <c r="AJ573" s="132">
        <f>IF(Päälaskenta!$F$28&lt;Kaksitasouoma_matriisi!L573,Päälaskenta!$C$20*Päälaskenta!$F$28,Päälaskenta!$C$20*Kaksitasouoma_matriisi!L573)</f>
        <v>0.37</v>
      </c>
      <c r="AK573" s="134">
        <f>SQRT(Päälaskenta!$D$20^2+(Päälaskenta!$D$20/(1/Päälaskenta!$E$20))^2)</f>
        <v>1.8029999999999999</v>
      </c>
      <c r="AL573" s="134">
        <f>IF(Päälaskenta!$F$28&lt;Kaksitasouoma_matriisi!L573,AK573*Päälaskenta!$F$28*COS(ATAN(1/Päälaskenta!$E$20)),AK573*Kaksitasouoma_matriisi!L573*COS(ATAN(1/Päälaskenta!$E$20)))</f>
        <v>0.111</v>
      </c>
      <c r="AM573" s="134"/>
      <c r="AN573" s="134">
        <f t="shared" si="143"/>
        <v>0.48099999999999998</v>
      </c>
      <c r="AO573" s="8">
        <f t="shared" si="136"/>
        <v>0.27493569591311801</v>
      </c>
      <c r="AP573" s="134">
        <f>Refererenssiarvoja!$B$16*H573^(1/6)/(Refererenssiarvoja!$B$15^0.5)*(Päälaskenta!$G$28/2)^0.5*(1-AO573)^(-1.5)</f>
        <v>6.3E-2</v>
      </c>
      <c r="AQ573" s="8">
        <f>Refererenssiarvoja!$B$16*Kaksitasouoma_matriisi!O573^(1/6)/(SQRT((2*Refererenssiarvoja!$B$15)/(Päälaskenta!$F$31*Päälaskenta!$G$31*Päälaskenta!$F$28))+SQRT(Refererenssiarvoja!$B$15)/Refererenssiarvoja!$B$17*LN(Kaksitasouoma_matriisi!L573/Päälaskenta!$F$28))</f>
        <v>-4.9673070087982697E-2</v>
      </c>
      <c r="AR573" s="8">
        <f>Refererenssiarvoja!$B$16*Kaksitasouoma_matriisi!O573^(1/6)/(SQRT((2*Refererenssiarvoja!$B$15)/(Päälaskenta!$F$31*Päälaskenta!$G$31*L573)))</f>
        <v>0.12520778680842901</v>
      </c>
    </row>
    <row r="574" spans="1:44" x14ac:dyDescent="0.2">
      <c r="A574" s="8">
        <v>572</v>
      </c>
      <c r="B574" s="8">
        <f>IF(Päälaskenta!C$7,Päälaskenta!E$7,Päälaskenta!G$5)</f>
        <v>2.5</v>
      </c>
      <c r="C574" s="56">
        <v>1.4279999999999999</v>
      </c>
      <c r="D574" s="93">
        <f t="shared" si="129"/>
        <v>1.7506999999999999</v>
      </c>
      <c r="E574" s="8">
        <f>IF(Päälaskenta!$C$26,Kaksitasouoma_matriisi!AP574,Kaksitasouoma_matriisi!AC574)</f>
        <v>0.101940696403387</v>
      </c>
      <c r="F574" s="56">
        <f>IF(D574&lt;Päälaskenta!H$24,(SQRT(POWER(Päälaskenta!C$24/(2*Päälaskenta!E$24),2)+(D574/Päälaskenta!E$24))-Päälaskenta!C$24/(2*Päälaskenta!E$24)),IF(D574=Päälaskenta!H$24,Päälaskenta!D$24,Päälaskenta!D$24+(SQRT(POWER((Päälaskenta!C$20+Päälaskenta!G$24)/(2*Päälaskenta!E$20),2)+((D574-Päälaskenta!H$24)/Päälaskenta!E$20))-(Päälaskenta!C$20+Päälaskenta!G$24)/(2*Päälaskenta!E$20))))</f>
        <v>0.77500000000000002</v>
      </c>
      <c r="G574" s="57">
        <f>IF(F574&gt;Päälaskenta!D$24,(2*SQRT((POWER(Päälaskenta!D$24,2))+POWER(Päälaskenta!E$24*Päälaskenta!D$24,2))+Päälaskenta!C$24)+(2*SQRT((POWER((F574-Päälaskenta!D$24),2))+POWER(Päälaskenta!E$20*(F574-Päälaskenta!D$24),2))+Päälaskenta!C$20),(2*SQRT((POWER(F574,2))+POWER(Päälaskenta!E$24*F574,2))+Päälaskenta!C$24))</f>
        <v>8.25</v>
      </c>
      <c r="H574" s="57">
        <f t="shared" si="130"/>
        <v>0.21</v>
      </c>
      <c r="I574" s="62">
        <f t="shared" si="131"/>
        <v>0.169769</v>
      </c>
      <c r="J574" s="8">
        <f>IF(F574&lt;Päälaskenta!$D$24,0,Kaksitasouoma_matriisi!F574-Päälaskenta!$D$24)</f>
        <v>7.5000000000000094E-2</v>
      </c>
      <c r="L574" s="8">
        <f>IF(F574&gt;Päälaskenta!D$24,F574-Päälaskenta!D$24,0)</f>
        <v>7.5000000000000094E-2</v>
      </c>
      <c r="M574" s="8">
        <f>IF(F574&gt;Päälaskenta!D$24,(Päälaskenta!C$20+(Päälaskenta!E$20*(Kaksitasouoma_matriisi!F574-Päälaskenta!D$24)))*(Kaksitasouoma_matriisi!F574-Päälaskenta!D$24),0)</f>
        <v>0.38343749999999999</v>
      </c>
      <c r="N574" s="8">
        <f>IF(F574&gt;Päälaskenta!D$24,(2*SQRT((POWER((F574-Päälaskenta!D$24),2))+POWER(Päälaskenta!E$20*(F574-Päälaskenta!D$24),2))+Päälaskenta!C$20),0)</f>
        <v>5.2704163456598003</v>
      </c>
      <c r="O574" s="8">
        <f t="shared" si="137"/>
        <v>7.2752791212740101E-2</v>
      </c>
      <c r="P574" s="8">
        <f>IF(Päälaskenta!$C$29,IF(L574&gt;Päälaskenta!$F$28,Kaksitasouoma_matriisi!AQ574,Kaksitasouoma_matriisi!AR574),Päälaskenta!$F$20)</f>
        <v>0.12</v>
      </c>
      <c r="Q574" s="8">
        <f t="shared" si="138"/>
        <v>0.55686054105428995</v>
      </c>
      <c r="R574" s="8">
        <f t="shared" si="132"/>
        <v>0.113969145026554</v>
      </c>
      <c r="S574" s="8">
        <f t="shared" si="139"/>
        <v>0.29723004407903197</v>
      </c>
      <c r="U574" s="93">
        <f>IF(F574&gt;Päälaskenta!D$24,Päälaskenta!H$24+L574*Päälaskenta!G$24,F574*Päälaskenta!C$24 + F574*F574*Päälaskenta!E$24)</f>
        <v>1.37</v>
      </c>
      <c r="V574" s="8">
        <f>IF(F574&gt;Päälaskenta!D$24,2*SQRT(POWER(Päälaskenta!D$24,2)+POWER(Päälaskenta!E$24*Päälaskenta!D$24,2))+Päälaskenta!C$24,(2*SQRT((POWER(F574,2))+POWER(Päälaskenta!E$24*F574,2))+Päälaskenta!C$24))</f>
        <v>2.9798989873223301</v>
      </c>
      <c r="W574" s="8">
        <f t="shared" si="140"/>
        <v>0.45974712761356101</v>
      </c>
      <c r="X574" s="8">
        <f>Päälaskenta!F$24</f>
        <v>7.0000000000000007E-2</v>
      </c>
      <c r="Y574" s="8">
        <f t="shared" si="141"/>
        <v>11.658299556105</v>
      </c>
      <c r="Z574" s="8">
        <f t="shared" si="133"/>
        <v>2.3860308549734501</v>
      </c>
      <c r="AA574" s="8">
        <f t="shared" si="142"/>
        <v>1.7416283612944901</v>
      </c>
      <c r="AC574" s="8">
        <f t="shared" si="134"/>
        <v>0.101940696403387</v>
      </c>
      <c r="AE574" s="8">
        <v>572</v>
      </c>
      <c r="AF574" s="8">
        <f t="shared" si="144"/>
        <v>12.2151600971593</v>
      </c>
      <c r="AG574" s="8">
        <f t="shared" si="135"/>
        <v>4.1887234736215799E-2</v>
      </c>
      <c r="AJ574" s="132">
        <f>IF(Päälaskenta!$F$28&lt;Kaksitasouoma_matriisi!L574,Päälaskenta!$C$20*Päälaskenta!$F$28,Päälaskenta!$C$20*Kaksitasouoma_matriisi!L574)</f>
        <v>0.375</v>
      </c>
      <c r="AK574" s="134">
        <f>SQRT(Päälaskenta!$D$20^2+(Päälaskenta!$D$20/(1/Päälaskenta!$E$20))^2)</f>
        <v>1.8029999999999999</v>
      </c>
      <c r="AL574" s="134">
        <f>IF(Päälaskenta!$F$28&lt;Kaksitasouoma_matriisi!L574,AK574*Päälaskenta!$F$28*COS(ATAN(1/Päälaskenta!$E$20)),AK574*Kaksitasouoma_matriisi!L574*COS(ATAN(1/Päälaskenta!$E$20)))</f>
        <v>0.113</v>
      </c>
      <c r="AM574" s="134"/>
      <c r="AN574" s="134">
        <f t="shared" si="143"/>
        <v>0.48799999999999999</v>
      </c>
      <c r="AO574" s="8">
        <f t="shared" si="136"/>
        <v>0.27874564459930301</v>
      </c>
      <c r="AP574" s="134">
        <f>Refererenssiarvoja!$B$16*H574^(1/6)/(Refererenssiarvoja!$B$15^0.5)*(Päälaskenta!$G$28/2)^0.5*(1-AO574)^(-1.5)</f>
        <v>6.4000000000000001E-2</v>
      </c>
      <c r="AQ574" s="8">
        <f>Refererenssiarvoja!$B$16*Kaksitasouoma_matriisi!O574^(1/6)/(SQRT((2*Refererenssiarvoja!$B$15)/(Päälaskenta!$F$31*Päälaskenta!$G$31*Päälaskenta!$F$28))+SQRT(Refererenssiarvoja!$B$15)/Refererenssiarvoja!$B$17*LN(Kaksitasouoma_matriisi!L574/Päälaskenta!$F$28))</f>
        <v>-5.0187499403389998E-2</v>
      </c>
      <c r="AR574" s="8">
        <f>Refererenssiarvoja!$B$16*Kaksitasouoma_matriisi!O574^(1/6)/(SQRT((2*Refererenssiarvoja!$B$15)/(Päälaskenta!$F$31*Päälaskenta!$G$31*L574)))</f>
        <v>0.12632502906689899</v>
      </c>
    </row>
    <row r="575" spans="1:44" x14ac:dyDescent="0.2">
      <c r="A575" s="8">
        <v>573</v>
      </c>
      <c r="B575" s="8">
        <f>IF(Päälaskenta!C$7,Päälaskenta!E$7,Päälaskenta!G$5)</f>
        <v>2.5</v>
      </c>
      <c r="C575" s="56">
        <v>1.427</v>
      </c>
      <c r="D575" s="93">
        <f t="shared" si="129"/>
        <v>1.7519</v>
      </c>
      <c r="E575" s="8">
        <f>IF(Päälaskenta!$C$26,Kaksitasouoma_matriisi!AP575,Kaksitasouoma_matriisi!AC575)</f>
        <v>0.101940696403387</v>
      </c>
      <c r="F575" s="56">
        <f>IF(D575&lt;Päälaskenta!H$24,(SQRT(POWER(Päälaskenta!C$24/(2*Päälaskenta!E$24),2)+(D575/Päälaskenta!E$24))-Päälaskenta!C$24/(2*Päälaskenta!E$24)),IF(D575=Päälaskenta!H$24,Päälaskenta!D$24,Päälaskenta!D$24+(SQRT(POWER((Päälaskenta!C$20+Päälaskenta!G$24)/(2*Päälaskenta!E$20),2)+((D575-Päälaskenta!H$24)/Päälaskenta!E$20))-(Päälaskenta!C$20+Päälaskenta!G$24)/(2*Päälaskenta!E$20))))</f>
        <v>0.77500000000000002</v>
      </c>
      <c r="G575" s="57">
        <f>IF(F575&gt;Päälaskenta!D$24,(2*SQRT((POWER(Päälaskenta!D$24,2))+POWER(Päälaskenta!E$24*Päälaskenta!D$24,2))+Päälaskenta!C$24)+(2*SQRT((POWER((F575-Päälaskenta!D$24),2))+POWER(Päälaskenta!E$20*(F575-Päälaskenta!D$24),2))+Päälaskenta!C$20),(2*SQRT((POWER(F575,2))+POWER(Päälaskenta!E$24*F575,2))+Päälaskenta!C$24))</f>
        <v>8.25</v>
      </c>
      <c r="H575" s="57">
        <f t="shared" si="130"/>
        <v>0.21</v>
      </c>
      <c r="I575" s="62">
        <f t="shared" si="131"/>
        <v>0.16953199999999999</v>
      </c>
      <c r="J575" s="8">
        <f>IF(F575&lt;Päälaskenta!$D$24,0,Kaksitasouoma_matriisi!F575-Päälaskenta!$D$24)</f>
        <v>7.5000000000000094E-2</v>
      </c>
      <c r="L575" s="8">
        <f>IF(F575&gt;Päälaskenta!D$24,F575-Päälaskenta!D$24,0)</f>
        <v>7.5000000000000094E-2</v>
      </c>
      <c r="M575" s="8">
        <f>IF(F575&gt;Päälaskenta!D$24,(Päälaskenta!C$20+(Päälaskenta!E$20*(Kaksitasouoma_matriisi!F575-Päälaskenta!D$24)))*(Kaksitasouoma_matriisi!F575-Päälaskenta!D$24),0)</f>
        <v>0.38343749999999999</v>
      </c>
      <c r="N575" s="8">
        <f>IF(F575&gt;Päälaskenta!D$24,(2*SQRT((POWER((F575-Päälaskenta!D$24),2))+POWER(Päälaskenta!E$20*(F575-Päälaskenta!D$24),2))+Päälaskenta!C$20),0)</f>
        <v>5.2704163456598003</v>
      </c>
      <c r="O575" s="8">
        <f t="shared" si="137"/>
        <v>7.2752791212740101E-2</v>
      </c>
      <c r="P575" s="8">
        <f>IF(Päälaskenta!$C$29,IF(L575&gt;Päälaskenta!$F$28,Kaksitasouoma_matriisi!AQ575,Kaksitasouoma_matriisi!AR575),Päälaskenta!$F$20)</f>
        <v>0.12</v>
      </c>
      <c r="Q575" s="8">
        <f t="shared" si="138"/>
        <v>0.55686054105428995</v>
      </c>
      <c r="R575" s="8">
        <f t="shared" si="132"/>
        <v>0.113969145026554</v>
      </c>
      <c r="S575" s="8">
        <f t="shared" si="139"/>
        <v>0.29723004407903197</v>
      </c>
      <c r="U575" s="93">
        <f>IF(F575&gt;Päälaskenta!D$24,Päälaskenta!H$24+L575*Päälaskenta!G$24,F575*Päälaskenta!C$24 + F575*F575*Päälaskenta!E$24)</f>
        <v>1.37</v>
      </c>
      <c r="V575" s="8">
        <f>IF(F575&gt;Päälaskenta!D$24,2*SQRT(POWER(Päälaskenta!D$24,2)+POWER(Päälaskenta!E$24*Päälaskenta!D$24,2))+Päälaskenta!C$24,(2*SQRT((POWER(F575,2))+POWER(Päälaskenta!E$24*F575,2))+Päälaskenta!C$24))</f>
        <v>2.9798989873223301</v>
      </c>
      <c r="W575" s="8">
        <f t="shared" si="140"/>
        <v>0.45974712761356101</v>
      </c>
      <c r="X575" s="8">
        <f>Päälaskenta!F$24</f>
        <v>7.0000000000000007E-2</v>
      </c>
      <c r="Y575" s="8">
        <f t="shared" si="141"/>
        <v>11.658299556105</v>
      </c>
      <c r="Z575" s="8">
        <f t="shared" si="133"/>
        <v>2.3860308549734501</v>
      </c>
      <c r="AA575" s="8">
        <f t="shared" si="142"/>
        <v>1.7416283612944901</v>
      </c>
      <c r="AC575" s="8">
        <f t="shared" si="134"/>
        <v>0.101940696403387</v>
      </c>
      <c r="AE575" s="8">
        <v>573</v>
      </c>
      <c r="AF575" s="8">
        <f t="shared" si="144"/>
        <v>12.2151600971593</v>
      </c>
      <c r="AG575" s="8">
        <f t="shared" si="135"/>
        <v>4.1887234736215799E-2</v>
      </c>
      <c r="AJ575" s="132">
        <f>IF(Päälaskenta!$F$28&lt;Kaksitasouoma_matriisi!L575,Päälaskenta!$C$20*Päälaskenta!$F$28,Päälaskenta!$C$20*Kaksitasouoma_matriisi!L575)</f>
        <v>0.375</v>
      </c>
      <c r="AK575" s="134">
        <f>SQRT(Päälaskenta!$D$20^2+(Päälaskenta!$D$20/(1/Päälaskenta!$E$20))^2)</f>
        <v>1.8029999999999999</v>
      </c>
      <c r="AL575" s="134">
        <f>IF(Päälaskenta!$F$28&lt;Kaksitasouoma_matriisi!L575,AK575*Päälaskenta!$F$28*COS(ATAN(1/Päälaskenta!$E$20)),AK575*Kaksitasouoma_matriisi!L575*COS(ATAN(1/Päälaskenta!$E$20)))</f>
        <v>0.113</v>
      </c>
      <c r="AM575" s="134"/>
      <c r="AN575" s="134">
        <f t="shared" si="143"/>
        <v>0.48799999999999999</v>
      </c>
      <c r="AO575" s="8">
        <f t="shared" si="136"/>
        <v>0.27855471202694199</v>
      </c>
      <c r="AP575" s="134">
        <f>Refererenssiarvoja!$B$16*H575^(1/6)/(Refererenssiarvoja!$B$15^0.5)*(Päälaskenta!$G$28/2)^0.5*(1-AO575)^(-1.5)</f>
        <v>6.4000000000000001E-2</v>
      </c>
      <c r="AQ575" s="8">
        <f>Refererenssiarvoja!$B$16*Kaksitasouoma_matriisi!O575^(1/6)/(SQRT((2*Refererenssiarvoja!$B$15)/(Päälaskenta!$F$31*Päälaskenta!$G$31*Päälaskenta!$F$28))+SQRT(Refererenssiarvoja!$B$15)/Refererenssiarvoja!$B$17*LN(Kaksitasouoma_matriisi!L575/Päälaskenta!$F$28))</f>
        <v>-5.0187499403389998E-2</v>
      </c>
      <c r="AR575" s="8">
        <f>Refererenssiarvoja!$B$16*Kaksitasouoma_matriisi!O575^(1/6)/(SQRT((2*Refererenssiarvoja!$B$15)/(Päälaskenta!$F$31*Päälaskenta!$G$31*L575)))</f>
        <v>0.12632502906689899</v>
      </c>
    </row>
    <row r="576" spans="1:44" x14ac:dyDescent="0.2">
      <c r="A576" s="8">
        <v>574</v>
      </c>
      <c r="B576" s="8">
        <f>IF(Päälaskenta!C$7,Päälaskenta!E$7,Päälaskenta!G$5)</f>
        <v>2.5</v>
      </c>
      <c r="C576" s="56">
        <v>1.4259999999999999</v>
      </c>
      <c r="D576" s="93">
        <f t="shared" si="129"/>
        <v>1.7532000000000001</v>
      </c>
      <c r="E576" s="8">
        <f>IF(Päälaskenta!$C$26,Kaksitasouoma_matriisi!AP576,Kaksitasouoma_matriisi!AC576)</f>
        <v>0.101940696403387</v>
      </c>
      <c r="F576" s="56">
        <f>IF(D576&lt;Päälaskenta!H$24,(SQRT(POWER(Päälaskenta!C$24/(2*Päälaskenta!E$24),2)+(D576/Päälaskenta!E$24))-Päälaskenta!C$24/(2*Päälaskenta!E$24)),IF(D576=Päälaskenta!H$24,Päälaskenta!D$24,Päälaskenta!D$24+(SQRT(POWER((Päälaskenta!C$20+Päälaskenta!G$24)/(2*Päälaskenta!E$20),2)+((D576-Päälaskenta!H$24)/Päälaskenta!E$20))-(Päälaskenta!C$20+Päälaskenta!G$24)/(2*Päälaskenta!E$20))))</f>
        <v>0.77500000000000002</v>
      </c>
      <c r="G576" s="57">
        <f>IF(F576&gt;Päälaskenta!D$24,(2*SQRT((POWER(Päälaskenta!D$24,2))+POWER(Päälaskenta!E$24*Päälaskenta!D$24,2))+Päälaskenta!C$24)+(2*SQRT((POWER((F576-Päälaskenta!D$24),2))+POWER(Päälaskenta!E$20*(F576-Päälaskenta!D$24),2))+Päälaskenta!C$20),(2*SQRT((POWER(F576,2))+POWER(Päälaskenta!E$24*F576,2))+Päälaskenta!C$24))</f>
        <v>8.25</v>
      </c>
      <c r="H576" s="57">
        <f t="shared" si="130"/>
        <v>0.21</v>
      </c>
      <c r="I576" s="62">
        <f t="shared" si="131"/>
        <v>0.169294</v>
      </c>
      <c r="J576" s="8">
        <f>IF(F576&lt;Päälaskenta!$D$24,0,Kaksitasouoma_matriisi!F576-Päälaskenta!$D$24)</f>
        <v>7.5000000000000094E-2</v>
      </c>
      <c r="L576" s="8">
        <f>IF(F576&gt;Päälaskenta!D$24,F576-Päälaskenta!D$24,0)</f>
        <v>7.5000000000000094E-2</v>
      </c>
      <c r="M576" s="8">
        <f>IF(F576&gt;Päälaskenta!D$24,(Päälaskenta!C$20+(Päälaskenta!E$20*(Kaksitasouoma_matriisi!F576-Päälaskenta!D$24)))*(Kaksitasouoma_matriisi!F576-Päälaskenta!D$24),0)</f>
        <v>0.38343749999999999</v>
      </c>
      <c r="N576" s="8">
        <f>IF(F576&gt;Päälaskenta!D$24,(2*SQRT((POWER((F576-Päälaskenta!D$24),2))+POWER(Päälaskenta!E$20*(F576-Päälaskenta!D$24),2))+Päälaskenta!C$20),0)</f>
        <v>5.2704163456598003</v>
      </c>
      <c r="O576" s="8">
        <f t="shared" si="137"/>
        <v>7.2752791212740101E-2</v>
      </c>
      <c r="P576" s="8">
        <f>IF(Päälaskenta!$C$29,IF(L576&gt;Päälaskenta!$F$28,Kaksitasouoma_matriisi!AQ576,Kaksitasouoma_matriisi!AR576),Päälaskenta!$F$20)</f>
        <v>0.12</v>
      </c>
      <c r="Q576" s="8">
        <f t="shared" si="138"/>
        <v>0.55686054105428995</v>
      </c>
      <c r="R576" s="8">
        <f t="shared" si="132"/>
        <v>0.113969145026554</v>
      </c>
      <c r="S576" s="8">
        <f t="shared" si="139"/>
        <v>0.29723004407903197</v>
      </c>
      <c r="U576" s="93">
        <f>IF(F576&gt;Päälaskenta!D$24,Päälaskenta!H$24+L576*Päälaskenta!G$24,F576*Päälaskenta!C$24 + F576*F576*Päälaskenta!E$24)</f>
        <v>1.37</v>
      </c>
      <c r="V576" s="8">
        <f>IF(F576&gt;Päälaskenta!D$24,2*SQRT(POWER(Päälaskenta!D$24,2)+POWER(Päälaskenta!E$24*Päälaskenta!D$24,2))+Päälaskenta!C$24,(2*SQRT((POWER(F576,2))+POWER(Päälaskenta!E$24*F576,2))+Päälaskenta!C$24))</f>
        <v>2.9798989873223301</v>
      </c>
      <c r="W576" s="8">
        <f t="shared" si="140"/>
        <v>0.45974712761356101</v>
      </c>
      <c r="X576" s="8">
        <f>Päälaskenta!F$24</f>
        <v>7.0000000000000007E-2</v>
      </c>
      <c r="Y576" s="8">
        <f t="shared" si="141"/>
        <v>11.658299556105</v>
      </c>
      <c r="Z576" s="8">
        <f t="shared" si="133"/>
        <v>2.3860308549734501</v>
      </c>
      <c r="AA576" s="8">
        <f t="shared" si="142"/>
        <v>1.7416283612944901</v>
      </c>
      <c r="AC576" s="8">
        <f t="shared" si="134"/>
        <v>0.101940696403387</v>
      </c>
      <c r="AE576" s="8">
        <v>574</v>
      </c>
      <c r="AF576" s="8">
        <f t="shared" si="144"/>
        <v>12.2151600971593</v>
      </c>
      <c r="AG576" s="8">
        <f t="shared" si="135"/>
        <v>4.1887234736215799E-2</v>
      </c>
      <c r="AJ576" s="132">
        <f>IF(Päälaskenta!$F$28&lt;Kaksitasouoma_matriisi!L576,Päälaskenta!$C$20*Päälaskenta!$F$28,Päälaskenta!$C$20*Kaksitasouoma_matriisi!L576)</f>
        <v>0.375</v>
      </c>
      <c r="AK576" s="134">
        <f>SQRT(Päälaskenta!$D$20^2+(Päälaskenta!$D$20/(1/Päälaskenta!$E$20))^2)</f>
        <v>1.8029999999999999</v>
      </c>
      <c r="AL576" s="134">
        <f>IF(Päälaskenta!$F$28&lt;Kaksitasouoma_matriisi!L576,AK576*Päälaskenta!$F$28*COS(ATAN(1/Päälaskenta!$E$20)),AK576*Kaksitasouoma_matriisi!L576*COS(ATAN(1/Päälaskenta!$E$20)))</f>
        <v>0.113</v>
      </c>
      <c r="AM576" s="134"/>
      <c r="AN576" s="134">
        <f t="shared" si="143"/>
        <v>0.48799999999999999</v>
      </c>
      <c r="AO576" s="8">
        <f t="shared" si="136"/>
        <v>0.27834816335842999</v>
      </c>
      <c r="AP576" s="134">
        <f>Refererenssiarvoja!$B$16*H576^(1/6)/(Refererenssiarvoja!$B$15^0.5)*(Päälaskenta!$G$28/2)^0.5*(1-AO576)^(-1.5)</f>
        <v>6.3E-2</v>
      </c>
      <c r="AQ576" s="8">
        <f>Refererenssiarvoja!$B$16*Kaksitasouoma_matriisi!O576^(1/6)/(SQRT((2*Refererenssiarvoja!$B$15)/(Päälaskenta!$F$31*Päälaskenta!$G$31*Päälaskenta!$F$28))+SQRT(Refererenssiarvoja!$B$15)/Refererenssiarvoja!$B$17*LN(Kaksitasouoma_matriisi!L576/Päälaskenta!$F$28))</f>
        <v>-5.0187499403389998E-2</v>
      </c>
      <c r="AR576" s="8">
        <f>Refererenssiarvoja!$B$16*Kaksitasouoma_matriisi!O576^(1/6)/(SQRT((2*Refererenssiarvoja!$B$15)/(Päälaskenta!$F$31*Päälaskenta!$G$31*L576)))</f>
        <v>0.12632502906689899</v>
      </c>
    </row>
    <row r="577" spans="1:44" x14ac:dyDescent="0.2">
      <c r="A577" s="8">
        <v>575</v>
      </c>
      <c r="B577" s="8">
        <f>IF(Päälaskenta!C$7,Päälaskenta!E$7,Päälaskenta!G$5)</f>
        <v>2.5</v>
      </c>
      <c r="C577" s="56">
        <v>1.425</v>
      </c>
      <c r="D577" s="93">
        <f t="shared" si="129"/>
        <v>1.7544</v>
      </c>
      <c r="E577" s="8">
        <f>IF(Päälaskenta!$C$26,Kaksitasouoma_matriisi!AP577,Kaksitasouoma_matriisi!AC577)</f>
        <v>0.101940696403387</v>
      </c>
      <c r="F577" s="56">
        <f>IF(D577&lt;Päälaskenta!H$24,(SQRT(POWER(Päälaskenta!C$24/(2*Päälaskenta!E$24),2)+(D577/Päälaskenta!E$24))-Päälaskenta!C$24/(2*Päälaskenta!E$24)),IF(D577=Päälaskenta!H$24,Päälaskenta!D$24,Päälaskenta!D$24+(SQRT(POWER((Päälaskenta!C$20+Päälaskenta!G$24)/(2*Päälaskenta!E$20),2)+((D577-Päälaskenta!H$24)/Päälaskenta!E$20))-(Päälaskenta!C$20+Päälaskenta!G$24)/(2*Päälaskenta!E$20))))</f>
        <v>0.77500000000000002</v>
      </c>
      <c r="G577" s="57">
        <f>IF(F577&gt;Päälaskenta!D$24,(2*SQRT((POWER(Päälaskenta!D$24,2))+POWER(Päälaskenta!E$24*Päälaskenta!D$24,2))+Päälaskenta!C$24)+(2*SQRT((POWER((F577-Päälaskenta!D$24),2))+POWER(Päälaskenta!E$20*(F577-Päälaskenta!D$24),2))+Päälaskenta!C$20),(2*SQRT((POWER(F577,2))+POWER(Päälaskenta!E$24*F577,2))+Päälaskenta!C$24))</f>
        <v>8.25</v>
      </c>
      <c r="H577" s="57">
        <f t="shared" si="130"/>
        <v>0.21</v>
      </c>
      <c r="I577" s="62">
        <f t="shared" si="131"/>
        <v>0.16905700000000001</v>
      </c>
      <c r="J577" s="8">
        <f>IF(F577&lt;Päälaskenta!$D$24,0,Kaksitasouoma_matriisi!F577-Päälaskenta!$D$24)</f>
        <v>7.5000000000000094E-2</v>
      </c>
      <c r="L577" s="8">
        <f>IF(F577&gt;Päälaskenta!D$24,F577-Päälaskenta!D$24,0)</f>
        <v>7.5000000000000094E-2</v>
      </c>
      <c r="M577" s="8">
        <f>IF(F577&gt;Päälaskenta!D$24,(Päälaskenta!C$20+(Päälaskenta!E$20*(Kaksitasouoma_matriisi!F577-Päälaskenta!D$24)))*(Kaksitasouoma_matriisi!F577-Päälaskenta!D$24),0)</f>
        <v>0.38343749999999999</v>
      </c>
      <c r="N577" s="8">
        <f>IF(F577&gt;Päälaskenta!D$24,(2*SQRT((POWER((F577-Päälaskenta!D$24),2))+POWER(Päälaskenta!E$20*(F577-Päälaskenta!D$24),2))+Päälaskenta!C$20),0)</f>
        <v>5.2704163456598003</v>
      </c>
      <c r="O577" s="8">
        <f t="shared" si="137"/>
        <v>7.2752791212740101E-2</v>
      </c>
      <c r="P577" s="8">
        <f>IF(Päälaskenta!$C$29,IF(L577&gt;Päälaskenta!$F$28,Kaksitasouoma_matriisi!AQ577,Kaksitasouoma_matriisi!AR577),Päälaskenta!$F$20)</f>
        <v>0.12</v>
      </c>
      <c r="Q577" s="8">
        <f t="shared" si="138"/>
        <v>0.55686054105428995</v>
      </c>
      <c r="R577" s="8">
        <f t="shared" si="132"/>
        <v>0.113969145026554</v>
      </c>
      <c r="S577" s="8">
        <f t="shared" si="139"/>
        <v>0.29723004407903197</v>
      </c>
      <c r="U577" s="93">
        <f>IF(F577&gt;Päälaskenta!D$24,Päälaskenta!H$24+L577*Päälaskenta!G$24,F577*Päälaskenta!C$24 + F577*F577*Päälaskenta!E$24)</f>
        <v>1.37</v>
      </c>
      <c r="V577" s="8">
        <f>IF(F577&gt;Päälaskenta!D$24,2*SQRT(POWER(Päälaskenta!D$24,2)+POWER(Päälaskenta!E$24*Päälaskenta!D$24,2))+Päälaskenta!C$24,(2*SQRT((POWER(F577,2))+POWER(Päälaskenta!E$24*F577,2))+Päälaskenta!C$24))</f>
        <v>2.9798989873223301</v>
      </c>
      <c r="W577" s="8">
        <f t="shared" si="140"/>
        <v>0.45974712761356101</v>
      </c>
      <c r="X577" s="8">
        <f>Päälaskenta!F$24</f>
        <v>7.0000000000000007E-2</v>
      </c>
      <c r="Y577" s="8">
        <f t="shared" si="141"/>
        <v>11.658299556105</v>
      </c>
      <c r="Z577" s="8">
        <f t="shared" si="133"/>
        <v>2.3860308549734501</v>
      </c>
      <c r="AA577" s="8">
        <f t="shared" si="142"/>
        <v>1.7416283612944901</v>
      </c>
      <c r="AC577" s="8">
        <f t="shared" si="134"/>
        <v>0.101940696403387</v>
      </c>
      <c r="AE577" s="8">
        <v>575</v>
      </c>
      <c r="AF577" s="8">
        <f t="shared" si="144"/>
        <v>12.2151600971593</v>
      </c>
      <c r="AG577" s="8">
        <f t="shared" si="135"/>
        <v>4.1887234736215799E-2</v>
      </c>
      <c r="AJ577" s="132">
        <f>IF(Päälaskenta!$F$28&lt;Kaksitasouoma_matriisi!L577,Päälaskenta!$C$20*Päälaskenta!$F$28,Päälaskenta!$C$20*Kaksitasouoma_matriisi!L577)</f>
        <v>0.375</v>
      </c>
      <c r="AK577" s="134">
        <f>SQRT(Päälaskenta!$D$20^2+(Päälaskenta!$D$20/(1/Päälaskenta!$E$20))^2)</f>
        <v>1.8029999999999999</v>
      </c>
      <c r="AL577" s="134">
        <f>IF(Päälaskenta!$F$28&lt;Kaksitasouoma_matriisi!L577,AK577*Päälaskenta!$F$28*COS(ATAN(1/Päälaskenta!$E$20)),AK577*Kaksitasouoma_matriisi!L577*COS(ATAN(1/Päälaskenta!$E$20)))</f>
        <v>0.113</v>
      </c>
      <c r="AM577" s="134"/>
      <c r="AN577" s="134">
        <f t="shared" si="143"/>
        <v>0.48799999999999999</v>
      </c>
      <c r="AO577" s="8">
        <f t="shared" si="136"/>
        <v>0.27815777473780201</v>
      </c>
      <c r="AP577" s="134">
        <f>Refererenssiarvoja!$B$16*H577^(1/6)/(Refererenssiarvoja!$B$15^0.5)*(Päälaskenta!$G$28/2)^0.5*(1-AO577)^(-1.5)</f>
        <v>6.3E-2</v>
      </c>
      <c r="AQ577" s="8">
        <f>Refererenssiarvoja!$B$16*Kaksitasouoma_matriisi!O577^(1/6)/(SQRT((2*Refererenssiarvoja!$B$15)/(Päälaskenta!$F$31*Päälaskenta!$G$31*Päälaskenta!$F$28))+SQRT(Refererenssiarvoja!$B$15)/Refererenssiarvoja!$B$17*LN(Kaksitasouoma_matriisi!L577/Päälaskenta!$F$28))</f>
        <v>-5.0187499403389998E-2</v>
      </c>
      <c r="AR577" s="8">
        <f>Refererenssiarvoja!$B$16*Kaksitasouoma_matriisi!O577^(1/6)/(SQRT((2*Refererenssiarvoja!$B$15)/(Päälaskenta!$F$31*Päälaskenta!$G$31*L577)))</f>
        <v>0.12632502906689899</v>
      </c>
    </row>
    <row r="578" spans="1:44" x14ac:dyDescent="0.2">
      <c r="A578" s="8">
        <v>576</v>
      </c>
      <c r="B578" s="8">
        <f>IF(Päälaskenta!C$7,Päälaskenta!E$7,Päälaskenta!G$5)</f>
        <v>2.5</v>
      </c>
      <c r="C578" s="56">
        <v>1.4239999999999999</v>
      </c>
      <c r="D578" s="93">
        <f t="shared" si="129"/>
        <v>1.7556</v>
      </c>
      <c r="E578" s="8">
        <f>IF(Päälaskenta!$C$26,Kaksitasouoma_matriisi!AP578,Kaksitasouoma_matriisi!AC578)</f>
        <v>0.101940696403387</v>
      </c>
      <c r="F578" s="56">
        <f>IF(D578&lt;Päälaskenta!H$24,(SQRT(POWER(Päälaskenta!C$24/(2*Päälaskenta!E$24),2)+(D578/Päälaskenta!E$24))-Päälaskenta!C$24/(2*Päälaskenta!E$24)),IF(D578=Päälaskenta!H$24,Päälaskenta!D$24,Päälaskenta!D$24+(SQRT(POWER((Päälaskenta!C$20+Päälaskenta!G$24)/(2*Päälaskenta!E$20),2)+((D578-Päälaskenta!H$24)/Päälaskenta!E$20))-(Päälaskenta!C$20+Päälaskenta!G$24)/(2*Päälaskenta!E$20))))</f>
        <v>0.77500000000000002</v>
      </c>
      <c r="G578" s="57">
        <f>IF(F578&gt;Päälaskenta!D$24,(2*SQRT((POWER(Päälaskenta!D$24,2))+POWER(Päälaskenta!E$24*Päälaskenta!D$24,2))+Päälaskenta!C$24)+(2*SQRT((POWER((F578-Päälaskenta!D$24),2))+POWER(Päälaskenta!E$20*(F578-Päälaskenta!D$24),2))+Päälaskenta!C$20),(2*SQRT((POWER(F578,2))+POWER(Päälaskenta!E$24*F578,2))+Päälaskenta!C$24))</f>
        <v>8.25</v>
      </c>
      <c r="H578" s="57">
        <f t="shared" si="130"/>
        <v>0.21</v>
      </c>
      <c r="I578" s="62">
        <f t="shared" si="131"/>
        <v>0.16882</v>
      </c>
      <c r="J578" s="8">
        <f>IF(F578&lt;Päälaskenta!$D$24,0,Kaksitasouoma_matriisi!F578-Päälaskenta!$D$24)</f>
        <v>7.5000000000000094E-2</v>
      </c>
      <c r="L578" s="8">
        <f>IF(F578&gt;Päälaskenta!D$24,F578-Päälaskenta!D$24,0)</f>
        <v>7.5000000000000094E-2</v>
      </c>
      <c r="M578" s="8">
        <f>IF(F578&gt;Päälaskenta!D$24,(Päälaskenta!C$20+(Päälaskenta!E$20*(Kaksitasouoma_matriisi!F578-Päälaskenta!D$24)))*(Kaksitasouoma_matriisi!F578-Päälaskenta!D$24),0)</f>
        <v>0.38343749999999999</v>
      </c>
      <c r="N578" s="8">
        <f>IF(F578&gt;Päälaskenta!D$24,(2*SQRT((POWER((F578-Päälaskenta!D$24),2))+POWER(Päälaskenta!E$20*(F578-Päälaskenta!D$24),2))+Päälaskenta!C$20),0)</f>
        <v>5.2704163456598003</v>
      </c>
      <c r="O578" s="8">
        <f t="shared" si="137"/>
        <v>7.2752791212740101E-2</v>
      </c>
      <c r="P578" s="8">
        <f>IF(Päälaskenta!$C$29,IF(L578&gt;Päälaskenta!$F$28,Kaksitasouoma_matriisi!AQ578,Kaksitasouoma_matriisi!AR578),Päälaskenta!$F$20)</f>
        <v>0.12</v>
      </c>
      <c r="Q578" s="8">
        <f t="shared" si="138"/>
        <v>0.55686054105428995</v>
      </c>
      <c r="R578" s="8">
        <f t="shared" si="132"/>
        <v>0.113969145026554</v>
      </c>
      <c r="S578" s="8">
        <f t="shared" si="139"/>
        <v>0.29723004407903197</v>
      </c>
      <c r="U578" s="93">
        <f>IF(F578&gt;Päälaskenta!D$24,Päälaskenta!H$24+L578*Päälaskenta!G$24,F578*Päälaskenta!C$24 + F578*F578*Päälaskenta!E$24)</f>
        <v>1.37</v>
      </c>
      <c r="V578" s="8">
        <f>IF(F578&gt;Päälaskenta!D$24,2*SQRT(POWER(Päälaskenta!D$24,2)+POWER(Päälaskenta!E$24*Päälaskenta!D$24,2))+Päälaskenta!C$24,(2*SQRT((POWER(F578,2))+POWER(Päälaskenta!E$24*F578,2))+Päälaskenta!C$24))</f>
        <v>2.9798989873223301</v>
      </c>
      <c r="W578" s="8">
        <f t="shared" si="140"/>
        <v>0.45974712761356101</v>
      </c>
      <c r="X578" s="8">
        <f>Päälaskenta!F$24</f>
        <v>7.0000000000000007E-2</v>
      </c>
      <c r="Y578" s="8">
        <f t="shared" si="141"/>
        <v>11.658299556105</v>
      </c>
      <c r="Z578" s="8">
        <f t="shared" si="133"/>
        <v>2.3860308549734501</v>
      </c>
      <c r="AA578" s="8">
        <f t="shared" si="142"/>
        <v>1.7416283612944901</v>
      </c>
      <c r="AC578" s="8">
        <f t="shared" si="134"/>
        <v>0.101940696403387</v>
      </c>
      <c r="AE578" s="8">
        <v>576</v>
      </c>
      <c r="AF578" s="8">
        <f t="shared" si="144"/>
        <v>12.2151600971593</v>
      </c>
      <c r="AG578" s="8">
        <f t="shared" si="135"/>
        <v>4.1887234736215799E-2</v>
      </c>
      <c r="AJ578" s="132">
        <f>IF(Päälaskenta!$F$28&lt;Kaksitasouoma_matriisi!L578,Päälaskenta!$C$20*Päälaskenta!$F$28,Päälaskenta!$C$20*Kaksitasouoma_matriisi!L578)</f>
        <v>0.375</v>
      </c>
      <c r="AK578" s="134">
        <f>SQRT(Päälaskenta!$D$20^2+(Päälaskenta!$D$20/(1/Päälaskenta!$E$20))^2)</f>
        <v>1.8029999999999999</v>
      </c>
      <c r="AL578" s="134">
        <f>IF(Päälaskenta!$F$28&lt;Kaksitasouoma_matriisi!L578,AK578*Päälaskenta!$F$28*COS(ATAN(1/Päälaskenta!$E$20)),AK578*Kaksitasouoma_matriisi!L578*COS(ATAN(1/Päälaskenta!$E$20)))</f>
        <v>0.113</v>
      </c>
      <c r="AM578" s="134"/>
      <c r="AN578" s="134">
        <f t="shared" si="143"/>
        <v>0.48799999999999999</v>
      </c>
      <c r="AO578" s="8">
        <f t="shared" si="136"/>
        <v>0.27796764638869897</v>
      </c>
      <c r="AP578" s="134">
        <f>Refererenssiarvoja!$B$16*H578^(1/6)/(Refererenssiarvoja!$B$15^0.5)*(Päälaskenta!$G$28/2)^0.5*(1-AO578)^(-1.5)</f>
        <v>6.3E-2</v>
      </c>
      <c r="AQ578" s="8">
        <f>Refererenssiarvoja!$B$16*Kaksitasouoma_matriisi!O578^(1/6)/(SQRT((2*Refererenssiarvoja!$B$15)/(Päälaskenta!$F$31*Päälaskenta!$G$31*Päälaskenta!$F$28))+SQRT(Refererenssiarvoja!$B$15)/Refererenssiarvoja!$B$17*LN(Kaksitasouoma_matriisi!L578/Päälaskenta!$F$28))</f>
        <v>-5.0187499403389998E-2</v>
      </c>
      <c r="AR578" s="8">
        <f>Refererenssiarvoja!$B$16*Kaksitasouoma_matriisi!O578^(1/6)/(SQRT((2*Refererenssiarvoja!$B$15)/(Päälaskenta!$F$31*Päälaskenta!$G$31*L578)))</f>
        <v>0.12632502906689899</v>
      </c>
    </row>
    <row r="579" spans="1:44" x14ac:dyDescent="0.2">
      <c r="A579" s="8">
        <v>577</v>
      </c>
      <c r="B579" s="8">
        <f>IF(Päälaskenta!C$7,Päälaskenta!E$7,Päälaskenta!G$5)</f>
        <v>2.5</v>
      </c>
      <c r="C579" s="56">
        <v>1.423</v>
      </c>
      <c r="D579" s="93">
        <f t="shared" ref="D579:D642" si="145">B579/C579</f>
        <v>1.7568999999999999</v>
      </c>
      <c r="E579" s="8">
        <f>IF(Päälaskenta!$C$26,Kaksitasouoma_matriisi!AP579,Kaksitasouoma_matriisi!AC579)</f>
        <v>0.101940696403387</v>
      </c>
      <c r="F579" s="56">
        <f>IF(D579&lt;Päälaskenta!H$24,(SQRT(POWER(Päälaskenta!C$24/(2*Päälaskenta!E$24),2)+(D579/Päälaskenta!E$24))-Päälaskenta!C$24/(2*Päälaskenta!E$24)),IF(D579=Päälaskenta!H$24,Päälaskenta!D$24,Päälaskenta!D$24+(SQRT(POWER((Päälaskenta!C$20+Päälaskenta!G$24)/(2*Päälaskenta!E$20),2)+((D579-Päälaskenta!H$24)/Päälaskenta!E$20))-(Päälaskenta!C$20+Päälaskenta!G$24)/(2*Päälaskenta!E$20))))</f>
        <v>0.77500000000000002</v>
      </c>
      <c r="G579" s="57">
        <f>IF(F579&gt;Päälaskenta!D$24,(2*SQRT((POWER(Päälaskenta!D$24,2))+POWER(Päälaskenta!E$24*Päälaskenta!D$24,2))+Päälaskenta!C$24)+(2*SQRT((POWER((F579-Päälaskenta!D$24),2))+POWER(Päälaskenta!E$20*(F579-Päälaskenta!D$24),2))+Päälaskenta!C$20),(2*SQRT((POWER(F579,2))+POWER(Päälaskenta!E$24*F579,2))+Päälaskenta!C$24))</f>
        <v>8.25</v>
      </c>
      <c r="H579" s="57">
        <f t="shared" ref="H579:H642" si="146">D579/G579</f>
        <v>0.21</v>
      </c>
      <c r="I579" s="62">
        <f t="shared" ref="I579:I642" si="147">POWER(C579/((1/E579)*POWER(H579,2/3)),2)</f>
        <v>0.16858300000000001</v>
      </c>
      <c r="J579" s="8">
        <f>IF(F579&lt;Päälaskenta!$D$24,0,Kaksitasouoma_matriisi!F579-Päälaskenta!$D$24)</f>
        <v>7.5000000000000094E-2</v>
      </c>
      <c r="L579" s="8">
        <f>IF(F579&gt;Päälaskenta!D$24,F579-Päälaskenta!D$24,0)</f>
        <v>7.5000000000000094E-2</v>
      </c>
      <c r="M579" s="8">
        <f>IF(F579&gt;Päälaskenta!D$24,(Päälaskenta!C$20+(Päälaskenta!E$20*(Kaksitasouoma_matriisi!F579-Päälaskenta!D$24)))*(Kaksitasouoma_matriisi!F579-Päälaskenta!D$24),0)</f>
        <v>0.38343749999999999</v>
      </c>
      <c r="N579" s="8">
        <f>IF(F579&gt;Päälaskenta!D$24,(2*SQRT((POWER((F579-Päälaskenta!D$24),2))+POWER(Päälaskenta!E$20*(F579-Päälaskenta!D$24),2))+Päälaskenta!C$20),0)</f>
        <v>5.2704163456598003</v>
      </c>
      <c r="O579" s="8">
        <f t="shared" si="137"/>
        <v>7.2752791212740101E-2</v>
      </c>
      <c r="P579" s="8">
        <f>IF(Päälaskenta!$C$29,IF(L579&gt;Päälaskenta!$F$28,Kaksitasouoma_matriisi!AQ579,Kaksitasouoma_matriisi!AR579),Päälaskenta!$F$20)</f>
        <v>0.12</v>
      </c>
      <c r="Q579" s="8">
        <f t="shared" si="138"/>
        <v>0.55686054105428995</v>
      </c>
      <c r="R579" s="8">
        <f t="shared" ref="R579:R642" si="148">B579*Q579/(Q579+Y579)</f>
        <v>0.113969145026554</v>
      </c>
      <c r="S579" s="8">
        <f t="shared" si="139"/>
        <v>0.29723004407903197</v>
      </c>
      <c r="U579" s="93">
        <f>IF(F579&gt;Päälaskenta!D$24,Päälaskenta!H$24+L579*Päälaskenta!G$24,F579*Päälaskenta!C$24 + F579*F579*Päälaskenta!E$24)</f>
        <v>1.37</v>
      </c>
      <c r="V579" s="8">
        <f>IF(F579&gt;Päälaskenta!D$24,2*SQRT(POWER(Päälaskenta!D$24,2)+POWER(Päälaskenta!E$24*Päälaskenta!D$24,2))+Päälaskenta!C$24,(2*SQRT((POWER(F579,2))+POWER(Päälaskenta!E$24*F579,2))+Päälaskenta!C$24))</f>
        <v>2.9798989873223301</v>
      </c>
      <c r="W579" s="8">
        <f t="shared" si="140"/>
        <v>0.45974712761356101</v>
      </c>
      <c r="X579" s="8">
        <f>Päälaskenta!F$24</f>
        <v>7.0000000000000007E-2</v>
      </c>
      <c r="Y579" s="8">
        <f t="shared" si="141"/>
        <v>11.658299556105</v>
      </c>
      <c r="Z579" s="8">
        <f t="shared" ref="Z579:Z642" si="149">B579*Y579/(Y579+Q579)</f>
        <v>2.3860308549734501</v>
      </c>
      <c r="AA579" s="8">
        <f t="shared" si="142"/>
        <v>1.7416283612944901</v>
      </c>
      <c r="AC579" s="8">
        <f t="shared" ref="AC579:AC642" si="150">(N579*P579+V579*X579)/(N579+V579)</f>
        <v>0.101940696403387</v>
      </c>
      <c r="AE579" s="8">
        <v>577</v>
      </c>
      <c r="AF579" s="8">
        <f t="shared" si="144"/>
        <v>12.2151600971593</v>
      </c>
      <c r="AG579" s="8">
        <f t="shared" ref="AG579:AG642" si="151">(B579*B579)/(AF579*AF579)</f>
        <v>4.1887234736215799E-2</v>
      </c>
      <c r="AJ579" s="132">
        <f>IF(Päälaskenta!$F$28&lt;Kaksitasouoma_matriisi!L579,Päälaskenta!$C$20*Päälaskenta!$F$28,Päälaskenta!$C$20*Kaksitasouoma_matriisi!L579)</f>
        <v>0.375</v>
      </c>
      <c r="AK579" s="134">
        <f>SQRT(Päälaskenta!$D$20^2+(Päälaskenta!$D$20/(1/Päälaskenta!$E$20))^2)</f>
        <v>1.8029999999999999</v>
      </c>
      <c r="AL579" s="134">
        <f>IF(Päälaskenta!$F$28&lt;Kaksitasouoma_matriisi!L579,AK579*Päälaskenta!$F$28*COS(ATAN(1/Päälaskenta!$E$20)),AK579*Kaksitasouoma_matriisi!L579*COS(ATAN(1/Päälaskenta!$E$20)))</f>
        <v>0.113</v>
      </c>
      <c r="AM579" s="134"/>
      <c r="AN579" s="134">
        <f t="shared" si="143"/>
        <v>0.48799999999999999</v>
      </c>
      <c r="AO579" s="8">
        <f t="shared" ref="AO579:AO642" si="152">AN579/D579</f>
        <v>0.27776196710114398</v>
      </c>
      <c r="AP579" s="134">
        <f>Refererenssiarvoja!$B$16*H579^(1/6)/(Refererenssiarvoja!$B$15^0.5)*(Päälaskenta!$G$28/2)^0.5*(1-AO579)^(-1.5)</f>
        <v>6.3E-2</v>
      </c>
      <c r="AQ579" s="8">
        <f>Refererenssiarvoja!$B$16*Kaksitasouoma_matriisi!O579^(1/6)/(SQRT((2*Refererenssiarvoja!$B$15)/(Päälaskenta!$F$31*Päälaskenta!$G$31*Päälaskenta!$F$28))+SQRT(Refererenssiarvoja!$B$15)/Refererenssiarvoja!$B$17*LN(Kaksitasouoma_matriisi!L579/Päälaskenta!$F$28))</f>
        <v>-5.0187499403389998E-2</v>
      </c>
      <c r="AR579" s="8">
        <f>Refererenssiarvoja!$B$16*Kaksitasouoma_matriisi!O579^(1/6)/(SQRT((2*Refererenssiarvoja!$B$15)/(Päälaskenta!$F$31*Päälaskenta!$G$31*L579)))</f>
        <v>0.12632502906689899</v>
      </c>
    </row>
    <row r="580" spans="1:44" x14ac:dyDescent="0.2">
      <c r="A580" s="8">
        <v>578</v>
      </c>
      <c r="B580" s="8">
        <f>IF(Päälaskenta!C$7,Päälaskenta!E$7,Päälaskenta!G$5)</f>
        <v>2.5</v>
      </c>
      <c r="C580" s="56">
        <v>1.4219999999999999</v>
      </c>
      <c r="D580" s="93">
        <f t="shared" si="145"/>
        <v>1.7581</v>
      </c>
      <c r="E580" s="8">
        <f>IF(Päälaskenta!$C$26,Kaksitasouoma_matriisi!AP580,Kaksitasouoma_matriisi!AC580)</f>
        <v>0.101948585229319</v>
      </c>
      <c r="F580" s="56">
        <f>IF(D580&lt;Päälaskenta!H$24,(SQRT(POWER(Päälaskenta!C$24/(2*Päälaskenta!E$24),2)+(D580/Päälaskenta!E$24))-Päälaskenta!C$24/(2*Päälaskenta!E$24)),IF(D580=Päälaskenta!H$24,Päälaskenta!D$24,Päälaskenta!D$24+(SQRT(POWER((Päälaskenta!C$20+Päälaskenta!G$24)/(2*Päälaskenta!E$20),2)+((D580-Päälaskenta!H$24)/Päälaskenta!E$20))-(Päälaskenta!C$20+Päälaskenta!G$24)/(2*Päälaskenta!E$20))))</f>
        <v>0.77600000000000002</v>
      </c>
      <c r="G580" s="57">
        <f>IF(F580&gt;Päälaskenta!D$24,(2*SQRT((POWER(Päälaskenta!D$24,2))+POWER(Päälaskenta!E$24*Päälaskenta!D$24,2))+Päälaskenta!C$24)+(2*SQRT((POWER((F580-Päälaskenta!D$24),2))+POWER(Päälaskenta!E$20*(F580-Päälaskenta!D$24),2))+Päälaskenta!C$20),(2*SQRT((POWER(F580,2))+POWER(Päälaskenta!E$24*F580,2))+Päälaskenta!C$24))</f>
        <v>8.25</v>
      </c>
      <c r="H580" s="57">
        <f t="shared" si="146"/>
        <v>0.21</v>
      </c>
      <c r="I580" s="62">
        <f t="shared" si="147"/>
        <v>0.16837199999999999</v>
      </c>
      <c r="J580" s="8">
        <f>IF(F580&lt;Päälaskenta!$D$24,0,Kaksitasouoma_matriisi!F580-Päälaskenta!$D$24)</f>
        <v>7.6000000000000095E-2</v>
      </c>
      <c r="L580" s="8">
        <f>IF(F580&gt;Päälaskenta!D$24,F580-Päälaskenta!D$24,0)</f>
        <v>7.6000000000000095E-2</v>
      </c>
      <c r="M580" s="8">
        <f>IF(F580&gt;Päälaskenta!D$24,(Päälaskenta!C$20+(Päälaskenta!E$20*(Kaksitasouoma_matriisi!F580-Päälaskenta!D$24)))*(Kaksitasouoma_matriisi!F580-Päälaskenta!D$24),0)</f>
        <v>0.38866400000000001</v>
      </c>
      <c r="N580" s="8">
        <f>IF(F580&gt;Päälaskenta!D$24,(2*SQRT((POWER((F580-Päälaskenta!D$24),2))+POWER(Päälaskenta!E$20*(F580-Päälaskenta!D$24),2))+Päälaskenta!C$20),0)</f>
        <v>5.2740218969352597</v>
      </c>
      <c r="O580" s="8">
        <f t="shared" ref="O580:O643" si="153">IF(N580&gt;0,M580/N580,0)</f>
        <v>7.3694043672032E-2</v>
      </c>
      <c r="P580" s="8">
        <f>IF(Päälaskenta!$C$29,IF(L580&gt;Päälaskenta!$F$28,Kaksitasouoma_matriisi!AQ580,Kaksitasouoma_matriisi!AR580),Päälaskenta!$F$20)</f>
        <v>0.12</v>
      </c>
      <c r="Q580" s="8">
        <f t="shared" ref="Q580:Q643" si="154">(1/P580)*M580*POWER(O580,(2/3))</f>
        <v>0.56930892839562197</v>
      </c>
      <c r="R580" s="8">
        <f t="shared" si="148"/>
        <v>0.116074943084837</v>
      </c>
      <c r="S580" s="8">
        <f t="shared" ref="S580:S643" si="155">IF(M580&gt;0,R580/M580,0)</f>
        <v>0.298651130757768</v>
      </c>
      <c r="U580" s="93">
        <f>IF(F580&gt;Päälaskenta!D$24,Päälaskenta!H$24+L580*Päälaskenta!G$24,F580*Päälaskenta!C$24 + F580*F580*Päälaskenta!E$24)</f>
        <v>1.3724000000000001</v>
      </c>
      <c r="V580" s="8">
        <f>IF(F580&gt;Päälaskenta!D$24,2*SQRT(POWER(Päälaskenta!D$24,2)+POWER(Päälaskenta!E$24*Päälaskenta!D$24,2))+Päälaskenta!C$24,(2*SQRT((POWER(F580,2))+POWER(Päälaskenta!E$24*F580,2))+Päälaskenta!C$24))</f>
        <v>2.9798989873223301</v>
      </c>
      <c r="W580" s="8">
        <f t="shared" ref="W580:W643" si="156">U580/V580</f>
        <v>0.46055252404149699</v>
      </c>
      <c r="X580" s="8">
        <f>Päälaskenta!F$24</f>
        <v>7.0000000000000007E-2</v>
      </c>
      <c r="Y580" s="8">
        <f t="shared" ref="Y580:Y643" si="157">(1/X580)*U580*POWER(W580,(2/3))</f>
        <v>11.6923582597486</v>
      </c>
      <c r="Z580" s="8">
        <f t="shared" si="149"/>
        <v>2.3839250569151602</v>
      </c>
      <c r="AA580" s="8">
        <f t="shared" ref="AA580:AA643" si="158">Z580/U580</f>
        <v>1.7370482781369601</v>
      </c>
      <c r="AC580" s="8">
        <f t="shared" si="150"/>
        <v>0.101948585229319</v>
      </c>
      <c r="AE580" s="8">
        <v>578</v>
      </c>
      <c r="AF580" s="8">
        <f t="shared" si="144"/>
        <v>12.2616671881442</v>
      </c>
      <c r="AG580" s="8">
        <f t="shared" si="151"/>
        <v>4.1570090413829301E-2</v>
      </c>
      <c r="AJ580" s="132">
        <f>IF(Päälaskenta!$F$28&lt;Kaksitasouoma_matriisi!L580,Päälaskenta!$C$20*Päälaskenta!$F$28,Päälaskenta!$C$20*Kaksitasouoma_matriisi!L580)</f>
        <v>0.38</v>
      </c>
      <c r="AK580" s="134">
        <f>SQRT(Päälaskenta!$D$20^2+(Päälaskenta!$D$20/(1/Päälaskenta!$E$20))^2)</f>
        <v>1.8029999999999999</v>
      </c>
      <c r="AL580" s="134">
        <f>IF(Päälaskenta!$F$28&lt;Kaksitasouoma_matriisi!L580,AK580*Päälaskenta!$F$28*COS(ATAN(1/Päälaskenta!$E$20)),AK580*Kaksitasouoma_matriisi!L580*COS(ATAN(1/Päälaskenta!$E$20)))</f>
        <v>0.114</v>
      </c>
      <c r="AM580" s="134"/>
      <c r="AN580" s="134">
        <f t="shared" ref="AN580:AN643" si="159">AJ580+AL580</f>
        <v>0.49399999999999999</v>
      </c>
      <c r="AO580" s="8">
        <f t="shared" si="152"/>
        <v>0.28098515442807598</v>
      </c>
      <c r="AP580" s="134">
        <f>Refererenssiarvoja!$B$16*H580^(1/6)/(Refererenssiarvoja!$B$15^0.5)*(Päälaskenta!$G$28/2)^0.5*(1-AO580)^(-1.5)</f>
        <v>6.4000000000000001E-2</v>
      </c>
      <c r="AQ580" s="8">
        <f>Refererenssiarvoja!$B$16*Kaksitasouoma_matriisi!O580^(1/6)/(SQRT((2*Refererenssiarvoja!$B$15)/(Päälaskenta!$F$31*Päälaskenta!$G$31*Päälaskenta!$F$28))+SQRT(Refererenssiarvoja!$B$15)/Refererenssiarvoja!$B$17*LN(Kaksitasouoma_matriisi!L580/Päälaskenta!$F$28))</f>
        <v>-5.0703608819954997E-2</v>
      </c>
      <c r="AR580" s="8">
        <f>Refererenssiarvoja!$B$16*Kaksitasouoma_matriisi!O580^(1/6)/(SQRT((2*Refererenssiarvoja!$B$15)/(Päälaskenta!$F$31*Päälaskenta!$G$31*L580)))</f>
        <v>0.12743714280919599</v>
      </c>
    </row>
    <row r="581" spans="1:44" x14ac:dyDescent="0.2">
      <c r="A581" s="8">
        <v>579</v>
      </c>
      <c r="B581" s="8">
        <f>IF(Päälaskenta!C$7,Päälaskenta!E$7,Päälaskenta!G$5)</f>
        <v>2.5</v>
      </c>
      <c r="C581" s="56">
        <v>1.421</v>
      </c>
      <c r="D581" s="93">
        <f t="shared" si="145"/>
        <v>1.7593000000000001</v>
      </c>
      <c r="E581" s="8">
        <f>IF(Päälaskenta!$C$26,Kaksitasouoma_matriisi!AP581,Kaksitasouoma_matriisi!AC581)</f>
        <v>0.101948585229319</v>
      </c>
      <c r="F581" s="56">
        <f>IF(D581&lt;Päälaskenta!H$24,(SQRT(POWER(Päälaskenta!C$24/(2*Päälaskenta!E$24),2)+(D581/Päälaskenta!E$24))-Päälaskenta!C$24/(2*Päälaskenta!E$24)),IF(D581=Päälaskenta!H$24,Päälaskenta!D$24,Päälaskenta!D$24+(SQRT(POWER((Päälaskenta!C$20+Päälaskenta!G$24)/(2*Päälaskenta!E$20),2)+((D581-Päälaskenta!H$24)/Päälaskenta!E$20))-(Päälaskenta!C$20+Päälaskenta!G$24)/(2*Päälaskenta!E$20))))</f>
        <v>0.77600000000000002</v>
      </c>
      <c r="G581" s="57">
        <f>IF(F581&gt;Päälaskenta!D$24,(2*SQRT((POWER(Päälaskenta!D$24,2))+POWER(Päälaskenta!E$24*Päälaskenta!D$24,2))+Päälaskenta!C$24)+(2*SQRT((POWER((F581-Päälaskenta!D$24),2))+POWER(Päälaskenta!E$20*(F581-Päälaskenta!D$24),2))+Päälaskenta!C$20),(2*SQRT((POWER(F581,2))+POWER(Päälaskenta!E$24*F581,2))+Päälaskenta!C$24))</f>
        <v>8.25</v>
      </c>
      <c r="H581" s="57">
        <f t="shared" si="146"/>
        <v>0.21</v>
      </c>
      <c r="I581" s="62">
        <f t="shared" si="147"/>
        <v>0.16813500000000001</v>
      </c>
      <c r="J581" s="8">
        <f>IF(F581&lt;Päälaskenta!$D$24,0,Kaksitasouoma_matriisi!F581-Päälaskenta!$D$24)</f>
        <v>7.6000000000000095E-2</v>
      </c>
      <c r="L581" s="8">
        <f>IF(F581&gt;Päälaskenta!D$24,F581-Päälaskenta!D$24,0)</f>
        <v>7.6000000000000095E-2</v>
      </c>
      <c r="M581" s="8">
        <f>IF(F581&gt;Päälaskenta!D$24,(Päälaskenta!C$20+(Päälaskenta!E$20*(Kaksitasouoma_matriisi!F581-Päälaskenta!D$24)))*(Kaksitasouoma_matriisi!F581-Päälaskenta!D$24),0)</f>
        <v>0.38866400000000001</v>
      </c>
      <c r="N581" s="8">
        <f>IF(F581&gt;Päälaskenta!D$24,(2*SQRT((POWER((F581-Päälaskenta!D$24),2))+POWER(Päälaskenta!E$20*(F581-Päälaskenta!D$24),2))+Päälaskenta!C$20),0)</f>
        <v>5.2740218969352597</v>
      </c>
      <c r="O581" s="8">
        <f t="shared" si="153"/>
        <v>7.3694043672032E-2</v>
      </c>
      <c r="P581" s="8">
        <f>IF(Päälaskenta!$C$29,IF(L581&gt;Päälaskenta!$F$28,Kaksitasouoma_matriisi!AQ581,Kaksitasouoma_matriisi!AR581),Päälaskenta!$F$20)</f>
        <v>0.12</v>
      </c>
      <c r="Q581" s="8">
        <f t="shared" si="154"/>
        <v>0.56930892839562197</v>
      </c>
      <c r="R581" s="8">
        <f t="shared" si="148"/>
        <v>0.116074943084837</v>
      </c>
      <c r="S581" s="8">
        <f t="shared" si="155"/>
        <v>0.298651130757768</v>
      </c>
      <c r="U581" s="93">
        <f>IF(F581&gt;Päälaskenta!D$24,Päälaskenta!H$24+L581*Päälaskenta!G$24,F581*Päälaskenta!C$24 + F581*F581*Päälaskenta!E$24)</f>
        <v>1.3724000000000001</v>
      </c>
      <c r="V581" s="8">
        <f>IF(F581&gt;Päälaskenta!D$24,2*SQRT(POWER(Päälaskenta!D$24,2)+POWER(Päälaskenta!E$24*Päälaskenta!D$24,2))+Päälaskenta!C$24,(2*SQRT((POWER(F581,2))+POWER(Päälaskenta!E$24*F581,2))+Päälaskenta!C$24))</f>
        <v>2.9798989873223301</v>
      </c>
      <c r="W581" s="8">
        <f t="shared" si="156"/>
        <v>0.46055252404149699</v>
      </c>
      <c r="X581" s="8">
        <f>Päälaskenta!F$24</f>
        <v>7.0000000000000007E-2</v>
      </c>
      <c r="Y581" s="8">
        <f t="shared" si="157"/>
        <v>11.6923582597486</v>
      </c>
      <c r="Z581" s="8">
        <f t="shared" si="149"/>
        <v>2.3839250569151602</v>
      </c>
      <c r="AA581" s="8">
        <f t="shared" si="158"/>
        <v>1.7370482781369601</v>
      </c>
      <c r="AC581" s="8">
        <f t="shared" si="150"/>
        <v>0.101948585229319</v>
      </c>
      <c r="AE581" s="8">
        <v>579</v>
      </c>
      <c r="AF581" s="8">
        <f t="shared" si="144"/>
        <v>12.2616671881442</v>
      </c>
      <c r="AG581" s="8">
        <f t="shared" si="151"/>
        <v>4.1570090413829301E-2</v>
      </c>
      <c r="AJ581" s="132">
        <f>IF(Päälaskenta!$F$28&lt;Kaksitasouoma_matriisi!L581,Päälaskenta!$C$20*Päälaskenta!$F$28,Päälaskenta!$C$20*Kaksitasouoma_matriisi!L581)</f>
        <v>0.38</v>
      </c>
      <c r="AK581" s="134">
        <f>SQRT(Päälaskenta!$D$20^2+(Päälaskenta!$D$20/(1/Päälaskenta!$E$20))^2)</f>
        <v>1.8029999999999999</v>
      </c>
      <c r="AL581" s="134">
        <f>IF(Päälaskenta!$F$28&lt;Kaksitasouoma_matriisi!L581,AK581*Päälaskenta!$F$28*COS(ATAN(1/Päälaskenta!$E$20)),AK581*Kaksitasouoma_matriisi!L581*COS(ATAN(1/Päälaskenta!$E$20)))</f>
        <v>0.114</v>
      </c>
      <c r="AM581" s="134"/>
      <c r="AN581" s="134">
        <f t="shared" si="159"/>
        <v>0.49399999999999999</v>
      </c>
      <c r="AO581" s="8">
        <f t="shared" si="152"/>
        <v>0.28079349741374399</v>
      </c>
      <c r="AP581" s="134">
        <f>Refererenssiarvoja!$B$16*H581^(1/6)/(Refererenssiarvoja!$B$15^0.5)*(Päälaskenta!$G$28/2)^0.5*(1-AO581)^(-1.5)</f>
        <v>6.4000000000000001E-2</v>
      </c>
      <c r="AQ581" s="8">
        <f>Refererenssiarvoja!$B$16*Kaksitasouoma_matriisi!O581^(1/6)/(SQRT((2*Refererenssiarvoja!$B$15)/(Päälaskenta!$F$31*Päälaskenta!$G$31*Päälaskenta!$F$28))+SQRT(Refererenssiarvoja!$B$15)/Refererenssiarvoja!$B$17*LN(Kaksitasouoma_matriisi!L581/Päälaskenta!$F$28))</f>
        <v>-5.0703608819954997E-2</v>
      </c>
      <c r="AR581" s="8">
        <f>Refererenssiarvoja!$B$16*Kaksitasouoma_matriisi!O581^(1/6)/(SQRT((2*Refererenssiarvoja!$B$15)/(Päälaskenta!$F$31*Päälaskenta!$G$31*L581)))</f>
        <v>0.12743714280919599</v>
      </c>
    </row>
    <row r="582" spans="1:44" x14ac:dyDescent="0.2">
      <c r="A582" s="8">
        <v>580</v>
      </c>
      <c r="B582" s="8">
        <f>IF(Päälaskenta!C$7,Päälaskenta!E$7,Päälaskenta!G$5)</f>
        <v>2.5</v>
      </c>
      <c r="C582" s="56">
        <v>1.42</v>
      </c>
      <c r="D582" s="93">
        <f t="shared" si="145"/>
        <v>1.7605999999999999</v>
      </c>
      <c r="E582" s="8">
        <f>IF(Päälaskenta!$C$26,Kaksitasouoma_matriisi!AP582,Kaksitasouoma_matriisi!AC582)</f>
        <v>0.101948585229319</v>
      </c>
      <c r="F582" s="56">
        <f>IF(D582&lt;Päälaskenta!H$24,(SQRT(POWER(Päälaskenta!C$24/(2*Päälaskenta!E$24),2)+(D582/Päälaskenta!E$24))-Päälaskenta!C$24/(2*Päälaskenta!E$24)),IF(D582=Päälaskenta!H$24,Päälaskenta!D$24,Päälaskenta!D$24+(SQRT(POWER((Päälaskenta!C$20+Päälaskenta!G$24)/(2*Päälaskenta!E$20),2)+((D582-Päälaskenta!H$24)/Päälaskenta!E$20))-(Päälaskenta!C$20+Päälaskenta!G$24)/(2*Päälaskenta!E$20))))</f>
        <v>0.77600000000000002</v>
      </c>
      <c r="G582" s="57">
        <f>IF(F582&gt;Päälaskenta!D$24,(2*SQRT((POWER(Päälaskenta!D$24,2))+POWER(Päälaskenta!E$24*Päälaskenta!D$24,2))+Päälaskenta!C$24)+(2*SQRT((POWER((F582-Päälaskenta!D$24),2))+POWER(Päälaskenta!E$20*(F582-Päälaskenta!D$24),2))+Päälaskenta!C$20),(2*SQRT((POWER(F582,2))+POWER(Päälaskenta!E$24*F582,2))+Päälaskenta!C$24))</f>
        <v>8.25</v>
      </c>
      <c r="H582" s="57">
        <f t="shared" si="146"/>
        <v>0.21</v>
      </c>
      <c r="I582" s="62">
        <f t="shared" si="147"/>
        <v>0.16789799999999999</v>
      </c>
      <c r="J582" s="8">
        <f>IF(F582&lt;Päälaskenta!$D$24,0,Kaksitasouoma_matriisi!F582-Päälaskenta!$D$24)</f>
        <v>7.6000000000000095E-2</v>
      </c>
      <c r="L582" s="8">
        <f>IF(F582&gt;Päälaskenta!D$24,F582-Päälaskenta!D$24,0)</f>
        <v>7.6000000000000095E-2</v>
      </c>
      <c r="M582" s="8">
        <f>IF(F582&gt;Päälaskenta!D$24,(Päälaskenta!C$20+(Päälaskenta!E$20*(Kaksitasouoma_matriisi!F582-Päälaskenta!D$24)))*(Kaksitasouoma_matriisi!F582-Päälaskenta!D$24),0)</f>
        <v>0.38866400000000001</v>
      </c>
      <c r="N582" s="8">
        <f>IF(F582&gt;Päälaskenta!D$24,(2*SQRT((POWER((F582-Päälaskenta!D$24),2))+POWER(Päälaskenta!E$20*(F582-Päälaskenta!D$24),2))+Päälaskenta!C$20),0)</f>
        <v>5.2740218969352597</v>
      </c>
      <c r="O582" s="8">
        <f t="shared" si="153"/>
        <v>7.3694043672032E-2</v>
      </c>
      <c r="P582" s="8">
        <f>IF(Päälaskenta!$C$29,IF(L582&gt;Päälaskenta!$F$28,Kaksitasouoma_matriisi!AQ582,Kaksitasouoma_matriisi!AR582),Päälaskenta!$F$20)</f>
        <v>0.12</v>
      </c>
      <c r="Q582" s="8">
        <f t="shared" si="154"/>
        <v>0.56930892839562197</v>
      </c>
      <c r="R582" s="8">
        <f t="shared" si="148"/>
        <v>0.116074943084837</v>
      </c>
      <c r="S582" s="8">
        <f t="shared" si="155"/>
        <v>0.298651130757768</v>
      </c>
      <c r="U582" s="93">
        <f>IF(F582&gt;Päälaskenta!D$24,Päälaskenta!H$24+L582*Päälaskenta!G$24,F582*Päälaskenta!C$24 + F582*F582*Päälaskenta!E$24)</f>
        <v>1.3724000000000001</v>
      </c>
      <c r="V582" s="8">
        <f>IF(F582&gt;Päälaskenta!D$24,2*SQRT(POWER(Päälaskenta!D$24,2)+POWER(Päälaskenta!E$24*Päälaskenta!D$24,2))+Päälaskenta!C$24,(2*SQRT((POWER(F582,2))+POWER(Päälaskenta!E$24*F582,2))+Päälaskenta!C$24))</f>
        <v>2.9798989873223301</v>
      </c>
      <c r="W582" s="8">
        <f t="shared" si="156"/>
        <v>0.46055252404149699</v>
      </c>
      <c r="X582" s="8">
        <f>Päälaskenta!F$24</f>
        <v>7.0000000000000007E-2</v>
      </c>
      <c r="Y582" s="8">
        <f t="shared" si="157"/>
        <v>11.6923582597486</v>
      </c>
      <c r="Z582" s="8">
        <f t="shared" si="149"/>
        <v>2.3839250569151602</v>
      </c>
      <c r="AA582" s="8">
        <f t="shared" si="158"/>
        <v>1.7370482781369601</v>
      </c>
      <c r="AC582" s="8">
        <f t="shared" si="150"/>
        <v>0.101948585229319</v>
      </c>
      <c r="AE582" s="8">
        <v>580</v>
      </c>
      <c r="AF582" s="8">
        <f t="shared" si="144"/>
        <v>12.2616671881442</v>
      </c>
      <c r="AG582" s="8">
        <f t="shared" si="151"/>
        <v>4.1570090413829301E-2</v>
      </c>
      <c r="AJ582" s="132">
        <f>IF(Päälaskenta!$F$28&lt;Kaksitasouoma_matriisi!L582,Päälaskenta!$C$20*Päälaskenta!$F$28,Päälaskenta!$C$20*Kaksitasouoma_matriisi!L582)</f>
        <v>0.38</v>
      </c>
      <c r="AK582" s="134">
        <f>SQRT(Päälaskenta!$D$20^2+(Päälaskenta!$D$20/(1/Päälaskenta!$E$20))^2)</f>
        <v>1.8029999999999999</v>
      </c>
      <c r="AL582" s="134">
        <f>IF(Päälaskenta!$F$28&lt;Kaksitasouoma_matriisi!L582,AK582*Päälaskenta!$F$28*COS(ATAN(1/Päälaskenta!$E$20)),AK582*Kaksitasouoma_matriisi!L582*COS(ATAN(1/Päälaskenta!$E$20)))</f>
        <v>0.114</v>
      </c>
      <c r="AM582" s="134"/>
      <c r="AN582" s="134">
        <f t="shared" si="159"/>
        <v>0.49399999999999999</v>
      </c>
      <c r="AO582" s="8">
        <f t="shared" si="152"/>
        <v>0.280586163807793</v>
      </c>
      <c r="AP582" s="134">
        <f>Refererenssiarvoja!$B$16*H582^(1/6)/(Refererenssiarvoja!$B$15^0.5)*(Päälaskenta!$G$28/2)^0.5*(1-AO582)^(-1.5)</f>
        <v>6.4000000000000001E-2</v>
      </c>
      <c r="AQ582" s="8">
        <f>Refererenssiarvoja!$B$16*Kaksitasouoma_matriisi!O582^(1/6)/(SQRT((2*Refererenssiarvoja!$B$15)/(Päälaskenta!$F$31*Päälaskenta!$G$31*Päälaskenta!$F$28))+SQRT(Refererenssiarvoja!$B$15)/Refererenssiarvoja!$B$17*LN(Kaksitasouoma_matriisi!L582/Päälaskenta!$F$28))</f>
        <v>-5.0703608819954997E-2</v>
      </c>
      <c r="AR582" s="8">
        <f>Refererenssiarvoja!$B$16*Kaksitasouoma_matriisi!O582^(1/6)/(SQRT((2*Refererenssiarvoja!$B$15)/(Päälaskenta!$F$31*Päälaskenta!$G$31*L582)))</f>
        <v>0.12743714280919599</v>
      </c>
    </row>
    <row r="583" spans="1:44" x14ac:dyDescent="0.2">
      <c r="A583" s="8">
        <v>581</v>
      </c>
      <c r="B583" s="8">
        <f>IF(Päälaskenta!C$7,Päälaskenta!E$7,Päälaskenta!G$5)</f>
        <v>2.5</v>
      </c>
      <c r="C583" s="56">
        <v>1.419</v>
      </c>
      <c r="D583" s="93">
        <f t="shared" si="145"/>
        <v>1.7618</v>
      </c>
      <c r="E583" s="8">
        <f>IF(Päälaskenta!$C$26,Kaksitasouoma_matriisi!AP583,Kaksitasouoma_matriisi!AC583)</f>
        <v>0.101948585229319</v>
      </c>
      <c r="F583" s="56">
        <f>IF(D583&lt;Päälaskenta!H$24,(SQRT(POWER(Päälaskenta!C$24/(2*Päälaskenta!E$24),2)+(D583/Päälaskenta!E$24))-Päälaskenta!C$24/(2*Päälaskenta!E$24)),IF(D583=Päälaskenta!H$24,Päälaskenta!D$24,Päälaskenta!D$24+(SQRT(POWER((Päälaskenta!C$20+Päälaskenta!G$24)/(2*Päälaskenta!E$20),2)+((D583-Päälaskenta!H$24)/Päälaskenta!E$20))-(Päälaskenta!C$20+Päälaskenta!G$24)/(2*Päälaskenta!E$20))))</f>
        <v>0.77600000000000002</v>
      </c>
      <c r="G583" s="57">
        <f>IF(F583&gt;Päälaskenta!D$24,(2*SQRT((POWER(Päälaskenta!D$24,2))+POWER(Päälaskenta!E$24*Päälaskenta!D$24,2))+Päälaskenta!C$24)+(2*SQRT((POWER((F583-Päälaskenta!D$24),2))+POWER(Päälaskenta!E$20*(F583-Päälaskenta!D$24),2))+Päälaskenta!C$20),(2*SQRT((POWER(F583,2))+POWER(Päälaskenta!E$24*F583,2))+Päälaskenta!C$24))</f>
        <v>8.25</v>
      </c>
      <c r="H583" s="57">
        <f t="shared" si="146"/>
        <v>0.21</v>
      </c>
      <c r="I583" s="62">
        <f t="shared" si="147"/>
        <v>0.16766200000000001</v>
      </c>
      <c r="J583" s="8">
        <f>IF(F583&lt;Päälaskenta!$D$24,0,Kaksitasouoma_matriisi!F583-Päälaskenta!$D$24)</f>
        <v>7.6000000000000095E-2</v>
      </c>
      <c r="L583" s="8">
        <f>IF(F583&gt;Päälaskenta!D$24,F583-Päälaskenta!D$24,0)</f>
        <v>7.6000000000000095E-2</v>
      </c>
      <c r="M583" s="8">
        <f>IF(F583&gt;Päälaskenta!D$24,(Päälaskenta!C$20+(Päälaskenta!E$20*(Kaksitasouoma_matriisi!F583-Päälaskenta!D$24)))*(Kaksitasouoma_matriisi!F583-Päälaskenta!D$24),0)</f>
        <v>0.38866400000000001</v>
      </c>
      <c r="N583" s="8">
        <f>IF(F583&gt;Päälaskenta!D$24,(2*SQRT((POWER((F583-Päälaskenta!D$24),2))+POWER(Päälaskenta!E$20*(F583-Päälaskenta!D$24),2))+Päälaskenta!C$20),0)</f>
        <v>5.2740218969352597</v>
      </c>
      <c r="O583" s="8">
        <f t="shared" si="153"/>
        <v>7.3694043672032E-2</v>
      </c>
      <c r="P583" s="8">
        <f>IF(Päälaskenta!$C$29,IF(L583&gt;Päälaskenta!$F$28,Kaksitasouoma_matriisi!AQ583,Kaksitasouoma_matriisi!AR583),Päälaskenta!$F$20)</f>
        <v>0.12</v>
      </c>
      <c r="Q583" s="8">
        <f t="shared" si="154"/>
        <v>0.56930892839562197</v>
      </c>
      <c r="R583" s="8">
        <f t="shared" si="148"/>
        <v>0.116074943084837</v>
      </c>
      <c r="S583" s="8">
        <f t="shared" si="155"/>
        <v>0.298651130757768</v>
      </c>
      <c r="U583" s="93">
        <f>IF(F583&gt;Päälaskenta!D$24,Päälaskenta!H$24+L583*Päälaskenta!G$24,F583*Päälaskenta!C$24 + F583*F583*Päälaskenta!E$24)</f>
        <v>1.3724000000000001</v>
      </c>
      <c r="V583" s="8">
        <f>IF(F583&gt;Päälaskenta!D$24,2*SQRT(POWER(Päälaskenta!D$24,2)+POWER(Päälaskenta!E$24*Päälaskenta!D$24,2))+Päälaskenta!C$24,(2*SQRT((POWER(F583,2))+POWER(Päälaskenta!E$24*F583,2))+Päälaskenta!C$24))</f>
        <v>2.9798989873223301</v>
      </c>
      <c r="W583" s="8">
        <f t="shared" si="156"/>
        <v>0.46055252404149699</v>
      </c>
      <c r="X583" s="8">
        <f>Päälaskenta!F$24</f>
        <v>7.0000000000000007E-2</v>
      </c>
      <c r="Y583" s="8">
        <f t="shared" si="157"/>
        <v>11.6923582597486</v>
      </c>
      <c r="Z583" s="8">
        <f t="shared" si="149"/>
        <v>2.3839250569151602</v>
      </c>
      <c r="AA583" s="8">
        <f t="shared" si="158"/>
        <v>1.7370482781369601</v>
      </c>
      <c r="AC583" s="8">
        <f t="shared" si="150"/>
        <v>0.101948585229319</v>
      </c>
      <c r="AE583" s="8">
        <v>581</v>
      </c>
      <c r="AF583" s="8">
        <f t="shared" si="144"/>
        <v>12.2616671881442</v>
      </c>
      <c r="AG583" s="8">
        <f t="shared" si="151"/>
        <v>4.1570090413829301E-2</v>
      </c>
      <c r="AJ583" s="132">
        <f>IF(Päälaskenta!$F$28&lt;Kaksitasouoma_matriisi!L583,Päälaskenta!$C$20*Päälaskenta!$F$28,Päälaskenta!$C$20*Kaksitasouoma_matriisi!L583)</f>
        <v>0.38</v>
      </c>
      <c r="AK583" s="134">
        <f>SQRT(Päälaskenta!$D$20^2+(Päälaskenta!$D$20/(1/Päälaskenta!$E$20))^2)</f>
        <v>1.8029999999999999</v>
      </c>
      <c r="AL583" s="134">
        <f>IF(Päälaskenta!$F$28&lt;Kaksitasouoma_matriisi!L583,AK583*Päälaskenta!$F$28*COS(ATAN(1/Päälaskenta!$E$20)),AK583*Kaksitasouoma_matriisi!L583*COS(ATAN(1/Päälaskenta!$E$20)))</f>
        <v>0.114</v>
      </c>
      <c r="AM583" s="134"/>
      <c r="AN583" s="134">
        <f t="shared" si="159"/>
        <v>0.49399999999999999</v>
      </c>
      <c r="AO583" s="8">
        <f t="shared" si="152"/>
        <v>0.28039505051651697</v>
      </c>
      <c r="AP583" s="134">
        <f>Refererenssiarvoja!$B$16*H583^(1/6)/(Refererenssiarvoja!$B$15^0.5)*(Päälaskenta!$G$28/2)^0.5*(1-AO583)^(-1.5)</f>
        <v>6.4000000000000001E-2</v>
      </c>
      <c r="AQ583" s="8">
        <f>Refererenssiarvoja!$B$16*Kaksitasouoma_matriisi!O583^(1/6)/(SQRT((2*Refererenssiarvoja!$B$15)/(Päälaskenta!$F$31*Päälaskenta!$G$31*Päälaskenta!$F$28))+SQRT(Refererenssiarvoja!$B$15)/Refererenssiarvoja!$B$17*LN(Kaksitasouoma_matriisi!L583/Päälaskenta!$F$28))</f>
        <v>-5.0703608819954997E-2</v>
      </c>
      <c r="AR583" s="8">
        <f>Refererenssiarvoja!$B$16*Kaksitasouoma_matriisi!O583^(1/6)/(SQRT((2*Refererenssiarvoja!$B$15)/(Päälaskenta!$F$31*Päälaskenta!$G$31*L583)))</f>
        <v>0.12743714280919599</v>
      </c>
    </row>
    <row r="584" spans="1:44" x14ac:dyDescent="0.2">
      <c r="A584" s="8">
        <v>582</v>
      </c>
      <c r="B584" s="8">
        <f>IF(Päälaskenta!C$7,Päälaskenta!E$7,Päälaskenta!G$5)</f>
        <v>2.5</v>
      </c>
      <c r="C584" s="56">
        <v>1.4179999999999999</v>
      </c>
      <c r="D584" s="93">
        <f t="shared" si="145"/>
        <v>1.7629999999999999</v>
      </c>
      <c r="E584" s="8">
        <f>IF(Päälaskenta!$C$26,Kaksitasouoma_matriisi!AP584,Kaksitasouoma_matriisi!AC584)</f>
        <v>0.101948585229319</v>
      </c>
      <c r="F584" s="56">
        <f>IF(D584&lt;Päälaskenta!H$24,(SQRT(POWER(Päälaskenta!C$24/(2*Päälaskenta!E$24),2)+(D584/Päälaskenta!E$24))-Päälaskenta!C$24/(2*Päälaskenta!E$24)),IF(D584=Päälaskenta!H$24,Päälaskenta!D$24,Päälaskenta!D$24+(SQRT(POWER((Päälaskenta!C$20+Päälaskenta!G$24)/(2*Päälaskenta!E$20),2)+((D584-Päälaskenta!H$24)/Päälaskenta!E$20))-(Päälaskenta!C$20+Päälaskenta!G$24)/(2*Päälaskenta!E$20))))</f>
        <v>0.77600000000000002</v>
      </c>
      <c r="G584" s="57">
        <f>IF(F584&gt;Päälaskenta!D$24,(2*SQRT((POWER(Päälaskenta!D$24,2))+POWER(Päälaskenta!E$24*Päälaskenta!D$24,2))+Päälaskenta!C$24)+(2*SQRT((POWER((F584-Päälaskenta!D$24),2))+POWER(Päälaskenta!E$20*(F584-Päälaskenta!D$24),2))+Päälaskenta!C$20),(2*SQRT((POWER(F584,2))+POWER(Päälaskenta!E$24*F584,2))+Päälaskenta!C$24))</f>
        <v>8.25</v>
      </c>
      <c r="H584" s="57">
        <f t="shared" si="146"/>
        <v>0.21</v>
      </c>
      <c r="I584" s="62">
        <f t="shared" si="147"/>
        <v>0.16742599999999999</v>
      </c>
      <c r="J584" s="8">
        <f>IF(F584&lt;Päälaskenta!$D$24,0,Kaksitasouoma_matriisi!F584-Päälaskenta!$D$24)</f>
        <v>7.6000000000000095E-2</v>
      </c>
      <c r="L584" s="8">
        <f>IF(F584&gt;Päälaskenta!D$24,F584-Päälaskenta!D$24,0)</f>
        <v>7.6000000000000095E-2</v>
      </c>
      <c r="M584" s="8">
        <f>IF(F584&gt;Päälaskenta!D$24,(Päälaskenta!C$20+(Päälaskenta!E$20*(Kaksitasouoma_matriisi!F584-Päälaskenta!D$24)))*(Kaksitasouoma_matriisi!F584-Päälaskenta!D$24),0)</f>
        <v>0.38866400000000001</v>
      </c>
      <c r="N584" s="8">
        <f>IF(F584&gt;Päälaskenta!D$24,(2*SQRT((POWER((F584-Päälaskenta!D$24),2))+POWER(Päälaskenta!E$20*(F584-Päälaskenta!D$24),2))+Päälaskenta!C$20),0)</f>
        <v>5.2740218969352597</v>
      </c>
      <c r="O584" s="8">
        <f t="shared" si="153"/>
        <v>7.3694043672032E-2</v>
      </c>
      <c r="P584" s="8">
        <f>IF(Päälaskenta!$C$29,IF(L584&gt;Päälaskenta!$F$28,Kaksitasouoma_matriisi!AQ584,Kaksitasouoma_matriisi!AR584),Päälaskenta!$F$20)</f>
        <v>0.12</v>
      </c>
      <c r="Q584" s="8">
        <f t="shared" si="154"/>
        <v>0.56930892839562197</v>
      </c>
      <c r="R584" s="8">
        <f t="shared" si="148"/>
        <v>0.116074943084837</v>
      </c>
      <c r="S584" s="8">
        <f t="shared" si="155"/>
        <v>0.298651130757768</v>
      </c>
      <c r="U584" s="93">
        <f>IF(F584&gt;Päälaskenta!D$24,Päälaskenta!H$24+L584*Päälaskenta!G$24,F584*Päälaskenta!C$24 + F584*F584*Päälaskenta!E$24)</f>
        <v>1.3724000000000001</v>
      </c>
      <c r="V584" s="8">
        <f>IF(F584&gt;Päälaskenta!D$24,2*SQRT(POWER(Päälaskenta!D$24,2)+POWER(Päälaskenta!E$24*Päälaskenta!D$24,2))+Päälaskenta!C$24,(2*SQRT((POWER(F584,2))+POWER(Päälaskenta!E$24*F584,2))+Päälaskenta!C$24))</f>
        <v>2.9798989873223301</v>
      </c>
      <c r="W584" s="8">
        <f t="shared" si="156"/>
        <v>0.46055252404149699</v>
      </c>
      <c r="X584" s="8">
        <f>Päälaskenta!F$24</f>
        <v>7.0000000000000007E-2</v>
      </c>
      <c r="Y584" s="8">
        <f t="shared" si="157"/>
        <v>11.6923582597486</v>
      </c>
      <c r="Z584" s="8">
        <f t="shared" si="149"/>
        <v>2.3839250569151602</v>
      </c>
      <c r="AA584" s="8">
        <f t="shared" si="158"/>
        <v>1.7370482781369601</v>
      </c>
      <c r="AC584" s="8">
        <f t="shared" si="150"/>
        <v>0.101948585229319</v>
      </c>
      <c r="AE584" s="8">
        <v>582</v>
      </c>
      <c r="AF584" s="8">
        <f t="shared" si="144"/>
        <v>12.2616671881442</v>
      </c>
      <c r="AG584" s="8">
        <f t="shared" si="151"/>
        <v>4.1570090413829301E-2</v>
      </c>
      <c r="AJ584" s="132">
        <f>IF(Päälaskenta!$F$28&lt;Kaksitasouoma_matriisi!L584,Päälaskenta!$C$20*Päälaskenta!$F$28,Päälaskenta!$C$20*Kaksitasouoma_matriisi!L584)</f>
        <v>0.38</v>
      </c>
      <c r="AK584" s="134">
        <f>SQRT(Päälaskenta!$D$20^2+(Päälaskenta!$D$20/(1/Päälaskenta!$E$20))^2)</f>
        <v>1.8029999999999999</v>
      </c>
      <c r="AL584" s="134">
        <f>IF(Päälaskenta!$F$28&lt;Kaksitasouoma_matriisi!L584,AK584*Päälaskenta!$F$28*COS(ATAN(1/Päälaskenta!$E$20)),AK584*Kaksitasouoma_matriisi!L584*COS(ATAN(1/Päälaskenta!$E$20)))</f>
        <v>0.114</v>
      </c>
      <c r="AM584" s="134"/>
      <c r="AN584" s="134">
        <f t="shared" si="159"/>
        <v>0.49399999999999999</v>
      </c>
      <c r="AO584" s="8">
        <f t="shared" si="152"/>
        <v>0.28020419739081098</v>
      </c>
      <c r="AP584" s="134">
        <f>Refererenssiarvoja!$B$16*H584^(1/6)/(Refererenssiarvoja!$B$15^0.5)*(Päälaskenta!$G$28/2)^0.5*(1-AO584)^(-1.5)</f>
        <v>6.4000000000000001E-2</v>
      </c>
      <c r="AQ584" s="8">
        <f>Refererenssiarvoja!$B$16*Kaksitasouoma_matriisi!O584^(1/6)/(SQRT((2*Refererenssiarvoja!$B$15)/(Päälaskenta!$F$31*Päälaskenta!$G$31*Päälaskenta!$F$28))+SQRT(Refererenssiarvoja!$B$15)/Refererenssiarvoja!$B$17*LN(Kaksitasouoma_matriisi!L584/Päälaskenta!$F$28))</f>
        <v>-5.0703608819954997E-2</v>
      </c>
      <c r="AR584" s="8">
        <f>Refererenssiarvoja!$B$16*Kaksitasouoma_matriisi!O584^(1/6)/(SQRT((2*Refererenssiarvoja!$B$15)/(Päälaskenta!$F$31*Päälaskenta!$G$31*L584)))</f>
        <v>0.12743714280919599</v>
      </c>
    </row>
    <row r="585" spans="1:44" x14ac:dyDescent="0.2">
      <c r="A585" s="8">
        <v>583</v>
      </c>
      <c r="B585" s="8">
        <f>IF(Päälaskenta!C$7,Päälaskenta!E$7,Päälaskenta!G$5)</f>
        <v>2.5</v>
      </c>
      <c r="C585" s="56">
        <v>1.417</v>
      </c>
      <c r="D585" s="93">
        <f t="shared" si="145"/>
        <v>1.7643</v>
      </c>
      <c r="E585" s="8">
        <f>IF(Päälaskenta!$C$26,Kaksitasouoma_matriisi!AP585,Kaksitasouoma_matriisi!AC585)</f>
        <v>0.101948585229319</v>
      </c>
      <c r="F585" s="56">
        <f>IF(D585&lt;Päälaskenta!H$24,(SQRT(POWER(Päälaskenta!C$24/(2*Päälaskenta!E$24),2)+(D585/Päälaskenta!E$24))-Päälaskenta!C$24/(2*Päälaskenta!E$24)),IF(D585=Päälaskenta!H$24,Päälaskenta!D$24,Päälaskenta!D$24+(SQRT(POWER((Päälaskenta!C$20+Päälaskenta!G$24)/(2*Päälaskenta!E$20),2)+((D585-Päälaskenta!H$24)/Päälaskenta!E$20))-(Päälaskenta!C$20+Päälaskenta!G$24)/(2*Päälaskenta!E$20))))</f>
        <v>0.77600000000000002</v>
      </c>
      <c r="G585" s="57">
        <f>IF(F585&gt;Päälaskenta!D$24,(2*SQRT((POWER(Päälaskenta!D$24,2))+POWER(Päälaskenta!E$24*Päälaskenta!D$24,2))+Päälaskenta!C$24)+(2*SQRT((POWER((F585-Päälaskenta!D$24),2))+POWER(Päälaskenta!E$20*(F585-Päälaskenta!D$24),2))+Päälaskenta!C$20),(2*SQRT((POWER(F585,2))+POWER(Päälaskenta!E$24*F585,2))+Päälaskenta!C$24))</f>
        <v>8.25</v>
      </c>
      <c r="H585" s="57">
        <f t="shared" si="146"/>
        <v>0.21</v>
      </c>
      <c r="I585" s="62">
        <f t="shared" si="147"/>
        <v>0.16719000000000001</v>
      </c>
      <c r="J585" s="8">
        <f>IF(F585&lt;Päälaskenta!$D$24,0,Kaksitasouoma_matriisi!F585-Päälaskenta!$D$24)</f>
        <v>7.6000000000000095E-2</v>
      </c>
      <c r="L585" s="8">
        <f>IF(F585&gt;Päälaskenta!D$24,F585-Päälaskenta!D$24,0)</f>
        <v>7.6000000000000095E-2</v>
      </c>
      <c r="M585" s="8">
        <f>IF(F585&gt;Päälaskenta!D$24,(Päälaskenta!C$20+(Päälaskenta!E$20*(Kaksitasouoma_matriisi!F585-Päälaskenta!D$24)))*(Kaksitasouoma_matriisi!F585-Päälaskenta!D$24),0)</f>
        <v>0.38866400000000001</v>
      </c>
      <c r="N585" s="8">
        <f>IF(F585&gt;Päälaskenta!D$24,(2*SQRT((POWER((F585-Päälaskenta!D$24),2))+POWER(Päälaskenta!E$20*(F585-Päälaskenta!D$24),2))+Päälaskenta!C$20),0)</f>
        <v>5.2740218969352597</v>
      </c>
      <c r="O585" s="8">
        <f t="shared" si="153"/>
        <v>7.3694043672032E-2</v>
      </c>
      <c r="P585" s="8">
        <f>IF(Päälaskenta!$C$29,IF(L585&gt;Päälaskenta!$F$28,Kaksitasouoma_matriisi!AQ585,Kaksitasouoma_matriisi!AR585),Päälaskenta!$F$20)</f>
        <v>0.12</v>
      </c>
      <c r="Q585" s="8">
        <f t="shared" si="154"/>
        <v>0.56930892839562197</v>
      </c>
      <c r="R585" s="8">
        <f t="shared" si="148"/>
        <v>0.116074943084837</v>
      </c>
      <c r="S585" s="8">
        <f t="shared" si="155"/>
        <v>0.298651130757768</v>
      </c>
      <c r="U585" s="93">
        <f>IF(F585&gt;Päälaskenta!D$24,Päälaskenta!H$24+L585*Päälaskenta!G$24,F585*Päälaskenta!C$24 + F585*F585*Päälaskenta!E$24)</f>
        <v>1.3724000000000001</v>
      </c>
      <c r="V585" s="8">
        <f>IF(F585&gt;Päälaskenta!D$24,2*SQRT(POWER(Päälaskenta!D$24,2)+POWER(Päälaskenta!E$24*Päälaskenta!D$24,2))+Päälaskenta!C$24,(2*SQRT((POWER(F585,2))+POWER(Päälaskenta!E$24*F585,2))+Päälaskenta!C$24))</f>
        <v>2.9798989873223301</v>
      </c>
      <c r="W585" s="8">
        <f t="shared" si="156"/>
        <v>0.46055252404149699</v>
      </c>
      <c r="X585" s="8">
        <f>Päälaskenta!F$24</f>
        <v>7.0000000000000007E-2</v>
      </c>
      <c r="Y585" s="8">
        <f t="shared" si="157"/>
        <v>11.6923582597486</v>
      </c>
      <c r="Z585" s="8">
        <f t="shared" si="149"/>
        <v>2.3839250569151602</v>
      </c>
      <c r="AA585" s="8">
        <f t="shared" si="158"/>
        <v>1.7370482781369601</v>
      </c>
      <c r="AC585" s="8">
        <f t="shared" si="150"/>
        <v>0.101948585229319</v>
      </c>
      <c r="AE585" s="8">
        <v>583</v>
      </c>
      <c r="AF585" s="8">
        <f t="shared" si="144"/>
        <v>12.2616671881442</v>
      </c>
      <c r="AG585" s="8">
        <f t="shared" si="151"/>
        <v>4.1570090413829301E-2</v>
      </c>
      <c r="AJ585" s="132">
        <f>IF(Päälaskenta!$F$28&lt;Kaksitasouoma_matriisi!L585,Päälaskenta!$C$20*Päälaskenta!$F$28,Päälaskenta!$C$20*Kaksitasouoma_matriisi!L585)</f>
        <v>0.38</v>
      </c>
      <c r="AK585" s="134">
        <f>SQRT(Päälaskenta!$D$20^2+(Päälaskenta!$D$20/(1/Päälaskenta!$E$20))^2)</f>
        <v>1.8029999999999999</v>
      </c>
      <c r="AL585" s="134">
        <f>IF(Päälaskenta!$F$28&lt;Kaksitasouoma_matriisi!L585,AK585*Päälaskenta!$F$28*COS(ATAN(1/Päälaskenta!$E$20)),AK585*Kaksitasouoma_matriisi!L585*COS(ATAN(1/Päälaskenta!$E$20)))</f>
        <v>0.114</v>
      </c>
      <c r="AM585" s="134"/>
      <c r="AN585" s="134">
        <f t="shared" si="159"/>
        <v>0.49399999999999999</v>
      </c>
      <c r="AO585" s="8">
        <f t="shared" si="152"/>
        <v>0.27999773281188001</v>
      </c>
      <c r="AP585" s="134">
        <f>Refererenssiarvoja!$B$16*H585^(1/6)/(Refererenssiarvoja!$B$15^0.5)*(Päälaskenta!$G$28/2)^0.5*(1-AO585)^(-1.5)</f>
        <v>6.4000000000000001E-2</v>
      </c>
      <c r="AQ585" s="8">
        <f>Refererenssiarvoja!$B$16*Kaksitasouoma_matriisi!O585^(1/6)/(SQRT((2*Refererenssiarvoja!$B$15)/(Päälaskenta!$F$31*Päälaskenta!$G$31*Päälaskenta!$F$28))+SQRT(Refererenssiarvoja!$B$15)/Refererenssiarvoja!$B$17*LN(Kaksitasouoma_matriisi!L585/Päälaskenta!$F$28))</f>
        <v>-5.0703608819954997E-2</v>
      </c>
      <c r="AR585" s="8">
        <f>Refererenssiarvoja!$B$16*Kaksitasouoma_matriisi!O585^(1/6)/(SQRT((2*Refererenssiarvoja!$B$15)/(Päälaskenta!$F$31*Päälaskenta!$G$31*L585)))</f>
        <v>0.12743714280919599</v>
      </c>
    </row>
    <row r="586" spans="1:44" x14ac:dyDescent="0.2">
      <c r="A586" s="8">
        <v>584</v>
      </c>
      <c r="B586" s="8">
        <f>IF(Päälaskenta!C$7,Päälaskenta!E$7,Päälaskenta!G$5)</f>
        <v>2.5</v>
      </c>
      <c r="C586" s="56">
        <v>1.4159999999999999</v>
      </c>
      <c r="D586" s="93">
        <f t="shared" si="145"/>
        <v>1.7655000000000001</v>
      </c>
      <c r="E586" s="8">
        <f>IF(Päälaskenta!$C$26,Kaksitasouoma_matriisi!AP586,Kaksitasouoma_matriisi!AC586)</f>
        <v>0.101956467166127</v>
      </c>
      <c r="F586" s="56">
        <f>IF(D586&lt;Päälaskenta!H$24,(SQRT(POWER(Päälaskenta!C$24/(2*Päälaskenta!E$24),2)+(D586/Päälaskenta!E$24))-Päälaskenta!C$24/(2*Päälaskenta!E$24)),IF(D586=Päälaskenta!H$24,Päälaskenta!D$24,Päälaskenta!D$24+(SQRT(POWER((Päälaskenta!C$20+Päälaskenta!G$24)/(2*Päälaskenta!E$20),2)+((D586-Päälaskenta!H$24)/Päälaskenta!E$20))-(Päälaskenta!C$20+Päälaskenta!G$24)/(2*Päälaskenta!E$20))))</f>
        <v>0.77700000000000002</v>
      </c>
      <c r="G586" s="57">
        <f>IF(F586&gt;Päälaskenta!D$24,(2*SQRT((POWER(Päälaskenta!D$24,2))+POWER(Päälaskenta!E$24*Päälaskenta!D$24,2))+Päälaskenta!C$24)+(2*SQRT((POWER((F586-Päälaskenta!D$24),2))+POWER(Päälaskenta!E$20*(F586-Päälaskenta!D$24),2))+Päälaskenta!C$20),(2*SQRT((POWER(F586,2))+POWER(Päälaskenta!E$24*F586,2))+Päälaskenta!C$24))</f>
        <v>8.26</v>
      </c>
      <c r="H586" s="57">
        <f t="shared" si="146"/>
        <v>0.21</v>
      </c>
      <c r="I586" s="62">
        <f t="shared" si="147"/>
        <v>0.16697999999999999</v>
      </c>
      <c r="J586" s="8">
        <f>IF(F586&lt;Päälaskenta!$D$24,0,Kaksitasouoma_matriisi!F586-Päälaskenta!$D$24)</f>
        <v>7.7000000000000096E-2</v>
      </c>
      <c r="L586" s="8">
        <f>IF(F586&gt;Päälaskenta!D$24,F586-Päälaskenta!D$24,0)</f>
        <v>7.7000000000000096E-2</v>
      </c>
      <c r="M586" s="8">
        <f>IF(F586&gt;Päälaskenta!D$24,(Päälaskenta!C$20+(Päälaskenta!E$20*(Kaksitasouoma_matriisi!F586-Päälaskenta!D$24)))*(Kaksitasouoma_matriisi!F586-Päälaskenta!D$24),0)</f>
        <v>0.39389350000000001</v>
      </c>
      <c r="N586" s="8">
        <f>IF(F586&gt;Päälaskenta!D$24,(2*SQRT((POWER((F586-Päälaskenta!D$24),2))+POWER(Päälaskenta!E$20*(F586-Päälaskenta!D$24),2))+Päälaskenta!C$20),0)</f>
        <v>5.2776274482107297</v>
      </c>
      <c r="O586" s="8">
        <f t="shared" si="153"/>
        <v>7.4634578485364894E-2</v>
      </c>
      <c r="P586" s="8">
        <f>IF(Päälaskenta!$C$29,IF(L586&gt;Päälaskenta!$F$28,Kaksitasouoma_matriisi!AQ586,Kaksitasouoma_matriisi!AR586),Päälaskenta!$F$20)</f>
        <v>0.12</v>
      </c>
      <c r="Q586" s="8">
        <f t="shared" si="154"/>
        <v>0.58186775529231505</v>
      </c>
      <c r="R586" s="8">
        <f t="shared" si="148"/>
        <v>0.118185817596235</v>
      </c>
      <c r="S586" s="8">
        <f t="shared" si="155"/>
        <v>0.30004510761471098</v>
      </c>
      <c r="U586" s="93">
        <f>IF(F586&gt;Päälaskenta!D$24,Päälaskenta!H$24+L586*Päälaskenta!G$24,F586*Päälaskenta!C$24 + F586*F586*Päälaskenta!E$24)</f>
        <v>1.3748</v>
      </c>
      <c r="V586" s="8">
        <f>IF(F586&gt;Päälaskenta!D$24,2*SQRT(POWER(Päälaskenta!D$24,2)+POWER(Päälaskenta!E$24*Päälaskenta!D$24,2))+Päälaskenta!C$24,(2*SQRT((POWER(F586,2))+POWER(Päälaskenta!E$24*F586,2))+Päälaskenta!C$24))</f>
        <v>2.9798989873223301</v>
      </c>
      <c r="W586" s="8">
        <f t="shared" si="156"/>
        <v>0.46135792046943302</v>
      </c>
      <c r="X586" s="8">
        <f>Päälaskenta!F$24</f>
        <v>7.0000000000000007E-2</v>
      </c>
      <c r="Y586" s="8">
        <f t="shared" si="157"/>
        <v>11.726456693589199</v>
      </c>
      <c r="Z586" s="8">
        <f t="shared" si="149"/>
        <v>2.3818141824037702</v>
      </c>
      <c r="AA586" s="8">
        <f t="shared" si="158"/>
        <v>1.73248049345634</v>
      </c>
      <c r="AC586" s="8">
        <f t="shared" si="150"/>
        <v>0.101956467166127</v>
      </c>
      <c r="AE586" s="8">
        <v>584</v>
      </c>
      <c r="AF586" s="8">
        <f t="shared" si="144"/>
        <v>12.3083244488815</v>
      </c>
      <c r="AG586" s="8">
        <f t="shared" si="151"/>
        <v>4.1255527626945003E-2</v>
      </c>
      <c r="AJ586" s="132">
        <f>IF(Päälaskenta!$F$28&lt;Kaksitasouoma_matriisi!L586,Päälaskenta!$C$20*Päälaskenta!$F$28,Päälaskenta!$C$20*Kaksitasouoma_matriisi!L586)</f>
        <v>0.38500000000000001</v>
      </c>
      <c r="AK586" s="134">
        <f>SQRT(Päälaskenta!$D$20^2+(Päälaskenta!$D$20/(1/Päälaskenta!$E$20))^2)</f>
        <v>1.8029999999999999</v>
      </c>
      <c r="AL586" s="134">
        <f>IF(Päälaskenta!$F$28&lt;Kaksitasouoma_matriisi!L586,AK586*Päälaskenta!$F$28*COS(ATAN(1/Päälaskenta!$E$20)),AK586*Kaksitasouoma_matriisi!L586*COS(ATAN(1/Päälaskenta!$E$20)))</f>
        <v>0.11600000000000001</v>
      </c>
      <c r="AM586" s="134"/>
      <c r="AN586" s="134">
        <f t="shared" si="159"/>
        <v>0.501</v>
      </c>
      <c r="AO586" s="8">
        <f t="shared" si="152"/>
        <v>0.28377230246389101</v>
      </c>
      <c r="AP586" s="134">
        <f>Refererenssiarvoja!$B$16*H586^(1/6)/(Refererenssiarvoja!$B$15^0.5)*(Päälaskenta!$G$28/2)^0.5*(1-AO586)^(-1.5)</f>
        <v>6.4000000000000001E-2</v>
      </c>
      <c r="AQ586" s="8">
        <f>Refererenssiarvoja!$B$16*Kaksitasouoma_matriisi!O586^(1/6)/(SQRT((2*Refererenssiarvoja!$B$15)/(Päälaskenta!$F$31*Päälaskenta!$G$31*Päälaskenta!$F$28))+SQRT(Refererenssiarvoja!$B$15)/Refererenssiarvoja!$B$17*LN(Kaksitasouoma_matriisi!L586/Päälaskenta!$F$28))</f>
        <v>-5.1221447094812099E-2</v>
      </c>
      <c r="AR586" s="8">
        <f>Refererenssiarvoja!$B$16*Kaksitasouoma_matriisi!O586^(1/6)/(SQRT((2*Refererenssiarvoja!$B$15)/(Päälaskenta!$F$31*Päälaskenta!$G$31*L586)))</f>
        <v>0.12854421658446799</v>
      </c>
    </row>
    <row r="587" spans="1:44" x14ac:dyDescent="0.2">
      <c r="A587" s="8">
        <v>585</v>
      </c>
      <c r="B587" s="8">
        <f>IF(Päälaskenta!C$7,Päälaskenta!E$7,Päälaskenta!G$5)</f>
        <v>2.5</v>
      </c>
      <c r="C587" s="56">
        <v>1.415</v>
      </c>
      <c r="D587" s="93">
        <f t="shared" si="145"/>
        <v>1.7667999999999999</v>
      </c>
      <c r="E587" s="8">
        <f>IF(Päälaskenta!$C$26,Kaksitasouoma_matriisi!AP587,Kaksitasouoma_matriisi!AC587)</f>
        <v>0.101956467166127</v>
      </c>
      <c r="F587" s="56">
        <f>IF(D587&lt;Päälaskenta!H$24,(SQRT(POWER(Päälaskenta!C$24/(2*Päälaskenta!E$24),2)+(D587/Päälaskenta!E$24))-Päälaskenta!C$24/(2*Päälaskenta!E$24)),IF(D587=Päälaskenta!H$24,Päälaskenta!D$24,Päälaskenta!D$24+(SQRT(POWER((Päälaskenta!C$20+Päälaskenta!G$24)/(2*Päälaskenta!E$20),2)+((D587-Päälaskenta!H$24)/Päälaskenta!E$20))-(Päälaskenta!C$20+Päälaskenta!G$24)/(2*Päälaskenta!E$20))))</f>
        <v>0.77700000000000002</v>
      </c>
      <c r="G587" s="57">
        <f>IF(F587&gt;Päälaskenta!D$24,(2*SQRT((POWER(Päälaskenta!D$24,2))+POWER(Päälaskenta!E$24*Päälaskenta!D$24,2))+Päälaskenta!C$24)+(2*SQRT((POWER((F587-Päälaskenta!D$24),2))+POWER(Päälaskenta!E$20*(F587-Päälaskenta!D$24),2))+Päälaskenta!C$20),(2*SQRT((POWER(F587,2))+POWER(Päälaskenta!E$24*F587,2))+Päälaskenta!C$24))</f>
        <v>8.26</v>
      </c>
      <c r="H587" s="57">
        <f t="shared" si="146"/>
        <v>0.21</v>
      </c>
      <c r="I587" s="62">
        <f t="shared" si="147"/>
        <v>0.166744</v>
      </c>
      <c r="J587" s="8">
        <f>IF(F587&lt;Päälaskenta!$D$24,0,Kaksitasouoma_matriisi!F587-Päälaskenta!$D$24)</f>
        <v>7.7000000000000096E-2</v>
      </c>
      <c r="L587" s="8">
        <f>IF(F587&gt;Päälaskenta!D$24,F587-Päälaskenta!D$24,0)</f>
        <v>7.7000000000000096E-2</v>
      </c>
      <c r="M587" s="8">
        <f>IF(F587&gt;Päälaskenta!D$24,(Päälaskenta!C$20+(Päälaskenta!E$20*(Kaksitasouoma_matriisi!F587-Päälaskenta!D$24)))*(Kaksitasouoma_matriisi!F587-Päälaskenta!D$24),0)</f>
        <v>0.39389350000000001</v>
      </c>
      <c r="N587" s="8">
        <f>IF(F587&gt;Päälaskenta!D$24,(2*SQRT((POWER((F587-Päälaskenta!D$24),2))+POWER(Päälaskenta!E$20*(F587-Päälaskenta!D$24),2))+Päälaskenta!C$20),0)</f>
        <v>5.2776274482107297</v>
      </c>
      <c r="O587" s="8">
        <f t="shared" si="153"/>
        <v>7.4634578485364894E-2</v>
      </c>
      <c r="P587" s="8">
        <f>IF(Päälaskenta!$C$29,IF(L587&gt;Päälaskenta!$F$28,Kaksitasouoma_matriisi!AQ587,Kaksitasouoma_matriisi!AR587),Päälaskenta!$F$20)</f>
        <v>0.12</v>
      </c>
      <c r="Q587" s="8">
        <f t="shared" si="154"/>
        <v>0.58186775529231505</v>
      </c>
      <c r="R587" s="8">
        <f t="shared" si="148"/>
        <v>0.118185817596235</v>
      </c>
      <c r="S587" s="8">
        <f t="shared" si="155"/>
        <v>0.30004510761471098</v>
      </c>
      <c r="U587" s="93">
        <f>IF(F587&gt;Päälaskenta!D$24,Päälaskenta!H$24+L587*Päälaskenta!G$24,F587*Päälaskenta!C$24 + F587*F587*Päälaskenta!E$24)</f>
        <v>1.3748</v>
      </c>
      <c r="V587" s="8">
        <f>IF(F587&gt;Päälaskenta!D$24,2*SQRT(POWER(Päälaskenta!D$24,2)+POWER(Päälaskenta!E$24*Päälaskenta!D$24,2))+Päälaskenta!C$24,(2*SQRT((POWER(F587,2))+POWER(Päälaskenta!E$24*F587,2))+Päälaskenta!C$24))</f>
        <v>2.9798989873223301</v>
      </c>
      <c r="W587" s="8">
        <f t="shared" si="156"/>
        <v>0.46135792046943302</v>
      </c>
      <c r="X587" s="8">
        <f>Päälaskenta!F$24</f>
        <v>7.0000000000000007E-2</v>
      </c>
      <c r="Y587" s="8">
        <f t="shared" si="157"/>
        <v>11.726456693589199</v>
      </c>
      <c r="Z587" s="8">
        <f t="shared" si="149"/>
        <v>2.3818141824037702</v>
      </c>
      <c r="AA587" s="8">
        <f t="shared" si="158"/>
        <v>1.73248049345634</v>
      </c>
      <c r="AC587" s="8">
        <f t="shared" si="150"/>
        <v>0.101956467166127</v>
      </c>
      <c r="AE587" s="8">
        <v>585</v>
      </c>
      <c r="AF587" s="8">
        <f t="shared" si="144"/>
        <v>12.3083244488815</v>
      </c>
      <c r="AG587" s="8">
        <f t="shared" si="151"/>
        <v>4.1255527626945003E-2</v>
      </c>
      <c r="AJ587" s="132">
        <f>IF(Päälaskenta!$F$28&lt;Kaksitasouoma_matriisi!L587,Päälaskenta!$C$20*Päälaskenta!$F$28,Päälaskenta!$C$20*Kaksitasouoma_matriisi!L587)</f>
        <v>0.38500000000000001</v>
      </c>
      <c r="AK587" s="134">
        <f>SQRT(Päälaskenta!$D$20^2+(Päälaskenta!$D$20/(1/Päälaskenta!$E$20))^2)</f>
        <v>1.8029999999999999</v>
      </c>
      <c r="AL587" s="134">
        <f>IF(Päälaskenta!$F$28&lt;Kaksitasouoma_matriisi!L587,AK587*Päälaskenta!$F$28*COS(ATAN(1/Päälaskenta!$E$20)),AK587*Kaksitasouoma_matriisi!L587*COS(ATAN(1/Päälaskenta!$E$20)))</f>
        <v>0.11600000000000001</v>
      </c>
      <c r="AM587" s="134"/>
      <c r="AN587" s="134">
        <f t="shared" si="159"/>
        <v>0.501</v>
      </c>
      <c r="AO587" s="8">
        <f t="shared" si="152"/>
        <v>0.28356350464115898</v>
      </c>
      <c r="AP587" s="134">
        <f>Refererenssiarvoja!$B$16*H587^(1/6)/(Refererenssiarvoja!$B$15^0.5)*(Päälaskenta!$G$28/2)^0.5*(1-AO587)^(-1.5)</f>
        <v>6.4000000000000001E-2</v>
      </c>
      <c r="AQ587" s="8">
        <f>Refererenssiarvoja!$B$16*Kaksitasouoma_matriisi!O587^(1/6)/(SQRT((2*Refererenssiarvoja!$B$15)/(Päälaskenta!$F$31*Päälaskenta!$G$31*Päälaskenta!$F$28))+SQRT(Refererenssiarvoja!$B$15)/Refererenssiarvoja!$B$17*LN(Kaksitasouoma_matriisi!L587/Päälaskenta!$F$28))</f>
        <v>-5.1221447094812099E-2</v>
      </c>
      <c r="AR587" s="8">
        <f>Refererenssiarvoja!$B$16*Kaksitasouoma_matriisi!O587^(1/6)/(SQRT((2*Refererenssiarvoja!$B$15)/(Päälaskenta!$F$31*Päälaskenta!$G$31*L587)))</f>
        <v>0.12854421658446799</v>
      </c>
    </row>
    <row r="588" spans="1:44" x14ac:dyDescent="0.2">
      <c r="A588" s="8">
        <v>586</v>
      </c>
      <c r="B588" s="8">
        <f>IF(Päälaskenta!C$7,Päälaskenta!E$7,Päälaskenta!G$5)</f>
        <v>2.5</v>
      </c>
      <c r="C588" s="56">
        <v>1.4139999999999999</v>
      </c>
      <c r="D588" s="93">
        <f t="shared" si="145"/>
        <v>1.768</v>
      </c>
      <c r="E588" s="8">
        <f>IF(Päälaskenta!$C$26,Kaksitasouoma_matriisi!AP588,Kaksitasouoma_matriisi!AC588)</f>
        <v>0.101956467166127</v>
      </c>
      <c r="F588" s="56">
        <f>IF(D588&lt;Päälaskenta!H$24,(SQRT(POWER(Päälaskenta!C$24/(2*Päälaskenta!E$24),2)+(D588/Päälaskenta!E$24))-Päälaskenta!C$24/(2*Päälaskenta!E$24)),IF(D588=Päälaskenta!H$24,Päälaskenta!D$24,Päälaskenta!D$24+(SQRT(POWER((Päälaskenta!C$20+Päälaskenta!G$24)/(2*Päälaskenta!E$20),2)+((D588-Päälaskenta!H$24)/Päälaskenta!E$20))-(Päälaskenta!C$20+Päälaskenta!G$24)/(2*Päälaskenta!E$20))))</f>
        <v>0.77700000000000002</v>
      </c>
      <c r="G588" s="57">
        <f>IF(F588&gt;Päälaskenta!D$24,(2*SQRT((POWER(Päälaskenta!D$24,2))+POWER(Päälaskenta!E$24*Päälaskenta!D$24,2))+Päälaskenta!C$24)+(2*SQRT((POWER((F588-Päälaskenta!D$24),2))+POWER(Päälaskenta!E$20*(F588-Päälaskenta!D$24),2))+Päälaskenta!C$20),(2*SQRT((POWER(F588,2))+POWER(Päälaskenta!E$24*F588,2))+Päälaskenta!C$24))</f>
        <v>8.26</v>
      </c>
      <c r="H588" s="57">
        <f t="shared" si="146"/>
        <v>0.21</v>
      </c>
      <c r="I588" s="62">
        <f t="shared" si="147"/>
        <v>0.16650799999999999</v>
      </c>
      <c r="J588" s="8">
        <f>IF(F588&lt;Päälaskenta!$D$24,0,Kaksitasouoma_matriisi!F588-Päälaskenta!$D$24)</f>
        <v>7.7000000000000096E-2</v>
      </c>
      <c r="L588" s="8">
        <f>IF(F588&gt;Päälaskenta!D$24,F588-Päälaskenta!D$24,0)</f>
        <v>7.7000000000000096E-2</v>
      </c>
      <c r="M588" s="8">
        <f>IF(F588&gt;Päälaskenta!D$24,(Päälaskenta!C$20+(Päälaskenta!E$20*(Kaksitasouoma_matriisi!F588-Päälaskenta!D$24)))*(Kaksitasouoma_matriisi!F588-Päälaskenta!D$24),0)</f>
        <v>0.39389350000000001</v>
      </c>
      <c r="N588" s="8">
        <f>IF(F588&gt;Päälaskenta!D$24,(2*SQRT((POWER((F588-Päälaskenta!D$24),2))+POWER(Päälaskenta!E$20*(F588-Päälaskenta!D$24),2))+Päälaskenta!C$20),0)</f>
        <v>5.2776274482107297</v>
      </c>
      <c r="O588" s="8">
        <f t="shared" si="153"/>
        <v>7.4634578485364894E-2</v>
      </c>
      <c r="P588" s="8">
        <f>IF(Päälaskenta!$C$29,IF(L588&gt;Päälaskenta!$F$28,Kaksitasouoma_matriisi!AQ588,Kaksitasouoma_matriisi!AR588),Päälaskenta!$F$20)</f>
        <v>0.12</v>
      </c>
      <c r="Q588" s="8">
        <f t="shared" si="154"/>
        <v>0.58186775529231505</v>
      </c>
      <c r="R588" s="8">
        <f t="shared" si="148"/>
        <v>0.118185817596235</v>
      </c>
      <c r="S588" s="8">
        <f t="shared" si="155"/>
        <v>0.30004510761471098</v>
      </c>
      <c r="U588" s="93">
        <f>IF(F588&gt;Päälaskenta!D$24,Päälaskenta!H$24+L588*Päälaskenta!G$24,F588*Päälaskenta!C$24 + F588*F588*Päälaskenta!E$24)</f>
        <v>1.3748</v>
      </c>
      <c r="V588" s="8">
        <f>IF(F588&gt;Päälaskenta!D$24,2*SQRT(POWER(Päälaskenta!D$24,2)+POWER(Päälaskenta!E$24*Päälaskenta!D$24,2))+Päälaskenta!C$24,(2*SQRT((POWER(F588,2))+POWER(Päälaskenta!E$24*F588,2))+Päälaskenta!C$24))</f>
        <v>2.9798989873223301</v>
      </c>
      <c r="W588" s="8">
        <f t="shared" si="156"/>
        <v>0.46135792046943302</v>
      </c>
      <c r="X588" s="8">
        <f>Päälaskenta!F$24</f>
        <v>7.0000000000000007E-2</v>
      </c>
      <c r="Y588" s="8">
        <f t="shared" si="157"/>
        <v>11.726456693589199</v>
      </c>
      <c r="Z588" s="8">
        <f t="shared" si="149"/>
        <v>2.3818141824037702</v>
      </c>
      <c r="AA588" s="8">
        <f t="shared" si="158"/>
        <v>1.73248049345634</v>
      </c>
      <c r="AC588" s="8">
        <f t="shared" si="150"/>
        <v>0.101956467166127</v>
      </c>
      <c r="AE588" s="8">
        <v>586</v>
      </c>
      <c r="AF588" s="8">
        <f t="shared" si="144"/>
        <v>12.3083244488815</v>
      </c>
      <c r="AG588" s="8">
        <f t="shared" si="151"/>
        <v>4.1255527626945003E-2</v>
      </c>
      <c r="AJ588" s="132">
        <f>IF(Päälaskenta!$F$28&lt;Kaksitasouoma_matriisi!L588,Päälaskenta!$C$20*Päälaskenta!$F$28,Päälaskenta!$C$20*Kaksitasouoma_matriisi!L588)</f>
        <v>0.38500000000000001</v>
      </c>
      <c r="AK588" s="134">
        <f>SQRT(Päälaskenta!$D$20^2+(Päälaskenta!$D$20/(1/Päälaskenta!$E$20))^2)</f>
        <v>1.8029999999999999</v>
      </c>
      <c r="AL588" s="134">
        <f>IF(Päälaskenta!$F$28&lt;Kaksitasouoma_matriisi!L588,AK588*Päälaskenta!$F$28*COS(ATAN(1/Päälaskenta!$E$20)),AK588*Kaksitasouoma_matriisi!L588*COS(ATAN(1/Päälaskenta!$E$20)))</f>
        <v>0.11600000000000001</v>
      </c>
      <c r="AM588" s="134"/>
      <c r="AN588" s="134">
        <f t="shared" si="159"/>
        <v>0.501</v>
      </c>
      <c r="AO588" s="8">
        <f t="shared" si="152"/>
        <v>0.283371040723982</v>
      </c>
      <c r="AP588" s="134">
        <f>Refererenssiarvoja!$B$16*H588^(1/6)/(Refererenssiarvoja!$B$15^0.5)*(Päälaskenta!$G$28/2)^0.5*(1-AO588)^(-1.5)</f>
        <v>6.4000000000000001E-2</v>
      </c>
      <c r="AQ588" s="8">
        <f>Refererenssiarvoja!$B$16*Kaksitasouoma_matriisi!O588^(1/6)/(SQRT((2*Refererenssiarvoja!$B$15)/(Päälaskenta!$F$31*Päälaskenta!$G$31*Päälaskenta!$F$28))+SQRT(Refererenssiarvoja!$B$15)/Refererenssiarvoja!$B$17*LN(Kaksitasouoma_matriisi!L588/Päälaskenta!$F$28))</f>
        <v>-5.1221447094812099E-2</v>
      </c>
      <c r="AR588" s="8">
        <f>Refererenssiarvoja!$B$16*Kaksitasouoma_matriisi!O588^(1/6)/(SQRT((2*Refererenssiarvoja!$B$15)/(Päälaskenta!$F$31*Päälaskenta!$G$31*L588)))</f>
        <v>0.12854421658446799</v>
      </c>
    </row>
    <row r="589" spans="1:44" x14ac:dyDescent="0.2">
      <c r="A589" s="8">
        <v>587</v>
      </c>
      <c r="B589" s="8">
        <f>IF(Päälaskenta!C$7,Päälaskenta!E$7,Päälaskenta!G$5)</f>
        <v>2.5</v>
      </c>
      <c r="C589" s="56">
        <v>1.413</v>
      </c>
      <c r="D589" s="93">
        <f t="shared" si="145"/>
        <v>1.7693000000000001</v>
      </c>
      <c r="E589" s="8">
        <f>IF(Päälaskenta!$C$26,Kaksitasouoma_matriisi!AP589,Kaksitasouoma_matriisi!AC589)</f>
        <v>0.101956467166127</v>
      </c>
      <c r="F589" s="56">
        <f>IF(D589&lt;Päälaskenta!H$24,(SQRT(POWER(Päälaskenta!C$24/(2*Päälaskenta!E$24),2)+(D589/Päälaskenta!E$24))-Päälaskenta!C$24/(2*Päälaskenta!E$24)),IF(D589=Päälaskenta!H$24,Päälaskenta!D$24,Päälaskenta!D$24+(SQRT(POWER((Päälaskenta!C$20+Päälaskenta!G$24)/(2*Päälaskenta!E$20),2)+((D589-Päälaskenta!H$24)/Päälaskenta!E$20))-(Päälaskenta!C$20+Päälaskenta!G$24)/(2*Päälaskenta!E$20))))</f>
        <v>0.77700000000000002</v>
      </c>
      <c r="G589" s="57">
        <f>IF(F589&gt;Päälaskenta!D$24,(2*SQRT((POWER(Päälaskenta!D$24,2))+POWER(Päälaskenta!E$24*Päälaskenta!D$24,2))+Päälaskenta!C$24)+(2*SQRT((POWER((F589-Päälaskenta!D$24),2))+POWER(Päälaskenta!E$20*(F589-Päälaskenta!D$24),2))+Päälaskenta!C$20),(2*SQRT((POWER(F589,2))+POWER(Päälaskenta!E$24*F589,2))+Päälaskenta!C$24))</f>
        <v>8.26</v>
      </c>
      <c r="H589" s="57">
        <f t="shared" si="146"/>
        <v>0.21</v>
      </c>
      <c r="I589" s="62">
        <f t="shared" si="147"/>
        <v>0.166273</v>
      </c>
      <c r="J589" s="8">
        <f>IF(F589&lt;Päälaskenta!$D$24,0,Kaksitasouoma_matriisi!F589-Päälaskenta!$D$24)</f>
        <v>7.7000000000000096E-2</v>
      </c>
      <c r="L589" s="8">
        <f>IF(F589&gt;Päälaskenta!D$24,F589-Päälaskenta!D$24,0)</f>
        <v>7.7000000000000096E-2</v>
      </c>
      <c r="M589" s="8">
        <f>IF(F589&gt;Päälaskenta!D$24,(Päälaskenta!C$20+(Päälaskenta!E$20*(Kaksitasouoma_matriisi!F589-Päälaskenta!D$24)))*(Kaksitasouoma_matriisi!F589-Päälaskenta!D$24),0)</f>
        <v>0.39389350000000001</v>
      </c>
      <c r="N589" s="8">
        <f>IF(F589&gt;Päälaskenta!D$24,(2*SQRT((POWER((F589-Päälaskenta!D$24),2))+POWER(Päälaskenta!E$20*(F589-Päälaskenta!D$24),2))+Päälaskenta!C$20),0)</f>
        <v>5.2776274482107297</v>
      </c>
      <c r="O589" s="8">
        <f t="shared" si="153"/>
        <v>7.4634578485364894E-2</v>
      </c>
      <c r="P589" s="8">
        <f>IF(Päälaskenta!$C$29,IF(L589&gt;Päälaskenta!$F$28,Kaksitasouoma_matriisi!AQ589,Kaksitasouoma_matriisi!AR589),Päälaskenta!$F$20)</f>
        <v>0.12</v>
      </c>
      <c r="Q589" s="8">
        <f t="shared" si="154"/>
        <v>0.58186775529231505</v>
      </c>
      <c r="R589" s="8">
        <f t="shared" si="148"/>
        <v>0.118185817596235</v>
      </c>
      <c r="S589" s="8">
        <f t="shared" si="155"/>
        <v>0.30004510761471098</v>
      </c>
      <c r="U589" s="93">
        <f>IF(F589&gt;Päälaskenta!D$24,Päälaskenta!H$24+L589*Päälaskenta!G$24,F589*Päälaskenta!C$24 + F589*F589*Päälaskenta!E$24)</f>
        <v>1.3748</v>
      </c>
      <c r="V589" s="8">
        <f>IF(F589&gt;Päälaskenta!D$24,2*SQRT(POWER(Päälaskenta!D$24,2)+POWER(Päälaskenta!E$24*Päälaskenta!D$24,2))+Päälaskenta!C$24,(2*SQRT((POWER(F589,2))+POWER(Päälaskenta!E$24*F589,2))+Päälaskenta!C$24))</f>
        <v>2.9798989873223301</v>
      </c>
      <c r="W589" s="8">
        <f t="shared" si="156"/>
        <v>0.46135792046943302</v>
      </c>
      <c r="X589" s="8">
        <f>Päälaskenta!F$24</f>
        <v>7.0000000000000007E-2</v>
      </c>
      <c r="Y589" s="8">
        <f t="shared" si="157"/>
        <v>11.726456693589199</v>
      </c>
      <c r="Z589" s="8">
        <f t="shared" si="149"/>
        <v>2.3818141824037702</v>
      </c>
      <c r="AA589" s="8">
        <f t="shared" si="158"/>
        <v>1.73248049345634</v>
      </c>
      <c r="AC589" s="8">
        <f t="shared" si="150"/>
        <v>0.101956467166127</v>
      </c>
      <c r="AE589" s="8">
        <v>587</v>
      </c>
      <c r="AF589" s="8">
        <f t="shared" si="144"/>
        <v>12.3083244488815</v>
      </c>
      <c r="AG589" s="8">
        <f t="shared" si="151"/>
        <v>4.1255527626945003E-2</v>
      </c>
      <c r="AJ589" s="132">
        <f>IF(Päälaskenta!$F$28&lt;Kaksitasouoma_matriisi!L589,Päälaskenta!$C$20*Päälaskenta!$F$28,Päälaskenta!$C$20*Kaksitasouoma_matriisi!L589)</f>
        <v>0.38500000000000001</v>
      </c>
      <c r="AK589" s="134">
        <f>SQRT(Päälaskenta!$D$20^2+(Päälaskenta!$D$20/(1/Päälaskenta!$E$20))^2)</f>
        <v>1.8029999999999999</v>
      </c>
      <c r="AL589" s="134">
        <f>IF(Päälaskenta!$F$28&lt;Kaksitasouoma_matriisi!L589,AK589*Päälaskenta!$F$28*COS(ATAN(1/Päälaskenta!$E$20)),AK589*Kaksitasouoma_matriisi!L589*COS(ATAN(1/Päälaskenta!$E$20)))</f>
        <v>0.11600000000000001</v>
      </c>
      <c r="AM589" s="134"/>
      <c r="AN589" s="134">
        <f t="shared" si="159"/>
        <v>0.501</v>
      </c>
      <c r="AO589" s="8">
        <f t="shared" si="152"/>
        <v>0.28316283275871801</v>
      </c>
      <c r="AP589" s="134">
        <f>Refererenssiarvoja!$B$16*H589^(1/6)/(Refererenssiarvoja!$B$15^0.5)*(Päälaskenta!$G$28/2)^0.5*(1-AO589)^(-1.5)</f>
        <v>6.4000000000000001E-2</v>
      </c>
      <c r="AQ589" s="8">
        <f>Refererenssiarvoja!$B$16*Kaksitasouoma_matriisi!O589^(1/6)/(SQRT((2*Refererenssiarvoja!$B$15)/(Päälaskenta!$F$31*Päälaskenta!$G$31*Päälaskenta!$F$28))+SQRT(Refererenssiarvoja!$B$15)/Refererenssiarvoja!$B$17*LN(Kaksitasouoma_matriisi!L589/Päälaskenta!$F$28))</f>
        <v>-5.1221447094812099E-2</v>
      </c>
      <c r="AR589" s="8">
        <f>Refererenssiarvoja!$B$16*Kaksitasouoma_matriisi!O589^(1/6)/(SQRT((2*Refererenssiarvoja!$B$15)/(Päälaskenta!$F$31*Päälaskenta!$G$31*L589)))</f>
        <v>0.12854421658446799</v>
      </c>
    </row>
    <row r="590" spans="1:44" x14ac:dyDescent="0.2">
      <c r="A590" s="8">
        <v>588</v>
      </c>
      <c r="B590" s="8">
        <f>IF(Päälaskenta!C$7,Päälaskenta!E$7,Päälaskenta!G$5)</f>
        <v>2.5</v>
      </c>
      <c r="C590" s="56">
        <v>1.4119999999999999</v>
      </c>
      <c r="D590" s="93">
        <f t="shared" si="145"/>
        <v>1.7705</v>
      </c>
      <c r="E590" s="8">
        <f>IF(Päälaskenta!$C$26,Kaksitasouoma_matriisi!AP590,Kaksitasouoma_matriisi!AC590)</f>
        <v>0.101956467166127</v>
      </c>
      <c r="F590" s="56">
        <f>IF(D590&lt;Päälaskenta!H$24,(SQRT(POWER(Päälaskenta!C$24/(2*Päälaskenta!E$24),2)+(D590/Päälaskenta!E$24))-Päälaskenta!C$24/(2*Päälaskenta!E$24)),IF(D590=Päälaskenta!H$24,Päälaskenta!D$24,Päälaskenta!D$24+(SQRT(POWER((Päälaskenta!C$20+Päälaskenta!G$24)/(2*Päälaskenta!E$20),2)+((D590-Päälaskenta!H$24)/Päälaskenta!E$20))-(Päälaskenta!C$20+Päälaskenta!G$24)/(2*Päälaskenta!E$20))))</f>
        <v>0.77700000000000002</v>
      </c>
      <c r="G590" s="57">
        <f>IF(F590&gt;Päälaskenta!D$24,(2*SQRT((POWER(Päälaskenta!D$24,2))+POWER(Päälaskenta!E$24*Päälaskenta!D$24,2))+Päälaskenta!C$24)+(2*SQRT((POWER((F590-Päälaskenta!D$24),2))+POWER(Päälaskenta!E$20*(F590-Päälaskenta!D$24),2))+Päälaskenta!C$20),(2*SQRT((POWER(F590,2))+POWER(Päälaskenta!E$24*F590,2))+Päälaskenta!C$24))</f>
        <v>8.26</v>
      </c>
      <c r="H590" s="57">
        <f t="shared" si="146"/>
        <v>0.21</v>
      </c>
      <c r="I590" s="62">
        <f t="shared" si="147"/>
        <v>0.16603799999999999</v>
      </c>
      <c r="J590" s="8">
        <f>IF(F590&lt;Päälaskenta!$D$24,0,Kaksitasouoma_matriisi!F590-Päälaskenta!$D$24)</f>
        <v>7.7000000000000096E-2</v>
      </c>
      <c r="L590" s="8">
        <f>IF(F590&gt;Päälaskenta!D$24,F590-Päälaskenta!D$24,0)</f>
        <v>7.7000000000000096E-2</v>
      </c>
      <c r="M590" s="8">
        <f>IF(F590&gt;Päälaskenta!D$24,(Päälaskenta!C$20+(Päälaskenta!E$20*(Kaksitasouoma_matriisi!F590-Päälaskenta!D$24)))*(Kaksitasouoma_matriisi!F590-Päälaskenta!D$24),0)</f>
        <v>0.39389350000000001</v>
      </c>
      <c r="N590" s="8">
        <f>IF(F590&gt;Päälaskenta!D$24,(2*SQRT((POWER((F590-Päälaskenta!D$24),2))+POWER(Päälaskenta!E$20*(F590-Päälaskenta!D$24),2))+Päälaskenta!C$20),0)</f>
        <v>5.2776274482107297</v>
      </c>
      <c r="O590" s="8">
        <f t="shared" si="153"/>
        <v>7.4634578485364894E-2</v>
      </c>
      <c r="P590" s="8">
        <f>IF(Päälaskenta!$C$29,IF(L590&gt;Päälaskenta!$F$28,Kaksitasouoma_matriisi!AQ590,Kaksitasouoma_matriisi!AR590),Päälaskenta!$F$20)</f>
        <v>0.12</v>
      </c>
      <c r="Q590" s="8">
        <f t="shared" si="154"/>
        <v>0.58186775529231505</v>
      </c>
      <c r="R590" s="8">
        <f t="shared" si="148"/>
        <v>0.118185817596235</v>
      </c>
      <c r="S590" s="8">
        <f t="shared" si="155"/>
        <v>0.30004510761471098</v>
      </c>
      <c r="U590" s="93">
        <f>IF(F590&gt;Päälaskenta!D$24,Päälaskenta!H$24+L590*Päälaskenta!G$24,F590*Päälaskenta!C$24 + F590*F590*Päälaskenta!E$24)</f>
        <v>1.3748</v>
      </c>
      <c r="V590" s="8">
        <f>IF(F590&gt;Päälaskenta!D$24,2*SQRT(POWER(Päälaskenta!D$24,2)+POWER(Päälaskenta!E$24*Päälaskenta!D$24,2))+Päälaskenta!C$24,(2*SQRT((POWER(F590,2))+POWER(Päälaskenta!E$24*F590,2))+Päälaskenta!C$24))</f>
        <v>2.9798989873223301</v>
      </c>
      <c r="W590" s="8">
        <f t="shared" si="156"/>
        <v>0.46135792046943302</v>
      </c>
      <c r="X590" s="8">
        <f>Päälaskenta!F$24</f>
        <v>7.0000000000000007E-2</v>
      </c>
      <c r="Y590" s="8">
        <f t="shared" si="157"/>
        <v>11.726456693589199</v>
      </c>
      <c r="Z590" s="8">
        <f t="shared" si="149"/>
        <v>2.3818141824037702</v>
      </c>
      <c r="AA590" s="8">
        <f t="shared" si="158"/>
        <v>1.73248049345634</v>
      </c>
      <c r="AC590" s="8">
        <f t="shared" si="150"/>
        <v>0.101956467166127</v>
      </c>
      <c r="AE590" s="8">
        <v>588</v>
      </c>
      <c r="AF590" s="8">
        <f t="shared" si="144"/>
        <v>12.3083244488815</v>
      </c>
      <c r="AG590" s="8">
        <f t="shared" si="151"/>
        <v>4.1255527626945003E-2</v>
      </c>
      <c r="AJ590" s="132">
        <f>IF(Päälaskenta!$F$28&lt;Kaksitasouoma_matriisi!L590,Päälaskenta!$C$20*Päälaskenta!$F$28,Päälaskenta!$C$20*Kaksitasouoma_matriisi!L590)</f>
        <v>0.38500000000000001</v>
      </c>
      <c r="AK590" s="134">
        <f>SQRT(Päälaskenta!$D$20^2+(Päälaskenta!$D$20/(1/Päälaskenta!$E$20))^2)</f>
        <v>1.8029999999999999</v>
      </c>
      <c r="AL590" s="134">
        <f>IF(Päälaskenta!$F$28&lt;Kaksitasouoma_matriisi!L590,AK590*Päälaskenta!$F$28*COS(ATAN(1/Päälaskenta!$E$20)),AK590*Kaksitasouoma_matriisi!L590*COS(ATAN(1/Päälaskenta!$E$20)))</f>
        <v>0.11600000000000001</v>
      </c>
      <c r="AM590" s="134"/>
      <c r="AN590" s="134">
        <f t="shared" si="159"/>
        <v>0.501</v>
      </c>
      <c r="AO590" s="8">
        <f t="shared" si="152"/>
        <v>0.282970912171703</v>
      </c>
      <c r="AP590" s="134">
        <f>Refererenssiarvoja!$B$16*H590^(1/6)/(Refererenssiarvoja!$B$15^0.5)*(Päälaskenta!$G$28/2)^0.5*(1-AO590)^(-1.5)</f>
        <v>6.4000000000000001E-2</v>
      </c>
      <c r="AQ590" s="8">
        <f>Refererenssiarvoja!$B$16*Kaksitasouoma_matriisi!O590^(1/6)/(SQRT((2*Refererenssiarvoja!$B$15)/(Päälaskenta!$F$31*Päälaskenta!$G$31*Päälaskenta!$F$28))+SQRT(Refererenssiarvoja!$B$15)/Refererenssiarvoja!$B$17*LN(Kaksitasouoma_matriisi!L590/Päälaskenta!$F$28))</f>
        <v>-5.1221447094812099E-2</v>
      </c>
      <c r="AR590" s="8">
        <f>Refererenssiarvoja!$B$16*Kaksitasouoma_matriisi!O590^(1/6)/(SQRT((2*Refererenssiarvoja!$B$15)/(Päälaskenta!$F$31*Päälaskenta!$G$31*L590)))</f>
        <v>0.12854421658446799</v>
      </c>
    </row>
    <row r="591" spans="1:44" x14ac:dyDescent="0.2">
      <c r="A591" s="8">
        <v>589</v>
      </c>
      <c r="B591" s="8">
        <f>IF(Päälaskenta!C$7,Päälaskenta!E$7,Päälaskenta!G$5)</f>
        <v>2.5</v>
      </c>
      <c r="C591" s="56">
        <v>1.411</v>
      </c>
      <c r="D591" s="93">
        <f t="shared" si="145"/>
        <v>1.7718</v>
      </c>
      <c r="E591" s="8">
        <f>IF(Päälaskenta!$C$26,Kaksitasouoma_matriisi!AP591,Kaksitasouoma_matriisi!AC591)</f>
        <v>0.101956467166127</v>
      </c>
      <c r="F591" s="56">
        <f>IF(D591&lt;Päälaskenta!H$24,(SQRT(POWER(Päälaskenta!C$24/(2*Päälaskenta!E$24),2)+(D591/Päälaskenta!E$24))-Päälaskenta!C$24/(2*Päälaskenta!E$24)),IF(D591=Päälaskenta!H$24,Päälaskenta!D$24,Päälaskenta!D$24+(SQRT(POWER((Päälaskenta!C$20+Päälaskenta!G$24)/(2*Päälaskenta!E$20),2)+((D591-Päälaskenta!H$24)/Päälaskenta!E$20))-(Päälaskenta!C$20+Päälaskenta!G$24)/(2*Päälaskenta!E$20))))</f>
        <v>0.77700000000000002</v>
      </c>
      <c r="G591" s="57">
        <f>IF(F591&gt;Päälaskenta!D$24,(2*SQRT((POWER(Päälaskenta!D$24,2))+POWER(Päälaskenta!E$24*Päälaskenta!D$24,2))+Päälaskenta!C$24)+(2*SQRT((POWER((F591-Päälaskenta!D$24),2))+POWER(Päälaskenta!E$20*(F591-Päälaskenta!D$24),2))+Päälaskenta!C$20),(2*SQRT((POWER(F591,2))+POWER(Päälaskenta!E$24*F591,2))+Päälaskenta!C$24))</f>
        <v>8.26</v>
      </c>
      <c r="H591" s="57">
        <f t="shared" si="146"/>
        <v>0.21</v>
      </c>
      <c r="I591" s="62">
        <f t="shared" si="147"/>
        <v>0.16580300000000001</v>
      </c>
      <c r="J591" s="8">
        <f>IF(F591&lt;Päälaskenta!$D$24,0,Kaksitasouoma_matriisi!F591-Päälaskenta!$D$24)</f>
        <v>7.7000000000000096E-2</v>
      </c>
      <c r="L591" s="8">
        <f>IF(F591&gt;Päälaskenta!D$24,F591-Päälaskenta!D$24,0)</f>
        <v>7.7000000000000096E-2</v>
      </c>
      <c r="M591" s="8">
        <f>IF(F591&gt;Päälaskenta!D$24,(Päälaskenta!C$20+(Päälaskenta!E$20*(Kaksitasouoma_matriisi!F591-Päälaskenta!D$24)))*(Kaksitasouoma_matriisi!F591-Päälaskenta!D$24),0)</f>
        <v>0.39389350000000001</v>
      </c>
      <c r="N591" s="8">
        <f>IF(F591&gt;Päälaskenta!D$24,(2*SQRT((POWER((F591-Päälaskenta!D$24),2))+POWER(Päälaskenta!E$20*(F591-Päälaskenta!D$24),2))+Päälaskenta!C$20),0)</f>
        <v>5.2776274482107297</v>
      </c>
      <c r="O591" s="8">
        <f t="shared" si="153"/>
        <v>7.4634578485364894E-2</v>
      </c>
      <c r="P591" s="8">
        <f>IF(Päälaskenta!$C$29,IF(L591&gt;Päälaskenta!$F$28,Kaksitasouoma_matriisi!AQ591,Kaksitasouoma_matriisi!AR591),Päälaskenta!$F$20)</f>
        <v>0.12</v>
      </c>
      <c r="Q591" s="8">
        <f t="shared" si="154"/>
        <v>0.58186775529231505</v>
      </c>
      <c r="R591" s="8">
        <f t="shared" si="148"/>
        <v>0.118185817596235</v>
      </c>
      <c r="S591" s="8">
        <f t="shared" si="155"/>
        <v>0.30004510761471098</v>
      </c>
      <c r="U591" s="93">
        <f>IF(F591&gt;Päälaskenta!D$24,Päälaskenta!H$24+L591*Päälaskenta!G$24,F591*Päälaskenta!C$24 + F591*F591*Päälaskenta!E$24)</f>
        <v>1.3748</v>
      </c>
      <c r="V591" s="8">
        <f>IF(F591&gt;Päälaskenta!D$24,2*SQRT(POWER(Päälaskenta!D$24,2)+POWER(Päälaskenta!E$24*Päälaskenta!D$24,2))+Päälaskenta!C$24,(2*SQRT((POWER(F591,2))+POWER(Päälaskenta!E$24*F591,2))+Päälaskenta!C$24))</f>
        <v>2.9798989873223301</v>
      </c>
      <c r="W591" s="8">
        <f t="shared" si="156"/>
        <v>0.46135792046943302</v>
      </c>
      <c r="X591" s="8">
        <f>Päälaskenta!F$24</f>
        <v>7.0000000000000007E-2</v>
      </c>
      <c r="Y591" s="8">
        <f t="shared" si="157"/>
        <v>11.726456693589199</v>
      </c>
      <c r="Z591" s="8">
        <f t="shared" si="149"/>
        <v>2.3818141824037702</v>
      </c>
      <c r="AA591" s="8">
        <f t="shared" si="158"/>
        <v>1.73248049345634</v>
      </c>
      <c r="AC591" s="8">
        <f t="shared" si="150"/>
        <v>0.101956467166127</v>
      </c>
      <c r="AE591" s="8">
        <v>589</v>
      </c>
      <c r="AF591" s="8">
        <f t="shared" si="144"/>
        <v>12.3083244488815</v>
      </c>
      <c r="AG591" s="8">
        <f t="shared" si="151"/>
        <v>4.1255527626945003E-2</v>
      </c>
      <c r="AJ591" s="132">
        <f>IF(Päälaskenta!$F$28&lt;Kaksitasouoma_matriisi!L591,Päälaskenta!$C$20*Päälaskenta!$F$28,Päälaskenta!$C$20*Kaksitasouoma_matriisi!L591)</f>
        <v>0.38500000000000001</v>
      </c>
      <c r="AK591" s="134">
        <f>SQRT(Päälaskenta!$D$20^2+(Päälaskenta!$D$20/(1/Päälaskenta!$E$20))^2)</f>
        <v>1.8029999999999999</v>
      </c>
      <c r="AL591" s="134">
        <f>IF(Päälaskenta!$F$28&lt;Kaksitasouoma_matriisi!L591,AK591*Päälaskenta!$F$28*COS(ATAN(1/Päälaskenta!$E$20)),AK591*Kaksitasouoma_matriisi!L591*COS(ATAN(1/Päälaskenta!$E$20)))</f>
        <v>0.11600000000000001</v>
      </c>
      <c r="AM591" s="134"/>
      <c r="AN591" s="134">
        <f t="shared" si="159"/>
        <v>0.501</v>
      </c>
      <c r="AO591" s="8">
        <f t="shared" si="152"/>
        <v>0.28276329156789698</v>
      </c>
      <c r="AP591" s="134">
        <f>Refererenssiarvoja!$B$16*H591^(1/6)/(Refererenssiarvoja!$B$15^0.5)*(Päälaskenta!$G$28/2)^0.5*(1-AO591)^(-1.5)</f>
        <v>6.4000000000000001E-2</v>
      </c>
      <c r="AQ591" s="8">
        <f>Refererenssiarvoja!$B$16*Kaksitasouoma_matriisi!O591^(1/6)/(SQRT((2*Refererenssiarvoja!$B$15)/(Päälaskenta!$F$31*Päälaskenta!$G$31*Päälaskenta!$F$28))+SQRT(Refererenssiarvoja!$B$15)/Refererenssiarvoja!$B$17*LN(Kaksitasouoma_matriisi!L591/Päälaskenta!$F$28))</f>
        <v>-5.1221447094812099E-2</v>
      </c>
      <c r="AR591" s="8">
        <f>Refererenssiarvoja!$B$16*Kaksitasouoma_matriisi!O591^(1/6)/(SQRT((2*Refererenssiarvoja!$B$15)/(Päälaskenta!$F$31*Päälaskenta!$G$31*L591)))</f>
        <v>0.12854421658446799</v>
      </c>
    </row>
    <row r="592" spans="1:44" x14ac:dyDescent="0.2">
      <c r="A592" s="8">
        <v>590</v>
      </c>
      <c r="B592" s="8">
        <f>IF(Päälaskenta!C$7,Päälaskenta!E$7,Päälaskenta!G$5)</f>
        <v>2.5</v>
      </c>
      <c r="C592" s="56">
        <v>1.41</v>
      </c>
      <c r="D592" s="93">
        <f t="shared" si="145"/>
        <v>1.7729999999999999</v>
      </c>
      <c r="E592" s="8">
        <f>IF(Päälaskenta!$C$26,Kaksitasouoma_matriisi!AP592,Kaksitasouoma_matriisi!AC592)</f>
        <v>0.101964342222829</v>
      </c>
      <c r="F592" s="56">
        <f>IF(D592&lt;Päälaskenta!H$24,(SQRT(POWER(Päälaskenta!C$24/(2*Päälaskenta!E$24),2)+(D592/Päälaskenta!E$24))-Päälaskenta!C$24/(2*Päälaskenta!E$24)),IF(D592=Päälaskenta!H$24,Päälaskenta!D$24,Päälaskenta!D$24+(SQRT(POWER((Päälaskenta!C$20+Päälaskenta!G$24)/(2*Päälaskenta!E$20),2)+((D592-Päälaskenta!H$24)/Päälaskenta!E$20))-(Päälaskenta!C$20+Päälaskenta!G$24)/(2*Päälaskenta!E$20))))</f>
        <v>0.77800000000000002</v>
      </c>
      <c r="G592" s="57">
        <f>IF(F592&gt;Päälaskenta!D$24,(2*SQRT((POWER(Päälaskenta!D$24,2))+POWER(Päälaskenta!E$24*Päälaskenta!D$24,2))+Päälaskenta!C$24)+(2*SQRT((POWER((F592-Päälaskenta!D$24),2))+POWER(Päälaskenta!E$20*(F592-Päälaskenta!D$24),2))+Päälaskenta!C$20),(2*SQRT((POWER(F592,2))+POWER(Päälaskenta!E$24*F592,2))+Päälaskenta!C$24))</f>
        <v>8.26</v>
      </c>
      <c r="H592" s="57">
        <f t="shared" si="146"/>
        <v>0.21</v>
      </c>
      <c r="I592" s="62">
        <f t="shared" si="147"/>
        <v>0.16559299999999999</v>
      </c>
      <c r="J592" s="8">
        <f>IF(F592&lt;Päälaskenta!$D$24,0,Kaksitasouoma_matriisi!F592-Päälaskenta!$D$24)</f>
        <v>7.8000000000000097E-2</v>
      </c>
      <c r="L592" s="8">
        <f>IF(F592&gt;Päälaskenta!D$24,F592-Päälaskenta!D$24,0)</f>
        <v>7.8000000000000097E-2</v>
      </c>
      <c r="M592" s="8">
        <f>IF(F592&gt;Päälaskenta!D$24,(Päälaskenta!C$20+(Päälaskenta!E$20*(Kaksitasouoma_matriisi!F592-Päälaskenta!D$24)))*(Kaksitasouoma_matriisi!F592-Päälaskenta!D$24),0)</f>
        <v>0.39912599999999998</v>
      </c>
      <c r="N592" s="8">
        <f>IF(F592&gt;Päälaskenta!D$24,(2*SQRT((POWER((F592-Päälaskenta!D$24),2))+POWER(Päälaskenta!E$20*(F592-Päälaskenta!D$24),2))+Päälaskenta!C$20),0)</f>
        <v>5.28123299948619</v>
      </c>
      <c r="O592" s="8">
        <f t="shared" si="153"/>
        <v>7.5574397122571704E-2</v>
      </c>
      <c r="P592" s="8">
        <f>IF(Päälaskenta!$C$29,IF(L592&gt;Päälaskenta!$F$28,Kaksitasouoma_matriisi!AQ592,Kaksitasouoma_matriisi!AR592),Päälaskenta!$F$20)</f>
        <v>0.12</v>
      </c>
      <c r="Q592" s="8">
        <f t="shared" si="154"/>
        <v>0.59453656260364196</v>
      </c>
      <c r="R592" s="8">
        <f t="shared" si="148"/>
        <v>0.12030154587091201</v>
      </c>
      <c r="S592" s="8">
        <f t="shared" si="155"/>
        <v>0.30141245088245799</v>
      </c>
      <c r="U592" s="93">
        <f>IF(F592&gt;Päälaskenta!D$24,Päälaskenta!H$24+L592*Päälaskenta!G$24,F592*Päälaskenta!C$24 + F592*F592*Päälaskenta!E$24)</f>
        <v>1.3772</v>
      </c>
      <c r="V592" s="8">
        <f>IF(F592&gt;Päälaskenta!D$24,2*SQRT(POWER(Päälaskenta!D$24,2)+POWER(Päälaskenta!E$24*Päälaskenta!D$24,2))+Päälaskenta!C$24,(2*SQRT((POWER(F592,2))+POWER(Päälaskenta!E$24*F592,2))+Päälaskenta!C$24))</f>
        <v>2.9798989873223301</v>
      </c>
      <c r="W592" s="8">
        <f t="shared" si="156"/>
        <v>0.462163316897369</v>
      </c>
      <c r="X592" s="8">
        <f>Päälaskenta!F$24</f>
        <v>7.0000000000000007E-2</v>
      </c>
      <c r="Y592" s="8">
        <f t="shared" si="157"/>
        <v>11.7605948344941</v>
      </c>
      <c r="Z592" s="8">
        <f t="shared" si="149"/>
        <v>2.3796984541290902</v>
      </c>
      <c r="AA592" s="8">
        <f t="shared" si="158"/>
        <v>1.7279251046537101</v>
      </c>
      <c r="AC592" s="8">
        <f t="shared" si="150"/>
        <v>0.101964342222829</v>
      </c>
      <c r="AE592" s="8">
        <v>590</v>
      </c>
      <c r="AF592" s="8">
        <f t="shared" si="144"/>
        <v>12.355131397097701</v>
      </c>
      <c r="AG592" s="8">
        <f t="shared" si="151"/>
        <v>4.0943529731143499E-2</v>
      </c>
      <c r="AJ592" s="132">
        <f>IF(Päälaskenta!$F$28&lt;Kaksitasouoma_matriisi!L592,Päälaskenta!$C$20*Päälaskenta!$F$28,Päälaskenta!$C$20*Kaksitasouoma_matriisi!L592)</f>
        <v>0.39</v>
      </c>
      <c r="AK592" s="134">
        <f>SQRT(Päälaskenta!$D$20^2+(Päälaskenta!$D$20/(1/Päälaskenta!$E$20))^2)</f>
        <v>1.8029999999999999</v>
      </c>
      <c r="AL592" s="134">
        <f>IF(Päälaskenta!$F$28&lt;Kaksitasouoma_matriisi!L592,AK592*Päälaskenta!$F$28*COS(ATAN(1/Päälaskenta!$E$20)),AK592*Kaksitasouoma_matriisi!L592*COS(ATAN(1/Päälaskenta!$E$20)))</f>
        <v>0.11700000000000001</v>
      </c>
      <c r="AM592" s="134"/>
      <c r="AN592" s="134">
        <f t="shared" si="159"/>
        <v>0.50700000000000001</v>
      </c>
      <c r="AO592" s="8">
        <f t="shared" si="152"/>
        <v>0.28595600676819</v>
      </c>
      <c r="AP592" s="134">
        <f>Refererenssiarvoja!$B$16*H592^(1/6)/(Refererenssiarvoja!$B$15^0.5)*(Päälaskenta!$G$28/2)^0.5*(1-AO592)^(-1.5)</f>
        <v>6.5000000000000002E-2</v>
      </c>
      <c r="AQ592" s="8">
        <f>Refererenssiarvoja!$B$16*Kaksitasouoma_matriisi!O592^(1/6)/(SQRT((2*Refererenssiarvoja!$B$15)/(Päälaskenta!$F$31*Päälaskenta!$G$31*Päälaskenta!$F$28))+SQRT(Refererenssiarvoja!$B$15)/Refererenssiarvoja!$B$17*LN(Kaksitasouoma_matriisi!L592/Päälaskenta!$F$28))</f>
        <v>-5.1741062530170502E-2</v>
      </c>
      <c r="AR592" s="8">
        <f>Refererenssiarvoja!$B$16*Kaksitasouoma_matriisi!O592^(1/6)/(SQRT((2*Refererenssiarvoja!$B$15)/(Päälaskenta!$F$31*Päälaskenta!$G$31*L592)))</f>
        <v>0.12964633627505501</v>
      </c>
    </row>
    <row r="593" spans="1:44" x14ac:dyDescent="0.2">
      <c r="A593" s="8">
        <v>591</v>
      </c>
      <c r="B593" s="8">
        <f>IF(Päälaskenta!C$7,Päälaskenta!E$7,Päälaskenta!G$5)</f>
        <v>2.5</v>
      </c>
      <c r="C593" s="56">
        <v>1.409</v>
      </c>
      <c r="D593" s="93">
        <f t="shared" si="145"/>
        <v>1.7743</v>
      </c>
      <c r="E593" s="8">
        <f>IF(Päälaskenta!$C$26,Kaksitasouoma_matriisi!AP593,Kaksitasouoma_matriisi!AC593)</f>
        <v>0.101964342222829</v>
      </c>
      <c r="F593" s="56">
        <f>IF(D593&lt;Päälaskenta!H$24,(SQRT(POWER(Päälaskenta!C$24/(2*Päälaskenta!E$24),2)+(D593/Päälaskenta!E$24))-Päälaskenta!C$24/(2*Päälaskenta!E$24)),IF(D593=Päälaskenta!H$24,Päälaskenta!D$24,Päälaskenta!D$24+(SQRT(POWER((Päälaskenta!C$20+Päälaskenta!G$24)/(2*Päälaskenta!E$20),2)+((D593-Päälaskenta!H$24)/Päälaskenta!E$20))-(Päälaskenta!C$20+Päälaskenta!G$24)/(2*Päälaskenta!E$20))))</f>
        <v>0.77800000000000002</v>
      </c>
      <c r="G593" s="57">
        <f>IF(F593&gt;Päälaskenta!D$24,(2*SQRT((POWER(Päälaskenta!D$24,2))+POWER(Päälaskenta!E$24*Päälaskenta!D$24,2))+Päälaskenta!C$24)+(2*SQRT((POWER((F593-Päälaskenta!D$24),2))+POWER(Päälaskenta!E$20*(F593-Päälaskenta!D$24),2))+Päälaskenta!C$20),(2*SQRT((POWER(F593,2))+POWER(Päälaskenta!E$24*F593,2))+Päälaskenta!C$24))</f>
        <v>8.26</v>
      </c>
      <c r="H593" s="57">
        <f t="shared" si="146"/>
        <v>0.21</v>
      </c>
      <c r="I593" s="62">
        <f t="shared" si="147"/>
        <v>0.165358</v>
      </c>
      <c r="J593" s="8">
        <f>IF(F593&lt;Päälaskenta!$D$24,0,Kaksitasouoma_matriisi!F593-Päälaskenta!$D$24)</f>
        <v>7.8000000000000097E-2</v>
      </c>
      <c r="L593" s="8">
        <f>IF(F593&gt;Päälaskenta!D$24,F593-Päälaskenta!D$24,0)</f>
        <v>7.8000000000000097E-2</v>
      </c>
      <c r="M593" s="8">
        <f>IF(F593&gt;Päälaskenta!D$24,(Päälaskenta!C$20+(Päälaskenta!E$20*(Kaksitasouoma_matriisi!F593-Päälaskenta!D$24)))*(Kaksitasouoma_matriisi!F593-Päälaskenta!D$24),0)</f>
        <v>0.39912599999999998</v>
      </c>
      <c r="N593" s="8">
        <f>IF(F593&gt;Päälaskenta!D$24,(2*SQRT((POWER((F593-Päälaskenta!D$24),2))+POWER(Päälaskenta!E$20*(F593-Päälaskenta!D$24),2))+Päälaskenta!C$20),0)</f>
        <v>5.28123299948619</v>
      </c>
      <c r="O593" s="8">
        <f t="shared" si="153"/>
        <v>7.5574397122571704E-2</v>
      </c>
      <c r="P593" s="8">
        <f>IF(Päälaskenta!$C$29,IF(L593&gt;Päälaskenta!$F$28,Kaksitasouoma_matriisi!AQ593,Kaksitasouoma_matriisi!AR593),Päälaskenta!$F$20)</f>
        <v>0.12</v>
      </c>
      <c r="Q593" s="8">
        <f t="shared" si="154"/>
        <v>0.59453656260364196</v>
      </c>
      <c r="R593" s="8">
        <f t="shared" si="148"/>
        <v>0.12030154587091201</v>
      </c>
      <c r="S593" s="8">
        <f t="shared" si="155"/>
        <v>0.30141245088245799</v>
      </c>
      <c r="U593" s="93">
        <f>IF(F593&gt;Päälaskenta!D$24,Päälaskenta!H$24+L593*Päälaskenta!G$24,F593*Päälaskenta!C$24 + F593*F593*Päälaskenta!E$24)</f>
        <v>1.3772</v>
      </c>
      <c r="V593" s="8">
        <f>IF(F593&gt;Päälaskenta!D$24,2*SQRT(POWER(Päälaskenta!D$24,2)+POWER(Päälaskenta!E$24*Päälaskenta!D$24,2))+Päälaskenta!C$24,(2*SQRT((POWER(F593,2))+POWER(Päälaskenta!E$24*F593,2))+Päälaskenta!C$24))</f>
        <v>2.9798989873223301</v>
      </c>
      <c r="W593" s="8">
        <f t="shared" si="156"/>
        <v>0.462163316897369</v>
      </c>
      <c r="X593" s="8">
        <f>Päälaskenta!F$24</f>
        <v>7.0000000000000007E-2</v>
      </c>
      <c r="Y593" s="8">
        <f t="shared" si="157"/>
        <v>11.7605948344941</v>
      </c>
      <c r="Z593" s="8">
        <f t="shared" si="149"/>
        <v>2.3796984541290902</v>
      </c>
      <c r="AA593" s="8">
        <f t="shared" si="158"/>
        <v>1.7279251046537101</v>
      </c>
      <c r="AC593" s="8">
        <f t="shared" si="150"/>
        <v>0.101964342222829</v>
      </c>
      <c r="AE593" s="8">
        <v>591</v>
      </c>
      <c r="AF593" s="8">
        <f t="shared" si="144"/>
        <v>12.355131397097701</v>
      </c>
      <c r="AG593" s="8">
        <f t="shared" si="151"/>
        <v>4.0943529731143499E-2</v>
      </c>
      <c r="AJ593" s="132">
        <f>IF(Päälaskenta!$F$28&lt;Kaksitasouoma_matriisi!L593,Päälaskenta!$C$20*Päälaskenta!$F$28,Päälaskenta!$C$20*Kaksitasouoma_matriisi!L593)</f>
        <v>0.39</v>
      </c>
      <c r="AK593" s="134">
        <f>SQRT(Päälaskenta!$D$20^2+(Päälaskenta!$D$20/(1/Päälaskenta!$E$20))^2)</f>
        <v>1.8029999999999999</v>
      </c>
      <c r="AL593" s="134">
        <f>IF(Päälaskenta!$F$28&lt;Kaksitasouoma_matriisi!L593,AK593*Päälaskenta!$F$28*COS(ATAN(1/Päälaskenta!$E$20)),AK593*Kaksitasouoma_matriisi!L593*COS(ATAN(1/Päälaskenta!$E$20)))</f>
        <v>0.11700000000000001</v>
      </c>
      <c r="AM593" s="134"/>
      <c r="AN593" s="134">
        <f t="shared" si="159"/>
        <v>0.50700000000000001</v>
      </c>
      <c r="AO593" s="8">
        <f t="shared" si="152"/>
        <v>0.285746491574142</v>
      </c>
      <c r="AP593" s="134">
        <f>Refererenssiarvoja!$B$16*H593^(1/6)/(Refererenssiarvoja!$B$15^0.5)*(Päälaskenta!$G$28/2)^0.5*(1-AO593)^(-1.5)</f>
        <v>6.4000000000000001E-2</v>
      </c>
      <c r="AQ593" s="8">
        <f>Refererenssiarvoja!$B$16*Kaksitasouoma_matriisi!O593^(1/6)/(SQRT((2*Refererenssiarvoja!$B$15)/(Päälaskenta!$F$31*Päälaskenta!$G$31*Päälaskenta!$F$28))+SQRT(Refererenssiarvoja!$B$15)/Refererenssiarvoja!$B$17*LN(Kaksitasouoma_matriisi!L593/Päälaskenta!$F$28))</f>
        <v>-5.1741062530170502E-2</v>
      </c>
      <c r="AR593" s="8">
        <f>Refererenssiarvoja!$B$16*Kaksitasouoma_matriisi!O593^(1/6)/(SQRT((2*Refererenssiarvoja!$B$15)/(Päälaskenta!$F$31*Päälaskenta!$G$31*L593)))</f>
        <v>0.12964633627505501</v>
      </c>
    </row>
    <row r="594" spans="1:44" x14ac:dyDescent="0.2">
      <c r="A594" s="8">
        <v>592</v>
      </c>
      <c r="B594" s="8">
        <f>IF(Päälaskenta!C$7,Päälaskenta!E$7,Päälaskenta!G$5)</f>
        <v>2.5</v>
      </c>
      <c r="C594" s="56">
        <v>1.4079999999999999</v>
      </c>
      <c r="D594" s="93">
        <f t="shared" si="145"/>
        <v>1.7756000000000001</v>
      </c>
      <c r="E594" s="8">
        <f>IF(Päälaskenta!$C$26,Kaksitasouoma_matriisi!AP594,Kaksitasouoma_matriisi!AC594)</f>
        <v>0.101964342222829</v>
      </c>
      <c r="F594" s="56">
        <f>IF(D594&lt;Päälaskenta!H$24,(SQRT(POWER(Päälaskenta!C$24/(2*Päälaskenta!E$24),2)+(D594/Päälaskenta!E$24))-Päälaskenta!C$24/(2*Päälaskenta!E$24)),IF(D594=Päälaskenta!H$24,Päälaskenta!D$24,Päälaskenta!D$24+(SQRT(POWER((Päälaskenta!C$20+Päälaskenta!G$24)/(2*Päälaskenta!E$20),2)+((D594-Päälaskenta!H$24)/Päälaskenta!E$20))-(Päälaskenta!C$20+Päälaskenta!G$24)/(2*Päälaskenta!E$20))))</f>
        <v>0.77800000000000002</v>
      </c>
      <c r="G594" s="57">
        <f>IF(F594&gt;Päälaskenta!D$24,(2*SQRT((POWER(Päälaskenta!D$24,2))+POWER(Päälaskenta!E$24*Päälaskenta!D$24,2))+Päälaskenta!C$24)+(2*SQRT((POWER((F594-Päälaskenta!D$24),2))+POWER(Päälaskenta!E$20*(F594-Päälaskenta!D$24),2))+Päälaskenta!C$20),(2*SQRT((POWER(F594,2))+POWER(Päälaskenta!E$24*F594,2))+Päälaskenta!C$24))</f>
        <v>8.26</v>
      </c>
      <c r="H594" s="57">
        <f t="shared" si="146"/>
        <v>0.21</v>
      </c>
      <c r="I594" s="62">
        <f t="shared" si="147"/>
        <v>0.16512399999999999</v>
      </c>
      <c r="J594" s="8">
        <f>IF(F594&lt;Päälaskenta!$D$24,0,Kaksitasouoma_matriisi!F594-Päälaskenta!$D$24)</f>
        <v>7.8000000000000097E-2</v>
      </c>
      <c r="L594" s="8">
        <f>IF(F594&gt;Päälaskenta!D$24,F594-Päälaskenta!D$24,0)</f>
        <v>7.8000000000000097E-2</v>
      </c>
      <c r="M594" s="8">
        <f>IF(F594&gt;Päälaskenta!D$24,(Päälaskenta!C$20+(Päälaskenta!E$20*(Kaksitasouoma_matriisi!F594-Päälaskenta!D$24)))*(Kaksitasouoma_matriisi!F594-Päälaskenta!D$24),0)</f>
        <v>0.39912599999999998</v>
      </c>
      <c r="N594" s="8">
        <f>IF(F594&gt;Päälaskenta!D$24,(2*SQRT((POWER((F594-Päälaskenta!D$24),2))+POWER(Päälaskenta!E$20*(F594-Päälaskenta!D$24),2))+Päälaskenta!C$20),0)</f>
        <v>5.28123299948619</v>
      </c>
      <c r="O594" s="8">
        <f t="shared" si="153"/>
        <v>7.5574397122571704E-2</v>
      </c>
      <c r="P594" s="8">
        <f>IF(Päälaskenta!$C$29,IF(L594&gt;Päälaskenta!$F$28,Kaksitasouoma_matriisi!AQ594,Kaksitasouoma_matriisi!AR594),Päälaskenta!$F$20)</f>
        <v>0.12</v>
      </c>
      <c r="Q594" s="8">
        <f t="shared" si="154"/>
        <v>0.59453656260364196</v>
      </c>
      <c r="R594" s="8">
        <f t="shared" si="148"/>
        <v>0.12030154587091201</v>
      </c>
      <c r="S594" s="8">
        <f t="shared" si="155"/>
        <v>0.30141245088245799</v>
      </c>
      <c r="U594" s="93">
        <f>IF(F594&gt;Päälaskenta!D$24,Päälaskenta!H$24+L594*Päälaskenta!G$24,F594*Päälaskenta!C$24 + F594*F594*Päälaskenta!E$24)</f>
        <v>1.3772</v>
      </c>
      <c r="V594" s="8">
        <f>IF(F594&gt;Päälaskenta!D$24,2*SQRT(POWER(Päälaskenta!D$24,2)+POWER(Päälaskenta!E$24*Päälaskenta!D$24,2))+Päälaskenta!C$24,(2*SQRT((POWER(F594,2))+POWER(Päälaskenta!E$24*F594,2))+Päälaskenta!C$24))</f>
        <v>2.9798989873223301</v>
      </c>
      <c r="W594" s="8">
        <f t="shared" si="156"/>
        <v>0.462163316897369</v>
      </c>
      <c r="X594" s="8">
        <f>Päälaskenta!F$24</f>
        <v>7.0000000000000007E-2</v>
      </c>
      <c r="Y594" s="8">
        <f t="shared" si="157"/>
        <v>11.7605948344941</v>
      </c>
      <c r="Z594" s="8">
        <f t="shared" si="149"/>
        <v>2.3796984541290902</v>
      </c>
      <c r="AA594" s="8">
        <f t="shared" si="158"/>
        <v>1.7279251046537101</v>
      </c>
      <c r="AC594" s="8">
        <f t="shared" si="150"/>
        <v>0.101964342222829</v>
      </c>
      <c r="AE594" s="8">
        <v>592</v>
      </c>
      <c r="AF594" s="8">
        <f t="shared" si="144"/>
        <v>12.355131397097701</v>
      </c>
      <c r="AG594" s="8">
        <f t="shared" si="151"/>
        <v>4.0943529731143499E-2</v>
      </c>
      <c r="AJ594" s="132">
        <f>IF(Päälaskenta!$F$28&lt;Kaksitasouoma_matriisi!L594,Päälaskenta!$C$20*Päälaskenta!$F$28,Päälaskenta!$C$20*Kaksitasouoma_matriisi!L594)</f>
        <v>0.39</v>
      </c>
      <c r="AK594" s="134">
        <f>SQRT(Päälaskenta!$D$20^2+(Päälaskenta!$D$20/(1/Päälaskenta!$E$20))^2)</f>
        <v>1.8029999999999999</v>
      </c>
      <c r="AL594" s="134">
        <f>IF(Päälaskenta!$F$28&lt;Kaksitasouoma_matriisi!L594,AK594*Päälaskenta!$F$28*COS(ATAN(1/Päälaskenta!$E$20)),AK594*Kaksitasouoma_matriisi!L594*COS(ATAN(1/Päälaskenta!$E$20)))</f>
        <v>0.11700000000000001</v>
      </c>
      <c r="AM594" s="134"/>
      <c r="AN594" s="134">
        <f t="shared" si="159"/>
        <v>0.50700000000000001</v>
      </c>
      <c r="AO594" s="8">
        <f t="shared" si="152"/>
        <v>0.28553728317188598</v>
      </c>
      <c r="AP594" s="134">
        <f>Refererenssiarvoja!$B$16*H594^(1/6)/(Refererenssiarvoja!$B$15^0.5)*(Päälaskenta!$G$28/2)^0.5*(1-AO594)^(-1.5)</f>
        <v>6.4000000000000001E-2</v>
      </c>
      <c r="AQ594" s="8">
        <f>Refererenssiarvoja!$B$16*Kaksitasouoma_matriisi!O594^(1/6)/(SQRT((2*Refererenssiarvoja!$B$15)/(Päälaskenta!$F$31*Päälaskenta!$G$31*Päälaskenta!$F$28))+SQRT(Refererenssiarvoja!$B$15)/Refererenssiarvoja!$B$17*LN(Kaksitasouoma_matriisi!L594/Päälaskenta!$F$28))</f>
        <v>-5.1741062530170502E-2</v>
      </c>
      <c r="AR594" s="8">
        <f>Refererenssiarvoja!$B$16*Kaksitasouoma_matriisi!O594^(1/6)/(SQRT((2*Refererenssiarvoja!$B$15)/(Päälaskenta!$F$31*Päälaskenta!$G$31*L594)))</f>
        <v>0.12964633627505501</v>
      </c>
    </row>
    <row r="595" spans="1:44" x14ac:dyDescent="0.2">
      <c r="A595" s="8">
        <v>593</v>
      </c>
      <c r="B595" s="8">
        <f>IF(Päälaskenta!C$7,Päälaskenta!E$7,Päälaskenta!G$5)</f>
        <v>2.5</v>
      </c>
      <c r="C595" s="56">
        <v>1.407</v>
      </c>
      <c r="D595" s="93">
        <f t="shared" si="145"/>
        <v>1.7767999999999999</v>
      </c>
      <c r="E595" s="8">
        <f>IF(Päälaskenta!$C$26,Kaksitasouoma_matriisi!AP595,Kaksitasouoma_matriisi!AC595)</f>
        <v>0.101964342222829</v>
      </c>
      <c r="F595" s="56">
        <f>IF(D595&lt;Päälaskenta!H$24,(SQRT(POWER(Päälaskenta!C$24/(2*Päälaskenta!E$24),2)+(D595/Päälaskenta!E$24))-Päälaskenta!C$24/(2*Päälaskenta!E$24)),IF(D595=Päälaskenta!H$24,Päälaskenta!D$24,Päälaskenta!D$24+(SQRT(POWER((Päälaskenta!C$20+Päälaskenta!G$24)/(2*Päälaskenta!E$20),2)+((D595-Päälaskenta!H$24)/Päälaskenta!E$20))-(Päälaskenta!C$20+Päälaskenta!G$24)/(2*Päälaskenta!E$20))))</f>
        <v>0.77800000000000002</v>
      </c>
      <c r="G595" s="57">
        <f>IF(F595&gt;Päälaskenta!D$24,(2*SQRT((POWER(Päälaskenta!D$24,2))+POWER(Päälaskenta!E$24*Päälaskenta!D$24,2))+Päälaskenta!C$24)+(2*SQRT((POWER((F595-Päälaskenta!D$24),2))+POWER(Päälaskenta!E$20*(F595-Päälaskenta!D$24),2))+Päälaskenta!C$20),(2*SQRT((POWER(F595,2))+POWER(Päälaskenta!E$24*F595,2))+Päälaskenta!C$24))</f>
        <v>8.26</v>
      </c>
      <c r="H595" s="57">
        <f t="shared" si="146"/>
        <v>0.22</v>
      </c>
      <c r="I595" s="62">
        <f t="shared" si="147"/>
        <v>0.154972</v>
      </c>
      <c r="J595" s="8">
        <f>IF(F595&lt;Päälaskenta!$D$24,0,Kaksitasouoma_matriisi!F595-Päälaskenta!$D$24)</f>
        <v>7.8000000000000097E-2</v>
      </c>
      <c r="L595" s="8">
        <f>IF(F595&gt;Päälaskenta!D$24,F595-Päälaskenta!D$24,0)</f>
        <v>7.8000000000000097E-2</v>
      </c>
      <c r="M595" s="8">
        <f>IF(F595&gt;Päälaskenta!D$24,(Päälaskenta!C$20+(Päälaskenta!E$20*(Kaksitasouoma_matriisi!F595-Päälaskenta!D$24)))*(Kaksitasouoma_matriisi!F595-Päälaskenta!D$24),0)</f>
        <v>0.39912599999999998</v>
      </c>
      <c r="N595" s="8">
        <f>IF(F595&gt;Päälaskenta!D$24,(2*SQRT((POWER((F595-Päälaskenta!D$24),2))+POWER(Päälaskenta!E$20*(F595-Päälaskenta!D$24),2))+Päälaskenta!C$20),0)</f>
        <v>5.28123299948619</v>
      </c>
      <c r="O595" s="8">
        <f t="shared" si="153"/>
        <v>7.5574397122571704E-2</v>
      </c>
      <c r="P595" s="8">
        <f>IF(Päälaskenta!$C$29,IF(L595&gt;Päälaskenta!$F$28,Kaksitasouoma_matriisi!AQ595,Kaksitasouoma_matriisi!AR595),Päälaskenta!$F$20)</f>
        <v>0.12</v>
      </c>
      <c r="Q595" s="8">
        <f t="shared" si="154"/>
        <v>0.59453656260364196</v>
      </c>
      <c r="R595" s="8">
        <f t="shared" si="148"/>
        <v>0.12030154587091201</v>
      </c>
      <c r="S595" s="8">
        <f t="shared" si="155"/>
        <v>0.30141245088245799</v>
      </c>
      <c r="U595" s="93">
        <f>IF(F595&gt;Päälaskenta!D$24,Päälaskenta!H$24+L595*Päälaskenta!G$24,F595*Päälaskenta!C$24 + F595*F595*Päälaskenta!E$24)</f>
        <v>1.3772</v>
      </c>
      <c r="V595" s="8">
        <f>IF(F595&gt;Päälaskenta!D$24,2*SQRT(POWER(Päälaskenta!D$24,2)+POWER(Päälaskenta!E$24*Päälaskenta!D$24,2))+Päälaskenta!C$24,(2*SQRT((POWER(F595,2))+POWER(Päälaskenta!E$24*F595,2))+Päälaskenta!C$24))</f>
        <v>2.9798989873223301</v>
      </c>
      <c r="W595" s="8">
        <f t="shared" si="156"/>
        <v>0.462163316897369</v>
      </c>
      <c r="X595" s="8">
        <f>Päälaskenta!F$24</f>
        <v>7.0000000000000007E-2</v>
      </c>
      <c r="Y595" s="8">
        <f t="shared" si="157"/>
        <v>11.7605948344941</v>
      </c>
      <c r="Z595" s="8">
        <f t="shared" si="149"/>
        <v>2.3796984541290902</v>
      </c>
      <c r="AA595" s="8">
        <f t="shared" si="158"/>
        <v>1.7279251046537101</v>
      </c>
      <c r="AC595" s="8">
        <f t="shared" si="150"/>
        <v>0.101964342222829</v>
      </c>
      <c r="AE595" s="8">
        <v>593</v>
      </c>
      <c r="AF595" s="8">
        <f t="shared" si="144"/>
        <v>12.355131397097701</v>
      </c>
      <c r="AG595" s="8">
        <f t="shared" si="151"/>
        <v>4.0943529731143499E-2</v>
      </c>
      <c r="AJ595" s="132">
        <f>IF(Päälaskenta!$F$28&lt;Kaksitasouoma_matriisi!L595,Päälaskenta!$C$20*Päälaskenta!$F$28,Päälaskenta!$C$20*Kaksitasouoma_matriisi!L595)</f>
        <v>0.39</v>
      </c>
      <c r="AK595" s="134">
        <f>SQRT(Päälaskenta!$D$20^2+(Päälaskenta!$D$20/(1/Päälaskenta!$E$20))^2)</f>
        <v>1.8029999999999999</v>
      </c>
      <c r="AL595" s="134">
        <f>IF(Päälaskenta!$F$28&lt;Kaksitasouoma_matriisi!L595,AK595*Päälaskenta!$F$28*COS(ATAN(1/Päälaskenta!$E$20)),AK595*Kaksitasouoma_matriisi!L595*COS(ATAN(1/Päälaskenta!$E$20)))</f>
        <v>0.11700000000000001</v>
      </c>
      <c r="AM595" s="134"/>
      <c r="AN595" s="134">
        <f t="shared" si="159"/>
        <v>0.50700000000000001</v>
      </c>
      <c r="AO595" s="8">
        <f t="shared" si="152"/>
        <v>0.28534443944169302</v>
      </c>
      <c r="AP595" s="134">
        <f>Refererenssiarvoja!$B$16*H595^(1/6)/(Refererenssiarvoja!$B$15^0.5)*(Päälaskenta!$G$28/2)^0.5*(1-AO595)^(-1.5)</f>
        <v>6.5000000000000002E-2</v>
      </c>
      <c r="AQ595" s="8">
        <f>Refererenssiarvoja!$B$16*Kaksitasouoma_matriisi!O595^(1/6)/(SQRT((2*Refererenssiarvoja!$B$15)/(Päälaskenta!$F$31*Päälaskenta!$G$31*Päälaskenta!$F$28))+SQRT(Refererenssiarvoja!$B$15)/Refererenssiarvoja!$B$17*LN(Kaksitasouoma_matriisi!L595/Päälaskenta!$F$28))</f>
        <v>-5.1741062530170502E-2</v>
      </c>
      <c r="AR595" s="8">
        <f>Refererenssiarvoja!$B$16*Kaksitasouoma_matriisi!O595^(1/6)/(SQRT((2*Refererenssiarvoja!$B$15)/(Päälaskenta!$F$31*Päälaskenta!$G$31*L595)))</f>
        <v>0.12964633627505501</v>
      </c>
    </row>
    <row r="596" spans="1:44" x14ac:dyDescent="0.2">
      <c r="A596" s="8">
        <v>594</v>
      </c>
      <c r="B596" s="8">
        <f>IF(Päälaskenta!C$7,Päälaskenta!E$7,Päälaskenta!G$5)</f>
        <v>2.5</v>
      </c>
      <c r="C596" s="56">
        <v>1.4059999999999999</v>
      </c>
      <c r="D596" s="93">
        <f t="shared" si="145"/>
        <v>1.7781</v>
      </c>
      <c r="E596" s="8">
        <f>IF(Päälaskenta!$C$26,Kaksitasouoma_matriisi!AP596,Kaksitasouoma_matriisi!AC596)</f>
        <v>0.101964342222829</v>
      </c>
      <c r="F596" s="56">
        <f>IF(D596&lt;Päälaskenta!H$24,(SQRT(POWER(Päälaskenta!C$24/(2*Päälaskenta!E$24),2)+(D596/Päälaskenta!E$24))-Päälaskenta!C$24/(2*Päälaskenta!E$24)),IF(D596=Päälaskenta!H$24,Päälaskenta!D$24,Päälaskenta!D$24+(SQRT(POWER((Päälaskenta!C$20+Päälaskenta!G$24)/(2*Päälaskenta!E$20),2)+((D596-Päälaskenta!H$24)/Päälaskenta!E$20))-(Päälaskenta!C$20+Päälaskenta!G$24)/(2*Päälaskenta!E$20))))</f>
        <v>0.77800000000000002</v>
      </c>
      <c r="G596" s="57">
        <f>IF(F596&gt;Päälaskenta!D$24,(2*SQRT((POWER(Päälaskenta!D$24,2))+POWER(Päälaskenta!E$24*Päälaskenta!D$24,2))+Päälaskenta!C$24)+(2*SQRT((POWER((F596-Päälaskenta!D$24),2))+POWER(Päälaskenta!E$20*(F596-Päälaskenta!D$24),2))+Päälaskenta!C$20),(2*SQRT((POWER(F596,2))+POWER(Päälaskenta!E$24*F596,2))+Päälaskenta!C$24))</f>
        <v>8.26</v>
      </c>
      <c r="H596" s="57">
        <f t="shared" si="146"/>
        <v>0.22</v>
      </c>
      <c r="I596" s="62">
        <f t="shared" si="147"/>
        <v>0.154752</v>
      </c>
      <c r="J596" s="8">
        <f>IF(F596&lt;Päälaskenta!$D$24,0,Kaksitasouoma_matriisi!F596-Päälaskenta!$D$24)</f>
        <v>7.8000000000000097E-2</v>
      </c>
      <c r="L596" s="8">
        <f>IF(F596&gt;Päälaskenta!D$24,F596-Päälaskenta!D$24,0)</f>
        <v>7.8000000000000097E-2</v>
      </c>
      <c r="M596" s="8">
        <f>IF(F596&gt;Päälaskenta!D$24,(Päälaskenta!C$20+(Päälaskenta!E$20*(Kaksitasouoma_matriisi!F596-Päälaskenta!D$24)))*(Kaksitasouoma_matriisi!F596-Päälaskenta!D$24),0)</f>
        <v>0.39912599999999998</v>
      </c>
      <c r="N596" s="8">
        <f>IF(F596&gt;Päälaskenta!D$24,(2*SQRT((POWER((F596-Päälaskenta!D$24),2))+POWER(Päälaskenta!E$20*(F596-Päälaskenta!D$24),2))+Päälaskenta!C$20),0)</f>
        <v>5.28123299948619</v>
      </c>
      <c r="O596" s="8">
        <f t="shared" si="153"/>
        <v>7.5574397122571704E-2</v>
      </c>
      <c r="P596" s="8">
        <f>IF(Päälaskenta!$C$29,IF(L596&gt;Päälaskenta!$F$28,Kaksitasouoma_matriisi!AQ596,Kaksitasouoma_matriisi!AR596),Päälaskenta!$F$20)</f>
        <v>0.12</v>
      </c>
      <c r="Q596" s="8">
        <f t="shared" si="154"/>
        <v>0.59453656260364196</v>
      </c>
      <c r="R596" s="8">
        <f t="shared" si="148"/>
        <v>0.12030154587091201</v>
      </c>
      <c r="S596" s="8">
        <f t="shared" si="155"/>
        <v>0.30141245088245799</v>
      </c>
      <c r="U596" s="93">
        <f>IF(F596&gt;Päälaskenta!D$24,Päälaskenta!H$24+L596*Päälaskenta!G$24,F596*Päälaskenta!C$24 + F596*F596*Päälaskenta!E$24)</f>
        <v>1.3772</v>
      </c>
      <c r="V596" s="8">
        <f>IF(F596&gt;Päälaskenta!D$24,2*SQRT(POWER(Päälaskenta!D$24,2)+POWER(Päälaskenta!E$24*Päälaskenta!D$24,2))+Päälaskenta!C$24,(2*SQRT((POWER(F596,2))+POWER(Päälaskenta!E$24*F596,2))+Päälaskenta!C$24))</f>
        <v>2.9798989873223301</v>
      </c>
      <c r="W596" s="8">
        <f t="shared" si="156"/>
        <v>0.462163316897369</v>
      </c>
      <c r="X596" s="8">
        <f>Päälaskenta!F$24</f>
        <v>7.0000000000000007E-2</v>
      </c>
      <c r="Y596" s="8">
        <f t="shared" si="157"/>
        <v>11.7605948344941</v>
      </c>
      <c r="Z596" s="8">
        <f t="shared" si="149"/>
        <v>2.3796984541290902</v>
      </c>
      <c r="AA596" s="8">
        <f t="shared" si="158"/>
        <v>1.7279251046537101</v>
      </c>
      <c r="AC596" s="8">
        <f t="shared" si="150"/>
        <v>0.101964342222829</v>
      </c>
      <c r="AE596" s="8">
        <v>594</v>
      </c>
      <c r="AF596" s="8">
        <f t="shared" si="144"/>
        <v>12.355131397097701</v>
      </c>
      <c r="AG596" s="8">
        <f t="shared" si="151"/>
        <v>4.0943529731143499E-2</v>
      </c>
      <c r="AJ596" s="132">
        <f>IF(Päälaskenta!$F$28&lt;Kaksitasouoma_matriisi!L596,Päälaskenta!$C$20*Päälaskenta!$F$28,Päälaskenta!$C$20*Kaksitasouoma_matriisi!L596)</f>
        <v>0.39</v>
      </c>
      <c r="AK596" s="134">
        <f>SQRT(Päälaskenta!$D$20^2+(Päälaskenta!$D$20/(1/Päälaskenta!$E$20))^2)</f>
        <v>1.8029999999999999</v>
      </c>
      <c r="AL596" s="134">
        <f>IF(Päälaskenta!$F$28&lt;Kaksitasouoma_matriisi!L596,AK596*Päälaskenta!$F$28*COS(ATAN(1/Päälaskenta!$E$20)),AK596*Kaksitasouoma_matriisi!L596*COS(ATAN(1/Päälaskenta!$E$20)))</f>
        <v>0.11700000000000001</v>
      </c>
      <c r="AM596" s="134"/>
      <c r="AN596" s="134">
        <f t="shared" si="159"/>
        <v>0.50700000000000001</v>
      </c>
      <c r="AO596" s="8">
        <f t="shared" si="152"/>
        <v>0.28513581913278202</v>
      </c>
      <c r="AP596" s="134">
        <f>Refererenssiarvoja!$B$16*H596^(1/6)/(Refererenssiarvoja!$B$15^0.5)*(Päälaskenta!$G$28/2)^0.5*(1-AO596)^(-1.5)</f>
        <v>6.5000000000000002E-2</v>
      </c>
      <c r="AQ596" s="8">
        <f>Refererenssiarvoja!$B$16*Kaksitasouoma_matriisi!O596^(1/6)/(SQRT((2*Refererenssiarvoja!$B$15)/(Päälaskenta!$F$31*Päälaskenta!$G$31*Päälaskenta!$F$28))+SQRT(Refererenssiarvoja!$B$15)/Refererenssiarvoja!$B$17*LN(Kaksitasouoma_matriisi!L596/Päälaskenta!$F$28))</f>
        <v>-5.1741062530170502E-2</v>
      </c>
      <c r="AR596" s="8">
        <f>Refererenssiarvoja!$B$16*Kaksitasouoma_matriisi!O596^(1/6)/(SQRT((2*Refererenssiarvoja!$B$15)/(Päälaskenta!$F$31*Päälaskenta!$G$31*L596)))</f>
        <v>0.12964633627505501</v>
      </c>
    </row>
    <row r="597" spans="1:44" x14ac:dyDescent="0.2">
      <c r="A597" s="8">
        <v>595</v>
      </c>
      <c r="B597" s="8">
        <f>IF(Päälaskenta!C$7,Päälaskenta!E$7,Päälaskenta!G$5)</f>
        <v>2.5</v>
      </c>
      <c r="C597" s="56">
        <v>1.405</v>
      </c>
      <c r="D597" s="93">
        <f t="shared" si="145"/>
        <v>1.7794000000000001</v>
      </c>
      <c r="E597" s="8">
        <f>IF(Päälaskenta!$C$26,Kaksitasouoma_matriisi!AP597,Kaksitasouoma_matriisi!AC597)</f>
        <v>0.101964342222829</v>
      </c>
      <c r="F597" s="56">
        <f>IF(D597&lt;Päälaskenta!H$24,(SQRT(POWER(Päälaskenta!C$24/(2*Päälaskenta!E$24),2)+(D597/Päälaskenta!E$24))-Päälaskenta!C$24/(2*Päälaskenta!E$24)),IF(D597=Päälaskenta!H$24,Päälaskenta!D$24,Päälaskenta!D$24+(SQRT(POWER((Päälaskenta!C$20+Päälaskenta!G$24)/(2*Päälaskenta!E$20),2)+((D597-Päälaskenta!H$24)/Päälaskenta!E$20))-(Päälaskenta!C$20+Päälaskenta!G$24)/(2*Päälaskenta!E$20))))</f>
        <v>0.77800000000000002</v>
      </c>
      <c r="G597" s="57">
        <f>IF(F597&gt;Päälaskenta!D$24,(2*SQRT((POWER(Päälaskenta!D$24,2))+POWER(Päälaskenta!E$24*Päälaskenta!D$24,2))+Päälaskenta!C$24)+(2*SQRT((POWER((F597-Päälaskenta!D$24),2))+POWER(Päälaskenta!E$20*(F597-Päälaskenta!D$24),2))+Päälaskenta!C$20),(2*SQRT((POWER(F597,2))+POWER(Päälaskenta!E$24*F597,2))+Päälaskenta!C$24))</f>
        <v>8.26</v>
      </c>
      <c r="H597" s="57">
        <f t="shared" si="146"/>
        <v>0.22</v>
      </c>
      <c r="I597" s="62">
        <f t="shared" si="147"/>
        <v>0.154532</v>
      </c>
      <c r="J597" s="8">
        <f>IF(F597&lt;Päälaskenta!$D$24,0,Kaksitasouoma_matriisi!F597-Päälaskenta!$D$24)</f>
        <v>7.8000000000000097E-2</v>
      </c>
      <c r="L597" s="8">
        <f>IF(F597&gt;Päälaskenta!D$24,F597-Päälaskenta!D$24,0)</f>
        <v>7.8000000000000097E-2</v>
      </c>
      <c r="M597" s="8">
        <f>IF(F597&gt;Päälaskenta!D$24,(Päälaskenta!C$20+(Päälaskenta!E$20*(Kaksitasouoma_matriisi!F597-Päälaskenta!D$24)))*(Kaksitasouoma_matriisi!F597-Päälaskenta!D$24),0)</f>
        <v>0.39912599999999998</v>
      </c>
      <c r="N597" s="8">
        <f>IF(F597&gt;Päälaskenta!D$24,(2*SQRT((POWER((F597-Päälaskenta!D$24),2))+POWER(Päälaskenta!E$20*(F597-Päälaskenta!D$24),2))+Päälaskenta!C$20),0)</f>
        <v>5.28123299948619</v>
      </c>
      <c r="O597" s="8">
        <f t="shared" si="153"/>
        <v>7.5574397122571704E-2</v>
      </c>
      <c r="P597" s="8">
        <f>IF(Päälaskenta!$C$29,IF(L597&gt;Päälaskenta!$F$28,Kaksitasouoma_matriisi!AQ597,Kaksitasouoma_matriisi!AR597),Päälaskenta!$F$20)</f>
        <v>0.12</v>
      </c>
      <c r="Q597" s="8">
        <f t="shared" si="154"/>
        <v>0.59453656260364196</v>
      </c>
      <c r="R597" s="8">
        <f t="shared" si="148"/>
        <v>0.12030154587091201</v>
      </c>
      <c r="S597" s="8">
        <f t="shared" si="155"/>
        <v>0.30141245088245799</v>
      </c>
      <c r="U597" s="93">
        <f>IF(F597&gt;Päälaskenta!D$24,Päälaskenta!H$24+L597*Päälaskenta!G$24,F597*Päälaskenta!C$24 + F597*F597*Päälaskenta!E$24)</f>
        <v>1.3772</v>
      </c>
      <c r="V597" s="8">
        <f>IF(F597&gt;Päälaskenta!D$24,2*SQRT(POWER(Päälaskenta!D$24,2)+POWER(Päälaskenta!E$24*Päälaskenta!D$24,2))+Päälaskenta!C$24,(2*SQRT((POWER(F597,2))+POWER(Päälaskenta!E$24*F597,2))+Päälaskenta!C$24))</f>
        <v>2.9798989873223301</v>
      </c>
      <c r="W597" s="8">
        <f t="shared" si="156"/>
        <v>0.462163316897369</v>
      </c>
      <c r="X597" s="8">
        <f>Päälaskenta!F$24</f>
        <v>7.0000000000000007E-2</v>
      </c>
      <c r="Y597" s="8">
        <f t="shared" si="157"/>
        <v>11.7605948344941</v>
      </c>
      <c r="Z597" s="8">
        <f t="shared" si="149"/>
        <v>2.3796984541290902</v>
      </c>
      <c r="AA597" s="8">
        <f t="shared" si="158"/>
        <v>1.7279251046537101</v>
      </c>
      <c r="AC597" s="8">
        <f t="shared" si="150"/>
        <v>0.101964342222829</v>
      </c>
      <c r="AE597" s="8">
        <v>595</v>
      </c>
      <c r="AF597" s="8">
        <f t="shared" si="144"/>
        <v>12.355131397097701</v>
      </c>
      <c r="AG597" s="8">
        <f t="shared" si="151"/>
        <v>4.0943529731143499E-2</v>
      </c>
      <c r="AJ597" s="132">
        <f>IF(Päälaskenta!$F$28&lt;Kaksitasouoma_matriisi!L597,Päälaskenta!$C$20*Päälaskenta!$F$28,Päälaskenta!$C$20*Kaksitasouoma_matriisi!L597)</f>
        <v>0.39</v>
      </c>
      <c r="AK597" s="134">
        <f>SQRT(Päälaskenta!$D$20^2+(Päälaskenta!$D$20/(1/Päälaskenta!$E$20))^2)</f>
        <v>1.8029999999999999</v>
      </c>
      <c r="AL597" s="134">
        <f>IF(Päälaskenta!$F$28&lt;Kaksitasouoma_matriisi!L597,AK597*Päälaskenta!$F$28*COS(ATAN(1/Päälaskenta!$E$20)),AK597*Kaksitasouoma_matriisi!L597*COS(ATAN(1/Päälaskenta!$E$20)))</f>
        <v>0.11700000000000001</v>
      </c>
      <c r="AM597" s="134"/>
      <c r="AN597" s="134">
        <f t="shared" si="159"/>
        <v>0.50700000000000001</v>
      </c>
      <c r="AO597" s="8">
        <f t="shared" si="152"/>
        <v>0.28492750365291702</v>
      </c>
      <c r="AP597" s="134">
        <f>Refererenssiarvoja!$B$16*H597^(1/6)/(Refererenssiarvoja!$B$15^0.5)*(Päälaskenta!$G$28/2)^0.5*(1-AO597)^(-1.5)</f>
        <v>6.5000000000000002E-2</v>
      </c>
      <c r="AQ597" s="8">
        <f>Refererenssiarvoja!$B$16*Kaksitasouoma_matriisi!O597^(1/6)/(SQRT((2*Refererenssiarvoja!$B$15)/(Päälaskenta!$F$31*Päälaskenta!$G$31*Päälaskenta!$F$28))+SQRT(Refererenssiarvoja!$B$15)/Refererenssiarvoja!$B$17*LN(Kaksitasouoma_matriisi!L597/Päälaskenta!$F$28))</f>
        <v>-5.1741062530170502E-2</v>
      </c>
      <c r="AR597" s="8">
        <f>Refererenssiarvoja!$B$16*Kaksitasouoma_matriisi!O597^(1/6)/(SQRT((2*Refererenssiarvoja!$B$15)/(Päälaskenta!$F$31*Päälaskenta!$G$31*L597)))</f>
        <v>0.12964633627505501</v>
      </c>
    </row>
    <row r="598" spans="1:44" x14ac:dyDescent="0.2">
      <c r="A598" s="8">
        <v>596</v>
      </c>
      <c r="B598" s="8">
        <f>IF(Päälaskenta!C$7,Päälaskenta!E$7,Päälaskenta!G$5)</f>
        <v>2.5</v>
      </c>
      <c r="C598" s="56">
        <v>1.4039999999999999</v>
      </c>
      <c r="D598" s="93">
        <f t="shared" si="145"/>
        <v>1.7806</v>
      </c>
      <c r="E598" s="8">
        <f>IF(Päälaskenta!$C$26,Kaksitasouoma_matriisi!AP598,Kaksitasouoma_matriisi!AC598)</f>
        <v>0.101972210408431</v>
      </c>
      <c r="F598" s="56">
        <f>IF(D598&lt;Päälaskenta!H$24,(SQRT(POWER(Päälaskenta!C$24/(2*Päälaskenta!E$24),2)+(D598/Päälaskenta!E$24))-Päälaskenta!C$24/(2*Päälaskenta!E$24)),IF(D598=Päälaskenta!H$24,Päälaskenta!D$24,Päälaskenta!D$24+(SQRT(POWER((Päälaskenta!C$20+Päälaskenta!G$24)/(2*Päälaskenta!E$20),2)+((D598-Päälaskenta!H$24)/Päälaskenta!E$20))-(Päälaskenta!C$20+Päälaskenta!G$24)/(2*Päälaskenta!E$20))))</f>
        <v>0.77900000000000003</v>
      </c>
      <c r="G598" s="57">
        <f>IF(F598&gt;Päälaskenta!D$24,(2*SQRT((POWER(Päälaskenta!D$24,2))+POWER(Päälaskenta!E$24*Päälaskenta!D$24,2))+Päälaskenta!C$24)+(2*SQRT((POWER((F598-Päälaskenta!D$24),2))+POWER(Päälaskenta!E$20*(F598-Päälaskenta!D$24),2))+Päälaskenta!C$20),(2*SQRT((POWER(F598,2))+POWER(Päälaskenta!E$24*F598,2))+Päälaskenta!C$24))</f>
        <v>8.26</v>
      </c>
      <c r="H598" s="57">
        <f t="shared" si="146"/>
        <v>0.22</v>
      </c>
      <c r="I598" s="62">
        <f t="shared" si="147"/>
        <v>0.154336</v>
      </c>
      <c r="J598" s="8">
        <f>IF(F598&lt;Päälaskenta!$D$24,0,Kaksitasouoma_matriisi!F598-Päälaskenta!$D$24)</f>
        <v>7.9000000000000098E-2</v>
      </c>
      <c r="L598" s="8">
        <f>IF(F598&gt;Päälaskenta!D$24,F598-Päälaskenta!D$24,0)</f>
        <v>7.9000000000000098E-2</v>
      </c>
      <c r="M598" s="8">
        <f>IF(F598&gt;Päälaskenta!D$24,(Päälaskenta!C$20+(Päälaskenta!E$20*(Kaksitasouoma_matriisi!F598-Päälaskenta!D$24)))*(Kaksitasouoma_matriisi!F598-Päälaskenta!D$24),0)</f>
        <v>0.40436149999999998</v>
      </c>
      <c r="N598" s="8">
        <f>IF(F598&gt;Päälaskenta!D$24,(2*SQRT((POWER((F598-Päälaskenta!D$24),2))+POWER(Päälaskenta!E$20*(F598-Päälaskenta!D$24),2))+Päälaskenta!C$20),0)</f>
        <v>5.28483855076166</v>
      </c>
      <c r="O598" s="8">
        <f t="shared" si="153"/>
        <v>7.6513501049473395E-2</v>
      </c>
      <c r="P598" s="8">
        <f>IF(Päälaskenta!$C$29,IF(L598&gt;Päälaskenta!$F$28,Kaksitasouoma_matriisi!AQ598,Kaksitasouoma_matriisi!AR598),Päälaskenta!$F$20)</f>
        <v>0.12</v>
      </c>
      <c r="Q598" s="8">
        <f t="shared" si="154"/>
        <v>0.60731489939658001</v>
      </c>
      <c r="R598" s="8">
        <f t="shared" si="148"/>
        <v>0.12242191012564101</v>
      </c>
      <c r="S598" s="8">
        <f t="shared" si="155"/>
        <v>0.30275362547037998</v>
      </c>
      <c r="U598" s="93">
        <f>IF(F598&gt;Päälaskenta!D$24,Päälaskenta!H$24+L598*Päälaskenta!G$24,F598*Päälaskenta!C$24 + F598*F598*Päälaskenta!E$24)</f>
        <v>1.3795999999999999</v>
      </c>
      <c r="V598" s="8">
        <f>IF(F598&gt;Päälaskenta!D$24,2*SQRT(POWER(Päälaskenta!D$24,2)+POWER(Päälaskenta!E$24*Päälaskenta!D$24,2))+Päälaskenta!C$24,(2*SQRT((POWER(F598,2))+POWER(Päälaskenta!E$24*F598,2))+Päälaskenta!C$24))</f>
        <v>2.9798989873223301</v>
      </c>
      <c r="W598" s="8">
        <f t="shared" si="156"/>
        <v>0.46296871332530498</v>
      </c>
      <c r="X598" s="8">
        <f>Päälaskenta!F$24</f>
        <v>7.0000000000000007E-2</v>
      </c>
      <c r="Y598" s="8">
        <f t="shared" si="157"/>
        <v>11.7947726593847</v>
      </c>
      <c r="Z598" s="8">
        <f t="shared" si="149"/>
        <v>2.3775780898743601</v>
      </c>
      <c r="AA598" s="8">
        <f t="shared" si="158"/>
        <v>1.72338220489588</v>
      </c>
      <c r="AC598" s="8">
        <f t="shared" si="150"/>
        <v>0.101972210408431</v>
      </c>
      <c r="AE598" s="8">
        <v>596</v>
      </c>
      <c r="AF598" s="8">
        <f t="shared" si="144"/>
        <v>12.4020875587813</v>
      </c>
      <c r="AG598" s="8">
        <f t="shared" si="151"/>
        <v>4.0634079977658902E-2</v>
      </c>
      <c r="AJ598" s="132">
        <f>IF(Päälaskenta!$F$28&lt;Kaksitasouoma_matriisi!L598,Päälaskenta!$C$20*Päälaskenta!$F$28,Päälaskenta!$C$20*Kaksitasouoma_matriisi!L598)</f>
        <v>0.39500000000000002</v>
      </c>
      <c r="AK598" s="134">
        <f>SQRT(Päälaskenta!$D$20^2+(Päälaskenta!$D$20/(1/Päälaskenta!$E$20))^2)</f>
        <v>1.8029999999999999</v>
      </c>
      <c r="AL598" s="134">
        <f>IF(Päälaskenta!$F$28&lt;Kaksitasouoma_matriisi!L598,AK598*Päälaskenta!$F$28*COS(ATAN(1/Päälaskenta!$E$20)),AK598*Kaksitasouoma_matriisi!L598*COS(ATAN(1/Päälaskenta!$E$20)))</f>
        <v>0.11899999999999999</v>
      </c>
      <c r="AM598" s="134"/>
      <c r="AN598" s="134">
        <f t="shared" si="159"/>
        <v>0.51400000000000001</v>
      </c>
      <c r="AO598" s="8">
        <f t="shared" si="152"/>
        <v>0.28866674154779298</v>
      </c>
      <c r="AP598" s="134">
        <f>Refererenssiarvoja!$B$16*H598^(1/6)/(Refererenssiarvoja!$B$15^0.5)*(Päälaskenta!$G$28/2)^0.5*(1-AO598)^(-1.5)</f>
        <v>6.5000000000000002E-2</v>
      </c>
      <c r="AQ598" s="8">
        <f>Refererenssiarvoja!$B$16*Kaksitasouoma_matriisi!O598^(1/6)/(SQRT((2*Refererenssiarvoja!$B$15)/(Päälaskenta!$F$31*Päälaskenta!$G$31*Päälaskenta!$F$28))+SQRT(Refererenssiarvoja!$B$15)/Refererenssiarvoja!$B$17*LN(Kaksitasouoma_matriisi!L598/Päälaskenta!$F$28))</f>
        <v>-5.2262503015635203E-2</v>
      </c>
      <c r="AR598" s="8">
        <f>Refererenssiarvoja!$B$16*Kaksitasouoma_matriisi!O598^(1/6)/(SQRT((2*Refererenssiarvoja!$B$15)/(Päälaskenta!$F$31*Päälaskenta!$G$31*L598)))</f>
        <v>0.13074358521006901</v>
      </c>
    </row>
    <row r="599" spans="1:44" x14ac:dyDescent="0.2">
      <c r="A599" s="8">
        <v>597</v>
      </c>
      <c r="B599" s="8">
        <f>IF(Päälaskenta!C$7,Päälaskenta!E$7,Päälaskenta!G$5)</f>
        <v>2.5</v>
      </c>
      <c r="C599" s="56">
        <v>1.403</v>
      </c>
      <c r="D599" s="93">
        <f t="shared" si="145"/>
        <v>1.7819</v>
      </c>
      <c r="E599" s="8">
        <f>IF(Päälaskenta!$C$26,Kaksitasouoma_matriisi!AP599,Kaksitasouoma_matriisi!AC599)</f>
        <v>0.101972210408431</v>
      </c>
      <c r="F599" s="56">
        <f>IF(D599&lt;Päälaskenta!H$24,(SQRT(POWER(Päälaskenta!C$24/(2*Päälaskenta!E$24),2)+(D599/Päälaskenta!E$24))-Päälaskenta!C$24/(2*Päälaskenta!E$24)),IF(D599=Päälaskenta!H$24,Päälaskenta!D$24,Päälaskenta!D$24+(SQRT(POWER((Päälaskenta!C$20+Päälaskenta!G$24)/(2*Päälaskenta!E$20),2)+((D599-Päälaskenta!H$24)/Päälaskenta!E$20))-(Päälaskenta!C$20+Päälaskenta!G$24)/(2*Päälaskenta!E$20))))</f>
        <v>0.77900000000000003</v>
      </c>
      <c r="G599" s="57">
        <f>IF(F599&gt;Päälaskenta!D$24,(2*SQRT((POWER(Päälaskenta!D$24,2))+POWER(Päälaskenta!E$24*Päälaskenta!D$24,2))+Päälaskenta!C$24)+(2*SQRT((POWER((F599-Päälaskenta!D$24),2))+POWER(Päälaskenta!E$20*(F599-Päälaskenta!D$24),2))+Päälaskenta!C$20),(2*SQRT((POWER(F599,2))+POWER(Päälaskenta!E$24*F599,2))+Päälaskenta!C$24))</f>
        <v>8.26</v>
      </c>
      <c r="H599" s="57">
        <f t="shared" si="146"/>
        <v>0.22</v>
      </c>
      <c r="I599" s="62">
        <f t="shared" si="147"/>
        <v>0.154116</v>
      </c>
      <c r="J599" s="8">
        <f>IF(F599&lt;Päälaskenta!$D$24,0,Kaksitasouoma_matriisi!F599-Päälaskenta!$D$24)</f>
        <v>7.9000000000000098E-2</v>
      </c>
      <c r="L599" s="8">
        <f>IF(F599&gt;Päälaskenta!D$24,F599-Päälaskenta!D$24,0)</f>
        <v>7.9000000000000098E-2</v>
      </c>
      <c r="M599" s="8">
        <f>IF(F599&gt;Päälaskenta!D$24,(Päälaskenta!C$20+(Päälaskenta!E$20*(Kaksitasouoma_matriisi!F599-Päälaskenta!D$24)))*(Kaksitasouoma_matriisi!F599-Päälaskenta!D$24),0)</f>
        <v>0.40436149999999998</v>
      </c>
      <c r="N599" s="8">
        <f>IF(F599&gt;Päälaskenta!D$24,(2*SQRT((POWER((F599-Päälaskenta!D$24),2))+POWER(Päälaskenta!E$20*(F599-Päälaskenta!D$24),2))+Päälaskenta!C$20),0)</f>
        <v>5.28483855076166</v>
      </c>
      <c r="O599" s="8">
        <f t="shared" si="153"/>
        <v>7.6513501049473395E-2</v>
      </c>
      <c r="P599" s="8">
        <f>IF(Päälaskenta!$C$29,IF(L599&gt;Päälaskenta!$F$28,Kaksitasouoma_matriisi!AQ599,Kaksitasouoma_matriisi!AR599),Päälaskenta!$F$20)</f>
        <v>0.12</v>
      </c>
      <c r="Q599" s="8">
        <f t="shared" si="154"/>
        <v>0.60731489939658001</v>
      </c>
      <c r="R599" s="8">
        <f t="shared" si="148"/>
        <v>0.12242191012564101</v>
      </c>
      <c r="S599" s="8">
        <f t="shared" si="155"/>
        <v>0.30275362547037998</v>
      </c>
      <c r="U599" s="93">
        <f>IF(F599&gt;Päälaskenta!D$24,Päälaskenta!H$24+L599*Päälaskenta!G$24,F599*Päälaskenta!C$24 + F599*F599*Päälaskenta!E$24)</f>
        <v>1.3795999999999999</v>
      </c>
      <c r="V599" s="8">
        <f>IF(F599&gt;Päälaskenta!D$24,2*SQRT(POWER(Päälaskenta!D$24,2)+POWER(Päälaskenta!E$24*Päälaskenta!D$24,2))+Päälaskenta!C$24,(2*SQRT((POWER(F599,2))+POWER(Päälaskenta!E$24*F599,2))+Päälaskenta!C$24))</f>
        <v>2.9798989873223301</v>
      </c>
      <c r="W599" s="8">
        <f t="shared" si="156"/>
        <v>0.46296871332530498</v>
      </c>
      <c r="X599" s="8">
        <f>Päälaskenta!F$24</f>
        <v>7.0000000000000007E-2</v>
      </c>
      <c r="Y599" s="8">
        <f t="shared" si="157"/>
        <v>11.7947726593847</v>
      </c>
      <c r="Z599" s="8">
        <f t="shared" si="149"/>
        <v>2.3775780898743601</v>
      </c>
      <c r="AA599" s="8">
        <f t="shared" si="158"/>
        <v>1.72338220489588</v>
      </c>
      <c r="AC599" s="8">
        <f t="shared" si="150"/>
        <v>0.101972210408431</v>
      </c>
      <c r="AE599" s="8">
        <v>597</v>
      </c>
      <c r="AF599" s="8">
        <f t="shared" si="144"/>
        <v>12.4020875587813</v>
      </c>
      <c r="AG599" s="8">
        <f t="shared" si="151"/>
        <v>4.0634079977658902E-2</v>
      </c>
      <c r="AJ599" s="132">
        <f>IF(Päälaskenta!$F$28&lt;Kaksitasouoma_matriisi!L599,Päälaskenta!$C$20*Päälaskenta!$F$28,Päälaskenta!$C$20*Kaksitasouoma_matriisi!L599)</f>
        <v>0.39500000000000002</v>
      </c>
      <c r="AK599" s="134">
        <f>SQRT(Päälaskenta!$D$20^2+(Päälaskenta!$D$20/(1/Päälaskenta!$E$20))^2)</f>
        <v>1.8029999999999999</v>
      </c>
      <c r="AL599" s="134">
        <f>IF(Päälaskenta!$F$28&lt;Kaksitasouoma_matriisi!L599,AK599*Päälaskenta!$F$28*COS(ATAN(1/Päälaskenta!$E$20)),AK599*Kaksitasouoma_matriisi!L599*COS(ATAN(1/Päälaskenta!$E$20)))</f>
        <v>0.11899999999999999</v>
      </c>
      <c r="AM599" s="134"/>
      <c r="AN599" s="134">
        <f t="shared" si="159"/>
        <v>0.51400000000000001</v>
      </c>
      <c r="AO599" s="8">
        <f t="shared" si="152"/>
        <v>0.288456142319996</v>
      </c>
      <c r="AP599" s="134">
        <f>Refererenssiarvoja!$B$16*H599^(1/6)/(Refererenssiarvoja!$B$15^0.5)*(Päälaskenta!$G$28/2)^0.5*(1-AO599)^(-1.5)</f>
        <v>6.5000000000000002E-2</v>
      </c>
      <c r="AQ599" s="8">
        <f>Refererenssiarvoja!$B$16*Kaksitasouoma_matriisi!O599^(1/6)/(SQRT((2*Refererenssiarvoja!$B$15)/(Päälaskenta!$F$31*Päälaskenta!$G$31*Päälaskenta!$F$28))+SQRT(Refererenssiarvoja!$B$15)/Refererenssiarvoja!$B$17*LN(Kaksitasouoma_matriisi!L599/Päälaskenta!$F$28))</f>
        <v>-5.2262503015635203E-2</v>
      </c>
      <c r="AR599" s="8">
        <f>Refererenssiarvoja!$B$16*Kaksitasouoma_matriisi!O599^(1/6)/(SQRT((2*Refererenssiarvoja!$B$15)/(Päälaskenta!$F$31*Päälaskenta!$G$31*L599)))</f>
        <v>0.13074358521006901</v>
      </c>
    </row>
    <row r="600" spans="1:44" x14ac:dyDescent="0.2">
      <c r="A600" s="8">
        <v>598</v>
      </c>
      <c r="B600" s="8">
        <f>IF(Päälaskenta!C$7,Päälaskenta!E$7,Päälaskenta!G$5)</f>
        <v>2.5</v>
      </c>
      <c r="C600" s="56">
        <v>1.4019999999999999</v>
      </c>
      <c r="D600" s="93">
        <f t="shared" si="145"/>
        <v>1.7831999999999999</v>
      </c>
      <c r="E600" s="8">
        <f>IF(Päälaskenta!$C$26,Kaksitasouoma_matriisi!AP600,Kaksitasouoma_matriisi!AC600)</f>
        <v>0.101972210408431</v>
      </c>
      <c r="F600" s="56">
        <f>IF(D600&lt;Päälaskenta!H$24,(SQRT(POWER(Päälaskenta!C$24/(2*Päälaskenta!E$24),2)+(D600/Päälaskenta!E$24))-Päälaskenta!C$24/(2*Päälaskenta!E$24)),IF(D600=Päälaskenta!H$24,Päälaskenta!D$24,Päälaskenta!D$24+(SQRT(POWER((Päälaskenta!C$20+Päälaskenta!G$24)/(2*Päälaskenta!E$20),2)+((D600-Päälaskenta!H$24)/Päälaskenta!E$20))-(Päälaskenta!C$20+Päälaskenta!G$24)/(2*Päälaskenta!E$20))))</f>
        <v>0.77900000000000003</v>
      </c>
      <c r="G600" s="57">
        <f>IF(F600&gt;Päälaskenta!D$24,(2*SQRT((POWER(Päälaskenta!D$24,2))+POWER(Päälaskenta!E$24*Päälaskenta!D$24,2))+Päälaskenta!C$24)+(2*SQRT((POWER((F600-Päälaskenta!D$24),2))+POWER(Päälaskenta!E$20*(F600-Päälaskenta!D$24),2))+Päälaskenta!C$20),(2*SQRT((POWER(F600,2))+POWER(Päälaskenta!E$24*F600,2))+Päälaskenta!C$24))</f>
        <v>8.26</v>
      </c>
      <c r="H600" s="57">
        <f t="shared" si="146"/>
        <v>0.22</v>
      </c>
      <c r="I600" s="62">
        <f t="shared" si="147"/>
        <v>0.15389700000000001</v>
      </c>
      <c r="J600" s="8">
        <f>IF(F600&lt;Päälaskenta!$D$24,0,Kaksitasouoma_matriisi!F600-Päälaskenta!$D$24)</f>
        <v>7.9000000000000098E-2</v>
      </c>
      <c r="L600" s="8">
        <f>IF(F600&gt;Päälaskenta!D$24,F600-Päälaskenta!D$24,0)</f>
        <v>7.9000000000000098E-2</v>
      </c>
      <c r="M600" s="8">
        <f>IF(F600&gt;Päälaskenta!D$24,(Päälaskenta!C$20+(Päälaskenta!E$20*(Kaksitasouoma_matriisi!F600-Päälaskenta!D$24)))*(Kaksitasouoma_matriisi!F600-Päälaskenta!D$24),0)</f>
        <v>0.40436149999999998</v>
      </c>
      <c r="N600" s="8">
        <f>IF(F600&gt;Päälaskenta!D$24,(2*SQRT((POWER((F600-Päälaskenta!D$24),2))+POWER(Päälaskenta!E$20*(F600-Päälaskenta!D$24),2))+Päälaskenta!C$20),0)</f>
        <v>5.28483855076166</v>
      </c>
      <c r="O600" s="8">
        <f t="shared" si="153"/>
        <v>7.6513501049473395E-2</v>
      </c>
      <c r="P600" s="8">
        <f>IF(Päälaskenta!$C$29,IF(L600&gt;Päälaskenta!$F$28,Kaksitasouoma_matriisi!AQ600,Kaksitasouoma_matriisi!AR600),Päälaskenta!$F$20)</f>
        <v>0.12</v>
      </c>
      <c r="Q600" s="8">
        <f t="shared" si="154"/>
        <v>0.60731489939658001</v>
      </c>
      <c r="R600" s="8">
        <f t="shared" si="148"/>
        <v>0.12242191012564101</v>
      </c>
      <c r="S600" s="8">
        <f t="shared" si="155"/>
        <v>0.30275362547037998</v>
      </c>
      <c r="U600" s="93">
        <f>IF(F600&gt;Päälaskenta!D$24,Päälaskenta!H$24+L600*Päälaskenta!G$24,F600*Päälaskenta!C$24 + F600*F600*Päälaskenta!E$24)</f>
        <v>1.3795999999999999</v>
      </c>
      <c r="V600" s="8">
        <f>IF(F600&gt;Päälaskenta!D$24,2*SQRT(POWER(Päälaskenta!D$24,2)+POWER(Päälaskenta!E$24*Päälaskenta!D$24,2))+Päälaskenta!C$24,(2*SQRT((POWER(F600,2))+POWER(Päälaskenta!E$24*F600,2))+Päälaskenta!C$24))</f>
        <v>2.9798989873223301</v>
      </c>
      <c r="W600" s="8">
        <f t="shared" si="156"/>
        <v>0.46296871332530498</v>
      </c>
      <c r="X600" s="8">
        <f>Päälaskenta!F$24</f>
        <v>7.0000000000000007E-2</v>
      </c>
      <c r="Y600" s="8">
        <f t="shared" si="157"/>
        <v>11.7947726593847</v>
      </c>
      <c r="Z600" s="8">
        <f t="shared" si="149"/>
        <v>2.3775780898743601</v>
      </c>
      <c r="AA600" s="8">
        <f t="shared" si="158"/>
        <v>1.72338220489588</v>
      </c>
      <c r="AC600" s="8">
        <f t="shared" si="150"/>
        <v>0.101972210408431</v>
      </c>
      <c r="AE600" s="8">
        <v>598</v>
      </c>
      <c r="AF600" s="8">
        <f t="shared" si="144"/>
        <v>12.4020875587813</v>
      </c>
      <c r="AG600" s="8">
        <f t="shared" si="151"/>
        <v>4.0634079977658902E-2</v>
      </c>
      <c r="AJ600" s="132">
        <f>IF(Päälaskenta!$F$28&lt;Kaksitasouoma_matriisi!L600,Päälaskenta!$C$20*Päälaskenta!$F$28,Päälaskenta!$C$20*Kaksitasouoma_matriisi!L600)</f>
        <v>0.39500000000000002</v>
      </c>
      <c r="AK600" s="134">
        <f>SQRT(Päälaskenta!$D$20^2+(Päälaskenta!$D$20/(1/Päälaskenta!$E$20))^2)</f>
        <v>1.8029999999999999</v>
      </c>
      <c r="AL600" s="134">
        <f>IF(Päälaskenta!$F$28&lt;Kaksitasouoma_matriisi!L600,AK600*Päälaskenta!$F$28*COS(ATAN(1/Päälaskenta!$E$20)),AK600*Kaksitasouoma_matriisi!L600*COS(ATAN(1/Päälaskenta!$E$20)))</f>
        <v>0.11899999999999999</v>
      </c>
      <c r="AM600" s="134"/>
      <c r="AN600" s="134">
        <f t="shared" si="159"/>
        <v>0.51400000000000001</v>
      </c>
      <c r="AO600" s="8">
        <f t="shared" si="152"/>
        <v>0.28824585015702098</v>
      </c>
      <c r="AP600" s="134">
        <f>Refererenssiarvoja!$B$16*H600^(1/6)/(Refererenssiarvoja!$B$15^0.5)*(Päälaskenta!$G$28/2)^0.5*(1-AO600)^(-1.5)</f>
        <v>6.5000000000000002E-2</v>
      </c>
      <c r="AQ600" s="8">
        <f>Refererenssiarvoja!$B$16*Kaksitasouoma_matriisi!O600^(1/6)/(SQRT((2*Refererenssiarvoja!$B$15)/(Päälaskenta!$F$31*Päälaskenta!$G$31*Päälaskenta!$F$28))+SQRT(Refererenssiarvoja!$B$15)/Refererenssiarvoja!$B$17*LN(Kaksitasouoma_matriisi!L600/Päälaskenta!$F$28))</f>
        <v>-5.2262503015635203E-2</v>
      </c>
      <c r="AR600" s="8">
        <f>Refererenssiarvoja!$B$16*Kaksitasouoma_matriisi!O600^(1/6)/(SQRT((2*Refererenssiarvoja!$B$15)/(Päälaskenta!$F$31*Päälaskenta!$G$31*L600)))</f>
        <v>0.13074358521006901</v>
      </c>
    </row>
    <row r="601" spans="1:44" x14ac:dyDescent="0.2">
      <c r="A601" s="8">
        <v>599</v>
      </c>
      <c r="B601" s="8">
        <f>IF(Päälaskenta!C$7,Päälaskenta!E$7,Päälaskenta!G$5)</f>
        <v>2.5</v>
      </c>
      <c r="C601" s="56">
        <v>1.401</v>
      </c>
      <c r="D601" s="93">
        <f t="shared" si="145"/>
        <v>1.7844</v>
      </c>
      <c r="E601" s="8">
        <f>IF(Päälaskenta!$C$26,Kaksitasouoma_matriisi!AP601,Kaksitasouoma_matriisi!AC601)</f>
        <v>0.101972210408431</v>
      </c>
      <c r="F601" s="56">
        <f>IF(D601&lt;Päälaskenta!H$24,(SQRT(POWER(Päälaskenta!C$24/(2*Päälaskenta!E$24),2)+(D601/Päälaskenta!E$24))-Päälaskenta!C$24/(2*Päälaskenta!E$24)),IF(D601=Päälaskenta!H$24,Päälaskenta!D$24,Päälaskenta!D$24+(SQRT(POWER((Päälaskenta!C$20+Päälaskenta!G$24)/(2*Päälaskenta!E$20),2)+((D601-Päälaskenta!H$24)/Päälaskenta!E$20))-(Päälaskenta!C$20+Päälaskenta!G$24)/(2*Päälaskenta!E$20))))</f>
        <v>0.77900000000000003</v>
      </c>
      <c r="G601" s="57">
        <f>IF(F601&gt;Päälaskenta!D$24,(2*SQRT((POWER(Päälaskenta!D$24,2))+POWER(Päälaskenta!E$24*Päälaskenta!D$24,2))+Päälaskenta!C$24)+(2*SQRT((POWER((F601-Päälaskenta!D$24),2))+POWER(Päälaskenta!E$20*(F601-Päälaskenta!D$24),2))+Päälaskenta!C$20),(2*SQRT((POWER(F601,2))+POWER(Päälaskenta!E$24*F601,2))+Päälaskenta!C$24))</f>
        <v>8.26</v>
      </c>
      <c r="H601" s="57">
        <f t="shared" si="146"/>
        <v>0.22</v>
      </c>
      <c r="I601" s="62">
        <f t="shared" si="147"/>
        <v>0.15367700000000001</v>
      </c>
      <c r="J601" s="8">
        <f>IF(F601&lt;Päälaskenta!$D$24,0,Kaksitasouoma_matriisi!F601-Päälaskenta!$D$24)</f>
        <v>7.9000000000000098E-2</v>
      </c>
      <c r="L601" s="8">
        <f>IF(F601&gt;Päälaskenta!D$24,F601-Päälaskenta!D$24,0)</f>
        <v>7.9000000000000098E-2</v>
      </c>
      <c r="M601" s="8">
        <f>IF(F601&gt;Päälaskenta!D$24,(Päälaskenta!C$20+(Päälaskenta!E$20*(Kaksitasouoma_matriisi!F601-Päälaskenta!D$24)))*(Kaksitasouoma_matriisi!F601-Päälaskenta!D$24),0)</f>
        <v>0.40436149999999998</v>
      </c>
      <c r="N601" s="8">
        <f>IF(F601&gt;Päälaskenta!D$24,(2*SQRT((POWER((F601-Päälaskenta!D$24),2))+POWER(Päälaskenta!E$20*(F601-Päälaskenta!D$24),2))+Päälaskenta!C$20),0)</f>
        <v>5.28483855076166</v>
      </c>
      <c r="O601" s="8">
        <f t="shared" si="153"/>
        <v>7.6513501049473395E-2</v>
      </c>
      <c r="P601" s="8">
        <f>IF(Päälaskenta!$C$29,IF(L601&gt;Päälaskenta!$F$28,Kaksitasouoma_matriisi!AQ601,Kaksitasouoma_matriisi!AR601),Päälaskenta!$F$20)</f>
        <v>0.12</v>
      </c>
      <c r="Q601" s="8">
        <f t="shared" si="154"/>
        <v>0.60731489939658001</v>
      </c>
      <c r="R601" s="8">
        <f t="shared" si="148"/>
        <v>0.12242191012564101</v>
      </c>
      <c r="S601" s="8">
        <f t="shared" si="155"/>
        <v>0.30275362547037998</v>
      </c>
      <c r="U601" s="93">
        <f>IF(F601&gt;Päälaskenta!D$24,Päälaskenta!H$24+L601*Päälaskenta!G$24,F601*Päälaskenta!C$24 + F601*F601*Päälaskenta!E$24)</f>
        <v>1.3795999999999999</v>
      </c>
      <c r="V601" s="8">
        <f>IF(F601&gt;Päälaskenta!D$24,2*SQRT(POWER(Päälaskenta!D$24,2)+POWER(Päälaskenta!E$24*Päälaskenta!D$24,2))+Päälaskenta!C$24,(2*SQRT((POWER(F601,2))+POWER(Päälaskenta!E$24*F601,2))+Päälaskenta!C$24))</f>
        <v>2.9798989873223301</v>
      </c>
      <c r="W601" s="8">
        <f t="shared" si="156"/>
        <v>0.46296871332530498</v>
      </c>
      <c r="X601" s="8">
        <f>Päälaskenta!F$24</f>
        <v>7.0000000000000007E-2</v>
      </c>
      <c r="Y601" s="8">
        <f t="shared" si="157"/>
        <v>11.7947726593847</v>
      </c>
      <c r="Z601" s="8">
        <f t="shared" si="149"/>
        <v>2.3775780898743601</v>
      </c>
      <c r="AA601" s="8">
        <f t="shared" si="158"/>
        <v>1.72338220489588</v>
      </c>
      <c r="AC601" s="8">
        <f t="shared" si="150"/>
        <v>0.101972210408431</v>
      </c>
      <c r="AE601" s="8">
        <v>599</v>
      </c>
      <c r="AF601" s="8">
        <f t="shared" si="144"/>
        <v>12.4020875587813</v>
      </c>
      <c r="AG601" s="8">
        <f t="shared" si="151"/>
        <v>4.0634079977658902E-2</v>
      </c>
      <c r="AJ601" s="132">
        <f>IF(Päälaskenta!$F$28&lt;Kaksitasouoma_matriisi!L601,Päälaskenta!$C$20*Päälaskenta!$F$28,Päälaskenta!$C$20*Kaksitasouoma_matriisi!L601)</f>
        <v>0.39500000000000002</v>
      </c>
      <c r="AK601" s="134">
        <f>SQRT(Päälaskenta!$D$20^2+(Päälaskenta!$D$20/(1/Päälaskenta!$E$20))^2)</f>
        <v>1.8029999999999999</v>
      </c>
      <c r="AL601" s="134">
        <f>IF(Päälaskenta!$F$28&lt;Kaksitasouoma_matriisi!L601,AK601*Päälaskenta!$F$28*COS(ATAN(1/Päälaskenta!$E$20)),AK601*Kaksitasouoma_matriisi!L601*COS(ATAN(1/Päälaskenta!$E$20)))</f>
        <v>0.11899999999999999</v>
      </c>
      <c r="AM601" s="134"/>
      <c r="AN601" s="134">
        <f t="shared" si="159"/>
        <v>0.51400000000000001</v>
      </c>
      <c r="AO601" s="8">
        <f t="shared" si="152"/>
        <v>0.28805200627661998</v>
      </c>
      <c r="AP601" s="134">
        <f>Refererenssiarvoja!$B$16*H601^(1/6)/(Refererenssiarvoja!$B$15^0.5)*(Päälaskenta!$G$28/2)^0.5*(1-AO601)^(-1.5)</f>
        <v>6.5000000000000002E-2</v>
      </c>
      <c r="AQ601" s="8">
        <f>Refererenssiarvoja!$B$16*Kaksitasouoma_matriisi!O601^(1/6)/(SQRT((2*Refererenssiarvoja!$B$15)/(Päälaskenta!$F$31*Päälaskenta!$G$31*Päälaskenta!$F$28))+SQRT(Refererenssiarvoja!$B$15)/Refererenssiarvoja!$B$17*LN(Kaksitasouoma_matriisi!L601/Päälaskenta!$F$28))</f>
        <v>-5.2262503015635203E-2</v>
      </c>
      <c r="AR601" s="8">
        <f>Refererenssiarvoja!$B$16*Kaksitasouoma_matriisi!O601^(1/6)/(SQRT((2*Refererenssiarvoja!$B$15)/(Päälaskenta!$F$31*Päälaskenta!$G$31*L601)))</f>
        <v>0.13074358521006901</v>
      </c>
    </row>
    <row r="602" spans="1:44" x14ac:dyDescent="0.2">
      <c r="A602" s="8">
        <v>600</v>
      </c>
      <c r="B602" s="8">
        <f>IF(Päälaskenta!C$7,Päälaskenta!E$7,Päälaskenta!G$5)</f>
        <v>2.5</v>
      </c>
      <c r="C602" s="56">
        <v>1.4</v>
      </c>
      <c r="D602" s="93">
        <f t="shared" si="145"/>
        <v>1.7857000000000001</v>
      </c>
      <c r="E602" s="8">
        <f>IF(Päälaskenta!$C$26,Kaksitasouoma_matriisi!AP602,Kaksitasouoma_matriisi!AC602)</f>
        <v>0.101972210408431</v>
      </c>
      <c r="F602" s="56">
        <f>IF(D602&lt;Päälaskenta!H$24,(SQRT(POWER(Päälaskenta!C$24/(2*Päälaskenta!E$24),2)+(D602/Päälaskenta!E$24))-Päälaskenta!C$24/(2*Päälaskenta!E$24)),IF(D602=Päälaskenta!H$24,Päälaskenta!D$24,Päälaskenta!D$24+(SQRT(POWER((Päälaskenta!C$20+Päälaskenta!G$24)/(2*Päälaskenta!E$20),2)+((D602-Päälaskenta!H$24)/Päälaskenta!E$20))-(Päälaskenta!C$20+Päälaskenta!G$24)/(2*Päälaskenta!E$20))))</f>
        <v>0.77900000000000003</v>
      </c>
      <c r="G602" s="57">
        <f>IF(F602&gt;Päälaskenta!D$24,(2*SQRT((POWER(Päälaskenta!D$24,2))+POWER(Päälaskenta!E$24*Päälaskenta!D$24,2))+Päälaskenta!C$24)+(2*SQRT((POWER((F602-Päälaskenta!D$24),2))+POWER(Päälaskenta!E$20*(F602-Päälaskenta!D$24),2))+Päälaskenta!C$20),(2*SQRT((POWER(F602,2))+POWER(Päälaskenta!E$24*F602,2))+Päälaskenta!C$24))</f>
        <v>8.26</v>
      </c>
      <c r="H602" s="57">
        <f t="shared" si="146"/>
        <v>0.22</v>
      </c>
      <c r="I602" s="62">
        <f t="shared" si="147"/>
        <v>0.15345800000000001</v>
      </c>
      <c r="J602" s="8">
        <f>IF(F602&lt;Päälaskenta!$D$24,0,Kaksitasouoma_matriisi!F602-Päälaskenta!$D$24)</f>
        <v>7.9000000000000098E-2</v>
      </c>
      <c r="L602" s="8">
        <f>IF(F602&gt;Päälaskenta!D$24,F602-Päälaskenta!D$24,0)</f>
        <v>7.9000000000000098E-2</v>
      </c>
      <c r="M602" s="8">
        <f>IF(F602&gt;Päälaskenta!D$24,(Päälaskenta!C$20+(Päälaskenta!E$20*(Kaksitasouoma_matriisi!F602-Päälaskenta!D$24)))*(Kaksitasouoma_matriisi!F602-Päälaskenta!D$24),0)</f>
        <v>0.40436149999999998</v>
      </c>
      <c r="N602" s="8">
        <f>IF(F602&gt;Päälaskenta!D$24,(2*SQRT((POWER((F602-Päälaskenta!D$24),2))+POWER(Päälaskenta!E$20*(F602-Päälaskenta!D$24),2))+Päälaskenta!C$20),0)</f>
        <v>5.28483855076166</v>
      </c>
      <c r="O602" s="8">
        <f t="shared" si="153"/>
        <v>7.6513501049473395E-2</v>
      </c>
      <c r="P602" s="8">
        <f>IF(Päälaskenta!$C$29,IF(L602&gt;Päälaskenta!$F$28,Kaksitasouoma_matriisi!AQ602,Kaksitasouoma_matriisi!AR602),Päälaskenta!$F$20)</f>
        <v>0.12</v>
      </c>
      <c r="Q602" s="8">
        <f t="shared" si="154"/>
        <v>0.60731489939658001</v>
      </c>
      <c r="R602" s="8">
        <f t="shared" si="148"/>
        <v>0.12242191012564101</v>
      </c>
      <c r="S602" s="8">
        <f t="shared" si="155"/>
        <v>0.30275362547037998</v>
      </c>
      <c r="U602" s="93">
        <f>IF(F602&gt;Päälaskenta!D$24,Päälaskenta!H$24+L602*Päälaskenta!G$24,F602*Päälaskenta!C$24 + F602*F602*Päälaskenta!E$24)</f>
        <v>1.3795999999999999</v>
      </c>
      <c r="V602" s="8">
        <f>IF(F602&gt;Päälaskenta!D$24,2*SQRT(POWER(Päälaskenta!D$24,2)+POWER(Päälaskenta!E$24*Päälaskenta!D$24,2))+Päälaskenta!C$24,(2*SQRT((POWER(F602,2))+POWER(Päälaskenta!E$24*F602,2))+Päälaskenta!C$24))</f>
        <v>2.9798989873223301</v>
      </c>
      <c r="W602" s="8">
        <f t="shared" si="156"/>
        <v>0.46296871332530498</v>
      </c>
      <c r="X602" s="8">
        <f>Päälaskenta!F$24</f>
        <v>7.0000000000000007E-2</v>
      </c>
      <c r="Y602" s="8">
        <f t="shared" si="157"/>
        <v>11.7947726593847</v>
      </c>
      <c r="Z602" s="8">
        <f t="shared" si="149"/>
        <v>2.3775780898743601</v>
      </c>
      <c r="AA602" s="8">
        <f t="shared" si="158"/>
        <v>1.72338220489588</v>
      </c>
      <c r="AC602" s="8">
        <f t="shared" si="150"/>
        <v>0.101972210408431</v>
      </c>
      <c r="AE602" s="8">
        <v>600</v>
      </c>
      <c r="AF602" s="8">
        <f t="shared" si="144"/>
        <v>12.4020875587813</v>
      </c>
      <c r="AG602" s="8">
        <f t="shared" si="151"/>
        <v>4.0634079977658902E-2</v>
      </c>
      <c r="AJ602" s="132">
        <f>IF(Päälaskenta!$F$28&lt;Kaksitasouoma_matriisi!L602,Päälaskenta!$C$20*Päälaskenta!$F$28,Päälaskenta!$C$20*Kaksitasouoma_matriisi!L602)</f>
        <v>0.39500000000000002</v>
      </c>
      <c r="AK602" s="134">
        <f>SQRT(Päälaskenta!$D$20^2+(Päälaskenta!$D$20/(1/Päälaskenta!$E$20))^2)</f>
        <v>1.8029999999999999</v>
      </c>
      <c r="AL602" s="134">
        <f>IF(Päälaskenta!$F$28&lt;Kaksitasouoma_matriisi!L602,AK602*Päälaskenta!$F$28*COS(ATAN(1/Päälaskenta!$E$20)),AK602*Kaksitasouoma_matriisi!L602*COS(ATAN(1/Päälaskenta!$E$20)))</f>
        <v>0.11899999999999999</v>
      </c>
      <c r="AM602" s="134"/>
      <c r="AN602" s="134">
        <f t="shared" si="159"/>
        <v>0.51400000000000001</v>
      </c>
      <c r="AO602" s="8">
        <f t="shared" si="152"/>
        <v>0.28784230273842198</v>
      </c>
      <c r="AP602" s="134">
        <f>Refererenssiarvoja!$B$16*H602^(1/6)/(Refererenssiarvoja!$B$15^0.5)*(Päälaskenta!$G$28/2)^0.5*(1-AO602)^(-1.5)</f>
        <v>6.5000000000000002E-2</v>
      </c>
      <c r="AQ602" s="8">
        <f>Refererenssiarvoja!$B$16*Kaksitasouoma_matriisi!O602^(1/6)/(SQRT((2*Refererenssiarvoja!$B$15)/(Päälaskenta!$F$31*Päälaskenta!$G$31*Päälaskenta!$F$28))+SQRT(Refererenssiarvoja!$B$15)/Refererenssiarvoja!$B$17*LN(Kaksitasouoma_matriisi!L602/Päälaskenta!$F$28))</f>
        <v>-5.2262503015635203E-2</v>
      </c>
      <c r="AR602" s="8">
        <f>Refererenssiarvoja!$B$16*Kaksitasouoma_matriisi!O602^(1/6)/(SQRT((2*Refererenssiarvoja!$B$15)/(Päälaskenta!$F$31*Päälaskenta!$G$31*L602)))</f>
        <v>0.13074358521006901</v>
      </c>
    </row>
    <row r="603" spans="1:44" x14ac:dyDescent="0.2">
      <c r="A603" s="8">
        <v>601</v>
      </c>
      <c r="B603" s="8">
        <f>IF(Päälaskenta!C$7,Päälaskenta!E$7,Päälaskenta!G$5)</f>
        <v>2.5</v>
      </c>
      <c r="C603" s="56">
        <v>1.399</v>
      </c>
      <c r="D603" s="93">
        <f t="shared" si="145"/>
        <v>1.7869999999999999</v>
      </c>
      <c r="E603" s="8">
        <f>IF(Päälaskenta!$C$26,Kaksitasouoma_matriisi!AP603,Kaksitasouoma_matriisi!AC603)</f>
        <v>0.101972210408431</v>
      </c>
      <c r="F603" s="56">
        <f>IF(D603&lt;Päälaskenta!H$24,(SQRT(POWER(Päälaskenta!C$24/(2*Päälaskenta!E$24),2)+(D603/Päälaskenta!E$24))-Päälaskenta!C$24/(2*Päälaskenta!E$24)),IF(D603=Päälaskenta!H$24,Päälaskenta!D$24,Päälaskenta!D$24+(SQRT(POWER((Päälaskenta!C$20+Päälaskenta!G$24)/(2*Päälaskenta!E$20),2)+((D603-Päälaskenta!H$24)/Päälaskenta!E$20))-(Päälaskenta!C$20+Päälaskenta!G$24)/(2*Päälaskenta!E$20))))</f>
        <v>0.77900000000000003</v>
      </c>
      <c r="G603" s="57">
        <f>IF(F603&gt;Päälaskenta!D$24,(2*SQRT((POWER(Päälaskenta!D$24,2))+POWER(Päälaskenta!E$24*Päälaskenta!D$24,2))+Päälaskenta!C$24)+(2*SQRT((POWER((F603-Päälaskenta!D$24),2))+POWER(Päälaskenta!E$20*(F603-Päälaskenta!D$24),2))+Päälaskenta!C$20),(2*SQRT((POWER(F603,2))+POWER(Päälaskenta!E$24*F603,2))+Päälaskenta!C$24))</f>
        <v>8.26</v>
      </c>
      <c r="H603" s="57">
        <f t="shared" si="146"/>
        <v>0.22</v>
      </c>
      <c r="I603" s="62">
        <f t="shared" si="147"/>
        <v>0.15323899999999999</v>
      </c>
      <c r="J603" s="8">
        <f>IF(F603&lt;Päälaskenta!$D$24,0,Kaksitasouoma_matriisi!F603-Päälaskenta!$D$24)</f>
        <v>7.9000000000000098E-2</v>
      </c>
      <c r="L603" s="8">
        <f>IF(F603&gt;Päälaskenta!D$24,F603-Päälaskenta!D$24,0)</f>
        <v>7.9000000000000098E-2</v>
      </c>
      <c r="M603" s="8">
        <f>IF(F603&gt;Päälaskenta!D$24,(Päälaskenta!C$20+(Päälaskenta!E$20*(Kaksitasouoma_matriisi!F603-Päälaskenta!D$24)))*(Kaksitasouoma_matriisi!F603-Päälaskenta!D$24),0)</f>
        <v>0.40436149999999998</v>
      </c>
      <c r="N603" s="8">
        <f>IF(F603&gt;Päälaskenta!D$24,(2*SQRT((POWER((F603-Päälaskenta!D$24),2))+POWER(Päälaskenta!E$20*(F603-Päälaskenta!D$24),2))+Päälaskenta!C$20),0)</f>
        <v>5.28483855076166</v>
      </c>
      <c r="O603" s="8">
        <f t="shared" si="153"/>
        <v>7.6513501049473395E-2</v>
      </c>
      <c r="P603" s="8">
        <f>IF(Päälaskenta!$C$29,IF(L603&gt;Päälaskenta!$F$28,Kaksitasouoma_matriisi!AQ603,Kaksitasouoma_matriisi!AR603),Päälaskenta!$F$20)</f>
        <v>0.12</v>
      </c>
      <c r="Q603" s="8">
        <f t="shared" si="154"/>
        <v>0.60731489939658001</v>
      </c>
      <c r="R603" s="8">
        <f t="shared" si="148"/>
        <v>0.12242191012564101</v>
      </c>
      <c r="S603" s="8">
        <f t="shared" si="155"/>
        <v>0.30275362547037998</v>
      </c>
      <c r="U603" s="93">
        <f>IF(F603&gt;Päälaskenta!D$24,Päälaskenta!H$24+L603*Päälaskenta!G$24,F603*Päälaskenta!C$24 + F603*F603*Päälaskenta!E$24)</f>
        <v>1.3795999999999999</v>
      </c>
      <c r="V603" s="8">
        <f>IF(F603&gt;Päälaskenta!D$24,2*SQRT(POWER(Päälaskenta!D$24,2)+POWER(Päälaskenta!E$24*Päälaskenta!D$24,2))+Päälaskenta!C$24,(2*SQRT((POWER(F603,2))+POWER(Päälaskenta!E$24*F603,2))+Päälaskenta!C$24))</f>
        <v>2.9798989873223301</v>
      </c>
      <c r="W603" s="8">
        <f t="shared" si="156"/>
        <v>0.46296871332530498</v>
      </c>
      <c r="X603" s="8">
        <f>Päälaskenta!F$24</f>
        <v>7.0000000000000007E-2</v>
      </c>
      <c r="Y603" s="8">
        <f t="shared" si="157"/>
        <v>11.7947726593847</v>
      </c>
      <c r="Z603" s="8">
        <f t="shared" si="149"/>
        <v>2.3775780898743601</v>
      </c>
      <c r="AA603" s="8">
        <f t="shared" si="158"/>
        <v>1.72338220489588</v>
      </c>
      <c r="AC603" s="8">
        <f t="shared" si="150"/>
        <v>0.101972210408431</v>
      </c>
      <c r="AE603" s="8">
        <v>601</v>
      </c>
      <c r="AF603" s="8">
        <f t="shared" si="144"/>
        <v>12.4020875587813</v>
      </c>
      <c r="AG603" s="8">
        <f t="shared" si="151"/>
        <v>4.0634079977658902E-2</v>
      </c>
      <c r="AJ603" s="132">
        <f>IF(Päälaskenta!$F$28&lt;Kaksitasouoma_matriisi!L603,Päälaskenta!$C$20*Päälaskenta!$F$28,Päälaskenta!$C$20*Kaksitasouoma_matriisi!L603)</f>
        <v>0.39500000000000002</v>
      </c>
      <c r="AK603" s="134">
        <f>SQRT(Päälaskenta!$D$20^2+(Päälaskenta!$D$20/(1/Päälaskenta!$E$20))^2)</f>
        <v>1.8029999999999999</v>
      </c>
      <c r="AL603" s="134">
        <f>IF(Päälaskenta!$F$28&lt;Kaksitasouoma_matriisi!L603,AK603*Päälaskenta!$F$28*COS(ATAN(1/Päälaskenta!$E$20)),AK603*Kaksitasouoma_matriisi!L603*COS(ATAN(1/Päälaskenta!$E$20)))</f>
        <v>0.11899999999999999</v>
      </c>
      <c r="AM603" s="134"/>
      <c r="AN603" s="134">
        <f t="shared" si="159"/>
        <v>0.51400000000000001</v>
      </c>
      <c r="AO603" s="8">
        <f t="shared" si="152"/>
        <v>0.28763290430889799</v>
      </c>
      <c r="AP603" s="134">
        <f>Refererenssiarvoja!$B$16*H603^(1/6)/(Refererenssiarvoja!$B$15^0.5)*(Päälaskenta!$G$28/2)^0.5*(1-AO603)^(-1.5)</f>
        <v>6.5000000000000002E-2</v>
      </c>
      <c r="AQ603" s="8">
        <f>Refererenssiarvoja!$B$16*Kaksitasouoma_matriisi!O603^(1/6)/(SQRT((2*Refererenssiarvoja!$B$15)/(Päälaskenta!$F$31*Päälaskenta!$G$31*Päälaskenta!$F$28))+SQRT(Refererenssiarvoja!$B$15)/Refererenssiarvoja!$B$17*LN(Kaksitasouoma_matriisi!L603/Päälaskenta!$F$28))</f>
        <v>-5.2262503015635203E-2</v>
      </c>
      <c r="AR603" s="8">
        <f>Refererenssiarvoja!$B$16*Kaksitasouoma_matriisi!O603^(1/6)/(SQRT((2*Refererenssiarvoja!$B$15)/(Päälaskenta!$F$31*Päälaskenta!$G$31*L603)))</f>
        <v>0.13074358521006901</v>
      </c>
    </row>
    <row r="604" spans="1:44" x14ac:dyDescent="0.2">
      <c r="A604" s="8">
        <v>602</v>
      </c>
      <c r="B604" s="8">
        <f>IF(Päälaskenta!C$7,Päälaskenta!E$7,Päälaskenta!G$5)</f>
        <v>2.5</v>
      </c>
      <c r="C604" s="56">
        <v>1.3979999999999999</v>
      </c>
      <c r="D604" s="93">
        <f t="shared" si="145"/>
        <v>1.7883</v>
      </c>
      <c r="E604" s="8">
        <f>IF(Päälaskenta!$C$26,Kaksitasouoma_matriisi!AP604,Kaksitasouoma_matriisi!AC604)</f>
        <v>0.101980071731922</v>
      </c>
      <c r="F604" s="56">
        <f>IF(D604&lt;Päälaskenta!H$24,(SQRT(POWER(Päälaskenta!C$24/(2*Päälaskenta!E$24),2)+(D604/Päälaskenta!E$24))-Päälaskenta!C$24/(2*Päälaskenta!E$24)),IF(D604=Päälaskenta!H$24,Päälaskenta!D$24,Päälaskenta!D$24+(SQRT(POWER((Päälaskenta!C$20+Päälaskenta!G$24)/(2*Päälaskenta!E$20),2)+((D604-Päälaskenta!H$24)/Päälaskenta!E$20))-(Päälaskenta!C$20+Päälaskenta!G$24)/(2*Päälaskenta!E$20))))</f>
        <v>0.78</v>
      </c>
      <c r="G604" s="57">
        <f>IF(F604&gt;Päälaskenta!D$24,(2*SQRT((POWER(Päälaskenta!D$24,2))+POWER(Päälaskenta!E$24*Päälaskenta!D$24,2))+Päälaskenta!C$24)+(2*SQRT((POWER((F604-Päälaskenta!D$24),2))+POWER(Päälaskenta!E$20*(F604-Päälaskenta!D$24),2))+Päälaskenta!C$20),(2*SQRT((POWER(F604,2))+POWER(Päälaskenta!E$24*F604,2))+Päälaskenta!C$24))</f>
        <v>8.27</v>
      </c>
      <c r="H604" s="57">
        <f t="shared" si="146"/>
        <v>0.22</v>
      </c>
      <c r="I604" s="62">
        <f t="shared" si="147"/>
        <v>0.15304300000000001</v>
      </c>
      <c r="J604" s="8">
        <f>IF(F604&lt;Päälaskenta!$D$24,0,Kaksitasouoma_matriisi!F604-Päälaskenta!$D$24)</f>
        <v>8.0000000000000099E-2</v>
      </c>
      <c r="L604" s="8">
        <f>IF(F604&gt;Päälaskenta!D$24,F604-Päälaskenta!D$24,0)</f>
        <v>8.0000000000000099E-2</v>
      </c>
      <c r="M604" s="8">
        <f>IF(F604&gt;Päälaskenta!D$24,(Päälaskenta!C$20+(Päälaskenta!E$20*(Kaksitasouoma_matriisi!F604-Päälaskenta!D$24)))*(Kaksitasouoma_matriisi!F604-Päälaskenta!D$24),0)</f>
        <v>0.40960000000000002</v>
      </c>
      <c r="N604" s="8">
        <f>IF(F604&gt;Päälaskenta!D$24,(2*SQRT((POWER((F604-Päälaskenta!D$24),2))+POWER(Päälaskenta!E$20*(F604-Päälaskenta!D$24),2))+Päälaskenta!C$20),0)</f>
        <v>5.2884441020371202</v>
      </c>
      <c r="O604" s="8">
        <f t="shared" si="153"/>
        <v>7.7451891727894295E-2</v>
      </c>
      <c r="P604" s="8">
        <f>IF(Päälaskenta!$C$29,IF(L604&gt;Päälaskenta!$F$28,Kaksitasouoma_matriisi!AQ604,Kaksitasouoma_matriisi!AR604),Päälaskenta!$F$20)</f>
        <v>0.12</v>
      </c>
      <c r="Q604" s="8">
        <f t="shared" si="154"/>
        <v>0.62020232270352704</v>
      </c>
      <c r="R604" s="8">
        <f t="shared" si="148"/>
        <v>0.124546697366267</v>
      </c>
      <c r="S604" s="8">
        <f t="shared" si="155"/>
        <v>0.304069085366863</v>
      </c>
      <c r="U604" s="93">
        <f>IF(F604&gt;Päälaskenta!D$24,Päälaskenta!H$24+L604*Päälaskenta!G$24,F604*Päälaskenta!C$24 + F604*F604*Päälaskenta!E$24)</f>
        <v>1.3819999999999999</v>
      </c>
      <c r="V604" s="8">
        <f>IF(F604&gt;Päälaskenta!D$24,2*SQRT(POWER(Päälaskenta!D$24,2)+POWER(Päälaskenta!E$24*Päälaskenta!D$24,2))+Päälaskenta!C$24,(2*SQRT((POWER(F604,2))+POWER(Päälaskenta!E$24*F604,2))+Päälaskenta!C$24))</f>
        <v>2.9798989873223301</v>
      </c>
      <c r="W604" s="8">
        <f t="shared" si="156"/>
        <v>0.46377410975324201</v>
      </c>
      <c r="X604" s="8">
        <f>Päälaskenta!F$24</f>
        <v>7.0000000000000007E-2</v>
      </c>
      <c r="Y604" s="8">
        <f t="shared" si="157"/>
        <v>11.828990145235499</v>
      </c>
      <c r="Z604" s="8">
        <f t="shared" si="149"/>
        <v>2.3754533026337299</v>
      </c>
      <c r="AA604" s="8">
        <f t="shared" si="158"/>
        <v>1.71885188323714</v>
      </c>
      <c r="AC604" s="8">
        <f t="shared" si="150"/>
        <v>0.101980071731922</v>
      </c>
      <c r="AE604" s="8">
        <v>602</v>
      </c>
      <c r="AF604" s="8">
        <f t="shared" si="144"/>
        <v>12.449192467939</v>
      </c>
      <c r="AG604" s="8">
        <f t="shared" si="151"/>
        <v>4.0327161523531802E-2</v>
      </c>
      <c r="AJ604" s="132">
        <f>IF(Päälaskenta!$F$28&lt;Kaksitasouoma_matriisi!L604,Päälaskenta!$C$20*Päälaskenta!$F$28,Päälaskenta!$C$20*Kaksitasouoma_matriisi!L604)</f>
        <v>0.4</v>
      </c>
      <c r="AK604" s="134">
        <f>SQRT(Päälaskenta!$D$20^2+(Päälaskenta!$D$20/(1/Päälaskenta!$E$20))^2)</f>
        <v>1.8029999999999999</v>
      </c>
      <c r="AL604" s="134">
        <f>IF(Päälaskenta!$F$28&lt;Kaksitasouoma_matriisi!L604,AK604*Päälaskenta!$F$28*COS(ATAN(1/Päälaskenta!$E$20)),AK604*Kaksitasouoma_matriisi!L604*COS(ATAN(1/Päälaskenta!$E$20)))</f>
        <v>0.12</v>
      </c>
      <c r="AM604" s="134"/>
      <c r="AN604" s="134">
        <f t="shared" si="159"/>
        <v>0.52</v>
      </c>
      <c r="AO604" s="8">
        <f t="shared" si="152"/>
        <v>0.29077895207739202</v>
      </c>
      <c r="AP604" s="134">
        <f>Refererenssiarvoja!$B$16*H604^(1/6)/(Refererenssiarvoja!$B$15^0.5)*(Päälaskenta!$G$28/2)^0.5*(1-AO604)^(-1.5)</f>
        <v>6.6000000000000003E-2</v>
      </c>
      <c r="AQ604" s="8">
        <f>Refererenssiarvoja!$B$16*Kaksitasouoma_matriisi!O604^(1/6)/(SQRT((2*Refererenssiarvoja!$B$15)/(Päälaskenta!$F$31*Päälaskenta!$G$31*Päälaskenta!$F$28))+SQRT(Refererenssiarvoja!$B$15)/Refererenssiarvoja!$B$17*LN(Kaksitasouoma_matriisi!L604/Päälaskenta!$F$28))</f>
        <v>-5.2785816068469903E-2</v>
      </c>
      <c r="AR604" s="8">
        <f>Refererenssiarvoja!$B$16*Kaksitasouoma_matriisi!O604^(1/6)/(SQRT((2*Refererenssiarvoja!$B$15)/(Päälaskenta!$F$31*Päälaskenta!$G$31*L604)))</f>
        <v>0.131836044272753</v>
      </c>
    </row>
    <row r="605" spans="1:44" x14ac:dyDescent="0.2">
      <c r="A605" s="8">
        <v>603</v>
      </c>
      <c r="B605" s="8">
        <f>IF(Päälaskenta!C$7,Päälaskenta!E$7,Päälaskenta!G$5)</f>
        <v>2.5</v>
      </c>
      <c r="C605" s="56">
        <v>1.397</v>
      </c>
      <c r="D605" s="93">
        <f t="shared" si="145"/>
        <v>1.7895000000000001</v>
      </c>
      <c r="E605" s="8">
        <f>IF(Päälaskenta!$C$26,Kaksitasouoma_matriisi!AP605,Kaksitasouoma_matriisi!AC605)</f>
        <v>0.101980071731922</v>
      </c>
      <c r="F605" s="56">
        <f>IF(D605&lt;Päälaskenta!H$24,(SQRT(POWER(Päälaskenta!C$24/(2*Päälaskenta!E$24),2)+(D605/Päälaskenta!E$24))-Päälaskenta!C$24/(2*Päälaskenta!E$24)),IF(D605=Päälaskenta!H$24,Päälaskenta!D$24,Päälaskenta!D$24+(SQRT(POWER((Päälaskenta!C$20+Päälaskenta!G$24)/(2*Päälaskenta!E$20),2)+((D605-Päälaskenta!H$24)/Päälaskenta!E$20))-(Päälaskenta!C$20+Päälaskenta!G$24)/(2*Päälaskenta!E$20))))</f>
        <v>0.78</v>
      </c>
      <c r="G605" s="57">
        <f>IF(F605&gt;Päälaskenta!D$24,(2*SQRT((POWER(Päälaskenta!D$24,2))+POWER(Päälaskenta!E$24*Päälaskenta!D$24,2))+Päälaskenta!C$24)+(2*SQRT((POWER((F605-Päälaskenta!D$24),2))+POWER(Päälaskenta!E$20*(F605-Päälaskenta!D$24),2))+Päälaskenta!C$20),(2*SQRT((POWER(F605,2))+POWER(Päälaskenta!E$24*F605,2))+Päälaskenta!C$24))</f>
        <v>8.27</v>
      </c>
      <c r="H605" s="57">
        <f t="shared" si="146"/>
        <v>0.22</v>
      </c>
      <c r="I605" s="62">
        <f t="shared" si="147"/>
        <v>0.15282499999999999</v>
      </c>
      <c r="J605" s="8">
        <f>IF(F605&lt;Päälaskenta!$D$24,0,Kaksitasouoma_matriisi!F605-Päälaskenta!$D$24)</f>
        <v>8.0000000000000099E-2</v>
      </c>
      <c r="L605" s="8">
        <f>IF(F605&gt;Päälaskenta!D$24,F605-Päälaskenta!D$24,0)</f>
        <v>8.0000000000000099E-2</v>
      </c>
      <c r="M605" s="8">
        <f>IF(F605&gt;Päälaskenta!D$24,(Päälaskenta!C$20+(Päälaskenta!E$20*(Kaksitasouoma_matriisi!F605-Päälaskenta!D$24)))*(Kaksitasouoma_matriisi!F605-Päälaskenta!D$24),0)</f>
        <v>0.40960000000000002</v>
      </c>
      <c r="N605" s="8">
        <f>IF(F605&gt;Päälaskenta!D$24,(2*SQRT((POWER((F605-Päälaskenta!D$24),2))+POWER(Päälaskenta!E$20*(F605-Päälaskenta!D$24),2))+Päälaskenta!C$20),0)</f>
        <v>5.2884441020371202</v>
      </c>
      <c r="O605" s="8">
        <f t="shared" si="153"/>
        <v>7.7451891727894295E-2</v>
      </c>
      <c r="P605" s="8">
        <f>IF(Päälaskenta!$C$29,IF(L605&gt;Päälaskenta!$F$28,Kaksitasouoma_matriisi!AQ605,Kaksitasouoma_matriisi!AR605),Päälaskenta!$F$20)</f>
        <v>0.12</v>
      </c>
      <c r="Q605" s="8">
        <f t="shared" si="154"/>
        <v>0.62020232270352704</v>
      </c>
      <c r="R605" s="8">
        <f t="shared" si="148"/>
        <v>0.124546697366267</v>
      </c>
      <c r="S605" s="8">
        <f t="shared" si="155"/>
        <v>0.304069085366863</v>
      </c>
      <c r="U605" s="93">
        <f>IF(F605&gt;Päälaskenta!D$24,Päälaskenta!H$24+L605*Päälaskenta!G$24,F605*Päälaskenta!C$24 + F605*F605*Päälaskenta!E$24)</f>
        <v>1.3819999999999999</v>
      </c>
      <c r="V605" s="8">
        <f>IF(F605&gt;Päälaskenta!D$24,2*SQRT(POWER(Päälaskenta!D$24,2)+POWER(Päälaskenta!E$24*Päälaskenta!D$24,2))+Päälaskenta!C$24,(2*SQRT((POWER(F605,2))+POWER(Päälaskenta!E$24*F605,2))+Päälaskenta!C$24))</f>
        <v>2.9798989873223301</v>
      </c>
      <c r="W605" s="8">
        <f t="shared" si="156"/>
        <v>0.46377410975324201</v>
      </c>
      <c r="X605" s="8">
        <f>Päälaskenta!F$24</f>
        <v>7.0000000000000007E-2</v>
      </c>
      <c r="Y605" s="8">
        <f t="shared" si="157"/>
        <v>11.828990145235499</v>
      </c>
      <c r="Z605" s="8">
        <f t="shared" si="149"/>
        <v>2.3754533026337299</v>
      </c>
      <c r="AA605" s="8">
        <f t="shared" si="158"/>
        <v>1.71885188323714</v>
      </c>
      <c r="AC605" s="8">
        <f t="shared" si="150"/>
        <v>0.101980071731922</v>
      </c>
      <c r="AE605" s="8">
        <v>603</v>
      </c>
      <c r="AF605" s="8">
        <f t="shared" si="144"/>
        <v>12.449192467939</v>
      </c>
      <c r="AG605" s="8">
        <f t="shared" si="151"/>
        <v>4.0327161523531802E-2</v>
      </c>
      <c r="AJ605" s="132">
        <f>IF(Päälaskenta!$F$28&lt;Kaksitasouoma_matriisi!L605,Päälaskenta!$C$20*Päälaskenta!$F$28,Päälaskenta!$C$20*Kaksitasouoma_matriisi!L605)</f>
        <v>0.4</v>
      </c>
      <c r="AK605" s="134">
        <f>SQRT(Päälaskenta!$D$20^2+(Päälaskenta!$D$20/(1/Päälaskenta!$E$20))^2)</f>
        <v>1.8029999999999999</v>
      </c>
      <c r="AL605" s="134">
        <f>IF(Päälaskenta!$F$28&lt;Kaksitasouoma_matriisi!L605,AK605*Päälaskenta!$F$28*COS(ATAN(1/Päälaskenta!$E$20)),AK605*Kaksitasouoma_matriisi!L605*COS(ATAN(1/Päälaskenta!$E$20)))</f>
        <v>0.12</v>
      </c>
      <c r="AM605" s="134"/>
      <c r="AN605" s="134">
        <f t="shared" si="159"/>
        <v>0.52</v>
      </c>
      <c r="AO605" s="8">
        <f t="shared" si="152"/>
        <v>0.29058396200055903</v>
      </c>
      <c r="AP605" s="134">
        <f>Refererenssiarvoja!$B$16*H605^(1/6)/(Refererenssiarvoja!$B$15^0.5)*(Päälaskenta!$G$28/2)^0.5*(1-AO605)^(-1.5)</f>
        <v>6.6000000000000003E-2</v>
      </c>
      <c r="AQ605" s="8">
        <f>Refererenssiarvoja!$B$16*Kaksitasouoma_matriisi!O605^(1/6)/(SQRT((2*Refererenssiarvoja!$B$15)/(Päälaskenta!$F$31*Päälaskenta!$G$31*Päälaskenta!$F$28))+SQRT(Refererenssiarvoja!$B$15)/Refererenssiarvoja!$B$17*LN(Kaksitasouoma_matriisi!L605/Päälaskenta!$F$28))</f>
        <v>-5.2785816068469903E-2</v>
      </c>
      <c r="AR605" s="8">
        <f>Refererenssiarvoja!$B$16*Kaksitasouoma_matriisi!O605^(1/6)/(SQRT((2*Refererenssiarvoja!$B$15)/(Päälaskenta!$F$31*Päälaskenta!$G$31*L605)))</f>
        <v>0.131836044272753</v>
      </c>
    </row>
    <row r="606" spans="1:44" x14ac:dyDescent="0.2">
      <c r="A606" s="8">
        <v>604</v>
      </c>
      <c r="B606" s="8">
        <f>IF(Päälaskenta!C$7,Päälaskenta!E$7,Päälaskenta!G$5)</f>
        <v>2.5</v>
      </c>
      <c r="C606" s="56">
        <v>1.3959999999999999</v>
      </c>
      <c r="D606" s="93">
        <f t="shared" si="145"/>
        <v>1.7907999999999999</v>
      </c>
      <c r="E606" s="8">
        <f>IF(Päälaskenta!$C$26,Kaksitasouoma_matriisi!AP606,Kaksitasouoma_matriisi!AC606)</f>
        <v>0.101980071731922</v>
      </c>
      <c r="F606" s="56">
        <f>IF(D606&lt;Päälaskenta!H$24,(SQRT(POWER(Päälaskenta!C$24/(2*Päälaskenta!E$24),2)+(D606/Päälaskenta!E$24))-Päälaskenta!C$24/(2*Päälaskenta!E$24)),IF(D606=Päälaskenta!H$24,Päälaskenta!D$24,Päälaskenta!D$24+(SQRT(POWER((Päälaskenta!C$20+Päälaskenta!G$24)/(2*Päälaskenta!E$20),2)+((D606-Päälaskenta!H$24)/Päälaskenta!E$20))-(Päälaskenta!C$20+Päälaskenta!G$24)/(2*Päälaskenta!E$20))))</f>
        <v>0.78</v>
      </c>
      <c r="G606" s="57">
        <f>IF(F606&gt;Päälaskenta!D$24,(2*SQRT((POWER(Päälaskenta!D$24,2))+POWER(Päälaskenta!E$24*Päälaskenta!D$24,2))+Päälaskenta!C$24)+(2*SQRT((POWER((F606-Päälaskenta!D$24),2))+POWER(Päälaskenta!E$20*(F606-Päälaskenta!D$24),2))+Päälaskenta!C$20),(2*SQRT((POWER(F606,2))+POWER(Päälaskenta!E$24*F606,2))+Päälaskenta!C$24))</f>
        <v>8.27</v>
      </c>
      <c r="H606" s="57">
        <f t="shared" si="146"/>
        <v>0.22</v>
      </c>
      <c r="I606" s="62">
        <f t="shared" si="147"/>
        <v>0.15260599999999999</v>
      </c>
      <c r="J606" s="8">
        <f>IF(F606&lt;Päälaskenta!$D$24,0,Kaksitasouoma_matriisi!F606-Päälaskenta!$D$24)</f>
        <v>8.0000000000000099E-2</v>
      </c>
      <c r="L606" s="8">
        <f>IF(F606&gt;Päälaskenta!D$24,F606-Päälaskenta!D$24,0)</f>
        <v>8.0000000000000099E-2</v>
      </c>
      <c r="M606" s="8">
        <f>IF(F606&gt;Päälaskenta!D$24,(Päälaskenta!C$20+(Päälaskenta!E$20*(Kaksitasouoma_matriisi!F606-Päälaskenta!D$24)))*(Kaksitasouoma_matriisi!F606-Päälaskenta!D$24),0)</f>
        <v>0.40960000000000002</v>
      </c>
      <c r="N606" s="8">
        <f>IF(F606&gt;Päälaskenta!D$24,(2*SQRT((POWER((F606-Päälaskenta!D$24),2))+POWER(Päälaskenta!E$20*(F606-Päälaskenta!D$24),2))+Päälaskenta!C$20),0)</f>
        <v>5.2884441020371202</v>
      </c>
      <c r="O606" s="8">
        <f t="shared" si="153"/>
        <v>7.7451891727894295E-2</v>
      </c>
      <c r="P606" s="8">
        <f>IF(Päälaskenta!$C$29,IF(L606&gt;Päälaskenta!$F$28,Kaksitasouoma_matriisi!AQ606,Kaksitasouoma_matriisi!AR606),Päälaskenta!$F$20)</f>
        <v>0.12</v>
      </c>
      <c r="Q606" s="8">
        <f t="shared" si="154"/>
        <v>0.62020232270352704</v>
      </c>
      <c r="R606" s="8">
        <f t="shared" si="148"/>
        <v>0.124546697366267</v>
      </c>
      <c r="S606" s="8">
        <f t="shared" si="155"/>
        <v>0.304069085366863</v>
      </c>
      <c r="U606" s="93">
        <f>IF(F606&gt;Päälaskenta!D$24,Päälaskenta!H$24+L606*Päälaskenta!G$24,F606*Päälaskenta!C$24 + F606*F606*Päälaskenta!E$24)</f>
        <v>1.3819999999999999</v>
      </c>
      <c r="V606" s="8">
        <f>IF(F606&gt;Päälaskenta!D$24,2*SQRT(POWER(Päälaskenta!D$24,2)+POWER(Päälaskenta!E$24*Päälaskenta!D$24,2))+Päälaskenta!C$24,(2*SQRT((POWER(F606,2))+POWER(Päälaskenta!E$24*F606,2))+Päälaskenta!C$24))</f>
        <v>2.9798989873223301</v>
      </c>
      <c r="W606" s="8">
        <f t="shared" si="156"/>
        <v>0.46377410975324201</v>
      </c>
      <c r="X606" s="8">
        <f>Päälaskenta!F$24</f>
        <v>7.0000000000000007E-2</v>
      </c>
      <c r="Y606" s="8">
        <f t="shared" si="157"/>
        <v>11.828990145235499</v>
      </c>
      <c r="Z606" s="8">
        <f t="shared" si="149"/>
        <v>2.3754533026337299</v>
      </c>
      <c r="AA606" s="8">
        <f t="shared" si="158"/>
        <v>1.71885188323714</v>
      </c>
      <c r="AC606" s="8">
        <f t="shared" si="150"/>
        <v>0.101980071731922</v>
      </c>
      <c r="AE606" s="8">
        <v>604</v>
      </c>
      <c r="AF606" s="8">
        <f t="shared" si="144"/>
        <v>12.449192467939</v>
      </c>
      <c r="AG606" s="8">
        <f t="shared" si="151"/>
        <v>4.0327161523531802E-2</v>
      </c>
      <c r="AJ606" s="132">
        <f>IF(Päälaskenta!$F$28&lt;Kaksitasouoma_matriisi!L606,Päälaskenta!$C$20*Päälaskenta!$F$28,Päälaskenta!$C$20*Kaksitasouoma_matriisi!L606)</f>
        <v>0.4</v>
      </c>
      <c r="AK606" s="134">
        <f>SQRT(Päälaskenta!$D$20^2+(Päälaskenta!$D$20/(1/Päälaskenta!$E$20))^2)</f>
        <v>1.8029999999999999</v>
      </c>
      <c r="AL606" s="134">
        <f>IF(Päälaskenta!$F$28&lt;Kaksitasouoma_matriisi!L606,AK606*Päälaskenta!$F$28*COS(ATAN(1/Päälaskenta!$E$20)),AK606*Kaksitasouoma_matriisi!L606*COS(ATAN(1/Päälaskenta!$E$20)))</f>
        <v>0.12</v>
      </c>
      <c r="AM606" s="134"/>
      <c r="AN606" s="134">
        <f t="shared" si="159"/>
        <v>0.52</v>
      </c>
      <c r="AO606" s="8">
        <f t="shared" si="152"/>
        <v>0.29037301764574502</v>
      </c>
      <c r="AP606" s="134">
        <f>Refererenssiarvoja!$B$16*H606^(1/6)/(Refererenssiarvoja!$B$15^0.5)*(Päälaskenta!$G$28/2)^0.5*(1-AO606)^(-1.5)</f>
        <v>6.6000000000000003E-2</v>
      </c>
      <c r="AQ606" s="8">
        <f>Refererenssiarvoja!$B$16*Kaksitasouoma_matriisi!O606^(1/6)/(SQRT((2*Refererenssiarvoja!$B$15)/(Päälaskenta!$F$31*Päälaskenta!$G$31*Päälaskenta!$F$28))+SQRT(Refererenssiarvoja!$B$15)/Refererenssiarvoja!$B$17*LN(Kaksitasouoma_matriisi!L606/Päälaskenta!$F$28))</f>
        <v>-5.2785816068469903E-2</v>
      </c>
      <c r="AR606" s="8">
        <f>Refererenssiarvoja!$B$16*Kaksitasouoma_matriisi!O606^(1/6)/(SQRT((2*Refererenssiarvoja!$B$15)/(Päälaskenta!$F$31*Päälaskenta!$G$31*L606)))</f>
        <v>0.131836044272753</v>
      </c>
    </row>
    <row r="607" spans="1:44" x14ac:dyDescent="0.2">
      <c r="A607" s="8">
        <v>605</v>
      </c>
      <c r="B607" s="8">
        <f>IF(Päälaskenta!C$7,Päälaskenta!E$7,Päälaskenta!G$5)</f>
        <v>2.5</v>
      </c>
      <c r="C607" s="56">
        <v>1.395</v>
      </c>
      <c r="D607" s="93">
        <f t="shared" si="145"/>
        <v>1.7921</v>
      </c>
      <c r="E607" s="8">
        <f>IF(Päälaskenta!$C$26,Kaksitasouoma_matriisi!AP607,Kaksitasouoma_matriisi!AC607)</f>
        <v>0.101980071731922</v>
      </c>
      <c r="F607" s="56">
        <f>IF(D607&lt;Päälaskenta!H$24,(SQRT(POWER(Päälaskenta!C$24/(2*Päälaskenta!E$24),2)+(D607/Päälaskenta!E$24))-Päälaskenta!C$24/(2*Päälaskenta!E$24)),IF(D607=Päälaskenta!H$24,Päälaskenta!D$24,Päälaskenta!D$24+(SQRT(POWER((Päälaskenta!C$20+Päälaskenta!G$24)/(2*Päälaskenta!E$20),2)+((D607-Päälaskenta!H$24)/Päälaskenta!E$20))-(Päälaskenta!C$20+Päälaskenta!G$24)/(2*Päälaskenta!E$20))))</f>
        <v>0.78</v>
      </c>
      <c r="G607" s="57">
        <f>IF(F607&gt;Päälaskenta!D$24,(2*SQRT((POWER(Päälaskenta!D$24,2))+POWER(Päälaskenta!E$24*Päälaskenta!D$24,2))+Päälaskenta!C$24)+(2*SQRT((POWER((F607-Päälaskenta!D$24),2))+POWER(Päälaskenta!E$20*(F607-Päälaskenta!D$24),2))+Päälaskenta!C$20),(2*SQRT((POWER(F607,2))+POWER(Päälaskenta!E$24*F607,2))+Päälaskenta!C$24))</f>
        <v>8.27</v>
      </c>
      <c r="H607" s="57">
        <f t="shared" si="146"/>
        <v>0.22</v>
      </c>
      <c r="I607" s="62">
        <f t="shared" si="147"/>
        <v>0.15238699999999999</v>
      </c>
      <c r="J607" s="8">
        <f>IF(F607&lt;Päälaskenta!$D$24,0,Kaksitasouoma_matriisi!F607-Päälaskenta!$D$24)</f>
        <v>8.0000000000000099E-2</v>
      </c>
      <c r="L607" s="8">
        <f>IF(F607&gt;Päälaskenta!D$24,F607-Päälaskenta!D$24,0)</f>
        <v>8.0000000000000099E-2</v>
      </c>
      <c r="M607" s="8">
        <f>IF(F607&gt;Päälaskenta!D$24,(Päälaskenta!C$20+(Päälaskenta!E$20*(Kaksitasouoma_matriisi!F607-Päälaskenta!D$24)))*(Kaksitasouoma_matriisi!F607-Päälaskenta!D$24),0)</f>
        <v>0.40960000000000002</v>
      </c>
      <c r="N607" s="8">
        <f>IF(F607&gt;Päälaskenta!D$24,(2*SQRT((POWER((F607-Päälaskenta!D$24),2))+POWER(Päälaskenta!E$20*(F607-Päälaskenta!D$24),2))+Päälaskenta!C$20),0)</f>
        <v>5.2884441020371202</v>
      </c>
      <c r="O607" s="8">
        <f t="shared" si="153"/>
        <v>7.7451891727894295E-2</v>
      </c>
      <c r="P607" s="8">
        <f>IF(Päälaskenta!$C$29,IF(L607&gt;Päälaskenta!$F$28,Kaksitasouoma_matriisi!AQ607,Kaksitasouoma_matriisi!AR607),Päälaskenta!$F$20)</f>
        <v>0.12</v>
      </c>
      <c r="Q607" s="8">
        <f t="shared" si="154"/>
        <v>0.62020232270352704</v>
      </c>
      <c r="R607" s="8">
        <f t="shared" si="148"/>
        <v>0.124546697366267</v>
      </c>
      <c r="S607" s="8">
        <f t="shared" si="155"/>
        <v>0.304069085366863</v>
      </c>
      <c r="U607" s="93">
        <f>IF(F607&gt;Päälaskenta!D$24,Päälaskenta!H$24+L607*Päälaskenta!G$24,F607*Päälaskenta!C$24 + F607*F607*Päälaskenta!E$24)</f>
        <v>1.3819999999999999</v>
      </c>
      <c r="V607" s="8">
        <f>IF(F607&gt;Päälaskenta!D$24,2*SQRT(POWER(Päälaskenta!D$24,2)+POWER(Päälaskenta!E$24*Päälaskenta!D$24,2))+Päälaskenta!C$24,(2*SQRT((POWER(F607,2))+POWER(Päälaskenta!E$24*F607,2))+Päälaskenta!C$24))</f>
        <v>2.9798989873223301</v>
      </c>
      <c r="W607" s="8">
        <f t="shared" si="156"/>
        <v>0.46377410975324201</v>
      </c>
      <c r="X607" s="8">
        <f>Päälaskenta!F$24</f>
        <v>7.0000000000000007E-2</v>
      </c>
      <c r="Y607" s="8">
        <f t="shared" si="157"/>
        <v>11.828990145235499</v>
      </c>
      <c r="Z607" s="8">
        <f t="shared" si="149"/>
        <v>2.3754533026337299</v>
      </c>
      <c r="AA607" s="8">
        <f t="shared" si="158"/>
        <v>1.71885188323714</v>
      </c>
      <c r="AC607" s="8">
        <f t="shared" si="150"/>
        <v>0.101980071731922</v>
      </c>
      <c r="AE607" s="8">
        <v>605</v>
      </c>
      <c r="AF607" s="8">
        <f t="shared" si="144"/>
        <v>12.449192467939</v>
      </c>
      <c r="AG607" s="8">
        <f t="shared" si="151"/>
        <v>4.0327161523531802E-2</v>
      </c>
      <c r="AJ607" s="132">
        <f>IF(Päälaskenta!$F$28&lt;Kaksitasouoma_matriisi!L607,Päälaskenta!$C$20*Päälaskenta!$F$28,Päälaskenta!$C$20*Kaksitasouoma_matriisi!L607)</f>
        <v>0.4</v>
      </c>
      <c r="AK607" s="134">
        <f>SQRT(Päälaskenta!$D$20^2+(Päälaskenta!$D$20/(1/Päälaskenta!$E$20))^2)</f>
        <v>1.8029999999999999</v>
      </c>
      <c r="AL607" s="134">
        <f>IF(Päälaskenta!$F$28&lt;Kaksitasouoma_matriisi!L607,AK607*Päälaskenta!$F$28*COS(ATAN(1/Päälaskenta!$E$20)),AK607*Kaksitasouoma_matriisi!L607*COS(ATAN(1/Päälaskenta!$E$20)))</f>
        <v>0.12</v>
      </c>
      <c r="AM607" s="134"/>
      <c r="AN607" s="134">
        <f t="shared" si="159"/>
        <v>0.52</v>
      </c>
      <c r="AO607" s="8">
        <f t="shared" si="152"/>
        <v>0.29016237933151101</v>
      </c>
      <c r="AP607" s="134">
        <f>Refererenssiarvoja!$B$16*H607^(1/6)/(Refererenssiarvoja!$B$15^0.5)*(Päälaskenta!$G$28/2)^0.5*(1-AO607)^(-1.5)</f>
        <v>6.6000000000000003E-2</v>
      </c>
      <c r="AQ607" s="8">
        <f>Refererenssiarvoja!$B$16*Kaksitasouoma_matriisi!O607^(1/6)/(SQRT((2*Refererenssiarvoja!$B$15)/(Päälaskenta!$F$31*Päälaskenta!$G$31*Päälaskenta!$F$28))+SQRT(Refererenssiarvoja!$B$15)/Refererenssiarvoja!$B$17*LN(Kaksitasouoma_matriisi!L607/Päälaskenta!$F$28))</f>
        <v>-5.2785816068469903E-2</v>
      </c>
      <c r="AR607" s="8">
        <f>Refererenssiarvoja!$B$16*Kaksitasouoma_matriisi!O607^(1/6)/(SQRT((2*Refererenssiarvoja!$B$15)/(Päälaskenta!$F$31*Päälaskenta!$G$31*L607)))</f>
        <v>0.131836044272753</v>
      </c>
    </row>
    <row r="608" spans="1:44" x14ac:dyDescent="0.2">
      <c r="A608" s="8">
        <v>606</v>
      </c>
      <c r="B608" s="8">
        <f>IF(Päälaskenta!C$7,Päälaskenta!E$7,Päälaskenta!G$5)</f>
        <v>2.5</v>
      </c>
      <c r="C608" s="56">
        <v>1.3939999999999999</v>
      </c>
      <c r="D608" s="93">
        <f t="shared" si="145"/>
        <v>1.7934000000000001</v>
      </c>
      <c r="E608" s="8">
        <f>IF(Päälaskenta!$C$26,Kaksitasouoma_matriisi!AP608,Kaksitasouoma_matriisi!AC608)</f>
        <v>0.101980071731922</v>
      </c>
      <c r="F608" s="56">
        <f>IF(D608&lt;Päälaskenta!H$24,(SQRT(POWER(Päälaskenta!C$24/(2*Päälaskenta!E$24),2)+(D608/Päälaskenta!E$24))-Päälaskenta!C$24/(2*Päälaskenta!E$24)),IF(D608=Päälaskenta!H$24,Päälaskenta!D$24,Päälaskenta!D$24+(SQRT(POWER((Päälaskenta!C$20+Päälaskenta!G$24)/(2*Päälaskenta!E$20),2)+((D608-Päälaskenta!H$24)/Päälaskenta!E$20))-(Päälaskenta!C$20+Päälaskenta!G$24)/(2*Päälaskenta!E$20))))</f>
        <v>0.78</v>
      </c>
      <c r="G608" s="57">
        <f>IF(F608&gt;Päälaskenta!D$24,(2*SQRT((POWER(Päälaskenta!D$24,2))+POWER(Päälaskenta!E$24*Päälaskenta!D$24,2))+Päälaskenta!C$24)+(2*SQRT((POWER((F608-Päälaskenta!D$24),2))+POWER(Päälaskenta!E$20*(F608-Päälaskenta!D$24),2))+Päälaskenta!C$20),(2*SQRT((POWER(F608,2))+POWER(Päälaskenta!E$24*F608,2))+Päälaskenta!C$24))</f>
        <v>8.27</v>
      </c>
      <c r="H608" s="57">
        <f t="shared" si="146"/>
        <v>0.22</v>
      </c>
      <c r="I608" s="62">
        <f t="shared" si="147"/>
        <v>0.152169</v>
      </c>
      <c r="J608" s="8">
        <f>IF(F608&lt;Päälaskenta!$D$24,0,Kaksitasouoma_matriisi!F608-Päälaskenta!$D$24)</f>
        <v>8.0000000000000099E-2</v>
      </c>
      <c r="L608" s="8">
        <f>IF(F608&gt;Päälaskenta!D$24,F608-Päälaskenta!D$24,0)</f>
        <v>8.0000000000000099E-2</v>
      </c>
      <c r="M608" s="8">
        <f>IF(F608&gt;Päälaskenta!D$24,(Päälaskenta!C$20+(Päälaskenta!E$20*(Kaksitasouoma_matriisi!F608-Päälaskenta!D$24)))*(Kaksitasouoma_matriisi!F608-Päälaskenta!D$24),0)</f>
        <v>0.40960000000000002</v>
      </c>
      <c r="N608" s="8">
        <f>IF(F608&gt;Päälaskenta!D$24,(2*SQRT((POWER((F608-Päälaskenta!D$24),2))+POWER(Päälaskenta!E$20*(F608-Päälaskenta!D$24),2))+Päälaskenta!C$20),0)</f>
        <v>5.2884441020371202</v>
      </c>
      <c r="O608" s="8">
        <f t="shared" si="153"/>
        <v>7.7451891727894295E-2</v>
      </c>
      <c r="P608" s="8">
        <f>IF(Päälaskenta!$C$29,IF(L608&gt;Päälaskenta!$F$28,Kaksitasouoma_matriisi!AQ608,Kaksitasouoma_matriisi!AR608),Päälaskenta!$F$20)</f>
        <v>0.12</v>
      </c>
      <c r="Q608" s="8">
        <f t="shared" si="154"/>
        <v>0.62020232270352704</v>
      </c>
      <c r="R608" s="8">
        <f t="shared" si="148"/>
        <v>0.124546697366267</v>
      </c>
      <c r="S608" s="8">
        <f t="shared" si="155"/>
        <v>0.304069085366863</v>
      </c>
      <c r="U608" s="93">
        <f>IF(F608&gt;Päälaskenta!D$24,Päälaskenta!H$24+L608*Päälaskenta!G$24,F608*Päälaskenta!C$24 + F608*F608*Päälaskenta!E$24)</f>
        <v>1.3819999999999999</v>
      </c>
      <c r="V608" s="8">
        <f>IF(F608&gt;Päälaskenta!D$24,2*SQRT(POWER(Päälaskenta!D$24,2)+POWER(Päälaskenta!E$24*Päälaskenta!D$24,2))+Päälaskenta!C$24,(2*SQRT((POWER(F608,2))+POWER(Päälaskenta!E$24*F608,2))+Päälaskenta!C$24))</f>
        <v>2.9798989873223301</v>
      </c>
      <c r="W608" s="8">
        <f t="shared" si="156"/>
        <v>0.46377410975324201</v>
      </c>
      <c r="X608" s="8">
        <f>Päälaskenta!F$24</f>
        <v>7.0000000000000007E-2</v>
      </c>
      <c r="Y608" s="8">
        <f t="shared" si="157"/>
        <v>11.828990145235499</v>
      </c>
      <c r="Z608" s="8">
        <f t="shared" si="149"/>
        <v>2.3754533026337299</v>
      </c>
      <c r="AA608" s="8">
        <f t="shared" si="158"/>
        <v>1.71885188323714</v>
      </c>
      <c r="AC608" s="8">
        <f t="shared" si="150"/>
        <v>0.101980071731922</v>
      </c>
      <c r="AE608" s="8">
        <v>606</v>
      </c>
      <c r="AF608" s="8">
        <f t="shared" si="144"/>
        <v>12.449192467939</v>
      </c>
      <c r="AG608" s="8">
        <f t="shared" si="151"/>
        <v>4.0327161523531802E-2</v>
      </c>
      <c r="AJ608" s="132">
        <f>IF(Päälaskenta!$F$28&lt;Kaksitasouoma_matriisi!L608,Päälaskenta!$C$20*Päälaskenta!$F$28,Päälaskenta!$C$20*Kaksitasouoma_matriisi!L608)</f>
        <v>0.4</v>
      </c>
      <c r="AK608" s="134">
        <f>SQRT(Päälaskenta!$D$20^2+(Päälaskenta!$D$20/(1/Päälaskenta!$E$20))^2)</f>
        <v>1.8029999999999999</v>
      </c>
      <c r="AL608" s="134">
        <f>IF(Päälaskenta!$F$28&lt;Kaksitasouoma_matriisi!L608,AK608*Päälaskenta!$F$28*COS(ATAN(1/Päälaskenta!$E$20)),AK608*Kaksitasouoma_matriisi!L608*COS(ATAN(1/Päälaskenta!$E$20)))</f>
        <v>0.12</v>
      </c>
      <c r="AM608" s="134"/>
      <c r="AN608" s="134">
        <f t="shared" si="159"/>
        <v>0.52</v>
      </c>
      <c r="AO608" s="8">
        <f t="shared" si="152"/>
        <v>0.28995204639232702</v>
      </c>
      <c r="AP608" s="134">
        <f>Refererenssiarvoja!$B$16*H608^(1/6)/(Refererenssiarvoja!$B$15^0.5)*(Päälaskenta!$G$28/2)^0.5*(1-AO608)^(-1.5)</f>
        <v>6.6000000000000003E-2</v>
      </c>
      <c r="AQ608" s="8">
        <f>Refererenssiarvoja!$B$16*Kaksitasouoma_matriisi!O608^(1/6)/(SQRT((2*Refererenssiarvoja!$B$15)/(Päälaskenta!$F$31*Päälaskenta!$G$31*Päälaskenta!$F$28))+SQRT(Refererenssiarvoja!$B$15)/Refererenssiarvoja!$B$17*LN(Kaksitasouoma_matriisi!L608/Päälaskenta!$F$28))</f>
        <v>-5.2785816068469903E-2</v>
      </c>
      <c r="AR608" s="8">
        <f>Refererenssiarvoja!$B$16*Kaksitasouoma_matriisi!O608^(1/6)/(SQRT((2*Refererenssiarvoja!$B$15)/(Päälaskenta!$F$31*Päälaskenta!$G$31*L608)))</f>
        <v>0.131836044272753</v>
      </c>
    </row>
    <row r="609" spans="1:44" x14ac:dyDescent="0.2">
      <c r="A609" s="8">
        <v>607</v>
      </c>
      <c r="B609" s="8">
        <f>IF(Päälaskenta!C$7,Päälaskenta!E$7,Päälaskenta!G$5)</f>
        <v>2.5</v>
      </c>
      <c r="C609" s="56">
        <v>1.393</v>
      </c>
      <c r="D609" s="93">
        <f t="shared" si="145"/>
        <v>1.7947</v>
      </c>
      <c r="E609" s="8">
        <f>IF(Päälaskenta!$C$26,Kaksitasouoma_matriisi!AP609,Kaksitasouoma_matriisi!AC609)</f>
        <v>0.101980071731922</v>
      </c>
      <c r="F609" s="56">
        <f>IF(D609&lt;Päälaskenta!H$24,(SQRT(POWER(Päälaskenta!C$24/(2*Päälaskenta!E$24),2)+(D609/Päälaskenta!E$24))-Päälaskenta!C$24/(2*Päälaskenta!E$24)),IF(D609=Päälaskenta!H$24,Päälaskenta!D$24,Päälaskenta!D$24+(SQRT(POWER((Päälaskenta!C$20+Päälaskenta!G$24)/(2*Päälaskenta!E$20),2)+((D609-Päälaskenta!H$24)/Päälaskenta!E$20))-(Päälaskenta!C$20+Päälaskenta!G$24)/(2*Päälaskenta!E$20))))</f>
        <v>0.78</v>
      </c>
      <c r="G609" s="57">
        <f>IF(F609&gt;Päälaskenta!D$24,(2*SQRT((POWER(Päälaskenta!D$24,2))+POWER(Päälaskenta!E$24*Päälaskenta!D$24,2))+Päälaskenta!C$24)+(2*SQRT((POWER((F609-Päälaskenta!D$24),2))+POWER(Päälaskenta!E$20*(F609-Päälaskenta!D$24),2))+Päälaskenta!C$20),(2*SQRT((POWER(F609,2))+POWER(Päälaskenta!E$24*F609,2))+Päälaskenta!C$24))</f>
        <v>8.27</v>
      </c>
      <c r="H609" s="57">
        <f t="shared" si="146"/>
        <v>0.22</v>
      </c>
      <c r="I609" s="62">
        <f t="shared" si="147"/>
        <v>0.151951</v>
      </c>
      <c r="J609" s="8">
        <f>IF(F609&lt;Päälaskenta!$D$24,0,Kaksitasouoma_matriisi!F609-Päälaskenta!$D$24)</f>
        <v>8.0000000000000099E-2</v>
      </c>
      <c r="L609" s="8">
        <f>IF(F609&gt;Päälaskenta!D$24,F609-Päälaskenta!D$24,0)</f>
        <v>8.0000000000000099E-2</v>
      </c>
      <c r="M609" s="8">
        <f>IF(F609&gt;Päälaskenta!D$24,(Päälaskenta!C$20+(Päälaskenta!E$20*(Kaksitasouoma_matriisi!F609-Päälaskenta!D$24)))*(Kaksitasouoma_matriisi!F609-Päälaskenta!D$24),0)</f>
        <v>0.40960000000000002</v>
      </c>
      <c r="N609" s="8">
        <f>IF(F609&gt;Päälaskenta!D$24,(2*SQRT((POWER((F609-Päälaskenta!D$24),2))+POWER(Päälaskenta!E$20*(F609-Päälaskenta!D$24),2))+Päälaskenta!C$20),0)</f>
        <v>5.2884441020371202</v>
      </c>
      <c r="O609" s="8">
        <f t="shared" si="153"/>
        <v>7.7451891727894295E-2</v>
      </c>
      <c r="P609" s="8">
        <f>IF(Päälaskenta!$C$29,IF(L609&gt;Päälaskenta!$F$28,Kaksitasouoma_matriisi!AQ609,Kaksitasouoma_matriisi!AR609),Päälaskenta!$F$20)</f>
        <v>0.12</v>
      </c>
      <c r="Q609" s="8">
        <f t="shared" si="154"/>
        <v>0.62020232270352704</v>
      </c>
      <c r="R609" s="8">
        <f t="shared" si="148"/>
        <v>0.124546697366267</v>
      </c>
      <c r="S609" s="8">
        <f t="shared" si="155"/>
        <v>0.304069085366863</v>
      </c>
      <c r="U609" s="93">
        <f>IF(F609&gt;Päälaskenta!D$24,Päälaskenta!H$24+L609*Päälaskenta!G$24,F609*Päälaskenta!C$24 + F609*F609*Päälaskenta!E$24)</f>
        <v>1.3819999999999999</v>
      </c>
      <c r="V609" s="8">
        <f>IF(F609&gt;Päälaskenta!D$24,2*SQRT(POWER(Päälaskenta!D$24,2)+POWER(Päälaskenta!E$24*Päälaskenta!D$24,2))+Päälaskenta!C$24,(2*SQRT((POWER(F609,2))+POWER(Päälaskenta!E$24*F609,2))+Päälaskenta!C$24))</f>
        <v>2.9798989873223301</v>
      </c>
      <c r="W609" s="8">
        <f t="shared" si="156"/>
        <v>0.46377410975324201</v>
      </c>
      <c r="X609" s="8">
        <f>Päälaskenta!F$24</f>
        <v>7.0000000000000007E-2</v>
      </c>
      <c r="Y609" s="8">
        <f t="shared" si="157"/>
        <v>11.828990145235499</v>
      </c>
      <c r="Z609" s="8">
        <f t="shared" si="149"/>
        <v>2.3754533026337299</v>
      </c>
      <c r="AA609" s="8">
        <f t="shared" si="158"/>
        <v>1.71885188323714</v>
      </c>
      <c r="AC609" s="8">
        <f t="shared" si="150"/>
        <v>0.101980071731922</v>
      </c>
      <c r="AE609" s="8">
        <v>607</v>
      </c>
      <c r="AF609" s="8">
        <f t="shared" si="144"/>
        <v>12.449192467939</v>
      </c>
      <c r="AG609" s="8">
        <f t="shared" si="151"/>
        <v>4.0327161523531802E-2</v>
      </c>
      <c r="AJ609" s="132">
        <f>IF(Päälaskenta!$F$28&lt;Kaksitasouoma_matriisi!L609,Päälaskenta!$C$20*Päälaskenta!$F$28,Päälaskenta!$C$20*Kaksitasouoma_matriisi!L609)</f>
        <v>0.4</v>
      </c>
      <c r="AK609" s="134">
        <f>SQRT(Päälaskenta!$D$20^2+(Päälaskenta!$D$20/(1/Päälaskenta!$E$20))^2)</f>
        <v>1.8029999999999999</v>
      </c>
      <c r="AL609" s="134">
        <f>IF(Päälaskenta!$F$28&lt;Kaksitasouoma_matriisi!L609,AK609*Päälaskenta!$F$28*COS(ATAN(1/Päälaskenta!$E$20)),AK609*Kaksitasouoma_matriisi!L609*COS(ATAN(1/Päälaskenta!$E$20)))</f>
        <v>0.12</v>
      </c>
      <c r="AM609" s="134"/>
      <c r="AN609" s="134">
        <f t="shared" si="159"/>
        <v>0.52</v>
      </c>
      <c r="AO609" s="8">
        <f t="shared" si="152"/>
        <v>0.28974201816459599</v>
      </c>
      <c r="AP609" s="134">
        <f>Refererenssiarvoja!$B$16*H609^(1/6)/(Refererenssiarvoja!$B$15^0.5)*(Päälaskenta!$G$28/2)^0.5*(1-AO609)^(-1.5)</f>
        <v>6.6000000000000003E-2</v>
      </c>
      <c r="AQ609" s="8">
        <f>Refererenssiarvoja!$B$16*Kaksitasouoma_matriisi!O609^(1/6)/(SQRT((2*Refererenssiarvoja!$B$15)/(Päälaskenta!$F$31*Päälaskenta!$G$31*Päälaskenta!$F$28))+SQRT(Refererenssiarvoja!$B$15)/Refererenssiarvoja!$B$17*LN(Kaksitasouoma_matriisi!L609/Päälaskenta!$F$28))</f>
        <v>-5.2785816068469903E-2</v>
      </c>
      <c r="AR609" s="8">
        <f>Refererenssiarvoja!$B$16*Kaksitasouoma_matriisi!O609^(1/6)/(SQRT((2*Refererenssiarvoja!$B$15)/(Päälaskenta!$F$31*Päälaskenta!$G$31*L609)))</f>
        <v>0.131836044272753</v>
      </c>
    </row>
    <row r="610" spans="1:44" x14ac:dyDescent="0.2">
      <c r="A610" s="8">
        <v>608</v>
      </c>
      <c r="B610" s="8">
        <f>IF(Päälaskenta!C$7,Päälaskenta!E$7,Päälaskenta!G$5)</f>
        <v>2.5</v>
      </c>
      <c r="C610" s="56">
        <v>1.3919999999999999</v>
      </c>
      <c r="D610" s="93">
        <f t="shared" si="145"/>
        <v>1.796</v>
      </c>
      <c r="E610" s="8">
        <f>IF(Päälaskenta!$C$26,Kaksitasouoma_matriisi!AP610,Kaksitasouoma_matriisi!AC610)</f>
        <v>0.101987926202274</v>
      </c>
      <c r="F610" s="56">
        <f>IF(D610&lt;Päälaskenta!H$24,(SQRT(POWER(Päälaskenta!C$24/(2*Päälaskenta!E$24),2)+(D610/Päälaskenta!E$24))-Päälaskenta!C$24/(2*Päälaskenta!E$24)),IF(D610=Päälaskenta!H$24,Päälaskenta!D$24,Päälaskenta!D$24+(SQRT(POWER((Päälaskenta!C$20+Päälaskenta!G$24)/(2*Päälaskenta!E$20),2)+((D610-Päälaskenta!H$24)/Päälaskenta!E$20))-(Päälaskenta!C$20+Päälaskenta!G$24)/(2*Päälaskenta!E$20))))</f>
        <v>0.78100000000000003</v>
      </c>
      <c r="G610" s="57">
        <f>IF(F610&gt;Päälaskenta!D$24,(2*SQRT((POWER(Päälaskenta!D$24,2))+POWER(Päälaskenta!E$24*Päälaskenta!D$24,2))+Päälaskenta!C$24)+(2*SQRT((POWER((F610-Päälaskenta!D$24),2))+POWER(Päälaskenta!E$20*(F610-Päälaskenta!D$24),2))+Päälaskenta!C$20),(2*SQRT((POWER(F610,2))+POWER(Päälaskenta!E$24*F610,2))+Päälaskenta!C$24))</f>
        <v>8.27</v>
      </c>
      <c r="H610" s="57">
        <f t="shared" si="146"/>
        <v>0.22</v>
      </c>
      <c r="I610" s="62">
        <f t="shared" si="147"/>
        <v>0.151756</v>
      </c>
      <c r="J610" s="8">
        <f>IF(F610&lt;Päälaskenta!$D$24,0,Kaksitasouoma_matriisi!F610-Päälaskenta!$D$24)</f>
        <v>8.10000000000001E-2</v>
      </c>
      <c r="L610" s="8">
        <f>IF(F610&gt;Päälaskenta!D$24,F610-Päälaskenta!D$24,0)</f>
        <v>8.10000000000001E-2</v>
      </c>
      <c r="M610" s="8">
        <f>IF(F610&gt;Päälaskenta!D$24,(Päälaskenta!C$20+(Päälaskenta!E$20*(Kaksitasouoma_matriisi!F610-Päälaskenta!D$24)))*(Kaksitasouoma_matriisi!F610-Päälaskenta!D$24),0)</f>
        <v>0.41484149999999997</v>
      </c>
      <c r="N610" s="8">
        <f>IF(F610&gt;Päälaskenta!D$24,(2*SQRT((POWER((F610-Päälaskenta!D$24),2))+POWER(Päälaskenta!E$20*(F610-Päälaskenta!D$24),2))+Päälaskenta!C$20),0)</f>
        <v>5.2920496533125796</v>
      </c>
      <c r="O610" s="8">
        <f t="shared" si="153"/>
        <v>7.8389570615674101E-2</v>
      </c>
      <c r="P610" s="8">
        <f>IF(Päälaskenta!$C$29,IF(L610&gt;Päälaskenta!$F$28,Kaksitasouoma_matriisi!AQ610,Kaksitasouoma_matriisi!AR610),Päälaskenta!$F$20)</f>
        <v>0.12</v>
      </c>
      <c r="Q610" s="8">
        <f t="shared" si="154"/>
        <v>0.63319839729014205</v>
      </c>
      <c r="R610" s="8">
        <f t="shared" si="148"/>
        <v>0.126675699273922</v>
      </c>
      <c r="S610" s="8">
        <f t="shared" si="155"/>
        <v>0.305359274021336</v>
      </c>
      <c r="U610" s="93">
        <f>IF(F610&gt;Päälaskenta!D$24,Päälaskenta!H$24+L610*Päälaskenta!G$24,F610*Päälaskenta!C$24 + F610*F610*Päälaskenta!E$24)</f>
        <v>1.3844000000000001</v>
      </c>
      <c r="V610" s="8">
        <f>IF(F610&gt;Päälaskenta!D$24,2*SQRT(POWER(Päälaskenta!D$24,2)+POWER(Päälaskenta!E$24*Päälaskenta!D$24,2))+Päälaskenta!C$24,(2*SQRT((POWER(F610,2))+POWER(Päälaskenta!E$24*F610,2))+Päälaskenta!C$24))</f>
        <v>2.9798989873223301</v>
      </c>
      <c r="W610" s="8">
        <f t="shared" si="156"/>
        <v>0.46457950618117799</v>
      </c>
      <c r="X610" s="8">
        <f>Päälaskenta!F$24</f>
        <v>7.0000000000000007E-2</v>
      </c>
      <c r="Y610" s="8">
        <f t="shared" si="157"/>
        <v>11.863247269074799</v>
      </c>
      <c r="Z610" s="8">
        <f t="shared" si="149"/>
        <v>2.3733243007260798</v>
      </c>
      <c r="AA610" s="8">
        <f t="shared" si="158"/>
        <v>1.71433422473713</v>
      </c>
      <c r="AC610" s="8">
        <f t="shared" si="150"/>
        <v>0.101987926202274</v>
      </c>
      <c r="AE610" s="8">
        <v>608</v>
      </c>
      <c r="AF610" s="8">
        <f t="shared" si="144"/>
        <v>12.496445666364901</v>
      </c>
      <c r="AG610" s="8">
        <f t="shared" si="151"/>
        <v>4.0022757441309301E-2</v>
      </c>
      <c r="AJ610" s="132">
        <f>IF(Päälaskenta!$F$28&lt;Kaksitasouoma_matriisi!L610,Päälaskenta!$C$20*Päälaskenta!$F$28,Päälaskenta!$C$20*Kaksitasouoma_matriisi!L610)</f>
        <v>0.40500000000000003</v>
      </c>
      <c r="AK610" s="134">
        <f>SQRT(Päälaskenta!$D$20^2+(Päälaskenta!$D$20/(1/Päälaskenta!$E$20))^2)</f>
        <v>1.8029999999999999</v>
      </c>
      <c r="AL610" s="134">
        <f>IF(Päälaskenta!$F$28&lt;Kaksitasouoma_matriisi!L610,AK610*Päälaskenta!$F$28*COS(ATAN(1/Päälaskenta!$E$20)),AK610*Kaksitasouoma_matriisi!L610*COS(ATAN(1/Päälaskenta!$E$20)))</f>
        <v>0.122</v>
      </c>
      <c r="AM610" s="134"/>
      <c r="AN610" s="134">
        <f t="shared" si="159"/>
        <v>0.52700000000000002</v>
      </c>
      <c r="AO610" s="8">
        <f t="shared" si="152"/>
        <v>0.293429844097996</v>
      </c>
      <c r="AP610" s="134">
        <f>Refererenssiarvoja!$B$16*H610^(1/6)/(Refererenssiarvoja!$B$15^0.5)*(Päälaskenta!$G$28/2)^0.5*(1-AO610)^(-1.5)</f>
        <v>6.6000000000000003E-2</v>
      </c>
      <c r="AQ610" s="8">
        <f>Refererenssiarvoja!$B$16*Kaksitasouoma_matriisi!O610^(1/6)/(SQRT((2*Refererenssiarvoja!$B$15)/(Päälaskenta!$F$31*Päälaskenta!$G$31*Päälaskenta!$F$28))+SQRT(Refererenssiarvoja!$B$15)/Refererenssiarvoja!$B$17*LN(Kaksitasouoma_matriisi!L610/Päälaskenta!$F$28))</f>
        <v>-5.3311048871955598E-2</v>
      </c>
      <c r="AR610" s="8">
        <f>Refererenssiarvoja!$B$16*Kaksitasouoma_matriisi!O610^(1/6)/(SQRT((2*Refererenssiarvoja!$B$15)/(Päälaskenta!$F$31*Päälaskenta!$G$31*L610)))</f>
        <v>0.13292379200204699</v>
      </c>
    </row>
    <row r="611" spans="1:44" x14ac:dyDescent="0.2">
      <c r="A611" s="8">
        <v>609</v>
      </c>
      <c r="B611" s="8">
        <f>IF(Päälaskenta!C$7,Päälaskenta!E$7,Päälaskenta!G$5)</f>
        <v>2.5</v>
      </c>
      <c r="C611" s="56">
        <v>1.391</v>
      </c>
      <c r="D611" s="93">
        <f t="shared" si="145"/>
        <v>1.7972999999999999</v>
      </c>
      <c r="E611" s="8">
        <f>IF(Päälaskenta!$C$26,Kaksitasouoma_matriisi!AP611,Kaksitasouoma_matriisi!AC611)</f>
        <v>0.101987926202274</v>
      </c>
      <c r="F611" s="56">
        <f>IF(D611&lt;Päälaskenta!H$24,(SQRT(POWER(Päälaskenta!C$24/(2*Päälaskenta!E$24),2)+(D611/Päälaskenta!E$24))-Päälaskenta!C$24/(2*Päälaskenta!E$24)),IF(D611=Päälaskenta!H$24,Päälaskenta!D$24,Päälaskenta!D$24+(SQRT(POWER((Päälaskenta!C$20+Päälaskenta!G$24)/(2*Päälaskenta!E$20),2)+((D611-Päälaskenta!H$24)/Päälaskenta!E$20))-(Päälaskenta!C$20+Päälaskenta!G$24)/(2*Päälaskenta!E$20))))</f>
        <v>0.78100000000000003</v>
      </c>
      <c r="G611" s="57">
        <f>IF(F611&gt;Päälaskenta!D$24,(2*SQRT((POWER(Päälaskenta!D$24,2))+POWER(Päälaskenta!E$24*Päälaskenta!D$24,2))+Päälaskenta!C$24)+(2*SQRT((POWER((F611-Päälaskenta!D$24),2))+POWER(Päälaskenta!E$20*(F611-Päälaskenta!D$24),2))+Päälaskenta!C$20),(2*SQRT((POWER(F611,2))+POWER(Päälaskenta!E$24*F611,2))+Päälaskenta!C$24))</f>
        <v>8.27</v>
      </c>
      <c r="H611" s="57">
        <f t="shared" si="146"/>
        <v>0.22</v>
      </c>
      <c r="I611" s="62">
        <f t="shared" si="147"/>
        <v>0.15153800000000001</v>
      </c>
      <c r="J611" s="8">
        <f>IF(F611&lt;Päälaskenta!$D$24,0,Kaksitasouoma_matriisi!F611-Päälaskenta!$D$24)</f>
        <v>8.10000000000001E-2</v>
      </c>
      <c r="L611" s="8">
        <f>IF(F611&gt;Päälaskenta!D$24,F611-Päälaskenta!D$24,0)</f>
        <v>8.10000000000001E-2</v>
      </c>
      <c r="M611" s="8">
        <f>IF(F611&gt;Päälaskenta!D$24,(Päälaskenta!C$20+(Päälaskenta!E$20*(Kaksitasouoma_matriisi!F611-Päälaskenta!D$24)))*(Kaksitasouoma_matriisi!F611-Päälaskenta!D$24),0)</f>
        <v>0.41484149999999997</v>
      </c>
      <c r="N611" s="8">
        <f>IF(F611&gt;Päälaskenta!D$24,(2*SQRT((POWER((F611-Päälaskenta!D$24),2))+POWER(Päälaskenta!E$20*(F611-Päälaskenta!D$24),2))+Päälaskenta!C$20),0)</f>
        <v>5.2920496533125796</v>
      </c>
      <c r="O611" s="8">
        <f t="shared" si="153"/>
        <v>7.8389570615674101E-2</v>
      </c>
      <c r="P611" s="8">
        <f>IF(Päälaskenta!$C$29,IF(L611&gt;Päälaskenta!$F$28,Kaksitasouoma_matriisi!AQ611,Kaksitasouoma_matriisi!AR611),Päälaskenta!$F$20)</f>
        <v>0.12</v>
      </c>
      <c r="Q611" s="8">
        <f t="shared" si="154"/>
        <v>0.63319839729014205</v>
      </c>
      <c r="R611" s="8">
        <f t="shared" si="148"/>
        <v>0.126675699273922</v>
      </c>
      <c r="S611" s="8">
        <f t="shared" si="155"/>
        <v>0.305359274021336</v>
      </c>
      <c r="U611" s="93">
        <f>IF(F611&gt;Päälaskenta!D$24,Päälaskenta!H$24+L611*Päälaskenta!G$24,F611*Päälaskenta!C$24 + F611*F611*Päälaskenta!E$24)</f>
        <v>1.3844000000000001</v>
      </c>
      <c r="V611" s="8">
        <f>IF(F611&gt;Päälaskenta!D$24,2*SQRT(POWER(Päälaskenta!D$24,2)+POWER(Päälaskenta!E$24*Päälaskenta!D$24,2))+Päälaskenta!C$24,(2*SQRT((POWER(F611,2))+POWER(Päälaskenta!E$24*F611,2))+Päälaskenta!C$24))</f>
        <v>2.9798989873223301</v>
      </c>
      <c r="W611" s="8">
        <f t="shared" si="156"/>
        <v>0.46457950618117799</v>
      </c>
      <c r="X611" s="8">
        <f>Päälaskenta!F$24</f>
        <v>7.0000000000000007E-2</v>
      </c>
      <c r="Y611" s="8">
        <f t="shared" si="157"/>
        <v>11.863247269074799</v>
      </c>
      <c r="Z611" s="8">
        <f t="shared" si="149"/>
        <v>2.3733243007260798</v>
      </c>
      <c r="AA611" s="8">
        <f t="shared" si="158"/>
        <v>1.71433422473713</v>
      </c>
      <c r="AC611" s="8">
        <f t="shared" si="150"/>
        <v>0.101987926202274</v>
      </c>
      <c r="AE611" s="8">
        <v>609</v>
      </c>
      <c r="AF611" s="8">
        <f t="shared" ref="AF611:AF674" si="160">Q611+Y611</f>
        <v>12.496445666364901</v>
      </c>
      <c r="AG611" s="8">
        <f t="shared" si="151"/>
        <v>4.0022757441309301E-2</v>
      </c>
      <c r="AJ611" s="132">
        <f>IF(Päälaskenta!$F$28&lt;Kaksitasouoma_matriisi!L611,Päälaskenta!$C$20*Päälaskenta!$F$28,Päälaskenta!$C$20*Kaksitasouoma_matriisi!L611)</f>
        <v>0.40500000000000003</v>
      </c>
      <c r="AK611" s="134">
        <f>SQRT(Päälaskenta!$D$20^2+(Päälaskenta!$D$20/(1/Päälaskenta!$E$20))^2)</f>
        <v>1.8029999999999999</v>
      </c>
      <c r="AL611" s="134">
        <f>IF(Päälaskenta!$F$28&lt;Kaksitasouoma_matriisi!L611,AK611*Päälaskenta!$F$28*COS(ATAN(1/Päälaskenta!$E$20)),AK611*Kaksitasouoma_matriisi!L611*COS(ATAN(1/Päälaskenta!$E$20)))</f>
        <v>0.122</v>
      </c>
      <c r="AM611" s="134"/>
      <c r="AN611" s="134">
        <f t="shared" si="159"/>
        <v>0.52700000000000002</v>
      </c>
      <c r="AO611" s="8">
        <f t="shared" si="152"/>
        <v>0.29321760418405401</v>
      </c>
      <c r="AP611" s="134">
        <f>Refererenssiarvoja!$B$16*H611^(1/6)/(Refererenssiarvoja!$B$15^0.5)*(Päälaskenta!$G$28/2)^0.5*(1-AO611)^(-1.5)</f>
        <v>6.6000000000000003E-2</v>
      </c>
      <c r="AQ611" s="8">
        <f>Refererenssiarvoja!$B$16*Kaksitasouoma_matriisi!O611^(1/6)/(SQRT((2*Refererenssiarvoja!$B$15)/(Päälaskenta!$F$31*Päälaskenta!$G$31*Päälaskenta!$F$28))+SQRT(Refererenssiarvoja!$B$15)/Refererenssiarvoja!$B$17*LN(Kaksitasouoma_matriisi!L611/Päälaskenta!$F$28))</f>
        <v>-5.3311048871955598E-2</v>
      </c>
      <c r="AR611" s="8">
        <f>Refererenssiarvoja!$B$16*Kaksitasouoma_matriisi!O611^(1/6)/(SQRT((2*Refererenssiarvoja!$B$15)/(Päälaskenta!$F$31*Päälaskenta!$G$31*L611)))</f>
        <v>0.13292379200204699</v>
      </c>
    </row>
    <row r="612" spans="1:44" x14ac:dyDescent="0.2">
      <c r="A612" s="8">
        <v>610</v>
      </c>
      <c r="B612" s="8">
        <f>IF(Päälaskenta!C$7,Päälaskenta!E$7,Päälaskenta!G$5)</f>
        <v>2.5</v>
      </c>
      <c r="C612" s="56">
        <v>1.39</v>
      </c>
      <c r="D612" s="93">
        <f t="shared" si="145"/>
        <v>1.7986</v>
      </c>
      <c r="E612" s="8">
        <f>IF(Päälaskenta!$C$26,Kaksitasouoma_matriisi!AP612,Kaksitasouoma_matriisi!AC612)</f>
        <v>0.101987926202274</v>
      </c>
      <c r="F612" s="56">
        <f>IF(D612&lt;Päälaskenta!H$24,(SQRT(POWER(Päälaskenta!C$24/(2*Päälaskenta!E$24),2)+(D612/Päälaskenta!E$24))-Päälaskenta!C$24/(2*Päälaskenta!E$24)),IF(D612=Päälaskenta!H$24,Päälaskenta!D$24,Päälaskenta!D$24+(SQRT(POWER((Päälaskenta!C$20+Päälaskenta!G$24)/(2*Päälaskenta!E$20),2)+((D612-Päälaskenta!H$24)/Päälaskenta!E$20))-(Päälaskenta!C$20+Päälaskenta!G$24)/(2*Päälaskenta!E$20))))</f>
        <v>0.78100000000000003</v>
      </c>
      <c r="G612" s="57">
        <f>IF(F612&gt;Päälaskenta!D$24,(2*SQRT((POWER(Päälaskenta!D$24,2))+POWER(Päälaskenta!E$24*Päälaskenta!D$24,2))+Päälaskenta!C$24)+(2*SQRT((POWER((F612-Päälaskenta!D$24),2))+POWER(Päälaskenta!E$20*(F612-Päälaskenta!D$24),2))+Päälaskenta!C$20),(2*SQRT((POWER(F612,2))+POWER(Päälaskenta!E$24*F612,2))+Päälaskenta!C$24))</f>
        <v>8.27</v>
      </c>
      <c r="H612" s="57">
        <f t="shared" si="146"/>
        <v>0.22</v>
      </c>
      <c r="I612" s="62">
        <f t="shared" si="147"/>
        <v>0.15132000000000001</v>
      </c>
      <c r="J612" s="8">
        <f>IF(F612&lt;Päälaskenta!$D$24,0,Kaksitasouoma_matriisi!F612-Päälaskenta!$D$24)</f>
        <v>8.10000000000001E-2</v>
      </c>
      <c r="L612" s="8">
        <f>IF(F612&gt;Päälaskenta!D$24,F612-Päälaskenta!D$24,0)</f>
        <v>8.10000000000001E-2</v>
      </c>
      <c r="M612" s="8">
        <f>IF(F612&gt;Päälaskenta!D$24,(Päälaskenta!C$20+(Päälaskenta!E$20*(Kaksitasouoma_matriisi!F612-Päälaskenta!D$24)))*(Kaksitasouoma_matriisi!F612-Päälaskenta!D$24),0)</f>
        <v>0.41484149999999997</v>
      </c>
      <c r="N612" s="8">
        <f>IF(F612&gt;Päälaskenta!D$24,(2*SQRT((POWER((F612-Päälaskenta!D$24),2))+POWER(Päälaskenta!E$20*(F612-Päälaskenta!D$24),2))+Päälaskenta!C$20),0)</f>
        <v>5.2920496533125796</v>
      </c>
      <c r="O612" s="8">
        <f t="shared" si="153"/>
        <v>7.8389570615674101E-2</v>
      </c>
      <c r="P612" s="8">
        <f>IF(Päälaskenta!$C$29,IF(L612&gt;Päälaskenta!$F$28,Kaksitasouoma_matriisi!AQ612,Kaksitasouoma_matriisi!AR612),Päälaskenta!$F$20)</f>
        <v>0.12</v>
      </c>
      <c r="Q612" s="8">
        <f t="shared" si="154"/>
        <v>0.63319839729014205</v>
      </c>
      <c r="R612" s="8">
        <f t="shared" si="148"/>
        <v>0.126675699273922</v>
      </c>
      <c r="S612" s="8">
        <f t="shared" si="155"/>
        <v>0.305359274021336</v>
      </c>
      <c r="U612" s="93">
        <f>IF(F612&gt;Päälaskenta!D$24,Päälaskenta!H$24+L612*Päälaskenta!G$24,F612*Päälaskenta!C$24 + F612*F612*Päälaskenta!E$24)</f>
        <v>1.3844000000000001</v>
      </c>
      <c r="V612" s="8">
        <f>IF(F612&gt;Päälaskenta!D$24,2*SQRT(POWER(Päälaskenta!D$24,2)+POWER(Päälaskenta!E$24*Päälaskenta!D$24,2))+Päälaskenta!C$24,(2*SQRT((POWER(F612,2))+POWER(Päälaskenta!E$24*F612,2))+Päälaskenta!C$24))</f>
        <v>2.9798989873223301</v>
      </c>
      <c r="W612" s="8">
        <f t="shared" si="156"/>
        <v>0.46457950618117799</v>
      </c>
      <c r="X612" s="8">
        <f>Päälaskenta!F$24</f>
        <v>7.0000000000000007E-2</v>
      </c>
      <c r="Y612" s="8">
        <f t="shared" si="157"/>
        <v>11.863247269074799</v>
      </c>
      <c r="Z612" s="8">
        <f t="shared" si="149"/>
        <v>2.3733243007260798</v>
      </c>
      <c r="AA612" s="8">
        <f t="shared" si="158"/>
        <v>1.71433422473713</v>
      </c>
      <c r="AC612" s="8">
        <f t="shared" si="150"/>
        <v>0.101987926202274</v>
      </c>
      <c r="AE612" s="8">
        <v>610</v>
      </c>
      <c r="AF612" s="8">
        <f t="shared" si="160"/>
        <v>12.496445666364901</v>
      </c>
      <c r="AG612" s="8">
        <f t="shared" si="151"/>
        <v>4.0022757441309301E-2</v>
      </c>
      <c r="AJ612" s="132">
        <f>IF(Päälaskenta!$F$28&lt;Kaksitasouoma_matriisi!L612,Päälaskenta!$C$20*Päälaskenta!$F$28,Päälaskenta!$C$20*Kaksitasouoma_matriisi!L612)</f>
        <v>0.40500000000000003</v>
      </c>
      <c r="AK612" s="134">
        <f>SQRT(Päälaskenta!$D$20^2+(Päälaskenta!$D$20/(1/Päälaskenta!$E$20))^2)</f>
        <v>1.8029999999999999</v>
      </c>
      <c r="AL612" s="134">
        <f>IF(Päälaskenta!$F$28&lt;Kaksitasouoma_matriisi!L612,AK612*Päälaskenta!$F$28*COS(ATAN(1/Päälaskenta!$E$20)),AK612*Kaksitasouoma_matriisi!L612*COS(ATAN(1/Päälaskenta!$E$20)))</f>
        <v>0.122</v>
      </c>
      <c r="AM612" s="134"/>
      <c r="AN612" s="134">
        <f t="shared" si="159"/>
        <v>0.52700000000000002</v>
      </c>
      <c r="AO612" s="8">
        <f t="shared" si="152"/>
        <v>0.29300567107750503</v>
      </c>
      <c r="AP612" s="134">
        <f>Refererenssiarvoja!$B$16*H612^(1/6)/(Refererenssiarvoja!$B$15^0.5)*(Päälaskenta!$G$28/2)^0.5*(1-AO612)^(-1.5)</f>
        <v>6.6000000000000003E-2</v>
      </c>
      <c r="AQ612" s="8">
        <f>Refererenssiarvoja!$B$16*Kaksitasouoma_matriisi!O612^(1/6)/(SQRT((2*Refererenssiarvoja!$B$15)/(Päälaskenta!$F$31*Päälaskenta!$G$31*Päälaskenta!$F$28))+SQRT(Refererenssiarvoja!$B$15)/Refererenssiarvoja!$B$17*LN(Kaksitasouoma_matriisi!L612/Päälaskenta!$F$28))</f>
        <v>-5.3311048871955598E-2</v>
      </c>
      <c r="AR612" s="8">
        <f>Refererenssiarvoja!$B$16*Kaksitasouoma_matriisi!O612^(1/6)/(SQRT((2*Refererenssiarvoja!$B$15)/(Päälaskenta!$F$31*Päälaskenta!$G$31*L612)))</f>
        <v>0.13292379200204699</v>
      </c>
    </row>
    <row r="613" spans="1:44" x14ac:dyDescent="0.2">
      <c r="A613" s="8">
        <v>611</v>
      </c>
      <c r="B613" s="8">
        <f>IF(Päälaskenta!C$7,Päälaskenta!E$7,Päälaskenta!G$5)</f>
        <v>2.5</v>
      </c>
      <c r="C613" s="56">
        <v>1.389</v>
      </c>
      <c r="D613" s="93">
        <f t="shared" si="145"/>
        <v>1.7999000000000001</v>
      </c>
      <c r="E613" s="8">
        <f>IF(Päälaskenta!$C$26,Kaksitasouoma_matriisi!AP613,Kaksitasouoma_matriisi!AC613)</f>
        <v>0.101987926202274</v>
      </c>
      <c r="F613" s="56">
        <f>IF(D613&lt;Päälaskenta!H$24,(SQRT(POWER(Päälaskenta!C$24/(2*Päälaskenta!E$24),2)+(D613/Päälaskenta!E$24))-Päälaskenta!C$24/(2*Päälaskenta!E$24)),IF(D613=Päälaskenta!H$24,Päälaskenta!D$24,Päälaskenta!D$24+(SQRT(POWER((Päälaskenta!C$20+Päälaskenta!G$24)/(2*Päälaskenta!E$20),2)+((D613-Päälaskenta!H$24)/Päälaskenta!E$20))-(Päälaskenta!C$20+Päälaskenta!G$24)/(2*Päälaskenta!E$20))))</f>
        <v>0.78100000000000003</v>
      </c>
      <c r="G613" s="57">
        <f>IF(F613&gt;Päälaskenta!D$24,(2*SQRT((POWER(Päälaskenta!D$24,2))+POWER(Päälaskenta!E$24*Päälaskenta!D$24,2))+Päälaskenta!C$24)+(2*SQRT((POWER((F613-Päälaskenta!D$24),2))+POWER(Päälaskenta!E$20*(F613-Päälaskenta!D$24),2))+Päälaskenta!C$20),(2*SQRT((POWER(F613,2))+POWER(Päälaskenta!E$24*F613,2))+Päälaskenta!C$24))</f>
        <v>8.27</v>
      </c>
      <c r="H613" s="57">
        <f t="shared" si="146"/>
        <v>0.22</v>
      </c>
      <c r="I613" s="62">
        <f t="shared" si="147"/>
        <v>0.15110299999999999</v>
      </c>
      <c r="J613" s="8">
        <f>IF(F613&lt;Päälaskenta!$D$24,0,Kaksitasouoma_matriisi!F613-Päälaskenta!$D$24)</f>
        <v>8.10000000000001E-2</v>
      </c>
      <c r="L613" s="8">
        <f>IF(F613&gt;Päälaskenta!D$24,F613-Päälaskenta!D$24,0)</f>
        <v>8.10000000000001E-2</v>
      </c>
      <c r="M613" s="8">
        <f>IF(F613&gt;Päälaskenta!D$24,(Päälaskenta!C$20+(Päälaskenta!E$20*(Kaksitasouoma_matriisi!F613-Päälaskenta!D$24)))*(Kaksitasouoma_matriisi!F613-Päälaskenta!D$24),0)</f>
        <v>0.41484149999999997</v>
      </c>
      <c r="N613" s="8">
        <f>IF(F613&gt;Päälaskenta!D$24,(2*SQRT((POWER((F613-Päälaskenta!D$24),2))+POWER(Päälaskenta!E$20*(F613-Päälaskenta!D$24),2))+Päälaskenta!C$20),0)</f>
        <v>5.2920496533125796</v>
      </c>
      <c r="O613" s="8">
        <f t="shared" si="153"/>
        <v>7.8389570615674101E-2</v>
      </c>
      <c r="P613" s="8">
        <f>IF(Päälaskenta!$C$29,IF(L613&gt;Päälaskenta!$F$28,Kaksitasouoma_matriisi!AQ613,Kaksitasouoma_matriisi!AR613),Päälaskenta!$F$20)</f>
        <v>0.12</v>
      </c>
      <c r="Q613" s="8">
        <f t="shared" si="154"/>
        <v>0.63319839729014205</v>
      </c>
      <c r="R613" s="8">
        <f t="shared" si="148"/>
        <v>0.126675699273922</v>
      </c>
      <c r="S613" s="8">
        <f t="shared" si="155"/>
        <v>0.305359274021336</v>
      </c>
      <c r="U613" s="93">
        <f>IF(F613&gt;Päälaskenta!D$24,Päälaskenta!H$24+L613*Päälaskenta!G$24,F613*Päälaskenta!C$24 + F613*F613*Päälaskenta!E$24)</f>
        <v>1.3844000000000001</v>
      </c>
      <c r="V613" s="8">
        <f>IF(F613&gt;Päälaskenta!D$24,2*SQRT(POWER(Päälaskenta!D$24,2)+POWER(Päälaskenta!E$24*Päälaskenta!D$24,2))+Päälaskenta!C$24,(2*SQRT((POWER(F613,2))+POWER(Päälaskenta!E$24*F613,2))+Päälaskenta!C$24))</f>
        <v>2.9798989873223301</v>
      </c>
      <c r="W613" s="8">
        <f t="shared" si="156"/>
        <v>0.46457950618117799</v>
      </c>
      <c r="X613" s="8">
        <f>Päälaskenta!F$24</f>
        <v>7.0000000000000007E-2</v>
      </c>
      <c r="Y613" s="8">
        <f t="shared" si="157"/>
        <v>11.863247269074799</v>
      </c>
      <c r="Z613" s="8">
        <f t="shared" si="149"/>
        <v>2.3733243007260798</v>
      </c>
      <c r="AA613" s="8">
        <f t="shared" si="158"/>
        <v>1.71433422473713</v>
      </c>
      <c r="AC613" s="8">
        <f t="shared" si="150"/>
        <v>0.101987926202274</v>
      </c>
      <c r="AE613" s="8">
        <v>611</v>
      </c>
      <c r="AF613" s="8">
        <f t="shared" si="160"/>
        <v>12.496445666364901</v>
      </c>
      <c r="AG613" s="8">
        <f t="shared" si="151"/>
        <v>4.0022757441309301E-2</v>
      </c>
      <c r="AJ613" s="132">
        <f>IF(Päälaskenta!$F$28&lt;Kaksitasouoma_matriisi!L613,Päälaskenta!$C$20*Päälaskenta!$F$28,Päälaskenta!$C$20*Kaksitasouoma_matriisi!L613)</f>
        <v>0.40500000000000003</v>
      </c>
      <c r="AK613" s="134">
        <f>SQRT(Päälaskenta!$D$20^2+(Päälaskenta!$D$20/(1/Päälaskenta!$E$20))^2)</f>
        <v>1.8029999999999999</v>
      </c>
      <c r="AL613" s="134">
        <f>IF(Päälaskenta!$F$28&lt;Kaksitasouoma_matriisi!L613,AK613*Päälaskenta!$F$28*COS(ATAN(1/Päälaskenta!$E$20)),AK613*Kaksitasouoma_matriisi!L613*COS(ATAN(1/Päälaskenta!$E$20)))</f>
        <v>0.122</v>
      </c>
      <c r="AM613" s="134"/>
      <c r="AN613" s="134">
        <f t="shared" si="159"/>
        <v>0.52700000000000002</v>
      </c>
      <c r="AO613" s="8">
        <f t="shared" si="152"/>
        <v>0.29279404411356202</v>
      </c>
      <c r="AP613" s="134">
        <f>Refererenssiarvoja!$B$16*H613^(1/6)/(Refererenssiarvoja!$B$15^0.5)*(Päälaskenta!$G$28/2)^0.5*(1-AO613)^(-1.5)</f>
        <v>6.6000000000000003E-2</v>
      </c>
      <c r="AQ613" s="8">
        <f>Refererenssiarvoja!$B$16*Kaksitasouoma_matriisi!O613^(1/6)/(SQRT((2*Refererenssiarvoja!$B$15)/(Päälaskenta!$F$31*Päälaskenta!$G$31*Päälaskenta!$F$28))+SQRT(Refererenssiarvoja!$B$15)/Refererenssiarvoja!$B$17*LN(Kaksitasouoma_matriisi!L613/Päälaskenta!$F$28))</f>
        <v>-5.3311048871955598E-2</v>
      </c>
      <c r="AR613" s="8">
        <f>Refererenssiarvoja!$B$16*Kaksitasouoma_matriisi!O613^(1/6)/(SQRT((2*Refererenssiarvoja!$B$15)/(Päälaskenta!$F$31*Päälaskenta!$G$31*L613)))</f>
        <v>0.13292379200204699</v>
      </c>
    </row>
    <row r="614" spans="1:44" x14ac:dyDescent="0.2">
      <c r="A614" s="8">
        <v>612</v>
      </c>
      <c r="B614" s="8">
        <f>IF(Päälaskenta!C$7,Päälaskenta!E$7,Päälaskenta!G$5)</f>
        <v>2.5</v>
      </c>
      <c r="C614" s="56">
        <v>1.3879999999999999</v>
      </c>
      <c r="D614" s="93">
        <f t="shared" si="145"/>
        <v>1.8011999999999999</v>
      </c>
      <c r="E614" s="8">
        <f>IF(Päälaskenta!$C$26,Kaksitasouoma_matriisi!AP614,Kaksitasouoma_matriisi!AC614)</f>
        <v>0.101987926202274</v>
      </c>
      <c r="F614" s="56">
        <f>IF(D614&lt;Päälaskenta!H$24,(SQRT(POWER(Päälaskenta!C$24/(2*Päälaskenta!E$24),2)+(D614/Päälaskenta!E$24))-Päälaskenta!C$24/(2*Päälaskenta!E$24)),IF(D614=Päälaskenta!H$24,Päälaskenta!D$24,Päälaskenta!D$24+(SQRT(POWER((Päälaskenta!C$20+Päälaskenta!G$24)/(2*Päälaskenta!E$20),2)+((D614-Päälaskenta!H$24)/Päälaskenta!E$20))-(Päälaskenta!C$20+Päälaskenta!G$24)/(2*Päälaskenta!E$20))))</f>
        <v>0.78100000000000003</v>
      </c>
      <c r="G614" s="57">
        <f>IF(F614&gt;Päälaskenta!D$24,(2*SQRT((POWER(Päälaskenta!D$24,2))+POWER(Päälaskenta!E$24*Päälaskenta!D$24,2))+Päälaskenta!C$24)+(2*SQRT((POWER((F614-Päälaskenta!D$24),2))+POWER(Päälaskenta!E$20*(F614-Päälaskenta!D$24),2))+Päälaskenta!C$20),(2*SQRT((POWER(F614,2))+POWER(Päälaskenta!E$24*F614,2))+Päälaskenta!C$24))</f>
        <v>8.27</v>
      </c>
      <c r="H614" s="57">
        <f t="shared" si="146"/>
        <v>0.22</v>
      </c>
      <c r="I614" s="62">
        <f t="shared" si="147"/>
        <v>0.15088499999999999</v>
      </c>
      <c r="J614" s="8">
        <f>IF(F614&lt;Päälaskenta!$D$24,0,Kaksitasouoma_matriisi!F614-Päälaskenta!$D$24)</f>
        <v>8.10000000000001E-2</v>
      </c>
      <c r="L614" s="8">
        <f>IF(F614&gt;Päälaskenta!D$24,F614-Päälaskenta!D$24,0)</f>
        <v>8.10000000000001E-2</v>
      </c>
      <c r="M614" s="8">
        <f>IF(F614&gt;Päälaskenta!D$24,(Päälaskenta!C$20+(Päälaskenta!E$20*(Kaksitasouoma_matriisi!F614-Päälaskenta!D$24)))*(Kaksitasouoma_matriisi!F614-Päälaskenta!D$24),0)</f>
        <v>0.41484149999999997</v>
      </c>
      <c r="N614" s="8">
        <f>IF(F614&gt;Päälaskenta!D$24,(2*SQRT((POWER((F614-Päälaskenta!D$24),2))+POWER(Päälaskenta!E$20*(F614-Päälaskenta!D$24),2))+Päälaskenta!C$20),0)</f>
        <v>5.2920496533125796</v>
      </c>
      <c r="O614" s="8">
        <f t="shared" si="153"/>
        <v>7.8389570615674101E-2</v>
      </c>
      <c r="P614" s="8">
        <f>IF(Päälaskenta!$C$29,IF(L614&gt;Päälaskenta!$F$28,Kaksitasouoma_matriisi!AQ614,Kaksitasouoma_matriisi!AR614),Päälaskenta!$F$20)</f>
        <v>0.12</v>
      </c>
      <c r="Q614" s="8">
        <f t="shared" si="154"/>
        <v>0.63319839729014205</v>
      </c>
      <c r="R614" s="8">
        <f t="shared" si="148"/>
        <v>0.126675699273922</v>
      </c>
      <c r="S614" s="8">
        <f t="shared" si="155"/>
        <v>0.305359274021336</v>
      </c>
      <c r="U614" s="93">
        <f>IF(F614&gt;Päälaskenta!D$24,Päälaskenta!H$24+L614*Päälaskenta!G$24,F614*Päälaskenta!C$24 + F614*F614*Päälaskenta!E$24)</f>
        <v>1.3844000000000001</v>
      </c>
      <c r="V614" s="8">
        <f>IF(F614&gt;Päälaskenta!D$24,2*SQRT(POWER(Päälaskenta!D$24,2)+POWER(Päälaskenta!E$24*Päälaskenta!D$24,2))+Päälaskenta!C$24,(2*SQRT((POWER(F614,2))+POWER(Päälaskenta!E$24*F614,2))+Päälaskenta!C$24))</f>
        <v>2.9798989873223301</v>
      </c>
      <c r="W614" s="8">
        <f t="shared" si="156"/>
        <v>0.46457950618117799</v>
      </c>
      <c r="X614" s="8">
        <f>Päälaskenta!F$24</f>
        <v>7.0000000000000007E-2</v>
      </c>
      <c r="Y614" s="8">
        <f t="shared" si="157"/>
        <v>11.863247269074799</v>
      </c>
      <c r="Z614" s="8">
        <f t="shared" si="149"/>
        <v>2.3733243007260798</v>
      </c>
      <c r="AA614" s="8">
        <f t="shared" si="158"/>
        <v>1.71433422473713</v>
      </c>
      <c r="AC614" s="8">
        <f t="shared" si="150"/>
        <v>0.101987926202274</v>
      </c>
      <c r="AE614" s="8">
        <v>612</v>
      </c>
      <c r="AF614" s="8">
        <f t="shared" si="160"/>
        <v>12.496445666364901</v>
      </c>
      <c r="AG614" s="8">
        <f t="shared" si="151"/>
        <v>4.0022757441309301E-2</v>
      </c>
      <c r="AJ614" s="132">
        <f>IF(Päälaskenta!$F$28&lt;Kaksitasouoma_matriisi!L614,Päälaskenta!$C$20*Päälaskenta!$F$28,Päälaskenta!$C$20*Kaksitasouoma_matriisi!L614)</f>
        <v>0.40500000000000003</v>
      </c>
      <c r="AK614" s="134">
        <f>SQRT(Päälaskenta!$D$20^2+(Päälaskenta!$D$20/(1/Päälaskenta!$E$20))^2)</f>
        <v>1.8029999999999999</v>
      </c>
      <c r="AL614" s="134">
        <f>IF(Päälaskenta!$F$28&lt;Kaksitasouoma_matriisi!L614,AK614*Päälaskenta!$F$28*COS(ATAN(1/Päälaskenta!$E$20)),AK614*Kaksitasouoma_matriisi!L614*COS(ATAN(1/Päälaskenta!$E$20)))</f>
        <v>0.122</v>
      </c>
      <c r="AM614" s="134"/>
      <c r="AN614" s="134">
        <f t="shared" si="159"/>
        <v>0.52700000000000002</v>
      </c>
      <c r="AO614" s="8">
        <f t="shared" si="152"/>
        <v>0.29258272262935803</v>
      </c>
      <c r="AP614" s="134">
        <f>Refererenssiarvoja!$B$16*H614^(1/6)/(Refererenssiarvoja!$B$15^0.5)*(Päälaskenta!$G$28/2)^0.5*(1-AO614)^(-1.5)</f>
        <v>6.6000000000000003E-2</v>
      </c>
      <c r="AQ614" s="8">
        <f>Refererenssiarvoja!$B$16*Kaksitasouoma_matriisi!O614^(1/6)/(SQRT((2*Refererenssiarvoja!$B$15)/(Päälaskenta!$F$31*Päälaskenta!$G$31*Päälaskenta!$F$28))+SQRT(Refererenssiarvoja!$B$15)/Refererenssiarvoja!$B$17*LN(Kaksitasouoma_matriisi!L614/Päälaskenta!$F$28))</f>
        <v>-5.3311048871955598E-2</v>
      </c>
      <c r="AR614" s="8">
        <f>Refererenssiarvoja!$B$16*Kaksitasouoma_matriisi!O614^(1/6)/(SQRT((2*Refererenssiarvoja!$B$15)/(Päälaskenta!$F$31*Päälaskenta!$G$31*L614)))</f>
        <v>0.13292379200204699</v>
      </c>
    </row>
    <row r="615" spans="1:44" x14ac:dyDescent="0.2">
      <c r="A615" s="8">
        <v>613</v>
      </c>
      <c r="B615" s="8">
        <f>IF(Päälaskenta!C$7,Päälaskenta!E$7,Päälaskenta!G$5)</f>
        <v>2.5</v>
      </c>
      <c r="C615" s="56">
        <v>1.387</v>
      </c>
      <c r="D615" s="93">
        <f t="shared" si="145"/>
        <v>1.8025</v>
      </c>
      <c r="E615" s="8">
        <f>IF(Päälaskenta!$C$26,Kaksitasouoma_matriisi!AP615,Kaksitasouoma_matriisi!AC615)</f>
        <v>0.101987926202274</v>
      </c>
      <c r="F615" s="56">
        <f>IF(D615&lt;Päälaskenta!H$24,(SQRT(POWER(Päälaskenta!C$24/(2*Päälaskenta!E$24),2)+(D615/Päälaskenta!E$24))-Päälaskenta!C$24/(2*Päälaskenta!E$24)),IF(D615=Päälaskenta!H$24,Päälaskenta!D$24,Päälaskenta!D$24+(SQRT(POWER((Päälaskenta!C$20+Päälaskenta!G$24)/(2*Päälaskenta!E$20),2)+((D615-Päälaskenta!H$24)/Päälaskenta!E$20))-(Päälaskenta!C$20+Päälaskenta!G$24)/(2*Päälaskenta!E$20))))</f>
        <v>0.78100000000000003</v>
      </c>
      <c r="G615" s="57">
        <f>IF(F615&gt;Päälaskenta!D$24,(2*SQRT((POWER(Päälaskenta!D$24,2))+POWER(Päälaskenta!E$24*Päälaskenta!D$24,2))+Päälaskenta!C$24)+(2*SQRT((POWER((F615-Päälaskenta!D$24),2))+POWER(Päälaskenta!E$20*(F615-Päälaskenta!D$24),2))+Päälaskenta!C$20),(2*SQRT((POWER(F615,2))+POWER(Päälaskenta!E$24*F615,2))+Päälaskenta!C$24))</f>
        <v>8.27</v>
      </c>
      <c r="H615" s="57">
        <f t="shared" si="146"/>
        <v>0.22</v>
      </c>
      <c r="I615" s="62">
        <f t="shared" si="147"/>
        <v>0.150668</v>
      </c>
      <c r="J615" s="8">
        <f>IF(F615&lt;Päälaskenta!$D$24,0,Kaksitasouoma_matriisi!F615-Päälaskenta!$D$24)</f>
        <v>8.10000000000001E-2</v>
      </c>
      <c r="L615" s="8">
        <f>IF(F615&gt;Päälaskenta!D$24,F615-Päälaskenta!D$24,0)</f>
        <v>8.10000000000001E-2</v>
      </c>
      <c r="M615" s="8">
        <f>IF(F615&gt;Päälaskenta!D$24,(Päälaskenta!C$20+(Päälaskenta!E$20*(Kaksitasouoma_matriisi!F615-Päälaskenta!D$24)))*(Kaksitasouoma_matriisi!F615-Päälaskenta!D$24),0)</f>
        <v>0.41484149999999997</v>
      </c>
      <c r="N615" s="8">
        <f>IF(F615&gt;Päälaskenta!D$24,(2*SQRT((POWER((F615-Päälaskenta!D$24),2))+POWER(Päälaskenta!E$20*(F615-Päälaskenta!D$24),2))+Päälaskenta!C$20),0)</f>
        <v>5.2920496533125796</v>
      </c>
      <c r="O615" s="8">
        <f t="shared" si="153"/>
        <v>7.8389570615674101E-2</v>
      </c>
      <c r="P615" s="8">
        <f>IF(Päälaskenta!$C$29,IF(L615&gt;Päälaskenta!$F$28,Kaksitasouoma_matriisi!AQ615,Kaksitasouoma_matriisi!AR615),Päälaskenta!$F$20)</f>
        <v>0.12</v>
      </c>
      <c r="Q615" s="8">
        <f t="shared" si="154"/>
        <v>0.63319839729014205</v>
      </c>
      <c r="R615" s="8">
        <f t="shared" si="148"/>
        <v>0.126675699273922</v>
      </c>
      <c r="S615" s="8">
        <f t="shared" si="155"/>
        <v>0.305359274021336</v>
      </c>
      <c r="U615" s="93">
        <f>IF(F615&gt;Päälaskenta!D$24,Päälaskenta!H$24+L615*Päälaskenta!G$24,F615*Päälaskenta!C$24 + F615*F615*Päälaskenta!E$24)</f>
        <v>1.3844000000000001</v>
      </c>
      <c r="V615" s="8">
        <f>IF(F615&gt;Päälaskenta!D$24,2*SQRT(POWER(Päälaskenta!D$24,2)+POWER(Päälaskenta!E$24*Päälaskenta!D$24,2))+Päälaskenta!C$24,(2*SQRT((POWER(F615,2))+POWER(Päälaskenta!E$24*F615,2))+Päälaskenta!C$24))</f>
        <v>2.9798989873223301</v>
      </c>
      <c r="W615" s="8">
        <f t="shared" si="156"/>
        <v>0.46457950618117799</v>
      </c>
      <c r="X615" s="8">
        <f>Päälaskenta!F$24</f>
        <v>7.0000000000000007E-2</v>
      </c>
      <c r="Y615" s="8">
        <f t="shared" si="157"/>
        <v>11.863247269074799</v>
      </c>
      <c r="Z615" s="8">
        <f t="shared" si="149"/>
        <v>2.3733243007260798</v>
      </c>
      <c r="AA615" s="8">
        <f t="shared" si="158"/>
        <v>1.71433422473713</v>
      </c>
      <c r="AC615" s="8">
        <f t="shared" si="150"/>
        <v>0.101987926202274</v>
      </c>
      <c r="AE615" s="8">
        <v>613</v>
      </c>
      <c r="AF615" s="8">
        <f t="shared" si="160"/>
        <v>12.496445666364901</v>
      </c>
      <c r="AG615" s="8">
        <f t="shared" si="151"/>
        <v>4.0022757441309301E-2</v>
      </c>
      <c r="AJ615" s="132">
        <f>IF(Päälaskenta!$F$28&lt;Kaksitasouoma_matriisi!L615,Päälaskenta!$C$20*Päälaskenta!$F$28,Päälaskenta!$C$20*Kaksitasouoma_matriisi!L615)</f>
        <v>0.40500000000000003</v>
      </c>
      <c r="AK615" s="134">
        <f>SQRT(Päälaskenta!$D$20^2+(Päälaskenta!$D$20/(1/Päälaskenta!$E$20))^2)</f>
        <v>1.8029999999999999</v>
      </c>
      <c r="AL615" s="134">
        <f>IF(Päälaskenta!$F$28&lt;Kaksitasouoma_matriisi!L615,AK615*Päälaskenta!$F$28*COS(ATAN(1/Päälaskenta!$E$20)),AK615*Kaksitasouoma_matriisi!L615*COS(ATAN(1/Päälaskenta!$E$20)))</f>
        <v>0.122</v>
      </c>
      <c r="AM615" s="134"/>
      <c r="AN615" s="134">
        <f t="shared" si="159"/>
        <v>0.52700000000000002</v>
      </c>
      <c r="AO615" s="8">
        <f t="shared" si="152"/>
        <v>0.29237170596393902</v>
      </c>
      <c r="AP615" s="134">
        <f>Refererenssiarvoja!$B$16*H615^(1/6)/(Refererenssiarvoja!$B$15^0.5)*(Päälaskenta!$G$28/2)^0.5*(1-AO615)^(-1.5)</f>
        <v>6.6000000000000003E-2</v>
      </c>
      <c r="AQ615" s="8">
        <f>Refererenssiarvoja!$B$16*Kaksitasouoma_matriisi!O615^(1/6)/(SQRT((2*Refererenssiarvoja!$B$15)/(Päälaskenta!$F$31*Päälaskenta!$G$31*Päälaskenta!$F$28))+SQRT(Refererenssiarvoja!$B$15)/Refererenssiarvoja!$B$17*LN(Kaksitasouoma_matriisi!L615/Päälaskenta!$F$28))</f>
        <v>-5.3311048871955598E-2</v>
      </c>
      <c r="AR615" s="8">
        <f>Refererenssiarvoja!$B$16*Kaksitasouoma_matriisi!O615^(1/6)/(SQRT((2*Refererenssiarvoja!$B$15)/(Päälaskenta!$F$31*Päälaskenta!$G$31*L615)))</f>
        <v>0.13292379200204699</v>
      </c>
    </row>
    <row r="616" spans="1:44" x14ac:dyDescent="0.2">
      <c r="A616" s="8">
        <v>614</v>
      </c>
      <c r="B616" s="8">
        <f>IF(Päälaskenta!C$7,Päälaskenta!E$7,Päälaskenta!G$5)</f>
        <v>2.5</v>
      </c>
      <c r="C616" s="56">
        <v>1.3859999999999999</v>
      </c>
      <c r="D616" s="93">
        <f t="shared" si="145"/>
        <v>1.8038000000000001</v>
      </c>
      <c r="E616" s="8">
        <f>IF(Päälaskenta!$C$26,Kaksitasouoma_matriisi!AP616,Kaksitasouoma_matriisi!AC616)</f>
        <v>0.101995773828445</v>
      </c>
      <c r="F616" s="56">
        <f>IF(D616&lt;Päälaskenta!H$24,(SQRT(POWER(Päälaskenta!C$24/(2*Päälaskenta!E$24),2)+(D616/Päälaskenta!E$24))-Päälaskenta!C$24/(2*Päälaskenta!E$24)),IF(D616=Päälaskenta!H$24,Päälaskenta!D$24,Päälaskenta!D$24+(SQRT(POWER((Päälaskenta!C$20+Päälaskenta!G$24)/(2*Päälaskenta!E$20),2)+((D616-Päälaskenta!H$24)/Päälaskenta!E$20))-(Päälaskenta!C$20+Päälaskenta!G$24)/(2*Päälaskenta!E$20))))</f>
        <v>0.78200000000000003</v>
      </c>
      <c r="G616" s="57">
        <f>IF(F616&gt;Päälaskenta!D$24,(2*SQRT((POWER(Päälaskenta!D$24,2))+POWER(Päälaskenta!E$24*Päälaskenta!D$24,2))+Päälaskenta!C$24)+(2*SQRT((POWER((F616-Päälaskenta!D$24),2))+POWER(Päälaskenta!E$20*(F616-Päälaskenta!D$24),2))+Päälaskenta!C$20),(2*SQRT((POWER(F616,2))+POWER(Päälaskenta!E$24*F616,2))+Päälaskenta!C$24))</f>
        <v>8.2799999999999994</v>
      </c>
      <c r="H616" s="57">
        <f t="shared" si="146"/>
        <v>0.22</v>
      </c>
      <c r="I616" s="62">
        <f t="shared" si="147"/>
        <v>0.150474</v>
      </c>
      <c r="J616" s="8">
        <f>IF(F616&lt;Päälaskenta!$D$24,0,Kaksitasouoma_matriisi!F616-Päälaskenta!$D$24)</f>
        <v>8.2000000000000101E-2</v>
      </c>
      <c r="L616" s="8">
        <f>IF(F616&gt;Päälaskenta!D$24,F616-Päälaskenta!D$24,0)</f>
        <v>8.2000000000000101E-2</v>
      </c>
      <c r="M616" s="8">
        <f>IF(F616&gt;Päälaskenta!D$24,(Päälaskenta!C$20+(Päälaskenta!E$20*(Kaksitasouoma_matriisi!F616-Päälaskenta!D$24)))*(Kaksitasouoma_matriisi!F616-Päälaskenta!D$24),0)</f>
        <v>0.42008600000000001</v>
      </c>
      <c r="N616" s="8">
        <f>IF(F616&gt;Päälaskenta!D$24,(2*SQRT((POWER((F616-Päälaskenta!D$24),2))+POWER(Päälaskenta!E$20*(F616-Päälaskenta!D$24),2))+Päälaskenta!C$20),0)</f>
        <v>5.2956552045880496</v>
      </c>
      <c r="O616" s="8">
        <f t="shared" si="153"/>
        <v>7.9326539166682503E-2</v>
      </c>
      <c r="P616" s="8">
        <f>IF(Päälaskenta!$C$29,IF(L616&gt;Päälaskenta!$F$28,Kaksitasouoma_matriisi!AQ616,Kaksitasouoma_matriisi!AR616),Päälaskenta!$F$20)</f>
        <v>0.12</v>
      </c>
      <c r="Q616" s="8">
        <f t="shared" si="154"/>
        <v>0.64630269543276897</v>
      </c>
      <c r="R616" s="8">
        <f t="shared" si="148"/>
        <v>0.12880871209481901</v>
      </c>
      <c r="S616" s="8">
        <f t="shared" si="155"/>
        <v>0.30662462470736701</v>
      </c>
      <c r="U616" s="93">
        <f>IF(F616&gt;Päälaskenta!D$24,Päälaskenta!H$24+L616*Päälaskenta!G$24,F616*Päälaskenta!C$24 + F616*F616*Päälaskenta!E$24)</f>
        <v>1.3868</v>
      </c>
      <c r="V616" s="8">
        <f>IF(F616&gt;Päälaskenta!D$24,2*SQRT(POWER(Päälaskenta!D$24,2)+POWER(Päälaskenta!E$24*Päälaskenta!D$24,2))+Päälaskenta!C$24,(2*SQRT((POWER(F616,2))+POWER(Päälaskenta!E$24*F616,2))+Päälaskenta!C$24))</f>
        <v>2.9798989873223301</v>
      </c>
      <c r="W616" s="8">
        <f t="shared" si="156"/>
        <v>0.46538490260911403</v>
      </c>
      <c r="X616" s="8">
        <f>Päälaskenta!F$24</f>
        <v>7.0000000000000007E-2</v>
      </c>
      <c r="Y616" s="8">
        <f t="shared" si="157"/>
        <v>11.897544007983701</v>
      </c>
      <c r="Z616" s="8">
        <f t="shared" si="149"/>
        <v>2.3711912879051802</v>
      </c>
      <c r="AA616" s="8">
        <f t="shared" si="158"/>
        <v>1.7098293105748299</v>
      </c>
      <c r="AC616" s="8">
        <f t="shared" si="150"/>
        <v>0.101995773828445</v>
      </c>
      <c r="AE616" s="8">
        <v>614</v>
      </c>
      <c r="AF616" s="8">
        <f t="shared" si="160"/>
        <v>12.5438467034165</v>
      </c>
      <c r="AG616" s="8">
        <f t="shared" si="151"/>
        <v>3.9720850728347898E-2</v>
      </c>
      <c r="AJ616" s="132">
        <f>IF(Päälaskenta!$F$28&lt;Kaksitasouoma_matriisi!L616,Päälaskenta!$C$20*Päälaskenta!$F$28,Päälaskenta!$C$20*Kaksitasouoma_matriisi!L616)</f>
        <v>0.41</v>
      </c>
      <c r="AK616" s="134">
        <f>SQRT(Päälaskenta!$D$20^2+(Päälaskenta!$D$20/(1/Päälaskenta!$E$20))^2)</f>
        <v>1.8029999999999999</v>
      </c>
      <c r="AL616" s="134">
        <f>IF(Päälaskenta!$F$28&lt;Kaksitasouoma_matriisi!L616,AK616*Päälaskenta!$F$28*COS(ATAN(1/Päälaskenta!$E$20)),AK616*Kaksitasouoma_matriisi!L616*COS(ATAN(1/Päälaskenta!$E$20)))</f>
        <v>0.123</v>
      </c>
      <c r="AM616" s="134"/>
      <c r="AN616" s="134">
        <f t="shared" si="159"/>
        <v>0.53300000000000003</v>
      </c>
      <c r="AO616" s="8">
        <f t="shared" si="152"/>
        <v>0.29548730457922201</v>
      </c>
      <c r="AP616" s="134">
        <f>Refererenssiarvoja!$B$16*H616^(1/6)/(Refererenssiarvoja!$B$15^0.5)*(Päälaskenta!$G$28/2)^0.5*(1-AO616)^(-1.5)</f>
        <v>6.6000000000000003E-2</v>
      </c>
      <c r="AQ616" s="8">
        <f>Refererenssiarvoja!$B$16*Kaksitasouoma_matriisi!O616^(1/6)/(SQRT((2*Refererenssiarvoja!$B$15)/(Päälaskenta!$F$31*Päälaskenta!$G$31*Päälaskenta!$F$28))+SQRT(Refererenssiarvoja!$B$15)/Refererenssiarvoja!$B$17*LN(Kaksitasouoma_matriisi!L616/Päälaskenta!$F$28))</f>
        <v>-5.3838248311986803E-2</v>
      </c>
      <c r="AR616" s="8">
        <f>Refererenssiarvoja!$B$16*Kaksitasouoma_matriisi!O616^(1/6)/(SQRT((2*Refererenssiarvoja!$B$15)/(Päälaskenta!$F$31*Päälaskenta!$G$31*L616)))</f>
        <v>0.134006904688728</v>
      </c>
    </row>
    <row r="617" spans="1:44" x14ac:dyDescent="0.2">
      <c r="A617" s="8">
        <v>615</v>
      </c>
      <c r="B617" s="8">
        <f>IF(Päälaskenta!C$7,Päälaskenta!E$7,Päälaskenta!G$5)</f>
        <v>2.5</v>
      </c>
      <c r="C617" s="56">
        <v>1.385</v>
      </c>
      <c r="D617" s="93">
        <f t="shared" si="145"/>
        <v>1.8050999999999999</v>
      </c>
      <c r="E617" s="8">
        <f>IF(Päälaskenta!$C$26,Kaksitasouoma_matriisi!AP617,Kaksitasouoma_matriisi!AC617)</f>
        <v>0.101995773828445</v>
      </c>
      <c r="F617" s="56">
        <f>IF(D617&lt;Päälaskenta!H$24,(SQRT(POWER(Päälaskenta!C$24/(2*Päälaskenta!E$24),2)+(D617/Päälaskenta!E$24))-Päälaskenta!C$24/(2*Päälaskenta!E$24)),IF(D617=Päälaskenta!H$24,Päälaskenta!D$24,Päälaskenta!D$24+(SQRT(POWER((Päälaskenta!C$20+Päälaskenta!G$24)/(2*Päälaskenta!E$20),2)+((D617-Päälaskenta!H$24)/Päälaskenta!E$20))-(Päälaskenta!C$20+Päälaskenta!G$24)/(2*Päälaskenta!E$20))))</f>
        <v>0.78200000000000003</v>
      </c>
      <c r="G617" s="57">
        <f>IF(F617&gt;Päälaskenta!D$24,(2*SQRT((POWER(Päälaskenta!D$24,2))+POWER(Päälaskenta!E$24*Päälaskenta!D$24,2))+Päälaskenta!C$24)+(2*SQRT((POWER((F617-Päälaskenta!D$24),2))+POWER(Päälaskenta!E$20*(F617-Päälaskenta!D$24),2))+Päälaskenta!C$20),(2*SQRT((POWER(F617,2))+POWER(Päälaskenta!E$24*F617,2))+Päälaskenta!C$24))</f>
        <v>8.2799999999999994</v>
      </c>
      <c r="H617" s="57">
        <f t="shared" si="146"/>
        <v>0.22</v>
      </c>
      <c r="I617" s="62">
        <f t="shared" si="147"/>
        <v>0.150257</v>
      </c>
      <c r="J617" s="8">
        <f>IF(F617&lt;Päälaskenta!$D$24,0,Kaksitasouoma_matriisi!F617-Päälaskenta!$D$24)</f>
        <v>8.2000000000000101E-2</v>
      </c>
      <c r="L617" s="8">
        <f>IF(F617&gt;Päälaskenta!D$24,F617-Päälaskenta!D$24,0)</f>
        <v>8.2000000000000101E-2</v>
      </c>
      <c r="M617" s="8">
        <f>IF(F617&gt;Päälaskenta!D$24,(Päälaskenta!C$20+(Päälaskenta!E$20*(Kaksitasouoma_matriisi!F617-Päälaskenta!D$24)))*(Kaksitasouoma_matriisi!F617-Päälaskenta!D$24),0)</f>
        <v>0.42008600000000001</v>
      </c>
      <c r="N617" s="8">
        <f>IF(F617&gt;Päälaskenta!D$24,(2*SQRT((POWER((F617-Päälaskenta!D$24),2))+POWER(Päälaskenta!E$20*(F617-Päälaskenta!D$24),2))+Päälaskenta!C$20),0)</f>
        <v>5.2956552045880496</v>
      </c>
      <c r="O617" s="8">
        <f t="shared" si="153"/>
        <v>7.9326539166682503E-2</v>
      </c>
      <c r="P617" s="8">
        <f>IF(Päälaskenta!$C$29,IF(L617&gt;Päälaskenta!$F$28,Kaksitasouoma_matriisi!AQ617,Kaksitasouoma_matriisi!AR617),Päälaskenta!$F$20)</f>
        <v>0.12</v>
      </c>
      <c r="Q617" s="8">
        <f t="shared" si="154"/>
        <v>0.64630269543276897</v>
      </c>
      <c r="R617" s="8">
        <f t="shared" si="148"/>
        <v>0.12880871209481901</v>
      </c>
      <c r="S617" s="8">
        <f t="shared" si="155"/>
        <v>0.30662462470736701</v>
      </c>
      <c r="U617" s="93">
        <f>IF(F617&gt;Päälaskenta!D$24,Päälaskenta!H$24+L617*Päälaskenta!G$24,F617*Päälaskenta!C$24 + F617*F617*Päälaskenta!E$24)</f>
        <v>1.3868</v>
      </c>
      <c r="V617" s="8">
        <f>IF(F617&gt;Päälaskenta!D$24,2*SQRT(POWER(Päälaskenta!D$24,2)+POWER(Päälaskenta!E$24*Päälaskenta!D$24,2))+Päälaskenta!C$24,(2*SQRT((POWER(F617,2))+POWER(Päälaskenta!E$24*F617,2))+Päälaskenta!C$24))</f>
        <v>2.9798989873223301</v>
      </c>
      <c r="W617" s="8">
        <f t="shared" si="156"/>
        <v>0.46538490260911403</v>
      </c>
      <c r="X617" s="8">
        <f>Päälaskenta!F$24</f>
        <v>7.0000000000000007E-2</v>
      </c>
      <c r="Y617" s="8">
        <f t="shared" si="157"/>
        <v>11.897544007983701</v>
      </c>
      <c r="Z617" s="8">
        <f t="shared" si="149"/>
        <v>2.3711912879051802</v>
      </c>
      <c r="AA617" s="8">
        <f t="shared" si="158"/>
        <v>1.7098293105748299</v>
      </c>
      <c r="AC617" s="8">
        <f t="shared" si="150"/>
        <v>0.101995773828445</v>
      </c>
      <c r="AE617" s="8">
        <v>615</v>
      </c>
      <c r="AF617" s="8">
        <f t="shared" si="160"/>
        <v>12.5438467034165</v>
      </c>
      <c r="AG617" s="8">
        <f t="shared" si="151"/>
        <v>3.9720850728347898E-2</v>
      </c>
      <c r="AJ617" s="132">
        <f>IF(Päälaskenta!$F$28&lt;Kaksitasouoma_matriisi!L617,Päälaskenta!$C$20*Päälaskenta!$F$28,Päälaskenta!$C$20*Kaksitasouoma_matriisi!L617)</f>
        <v>0.41</v>
      </c>
      <c r="AK617" s="134">
        <f>SQRT(Päälaskenta!$D$20^2+(Päälaskenta!$D$20/(1/Päälaskenta!$E$20))^2)</f>
        <v>1.8029999999999999</v>
      </c>
      <c r="AL617" s="134">
        <f>IF(Päälaskenta!$F$28&lt;Kaksitasouoma_matriisi!L617,AK617*Päälaskenta!$F$28*COS(ATAN(1/Päälaskenta!$E$20)),AK617*Kaksitasouoma_matriisi!L617*COS(ATAN(1/Päälaskenta!$E$20)))</f>
        <v>0.123</v>
      </c>
      <c r="AM617" s="134"/>
      <c r="AN617" s="134">
        <f t="shared" si="159"/>
        <v>0.53300000000000003</v>
      </c>
      <c r="AO617" s="8">
        <f t="shared" si="152"/>
        <v>0.29527450002769901</v>
      </c>
      <c r="AP617" s="134">
        <f>Refererenssiarvoja!$B$16*H617^(1/6)/(Refererenssiarvoja!$B$15^0.5)*(Päälaskenta!$G$28/2)^0.5*(1-AO617)^(-1.5)</f>
        <v>6.6000000000000003E-2</v>
      </c>
      <c r="AQ617" s="8">
        <f>Refererenssiarvoja!$B$16*Kaksitasouoma_matriisi!O617^(1/6)/(SQRT((2*Refererenssiarvoja!$B$15)/(Päälaskenta!$F$31*Päälaskenta!$G$31*Päälaskenta!$F$28))+SQRT(Refererenssiarvoja!$B$15)/Refererenssiarvoja!$B$17*LN(Kaksitasouoma_matriisi!L617/Päälaskenta!$F$28))</f>
        <v>-5.3838248311986803E-2</v>
      </c>
      <c r="AR617" s="8">
        <f>Refererenssiarvoja!$B$16*Kaksitasouoma_matriisi!O617^(1/6)/(SQRT((2*Refererenssiarvoja!$B$15)/(Päälaskenta!$F$31*Päälaskenta!$G$31*L617)))</f>
        <v>0.134006904688728</v>
      </c>
    </row>
    <row r="618" spans="1:44" x14ac:dyDescent="0.2">
      <c r="A618" s="8">
        <v>616</v>
      </c>
      <c r="B618" s="8">
        <f>IF(Päälaskenta!C$7,Päälaskenta!E$7,Päälaskenta!G$5)</f>
        <v>2.5</v>
      </c>
      <c r="C618" s="56">
        <v>1.3839999999999999</v>
      </c>
      <c r="D618" s="93">
        <f t="shared" si="145"/>
        <v>1.8064</v>
      </c>
      <c r="E618" s="8">
        <f>IF(Päälaskenta!$C$26,Kaksitasouoma_matriisi!AP618,Kaksitasouoma_matriisi!AC618)</f>
        <v>0.101995773828445</v>
      </c>
      <c r="F618" s="56">
        <f>IF(D618&lt;Päälaskenta!H$24,(SQRT(POWER(Päälaskenta!C$24/(2*Päälaskenta!E$24),2)+(D618/Päälaskenta!E$24))-Päälaskenta!C$24/(2*Päälaskenta!E$24)),IF(D618=Päälaskenta!H$24,Päälaskenta!D$24,Päälaskenta!D$24+(SQRT(POWER((Päälaskenta!C$20+Päälaskenta!G$24)/(2*Päälaskenta!E$20),2)+((D618-Päälaskenta!H$24)/Päälaskenta!E$20))-(Päälaskenta!C$20+Päälaskenta!G$24)/(2*Päälaskenta!E$20))))</f>
        <v>0.78200000000000003</v>
      </c>
      <c r="G618" s="57">
        <f>IF(F618&gt;Päälaskenta!D$24,(2*SQRT((POWER(Päälaskenta!D$24,2))+POWER(Päälaskenta!E$24*Päälaskenta!D$24,2))+Päälaskenta!C$24)+(2*SQRT((POWER((F618-Päälaskenta!D$24),2))+POWER(Päälaskenta!E$20*(F618-Päälaskenta!D$24),2))+Päälaskenta!C$20),(2*SQRT((POWER(F618,2))+POWER(Päälaskenta!E$24*F618,2))+Päälaskenta!C$24))</f>
        <v>8.2799999999999994</v>
      </c>
      <c r="H618" s="57">
        <f t="shared" si="146"/>
        <v>0.22</v>
      </c>
      <c r="I618" s="62">
        <f t="shared" si="147"/>
        <v>0.15004000000000001</v>
      </c>
      <c r="J618" s="8">
        <f>IF(F618&lt;Päälaskenta!$D$24,0,Kaksitasouoma_matriisi!F618-Päälaskenta!$D$24)</f>
        <v>8.2000000000000101E-2</v>
      </c>
      <c r="L618" s="8">
        <f>IF(F618&gt;Päälaskenta!D$24,F618-Päälaskenta!D$24,0)</f>
        <v>8.2000000000000101E-2</v>
      </c>
      <c r="M618" s="8">
        <f>IF(F618&gt;Päälaskenta!D$24,(Päälaskenta!C$20+(Päälaskenta!E$20*(Kaksitasouoma_matriisi!F618-Päälaskenta!D$24)))*(Kaksitasouoma_matriisi!F618-Päälaskenta!D$24),0)</f>
        <v>0.42008600000000001</v>
      </c>
      <c r="N618" s="8">
        <f>IF(F618&gt;Päälaskenta!D$24,(2*SQRT((POWER((F618-Päälaskenta!D$24),2))+POWER(Päälaskenta!E$20*(F618-Päälaskenta!D$24),2))+Päälaskenta!C$20),0)</f>
        <v>5.2956552045880496</v>
      </c>
      <c r="O618" s="8">
        <f t="shared" si="153"/>
        <v>7.9326539166682503E-2</v>
      </c>
      <c r="P618" s="8">
        <f>IF(Päälaskenta!$C$29,IF(L618&gt;Päälaskenta!$F$28,Kaksitasouoma_matriisi!AQ618,Kaksitasouoma_matriisi!AR618),Päälaskenta!$F$20)</f>
        <v>0.12</v>
      </c>
      <c r="Q618" s="8">
        <f t="shared" si="154"/>
        <v>0.64630269543276897</v>
      </c>
      <c r="R618" s="8">
        <f t="shared" si="148"/>
        <v>0.12880871209481901</v>
      </c>
      <c r="S618" s="8">
        <f t="shared" si="155"/>
        <v>0.30662462470736701</v>
      </c>
      <c r="U618" s="93">
        <f>IF(F618&gt;Päälaskenta!D$24,Päälaskenta!H$24+L618*Päälaskenta!G$24,F618*Päälaskenta!C$24 + F618*F618*Päälaskenta!E$24)</f>
        <v>1.3868</v>
      </c>
      <c r="V618" s="8">
        <f>IF(F618&gt;Päälaskenta!D$24,2*SQRT(POWER(Päälaskenta!D$24,2)+POWER(Päälaskenta!E$24*Päälaskenta!D$24,2))+Päälaskenta!C$24,(2*SQRT((POWER(F618,2))+POWER(Päälaskenta!E$24*F618,2))+Päälaskenta!C$24))</f>
        <v>2.9798989873223301</v>
      </c>
      <c r="W618" s="8">
        <f t="shared" si="156"/>
        <v>0.46538490260911403</v>
      </c>
      <c r="X618" s="8">
        <f>Päälaskenta!F$24</f>
        <v>7.0000000000000007E-2</v>
      </c>
      <c r="Y618" s="8">
        <f t="shared" si="157"/>
        <v>11.897544007983701</v>
      </c>
      <c r="Z618" s="8">
        <f t="shared" si="149"/>
        <v>2.3711912879051802</v>
      </c>
      <c r="AA618" s="8">
        <f t="shared" si="158"/>
        <v>1.7098293105748299</v>
      </c>
      <c r="AC618" s="8">
        <f t="shared" si="150"/>
        <v>0.101995773828445</v>
      </c>
      <c r="AE618" s="8">
        <v>616</v>
      </c>
      <c r="AF618" s="8">
        <f t="shared" si="160"/>
        <v>12.5438467034165</v>
      </c>
      <c r="AG618" s="8">
        <f t="shared" si="151"/>
        <v>3.9720850728347898E-2</v>
      </c>
      <c r="AJ618" s="132">
        <f>IF(Päälaskenta!$F$28&lt;Kaksitasouoma_matriisi!L618,Päälaskenta!$C$20*Päälaskenta!$F$28,Päälaskenta!$C$20*Kaksitasouoma_matriisi!L618)</f>
        <v>0.41</v>
      </c>
      <c r="AK618" s="134">
        <f>SQRT(Päälaskenta!$D$20^2+(Päälaskenta!$D$20/(1/Päälaskenta!$E$20))^2)</f>
        <v>1.8029999999999999</v>
      </c>
      <c r="AL618" s="134">
        <f>IF(Päälaskenta!$F$28&lt;Kaksitasouoma_matriisi!L618,AK618*Päälaskenta!$F$28*COS(ATAN(1/Päälaskenta!$E$20)),AK618*Kaksitasouoma_matriisi!L618*COS(ATAN(1/Päälaskenta!$E$20)))</f>
        <v>0.123</v>
      </c>
      <c r="AM618" s="134"/>
      <c r="AN618" s="134">
        <f t="shared" si="159"/>
        <v>0.53300000000000003</v>
      </c>
      <c r="AO618" s="8">
        <f t="shared" si="152"/>
        <v>0.29506200177147901</v>
      </c>
      <c r="AP618" s="134">
        <f>Refererenssiarvoja!$B$16*H618^(1/6)/(Refererenssiarvoja!$B$15^0.5)*(Päälaskenta!$G$28/2)^0.5*(1-AO618)^(-1.5)</f>
        <v>6.6000000000000003E-2</v>
      </c>
      <c r="AQ618" s="8">
        <f>Refererenssiarvoja!$B$16*Kaksitasouoma_matriisi!O618^(1/6)/(SQRT((2*Refererenssiarvoja!$B$15)/(Päälaskenta!$F$31*Päälaskenta!$G$31*Päälaskenta!$F$28))+SQRT(Refererenssiarvoja!$B$15)/Refererenssiarvoja!$B$17*LN(Kaksitasouoma_matriisi!L618/Päälaskenta!$F$28))</f>
        <v>-5.3838248311986803E-2</v>
      </c>
      <c r="AR618" s="8">
        <f>Refererenssiarvoja!$B$16*Kaksitasouoma_matriisi!O618^(1/6)/(SQRT((2*Refererenssiarvoja!$B$15)/(Päälaskenta!$F$31*Päälaskenta!$G$31*L618)))</f>
        <v>0.134006904688728</v>
      </c>
    </row>
    <row r="619" spans="1:44" x14ac:dyDescent="0.2">
      <c r="A619" s="8">
        <v>617</v>
      </c>
      <c r="B619" s="8">
        <f>IF(Päälaskenta!C$7,Päälaskenta!E$7,Päälaskenta!G$5)</f>
        <v>2.5</v>
      </c>
      <c r="C619" s="56">
        <v>1.383</v>
      </c>
      <c r="D619" s="93">
        <f t="shared" si="145"/>
        <v>1.8077000000000001</v>
      </c>
      <c r="E619" s="8">
        <f>IF(Päälaskenta!$C$26,Kaksitasouoma_matriisi!AP619,Kaksitasouoma_matriisi!AC619)</f>
        <v>0.101995773828445</v>
      </c>
      <c r="F619" s="56">
        <f>IF(D619&lt;Päälaskenta!H$24,(SQRT(POWER(Päälaskenta!C$24/(2*Päälaskenta!E$24),2)+(D619/Päälaskenta!E$24))-Päälaskenta!C$24/(2*Päälaskenta!E$24)),IF(D619=Päälaskenta!H$24,Päälaskenta!D$24,Päälaskenta!D$24+(SQRT(POWER((Päälaskenta!C$20+Päälaskenta!G$24)/(2*Päälaskenta!E$20),2)+((D619-Päälaskenta!H$24)/Päälaskenta!E$20))-(Päälaskenta!C$20+Päälaskenta!G$24)/(2*Päälaskenta!E$20))))</f>
        <v>0.78200000000000003</v>
      </c>
      <c r="G619" s="57">
        <f>IF(F619&gt;Päälaskenta!D$24,(2*SQRT((POWER(Päälaskenta!D$24,2))+POWER(Päälaskenta!E$24*Päälaskenta!D$24,2))+Päälaskenta!C$24)+(2*SQRT((POWER((F619-Päälaskenta!D$24),2))+POWER(Päälaskenta!E$20*(F619-Päälaskenta!D$24),2))+Päälaskenta!C$20),(2*SQRT((POWER(F619,2))+POWER(Päälaskenta!E$24*F619,2))+Päälaskenta!C$24))</f>
        <v>8.2799999999999994</v>
      </c>
      <c r="H619" s="57">
        <f t="shared" si="146"/>
        <v>0.22</v>
      </c>
      <c r="I619" s="62">
        <f t="shared" si="147"/>
        <v>0.14982300000000001</v>
      </c>
      <c r="J619" s="8">
        <f>IF(F619&lt;Päälaskenta!$D$24,0,Kaksitasouoma_matriisi!F619-Päälaskenta!$D$24)</f>
        <v>8.2000000000000101E-2</v>
      </c>
      <c r="L619" s="8">
        <f>IF(F619&gt;Päälaskenta!D$24,F619-Päälaskenta!D$24,0)</f>
        <v>8.2000000000000101E-2</v>
      </c>
      <c r="M619" s="8">
        <f>IF(F619&gt;Päälaskenta!D$24,(Päälaskenta!C$20+(Päälaskenta!E$20*(Kaksitasouoma_matriisi!F619-Päälaskenta!D$24)))*(Kaksitasouoma_matriisi!F619-Päälaskenta!D$24),0)</f>
        <v>0.42008600000000001</v>
      </c>
      <c r="N619" s="8">
        <f>IF(F619&gt;Päälaskenta!D$24,(2*SQRT((POWER((F619-Päälaskenta!D$24),2))+POWER(Päälaskenta!E$20*(F619-Päälaskenta!D$24),2))+Päälaskenta!C$20),0)</f>
        <v>5.2956552045880496</v>
      </c>
      <c r="O619" s="8">
        <f t="shared" si="153"/>
        <v>7.9326539166682503E-2</v>
      </c>
      <c r="P619" s="8">
        <f>IF(Päälaskenta!$C$29,IF(L619&gt;Päälaskenta!$F$28,Kaksitasouoma_matriisi!AQ619,Kaksitasouoma_matriisi!AR619),Päälaskenta!$F$20)</f>
        <v>0.12</v>
      </c>
      <c r="Q619" s="8">
        <f t="shared" si="154"/>
        <v>0.64630269543276897</v>
      </c>
      <c r="R619" s="8">
        <f t="shared" si="148"/>
        <v>0.12880871209481901</v>
      </c>
      <c r="S619" s="8">
        <f t="shared" si="155"/>
        <v>0.30662462470736701</v>
      </c>
      <c r="U619" s="93">
        <f>IF(F619&gt;Päälaskenta!D$24,Päälaskenta!H$24+L619*Päälaskenta!G$24,F619*Päälaskenta!C$24 + F619*F619*Päälaskenta!E$24)</f>
        <v>1.3868</v>
      </c>
      <c r="V619" s="8">
        <f>IF(F619&gt;Päälaskenta!D$24,2*SQRT(POWER(Päälaskenta!D$24,2)+POWER(Päälaskenta!E$24*Päälaskenta!D$24,2))+Päälaskenta!C$24,(2*SQRT((POWER(F619,2))+POWER(Päälaskenta!E$24*F619,2))+Päälaskenta!C$24))</f>
        <v>2.9798989873223301</v>
      </c>
      <c r="W619" s="8">
        <f t="shared" si="156"/>
        <v>0.46538490260911403</v>
      </c>
      <c r="X619" s="8">
        <f>Päälaskenta!F$24</f>
        <v>7.0000000000000007E-2</v>
      </c>
      <c r="Y619" s="8">
        <f t="shared" si="157"/>
        <v>11.897544007983701</v>
      </c>
      <c r="Z619" s="8">
        <f t="shared" si="149"/>
        <v>2.3711912879051802</v>
      </c>
      <c r="AA619" s="8">
        <f t="shared" si="158"/>
        <v>1.7098293105748299</v>
      </c>
      <c r="AC619" s="8">
        <f t="shared" si="150"/>
        <v>0.101995773828445</v>
      </c>
      <c r="AE619" s="8">
        <v>617</v>
      </c>
      <c r="AF619" s="8">
        <f t="shared" si="160"/>
        <v>12.5438467034165</v>
      </c>
      <c r="AG619" s="8">
        <f t="shared" si="151"/>
        <v>3.9720850728347898E-2</v>
      </c>
      <c r="AJ619" s="132">
        <f>IF(Päälaskenta!$F$28&lt;Kaksitasouoma_matriisi!L619,Päälaskenta!$C$20*Päälaskenta!$F$28,Päälaskenta!$C$20*Kaksitasouoma_matriisi!L619)</f>
        <v>0.41</v>
      </c>
      <c r="AK619" s="134">
        <f>SQRT(Päälaskenta!$D$20^2+(Päälaskenta!$D$20/(1/Päälaskenta!$E$20))^2)</f>
        <v>1.8029999999999999</v>
      </c>
      <c r="AL619" s="134">
        <f>IF(Päälaskenta!$F$28&lt;Kaksitasouoma_matriisi!L619,AK619*Päälaskenta!$F$28*COS(ATAN(1/Päälaskenta!$E$20)),AK619*Kaksitasouoma_matriisi!L619*COS(ATAN(1/Päälaskenta!$E$20)))</f>
        <v>0.123</v>
      </c>
      <c r="AM619" s="134"/>
      <c r="AN619" s="134">
        <f t="shared" si="159"/>
        <v>0.53300000000000003</v>
      </c>
      <c r="AO619" s="8">
        <f t="shared" si="152"/>
        <v>0.29484980914974801</v>
      </c>
      <c r="AP619" s="134">
        <f>Refererenssiarvoja!$B$16*H619^(1/6)/(Refererenssiarvoja!$B$15^0.5)*(Päälaskenta!$G$28/2)^0.5*(1-AO619)^(-1.5)</f>
        <v>6.6000000000000003E-2</v>
      </c>
      <c r="AQ619" s="8">
        <f>Refererenssiarvoja!$B$16*Kaksitasouoma_matriisi!O619^(1/6)/(SQRT((2*Refererenssiarvoja!$B$15)/(Päälaskenta!$F$31*Päälaskenta!$G$31*Päälaskenta!$F$28))+SQRT(Refererenssiarvoja!$B$15)/Refererenssiarvoja!$B$17*LN(Kaksitasouoma_matriisi!L619/Päälaskenta!$F$28))</f>
        <v>-5.3838248311986803E-2</v>
      </c>
      <c r="AR619" s="8">
        <f>Refererenssiarvoja!$B$16*Kaksitasouoma_matriisi!O619^(1/6)/(SQRT((2*Refererenssiarvoja!$B$15)/(Päälaskenta!$F$31*Päälaskenta!$G$31*L619)))</f>
        <v>0.134006904688728</v>
      </c>
    </row>
    <row r="620" spans="1:44" x14ac:dyDescent="0.2">
      <c r="A620" s="8">
        <v>618</v>
      </c>
      <c r="B620" s="8">
        <f>IF(Päälaskenta!C$7,Päälaskenta!E$7,Päälaskenta!G$5)</f>
        <v>2.5</v>
      </c>
      <c r="C620" s="56">
        <v>1.3819999999999999</v>
      </c>
      <c r="D620" s="93">
        <f t="shared" si="145"/>
        <v>1.8089999999999999</v>
      </c>
      <c r="E620" s="8">
        <f>IF(Päälaskenta!$C$26,Kaksitasouoma_matriisi!AP620,Kaksitasouoma_matriisi!AC620)</f>
        <v>0.101995773828445</v>
      </c>
      <c r="F620" s="56">
        <f>IF(D620&lt;Päälaskenta!H$24,(SQRT(POWER(Päälaskenta!C$24/(2*Päälaskenta!E$24),2)+(D620/Päälaskenta!E$24))-Päälaskenta!C$24/(2*Päälaskenta!E$24)),IF(D620=Päälaskenta!H$24,Päälaskenta!D$24,Päälaskenta!D$24+(SQRT(POWER((Päälaskenta!C$20+Päälaskenta!G$24)/(2*Päälaskenta!E$20),2)+((D620-Päälaskenta!H$24)/Päälaskenta!E$20))-(Päälaskenta!C$20+Päälaskenta!G$24)/(2*Päälaskenta!E$20))))</f>
        <v>0.78200000000000003</v>
      </c>
      <c r="G620" s="57">
        <f>IF(F620&gt;Päälaskenta!D$24,(2*SQRT((POWER(Päälaskenta!D$24,2))+POWER(Päälaskenta!E$24*Päälaskenta!D$24,2))+Päälaskenta!C$24)+(2*SQRT((POWER((F620-Päälaskenta!D$24),2))+POWER(Päälaskenta!E$20*(F620-Päälaskenta!D$24),2))+Päälaskenta!C$20),(2*SQRT((POWER(F620,2))+POWER(Päälaskenta!E$24*F620,2))+Päälaskenta!C$24))</f>
        <v>8.2799999999999994</v>
      </c>
      <c r="H620" s="57">
        <f t="shared" si="146"/>
        <v>0.22</v>
      </c>
      <c r="I620" s="62">
        <f t="shared" si="147"/>
        <v>0.14960599999999999</v>
      </c>
      <c r="J620" s="8">
        <f>IF(F620&lt;Päälaskenta!$D$24,0,Kaksitasouoma_matriisi!F620-Päälaskenta!$D$24)</f>
        <v>8.2000000000000101E-2</v>
      </c>
      <c r="L620" s="8">
        <f>IF(F620&gt;Päälaskenta!D$24,F620-Päälaskenta!D$24,0)</f>
        <v>8.2000000000000101E-2</v>
      </c>
      <c r="M620" s="8">
        <f>IF(F620&gt;Päälaskenta!D$24,(Päälaskenta!C$20+(Päälaskenta!E$20*(Kaksitasouoma_matriisi!F620-Päälaskenta!D$24)))*(Kaksitasouoma_matriisi!F620-Päälaskenta!D$24),0)</f>
        <v>0.42008600000000001</v>
      </c>
      <c r="N620" s="8">
        <f>IF(F620&gt;Päälaskenta!D$24,(2*SQRT((POWER((F620-Päälaskenta!D$24),2))+POWER(Päälaskenta!E$20*(F620-Päälaskenta!D$24),2))+Päälaskenta!C$20),0)</f>
        <v>5.2956552045880496</v>
      </c>
      <c r="O620" s="8">
        <f t="shared" si="153"/>
        <v>7.9326539166682503E-2</v>
      </c>
      <c r="P620" s="8">
        <f>IF(Päälaskenta!$C$29,IF(L620&gt;Päälaskenta!$F$28,Kaksitasouoma_matriisi!AQ620,Kaksitasouoma_matriisi!AR620),Päälaskenta!$F$20)</f>
        <v>0.12</v>
      </c>
      <c r="Q620" s="8">
        <f t="shared" si="154"/>
        <v>0.64630269543276897</v>
      </c>
      <c r="R620" s="8">
        <f t="shared" si="148"/>
        <v>0.12880871209481901</v>
      </c>
      <c r="S620" s="8">
        <f t="shared" si="155"/>
        <v>0.30662462470736701</v>
      </c>
      <c r="U620" s="93">
        <f>IF(F620&gt;Päälaskenta!D$24,Päälaskenta!H$24+L620*Päälaskenta!G$24,F620*Päälaskenta!C$24 + F620*F620*Päälaskenta!E$24)</f>
        <v>1.3868</v>
      </c>
      <c r="V620" s="8">
        <f>IF(F620&gt;Päälaskenta!D$24,2*SQRT(POWER(Päälaskenta!D$24,2)+POWER(Päälaskenta!E$24*Päälaskenta!D$24,2))+Päälaskenta!C$24,(2*SQRT((POWER(F620,2))+POWER(Päälaskenta!E$24*F620,2))+Päälaskenta!C$24))</f>
        <v>2.9798989873223301</v>
      </c>
      <c r="W620" s="8">
        <f t="shared" si="156"/>
        <v>0.46538490260911403</v>
      </c>
      <c r="X620" s="8">
        <f>Päälaskenta!F$24</f>
        <v>7.0000000000000007E-2</v>
      </c>
      <c r="Y620" s="8">
        <f t="shared" si="157"/>
        <v>11.897544007983701</v>
      </c>
      <c r="Z620" s="8">
        <f t="shared" si="149"/>
        <v>2.3711912879051802</v>
      </c>
      <c r="AA620" s="8">
        <f t="shared" si="158"/>
        <v>1.7098293105748299</v>
      </c>
      <c r="AC620" s="8">
        <f t="shared" si="150"/>
        <v>0.101995773828445</v>
      </c>
      <c r="AE620" s="8">
        <v>618</v>
      </c>
      <c r="AF620" s="8">
        <f t="shared" si="160"/>
        <v>12.5438467034165</v>
      </c>
      <c r="AG620" s="8">
        <f t="shared" si="151"/>
        <v>3.9720850728347898E-2</v>
      </c>
      <c r="AJ620" s="132">
        <f>IF(Päälaskenta!$F$28&lt;Kaksitasouoma_matriisi!L620,Päälaskenta!$C$20*Päälaskenta!$F$28,Päälaskenta!$C$20*Kaksitasouoma_matriisi!L620)</f>
        <v>0.41</v>
      </c>
      <c r="AK620" s="134">
        <f>SQRT(Päälaskenta!$D$20^2+(Päälaskenta!$D$20/(1/Päälaskenta!$E$20))^2)</f>
        <v>1.8029999999999999</v>
      </c>
      <c r="AL620" s="134">
        <f>IF(Päälaskenta!$F$28&lt;Kaksitasouoma_matriisi!L620,AK620*Päälaskenta!$F$28*COS(ATAN(1/Päälaskenta!$E$20)),AK620*Kaksitasouoma_matriisi!L620*COS(ATAN(1/Päälaskenta!$E$20)))</f>
        <v>0.123</v>
      </c>
      <c r="AM620" s="134"/>
      <c r="AN620" s="134">
        <f t="shared" si="159"/>
        <v>0.53300000000000003</v>
      </c>
      <c r="AO620" s="8">
        <f t="shared" si="152"/>
        <v>0.29463792150359303</v>
      </c>
      <c r="AP620" s="134">
        <f>Refererenssiarvoja!$B$16*H620^(1/6)/(Refererenssiarvoja!$B$15^0.5)*(Päälaskenta!$G$28/2)^0.5*(1-AO620)^(-1.5)</f>
        <v>6.6000000000000003E-2</v>
      </c>
      <c r="AQ620" s="8">
        <f>Refererenssiarvoja!$B$16*Kaksitasouoma_matriisi!O620^(1/6)/(SQRT((2*Refererenssiarvoja!$B$15)/(Päälaskenta!$F$31*Päälaskenta!$G$31*Päälaskenta!$F$28))+SQRT(Refererenssiarvoja!$B$15)/Refererenssiarvoja!$B$17*LN(Kaksitasouoma_matriisi!L620/Päälaskenta!$F$28))</f>
        <v>-5.3838248311986803E-2</v>
      </c>
      <c r="AR620" s="8">
        <f>Refererenssiarvoja!$B$16*Kaksitasouoma_matriisi!O620^(1/6)/(SQRT((2*Refererenssiarvoja!$B$15)/(Päälaskenta!$F$31*Päälaskenta!$G$31*L620)))</f>
        <v>0.134006904688728</v>
      </c>
    </row>
    <row r="621" spans="1:44" x14ac:dyDescent="0.2">
      <c r="A621" s="8">
        <v>619</v>
      </c>
      <c r="B621" s="8">
        <f>IF(Päälaskenta!C$7,Päälaskenta!E$7,Päälaskenta!G$5)</f>
        <v>2.5</v>
      </c>
      <c r="C621" s="56">
        <v>1.381</v>
      </c>
      <c r="D621" s="93">
        <f t="shared" si="145"/>
        <v>1.8103</v>
      </c>
      <c r="E621" s="8">
        <f>IF(Päälaskenta!$C$26,Kaksitasouoma_matriisi!AP621,Kaksitasouoma_matriisi!AC621)</f>
        <v>0.101995773828445</v>
      </c>
      <c r="F621" s="56">
        <f>IF(D621&lt;Päälaskenta!H$24,(SQRT(POWER(Päälaskenta!C$24/(2*Päälaskenta!E$24),2)+(D621/Päälaskenta!E$24))-Päälaskenta!C$24/(2*Päälaskenta!E$24)),IF(D621=Päälaskenta!H$24,Päälaskenta!D$24,Päälaskenta!D$24+(SQRT(POWER((Päälaskenta!C$20+Päälaskenta!G$24)/(2*Päälaskenta!E$20),2)+((D621-Päälaskenta!H$24)/Päälaskenta!E$20))-(Päälaskenta!C$20+Päälaskenta!G$24)/(2*Päälaskenta!E$20))))</f>
        <v>0.78200000000000003</v>
      </c>
      <c r="G621" s="57">
        <f>IF(F621&gt;Päälaskenta!D$24,(2*SQRT((POWER(Päälaskenta!D$24,2))+POWER(Päälaskenta!E$24*Päälaskenta!D$24,2))+Päälaskenta!C$24)+(2*SQRT((POWER((F621-Päälaskenta!D$24),2))+POWER(Päälaskenta!E$20*(F621-Päälaskenta!D$24),2))+Päälaskenta!C$20),(2*SQRT((POWER(F621,2))+POWER(Päälaskenta!E$24*F621,2))+Päälaskenta!C$24))</f>
        <v>8.2799999999999994</v>
      </c>
      <c r="H621" s="57">
        <f t="shared" si="146"/>
        <v>0.22</v>
      </c>
      <c r="I621" s="62">
        <f t="shared" si="147"/>
        <v>0.14939</v>
      </c>
      <c r="J621" s="8">
        <f>IF(F621&lt;Päälaskenta!$D$24,0,Kaksitasouoma_matriisi!F621-Päälaskenta!$D$24)</f>
        <v>8.2000000000000101E-2</v>
      </c>
      <c r="L621" s="8">
        <f>IF(F621&gt;Päälaskenta!D$24,F621-Päälaskenta!D$24,0)</f>
        <v>8.2000000000000101E-2</v>
      </c>
      <c r="M621" s="8">
        <f>IF(F621&gt;Päälaskenta!D$24,(Päälaskenta!C$20+(Päälaskenta!E$20*(Kaksitasouoma_matriisi!F621-Päälaskenta!D$24)))*(Kaksitasouoma_matriisi!F621-Päälaskenta!D$24),0)</f>
        <v>0.42008600000000001</v>
      </c>
      <c r="N621" s="8">
        <f>IF(F621&gt;Päälaskenta!D$24,(2*SQRT((POWER((F621-Päälaskenta!D$24),2))+POWER(Päälaskenta!E$20*(F621-Päälaskenta!D$24),2))+Päälaskenta!C$20),0)</f>
        <v>5.2956552045880496</v>
      </c>
      <c r="O621" s="8">
        <f t="shared" si="153"/>
        <v>7.9326539166682503E-2</v>
      </c>
      <c r="P621" s="8">
        <f>IF(Päälaskenta!$C$29,IF(L621&gt;Päälaskenta!$F$28,Kaksitasouoma_matriisi!AQ621,Kaksitasouoma_matriisi!AR621),Päälaskenta!$F$20)</f>
        <v>0.12</v>
      </c>
      <c r="Q621" s="8">
        <f t="shared" si="154"/>
        <v>0.64630269543276897</v>
      </c>
      <c r="R621" s="8">
        <f t="shared" si="148"/>
        <v>0.12880871209481901</v>
      </c>
      <c r="S621" s="8">
        <f t="shared" si="155"/>
        <v>0.30662462470736701</v>
      </c>
      <c r="U621" s="93">
        <f>IF(F621&gt;Päälaskenta!D$24,Päälaskenta!H$24+L621*Päälaskenta!G$24,F621*Päälaskenta!C$24 + F621*F621*Päälaskenta!E$24)</f>
        <v>1.3868</v>
      </c>
      <c r="V621" s="8">
        <f>IF(F621&gt;Päälaskenta!D$24,2*SQRT(POWER(Päälaskenta!D$24,2)+POWER(Päälaskenta!E$24*Päälaskenta!D$24,2))+Päälaskenta!C$24,(2*SQRT((POWER(F621,2))+POWER(Päälaskenta!E$24*F621,2))+Päälaskenta!C$24))</f>
        <v>2.9798989873223301</v>
      </c>
      <c r="W621" s="8">
        <f t="shared" si="156"/>
        <v>0.46538490260911403</v>
      </c>
      <c r="X621" s="8">
        <f>Päälaskenta!F$24</f>
        <v>7.0000000000000007E-2</v>
      </c>
      <c r="Y621" s="8">
        <f t="shared" si="157"/>
        <v>11.897544007983701</v>
      </c>
      <c r="Z621" s="8">
        <f t="shared" si="149"/>
        <v>2.3711912879051802</v>
      </c>
      <c r="AA621" s="8">
        <f t="shared" si="158"/>
        <v>1.7098293105748299</v>
      </c>
      <c r="AC621" s="8">
        <f t="shared" si="150"/>
        <v>0.101995773828445</v>
      </c>
      <c r="AE621" s="8">
        <v>619</v>
      </c>
      <c r="AF621" s="8">
        <f t="shared" si="160"/>
        <v>12.5438467034165</v>
      </c>
      <c r="AG621" s="8">
        <f t="shared" si="151"/>
        <v>3.9720850728347898E-2</v>
      </c>
      <c r="AJ621" s="132">
        <f>IF(Päälaskenta!$F$28&lt;Kaksitasouoma_matriisi!L621,Päälaskenta!$C$20*Päälaskenta!$F$28,Päälaskenta!$C$20*Kaksitasouoma_matriisi!L621)</f>
        <v>0.41</v>
      </c>
      <c r="AK621" s="134">
        <f>SQRT(Päälaskenta!$D$20^2+(Päälaskenta!$D$20/(1/Päälaskenta!$E$20))^2)</f>
        <v>1.8029999999999999</v>
      </c>
      <c r="AL621" s="134">
        <f>IF(Päälaskenta!$F$28&lt;Kaksitasouoma_matriisi!L621,AK621*Päälaskenta!$F$28*COS(ATAN(1/Päälaskenta!$E$20)),AK621*Kaksitasouoma_matriisi!L621*COS(ATAN(1/Päälaskenta!$E$20)))</f>
        <v>0.123</v>
      </c>
      <c r="AM621" s="134"/>
      <c r="AN621" s="134">
        <f t="shared" si="159"/>
        <v>0.53300000000000003</v>
      </c>
      <c r="AO621" s="8">
        <f t="shared" si="152"/>
        <v>0.29442633817599301</v>
      </c>
      <c r="AP621" s="134">
        <f>Refererenssiarvoja!$B$16*H621^(1/6)/(Refererenssiarvoja!$B$15^0.5)*(Päälaskenta!$G$28/2)^0.5*(1-AO621)^(-1.5)</f>
        <v>6.6000000000000003E-2</v>
      </c>
      <c r="AQ621" s="8">
        <f>Refererenssiarvoja!$B$16*Kaksitasouoma_matriisi!O621^(1/6)/(SQRT((2*Refererenssiarvoja!$B$15)/(Päälaskenta!$F$31*Päälaskenta!$G$31*Päälaskenta!$F$28))+SQRT(Refererenssiarvoja!$B$15)/Refererenssiarvoja!$B$17*LN(Kaksitasouoma_matriisi!L621/Päälaskenta!$F$28))</f>
        <v>-5.3838248311986803E-2</v>
      </c>
      <c r="AR621" s="8">
        <f>Refererenssiarvoja!$B$16*Kaksitasouoma_matriisi!O621^(1/6)/(SQRT((2*Refererenssiarvoja!$B$15)/(Päälaskenta!$F$31*Päälaskenta!$G$31*L621)))</f>
        <v>0.134006904688728</v>
      </c>
    </row>
    <row r="622" spans="1:44" x14ac:dyDescent="0.2">
      <c r="A622" s="8">
        <v>620</v>
      </c>
      <c r="B622" s="8">
        <f>IF(Päälaskenta!C$7,Päälaskenta!E$7,Päälaskenta!G$5)</f>
        <v>2.5</v>
      </c>
      <c r="C622" s="56">
        <v>1.38</v>
      </c>
      <c r="D622" s="93">
        <f t="shared" si="145"/>
        <v>1.8116000000000001</v>
      </c>
      <c r="E622" s="8">
        <f>IF(Päälaskenta!$C$26,Kaksitasouoma_matriisi!AP622,Kaksitasouoma_matriisi!AC622)</f>
        <v>0.102003614619376</v>
      </c>
      <c r="F622" s="56">
        <f>IF(D622&lt;Päälaskenta!H$24,(SQRT(POWER(Päälaskenta!C$24/(2*Päälaskenta!E$24),2)+(D622/Päälaskenta!E$24))-Päälaskenta!C$24/(2*Päälaskenta!E$24)),IF(D622=Päälaskenta!H$24,Päälaskenta!D$24,Päälaskenta!D$24+(SQRT(POWER((Päälaskenta!C$20+Päälaskenta!G$24)/(2*Päälaskenta!E$20),2)+((D622-Päälaskenta!H$24)/Päälaskenta!E$20))-(Päälaskenta!C$20+Päälaskenta!G$24)/(2*Päälaskenta!E$20))))</f>
        <v>0.78300000000000003</v>
      </c>
      <c r="G622" s="57">
        <f>IF(F622&gt;Päälaskenta!D$24,(2*SQRT((POWER(Päälaskenta!D$24,2))+POWER(Päälaskenta!E$24*Päälaskenta!D$24,2))+Päälaskenta!C$24)+(2*SQRT((POWER((F622-Päälaskenta!D$24),2))+POWER(Päälaskenta!E$20*(F622-Päälaskenta!D$24),2))+Päälaskenta!C$20),(2*SQRT((POWER(F622,2))+POWER(Päälaskenta!E$24*F622,2))+Päälaskenta!C$24))</f>
        <v>8.2799999999999994</v>
      </c>
      <c r="H622" s="57">
        <f t="shared" si="146"/>
        <v>0.22</v>
      </c>
      <c r="I622" s="62">
        <f t="shared" si="147"/>
        <v>0.149197</v>
      </c>
      <c r="J622" s="8">
        <f>IF(F622&lt;Päälaskenta!$D$24,0,Kaksitasouoma_matriisi!F622-Päälaskenta!$D$24)</f>
        <v>8.3000000000000101E-2</v>
      </c>
      <c r="L622" s="8">
        <f>IF(F622&gt;Päälaskenta!D$24,F622-Päälaskenta!D$24,0)</f>
        <v>8.3000000000000101E-2</v>
      </c>
      <c r="M622" s="8">
        <f>IF(F622&gt;Päälaskenta!D$24,(Päälaskenta!C$20+(Päälaskenta!E$20*(Kaksitasouoma_matriisi!F622-Päälaskenta!D$24)))*(Kaksitasouoma_matriisi!F622-Päälaskenta!D$24),0)</f>
        <v>0.42533349999999998</v>
      </c>
      <c r="N622" s="8">
        <f>IF(F622&gt;Päälaskenta!D$24,(2*SQRT((POWER((F622-Päälaskenta!D$24),2))+POWER(Päälaskenta!E$20*(F622-Päälaskenta!D$24),2))+Päälaskenta!C$20),0)</f>
        <v>5.2992607558635099</v>
      </c>
      <c r="O622" s="8">
        <f t="shared" si="153"/>
        <v>8.0262798830832802E-2</v>
      </c>
      <c r="P622" s="8">
        <f>IF(Päälaskenta!$C$29,IF(L622&gt;Päälaskenta!$F$28,Kaksitasouoma_matriisi!AQ622,Kaksitasouoma_matriisi!AR622),Päälaskenta!$F$20)</f>
        <v>0.12</v>
      </c>
      <c r="Q622" s="8">
        <f t="shared" si="154"/>
        <v>0.65951479670493796</v>
      </c>
      <c r="R622" s="8">
        <f t="shared" si="148"/>
        <v>0.130945536533463</v>
      </c>
      <c r="S622" s="8">
        <f t="shared" si="155"/>
        <v>0.30786556086803202</v>
      </c>
      <c r="U622" s="93">
        <f>IF(F622&gt;Päälaskenta!D$24,Päälaskenta!H$24+L622*Päälaskenta!G$24,F622*Päälaskenta!C$24 + F622*F622*Päälaskenta!E$24)</f>
        <v>1.3892</v>
      </c>
      <c r="V622" s="8">
        <f>IF(F622&gt;Päälaskenta!D$24,2*SQRT(POWER(Päälaskenta!D$24,2)+POWER(Päälaskenta!E$24*Päälaskenta!D$24,2))+Päälaskenta!C$24,(2*SQRT((POWER(F622,2))+POWER(Päälaskenta!E$24*F622,2))+Päälaskenta!C$24))</f>
        <v>2.9798989873223301</v>
      </c>
      <c r="W622" s="8">
        <f t="shared" si="156"/>
        <v>0.46619029903705</v>
      </c>
      <c r="X622" s="8">
        <f>Päälaskenta!F$24</f>
        <v>7.0000000000000007E-2</v>
      </c>
      <c r="Y622" s="8">
        <f t="shared" si="157"/>
        <v>11.9318803390964</v>
      </c>
      <c r="Z622" s="8">
        <f t="shared" si="149"/>
        <v>2.36905446346654</v>
      </c>
      <c r="AA622" s="8">
        <f t="shared" si="158"/>
        <v>1.70533721815904</v>
      </c>
      <c r="AC622" s="8">
        <f t="shared" si="150"/>
        <v>0.102003614619376</v>
      </c>
      <c r="AE622" s="8">
        <v>620</v>
      </c>
      <c r="AF622" s="8">
        <f t="shared" si="160"/>
        <v>12.591395135801299</v>
      </c>
      <c r="AG622" s="8">
        <f t="shared" si="151"/>
        <v>3.9421424315708102E-2</v>
      </c>
      <c r="AJ622" s="132">
        <f>IF(Päälaskenta!$F$28&lt;Kaksitasouoma_matriisi!L622,Päälaskenta!$C$20*Päälaskenta!$F$28,Päälaskenta!$C$20*Kaksitasouoma_matriisi!L622)</f>
        <v>0.41499999999999998</v>
      </c>
      <c r="AK622" s="134">
        <f>SQRT(Päälaskenta!$D$20^2+(Päälaskenta!$D$20/(1/Päälaskenta!$E$20))^2)</f>
        <v>1.8029999999999999</v>
      </c>
      <c r="AL622" s="134">
        <f>IF(Päälaskenta!$F$28&lt;Kaksitasouoma_matriisi!L622,AK622*Päälaskenta!$F$28*COS(ATAN(1/Päälaskenta!$E$20)),AK622*Kaksitasouoma_matriisi!L622*COS(ATAN(1/Päälaskenta!$E$20)))</f>
        <v>0.125</v>
      </c>
      <c r="AM622" s="134"/>
      <c r="AN622" s="134">
        <f t="shared" si="159"/>
        <v>0.54</v>
      </c>
      <c r="AO622" s="8">
        <f t="shared" si="152"/>
        <v>0.298079046147052</v>
      </c>
      <c r="AP622" s="134">
        <f>Refererenssiarvoja!$B$16*H622^(1/6)/(Refererenssiarvoja!$B$15^0.5)*(Päälaskenta!$G$28/2)^0.5*(1-AO622)^(-1.5)</f>
        <v>6.7000000000000004E-2</v>
      </c>
      <c r="AQ622" s="8">
        <f>Refererenssiarvoja!$B$16*Kaksitasouoma_matriisi!O622^(1/6)/(SQRT((2*Refererenssiarvoja!$B$15)/(Päälaskenta!$F$31*Päälaskenta!$G$31*Päälaskenta!$F$28))+SQRT(Refererenssiarvoja!$B$15)/Refererenssiarvoja!$B$17*LN(Kaksitasouoma_matriisi!L622/Päälaskenta!$F$28))</f>
        <v>-5.4367461012036697E-2</v>
      </c>
      <c r="AR622" s="8">
        <f>Refererenssiarvoja!$B$16*Kaksitasouoma_matriisi!O622^(1/6)/(SQRT((2*Refererenssiarvoja!$B$15)/(Päälaskenta!$F$31*Päälaskenta!$G$31*L622)))</f>
        <v>0.13508545646648601</v>
      </c>
    </row>
    <row r="623" spans="1:44" x14ac:dyDescent="0.2">
      <c r="A623" s="8">
        <v>621</v>
      </c>
      <c r="B623" s="8">
        <f>IF(Päälaskenta!C$7,Päälaskenta!E$7,Päälaskenta!G$5)</f>
        <v>2.5</v>
      </c>
      <c r="C623" s="56">
        <v>1.379</v>
      </c>
      <c r="D623" s="93">
        <f t="shared" si="145"/>
        <v>1.8129</v>
      </c>
      <c r="E623" s="8">
        <f>IF(Päälaskenta!$C$26,Kaksitasouoma_matriisi!AP623,Kaksitasouoma_matriisi!AC623)</f>
        <v>0.102003614619376</v>
      </c>
      <c r="F623" s="56">
        <f>IF(D623&lt;Päälaskenta!H$24,(SQRT(POWER(Päälaskenta!C$24/(2*Päälaskenta!E$24),2)+(D623/Päälaskenta!E$24))-Päälaskenta!C$24/(2*Päälaskenta!E$24)),IF(D623=Päälaskenta!H$24,Päälaskenta!D$24,Päälaskenta!D$24+(SQRT(POWER((Päälaskenta!C$20+Päälaskenta!G$24)/(2*Päälaskenta!E$20),2)+((D623-Päälaskenta!H$24)/Päälaskenta!E$20))-(Päälaskenta!C$20+Päälaskenta!G$24)/(2*Päälaskenta!E$20))))</f>
        <v>0.78300000000000003</v>
      </c>
      <c r="G623" s="57">
        <f>IF(F623&gt;Päälaskenta!D$24,(2*SQRT((POWER(Päälaskenta!D$24,2))+POWER(Päälaskenta!E$24*Päälaskenta!D$24,2))+Päälaskenta!C$24)+(2*SQRT((POWER((F623-Päälaskenta!D$24),2))+POWER(Päälaskenta!E$20*(F623-Päälaskenta!D$24),2))+Päälaskenta!C$20),(2*SQRT((POWER(F623,2))+POWER(Päälaskenta!E$24*F623,2))+Päälaskenta!C$24))</f>
        <v>8.2799999999999994</v>
      </c>
      <c r="H623" s="57">
        <f t="shared" si="146"/>
        <v>0.22</v>
      </c>
      <c r="I623" s="62">
        <f t="shared" si="147"/>
        <v>0.14898</v>
      </c>
      <c r="J623" s="8">
        <f>IF(F623&lt;Päälaskenta!$D$24,0,Kaksitasouoma_matriisi!F623-Päälaskenta!$D$24)</f>
        <v>8.3000000000000101E-2</v>
      </c>
      <c r="L623" s="8">
        <f>IF(F623&gt;Päälaskenta!D$24,F623-Päälaskenta!D$24,0)</f>
        <v>8.3000000000000101E-2</v>
      </c>
      <c r="M623" s="8">
        <f>IF(F623&gt;Päälaskenta!D$24,(Päälaskenta!C$20+(Päälaskenta!E$20*(Kaksitasouoma_matriisi!F623-Päälaskenta!D$24)))*(Kaksitasouoma_matriisi!F623-Päälaskenta!D$24),0)</f>
        <v>0.42533349999999998</v>
      </c>
      <c r="N623" s="8">
        <f>IF(F623&gt;Päälaskenta!D$24,(2*SQRT((POWER((F623-Päälaskenta!D$24),2))+POWER(Päälaskenta!E$20*(F623-Päälaskenta!D$24),2))+Päälaskenta!C$20),0)</f>
        <v>5.2992607558635099</v>
      </c>
      <c r="O623" s="8">
        <f t="shared" si="153"/>
        <v>8.0262798830832802E-2</v>
      </c>
      <c r="P623" s="8">
        <f>IF(Päälaskenta!$C$29,IF(L623&gt;Päälaskenta!$F$28,Kaksitasouoma_matriisi!AQ623,Kaksitasouoma_matriisi!AR623),Päälaskenta!$F$20)</f>
        <v>0.12</v>
      </c>
      <c r="Q623" s="8">
        <f t="shared" si="154"/>
        <v>0.65951479670493796</v>
      </c>
      <c r="R623" s="8">
        <f t="shared" si="148"/>
        <v>0.130945536533463</v>
      </c>
      <c r="S623" s="8">
        <f t="shared" si="155"/>
        <v>0.30786556086803202</v>
      </c>
      <c r="U623" s="93">
        <f>IF(F623&gt;Päälaskenta!D$24,Päälaskenta!H$24+L623*Päälaskenta!G$24,F623*Päälaskenta!C$24 + F623*F623*Päälaskenta!E$24)</f>
        <v>1.3892</v>
      </c>
      <c r="V623" s="8">
        <f>IF(F623&gt;Päälaskenta!D$24,2*SQRT(POWER(Päälaskenta!D$24,2)+POWER(Päälaskenta!E$24*Päälaskenta!D$24,2))+Päälaskenta!C$24,(2*SQRT((POWER(F623,2))+POWER(Päälaskenta!E$24*F623,2))+Päälaskenta!C$24))</f>
        <v>2.9798989873223301</v>
      </c>
      <c r="W623" s="8">
        <f t="shared" si="156"/>
        <v>0.46619029903705</v>
      </c>
      <c r="X623" s="8">
        <f>Päälaskenta!F$24</f>
        <v>7.0000000000000007E-2</v>
      </c>
      <c r="Y623" s="8">
        <f t="shared" si="157"/>
        <v>11.9318803390964</v>
      </c>
      <c r="Z623" s="8">
        <f t="shared" si="149"/>
        <v>2.36905446346654</v>
      </c>
      <c r="AA623" s="8">
        <f t="shared" si="158"/>
        <v>1.70533721815904</v>
      </c>
      <c r="AC623" s="8">
        <f t="shared" si="150"/>
        <v>0.102003614619376</v>
      </c>
      <c r="AE623" s="8">
        <v>621</v>
      </c>
      <c r="AF623" s="8">
        <f t="shared" si="160"/>
        <v>12.591395135801299</v>
      </c>
      <c r="AG623" s="8">
        <f t="shared" si="151"/>
        <v>3.9421424315708102E-2</v>
      </c>
      <c r="AJ623" s="132">
        <f>IF(Päälaskenta!$F$28&lt;Kaksitasouoma_matriisi!L623,Päälaskenta!$C$20*Päälaskenta!$F$28,Päälaskenta!$C$20*Kaksitasouoma_matriisi!L623)</f>
        <v>0.41499999999999998</v>
      </c>
      <c r="AK623" s="134">
        <f>SQRT(Päälaskenta!$D$20^2+(Päälaskenta!$D$20/(1/Päälaskenta!$E$20))^2)</f>
        <v>1.8029999999999999</v>
      </c>
      <c r="AL623" s="134">
        <f>IF(Päälaskenta!$F$28&lt;Kaksitasouoma_matriisi!L623,AK623*Päälaskenta!$F$28*COS(ATAN(1/Päälaskenta!$E$20)),AK623*Kaksitasouoma_matriisi!L623*COS(ATAN(1/Päälaskenta!$E$20)))</f>
        <v>0.125</v>
      </c>
      <c r="AM623" s="134"/>
      <c r="AN623" s="134">
        <f t="shared" si="159"/>
        <v>0.54</v>
      </c>
      <c r="AO623" s="8">
        <f t="shared" si="152"/>
        <v>0.29786529869270201</v>
      </c>
      <c r="AP623" s="134">
        <f>Refererenssiarvoja!$B$16*H623^(1/6)/(Refererenssiarvoja!$B$15^0.5)*(Päälaskenta!$G$28/2)^0.5*(1-AO623)^(-1.5)</f>
        <v>6.7000000000000004E-2</v>
      </c>
      <c r="AQ623" s="8">
        <f>Refererenssiarvoja!$B$16*Kaksitasouoma_matriisi!O623^(1/6)/(SQRT((2*Refererenssiarvoja!$B$15)/(Päälaskenta!$F$31*Päälaskenta!$G$31*Päälaskenta!$F$28))+SQRT(Refererenssiarvoja!$B$15)/Refererenssiarvoja!$B$17*LN(Kaksitasouoma_matriisi!L623/Päälaskenta!$F$28))</f>
        <v>-5.4367461012036697E-2</v>
      </c>
      <c r="AR623" s="8">
        <f>Refererenssiarvoja!$B$16*Kaksitasouoma_matriisi!O623^(1/6)/(SQRT((2*Refererenssiarvoja!$B$15)/(Päälaskenta!$F$31*Päälaskenta!$G$31*L623)))</f>
        <v>0.13508545646648601</v>
      </c>
    </row>
    <row r="624" spans="1:44" x14ac:dyDescent="0.2">
      <c r="A624" s="8">
        <v>622</v>
      </c>
      <c r="B624" s="8">
        <f>IF(Päälaskenta!C$7,Päälaskenta!E$7,Päälaskenta!G$5)</f>
        <v>2.5</v>
      </c>
      <c r="C624" s="56">
        <v>1.3779999999999999</v>
      </c>
      <c r="D624" s="93">
        <f t="shared" si="145"/>
        <v>1.8142</v>
      </c>
      <c r="E624" s="8">
        <f>IF(Päälaskenta!$C$26,Kaksitasouoma_matriisi!AP624,Kaksitasouoma_matriisi!AC624)</f>
        <v>0.102003614619376</v>
      </c>
      <c r="F624" s="56">
        <f>IF(D624&lt;Päälaskenta!H$24,(SQRT(POWER(Päälaskenta!C$24/(2*Päälaskenta!E$24),2)+(D624/Päälaskenta!E$24))-Päälaskenta!C$24/(2*Päälaskenta!E$24)),IF(D624=Päälaskenta!H$24,Päälaskenta!D$24,Päälaskenta!D$24+(SQRT(POWER((Päälaskenta!C$20+Päälaskenta!G$24)/(2*Päälaskenta!E$20),2)+((D624-Päälaskenta!H$24)/Päälaskenta!E$20))-(Päälaskenta!C$20+Päälaskenta!G$24)/(2*Päälaskenta!E$20))))</f>
        <v>0.78300000000000003</v>
      </c>
      <c r="G624" s="57">
        <f>IF(F624&gt;Päälaskenta!D$24,(2*SQRT((POWER(Päälaskenta!D$24,2))+POWER(Päälaskenta!E$24*Päälaskenta!D$24,2))+Päälaskenta!C$24)+(2*SQRT((POWER((F624-Päälaskenta!D$24),2))+POWER(Päälaskenta!E$20*(F624-Päälaskenta!D$24),2))+Päälaskenta!C$20),(2*SQRT((POWER(F624,2))+POWER(Päälaskenta!E$24*F624,2))+Päälaskenta!C$24))</f>
        <v>8.2799999999999994</v>
      </c>
      <c r="H624" s="57">
        <f t="shared" si="146"/>
        <v>0.22</v>
      </c>
      <c r="I624" s="62">
        <f t="shared" si="147"/>
        <v>0.14876500000000001</v>
      </c>
      <c r="J624" s="8">
        <f>IF(F624&lt;Päälaskenta!$D$24,0,Kaksitasouoma_matriisi!F624-Päälaskenta!$D$24)</f>
        <v>8.3000000000000101E-2</v>
      </c>
      <c r="L624" s="8">
        <f>IF(F624&gt;Päälaskenta!D$24,F624-Päälaskenta!D$24,0)</f>
        <v>8.3000000000000101E-2</v>
      </c>
      <c r="M624" s="8">
        <f>IF(F624&gt;Päälaskenta!D$24,(Päälaskenta!C$20+(Päälaskenta!E$20*(Kaksitasouoma_matriisi!F624-Päälaskenta!D$24)))*(Kaksitasouoma_matriisi!F624-Päälaskenta!D$24),0)</f>
        <v>0.42533349999999998</v>
      </c>
      <c r="N624" s="8">
        <f>IF(F624&gt;Päälaskenta!D$24,(2*SQRT((POWER((F624-Päälaskenta!D$24),2))+POWER(Päälaskenta!E$20*(F624-Päälaskenta!D$24),2))+Päälaskenta!C$20),0)</f>
        <v>5.2992607558635099</v>
      </c>
      <c r="O624" s="8">
        <f t="shared" si="153"/>
        <v>8.0262798830832802E-2</v>
      </c>
      <c r="P624" s="8">
        <f>IF(Päälaskenta!$C$29,IF(L624&gt;Päälaskenta!$F$28,Kaksitasouoma_matriisi!AQ624,Kaksitasouoma_matriisi!AR624),Päälaskenta!$F$20)</f>
        <v>0.12</v>
      </c>
      <c r="Q624" s="8">
        <f t="shared" si="154"/>
        <v>0.65951479670493796</v>
      </c>
      <c r="R624" s="8">
        <f t="shared" si="148"/>
        <v>0.130945536533463</v>
      </c>
      <c r="S624" s="8">
        <f t="shared" si="155"/>
        <v>0.30786556086803202</v>
      </c>
      <c r="U624" s="93">
        <f>IF(F624&gt;Päälaskenta!D$24,Päälaskenta!H$24+L624*Päälaskenta!G$24,F624*Päälaskenta!C$24 + F624*F624*Päälaskenta!E$24)</f>
        <v>1.3892</v>
      </c>
      <c r="V624" s="8">
        <f>IF(F624&gt;Päälaskenta!D$24,2*SQRT(POWER(Päälaskenta!D$24,2)+POWER(Päälaskenta!E$24*Päälaskenta!D$24,2))+Päälaskenta!C$24,(2*SQRT((POWER(F624,2))+POWER(Päälaskenta!E$24*F624,2))+Päälaskenta!C$24))</f>
        <v>2.9798989873223301</v>
      </c>
      <c r="W624" s="8">
        <f t="shared" si="156"/>
        <v>0.46619029903705</v>
      </c>
      <c r="X624" s="8">
        <f>Päälaskenta!F$24</f>
        <v>7.0000000000000007E-2</v>
      </c>
      <c r="Y624" s="8">
        <f t="shared" si="157"/>
        <v>11.9318803390964</v>
      </c>
      <c r="Z624" s="8">
        <f t="shared" si="149"/>
        <v>2.36905446346654</v>
      </c>
      <c r="AA624" s="8">
        <f t="shared" si="158"/>
        <v>1.70533721815904</v>
      </c>
      <c r="AC624" s="8">
        <f t="shared" si="150"/>
        <v>0.102003614619376</v>
      </c>
      <c r="AE624" s="8">
        <v>622</v>
      </c>
      <c r="AF624" s="8">
        <f t="shared" si="160"/>
        <v>12.591395135801299</v>
      </c>
      <c r="AG624" s="8">
        <f t="shared" si="151"/>
        <v>3.9421424315708102E-2</v>
      </c>
      <c r="AJ624" s="132">
        <f>IF(Päälaskenta!$F$28&lt;Kaksitasouoma_matriisi!L624,Päälaskenta!$C$20*Päälaskenta!$F$28,Päälaskenta!$C$20*Kaksitasouoma_matriisi!L624)</f>
        <v>0.41499999999999998</v>
      </c>
      <c r="AK624" s="134">
        <f>SQRT(Päälaskenta!$D$20^2+(Päälaskenta!$D$20/(1/Päälaskenta!$E$20))^2)</f>
        <v>1.8029999999999999</v>
      </c>
      <c r="AL624" s="134">
        <f>IF(Päälaskenta!$F$28&lt;Kaksitasouoma_matriisi!L624,AK624*Päälaskenta!$F$28*COS(ATAN(1/Päälaskenta!$E$20)),AK624*Kaksitasouoma_matriisi!L624*COS(ATAN(1/Päälaskenta!$E$20)))</f>
        <v>0.125</v>
      </c>
      <c r="AM624" s="134"/>
      <c r="AN624" s="134">
        <f t="shared" si="159"/>
        <v>0.54</v>
      </c>
      <c r="AO624" s="8">
        <f t="shared" si="152"/>
        <v>0.297651857568074</v>
      </c>
      <c r="AP624" s="134">
        <f>Refererenssiarvoja!$B$16*H624^(1/6)/(Refererenssiarvoja!$B$15^0.5)*(Päälaskenta!$G$28/2)^0.5*(1-AO624)^(-1.5)</f>
        <v>6.7000000000000004E-2</v>
      </c>
      <c r="AQ624" s="8">
        <f>Refererenssiarvoja!$B$16*Kaksitasouoma_matriisi!O624^(1/6)/(SQRT((2*Refererenssiarvoja!$B$15)/(Päälaskenta!$F$31*Päälaskenta!$G$31*Päälaskenta!$F$28))+SQRT(Refererenssiarvoja!$B$15)/Refererenssiarvoja!$B$17*LN(Kaksitasouoma_matriisi!L624/Päälaskenta!$F$28))</f>
        <v>-5.4367461012036697E-2</v>
      </c>
      <c r="AR624" s="8">
        <f>Refererenssiarvoja!$B$16*Kaksitasouoma_matriisi!O624^(1/6)/(SQRT((2*Refererenssiarvoja!$B$15)/(Päälaskenta!$F$31*Päälaskenta!$G$31*L624)))</f>
        <v>0.13508545646648601</v>
      </c>
    </row>
    <row r="625" spans="1:44" x14ac:dyDescent="0.2">
      <c r="A625" s="8">
        <v>623</v>
      </c>
      <c r="B625" s="8">
        <f>IF(Päälaskenta!C$7,Päälaskenta!E$7,Päälaskenta!G$5)</f>
        <v>2.5</v>
      </c>
      <c r="C625" s="56">
        <v>1.377</v>
      </c>
      <c r="D625" s="93">
        <f t="shared" si="145"/>
        <v>1.8154999999999999</v>
      </c>
      <c r="E625" s="8">
        <f>IF(Päälaskenta!$C$26,Kaksitasouoma_matriisi!AP625,Kaksitasouoma_matriisi!AC625)</f>
        <v>0.102003614619376</v>
      </c>
      <c r="F625" s="56">
        <f>IF(D625&lt;Päälaskenta!H$24,(SQRT(POWER(Päälaskenta!C$24/(2*Päälaskenta!E$24),2)+(D625/Päälaskenta!E$24))-Päälaskenta!C$24/(2*Päälaskenta!E$24)),IF(D625=Päälaskenta!H$24,Päälaskenta!D$24,Päälaskenta!D$24+(SQRT(POWER((Päälaskenta!C$20+Päälaskenta!G$24)/(2*Päälaskenta!E$20),2)+((D625-Päälaskenta!H$24)/Päälaskenta!E$20))-(Päälaskenta!C$20+Päälaskenta!G$24)/(2*Päälaskenta!E$20))))</f>
        <v>0.78300000000000003</v>
      </c>
      <c r="G625" s="57">
        <f>IF(F625&gt;Päälaskenta!D$24,(2*SQRT((POWER(Päälaskenta!D$24,2))+POWER(Päälaskenta!E$24*Päälaskenta!D$24,2))+Päälaskenta!C$24)+(2*SQRT((POWER((F625-Päälaskenta!D$24),2))+POWER(Päälaskenta!E$20*(F625-Päälaskenta!D$24),2))+Päälaskenta!C$20),(2*SQRT((POWER(F625,2))+POWER(Päälaskenta!E$24*F625,2))+Päälaskenta!C$24))</f>
        <v>8.2799999999999994</v>
      </c>
      <c r="H625" s="57">
        <f t="shared" si="146"/>
        <v>0.22</v>
      </c>
      <c r="I625" s="62">
        <f t="shared" si="147"/>
        <v>0.14854899999999999</v>
      </c>
      <c r="J625" s="8">
        <f>IF(F625&lt;Päälaskenta!$D$24,0,Kaksitasouoma_matriisi!F625-Päälaskenta!$D$24)</f>
        <v>8.3000000000000101E-2</v>
      </c>
      <c r="L625" s="8">
        <f>IF(F625&gt;Päälaskenta!D$24,F625-Päälaskenta!D$24,0)</f>
        <v>8.3000000000000101E-2</v>
      </c>
      <c r="M625" s="8">
        <f>IF(F625&gt;Päälaskenta!D$24,(Päälaskenta!C$20+(Päälaskenta!E$20*(Kaksitasouoma_matriisi!F625-Päälaskenta!D$24)))*(Kaksitasouoma_matriisi!F625-Päälaskenta!D$24),0)</f>
        <v>0.42533349999999998</v>
      </c>
      <c r="N625" s="8">
        <f>IF(F625&gt;Päälaskenta!D$24,(2*SQRT((POWER((F625-Päälaskenta!D$24),2))+POWER(Päälaskenta!E$20*(F625-Päälaskenta!D$24),2))+Päälaskenta!C$20),0)</f>
        <v>5.2992607558635099</v>
      </c>
      <c r="O625" s="8">
        <f t="shared" si="153"/>
        <v>8.0262798830832802E-2</v>
      </c>
      <c r="P625" s="8">
        <f>IF(Päälaskenta!$C$29,IF(L625&gt;Päälaskenta!$F$28,Kaksitasouoma_matriisi!AQ625,Kaksitasouoma_matriisi!AR625),Päälaskenta!$F$20)</f>
        <v>0.12</v>
      </c>
      <c r="Q625" s="8">
        <f t="shared" si="154"/>
        <v>0.65951479670493796</v>
      </c>
      <c r="R625" s="8">
        <f t="shared" si="148"/>
        <v>0.130945536533463</v>
      </c>
      <c r="S625" s="8">
        <f t="shared" si="155"/>
        <v>0.30786556086803202</v>
      </c>
      <c r="U625" s="93">
        <f>IF(F625&gt;Päälaskenta!D$24,Päälaskenta!H$24+L625*Päälaskenta!G$24,F625*Päälaskenta!C$24 + F625*F625*Päälaskenta!E$24)</f>
        <v>1.3892</v>
      </c>
      <c r="V625" s="8">
        <f>IF(F625&gt;Päälaskenta!D$24,2*SQRT(POWER(Päälaskenta!D$24,2)+POWER(Päälaskenta!E$24*Päälaskenta!D$24,2))+Päälaskenta!C$24,(2*SQRT((POWER(F625,2))+POWER(Päälaskenta!E$24*F625,2))+Päälaskenta!C$24))</f>
        <v>2.9798989873223301</v>
      </c>
      <c r="W625" s="8">
        <f t="shared" si="156"/>
        <v>0.46619029903705</v>
      </c>
      <c r="X625" s="8">
        <f>Päälaskenta!F$24</f>
        <v>7.0000000000000007E-2</v>
      </c>
      <c r="Y625" s="8">
        <f t="shared" si="157"/>
        <v>11.9318803390964</v>
      </c>
      <c r="Z625" s="8">
        <f t="shared" si="149"/>
        <v>2.36905446346654</v>
      </c>
      <c r="AA625" s="8">
        <f t="shared" si="158"/>
        <v>1.70533721815904</v>
      </c>
      <c r="AC625" s="8">
        <f t="shared" si="150"/>
        <v>0.102003614619376</v>
      </c>
      <c r="AE625" s="8">
        <v>623</v>
      </c>
      <c r="AF625" s="8">
        <f t="shared" si="160"/>
        <v>12.591395135801299</v>
      </c>
      <c r="AG625" s="8">
        <f t="shared" si="151"/>
        <v>3.9421424315708102E-2</v>
      </c>
      <c r="AJ625" s="132">
        <f>IF(Päälaskenta!$F$28&lt;Kaksitasouoma_matriisi!L625,Päälaskenta!$C$20*Päälaskenta!$F$28,Päälaskenta!$C$20*Kaksitasouoma_matriisi!L625)</f>
        <v>0.41499999999999998</v>
      </c>
      <c r="AK625" s="134">
        <f>SQRT(Päälaskenta!$D$20^2+(Päälaskenta!$D$20/(1/Päälaskenta!$E$20))^2)</f>
        <v>1.8029999999999999</v>
      </c>
      <c r="AL625" s="134">
        <f>IF(Päälaskenta!$F$28&lt;Kaksitasouoma_matriisi!L625,AK625*Päälaskenta!$F$28*COS(ATAN(1/Päälaskenta!$E$20)),AK625*Kaksitasouoma_matriisi!L625*COS(ATAN(1/Päälaskenta!$E$20)))</f>
        <v>0.125</v>
      </c>
      <c r="AM625" s="134"/>
      <c r="AN625" s="134">
        <f t="shared" si="159"/>
        <v>0.54</v>
      </c>
      <c r="AO625" s="8">
        <f t="shared" si="152"/>
        <v>0.29743872211512001</v>
      </c>
      <c r="AP625" s="134">
        <f>Refererenssiarvoja!$B$16*H625^(1/6)/(Refererenssiarvoja!$B$15^0.5)*(Päälaskenta!$G$28/2)^0.5*(1-AO625)^(-1.5)</f>
        <v>6.7000000000000004E-2</v>
      </c>
      <c r="AQ625" s="8">
        <f>Refererenssiarvoja!$B$16*Kaksitasouoma_matriisi!O625^(1/6)/(SQRT((2*Refererenssiarvoja!$B$15)/(Päälaskenta!$F$31*Päälaskenta!$G$31*Päälaskenta!$F$28))+SQRT(Refererenssiarvoja!$B$15)/Refererenssiarvoja!$B$17*LN(Kaksitasouoma_matriisi!L625/Päälaskenta!$F$28))</f>
        <v>-5.4367461012036697E-2</v>
      </c>
      <c r="AR625" s="8">
        <f>Refererenssiarvoja!$B$16*Kaksitasouoma_matriisi!O625^(1/6)/(SQRT((2*Refererenssiarvoja!$B$15)/(Päälaskenta!$F$31*Päälaskenta!$G$31*L625)))</f>
        <v>0.13508545646648601</v>
      </c>
    </row>
    <row r="626" spans="1:44" x14ac:dyDescent="0.2">
      <c r="A626" s="8">
        <v>624</v>
      </c>
      <c r="B626" s="8">
        <f>IF(Päälaskenta!C$7,Päälaskenta!E$7,Päälaskenta!G$5)</f>
        <v>2.5</v>
      </c>
      <c r="C626" s="56">
        <v>1.3759999999999999</v>
      </c>
      <c r="D626" s="93">
        <f t="shared" si="145"/>
        <v>1.8169</v>
      </c>
      <c r="E626" s="8">
        <f>IF(Päälaskenta!$C$26,Kaksitasouoma_matriisi!AP626,Kaksitasouoma_matriisi!AC626)</f>
        <v>0.102003614619376</v>
      </c>
      <c r="F626" s="56">
        <f>IF(D626&lt;Päälaskenta!H$24,(SQRT(POWER(Päälaskenta!C$24/(2*Päälaskenta!E$24),2)+(D626/Päälaskenta!E$24))-Päälaskenta!C$24/(2*Päälaskenta!E$24)),IF(D626=Päälaskenta!H$24,Päälaskenta!D$24,Päälaskenta!D$24+(SQRT(POWER((Päälaskenta!C$20+Päälaskenta!G$24)/(2*Päälaskenta!E$20),2)+((D626-Päälaskenta!H$24)/Päälaskenta!E$20))-(Päälaskenta!C$20+Päälaskenta!G$24)/(2*Päälaskenta!E$20))))</f>
        <v>0.78300000000000003</v>
      </c>
      <c r="G626" s="57">
        <f>IF(F626&gt;Päälaskenta!D$24,(2*SQRT((POWER(Päälaskenta!D$24,2))+POWER(Päälaskenta!E$24*Päälaskenta!D$24,2))+Päälaskenta!C$24)+(2*SQRT((POWER((F626-Päälaskenta!D$24),2))+POWER(Päälaskenta!E$20*(F626-Päälaskenta!D$24),2))+Päälaskenta!C$20),(2*SQRT((POWER(F626,2))+POWER(Päälaskenta!E$24*F626,2))+Päälaskenta!C$24))</f>
        <v>8.2799999999999994</v>
      </c>
      <c r="H626" s="57">
        <f t="shared" si="146"/>
        <v>0.22</v>
      </c>
      <c r="I626" s="62">
        <f t="shared" si="147"/>
        <v>0.14833299999999999</v>
      </c>
      <c r="J626" s="8">
        <f>IF(F626&lt;Päälaskenta!$D$24,0,Kaksitasouoma_matriisi!F626-Päälaskenta!$D$24)</f>
        <v>8.3000000000000101E-2</v>
      </c>
      <c r="L626" s="8">
        <f>IF(F626&gt;Päälaskenta!D$24,F626-Päälaskenta!D$24,0)</f>
        <v>8.3000000000000101E-2</v>
      </c>
      <c r="M626" s="8">
        <f>IF(F626&gt;Päälaskenta!D$24,(Päälaskenta!C$20+(Päälaskenta!E$20*(Kaksitasouoma_matriisi!F626-Päälaskenta!D$24)))*(Kaksitasouoma_matriisi!F626-Päälaskenta!D$24),0)</f>
        <v>0.42533349999999998</v>
      </c>
      <c r="N626" s="8">
        <f>IF(F626&gt;Päälaskenta!D$24,(2*SQRT((POWER((F626-Päälaskenta!D$24),2))+POWER(Päälaskenta!E$20*(F626-Päälaskenta!D$24),2))+Päälaskenta!C$20),0)</f>
        <v>5.2992607558635099</v>
      </c>
      <c r="O626" s="8">
        <f t="shared" si="153"/>
        <v>8.0262798830832802E-2</v>
      </c>
      <c r="P626" s="8">
        <f>IF(Päälaskenta!$C$29,IF(L626&gt;Päälaskenta!$F$28,Kaksitasouoma_matriisi!AQ626,Kaksitasouoma_matriisi!AR626),Päälaskenta!$F$20)</f>
        <v>0.12</v>
      </c>
      <c r="Q626" s="8">
        <f t="shared" si="154"/>
        <v>0.65951479670493796</v>
      </c>
      <c r="R626" s="8">
        <f t="shared" si="148"/>
        <v>0.130945536533463</v>
      </c>
      <c r="S626" s="8">
        <f t="shared" si="155"/>
        <v>0.30786556086803202</v>
      </c>
      <c r="U626" s="93">
        <f>IF(F626&gt;Päälaskenta!D$24,Päälaskenta!H$24+L626*Päälaskenta!G$24,F626*Päälaskenta!C$24 + F626*F626*Päälaskenta!E$24)</f>
        <v>1.3892</v>
      </c>
      <c r="V626" s="8">
        <f>IF(F626&gt;Päälaskenta!D$24,2*SQRT(POWER(Päälaskenta!D$24,2)+POWER(Päälaskenta!E$24*Päälaskenta!D$24,2))+Päälaskenta!C$24,(2*SQRT((POWER(F626,2))+POWER(Päälaskenta!E$24*F626,2))+Päälaskenta!C$24))</f>
        <v>2.9798989873223301</v>
      </c>
      <c r="W626" s="8">
        <f t="shared" si="156"/>
        <v>0.46619029903705</v>
      </c>
      <c r="X626" s="8">
        <f>Päälaskenta!F$24</f>
        <v>7.0000000000000007E-2</v>
      </c>
      <c r="Y626" s="8">
        <f t="shared" si="157"/>
        <v>11.9318803390964</v>
      </c>
      <c r="Z626" s="8">
        <f t="shared" si="149"/>
        <v>2.36905446346654</v>
      </c>
      <c r="AA626" s="8">
        <f t="shared" si="158"/>
        <v>1.70533721815904</v>
      </c>
      <c r="AC626" s="8">
        <f t="shared" si="150"/>
        <v>0.102003614619376</v>
      </c>
      <c r="AE626" s="8">
        <v>624</v>
      </c>
      <c r="AF626" s="8">
        <f t="shared" si="160"/>
        <v>12.591395135801299</v>
      </c>
      <c r="AG626" s="8">
        <f t="shared" si="151"/>
        <v>3.9421424315708102E-2</v>
      </c>
      <c r="AJ626" s="132">
        <f>IF(Päälaskenta!$F$28&lt;Kaksitasouoma_matriisi!L626,Päälaskenta!$C$20*Päälaskenta!$F$28,Päälaskenta!$C$20*Kaksitasouoma_matriisi!L626)</f>
        <v>0.41499999999999998</v>
      </c>
      <c r="AK626" s="134">
        <f>SQRT(Päälaskenta!$D$20^2+(Päälaskenta!$D$20/(1/Päälaskenta!$E$20))^2)</f>
        <v>1.8029999999999999</v>
      </c>
      <c r="AL626" s="134">
        <f>IF(Päälaskenta!$F$28&lt;Kaksitasouoma_matriisi!L626,AK626*Päälaskenta!$F$28*COS(ATAN(1/Päälaskenta!$E$20)),AK626*Kaksitasouoma_matriisi!L626*COS(ATAN(1/Päälaskenta!$E$20)))</f>
        <v>0.125</v>
      </c>
      <c r="AM626" s="134"/>
      <c r="AN626" s="134">
        <f t="shared" si="159"/>
        <v>0.54</v>
      </c>
      <c r="AO626" s="8">
        <f t="shared" si="152"/>
        <v>0.29720953272056799</v>
      </c>
      <c r="AP626" s="134">
        <f>Refererenssiarvoja!$B$16*H626^(1/6)/(Refererenssiarvoja!$B$15^0.5)*(Päälaskenta!$G$28/2)^0.5*(1-AO626)^(-1.5)</f>
        <v>6.7000000000000004E-2</v>
      </c>
      <c r="AQ626" s="8">
        <f>Refererenssiarvoja!$B$16*Kaksitasouoma_matriisi!O626^(1/6)/(SQRT((2*Refererenssiarvoja!$B$15)/(Päälaskenta!$F$31*Päälaskenta!$G$31*Päälaskenta!$F$28))+SQRT(Refererenssiarvoja!$B$15)/Refererenssiarvoja!$B$17*LN(Kaksitasouoma_matriisi!L626/Päälaskenta!$F$28))</f>
        <v>-5.4367461012036697E-2</v>
      </c>
      <c r="AR626" s="8">
        <f>Refererenssiarvoja!$B$16*Kaksitasouoma_matriisi!O626^(1/6)/(SQRT((2*Refererenssiarvoja!$B$15)/(Päälaskenta!$F$31*Päälaskenta!$G$31*L626)))</f>
        <v>0.13508545646648601</v>
      </c>
    </row>
    <row r="627" spans="1:44" x14ac:dyDescent="0.2">
      <c r="A627" s="8">
        <v>625</v>
      </c>
      <c r="B627" s="8">
        <f>IF(Päälaskenta!C$7,Päälaskenta!E$7,Päälaskenta!G$5)</f>
        <v>2.5</v>
      </c>
      <c r="C627" s="56">
        <v>1.375</v>
      </c>
      <c r="D627" s="93">
        <f t="shared" si="145"/>
        <v>1.8182</v>
      </c>
      <c r="E627" s="8">
        <f>IF(Päälaskenta!$C$26,Kaksitasouoma_matriisi!AP627,Kaksitasouoma_matriisi!AC627)</f>
        <v>0.102003614619376</v>
      </c>
      <c r="F627" s="56">
        <f>IF(D627&lt;Päälaskenta!H$24,(SQRT(POWER(Päälaskenta!C$24/(2*Päälaskenta!E$24),2)+(D627/Päälaskenta!E$24))-Päälaskenta!C$24/(2*Päälaskenta!E$24)),IF(D627=Päälaskenta!H$24,Päälaskenta!D$24,Päälaskenta!D$24+(SQRT(POWER((Päälaskenta!C$20+Päälaskenta!G$24)/(2*Päälaskenta!E$20),2)+((D627-Päälaskenta!H$24)/Päälaskenta!E$20))-(Päälaskenta!C$20+Päälaskenta!G$24)/(2*Päälaskenta!E$20))))</f>
        <v>0.78300000000000003</v>
      </c>
      <c r="G627" s="57">
        <f>IF(F627&gt;Päälaskenta!D$24,(2*SQRT((POWER(Päälaskenta!D$24,2))+POWER(Päälaskenta!E$24*Päälaskenta!D$24,2))+Päälaskenta!C$24)+(2*SQRT((POWER((F627-Päälaskenta!D$24),2))+POWER(Päälaskenta!E$20*(F627-Päälaskenta!D$24),2))+Päälaskenta!C$20),(2*SQRT((POWER(F627,2))+POWER(Päälaskenta!E$24*F627,2))+Päälaskenta!C$24))</f>
        <v>8.2799999999999994</v>
      </c>
      <c r="H627" s="57">
        <f t="shared" si="146"/>
        <v>0.22</v>
      </c>
      <c r="I627" s="62">
        <f t="shared" si="147"/>
        <v>0.148117</v>
      </c>
      <c r="J627" s="8">
        <f>IF(F627&lt;Päälaskenta!$D$24,0,Kaksitasouoma_matriisi!F627-Päälaskenta!$D$24)</f>
        <v>8.3000000000000101E-2</v>
      </c>
      <c r="L627" s="8">
        <f>IF(F627&gt;Päälaskenta!D$24,F627-Päälaskenta!D$24,0)</f>
        <v>8.3000000000000101E-2</v>
      </c>
      <c r="M627" s="8">
        <f>IF(F627&gt;Päälaskenta!D$24,(Päälaskenta!C$20+(Päälaskenta!E$20*(Kaksitasouoma_matriisi!F627-Päälaskenta!D$24)))*(Kaksitasouoma_matriisi!F627-Päälaskenta!D$24),0)</f>
        <v>0.42533349999999998</v>
      </c>
      <c r="N627" s="8">
        <f>IF(F627&gt;Päälaskenta!D$24,(2*SQRT((POWER((F627-Päälaskenta!D$24),2))+POWER(Päälaskenta!E$20*(F627-Päälaskenta!D$24),2))+Päälaskenta!C$20),0)</f>
        <v>5.2992607558635099</v>
      </c>
      <c r="O627" s="8">
        <f t="shared" si="153"/>
        <v>8.0262798830832802E-2</v>
      </c>
      <c r="P627" s="8">
        <f>IF(Päälaskenta!$C$29,IF(L627&gt;Päälaskenta!$F$28,Kaksitasouoma_matriisi!AQ627,Kaksitasouoma_matriisi!AR627),Päälaskenta!$F$20)</f>
        <v>0.12</v>
      </c>
      <c r="Q627" s="8">
        <f t="shared" si="154"/>
        <v>0.65951479670493796</v>
      </c>
      <c r="R627" s="8">
        <f t="shared" si="148"/>
        <v>0.130945536533463</v>
      </c>
      <c r="S627" s="8">
        <f t="shared" si="155"/>
        <v>0.30786556086803202</v>
      </c>
      <c r="U627" s="93">
        <f>IF(F627&gt;Päälaskenta!D$24,Päälaskenta!H$24+L627*Päälaskenta!G$24,F627*Päälaskenta!C$24 + F627*F627*Päälaskenta!E$24)</f>
        <v>1.3892</v>
      </c>
      <c r="V627" s="8">
        <f>IF(F627&gt;Päälaskenta!D$24,2*SQRT(POWER(Päälaskenta!D$24,2)+POWER(Päälaskenta!E$24*Päälaskenta!D$24,2))+Päälaskenta!C$24,(2*SQRT((POWER(F627,2))+POWER(Päälaskenta!E$24*F627,2))+Päälaskenta!C$24))</f>
        <v>2.9798989873223301</v>
      </c>
      <c r="W627" s="8">
        <f t="shared" si="156"/>
        <v>0.46619029903705</v>
      </c>
      <c r="X627" s="8">
        <f>Päälaskenta!F$24</f>
        <v>7.0000000000000007E-2</v>
      </c>
      <c r="Y627" s="8">
        <f t="shared" si="157"/>
        <v>11.9318803390964</v>
      </c>
      <c r="Z627" s="8">
        <f t="shared" si="149"/>
        <v>2.36905446346654</v>
      </c>
      <c r="AA627" s="8">
        <f t="shared" si="158"/>
        <v>1.70533721815904</v>
      </c>
      <c r="AC627" s="8">
        <f t="shared" si="150"/>
        <v>0.102003614619376</v>
      </c>
      <c r="AE627" s="8">
        <v>625</v>
      </c>
      <c r="AF627" s="8">
        <f t="shared" si="160"/>
        <v>12.591395135801299</v>
      </c>
      <c r="AG627" s="8">
        <f t="shared" si="151"/>
        <v>3.9421424315708102E-2</v>
      </c>
      <c r="AJ627" s="132">
        <f>IF(Päälaskenta!$F$28&lt;Kaksitasouoma_matriisi!L627,Päälaskenta!$C$20*Päälaskenta!$F$28,Päälaskenta!$C$20*Kaksitasouoma_matriisi!L627)</f>
        <v>0.41499999999999998</v>
      </c>
      <c r="AK627" s="134">
        <f>SQRT(Päälaskenta!$D$20^2+(Päälaskenta!$D$20/(1/Päälaskenta!$E$20))^2)</f>
        <v>1.8029999999999999</v>
      </c>
      <c r="AL627" s="134">
        <f>IF(Päälaskenta!$F$28&lt;Kaksitasouoma_matriisi!L627,AK627*Päälaskenta!$F$28*COS(ATAN(1/Päälaskenta!$E$20)),AK627*Kaksitasouoma_matriisi!L627*COS(ATAN(1/Päälaskenta!$E$20)))</f>
        <v>0.125</v>
      </c>
      <c r="AM627" s="134"/>
      <c r="AN627" s="134">
        <f t="shared" si="159"/>
        <v>0.54</v>
      </c>
      <c r="AO627" s="8">
        <f t="shared" si="152"/>
        <v>0.29699703002970002</v>
      </c>
      <c r="AP627" s="134">
        <f>Refererenssiarvoja!$B$16*H627^(1/6)/(Refererenssiarvoja!$B$15^0.5)*(Päälaskenta!$G$28/2)^0.5*(1-AO627)^(-1.5)</f>
        <v>6.7000000000000004E-2</v>
      </c>
      <c r="AQ627" s="8">
        <f>Refererenssiarvoja!$B$16*Kaksitasouoma_matriisi!O627^(1/6)/(SQRT((2*Refererenssiarvoja!$B$15)/(Päälaskenta!$F$31*Päälaskenta!$G$31*Päälaskenta!$F$28))+SQRT(Refererenssiarvoja!$B$15)/Refererenssiarvoja!$B$17*LN(Kaksitasouoma_matriisi!L627/Päälaskenta!$F$28))</f>
        <v>-5.4367461012036697E-2</v>
      </c>
      <c r="AR627" s="8">
        <f>Refererenssiarvoja!$B$16*Kaksitasouoma_matriisi!O627^(1/6)/(SQRT((2*Refererenssiarvoja!$B$15)/(Päälaskenta!$F$31*Päälaskenta!$G$31*L627)))</f>
        <v>0.13508545646648601</v>
      </c>
    </row>
    <row r="628" spans="1:44" x14ac:dyDescent="0.2">
      <c r="A628" s="8">
        <v>626</v>
      </c>
      <c r="B628" s="8">
        <f>IF(Päälaskenta!C$7,Päälaskenta!E$7,Päälaskenta!G$5)</f>
        <v>2.5</v>
      </c>
      <c r="C628" s="56">
        <v>1.3740000000000001</v>
      </c>
      <c r="D628" s="93">
        <f t="shared" si="145"/>
        <v>1.8194999999999999</v>
      </c>
      <c r="E628" s="8">
        <f>IF(Päälaskenta!$C$26,Kaksitasouoma_matriisi!AP628,Kaksitasouoma_matriisi!AC628)</f>
        <v>0.102011448583995</v>
      </c>
      <c r="F628" s="56">
        <f>IF(D628&lt;Päälaskenta!H$24,(SQRT(POWER(Päälaskenta!C$24/(2*Päälaskenta!E$24),2)+(D628/Päälaskenta!E$24))-Päälaskenta!C$24/(2*Päälaskenta!E$24)),IF(D628=Päälaskenta!H$24,Päälaskenta!D$24,Päälaskenta!D$24+(SQRT(POWER((Päälaskenta!C$20+Päälaskenta!G$24)/(2*Päälaskenta!E$20),2)+((D628-Päälaskenta!H$24)/Päälaskenta!E$20))-(Päälaskenta!C$20+Päälaskenta!G$24)/(2*Päälaskenta!E$20))))</f>
        <v>0.78400000000000003</v>
      </c>
      <c r="G628" s="57">
        <f>IF(F628&gt;Päälaskenta!D$24,(2*SQRT((POWER(Päälaskenta!D$24,2))+POWER(Päälaskenta!E$24*Päälaskenta!D$24,2))+Päälaskenta!C$24)+(2*SQRT((POWER((F628-Päälaskenta!D$24),2))+POWER(Päälaskenta!E$20*(F628-Päälaskenta!D$24),2))+Päälaskenta!C$20),(2*SQRT((POWER(F628,2))+POWER(Päälaskenta!E$24*F628,2))+Päälaskenta!C$24))</f>
        <v>8.2799999999999994</v>
      </c>
      <c r="H628" s="57">
        <f t="shared" si="146"/>
        <v>0.22</v>
      </c>
      <c r="I628" s="62">
        <f t="shared" si="147"/>
        <v>0.147925</v>
      </c>
      <c r="J628" s="8">
        <f>IF(F628&lt;Päälaskenta!$D$24,0,Kaksitasouoma_matriisi!F628-Päälaskenta!$D$24)</f>
        <v>8.4000000000000102E-2</v>
      </c>
      <c r="L628" s="8">
        <f>IF(F628&gt;Päälaskenta!D$24,F628-Päälaskenta!D$24,0)</f>
        <v>8.4000000000000102E-2</v>
      </c>
      <c r="M628" s="8">
        <f>IF(F628&gt;Päälaskenta!D$24,(Päälaskenta!C$20+(Päälaskenta!E$20*(Kaksitasouoma_matriisi!F628-Päälaskenta!D$24)))*(Kaksitasouoma_matriisi!F628-Päälaskenta!D$24),0)</f>
        <v>0.43058400000000002</v>
      </c>
      <c r="N628" s="8">
        <f>IF(F628&gt;Päälaskenta!D$24,(2*SQRT((POWER((F628-Päälaskenta!D$24),2))+POWER(Päälaskenta!E$20*(F628-Päälaskenta!D$24),2))+Päälaskenta!C$20),0)</f>
        <v>5.3028663071389799</v>
      </c>
      <c r="O628" s="8">
        <f t="shared" si="153"/>
        <v>8.1198351054094398E-2</v>
      </c>
      <c r="P628" s="8">
        <f>IF(Päälaskenta!$C$29,IF(L628&gt;Päälaskenta!$F$28,Kaksitasouoma_matriisi!AQ628,Kaksitasouoma_matriisi!AR628),Päälaskenta!$F$20)</f>
        <v>0.12</v>
      </c>
      <c r="Q628" s="8">
        <f t="shared" si="154"/>
        <v>0.67283428777245602</v>
      </c>
      <c r="R628" s="8">
        <f t="shared" si="148"/>
        <v>0.133085977649127</v>
      </c>
      <c r="S628" s="8">
        <f t="shared" si="155"/>
        <v>0.30908249644465902</v>
      </c>
      <c r="U628" s="93">
        <f>IF(F628&gt;Päälaskenta!D$24,Päälaskenta!H$24+L628*Päälaskenta!G$24,F628*Päälaskenta!C$24 + F628*F628*Päälaskenta!E$24)</f>
        <v>1.3915999999999999</v>
      </c>
      <c r="V628" s="8">
        <f>IF(F628&gt;Päälaskenta!D$24,2*SQRT(POWER(Päälaskenta!D$24,2)+POWER(Päälaskenta!E$24*Päälaskenta!D$24,2))+Päälaskenta!C$24,(2*SQRT((POWER(F628,2))+POWER(Päälaskenta!E$24*F628,2))+Päälaskenta!C$24))</f>
        <v>2.9798989873223301</v>
      </c>
      <c r="W628" s="8">
        <f t="shared" si="156"/>
        <v>0.46699569546498598</v>
      </c>
      <c r="X628" s="8">
        <f>Päälaskenta!F$24</f>
        <v>7.0000000000000007E-2</v>
      </c>
      <c r="Y628" s="8">
        <f t="shared" si="157"/>
        <v>11.9662562395997</v>
      </c>
      <c r="Z628" s="8">
        <f t="shared" si="149"/>
        <v>2.36691402235087</v>
      </c>
      <c r="AA628" s="8">
        <f t="shared" si="158"/>
        <v>1.70085802123518</v>
      </c>
      <c r="AC628" s="8">
        <f t="shared" si="150"/>
        <v>0.102011448583995</v>
      </c>
      <c r="AE628" s="8">
        <v>626</v>
      </c>
      <c r="AF628" s="8">
        <f t="shared" si="160"/>
        <v>12.639090527372201</v>
      </c>
      <c r="AG628" s="8">
        <f t="shared" si="151"/>
        <v>3.9124461076666901E-2</v>
      </c>
      <c r="AJ628" s="132">
        <f>IF(Päälaskenta!$F$28&lt;Kaksitasouoma_matriisi!L628,Päälaskenta!$C$20*Päälaskenta!$F$28,Päälaskenta!$C$20*Kaksitasouoma_matriisi!L628)</f>
        <v>0.42</v>
      </c>
      <c r="AK628" s="134">
        <f>SQRT(Päälaskenta!$D$20^2+(Päälaskenta!$D$20/(1/Päälaskenta!$E$20))^2)</f>
        <v>1.8029999999999999</v>
      </c>
      <c r="AL628" s="134">
        <f>IF(Päälaskenta!$F$28&lt;Kaksitasouoma_matriisi!L628,AK628*Päälaskenta!$F$28*COS(ATAN(1/Päälaskenta!$E$20)),AK628*Kaksitasouoma_matriisi!L628*COS(ATAN(1/Päälaskenta!$E$20)))</f>
        <v>0.126</v>
      </c>
      <c r="AM628" s="134"/>
      <c r="AN628" s="134">
        <f t="shared" si="159"/>
        <v>0.54600000000000004</v>
      </c>
      <c r="AO628" s="8">
        <f t="shared" si="152"/>
        <v>0.30008244023083303</v>
      </c>
      <c r="AP628" s="134">
        <f>Refererenssiarvoja!$B$16*H628^(1/6)/(Refererenssiarvoja!$B$15^0.5)*(Päälaskenta!$G$28/2)^0.5*(1-AO628)^(-1.5)</f>
        <v>6.7000000000000004E-2</v>
      </c>
      <c r="AQ628" s="8">
        <f>Refererenssiarvoja!$B$16*Kaksitasouoma_matriisi!O628^(1/6)/(SQRT((2*Refererenssiarvoja!$B$15)/(Päälaskenta!$F$31*Päälaskenta!$G$31*Päälaskenta!$F$28))+SQRT(Refererenssiarvoja!$B$15)/Refererenssiarvoja!$B$17*LN(Kaksitasouoma_matriisi!L628/Päälaskenta!$F$28))</f>
        <v>-5.4898733366612003E-2</v>
      </c>
      <c r="AR628" s="8">
        <f>Refererenssiarvoja!$B$16*Kaksitasouoma_matriisi!O628^(1/6)/(SQRT((2*Refererenssiarvoja!$B$15)/(Päälaskenta!$F$31*Päälaskenta!$G$31*L628)))</f>
        <v>0.13615951939826201</v>
      </c>
    </row>
    <row r="629" spans="1:44" x14ac:dyDescent="0.2">
      <c r="A629" s="8">
        <v>627</v>
      </c>
      <c r="B629" s="8">
        <f>IF(Päälaskenta!C$7,Päälaskenta!E$7,Päälaskenta!G$5)</f>
        <v>2.5</v>
      </c>
      <c r="C629" s="56">
        <v>1.373</v>
      </c>
      <c r="D629" s="93">
        <f t="shared" si="145"/>
        <v>1.8208</v>
      </c>
      <c r="E629" s="8">
        <f>IF(Päälaskenta!$C$26,Kaksitasouoma_matriisi!AP629,Kaksitasouoma_matriisi!AC629)</f>
        <v>0.102011448583995</v>
      </c>
      <c r="F629" s="56">
        <f>IF(D629&lt;Päälaskenta!H$24,(SQRT(POWER(Päälaskenta!C$24/(2*Päälaskenta!E$24),2)+(D629/Päälaskenta!E$24))-Päälaskenta!C$24/(2*Päälaskenta!E$24)),IF(D629=Päälaskenta!H$24,Päälaskenta!D$24,Päälaskenta!D$24+(SQRT(POWER((Päälaskenta!C$20+Päälaskenta!G$24)/(2*Päälaskenta!E$20),2)+((D629-Päälaskenta!H$24)/Päälaskenta!E$20))-(Päälaskenta!C$20+Päälaskenta!G$24)/(2*Päälaskenta!E$20))))</f>
        <v>0.78400000000000003</v>
      </c>
      <c r="G629" s="57">
        <f>IF(F629&gt;Päälaskenta!D$24,(2*SQRT((POWER(Päälaskenta!D$24,2))+POWER(Päälaskenta!E$24*Päälaskenta!D$24,2))+Päälaskenta!C$24)+(2*SQRT((POWER((F629-Päälaskenta!D$24),2))+POWER(Päälaskenta!E$20*(F629-Päälaskenta!D$24),2))+Päälaskenta!C$20),(2*SQRT((POWER(F629,2))+POWER(Päälaskenta!E$24*F629,2))+Päälaskenta!C$24))</f>
        <v>8.2799999999999994</v>
      </c>
      <c r="H629" s="57">
        <f t="shared" si="146"/>
        <v>0.22</v>
      </c>
      <c r="I629" s="62">
        <f t="shared" si="147"/>
        <v>0.14771000000000001</v>
      </c>
      <c r="J629" s="8">
        <f>IF(F629&lt;Päälaskenta!$D$24,0,Kaksitasouoma_matriisi!F629-Päälaskenta!$D$24)</f>
        <v>8.4000000000000102E-2</v>
      </c>
      <c r="L629" s="8">
        <f>IF(F629&gt;Päälaskenta!D$24,F629-Päälaskenta!D$24,0)</f>
        <v>8.4000000000000102E-2</v>
      </c>
      <c r="M629" s="8">
        <f>IF(F629&gt;Päälaskenta!D$24,(Päälaskenta!C$20+(Päälaskenta!E$20*(Kaksitasouoma_matriisi!F629-Päälaskenta!D$24)))*(Kaksitasouoma_matriisi!F629-Päälaskenta!D$24),0)</f>
        <v>0.43058400000000002</v>
      </c>
      <c r="N629" s="8">
        <f>IF(F629&gt;Päälaskenta!D$24,(2*SQRT((POWER((F629-Päälaskenta!D$24),2))+POWER(Päälaskenta!E$20*(F629-Päälaskenta!D$24),2))+Päälaskenta!C$20),0)</f>
        <v>5.3028663071389799</v>
      </c>
      <c r="O629" s="8">
        <f t="shared" si="153"/>
        <v>8.1198351054094398E-2</v>
      </c>
      <c r="P629" s="8">
        <f>IF(Päälaskenta!$C$29,IF(L629&gt;Päälaskenta!$F$28,Kaksitasouoma_matriisi!AQ629,Kaksitasouoma_matriisi!AR629),Päälaskenta!$F$20)</f>
        <v>0.12</v>
      </c>
      <c r="Q629" s="8">
        <f t="shared" si="154"/>
        <v>0.67283428777245602</v>
      </c>
      <c r="R629" s="8">
        <f t="shared" si="148"/>
        <v>0.133085977649127</v>
      </c>
      <c r="S629" s="8">
        <f t="shared" si="155"/>
        <v>0.30908249644465902</v>
      </c>
      <c r="U629" s="93">
        <f>IF(F629&gt;Päälaskenta!D$24,Päälaskenta!H$24+L629*Päälaskenta!G$24,F629*Päälaskenta!C$24 + F629*F629*Päälaskenta!E$24)</f>
        <v>1.3915999999999999</v>
      </c>
      <c r="V629" s="8">
        <f>IF(F629&gt;Päälaskenta!D$24,2*SQRT(POWER(Päälaskenta!D$24,2)+POWER(Päälaskenta!E$24*Päälaskenta!D$24,2))+Päälaskenta!C$24,(2*SQRT((POWER(F629,2))+POWER(Päälaskenta!E$24*F629,2))+Päälaskenta!C$24))</f>
        <v>2.9798989873223301</v>
      </c>
      <c r="W629" s="8">
        <f t="shared" si="156"/>
        <v>0.46699569546498598</v>
      </c>
      <c r="X629" s="8">
        <f>Päälaskenta!F$24</f>
        <v>7.0000000000000007E-2</v>
      </c>
      <c r="Y629" s="8">
        <f t="shared" si="157"/>
        <v>11.9662562395997</v>
      </c>
      <c r="Z629" s="8">
        <f t="shared" si="149"/>
        <v>2.36691402235087</v>
      </c>
      <c r="AA629" s="8">
        <f t="shared" si="158"/>
        <v>1.70085802123518</v>
      </c>
      <c r="AC629" s="8">
        <f t="shared" si="150"/>
        <v>0.102011448583995</v>
      </c>
      <c r="AE629" s="8">
        <v>627</v>
      </c>
      <c r="AF629" s="8">
        <f t="shared" si="160"/>
        <v>12.639090527372201</v>
      </c>
      <c r="AG629" s="8">
        <f t="shared" si="151"/>
        <v>3.9124461076666901E-2</v>
      </c>
      <c r="AJ629" s="132">
        <f>IF(Päälaskenta!$F$28&lt;Kaksitasouoma_matriisi!L629,Päälaskenta!$C$20*Päälaskenta!$F$28,Päälaskenta!$C$20*Kaksitasouoma_matriisi!L629)</f>
        <v>0.42</v>
      </c>
      <c r="AK629" s="134">
        <f>SQRT(Päälaskenta!$D$20^2+(Päälaskenta!$D$20/(1/Päälaskenta!$E$20))^2)</f>
        <v>1.8029999999999999</v>
      </c>
      <c r="AL629" s="134">
        <f>IF(Päälaskenta!$F$28&lt;Kaksitasouoma_matriisi!L629,AK629*Päälaskenta!$F$28*COS(ATAN(1/Päälaskenta!$E$20)),AK629*Kaksitasouoma_matriisi!L629*COS(ATAN(1/Päälaskenta!$E$20)))</f>
        <v>0.126</v>
      </c>
      <c r="AM629" s="134"/>
      <c r="AN629" s="134">
        <f t="shared" si="159"/>
        <v>0.54600000000000004</v>
      </c>
      <c r="AO629" s="8">
        <f t="shared" si="152"/>
        <v>0.29986818980667801</v>
      </c>
      <c r="AP629" s="134">
        <f>Refererenssiarvoja!$B$16*H629^(1/6)/(Refererenssiarvoja!$B$15^0.5)*(Päälaskenta!$G$28/2)^0.5*(1-AO629)^(-1.5)</f>
        <v>6.7000000000000004E-2</v>
      </c>
      <c r="AQ629" s="8">
        <f>Refererenssiarvoja!$B$16*Kaksitasouoma_matriisi!O629^(1/6)/(SQRT((2*Refererenssiarvoja!$B$15)/(Päälaskenta!$F$31*Päälaskenta!$G$31*Päälaskenta!$F$28))+SQRT(Refererenssiarvoja!$B$15)/Refererenssiarvoja!$B$17*LN(Kaksitasouoma_matriisi!L629/Päälaskenta!$F$28))</f>
        <v>-5.4898733366612003E-2</v>
      </c>
      <c r="AR629" s="8">
        <f>Refererenssiarvoja!$B$16*Kaksitasouoma_matriisi!O629^(1/6)/(SQRT((2*Refererenssiarvoja!$B$15)/(Päälaskenta!$F$31*Päälaskenta!$G$31*L629)))</f>
        <v>0.13615951939826201</v>
      </c>
    </row>
    <row r="630" spans="1:44" x14ac:dyDescent="0.2">
      <c r="A630" s="8">
        <v>628</v>
      </c>
      <c r="B630" s="8">
        <f>IF(Päälaskenta!C$7,Päälaskenta!E$7,Päälaskenta!G$5)</f>
        <v>2.5</v>
      </c>
      <c r="C630" s="56">
        <v>1.3720000000000001</v>
      </c>
      <c r="D630" s="93">
        <f t="shared" si="145"/>
        <v>1.8222</v>
      </c>
      <c r="E630" s="8">
        <f>IF(Päälaskenta!$C$26,Kaksitasouoma_matriisi!AP630,Kaksitasouoma_matriisi!AC630)</f>
        <v>0.102011448583995</v>
      </c>
      <c r="F630" s="56">
        <f>IF(D630&lt;Päälaskenta!H$24,(SQRT(POWER(Päälaskenta!C$24/(2*Päälaskenta!E$24),2)+(D630/Päälaskenta!E$24))-Päälaskenta!C$24/(2*Päälaskenta!E$24)),IF(D630=Päälaskenta!H$24,Päälaskenta!D$24,Päälaskenta!D$24+(SQRT(POWER((Päälaskenta!C$20+Päälaskenta!G$24)/(2*Päälaskenta!E$20),2)+((D630-Päälaskenta!H$24)/Päälaskenta!E$20))-(Päälaskenta!C$20+Päälaskenta!G$24)/(2*Päälaskenta!E$20))))</f>
        <v>0.78400000000000003</v>
      </c>
      <c r="G630" s="57">
        <f>IF(F630&gt;Päälaskenta!D$24,(2*SQRT((POWER(Päälaskenta!D$24,2))+POWER(Päälaskenta!E$24*Päälaskenta!D$24,2))+Päälaskenta!C$24)+(2*SQRT((POWER((F630-Päälaskenta!D$24),2))+POWER(Päälaskenta!E$20*(F630-Päälaskenta!D$24),2))+Päälaskenta!C$20),(2*SQRT((POWER(F630,2))+POWER(Päälaskenta!E$24*F630,2))+Päälaskenta!C$24))</f>
        <v>8.2799999999999994</v>
      </c>
      <c r="H630" s="57">
        <f t="shared" si="146"/>
        <v>0.22</v>
      </c>
      <c r="I630" s="62">
        <f t="shared" si="147"/>
        <v>0.14749399999999999</v>
      </c>
      <c r="J630" s="8">
        <f>IF(F630&lt;Päälaskenta!$D$24,0,Kaksitasouoma_matriisi!F630-Päälaskenta!$D$24)</f>
        <v>8.4000000000000102E-2</v>
      </c>
      <c r="L630" s="8">
        <f>IF(F630&gt;Päälaskenta!D$24,F630-Päälaskenta!D$24,0)</f>
        <v>8.4000000000000102E-2</v>
      </c>
      <c r="M630" s="8">
        <f>IF(F630&gt;Päälaskenta!D$24,(Päälaskenta!C$20+(Päälaskenta!E$20*(Kaksitasouoma_matriisi!F630-Päälaskenta!D$24)))*(Kaksitasouoma_matriisi!F630-Päälaskenta!D$24),0)</f>
        <v>0.43058400000000002</v>
      </c>
      <c r="N630" s="8">
        <f>IF(F630&gt;Päälaskenta!D$24,(2*SQRT((POWER((F630-Päälaskenta!D$24),2))+POWER(Päälaskenta!E$20*(F630-Päälaskenta!D$24),2))+Päälaskenta!C$20),0)</f>
        <v>5.3028663071389799</v>
      </c>
      <c r="O630" s="8">
        <f t="shared" si="153"/>
        <v>8.1198351054094398E-2</v>
      </c>
      <c r="P630" s="8">
        <f>IF(Päälaskenta!$C$29,IF(L630&gt;Päälaskenta!$F$28,Kaksitasouoma_matriisi!AQ630,Kaksitasouoma_matriisi!AR630),Päälaskenta!$F$20)</f>
        <v>0.12</v>
      </c>
      <c r="Q630" s="8">
        <f t="shared" si="154"/>
        <v>0.67283428777245602</v>
      </c>
      <c r="R630" s="8">
        <f t="shared" si="148"/>
        <v>0.133085977649127</v>
      </c>
      <c r="S630" s="8">
        <f t="shared" si="155"/>
        <v>0.30908249644465902</v>
      </c>
      <c r="U630" s="93">
        <f>IF(F630&gt;Päälaskenta!D$24,Päälaskenta!H$24+L630*Päälaskenta!G$24,F630*Päälaskenta!C$24 + F630*F630*Päälaskenta!E$24)</f>
        <v>1.3915999999999999</v>
      </c>
      <c r="V630" s="8">
        <f>IF(F630&gt;Päälaskenta!D$24,2*SQRT(POWER(Päälaskenta!D$24,2)+POWER(Päälaskenta!E$24*Päälaskenta!D$24,2))+Päälaskenta!C$24,(2*SQRT((POWER(F630,2))+POWER(Päälaskenta!E$24*F630,2))+Päälaskenta!C$24))</f>
        <v>2.9798989873223301</v>
      </c>
      <c r="W630" s="8">
        <f t="shared" si="156"/>
        <v>0.46699569546498598</v>
      </c>
      <c r="X630" s="8">
        <f>Päälaskenta!F$24</f>
        <v>7.0000000000000007E-2</v>
      </c>
      <c r="Y630" s="8">
        <f t="shared" si="157"/>
        <v>11.9662562395997</v>
      </c>
      <c r="Z630" s="8">
        <f t="shared" si="149"/>
        <v>2.36691402235087</v>
      </c>
      <c r="AA630" s="8">
        <f t="shared" si="158"/>
        <v>1.70085802123518</v>
      </c>
      <c r="AC630" s="8">
        <f t="shared" si="150"/>
        <v>0.102011448583995</v>
      </c>
      <c r="AE630" s="8">
        <v>628</v>
      </c>
      <c r="AF630" s="8">
        <f t="shared" si="160"/>
        <v>12.639090527372201</v>
      </c>
      <c r="AG630" s="8">
        <f t="shared" si="151"/>
        <v>3.9124461076666901E-2</v>
      </c>
      <c r="AJ630" s="132">
        <f>IF(Päälaskenta!$F$28&lt;Kaksitasouoma_matriisi!L630,Päälaskenta!$C$20*Päälaskenta!$F$28,Päälaskenta!$C$20*Kaksitasouoma_matriisi!L630)</f>
        <v>0.42</v>
      </c>
      <c r="AK630" s="134">
        <f>SQRT(Päälaskenta!$D$20^2+(Päälaskenta!$D$20/(1/Päälaskenta!$E$20))^2)</f>
        <v>1.8029999999999999</v>
      </c>
      <c r="AL630" s="134">
        <f>IF(Päälaskenta!$F$28&lt;Kaksitasouoma_matriisi!L630,AK630*Päälaskenta!$F$28*COS(ATAN(1/Päälaskenta!$E$20)),AK630*Kaksitasouoma_matriisi!L630*COS(ATAN(1/Päälaskenta!$E$20)))</f>
        <v>0.126</v>
      </c>
      <c r="AM630" s="134"/>
      <c r="AN630" s="134">
        <f t="shared" si="159"/>
        <v>0.54600000000000004</v>
      </c>
      <c r="AO630" s="8">
        <f t="shared" si="152"/>
        <v>0.29963780046098099</v>
      </c>
      <c r="AP630" s="134">
        <f>Refererenssiarvoja!$B$16*H630^(1/6)/(Refererenssiarvoja!$B$15^0.5)*(Päälaskenta!$G$28/2)^0.5*(1-AO630)^(-1.5)</f>
        <v>6.7000000000000004E-2</v>
      </c>
      <c r="AQ630" s="8">
        <f>Refererenssiarvoja!$B$16*Kaksitasouoma_matriisi!O630^(1/6)/(SQRT((2*Refererenssiarvoja!$B$15)/(Päälaskenta!$F$31*Päälaskenta!$G$31*Päälaskenta!$F$28))+SQRT(Refererenssiarvoja!$B$15)/Refererenssiarvoja!$B$17*LN(Kaksitasouoma_matriisi!L630/Päälaskenta!$F$28))</f>
        <v>-5.4898733366612003E-2</v>
      </c>
      <c r="AR630" s="8">
        <f>Refererenssiarvoja!$B$16*Kaksitasouoma_matriisi!O630^(1/6)/(SQRT((2*Refererenssiarvoja!$B$15)/(Päälaskenta!$F$31*Päälaskenta!$G$31*L630)))</f>
        <v>0.13615951939826201</v>
      </c>
    </row>
    <row r="631" spans="1:44" x14ac:dyDescent="0.2">
      <c r="A631" s="8">
        <v>629</v>
      </c>
      <c r="B631" s="8">
        <f>IF(Päälaskenta!C$7,Päälaskenta!E$7,Päälaskenta!G$5)</f>
        <v>2.5</v>
      </c>
      <c r="C631" s="56">
        <v>1.371</v>
      </c>
      <c r="D631" s="93">
        <f t="shared" si="145"/>
        <v>1.8234999999999999</v>
      </c>
      <c r="E631" s="8">
        <f>IF(Päälaskenta!$C$26,Kaksitasouoma_matriisi!AP631,Kaksitasouoma_matriisi!AC631)</f>
        <v>0.102011448583995</v>
      </c>
      <c r="F631" s="56">
        <f>IF(D631&lt;Päälaskenta!H$24,(SQRT(POWER(Päälaskenta!C$24/(2*Päälaskenta!E$24),2)+(D631/Päälaskenta!E$24))-Päälaskenta!C$24/(2*Päälaskenta!E$24)),IF(D631=Päälaskenta!H$24,Päälaskenta!D$24,Päälaskenta!D$24+(SQRT(POWER((Päälaskenta!C$20+Päälaskenta!G$24)/(2*Päälaskenta!E$20),2)+((D631-Päälaskenta!H$24)/Päälaskenta!E$20))-(Päälaskenta!C$20+Päälaskenta!G$24)/(2*Päälaskenta!E$20))))</f>
        <v>0.78400000000000003</v>
      </c>
      <c r="G631" s="57">
        <f>IF(F631&gt;Päälaskenta!D$24,(2*SQRT((POWER(Päälaskenta!D$24,2))+POWER(Päälaskenta!E$24*Päälaskenta!D$24,2))+Päälaskenta!C$24)+(2*SQRT((POWER((F631-Päälaskenta!D$24),2))+POWER(Päälaskenta!E$20*(F631-Päälaskenta!D$24),2))+Päälaskenta!C$20),(2*SQRT((POWER(F631,2))+POWER(Päälaskenta!E$24*F631,2))+Päälaskenta!C$24))</f>
        <v>8.2799999999999994</v>
      </c>
      <c r="H631" s="57">
        <f t="shared" si="146"/>
        <v>0.22</v>
      </c>
      <c r="I631" s="62">
        <f t="shared" si="147"/>
        <v>0.14727999999999999</v>
      </c>
      <c r="J631" s="8">
        <f>IF(F631&lt;Päälaskenta!$D$24,0,Kaksitasouoma_matriisi!F631-Päälaskenta!$D$24)</f>
        <v>8.4000000000000102E-2</v>
      </c>
      <c r="L631" s="8">
        <f>IF(F631&gt;Päälaskenta!D$24,F631-Päälaskenta!D$24,0)</f>
        <v>8.4000000000000102E-2</v>
      </c>
      <c r="M631" s="8">
        <f>IF(F631&gt;Päälaskenta!D$24,(Päälaskenta!C$20+(Päälaskenta!E$20*(Kaksitasouoma_matriisi!F631-Päälaskenta!D$24)))*(Kaksitasouoma_matriisi!F631-Päälaskenta!D$24),0)</f>
        <v>0.43058400000000002</v>
      </c>
      <c r="N631" s="8">
        <f>IF(F631&gt;Päälaskenta!D$24,(2*SQRT((POWER((F631-Päälaskenta!D$24),2))+POWER(Päälaskenta!E$20*(F631-Päälaskenta!D$24),2))+Päälaskenta!C$20),0)</f>
        <v>5.3028663071389799</v>
      </c>
      <c r="O631" s="8">
        <f t="shared" si="153"/>
        <v>8.1198351054094398E-2</v>
      </c>
      <c r="P631" s="8">
        <f>IF(Päälaskenta!$C$29,IF(L631&gt;Päälaskenta!$F$28,Kaksitasouoma_matriisi!AQ631,Kaksitasouoma_matriisi!AR631),Päälaskenta!$F$20)</f>
        <v>0.12</v>
      </c>
      <c r="Q631" s="8">
        <f t="shared" si="154"/>
        <v>0.67283428777245602</v>
      </c>
      <c r="R631" s="8">
        <f t="shared" si="148"/>
        <v>0.133085977649127</v>
      </c>
      <c r="S631" s="8">
        <f t="shared" si="155"/>
        <v>0.30908249644465902</v>
      </c>
      <c r="U631" s="93">
        <f>IF(F631&gt;Päälaskenta!D$24,Päälaskenta!H$24+L631*Päälaskenta!G$24,F631*Päälaskenta!C$24 + F631*F631*Päälaskenta!E$24)</f>
        <v>1.3915999999999999</v>
      </c>
      <c r="V631" s="8">
        <f>IF(F631&gt;Päälaskenta!D$24,2*SQRT(POWER(Päälaskenta!D$24,2)+POWER(Päälaskenta!E$24*Päälaskenta!D$24,2))+Päälaskenta!C$24,(2*SQRT((POWER(F631,2))+POWER(Päälaskenta!E$24*F631,2))+Päälaskenta!C$24))</f>
        <v>2.9798989873223301</v>
      </c>
      <c r="W631" s="8">
        <f t="shared" si="156"/>
        <v>0.46699569546498598</v>
      </c>
      <c r="X631" s="8">
        <f>Päälaskenta!F$24</f>
        <v>7.0000000000000007E-2</v>
      </c>
      <c r="Y631" s="8">
        <f t="shared" si="157"/>
        <v>11.9662562395997</v>
      </c>
      <c r="Z631" s="8">
        <f t="shared" si="149"/>
        <v>2.36691402235087</v>
      </c>
      <c r="AA631" s="8">
        <f t="shared" si="158"/>
        <v>1.70085802123518</v>
      </c>
      <c r="AC631" s="8">
        <f t="shared" si="150"/>
        <v>0.102011448583995</v>
      </c>
      <c r="AE631" s="8">
        <v>629</v>
      </c>
      <c r="AF631" s="8">
        <f t="shared" si="160"/>
        <v>12.639090527372201</v>
      </c>
      <c r="AG631" s="8">
        <f t="shared" si="151"/>
        <v>3.9124461076666901E-2</v>
      </c>
      <c r="AJ631" s="132">
        <f>IF(Päälaskenta!$F$28&lt;Kaksitasouoma_matriisi!L631,Päälaskenta!$C$20*Päälaskenta!$F$28,Päälaskenta!$C$20*Kaksitasouoma_matriisi!L631)</f>
        <v>0.42</v>
      </c>
      <c r="AK631" s="134">
        <f>SQRT(Päälaskenta!$D$20^2+(Päälaskenta!$D$20/(1/Päälaskenta!$E$20))^2)</f>
        <v>1.8029999999999999</v>
      </c>
      <c r="AL631" s="134">
        <f>IF(Päälaskenta!$F$28&lt;Kaksitasouoma_matriisi!L631,AK631*Päälaskenta!$F$28*COS(ATAN(1/Päälaskenta!$E$20)),AK631*Kaksitasouoma_matriisi!L631*COS(ATAN(1/Päälaskenta!$E$20)))</f>
        <v>0.126</v>
      </c>
      <c r="AM631" s="134"/>
      <c r="AN631" s="134">
        <f t="shared" si="159"/>
        <v>0.54600000000000004</v>
      </c>
      <c r="AO631" s="8">
        <f t="shared" si="152"/>
        <v>0.29942418426103701</v>
      </c>
      <c r="AP631" s="134">
        <f>Refererenssiarvoja!$B$16*H631^(1/6)/(Refererenssiarvoja!$B$15^0.5)*(Päälaskenta!$G$28/2)^0.5*(1-AO631)^(-1.5)</f>
        <v>6.7000000000000004E-2</v>
      </c>
      <c r="AQ631" s="8">
        <f>Refererenssiarvoja!$B$16*Kaksitasouoma_matriisi!O631^(1/6)/(SQRT((2*Refererenssiarvoja!$B$15)/(Päälaskenta!$F$31*Päälaskenta!$G$31*Päälaskenta!$F$28))+SQRT(Refererenssiarvoja!$B$15)/Refererenssiarvoja!$B$17*LN(Kaksitasouoma_matriisi!L631/Päälaskenta!$F$28))</f>
        <v>-5.4898733366612003E-2</v>
      </c>
      <c r="AR631" s="8">
        <f>Refererenssiarvoja!$B$16*Kaksitasouoma_matriisi!O631^(1/6)/(SQRT((2*Refererenssiarvoja!$B$15)/(Päälaskenta!$F$31*Päälaskenta!$G$31*L631)))</f>
        <v>0.13615951939826201</v>
      </c>
    </row>
    <row r="632" spans="1:44" x14ac:dyDescent="0.2">
      <c r="A632" s="8">
        <v>630</v>
      </c>
      <c r="B632" s="8">
        <f>IF(Päälaskenta!C$7,Päälaskenta!E$7,Päälaskenta!G$5)</f>
        <v>2.5</v>
      </c>
      <c r="C632" s="56">
        <v>1.37</v>
      </c>
      <c r="D632" s="93">
        <f t="shared" si="145"/>
        <v>1.8248</v>
      </c>
      <c r="E632" s="8">
        <f>IF(Päälaskenta!$C$26,Kaksitasouoma_matriisi!AP632,Kaksitasouoma_matriisi!AC632)</f>
        <v>0.102011448583995</v>
      </c>
      <c r="F632" s="56">
        <f>IF(D632&lt;Päälaskenta!H$24,(SQRT(POWER(Päälaskenta!C$24/(2*Päälaskenta!E$24),2)+(D632/Päälaskenta!E$24))-Päälaskenta!C$24/(2*Päälaskenta!E$24)),IF(D632=Päälaskenta!H$24,Päälaskenta!D$24,Päälaskenta!D$24+(SQRT(POWER((Päälaskenta!C$20+Päälaskenta!G$24)/(2*Päälaskenta!E$20),2)+((D632-Päälaskenta!H$24)/Päälaskenta!E$20))-(Päälaskenta!C$20+Päälaskenta!G$24)/(2*Päälaskenta!E$20))))</f>
        <v>0.78400000000000003</v>
      </c>
      <c r="G632" s="57">
        <f>IF(F632&gt;Päälaskenta!D$24,(2*SQRT((POWER(Päälaskenta!D$24,2))+POWER(Päälaskenta!E$24*Päälaskenta!D$24,2))+Päälaskenta!C$24)+(2*SQRT((POWER((F632-Päälaskenta!D$24),2))+POWER(Päälaskenta!E$20*(F632-Päälaskenta!D$24),2))+Päälaskenta!C$20),(2*SQRT((POWER(F632,2))+POWER(Päälaskenta!E$24*F632,2))+Päälaskenta!C$24))</f>
        <v>8.2799999999999994</v>
      </c>
      <c r="H632" s="57">
        <f t="shared" si="146"/>
        <v>0.22</v>
      </c>
      <c r="I632" s="62">
        <f t="shared" si="147"/>
        <v>0.147065</v>
      </c>
      <c r="J632" s="8">
        <f>IF(F632&lt;Päälaskenta!$D$24,0,Kaksitasouoma_matriisi!F632-Päälaskenta!$D$24)</f>
        <v>8.4000000000000102E-2</v>
      </c>
      <c r="L632" s="8">
        <f>IF(F632&gt;Päälaskenta!D$24,F632-Päälaskenta!D$24,0)</f>
        <v>8.4000000000000102E-2</v>
      </c>
      <c r="M632" s="8">
        <f>IF(F632&gt;Päälaskenta!D$24,(Päälaskenta!C$20+(Päälaskenta!E$20*(Kaksitasouoma_matriisi!F632-Päälaskenta!D$24)))*(Kaksitasouoma_matriisi!F632-Päälaskenta!D$24),0)</f>
        <v>0.43058400000000002</v>
      </c>
      <c r="N632" s="8">
        <f>IF(F632&gt;Päälaskenta!D$24,(2*SQRT((POWER((F632-Päälaskenta!D$24),2))+POWER(Päälaskenta!E$20*(F632-Päälaskenta!D$24),2))+Päälaskenta!C$20),0)</f>
        <v>5.3028663071389799</v>
      </c>
      <c r="O632" s="8">
        <f t="shared" si="153"/>
        <v>8.1198351054094398E-2</v>
      </c>
      <c r="P632" s="8">
        <f>IF(Päälaskenta!$C$29,IF(L632&gt;Päälaskenta!$F$28,Kaksitasouoma_matriisi!AQ632,Kaksitasouoma_matriisi!AR632),Päälaskenta!$F$20)</f>
        <v>0.12</v>
      </c>
      <c r="Q632" s="8">
        <f t="shared" si="154"/>
        <v>0.67283428777245602</v>
      </c>
      <c r="R632" s="8">
        <f t="shared" si="148"/>
        <v>0.133085977649127</v>
      </c>
      <c r="S632" s="8">
        <f t="shared" si="155"/>
        <v>0.30908249644465902</v>
      </c>
      <c r="U632" s="93">
        <f>IF(F632&gt;Päälaskenta!D$24,Päälaskenta!H$24+L632*Päälaskenta!G$24,F632*Päälaskenta!C$24 + F632*F632*Päälaskenta!E$24)</f>
        <v>1.3915999999999999</v>
      </c>
      <c r="V632" s="8">
        <f>IF(F632&gt;Päälaskenta!D$24,2*SQRT(POWER(Päälaskenta!D$24,2)+POWER(Päälaskenta!E$24*Päälaskenta!D$24,2))+Päälaskenta!C$24,(2*SQRT((POWER(F632,2))+POWER(Päälaskenta!E$24*F632,2))+Päälaskenta!C$24))</f>
        <v>2.9798989873223301</v>
      </c>
      <c r="W632" s="8">
        <f t="shared" si="156"/>
        <v>0.46699569546498598</v>
      </c>
      <c r="X632" s="8">
        <f>Päälaskenta!F$24</f>
        <v>7.0000000000000007E-2</v>
      </c>
      <c r="Y632" s="8">
        <f t="shared" si="157"/>
        <v>11.9662562395997</v>
      </c>
      <c r="Z632" s="8">
        <f t="shared" si="149"/>
        <v>2.36691402235087</v>
      </c>
      <c r="AA632" s="8">
        <f t="shared" si="158"/>
        <v>1.70085802123518</v>
      </c>
      <c r="AC632" s="8">
        <f t="shared" si="150"/>
        <v>0.102011448583995</v>
      </c>
      <c r="AE632" s="8">
        <v>630</v>
      </c>
      <c r="AF632" s="8">
        <f t="shared" si="160"/>
        <v>12.639090527372201</v>
      </c>
      <c r="AG632" s="8">
        <f t="shared" si="151"/>
        <v>3.9124461076666901E-2</v>
      </c>
      <c r="AJ632" s="132">
        <f>IF(Päälaskenta!$F$28&lt;Kaksitasouoma_matriisi!L632,Päälaskenta!$C$20*Päälaskenta!$F$28,Päälaskenta!$C$20*Kaksitasouoma_matriisi!L632)</f>
        <v>0.42</v>
      </c>
      <c r="AK632" s="134">
        <f>SQRT(Päälaskenta!$D$20^2+(Päälaskenta!$D$20/(1/Päälaskenta!$E$20))^2)</f>
        <v>1.8029999999999999</v>
      </c>
      <c r="AL632" s="134">
        <f>IF(Päälaskenta!$F$28&lt;Kaksitasouoma_matriisi!L632,AK632*Päälaskenta!$F$28*COS(ATAN(1/Päälaskenta!$E$20)),AK632*Kaksitasouoma_matriisi!L632*COS(ATAN(1/Päälaskenta!$E$20)))</f>
        <v>0.126</v>
      </c>
      <c r="AM632" s="134"/>
      <c r="AN632" s="134">
        <f t="shared" si="159"/>
        <v>0.54600000000000004</v>
      </c>
      <c r="AO632" s="8">
        <f t="shared" si="152"/>
        <v>0.299210872424375</v>
      </c>
      <c r="AP632" s="134">
        <f>Refererenssiarvoja!$B$16*H632^(1/6)/(Refererenssiarvoja!$B$15^0.5)*(Päälaskenta!$G$28/2)^0.5*(1-AO632)^(-1.5)</f>
        <v>6.7000000000000004E-2</v>
      </c>
      <c r="AQ632" s="8">
        <f>Refererenssiarvoja!$B$16*Kaksitasouoma_matriisi!O632^(1/6)/(SQRT((2*Refererenssiarvoja!$B$15)/(Päälaskenta!$F$31*Päälaskenta!$G$31*Päälaskenta!$F$28))+SQRT(Refererenssiarvoja!$B$15)/Refererenssiarvoja!$B$17*LN(Kaksitasouoma_matriisi!L632/Päälaskenta!$F$28))</f>
        <v>-5.4898733366612003E-2</v>
      </c>
      <c r="AR632" s="8">
        <f>Refererenssiarvoja!$B$16*Kaksitasouoma_matriisi!O632^(1/6)/(SQRT((2*Refererenssiarvoja!$B$15)/(Päälaskenta!$F$31*Päälaskenta!$G$31*L632)))</f>
        <v>0.13615951939826201</v>
      </c>
    </row>
    <row r="633" spans="1:44" x14ac:dyDescent="0.2">
      <c r="A633" s="8">
        <v>631</v>
      </c>
      <c r="B633" s="8">
        <f>IF(Päälaskenta!C$7,Päälaskenta!E$7,Päälaskenta!G$5)</f>
        <v>2.5</v>
      </c>
      <c r="C633" s="56">
        <v>1.369</v>
      </c>
      <c r="D633" s="93">
        <f t="shared" si="145"/>
        <v>1.8262</v>
      </c>
      <c r="E633" s="8">
        <f>IF(Päälaskenta!$C$26,Kaksitasouoma_matriisi!AP633,Kaksitasouoma_matriisi!AC633)</f>
        <v>0.102019275731212</v>
      </c>
      <c r="F633" s="56">
        <f>IF(D633&lt;Päälaskenta!H$24,(SQRT(POWER(Päälaskenta!C$24/(2*Päälaskenta!E$24),2)+(D633/Päälaskenta!E$24))-Päälaskenta!C$24/(2*Päälaskenta!E$24)),IF(D633=Päälaskenta!H$24,Päälaskenta!D$24,Päälaskenta!D$24+(SQRT(POWER((Päälaskenta!C$20+Päälaskenta!G$24)/(2*Päälaskenta!E$20),2)+((D633-Päälaskenta!H$24)/Päälaskenta!E$20))-(Päälaskenta!C$20+Päälaskenta!G$24)/(2*Päälaskenta!E$20))))</f>
        <v>0.78500000000000003</v>
      </c>
      <c r="G633" s="57">
        <f>IF(F633&gt;Päälaskenta!D$24,(2*SQRT((POWER(Päälaskenta!D$24,2))+POWER(Päälaskenta!E$24*Päälaskenta!D$24,2))+Päälaskenta!C$24)+(2*SQRT((POWER((F633-Päälaskenta!D$24),2))+POWER(Päälaskenta!E$20*(F633-Päälaskenta!D$24),2))+Päälaskenta!C$20),(2*SQRT((POWER(F633,2))+POWER(Päälaskenta!E$24*F633,2))+Päälaskenta!C$24))</f>
        <v>8.2899999999999991</v>
      </c>
      <c r="H633" s="57">
        <f t="shared" si="146"/>
        <v>0.22</v>
      </c>
      <c r="I633" s="62">
        <f t="shared" si="147"/>
        <v>0.146873</v>
      </c>
      <c r="J633" s="8">
        <f>IF(F633&lt;Päälaskenta!$D$24,0,Kaksitasouoma_matriisi!F633-Päälaskenta!$D$24)</f>
        <v>8.5000000000000103E-2</v>
      </c>
      <c r="L633" s="8">
        <f>IF(F633&gt;Päälaskenta!D$24,F633-Päälaskenta!D$24,0)</f>
        <v>8.5000000000000103E-2</v>
      </c>
      <c r="M633" s="8">
        <f>IF(F633&gt;Päälaskenta!D$24,(Päälaskenta!C$20+(Päälaskenta!E$20*(Kaksitasouoma_matriisi!F633-Päälaskenta!D$24)))*(Kaksitasouoma_matriisi!F633-Päälaskenta!D$24),0)</f>
        <v>0.43583749999999999</v>
      </c>
      <c r="N633" s="8">
        <f>IF(F633&gt;Päälaskenta!D$24,(2*SQRT((POWER((F633-Päälaskenta!D$24),2))+POWER(Päälaskenta!E$20*(F633-Päälaskenta!D$24),2))+Päälaskenta!C$20),0)</f>
        <v>5.3064718584144401</v>
      </c>
      <c r="O633" s="8">
        <f t="shared" si="153"/>
        <v>8.2133197278507195E-2</v>
      </c>
      <c r="P633" s="8">
        <f>IF(Päälaskenta!$C$29,IF(L633&gt;Päälaskenta!$F$28,Kaksitasouoma_matriisi!AQ633,Kaksitasouoma_matriisi!AR633),Päälaskenta!$F$20)</f>
        <v>0.12</v>
      </c>
      <c r="Q633" s="8">
        <f t="shared" si="154"/>
        <v>0.68626076219665699</v>
      </c>
      <c r="R633" s="8">
        <f t="shared" si="148"/>
        <v>0.135229844755451</v>
      </c>
      <c r="S633" s="8">
        <f t="shared" si="155"/>
        <v>0.310275836189981</v>
      </c>
      <c r="U633" s="93">
        <f>IF(F633&gt;Päälaskenta!D$24,Päälaskenta!H$24+L633*Päälaskenta!G$24,F633*Päälaskenta!C$24 + F633*F633*Päälaskenta!E$24)</f>
        <v>1.3939999999999999</v>
      </c>
      <c r="V633" s="8">
        <f>IF(F633&gt;Päälaskenta!D$24,2*SQRT(POWER(Päälaskenta!D$24,2)+POWER(Päälaskenta!E$24*Päälaskenta!D$24,2))+Päälaskenta!C$24,(2*SQRT((POWER(F633,2))+POWER(Päälaskenta!E$24*F633,2))+Päälaskenta!C$24))</f>
        <v>2.9798989873223301</v>
      </c>
      <c r="W633" s="8">
        <f t="shared" si="156"/>
        <v>0.46780109189292202</v>
      </c>
      <c r="X633" s="8">
        <f>Päälaskenta!F$24</f>
        <v>7.0000000000000007E-2</v>
      </c>
      <c r="Y633" s="8">
        <f t="shared" si="157"/>
        <v>12.0006716867329</v>
      </c>
      <c r="Z633" s="8">
        <f t="shared" si="149"/>
        <v>2.3647701552445501</v>
      </c>
      <c r="AA633" s="8">
        <f t="shared" si="158"/>
        <v>1.69639178998892</v>
      </c>
      <c r="AC633" s="8">
        <f t="shared" si="150"/>
        <v>0.102019275731212</v>
      </c>
      <c r="AE633" s="8">
        <v>631</v>
      </c>
      <c r="AF633" s="8">
        <f t="shared" si="160"/>
        <v>12.6869324489296</v>
      </c>
      <c r="AG633" s="8">
        <f t="shared" si="151"/>
        <v>3.8829943834874599E-2</v>
      </c>
      <c r="AJ633" s="132">
        <f>IF(Päälaskenta!$F$28&lt;Kaksitasouoma_matriisi!L633,Päälaskenta!$C$20*Päälaskenta!$F$28,Päälaskenta!$C$20*Kaksitasouoma_matriisi!L633)</f>
        <v>0.42499999999999999</v>
      </c>
      <c r="AK633" s="134">
        <f>SQRT(Päälaskenta!$D$20^2+(Päälaskenta!$D$20/(1/Päälaskenta!$E$20))^2)</f>
        <v>1.8029999999999999</v>
      </c>
      <c r="AL633" s="134">
        <f>IF(Päälaskenta!$F$28&lt;Kaksitasouoma_matriisi!L633,AK633*Päälaskenta!$F$28*COS(ATAN(1/Päälaskenta!$E$20)),AK633*Kaksitasouoma_matriisi!L633*COS(ATAN(1/Päälaskenta!$E$20)))</f>
        <v>0.128</v>
      </c>
      <c r="AM633" s="134"/>
      <c r="AN633" s="134">
        <f t="shared" si="159"/>
        <v>0.55300000000000005</v>
      </c>
      <c r="AO633" s="8">
        <f t="shared" si="152"/>
        <v>0.30281458766838198</v>
      </c>
      <c r="AP633" s="134">
        <f>Refererenssiarvoja!$B$16*H633^(1/6)/(Refererenssiarvoja!$B$15^0.5)*(Päälaskenta!$G$28/2)^0.5*(1-AO633)^(-1.5)</f>
        <v>6.7000000000000004E-2</v>
      </c>
      <c r="AQ633" s="8">
        <f>Refererenssiarvoja!$B$16*Kaksitasouoma_matriisi!O633^(1/6)/(SQRT((2*Refererenssiarvoja!$B$15)/(Päälaskenta!$F$31*Päälaskenta!$G$31*Päälaskenta!$F$28))+SQRT(Refererenssiarvoja!$B$15)/Refererenssiarvoja!$B$17*LN(Kaksitasouoma_matriisi!L633/Päälaskenta!$F$28))</f>
        <v>-5.5432111573308802E-2</v>
      </c>
      <c r="AR633" s="8">
        <f>Refererenssiarvoja!$B$16*Kaksitasouoma_matriisi!O633^(1/6)/(SQRT((2*Refererenssiarvoja!$B$15)/(Päälaskenta!$F$31*Päälaskenta!$G$31*L633)))</f>
        <v>0.137229163558131</v>
      </c>
    </row>
    <row r="634" spans="1:44" x14ac:dyDescent="0.2">
      <c r="A634" s="8">
        <v>632</v>
      </c>
      <c r="B634" s="8">
        <f>IF(Päälaskenta!C$7,Päälaskenta!E$7,Päälaskenta!G$5)</f>
        <v>2.5</v>
      </c>
      <c r="C634" s="56">
        <v>1.3680000000000001</v>
      </c>
      <c r="D634" s="93">
        <f t="shared" si="145"/>
        <v>1.8274999999999999</v>
      </c>
      <c r="E634" s="8">
        <f>IF(Päälaskenta!$C$26,Kaksitasouoma_matriisi!AP634,Kaksitasouoma_matriisi!AC634)</f>
        <v>0.102019275731212</v>
      </c>
      <c r="F634" s="56">
        <f>IF(D634&lt;Päälaskenta!H$24,(SQRT(POWER(Päälaskenta!C$24/(2*Päälaskenta!E$24),2)+(D634/Päälaskenta!E$24))-Päälaskenta!C$24/(2*Päälaskenta!E$24)),IF(D634=Päälaskenta!H$24,Päälaskenta!D$24,Päälaskenta!D$24+(SQRT(POWER((Päälaskenta!C$20+Päälaskenta!G$24)/(2*Päälaskenta!E$20),2)+((D634-Päälaskenta!H$24)/Päälaskenta!E$20))-(Päälaskenta!C$20+Päälaskenta!G$24)/(2*Päälaskenta!E$20))))</f>
        <v>0.78500000000000003</v>
      </c>
      <c r="G634" s="57">
        <f>IF(F634&gt;Päälaskenta!D$24,(2*SQRT((POWER(Päälaskenta!D$24,2))+POWER(Päälaskenta!E$24*Päälaskenta!D$24,2))+Päälaskenta!C$24)+(2*SQRT((POWER((F634-Päälaskenta!D$24),2))+POWER(Päälaskenta!E$20*(F634-Päälaskenta!D$24),2))+Päälaskenta!C$20),(2*SQRT((POWER(F634,2))+POWER(Päälaskenta!E$24*F634,2))+Päälaskenta!C$24))</f>
        <v>8.2899999999999991</v>
      </c>
      <c r="H634" s="57">
        <f t="shared" si="146"/>
        <v>0.22</v>
      </c>
      <c r="I634" s="62">
        <f t="shared" si="147"/>
        <v>0.14665800000000001</v>
      </c>
      <c r="J634" s="8">
        <f>IF(F634&lt;Päälaskenta!$D$24,0,Kaksitasouoma_matriisi!F634-Päälaskenta!$D$24)</f>
        <v>8.5000000000000103E-2</v>
      </c>
      <c r="L634" s="8">
        <f>IF(F634&gt;Päälaskenta!D$24,F634-Päälaskenta!D$24,0)</f>
        <v>8.5000000000000103E-2</v>
      </c>
      <c r="M634" s="8">
        <f>IF(F634&gt;Päälaskenta!D$24,(Päälaskenta!C$20+(Päälaskenta!E$20*(Kaksitasouoma_matriisi!F634-Päälaskenta!D$24)))*(Kaksitasouoma_matriisi!F634-Päälaskenta!D$24),0)</f>
        <v>0.43583749999999999</v>
      </c>
      <c r="N634" s="8">
        <f>IF(F634&gt;Päälaskenta!D$24,(2*SQRT((POWER((F634-Päälaskenta!D$24),2))+POWER(Päälaskenta!E$20*(F634-Päälaskenta!D$24),2))+Päälaskenta!C$20),0)</f>
        <v>5.3064718584144401</v>
      </c>
      <c r="O634" s="8">
        <f t="shared" si="153"/>
        <v>8.2133197278507195E-2</v>
      </c>
      <c r="P634" s="8">
        <f>IF(Päälaskenta!$C$29,IF(L634&gt;Päälaskenta!$F$28,Kaksitasouoma_matriisi!AQ634,Kaksitasouoma_matriisi!AR634),Päälaskenta!$F$20)</f>
        <v>0.12</v>
      </c>
      <c r="Q634" s="8">
        <f t="shared" si="154"/>
        <v>0.68626076219665699</v>
      </c>
      <c r="R634" s="8">
        <f t="shared" si="148"/>
        <v>0.135229844755451</v>
      </c>
      <c r="S634" s="8">
        <f t="shared" si="155"/>
        <v>0.310275836189981</v>
      </c>
      <c r="U634" s="93">
        <f>IF(F634&gt;Päälaskenta!D$24,Päälaskenta!H$24+L634*Päälaskenta!G$24,F634*Päälaskenta!C$24 + F634*F634*Päälaskenta!E$24)</f>
        <v>1.3939999999999999</v>
      </c>
      <c r="V634" s="8">
        <f>IF(F634&gt;Päälaskenta!D$24,2*SQRT(POWER(Päälaskenta!D$24,2)+POWER(Päälaskenta!E$24*Päälaskenta!D$24,2))+Päälaskenta!C$24,(2*SQRT((POWER(F634,2))+POWER(Päälaskenta!E$24*F634,2))+Päälaskenta!C$24))</f>
        <v>2.9798989873223301</v>
      </c>
      <c r="W634" s="8">
        <f t="shared" si="156"/>
        <v>0.46780109189292202</v>
      </c>
      <c r="X634" s="8">
        <f>Päälaskenta!F$24</f>
        <v>7.0000000000000007E-2</v>
      </c>
      <c r="Y634" s="8">
        <f t="shared" si="157"/>
        <v>12.0006716867329</v>
      </c>
      <c r="Z634" s="8">
        <f t="shared" si="149"/>
        <v>2.3647701552445501</v>
      </c>
      <c r="AA634" s="8">
        <f t="shared" si="158"/>
        <v>1.69639178998892</v>
      </c>
      <c r="AC634" s="8">
        <f t="shared" si="150"/>
        <v>0.102019275731212</v>
      </c>
      <c r="AE634" s="8">
        <v>632</v>
      </c>
      <c r="AF634" s="8">
        <f t="shared" si="160"/>
        <v>12.6869324489296</v>
      </c>
      <c r="AG634" s="8">
        <f t="shared" si="151"/>
        <v>3.8829943834874599E-2</v>
      </c>
      <c r="AJ634" s="132">
        <f>IF(Päälaskenta!$F$28&lt;Kaksitasouoma_matriisi!L634,Päälaskenta!$C$20*Päälaskenta!$F$28,Päälaskenta!$C$20*Kaksitasouoma_matriisi!L634)</f>
        <v>0.42499999999999999</v>
      </c>
      <c r="AK634" s="134">
        <f>SQRT(Päälaskenta!$D$20^2+(Päälaskenta!$D$20/(1/Päälaskenta!$E$20))^2)</f>
        <v>1.8029999999999999</v>
      </c>
      <c r="AL634" s="134">
        <f>IF(Päälaskenta!$F$28&lt;Kaksitasouoma_matriisi!L634,AK634*Päälaskenta!$F$28*COS(ATAN(1/Päälaskenta!$E$20)),AK634*Kaksitasouoma_matriisi!L634*COS(ATAN(1/Päälaskenta!$E$20)))</f>
        <v>0.128</v>
      </c>
      <c r="AM634" s="134"/>
      <c r="AN634" s="134">
        <f t="shared" si="159"/>
        <v>0.55300000000000005</v>
      </c>
      <c r="AO634" s="8">
        <f t="shared" si="152"/>
        <v>0.30259917920656598</v>
      </c>
      <c r="AP634" s="134">
        <f>Refererenssiarvoja!$B$16*H634^(1/6)/(Refererenssiarvoja!$B$15^0.5)*(Päälaskenta!$G$28/2)^0.5*(1-AO634)^(-1.5)</f>
        <v>6.7000000000000004E-2</v>
      </c>
      <c r="AQ634" s="8">
        <f>Refererenssiarvoja!$B$16*Kaksitasouoma_matriisi!O634^(1/6)/(SQRT((2*Refererenssiarvoja!$B$15)/(Päälaskenta!$F$31*Päälaskenta!$G$31*Päälaskenta!$F$28))+SQRT(Refererenssiarvoja!$B$15)/Refererenssiarvoja!$B$17*LN(Kaksitasouoma_matriisi!L634/Päälaskenta!$F$28))</f>
        <v>-5.5432111573308802E-2</v>
      </c>
      <c r="AR634" s="8">
        <f>Refererenssiarvoja!$B$16*Kaksitasouoma_matriisi!O634^(1/6)/(SQRT((2*Refererenssiarvoja!$B$15)/(Päälaskenta!$F$31*Päälaskenta!$G$31*L634)))</f>
        <v>0.137229163558131</v>
      </c>
    </row>
    <row r="635" spans="1:44" x14ac:dyDescent="0.2">
      <c r="A635" s="8">
        <v>633</v>
      </c>
      <c r="B635" s="8">
        <f>IF(Päälaskenta!C$7,Päälaskenta!E$7,Päälaskenta!G$5)</f>
        <v>2.5</v>
      </c>
      <c r="C635" s="56">
        <v>1.367</v>
      </c>
      <c r="D635" s="93">
        <f t="shared" si="145"/>
        <v>1.8288</v>
      </c>
      <c r="E635" s="8">
        <f>IF(Päälaskenta!$C$26,Kaksitasouoma_matriisi!AP635,Kaksitasouoma_matriisi!AC635)</f>
        <v>0.102019275731212</v>
      </c>
      <c r="F635" s="56">
        <f>IF(D635&lt;Päälaskenta!H$24,(SQRT(POWER(Päälaskenta!C$24/(2*Päälaskenta!E$24),2)+(D635/Päälaskenta!E$24))-Päälaskenta!C$24/(2*Päälaskenta!E$24)),IF(D635=Päälaskenta!H$24,Päälaskenta!D$24,Päälaskenta!D$24+(SQRT(POWER((Päälaskenta!C$20+Päälaskenta!G$24)/(2*Päälaskenta!E$20),2)+((D635-Päälaskenta!H$24)/Päälaskenta!E$20))-(Päälaskenta!C$20+Päälaskenta!G$24)/(2*Päälaskenta!E$20))))</f>
        <v>0.78500000000000003</v>
      </c>
      <c r="G635" s="57">
        <f>IF(F635&gt;Päälaskenta!D$24,(2*SQRT((POWER(Päälaskenta!D$24,2))+POWER(Päälaskenta!E$24*Päälaskenta!D$24,2))+Päälaskenta!C$24)+(2*SQRT((POWER((F635-Päälaskenta!D$24),2))+POWER(Päälaskenta!E$20*(F635-Päälaskenta!D$24),2))+Päälaskenta!C$20),(2*SQRT((POWER(F635,2))+POWER(Päälaskenta!E$24*F635,2))+Päälaskenta!C$24))</f>
        <v>8.2899999999999991</v>
      </c>
      <c r="H635" s="57">
        <f t="shared" si="146"/>
        <v>0.22</v>
      </c>
      <c r="I635" s="62">
        <f t="shared" si="147"/>
        <v>0.14644399999999999</v>
      </c>
      <c r="J635" s="8">
        <f>IF(F635&lt;Päälaskenta!$D$24,0,Kaksitasouoma_matriisi!F635-Päälaskenta!$D$24)</f>
        <v>8.5000000000000103E-2</v>
      </c>
      <c r="L635" s="8">
        <f>IF(F635&gt;Päälaskenta!D$24,F635-Päälaskenta!D$24,0)</f>
        <v>8.5000000000000103E-2</v>
      </c>
      <c r="M635" s="8">
        <f>IF(F635&gt;Päälaskenta!D$24,(Päälaskenta!C$20+(Päälaskenta!E$20*(Kaksitasouoma_matriisi!F635-Päälaskenta!D$24)))*(Kaksitasouoma_matriisi!F635-Päälaskenta!D$24),0)</f>
        <v>0.43583749999999999</v>
      </c>
      <c r="N635" s="8">
        <f>IF(F635&gt;Päälaskenta!D$24,(2*SQRT((POWER((F635-Päälaskenta!D$24),2))+POWER(Päälaskenta!E$20*(F635-Päälaskenta!D$24),2))+Päälaskenta!C$20),0)</f>
        <v>5.3064718584144401</v>
      </c>
      <c r="O635" s="8">
        <f t="shared" si="153"/>
        <v>8.2133197278507195E-2</v>
      </c>
      <c r="P635" s="8">
        <f>IF(Päälaskenta!$C$29,IF(L635&gt;Päälaskenta!$F$28,Kaksitasouoma_matriisi!AQ635,Kaksitasouoma_matriisi!AR635),Päälaskenta!$F$20)</f>
        <v>0.12</v>
      </c>
      <c r="Q635" s="8">
        <f t="shared" si="154"/>
        <v>0.68626076219665699</v>
      </c>
      <c r="R635" s="8">
        <f t="shared" si="148"/>
        <v>0.135229844755451</v>
      </c>
      <c r="S635" s="8">
        <f t="shared" si="155"/>
        <v>0.310275836189981</v>
      </c>
      <c r="U635" s="93">
        <f>IF(F635&gt;Päälaskenta!D$24,Päälaskenta!H$24+L635*Päälaskenta!G$24,F635*Päälaskenta!C$24 + F635*F635*Päälaskenta!E$24)</f>
        <v>1.3939999999999999</v>
      </c>
      <c r="V635" s="8">
        <f>IF(F635&gt;Päälaskenta!D$24,2*SQRT(POWER(Päälaskenta!D$24,2)+POWER(Päälaskenta!E$24*Päälaskenta!D$24,2))+Päälaskenta!C$24,(2*SQRT((POWER(F635,2))+POWER(Päälaskenta!E$24*F635,2))+Päälaskenta!C$24))</f>
        <v>2.9798989873223301</v>
      </c>
      <c r="W635" s="8">
        <f t="shared" si="156"/>
        <v>0.46780109189292202</v>
      </c>
      <c r="X635" s="8">
        <f>Päälaskenta!F$24</f>
        <v>7.0000000000000007E-2</v>
      </c>
      <c r="Y635" s="8">
        <f t="shared" si="157"/>
        <v>12.0006716867329</v>
      </c>
      <c r="Z635" s="8">
        <f t="shared" si="149"/>
        <v>2.3647701552445501</v>
      </c>
      <c r="AA635" s="8">
        <f t="shared" si="158"/>
        <v>1.69639178998892</v>
      </c>
      <c r="AC635" s="8">
        <f t="shared" si="150"/>
        <v>0.102019275731212</v>
      </c>
      <c r="AE635" s="8">
        <v>633</v>
      </c>
      <c r="AF635" s="8">
        <f t="shared" si="160"/>
        <v>12.6869324489296</v>
      </c>
      <c r="AG635" s="8">
        <f t="shared" si="151"/>
        <v>3.8829943834874599E-2</v>
      </c>
      <c r="AJ635" s="132">
        <f>IF(Päälaskenta!$F$28&lt;Kaksitasouoma_matriisi!L635,Päälaskenta!$C$20*Päälaskenta!$F$28,Päälaskenta!$C$20*Kaksitasouoma_matriisi!L635)</f>
        <v>0.42499999999999999</v>
      </c>
      <c r="AK635" s="134">
        <f>SQRT(Päälaskenta!$D$20^2+(Päälaskenta!$D$20/(1/Päälaskenta!$E$20))^2)</f>
        <v>1.8029999999999999</v>
      </c>
      <c r="AL635" s="134">
        <f>IF(Päälaskenta!$F$28&lt;Kaksitasouoma_matriisi!L635,AK635*Päälaskenta!$F$28*COS(ATAN(1/Päälaskenta!$E$20)),AK635*Kaksitasouoma_matriisi!L635*COS(ATAN(1/Päälaskenta!$E$20)))</f>
        <v>0.128</v>
      </c>
      <c r="AM635" s="134"/>
      <c r="AN635" s="134">
        <f t="shared" si="159"/>
        <v>0.55300000000000005</v>
      </c>
      <c r="AO635" s="8">
        <f t="shared" si="152"/>
        <v>0.30238407699037601</v>
      </c>
      <c r="AP635" s="134">
        <f>Refererenssiarvoja!$B$16*H635^(1/6)/(Refererenssiarvoja!$B$15^0.5)*(Päälaskenta!$G$28/2)^0.5*(1-AO635)^(-1.5)</f>
        <v>6.7000000000000004E-2</v>
      </c>
      <c r="AQ635" s="8">
        <f>Refererenssiarvoja!$B$16*Kaksitasouoma_matriisi!O635^(1/6)/(SQRT((2*Refererenssiarvoja!$B$15)/(Päälaskenta!$F$31*Päälaskenta!$G$31*Päälaskenta!$F$28))+SQRT(Refererenssiarvoja!$B$15)/Refererenssiarvoja!$B$17*LN(Kaksitasouoma_matriisi!L635/Päälaskenta!$F$28))</f>
        <v>-5.5432111573308802E-2</v>
      </c>
      <c r="AR635" s="8">
        <f>Refererenssiarvoja!$B$16*Kaksitasouoma_matriisi!O635^(1/6)/(SQRT((2*Refererenssiarvoja!$B$15)/(Päälaskenta!$F$31*Päälaskenta!$G$31*L635)))</f>
        <v>0.137229163558131</v>
      </c>
    </row>
    <row r="636" spans="1:44" x14ac:dyDescent="0.2">
      <c r="A636" s="8">
        <v>634</v>
      </c>
      <c r="B636" s="8">
        <f>IF(Päälaskenta!C$7,Päälaskenta!E$7,Päälaskenta!G$5)</f>
        <v>2.5</v>
      </c>
      <c r="C636" s="56">
        <v>1.3660000000000001</v>
      </c>
      <c r="D636" s="93">
        <f t="shared" si="145"/>
        <v>1.8302</v>
      </c>
      <c r="E636" s="8">
        <f>IF(Päälaskenta!$C$26,Kaksitasouoma_matriisi!AP636,Kaksitasouoma_matriisi!AC636)</f>
        <v>0.102019275731212</v>
      </c>
      <c r="F636" s="56">
        <f>IF(D636&lt;Päälaskenta!H$24,(SQRT(POWER(Päälaskenta!C$24/(2*Päälaskenta!E$24),2)+(D636/Päälaskenta!E$24))-Päälaskenta!C$24/(2*Päälaskenta!E$24)),IF(D636=Päälaskenta!H$24,Päälaskenta!D$24,Päälaskenta!D$24+(SQRT(POWER((Päälaskenta!C$20+Päälaskenta!G$24)/(2*Päälaskenta!E$20),2)+((D636-Päälaskenta!H$24)/Päälaskenta!E$20))-(Päälaskenta!C$20+Päälaskenta!G$24)/(2*Päälaskenta!E$20))))</f>
        <v>0.78500000000000003</v>
      </c>
      <c r="G636" s="57">
        <f>IF(F636&gt;Päälaskenta!D$24,(2*SQRT((POWER(Päälaskenta!D$24,2))+POWER(Päälaskenta!E$24*Päälaskenta!D$24,2))+Päälaskenta!C$24)+(2*SQRT((POWER((F636-Päälaskenta!D$24),2))+POWER(Päälaskenta!E$20*(F636-Päälaskenta!D$24),2))+Päälaskenta!C$20),(2*SQRT((POWER(F636,2))+POWER(Päälaskenta!E$24*F636,2))+Päälaskenta!C$24))</f>
        <v>8.2899999999999991</v>
      </c>
      <c r="H636" s="57">
        <f t="shared" si="146"/>
        <v>0.22</v>
      </c>
      <c r="I636" s="62">
        <f t="shared" si="147"/>
        <v>0.14623</v>
      </c>
      <c r="J636" s="8">
        <f>IF(F636&lt;Päälaskenta!$D$24,0,Kaksitasouoma_matriisi!F636-Päälaskenta!$D$24)</f>
        <v>8.5000000000000103E-2</v>
      </c>
      <c r="L636" s="8">
        <f>IF(F636&gt;Päälaskenta!D$24,F636-Päälaskenta!D$24,0)</f>
        <v>8.5000000000000103E-2</v>
      </c>
      <c r="M636" s="8">
        <f>IF(F636&gt;Päälaskenta!D$24,(Päälaskenta!C$20+(Päälaskenta!E$20*(Kaksitasouoma_matriisi!F636-Päälaskenta!D$24)))*(Kaksitasouoma_matriisi!F636-Päälaskenta!D$24),0)</f>
        <v>0.43583749999999999</v>
      </c>
      <c r="N636" s="8">
        <f>IF(F636&gt;Päälaskenta!D$24,(2*SQRT((POWER((F636-Päälaskenta!D$24),2))+POWER(Päälaskenta!E$20*(F636-Päälaskenta!D$24),2))+Päälaskenta!C$20),0)</f>
        <v>5.3064718584144401</v>
      </c>
      <c r="O636" s="8">
        <f t="shared" si="153"/>
        <v>8.2133197278507195E-2</v>
      </c>
      <c r="P636" s="8">
        <f>IF(Päälaskenta!$C$29,IF(L636&gt;Päälaskenta!$F$28,Kaksitasouoma_matriisi!AQ636,Kaksitasouoma_matriisi!AR636),Päälaskenta!$F$20)</f>
        <v>0.12</v>
      </c>
      <c r="Q636" s="8">
        <f t="shared" si="154"/>
        <v>0.68626076219665699</v>
      </c>
      <c r="R636" s="8">
        <f t="shared" si="148"/>
        <v>0.135229844755451</v>
      </c>
      <c r="S636" s="8">
        <f t="shared" si="155"/>
        <v>0.310275836189981</v>
      </c>
      <c r="U636" s="93">
        <f>IF(F636&gt;Päälaskenta!D$24,Päälaskenta!H$24+L636*Päälaskenta!G$24,F636*Päälaskenta!C$24 + F636*F636*Päälaskenta!E$24)</f>
        <v>1.3939999999999999</v>
      </c>
      <c r="V636" s="8">
        <f>IF(F636&gt;Päälaskenta!D$24,2*SQRT(POWER(Päälaskenta!D$24,2)+POWER(Päälaskenta!E$24*Päälaskenta!D$24,2))+Päälaskenta!C$24,(2*SQRT((POWER(F636,2))+POWER(Päälaskenta!E$24*F636,2))+Päälaskenta!C$24))</f>
        <v>2.9798989873223301</v>
      </c>
      <c r="W636" s="8">
        <f t="shared" si="156"/>
        <v>0.46780109189292202</v>
      </c>
      <c r="X636" s="8">
        <f>Päälaskenta!F$24</f>
        <v>7.0000000000000007E-2</v>
      </c>
      <c r="Y636" s="8">
        <f t="shared" si="157"/>
        <v>12.0006716867329</v>
      </c>
      <c r="Z636" s="8">
        <f t="shared" si="149"/>
        <v>2.3647701552445501</v>
      </c>
      <c r="AA636" s="8">
        <f t="shared" si="158"/>
        <v>1.69639178998892</v>
      </c>
      <c r="AC636" s="8">
        <f t="shared" si="150"/>
        <v>0.102019275731212</v>
      </c>
      <c r="AE636" s="8">
        <v>634</v>
      </c>
      <c r="AF636" s="8">
        <f t="shared" si="160"/>
        <v>12.6869324489296</v>
      </c>
      <c r="AG636" s="8">
        <f t="shared" si="151"/>
        <v>3.8829943834874599E-2</v>
      </c>
      <c r="AJ636" s="132">
        <f>IF(Päälaskenta!$F$28&lt;Kaksitasouoma_matriisi!L636,Päälaskenta!$C$20*Päälaskenta!$F$28,Päälaskenta!$C$20*Kaksitasouoma_matriisi!L636)</f>
        <v>0.42499999999999999</v>
      </c>
      <c r="AK636" s="134">
        <f>SQRT(Päälaskenta!$D$20^2+(Päälaskenta!$D$20/(1/Päälaskenta!$E$20))^2)</f>
        <v>1.8029999999999999</v>
      </c>
      <c r="AL636" s="134">
        <f>IF(Päälaskenta!$F$28&lt;Kaksitasouoma_matriisi!L636,AK636*Päälaskenta!$F$28*COS(ATAN(1/Päälaskenta!$E$20)),AK636*Kaksitasouoma_matriisi!L636*COS(ATAN(1/Päälaskenta!$E$20)))</f>
        <v>0.128</v>
      </c>
      <c r="AM636" s="134"/>
      <c r="AN636" s="134">
        <f t="shared" si="159"/>
        <v>0.55300000000000005</v>
      </c>
      <c r="AO636" s="8">
        <f t="shared" si="152"/>
        <v>0.30215277018905001</v>
      </c>
      <c r="AP636" s="134">
        <f>Refererenssiarvoja!$B$16*H636^(1/6)/(Refererenssiarvoja!$B$15^0.5)*(Päälaskenta!$G$28/2)^0.5*(1-AO636)^(-1.5)</f>
        <v>6.7000000000000004E-2</v>
      </c>
      <c r="AQ636" s="8">
        <f>Refererenssiarvoja!$B$16*Kaksitasouoma_matriisi!O636^(1/6)/(SQRT((2*Refererenssiarvoja!$B$15)/(Päälaskenta!$F$31*Päälaskenta!$G$31*Päälaskenta!$F$28))+SQRT(Refererenssiarvoja!$B$15)/Refererenssiarvoja!$B$17*LN(Kaksitasouoma_matriisi!L636/Päälaskenta!$F$28))</f>
        <v>-5.5432111573308802E-2</v>
      </c>
      <c r="AR636" s="8">
        <f>Refererenssiarvoja!$B$16*Kaksitasouoma_matriisi!O636^(1/6)/(SQRT((2*Refererenssiarvoja!$B$15)/(Päälaskenta!$F$31*Päälaskenta!$G$31*L636)))</f>
        <v>0.137229163558131</v>
      </c>
    </row>
    <row r="637" spans="1:44" x14ac:dyDescent="0.2">
      <c r="A637" s="8">
        <v>635</v>
      </c>
      <c r="B637" s="8">
        <f>IF(Päälaskenta!C$7,Päälaskenta!E$7,Päälaskenta!G$5)</f>
        <v>2.5</v>
      </c>
      <c r="C637" s="56">
        <v>1.365</v>
      </c>
      <c r="D637" s="93">
        <f t="shared" si="145"/>
        <v>1.8314999999999999</v>
      </c>
      <c r="E637" s="8">
        <f>IF(Päälaskenta!$C$26,Kaksitasouoma_matriisi!AP637,Kaksitasouoma_matriisi!AC637)</f>
        <v>0.102019275731212</v>
      </c>
      <c r="F637" s="56">
        <f>IF(D637&lt;Päälaskenta!H$24,(SQRT(POWER(Päälaskenta!C$24/(2*Päälaskenta!E$24),2)+(D637/Päälaskenta!E$24))-Päälaskenta!C$24/(2*Päälaskenta!E$24)),IF(D637=Päälaskenta!H$24,Päälaskenta!D$24,Päälaskenta!D$24+(SQRT(POWER((Päälaskenta!C$20+Päälaskenta!G$24)/(2*Päälaskenta!E$20),2)+((D637-Päälaskenta!H$24)/Päälaskenta!E$20))-(Päälaskenta!C$20+Päälaskenta!G$24)/(2*Päälaskenta!E$20))))</f>
        <v>0.78500000000000003</v>
      </c>
      <c r="G637" s="57">
        <f>IF(F637&gt;Päälaskenta!D$24,(2*SQRT((POWER(Päälaskenta!D$24,2))+POWER(Päälaskenta!E$24*Päälaskenta!D$24,2))+Päälaskenta!C$24)+(2*SQRT((POWER((F637-Päälaskenta!D$24),2))+POWER(Päälaskenta!E$20*(F637-Päälaskenta!D$24),2))+Päälaskenta!C$20),(2*SQRT((POWER(F637,2))+POWER(Päälaskenta!E$24*F637,2))+Päälaskenta!C$24))</f>
        <v>8.2899999999999991</v>
      </c>
      <c r="H637" s="57">
        <f t="shared" si="146"/>
        <v>0.22</v>
      </c>
      <c r="I637" s="62">
        <f t="shared" si="147"/>
        <v>0.14601600000000001</v>
      </c>
      <c r="J637" s="8">
        <f>IF(F637&lt;Päälaskenta!$D$24,0,Kaksitasouoma_matriisi!F637-Päälaskenta!$D$24)</f>
        <v>8.5000000000000103E-2</v>
      </c>
      <c r="L637" s="8">
        <f>IF(F637&gt;Päälaskenta!D$24,F637-Päälaskenta!D$24,0)</f>
        <v>8.5000000000000103E-2</v>
      </c>
      <c r="M637" s="8">
        <f>IF(F637&gt;Päälaskenta!D$24,(Päälaskenta!C$20+(Päälaskenta!E$20*(Kaksitasouoma_matriisi!F637-Päälaskenta!D$24)))*(Kaksitasouoma_matriisi!F637-Päälaskenta!D$24),0)</f>
        <v>0.43583749999999999</v>
      </c>
      <c r="N637" s="8">
        <f>IF(F637&gt;Päälaskenta!D$24,(2*SQRT((POWER((F637-Päälaskenta!D$24),2))+POWER(Päälaskenta!E$20*(F637-Päälaskenta!D$24),2))+Päälaskenta!C$20),0)</f>
        <v>5.3064718584144401</v>
      </c>
      <c r="O637" s="8">
        <f t="shared" si="153"/>
        <v>8.2133197278507195E-2</v>
      </c>
      <c r="P637" s="8">
        <f>IF(Päälaskenta!$C$29,IF(L637&gt;Päälaskenta!$F$28,Kaksitasouoma_matriisi!AQ637,Kaksitasouoma_matriisi!AR637),Päälaskenta!$F$20)</f>
        <v>0.12</v>
      </c>
      <c r="Q637" s="8">
        <f t="shared" si="154"/>
        <v>0.68626076219665699</v>
      </c>
      <c r="R637" s="8">
        <f t="shared" si="148"/>
        <v>0.135229844755451</v>
      </c>
      <c r="S637" s="8">
        <f t="shared" si="155"/>
        <v>0.310275836189981</v>
      </c>
      <c r="U637" s="93">
        <f>IF(F637&gt;Päälaskenta!D$24,Päälaskenta!H$24+L637*Päälaskenta!G$24,F637*Päälaskenta!C$24 + F637*F637*Päälaskenta!E$24)</f>
        <v>1.3939999999999999</v>
      </c>
      <c r="V637" s="8">
        <f>IF(F637&gt;Päälaskenta!D$24,2*SQRT(POWER(Päälaskenta!D$24,2)+POWER(Päälaskenta!E$24*Päälaskenta!D$24,2))+Päälaskenta!C$24,(2*SQRT((POWER(F637,2))+POWER(Päälaskenta!E$24*F637,2))+Päälaskenta!C$24))</f>
        <v>2.9798989873223301</v>
      </c>
      <c r="W637" s="8">
        <f t="shared" si="156"/>
        <v>0.46780109189292202</v>
      </c>
      <c r="X637" s="8">
        <f>Päälaskenta!F$24</f>
        <v>7.0000000000000007E-2</v>
      </c>
      <c r="Y637" s="8">
        <f t="shared" si="157"/>
        <v>12.0006716867329</v>
      </c>
      <c r="Z637" s="8">
        <f t="shared" si="149"/>
        <v>2.3647701552445501</v>
      </c>
      <c r="AA637" s="8">
        <f t="shared" si="158"/>
        <v>1.69639178998892</v>
      </c>
      <c r="AC637" s="8">
        <f t="shared" si="150"/>
        <v>0.102019275731212</v>
      </c>
      <c r="AE637" s="8">
        <v>635</v>
      </c>
      <c r="AF637" s="8">
        <f t="shared" si="160"/>
        <v>12.6869324489296</v>
      </c>
      <c r="AG637" s="8">
        <f t="shared" si="151"/>
        <v>3.8829943834874599E-2</v>
      </c>
      <c r="AJ637" s="132">
        <f>IF(Päälaskenta!$F$28&lt;Kaksitasouoma_matriisi!L637,Päälaskenta!$C$20*Päälaskenta!$F$28,Päälaskenta!$C$20*Kaksitasouoma_matriisi!L637)</f>
        <v>0.42499999999999999</v>
      </c>
      <c r="AK637" s="134">
        <f>SQRT(Päälaskenta!$D$20^2+(Päälaskenta!$D$20/(1/Päälaskenta!$E$20))^2)</f>
        <v>1.8029999999999999</v>
      </c>
      <c r="AL637" s="134">
        <f>IF(Päälaskenta!$F$28&lt;Kaksitasouoma_matriisi!L637,AK637*Päälaskenta!$F$28*COS(ATAN(1/Päälaskenta!$E$20)),AK637*Kaksitasouoma_matriisi!L637*COS(ATAN(1/Päälaskenta!$E$20)))</f>
        <v>0.128</v>
      </c>
      <c r="AM637" s="134"/>
      <c r="AN637" s="134">
        <f t="shared" si="159"/>
        <v>0.55300000000000005</v>
      </c>
      <c r="AO637" s="8">
        <f t="shared" si="152"/>
        <v>0.30193830193830201</v>
      </c>
      <c r="AP637" s="134">
        <f>Refererenssiarvoja!$B$16*H637^(1/6)/(Refererenssiarvoja!$B$15^0.5)*(Päälaskenta!$G$28/2)^0.5*(1-AO637)^(-1.5)</f>
        <v>6.7000000000000004E-2</v>
      </c>
      <c r="AQ637" s="8">
        <f>Refererenssiarvoja!$B$16*Kaksitasouoma_matriisi!O637^(1/6)/(SQRT((2*Refererenssiarvoja!$B$15)/(Päälaskenta!$F$31*Päälaskenta!$G$31*Päälaskenta!$F$28))+SQRT(Refererenssiarvoja!$B$15)/Refererenssiarvoja!$B$17*LN(Kaksitasouoma_matriisi!L637/Päälaskenta!$F$28))</f>
        <v>-5.5432111573308802E-2</v>
      </c>
      <c r="AR637" s="8">
        <f>Refererenssiarvoja!$B$16*Kaksitasouoma_matriisi!O637^(1/6)/(SQRT((2*Refererenssiarvoja!$B$15)/(Päälaskenta!$F$31*Päälaskenta!$G$31*L637)))</f>
        <v>0.137229163558131</v>
      </c>
    </row>
    <row r="638" spans="1:44" x14ac:dyDescent="0.2">
      <c r="A638" s="8">
        <v>636</v>
      </c>
      <c r="B638" s="8">
        <f>IF(Päälaskenta!C$7,Päälaskenta!E$7,Päälaskenta!G$5)</f>
        <v>2.5</v>
      </c>
      <c r="C638" s="56">
        <v>1.3640000000000001</v>
      </c>
      <c r="D638" s="93">
        <f t="shared" si="145"/>
        <v>1.8328</v>
      </c>
      <c r="E638" s="8">
        <f>IF(Päälaskenta!$C$26,Kaksitasouoma_matriisi!AP638,Kaksitasouoma_matriisi!AC638)</f>
        <v>0.102019275731212</v>
      </c>
      <c r="F638" s="56">
        <f>IF(D638&lt;Päälaskenta!H$24,(SQRT(POWER(Päälaskenta!C$24/(2*Päälaskenta!E$24),2)+(D638/Päälaskenta!E$24))-Päälaskenta!C$24/(2*Päälaskenta!E$24)),IF(D638=Päälaskenta!H$24,Päälaskenta!D$24,Päälaskenta!D$24+(SQRT(POWER((Päälaskenta!C$20+Päälaskenta!G$24)/(2*Päälaskenta!E$20),2)+((D638-Päälaskenta!H$24)/Päälaskenta!E$20))-(Päälaskenta!C$20+Päälaskenta!G$24)/(2*Päälaskenta!E$20))))</f>
        <v>0.78500000000000003</v>
      </c>
      <c r="G638" s="57">
        <f>IF(F638&gt;Päälaskenta!D$24,(2*SQRT((POWER(Päälaskenta!D$24,2))+POWER(Päälaskenta!E$24*Päälaskenta!D$24,2))+Päälaskenta!C$24)+(2*SQRT((POWER((F638-Päälaskenta!D$24),2))+POWER(Päälaskenta!E$20*(F638-Päälaskenta!D$24),2))+Päälaskenta!C$20),(2*SQRT((POWER(F638,2))+POWER(Päälaskenta!E$24*F638,2))+Päälaskenta!C$24))</f>
        <v>8.2899999999999991</v>
      </c>
      <c r="H638" s="57">
        <f t="shared" si="146"/>
        <v>0.22</v>
      </c>
      <c r="I638" s="62">
        <f t="shared" si="147"/>
        <v>0.14580199999999999</v>
      </c>
      <c r="J638" s="8">
        <f>IF(F638&lt;Päälaskenta!$D$24,0,Kaksitasouoma_matriisi!F638-Päälaskenta!$D$24)</f>
        <v>8.5000000000000103E-2</v>
      </c>
      <c r="L638" s="8">
        <f>IF(F638&gt;Päälaskenta!D$24,F638-Päälaskenta!D$24,0)</f>
        <v>8.5000000000000103E-2</v>
      </c>
      <c r="M638" s="8">
        <f>IF(F638&gt;Päälaskenta!D$24,(Päälaskenta!C$20+(Päälaskenta!E$20*(Kaksitasouoma_matriisi!F638-Päälaskenta!D$24)))*(Kaksitasouoma_matriisi!F638-Päälaskenta!D$24),0)</f>
        <v>0.43583749999999999</v>
      </c>
      <c r="N638" s="8">
        <f>IF(F638&gt;Päälaskenta!D$24,(2*SQRT((POWER((F638-Päälaskenta!D$24),2))+POWER(Päälaskenta!E$20*(F638-Päälaskenta!D$24),2))+Päälaskenta!C$20),0)</f>
        <v>5.3064718584144401</v>
      </c>
      <c r="O638" s="8">
        <f t="shared" si="153"/>
        <v>8.2133197278507195E-2</v>
      </c>
      <c r="P638" s="8">
        <f>IF(Päälaskenta!$C$29,IF(L638&gt;Päälaskenta!$F$28,Kaksitasouoma_matriisi!AQ638,Kaksitasouoma_matriisi!AR638),Päälaskenta!$F$20)</f>
        <v>0.12</v>
      </c>
      <c r="Q638" s="8">
        <f t="shared" si="154"/>
        <v>0.68626076219665699</v>
      </c>
      <c r="R638" s="8">
        <f t="shared" si="148"/>
        <v>0.135229844755451</v>
      </c>
      <c r="S638" s="8">
        <f t="shared" si="155"/>
        <v>0.310275836189981</v>
      </c>
      <c r="U638" s="93">
        <f>IF(F638&gt;Päälaskenta!D$24,Päälaskenta!H$24+L638*Päälaskenta!G$24,F638*Päälaskenta!C$24 + F638*F638*Päälaskenta!E$24)</f>
        <v>1.3939999999999999</v>
      </c>
      <c r="V638" s="8">
        <f>IF(F638&gt;Päälaskenta!D$24,2*SQRT(POWER(Päälaskenta!D$24,2)+POWER(Päälaskenta!E$24*Päälaskenta!D$24,2))+Päälaskenta!C$24,(2*SQRT((POWER(F638,2))+POWER(Päälaskenta!E$24*F638,2))+Päälaskenta!C$24))</f>
        <v>2.9798989873223301</v>
      </c>
      <c r="W638" s="8">
        <f t="shared" si="156"/>
        <v>0.46780109189292202</v>
      </c>
      <c r="X638" s="8">
        <f>Päälaskenta!F$24</f>
        <v>7.0000000000000007E-2</v>
      </c>
      <c r="Y638" s="8">
        <f t="shared" si="157"/>
        <v>12.0006716867329</v>
      </c>
      <c r="Z638" s="8">
        <f t="shared" si="149"/>
        <v>2.3647701552445501</v>
      </c>
      <c r="AA638" s="8">
        <f t="shared" si="158"/>
        <v>1.69639178998892</v>
      </c>
      <c r="AC638" s="8">
        <f t="shared" si="150"/>
        <v>0.102019275731212</v>
      </c>
      <c r="AE638" s="8">
        <v>636</v>
      </c>
      <c r="AF638" s="8">
        <f t="shared" si="160"/>
        <v>12.6869324489296</v>
      </c>
      <c r="AG638" s="8">
        <f t="shared" si="151"/>
        <v>3.8829943834874599E-2</v>
      </c>
      <c r="AJ638" s="132">
        <f>IF(Päälaskenta!$F$28&lt;Kaksitasouoma_matriisi!L638,Päälaskenta!$C$20*Päälaskenta!$F$28,Päälaskenta!$C$20*Kaksitasouoma_matriisi!L638)</f>
        <v>0.42499999999999999</v>
      </c>
      <c r="AK638" s="134">
        <f>SQRT(Päälaskenta!$D$20^2+(Päälaskenta!$D$20/(1/Päälaskenta!$E$20))^2)</f>
        <v>1.8029999999999999</v>
      </c>
      <c r="AL638" s="134">
        <f>IF(Päälaskenta!$F$28&lt;Kaksitasouoma_matriisi!L638,AK638*Päälaskenta!$F$28*COS(ATAN(1/Päälaskenta!$E$20)),AK638*Kaksitasouoma_matriisi!L638*COS(ATAN(1/Päälaskenta!$E$20)))</f>
        <v>0.128</v>
      </c>
      <c r="AM638" s="134"/>
      <c r="AN638" s="134">
        <f t="shared" si="159"/>
        <v>0.55300000000000005</v>
      </c>
      <c r="AO638" s="8">
        <f t="shared" si="152"/>
        <v>0.30172413793103497</v>
      </c>
      <c r="AP638" s="134">
        <f>Refererenssiarvoja!$B$16*H638^(1/6)/(Refererenssiarvoja!$B$15^0.5)*(Päälaskenta!$G$28/2)^0.5*(1-AO638)^(-1.5)</f>
        <v>6.7000000000000004E-2</v>
      </c>
      <c r="AQ638" s="8">
        <f>Refererenssiarvoja!$B$16*Kaksitasouoma_matriisi!O638^(1/6)/(SQRT((2*Refererenssiarvoja!$B$15)/(Päälaskenta!$F$31*Päälaskenta!$G$31*Päälaskenta!$F$28))+SQRT(Refererenssiarvoja!$B$15)/Refererenssiarvoja!$B$17*LN(Kaksitasouoma_matriisi!L638/Päälaskenta!$F$28))</f>
        <v>-5.5432111573308802E-2</v>
      </c>
      <c r="AR638" s="8">
        <f>Refererenssiarvoja!$B$16*Kaksitasouoma_matriisi!O638^(1/6)/(SQRT((2*Refererenssiarvoja!$B$15)/(Päälaskenta!$F$31*Päälaskenta!$G$31*L638)))</f>
        <v>0.137229163558131</v>
      </c>
    </row>
    <row r="639" spans="1:44" x14ac:dyDescent="0.2">
      <c r="A639" s="8">
        <v>637</v>
      </c>
      <c r="B639" s="8">
        <f>IF(Päälaskenta!C$7,Päälaskenta!E$7,Päälaskenta!G$5)</f>
        <v>2.5</v>
      </c>
      <c r="C639" s="56">
        <v>1.363</v>
      </c>
      <c r="D639" s="93">
        <f t="shared" si="145"/>
        <v>1.8342000000000001</v>
      </c>
      <c r="E639" s="8">
        <f>IF(Päälaskenta!$C$26,Kaksitasouoma_matriisi!AP639,Kaksitasouoma_matriisi!AC639)</f>
        <v>0.102027096069922</v>
      </c>
      <c r="F639" s="56">
        <f>IF(D639&lt;Päälaskenta!H$24,(SQRT(POWER(Päälaskenta!C$24/(2*Päälaskenta!E$24),2)+(D639/Päälaskenta!E$24))-Päälaskenta!C$24/(2*Päälaskenta!E$24)),IF(D639=Päälaskenta!H$24,Päälaskenta!D$24,Päälaskenta!D$24+(SQRT(POWER((Päälaskenta!C$20+Päälaskenta!G$24)/(2*Päälaskenta!E$20),2)+((D639-Päälaskenta!H$24)/Päälaskenta!E$20))-(Päälaskenta!C$20+Päälaskenta!G$24)/(2*Päälaskenta!E$20))))</f>
        <v>0.78600000000000003</v>
      </c>
      <c r="G639" s="57">
        <f>IF(F639&gt;Päälaskenta!D$24,(2*SQRT((POWER(Päälaskenta!D$24,2))+POWER(Päälaskenta!E$24*Päälaskenta!D$24,2))+Päälaskenta!C$24)+(2*SQRT((POWER((F639-Päälaskenta!D$24),2))+POWER(Päälaskenta!E$20*(F639-Päälaskenta!D$24),2))+Päälaskenta!C$20),(2*SQRT((POWER(F639,2))+POWER(Päälaskenta!E$24*F639,2))+Päälaskenta!C$24))</f>
        <v>8.2899999999999991</v>
      </c>
      <c r="H639" s="57">
        <f t="shared" si="146"/>
        <v>0.22</v>
      </c>
      <c r="I639" s="62">
        <f t="shared" si="147"/>
        <v>0.14560999999999999</v>
      </c>
      <c r="J639" s="8">
        <f>IF(F639&lt;Päälaskenta!$D$24,0,Kaksitasouoma_matriisi!F639-Päälaskenta!$D$24)</f>
        <v>8.6000000000000104E-2</v>
      </c>
      <c r="L639" s="8">
        <f>IF(F639&gt;Päälaskenta!D$24,F639-Päälaskenta!D$24,0)</f>
        <v>8.6000000000000104E-2</v>
      </c>
      <c r="M639" s="8">
        <f>IF(F639&gt;Päälaskenta!D$24,(Päälaskenta!C$20+(Päälaskenta!E$20*(Kaksitasouoma_matriisi!F639-Päälaskenta!D$24)))*(Kaksitasouoma_matriisi!F639-Päälaskenta!D$24),0)</f>
        <v>0.44109399999999999</v>
      </c>
      <c r="N639" s="8">
        <f>IF(F639&gt;Päälaskenta!D$24,(2*SQRT((POWER((F639-Päälaskenta!D$24),2))+POWER(Päälaskenta!E$20*(F639-Päälaskenta!D$24),2))+Päälaskenta!C$20),0)</f>
        <v>5.3100774096899004</v>
      </c>
      <c r="O639" s="8">
        <f t="shared" si="153"/>
        <v>8.3067338942194299E-2</v>
      </c>
      <c r="P639" s="8">
        <f>IF(Päälaskenta!$C$29,IF(L639&gt;Päälaskenta!$F$28,Kaksitasouoma_matriisi!AQ639,Kaksitasouoma_matriisi!AR639),Päälaskenta!$F$20)</f>
        <v>0.12</v>
      </c>
      <c r="Q639" s="8">
        <f t="shared" si="154"/>
        <v>0.69979382024539005</v>
      </c>
      <c r="R639" s="8">
        <f t="shared" si="148"/>
        <v>0.13737695132303501</v>
      </c>
      <c r="S639" s="8">
        <f t="shared" si="155"/>
        <v>0.31144597596665302</v>
      </c>
      <c r="U639" s="93">
        <f>IF(F639&gt;Päälaskenta!D$24,Päälaskenta!H$24+L639*Päälaskenta!G$24,F639*Päälaskenta!C$24 + F639*F639*Päälaskenta!E$24)</f>
        <v>1.3964000000000001</v>
      </c>
      <c r="V639" s="8">
        <f>IF(F639&gt;Päälaskenta!D$24,2*SQRT(POWER(Päälaskenta!D$24,2)+POWER(Päälaskenta!E$24*Päälaskenta!D$24,2))+Päälaskenta!C$24,(2*SQRT((POWER(F639,2))+POWER(Päälaskenta!E$24*F639,2))+Päälaskenta!C$24))</f>
        <v>2.9798989873223301</v>
      </c>
      <c r="W639" s="8">
        <f t="shared" si="156"/>
        <v>0.46860648832085899</v>
      </c>
      <c r="X639" s="8">
        <f>Päälaskenta!F$24</f>
        <v>7.0000000000000007E-2</v>
      </c>
      <c r="Y639" s="8">
        <f t="shared" si="157"/>
        <v>12.0351266577877</v>
      </c>
      <c r="Z639" s="8">
        <f t="shared" si="149"/>
        <v>2.3626230486769599</v>
      </c>
      <c r="AA639" s="8">
        <f t="shared" si="158"/>
        <v>1.6919385911464899</v>
      </c>
      <c r="AC639" s="8">
        <f t="shared" si="150"/>
        <v>0.102027096069922</v>
      </c>
      <c r="AE639" s="8">
        <v>637</v>
      </c>
      <c r="AF639" s="8">
        <f t="shared" si="160"/>
        <v>12.7349204780331</v>
      </c>
      <c r="AG639" s="8">
        <f t="shared" si="151"/>
        <v>3.85378553721493E-2</v>
      </c>
      <c r="AJ639" s="132">
        <f>IF(Päälaskenta!$F$28&lt;Kaksitasouoma_matriisi!L639,Päälaskenta!$C$20*Päälaskenta!$F$28,Päälaskenta!$C$20*Kaksitasouoma_matriisi!L639)</f>
        <v>0.43</v>
      </c>
      <c r="AK639" s="134">
        <f>SQRT(Päälaskenta!$D$20^2+(Päälaskenta!$D$20/(1/Päälaskenta!$E$20))^2)</f>
        <v>1.8029999999999999</v>
      </c>
      <c r="AL639" s="134">
        <f>IF(Päälaskenta!$F$28&lt;Kaksitasouoma_matriisi!L639,AK639*Päälaskenta!$F$28*COS(ATAN(1/Päälaskenta!$E$20)),AK639*Kaksitasouoma_matriisi!L639*COS(ATAN(1/Päälaskenta!$E$20)))</f>
        <v>0.129</v>
      </c>
      <c r="AM639" s="134"/>
      <c r="AN639" s="134">
        <f t="shared" si="159"/>
        <v>0.55900000000000005</v>
      </c>
      <c r="AO639" s="8">
        <f t="shared" si="152"/>
        <v>0.30476502017228202</v>
      </c>
      <c r="AP639" s="134">
        <f>Refererenssiarvoja!$B$16*H639^(1/6)/(Refererenssiarvoja!$B$15^0.5)*(Päälaskenta!$G$28/2)^0.5*(1-AO639)^(-1.5)</f>
        <v>6.8000000000000005E-2</v>
      </c>
      <c r="AQ639" s="8">
        <f>Refererenssiarvoja!$B$16*Kaksitasouoma_matriisi!O639^(1/6)/(SQRT((2*Refererenssiarvoja!$B$15)/(Päälaskenta!$F$31*Päälaskenta!$G$31*Päälaskenta!$F$28))+SQRT(Refererenssiarvoja!$B$15)/Refererenssiarvoja!$B$17*LN(Kaksitasouoma_matriisi!L639/Päälaskenta!$F$28))</f>
        <v>-5.5967641663572897E-2</v>
      </c>
      <c r="AR639" s="8">
        <f>Refererenssiarvoja!$B$16*Kaksitasouoma_matriisi!O639^(1/6)/(SQRT((2*Refererenssiarvoja!$B$15)/(Päälaskenta!$F$31*Päälaskenta!$G$31*L639)))</f>
        <v>0.13829445710903801</v>
      </c>
    </row>
    <row r="640" spans="1:44" x14ac:dyDescent="0.2">
      <c r="A640" s="8">
        <v>638</v>
      </c>
      <c r="B640" s="8">
        <f>IF(Päälaskenta!C$7,Päälaskenta!E$7,Päälaskenta!G$5)</f>
        <v>2.5</v>
      </c>
      <c r="C640" s="56">
        <v>1.3620000000000001</v>
      </c>
      <c r="D640" s="93">
        <f t="shared" si="145"/>
        <v>1.8354999999999999</v>
      </c>
      <c r="E640" s="8">
        <f>IF(Päälaskenta!$C$26,Kaksitasouoma_matriisi!AP640,Kaksitasouoma_matriisi!AC640)</f>
        <v>0.102027096069922</v>
      </c>
      <c r="F640" s="56">
        <f>IF(D640&lt;Päälaskenta!H$24,(SQRT(POWER(Päälaskenta!C$24/(2*Päälaskenta!E$24),2)+(D640/Päälaskenta!E$24))-Päälaskenta!C$24/(2*Päälaskenta!E$24)),IF(D640=Päälaskenta!H$24,Päälaskenta!D$24,Päälaskenta!D$24+(SQRT(POWER((Päälaskenta!C$20+Päälaskenta!G$24)/(2*Päälaskenta!E$20),2)+((D640-Päälaskenta!H$24)/Päälaskenta!E$20))-(Päälaskenta!C$20+Päälaskenta!G$24)/(2*Päälaskenta!E$20))))</f>
        <v>0.78600000000000003</v>
      </c>
      <c r="G640" s="57">
        <f>IF(F640&gt;Päälaskenta!D$24,(2*SQRT((POWER(Päälaskenta!D$24,2))+POWER(Päälaskenta!E$24*Päälaskenta!D$24,2))+Päälaskenta!C$24)+(2*SQRT((POWER((F640-Päälaskenta!D$24),2))+POWER(Päälaskenta!E$20*(F640-Päälaskenta!D$24),2))+Päälaskenta!C$20),(2*SQRT((POWER(F640,2))+POWER(Päälaskenta!E$24*F640,2))+Päälaskenta!C$24))</f>
        <v>8.2899999999999991</v>
      </c>
      <c r="H640" s="57">
        <f t="shared" si="146"/>
        <v>0.22</v>
      </c>
      <c r="I640" s="62">
        <f t="shared" si="147"/>
        <v>0.145397</v>
      </c>
      <c r="J640" s="8">
        <f>IF(F640&lt;Päälaskenta!$D$24,0,Kaksitasouoma_matriisi!F640-Päälaskenta!$D$24)</f>
        <v>8.6000000000000104E-2</v>
      </c>
      <c r="L640" s="8">
        <f>IF(F640&gt;Päälaskenta!D$24,F640-Päälaskenta!D$24,0)</f>
        <v>8.6000000000000104E-2</v>
      </c>
      <c r="M640" s="8">
        <f>IF(F640&gt;Päälaskenta!D$24,(Päälaskenta!C$20+(Päälaskenta!E$20*(Kaksitasouoma_matriisi!F640-Päälaskenta!D$24)))*(Kaksitasouoma_matriisi!F640-Päälaskenta!D$24),0)</f>
        <v>0.44109399999999999</v>
      </c>
      <c r="N640" s="8">
        <f>IF(F640&gt;Päälaskenta!D$24,(2*SQRT((POWER((F640-Päälaskenta!D$24),2))+POWER(Päälaskenta!E$20*(F640-Päälaskenta!D$24),2))+Päälaskenta!C$20),0)</f>
        <v>5.3100774096899004</v>
      </c>
      <c r="O640" s="8">
        <f t="shared" si="153"/>
        <v>8.3067338942194299E-2</v>
      </c>
      <c r="P640" s="8">
        <f>IF(Päälaskenta!$C$29,IF(L640&gt;Päälaskenta!$F$28,Kaksitasouoma_matriisi!AQ640,Kaksitasouoma_matriisi!AR640),Päälaskenta!$F$20)</f>
        <v>0.12</v>
      </c>
      <c r="Q640" s="8">
        <f t="shared" si="154"/>
        <v>0.69979382024539005</v>
      </c>
      <c r="R640" s="8">
        <f t="shared" si="148"/>
        <v>0.13737695132303501</v>
      </c>
      <c r="S640" s="8">
        <f t="shared" si="155"/>
        <v>0.31144597596665302</v>
      </c>
      <c r="U640" s="93">
        <f>IF(F640&gt;Päälaskenta!D$24,Päälaskenta!H$24+L640*Päälaskenta!G$24,F640*Päälaskenta!C$24 + F640*F640*Päälaskenta!E$24)</f>
        <v>1.3964000000000001</v>
      </c>
      <c r="V640" s="8">
        <f>IF(F640&gt;Päälaskenta!D$24,2*SQRT(POWER(Päälaskenta!D$24,2)+POWER(Päälaskenta!E$24*Päälaskenta!D$24,2))+Päälaskenta!C$24,(2*SQRT((POWER(F640,2))+POWER(Päälaskenta!E$24*F640,2))+Päälaskenta!C$24))</f>
        <v>2.9798989873223301</v>
      </c>
      <c r="W640" s="8">
        <f t="shared" si="156"/>
        <v>0.46860648832085899</v>
      </c>
      <c r="X640" s="8">
        <f>Päälaskenta!F$24</f>
        <v>7.0000000000000007E-2</v>
      </c>
      <c r="Y640" s="8">
        <f t="shared" si="157"/>
        <v>12.0351266577877</v>
      </c>
      <c r="Z640" s="8">
        <f t="shared" si="149"/>
        <v>2.3626230486769599</v>
      </c>
      <c r="AA640" s="8">
        <f t="shared" si="158"/>
        <v>1.6919385911464899</v>
      </c>
      <c r="AC640" s="8">
        <f t="shared" si="150"/>
        <v>0.102027096069922</v>
      </c>
      <c r="AE640" s="8">
        <v>638</v>
      </c>
      <c r="AF640" s="8">
        <f t="shared" si="160"/>
        <v>12.7349204780331</v>
      </c>
      <c r="AG640" s="8">
        <f t="shared" si="151"/>
        <v>3.85378553721493E-2</v>
      </c>
      <c r="AJ640" s="132">
        <f>IF(Päälaskenta!$F$28&lt;Kaksitasouoma_matriisi!L640,Päälaskenta!$C$20*Päälaskenta!$F$28,Päälaskenta!$C$20*Kaksitasouoma_matriisi!L640)</f>
        <v>0.43</v>
      </c>
      <c r="AK640" s="134">
        <f>SQRT(Päälaskenta!$D$20^2+(Päälaskenta!$D$20/(1/Päälaskenta!$E$20))^2)</f>
        <v>1.8029999999999999</v>
      </c>
      <c r="AL640" s="134">
        <f>IF(Päälaskenta!$F$28&lt;Kaksitasouoma_matriisi!L640,AK640*Päälaskenta!$F$28*COS(ATAN(1/Päälaskenta!$E$20)),AK640*Kaksitasouoma_matriisi!L640*COS(ATAN(1/Päälaskenta!$E$20)))</f>
        <v>0.129</v>
      </c>
      <c r="AM640" s="134"/>
      <c r="AN640" s="134">
        <f t="shared" si="159"/>
        <v>0.55900000000000005</v>
      </c>
      <c r="AO640" s="8">
        <f t="shared" si="152"/>
        <v>0.30454916916371599</v>
      </c>
      <c r="AP640" s="134">
        <f>Refererenssiarvoja!$B$16*H640^(1/6)/(Refererenssiarvoja!$B$15^0.5)*(Päälaskenta!$G$28/2)^0.5*(1-AO640)^(-1.5)</f>
        <v>6.8000000000000005E-2</v>
      </c>
      <c r="AQ640" s="8">
        <f>Refererenssiarvoja!$B$16*Kaksitasouoma_matriisi!O640^(1/6)/(SQRT((2*Refererenssiarvoja!$B$15)/(Päälaskenta!$F$31*Päälaskenta!$G$31*Päälaskenta!$F$28))+SQRT(Refererenssiarvoja!$B$15)/Refererenssiarvoja!$B$17*LN(Kaksitasouoma_matriisi!L640/Päälaskenta!$F$28))</f>
        <v>-5.5967641663572897E-2</v>
      </c>
      <c r="AR640" s="8">
        <f>Refererenssiarvoja!$B$16*Kaksitasouoma_matriisi!O640^(1/6)/(SQRT((2*Refererenssiarvoja!$B$15)/(Päälaskenta!$F$31*Päälaskenta!$G$31*L640)))</f>
        <v>0.13829445710903801</v>
      </c>
    </row>
    <row r="641" spans="1:44" x14ac:dyDescent="0.2">
      <c r="A641" s="8">
        <v>639</v>
      </c>
      <c r="B641" s="8">
        <f>IF(Päälaskenta!C$7,Päälaskenta!E$7,Päälaskenta!G$5)</f>
        <v>2.5</v>
      </c>
      <c r="C641" s="56">
        <v>1.361</v>
      </c>
      <c r="D641" s="93">
        <f t="shared" si="145"/>
        <v>1.8369</v>
      </c>
      <c r="E641" s="8">
        <f>IF(Päälaskenta!$C$26,Kaksitasouoma_matriisi!AP641,Kaksitasouoma_matriisi!AC641)</f>
        <v>0.102027096069922</v>
      </c>
      <c r="F641" s="56">
        <f>IF(D641&lt;Päälaskenta!H$24,(SQRT(POWER(Päälaskenta!C$24/(2*Päälaskenta!E$24),2)+(D641/Päälaskenta!E$24))-Päälaskenta!C$24/(2*Päälaskenta!E$24)),IF(D641=Päälaskenta!H$24,Päälaskenta!D$24,Päälaskenta!D$24+(SQRT(POWER((Päälaskenta!C$20+Päälaskenta!G$24)/(2*Päälaskenta!E$20),2)+((D641-Päälaskenta!H$24)/Päälaskenta!E$20))-(Päälaskenta!C$20+Päälaskenta!G$24)/(2*Päälaskenta!E$20))))</f>
        <v>0.78600000000000003</v>
      </c>
      <c r="G641" s="57">
        <f>IF(F641&gt;Päälaskenta!D$24,(2*SQRT((POWER(Päälaskenta!D$24,2))+POWER(Päälaskenta!E$24*Päälaskenta!D$24,2))+Päälaskenta!C$24)+(2*SQRT((POWER((F641-Päälaskenta!D$24),2))+POWER(Päälaskenta!E$20*(F641-Päälaskenta!D$24),2))+Päälaskenta!C$20),(2*SQRT((POWER(F641,2))+POWER(Päälaskenta!E$24*F641,2))+Päälaskenta!C$24))</f>
        <v>8.2899999999999991</v>
      </c>
      <c r="H641" s="57">
        <f t="shared" si="146"/>
        <v>0.22</v>
      </c>
      <c r="I641" s="62">
        <f t="shared" si="147"/>
        <v>0.14518300000000001</v>
      </c>
      <c r="J641" s="8">
        <f>IF(F641&lt;Päälaskenta!$D$24,0,Kaksitasouoma_matriisi!F641-Päälaskenta!$D$24)</f>
        <v>8.6000000000000104E-2</v>
      </c>
      <c r="L641" s="8">
        <f>IF(F641&gt;Päälaskenta!D$24,F641-Päälaskenta!D$24,0)</f>
        <v>8.6000000000000104E-2</v>
      </c>
      <c r="M641" s="8">
        <f>IF(F641&gt;Päälaskenta!D$24,(Päälaskenta!C$20+(Päälaskenta!E$20*(Kaksitasouoma_matriisi!F641-Päälaskenta!D$24)))*(Kaksitasouoma_matriisi!F641-Päälaskenta!D$24),0)</f>
        <v>0.44109399999999999</v>
      </c>
      <c r="N641" s="8">
        <f>IF(F641&gt;Päälaskenta!D$24,(2*SQRT((POWER((F641-Päälaskenta!D$24),2))+POWER(Päälaskenta!E$20*(F641-Päälaskenta!D$24),2))+Päälaskenta!C$20),0)</f>
        <v>5.3100774096899004</v>
      </c>
      <c r="O641" s="8">
        <f t="shared" si="153"/>
        <v>8.3067338942194299E-2</v>
      </c>
      <c r="P641" s="8">
        <f>IF(Päälaskenta!$C$29,IF(L641&gt;Päälaskenta!$F$28,Kaksitasouoma_matriisi!AQ641,Kaksitasouoma_matriisi!AR641),Päälaskenta!$F$20)</f>
        <v>0.12</v>
      </c>
      <c r="Q641" s="8">
        <f t="shared" si="154"/>
        <v>0.69979382024539005</v>
      </c>
      <c r="R641" s="8">
        <f t="shared" si="148"/>
        <v>0.13737695132303501</v>
      </c>
      <c r="S641" s="8">
        <f t="shared" si="155"/>
        <v>0.31144597596665302</v>
      </c>
      <c r="U641" s="93">
        <f>IF(F641&gt;Päälaskenta!D$24,Päälaskenta!H$24+L641*Päälaskenta!G$24,F641*Päälaskenta!C$24 + F641*F641*Päälaskenta!E$24)</f>
        <v>1.3964000000000001</v>
      </c>
      <c r="V641" s="8">
        <f>IF(F641&gt;Päälaskenta!D$24,2*SQRT(POWER(Päälaskenta!D$24,2)+POWER(Päälaskenta!E$24*Päälaskenta!D$24,2))+Päälaskenta!C$24,(2*SQRT((POWER(F641,2))+POWER(Päälaskenta!E$24*F641,2))+Päälaskenta!C$24))</f>
        <v>2.9798989873223301</v>
      </c>
      <c r="W641" s="8">
        <f t="shared" si="156"/>
        <v>0.46860648832085899</v>
      </c>
      <c r="X641" s="8">
        <f>Päälaskenta!F$24</f>
        <v>7.0000000000000007E-2</v>
      </c>
      <c r="Y641" s="8">
        <f t="shared" si="157"/>
        <v>12.0351266577877</v>
      </c>
      <c r="Z641" s="8">
        <f t="shared" si="149"/>
        <v>2.3626230486769599</v>
      </c>
      <c r="AA641" s="8">
        <f t="shared" si="158"/>
        <v>1.6919385911464899</v>
      </c>
      <c r="AC641" s="8">
        <f t="shared" si="150"/>
        <v>0.102027096069922</v>
      </c>
      <c r="AE641" s="8">
        <v>639</v>
      </c>
      <c r="AF641" s="8">
        <f t="shared" si="160"/>
        <v>12.7349204780331</v>
      </c>
      <c r="AG641" s="8">
        <f t="shared" si="151"/>
        <v>3.85378553721493E-2</v>
      </c>
      <c r="AJ641" s="132">
        <f>IF(Päälaskenta!$F$28&lt;Kaksitasouoma_matriisi!L641,Päälaskenta!$C$20*Päälaskenta!$F$28,Päälaskenta!$C$20*Kaksitasouoma_matriisi!L641)</f>
        <v>0.43</v>
      </c>
      <c r="AK641" s="134">
        <f>SQRT(Päälaskenta!$D$20^2+(Päälaskenta!$D$20/(1/Päälaskenta!$E$20))^2)</f>
        <v>1.8029999999999999</v>
      </c>
      <c r="AL641" s="134">
        <f>IF(Päälaskenta!$F$28&lt;Kaksitasouoma_matriisi!L641,AK641*Päälaskenta!$F$28*COS(ATAN(1/Päälaskenta!$E$20)),AK641*Kaksitasouoma_matriisi!L641*COS(ATAN(1/Päälaskenta!$E$20)))</f>
        <v>0.129</v>
      </c>
      <c r="AM641" s="134"/>
      <c r="AN641" s="134">
        <f t="shared" si="159"/>
        <v>0.55900000000000005</v>
      </c>
      <c r="AO641" s="8">
        <f t="shared" si="152"/>
        <v>0.30431705590941299</v>
      </c>
      <c r="AP641" s="134">
        <f>Refererenssiarvoja!$B$16*H641^(1/6)/(Refererenssiarvoja!$B$15^0.5)*(Päälaskenta!$G$28/2)^0.5*(1-AO641)^(-1.5)</f>
        <v>6.8000000000000005E-2</v>
      </c>
      <c r="AQ641" s="8">
        <f>Refererenssiarvoja!$B$16*Kaksitasouoma_matriisi!O641^(1/6)/(SQRT((2*Refererenssiarvoja!$B$15)/(Päälaskenta!$F$31*Päälaskenta!$G$31*Päälaskenta!$F$28))+SQRT(Refererenssiarvoja!$B$15)/Refererenssiarvoja!$B$17*LN(Kaksitasouoma_matriisi!L641/Päälaskenta!$F$28))</f>
        <v>-5.5967641663572897E-2</v>
      </c>
      <c r="AR641" s="8">
        <f>Refererenssiarvoja!$B$16*Kaksitasouoma_matriisi!O641^(1/6)/(SQRT((2*Refererenssiarvoja!$B$15)/(Päälaskenta!$F$31*Päälaskenta!$G$31*L641)))</f>
        <v>0.13829445710903801</v>
      </c>
    </row>
    <row r="642" spans="1:44" x14ac:dyDescent="0.2">
      <c r="A642" s="8">
        <v>640</v>
      </c>
      <c r="B642" s="8">
        <f>IF(Päälaskenta!C$7,Päälaskenta!E$7,Päälaskenta!G$5)</f>
        <v>2.5</v>
      </c>
      <c r="C642" s="56">
        <v>1.36</v>
      </c>
      <c r="D642" s="93">
        <f t="shared" si="145"/>
        <v>1.8382000000000001</v>
      </c>
      <c r="E642" s="8">
        <f>IF(Päälaskenta!$C$26,Kaksitasouoma_matriisi!AP642,Kaksitasouoma_matriisi!AC642)</f>
        <v>0.102027096069922</v>
      </c>
      <c r="F642" s="56">
        <f>IF(D642&lt;Päälaskenta!H$24,(SQRT(POWER(Päälaskenta!C$24/(2*Päälaskenta!E$24),2)+(D642/Päälaskenta!E$24))-Päälaskenta!C$24/(2*Päälaskenta!E$24)),IF(D642=Päälaskenta!H$24,Päälaskenta!D$24,Päälaskenta!D$24+(SQRT(POWER((Päälaskenta!C$20+Päälaskenta!G$24)/(2*Päälaskenta!E$20),2)+((D642-Päälaskenta!H$24)/Päälaskenta!E$20))-(Päälaskenta!C$20+Päälaskenta!G$24)/(2*Päälaskenta!E$20))))</f>
        <v>0.78600000000000003</v>
      </c>
      <c r="G642" s="57">
        <f>IF(F642&gt;Päälaskenta!D$24,(2*SQRT((POWER(Päälaskenta!D$24,2))+POWER(Päälaskenta!E$24*Päälaskenta!D$24,2))+Päälaskenta!C$24)+(2*SQRT((POWER((F642-Päälaskenta!D$24),2))+POWER(Päälaskenta!E$20*(F642-Päälaskenta!D$24),2))+Päälaskenta!C$20),(2*SQRT((POWER(F642,2))+POWER(Päälaskenta!E$24*F642,2))+Päälaskenta!C$24))</f>
        <v>8.2899999999999991</v>
      </c>
      <c r="H642" s="57">
        <f t="shared" si="146"/>
        <v>0.22</v>
      </c>
      <c r="I642" s="62">
        <f t="shared" si="147"/>
        <v>0.14496999999999999</v>
      </c>
      <c r="J642" s="8">
        <f>IF(F642&lt;Päälaskenta!$D$24,0,Kaksitasouoma_matriisi!F642-Päälaskenta!$D$24)</f>
        <v>8.6000000000000104E-2</v>
      </c>
      <c r="L642" s="8">
        <f>IF(F642&gt;Päälaskenta!D$24,F642-Päälaskenta!D$24,0)</f>
        <v>8.6000000000000104E-2</v>
      </c>
      <c r="M642" s="8">
        <f>IF(F642&gt;Päälaskenta!D$24,(Päälaskenta!C$20+(Päälaskenta!E$20*(Kaksitasouoma_matriisi!F642-Päälaskenta!D$24)))*(Kaksitasouoma_matriisi!F642-Päälaskenta!D$24),0)</f>
        <v>0.44109399999999999</v>
      </c>
      <c r="N642" s="8">
        <f>IF(F642&gt;Päälaskenta!D$24,(2*SQRT((POWER((F642-Päälaskenta!D$24),2))+POWER(Päälaskenta!E$20*(F642-Päälaskenta!D$24),2))+Päälaskenta!C$20),0)</f>
        <v>5.3100774096899004</v>
      </c>
      <c r="O642" s="8">
        <f t="shared" si="153"/>
        <v>8.3067338942194299E-2</v>
      </c>
      <c r="P642" s="8">
        <f>IF(Päälaskenta!$C$29,IF(L642&gt;Päälaskenta!$F$28,Kaksitasouoma_matriisi!AQ642,Kaksitasouoma_matriisi!AR642),Päälaskenta!$F$20)</f>
        <v>0.12</v>
      </c>
      <c r="Q642" s="8">
        <f t="shared" si="154"/>
        <v>0.69979382024539005</v>
      </c>
      <c r="R642" s="8">
        <f t="shared" si="148"/>
        <v>0.13737695132303501</v>
      </c>
      <c r="S642" s="8">
        <f t="shared" si="155"/>
        <v>0.31144597596665302</v>
      </c>
      <c r="U642" s="93">
        <f>IF(F642&gt;Päälaskenta!D$24,Päälaskenta!H$24+L642*Päälaskenta!G$24,F642*Päälaskenta!C$24 + F642*F642*Päälaskenta!E$24)</f>
        <v>1.3964000000000001</v>
      </c>
      <c r="V642" s="8">
        <f>IF(F642&gt;Päälaskenta!D$24,2*SQRT(POWER(Päälaskenta!D$24,2)+POWER(Päälaskenta!E$24*Päälaskenta!D$24,2))+Päälaskenta!C$24,(2*SQRT((POWER(F642,2))+POWER(Päälaskenta!E$24*F642,2))+Päälaskenta!C$24))</f>
        <v>2.9798989873223301</v>
      </c>
      <c r="W642" s="8">
        <f t="shared" si="156"/>
        <v>0.46860648832085899</v>
      </c>
      <c r="X642" s="8">
        <f>Päälaskenta!F$24</f>
        <v>7.0000000000000007E-2</v>
      </c>
      <c r="Y642" s="8">
        <f t="shared" si="157"/>
        <v>12.0351266577877</v>
      </c>
      <c r="Z642" s="8">
        <f t="shared" si="149"/>
        <v>2.3626230486769599</v>
      </c>
      <c r="AA642" s="8">
        <f t="shared" si="158"/>
        <v>1.6919385911464899</v>
      </c>
      <c r="AC642" s="8">
        <f t="shared" si="150"/>
        <v>0.102027096069922</v>
      </c>
      <c r="AE642" s="8">
        <v>640</v>
      </c>
      <c r="AF642" s="8">
        <f t="shared" si="160"/>
        <v>12.7349204780331</v>
      </c>
      <c r="AG642" s="8">
        <f t="shared" si="151"/>
        <v>3.85378553721493E-2</v>
      </c>
      <c r="AJ642" s="132">
        <f>IF(Päälaskenta!$F$28&lt;Kaksitasouoma_matriisi!L642,Päälaskenta!$C$20*Päälaskenta!$F$28,Päälaskenta!$C$20*Kaksitasouoma_matriisi!L642)</f>
        <v>0.43</v>
      </c>
      <c r="AK642" s="134">
        <f>SQRT(Päälaskenta!$D$20^2+(Päälaskenta!$D$20/(1/Päälaskenta!$E$20))^2)</f>
        <v>1.8029999999999999</v>
      </c>
      <c r="AL642" s="134">
        <f>IF(Päälaskenta!$F$28&lt;Kaksitasouoma_matriisi!L642,AK642*Päälaskenta!$F$28*COS(ATAN(1/Päälaskenta!$E$20)),AK642*Kaksitasouoma_matriisi!L642*COS(ATAN(1/Päälaskenta!$E$20)))</f>
        <v>0.129</v>
      </c>
      <c r="AM642" s="134"/>
      <c r="AN642" s="134">
        <f t="shared" si="159"/>
        <v>0.55900000000000005</v>
      </c>
      <c r="AO642" s="8">
        <f t="shared" si="152"/>
        <v>0.304101838755304</v>
      </c>
      <c r="AP642" s="134">
        <f>Refererenssiarvoja!$B$16*H642^(1/6)/(Refererenssiarvoja!$B$15^0.5)*(Päälaskenta!$G$28/2)^0.5*(1-AO642)^(-1.5)</f>
        <v>6.8000000000000005E-2</v>
      </c>
      <c r="AQ642" s="8">
        <f>Refererenssiarvoja!$B$16*Kaksitasouoma_matriisi!O642^(1/6)/(SQRT((2*Refererenssiarvoja!$B$15)/(Päälaskenta!$F$31*Päälaskenta!$G$31*Päälaskenta!$F$28))+SQRT(Refererenssiarvoja!$B$15)/Refererenssiarvoja!$B$17*LN(Kaksitasouoma_matriisi!L642/Päälaskenta!$F$28))</f>
        <v>-5.5967641663572897E-2</v>
      </c>
      <c r="AR642" s="8">
        <f>Refererenssiarvoja!$B$16*Kaksitasouoma_matriisi!O642^(1/6)/(SQRT((2*Refererenssiarvoja!$B$15)/(Päälaskenta!$F$31*Päälaskenta!$G$31*L642)))</f>
        <v>0.13829445710903801</v>
      </c>
    </row>
    <row r="643" spans="1:44" x14ac:dyDescent="0.2">
      <c r="A643" s="8">
        <v>641</v>
      </c>
      <c r="B643" s="8">
        <f>IF(Päälaskenta!C$7,Päälaskenta!E$7,Päälaskenta!G$5)</f>
        <v>2.5</v>
      </c>
      <c r="C643" s="56">
        <v>1.359</v>
      </c>
      <c r="D643" s="93">
        <f t="shared" ref="D643:D706" si="161">B643/C643</f>
        <v>1.8395999999999999</v>
      </c>
      <c r="E643" s="8">
        <f>IF(Päälaskenta!$C$26,Kaksitasouoma_matriisi!AP643,Kaksitasouoma_matriisi!AC643)</f>
        <v>0.102027096069922</v>
      </c>
      <c r="F643" s="56">
        <f>IF(D643&lt;Päälaskenta!H$24,(SQRT(POWER(Päälaskenta!C$24/(2*Päälaskenta!E$24),2)+(D643/Päälaskenta!E$24))-Päälaskenta!C$24/(2*Päälaskenta!E$24)),IF(D643=Päälaskenta!H$24,Päälaskenta!D$24,Päälaskenta!D$24+(SQRT(POWER((Päälaskenta!C$20+Päälaskenta!G$24)/(2*Päälaskenta!E$20),2)+((D643-Päälaskenta!H$24)/Päälaskenta!E$20))-(Päälaskenta!C$20+Päälaskenta!G$24)/(2*Päälaskenta!E$20))))</f>
        <v>0.78600000000000003</v>
      </c>
      <c r="G643" s="57">
        <f>IF(F643&gt;Päälaskenta!D$24,(2*SQRT((POWER(Päälaskenta!D$24,2))+POWER(Päälaskenta!E$24*Päälaskenta!D$24,2))+Päälaskenta!C$24)+(2*SQRT((POWER((F643-Päälaskenta!D$24),2))+POWER(Päälaskenta!E$20*(F643-Päälaskenta!D$24),2))+Päälaskenta!C$20),(2*SQRT((POWER(F643,2))+POWER(Päälaskenta!E$24*F643,2))+Päälaskenta!C$24))</f>
        <v>8.2899999999999991</v>
      </c>
      <c r="H643" s="57">
        <f t="shared" ref="H643:H706" si="162">D643/G643</f>
        <v>0.22</v>
      </c>
      <c r="I643" s="62">
        <f t="shared" ref="I643:I706" si="163">POWER(C643/((1/E643)*POWER(H643,2/3)),2)</f>
        <v>0.144757</v>
      </c>
      <c r="J643" s="8">
        <f>IF(F643&lt;Päälaskenta!$D$24,0,Kaksitasouoma_matriisi!F643-Päälaskenta!$D$24)</f>
        <v>8.6000000000000104E-2</v>
      </c>
      <c r="L643" s="8">
        <f>IF(F643&gt;Päälaskenta!D$24,F643-Päälaskenta!D$24,0)</f>
        <v>8.6000000000000104E-2</v>
      </c>
      <c r="M643" s="8">
        <f>IF(F643&gt;Päälaskenta!D$24,(Päälaskenta!C$20+(Päälaskenta!E$20*(Kaksitasouoma_matriisi!F643-Päälaskenta!D$24)))*(Kaksitasouoma_matriisi!F643-Päälaskenta!D$24),0)</f>
        <v>0.44109399999999999</v>
      </c>
      <c r="N643" s="8">
        <f>IF(F643&gt;Päälaskenta!D$24,(2*SQRT((POWER((F643-Päälaskenta!D$24),2))+POWER(Päälaskenta!E$20*(F643-Päälaskenta!D$24),2))+Päälaskenta!C$20),0)</f>
        <v>5.3100774096899004</v>
      </c>
      <c r="O643" s="8">
        <f t="shared" si="153"/>
        <v>8.3067338942194299E-2</v>
      </c>
      <c r="P643" s="8">
        <f>IF(Päälaskenta!$C$29,IF(L643&gt;Päälaskenta!$F$28,Kaksitasouoma_matriisi!AQ643,Kaksitasouoma_matriisi!AR643),Päälaskenta!$F$20)</f>
        <v>0.12</v>
      </c>
      <c r="Q643" s="8">
        <f t="shared" si="154"/>
        <v>0.69979382024539005</v>
      </c>
      <c r="R643" s="8">
        <f t="shared" ref="R643:R706" si="164">B643*Q643/(Q643+Y643)</f>
        <v>0.13737695132303501</v>
      </c>
      <c r="S643" s="8">
        <f t="shared" si="155"/>
        <v>0.31144597596665302</v>
      </c>
      <c r="U643" s="93">
        <f>IF(F643&gt;Päälaskenta!D$24,Päälaskenta!H$24+L643*Päälaskenta!G$24,F643*Päälaskenta!C$24 + F643*F643*Päälaskenta!E$24)</f>
        <v>1.3964000000000001</v>
      </c>
      <c r="V643" s="8">
        <f>IF(F643&gt;Päälaskenta!D$24,2*SQRT(POWER(Päälaskenta!D$24,2)+POWER(Päälaskenta!E$24*Päälaskenta!D$24,2))+Päälaskenta!C$24,(2*SQRT((POWER(F643,2))+POWER(Päälaskenta!E$24*F643,2))+Päälaskenta!C$24))</f>
        <v>2.9798989873223301</v>
      </c>
      <c r="W643" s="8">
        <f t="shared" si="156"/>
        <v>0.46860648832085899</v>
      </c>
      <c r="X643" s="8">
        <f>Päälaskenta!F$24</f>
        <v>7.0000000000000007E-2</v>
      </c>
      <c r="Y643" s="8">
        <f t="shared" si="157"/>
        <v>12.0351266577877</v>
      </c>
      <c r="Z643" s="8">
        <f t="shared" ref="Z643:Z706" si="165">B643*Y643/(Y643+Q643)</f>
        <v>2.3626230486769599</v>
      </c>
      <c r="AA643" s="8">
        <f t="shared" si="158"/>
        <v>1.6919385911464899</v>
      </c>
      <c r="AC643" s="8">
        <f t="shared" ref="AC643:AC706" si="166">(N643*P643+V643*X643)/(N643+V643)</f>
        <v>0.102027096069922</v>
      </c>
      <c r="AE643" s="8">
        <v>641</v>
      </c>
      <c r="AF643" s="8">
        <f t="shared" si="160"/>
        <v>12.7349204780331</v>
      </c>
      <c r="AG643" s="8">
        <f t="shared" ref="AG643:AG706" si="167">(B643*B643)/(AF643*AF643)</f>
        <v>3.85378553721493E-2</v>
      </c>
      <c r="AJ643" s="132">
        <f>IF(Päälaskenta!$F$28&lt;Kaksitasouoma_matriisi!L643,Päälaskenta!$C$20*Päälaskenta!$F$28,Päälaskenta!$C$20*Kaksitasouoma_matriisi!L643)</f>
        <v>0.43</v>
      </c>
      <c r="AK643" s="134">
        <f>SQRT(Päälaskenta!$D$20^2+(Päälaskenta!$D$20/(1/Päälaskenta!$E$20))^2)</f>
        <v>1.8029999999999999</v>
      </c>
      <c r="AL643" s="134">
        <f>IF(Päälaskenta!$F$28&lt;Kaksitasouoma_matriisi!L643,AK643*Päälaskenta!$F$28*COS(ATAN(1/Päälaskenta!$E$20)),AK643*Kaksitasouoma_matriisi!L643*COS(ATAN(1/Päälaskenta!$E$20)))</f>
        <v>0.129</v>
      </c>
      <c r="AM643" s="134"/>
      <c r="AN643" s="134">
        <f t="shared" si="159"/>
        <v>0.55900000000000005</v>
      </c>
      <c r="AO643" s="8">
        <f t="shared" ref="AO643:AO706" si="168">AN643/D643</f>
        <v>0.30387040661013298</v>
      </c>
      <c r="AP643" s="134">
        <f>Refererenssiarvoja!$B$16*H643^(1/6)/(Refererenssiarvoja!$B$15^0.5)*(Päälaskenta!$G$28/2)^0.5*(1-AO643)^(-1.5)</f>
        <v>6.8000000000000005E-2</v>
      </c>
      <c r="AQ643" s="8">
        <f>Refererenssiarvoja!$B$16*Kaksitasouoma_matriisi!O643^(1/6)/(SQRT((2*Refererenssiarvoja!$B$15)/(Päälaskenta!$F$31*Päälaskenta!$G$31*Päälaskenta!$F$28))+SQRT(Refererenssiarvoja!$B$15)/Refererenssiarvoja!$B$17*LN(Kaksitasouoma_matriisi!L643/Päälaskenta!$F$28))</f>
        <v>-5.5967641663572897E-2</v>
      </c>
      <c r="AR643" s="8">
        <f>Refererenssiarvoja!$B$16*Kaksitasouoma_matriisi!O643^(1/6)/(SQRT((2*Refererenssiarvoja!$B$15)/(Päälaskenta!$F$31*Päälaskenta!$G$31*L643)))</f>
        <v>0.13829445710903801</v>
      </c>
    </row>
    <row r="644" spans="1:44" x14ac:dyDescent="0.2">
      <c r="A644" s="8">
        <v>642</v>
      </c>
      <c r="B644" s="8">
        <f>IF(Päälaskenta!C$7,Päälaskenta!E$7,Päälaskenta!G$5)</f>
        <v>2.5</v>
      </c>
      <c r="C644" s="56">
        <v>1.3580000000000001</v>
      </c>
      <c r="D644" s="93">
        <f t="shared" si="161"/>
        <v>1.8409</v>
      </c>
      <c r="E644" s="8">
        <f>IF(Päälaskenta!$C$26,Kaksitasouoma_matriisi!AP644,Kaksitasouoma_matriisi!AC644)</f>
        <v>0.102027096069922</v>
      </c>
      <c r="F644" s="56">
        <f>IF(D644&lt;Päälaskenta!H$24,(SQRT(POWER(Päälaskenta!C$24/(2*Päälaskenta!E$24),2)+(D644/Päälaskenta!E$24))-Päälaskenta!C$24/(2*Päälaskenta!E$24)),IF(D644=Päälaskenta!H$24,Päälaskenta!D$24,Päälaskenta!D$24+(SQRT(POWER((Päälaskenta!C$20+Päälaskenta!G$24)/(2*Päälaskenta!E$20),2)+((D644-Päälaskenta!H$24)/Päälaskenta!E$20))-(Päälaskenta!C$20+Päälaskenta!G$24)/(2*Päälaskenta!E$20))))</f>
        <v>0.78600000000000003</v>
      </c>
      <c r="G644" s="57">
        <f>IF(F644&gt;Päälaskenta!D$24,(2*SQRT((POWER(Päälaskenta!D$24,2))+POWER(Päälaskenta!E$24*Päälaskenta!D$24,2))+Päälaskenta!C$24)+(2*SQRT((POWER((F644-Päälaskenta!D$24),2))+POWER(Päälaskenta!E$20*(F644-Päälaskenta!D$24),2))+Päälaskenta!C$20),(2*SQRT((POWER(F644,2))+POWER(Päälaskenta!E$24*F644,2))+Päälaskenta!C$24))</f>
        <v>8.2899999999999991</v>
      </c>
      <c r="H644" s="57">
        <f t="shared" si="162"/>
        <v>0.22</v>
      </c>
      <c r="I644" s="62">
        <f t="shared" si="163"/>
        <v>0.14454400000000001</v>
      </c>
      <c r="J644" s="8">
        <f>IF(F644&lt;Päälaskenta!$D$24,0,Kaksitasouoma_matriisi!F644-Päälaskenta!$D$24)</f>
        <v>8.6000000000000104E-2</v>
      </c>
      <c r="L644" s="8">
        <f>IF(F644&gt;Päälaskenta!D$24,F644-Päälaskenta!D$24,0)</f>
        <v>8.6000000000000104E-2</v>
      </c>
      <c r="M644" s="8">
        <f>IF(F644&gt;Päälaskenta!D$24,(Päälaskenta!C$20+(Päälaskenta!E$20*(Kaksitasouoma_matriisi!F644-Päälaskenta!D$24)))*(Kaksitasouoma_matriisi!F644-Päälaskenta!D$24),0)</f>
        <v>0.44109399999999999</v>
      </c>
      <c r="N644" s="8">
        <f>IF(F644&gt;Päälaskenta!D$24,(2*SQRT((POWER((F644-Päälaskenta!D$24),2))+POWER(Päälaskenta!E$20*(F644-Päälaskenta!D$24),2))+Päälaskenta!C$20),0)</f>
        <v>5.3100774096899004</v>
      </c>
      <c r="O644" s="8">
        <f t="shared" ref="O644:O707" si="169">IF(N644&gt;0,M644/N644,0)</f>
        <v>8.3067338942194299E-2</v>
      </c>
      <c r="P644" s="8">
        <f>IF(Päälaskenta!$C$29,IF(L644&gt;Päälaskenta!$F$28,Kaksitasouoma_matriisi!AQ644,Kaksitasouoma_matriisi!AR644),Päälaskenta!$F$20)</f>
        <v>0.12</v>
      </c>
      <c r="Q644" s="8">
        <f t="shared" ref="Q644:Q707" si="170">(1/P644)*M644*POWER(O644,(2/3))</f>
        <v>0.69979382024539005</v>
      </c>
      <c r="R644" s="8">
        <f t="shared" si="164"/>
        <v>0.13737695132303501</v>
      </c>
      <c r="S644" s="8">
        <f t="shared" ref="S644:S707" si="171">IF(M644&gt;0,R644/M644,0)</f>
        <v>0.31144597596665302</v>
      </c>
      <c r="U644" s="93">
        <f>IF(F644&gt;Päälaskenta!D$24,Päälaskenta!H$24+L644*Päälaskenta!G$24,F644*Päälaskenta!C$24 + F644*F644*Päälaskenta!E$24)</f>
        <v>1.3964000000000001</v>
      </c>
      <c r="V644" s="8">
        <f>IF(F644&gt;Päälaskenta!D$24,2*SQRT(POWER(Päälaskenta!D$24,2)+POWER(Päälaskenta!E$24*Päälaskenta!D$24,2))+Päälaskenta!C$24,(2*SQRT((POWER(F644,2))+POWER(Päälaskenta!E$24*F644,2))+Päälaskenta!C$24))</f>
        <v>2.9798989873223301</v>
      </c>
      <c r="W644" s="8">
        <f t="shared" ref="W644:W707" si="172">U644/V644</f>
        <v>0.46860648832085899</v>
      </c>
      <c r="X644" s="8">
        <f>Päälaskenta!F$24</f>
        <v>7.0000000000000007E-2</v>
      </c>
      <c r="Y644" s="8">
        <f t="shared" ref="Y644:Y707" si="173">(1/X644)*U644*POWER(W644,(2/3))</f>
        <v>12.0351266577877</v>
      </c>
      <c r="Z644" s="8">
        <f t="shared" si="165"/>
        <v>2.3626230486769599</v>
      </c>
      <c r="AA644" s="8">
        <f t="shared" ref="AA644:AA707" si="174">Z644/U644</f>
        <v>1.6919385911464899</v>
      </c>
      <c r="AC644" s="8">
        <f t="shared" si="166"/>
        <v>0.102027096069922</v>
      </c>
      <c r="AE644" s="8">
        <v>642</v>
      </c>
      <c r="AF644" s="8">
        <f t="shared" si="160"/>
        <v>12.7349204780331</v>
      </c>
      <c r="AG644" s="8">
        <f t="shared" si="167"/>
        <v>3.85378553721493E-2</v>
      </c>
      <c r="AJ644" s="132">
        <f>IF(Päälaskenta!$F$28&lt;Kaksitasouoma_matriisi!L644,Päälaskenta!$C$20*Päälaskenta!$F$28,Päälaskenta!$C$20*Kaksitasouoma_matriisi!L644)</f>
        <v>0.43</v>
      </c>
      <c r="AK644" s="134">
        <f>SQRT(Päälaskenta!$D$20^2+(Päälaskenta!$D$20/(1/Päälaskenta!$E$20))^2)</f>
        <v>1.8029999999999999</v>
      </c>
      <c r="AL644" s="134">
        <f>IF(Päälaskenta!$F$28&lt;Kaksitasouoma_matriisi!L644,AK644*Päälaskenta!$F$28*COS(ATAN(1/Päälaskenta!$E$20)),AK644*Kaksitasouoma_matriisi!L644*COS(ATAN(1/Päälaskenta!$E$20)))</f>
        <v>0.129</v>
      </c>
      <c r="AM644" s="134"/>
      <c r="AN644" s="134">
        <f t="shared" ref="AN644:AN707" si="175">AJ644+AL644</f>
        <v>0.55900000000000005</v>
      </c>
      <c r="AO644" s="8">
        <f t="shared" si="168"/>
        <v>0.30365582052257101</v>
      </c>
      <c r="AP644" s="134">
        <f>Refererenssiarvoja!$B$16*H644^(1/6)/(Refererenssiarvoja!$B$15^0.5)*(Päälaskenta!$G$28/2)^0.5*(1-AO644)^(-1.5)</f>
        <v>6.7000000000000004E-2</v>
      </c>
      <c r="AQ644" s="8">
        <f>Refererenssiarvoja!$B$16*Kaksitasouoma_matriisi!O644^(1/6)/(SQRT((2*Refererenssiarvoja!$B$15)/(Päälaskenta!$F$31*Päälaskenta!$G$31*Päälaskenta!$F$28))+SQRT(Refererenssiarvoja!$B$15)/Refererenssiarvoja!$B$17*LN(Kaksitasouoma_matriisi!L644/Päälaskenta!$F$28))</f>
        <v>-5.5967641663572897E-2</v>
      </c>
      <c r="AR644" s="8">
        <f>Refererenssiarvoja!$B$16*Kaksitasouoma_matriisi!O644^(1/6)/(SQRT((2*Refererenssiarvoja!$B$15)/(Päälaskenta!$F$31*Päälaskenta!$G$31*L644)))</f>
        <v>0.13829445710903801</v>
      </c>
    </row>
    <row r="645" spans="1:44" x14ac:dyDescent="0.2">
      <c r="A645" s="8">
        <v>643</v>
      </c>
      <c r="B645" s="8">
        <f>IF(Päälaskenta!C$7,Päälaskenta!E$7,Päälaskenta!G$5)</f>
        <v>2.5</v>
      </c>
      <c r="C645" s="56">
        <v>1.357</v>
      </c>
      <c r="D645" s="93">
        <f t="shared" si="161"/>
        <v>1.8423</v>
      </c>
      <c r="E645" s="8">
        <f>IF(Päälaskenta!$C$26,Kaksitasouoma_matriisi!AP645,Kaksitasouoma_matriisi!AC645)</f>
        <v>0.10203490960900501</v>
      </c>
      <c r="F645" s="56">
        <f>IF(D645&lt;Päälaskenta!H$24,(SQRT(POWER(Päälaskenta!C$24/(2*Päälaskenta!E$24),2)+(D645/Päälaskenta!E$24))-Päälaskenta!C$24/(2*Päälaskenta!E$24)),IF(D645=Päälaskenta!H$24,Päälaskenta!D$24,Päälaskenta!D$24+(SQRT(POWER((Päälaskenta!C$20+Päälaskenta!G$24)/(2*Päälaskenta!E$20),2)+((D645-Päälaskenta!H$24)/Päälaskenta!E$20))-(Päälaskenta!C$20+Päälaskenta!G$24)/(2*Päälaskenta!E$20))))</f>
        <v>0.78700000000000003</v>
      </c>
      <c r="G645" s="57">
        <f>IF(F645&gt;Päälaskenta!D$24,(2*SQRT((POWER(Päälaskenta!D$24,2))+POWER(Päälaskenta!E$24*Päälaskenta!D$24,2))+Päälaskenta!C$24)+(2*SQRT((POWER((F645-Päälaskenta!D$24),2))+POWER(Päälaskenta!E$20*(F645-Päälaskenta!D$24),2))+Päälaskenta!C$20),(2*SQRT((POWER(F645,2))+POWER(Päälaskenta!E$24*F645,2))+Päälaskenta!C$24))</f>
        <v>8.2899999999999991</v>
      </c>
      <c r="H645" s="57">
        <f t="shared" si="162"/>
        <v>0.22</v>
      </c>
      <c r="I645" s="62">
        <f t="shared" si="163"/>
        <v>0.14435300000000001</v>
      </c>
      <c r="J645" s="8">
        <f>IF(F645&lt;Päälaskenta!$D$24,0,Kaksitasouoma_matriisi!F645-Päälaskenta!$D$24)</f>
        <v>8.7000000000000105E-2</v>
      </c>
      <c r="L645" s="8">
        <f>IF(F645&gt;Päälaskenta!D$24,F645-Päälaskenta!D$24,0)</f>
        <v>8.7000000000000105E-2</v>
      </c>
      <c r="M645" s="8">
        <f>IF(F645&gt;Päälaskenta!D$24,(Päälaskenta!C$20+(Päälaskenta!E$20*(Kaksitasouoma_matriisi!F645-Päälaskenta!D$24)))*(Kaksitasouoma_matriisi!F645-Päälaskenta!D$24),0)</f>
        <v>0.44635350000000001</v>
      </c>
      <c r="N645" s="8">
        <f>IF(F645&gt;Päälaskenta!D$24,(2*SQRT((POWER((F645-Päälaskenta!D$24),2))+POWER(Päälaskenta!E$20*(F645-Päälaskenta!D$24),2))+Päälaskenta!C$20),0)</f>
        <v>5.3136829609653704</v>
      </c>
      <c r="O645" s="8">
        <f t="shared" si="169"/>
        <v>8.4000777479375302E-2</v>
      </c>
      <c r="P645" s="8">
        <f>IF(Päälaskenta!$C$29,IF(L645&gt;Päälaskenta!$F$28,Kaksitasouoma_matriisi!AQ645,Kaksitasouoma_matriisi!AR645),Päälaskenta!$F$20)</f>
        <v>0.12</v>
      </c>
      <c r="Q645" s="8">
        <f t="shared" si="170"/>
        <v>0.71343306871134304</v>
      </c>
      <c r="R645" s="8">
        <f t="shared" si="164"/>
        <v>0.13952711488488601</v>
      </c>
      <c r="S645" s="8">
        <f t="shared" si="171"/>
        <v>0.31259330303198302</v>
      </c>
      <c r="U645" s="93">
        <f>IF(F645&gt;Päälaskenta!D$24,Päälaskenta!H$24+L645*Päälaskenta!G$24,F645*Päälaskenta!C$24 + F645*F645*Päälaskenta!E$24)</f>
        <v>1.3988</v>
      </c>
      <c r="V645" s="8">
        <f>IF(F645&gt;Päälaskenta!D$24,2*SQRT(POWER(Päälaskenta!D$24,2)+POWER(Päälaskenta!E$24*Päälaskenta!D$24,2))+Päälaskenta!C$24,(2*SQRT((POWER(F645,2))+POWER(Päälaskenta!E$24*F645,2))+Päälaskenta!C$24))</f>
        <v>2.9798989873223301</v>
      </c>
      <c r="W645" s="8">
        <f t="shared" si="172"/>
        <v>0.46941188474879503</v>
      </c>
      <c r="X645" s="8">
        <f>Päälaskenta!F$24</f>
        <v>7.0000000000000007E-2</v>
      </c>
      <c r="Y645" s="8">
        <f t="shared" si="173"/>
        <v>12.0696211301078</v>
      </c>
      <c r="Z645" s="8">
        <f t="shared" si="165"/>
        <v>2.3604728851151102</v>
      </c>
      <c r="AA645" s="8">
        <f t="shared" si="174"/>
        <v>1.6874984880720001</v>
      </c>
      <c r="AC645" s="8">
        <f t="shared" si="166"/>
        <v>0.10203490960900501</v>
      </c>
      <c r="AE645" s="8">
        <v>643</v>
      </c>
      <c r="AF645" s="8">
        <f t="shared" si="160"/>
        <v>12.7830541988191</v>
      </c>
      <c r="AG645" s="8">
        <f t="shared" si="167"/>
        <v>3.8248178435945697E-2</v>
      </c>
      <c r="AJ645" s="132">
        <f>IF(Päälaskenta!$F$28&lt;Kaksitasouoma_matriisi!L645,Päälaskenta!$C$20*Päälaskenta!$F$28,Päälaskenta!$C$20*Kaksitasouoma_matriisi!L645)</f>
        <v>0.435</v>
      </c>
      <c r="AK645" s="134">
        <f>SQRT(Päälaskenta!$D$20^2+(Päälaskenta!$D$20/(1/Päälaskenta!$E$20))^2)</f>
        <v>1.8029999999999999</v>
      </c>
      <c r="AL645" s="134">
        <f>IF(Päälaskenta!$F$28&lt;Kaksitasouoma_matriisi!L645,AK645*Päälaskenta!$F$28*COS(ATAN(1/Päälaskenta!$E$20)),AK645*Kaksitasouoma_matriisi!L645*COS(ATAN(1/Päälaskenta!$E$20)))</f>
        <v>0.13100000000000001</v>
      </c>
      <c r="AM645" s="134"/>
      <c r="AN645" s="134">
        <f t="shared" si="175"/>
        <v>0.56599999999999995</v>
      </c>
      <c r="AO645" s="8">
        <f t="shared" si="168"/>
        <v>0.30722466482114702</v>
      </c>
      <c r="AP645" s="134">
        <f>Refererenssiarvoja!$B$16*H645^(1/6)/(Refererenssiarvoja!$B$15^0.5)*(Päälaskenta!$G$28/2)^0.5*(1-AO645)^(-1.5)</f>
        <v>6.8000000000000005E-2</v>
      </c>
      <c r="AQ645" s="8">
        <f>Refererenssiarvoja!$B$16*Kaksitasouoma_matriisi!O645^(1/6)/(SQRT((2*Refererenssiarvoja!$B$15)/(Päälaskenta!$F$31*Päälaskenta!$G$31*Päälaskenta!$F$28))+SQRT(Refererenssiarvoja!$B$15)/Refererenssiarvoja!$B$17*LN(Kaksitasouoma_matriisi!L645/Päälaskenta!$F$28))</f>
        <v>-5.6505369532259299E-2</v>
      </c>
      <c r="AR645" s="8">
        <f>Refererenssiarvoja!$B$16*Kaksitasouoma_matriisi!O645^(1/6)/(SQRT((2*Refererenssiarvoja!$B$15)/(Päälaskenta!$F$31*Päälaskenta!$G$31*L645)))</f>
        <v>0.139355466376614</v>
      </c>
    </row>
    <row r="646" spans="1:44" x14ac:dyDescent="0.2">
      <c r="A646" s="8">
        <v>644</v>
      </c>
      <c r="B646" s="8">
        <f>IF(Päälaskenta!C$7,Päälaskenta!E$7,Päälaskenta!G$5)</f>
        <v>2.5</v>
      </c>
      <c r="C646" s="56">
        <v>1.3560000000000001</v>
      </c>
      <c r="D646" s="93">
        <f t="shared" si="161"/>
        <v>1.8436999999999999</v>
      </c>
      <c r="E646" s="8">
        <f>IF(Päälaskenta!$C$26,Kaksitasouoma_matriisi!AP646,Kaksitasouoma_matriisi!AC646)</f>
        <v>0.10203490960900501</v>
      </c>
      <c r="F646" s="56">
        <f>IF(D646&lt;Päälaskenta!H$24,(SQRT(POWER(Päälaskenta!C$24/(2*Päälaskenta!E$24),2)+(D646/Päälaskenta!E$24))-Päälaskenta!C$24/(2*Päälaskenta!E$24)),IF(D646=Päälaskenta!H$24,Päälaskenta!D$24,Päälaskenta!D$24+(SQRT(POWER((Päälaskenta!C$20+Päälaskenta!G$24)/(2*Päälaskenta!E$20),2)+((D646-Päälaskenta!H$24)/Päälaskenta!E$20))-(Päälaskenta!C$20+Päälaskenta!G$24)/(2*Päälaskenta!E$20))))</f>
        <v>0.78700000000000003</v>
      </c>
      <c r="G646" s="57">
        <f>IF(F646&gt;Päälaskenta!D$24,(2*SQRT((POWER(Päälaskenta!D$24,2))+POWER(Päälaskenta!E$24*Päälaskenta!D$24,2))+Päälaskenta!C$24)+(2*SQRT((POWER((F646-Päälaskenta!D$24),2))+POWER(Päälaskenta!E$20*(F646-Päälaskenta!D$24),2))+Päälaskenta!C$20),(2*SQRT((POWER(F646,2))+POWER(Päälaskenta!E$24*F646,2))+Päälaskenta!C$24))</f>
        <v>8.2899999999999991</v>
      </c>
      <c r="H646" s="57">
        <f t="shared" si="162"/>
        <v>0.22</v>
      </c>
      <c r="I646" s="62">
        <f t="shared" si="163"/>
        <v>0.14414099999999999</v>
      </c>
      <c r="J646" s="8">
        <f>IF(F646&lt;Päälaskenta!$D$24,0,Kaksitasouoma_matriisi!F646-Päälaskenta!$D$24)</f>
        <v>8.7000000000000105E-2</v>
      </c>
      <c r="L646" s="8">
        <f>IF(F646&gt;Päälaskenta!D$24,F646-Päälaskenta!D$24,0)</f>
        <v>8.7000000000000105E-2</v>
      </c>
      <c r="M646" s="8">
        <f>IF(F646&gt;Päälaskenta!D$24,(Päälaskenta!C$20+(Päälaskenta!E$20*(Kaksitasouoma_matriisi!F646-Päälaskenta!D$24)))*(Kaksitasouoma_matriisi!F646-Päälaskenta!D$24),0)</f>
        <v>0.44635350000000001</v>
      </c>
      <c r="N646" s="8">
        <f>IF(F646&gt;Päälaskenta!D$24,(2*SQRT((POWER((F646-Päälaskenta!D$24),2))+POWER(Päälaskenta!E$20*(F646-Päälaskenta!D$24),2))+Päälaskenta!C$20),0)</f>
        <v>5.3136829609653704</v>
      </c>
      <c r="O646" s="8">
        <f t="shared" si="169"/>
        <v>8.4000777479375302E-2</v>
      </c>
      <c r="P646" s="8">
        <f>IF(Päälaskenta!$C$29,IF(L646&gt;Päälaskenta!$F$28,Kaksitasouoma_matriisi!AQ646,Kaksitasouoma_matriisi!AR646),Päälaskenta!$F$20)</f>
        <v>0.12</v>
      </c>
      <c r="Q646" s="8">
        <f t="shared" si="170"/>
        <v>0.71343306871134304</v>
      </c>
      <c r="R646" s="8">
        <f t="shared" si="164"/>
        <v>0.13952711488488601</v>
      </c>
      <c r="S646" s="8">
        <f t="shared" si="171"/>
        <v>0.31259330303198302</v>
      </c>
      <c r="U646" s="93">
        <f>IF(F646&gt;Päälaskenta!D$24,Päälaskenta!H$24+L646*Päälaskenta!G$24,F646*Päälaskenta!C$24 + F646*F646*Päälaskenta!E$24)</f>
        <v>1.3988</v>
      </c>
      <c r="V646" s="8">
        <f>IF(F646&gt;Päälaskenta!D$24,2*SQRT(POWER(Päälaskenta!D$24,2)+POWER(Päälaskenta!E$24*Päälaskenta!D$24,2))+Päälaskenta!C$24,(2*SQRT((POWER(F646,2))+POWER(Päälaskenta!E$24*F646,2))+Päälaskenta!C$24))</f>
        <v>2.9798989873223301</v>
      </c>
      <c r="W646" s="8">
        <f t="shared" si="172"/>
        <v>0.46941188474879503</v>
      </c>
      <c r="X646" s="8">
        <f>Päälaskenta!F$24</f>
        <v>7.0000000000000007E-2</v>
      </c>
      <c r="Y646" s="8">
        <f t="shared" si="173"/>
        <v>12.0696211301078</v>
      </c>
      <c r="Z646" s="8">
        <f t="shared" si="165"/>
        <v>2.3604728851151102</v>
      </c>
      <c r="AA646" s="8">
        <f t="shared" si="174"/>
        <v>1.6874984880720001</v>
      </c>
      <c r="AC646" s="8">
        <f t="shared" si="166"/>
        <v>0.10203490960900501</v>
      </c>
      <c r="AE646" s="8">
        <v>644</v>
      </c>
      <c r="AF646" s="8">
        <f t="shared" si="160"/>
        <v>12.7830541988191</v>
      </c>
      <c r="AG646" s="8">
        <f t="shared" si="167"/>
        <v>3.8248178435945697E-2</v>
      </c>
      <c r="AJ646" s="132">
        <f>IF(Päälaskenta!$F$28&lt;Kaksitasouoma_matriisi!L646,Päälaskenta!$C$20*Päälaskenta!$F$28,Päälaskenta!$C$20*Kaksitasouoma_matriisi!L646)</f>
        <v>0.435</v>
      </c>
      <c r="AK646" s="134">
        <f>SQRT(Päälaskenta!$D$20^2+(Päälaskenta!$D$20/(1/Päälaskenta!$E$20))^2)</f>
        <v>1.8029999999999999</v>
      </c>
      <c r="AL646" s="134">
        <f>IF(Päälaskenta!$F$28&lt;Kaksitasouoma_matriisi!L646,AK646*Päälaskenta!$F$28*COS(ATAN(1/Päälaskenta!$E$20)),AK646*Kaksitasouoma_matriisi!L646*COS(ATAN(1/Päälaskenta!$E$20)))</f>
        <v>0.13100000000000001</v>
      </c>
      <c r="AM646" s="134"/>
      <c r="AN646" s="134">
        <f t="shared" si="175"/>
        <v>0.56599999999999995</v>
      </c>
      <c r="AO646" s="8">
        <f t="shared" si="168"/>
        <v>0.30699137603731602</v>
      </c>
      <c r="AP646" s="134">
        <f>Refererenssiarvoja!$B$16*H646^(1/6)/(Refererenssiarvoja!$B$15^0.5)*(Päälaskenta!$G$28/2)^0.5*(1-AO646)^(-1.5)</f>
        <v>6.8000000000000005E-2</v>
      </c>
      <c r="AQ646" s="8">
        <f>Refererenssiarvoja!$B$16*Kaksitasouoma_matriisi!O646^(1/6)/(SQRT((2*Refererenssiarvoja!$B$15)/(Päälaskenta!$F$31*Päälaskenta!$G$31*Päälaskenta!$F$28))+SQRT(Refererenssiarvoja!$B$15)/Refererenssiarvoja!$B$17*LN(Kaksitasouoma_matriisi!L646/Päälaskenta!$F$28))</f>
        <v>-5.6505369532259299E-2</v>
      </c>
      <c r="AR646" s="8">
        <f>Refererenssiarvoja!$B$16*Kaksitasouoma_matriisi!O646^(1/6)/(SQRT((2*Refererenssiarvoja!$B$15)/(Päälaskenta!$F$31*Päälaskenta!$G$31*L646)))</f>
        <v>0.139355466376614</v>
      </c>
    </row>
    <row r="647" spans="1:44" x14ac:dyDescent="0.2">
      <c r="A647" s="8">
        <v>645</v>
      </c>
      <c r="B647" s="8">
        <f>IF(Päälaskenta!C$7,Päälaskenta!E$7,Päälaskenta!G$5)</f>
        <v>2.5</v>
      </c>
      <c r="C647" s="56">
        <v>1.355</v>
      </c>
      <c r="D647" s="93">
        <f t="shared" si="161"/>
        <v>1.845</v>
      </c>
      <c r="E647" s="8">
        <f>IF(Päälaskenta!$C$26,Kaksitasouoma_matriisi!AP647,Kaksitasouoma_matriisi!AC647)</f>
        <v>0.10203490960900501</v>
      </c>
      <c r="F647" s="56">
        <f>IF(D647&lt;Päälaskenta!H$24,(SQRT(POWER(Päälaskenta!C$24/(2*Päälaskenta!E$24),2)+(D647/Päälaskenta!E$24))-Päälaskenta!C$24/(2*Päälaskenta!E$24)),IF(D647=Päälaskenta!H$24,Päälaskenta!D$24,Päälaskenta!D$24+(SQRT(POWER((Päälaskenta!C$20+Päälaskenta!G$24)/(2*Päälaskenta!E$20),2)+((D647-Päälaskenta!H$24)/Päälaskenta!E$20))-(Päälaskenta!C$20+Päälaskenta!G$24)/(2*Päälaskenta!E$20))))</f>
        <v>0.78700000000000003</v>
      </c>
      <c r="G647" s="57">
        <f>IF(F647&gt;Päälaskenta!D$24,(2*SQRT((POWER(Päälaskenta!D$24,2))+POWER(Päälaskenta!E$24*Päälaskenta!D$24,2))+Päälaskenta!C$24)+(2*SQRT((POWER((F647-Päälaskenta!D$24),2))+POWER(Päälaskenta!E$20*(F647-Päälaskenta!D$24),2))+Päälaskenta!C$20),(2*SQRT((POWER(F647,2))+POWER(Päälaskenta!E$24*F647,2))+Päälaskenta!C$24))</f>
        <v>8.2899999999999991</v>
      </c>
      <c r="H647" s="57">
        <f t="shared" si="162"/>
        <v>0.22</v>
      </c>
      <c r="I647" s="62">
        <f t="shared" si="163"/>
        <v>0.143928</v>
      </c>
      <c r="J647" s="8">
        <f>IF(F647&lt;Päälaskenta!$D$24,0,Kaksitasouoma_matriisi!F647-Päälaskenta!$D$24)</f>
        <v>8.7000000000000105E-2</v>
      </c>
      <c r="L647" s="8">
        <f>IF(F647&gt;Päälaskenta!D$24,F647-Päälaskenta!D$24,0)</f>
        <v>8.7000000000000105E-2</v>
      </c>
      <c r="M647" s="8">
        <f>IF(F647&gt;Päälaskenta!D$24,(Päälaskenta!C$20+(Päälaskenta!E$20*(Kaksitasouoma_matriisi!F647-Päälaskenta!D$24)))*(Kaksitasouoma_matriisi!F647-Päälaskenta!D$24),0)</f>
        <v>0.44635350000000001</v>
      </c>
      <c r="N647" s="8">
        <f>IF(F647&gt;Päälaskenta!D$24,(2*SQRT((POWER((F647-Päälaskenta!D$24),2))+POWER(Päälaskenta!E$20*(F647-Päälaskenta!D$24),2))+Päälaskenta!C$20),0)</f>
        <v>5.3136829609653704</v>
      </c>
      <c r="O647" s="8">
        <f t="shared" si="169"/>
        <v>8.4000777479375302E-2</v>
      </c>
      <c r="P647" s="8">
        <f>IF(Päälaskenta!$C$29,IF(L647&gt;Päälaskenta!$F$28,Kaksitasouoma_matriisi!AQ647,Kaksitasouoma_matriisi!AR647),Päälaskenta!$F$20)</f>
        <v>0.12</v>
      </c>
      <c r="Q647" s="8">
        <f t="shared" si="170"/>
        <v>0.71343306871134304</v>
      </c>
      <c r="R647" s="8">
        <f t="shared" si="164"/>
        <v>0.13952711488488601</v>
      </c>
      <c r="S647" s="8">
        <f t="shared" si="171"/>
        <v>0.31259330303198302</v>
      </c>
      <c r="U647" s="93">
        <f>IF(F647&gt;Päälaskenta!D$24,Päälaskenta!H$24+L647*Päälaskenta!G$24,F647*Päälaskenta!C$24 + F647*F647*Päälaskenta!E$24)</f>
        <v>1.3988</v>
      </c>
      <c r="V647" s="8">
        <f>IF(F647&gt;Päälaskenta!D$24,2*SQRT(POWER(Päälaskenta!D$24,2)+POWER(Päälaskenta!E$24*Päälaskenta!D$24,2))+Päälaskenta!C$24,(2*SQRT((POWER(F647,2))+POWER(Päälaskenta!E$24*F647,2))+Päälaskenta!C$24))</f>
        <v>2.9798989873223301</v>
      </c>
      <c r="W647" s="8">
        <f t="shared" si="172"/>
        <v>0.46941188474879503</v>
      </c>
      <c r="X647" s="8">
        <f>Päälaskenta!F$24</f>
        <v>7.0000000000000007E-2</v>
      </c>
      <c r="Y647" s="8">
        <f t="shared" si="173"/>
        <v>12.0696211301078</v>
      </c>
      <c r="Z647" s="8">
        <f t="shared" si="165"/>
        <v>2.3604728851151102</v>
      </c>
      <c r="AA647" s="8">
        <f t="shared" si="174"/>
        <v>1.6874984880720001</v>
      </c>
      <c r="AC647" s="8">
        <f t="shared" si="166"/>
        <v>0.10203490960900501</v>
      </c>
      <c r="AE647" s="8">
        <v>645</v>
      </c>
      <c r="AF647" s="8">
        <f t="shared" si="160"/>
        <v>12.7830541988191</v>
      </c>
      <c r="AG647" s="8">
        <f t="shared" si="167"/>
        <v>3.8248178435945697E-2</v>
      </c>
      <c r="AJ647" s="132">
        <f>IF(Päälaskenta!$F$28&lt;Kaksitasouoma_matriisi!L647,Päälaskenta!$C$20*Päälaskenta!$F$28,Päälaskenta!$C$20*Kaksitasouoma_matriisi!L647)</f>
        <v>0.435</v>
      </c>
      <c r="AK647" s="134">
        <f>SQRT(Päälaskenta!$D$20^2+(Päälaskenta!$D$20/(1/Päälaskenta!$E$20))^2)</f>
        <v>1.8029999999999999</v>
      </c>
      <c r="AL647" s="134">
        <f>IF(Päälaskenta!$F$28&lt;Kaksitasouoma_matriisi!L647,AK647*Päälaskenta!$F$28*COS(ATAN(1/Päälaskenta!$E$20)),AK647*Kaksitasouoma_matriisi!L647*COS(ATAN(1/Päälaskenta!$E$20)))</f>
        <v>0.13100000000000001</v>
      </c>
      <c r="AM647" s="134"/>
      <c r="AN647" s="134">
        <f t="shared" si="175"/>
        <v>0.56599999999999995</v>
      </c>
      <c r="AO647" s="8">
        <f t="shared" si="168"/>
        <v>0.30677506775067698</v>
      </c>
      <c r="AP647" s="134">
        <f>Refererenssiarvoja!$B$16*H647^(1/6)/(Refererenssiarvoja!$B$15^0.5)*(Päälaskenta!$G$28/2)^0.5*(1-AO647)^(-1.5)</f>
        <v>6.8000000000000005E-2</v>
      </c>
      <c r="AQ647" s="8">
        <f>Refererenssiarvoja!$B$16*Kaksitasouoma_matriisi!O647^(1/6)/(SQRT((2*Refererenssiarvoja!$B$15)/(Päälaskenta!$F$31*Päälaskenta!$G$31*Päälaskenta!$F$28))+SQRT(Refererenssiarvoja!$B$15)/Refererenssiarvoja!$B$17*LN(Kaksitasouoma_matriisi!L647/Päälaskenta!$F$28))</f>
        <v>-5.6505369532259299E-2</v>
      </c>
      <c r="AR647" s="8">
        <f>Refererenssiarvoja!$B$16*Kaksitasouoma_matriisi!O647^(1/6)/(SQRT((2*Refererenssiarvoja!$B$15)/(Päälaskenta!$F$31*Päälaskenta!$G$31*L647)))</f>
        <v>0.139355466376614</v>
      </c>
    </row>
    <row r="648" spans="1:44" x14ac:dyDescent="0.2">
      <c r="A648" s="8">
        <v>646</v>
      </c>
      <c r="B648" s="8">
        <f>IF(Päälaskenta!C$7,Päälaskenta!E$7,Päälaskenta!G$5)</f>
        <v>2.5</v>
      </c>
      <c r="C648" s="56">
        <v>1.3540000000000001</v>
      </c>
      <c r="D648" s="93">
        <f t="shared" si="161"/>
        <v>1.8464</v>
      </c>
      <c r="E648" s="8">
        <f>IF(Päälaskenta!$C$26,Kaksitasouoma_matriisi!AP648,Kaksitasouoma_matriisi!AC648)</f>
        <v>0.10203490960900501</v>
      </c>
      <c r="F648" s="56">
        <f>IF(D648&lt;Päälaskenta!H$24,(SQRT(POWER(Päälaskenta!C$24/(2*Päälaskenta!E$24),2)+(D648/Päälaskenta!E$24))-Päälaskenta!C$24/(2*Päälaskenta!E$24)),IF(D648=Päälaskenta!H$24,Päälaskenta!D$24,Päälaskenta!D$24+(SQRT(POWER((Päälaskenta!C$20+Päälaskenta!G$24)/(2*Päälaskenta!E$20),2)+((D648-Päälaskenta!H$24)/Päälaskenta!E$20))-(Päälaskenta!C$20+Päälaskenta!G$24)/(2*Päälaskenta!E$20))))</f>
        <v>0.78700000000000003</v>
      </c>
      <c r="G648" s="57">
        <f>IF(F648&gt;Päälaskenta!D$24,(2*SQRT((POWER(Päälaskenta!D$24,2))+POWER(Päälaskenta!E$24*Päälaskenta!D$24,2))+Päälaskenta!C$24)+(2*SQRT((POWER((F648-Päälaskenta!D$24),2))+POWER(Päälaskenta!E$20*(F648-Päälaskenta!D$24),2))+Päälaskenta!C$20),(2*SQRT((POWER(F648,2))+POWER(Päälaskenta!E$24*F648,2))+Päälaskenta!C$24))</f>
        <v>8.2899999999999991</v>
      </c>
      <c r="H648" s="57">
        <f t="shared" si="162"/>
        <v>0.22</v>
      </c>
      <c r="I648" s="62">
        <f t="shared" si="163"/>
        <v>0.14371600000000001</v>
      </c>
      <c r="J648" s="8">
        <f>IF(F648&lt;Päälaskenta!$D$24,0,Kaksitasouoma_matriisi!F648-Päälaskenta!$D$24)</f>
        <v>8.7000000000000105E-2</v>
      </c>
      <c r="L648" s="8">
        <f>IF(F648&gt;Päälaskenta!D$24,F648-Päälaskenta!D$24,0)</f>
        <v>8.7000000000000105E-2</v>
      </c>
      <c r="M648" s="8">
        <f>IF(F648&gt;Päälaskenta!D$24,(Päälaskenta!C$20+(Päälaskenta!E$20*(Kaksitasouoma_matriisi!F648-Päälaskenta!D$24)))*(Kaksitasouoma_matriisi!F648-Päälaskenta!D$24),0)</f>
        <v>0.44635350000000001</v>
      </c>
      <c r="N648" s="8">
        <f>IF(F648&gt;Päälaskenta!D$24,(2*SQRT((POWER((F648-Päälaskenta!D$24),2))+POWER(Päälaskenta!E$20*(F648-Päälaskenta!D$24),2))+Päälaskenta!C$20),0)</f>
        <v>5.3136829609653704</v>
      </c>
      <c r="O648" s="8">
        <f t="shared" si="169"/>
        <v>8.4000777479375302E-2</v>
      </c>
      <c r="P648" s="8">
        <f>IF(Päälaskenta!$C$29,IF(L648&gt;Päälaskenta!$F$28,Kaksitasouoma_matriisi!AQ648,Kaksitasouoma_matriisi!AR648),Päälaskenta!$F$20)</f>
        <v>0.12</v>
      </c>
      <c r="Q648" s="8">
        <f t="shared" si="170"/>
        <v>0.71343306871134304</v>
      </c>
      <c r="R648" s="8">
        <f t="shared" si="164"/>
        <v>0.13952711488488601</v>
      </c>
      <c r="S648" s="8">
        <f t="shared" si="171"/>
        <v>0.31259330303198302</v>
      </c>
      <c r="U648" s="93">
        <f>IF(F648&gt;Päälaskenta!D$24,Päälaskenta!H$24+L648*Päälaskenta!G$24,F648*Päälaskenta!C$24 + F648*F648*Päälaskenta!E$24)</f>
        <v>1.3988</v>
      </c>
      <c r="V648" s="8">
        <f>IF(F648&gt;Päälaskenta!D$24,2*SQRT(POWER(Päälaskenta!D$24,2)+POWER(Päälaskenta!E$24*Päälaskenta!D$24,2))+Päälaskenta!C$24,(2*SQRT((POWER(F648,2))+POWER(Päälaskenta!E$24*F648,2))+Päälaskenta!C$24))</f>
        <v>2.9798989873223301</v>
      </c>
      <c r="W648" s="8">
        <f t="shared" si="172"/>
        <v>0.46941188474879503</v>
      </c>
      <c r="X648" s="8">
        <f>Päälaskenta!F$24</f>
        <v>7.0000000000000007E-2</v>
      </c>
      <c r="Y648" s="8">
        <f t="shared" si="173"/>
        <v>12.0696211301078</v>
      </c>
      <c r="Z648" s="8">
        <f t="shared" si="165"/>
        <v>2.3604728851151102</v>
      </c>
      <c r="AA648" s="8">
        <f t="shared" si="174"/>
        <v>1.6874984880720001</v>
      </c>
      <c r="AC648" s="8">
        <f t="shared" si="166"/>
        <v>0.10203490960900501</v>
      </c>
      <c r="AE648" s="8">
        <v>646</v>
      </c>
      <c r="AF648" s="8">
        <f t="shared" si="160"/>
        <v>12.7830541988191</v>
      </c>
      <c r="AG648" s="8">
        <f t="shared" si="167"/>
        <v>3.8248178435945697E-2</v>
      </c>
      <c r="AJ648" s="132">
        <f>IF(Päälaskenta!$F$28&lt;Kaksitasouoma_matriisi!L648,Päälaskenta!$C$20*Päälaskenta!$F$28,Päälaskenta!$C$20*Kaksitasouoma_matriisi!L648)</f>
        <v>0.435</v>
      </c>
      <c r="AK648" s="134">
        <f>SQRT(Päälaskenta!$D$20^2+(Päälaskenta!$D$20/(1/Päälaskenta!$E$20))^2)</f>
        <v>1.8029999999999999</v>
      </c>
      <c r="AL648" s="134">
        <f>IF(Päälaskenta!$F$28&lt;Kaksitasouoma_matriisi!L648,AK648*Päälaskenta!$F$28*COS(ATAN(1/Päälaskenta!$E$20)),AK648*Kaksitasouoma_matriisi!L648*COS(ATAN(1/Päälaskenta!$E$20)))</f>
        <v>0.13100000000000001</v>
      </c>
      <c r="AM648" s="134"/>
      <c r="AN648" s="134">
        <f t="shared" si="175"/>
        <v>0.56599999999999995</v>
      </c>
      <c r="AO648" s="8">
        <f t="shared" si="168"/>
        <v>0.306542461005199</v>
      </c>
      <c r="AP648" s="134">
        <f>Refererenssiarvoja!$B$16*H648^(1/6)/(Refererenssiarvoja!$B$15^0.5)*(Päälaskenta!$G$28/2)^0.5*(1-AO648)^(-1.5)</f>
        <v>6.8000000000000005E-2</v>
      </c>
      <c r="AQ648" s="8">
        <f>Refererenssiarvoja!$B$16*Kaksitasouoma_matriisi!O648^(1/6)/(SQRT((2*Refererenssiarvoja!$B$15)/(Päälaskenta!$F$31*Päälaskenta!$G$31*Päälaskenta!$F$28))+SQRT(Refererenssiarvoja!$B$15)/Refererenssiarvoja!$B$17*LN(Kaksitasouoma_matriisi!L648/Päälaskenta!$F$28))</f>
        <v>-5.6505369532259299E-2</v>
      </c>
      <c r="AR648" s="8">
        <f>Refererenssiarvoja!$B$16*Kaksitasouoma_matriisi!O648^(1/6)/(SQRT((2*Refererenssiarvoja!$B$15)/(Päälaskenta!$F$31*Päälaskenta!$G$31*L648)))</f>
        <v>0.139355466376614</v>
      </c>
    </row>
    <row r="649" spans="1:44" x14ac:dyDescent="0.2">
      <c r="A649" s="8">
        <v>647</v>
      </c>
      <c r="B649" s="8">
        <f>IF(Päälaskenta!C$7,Päälaskenta!E$7,Päälaskenta!G$5)</f>
        <v>2.5</v>
      </c>
      <c r="C649" s="56">
        <v>1.353</v>
      </c>
      <c r="D649" s="93">
        <f t="shared" si="161"/>
        <v>1.8476999999999999</v>
      </c>
      <c r="E649" s="8">
        <f>IF(Päälaskenta!$C$26,Kaksitasouoma_matriisi!AP649,Kaksitasouoma_matriisi!AC649)</f>
        <v>0.10203490960900501</v>
      </c>
      <c r="F649" s="56">
        <f>IF(D649&lt;Päälaskenta!H$24,(SQRT(POWER(Päälaskenta!C$24/(2*Päälaskenta!E$24),2)+(D649/Päälaskenta!E$24))-Päälaskenta!C$24/(2*Päälaskenta!E$24)),IF(D649=Päälaskenta!H$24,Päälaskenta!D$24,Päälaskenta!D$24+(SQRT(POWER((Päälaskenta!C$20+Päälaskenta!G$24)/(2*Päälaskenta!E$20),2)+((D649-Päälaskenta!H$24)/Päälaskenta!E$20))-(Päälaskenta!C$20+Päälaskenta!G$24)/(2*Päälaskenta!E$20))))</f>
        <v>0.78700000000000003</v>
      </c>
      <c r="G649" s="57">
        <f>IF(F649&gt;Päälaskenta!D$24,(2*SQRT((POWER(Päälaskenta!D$24,2))+POWER(Päälaskenta!E$24*Päälaskenta!D$24,2))+Päälaskenta!C$24)+(2*SQRT((POWER((F649-Päälaskenta!D$24),2))+POWER(Päälaskenta!E$20*(F649-Päälaskenta!D$24),2))+Päälaskenta!C$20),(2*SQRT((POWER(F649,2))+POWER(Päälaskenta!E$24*F649,2))+Päälaskenta!C$24))</f>
        <v>8.2899999999999991</v>
      </c>
      <c r="H649" s="57">
        <f t="shared" si="162"/>
        <v>0.22</v>
      </c>
      <c r="I649" s="62">
        <f t="shared" si="163"/>
        <v>0.14350399999999999</v>
      </c>
      <c r="J649" s="8">
        <f>IF(F649&lt;Päälaskenta!$D$24,0,Kaksitasouoma_matriisi!F649-Päälaskenta!$D$24)</f>
        <v>8.7000000000000105E-2</v>
      </c>
      <c r="L649" s="8">
        <f>IF(F649&gt;Päälaskenta!D$24,F649-Päälaskenta!D$24,0)</f>
        <v>8.7000000000000105E-2</v>
      </c>
      <c r="M649" s="8">
        <f>IF(F649&gt;Päälaskenta!D$24,(Päälaskenta!C$20+(Päälaskenta!E$20*(Kaksitasouoma_matriisi!F649-Päälaskenta!D$24)))*(Kaksitasouoma_matriisi!F649-Päälaskenta!D$24),0)</f>
        <v>0.44635350000000001</v>
      </c>
      <c r="N649" s="8">
        <f>IF(F649&gt;Päälaskenta!D$24,(2*SQRT((POWER((F649-Päälaskenta!D$24),2))+POWER(Päälaskenta!E$20*(F649-Päälaskenta!D$24),2))+Päälaskenta!C$20),0)</f>
        <v>5.3136829609653704</v>
      </c>
      <c r="O649" s="8">
        <f t="shared" si="169"/>
        <v>8.4000777479375302E-2</v>
      </c>
      <c r="P649" s="8">
        <f>IF(Päälaskenta!$C$29,IF(L649&gt;Päälaskenta!$F$28,Kaksitasouoma_matriisi!AQ649,Kaksitasouoma_matriisi!AR649),Päälaskenta!$F$20)</f>
        <v>0.12</v>
      </c>
      <c r="Q649" s="8">
        <f t="shared" si="170"/>
        <v>0.71343306871134304</v>
      </c>
      <c r="R649" s="8">
        <f t="shared" si="164"/>
        <v>0.13952711488488601</v>
      </c>
      <c r="S649" s="8">
        <f t="shared" si="171"/>
        <v>0.31259330303198302</v>
      </c>
      <c r="U649" s="93">
        <f>IF(F649&gt;Päälaskenta!D$24,Päälaskenta!H$24+L649*Päälaskenta!G$24,F649*Päälaskenta!C$24 + F649*F649*Päälaskenta!E$24)</f>
        <v>1.3988</v>
      </c>
      <c r="V649" s="8">
        <f>IF(F649&gt;Päälaskenta!D$24,2*SQRT(POWER(Päälaskenta!D$24,2)+POWER(Päälaskenta!E$24*Päälaskenta!D$24,2))+Päälaskenta!C$24,(2*SQRT((POWER(F649,2))+POWER(Päälaskenta!E$24*F649,2))+Päälaskenta!C$24))</f>
        <v>2.9798989873223301</v>
      </c>
      <c r="W649" s="8">
        <f t="shared" si="172"/>
        <v>0.46941188474879503</v>
      </c>
      <c r="X649" s="8">
        <f>Päälaskenta!F$24</f>
        <v>7.0000000000000007E-2</v>
      </c>
      <c r="Y649" s="8">
        <f t="shared" si="173"/>
        <v>12.0696211301078</v>
      </c>
      <c r="Z649" s="8">
        <f t="shared" si="165"/>
        <v>2.3604728851151102</v>
      </c>
      <c r="AA649" s="8">
        <f t="shared" si="174"/>
        <v>1.6874984880720001</v>
      </c>
      <c r="AC649" s="8">
        <f t="shared" si="166"/>
        <v>0.10203490960900501</v>
      </c>
      <c r="AE649" s="8">
        <v>647</v>
      </c>
      <c r="AF649" s="8">
        <f t="shared" si="160"/>
        <v>12.7830541988191</v>
      </c>
      <c r="AG649" s="8">
        <f t="shared" si="167"/>
        <v>3.8248178435945697E-2</v>
      </c>
      <c r="AJ649" s="132">
        <f>IF(Päälaskenta!$F$28&lt;Kaksitasouoma_matriisi!L649,Päälaskenta!$C$20*Päälaskenta!$F$28,Päälaskenta!$C$20*Kaksitasouoma_matriisi!L649)</f>
        <v>0.435</v>
      </c>
      <c r="AK649" s="134">
        <f>SQRT(Päälaskenta!$D$20^2+(Päälaskenta!$D$20/(1/Päälaskenta!$E$20))^2)</f>
        <v>1.8029999999999999</v>
      </c>
      <c r="AL649" s="134">
        <f>IF(Päälaskenta!$F$28&lt;Kaksitasouoma_matriisi!L649,AK649*Päälaskenta!$F$28*COS(ATAN(1/Päälaskenta!$E$20)),AK649*Kaksitasouoma_matriisi!L649*COS(ATAN(1/Päälaskenta!$E$20)))</f>
        <v>0.13100000000000001</v>
      </c>
      <c r="AM649" s="134"/>
      <c r="AN649" s="134">
        <f t="shared" si="175"/>
        <v>0.56599999999999995</v>
      </c>
      <c r="AO649" s="8">
        <f t="shared" si="168"/>
        <v>0.30632678465118801</v>
      </c>
      <c r="AP649" s="134">
        <f>Refererenssiarvoja!$B$16*H649^(1/6)/(Refererenssiarvoja!$B$15^0.5)*(Päälaskenta!$G$28/2)^0.5*(1-AO649)^(-1.5)</f>
        <v>6.8000000000000005E-2</v>
      </c>
      <c r="AQ649" s="8">
        <f>Refererenssiarvoja!$B$16*Kaksitasouoma_matriisi!O649^(1/6)/(SQRT((2*Refererenssiarvoja!$B$15)/(Päälaskenta!$F$31*Päälaskenta!$G$31*Päälaskenta!$F$28))+SQRT(Refererenssiarvoja!$B$15)/Refererenssiarvoja!$B$17*LN(Kaksitasouoma_matriisi!L649/Päälaskenta!$F$28))</f>
        <v>-5.6505369532259299E-2</v>
      </c>
      <c r="AR649" s="8">
        <f>Refererenssiarvoja!$B$16*Kaksitasouoma_matriisi!O649^(1/6)/(SQRT((2*Refererenssiarvoja!$B$15)/(Päälaskenta!$F$31*Päälaskenta!$G$31*L649)))</f>
        <v>0.139355466376614</v>
      </c>
    </row>
    <row r="650" spans="1:44" x14ac:dyDescent="0.2">
      <c r="A650" s="8">
        <v>648</v>
      </c>
      <c r="B650" s="8">
        <f>IF(Päälaskenta!C$7,Päälaskenta!E$7,Päälaskenta!G$5)</f>
        <v>2.5</v>
      </c>
      <c r="C650" s="56">
        <v>1.3520000000000001</v>
      </c>
      <c r="D650" s="93">
        <f t="shared" si="161"/>
        <v>1.8491</v>
      </c>
      <c r="E650" s="8">
        <f>IF(Päälaskenta!$C$26,Kaksitasouoma_matriisi!AP650,Kaksitasouoma_matriisi!AC650)</f>
        <v>0.10204271635732499</v>
      </c>
      <c r="F650" s="56">
        <f>IF(D650&lt;Päälaskenta!H$24,(SQRT(POWER(Päälaskenta!C$24/(2*Päälaskenta!E$24),2)+(D650/Päälaskenta!E$24))-Päälaskenta!C$24/(2*Päälaskenta!E$24)),IF(D650=Päälaskenta!H$24,Päälaskenta!D$24,Päälaskenta!D$24+(SQRT(POWER((Päälaskenta!C$20+Päälaskenta!G$24)/(2*Päälaskenta!E$20),2)+((D650-Päälaskenta!H$24)/Päälaskenta!E$20))-(Päälaskenta!C$20+Päälaskenta!G$24)/(2*Päälaskenta!E$20))))</f>
        <v>0.78800000000000003</v>
      </c>
      <c r="G650" s="57">
        <f>IF(F650&gt;Päälaskenta!D$24,(2*SQRT((POWER(Päälaskenta!D$24,2))+POWER(Päälaskenta!E$24*Päälaskenta!D$24,2))+Päälaskenta!C$24)+(2*SQRT((POWER((F650-Päälaskenta!D$24),2))+POWER(Päälaskenta!E$20*(F650-Päälaskenta!D$24),2))+Päälaskenta!C$20),(2*SQRT((POWER(F650,2))+POWER(Päälaskenta!E$24*F650,2))+Päälaskenta!C$24))</f>
        <v>8.3000000000000007</v>
      </c>
      <c r="H650" s="57">
        <f t="shared" si="162"/>
        <v>0.22</v>
      </c>
      <c r="I650" s="62">
        <f t="shared" si="163"/>
        <v>0.143314</v>
      </c>
      <c r="J650" s="8">
        <f>IF(F650&lt;Päälaskenta!$D$24,0,Kaksitasouoma_matriisi!F650-Päälaskenta!$D$24)</f>
        <v>8.8000000000000106E-2</v>
      </c>
      <c r="L650" s="8">
        <f>IF(F650&gt;Päälaskenta!D$24,F650-Päälaskenta!D$24,0)</f>
        <v>8.8000000000000106E-2</v>
      </c>
      <c r="M650" s="8">
        <f>IF(F650&gt;Päälaskenta!D$24,(Päälaskenta!C$20+(Päälaskenta!E$20*(Kaksitasouoma_matriisi!F650-Päälaskenta!D$24)))*(Kaksitasouoma_matriisi!F650-Päälaskenta!D$24),0)</f>
        <v>0.45161600000000002</v>
      </c>
      <c r="N650" s="8">
        <f>IF(F650&gt;Päälaskenta!D$24,(2*SQRT((POWER((F650-Päälaskenta!D$24),2))+POWER(Päälaskenta!E$20*(F650-Päälaskenta!D$24),2))+Päälaskenta!C$20),0)</f>
        <v>5.3172885122408298</v>
      </c>
      <c r="O650" s="8">
        <f t="shared" si="169"/>
        <v>8.4933514320380293E-2</v>
      </c>
      <c r="P650" s="8">
        <f>IF(Päälaskenta!$C$29,IF(L650&gt;Päälaskenta!$F$28,Kaksitasouoma_matriisi!AQ650,Kaksitasouoma_matriisi!AR650),Päälaskenta!$F$20)</f>
        <v>0.12</v>
      </c>
      <c r="Q650" s="8">
        <f t="shared" si="170"/>
        <v>0.72717812073735599</v>
      </c>
      <c r="R650" s="8">
        <f t="shared" si="164"/>
        <v>0.141680156944618</v>
      </c>
      <c r="S650" s="8">
        <f t="shared" si="171"/>
        <v>0.31371819630973702</v>
      </c>
      <c r="U650" s="93">
        <f>IF(F650&gt;Päälaskenta!D$24,Päälaskenta!H$24+L650*Päälaskenta!G$24,F650*Päälaskenta!C$24 + F650*F650*Päälaskenta!E$24)</f>
        <v>1.4012</v>
      </c>
      <c r="V650" s="8">
        <f>IF(F650&gt;Päälaskenta!D$24,2*SQRT(POWER(Päälaskenta!D$24,2)+POWER(Päälaskenta!E$24*Päälaskenta!D$24,2))+Päälaskenta!C$24,(2*SQRT((POWER(F650,2))+POWER(Päälaskenta!E$24*F650,2))+Päälaskenta!C$24))</f>
        <v>2.9798989873223301</v>
      </c>
      <c r="W650" s="8">
        <f t="shared" si="172"/>
        <v>0.47021728117673101</v>
      </c>
      <c r="X650" s="8">
        <f>Päälaskenta!F$24</f>
        <v>7.0000000000000007E-2</v>
      </c>
      <c r="Y650" s="8">
        <f t="shared" si="173"/>
        <v>12.104155081088599</v>
      </c>
      <c r="Z650" s="8">
        <f t="shared" si="165"/>
        <v>2.35831984305538</v>
      </c>
      <c r="AA650" s="8">
        <f t="shared" si="174"/>
        <v>1.6830715408616801</v>
      </c>
      <c r="AC650" s="8">
        <f t="shared" si="166"/>
        <v>0.10204271635732499</v>
      </c>
      <c r="AE650" s="8">
        <v>648</v>
      </c>
      <c r="AF650" s="8">
        <f t="shared" si="160"/>
        <v>12.831333201826</v>
      </c>
      <c r="AG650" s="8">
        <f t="shared" si="167"/>
        <v>3.7960895746497803E-2</v>
      </c>
      <c r="AJ650" s="132">
        <f>IF(Päälaskenta!$F$28&lt;Kaksitasouoma_matriisi!L650,Päälaskenta!$C$20*Päälaskenta!$F$28,Päälaskenta!$C$20*Kaksitasouoma_matriisi!L650)</f>
        <v>0.440000000000001</v>
      </c>
      <c r="AK650" s="134">
        <f>SQRT(Päälaskenta!$D$20^2+(Päälaskenta!$D$20/(1/Päälaskenta!$E$20))^2)</f>
        <v>1.8029999999999999</v>
      </c>
      <c r="AL650" s="134">
        <f>IF(Päälaskenta!$F$28&lt;Kaksitasouoma_matriisi!L650,AK650*Päälaskenta!$F$28*COS(ATAN(1/Päälaskenta!$E$20)),AK650*Kaksitasouoma_matriisi!L650*COS(ATAN(1/Päälaskenta!$E$20)))</f>
        <v>0.13200000000000001</v>
      </c>
      <c r="AM650" s="134"/>
      <c r="AN650" s="134">
        <f t="shared" si="175"/>
        <v>0.57199999999999995</v>
      </c>
      <c r="AO650" s="8">
        <f t="shared" si="168"/>
        <v>0.30933967876264101</v>
      </c>
      <c r="AP650" s="134">
        <f>Refererenssiarvoja!$B$16*H650^(1/6)/(Refererenssiarvoja!$B$15^0.5)*(Päälaskenta!$G$28/2)^0.5*(1-AO650)^(-1.5)</f>
        <v>6.8000000000000005E-2</v>
      </c>
      <c r="AQ650" s="8">
        <f>Refererenssiarvoja!$B$16*Kaksitasouoma_matriisi!O650^(1/6)/(SQRT((2*Refererenssiarvoja!$B$15)/(Päälaskenta!$F$31*Päälaskenta!$G$31*Päälaskenta!$F$28))+SQRT(Refererenssiarvoja!$B$15)/Refererenssiarvoja!$B$17*LN(Kaksitasouoma_matriisi!L650/Päälaskenta!$F$28))</f>
        <v>-5.7045340966080701E-2</v>
      </c>
      <c r="AR650" s="8">
        <f>Refererenssiarvoja!$B$16*Kaksitasouoma_matriisi!O650^(1/6)/(SQRT((2*Refererenssiarvoja!$B$15)/(Päälaskenta!$F$31*Päälaskenta!$G$31*L650)))</f>
        <v>0.14041225591932799</v>
      </c>
    </row>
    <row r="651" spans="1:44" x14ac:dyDescent="0.2">
      <c r="A651" s="8">
        <v>649</v>
      </c>
      <c r="B651" s="8">
        <f>IF(Päälaskenta!C$7,Päälaskenta!E$7,Päälaskenta!G$5)</f>
        <v>2.5</v>
      </c>
      <c r="C651" s="56">
        <v>1.351</v>
      </c>
      <c r="D651" s="93">
        <f t="shared" si="161"/>
        <v>1.8505</v>
      </c>
      <c r="E651" s="8">
        <f>IF(Päälaskenta!$C$26,Kaksitasouoma_matriisi!AP651,Kaksitasouoma_matriisi!AC651)</f>
        <v>0.10204271635732499</v>
      </c>
      <c r="F651" s="56">
        <f>IF(D651&lt;Päälaskenta!H$24,(SQRT(POWER(Päälaskenta!C$24/(2*Päälaskenta!E$24),2)+(D651/Päälaskenta!E$24))-Päälaskenta!C$24/(2*Päälaskenta!E$24)),IF(D651=Päälaskenta!H$24,Päälaskenta!D$24,Päälaskenta!D$24+(SQRT(POWER((Päälaskenta!C$20+Päälaskenta!G$24)/(2*Päälaskenta!E$20),2)+((D651-Päälaskenta!H$24)/Päälaskenta!E$20))-(Päälaskenta!C$20+Päälaskenta!G$24)/(2*Päälaskenta!E$20))))</f>
        <v>0.78800000000000003</v>
      </c>
      <c r="G651" s="57">
        <f>IF(F651&gt;Päälaskenta!D$24,(2*SQRT((POWER(Päälaskenta!D$24,2))+POWER(Päälaskenta!E$24*Päälaskenta!D$24,2))+Päälaskenta!C$24)+(2*SQRT((POWER((F651-Päälaskenta!D$24),2))+POWER(Päälaskenta!E$20*(F651-Päälaskenta!D$24),2))+Päälaskenta!C$20),(2*SQRT((POWER(F651,2))+POWER(Päälaskenta!E$24*F651,2))+Päälaskenta!C$24))</f>
        <v>8.3000000000000007</v>
      </c>
      <c r="H651" s="57">
        <f t="shared" si="162"/>
        <v>0.22</v>
      </c>
      <c r="I651" s="62">
        <f t="shared" si="163"/>
        <v>0.14310200000000001</v>
      </c>
      <c r="J651" s="8">
        <f>IF(F651&lt;Päälaskenta!$D$24,0,Kaksitasouoma_matriisi!F651-Päälaskenta!$D$24)</f>
        <v>8.8000000000000106E-2</v>
      </c>
      <c r="L651" s="8">
        <f>IF(F651&gt;Päälaskenta!D$24,F651-Päälaskenta!D$24,0)</f>
        <v>8.8000000000000106E-2</v>
      </c>
      <c r="M651" s="8">
        <f>IF(F651&gt;Päälaskenta!D$24,(Päälaskenta!C$20+(Päälaskenta!E$20*(Kaksitasouoma_matriisi!F651-Päälaskenta!D$24)))*(Kaksitasouoma_matriisi!F651-Päälaskenta!D$24),0)</f>
        <v>0.45161600000000002</v>
      </c>
      <c r="N651" s="8">
        <f>IF(F651&gt;Päälaskenta!D$24,(2*SQRT((POWER((F651-Päälaskenta!D$24),2))+POWER(Päälaskenta!E$20*(F651-Päälaskenta!D$24),2))+Päälaskenta!C$20),0)</f>
        <v>5.3172885122408298</v>
      </c>
      <c r="O651" s="8">
        <f t="shared" si="169"/>
        <v>8.4933514320380293E-2</v>
      </c>
      <c r="P651" s="8">
        <f>IF(Päälaskenta!$C$29,IF(L651&gt;Päälaskenta!$F$28,Kaksitasouoma_matriisi!AQ651,Kaksitasouoma_matriisi!AR651),Päälaskenta!$F$20)</f>
        <v>0.12</v>
      </c>
      <c r="Q651" s="8">
        <f t="shared" si="170"/>
        <v>0.72717812073735599</v>
      </c>
      <c r="R651" s="8">
        <f t="shared" si="164"/>
        <v>0.141680156944618</v>
      </c>
      <c r="S651" s="8">
        <f t="shared" si="171"/>
        <v>0.31371819630973702</v>
      </c>
      <c r="U651" s="93">
        <f>IF(F651&gt;Päälaskenta!D$24,Päälaskenta!H$24+L651*Päälaskenta!G$24,F651*Päälaskenta!C$24 + F651*F651*Päälaskenta!E$24)</f>
        <v>1.4012</v>
      </c>
      <c r="V651" s="8">
        <f>IF(F651&gt;Päälaskenta!D$24,2*SQRT(POWER(Päälaskenta!D$24,2)+POWER(Päälaskenta!E$24*Päälaskenta!D$24,2))+Päälaskenta!C$24,(2*SQRT((POWER(F651,2))+POWER(Päälaskenta!E$24*F651,2))+Päälaskenta!C$24))</f>
        <v>2.9798989873223301</v>
      </c>
      <c r="W651" s="8">
        <f t="shared" si="172"/>
        <v>0.47021728117673101</v>
      </c>
      <c r="X651" s="8">
        <f>Päälaskenta!F$24</f>
        <v>7.0000000000000007E-2</v>
      </c>
      <c r="Y651" s="8">
        <f t="shared" si="173"/>
        <v>12.104155081088599</v>
      </c>
      <c r="Z651" s="8">
        <f t="shared" si="165"/>
        <v>2.35831984305538</v>
      </c>
      <c r="AA651" s="8">
        <f t="shared" si="174"/>
        <v>1.6830715408616801</v>
      </c>
      <c r="AC651" s="8">
        <f t="shared" si="166"/>
        <v>0.10204271635732499</v>
      </c>
      <c r="AE651" s="8">
        <v>649</v>
      </c>
      <c r="AF651" s="8">
        <f t="shared" si="160"/>
        <v>12.831333201826</v>
      </c>
      <c r="AG651" s="8">
        <f t="shared" si="167"/>
        <v>3.7960895746497803E-2</v>
      </c>
      <c r="AJ651" s="132">
        <f>IF(Päälaskenta!$F$28&lt;Kaksitasouoma_matriisi!L651,Päälaskenta!$C$20*Päälaskenta!$F$28,Päälaskenta!$C$20*Kaksitasouoma_matriisi!L651)</f>
        <v>0.440000000000001</v>
      </c>
      <c r="AK651" s="134">
        <f>SQRT(Päälaskenta!$D$20^2+(Päälaskenta!$D$20/(1/Päälaskenta!$E$20))^2)</f>
        <v>1.8029999999999999</v>
      </c>
      <c r="AL651" s="134">
        <f>IF(Päälaskenta!$F$28&lt;Kaksitasouoma_matriisi!L651,AK651*Päälaskenta!$F$28*COS(ATAN(1/Päälaskenta!$E$20)),AK651*Kaksitasouoma_matriisi!L651*COS(ATAN(1/Päälaskenta!$E$20)))</f>
        <v>0.13200000000000001</v>
      </c>
      <c r="AM651" s="134"/>
      <c r="AN651" s="134">
        <f t="shared" si="175"/>
        <v>0.57199999999999995</v>
      </c>
      <c r="AO651" s="8">
        <f t="shared" si="168"/>
        <v>0.30910564712239902</v>
      </c>
      <c r="AP651" s="134">
        <f>Refererenssiarvoja!$B$16*H651^(1/6)/(Refererenssiarvoja!$B$15^0.5)*(Päälaskenta!$G$28/2)^0.5*(1-AO651)^(-1.5)</f>
        <v>6.8000000000000005E-2</v>
      </c>
      <c r="AQ651" s="8">
        <f>Refererenssiarvoja!$B$16*Kaksitasouoma_matriisi!O651^(1/6)/(SQRT((2*Refererenssiarvoja!$B$15)/(Päälaskenta!$F$31*Päälaskenta!$G$31*Päälaskenta!$F$28))+SQRT(Refererenssiarvoja!$B$15)/Refererenssiarvoja!$B$17*LN(Kaksitasouoma_matriisi!L651/Päälaskenta!$F$28))</f>
        <v>-5.7045340966080701E-2</v>
      </c>
      <c r="AR651" s="8">
        <f>Refererenssiarvoja!$B$16*Kaksitasouoma_matriisi!O651^(1/6)/(SQRT((2*Refererenssiarvoja!$B$15)/(Päälaskenta!$F$31*Päälaskenta!$G$31*L651)))</f>
        <v>0.14041225591932799</v>
      </c>
    </row>
    <row r="652" spans="1:44" x14ac:dyDescent="0.2">
      <c r="A652" s="8">
        <v>650</v>
      </c>
      <c r="B652" s="8">
        <f>IF(Päälaskenta!C$7,Päälaskenta!E$7,Päälaskenta!G$5)</f>
        <v>2.5</v>
      </c>
      <c r="C652" s="56">
        <v>1.35</v>
      </c>
      <c r="D652" s="93">
        <f t="shared" si="161"/>
        <v>1.8519000000000001</v>
      </c>
      <c r="E652" s="8">
        <f>IF(Päälaskenta!$C$26,Kaksitasouoma_matriisi!AP652,Kaksitasouoma_matriisi!AC652)</f>
        <v>0.10204271635732499</v>
      </c>
      <c r="F652" s="56">
        <f>IF(D652&lt;Päälaskenta!H$24,(SQRT(POWER(Päälaskenta!C$24/(2*Päälaskenta!E$24),2)+(D652/Päälaskenta!E$24))-Päälaskenta!C$24/(2*Päälaskenta!E$24)),IF(D652=Päälaskenta!H$24,Päälaskenta!D$24,Päälaskenta!D$24+(SQRT(POWER((Päälaskenta!C$20+Päälaskenta!G$24)/(2*Päälaskenta!E$20),2)+((D652-Päälaskenta!H$24)/Päälaskenta!E$20))-(Päälaskenta!C$20+Päälaskenta!G$24)/(2*Päälaskenta!E$20))))</f>
        <v>0.78800000000000003</v>
      </c>
      <c r="G652" s="57">
        <f>IF(F652&gt;Päälaskenta!D$24,(2*SQRT((POWER(Päälaskenta!D$24,2))+POWER(Päälaskenta!E$24*Päälaskenta!D$24,2))+Päälaskenta!C$24)+(2*SQRT((POWER((F652-Päälaskenta!D$24),2))+POWER(Päälaskenta!E$20*(F652-Päälaskenta!D$24),2))+Päälaskenta!C$20),(2*SQRT((POWER(F652,2))+POWER(Päälaskenta!E$24*F652,2))+Päälaskenta!C$24))</f>
        <v>8.3000000000000007</v>
      </c>
      <c r="H652" s="57">
        <f t="shared" si="162"/>
        <v>0.22</v>
      </c>
      <c r="I652" s="62">
        <f t="shared" si="163"/>
        <v>0.14288999999999999</v>
      </c>
      <c r="J652" s="8">
        <f>IF(F652&lt;Päälaskenta!$D$24,0,Kaksitasouoma_matriisi!F652-Päälaskenta!$D$24)</f>
        <v>8.8000000000000106E-2</v>
      </c>
      <c r="L652" s="8">
        <f>IF(F652&gt;Päälaskenta!D$24,F652-Päälaskenta!D$24,0)</f>
        <v>8.8000000000000106E-2</v>
      </c>
      <c r="M652" s="8">
        <f>IF(F652&gt;Päälaskenta!D$24,(Päälaskenta!C$20+(Päälaskenta!E$20*(Kaksitasouoma_matriisi!F652-Päälaskenta!D$24)))*(Kaksitasouoma_matriisi!F652-Päälaskenta!D$24),0)</f>
        <v>0.45161600000000002</v>
      </c>
      <c r="N652" s="8">
        <f>IF(F652&gt;Päälaskenta!D$24,(2*SQRT((POWER((F652-Päälaskenta!D$24),2))+POWER(Päälaskenta!E$20*(F652-Päälaskenta!D$24),2))+Päälaskenta!C$20),0)</f>
        <v>5.3172885122408298</v>
      </c>
      <c r="O652" s="8">
        <f t="shared" si="169"/>
        <v>8.4933514320380293E-2</v>
      </c>
      <c r="P652" s="8">
        <f>IF(Päälaskenta!$C$29,IF(L652&gt;Päälaskenta!$F$28,Kaksitasouoma_matriisi!AQ652,Kaksitasouoma_matriisi!AR652),Päälaskenta!$F$20)</f>
        <v>0.12</v>
      </c>
      <c r="Q652" s="8">
        <f t="shared" si="170"/>
        <v>0.72717812073735599</v>
      </c>
      <c r="R652" s="8">
        <f t="shared" si="164"/>
        <v>0.141680156944618</v>
      </c>
      <c r="S652" s="8">
        <f t="shared" si="171"/>
        <v>0.31371819630973702</v>
      </c>
      <c r="U652" s="93">
        <f>IF(F652&gt;Päälaskenta!D$24,Päälaskenta!H$24+L652*Päälaskenta!G$24,F652*Päälaskenta!C$24 + F652*F652*Päälaskenta!E$24)</f>
        <v>1.4012</v>
      </c>
      <c r="V652" s="8">
        <f>IF(F652&gt;Päälaskenta!D$24,2*SQRT(POWER(Päälaskenta!D$24,2)+POWER(Päälaskenta!E$24*Päälaskenta!D$24,2))+Päälaskenta!C$24,(2*SQRT((POWER(F652,2))+POWER(Päälaskenta!E$24*F652,2))+Päälaskenta!C$24))</f>
        <v>2.9798989873223301</v>
      </c>
      <c r="W652" s="8">
        <f t="shared" si="172"/>
        <v>0.47021728117673101</v>
      </c>
      <c r="X652" s="8">
        <f>Päälaskenta!F$24</f>
        <v>7.0000000000000007E-2</v>
      </c>
      <c r="Y652" s="8">
        <f t="shared" si="173"/>
        <v>12.104155081088599</v>
      </c>
      <c r="Z652" s="8">
        <f t="shared" si="165"/>
        <v>2.35831984305538</v>
      </c>
      <c r="AA652" s="8">
        <f t="shared" si="174"/>
        <v>1.6830715408616801</v>
      </c>
      <c r="AC652" s="8">
        <f t="shared" si="166"/>
        <v>0.10204271635732499</v>
      </c>
      <c r="AE652" s="8">
        <v>650</v>
      </c>
      <c r="AF652" s="8">
        <f t="shared" si="160"/>
        <v>12.831333201826</v>
      </c>
      <c r="AG652" s="8">
        <f t="shared" si="167"/>
        <v>3.7960895746497803E-2</v>
      </c>
      <c r="AJ652" s="132">
        <f>IF(Päälaskenta!$F$28&lt;Kaksitasouoma_matriisi!L652,Päälaskenta!$C$20*Päälaskenta!$F$28,Päälaskenta!$C$20*Kaksitasouoma_matriisi!L652)</f>
        <v>0.440000000000001</v>
      </c>
      <c r="AK652" s="134">
        <f>SQRT(Päälaskenta!$D$20^2+(Päälaskenta!$D$20/(1/Päälaskenta!$E$20))^2)</f>
        <v>1.8029999999999999</v>
      </c>
      <c r="AL652" s="134">
        <f>IF(Päälaskenta!$F$28&lt;Kaksitasouoma_matriisi!L652,AK652*Päälaskenta!$F$28*COS(ATAN(1/Päälaskenta!$E$20)),AK652*Kaksitasouoma_matriisi!L652*COS(ATAN(1/Päälaskenta!$E$20)))</f>
        <v>0.13200000000000001</v>
      </c>
      <c r="AM652" s="134"/>
      <c r="AN652" s="134">
        <f t="shared" si="175"/>
        <v>0.57199999999999995</v>
      </c>
      <c r="AO652" s="8">
        <f t="shared" si="168"/>
        <v>0.30887196932879701</v>
      </c>
      <c r="AP652" s="134">
        <f>Refererenssiarvoja!$B$16*H652^(1/6)/(Refererenssiarvoja!$B$15^0.5)*(Päälaskenta!$G$28/2)^0.5*(1-AO652)^(-1.5)</f>
        <v>6.8000000000000005E-2</v>
      </c>
      <c r="AQ652" s="8">
        <f>Refererenssiarvoja!$B$16*Kaksitasouoma_matriisi!O652^(1/6)/(SQRT((2*Refererenssiarvoja!$B$15)/(Päälaskenta!$F$31*Päälaskenta!$G$31*Päälaskenta!$F$28))+SQRT(Refererenssiarvoja!$B$15)/Refererenssiarvoja!$B$17*LN(Kaksitasouoma_matriisi!L652/Päälaskenta!$F$28))</f>
        <v>-5.7045340966080701E-2</v>
      </c>
      <c r="AR652" s="8">
        <f>Refererenssiarvoja!$B$16*Kaksitasouoma_matriisi!O652^(1/6)/(SQRT((2*Refererenssiarvoja!$B$15)/(Päälaskenta!$F$31*Päälaskenta!$G$31*L652)))</f>
        <v>0.14041225591932799</v>
      </c>
    </row>
    <row r="653" spans="1:44" x14ac:dyDescent="0.2">
      <c r="A653" s="8">
        <v>651</v>
      </c>
      <c r="B653" s="8">
        <f>IF(Päälaskenta!C$7,Päälaskenta!E$7,Päälaskenta!G$5)</f>
        <v>2.5</v>
      </c>
      <c r="C653" s="56">
        <v>1.349</v>
      </c>
      <c r="D653" s="93">
        <f t="shared" si="161"/>
        <v>1.8532</v>
      </c>
      <c r="E653" s="8">
        <f>IF(Päälaskenta!$C$26,Kaksitasouoma_matriisi!AP653,Kaksitasouoma_matriisi!AC653)</f>
        <v>0.10204271635732499</v>
      </c>
      <c r="F653" s="56">
        <f>IF(D653&lt;Päälaskenta!H$24,(SQRT(POWER(Päälaskenta!C$24/(2*Päälaskenta!E$24),2)+(D653/Päälaskenta!E$24))-Päälaskenta!C$24/(2*Päälaskenta!E$24)),IF(D653=Päälaskenta!H$24,Päälaskenta!D$24,Päälaskenta!D$24+(SQRT(POWER((Päälaskenta!C$20+Päälaskenta!G$24)/(2*Päälaskenta!E$20),2)+((D653-Päälaskenta!H$24)/Päälaskenta!E$20))-(Päälaskenta!C$20+Päälaskenta!G$24)/(2*Päälaskenta!E$20))))</f>
        <v>0.78800000000000003</v>
      </c>
      <c r="G653" s="57">
        <f>IF(F653&gt;Päälaskenta!D$24,(2*SQRT((POWER(Päälaskenta!D$24,2))+POWER(Päälaskenta!E$24*Päälaskenta!D$24,2))+Päälaskenta!C$24)+(2*SQRT((POWER((F653-Päälaskenta!D$24),2))+POWER(Päälaskenta!E$20*(F653-Päälaskenta!D$24),2))+Päälaskenta!C$20),(2*SQRT((POWER(F653,2))+POWER(Päälaskenta!E$24*F653,2))+Päälaskenta!C$24))</f>
        <v>8.3000000000000007</v>
      </c>
      <c r="H653" s="57">
        <f t="shared" si="162"/>
        <v>0.22</v>
      </c>
      <c r="I653" s="62">
        <f t="shared" si="163"/>
        <v>0.142678</v>
      </c>
      <c r="J653" s="8">
        <f>IF(F653&lt;Päälaskenta!$D$24,0,Kaksitasouoma_matriisi!F653-Päälaskenta!$D$24)</f>
        <v>8.8000000000000106E-2</v>
      </c>
      <c r="L653" s="8">
        <f>IF(F653&gt;Päälaskenta!D$24,F653-Päälaskenta!D$24,0)</f>
        <v>8.8000000000000106E-2</v>
      </c>
      <c r="M653" s="8">
        <f>IF(F653&gt;Päälaskenta!D$24,(Päälaskenta!C$20+(Päälaskenta!E$20*(Kaksitasouoma_matriisi!F653-Päälaskenta!D$24)))*(Kaksitasouoma_matriisi!F653-Päälaskenta!D$24),0)</f>
        <v>0.45161600000000002</v>
      </c>
      <c r="N653" s="8">
        <f>IF(F653&gt;Päälaskenta!D$24,(2*SQRT((POWER((F653-Päälaskenta!D$24),2))+POWER(Päälaskenta!E$20*(F653-Päälaskenta!D$24),2))+Päälaskenta!C$20),0)</f>
        <v>5.3172885122408298</v>
      </c>
      <c r="O653" s="8">
        <f t="shared" si="169"/>
        <v>8.4933514320380293E-2</v>
      </c>
      <c r="P653" s="8">
        <f>IF(Päälaskenta!$C$29,IF(L653&gt;Päälaskenta!$F$28,Kaksitasouoma_matriisi!AQ653,Kaksitasouoma_matriisi!AR653),Päälaskenta!$F$20)</f>
        <v>0.12</v>
      </c>
      <c r="Q653" s="8">
        <f t="shared" si="170"/>
        <v>0.72717812073735599</v>
      </c>
      <c r="R653" s="8">
        <f t="shared" si="164"/>
        <v>0.141680156944618</v>
      </c>
      <c r="S653" s="8">
        <f t="shared" si="171"/>
        <v>0.31371819630973702</v>
      </c>
      <c r="U653" s="93">
        <f>IF(F653&gt;Päälaskenta!D$24,Päälaskenta!H$24+L653*Päälaskenta!G$24,F653*Päälaskenta!C$24 + F653*F653*Päälaskenta!E$24)</f>
        <v>1.4012</v>
      </c>
      <c r="V653" s="8">
        <f>IF(F653&gt;Päälaskenta!D$24,2*SQRT(POWER(Päälaskenta!D$24,2)+POWER(Päälaskenta!E$24*Päälaskenta!D$24,2))+Päälaskenta!C$24,(2*SQRT((POWER(F653,2))+POWER(Päälaskenta!E$24*F653,2))+Päälaskenta!C$24))</f>
        <v>2.9798989873223301</v>
      </c>
      <c r="W653" s="8">
        <f t="shared" si="172"/>
        <v>0.47021728117673101</v>
      </c>
      <c r="X653" s="8">
        <f>Päälaskenta!F$24</f>
        <v>7.0000000000000007E-2</v>
      </c>
      <c r="Y653" s="8">
        <f t="shared" si="173"/>
        <v>12.104155081088599</v>
      </c>
      <c r="Z653" s="8">
        <f t="shared" si="165"/>
        <v>2.35831984305538</v>
      </c>
      <c r="AA653" s="8">
        <f t="shared" si="174"/>
        <v>1.6830715408616801</v>
      </c>
      <c r="AC653" s="8">
        <f t="shared" si="166"/>
        <v>0.10204271635732499</v>
      </c>
      <c r="AE653" s="8">
        <v>651</v>
      </c>
      <c r="AF653" s="8">
        <f t="shared" si="160"/>
        <v>12.831333201826</v>
      </c>
      <c r="AG653" s="8">
        <f t="shared" si="167"/>
        <v>3.7960895746497803E-2</v>
      </c>
      <c r="AJ653" s="132">
        <f>IF(Päälaskenta!$F$28&lt;Kaksitasouoma_matriisi!L653,Päälaskenta!$C$20*Päälaskenta!$F$28,Päälaskenta!$C$20*Kaksitasouoma_matriisi!L653)</f>
        <v>0.440000000000001</v>
      </c>
      <c r="AK653" s="134">
        <f>SQRT(Päälaskenta!$D$20^2+(Päälaskenta!$D$20/(1/Päälaskenta!$E$20))^2)</f>
        <v>1.8029999999999999</v>
      </c>
      <c r="AL653" s="134">
        <f>IF(Päälaskenta!$F$28&lt;Kaksitasouoma_matriisi!L653,AK653*Päälaskenta!$F$28*COS(ATAN(1/Päälaskenta!$E$20)),AK653*Kaksitasouoma_matriisi!L653*COS(ATAN(1/Päälaskenta!$E$20)))</f>
        <v>0.13200000000000001</v>
      </c>
      <c r="AM653" s="134"/>
      <c r="AN653" s="134">
        <f t="shared" si="175"/>
        <v>0.57199999999999995</v>
      </c>
      <c r="AO653" s="8">
        <f t="shared" si="168"/>
        <v>0.30865529894236998</v>
      </c>
      <c r="AP653" s="134">
        <f>Refererenssiarvoja!$B$16*H653^(1/6)/(Refererenssiarvoja!$B$15^0.5)*(Päälaskenta!$G$28/2)^0.5*(1-AO653)^(-1.5)</f>
        <v>6.8000000000000005E-2</v>
      </c>
      <c r="AQ653" s="8">
        <f>Refererenssiarvoja!$B$16*Kaksitasouoma_matriisi!O653^(1/6)/(SQRT((2*Refererenssiarvoja!$B$15)/(Päälaskenta!$F$31*Päälaskenta!$G$31*Päälaskenta!$F$28))+SQRT(Refererenssiarvoja!$B$15)/Refererenssiarvoja!$B$17*LN(Kaksitasouoma_matriisi!L653/Päälaskenta!$F$28))</f>
        <v>-5.7045340966080701E-2</v>
      </c>
      <c r="AR653" s="8">
        <f>Refererenssiarvoja!$B$16*Kaksitasouoma_matriisi!O653^(1/6)/(SQRT((2*Refererenssiarvoja!$B$15)/(Päälaskenta!$F$31*Päälaskenta!$G$31*L653)))</f>
        <v>0.14041225591932799</v>
      </c>
    </row>
    <row r="654" spans="1:44" x14ac:dyDescent="0.2">
      <c r="A654" s="8">
        <v>652</v>
      </c>
      <c r="B654" s="8">
        <f>IF(Päälaskenta!C$7,Päälaskenta!E$7,Päälaskenta!G$5)</f>
        <v>2.5</v>
      </c>
      <c r="C654" s="56">
        <v>1.3480000000000001</v>
      </c>
      <c r="D654" s="93">
        <f t="shared" si="161"/>
        <v>1.8546</v>
      </c>
      <c r="E654" s="8">
        <f>IF(Päälaskenta!$C$26,Kaksitasouoma_matriisi!AP654,Kaksitasouoma_matriisi!AC654)</f>
        <v>0.10204271635732499</v>
      </c>
      <c r="F654" s="56">
        <f>IF(D654&lt;Päälaskenta!H$24,(SQRT(POWER(Päälaskenta!C$24/(2*Päälaskenta!E$24),2)+(D654/Päälaskenta!E$24))-Päälaskenta!C$24/(2*Päälaskenta!E$24)),IF(D654=Päälaskenta!H$24,Päälaskenta!D$24,Päälaskenta!D$24+(SQRT(POWER((Päälaskenta!C$20+Päälaskenta!G$24)/(2*Päälaskenta!E$20),2)+((D654-Päälaskenta!H$24)/Päälaskenta!E$20))-(Päälaskenta!C$20+Päälaskenta!G$24)/(2*Päälaskenta!E$20))))</f>
        <v>0.78800000000000003</v>
      </c>
      <c r="G654" s="57">
        <f>IF(F654&gt;Päälaskenta!D$24,(2*SQRT((POWER(Päälaskenta!D$24,2))+POWER(Päälaskenta!E$24*Päälaskenta!D$24,2))+Päälaskenta!C$24)+(2*SQRT((POWER((F654-Päälaskenta!D$24),2))+POWER(Päälaskenta!E$20*(F654-Päälaskenta!D$24),2))+Päälaskenta!C$20),(2*SQRT((POWER(F654,2))+POWER(Päälaskenta!E$24*F654,2))+Päälaskenta!C$24))</f>
        <v>8.3000000000000007</v>
      </c>
      <c r="H654" s="57">
        <f t="shared" si="162"/>
        <v>0.22</v>
      </c>
      <c r="I654" s="62">
        <f t="shared" si="163"/>
        <v>0.14246700000000001</v>
      </c>
      <c r="J654" s="8">
        <f>IF(F654&lt;Päälaskenta!$D$24,0,Kaksitasouoma_matriisi!F654-Päälaskenta!$D$24)</f>
        <v>8.8000000000000106E-2</v>
      </c>
      <c r="L654" s="8">
        <f>IF(F654&gt;Päälaskenta!D$24,F654-Päälaskenta!D$24,0)</f>
        <v>8.8000000000000106E-2</v>
      </c>
      <c r="M654" s="8">
        <f>IF(F654&gt;Päälaskenta!D$24,(Päälaskenta!C$20+(Päälaskenta!E$20*(Kaksitasouoma_matriisi!F654-Päälaskenta!D$24)))*(Kaksitasouoma_matriisi!F654-Päälaskenta!D$24),0)</f>
        <v>0.45161600000000002</v>
      </c>
      <c r="N654" s="8">
        <f>IF(F654&gt;Päälaskenta!D$24,(2*SQRT((POWER((F654-Päälaskenta!D$24),2))+POWER(Päälaskenta!E$20*(F654-Päälaskenta!D$24),2))+Päälaskenta!C$20),0)</f>
        <v>5.3172885122408298</v>
      </c>
      <c r="O654" s="8">
        <f t="shared" si="169"/>
        <v>8.4933514320380293E-2</v>
      </c>
      <c r="P654" s="8">
        <f>IF(Päälaskenta!$C$29,IF(L654&gt;Päälaskenta!$F$28,Kaksitasouoma_matriisi!AQ654,Kaksitasouoma_matriisi!AR654),Päälaskenta!$F$20)</f>
        <v>0.12</v>
      </c>
      <c r="Q654" s="8">
        <f t="shared" si="170"/>
        <v>0.72717812073735599</v>
      </c>
      <c r="R654" s="8">
        <f t="shared" si="164"/>
        <v>0.141680156944618</v>
      </c>
      <c r="S654" s="8">
        <f t="shared" si="171"/>
        <v>0.31371819630973702</v>
      </c>
      <c r="U654" s="93">
        <f>IF(F654&gt;Päälaskenta!D$24,Päälaskenta!H$24+L654*Päälaskenta!G$24,F654*Päälaskenta!C$24 + F654*F654*Päälaskenta!E$24)</f>
        <v>1.4012</v>
      </c>
      <c r="V654" s="8">
        <f>IF(F654&gt;Päälaskenta!D$24,2*SQRT(POWER(Päälaskenta!D$24,2)+POWER(Päälaskenta!E$24*Päälaskenta!D$24,2))+Päälaskenta!C$24,(2*SQRT((POWER(F654,2))+POWER(Päälaskenta!E$24*F654,2))+Päälaskenta!C$24))</f>
        <v>2.9798989873223301</v>
      </c>
      <c r="W654" s="8">
        <f t="shared" si="172"/>
        <v>0.47021728117673101</v>
      </c>
      <c r="X654" s="8">
        <f>Päälaskenta!F$24</f>
        <v>7.0000000000000007E-2</v>
      </c>
      <c r="Y654" s="8">
        <f t="shared" si="173"/>
        <v>12.104155081088599</v>
      </c>
      <c r="Z654" s="8">
        <f t="shared" si="165"/>
        <v>2.35831984305538</v>
      </c>
      <c r="AA654" s="8">
        <f t="shared" si="174"/>
        <v>1.6830715408616801</v>
      </c>
      <c r="AC654" s="8">
        <f t="shared" si="166"/>
        <v>0.10204271635732499</v>
      </c>
      <c r="AE654" s="8">
        <v>652</v>
      </c>
      <c r="AF654" s="8">
        <f t="shared" si="160"/>
        <v>12.831333201826</v>
      </c>
      <c r="AG654" s="8">
        <f t="shared" si="167"/>
        <v>3.7960895746497803E-2</v>
      </c>
      <c r="AJ654" s="132">
        <f>IF(Päälaskenta!$F$28&lt;Kaksitasouoma_matriisi!L654,Päälaskenta!$C$20*Päälaskenta!$F$28,Päälaskenta!$C$20*Kaksitasouoma_matriisi!L654)</f>
        <v>0.440000000000001</v>
      </c>
      <c r="AK654" s="134">
        <f>SQRT(Päälaskenta!$D$20^2+(Päälaskenta!$D$20/(1/Päälaskenta!$E$20))^2)</f>
        <v>1.8029999999999999</v>
      </c>
      <c r="AL654" s="134">
        <f>IF(Päälaskenta!$F$28&lt;Kaksitasouoma_matriisi!L654,AK654*Päälaskenta!$F$28*COS(ATAN(1/Päälaskenta!$E$20)),AK654*Kaksitasouoma_matriisi!L654*COS(ATAN(1/Päälaskenta!$E$20)))</f>
        <v>0.13200000000000001</v>
      </c>
      <c r="AM654" s="134"/>
      <c r="AN654" s="134">
        <f t="shared" si="175"/>
        <v>0.57199999999999995</v>
      </c>
      <c r="AO654" s="8">
        <f t="shared" si="168"/>
        <v>0.30842230130486398</v>
      </c>
      <c r="AP654" s="134">
        <f>Refererenssiarvoja!$B$16*H654^(1/6)/(Refererenssiarvoja!$B$15^0.5)*(Päälaskenta!$G$28/2)^0.5*(1-AO654)^(-1.5)</f>
        <v>6.8000000000000005E-2</v>
      </c>
      <c r="AQ654" s="8">
        <f>Refererenssiarvoja!$B$16*Kaksitasouoma_matriisi!O654^(1/6)/(SQRT((2*Refererenssiarvoja!$B$15)/(Päälaskenta!$F$31*Päälaskenta!$G$31*Päälaskenta!$F$28))+SQRT(Refererenssiarvoja!$B$15)/Refererenssiarvoja!$B$17*LN(Kaksitasouoma_matriisi!L654/Päälaskenta!$F$28))</f>
        <v>-5.7045340966080701E-2</v>
      </c>
      <c r="AR654" s="8">
        <f>Refererenssiarvoja!$B$16*Kaksitasouoma_matriisi!O654^(1/6)/(SQRT((2*Refererenssiarvoja!$B$15)/(Päälaskenta!$F$31*Päälaskenta!$G$31*L654)))</f>
        <v>0.14041225591932799</v>
      </c>
    </row>
    <row r="655" spans="1:44" x14ac:dyDescent="0.2">
      <c r="A655" s="8">
        <v>653</v>
      </c>
      <c r="B655" s="8">
        <f>IF(Päälaskenta!C$7,Päälaskenta!E$7,Päälaskenta!G$5)</f>
        <v>2.5</v>
      </c>
      <c r="C655" s="56">
        <v>1.347</v>
      </c>
      <c r="D655" s="93">
        <f t="shared" si="161"/>
        <v>1.8560000000000001</v>
      </c>
      <c r="E655" s="8">
        <f>IF(Päälaskenta!$C$26,Kaksitasouoma_matriisi!AP655,Kaksitasouoma_matriisi!AC655)</f>
        <v>0.10204271635732499</v>
      </c>
      <c r="F655" s="56">
        <f>IF(D655&lt;Päälaskenta!H$24,(SQRT(POWER(Päälaskenta!C$24/(2*Päälaskenta!E$24),2)+(D655/Päälaskenta!E$24))-Päälaskenta!C$24/(2*Päälaskenta!E$24)),IF(D655=Päälaskenta!H$24,Päälaskenta!D$24,Päälaskenta!D$24+(SQRT(POWER((Päälaskenta!C$20+Päälaskenta!G$24)/(2*Päälaskenta!E$20),2)+((D655-Päälaskenta!H$24)/Päälaskenta!E$20))-(Päälaskenta!C$20+Päälaskenta!G$24)/(2*Päälaskenta!E$20))))</f>
        <v>0.78800000000000003</v>
      </c>
      <c r="G655" s="57">
        <f>IF(F655&gt;Päälaskenta!D$24,(2*SQRT((POWER(Päälaskenta!D$24,2))+POWER(Päälaskenta!E$24*Päälaskenta!D$24,2))+Päälaskenta!C$24)+(2*SQRT((POWER((F655-Päälaskenta!D$24),2))+POWER(Päälaskenta!E$20*(F655-Päälaskenta!D$24),2))+Päälaskenta!C$20),(2*SQRT((POWER(F655,2))+POWER(Päälaskenta!E$24*F655,2))+Päälaskenta!C$24))</f>
        <v>8.3000000000000007</v>
      </c>
      <c r="H655" s="57">
        <f t="shared" si="162"/>
        <v>0.22</v>
      </c>
      <c r="I655" s="62">
        <f t="shared" si="163"/>
        <v>0.14225499999999999</v>
      </c>
      <c r="J655" s="8">
        <f>IF(F655&lt;Päälaskenta!$D$24,0,Kaksitasouoma_matriisi!F655-Päälaskenta!$D$24)</f>
        <v>8.8000000000000106E-2</v>
      </c>
      <c r="L655" s="8">
        <f>IF(F655&gt;Päälaskenta!D$24,F655-Päälaskenta!D$24,0)</f>
        <v>8.8000000000000106E-2</v>
      </c>
      <c r="M655" s="8">
        <f>IF(F655&gt;Päälaskenta!D$24,(Päälaskenta!C$20+(Päälaskenta!E$20*(Kaksitasouoma_matriisi!F655-Päälaskenta!D$24)))*(Kaksitasouoma_matriisi!F655-Päälaskenta!D$24),0)</f>
        <v>0.45161600000000002</v>
      </c>
      <c r="N655" s="8">
        <f>IF(F655&gt;Päälaskenta!D$24,(2*SQRT((POWER((F655-Päälaskenta!D$24),2))+POWER(Päälaskenta!E$20*(F655-Päälaskenta!D$24),2))+Päälaskenta!C$20),0)</f>
        <v>5.3172885122408298</v>
      </c>
      <c r="O655" s="8">
        <f t="shared" si="169"/>
        <v>8.4933514320380293E-2</v>
      </c>
      <c r="P655" s="8">
        <f>IF(Päälaskenta!$C$29,IF(L655&gt;Päälaskenta!$F$28,Kaksitasouoma_matriisi!AQ655,Kaksitasouoma_matriisi!AR655),Päälaskenta!$F$20)</f>
        <v>0.12</v>
      </c>
      <c r="Q655" s="8">
        <f t="shared" si="170"/>
        <v>0.72717812073735599</v>
      </c>
      <c r="R655" s="8">
        <f t="shared" si="164"/>
        <v>0.141680156944618</v>
      </c>
      <c r="S655" s="8">
        <f t="shared" si="171"/>
        <v>0.31371819630973702</v>
      </c>
      <c r="U655" s="93">
        <f>IF(F655&gt;Päälaskenta!D$24,Päälaskenta!H$24+L655*Päälaskenta!G$24,F655*Päälaskenta!C$24 + F655*F655*Päälaskenta!E$24)</f>
        <v>1.4012</v>
      </c>
      <c r="V655" s="8">
        <f>IF(F655&gt;Päälaskenta!D$24,2*SQRT(POWER(Päälaskenta!D$24,2)+POWER(Päälaskenta!E$24*Päälaskenta!D$24,2))+Päälaskenta!C$24,(2*SQRT((POWER(F655,2))+POWER(Päälaskenta!E$24*F655,2))+Päälaskenta!C$24))</f>
        <v>2.9798989873223301</v>
      </c>
      <c r="W655" s="8">
        <f t="shared" si="172"/>
        <v>0.47021728117673101</v>
      </c>
      <c r="X655" s="8">
        <f>Päälaskenta!F$24</f>
        <v>7.0000000000000007E-2</v>
      </c>
      <c r="Y655" s="8">
        <f t="shared" si="173"/>
        <v>12.104155081088599</v>
      </c>
      <c r="Z655" s="8">
        <f t="shared" si="165"/>
        <v>2.35831984305538</v>
      </c>
      <c r="AA655" s="8">
        <f t="shared" si="174"/>
        <v>1.6830715408616801</v>
      </c>
      <c r="AC655" s="8">
        <f t="shared" si="166"/>
        <v>0.10204271635732499</v>
      </c>
      <c r="AE655" s="8">
        <v>653</v>
      </c>
      <c r="AF655" s="8">
        <f t="shared" si="160"/>
        <v>12.831333201826</v>
      </c>
      <c r="AG655" s="8">
        <f t="shared" si="167"/>
        <v>3.7960895746497803E-2</v>
      </c>
      <c r="AJ655" s="132">
        <f>IF(Päälaskenta!$F$28&lt;Kaksitasouoma_matriisi!L655,Päälaskenta!$C$20*Päälaskenta!$F$28,Päälaskenta!$C$20*Kaksitasouoma_matriisi!L655)</f>
        <v>0.440000000000001</v>
      </c>
      <c r="AK655" s="134">
        <f>SQRT(Päälaskenta!$D$20^2+(Päälaskenta!$D$20/(1/Päälaskenta!$E$20))^2)</f>
        <v>1.8029999999999999</v>
      </c>
      <c r="AL655" s="134">
        <f>IF(Päälaskenta!$F$28&lt;Kaksitasouoma_matriisi!L655,AK655*Päälaskenta!$F$28*COS(ATAN(1/Päälaskenta!$E$20)),AK655*Kaksitasouoma_matriisi!L655*COS(ATAN(1/Päälaskenta!$E$20)))</f>
        <v>0.13200000000000001</v>
      </c>
      <c r="AM655" s="134"/>
      <c r="AN655" s="134">
        <f t="shared" si="175"/>
        <v>0.57199999999999995</v>
      </c>
      <c r="AO655" s="8">
        <f t="shared" si="168"/>
        <v>0.30818965517241398</v>
      </c>
      <c r="AP655" s="134">
        <f>Refererenssiarvoja!$B$16*H655^(1/6)/(Refererenssiarvoja!$B$15^0.5)*(Päälaskenta!$G$28/2)^0.5*(1-AO655)^(-1.5)</f>
        <v>6.8000000000000005E-2</v>
      </c>
      <c r="AQ655" s="8">
        <f>Refererenssiarvoja!$B$16*Kaksitasouoma_matriisi!O655^(1/6)/(SQRT((2*Refererenssiarvoja!$B$15)/(Päälaskenta!$F$31*Päälaskenta!$G$31*Päälaskenta!$F$28))+SQRT(Refererenssiarvoja!$B$15)/Refererenssiarvoja!$B$17*LN(Kaksitasouoma_matriisi!L655/Päälaskenta!$F$28))</f>
        <v>-5.7045340966080701E-2</v>
      </c>
      <c r="AR655" s="8">
        <f>Refererenssiarvoja!$B$16*Kaksitasouoma_matriisi!O655^(1/6)/(SQRT((2*Refererenssiarvoja!$B$15)/(Päälaskenta!$F$31*Päälaskenta!$G$31*L655)))</f>
        <v>0.14041225591932799</v>
      </c>
    </row>
    <row r="656" spans="1:44" x14ac:dyDescent="0.2">
      <c r="A656" s="8">
        <v>654</v>
      </c>
      <c r="B656" s="8">
        <f>IF(Päälaskenta!C$7,Päälaskenta!E$7,Päälaskenta!G$5)</f>
        <v>2.5</v>
      </c>
      <c r="C656" s="56">
        <v>1.3460000000000001</v>
      </c>
      <c r="D656" s="93">
        <f t="shared" si="161"/>
        <v>1.8573999999999999</v>
      </c>
      <c r="E656" s="8">
        <f>IF(Päälaskenta!$C$26,Kaksitasouoma_matriisi!AP656,Kaksitasouoma_matriisi!AC656)</f>
        <v>0.10205051632373099</v>
      </c>
      <c r="F656" s="56">
        <f>IF(D656&lt;Päälaskenta!H$24,(SQRT(POWER(Päälaskenta!C$24/(2*Päälaskenta!E$24),2)+(D656/Päälaskenta!E$24))-Päälaskenta!C$24/(2*Päälaskenta!E$24)),IF(D656=Päälaskenta!H$24,Päälaskenta!D$24,Päälaskenta!D$24+(SQRT(POWER((Päälaskenta!C$20+Päälaskenta!G$24)/(2*Päälaskenta!E$20),2)+((D656-Päälaskenta!H$24)/Päälaskenta!E$20))-(Päälaskenta!C$20+Päälaskenta!G$24)/(2*Päälaskenta!E$20))))</f>
        <v>0.78900000000000003</v>
      </c>
      <c r="G656" s="57">
        <f>IF(F656&gt;Päälaskenta!D$24,(2*SQRT((POWER(Päälaskenta!D$24,2))+POWER(Päälaskenta!E$24*Päälaskenta!D$24,2))+Päälaskenta!C$24)+(2*SQRT((POWER((F656-Päälaskenta!D$24),2))+POWER(Päälaskenta!E$20*(F656-Päälaskenta!D$24),2))+Päälaskenta!C$20),(2*SQRT((POWER(F656,2))+POWER(Päälaskenta!E$24*F656,2))+Päälaskenta!C$24))</f>
        <v>8.3000000000000007</v>
      </c>
      <c r="H656" s="57">
        <f t="shared" si="162"/>
        <v>0.22</v>
      </c>
      <c r="I656" s="62">
        <f t="shared" si="163"/>
        <v>0.142066</v>
      </c>
      <c r="J656" s="8">
        <f>IF(F656&lt;Päälaskenta!$D$24,0,Kaksitasouoma_matriisi!F656-Päälaskenta!$D$24)</f>
        <v>8.9000000000000107E-2</v>
      </c>
      <c r="L656" s="8">
        <f>IF(F656&gt;Päälaskenta!D$24,F656-Päälaskenta!D$24,0)</f>
        <v>8.9000000000000107E-2</v>
      </c>
      <c r="M656" s="8">
        <f>IF(F656&gt;Päälaskenta!D$24,(Päälaskenta!C$20+(Päälaskenta!E$20*(Kaksitasouoma_matriisi!F656-Päälaskenta!D$24)))*(Kaksitasouoma_matriisi!F656-Päälaskenta!D$24),0)</f>
        <v>0.4568815</v>
      </c>
      <c r="N656" s="8">
        <f>IF(F656&gt;Päälaskenta!D$24,(2*SQRT((POWER((F656-Päälaskenta!D$24),2))+POWER(Päälaskenta!E$20*(F656-Päälaskenta!D$24),2))+Päälaskenta!C$20),0)</f>
        <v>5.3208940635162998</v>
      </c>
      <c r="O656" s="8">
        <f t="shared" si="169"/>
        <v>8.5865550891661799E-2</v>
      </c>
      <c r="P656" s="8">
        <f>IF(Päälaskenta!$C$29,IF(L656&gt;Päälaskenta!$F$28,Kaksitasouoma_matriisi!AQ656,Kaksitasouoma_matriisi!AR656),Päälaskenta!$F$20)</f>
        <v>0.12</v>
      </c>
      <c r="Q656" s="8">
        <f t="shared" si="170"/>
        <v>0.741028595648352</v>
      </c>
      <c r="R656" s="8">
        <f t="shared" si="164"/>
        <v>0.14383590288727799</v>
      </c>
      <c r="S656" s="8">
        <f t="shared" si="171"/>
        <v>0.31482102664975098</v>
      </c>
      <c r="U656" s="93">
        <f>IF(F656&gt;Päälaskenta!D$24,Päälaskenta!H$24+L656*Päälaskenta!G$24,F656*Päälaskenta!C$24 + F656*F656*Päälaskenta!E$24)</f>
        <v>1.4036</v>
      </c>
      <c r="V656" s="8">
        <f>IF(F656&gt;Päälaskenta!D$24,2*SQRT(POWER(Päälaskenta!D$24,2)+POWER(Päälaskenta!E$24*Päälaskenta!D$24,2))+Päälaskenta!C$24,(2*SQRT((POWER(F656,2))+POWER(Päälaskenta!E$24*F656,2))+Päälaskenta!C$24))</f>
        <v>2.9798989873223301</v>
      </c>
      <c r="W656" s="8">
        <f t="shared" si="172"/>
        <v>0.47102267760466698</v>
      </c>
      <c r="X656" s="8">
        <f>Päälaskenta!F$24</f>
        <v>7.0000000000000007E-2</v>
      </c>
      <c r="Y656" s="8">
        <f t="shared" si="173"/>
        <v>12.1387284881773</v>
      </c>
      <c r="Z656" s="8">
        <f t="shared" si="165"/>
        <v>2.3561640971127198</v>
      </c>
      <c r="AA656" s="8">
        <f t="shared" si="174"/>
        <v>1.6786578064353901</v>
      </c>
      <c r="AC656" s="8">
        <f t="shared" si="166"/>
        <v>0.10205051632373099</v>
      </c>
      <c r="AE656" s="8">
        <v>654</v>
      </c>
      <c r="AF656" s="8">
        <f t="shared" si="160"/>
        <v>12.8797570838257</v>
      </c>
      <c r="AG656" s="8">
        <f t="shared" si="167"/>
        <v>3.76759900036545E-2</v>
      </c>
      <c r="AJ656" s="132">
        <f>IF(Päälaskenta!$F$28&lt;Kaksitasouoma_matriisi!L656,Päälaskenta!$C$20*Päälaskenta!$F$28,Päälaskenta!$C$20*Kaksitasouoma_matriisi!L656)</f>
        <v>0.44500000000000101</v>
      </c>
      <c r="AK656" s="134">
        <f>SQRT(Päälaskenta!$D$20^2+(Päälaskenta!$D$20/(1/Päälaskenta!$E$20))^2)</f>
        <v>1.8029999999999999</v>
      </c>
      <c r="AL656" s="134">
        <f>IF(Päälaskenta!$F$28&lt;Kaksitasouoma_matriisi!L656,AK656*Päälaskenta!$F$28*COS(ATAN(1/Päälaskenta!$E$20)),AK656*Kaksitasouoma_matriisi!L656*COS(ATAN(1/Päälaskenta!$E$20)))</f>
        <v>0.13400000000000001</v>
      </c>
      <c r="AM656" s="134"/>
      <c r="AN656" s="134">
        <f t="shared" si="175"/>
        <v>0.57899999999999996</v>
      </c>
      <c r="AO656" s="8">
        <f t="shared" si="168"/>
        <v>0.31172606869817998</v>
      </c>
      <c r="AP656" s="134">
        <f>Refererenssiarvoja!$B$16*H656^(1/6)/(Refererenssiarvoja!$B$15^0.5)*(Päälaskenta!$G$28/2)^0.5*(1-AO656)^(-1.5)</f>
        <v>6.9000000000000006E-2</v>
      </c>
      <c r="AQ656" s="8">
        <f>Refererenssiarvoja!$B$16*Kaksitasouoma_matriisi!O656^(1/6)/(SQRT((2*Refererenssiarvoja!$B$15)/(Päälaskenta!$F$31*Päälaskenta!$G$31*Päälaskenta!$F$28))+SQRT(Refererenssiarvoja!$B$15)/Refererenssiarvoja!$B$17*LN(Kaksitasouoma_matriisi!L656/Päälaskenta!$F$28))</f>
        <v>-5.7587601671025702E-2</v>
      </c>
      <c r="AR656" s="8">
        <f>Refererenssiarvoja!$B$16*Kaksitasouoma_matriisi!O656^(1/6)/(SQRT((2*Refererenssiarvoja!$B$15)/(Päälaskenta!$F$31*Päälaskenta!$G$31*L656)))</f>
        <v>0.14146488859520001</v>
      </c>
    </row>
    <row r="657" spans="1:44" x14ac:dyDescent="0.2">
      <c r="A657" s="8">
        <v>655</v>
      </c>
      <c r="B657" s="8">
        <f>IF(Päälaskenta!C$7,Päälaskenta!E$7,Päälaskenta!G$5)</f>
        <v>2.5</v>
      </c>
      <c r="C657" s="56">
        <v>1.345</v>
      </c>
      <c r="D657" s="93">
        <f t="shared" si="161"/>
        <v>1.8587</v>
      </c>
      <c r="E657" s="8">
        <f>IF(Päälaskenta!$C$26,Kaksitasouoma_matriisi!AP657,Kaksitasouoma_matriisi!AC657)</f>
        <v>0.10205051632373099</v>
      </c>
      <c r="F657" s="56">
        <f>IF(D657&lt;Päälaskenta!H$24,(SQRT(POWER(Päälaskenta!C$24/(2*Päälaskenta!E$24),2)+(D657/Päälaskenta!E$24))-Päälaskenta!C$24/(2*Päälaskenta!E$24)),IF(D657=Päälaskenta!H$24,Päälaskenta!D$24,Päälaskenta!D$24+(SQRT(POWER((Päälaskenta!C$20+Päälaskenta!G$24)/(2*Päälaskenta!E$20),2)+((D657-Päälaskenta!H$24)/Päälaskenta!E$20))-(Päälaskenta!C$20+Päälaskenta!G$24)/(2*Päälaskenta!E$20))))</f>
        <v>0.78900000000000003</v>
      </c>
      <c r="G657" s="57">
        <f>IF(F657&gt;Päälaskenta!D$24,(2*SQRT((POWER(Päälaskenta!D$24,2))+POWER(Päälaskenta!E$24*Päälaskenta!D$24,2))+Päälaskenta!C$24)+(2*SQRT((POWER((F657-Päälaskenta!D$24),2))+POWER(Päälaskenta!E$20*(F657-Päälaskenta!D$24),2))+Päälaskenta!C$20),(2*SQRT((POWER(F657,2))+POWER(Päälaskenta!E$24*F657,2))+Päälaskenta!C$24))</f>
        <v>8.3000000000000007</v>
      </c>
      <c r="H657" s="57">
        <f t="shared" si="162"/>
        <v>0.22</v>
      </c>
      <c r="I657" s="62">
        <f t="shared" si="163"/>
        <v>0.14185500000000001</v>
      </c>
      <c r="J657" s="8">
        <f>IF(F657&lt;Päälaskenta!$D$24,0,Kaksitasouoma_matriisi!F657-Päälaskenta!$D$24)</f>
        <v>8.9000000000000107E-2</v>
      </c>
      <c r="L657" s="8">
        <f>IF(F657&gt;Päälaskenta!D$24,F657-Päälaskenta!D$24,0)</f>
        <v>8.9000000000000107E-2</v>
      </c>
      <c r="M657" s="8">
        <f>IF(F657&gt;Päälaskenta!D$24,(Päälaskenta!C$20+(Päälaskenta!E$20*(Kaksitasouoma_matriisi!F657-Päälaskenta!D$24)))*(Kaksitasouoma_matriisi!F657-Päälaskenta!D$24),0)</f>
        <v>0.4568815</v>
      </c>
      <c r="N657" s="8">
        <f>IF(F657&gt;Päälaskenta!D$24,(2*SQRT((POWER((F657-Päälaskenta!D$24),2))+POWER(Päälaskenta!E$20*(F657-Päälaskenta!D$24),2))+Päälaskenta!C$20),0)</f>
        <v>5.3208940635162998</v>
      </c>
      <c r="O657" s="8">
        <f t="shared" si="169"/>
        <v>8.5865550891661799E-2</v>
      </c>
      <c r="P657" s="8">
        <f>IF(Päälaskenta!$C$29,IF(L657&gt;Päälaskenta!$F$28,Kaksitasouoma_matriisi!AQ657,Kaksitasouoma_matriisi!AR657),Päälaskenta!$F$20)</f>
        <v>0.12</v>
      </c>
      <c r="Q657" s="8">
        <f t="shared" si="170"/>
        <v>0.741028595648352</v>
      </c>
      <c r="R657" s="8">
        <f t="shared" si="164"/>
        <v>0.14383590288727799</v>
      </c>
      <c r="S657" s="8">
        <f t="shared" si="171"/>
        <v>0.31482102664975098</v>
      </c>
      <c r="U657" s="93">
        <f>IF(F657&gt;Päälaskenta!D$24,Päälaskenta!H$24+L657*Päälaskenta!G$24,F657*Päälaskenta!C$24 + F657*F657*Päälaskenta!E$24)</f>
        <v>1.4036</v>
      </c>
      <c r="V657" s="8">
        <f>IF(F657&gt;Päälaskenta!D$24,2*SQRT(POWER(Päälaskenta!D$24,2)+POWER(Päälaskenta!E$24*Päälaskenta!D$24,2))+Päälaskenta!C$24,(2*SQRT((POWER(F657,2))+POWER(Päälaskenta!E$24*F657,2))+Päälaskenta!C$24))</f>
        <v>2.9798989873223301</v>
      </c>
      <c r="W657" s="8">
        <f t="shared" si="172"/>
        <v>0.47102267760466698</v>
      </c>
      <c r="X657" s="8">
        <f>Päälaskenta!F$24</f>
        <v>7.0000000000000007E-2</v>
      </c>
      <c r="Y657" s="8">
        <f t="shared" si="173"/>
        <v>12.1387284881773</v>
      </c>
      <c r="Z657" s="8">
        <f t="shared" si="165"/>
        <v>2.3561640971127198</v>
      </c>
      <c r="AA657" s="8">
        <f t="shared" si="174"/>
        <v>1.6786578064353901</v>
      </c>
      <c r="AC657" s="8">
        <f t="shared" si="166"/>
        <v>0.10205051632373099</v>
      </c>
      <c r="AE657" s="8">
        <v>655</v>
      </c>
      <c r="AF657" s="8">
        <f t="shared" si="160"/>
        <v>12.8797570838257</v>
      </c>
      <c r="AG657" s="8">
        <f t="shared" si="167"/>
        <v>3.76759900036545E-2</v>
      </c>
      <c r="AJ657" s="132">
        <f>IF(Päälaskenta!$F$28&lt;Kaksitasouoma_matriisi!L657,Päälaskenta!$C$20*Päälaskenta!$F$28,Päälaskenta!$C$20*Kaksitasouoma_matriisi!L657)</f>
        <v>0.44500000000000101</v>
      </c>
      <c r="AK657" s="134">
        <f>SQRT(Päälaskenta!$D$20^2+(Päälaskenta!$D$20/(1/Päälaskenta!$E$20))^2)</f>
        <v>1.8029999999999999</v>
      </c>
      <c r="AL657" s="134">
        <f>IF(Päälaskenta!$F$28&lt;Kaksitasouoma_matriisi!L657,AK657*Päälaskenta!$F$28*COS(ATAN(1/Päälaskenta!$E$20)),AK657*Kaksitasouoma_matriisi!L657*COS(ATAN(1/Päälaskenta!$E$20)))</f>
        <v>0.13400000000000001</v>
      </c>
      <c r="AM657" s="134"/>
      <c r="AN657" s="134">
        <f t="shared" si="175"/>
        <v>0.57899999999999996</v>
      </c>
      <c r="AO657" s="8">
        <f t="shared" si="168"/>
        <v>0.31150804325603898</v>
      </c>
      <c r="AP657" s="134">
        <f>Refererenssiarvoja!$B$16*H657^(1/6)/(Refererenssiarvoja!$B$15^0.5)*(Päälaskenta!$G$28/2)^0.5*(1-AO657)^(-1.5)</f>
        <v>6.9000000000000006E-2</v>
      </c>
      <c r="AQ657" s="8">
        <f>Refererenssiarvoja!$B$16*Kaksitasouoma_matriisi!O657^(1/6)/(SQRT((2*Refererenssiarvoja!$B$15)/(Päälaskenta!$F$31*Päälaskenta!$G$31*Päälaskenta!$F$28))+SQRT(Refererenssiarvoja!$B$15)/Refererenssiarvoja!$B$17*LN(Kaksitasouoma_matriisi!L657/Päälaskenta!$F$28))</f>
        <v>-5.7587601671025702E-2</v>
      </c>
      <c r="AR657" s="8">
        <f>Refererenssiarvoja!$B$16*Kaksitasouoma_matriisi!O657^(1/6)/(SQRT((2*Refererenssiarvoja!$B$15)/(Päälaskenta!$F$31*Päälaskenta!$G$31*L657)))</f>
        <v>0.14146488859520001</v>
      </c>
    </row>
    <row r="658" spans="1:44" x14ac:dyDescent="0.2">
      <c r="A658" s="8">
        <v>656</v>
      </c>
      <c r="B658" s="8">
        <f>IF(Päälaskenta!C$7,Päälaskenta!E$7,Päälaskenta!G$5)</f>
        <v>2.5</v>
      </c>
      <c r="C658" s="56">
        <v>1.3440000000000001</v>
      </c>
      <c r="D658" s="93">
        <f t="shared" si="161"/>
        <v>1.8601000000000001</v>
      </c>
      <c r="E658" s="8">
        <f>IF(Päälaskenta!$C$26,Kaksitasouoma_matriisi!AP658,Kaksitasouoma_matriisi!AC658)</f>
        <v>0.10205051632373099</v>
      </c>
      <c r="F658" s="56">
        <f>IF(D658&lt;Päälaskenta!H$24,(SQRT(POWER(Päälaskenta!C$24/(2*Päälaskenta!E$24),2)+(D658/Päälaskenta!E$24))-Päälaskenta!C$24/(2*Päälaskenta!E$24)),IF(D658=Päälaskenta!H$24,Päälaskenta!D$24,Päälaskenta!D$24+(SQRT(POWER((Päälaskenta!C$20+Päälaskenta!G$24)/(2*Päälaskenta!E$20),2)+((D658-Päälaskenta!H$24)/Päälaskenta!E$20))-(Päälaskenta!C$20+Päälaskenta!G$24)/(2*Päälaskenta!E$20))))</f>
        <v>0.78900000000000003</v>
      </c>
      <c r="G658" s="57">
        <f>IF(F658&gt;Päälaskenta!D$24,(2*SQRT((POWER(Päälaskenta!D$24,2))+POWER(Päälaskenta!E$24*Päälaskenta!D$24,2))+Päälaskenta!C$24)+(2*SQRT((POWER((F658-Päälaskenta!D$24),2))+POWER(Päälaskenta!E$20*(F658-Päälaskenta!D$24),2))+Päälaskenta!C$20),(2*SQRT((POWER(F658,2))+POWER(Päälaskenta!E$24*F658,2))+Päälaskenta!C$24))</f>
        <v>8.3000000000000007</v>
      </c>
      <c r="H658" s="57">
        <f t="shared" si="162"/>
        <v>0.22</v>
      </c>
      <c r="I658" s="62">
        <f t="shared" si="163"/>
        <v>0.14164399999999999</v>
      </c>
      <c r="J658" s="8">
        <f>IF(F658&lt;Päälaskenta!$D$24,0,Kaksitasouoma_matriisi!F658-Päälaskenta!$D$24)</f>
        <v>8.9000000000000107E-2</v>
      </c>
      <c r="L658" s="8">
        <f>IF(F658&gt;Päälaskenta!D$24,F658-Päälaskenta!D$24,0)</f>
        <v>8.9000000000000107E-2</v>
      </c>
      <c r="M658" s="8">
        <f>IF(F658&gt;Päälaskenta!D$24,(Päälaskenta!C$20+(Päälaskenta!E$20*(Kaksitasouoma_matriisi!F658-Päälaskenta!D$24)))*(Kaksitasouoma_matriisi!F658-Päälaskenta!D$24),0)</f>
        <v>0.4568815</v>
      </c>
      <c r="N658" s="8">
        <f>IF(F658&gt;Päälaskenta!D$24,(2*SQRT((POWER((F658-Päälaskenta!D$24),2))+POWER(Päälaskenta!E$20*(F658-Päälaskenta!D$24),2))+Päälaskenta!C$20),0)</f>
        <v>5.3208940635162998</v>
      </c>
      <c r="O658" s="8">
        <f t="shared" si="169"/>
        <v>8.5865550891661799E-2</v>
      </c>
      <c r="P658" s="8">
        <f>IF(Päälaskenta!$C$29,IF(L658&gt;Päälaskenta!$F$28,Kaksitasouoma_matriisi!AQ658,Kaksitasouoma_matriisi!AR658),Päälaskenta!$F$20)</f>
        <v>0.12</v>
      </c>
      <c r="Q658" s="8">
        <f t="shared" si="170"/>
        <v>0.741028595648352</v>
      </c>
      <c r="R658" s="8">
        <f t="shared" si="164"/>
        <v>0.14383590288727799</v>
      </c>
      <c r="S658" s="8">
        <f t="shared" si="171"/>
        <v>0.31482102664975098</v>
      </c>
      <c r="U658" s="93">
        <f>IF(F658&gt;Päälaskenta!D$24,Päälaskenta!H$24+L658*Päälaskenta!G$24,F658*Päälaskenta!C$24 + F658*F658*Päälaskenta!E$24)</f>
        <v>1.4036</v>
      </c>
      <c r="V658" s="8">
        <f>IF(F658&gt;Päälaskenta!D$24,2*SQRT(POWER(Päälaskenta!D$24,2)+POWER(Päälaskenta!E$24*Päälaskenta!D$24,2))+Päälaskenta!C$24,(2*SQRT((POWER(F658,2))+POWER(Päälaskenta!E$24*F658,2))+Päälaskenta!C$24))</f>
        <v>2.9798989873223301</v>
      </c>
      <c r="W658" s="8">
        <f t="shared" si="172"/>
        <v>0.47102267760466698</v>
      </c>
      <c r="X658" s="8">
        <f>Päälaskenta!F$24</f>
        <v>7.0000000000000007E-2</v>
      </c>
      <c r="Y658" s="8">
        <f t="shared" si="173"/>
        <v>12.1387284881773</v>
      </c>
      <c r="Z658" s="8">
        <f t="shared" si="165"/>
        <v>2.3561640971127198</v>
      </c>
      <c r="AA658" s="8">
        <f t="shared" si="174"/>
        <v>1.6786578064353901</v>
      </c>
      <c r="AC658" s="8">
        <f t="shared" si="166"/>
        <v>0.10205051632373099</v>
      </c>
      <c r="AE658" s="8">
        <v>656</v>
      </c>
      <c r="AF658" s="8">
        <f t="shared" si="160"/>
        <v>12.8797570838257</v>
      </c>
      <c r="AG658" s="8">
        <f t="shared" si="167"/>
        <v>3.76759900036545E-2</v>
      </c>
      <c r="AJ658" s="132">
        <f>IF(Päälaskenta!$F$28&lt;Kaksitasouoma_matriisi!L658,Päälaskenta!$C$20*Päälaskenta!$F$28,Päälaskenta!$C$20*Kaksitasouoma_matriisi!L658)</f>
        <v>0.44500000000000101</v>
      </c>
      <c r="AK658" s="134">
        <f>SQRT(Päälaskenta!$D$20^2+(Päälaskenta!$D$20/(1/Päälaskenta!$E$20))^2)</f>
        <v>1.8029999999999999</v>
      </c>
      <c r="AL658" s="134">
        <f>IF(Päälaskenta!$F$28&lt;Kaksitasouoma_matriisi!L658,AK658*Päälaskenta!$F$28*COS(ATAN(1/Päälaskenta!$E$20)),AK658*Kaksitasouoma_matriisi!L658*COS(ATAN(1/Päälaskenta!$E$20)))</f>
        <v>0.13400000000000001</v>
      </c>
      <c r="AM658" s="134"/>
      <c r="AN658" s="134">
        <f t="shared" si="175"/>
        <v>0.57899999999999996</v>
      </c>
      <c r="AO658" s="8">
        <f t="shared" si="168"/>
        <v>0.31127358744153499</v>
      </c>
      <c r="AP658" s="134">
        <f>Refererenssiarvoja!$B$16*H658^(1/6)/(Refererenssiarvoja!$B$15^0.5)*(Päälaskenta!$G$28/2)^0.5*(1-AO658)^(-1.5)</f>
        <v>6.9000000000000006E-2</v>
      </c>
      <c r="AQ658" s="8">
        <f>Refererenssiarvoja!$B$16*Kaksitasouoma_matriisi!O658^(1/6)/(SQRT((2*Refererenssiarvoja!$B$15)/(Päälaskenta!$F$31*Päälaskenta!$G$31*Päälaskenta!$F$28))+SQRT(Refererenssiarvoja!$B$15)/Refererenssiarvoja!$B$17*LN(Kaksitasouoma_matriisi!L658/Päälaskenta!$F$28))</f>
        <v>-5.7587601671025702E-2</v>
      </c>
      <c r="AR658" s="8">
        <f>Refererenssiarvoja!$B$16*Kaksitasouoma_matriisi!O658^(1/6)/(SQRT((2*Refererenssiarvoja!$B$15)/(Päälaskenta!$F$31*Päälaskenta!$G$31*L658)))</f>
        <v>0.14146488859520001</v>
      </c>
    </row>
    <row r="659" spans="1:44" x14ac:dyDescent="0.2">
      <c r="A659" s="8">
        <v>657</v>
      </c>
      <c r="B659" s="8">
        <f>IF(Päälaskenta!C$7,Päälaskenta!E$7,Päälaskenta!G$5)</f>
        <v>2.5</v>
      </c>
      <c r="C659" s="56">
        <v>1.343</v>
      </c>
      <c r="D659" s="93">
        <f t="shared" si="161"/>
        <v>1.8614999999999999</v>
      </c>
      <c r="E659" s="8">
        <f>IF(Päälaskenta!$C$26,Kaksitasouoma_matriisi!AP659,Kaksitasouoma_matriisi!AC659)</f>
        <v>0.10205051632373099</v>
      </c>
      <c r="F659" s="56">
        <f>IF(D659&lt;Päälaskenta!H$24,(SQRT(POWER(Päälaskenta!C$24/(2*Päälaskenta!E$24),2)+(D659/Päälaskenta!E$24))-Päälaskenta!C$24/(2*Päälaskenta!E$24)),IF(D659=Päälaskenta!H$24,Päälaskenta!D$24,Päälaskenta!D$24+(SQRT(POWER((Päälaskenta!C$20+Päälaskenta!G$24)/(2*Päälaskenta!E$20),2)+((D659-Päälaskenta!H$24)/Päälaskenta!E$20))-(Päälaskenta!C$20+Päälaskenta!G$24)/(2*Päälaskenta!E$20))))</f>
        <v>0.78900000000000003</v>
      </c>
      <c r="G659" s="57">
        <f>IF(F659&gt;Päälaskenta!D$24,(2*SQRT((POWER(Päälaskenta!D$24,2))+POWER(Päälaskenta!E$24*Päälaskenta!D$24,2))+Päälaskenta!C$24)+(2*SQRT((POWER((F659-Päälaskenta!D$24),2))+POWER(Päälaskenta!E$20*(F659-Päälaskenta!D$24),2))+Päälaskenta!C$20),(2*SQRT((POWER(F659,2))+POWER(Päälaskenta!E$24*F659,2))+Päälaskenta!C$24))</f>
        <v>8.3000000000000007</v>
      </c>
      <c r="H659" s="57">
        <f t="shared" si="162"/>
        <v>0.22</v>
      </c>
      <c r="I659" s="62">
        <f t="shared" si="163"/>
        <v>0.141433</v>
      </c>
      <c r="J659" s="8">
        <f>IF(F659&lt;Päälaskenta!$D$24,0,Kaksitasouoma_matriisi!F659-Päälaskenta!$D$24)</f>
        <v>8.9000000000000107E-2</v>
      </c>
      <c r="L659" s="8">
        <f>IF(F659&gt;Päälaskenta!D$24,F659-Päälaskenta!D$24,0)</f>
        <v>8.9000000000000107E-2</v>
      </c>
      <c r="M659" s="8">
        <f>IF(F659&gt;Päälaskenta!D$24,(Päälaskenta!C$20+(Päälaskenta!E$20*(Kaksitasouoma_matriisi!F659-Päälaskenta!D$24)))*(Kaksitasouoma_matriisi!F659-Päälaskenta!D$24),0)</f>
        <v>0.4568815</v>
      </c>
      <c r="N659" s="8">
        <f>IF(F659&gt;Päälaskenta!D$24,(2*SQRT((POWER((F659-Päälaskenta!D$24),2))+POWER(Päälaskenta!E$20*(F659-Päälaskenta!D$24),2))+Päälaskenta!C$20),0)</f>
        <v>5.3208940635162998</v>
      </c>
      <c r="O659" s="8">
        <f t="shared" si="169"/>
        <v>8.5865550891661799E-2</v>
      </c>
      <c r="P659" s="8">
        <f>IF(Päälaskenta!$C$29,IF(L659&gt;Päälaskenta!$F$28,Kaksitasouoma_matriisi!AQ659,Kaksitasouoma_matriisi!AR659),Päälaskenta!$F$20)</f>
        <v>0.12</v>
      </c>
      <c r="Q659" s="8">
        <f t="shared" si="170"/>
        <v>0.741028595648352</v>
      </c>
      <c r="R659" s="8">
        <f t="shared" si="164"/>
        <v>0.14383590288727799</v>
      </c>
      <c r="S659" s="8">
        <f t="shared" si="171"/>
        <v>0.31482102664975098</v>
      </c>
      <c r="U659" s="93">
        <f>IF(F659&gt;Päälaskenta!D$24,Päälaskenta!H$24+L659*Päälaskenta!G$24,F659*Päälaskenta!C$24 + F659*F659*Päälaskenta!E$24)</f>
        <v>1.4036</v>
      </c>
      <c r="V659" s="8">
        <f>IF(F659&gt;Päälaskenta!D$24,2*SQRT(POWER(Päälaskenta!D$24,2)+POWER(Päälaskenta!E$24*Päälaskenta!D$24,2))+Päälaskenta!C$24,(2*SQRT((POWER(F659,2))+POWER(Päälaskenta!E$24*F659,2))+Päälaskenta!C$24))</f>
        <v>2.9798989873223301</v>
      </c>
      <c r="W659" s="8">
        <f t="shared" si="172"/>
        <v>0.47102267760466698</v>
      </c>
      <c r="X659" s="8">
        <f>Päälaskenta!F$24</f>
        <v>7.0000000000000007E-2</v>
      </c>
      <c r="Y659" s="8">
        <f t="shared" si="173"/>
        <v>12.1387284881773</v>
      </c>
      <c r="Z659" s="8">
        <f t="shared" si="165"/>
        <v>2.3561640971127198</v>
      </c>
      <c r="AA659" s="8">
        <f t="shared" si="174"/>
        <v>1.6786578064353901</v>
      </c>
      <c r="AC659" s="8">
        <f t="shared" si="166"/>
        <v>0.10205051632373099</v>
      </c>
      <c r="AE659" s="8">
        <v>657</v>
      </c>
      <c r="AF659" s="8">
        <f t="shared" si="160"/>
        <v>12.8797570838257</v>
      </c>
      <c r="AG659" s="8">
        <f t="shared" si="167"/>
        <v>3.76759900036545E-2</v>
      </c>
      <c r="AJ659" s="132">
        <f>IF(Päälaskenta!$F$28&lt;Kaksitasouoma_matriisi!L659,Päälaskenta!$C$20*Päälaskenta!$F$28,Päälaskenta!$C$20*Kaksitasouoma_matriisi!L659)</f>
        <v>0.44500000000000101</v>
      </c>
      <c r="AK659" s="134">
        <f>SQRT(Päälaskenta!$D$20^2+(Päälaskenta!$D$20/(1/Päälaskenta!$E$20))^2)</f>
        <v>1.8029999999999999</v>
      </c>
      <c r="AL659" s="134">
        <f>IF(Päälaskenta!$F$28&lt;Kaksitasouoma_matriisi!L659,AK659*Päälaskenta!$F$28*COS(ATAN(1/Päälaskenta!$E$20)),AK659*Kaksitasouoma_matriisi!L659*COS(ATAN(1/Päälaskenta!$E$20)))</f>
        <v>0.13400000000000001</v>
      </c>
      <c r="AM659" s="134"/>
      <c r="AN659" s="134">
        <f t="shared" si="175"/>
        <v>0.57899999999999996</v>
      </c>
      <c r="AO659" s="8">
        <f t="shared" si="168"/>
        <v>0.31103948428686501</v>
      </c>
      <c r="AP659" s="134">
        <f>Refererenssiarvoja!$B$16*H659^(1/6)/(Refererenssiarvoja!$B$15^0.5)*(Päälaskenta!$G$28/2)^0.5*(1-AO659)^(-1.5)</f>
        <v>6.9000000000000006E-2</v>
      </c>
      <c r="AQ659" s="8">
        <f>Refererenssiarvoja!$B$16*Kaksitasouoma_matriisi!O659^(1/6)/(SQRT((2*Refererenssiarvoja!$B$15)/(Päälaskenta!$F$31*Päälaskenta!$G$31*Päälaskenta!$F$28))+SQRT(Refererenssiarvoja!$B$15)/Refererenssiarvoja!$B$17*LN(Kaksitasouoma_matriisi!L659/Päälaskenta!$F$28))</f>
        <v>-5.7587601671025702E-2</v>
      </c>
      <c r="AR659" s="8">
        <f>Refererenssiarvoja!$B$16*Kaksitasouoma_matriisi!O659^(1/6)/(SQRT((2*Refererenssiarvoja!$B$15)/(Päälaskenta!$F$31*Päälaskenta!$G$31*L659)))</f>
        <v>0.14146488859520001</v>
      </c>
    </row>
    <row r="660" spans="1:44" x14ac:dyDescent="0.2">
      <c r="A660" s="8">
        <v>658</v>
      </c>
      <c r="B660" s="8">
        <f>IF(Päälaskenta!C$7,Päälaskenta!E$7,Päälaskenta!G$5)</f>
        <v>2.5</v>
      </c>
      <c r="C660" s="56">
        <v>1.3420000000000001</v>
      </c>
      <c r="D660" s="93">
        <f t="shared" si="161"/>
        <v>1.8629</v>
      </c>
      <c r="E660" s="8">
        <f>IF(Päälaskenta!$C$26,Kaksitasouoma_matriisi!AP660,Kaksitasouoma_matriisi!AC660)</f>
        <v>0.10205051632373099</v>
      </c>
      <c r="F660" s="56">
        <f>IF(D660&lt;Päälaskenta!H$24,(SQRT(POWER(Päälaskenta!C$24/(2*Päälaskenta!E$24),2)+(D660/Päälaskenta!E$24))-Päälaskenta!C$24/(2*Päälaskenta!E$24)),IF(D660=Päälaskenta!H$24,Päälaskenta!D$24,Päälaskenta!D$24+(SQRT(POWER((Päälaskenta!C$20+Päälaskenta!G$24)/(2*Päälaskenta!E$20),2)+((D660-Päälaskenta!H$24)/Päälaskenta!E$20))-(Päälaskenta!C$20+Päälaskenta!G$24)/(2*Päälaskenta!E$20))))</f>
        <v>0.78900000000000003</v>
      </c>
      <c r="G660" s="57">
        <f>IF(F660&gt;Päälaskenta!D$24,(2*SQRT((POWER(Päälaskenta!D$24,2))+POWER(Päälaskenta!E$24*Päälaskenta!D$24,2))+Päälaskenta!C$24)+(2*SQRT((POWER((F660-Päälaskenta!D$24),2))+POWER(Päälaskenta!E$20*(F660-Päälaskenta!D$24),2))+Päälaskenta!C$20),(2*SQRT((POWER(F660,2))+POWER(Päälaskenta!E$24*F660,2))+Päälaskenta!C$24))</f>
        <v>8.3000000000000007</v>
      </c>
      <c r="H660" s="57">
        <f t="shared" si="162"/>
        <v>0.22</v>
      </c>
      <c r="I660" s="62">
        <f t="shared" si="163"/>
        <v>0.14122299999999999</v>
      </c>
      <c r="J660" s="8">
        <f>IF(F660&lt;Päälaskenta!$D$24,0,Kaksitasouoma_matriisi!F660-Päälaskenta!$D$24)</f>
        <v>8.9000000000000107E-2</v>
      </c>
      <c r="L660" s="8">
        <f>IF(F660&gt;Päälaskenta!D$24,F660-Päälaskenta!D$24,0)</f>
        <v>8.9000000000000107E-2</v>
      </c>
      <c r="M660" s="8">
        <f>IF(F660&gt;Päälaskenta!D$24,(Päälaskenta!C$20+(Päälaskenta!E$20*(Kaksitasouoma_matriisi!F660-Päälaskenta!D$24)))*(Kaksitasouoma_matriisi!F660-Päälaskenta!D$24),0)</f>
        <v>0.4568815</v>
      </c>
      <c r="N660" s="8">
        <f>IF(F660&gt;Päälaskenta!D$24,(2*SQRT((POWER((F660-Päälaskenta!D$24),2))+POWER(Päälaskenta!E$20*(F660-Päälaskenta!D$24),2))+Päälaskenta!C$20),0)</f>
        <v>5.3208940635162998</v>
      </c>
      <c r="O660" s="8">
        <f t="shared" si="169"/>
        <v>8.5865550891661799E-2</v>
      </c>
      <c r="P660" s="8">
        <f>IF(Päälaskenta!$C$29,IF(L660&gt;Päälaskenta!$F$28,Kaksitasouoma_matriisi!AQ660,Kaksitasouoma_matriisi!AR660),Päälaskenta!$F$20)</f>
        <v>0.12</v>
      </c>
      <c r="Q660" s="8">
        <f t="shared" si="170"/>
        <v>0.741028595648352</v>
      </c>
      <c r="R660" s="8">
        <f t="shared" si="164"/>
        <v>0.14383590288727799</v>
      </c>
      <c r="S660" s="8">
        <f t="shared" si="171"/>
        <v>0.31482102664975098</v>
      </c>
      <c r="U660" s="93">
        <f>IF(F660&gt;Päälaskenta!D$24,Päälaskenta!H$24+L660*Päälaskenta!G$24,F660*Päälaskenta!C$24 + F660*F660*Päälaskenta!E$24)</f>
        <v>1.4036</v>
      </c>
      <c r="V660" s="8">
        <f>IF(F660&gt;Päälaskenta!D$24,2*SQRT(POWER(Päälaskenta!D$24,2)+POWER(Päälaskenta!E$24*Päälaskenta!D$24,2))+Päälaskenta!C$24,(2*SQRT((POWER(F660,2))+POWER(Päälaskenta!E$24*F660,2))+Päälaskenta!C$24))</f>
        <v>2.9798989873223301</v>
      </c>
      <c r="W660" s="8">
        <f t="shared" si="172"/>
        <v>0.47102267760466698</v>
      </c>
      <c r="X660" s="8">
        <f>Päälaskenta!F$24</f>
        <v>7.0000000000000007E-2</v>
      </c>
      <c r="Y660" s="8">
        <f t="shared" si="173"/>
        <v>12.1387284881773</v>
      </c>
      <c r="Z660" s="8">
        <f t="shared" si="165"/>
        <v>2.3561640971127198</v>
      </c>
      <c r="AA660" s="8">
        <f t="shared" si="174"/>
        <v>1.6786578064353901</v>
      </c>
      <c r="AC660" s="8">
        <f t="shared" si="166"/>
        <v>0.10205051632373099</v>
      </c>
      <c r="AE660" s="8">
        <v>658</v>
      </c>
      <c r="AF660" s="8">
        <f t="shared" si="160"/>
        <v>12.8797570838257</v>
      </c>
      <c r="AG660" s="8">
        <f t="shared" si="167"/>
        <v>3.76759900036545E-2</v>
      </c>
      <c r="AJ660" s="132">
        <f>IF(Päälaskenta!$F$28&lt;Kaksitasouoma_matriisi!L660,Päälaskenta!$C$20*Päälaskenta!$F$28,Päälaskenta!$C$20*Kaksitasouoma_matriisi!L660)</f>
        <v>0.44500000000000101</v>
      </c>
      <c r="AK660" s="134">
        <f>SQRT(Päälaskenta!$D$20^2+(Päälaskenta!$D$20/(1/Päälaskenta!$E$20))^2)</f>
        <v>1.8029999999999999</v>
      </c>
      <c r="AL660" s="134">
        <f>IF(Päälaskenta!$F$28&lt;Kaksitasouoma_matriisi!L660,AK660*Päälaskenta!$F$28*COS(ATAN(1/Päälaskenta!$E$20)),AK660*Kaksitasouoma_matriisi!L660*COS(ATAN(1/Päälaskenta!$E$20)))</f>
        <v>0.13400000000000001</v>
      </c>
      <c r="AM660" s="134"/>
      <c r="AN660" s="134">
        <f t="shared" si="175"/>
        <v>0.57899999999999996</v>
      </c>
      <c r="AO660" s="8">
        <f t="shared" si="168"/>
        <v>0.31080573299693998</v>
      </c>
      <c r="AP660" s="134">
        <f>Refererenssiarvoja!$B$16*H660^(1/6)/(Refererenssiarvoja!$B$15^0.5)*(Päälaskenta!$G$28/2)^0.5*(1-AO660)^(-1.5)</f>
        <v>6.9000000000000006E-2</v>
      </c>
      <c r="AQ660" s="8">
        <f>Refererenssiarvoja!$B$16*Kaksitasouoma_matriisi!O660^(1/6)/(SQRT((2*Refererenssiarvoja!$B$15)/(Päälaskenta!$F$31*Päälaskenta!$G$31*Päälaskenta!$F$28))+SQRT(Refererenssiarvoja!$B$15)/Refererenssiarvoja!$B$17*LN(Kaksitasouoma_matriisi!L660/Päälaskenta!$F$28))</f>
        <v>-5.7587601671025702E-2</v>
      </c>
      <c r="AR660" s="8">
        <f>Refererenssiarvoja!$B$16*Kaksitasouoma_matriisi!O660^(1/6)/(SQRT((2*Refererenssiarvoja!$B$15)/(Päälaskenta!$F$31*Päälaskenta!$G$31*L660)))</f>
        <v>0.14146488859520001</v>
      </c>
    </row>
    <row r="661" spans="1:44" x14ac:dyDescent="0.2">
      <c r="A661" s="8">
        <v>659</v>
      </c>
      <c r="B661" s="8">
        <f>IF(Päälaskenta!C$7,Päälaskenta!E$7,Päälaskenta!G$5)</f>
        <v>2.5</v>
      </c>
      <c r="C661" s="56">
        <v>1.341</v>
      </c>
      <c r="D661" s="93">
        <f t="shared" si="161"/>
        <v>1.8643000000000001</v>
      </c>
      <c r="E661" s="8">
        <f>IF(Päälaskenta!$C$26,Kaksitasouoma_matriisi!AP661,Kaksitasouoma_matriisi!AC661)</f>
        <v>0.10205051632373099</v>
      </c>
      <c r="F661" s="56">
        <f>IF(D661&lt;Päälaskenta!H$24,(SQRT(POWER(Päälaskenta!C$24/(2*Päälaskenta!E$24),2)+(D661/Päälaskenta!E$24))-Päälaskenta!C$24/(2*Päälaskenta!E$24)),IF(D661=Päälaskenta!H$24,Päälaskenta!D$24,Päälaskenta!D$24+(SQRT(POWER((Päälaskenta!C$20+Päälaskenta!G$24)/(2*Päälaskenta!E$20),2)+((D661-Päälaskenta!H$24)/Päälaskenta!E$20))-(Päälaskenta!C$20+Päälaskenta!G$24)/(2*Päälaskenta!E$20))))</f>
        <v>0.78900000000000003</v>
      </c>
      <c r="G661" s="57">
        <f>IF(F661&gt;Päälaskenta!D$24,(2*SQRT((POWER(Päälaskenta!D$24,2))+POWER(Päälaskenta!E$24*Päälaskenta!D$24,2))+Päälaskenta!C$24)+(2*SQRT((POWER((F661-Päälaskenta!D$24),2))+POWER(Päälaskenta!E$20*(F661-Päälaskenta!D$24),2))+Päälaskenta!C$20),(2*SQRT((POWER(F661,2))+POWER(Päälaskenta!E$24*F661,2))+Päälaskenta!C$24))</f>
        <v>8.3000000000000007</v>
      </c>
      <c r="H661" s="57">
        <f t="shared" si="162"/>
        <v>0.22</v>
      </c>
      <c r="I661" s="62">
        <f t="shared" si="163"/>
        <v>0.141013</v>
      </c>
      <c r="J661" s="8">
        <f>IF(F661&lt;Päälaskenta!$D$24,0,Kaksitasouoma_matriisi!F661-Päälaskenta!$D$24)</f>
        <v>8.9000000000000107E-2</v>
      </c>
      <c r="L661" s="8">
        <f>IF(F661&gt;Päälaskenta!D$24,F661-Päälaskenta!D$24,0)</f>
        <v>8.9000000000000107E-2</v>
      </c>
      <c r="M661" s="8">
        <f>IF(F661&gt;Päälaskenta!D$24,(Päälaskenta!C$20+(Päälaskenta!E$20*(Kaksitasouoma_matriisi!F661-Päälaskenta!D$24)))*(Kaksitasouoma_matriisi!F661-Päälaskenta!D$24),0)</f>
        <v>0.4568815</v>
      </c>
      <c r="N661" s="8">
        <f>IF(F661&gt;Päälaskenta!D$24,(2*SQRT((POWER((F661-Päälaskenta!D$24),2))+POWER(Päälaskenta!E$20*(F661-Päälaskenta!D$24),2))+Päälaskenta!C$20),0)</f>
        <v>5.3208940635162998</v>
      </c>
      <c r="O661" s="8">
        <f t="shared" si="169"/>
        <v>8.5865550891661799E-2</v>
      </c>
      <c r="P661" s="8">
        <f>IF(Päälaskenta!$C$29,IF(L661&gt;Päälaskenta!$F$28,Kaksitasouoma_matriisi!AQ661,Kaksitasouoma_matriisi!AR661),Päälaskenta!$F$20)</f>
        <v>0.12</v>
      </c>
      <c r="Q661" s="8">
        <f t="shared" si="170"/>
        <v>0.741028595648352</v>
      </c>
      <c r="R661" s="8">
        <f t="shared" si="164"/>
        <v>0.14383590288727799</v>
      </c>
      <c r="S661" s="8">
        <f t="shared" si="171"/>
        <v>0.31482102664975098</v>
      </c>
      <c r="U661" s="93">
        <f>IF(F661&gt;Päälaskenta!D$24,Päälaskenta!H$24+L661*Päälaskenta!G$24,F661*Päälaskenta!C$24 + F661*F661*Päälaskenta!E$24)</f>
        <v>1.4036</v>
      </c>
      <c r="V661" s="8">
        <f>IF(F661&gt;Päälaskenta!D$24,2*SQRT(POWER(Päälaskenta!D$24,2)+POWER(Päälaskenta!E$24*Päälaskenta!D$24,2))+Päälaskenta!C$24,(2*SQRT((POWER(F661,2))+POWER(Päälaskenta!E$24*F661,2))+Päälaskenta!C$24))</f>
        <v>2.9798989873223301</v>
      </c>
      <c r="W661" s="8">
        <f t="shared" si="172"/>
        <v>0.47102267760466698</v>
      </c>
      <c r="X661" s="8">
        <f>Päälaskenta!F$24</f>
        <v>7.0000000000000007E-2</v>
      </c>
      <c r="Y661" s="8">
        <f t="shared" si="173"/>
        <v>12.1387284881773</v>
      </c>
      <c r="Z661" s="8">
        <f t="shared" si="165"/>
        <v>2.3561640971127198</v>
      </c>
      <c r="AA661" s="8">
        <f t="shared" si="174"/>
        <v>1.6786578064353901</v>
      </c>
      <c r="AC661" s="8">
        <f t="shared" si="166"/>
        <v>0.10205051632373099</v>
      </c>
      <c r="AE661" s="8">
        <v>659</v>
      </c>
      <c r="AF661" s="8">
        <f t="shared" si="160"/>
        <v>12.8797570838257</v>
      </c>
      <c r="AG661" s="8">
        <f t="shared" si="167"/>
        <v>3.76759900036545E-2</v>
      </c>
      <c r="AJ661" s="132">
        <f>IF(Päälaskenta!$F$28&lt;Kaksitasouoma_matriisi!L661,Päälaskenta!$C$20*Päälaskenta!$F$28,Päälaskenta!$C$20*Kaksitasouoma_matriisi!L661)</f>
        <v>0.44500000000000101</v>
      </c>
      <c r="AK661" s="134">
        <f>SQRT(Päälaskenta!$D$20^2+(Päälaskenta!$D$20/(1/Päälaskenta!$E$20))^2)</f>
        <v>1.8029999999999999</v>
      </c>
      <c r="AL661" s="134">
        <f>IF(Päälaskenta!$F$28&lt;Kaksitasouoma_matriisi!L661,AK661*Päälaskenta!$F$28*COS(ATAN(1/Päälaskenta!$E$20)),AK661*Kaksitasouoma_matriisi!L661*COS(ATAN(1/Päälaskenta!$E$20)))</f>
        <v>0.13400000000000001</v>
      </c>
      <c r="AM661" s="134"/>
      <c r="AN661" s="134">
        <f t="shared" si="175"/>
        <v>0.57899999999999996</v>
      </c>
      <c r="AO661" s="8">
        <f t="shared" si="168"/>
        <v>0.31057233277905899</v>
      </c>
      <c r="AP661" s="134">
        <f>Refererenssiarvoja!$B$16*H661^(1/6)/(Refererenssiarvoja!$B$15^0.5)*(Päälaskenta!$G$28/2)^0.5*(1-AO661)^(-1.5)</f>
        <v>6.9000000000000006E-2</v>
      </c>
      <c r="AQ661" s="8">
        <f>Refererenssiarvoja!$B$16*Kaksitasouoma_matriisi!O661^(1/6)/(SQRT((2*Refererenssiarvoja!$B$15)/(Päälaskenta!$F$31*Päälaskenta!$G$31*Päälaskenta!$F$28))+SQRT(Refererenssiarvoja!$B$15)/Refererenssiarvoja!$B$17*LN(Kaksitasouoma_matriisi!L661/Päälaskenta!$F$28))</f>
        <v>-5.7587601671025702E-2</v>
      </c>
      <c r="AR661" s="8">
        <f>Refererenssiarvoja!$B$16*Kaksitasouoma_matriisi!O661^(1/6)/(SQRT((2*Refererenssiarvoja!$B$15)/(Päälaskenta!$F$31*Päälaskenta!$G$31*L661)))</f>
        <v>0.14146488859520001</v>
      </c>
    </row>
    <row r="662" spans="1:44" x14ac:dyDescent="0.2">
      <c r="A662" s="8">
        <v>660</v>
      </c>
      <c r="B662" s="8">
        <f>IF(Päälaskenta!C$7,Päälaskenta!E$7,Päälaskenta!G$5)</f>
        <v>2.5</v>
      </c>
      <c r="C662" s="56">
        <v>1.34</v>
      </c>
      <c r="D662" s="93">
        <f t="shared" si="161"/>
        <v>1.8656999999999999</v>
      </c>
      <c r="E662" s="8">
        <f>IF(Päälaskenta!$C$26,Kaksitasouoma_matriisi!AP662,Kaksitasouoma_matriisi!AC662)</f>
        <v>0.10205830951705699</v>
      </c>
      <c r="F662" s="56">
        <f>IF(D662&lt;Päälaskenta!H$24,(SQRT(POWER(Päälaskenta!C$24/(2*Päälaskenta!E$24),2)+(D662/Päälaskenta!E$24))-Päälaskenta!C$24/(2*Päälaskenta!E$24)),IF(D662=Päälaskenta!H$24,Päälaskenta!D$24,Päälaskenta!D$24+(SQRT(POWER((Päälaskenta!C$20+Päälaskenta!G$24)/(2*Päälaskenta!E$20),2)+((D662-Päälaskenta!H$24)/Päälaskenta!E$20))-(Päälaskenta!C$20+Päälaskenta!G$24)/(2*Päälaskenta!E$20))))</f>
        <v>0.79</v>
      </c>
      <c r="G662" s="57">
        <f>IF(F662&gt;Päälaskenta!D$24,(2*SQRT((POWER(Päälaskenta!D$24,2))+POWER(Päälaskenta!E$24*Päälaskenta!D$24,2))+Päälaskenta!C$24)+(2*SQRT((POWER((F662-Päälaskenta!D$24),2))+POWER(Päälaskenta!E$20*(F662-Päälaskenta!D$24),2))+Päälaskenta!C$20),(2*SQRT((POWER(F662,2))+POWER(Päälaskenta!E$24*F662,2))+Päälaskenta!C$24))</f>
        <v>8.3000000000000007</v>
      </c>
      <c r="H662" s="57">
        <f t="shared" si="162"/>
        <v>0.22</v>
      </c>
      <c r="I662" s="62">
        <f t="shared" si="163"/>
        <v>0.140824</v>
      </c>
      <c r="J662" s="8">
        <f>IF(F662&lt;Päälaskenta!$D$24,0,Kaksitasouoma_matriisi!F662-Päälaskenta!$D$24)</f>
        <v>9.0000000000000094E-2</v>
      </c>
      <c r="L662" s="8">
        <f>IF(F662&gt;Päälaskenta!D$24,F662-Päälaskenta!D$24,0)</f>
        <v>9.0000000000000094E-2</v>
      </c>
      <c r="M662" s="8">
        <f>IF(F662&gt;Päälaskenta!D$24,(Päälaskenta!C$20+(Päälaskenta!E$20*(Kaksitasouoma_matriisi!F662-Päälaskenta!D$24)))*(Kaksitasouoma_matriisi!F662-Päälaskenta!D$24),0)</f>
        <v>0.46215000000000001</v>
      </c>
      <c r="N662" s="8">
        <f>IF(F662&gt;Päälaskenta!D$24,(2*SQRT((POWER((F662-Päälaskenta!D$24),2))+POWER(Päälaskenta!E$20*(F662-Päälaskenta!D$24),2))+Päälaskenta!C$20),0)</f>
        <v>5.32449961479176</v>
      </c>
      <c r="O662" s="8">
        <f t="shared" si="169"/>
        <v>8.6796888615809295E-2</v>
      </c>
      <c r="P662" s="8">
        <f>IF(Päälaskenta!$C$29,IF(L662&gt;Päälaskenta!$F$28,Kaksitasouoma_matriisi!AQ662,Kaksitasouoma_matriisi!AR662),Päälaskenta!$F$20)</f>
        <v>0.12</v>
      </c>
      <c r="Q662" s="8">
        <f t="shared" si="170"/>
        <v>0.75498411878959504</v>
      </c>
      <c r="R662" s="8">
        <f t="shared" si="164"/>
        <v>0.145994181892697</v>
      </c>
      <c r="S662" s="8">
        <f t="shared" si="171"/>
        <v>0.31590215707605102</v>
      </c>
      <c r="U662" s="93">
        <f>IF(F662&gt;Päälaskenta!D$24,Päälaskenta!H$24+L662*Päälaskenta!G$24,F662*Päälaskenta!C$24 + F662*F662*Päälaskenta!E$24)</f>
        <v>1.4059999999999999</v>
      </c>
      <c r="V662" s="8">
        <f>IF(F662&gt;Päälaskenta!D$24,2*SQRT(POWER(Päälaskenta!D$24,2)+POWER(Päälaskenta!E$24*Päälaskenta!D$24,2))+Päälaskenta!C$24,(2*SQRT((POWER(F662,2))+POWER(Päälaskenta!E$24*F662,2))+Päälaskenta!C$24))</f>
        <v>2.9798989873223301</v>
      </c>
      <c r="W662" s="8">
        <f t="shared" si="172"/>
        <v>0.47182807403260302</v>
      </c>
      <c r="X662" s="8">
        <f>Päälaskenta!F$24</f>
        <v>7.0000000000000007E-2</v>
      </c>
      <c r="Y662" s="8">
        <f t="shared" si="173"/>
        <v>12.1733413288727</v>
      </c>
      <c r="Z662" s="8">
        <f t="shared" si="165"/>
        <v>2.3540058181073</v>
      </c>
      <c r="AA662" s="8">
        <f t="shared" si="174"/>
        <v>1.6742573386253901</v>
      </c>
      <c r="AC662" s="8">
        <f t="shared" si="166"/>
        <v>0.10205830951705699</v>
      </c>
      <c r="AE662" s="8">
        <v>660</v>
      </c>
      <c r="AF662" s="8">
        <f t="shared" si="160"/>
        <v>12.928325447662299</v>
      </c>
      <c r="AG662" s="8">
        <f t="shared" si="167"/>
        <v>3.7393443893414403E-2</v>
      </c>
      <c r="AJ662" s="132">
        <f>IF(Päälaskenta!$F$28&lt;Kaksitasouoma_matriisi!L662,Päälaskenta!$C$20*Päälaskenta!$F$28,Päälaskenta!$C$20*Kaksitasouoma_matriisi!L662)</f>
        <v>0.45</v>
      </c>
      <c r="AK662" s="134">
        <f>SQRT(Päälaskenta!$D$20^2+(Päälaskenta!$D$20/(1/Päälaskenta!$E$20))^2)</f>
        <v>1.8029999999999999</v>
      </c>
      <c r="AL662" s="134">
        <f>IF(Päälaskenta!$F$28&lt;Kaksitasouoma_matriisi!L662,AK662*Päälaskenta!$F$28*COS(ATAN(1/Päälaskenta!$E$20)),AK662*Kaksitasouoma_matriisi!L662*COS(ATAN(1/Päälaskenta!$E$20)))</f>
        <v>0.13500000000000001</v>
      </c>
      <c r="AM662" s="134"/>
      <c r="AN662" s="134">
        <f t="shared" si="175"/>
        <v>0.58499999999999996</v>
      </c>
      <c r="AO662" s="8">
        <f t="shared" si="168"/>
        <v>0.31355523396044399</v>
      </c>
      <c r="AP662" s="134">
        <f>Refererenssiarvoja!$B$16*H662^(1/6)/(Refererenssiarvoja!$B$15^0.5)*(Päälaskenta!$G$28/2)^0.5*(1-AO662)^(-1.5)</f>
        <v>6.9000000000000006E-2</v>
      </c>
      <c r="AQ662" s="8">
        <f>Refererenssiarvoja!$B$16*Kaksitasouoma_matriisi!O662^(1/6)/(SQRT((2*Refererenssiarvoja!$B$15)/(Päälaskenta!$F$31*Päälaskenta!$G$31*Päälaskenta!$F$28))+SQRT(Refererenssiarvoja!$B$15)/Refererenssiarvoja!$B$17*LN(Kaksitasouoma_matriisi!L662/Päälaskenta!$F$28))</f>
        <v>-5.8132197298824198E-2</v>
      </c>
      <c r="AR662" s="8">
        <f>Refererenssiarvoja!$B$16*Kaksitasouoma_matriisi!O662^(1/6)/(SQRT((2*Refererenssiarvoja!$B$15)/(Päälaskenta!$F$31*Päälaskenta!$G$31*L662)))</f>
        <v>0.14251342562526501</v>
      </c>
    </row>
    <row r="663" spans="1:44" x14ac:dyDescent="0.2">
      <c r="A663" s="8">
        <v>661</v>
      </c>
      <c r="B663" s="8">
        <f>IF(Päälaskenta!C$7,Päälaskenta!E$7,Päälaskenta!G$5)</f>
        <v>2.5</v>
      </c>
      <c r="C663" s="56">
        <v>1.339</v>
      </c>
      <c r="D663" s="93">
        <f t="shared" si="161"/>
        <v>1.8671</v>
      </c>
      <c r="E663" s="8">
        <f>IF(Päälaskenta!$C$26,Kaksitasouoma_matriisi!AP663,Kaksitasouoma_matriisi!AC663)</f>
        <v>0.10205830951705699</v>
      </c>
      <c r="F663" s="56">
        <f>IF(D663&lt;Päälaskenta!H$24,(SQRT(POWER(Päälaskenta!C$24/(2*Päälaskenta!E$24),2)+(D663/Päälaskenta!E$24))-Päälaskenta!C$24/(2*Päälaskenta!E$24)),IF(D663=Päälaskenta!H$24,Päälaskenta!D$24,Päälaskenta!D$24+(SQRT(POWER((Päälaskenta!C$20+Päälaskenta!G$24)/(2*Päälaskenta!E$20),2)+((D663-Päälaskenta!H$24)/Päälaskenta!E$20))-(Päälaskenta!C$20+Päälaskenta!G$24)/(2*Päälaskenta!E$20))))</f>
        <v>0.79</v>
      </c>
      <c r="G663" s="57">
        <f>IF(F663&gt;Päälaskenta!D$24,(2*SQRT((POWER(Päälaskenta!D$24,2))+POWER(Päälaskenta!E$24*Päälaskenta!D$24,2))+Päälaskenta!C$24)+(2*SQRT((POWER((F663-Päälaskenta!D$24),2))+POWER(Päälaskenta!E$20*(F663-Päälaskenta!D$24),2))+Päälaskenta!C$20),(2*SQRT((POWER(F663,2))+POWER(Päälaskenta!E$24*F663,2))+Päälaskenta!C$24))</f>
        <v>8.3000000000000007</v>
      </c>
      <c r="H663" s="57">
        <f t="shared" si="162"/>
        <v>0.22</v>
      </c>
      <c r="I663" s="62">
        <f t="shared" si="163"/>
        <v>0.14061399999999999</v>
      </c>
      <c r="J663" s="8">
        <f>IF(F663&lt;Päälaskenta!$D$24,0,Kaksitasouoma_matriisi!F663-Päälaskenta!$D$24)</f>
        <v>9.0000000000000094E-2</v>
      </c>
      <c r="L663" s="8">
        <f>IF(F663&gt;Päälaskenta!D$24,F663-Päälaskenta!D$24,0)</f>
        <v>9.0000000000000094E-2</v>
      </c>
      <c r="M663" s="8">
        <f>IF(F663&gt;Päälaskenta!D$24,(Päälaskenta!C$20+(Päälaskenta!E$20*(Kaksitasouoma_matriisi!F663-Päälaskenta!D$24)))*(Kaksitasouoma_matriisi!F663-Päälaskenta!D$24),0)</f>
        <v>0.46215000000000001</v>
      </c>
      <c r="N663" s="8">
        <f>IF(F663&gt;Päälaskenta!D$24,(2*SQRT((POWER((F663-Päälaskenta!D$24),2))+POWER(Päälaskenta!E$20*(F663-Päälaskenta!D$24),2))+Päälaskenta!C$20),0)</f>
        <v>5.32449961479176</v>
      </c>
      <c r="O663" s="8">
        <f t="shared" si="169"/>
        <v>8.6796888615809295E-2</v>
      </c>
      <c r="P663" s="8">
        <f>IF(Päälaskenta!$C$29,IF(L663&gt;Päälaskenta!$F$28,Kaksitasouoma_matriisi!AQ663,Kaksitasouoma_matriisi!AR663),Päälaskenta!$F$20)</f>
        <v>0.12</v>
      </c>
      <c r="Q663" s="8">
        <f t="shared" si="170"/>
        <v>0.75498411878959504</v>
      </c>
      <c r="R663" s="8">
        <f t="shared" si="164"/>
        <v>0.145994181892697</v>
      </c>
      <c r="S663" s="8">
        <f t="shared" si="171"/>
        <v>0.31590215707605102</v>
      </c>
      <c r="U663" s="93">
        <f>IF(F663&gt;Päälaskenta!D$24,Päälaskenta!H$24+L663*Päälaskenta!G$24,F663*Päälaskenta!C$24 + F663*F663*Päälaskenta!E$24)</f>
        <v>1.4059999999999999</v>
      </c>
      <c r="V663" s="8">
        <f>IF(F663&gt;Päälaskenta!D$24,2*SQRT(POWER(Päälaskenta!D$24,2)+POWER(Päälaskenta!E$24*Päälaskenta!D$24,2))+Päälaskenta!C$24,(2*SQRT((POWER(F663,2))+POWER(Päälaskenta!E$24*F663,2))+Päälaskenta!C$24))</f>
        <v>2.9798989873223301</v>
      </c>
      <c r="W663" s="8">
        <f t="shared" si="172"/>
        <v>0.47182807403260302</v>
      </c>
      <c r="X663" s="8">
        <f>Päälaskenta!F$24</f>
        <v>7.0000000000000007E-2</v>
      </c>
      <c r="Y663" s="8">
        <f t="shared" si="173"/>
        <v>12.1733413288727</v>
      </c>
      <c r="Z663" s="8">
        <f t="shared" si="165"/>
        <v>2.3540058181073</v>
      </c>
      <c r="AA663" s="8">
        <f t="shared" si="174"/>
        <v>1.6742573386253901</v>
      </c>
      <c r="AC663" s="8">
        <f t="shared" si="166"/>
        <v>0.10205830951705699</v>
      </c>
      <c r="AE663" s="8">
        <v>661</v>
      </c>
      <c r="AF663" s="8">
        <f t="shared" si="160"/>
        <v>12.928325447662299</v>
      </c>
      <c r="AG663" s="8">
        <f t="shared" si="167"/>
        <v>3.7393443893414403E-2</v>
      </c>
      <c r="AJ663" s="132">
        <f>IF(Päälaskenta!$F$28&lt;Kaksitasouoma_matriisi!L663,Päälaskenta!$C$20*Päälaskenta!$F$28,Päälaskenta!$C$20*Kaksitasouoma_matriisi!L663)</f>
        <v>0.45</v>
      </c>
      <c r="AK663" s="134">
        <f>SQRT(Päälaskenta!$D$20^2+(Päälaskenta!$D$20/(1/Päälaskenta!$E$20))^2)</f>
        <v>1.8029999999999999</v>
      </c>
      <c r="AL663" s="134">
        <f>IF(Päälaskenta!$F$28&lt;Kaksitasouoma_matriisi!L663,AK663*Päälaskenta!$F$28*COS(ATAN(1/Päälaskenta!$E$20)),AK663*Kaksitasouoma_matriisi!L663*COS(ATAN(1/Päälaskenta!$E$20)))</f>
        <v>0.13500000000000001</v>
      </c>
      <c r="AM663" s="134"/>
      <c r="AN663" s="134">
        <f t="shared" si="175"/>
        <v>0.58499999999999996</v>
      </c>
      <c r="AO663" s="8">
        <f t="shared" si="168"/>
        <v>0.31332012211450899</v>
      </c>
      <c r="AP663" s="134">
        <f>Refererenssiarvoja!$B$16*H663^(1/6)/(Refererenssiarvoja!$B$15^0.5)*(Päälaskenta!$G$28/2)^0.5*(1-AO663)^(-1.5)</f>
        <v>6.9000000000000006E-2</v>
      </c>
      <c r="AQ663" s="8">
        <f>Refererenssiarvoja!$B$16*Kaksitasouoma_matriisi!O663^(1/6)/(SQRT((2*Refererenssiarvoja!$B$15)/(Päälaskenta!$F$31*Päälaskenta!$G$31*Päälaskenta!$F$28))+SQRT(Refererenssiarvoja!$B$15)/Refererenssiarvoja!$B$17*LN(Kaksitasouoma_matriisi!L663/Päälaskenta!$F$28))</f>
        <v>-5.8132197298824198E-2</v>
      </c>
      <c r="AR663" s="8">
        <f>Refererenssiarvoja!$B$16*Kaksitasouoma_matriisi!O663^(1/6)/(SQRT((2*Refererenssiarvoja!$B$15)/(Päälaskenta!$F$31*Päälaskenta!$G$31*L663)))</f>
        <v>0.14251342562526501</v>
      </c>
    </row>
    <row r="664" spans="1:44" x14ac:dyDescent="0.2">
      <c r="A664" s="8">
        <v>662</v>
      </c>
      <c r="B664" s="8">
        <f>IF(Päälaskenta!C$7,Päälaskenta!E$7,Päälaskenta!G$5)</f>
        <v>2.5</v>
      </c>
      <c r="C664" s="56">
        <v>1.3380000000000001</v>
      </c>
      <c r="D664" s="93">
        <f t="shared" si="161"/>
        <v>1.8685</v>
      </c>
      <c r="E664" s="8">
        <f>IF(Päälaskenta!$C$26,Kaksitasouoma_matriisi!AP664,Kaksitasouoma_matriisi!AC664)</f>
        <v>0.10205830951705699</v>
      </c>
      <c r="F664" s="56">
        <f>IF(D664&lt;Päälaskenta!H$24,(SQRT(POWER(Päälaskenta!C$24/(2*Päälaskenta!E$24),2)+(D664/Päälaskenta!E$24))-Päälaskenta!C$24/(2*Päälaskenta!E$24)),IF(D664=Päälaskenta!H$24,Päälaskenta!D$24,Päälaskenta!D$24+(SQRT(POWER((Päälaskenta!C$20+Päälaskenta!G$24)/(2*Päälaskenta!E$20),2)+((D664-Päälaskenta!H$24)/Päälaskenta!E$20))-(Päälaskenta!C$20+Päälaskenta!G$24)/(2*Päälaskenta!E$20))))</f>
        <v>0.79</v>
      </c>
      <c r="G664" s="57">
        <f>IF(F664&gt;Päälaskenta!D$24,(2*SQRT((POWER(Päälaskenta!D$24,2))+POWER(Päälaskenta!E$24*Päälaskenta!D$24,2))+Päälaskenta!C$24)+(2*SQRT((POWER((F664-Päälaskenta!D$24),2))+POWER(Päälaskenta!E$20*(F664-Päälaskenta!D$24),2))+Päälaskenta!C$20),(2*SQRT((POWER(F664,2))+POWER(Päälaskenta!E$24*F664,2))+Päälaskenta!C$24))</f>
        <v>8.3000000000000007</v>
      </c>
      <c r="H664" s="57">
        <f t="shared" si="162"/>
        <v>0.23</v>
      </c>
      <c r="I664" s="62">
        <f t="shared" si="163"/>
        <v>0.132324</v>
      </c>
      <c r="J664" s="8">
        <f>IF(F664&lt;Päälaskenta!$D$24,0,Kaksitasouoma_matriisi!F664-Päälaskenta!$D$24)</f>
        <v>9.0000000000000094E-2</v>
      </c>
      <c r="L664" s="8">
        <f>IF(F664&gt;Päälaskenta!D$24,F664-Päälaskenta!D$24,0)</f>
        <v>9.0000000000000094E-2</v>
      </c>
      <c r="M664" s="8">
        <f>IF(F664&gt;Päälaskenta!D$24,(Päälaskenta!C$20+(Päälaskenta!E$20*(Kaksitasouoma_matriisi!F664-Päälaskenta!D$24)))*(Kaksitasouoma_matriisi!F664-Päälaskenta!D$24),0)</f>
        <v>0.46215000000000001</v>
      </c>
      <c r="N664" s="8">
        <f>IF(F664&gt;Päälaskenta!D$24,(2*SQRT((POWER((F664-Päälaskenta!D$24),2))+POWER(Päälaskenta!E$20*(F664-Päälaskenta!D$24),2))+Päälaskenta!C$20),0)</f>
        <v>5.32449961479176</v>
      </c>
      <c r="O664" s="8">
        <f t="shared" si="169"/>
        <v>8.6796888615809295E-2</v>
      </c>
      <c r="P664" s="8">
        <f>IF(Päälaskenta!$C$29,IF(L664&gt;Päälaskenta!$F$28,Kaksitasouoma_matriisi!AQ664,Kaksitasouoma_matriisi!AR664),Päälaskenta!$F$20)</f>
        <v>0.12</v>
      </c>
      <c r="Q664" s="8">
        <f t="shared" si="170"/>
        <v>0.75498411878959504</v>
      </c>
      <c r="R664" s="8">
        <f t="shared" si="164"/>
        <v>0.145994181892697</v>
      </c>
      <c r="S664" s="8">
        <f t="shared" si="171"/>
        <v>0.31590215707605102</v>
      </c>
      <c r="U664" s="93">
        <f>IF(F664&gt;Päälaskenta!D$24,Päälaskenta!H$24+L664*Päälaskenta!G$24,F664*Päälaskenta!C$24 + F664*F664*Päälaskenta!E$24)</f>
        <v>1.4059999999999999</v>
      </c>
      <c r="V664" s="8">
        <f>IF(F664&gt;Päälaskenta!D$24,2*SQRT(POWER(Päälaskenta!D$24,2)+POWER(Päälaskenta!E$24*Päälaskenta!D$24,2))+Päälaskenta!C$24,(2*SQRT((POWER(F664,2))+POWER(Päälaskenta!E$24*F664,2))+Päälaskenta!C$24))</f>
        <v>2.9798989873223301</v>
      </c>
      <c r="W664" s="8">
        <f t="shared" si="172"/>
        <v>0.47182807403260302</v>
      </c>
      <c r="X664" s="8">
        <f>Päälaskenta!F$24</f>
        <v>7.0000000000000007E-2</v>
      </c>
      <c r="Y664" s="8">
        <f t="shared" si="173"/>
        <v>12.1733413288727</v>
      </c>
      <c r="Z664" s="8">
        <f t="shared" si="165"/>
        <v>2.3540058181073</v>
      </c>
      <c r="AA664" s="8">
        <f t="shared" si="174"/>
        <v>1.6742573386253901</v>
      </c>
      <c r="AC664" s="8">
        <f t="shared" si="166"/>
        <v>0.10205830951705699</v>
      </c>
      <c r="AE664" s="8">
        <v>662</v>
      </c>
      <c r="AF664" s="8">
        <f t="shared" si="160"/>
        <v>12.928325447662299</v>
      </c>
      <c r="AG664" s="8">
        <f t="shared" si="167"/>
        <v>3.7393443893414403E-2</v>
      </c>
      <c r="AJ664" s="132">
        <f>IF(Päälaskenta!$F$28&lt;Kaksitasouoma_matriisi!L664,Päälaskenta!$C$20*Päälaskenta!$F$28,Päälaskenta!$C$20*Kaksitasouoma_matriisi!L664)</f>
        <v>0.45</v>
      </c>
      <c r="AK664" s="134">
        <f>SQRT(Päälaskenta!$D$20^2+(Päälaskenta!$D$20/(1/Päälaskenta!$E$20))^2)</f>
        <v>1.8029999999999999</v>
      </c>
      <c r="AL664" s="134">
        <f>IF(Päälaskenta!$F$28&lt;Kaksitasouoma_matriisi!L664,AK664*Päälaskenta!$F$28*COS(ATAN(1/Päälaskenta!$E$20)),AK664*Kaksitasouoma_matriisi!L664*COS(ATAN(1/Päälaskenta!$E$20)))</f>
        <v>0.13500000000000001</v>
      </c>
      <c r="AM664" s="134"/>
      <c r="AN664" s="134">
        <f t="shared" si="175"/>
        <v>0.58499999999999996</v>
      </c>
      <c r="AO664" s="8">
        <f t="shared" si="168"/>
        <v>0.313085362590313</v>
      </c>
      <c r="AP664" s="134">
        <f>Refererenssiarvoja!$B$16*H664^(1/6)/(Refererenssiarvoja!$B$15^0.5)*(Päälaskenta!$G$28/2)^0.5*(1-AO664)^(-1.5)</f>
        <v>6.9000000000000006E-2</v>
      </c>
      <c r="AQ664" s="8">
        <f>Refererenssiarvoja!$B$16*Kaksitasouoma_matriisi!O664^(1/6)/(SQRT((2*Refererenssiarvoja!$B$15)/(Päälaskenta!$F$31*Päälaskenta!$G$31*Päälaskenta!$F$28))+SQRT(Refererenssiarvoja!$B$15)/Refererenssiarvoja!$B$17*LN(Kaksitasouoma_matriisi!L664/Päälaskenta!$F$28))</f>
        <v>-5.8132197298824198E-2</v>
      </c>
      <c r="AR664" s="8">
        <f>Refererenssiarvoja!$B$16*Kaksitasouoma_matriisi!O664^(1/6)/(SQRT((2*Refererenssiarvoja!$B$15)/(Päälaskenta!$F$31*Päälaskenta!$G$31*L664)))</f>
        <v>0.14251342562526501</v>
      </c>
    </row>
    <row r="665" spans="1:44" x14ac:dyDescent="0.2">
      <c r="A665" s="8">
        <v>663</v>
      </c>
      <c r="B665" s="8">
        <f>IF(Päälaskenta!C$7,Päälaskenta!E$7,Päälaskenta!G$5)</f>
        <v>2.5</v>
      </c>
      <c r="C665" s="56">
        <v>1.337</v>
      </c>
      <c r="D665" s="93">
        <f t="shared" si="161"/>
        <v>1.8698999999999999</v>
      </c>
      <c r="E665" s="8">
        <f>IF(Päälaskenta!$C$26,Kaksitasouoma_matriisi!AP665,Kaksitasouoma_matriisi!AC665)</f>
        <v>0.10205830951705699</v>
      </c>
      <c r="F665" s="56">
        <f>IF(D665&lt;Päälaskenta!H$24,(SQRT(POWER(Päälaskenta!C$24/(2*Päälaskenta!E$24),2)+(D665/Päälaskenta!E$24))-Päälaskenta!C$24/(2*Päälaskenta!E$24)),IF(D665=Päälaskenta!H$24,Päälaskenta!D$24,Päälaskenta!D$24+(SQRT(POWER((Päälaskenta!C$20+Päälaskenta!G$24)/(2*Päälaskenta!E$20),2)+((D665-Päälaskenta!H$24)/Päälaskenta!E$20))-(Päälaskenta!C$20+Päälaskenta!G$24)/(2*Päälaskenta!E$20))))</f>
        <v>0.79</v>
      </c>
      <c r="G665" s="57">
        <f>IF(F665&gt;Päälaskenta!D$24,(2*SQRT((POWER(Päälaskenta!D$24,2))+POWER(Päälaskenta!E$24*Päälaskenta!D$24,2))+Päälaskenta!C$24)+(2*SQRT((POWER((F665-Päälaskenta!D$24),2))+POWER(Päälaskenta!E$20*(F665-Päälaskenta!D$24),2))+Päälaskenta!C$20),(2*SQRT((POWER(F665,2))+POWER(Päälaskenta!E$24*F665,2))+Päälaskenta!C$24))</f>
        <v>8.3000000000000007</v>
      </c>
      <c r="H665" s="57">
        <f t="shared" si="162"/>
        <v>0.23</v>
      </c>
      <c r="I665" s="62">
        <f t="shared" si="163"/>
        <v>0.13212599999999999</v>
      </c>
      <c r="J665" s="8">
        <f>IF(F665&lt;Päälaskenta!$D$24,0,Kaksitasouoma_matriisi!F665-Päälaskenta!$D$24)</f>
        <v>9.0000000000000094E-2</v>
      </c>
      <c r="L665" s="8">
        <f>IF(F665&gt;Päälaskenta!D$24,F665-Päälaskenta!D$24,0)</f>
        <v>9.0000000000000094E-2</v>
      </c>
      <c r="M665" s="8">
        <f>IF(F665&gt;Päälaskenta!D$24,(Päälaskenta!C$20+(Päälaskenta!E$20*(Kaksitasouoma_matriisi!F665-Päälaskenta!D$24)))*(Kaksitasouoma_matriisi!F665-Päälaskenta!D$24),0)</f>
        <v>0.46215000000000001</v>
      </c>
      <c r="N665" s="8">
        <f>IF(F665&gt;Päälaskenta!D$24,(2*SQRT((POWER((F665-Päälaskenta!D$24),2))+POWER(Päälaskenta!E$20*(F665-Päälaskenta!D$24),2))+Päälaskenta!C$20),0)</f>
        <v>5.32449961479176</v>
      </c>
      <c r="O665" s="8">
        <f t="shared" si="169"/>
        <v>8.6796888615809295E-2</v>
      </c>
      <c r="P665" s="8">
        <f>IF(Päälaskenta!$C$29,IF(L665&gt;Päälaskenta!$F$28,Kaksitasouoma_matriisi!AQ665,Kaksitasouoma_matriisi!AR665),Päälaskenta!$F$20)</f>
        <v>0.12</v>
      </c>
      <c r="Q665" s="8">
        <f t="shared" si="170"/>
        <v>0.75498411878959504</v>
      </c>
      <c r="R665" s="8">
        <f t="shared" si="164"/>
        <v>0.145994181892697</v>
      </c>
      <c r="S665" s="8">
        <f t="shared" si="171"/>
        <v>0.31590215707605102</v>
      </c>
      <c r="U665" s="93">
        <f>IF(F665&gt;Päälaskenta!D$24,Päälaskenta!H$24+L665*Päälaskenta!G$24,F665*Päälaskenta!C$24 + F665*F665*Päälaskenta!E$24)</f>
        <v>1.4059999999999999</v>
      </c>
      <c r="V665" s="8">
        <f>IF(F665&gt;Päälaskenta!D$24,2*SQRT(POWER(Päälaskenta!D$24,2)+POWER(Päälaskenta!E$24*Päälaskenta!D$24,2))+Päälaskenta!C$24,(2*SQRT((POWER(F665,2))+POWER(Päälaskenta!E$24*F665,2))+Päälaskenta!C$24))</f>
        <v>2.9798989873223301</v>
      </c>
      <c r="W665" s="8">
        <f t="shared" si="172"/>
        <v>0.47182807403260302</v>
      </c>
      <c r="X665" s="8">
        <f>Päälaskenta!F$24</f>
        <v>7.0000000000000007E-2</v>
      </c>
      <c r="Y665" s="8">
        <f t="shared" si="173"/>
        <v>12.1733413288727</v>
      </c>
      <c r="Z665" s="8">
        <f t="shared" si="165"/>
        <v>2.3540058181073</v>
      </c>
      <c r="AA665" s="8">
        <f t="shared" si="174"/>
        <v>1.6742573386253901</v>
      </c>
      <c r="AC665" s="8">
        <f t="shared" si="166"/>
        <v>0.10205830951705699</v>
      </c>
      <c r="AE665" s="8">
        <v>663</v>
      </c>
      <c r="AF665" s="8">
        <f t="shared" si="160"/>
        <v>12.928325447662299</v>
      </c>
      <c r="AG665" s="8">
        <f t="shared" si="167"/>
        <v>3.7393443893414403E-2</v>
      </c>
      <c r="AJ665" s="132">
        <f>IF(Päälaskenta!$F$28&lt;Kaksitasouoma_matriisi!L665,Päälaskenta!$C$20*Päälaskenta!$F$28,Päälaskenta!$C$20*Kaksitasouoma_matriisi!L665)</f>
        <v>0.45</v>
      </c>
      <c r="AK665" s="134">
        <f>SQRT(Päälaskenta!$D$20^2+(Päälaskenta!$D$20/(1/Päälaskenta!$E$20))^2)</f>
        <v>1.8029999999999999</v>
      </c>
      <c r="AL665" s="134">
        <f>IF(Päälaskenta!$F$28&lt;Kaksitasouoma_matriisi!L665,AK665*Päälaskenta!$F$28*COS(ATAN(1/Päälaskenta!$E$20)),AK665*Kaksitasouoma_matriisi!L665*COS(ATAN(1/Päälaskenta!$E$20)))</f>
        <v>0.13500000000000001</v>
      </c>
      <c r="AM665" s="134"/>
      <c r="AN665" s="134">
        <f t="shared" si="175"/>
        <v>0.58499999999999996</v>
      </c>
      <c r="AO665" s="8">
        <f t="shared" si="168"/>
        <v>0.31285095459650197</v>
      </c>
      <c r="AP665" s="134">
        <f>Refererenssiarvoja!$B$16*H665^(1/6)/(Refererenssiarvoja!$B$15^0.5)*(Päälaskenta!$G$28/2)^0.5*(1-AO665)^(-1.5)</f>
        <v>6.9000000000000006E-2</v>
      </c>
      <c r="AQ665" s="8">
        <f>Refererenssiarvoja!$B$16*Kaksitasouoma_matriisi!O665^(1/6)/(SQRT((2*Refererenssiarvoja!$B$15)/(Päälaskenta!$F$31*Päälaskenta!$G$31*Päälaskenta!$F$28))+SQRT(Refererenssiarvoja!$B$15)/Refererenssiarvoja!$B$17*LN(Kaksitasouoma_matriisi!L665/Päälaskenta!$F$28))</f>
        <v>-5.8132197298824198E-2</v>
      </c>
      <c r="AR665" s="8">
        <f>Refererenssiarvoja!$B$16*Kaksitasouoma_matriisi!O665^(1/6)/(SQRT((2*Refererenssiarvoja!$B$15)/(Päälaskenta!$F$31*Päälaskenta!$G$31*L665)))</f>
        <v>0.14251342562526501</v>
      </c>
    </row>
    <row r="666" spans="1:44" x14ac:dyDescent="0.2">
      <c r="A666" s="8">
        <v>664</v>
      </c>
      <c r="B666" s="8">
        <f>IF(Päälaskenta!C$7,Päälaskenta!E$7,Päälaskenta!G$5)</f>
        <v>2.5</v>
      </c>
      <c r="C666" s="56">
        <v>1.3360000000000001</v>
      </c>
      <c r="D666" s="93">
        <f t="shared" si="161"/>
        <v>1.8713</v>
      </c>
      <c r="E666" s="8">
        <f>IF(Päälaskenta!$C$26,Kaksitasouoma_matriisi!AP666,Kaksitasouoma_matriisi!AC666)</f>
        <v>0.10205830951705699</v>
      </c>
      <c r="F666" s="56">
        <f>IF(D666&lt;Päälaskenta!H$24,(SQRT(POWER(Päälaskenta!C$24/(2*Päälaskenta!E$24),2)+(D666/Päälaskenta!E$24))-Päälaskenta!C$24/(2*Päälaskenta!E$24)),IF(D666=Päälaskenta!H$24,Päälaskenta!D$24,Päälaskenta!D$24+(SQRT(POWER((Päälaskenta!C$20+Päälaskenta!G$24)/(2*Päälaskenta!E$20),2)+((D666-Päälaskenta!H$24)/Päälaskenta!E$20))-(Päälaskenta!C$20+Päälaskenta!G$24)/(2*Päälaskenta!E$20))))</f>
        <v>0.79</v>
      </c>
      <c r="G666" s="57">
        <f>IF(F666&gt;Päälaskenta!D$24,(2*SQRT((POWER(Päälaskenta!D$24,2))+POWER(Päälaskenta!E$24*Päälaskenta!D$24,2))+Päälaskenta!C$24)+(2*SQRT((POWER((F666-Päälaskenta!D$24),2))+POWER(Päälaskenta!E$20*(F666-Päälaskenta!D$24),2))+Päälaskenta!C$20),(2*SQRT((POWER(F666,2))+POWER(Päälaskenta!E$24*F666,2))+Päälaskenta!C$24))</f>
        <v>8.3000000000000007</v>
      </c>
      <c r="H666" s="57">
        <f t="shared" si="162"/>
        <v>0.23</v>
      </c>
      <c r="I666" s="62">
        <f t="shared" si="163"/>
        <v>0.13192899999999999</v>
      </c>
      <c r="J666" s="8">
        <f>IF(F666&lt;Päälaskenta!$D$24,0,Kaksitasouoma_matriisi!F666-Päälaskenta!$D$24)</f>
        <v>9.0000000000000094E-2</v>
      </c>
      <c r="L666" s="8">
        <f>IF(F666&gt;Päälaskenta!D$24,F666-Päälaskenta!D$24,0)</f>
        <v>9.0000000000000094E-2</v>
      </c>
      <c r="M666" s="8">
        <f>IF(F666&gt;Päälaskenta!D$24,(Päälaskenta!C$20+(Päälaskenta!E$20*(Kaksitasouoma_matriisi!F666-Päälaskenta!D$24)))*(Kaksitasouoma_matriisi!F666-Päälaskenta!D$24),0)</f>
        <v>0.46215000000000001</v>
      </c>
      <c r="N666" s="8">
        <f>IF(F666&gt;Päälaskenta!D$24,(2*SQRT((POWER((F666-Päälaskenta!D$24),2))+POWER(Päälaskenta!E$20*(F666-Päälaskenta!D$24),2))+Päälaskenta!C$20),0)</f>
        <v>5.32449961479176</v>
      </c>
      <c r="O666" s="8">
        <f t="shared" si="169"/>
        <v>8.6796888615809295E-2</v>
      </c>
      <c r="P666" s="8">
        <f>IF(Päälaskenta!$C$29,IF(L666&gt;Päälaskenta!$F$28,Kaksitasouoma_matriisi!AQ666,Kaksitasouoma_matriisi!AR666),Päälaskenta!$F$20)</f>
        <v>0.12</v>
      </c>
      <c r="Q666" s="8">
        <f t="shared" si="170"/>
        <v>0.75498411878959504</v>
      </c>
      <c r="R666" s="8">
        <f t="shared" si="164"/>
        <v>0.145994181892697</v>
      </c>
      <c r="S666" s="8">
        <f t="shared" si="171"/>
        <v>0.31590215707605102</v>
      </c>
      <c r="U666" s="93">
        <f>IF(F666&gt;Päälaskenta!D$24,Päälaskenta!H$24+L666*Päälaskenta!G$24,F666*Päälaskenta!C$24 + F666*F666*Päälaskenta!E$24)</f>
        <v>1.4059999999999999</v>
      </c>
      <c r="V666" s="8">
        <f>IF(F666&gt;Päälaskenta!D$24,2*SQRT(POWER(Päälaskenta!D$24,2)+POWER(Päälaskenta!E$24*Päälaskenta!D$24,2))+Päälaskenta!C$24,(2*SQRT((POWER(F666,2))+POWER(Päälaskenta!E$24*F666,2))+Päälaskenta!C$24))</f>
        <v>2.9798989873223301</v>
      </c>
      <c r="W666" s="8">
        <f t="shared" si="172"/>
        <v>0.47182807403260302</v>
      </c>
      <c r="X666" s="8">
        <f>Päälaskenta!F$24</f>
        <v>7.0000000000000007E-2</v>
      </c>
      <c r="Y666" s="8">
        <f t="shared" si="173"/>
        <v>12.1733413288727</v>
      </c>
      <c r="Z666" s="8">
        <f t="shared" si="165"/>
        <v>2.3540058181073</v>
      </c>
      <c r="AA666" s="8">
        <f t="shared" si="174"/>
        <v>1.6742573386253901</v>
      </c>
      <c r="AC666" s="8">
        <f t="shared" si="166"/>
        <v>0.10205830951705699</v>
      </c>
      <c r="AE666" s="8">
        <v>664</v>
      </c>
      <c r="AF666" s="8">
        <f t="shared" si="160"/>
        <v>12.928325447662299</v>
      </c>
      <c r="AG666" s="8">
        <f t="shared" si="167"/>
        <v>3.7393443893414403E-2</v>
      </c>
      <c r="AJ666" s="132">
        <f>IF(Päälaskenta!$F$28&lt;Kaksitasouoma_matriisi!L666,Päälaskenta!$C$20*Päälaskenta!$F$28,Päälaskenta!$C$20*Kaksitasouoma_matriisi!L666)</f>
        <v>0.45</v>
      </c>
      <c r="AK666" s="134">
        <f>SQRT(Päälaskenta!$D$20^2+(Päälaskenta!$D$20/(1/Päälaskenta!$E$20))^2)</f>
        <v>1.8029999999999999</v>
      </c>
      <c r="AL666" s="134">
        <f>IF(Päälaskenta!$F$28&lt;Kaksitasouoma_matriisi!L666,AK666*Päälaskenta!$F$28*COS(ATAN(1/Päälaskenta!$E$20)),AK666*Kaksitasouoma_matriisi!L666*COS(ATAN(1/Päälaskenta!$E$20)))</f>
        <v>0.13500000000000001</v>
      </c>
      <c r="AM666" s="134"/>
      <c r="AN666" s="134">
        <f t="shared" si="175"/>
        <v>0.58499999999999996</v>
      </c>
      <c r="AO666" s="8">
        <f t="shared" si="168"/>
        <v>0.31261689734409198</v>
      </c>
      <c r="AP666" s="134">
        <f>Refererenssiarvoja!$B$16*H666^(1/6)/(Refererenssiarvoja!$B$15^0.5)*(Päälaskenta!$G$28/2)^0.5*(1-AO666)^(-1.5)</f>
        <v>6.9000000000000006E-2</v>
      </c>
      <c r="AQ666" s="8">
        <f>Refererenssiarvoja!$B$16*Kaksitasouoma_matriisi!O666^(1/6)/(SQRT((2*Refererenssiarvoja!$B$15)/(Päälaskenta!$F$31*Päälaskenta!$G$31*Päälaskenta!$F$28))+SQRT(Refererenssiarvoja!$B$15)/Refererenssiarvoja!$B$17*LN(Kaksitasouoma_matriisi!L666/Päälaskenta!$F$28))</f>
        <v>-5.8132197298824198E-2</v>
      </c>
      <c r="AR666" s="8">
        <f>Refererenssiarvoja!$B$16*Kaksitasouoma_matriisi!O666^(1/6)/(SQRT((2*Refererenssiarvoja!$B$15)/(Päälaskenta!$F$31*Päälaskenta!$G$31*L666)))</f>
        <v>0.14251342562526501</v>
      </c>
    </row>
    <row r="667" spans="1:44" x14ac:dyDescent="0.2">
      <c r="A667" s="8">
        <v>665</v>
      </c>
      <c r="B667" s="8">
        <f>IF(Päälaskenta!C$7,Päälaskenta!E$7,Päälaskenta!G$5)</f>
        <v>2.5</v>
      </c>
      <c r="C667" s="56">
        <v>1.335</v>
      </c>
      <c r="D667" s="93">
        <f t="shared" si="161"/>
        <v>1.8727</v>
      </c>
      <c r="E667" s="8">
        <f>IF(Päälaskenta!$C$26,Kaksitasouoma_matriisi!AP667,Kaksitasouoma_matriisi!AC667)</f>
        <v>0.102066095946121</v>
      </c>
      <c r="F667" s="56">
        <f>IF(D667&lt;Päälaskenta!H$24,(SQRT(POWER(Päälaskenta!C$24/(2*Päälaskenta!E$24),2)+(D667/Päälaskenta!E$24))-Päälaskenta!C$24/(2*Päälaskenta!E$24)),IF(D667=Päälaskenta!H$24,Päälaskenta!D$24,Päälaskenta!D$24+(SQRT(POWER((Päälaskenta!C$20+Päälaskenta!G$24)/(2*Päälaskenta!E$20),2)+((D667-Päälaskenta!H$24)/Päälaskenta!E$20))-(Päälaskenta!C$20+Päälaskenta!G$24)/(2*Päälaskenta!E$20))))</f>
        <v>0.79100000000000004</v>
      </c>
      <c r="G667" s="57">
        <f>IF(F667&gt;Päälaskenta!D$24,(2*SQRT((POWER(Päälaskenta!D$24,2))+POWER(Päälaskenta!E$24*Päälaskenta!D$24,2))+Päälaskenta!C$24)+(2*SQRT((POWER((F667-Päälaskenta!D$24),2))+POWER(Päälaskenta!E$20*(F667-Päälaskenta!D$24),2))+Päälaskenta!C$20),(2*SQRT((POWER(F667,2))+POWER(Päälaskenta!E$24*F667,2))+Päälaskenta!C$24))</f>
        <v>8.31</v>
      </c>
      <c r="H667" s="57">
        <f t="shared" si="162"/>
        <v>0.23</v>
      </c>
      <c r="I667" s="62">
        <f t="shared" si="163"/>
        <v>0.13175100000000001</v>
      </c>
      <c r="J667" s="8">
        <f>IF(F667&lt;Päälaskenta!$D$24,0,Kaksitasouoma_matriisi!F667-Päälaskenta!$D$24)</f>
        <v>9.1000000000000095E-2</v>
      </c>
      <c r="L667" s="8">
        <f>IF(F667&gt;Päälaskenta!D$24,F667-Päälaskenta!D$24,0)</f>
        <v>9.1000000000000095E-2</v>
      </c>
      <c r="M667" s="8">
        <f>IF(F667&gt;Päälaskenta!D$24,(Päälaskenta!C$20+(Päälaskenta!E$20*(Kaksitasouoma_matriisi!F667-Päälaskenta!D$24)))*(Kaksitasouoma_matriisi!F667-Päälaskenta!D$24),0)</f>
        <v>0.46742149999999999</v>
      </c>
      <c r="N667" s="8">
        <f>IF(F667&gt;Päälaskenta!D$24,(2*SQRT((POWER((F667-Päälaskenta!D$24),2))+POWER(Päälaskenta!E$20*(F667-Päälaskenta!D$24),2))+Päälaskenta!C$20),0)</f>
        <v>5.3281051660672203</v>
      </c>
      <c r="O667" s="8">
        <f t="shared" si="169"/>
        <v>8.7727528911561103E-2</v>
      </c>
      <c r="P667" s="8">
        <f>IF(Päälaskenta!$C$29,IF(L667&gt;Päälaskenta!$F$28,Kaksitasouoma_matriisi!AQ667,Kaksitasouoma_matriisi!AR667),Päälaskenta!$F$20)</f>
        <v>0.12</v>
      </c>
      <c r="Q667" s="8">
        <f t="shared" si="170"/>
        <v>0.76904432137093204</v>
      </c>
      <c r="R667" s="8">
        <f t="shared" si="164"/>
        <v>0.14815482685127099</v>
      </c>
      <c r="S667" s="8">
        <f t="shared" si="171"/>
        <v>0.31696194302416802</v>
      </c>
      <c r="U667" s="93">
        <f>IF(F667&gt;Päälaskenta!D$24,Päälaskenta!H$24+L667*Päälaskenta!G$24,F667*Päälaskenta!C$24 + F667*F667*Päälaskenta!E$24)</f>
        <v>1.4084000000000001</v>
      </c>
      <c r="V667" s="8">
        <f>IF(F667&gt;Päälaskenta!D$24,2*SQRT(POWER(Päälaskenta!D$24,2)+POWER(Päälaskenta!E$24*Päälaskenta!D$24,2))+Päälaskenta!C$24,(2*SQRT((POWER(F667,2))+POWER(Päälaskenta!E$24*F667,2))+Päälaskenta!C$24))</f>
        <v>2.9798989873223301</v>
      </c>
      <c r="W667" s="8">
        <f t="shared" si="172"/>
        <v>0.472633470460539</v>
      </c>
      <c r="X667" s="8">
        <f>Päälaskenta!F$24</f>
        <v>7.0000000000000007E-2</v>
      </c>
      <c r="Y667" s="8">
        <f t="shared" si="173"/>
        <v>12.2079935807245</v>
      </c>
      <c r="Z667" s="8">
        <f t="shared" si="165"/>
        <v>2.35184517314873</v>
      </c>
      <c r="AA667" s="8">
        <f t="shared" si="174"/>
        <v>1.6698701882623801</v>
      </c>
      <c r="AC667" s="8">
        <f t="shared" si="166"/>
        <v>0.102066095946121</v>
      </c>
      <c r="AE667" s="8">
        <v>665</v>
      </c>
      <c r="AF667" s="8">
        <f t="shared" si="160"/>
        <v>12.9770379020954</v>
      </c>
      <c r="AG667" s="8">
        <f t="shared" si="167"/>
        <v>3.7113240094183798E-2</v>
      </c>
      <c r="AJ667" s="132">
        <f>IF(Päälaskenta!$F$28&lt;Kaksitasouoma_matriisi!L667,Päälaskenta!$C$20*Päälaskenta!$F$28,Päälaskenta!$C$20*Kaksitasouoma_matriisi!L667)</f>
        <v>0.45500000000000002</v>
      </c>
      <c r="AK667" s="134">
        <f>SQRT(Päälaskenta!$D$20^2+(Päälaskenta!$D$20/(1/Päälaskenta!$E$20))^2)</f>
        <v>1.8029999999999999</v>
      </c>
      <c r="AL667" s="134">
        <f>IF(Päälaskenta!$F$28&lt;Kaksitasouoma_matriisi!L667,AK667*Päälaskenta!$F$28*COS(ATAN(1/Päälaskenta!$E$20)),AK667*Kaksitasouoma_matriisi!L667*COS(ATAN(1/Päälaskenta!$E$20)))</f>
        <v>0.13700000000000001</v>
      </c>
      <c r="AM667" s="134"/>
      <c r="AN667" s="134">
        <f t="shared" si="175"/>
        <v>0.59199999999999997</v>
      </c>
      <c r="AO667" s="8">
        <f t="shared" si="168"/>
        <v>0.316121108559833</v>
      </c>
      <c r="AP667" s="134">
        <f>Refererenssiarvoja!$B$16*H667^(1/6)/(Refererenssiarvoja!$B$15^0.5)*(Päälaskenta!$G$28/2)^0.5*(1-AO667)^(-1.5)</f>
        <v>7.0000000000000007E-2</v>
      </c>
      <c r="AQ667" s="8">
        <f>Refererenssiarvoja!$B$16*Kaksitasouoma_matriisi!O667^(1/6)/(SQRT((2*Refererenssiarvoja!$B$15)/(Päälaskenta!$F$31*Päälaskenta!$G$31*Päälaskenta!$F$28))+SQRT(Refererenssiarvoja!$B$15)/Refererenssiarvoja!$B$17*LN(Kaksitasouoma_matriisi!L667/Päälaskenta!$F$28))</f>
        <v>-5.8679173472530002E-2</v>
      </c>
      <c r="AR667" s="8">
        <f>Refererenssiarvoja!$B$16*Kaksitasouoma_matriisi!O667^(1/6)/(SQRT((2*Refererenssiarvoja!$B$15)/(Päälaskenta!$F$31*Päälaskenta!$G$31*L667)))</f>
        <v>0.143557926653994</v>
      </c>
    </row>
    <row r="668" spans="1:44" x14ac:dyDescent="0.2">
      <c r="A668" s="8">
        <v>666</v>
      </c>
      <c r="B668" s="8">
        <f>IF(Päälaskenta!C$7,Päälaskenta!E$7,Päälaskenta!G$5)</f>
        <v>2.5</v>
      </c>
      <c r="C668" s="56">
        <v>1.3340000000000001</v>
      </c>
      <c r="D668" s="93">
        <f t="shared" si="161"/>
        <v>1.8741000000000001</v>
      </c>
      <c r="E668" s="8">
        <f>IF(Päälaskenta!$C$26,Kaksitasouoma_matriisi!AP668,Kaksitasouoma_matriisi!AC668)</f>
        <v>0.102066095946121</v>
      </c>
      <c r="F668" s="56">
        <f>IF(D668&lt;Päälaskenta!H$24,(SQRT(POWER(Päälaskenta!C$24/(2*Päälaskenta!E$24),2)+(D668/Päälaskenta!E$24))-Päälaskenta!C$24/(2*Päälaskenta!E$24)),IF(D668=Päälaskenta!H$24,Päälaskenta!D$24,Päälaskenta!D$24+(SQRT(POWER((Päälaskenta!C$20+Päälaskenta!G$24)/(2*Päälaskenta!E$20),2)+((D668-Päälaskenta!H$24)/Päälaskenta!E$20))-(Päälaskenta!C$20+Päälaskenta!G$24)/(2*Päälaskenta!E$20))))</f>
        <v>0.79100000000000004</v>
      </c>
      <c r="G668" s="57">
        <f>IF(F668&gt;Päälaskenta!D$24,(2*SQRT((POWER(Päälaskenta!D$24,2))+POWER(Päälaskenta!E$24*Päälaskenta!D$24,2))+Päälaskenta!C$24)+(2*SQRT((POWER((F668-Päälaskenta!D$24),2))+POWER(Päälaskenta!E$20*(F668-Päälaskenta!D$24),2))+Päälaskenta!C$20),(2*SQRT((POWER(F668,2))+POWER(Päälaskenta!E$24*F668,2))+Päälaskenta!C$24))</f>
        <v>8.31</v>
      </c>
      <c r="H668" s="57">
        <f t="shared" si="162"/>
        <v>0.23</v>
      </c>
      <c r="I668" s="62">
        <f t="shared" si="163"/>
        <v>0.131554</v>
      </c>
      <c r="J668" s="8">
        <f>IF(F668&lt;Päälaskenta!$D$24,0,Kaksitasouoma_matriisi!F668-Päälaskenta!$D$24)</f>
        <v>9.1000000000000095E-2</v>
      </c>
      <c r="L668" s="8">
        <f>IF(F668&gt;Päälaskenta!D$24,F668-Päälaskenta!D$24,0)</f>
        <v>9.1000000000000095E-2</v>
      </c>
      <c r="M668" s="8">
        <f>IF(F668&gt;Päälaskenta!D$24,(Päälaskenta!C$20+(Päälaskenta!E$20*(Kaksitasouoma_matriisi!F668-Päälaskenta!D$24)))*(Kaksitasouoma_matriisi!F668-Päälaskenta!D$24),0)</f>
        <v>0.46742149999999999</v>
      </c>
      <c r="N668" s="8">
        <f>IF(F668&gt;Päälaskenta!D$24,(2*SQRT((POWER((F668-Päälaskenta!D$24),2))+POWER(Päälaskenta!E$20*(F668-Päälaskenta!D$24),2))+Päälaskenta!C$20),0)</f>
        <v>5.3281051660672203</v>
      </c>
      <c r="O668" s="8">
        <f t="shared" si="169"/>
        <v>8.7727528911561103E-2</v>
      </c>
      <c r="P668" s="8">
        <f>IF(Päälaskenta!$C$29,IF(L668&gt;Päälaskenta!$F$28,Kaksitasouoma_matriisi!AQ668,Kaksitasouoma_matriisi!AR668),Päälaskenta!$F$20)</f>
        <v>0.12</v>
      </c>
      <c r="Q668" s="8">
        <f t="shared" si="170"/>
        <v>0.76904432137093204</v>
      </c>
      <c r="R668" s="8">
        <f t="shared" si="164"/>
        <v>0.14815482685127099</v>
      </c>
      <c r="S668" s="8">
        <f t="shared" si="171"/>
        <v>0.31696194302416802</v>
      </c>
      <c r="U668" s="93">
        <f>IF(F668&gt;Päälaskenta!D$24,Päälaskenta!H$24+L668*Päälaskenta!G$24,F668*Päälaskenta!C$24 + F668*F668*Päälaskenta!E$24)</f>
        <v>1.4084000000000001</v>
      </c>
      <c r="V668" s="8">
        <f>IF(F668&gt;Päälaskenta!D$24,2*SQRT(POWER(Päälaskenta!D$24,2)+POWER(Päälaskenta!E$24*Päälaskenta!D$24,2))+Päälaskenta!C$24,(2*SQRT((POWER(F668,2))+POWER(Päälaskenta!E$24*F668,2))+Päälaskenta!C$24))</f>
        <v>2.9798989873223301</v>
      </c>
      <c r="W668" s="8">
        <f t="shared" si="172"/>
        <v>0.472633470460539</v>
      </c>
      <c r="X668" s="8">
        <f>Päälaskenta!F$24</f>
        <v>7.0000000000000007E-2</v>
      </c>
      <c r="Y668" s="8">
        <f t="shared" si="173"/>
        <v>12.2079935807245</v>
      </c>
      <c r="Z668" s="8">
        <f t="shared" si="165"/>
        <v>2.35184517314873</v>
      </c>
      <c r="AA668" s="8">
        <f t="shared" si="174"/>
        <v>1.6698701882623801</v>
      </c>
      <c r="AC668" s="8">
        <f t="shared" si="166"/>
        <v>0.102066095946121</v>
      </c>
      <c r="AE668" s="8">
        <v>666</v>
      </c>
      <c r="AF668" s="8">
        <f t="shared" si="160"/>
        <v>12.9770379020954</v>
      </c>
      <c r="AG668" s="8">
        <f t="shared" si="167"/>
        <v>3.7113240094183798E-2</v>
      </c>
      <c r="AJ668" s="132">
        <f>IF(Päälaskenta!$F$28&lt;Kaksitasouoma_matriisi!L668,Päälaskenta!$C$20*Päälaskenta!$F$28,Päälaskenta!$C$20*Kaksitasouoma_matriisi!L668)</f>
        <v>0.45500000000000002</v>
      </c>
      <c r="AK668" s="134">
        <f>SQRT(Päälaskenta!$D$20^2+(Päälaskenta!$D$20/(1/Päälaskenta!$E$20))^2)</f>
        <v>1.8029999999999999</v>
      </c>
      <c r="AL668" s="134">
        <f>IF(Päälaskenta!$F$28&lt;Kaksitasouoma_matriisi!L668,AK668*Päälaskenta!$F$28*COS(ATAN(1/Päälaskenta!$E$20)),AK668*Kaksitasouoma_matriisi!L668*COS(ATAN(1/Päälaskenta!$E$20)))</f>
        <v>0.13700000000000001</v>
      </c>
      <c r="AM668" s="134"/>
      <c r="AN668" s="134">
        <f t="shared" si="175"/>
        <v>0.59199999999999997</v>
      </c>
      <c r="AO668" s="8">
        <f t="shared" si="168"/>
        <v>0.31588495811322798</v>
      </c>
      <c r="AP668" s="134">
        <f>Refererenssiarvoja!$B$16*H668^(1/6)/(Refererenssiarvoja!$B$15^0.5)*(Päälaskenta!$G$28/2)^0.5*(1-AO668)^(-1.5)</f>
        <v>7.0000000000000007E-2</v>
      </c>
      <c r="AQ668" s="8">
        <f>Refererenssiarvoja!$B$16*Kaksitasouoma_matriisi!O668^(1/6)/(SQRT((2*Refererenssiarvoja!$B$15)/(Päälaskenta!$F$31*Päälaskenta!$G$31*Päälaskenta!$F$28))+SQRT(Refererenssiarvoja!$B$15)/Refererenssiarvoja!$B$17*LN(Kaksitasouoma_matriisi!L668/Päälaskenta!$F$28))</f>
        <v>-5.8679173472530002E-2</v>
      </c>
      <c r="AR668" s="8">
        <f>Refererenssiarvoja!$B$16*Kaksitasouoma_matriisi!O668^(1/6)/(SQRT((2*Refererenssiarvoja!$B$15)/(Päälaskenta!$F$31*Päälaskenta!$G$31*L668)))</f>
        <v>0.143557926653994</v>
      </c>
    </row>
    <row r="669" spans="1:44" x14ac:dyDescent="0.2">
      <c r="A669" s="8">
        <v>667</v>
      </c>
      <c r="B669" s="8">
        <f>IF(Päälaskenta!C$7,Päälaskenta!E$7,Päälaskenta!G$5)</f>
        <v>2.5</v>
      </c>
      <c r="C669" s="56">
        <v>1.333</v>
      </c>
      <c r="D669" s="93">
        <f t="shared" si="161"/>
        <v>1.8754999999999999</v>
      </c>
      <c r="E669" s="8">
        <f>IF(Päälaskenta!$C$26,Kaksitasouoma_matriisi!AP669,Kaksitasouoma_matriisi!AC669)</f>
        <v>0.102066095946121</v>
      </c>
      <c r="F669" s="56">
        <f>IF(D669&lt;Päälaskenta!H$24,(SQRT(POWER(Päälaskenta!C$24/(2*Päälaskenta!E$24),2)+(D669/Päälaskenta!E$24))-Päälaskenta!C$24/(2*Päälaskenta!E$24)),IF(D669=Päälaskenta!H$24,Päälaskenta!D$24,Päälaskenta!D$24+(SQRT(POWER((Päälaskenta!C$20+Päälaskenta!G$24)/(2*Päälaskenta!E$20),2)+((D669-Päälaskenta!H$24)/Päälaskenta!E$20))-(Päälaskenta!C$20+Päälaskenta!G$24)/(2*Päälaskenta!E$20))))</f>
        <v>0.79100000000000004</v>
      </c>
      <c r="G669" s="57">
        <f>IF(F669&gt;Päälaskenta!D$24,(2*SQRT((POWER(Päälaskenta!D$24,2))+POWER(Päälaskenta!E$24*Päälaskenta!D$24,2))+Päälaskenta!C$24)+(2*SQRT((POWER((F669-Päälaskenta!D$24),2))+POWER(Päälaskenta!E$20*(F669-Päälaskenta!D$24),2))+Päälaskenta!C$20),(2*SQRT((POWER(F669,2))+POWER(Päälaskenta!E$24*F669,2))+Päälaskenta!C$24))</f>
        <v>8.31</v>
      </c>
      <c r="H669" s="57">
        <f t="shared" si="162"/>
        <v>0.23</v>
      </c>
      <c r="I669" s="62">
        <f t="shared" si="163"/>
        <v>0.131357</v>
      </c>
      <c r="J669" s="8">
        <f>IF(F669&lt;Päälaskenta!$D$24,0,Kaksitasouoma_matriisi!F669-Päälaskenta!$D$24)</f>
        <v>9.1000000000000095E-2</v>
      </c>
      <c r="L669" s="8">
        <f>IF(F669&gt;Päälaskenta!D$24,F669-Päälaskenta!D$24,0)</f>
        <v>9.1000000000000095E-2</v>
      </c>
      <c r="M669" s="8">
        <f>IF(F669&gt;Päälaskenta!D$24,(Päälaskenta!C$20+(Päälaskenta!E$20*(Kaksitasouoma_matriisi!F669-Päälaskenta!D$24)))*(Kaksitasouoma_matriisi!F669-Päälaskenta!D$24),0)</f>
        <v>0.46742149999999999</v>
      </c>
      <c r="N669" s="8">
        <f>IF(F669&gt;Päälaskenta!D$24,(2*SQRT((POWER((F669-Päälaskenta!D$24),2))+POWER(Päälaskenta!E$20*(F669-Päälaskenta!D$24),2))+Päälaskenta!C$20),0)</f>
        <v>5.3281051660672203</v>
      </c>
      <c r="O669" s="8">
        <f t="shared" si="169"/>
        <v>8.7727528911561103E-2</v>
      </c>
      <c r="P669" s="8">
        <f>IF(Päälaskenta!$C$29,IF(L669&gt;Päälaskenta!$F$28,Kaksitasouoma_matriisi!AQ669,Kaksitasouoma_matriisi!AR669),Päälaskenta!$F$20)</f>
        <v>0.12</v>
      </c>
      <c r="Q669" s="8">
        <f t="shared" si="170"/>
        <v>0.76904432137093204</v>
      </c>
      <c r="R669" s="8">
        <f t="shared" si="164"/>
        <v>0.14815482685127099</v>
      </c>
      <c r="S669" s="8">
        <f t="shared" si="171"/>
        <v>0.31696194302416802</v>
      </c>
      <c r="U669" s="93">
        <f>IF(F669&gt;Päälaskenta!D$24,Päälaskenta!H$24+L669*Päälaskenta!G$24,F669*Päälaskenta!C$24 + F669*F669*Päälaskenta!E$24)</f>
        <v>1.4084000000000001</v>
      </c>
      <c r="V669" s="8">
        <f>IF(F669&gt;Päälaskenta!D$24,2*SQRT(POWER(Päälaskenta!D$24,2)+POWER(Päälaskenta!E$24*Päälaskenta!D$24,2))+Päälaskenta!C$24,(2*SQRT((POWER(F669,2))+POWER(Päälaskenta!E$24*F669,2))+Päälaskenta!C$24))</f>
        <v>2.9798989873223301</v>
      </c>
      <c r="W669" s="8">
        <f t="shared" si="172"/>
        <v>0.472633470460539</v>
      </c>
      <c r="X669" s="8">
        <f>Päälaskenta!F$24</f>
        <v>7.0000000000000007E-2</v>
      </c>
      <c r="Y669" s="8">
        <f t="shared" si="173"/>
        <v>12.2079935807245</v>
      </c>
      <c r="Z669" s="8">
        <f t="shared" si="165"/>
        <v>2.35184517314873</v>
      </c>
      <c r="AA669" s="8">
        <f t="shared" si="174"/>
        <v>1.6698701882623801</v>
      </c>
      <c r="AC669" s="8">
        <f t="shared" si="166"/>
        <v>0.102066095946121</v>
      </c>
      <c r="AE669" s="8">
        <v>667</v>
      </c>
      <c r="AF669" s="8">
        <f t="shared" si="160"/>
        <v>12.9770379020954</v>
      </c>
      <c r="AG669" s="8">
        <f t="shared" si="167"/>
        <v>3.7113240094183798E-2</v>
      </c>
      <c r="AJ669" s="132">
        <f>IF(Päälaskenta!$F$28&lt;Kaksitasouoma_matriisi!L669,Päälaskenta!$C$20*Päälaskenta!$F$28,Päälaskenta!$C$20*Kaksitasouoma_matriisi!L669)</f>
        <v>0.45500000000000002</v>
      </c>
      <c r="AK669" s="134">
        <f>SQRT(Päälaskenta!$D$20^2+(Päälaskenta!$D$20/(1/Päälaskenta!$E$20))^2)</f>
        <v>1.8029999999999999</v>
      </c>
      <c r="AL669" s="134">
        <f>IF(Päälaskenta!$F$28&lt;Kaksitasouoma_matriisi!L669,AK669*Päälaskenta!$F$28*COS(ATAN(1/Päälaskenta!$E$20)),AK669*Kaksitasouoma_matriisi!L669*COS(ATAN(1/Päälaskenta!$E$20)))</f>
        <v>0.13700000000000001</v>
      </c>
      <c r="AM669" s="134"/>
      <c r="AN669" s="134">
        <f t="shared" si="175"/>
        <v>0.59199999999999997</v>
      </c>
      <c r="AO669" s="8">
        <f t="shared" si="168"/>
        <v>0.31564916022394002</v>
      </c>
      <c r="AP669" s="134">
        <f>Refererenssiarvoja!$B$16*H669^(1/6)/(Refererenssiarvoja!$B$15^0.5)*(Päälaskenta!$G$28/2)^0.5*(1-AO669)^(-1.5)</f>
        <v>7.0000000000000007E-2</v>
      </c>
      <c r="AQ669" s="8">
        <f>Refererenssiarvoja!$B$16*Kaksitasouoma_matriisi!O669^(1/6)/(SQRT((2*Refererenssiarvoja!$B$15)/(Päälaskenta!$F$31*Päälaskenta!$G$31*Päälaskenta!$F$28))+SQRT(Refererenssiarvoja!$B$15)/Refererenssiarvoja!$B$17*LN(Kaksitasouoma_matriisi!L669/Päälaskenta!$F$28))</f>
        <v>-5.8679173472530002E-2</v>
      </c>
      <c r="AR669" s="8">
        <f>Refererenssiarvoja!$B$16*Kaksitasouoma_matriisi!O669^(1/6)/(SQRT((2*Refererenssiarvoja!$B$15)/(Päälaskenta!$F$31*Päälaskenta!$G$31*L669)))</f>
        <v>0.143557926653994</v>
      </c>
    </row>
    <row r="670" spans="1:44" x14ac:dyDescent="0.2">
      <c r="A670" s="8">
        <v>668</v>
      </c>
      <c r="B670" s="8">
        <f>IF(Päälaskenta!C$7,Päälaskenta!E$7,Päälaskenta!G$5)</f>
        <v>2.5</v>
      </c>
      <c r="C670" s="56">
        <v>1.3320000000000001</v>
      </c>
      <c r="D670" s="93">
        <f t="shared" si="161"/>
        <v>1.8769</v>
      </c>
      <c r="E670" s="8">
        <f>IF(Päälaskenta!$C$26,Kaksitasouoma_matriisi!AP670,Kaksitasouoma_matriisi!AC670)</f>
        <v>0.102066095946121</v>
      </c>
      <c r="F670" s="56">
        <f>IF(D670&lt;Päälaskenta!H$24,(SQRT(POWER(Päälaskenta!C$24/(2*Päälaskenta!E$24),2)+(D670/Päälaskenta!E$24))-Päälaskenta!C$24/(2*Päälaskenta!E$24)),IF(D670=Päälaskenta!H$24,Päälaskenta!D$24,Päälaskenta!D$24+(SQRT(POWER((Päälaskenta!C$20+Päälaskenta!G$24)/(2*Päälaskenta!E$20),2)+((D670-Päälaskenta!H$24)/Päälaskenta!E$20))-(Päälaskenta!C$20+Päälaskenta!G$24)/(2*Päälaskenta!E$20))))</f>
        <v>0.79100000000000004</v>
      </c>
      <c r="G670" s="57">
        <f>IF(F670&gt;Päälaskenta!D$24,(2*SQRT((POWER(Päälaskenta!D$24,2))+POWER(Päälaskenta!E$24*Päälaskenta!D$24,2))+Päälaskenta!C$24)+(2*SQRT((POWER((F670-Päälaskenta!D$24),2))+POWER(Päälaskenta!E$20*(F670-Päälaskenta!D$24),2))+Päälaskenta!C$20),(2*SQRT((POWER(F670,2))+POWER(Päälaskenta!E$24*F670,2))+Päälaskenta!C$24))</f>
        <v>8.31</v>
      </c>
      <c r="H670" s="57">
        <f t="shared" si="162"/>
        <v>0.23</v>
      </c>
      <c r="I670" s="62">
        <f t="shared" si="163"/>
        <v>0.13116</v>
      </c>
      <c r="J670" s="8">
        <f>IF(F670&lt;Päälaskenta!$D$24,0,Kaksitasouoma_matriisi!F670-Päälaskenta!$D$24)</f>
        <v>9.1000000000000095E-2</v>
      </c>
      <c r="L670" s="8">
        <f>IF(F670&gt;Päälaskenta!D$24,F670-Päälaskenta!D$24,0)</f>
        <v>9.1000000000000095E-2</v>
      </c>
      <c r="M670" s="8">
        <f>IF(F670&gt;Päälaskenta!D$24,(Päälaskenta!C$20+(Päälaskenta!E$20*(Kaksitasouoma_matriisi!F670-Päälaskenta!D$24)))*(Kaksitasouoma_matriisi!F670-Päälaskenta!D$24),0)</f>
        <v>0.46742149999999999</v>
      </c>
      <c r="N670" s="8">
        <f>IF(F670&gt;Päälaskenta!D$24,(2*SQRT((POWER((F670-Päälaskenta!D$24),2))+POWER(Päälaskenta!E$20*(F670-Päälaskenta!D$24),2))+Päälaskenta!C$20),0)</f>
        <v>5.3281051660672203</v>
      </c>
      <c r="O670" s="8">
        <f t="shared" si="169"/>
        <v>8.7727528911561103E-2</v>
      </c>
      <c r="P670" s="8">
        <f>IF(Päälaskenta!$C$29,IF(L670&gt;Päälaskenta!$F$28,Kaksitasouoma_matriisi!AQ670,Kaksitasouoma_matriisi!AR670),Päälaskenta!$F$20)</f>
        <v>0.12</v>
      </c>
      <c r="Q670" s="8">
        <f t="shared" si="170"/>
        <v>0.76904432137093204</v>
      </c>
      <c r="R670" s="8">
        <f t="shared" si="164"/>
        <v>0.14815482685127099</v>
      </c>
      <c r="S670" s="8">
        <f t="shared" si="171"/>
        <v>0.31696194302416802</v>
      </c>
      <c r="U670" s="93">
        <f>IF(F670&gt;Päälaskenta!D$24,Päälaskenta!H$24+L670*Päälaskenta!G$24,F670*Päälaskenta!C$24 + F670*F670*Päälaskenta!E$24)</f>
        <v>1.4084000000000001</v>
      </c>
      <c r="V670" s="8">
        <f>IF(F670&gt;Päälaskenta!D$24,2*SQRT(POWER(Päälaskenta!D$24,2)+POWER(Päälaskenta!E$24*Päälaskenta!D$24,2))+Päälaskenta!C$24,(2*SQRT((POWER(F670,2))+POWER(Päälaskenta!E$24*F670,2))+Päälaskenta!C$24))</f>
        <v>2.9798989873223301</v>
      </c>
      <c r="W670" s="8">
        <f t="shared" si="172"/>
        <v>0.472633470460539</v>
      </c>
      <c r="X670" s="8">
        <f>Päälaskenta!F$24</f>
        <v>7.0000000000000007E-2</v>
      </c>
      <c r="Y670" s="8">
        <f t="shared" si="173"/>
        <v>12.2079935807245</v>
      </c>
      <c r="Z670" s="8">
        <f t="shared" si="165"/>
        <v>2.35184517314873</v>
      </c>
      <c r="AA670" s="8">
        <f t="shared" si="174"/>
        <v>1.6698701882623801</v>
      </c>
      <c r="AC670" s="8">
        <f t="shared" si="166"/>
        <v>0.102066095946121</v>
      </c>
      <c r="AE670" s="8">
        <v>668</v>
      </c>
      <c r="AF670" s="8">
        <f t="shared" si="160"/>
        <v>12.9770379020954</v>
      </c>
      <c r="AG670" s="8">
        <f t="shared" si="167"/>
        <v>3.7113240094183798E-2</v>
      </c>
      <c r="AJ670" s="132">
        <f>IF(Päälaskenta!$F$28&lt;Kaksitasouoma_matriisi!L670,Päälaskenta!$C$20*Päälaskenta!$F$28,Päälaskenta!$C$20*Kaksitasouoma_matriisi!L670)</f>
        <v>0.45500000000000002</v>
      </c>
      <c r="AK670" s="134">
        <f>SQRT(Päälaskenta!$D$20^2+(Päälaskenta!$D$20/(1/Päälaskenta!$E$20))^2)</f>
        <v>1.8029999999999999</v>
      </c>
      <c r="AL670" s="134">
        <f>IF(Päälaskenta!$F$28&lt;Kaksitasouoma_matriisi!L670,AK670*Päälaskenta!$F$28*COS(ATAN(1/Päälaskenta!$E$20)),AK670*Kaksitasouoma_matriisi!L670*COS(ATAN(1/Päälaskenta!$E$20)))</f>
        <v>0.13700000000000001</v>
      </c>
      <c r="AM670" s="134"/>
      <c r="AN670" s="134">
        <f t="shared" si="175"/>
        <v>0.59199999999999997</v>
      </c>
      <c r="AO670" s="8">
        <f t="shared" si="168"/>
        <v>0.31541371410304198</v>
      </c>
      <c r="AP670" s="134">
        <f>Refererenssiarvoja!$B$16*H670^(1/6)/(Refererenssiarvoja!$B$15^0.5)*(Päälaskenta!$G$28/2)^0.5*(1-AO670)^(-1.5)</f>
        <v>7.0000000000000007E-2</v>
      </c>
      <c r="AQ670" s="8">
        <f>Refererenssiarvoja!$B$16*Kaksitasouoma_matriisi!O670^(1/6)/(SQRT((2*Refererenssiarvoja!$B$15)/(Päälaskenta!$F$31*Päälaskenta!$G$31*Päälaskenta!$F$28))+SQRT(Refererenssiarvoja!$B$15)/Refererenssiarvoja!$B$17*LN(Kaksitasouoma_matriisi!L670/Päälaskenta!$F$28))</f>
        <v>-5.8679173472530002E-2</v>
      </c>
      <c r="AR670" s="8">
        <f>Refererenssiarvoja!$B$16*Kaksitasouoma_matriisi!O670^(1/6)/(SQRT((2*Refererenssiarvoja!$B$15)/(Päälaskenta!$F$31*Päälaskenta!$G$31*L670)))</f>
        <v>0.143557926653994</v>
      </c>
    </row>
    <row r="671" spans="1:44" x14ac:dyDescent="0.2">
      <c r="A671" s="8">
        <v>669</v>
      </c>
      <c r="B671" s="8">
        <f>IF(Päälaskenta!C$7,Päälaskenta!E$7,Päälaskenta!G$5)</f>
        <v>2.5</v>
      </c>
      <c r="C671" s="56">
        <v>1.331</v>
      </c>
      <c r="D671" s="93">
        <f t="shared" si="161"/>
        <v>1.8783000000000001</v>
      </c>
      <c r="E671" s="8">
        <f>IF(Päälaskenta!$C$26,Kaksitasouoma_matriisi!AP671,Kaksitasouoma_matriisi!AC671)</f>
        <v>0.102066095946121</v>
      </c>
      <c r="F671" s="56">
        <f>IF(D671&lt;Päälaskenta!H$24,(SQRT(POWER(Päälaskenta!C$24/(2*Päälaskenta!E$24),2)+(D671/Päälaskenta!E$24))-Päälaskenta!C$24/(2*Päälaskenta!E$24)),IF(D671=Päälaskenta!H$24,Päälaskenta!D$24,Päälaskenta!D$24+(SQRT(POWER((Päälaskenta!C$20+Päälaskenta!G$24)/(2*Päälaskenta!E$20),2)+((D671-Päälaskenta!H$24)/Päälaskenta!E$20))-(Päälaskenta!C$20+Päälaskenta!G$24)/(2*Päälaskenta!E$20))))</f>
        <v>0.79100000000000004</v>
      </c>
      <c r="G671" s="57">
        <f>IF(F671&gt;Päälaskenta!D$24,(2*SQRT((POWER(Päälaskenta!D$24,2))+POWER(Päälaskenta!E$24*Päälaskenta!D$24,2))+Päälaskenta!C$24)+(2*SQRT((POWER((F671-Päälaskenta!D$24),2))+POWER(Päälaskenta!E$20*(F671-Päälaskenta!D$24),2))+Päälaskenta!C$20),(2*SQRT((POWER(F671,2))+POWER(Päälaskenta!E$24*F671,2))+Päälaskenta!C$24))</f>
        <v>8.31</v>
      </c>
      <c r="H671" s="57">
        <f t="shared" si="162"/>
        <v>0.23</v>
      </c>
      <c r="I671" s="62">
        <f t="shared" si="163"/>
        <v>0.130963</v>
      </c>
      <c r="J671" s="8">
        <f>IF(F671&lt;Päälaskenta!$D$24,0,Kaksitasouoma_matriisi!F671-Päälaskenta!$D$24)</f>
        <v>9.1000000000000095E-2</v>
      </c>
      <c r="L671" s="8">
        <f>IF(F671&gt;Päälaskenta!D$24,F671-Päälaskenta!D$24,0)</f>
        <v>9.1000000000000095E-2</v>
      </c>
      <c r="M671" s="8">
        <f>IF(F671&gt;Päälaskenta!D$24,(Päälaskenta!C$20+(Päälaskenta!E$20*(Kaksitasouoma_matriisi!F671-Päälaskenta!D$24)))*(Kaksitasouoma_matriisi!F671-Päälaskenta!D$24),0)</f>
        <v>0.46742149999999999</v>
      </c>
      <c r="N671" s="8">
        <f>IF(F671&gt;Päälaskenta!D$24,(2*SQRT((POWER((F671-Päälaskenta!D$24),2))+POWER(Päälaskenta!E$20*(F671-Päälaskenta!D$24),2))+Päälaskenta!C$20),0)</f>
        <v>5.3281051660672203</v>
      </c>
      <c r="O671" s="8">
        <f t="shared" si="169"/>
        <v>8.7727528911561103E-2</v>
      </c>
      <c r="P671" s="8">
        <f>IF(Päälaskenta!$C$29,IF(L671&gt;Päälaskenta!$F$28,Kaksitasouoma_matriisi!AQ671,Kaksitasouoma_matriisi!AR671),Päälaskenta!$F$20)</f>
        <v>0.12</v>
      </c>
      <c r="Q671" s="8">
        <f t="shared" si="170"/>
        <v>0.76904432137093204</v>
      </c>
      <c r="R671" s="8">
        <f t="shared" si="164"/>
        <v>0.14815482685127099</v>
      </c>
      <c r="S671" s="8">
        <f t="shared" si="171"/>
        <v>0.31696194302416802</v>
      </c>
      <c r="U671" s="93">
        <f>IF(F671&gt;Päälaskenta!D$24,Päälaskenta!H$24+L671*Päälaskenta!G$24,F671*Päälaskenta!C$24 + F671*F671*Päälaskenta!E$24)</f>
        <v>1.4084000000000001</v>
      </c>
      <c r="V671" s="8">
        <f>IF(F671&gt;Päälaskenta!D$24,2*SQRT(POWER(Päälaskenta!D$24,2)+POWER(Päälaskenta!E$24*Päälaskenta!D$24,2))+Päälaskenta!C$24,(2*SQRT((POWER(F671,2))+POWER(Päälaskenta!E$24*F671,2))+Päälaskenta!C$24))</f>
        <v>2.9798989873223301</v>
      </c>
      <c r="W671" s="8">
        <f t="shared" si="172"/>
        <v>0.472633470460539</v>
      </c>
      <c r="X671" s="8">
        <f>Päälaskenta!F$24</f>
        <v>7.0000000000000007E-2</v>
      </c>
      <c r="Y671" s="8">
        <f t="shared" si="173"/>
        <v>12.2079935807245</v>
      </c>
      <c r="Z671" s="8">
        <f t="shared" si="165"/>
        <v>2.35184517314873</v>
      </c>
      <c r="AA671" s="8">
        <f t="shared" si="174"/>
        <v>1.6698701882623801</v>
      </c>
      <c r="AC671" s="8">
        <f t="shared" si="166"/>
        <v>0.102066095946121</v>
      </c>
      <c r="AE671" s="8">
        <v>669</v>
      </c>
      <c r="AF671" s="8">
        <f t="shared" si="160"/>
        <v>12.9770379020954</v>
      </c>
      <c r="AG671" s="8">
        <f t="shared" si="167"/>
        <v>3.7113240094183798E-2</v>
      </c>
      <c r="AJ671" s="132">
        <f>IF(Päälaskenta!$F$28&lt;Kaksitasouoma_matriisi!L671,Päälaskenta!$C$20*Päälaskenta!$F$28,Päälaskenta!$C$20*Kaksitasouoma_matriisi!L671)</f>
        <v>0.45500000000000002</v>
      </c>
      <c r="AK671" s="134">
        <f>SQRT(Päälaskenta!$D$20^2+(Päälaskenta!$D$20/(1/Päälaskenta!$E$20))^2)</f>
        <v>1.8029999999999999</v>
      </c>
      <c r="AL671" s="134">
        <f>IF(Päälaskenta!$F$28&lt;Kaksitasouoma_matriisi!L671,AK671*Päälaskenta!$F$28*COS(ATAN(1/Päälaskenta!$E$20)),AK671*Kaksitasouoma_matriisi!L671*COS(ATAN(1/Päälaskenta!$E$20)))</f>
        <v>0.13700000000000001</v>
      </c>
      <c r="AM671" s="134"/>
      <c r="AN671" s="134">
        <f t="shared" si="175"/>
        <v>0.59199999999999997</v>
      </c>
      <c r="AO671" s="8">
        <f t="shared" si="168"/>
        <v>0.31517861896395699</v>
      </c>
      <c r="AP671" s="134">
        <f>Refererenssiarvoja!$B$16*H671^(1/6)/(Refererenssiarvoja!$B$15^0.5)*(Päälaskenta!$G$28/2)^0.5*(1-AO671)^(-1.5)</f>
        <v>7.0000000000000007E-2</v>
      </c>
      <c r="AQ671" s="8">
        <f>Refererenssiarvoja!$B$16*Kaksitasouoma_matriisi!O671^(1/6)/(SQRT((2*Refererenssiarvoja!$B$15)/(Päälaskenta!$F$31*Päälaskenta!$G$31*Päälaskenta!$F$28))+SQRT(Refererenssiarvoja!$B$15)/Refererenssiarvoja!$B$17*LN(Kaksitasouoma_matriisi!L671/Päälaskenta!$F$28))</f>
        <v>-5.8679173472530002E-2</v>
      </c>
      <c r="AR671" s="8">
        <f>Refererenssiarvoja!$B$16*Kaksitasouoma_matriisi!O671^(1/6)/(SQRT((2*Refererenssiarvoja!$B$15)/(Päälaskenta!$F$31*Päälaskenta!$G$31*L671)))</f>
        <v>0.143557926653994</v>
      </c>
    </row>
    <row r="672" spans="1:44" x14ac:dyDescent="0.2">
      <c r="A672" s="8">
        <v>670</v>
      </c>
      <c r="B672" s="8">
        <f>IF(Päälaskenta!C$7,Päälaskenta!E$7,Päälaskenta!G$5)</f>
        <v>2.5</v>
      </c>
      <c r="C672" s="56">
        <v>1.33</v>
      </c>
      <c r="D672" s="93">
        <f t="shared" si="161"/>
        <v>1.8796999999999999</v>
      </c>
      <c r="E672" s="8">
        <f>IF(Päälaskenta!$C$26,Kaksitasouoma_matriisi!AP672,Kaksitasouoma_matriisi!AC672)</f>
        <v>0.102073875619726</v>
      </c>
      <c r="F672" s="56">
        <f>IF(D672&lt;Päälaskenta!H$24,(SQRT(POWER(Päälaskenta!C$24/(2*Päälaskenta!E$24),2)+(D672/Päälaskenta!E$24))-Päälaskenta!C$24/(2*Päälaskenta!E$24)),IF(D672=Päälaskenta!H$24,Päälaskenta!D$24,Päälaskenta!D$24+(SQRT(POWER((Päälaskenta!C$20+Päälaskenta!G$24)/(2*Päälaskenta!E$20),2)+((D672-Päälaskenta!H$24)/Päälaskenta!E$20))-(Päälaskenta!C$20+Päälaskenta!G$24)/(2*Päälaskenta!E$20))))</f>
        <v>0.79200000000000004</v>
      </c>
      <c r="G672" s="57">
        <f>IF(F672&gt;Päälaskenta!D$24,(2*SQRT((POWER(Päälaskenta!D$24,2))+POWER(Päälaskenta!E$24*Päälaskenta!D$24,2))+Päälaskenta!C$24)+(2*SQRT((POWER((F672-Päälaskenta!D$24),2))+POWER(Päälaskenta!E$20*(F672-Päälaskenta!D$24),2))+Päälaskenta!C$20),(2*SQRT((POWER(F672,2))+POWER(Päälaskenta!E$24*F672,2))+Päälaskenta!C$24))</f>
        <v>8.31</v>
      </c>
      <c r="H672" s="57">
        <f t="shared" si="162"/>
        <v>0.23</v>
      </c>
      <c r="I672" s="62">
        <f t="shared" si="163"/>
        <v>0.13078600000000001</v>
      </c>
      <c r="J672" s="8">
        <f>IF(F672&lt;Päälaskenta!$D$24,0,Kaksitasouoma_matriisi!F672-Päälaskenta!$D$24)</f>
        <v>9.2000000000000096E-2</v>
      </c>
      <c r="L672" s="8">
        <f>IF(F672&gt;Päälaskenta!D$24,F672-Päälaskenta!D$24,0)</f>
        <v>9.2000000000000096E-2</v>
      </c>
      <c r="M672" s="8">
        <f>IF(F672&gt;Päälaskenta!D$24,(Päälaskenta!C$20+(Päälaskenta!E$20*(Kaksitasouoma_matriisi!F672-Päälaskenta!D$24)))*(Kaksitasouoma_matriisi!F672-Päälaskenta!D$24),0)</f>
        <v>0.47269600000000001</v>
      </c>
      <c r="N672" s="8">
        <f>IF(F672&gt;Päälaskenta!D$24,(2*SQRT((POWER((F672-Päälaskenta!D$24),2))+POWER(Päälaskenta!E$20*(F672-Päälaskenta!D$24),2))+Päälaskenta!C$20),0)</f>
        <v>5.3317107173426903</v>
      </c>
      <c r="O672" s="8">
        <f t="shared" si="169"/>
        <v>8.8657473193817699E-2</v>
      </c>
      <c r="P672" s="8">
        <f>IF(Päälaskenta!$C$29,IF(L672&gt;Päälaskenta!$F$28,Kaksitasouoma_matriisi!AQ672,Kaksitasouoma_matriisi!AR672),Päälaskenta!$F$20)</f>
        <v>0.12</v>
      </c>
      <c r="Q672" s="8">
        <f t="shared" si="170"/>
        <v>0.78320884031676197</v>
      </c>
      <c r="R672" s="8">
        <f t="shared" si="164"/>
        <v>0.15031767428206899</v>
      </c>
      <c r="S672" s="8">
        <f t="shared" si="171"/>
        <v>0.31800073256822398</v>
      </c>
      <c r="U672" s="93">
        <f>IF(F672&gt;Päälaskenta!D$24,Päälaskenta!H$24+L672*Päälaskenta!G$24,F672*Päälaskenta!C$24 + F672*F672*Päälaskenta!E$24)</f>
        <v>1.4108000000000001</v>
      </c>
      <c r="V672" s="8">
        <f>IF(F672&gt;Päälaskenta!D$24,2*SQRT(POWER(Päälaskenta!D$24,2)+POWER(Päälaskenta!E$24*Päälaskenta!D$24,2))+Päälaskenta!C$24,(2*SQRT((POWER(F672,2))+POWER(Päälaskenta!E$24*F672,2))+Päälaskenta!C$24))</f>
        <v>2.9798989873223301</v>
      </c>
      <c r="W672" s="8">
        <f t="shared" si="172"/>
        <v>0.47343886688847597</v>
      </c>
      <c r="X672" s="8">
        <f>Päälaskenta!F$24</f>
        <v>7.0000000000000007E-2</v>
      </c>
      <c r="Y672" s="8">
        <f t="shared" si="173"/>
        <v>12.2426852213337</v>
      </c>
      <c r="Z672" s="8">
        <f t="shared" si="165"/>
        <v>2.34968232571793</v>
      </c>
      <c r="AA672" s="8">
        <f t="shared" si="174"/>
        <v>1.66549640325909</v>
      </c>
      <c r="AC672" s="8">
        <f t="shared" si="166"/>
        <v>0.102073875619726</v>
      </c>
      <c r="AE672" s="8">
        <v>670</v>
      </c>
      <c r="AF672" s="8">
        <f t="shared" si="160"/>
        <v>13.025894061650501</v>
      </c>
      <c r="AG672" s="8">
        <f t="shared" si="167"/>
        <v>3.6835361282754303E-2</v>
      </c>
      <c r="AJ672" s="132">
        <f>IF(Päälaskenta!$F$28&lt;Kaksitasouoma_matriisi!L672,Päälaskenta!$C$20*Päälaskenta!$F$28,Päälaskenta!$C$20*Kaksitasouoma_matriisi!L672)</f>
        <v>0.46</v>
      </c>
      <c r="AK672" s="134">
        <f>SQRT(Päälaskenta!$D$20^2+(Päälaskenta!$D$20/(1/Päälaskenta!$E$20))^2)</f>
        <v>1.8029999999999999</v>
      </c>
      <c r="AL672" s="134">
        <f>IF(Päälaskenta!$F$28&lt;Kaksitasouoma_matriisi!L672,AK672*Päälaskenta!$F$28*COS(ATAN(1/Päälaskenta!$E$20)),AK672*Kaksitasouoma_matriisi!L672*COS(ATAN(1/Päälaskenta!$E$20)))</f>
        <v>0.13800000000000001</v>
      </c>
      <c r="AM672" s="134"/>
      <c r="AN672" s="134">
        <f t="shared" si="175"/>
        <v>0.59799999999999998</v>
      </c>
      <c r="AO672" s="8">
        <f t="shared" si="168"/>
        <v>0.31813587274565103</v>
      </c>
      <c r="AP672" s="134">
        <f>Refererenssiarvoja!$B$16*H672^(1/6)/(Refererenssiarvoja!$B$15^0.5)*(Päälaskenta!$G$28/2)^0.5*(1-AO672)^(-1.5)</f>
        <v>7.0000000000000007E-2</v>
      </c>
      <c r="AQ672" s="8">
        <f>Refererenssiarvoja!$B$16*Kaksitasouoma_matriisi!O672^(1/6)/(SQRT((2*Refererenssiarvoja!$B$15)/(Päälaskenta!$F$31*Päälaskenta!$G$31*Päälaskenta!$F$28))+SQRT(Refererenssiarvoja!$B$15)/Refererenssiarvoja!$B$17*LN(Kaksitasouoma_matriisi!L672/Päälaskenta!$F$28))</f>
        <v>-5.9228575811287397E-2</v>
      </c>
      <c r="AR672" s="8">
        <f>Refererenssiarvoja!$B$16*Kaksitasouoma_matriisi!O672^(1/6)/(SQRT((2*Refererenssiarvoja!$B$15)/(Päälaskenta!$F$31*Päälaskenta!$G$31*L672)))</f>
        <v>0.144598449806844</v>
      </c>
    </row>
    <row r="673" spans="1:44" x14ac:dyDescent="0.2">
      <c r="A673" s="8">
        <v>671</v>
      </c>
      <c r="B673" s="8">
        <f>IF(Päälaskenta!C$7,Päälaskenta!E$7,Päälaskenta!G$5)</f>
        <v>2.5</v>
      </c>
      <c r="C673" s="56">
        <v>1.329</v>
      </c>
      <c r="D673" s="93">
        <f t="shared" si="161"/>
        <v>1.8811</v>
      </c>
      <c r="E673" s="8">
        <f>IF(Päälaskenta!$C$26,Kaksitasouoma_matriisi!AP673,Kaksitasouoma_matriisi!AC673)</f>
        <v>0.102073875619726</v>
      </c>
      <c r="F673" s="56">
        <f>IF(D673&lt;Päälaskenta!H$24,(SQRT(POWER(Päälaskenta!C$24/(2*Päälaskenta!E$24),2)+(D673/Päälaskenta!E$24))-Päälaskenta!C$24/(2*Päälaskenta!E$24)),IF(D673=Päälaskenta!H$24,Päälaskenta!D$24,Päälaskenta!D$24+(SQRT(POWER((Päälaskenta!C$20+Päälaskenta!G$24)/(2*Päälaskenta!E$20),2)+((D673-Päälaskenta!H$24)/Päälaskenta!E$20))-(Päälaskenta!C$20+Päälaskenta!G$24)/(2*Päälaskenta!E$20))))</f>
        <v>0.79200000000000004</v>
      </c>
      <c r="G673" s="57">
        <f>IF(F673&gt;Päälaskenta!D$24,(2*SQRT((POWER(Päälaskenta!D$24,2))+POWER(Päälaskenta!E$24*Päälaskenta!D$24,2))+Päälaskenta!C$24)+(2*SQRT((POWER((F673-Päälaskenta!D$24),2))+POWER(Päälaskenta!E$20*(F673-Päälaskenta!D$24),2))+Päälaskenta!C$20),(2*SQRT((POWER(F673,2))+POWER(Päälaskenta!E$24*F673,2))+Päälaskenta!C$24))</f>
        <v>8.31</v>
      </c>
      <c r="H673" s="57">
        <f t="shared" si="162"/>
        <v>0.23</v>
      </c>
      <c r="I673" s="62">
        <f t="shared" si="163"/>
        <v>0.13059000000000001</v>
      </c>
      <c r="J673" s="8">
        <f>IF(F673&lt;Päälaskenta!$D$24,0,Kaksitasouoma_matriisi!F673-Päälaskenta!$D$24)</f>
        <v>9.2000000000000096E-2</v>
      </c>
      <c r="L673" s="8">
        <f>IF(F673&gt;Päälaskenta!D$24,F673-Päälaskenta!D$24,0)</f>
        <v>9.2000000000000096E-2</v>
      </c>
      <c r="M673" s="8">
        <f>IF(F673&gt;Päälaskenta!D$24,(Päälaskenta!C$20+(Päälaskenta!E$20*(Kaksitasouoma_matriisi!F673-Päälaskenta!D$24)))*(Kaksitasouoma_matriisi!F673-Päälaskenta!D$24),0)</f>
        <v>0.47269600000000001</v>
      </c>
      <c r="N673" s="8">
        <f>IF(F673&gt;Päälaskenta!D$24,(2*SQRT((POWER((F673-Päälaskenta!D$24),2))+POWER(Päälaskenta!E$20*(F673-Päälaskenta!D$24),2))+Päälaskenta!C$20),0)</f>
        <v>5.3317107173426903</v>
      </c>
      <c r="O673" s="8">
        <f t="shared" si="169"/>
        <v>8.8657473193817699E-2</v>
      </c>
      <c r="P673" s="8">
        <f>IF(Päälaskenta!$C$29,IF(L673&gt;Päälaskenta!$F$28,Kaksitasouoma_matriisi!AQ673,Kaksitasouoma_matriisi!AR673),Päälaskenta!$F$20)</f>
        <v>0.12</v>
      </c>
      <c r="Q673" s="8">
        <f t="shared" si="170"/>
        <v>0.78320884031676197</v>
      </c>
      <c r="R673" s="8">
        <f t="shared" si="164"/>
        <v>0.15031767428206899</v>
      </c>
      <c r="S673" s="8">
        <f t="shared" si="171"/>
        <v>0.31800073256822398</v>
      </c>
      <c r="U673" s="93">
        <f>IF(F673&gt;Päälaskenta!D$24,Päälaskenta!H$24+L673*Päälaskenta!G$24,F673*Päälaskenta!C$24 + F673*F673*Päälaskenta!E$24)</f>
        <v>1.4108000000000001</v>
      </c>
      <c r="V673" s="8">
        <f>IF(F673&gt;Päälaskenta!D$24,2*SQRT(POWER(Päälaskenta!D$24,2)+POWER(Päälaskenta!E$24*Päälaskenta!D$24,2))+Päälaskenta!C$24,(2*SQRT((POWER(F673,2))+POWER(Päälaskenta!E$24*F673,2))+Päälaskenta!C$24))</f>
        <v>2.9798989873223301</v>
      </c>
      <c r="W673" s="8">
        <f t="shared" si="172"/>
        <v>0.47343886688847597</v>
      </c>
      <c r="X673" s="8">
        <f>Päälaskenta!F$24</f>
        <v>7.0000000000000007E-2</v>
      </c>
      <c r="Y673" s="8">
        <f t="shared" si="173"/>
        <v>12.2426852213337</v>
      </c>
      <c r="Z673" s="8">
        <f t="shared" si="165"/>
        <v>2.34968232571793</v>
      </c>
      <c r="AA673" s="8">
        <f t="shared" si="174"/>
        <v>1.66549640325909</v>
      </c>
      <c r="AC673" s="8">
        <f t="shared" si="166"/>
        <v>0.102073875619726</v>
      </c>
      <c r="AE673" s="8">
        <v>671</v>
      </c>
      <c r="AF673" s="8">
        <f t="shared" si="160"/>
        <v>13.025894061650501</v>
      </c>
      <c r="AG673" s="8">
        <f t="shared" si="167"/>
        <v>3.6835361282754303E-2</v>
      </c>
      <c r="AJ673" s="132">
        <f>IF(Päälaskenta!$F$28&lt;Kaksitasouoma_matriisi!L673,Päälaskenta!$C$20*Päälaskenta!$F$28,Päälaskenta!$C$20*Kaksitasouoma_matriisi!L673)</f>
        <v>0.46</v>
      </c>
      <c r="AK673" s="134">
        <f>SQRT(Päälaskenta!$D$20^2+(Päälaskenta!$D$20/(1/Päälaskenta!$E$20))^2)</f>
        <v>1.8029999999999999</v>
      </c>
      <c r="AL673" s="134">
        <f>IF(Päälaskenta!$F$28&lt;Kaksitasouoma_matriisi!L673,AK673*Päälaskenta!$F$28*COS(ATAN(1/Päälaskenta!$E$20)),AK673*Kaksitasouoma_matriisi!L673*COS(ATAN(1/Päälaskenta!$E$20)))</f>
        <v>0.13800000000000001</v>
      </c>
      <c r="AM673" s="134"/>
      <c r="AN673" s="134">
        <f t="shared" si="175"/>
        <v>0.59799999999999998</v>
      </c>
      <c r="AO673" s="8">
        <f t="shared" si="168"/>
        <v>0.31789910158949503</v>
      </c>
      <c r="AP673" s="134">
        <f>Refererenssiarvoja!$B$16*H673^(1/6)/(Refererenssiarvoja!$B$15^0.5)*(Päälaskenta!$G$28/2)^0.5*(1-AO673)^(-1.5)</f>
        <v>7.0000000000000007E-2</v>
      </c>
      <c r="AQ673" s="8">
        <f>Refererenssiarvoja!$B$16*Kaksitasouoma_matriisi!O673^(1/6)/(SQRT((2*Refererenssiarvoja!$B$15)/(Päälaskenta!$F$31*Päälaskenta!$G$31*Päälaskenta!$F$28))+SQRT(Refererenssiarvoja!$B$15)/Refererenssiarvoja!$B$17*LN(Kaksitasouoma_matriisi!L673/Päälaskenta!$F$28))</f>
        <v>-5.9228575811287397E-2</v>
      </c>
      <c r="AR673" s="8">
        <f>Refererenssiarvoja!$B$16*Kaksitasouoma_matriisi!O673^(1/6)/(SQRT((2*Refererenssiarvoja!$B$15)/(Päälaskenta!$F$31*Päälaskenta!$G$31*L673)))</f>
        <v>0.144598449806844</v>
      </c>
    </row>
    <row r="674" spans="1:44" x14ac:dyDescent="0.2">
      <c r="A674" s="8">
        <v>672</v>
      </c>
      <c r="B674" s="8">
        <f>IF(Päälaskenta!C$7,Päälaskenta!E$7,Päälaskenta!G$5)</f>
        <v>2.5</v>
      </c>
      <c r="C674" s="56">
        <v>1.3280000000000001</v>
      </c>
      <c r="D674" s="93">
        <f t="shared" si="161"/>
        <v>1.8825000000000001</v>
      </c>
      <c r="E674" s="8">
        <f>IF(Päälaskenta!$C$26,Kaksitasouoma_matriisi!AP674,Kaksitasouoma_matriisi!AC674)</f>
        <v>0.102073875619726</v>
      </c>
      <c r="F674" s="56">
        <f>IF(D674&lt;Päälaskenta!H$24,(SQRT(POWER(Päälaskenta!C$24/(2*Päälaskenta!E$24),2)+(D674/Päälaskenta!E$24))-Päälaskenta!C$24/(2*Päälaskenta!E$24)),IF(D674=Päälaskenta!H$24,Päälaskenta!D$24,Päälaskenta!D$24+(SQRT(POWER((Päälaskenta!C$20+Päälaskenta!G$24)/(2*Päälaskenta!E$20),2)+((D674-Päälaskenta!H$24)/Päälaskenta!E$20))-(Päälaskenta!C$20+Päälaskenta!G$24)/(2*Päälaskenta!E$20))))</f>
        <v>0.79200000000000004</v>
      </c>
      <c r="G674" s="57">
        <f>IF(F674&gt;Päälaskenta!D$24,(2*SQRT((POWER(Päälaskenta!D$24,2))+POWER(Päälaskenta!E$24*Päälaskenta!D$24,2))+Päälaskenta!C$24)+(2*SQRT((POWER((F674-Päälaskenta!D$24),2))+POWER(Päälaskenta!E$20*(F674-Päälaskenta!D$24),2))+Päälaskenta!C$20),(2*SQRT((POWER(F674,2))+POWER(Päälaskenta!E$24*F674,2))+Päälaskenta!C$24))</f>
        <v>8.31</v>
      </c>
      <c r="H674" s="57">
        <f t="shared" si="162"/>
        <v>0.23</v>
      </c>
      <c r="I674" s="62">
        <f t="shared" si="163"/>
        <v>0.13039300000000001</v>
      </c>
      <c r="J674" s="8">
        <f>IF(F674&lt;Päälaskenta!$D$24,0,Kaksitasouoma_matriisi!F674-Päälaskenta!$D$24)</f>
        <v>9.2000000000000096E-2</v>
      </c>
      <c r="L674" s="8">
        <f>IF(F674&gt;Päälaskenta!D$24,F674-Päälaskenta!D$24,0)</f>
        <v>9.2000000000000096E-2</v>
      </c>
      <c r="M674" s="8">
        <f>IF(F674&gt;Päälaskenta!D$24,(Päälaskenta!C$20+(Päälaskenta!E$20*(Kaksitasouoma_matriisi!F674-Päälaskenta!D$24)))*(Kaksitasouoma_matriisi!F674-Päälaskenta!D$24),0)</f>
        <v>0.47269600000000001</v>
      </c>
      <c r="N674" s="8">
        <f>IF(F674&gt;Päälaskenta!D$24,(2*SQRT((POWER((F674-Päälaskenta!D$24),2))+POWER(Päälaskenta!E$20*(F674-Päälaskenta!D$24),2))+Päälaskenta!C$20),0)</f>
        <v>5.3317107173426903</v>
      </c>
      <c r="O674" s="8">
        <f t="shared" si="169"/>
        <v>8.8657473193817699E-2</v>
      </c>
      <c r="P674" s="8">
        <f>IF(Päälaskenta!$C$29,IF(L674&gt;Päälaskenta!$F$28,Kaksitasouoma_matriisi!AQ674,Kaksitasouoma_matriisi!AR674),Päälaskenta!$F$20)</f>
        <v>0.12</v>
      </c>
      <c r="Q674" s="8">
        <f t="shared" si="170"/>
        <v>0.78320884031676197</v>
      </c>
      <c r="R674" s="8">
        <f t="shared" si="164"/>
        <v>0.15031767428206899</v>
      </c>
      <c r="S674" s="8">
        <f t="shared" si="171"/>
        <v>0.31800073256822398</v>
      </c>
      <c r="U674" s="93">
        <f>IF(F674&gt;Päälaskenta!D$24,Päälaskenta!H$24+L674*Päälaskenta!G$24,F674*Päälaskenta!C$24 + F674*F674*Päälaskenta!E$24)</f>
        <v>1.4108000000000001</v>
      </c>
      <c r="V674" s="8">
        <f>IF(F674&gt;Päälaskenta!D$24,2*SQRT(POWER(Päälaskenta!D$24,2)+POWER(Päälaskenta!E$24*Päälaskenta!D$24,2))+Päälaskenta!C$24,(2*SQRT((POWER(F674,2))+POWER(Päälaskenta!E$24*F674,2))+Päälaskenta!C$24))</f>
        <v>2.9798989873223301</v>
      </c>
      <c r="W674" s="8">
        <f t="shared" si="172"/>
        <v>0.47343886688847597</v>
      </c>
      <c r="X674" s="8">
        <f>Päälaskenta!F$24</f>
        <v>7.0000000000000007E-2</v>
      </c>
      <c r="Y674" s="8">
        <f t="shared" si="173"/>
        <v>12.2426852213337</v>
      </c>
      <c r="Z674" s="8">
        <f t="shared" si="165"/>
        <v>2.34968232571793</v>
      </c>
      <c r="AA674" s="8">
        <f t="shared" si="174"/>
        <v>1.66549640325909</v>
      </c>
      <c r="AC674" s="8">
        <f t="shared" si="166"/>
        <v>0.102073875619726</v>
      </c>
      <c r="AE674" s="8">
        <v>672</v>
      </c>
      <c r="AF674" s="8">
        <f t="shared" si="160"/>
        <v>13.025894061650501</v>
      </c>
      <c r="AG674" s="8">
        <f t="shared" si="167"/>
        <v>3.6835361282754303E-2</v>
      </c>
      <c r="AJ674" s="132">
        <f>IF(Päälaskenta!$F$28&lt;Kaksitasouoma_matriisi!L674,Päälaskenta!$C$20*Päälaskenta!$F$28,Päälaskenta!$C$20*Kaksitasouoma_matriisi!L674)</f>
        <v>0.46</v>
      </c>
      <c r="AK674" s="134">
        <f>SQRT(Päälaskenta!$D$20^2+(Päälaskenta!$D$20/(1/Päälaskenta!$E$20))^2)</f>
        <v>1.8029999999999999</v>
      </c>
      <c r="AL674" s="134">
        <f>IF(Päälaskenta!$F$28&lt;Kaksitasouoma_matriisi!L674,AK674*Päälaskenta!$F$28*COS(ATAN(1/Päälaskenta!$E$20)),AK674*Kaksitasouoma_matriisi!L674*COS(ATAN(1/Päälaskenta!$E$20)))</f>
        <v>0.13800000000000001</v>
      </c>
      <c r="AM674" s="134"/>
      <c r="AN674" s="134">
        <f t="shared" si="175"/>
        <v>0.59799999999999998</v>
      </c>
      <c r="AO674" s="8">
        <f t="shared" si="168"/>
        <v>0.31766268260292202</v>
      </c>
      <c r="AP674" s="134">
        <f>Refererenssiarvoja!$B$16*H674^(1/6)/(Refererenssiarvoja!$B$15^0.5)*(Päälaskenta!$G$28/2)^0.5*(1-AO674)^(-1.5)</f>
        <v>7.0000000000000007E-2</v>
      </c>
      <c r="AQ674" s="8">
        <f>Refererenssiarvoja!$B$16*Kaksitasouoma_matriisi!O674^(1/6)/(SQRT((2*Refererenssiarvoja!$B$15)/(Päälaskenta!$F$31*Päälaskenta!$G$31*Päälaskenta!$F$28))+SQRT(Refererenssiarvoja!$B$15)/Refererenssiarvoja!$B$17*LN(Kaksitasouoma_matriisi!L674/Päälaskenta!$F$28))</f>
        <v>-5.9228575811287397E-2</v>
      </c>
      <c r="AR674" s="8">
        <f>Refererenssiarvoja!$B$16*Kaksitasouoma_matriisi!O674^(1/6)/(SQRT((2*Refererenssiarvoja!$B$15)/(Päälaskenta!$F$31*Päälaskenta!$G$31*L674)))</f>
        <v>0.144598449806844</v>
      </c>
    </row>
    <row r="675" spans="1:44" x14ac:dyDescent="0.2">
      <c r="A675" s="8">
        <v>673</v>
      </c>
      <c r="B675" s="8">
        <f>IF(Päälaskenta!C$7,Päälaskenta!E$7,Päälaskenta!G$5)</f>
        <v>2.5</v>
      </c>
      <c r="C675" s="56">
        <v>1.327</v>
      </c>
      <c r="D675" s="93">
        <f t="shared" si="161"/>
        <v>1.8838999999999999</v>
      </c>
      <c r="E675" s="8">
        <f>IF(Päälaskenta!$C$26,Kaksitasouoma_matriisi!AP675,Kaksitasouoma_matriisi!AC675)</f>
        <v>0.102073875619726</v>
      </c>
      <c r="F675" s="56">
        <f>IF(D675&lt;Päälaskenta!H$24,(SQRT(POWER(Päälaskenta!C$24/(2*Päälaskenta!E$24),2)+(D675/Päälaskenta!E$24))-Päälaskenta!C$24/(2*Päälaskenta!E$24)),IF(D675=Päälaskenta!H$24,Päälaskenta!D$24,Päälaskenta!D$24+(SQRT(POWER((Päälaskenta!C$20+Päälaskenta!G$24)/(2*Päälaskenta!E$20),2)+((D675-Päälaskenta!H$24)/Päälaskenta!E$20))-(Päälaskenta!C$20+Päälaskenta!G$24)/(2*Päälaskenta!E$20))))</f>
        <v>0.79200000000000004</v>
      </c>
      <c r="G675" s="57">
        <f>IF(F675&gt;Päälaskenta!D$24,(2*SQRT((POWER(Päälaskenta!D$24,2))+POWER(Päälaskenta!E$24*Päälaskenta!D$24,2))+Päälaskenta!C$24)+(2*SQRT((POWER((F675-Päälaskenta!D$24),2))+POWER(Päälaskenta!E$20*(F675-Päälaskenta!D$24),2))+Päälaskenta!C$20),(2*SQRT((POWER(F675,2))+POWER(Päälaskenta!E$24*F675,2))+Päälaskenta!C$24))</f>
        <v>8.31</v>
      </c>
      <c r="H675" s="57">
        <f t="shared" si="162"/>
        <v>0.23</v>
      </c>
      <c r="I675" s="62">
        <f t="shared" si="163"/>
        <v>0.13019700000000001</v>
      </c>
      <c r="J675" s="8">
        <f>IF(F675&lt;Päälaskenta!$D$24,0,Kaksitasouoma_matriisi!F675-Päälaskenta!$D$24)</f>
        <v>9.2000000000000096E-2</v>
      </c>
      <c r="L675" s="8">
        <f>IF(F675&gt;Päälaskenta!D$24,F675-Päälaskenta!D$24,0)</f>
        <v>9.2000000000000096E-2</v>
      </c>
      <c r="M675" s="8">
        <f>IF(F675&gt;Päälaskenta!D$24,(Päälaskenta!C$20+(Päälaskenta!E$20*(Kaksitasouoma_matriisi!F675-Päälaskenta!D$24)))*(Kaksitasouoma_matriisi!F675-Päälaskenta!D$24),0)</f>
        <v>0.47269600000000001</v>
      </c>
      <c r="N675" s="8">
        <f>IF(F675&gt;Päälaskenta!D$24,(2*SQRT((POWER((F675-Päälaskenta!D$24),2))+POWER(Päälaskenta!E$20*(F675-Päälaskenta!D$24),2))+Päälaskenta!C$20),0)</f>
        <v>5.3317107173426903</v>
      </c>
      <c r="O675" s="8">
        <f t="shared" si="169"/>
        <v>8.8657473193817699E-2</v>
      </c>
      <c r="P675" s="8">
        <f>IF(Päälaskenta!$C$29,IF(L675&gt;Päälaskenta!$F$28,Kaksitasouoma_matriisi!AQ675,Kaksitasouoma_matriisi!AR675),Päälaskenta!$F$20)</f>
        <v>0.12</v>
      </c>
      <c r="Q675" s="8">
        <f t="shared" si="170"/>
        <v>0.78320884031676197</v>
      </c>
      <c r="R675" s="8">
        <f t="shared" si="164"/>
        <v>0.15031767428206899</v>
      </c>
      <c r="S675" s="8">
        <f t="shared" si="171"/>
        <v>0.31800073256822398</v>
      </c>
      <c r="U675" s="93">
        <f>IF(F675&gt;Päälaskenta!D$24,Päälaskenta!H$24+L675*Päälaskenta!G$24,F675*Päälaskenta!C$24 + F675*F675*Päälaskenta!E$24)</f>
        <v>1.4108000000000001</v>
      </c>
      <c r="V675" s="8">
        <f>IF(F675&gt;Päälaskenta!D$24,2*SQRT(POWER(Päälaskenta!D$24,2)+POWER(Päälaskenta!E$24*Päälaskenta!D$24,2))+Päälaskenta!C$24,(2*SQRT((POWER(F675,2))+POWER(Päälaskenta!E$24*F675,2))+Päälaskenta!C$24))</f>
        <v>2.9798989873223301</v>
      </c>
      <c r="W675" s="8">
        <f t="shared" si="172"/>
        <v>0.47343886688847597</v>
      </c>
      <c r="X675" s="8">
        <f>Päälaskenta!F$24</f>
        <v>7.0000000000000007E-2</v>
      </c>
      <c r="Y675" s="8">
        <f t="shared" si="173"/>
        <v>12.2426852213337</v>
      </c>
      <c r="Z675" s="8">
        <f t="shared" si="165"/>
        <v>2.34968232571793</v>
      </c>
      <c r="AA675" s="8">
        <f t="shared" si="174"/>
        <v>1.66549640325909</v>
      </c>
      <c r="AC675" s="8">
        <f t="shared" si="166"/>
        <v>0.102073875619726</v>
      </c>
      <c r="AE675" s="8">
        <v>673</v>
      </c>
      <c r="AF675" s="8">
        <f t="shared" ref="AF675:AF738" si="176">Q675+Y675</f>
        <v>13.025894061650501</v>
      </c>
      <c r="AG675" s="8">
        <f t="shared" si="167"/>
        <v>3.6835361282754303E-2</v>
      </c>
      <c r="AJ675" s="132">
        <f>IF(Päälaskenta!$F$28&lt;Kaksitasouoma_matriisi!L675,Päälaskenta!$C$20*Päälaskenta!$F$28,Päälaskenta!$C$20*Kaksitasouoma_matriisi!L675)</f>
        <v>0.46</v>
      </c>
      <c r="AK675" s="134">
        <f>SQRT(Päälaskenta!$D$20^2+(Päälaskenta!$D$20/(1/Päälaskenta!$E$20))^2)</f>
        <v>1.8029999999999999</v>
      </c>
      <c r="AL675" s="134">
        <f>IF(Päälaskenta!$F$28&lt;Kaksitasouoma_matriisi!L675,AK675*Päälaskenta!$F$28*COS(ATAN(1/Päälaskenta!$E$20)),AK675*Kaksitasouoma_matriisi!L675*COS(ATAN(1/Päälaskenta!$E$20)))</f>
        <v>0.13800000000000001</v>
      </c>
      <c r="AM675" s="134"/>
      <c r="AN675" s="134">
        <f t="shared" si="175"/>
        <v>0.59799999999999998</v>
      </c>
      <c r="AO675" s="8">
        <f t="shared" si="168"/>
        <v>0.317426615000796</v>
      </c>
      <c r="AP675" s="134">
        <f>Refererenssiarvoja!$B$16*H675^(1/6)/(Refererenssiarvoja!$B$15^0.5)*(Päälaskenta!$G$28/2)^0.5*(1-AO675)^(-1.5)</f>
        <v>7.0000000000000007E-2</v>
      </c>
      <c r="AQ675" s="8">
        <f>Refererenssiarvoja!$B$16*Kaksitasouoma_matriisi!O675^(1/6)/(SQRT((2*Refererenssiarvoja!$B$15)/(Päälaskenta!$F$31*Päälaskenta!$G$31*Päälaskenta!$F$28))+SQRT(Refererenssiarvoja!$B$15)/Refererenssiarvoja!$B$17*LN(Kaksitasouoma_matriisi!L675/Päälaskenta!$F$28))</f>
        <v>-5.9228575811287397E-2</v>
      </c>
      <c r="AR675" s="8">
        <f>Refererenssiarvoja!$B$16*Kaksitasouoma_matriisi!O675^(1/6)/(SQRT((2*Refererenssiarvoja!$B$15)/(Päälaskenta!$F$31*Päälaskenta!$G$31*L675)))</f>
        <v>0.144598449806844</v>
      </c>
    </row>
    <row r="676" spans="1:44" x14ac:dyDescent="0.2">
      <c r="A676" s="8">
        <v>674</v>
      </c>
      <c r="B676" s="8">
        <f>IF(Päälaskenta!C$7,Päälaskenta!E$7,Päälaskenta!G$5)</f>
        <v>2.5</v>
      </c>
      <c r="C676" s="56">
        <v>1.3260000000000001</v>
      </c>
      <c r="D676" s="93">
        <f t="shared" si="161"/>
        <v>1.8854</v>
      </c>
      <c r="E676" s="8">
        <f>IF(Päälaskenta!$C$26,Kaksitasouoma_matriisi!AP676,Kaksitasouoma_matriisi!AC676)</f>
        <v>0.102073875619726</v>
      </c>
      <c r="F676" s="56">
        <f>IF(D676&lt;Päälaskenta!H$24,(SQRT(POWER(Päälaskenta!C$24/(2*Päälaskenta!E$24),2)+(D676/Päälaskenta!E$24))-Päälaskenta!C$24/(2*Päälaskenta!E$24)),IF(D676=Päälaskenta!H$24,Päälaskenta!D$24,Päälaskenta!D$24+(SQRT(POWER((Päälaskenta!C$20+Päälaskenta!G$24)/(2*Päälaskenta!E$20),2)+((D676-Päälaskenta!H$24)/Päälaskenta!E$20))-(Päälaskenta!C$20+Päälaskenta!G$24)/(2*Päälaskenta!E$20))))</f>
        <v>0.79200000000000004</v>
      </c>
      <c r="G676" s="57">
        <f>IF(F676&gt;Päälaskenta!D$24,(2*SQRT((POWER(Päälaskenta!D$24,2))+POWER(Päälaskenta!E$24*Päälaskenta!D$24,2))+Päälaskenta!C$24)+(2*SQRT((POWER((F676-Päälaskenta!D$24),2))+POWER(Päälaskenta!E$20*(F676-Päälaskenta!D$24),2))+Päälaskenta!C$20),(2*SQRT((POWER(F676,2))+POWER(Päälaskenta!E$24*F676,2))+Päälaskenta!C$24))</f>
        <v>8.31</v>
      </c>
      <c r="H676" s="57">
        <f t="shared" si="162"/>
        <v>0.23</v>
      </c>
      <c r="I676" s="62">
        <f t="shared" si="163"/>
        <v>0.13000100000000001</v>
      </c>
      <c r="J676" s="8">
        <f>IF(F676&lt;Päälaskenta!$D$24,0,Kaksitasouoma_matriisi!F676-Päälaskenta!$D$24)</f>
        <v>9.2000000000000096E-2</v>
      </c>
      <c r="L676" s="8">
        <f>IF(F676&gt;Päälaskenta!D$24,F676-Päälaskenta!D$24,0)</f>
        <v>9.2000000000000096E-2</v>
      </c>
      <c r="M676" s="8">
        <f>IF(F676&gt;Päälaskenta!D$24,(Päälaskenta!C$20+(Päälaskenta!E$20*(Kaksitasouoma_matriisi!F676-Päälaskenta!D$24)))*(Kaksitasouoma_matriisi!F676-Päälaskenta!D$24),0)</f>
        <v>0.47269600000000001</v>
      </c>
      <c r="N676" s="8">
        <f>IF(F676&gt;Päälaskenta!D$24,(2*SQRT((POWER((F676-Päälaskenta!D$24),2))+POWER(Päälaskenta!E$20*(F676-Päälaskenta!D$24),2))+Päälaskenta!C$20),0)</f>
        <v>5.3317107173426903</v>
      </c>
      <c r="O676" s="8">
        <f t="shared" si="169"/>
        <v>8.8657473193817699E-2</v>
      </c>
      <c r="P676" s="8">
        <f>IF(Päälaskenta!$C$29,IF(L676&gt;Päälaskenta!$F$28,Kaksitasouoma_matriisi!AQ676,Kaksitasouoma_matriisi!AR676),Päälaskenta!$F$20)</f>
        <v>0.12</v>
      </c>
      <c r="Q676" s="8">
        <f t="shared" si="170"/>
        <v>0.78320884031676197</v>
      </c>
      <c r="R676" s="8">
        <f t="shared" si="164"/>
        <v>0.15031767428206899</v>
      </c>
      <c r="S676" s="8">
        <f t="shared" si="171"/>
        <v>0.31800073256822398</v>
      </c>
      <c r="U676" s="93">
        <f>IF(F676&gt;Päälaskenta!D$24,Päälaskenta!H$24+L676*Päälaskenta!G$24,F676*Päälaskenta!C$24 + F676*F676*Päälaskenta!E$24)</f>
        <v>1.4108000000000001</v>
      </c>
      <c r="V676" s="8">
        <f>IF(F676&gt;Päälaskenta!D$24,2*SQRT(POWER(Päälaskenta!D$24,2)+POWER(Päälaskenta!E$24*Päälaskenta!D$24,2))+Päälaskenta!C$24,(2*SQRT((POWER(F676,2))+POWER(Päälaskenta!E$24*F676,2))+Päälaskenta!C$24))</f>
        <v>2.9798989873223301</v>
      </c>
      <c r="W676" s="8">
        <f t="shared" si="172"/>
        <v>0.47343886688847597</v>
      </c>
      <c r="X676" s="8">
        <f>Päälaskenta!F$24</f>
        <v>7.0000000000000007E-2</v>
      </c>
      <c r="Y676" s="8">
        <f t="shared" si="173"/>
        <v>12.2426852213337</v>
      </c>
      <c r="Z676" s="8">
        <f t="shared" si="165"/>
        <v>2.34968232571793</v>
      </c>
      <c r="AA676" s="8">
        <f t="shared" si="174"/>
        <v>1.66549640325909</v>
      </c>
      <c r="AC676" s="8">
        <f t="shared" si="166"/>
        <v>0.102073875619726</v>
      </c>
      <c r="AE676" s="8">
        <v>674</v>
      </c>
      <c r="AF676" s="8">
        <f t="shared" si="176"/>
        <v>13.025894061650501</v>
      </c>
      <c r="AG676" s="8">
        <f t="shared" si="167"/>
        <v>3.6835361282754303E-2</v>
      </c>
      <c r="AJ676" s="132">
        <f>IF(Päälaskenta!$F$28&lt;Kaksitasouoma_matriisi!L676,Päälaskenta!$C$20*Päälaskenta!$F$28,Päälaskenta!$C$20*Kaksitasouoma_matriisi!L676)</f>
        <v>0.46</v>
      </c>
      <c r="AK676" s="134">
        <f>SQRT(Päälaskenta!$D$20^2+(Päälaskenta!$D$20/(1/Päälaskenta!$E$20))^2)</f>
        <v>1.8029999999999999</v>
      </c>
      <c r="AL676" s="134">
        <f>IF(Päälaskenta!$F$28&lt;Kaksitasouoma_matriisi!L676,AK676*Päälaskenta!$F$28*COS(ATAN(1/Päälaskenta!$E$20)),AK676*Kaksitasouoma_matriisi!L676*COS(ATAN(1/Päälaskenta!$E$20)))</f>
        <v>0.13800000000000001</v>
      </c>
      <c r="AM676" s="134"/>
      <c r="AN676" s="134">
        <f t="shared" si="175"/>
        <v>0.59799999999999998</v>
      </c>
      <c r="AO676" s="8">
        <f t="shared" si="168"/>
        <v>0.317174074466957</v>
      </c>
      <c r="AP676" s="134">
        <f>Refererenssiarvoja!$B$16*H676^(1/6)/(Refererenssiarvoja!$B$15^0.5)*(Päälaskenta!$G$28/2)^0.5*(1-AO676)^(-1.5)</f>
        <v>7.0000000000000007E-2</v>
      </c>
      <c r="AQ676" s="8">
        <f>Refererenssiarvoja!$B$16*Kaksitasouoma_matriisi!O676^(1/6)/(SQRT((2*Refererenssiarvoja!$B$15)/(Päälaskenta!$F$31*Päälaskenta!$G$31*Päälaskenta!$F$28))+SQRT(Refererenssiarvoja!$B$15)/Refererenssiarvoja!$B$17*LN(Kaksitasouoma_matriisi!L676/Päälaskenta!$F$28))</f>
        <v>-5.9228575811287397E-2</v>
      </c>
      <c r="AR676" s="8">
        <f>Refererenssiarvoja!$B$16*Kaksitasouoma_matriisi!O676^(1/6)/(SQRT((2*Refererenssiarvoja!$B$15)/(Päälaskenta!$F$31*Päälaskenta!$G$31*L676)))</f>
        <v>0.144598449806844</v>
      </c>
    </row>
    <row r="677" spans="1:44" x14ac:dyDescent="0.2">
      <c r="A677" s="8">
        <v>675</v>
      </c>
      <c r="B677" s="8">
        <f>IF(Päälaskenta!C$7,Päälaskenta!E$7,Päälaskenta!G$5)</f>
        <v>2.5</v>
      </c>
      <c r="C677" s="56">
        <v>1.325</v>
      </c>
      <c r="D677" s="93">
        <f t="shared" si="161"/>
        <v>1.8868</v>
      </c>
      <c r="E677" s="8">
        <f>IF(Päälaskenta!$C$26,Kaksitasouoma_matriisi!AP677,Kaksitasouoma_matriisi!AC677)</f>
        <v>0.102073875619726</v>
      </c>
      <c r="F677" s="56">
        <f>IF(D677&lt;Päälaskenta!H$24,(SQRT(POWER(Päälaskenta!C$24/(2*Päälaskenta!E$24),2)+(D677/Päälaskenta!E$24))-Päälaskenta!C$24/(2*Päälaskenta!E$24)),IF(D677=Päälaskenta!H$24,Päälaskenta!D$24,Päälaskenta!D$24+(SQRT(POWER((Päälaskenta!C$20+Päälaskenta!G$24)/(2*Päälaskenta!E$20),2)+((D677-Päälaskenta!H$24)/Päälaskenta!E$20))-(Päälaskenta!C$20+Päälaskenta!G$24)/(2*Päälaskenta!E$20))))</f>
        <v>0.79200000000000004</v>
      </c>
      <c r="G677" s="57">
        <f>IF(F677&gt;Päälaskenta!D$24,(2*SQRT((POWER(Päälaskenta!D$24,2))+POWER(Päälaskenta!E$24*Päälaskenta!D$24,2))+Päälaskenta!C$24)+(2*SQRT((POWER((F677-Päälaskenta!D$24),2))+POWER(Päälaskenta!E$20*(F677-Päälaskenta!D$24),2))+Päälaskenta!C$20),(2*SQRT((POWER(F677,2))+POWER(Päälaskenta!E$24*F677,2))+Päälaskenta!C$24))</f>
        <v>8.31</v>
      </c>
      <c r="H677" s="57">
        <f t="shared" si="162"/>
        <v>0.23</v>
      </c>
      <c r="I677" s="62">
        <f t="shared" si="163"/>
        <v>0.129805</v>
      </c>
      <c r="J677" s="8">
        <f>IF(F677&lt;Päälaskenta!$D$24,0,Kaksitasouoma_matriisi!F677-Päälaskenta!$D$24)</f>
        <v>9.2000000000000096E-2</v>
      </c>
      <c r="L677" s="8">
        <f>IF(F677&gt;Päälaskenta!D$24,F677-Päälaskenta!D$24,0)</f>
        <v>9.2000000000000096E-2</v>
      </c>
      <c r="M677" s="8">
        <f>IF(F677&gt;Päälaskenta!D$24,(Päälaskenta!C$20+(Päälaskenta!E$20*(Kaksitasouoma_matriisi!F677-Päälaskenta!D$24)))*(Kaksitasouoma_matriisi!F677-Päälaskenta!D$24),0)</f>
        <v>0.47269600000000001</v>
      </c>
      <c r="N677" s="8">
        <f>IF(F677&gt;Päälaskenta!D$24,(2*SQRT((POWER((F677-Päälaskenta!D$24),2))+POWER(Päälaskenta!E$20*(F677-Päälaskenta!D$24),2))+Päälaskenta!C$20),0)</f>
        <v>5.3317107173426903</v>
      </c>
      <c r="O677" s="8">
        <f t="shared" si="169"/>
        <v>8.8657473193817699E-2</v>
      </c>
      <c r="P677" s="8">
        <f>IF(Päälaskenta!$C$29,IF(L677&gt;Päälaskenta!$F$28,Kaksitasouoma_matriisi!AQ677,Kaksitasouoma_matriisi!AR677),Päälaskenta!$F$20)</f>
        <v>0.12</v>
      </c>
      <c r="Q677" s="8">
        <f t="shared" si="170"/>
        <v>0.78320884031676197</v>
      </c>
      <c r="R677" s="8">
        <f t="shared" si="164"/>
        <v>0.15031767428206899</v>
      </c>
      <c r="S677" s="8">
        <f t="shared" si="171"/>
        <v>0.31800073256822398</v>
      </c>
      <c r="U677" s="93">
        <f>IF(F677&gt;Päälaskenta!D$24,Päälaskenta!H$24+L677*Päälaskenta!G$24,F677*Päälaskenta!C$24 + F677*F677*Päälaskenta!E$24)</f>
        <v>1.4108000000000001</v>
      </c>
      <c r="V677" s="8">
        <f>IF(F677&gt;Päälaskenta!D$24,2*SQRT(POWER(Päälaskenta!D$24,2)+POWER(Päälaskenta!E$24*Päälaskenta!D$24,2))+Päälaskenta!C$24,(2*SQRT((POWER(F677,2))+POWER(Päälaskenta!E$24*F677,2))+Päälaskenta!C$24))</f>
        <v>2.9798989873223301</v>
      </c>
      <c r="W677" s="8">
        <f t="shared" si="172"/>
        <v>0.47343886688847597</v>
      </c>
      <c r="X677" s="8">
        <f>Päälaskenta!F$24</f>
        <v>7.0000000000000007E-2</v>
      </c>
      <c r="Y677" s="8">
        <f t="shared" si="173"/>
        <v>12.2426852213337</v>
      </c>
      <c r="Z677" s="8">
        <f t="shared" si="165"/>
        <v>2.34968232571793</v>
      </c>
      <c r="AA677" s="8">
        <f t="shared" si="174"/>
        <v>1.66549640325909</v>
      </c>
      <c r="AC677" s="8">
        <f t="shared" si="166"/>
        <v>0.102073875619726</v>
      </c>
      <c r="AE677" s="8">
        <v>675</v>
      </c>
      <c r="AF677" s="8">
        <f t="shared" si="176"/>
        <v>13.025894061650501</v>
      </c>
      <c r="AG677" s="8">
        <f t="shared" si="167"/>
        <v>3.6835361282754303E-2</v>
      </c>
      <c r="AJ677" s="132">
        <f>IF(Päälaskenta!$F$28&lt;Kaksitasouoma_matriisi!L677,Päälaskenta!$C$20*Päälaskenta!$F$28,Päälaskenta!$C$20*Kaksitasouoma_matriisi!L677)</f>
        <v>0.46</v>
      </c>
      <c r="AK677" s="134">
        <f>SQRT(Päälaskenta!$D$20^2+(Päälaskenta!$D$20/(1/Päälaskenta!$E$20))^2)</f>
        <v>1.8029999999999999</v>
      </c>
      <c r="AL677" s="134">
        <f>IF(Päälaskenta!$F$28&lt;Kaksitasouoma_matriisi!L677,AK677*Päälaskenta!$F$28*COS(ATAN(1/Päälaskenta!$E$20)),AK677*Kaksitasouoma_matriisi!L677*COS(ATAN(1/Päälaskenta!$E$20)))</f>
        <v>0.13800000000000001</v>
      </c>
      <c r="AM677" s="134"/>
      <c r="AN677" s="134">
        <f t="shared" si="175"/>
        <v>0.59799999999999998</v>
      </c>
      <c r="AO677" s="8">
        <f t="shared" si="168"/>
        <v>0.31693873224507102</v>
      </c>
      <c r="AP677" s="134">
        <f>Refererenssiarvoja!$B$16*H677^(1/6)/(Refererenssiarvoja!$B$15^0.5)*(Päälaskenta!$G$28/2)^0.5*(1-AO677)^(-1.5)</f>
        <v>7.0000000000000007E-2</v>
      </c>
      <c r="AQ677" s="8">
        <f>Refererenssiarvoja!$B$16*Kaksitasouoma_matriisi!O677^(1/6)/(SQRT((2*Refererenssiarvoja!$B$15)/(Päälaskenta!$F$31*Päälaskenta!$G$31*Päälaskenta!$F$28))+SQRT(Refererenssiarvoja!$B$15)/Refererenssiarvoja!$B$17*LN(Kaksitasouoma_matriisi!L677/Päälaskenta!$F$28))</f>
        <v>-5.9228575811287397E-2</v>
      </c>
      <c r="AR677" s="8">
        <f>Refererenssiarvoja!$B$16*Kaksitasouoma_matriisi!O677^(1/6)/(SQRT((2*Refererenssiarvoja!$B$15)/(Päälaskenta!$F$31*Päälaskenta!$G$31*L677)))</f>
        <v>0.144598449806844</v>
      </c>
    </row>
    <row r="678" spans="1:44" x14ac:dyDescent="0.2">
      <c r="A678" s="8">
        <v>676</v>
      </c>
      <c r="B678" s="8">
        <f>IF(Päälaskenta!C$7,Päälaskenta!E$7,Päälaskenta!G$5)</f>
        <v>2.5</v>
      </c>
      <c r="C678" s="56">
        <v>1.3240000000000001</v>
      </c>
      <c r="D678" s="93">
        <f t="shared" si="161"/>
        <v>1.8882000000000001</v>
      </c>
      <c r="E678" s="8">
        <f>IF(Päälaskenta!$C$26,Kaksitasouoma_matriisi!AP678,Kaksitasouoma_matriisi!AC678)</f>
        <v>0.10208164854666001</v>
      </c>
      <c r="F678" s="56">
        <f>IF(D678&lt;Päälaskenta!H$24,(SQRT(POWER(Päälaskenta!C$24/(2*Päälaskenta!E$24),2)+(D678/Päälaskenta!E$24))-Päälaskenta!C$24/(2*Päälaskenta!E$24)),IF(D678=Päälaskenta!H$24,Päälaskenta!D$24,Päälaskenta!D$24+(SQRT(POWER((Päälaskenta!C$20+Päälaskenta!G$24)/(2*Päälaskenta!E$20),2)+((D678-Päälaskenta!H$24)/Päälaskenta!E$20))-(Päälaskenta!C$20+Päälaskenta!G$24)/(2*Päälaskenta!E$20))))</f>
        <v>0.79300000000000004</v>
      </c>
      <c r="G678" s="57">
        <f>IF(F678&gt;Päälaskenta!D$24,(2*SQRT((POWER(Päälaskenta!D$24,2))+POWER(Päälaskenta!E$24*Päälaskenta!D$24,2))+Päälaskenta!C$24)+(2*SQRT((POWER((F678-Päälaskenta!D$24),2))+POWER(Päälaskenta!E$20*(F678-Päälaskenta!D$24),2))+Päälaskenta!C$20),(2*SQRT((POWER(F678,2))+POWER(Päälaskenta!E$24*F678,2))+Päälaskenta!C$24))</f>
        <v>8.32</v>
      </c>
      <c r="H678" s="57">
        <f t="shared" si="162"/>
        <v>0.23</v>
      </c>
      <c r="I678" s="62">
        <f t="shared" si="163"/>
        <v>0.12962899999999999</v>
      </c>
      <c r="J678" s="8">
        <f>IF(F678&lt;Päälaskenta!$D$24,0,Kaksitasouoma_matriisi!F678-Päälaskenta!$D$24)</f>
        <v>9.3000000000000096E-2</v>
      </c>
      <c r="L678" s="8">
        <f>IF(F678&gt;Päälaskenta!D$24,F678-Päälaskenta!D$24,0)</f>
        <v>9.3000000000000096E-2</v>
      </c>
      <c r="M678" s="8">
        <f>IF(F678&gt;Päälaskenta!D$24,(Päälaskenta!C$20+(Päälaskenta!E$20*(Kaksitasouoma_matriisi!F678-Päälaskenta!D$24)))*(Kaksitasouoma_matriisi!F678-Päälaskenta!D$24),0)</f>
        <v>0.4779735</v>
      </c>
      <c r="N678" s="8">
        <f>IF(F678&gt;Päälaskenta!D$24,(2*SQRT((POWER((F678-Päälaskenta!D$24),2))+POWER(Päälaskenta!E$20*(F678-Päälaskenta!D$24),2))+Päälaskenta!C$20),0)</f>
        <v>5.3353162686181497</v>
      </c>
      <c r="O678" s="8">
        <f t="shared" si="169"/>
        <v>8.9586722873655503E-2</v>
      </c>
      <c r="P678" s="8">
        <f>IF(Päälaskenta!$C$29,IF(L678&gt;Päälaskenta!$F$28,Kaksitasouoma_matriisi!AQ678,Kaksitasouoma_matriisi!AR678),Päälaskenta!$F$20)</f>
        <v>0.12</v>
      </c>
      <c r="Q678" s="8">
        <f t="shared" si="170"/>
        <v>0.79747731812145795</v>
      </c>
      <c r="R678" s="8">
        <f t="shared" si="164"/>
        <v>0.15248256425317999</v>
      </c>
      <c r="S678" s="8">
        <f t="shared" si="171"/>
        <v>0.31901886663838103</v>
      </c>
      <c r="U678" s="93">
        <f>IF(F678&gt;Päälaskenta!D$24,Päälaskenta!H$24+L678*Päälaskenta!G$24,F678*Päälaskenta!C$24 + F678*F678*Päälaskenta!E$24)</f>
        <v>1.4132</v>
      </c>
      <c r="V678" s="8">
        <f>IF(F678&gt;Päälaskenta!D$24,2*SQRT(POWER(Päälaskenta!D$24,2)+POWER(Päälaskenta!E$24*Päälaskenta!D$24,2))+Päälaskenta!C$24,(2*SQRT((POWER(F678,2))+POWER(Päälaskenta!E$24*F678,2))+Päälaskenta!C$24))</f>
        <v>2.9798989873223301</v>
      </c>
      <c r="W678" s="8">
        <f t="shared" si="172"/>
        <v>0.47424426331641201</v>
      </c>
      <c r="X678" s="8">
        <f>Päälaskenta!F$24</f>
        <v>7.0000000000000007E-2</v>
      </c>
      <c r="Y678" s="8">
        <f t="shared" si="173"/>
        <v>12.2774162283521</v>
      </c>
      <c r="Z678" s="8">
        <f t="shared" si="165"/>
        <v>2.3475174357468198</v>
      </c>
      <c r="AA678" s="8">
        <f t="shared" si="174"/>
        <v>1.66113602869149</v>
      </c>
      <c r="AC678" s="8">
        <f t="shared" si="166"/>
        <v>0.10208164854666001</v>
      </c>
      <c r="AE678" s="8">
        <v>676</v>
      </c>
      <c r="AF678" s="8">
        <f t="shared" si="176"/>
        <v>13.0748935464736</v>
      </c>
      <c r="AG678" s="8">
        <f t="shared" si="167"/>
        <v>3.6559790140024299E-2</v>
      </c>
      <c r="AJ678" s="132">
        <f>IF(Päälaskenta!$F$28&lt;Kaksitasouoma_matriisi!L678,Päälaskenta!$C$20*Päälaskenta!$F$28,Päälaskenta!$C$20*Kaksitasouoma_matriisi!L678)</f>
        <v>0.46500000000000002</v>
      </c>
      <c r="AK678" s="134">
        <f>SQRT(Päälaskenta!$D$20^2+(Päälaskenta!$D$20/(1/Päälaskenta!$E$20))^2)</f>
        <v>1.8029999999999999</v>
      </c>
      <c r="AL678" s="134">
        <f>IF(Päälaskenta!$F$28&lt;Kaksitasouoma_matriisi!L678,AK678*Päälaskenta!$F$28*COS(ATAN(1/Päälaskenta!$E$20)),AK678*Kaksitasouoma_matriisi!L678*COS(ATAN(1/Päälaskenta!$E$20)))</f>
        <v>0.14000000000000001</v>
      </c>
      <c r="AM678" s="134"/>
      <c r="AN678" s="134">
        <f t="shared" si="175"/>
        <v>0.60499999999999998</v>
      </c>
      <c r="AO678" s="8">
        <f t="shared" si="168"/>
        <v>0.32041097341383301</v>
      </c>
      <c r="AP678" s="134">
        <f>Refererenssiarvoja!$B$16*H678^(1/6)/(Refererenssiarvoja!$B$15^0.5)*(Päälaskenta!$G$28/2)^0.5*(1-AO678)^(-1.5)</f>
        <v>7.0999999999999994E-2</v>
      </c>
      <c r="AQ678" s="8">
        <f>Refererenssiarvoja!$B$16*Kaksitasouoma_matriisi!O678^(1/6)/(SQRT((2*Refererenssiarvoja!$B$15)/(Päälaskenta!$F$31*Päälaskenta!$G$31*Päälaskenta!$F$28))+SQRT(Refererenssiarvoja!$B$15)/Refererenssiarvoja!$B$17*LN(Kaksitasouoma_matriisi!L678/Päälaskenta!$F$28))</f>
        <v>-5.9780449954343798E-2</v>
      </c>
      <c r="AR678" s="8">
        <f>Refererenssiarvoja!$B$16*Kaksitasouoma_matriisi!O678^(1/6)/(SQRT((2*Refererenssiarvoja!$B$15)/(Päälaskenta!$F$31*Päälaskenta!$G$31*L678)))</f>
        <v>0.14563505174510499</v>
      </c>
    </row>
    <row r="679" spans="1:44" x14ac:dyDescent="0.2">
      <c r="A679" s="8">
        <v>677</v>
      </c>
      <c r="B679" s="8">
        <f>IF(Päälaskenta!C$7,Päälaskenta!E$7,Päälaskenta!G$5)</f>
        <v>2.5</v>
      </c>
      <c r="C679" s="56">
        <v>1.323</v>
      </c>
      <c r="D679" s="93">
        <f t="shared" si="161"/>
        <v>1.8895999999999999</v>
      </c>
      <c r="E679" s="8">
        <f>IF(Päälaskenta!$C$26,Kaksitasouoma_matriisi!AP679,Kaksitasouoma_matriisi!AC679)</f>
        <v>0.10208164854666001</v>
      </c>
      <c r="F679" s="56">
        <f>IF(D679&lt;Päälaskenta!H$24,(SQRT(POWER(Päälaskenta!C$24/(2*Päälaskenta!E$24),2)+(D679/Päälaskenta!E$24))-Päälaskenta!C$24/(2*Päälaskenta!E$24)),IF(D679=Päälaskenta!H$24,Päälaskenta!D$24,Päälaskenta!D$24+(SQRT(POWER((Päälaskenta!C$20+Päälaskenta!G$24)/(2*Päälaskenta!E$20),2)+((D679-Päälaskenta!H$24)/Päälaskenta!E$20))-(Päälaskenta!C$20+Päälaskenta!G$24)/(2*Päälaskenta!E$20))))</f>
        <v>0.79300000000000004</v>
      </c>
      <c r="G679" s="57">
        <f>IF(F679&gt;Päälaskenta!D$24,(2*SQRT((POWER(Päälaskenta!D$24,2))+POWER(Päälaskenta!E$24*Päälaskenta!D$24,2))+Päälaskenta!C$24)+(2*SQRT((POWER((F679-Päälaskenta!D$24),2))+POWER(Päälaskenta!E$20*(F679-Päälaskenta!D$24),2))+Päälaskenta!C$20),(2*SQRT((POWER(F679,2))+POWER(Päälaskenta!E$24*F679,2))+Päälaskenta!C$24))</f>
        <v>8.32</v>
      </c>
      <c r="H679" s="57">
        <f t="shared" si="162"/>
        <v>0.23</v>
      </c>
      <c r="I679" s="62">
        <f t="shared" si="163"/>
        <v>0.12943299999999999</v>
      </c>
      <c r="J679" s="8">
        <f>IF(F679&lt;Päälaskenta!$D$24,0,Kaksitasouoma_matriisi!F679-Päälaskenta!$D$24)</f>
        <v>9.3000000000000096E-2</v>
      </c>
      <c r="L679" s="8">
        <f>IF(F679&gt;Päälaskenta!D$24,F679-Päälaskenta!D$24,0)</f>
        <v>9.3000000000000096E-2</v>
      </c>
      <c r="M679" s="8">
        <f>IF(F679&gt;Päälaskenta!D$24,(Päälaskenta!C$20+(Päälaskenta!E$20*(Kaksitasouoma_matriisi!F679-Päälaskenta!D$24)))*(Kaksitasouoma_matriisi!F679-Päälaskenta!D$24),0)</f>
        <v>0.4779735</v>
      </c>
      <c r="N679" s="8">
        <f>IF(F679&gt;Päälaskenta!D$24,(2*SQRT((POWER((F679-Päälaskenta!D$24),2))+POWER(Päälaskenta!E$20*(F679-Päälaskenta!D$24),2))+Päälaskenta!C$20),0)</f>
        <v>5.3353162686181497</v>
      </c>
      <c r="O679" s="8">
        <f t="shared" si="169"/>
        <v>8.9586722873655503E-2</v>
      </c>
      <c r="P679" s="8">
        <f>IF(Päälaskenta!$C$29,IF(L679&gt;Päälaskenta!$F$28,Kaksitasouoma_matriisi!AQ679,Kaksitasouoma_matriisi!AR679),Päälaskenta!$F$20)</f>
        <v>0.12</v>
      </c>
      <c r="Q679" s="8">
        <f t="shared" si="170"/>
        <v>0.79747731812145795</v>
      </c>
      <c r="R679" s="8">
        <f t="shared" si="164"/>
        <v>0.15248256425317999</v>
      </c>
      <c r="S679" s="8">
        <f t="shared" si="171"/>
        <v>0.31901886663838103</v>
      </c>
      <c r="U679" s="93">
        <f>IF(F679&gt;Päälaskenta!D$24,Päälaskenta!H$24+L679*Päälaskenta!G$24,F679*Päälaskenta!C$24 + F679*F679*Päälaskenta!E$24)</f>
        <v>1.4132</v>
      </c>
      <c r="V679" s="8">
        <f>IF(F679&gt;Päälaskenta!D$24,2*SQRT(POWER(Päälaskenta!D$24,2)+POWER(Päälaskenta!E$24*Päälaskenta!D$24,2))+Päälaskenta!C$24,(2*SQRT((POWER(F679,2))+POWER(Päälaskenta!E$24*F679,2))+Päälaskenta!C$24))</f>
        <v>2.9798989873223301</v>
      </c>
      <c r="W679" s="8">
        <f t="shared" si="172"/>
        <v>0.47424426331641201</v>
      </c>
      <c r="X679" s="8">
        <f>Päälaskenta!F$24</f>
        <v>7.0000000000000007E-2</v>
      </c>
      <c r="Y679" s="8">
        <f t="shared" si="173"/>
        <v>12.2774162283521</v>
      </c>
      <c r="Z679" s="8">
        <f t="shared" si="165"/>
        <v>2.3475174357468198</v>
      </c>
      <c r="AA679" s="8">
        <f t="shared" si="174"/>
        <v>1.66113602869149</v>
      </c>
      <c r="AC679" s="8">
        <f t="shared" si="166"/>
        <v>0.10208164854666001</v>
      </c>
      <c r="AE679" s="8">
        <v>677</v>
      </c>
      <c r="AF679" s="8">
        <f t="shared" si="176"/>
        <v>13.0748935464736</v>
      </c>
      <c r="AG679" s="8">
        <f t="shared" si="167"/>
        <v>3.6559790140024299E-2</v>
      </c>
      <c r="AJ679" s="132">
        <f>IF(Päälaskenta!$F$28&lt;Kaksitasouoma_matriisi!L679,Päälaskenta!$C$20*Päälaskenta!$F$28,Päälaskenta!$C$20*Kaksitasouoma_matriisi!L679)</f>
        <v>0.46500000000000002</v>
      </c>
      <c r="AK679" s="134">
        <f>SQRT(Päälaskenta!$D$20^2+(Päälaskenta!$D$20/(1/Päälaskenta!$E$20))^2)</f>
        <v>1.8029999999999999</v>
      </c>
      <c r="AL679" s="134">
        <f>IF(Päälaskenta!$F$28&lt;Kaksitasouoma_matriisi!L679,AK679*Päälaskenta!$F$28*COS(ATAN(1/Päälaskenta!$E$20)),AK679*Kaksitasouoma_matriisi!L679*COS(ATAN(1/Päälaskenta!$E$20)))</f>
        <v>0.14000000000000001</v>
      </c>
      <c r="AM679" s="134"/>
      <c r="AN679" s="134">
        <f t="shared" si="175"/>
        <v>0.60499999999999998</v>
      </c>
      <c r="AO679" s="8">
        <f t="shared" si="168"/>
        <v>0.32017358171041499</v>
      </c>
      <c r="AP679" s="134">
        <f>Refererenssiarvoja!$B$16*H679^(1/6)/(Refererenssiarvoja!$B$15^0.5)*(Päälaskenta!$G$28/2)^0.5*(1-AO679)^(-1.5)</f>
        <v>7.0000000000000007E-2</v>
      </c>
      <c r="AQ679" s="8">
        <f>Refererenssiarvoja!$B$16*Kaksitasouoma_matriisi!O679^(1/6)/(SQRT((2*Refererenssiarvoja!$B$15)/(Päälaskenta!$F$31*Päälaskenta!$G$31*Päälaskenta!$F$28))+SQRT(Refererenssiarvoja!$B$15)/Refererenssiarvoja!$B$17*LN(Kaksitasouoma_matriisi!L679/Päälaskenta!$F$28))</f>
        <v>-5.9780449954343798E-2</v>
      </c>
      <c r="AR679" s="8">
        <f>Refererenssiarvoja!$B$16*Kaksitasouoma_matriisi!O679^(1/6)/(SQRT((2*Refererenssiarvoja!$B$15)/(Päälaskenta!$F$31*Päälaskenta!$G$31*L679)))</f>
        <v>0.14563505174510499</v>
      </c>
    </row>
    <row r="680" spans="1:44" x14ac:dyDescent="0.2">
      <c r="A680" s="8">
        <v>678</v>
      </c>
      <c r="B680" s="8">
        <f>IF(Päälaskenta!C$7,Päälaskenta!E$7,Päälaskenta!G$5)</f>
        <v>2.5</v>
      </c>
      <c r="C680" s="56">
        <v>1.3220000000000001</v>
      </c>
      <c r="D680" s="93">
        <f t="shared" si="161"/>
        <v>1.8911</v>
      </c>
      <c r="E680" s="8">
        <f>IF(Päälaskenta!$C$26,Kaksitasouoma_matriisi!AP680,Kaksitasouoma_matriisi!AC680)</f>
        <v>0.10208164854666001</v>
      </c>
      <c r="F680" s="56">
        <f>IF(D680&lt;Päälaskenta!H$24,(SQRT(POWER(Päälaskenta!C$24/(2*Päälaskenta!E$24),2)+(D680/Päälaskenta!E$24))-Päälaskenta!C$24/(2*Päälaskenta!E$24)),IF(D680=Päälaskenta!H$24,Päälaskenta!D$24,Päälaskenta!D$24+(SQRT(POWER((Päälaskenta!C$20+Päälaskenta!G$24)/(2*Päälaskenta!E$20),2)+((D680-Päälaskenta!H$24)/Päälaskenta!E$20))-(Päälaskenta!C$20+Päälaskenta!G$24)/(2*Päälaskenta!E$20))))</f>
        <v>0.79300000000000004</v>
      </c>
      <c r="G680" s="57">
        <f>IF(F680&gt;Päälaskenta!D$24,(2*SQRT((POWER(Päälaskenta!D$24,2))+POWER(Päälaskenta!E$24*Päälaskenta!D$24,2))+Päälaskenta!C$24)+(2*SQRT((POWER((F680-Päälaskenta!D$24),2))+POWER(Päälaskenta!E$20*(F680-Päälaskenta!D$24),2))+Päälaskenta!C$20),(2*SQRT((POWER(F680,2))+POWER(Päälaskenta!E$24*F680,2))+Päälaskenta!C$24))</f>
        <v>8.32</v>
      </c>
      <c r="H680" s="57">
        <f t="shared" si="162"/>
        <v>0.23</v>
      </c>
      <c r="I680" s="62">
        <f t="shared" si="163"/>
        <v>0.12923699999999999</v>
      </c>
      <c r="J680" s="8">
        <f>IF(F680&lt;Päälaskenta!$D$24,0,Kaksitasouoma_matriisi!F680-Päälaskenta!$D$24)</f>
        <v>9.3000000000000096E-2</v>
      </c>
      <c r="L680" s="8">
        <f>IF(F680&gt;Päälaskenta!D$24,F680-Päälaskenta!D$24,0)</f>
        <v>9.3000000000000096E-2</v>
      </c>
      <c r="M680" s="8">
        <f>IF(F680&gt;Päälaskenta!D$24,(Päälaskenta!C$20+(Päälaskenta!E$20*(Kaksitasouoma_matriisi!F680-Päälaskenta!D$24)))*(Kaksitasouoma_matriisi!F680-Päälaskenta!D$24),0)</f>
        <v>0.4779735</v>
      </c>
      <c r="N680" s="8">
        <f>IF(F680&gt;Päälaskenta!D$24,(2*SQRT((POWER((F680-Päälaskenta!D$24),2))+POWER(Päälaskenta!E$20*(F680-Päälaskenta!D$24),2))+Päälaskenta!C$20),0)</f>
        <v>5.3353162686181497</v>
      </c>
      <c r="O680" s="8">
        <f t="shared" si="169"/>
        <v>8.9586722873655503E-2</v>
      </c>
      <c r="P680" s="8">
        <f>IF(Päälaskenta!$C$29,IF(L680&gt;Päälaskenta!$F$28,Kaksitasouoma_matriisi!AQ680,Kaksitasouoma_matriisi!AR680),Päälaskenta!$F$20)</f>
        <v>0.12</v>
      </c>
      <c r="Q680" s="8">
        <f t="shared" si="170"/>
        <v>0.79747731812145795</v>
      </c>
      <c r="R680" s="8">
        <f t="shared" si="164"/>
        <v>0.15248256425317999</v>
      </c>
      <c r="S680" s="8">
        <f t="shared" si="171"/>
        <v>0.31901886663838103</v>
      </c>
      <c r="U680" s="93">
        <f>IF(F680&gt;Päälaskenta!D$24,Päälaskenta!H$24+L680*Päälaskenta!G$24,F680*Päälaskenta!C$24 + F680*F680*Päälaskenta!E$24)</f>
        <v>1.4132</v>
      </c>
      <c r="V680" s="8">
        <f>IF(F680&gt;Päälaskenta!D$24,2*SQRT(POWER(Päälaskenta!D$24,2)+POWER(Päälaskenta!E$24*Päälaskenta!D$24,2))+Päälaskenta!C$24,(2*SQRT((POWER(F680,2))+POWER(Päälaskenta!E$24*F680,2))+Päälaskenta!C$24))</f>
        <v>2.9798989873223301</v>
      </c>
      <c r="W680" s="8">
        <f t="shared" si="172"/>
        <v>0.47424426331641201</v>
      </c>
      <c r="X680" s="8">
        <f>Päälaskenta!F$24</f>
        <v>7.0000000000000007E-2</v>
      </c>
      <c r="Y680" s="8">
        <f t="shared" si="173"/>
        <v>12.2774162283521</v>
      </c>
      <c r="Z680" s="8">
        <f t="shared" si="165"/>
        <v>2.3475174357468198</v>
      </c>
      <c r="AA680" s="8">
        <f t="shared" si="174"/>
        <v>1.66113602869149</v>
      </c>
      <c r="AC680" s="8">
        <f t="shared" si="166"/>
        <v>0.10208164854666001</v>
      </c>
      <c r="AE680" s="8">
        <v>678</v>
      </c>
      <c r="AF680" s="8">
        <f t="shared" si="176"/>
        <v>13.0748935464736</v>
      </c>
      <c r="AG680" s="8">
        <f t="shared" si="167"/>
        <v>3.6559790140024299E-2</v>
      </c>
      <c r="AJ680" s="132">
        <f>IF(Päälaskenta!$F$28&lt;Kaksitasouoma_matriisi!L680,Päälaskenta!$C$20*Päälaskenta!$F$28,Päälaskenta!$C$20*Kaksitasouoma_matriisi!L680)</f>
        <v>0.46500000000000002</v>
      </c>
      <c r="AK680" s="134">
        <f>SQRT(Päälaskenta!$D$20^2+(Päälaskenta!$D$20/(1/Päälaskenta!$E$20))^2)</f>
        <v>1.8029999999999999</v>
      </c>
      <c r="AL680" s="134">
        <f>IF(Päälaskenta!$F$28&lt;Kaksitasouoma_matriisi!L680,AK680*Päälaskenta!$F$28*COS(ATAN(1/Päälaskenta!$E$20)),AK680*Kaksitasouoma_matriisi!L680*COS(ATAN(1/Päälaskenta!$E$20)))</f>
        <v>0.14000000000000001</v>
      </c>
      <c r="AM680" s="134"/>
      <c r="AN680" s="134">
        <f t="shared" si="175"/>
        <v>0.60499999999999998</v>
      </c>
      <c r="AO680" s="8">
        <f t="shared" si="168"/>
        <v>0.31991962349955</v>
      </c>
      <c r="AP680" s="134">
        <f>Refererenssiarvoja!$B$16*H680^(1/6)/(Refererenssiarvoja!$B$15^0.5)*(Päälaskenta!$G$28/2)^0.5*(1-AO680)^(-1.5)</f>
        <v>7.0000000000000007E-2</v>
      </c>
      <c r="AQ680" s="8">
        <f>Refererenssiarvoja!$B$16*Kaksitasouoma_matriisi!O680^(1/6)/(SQRT((2*Refererenssiarvoja!$B$15)/(Päälaskenta!$F$31*Päälaskenta!$G$31*Päälaskenta!$F$28))+SQRT(Refererenssiarvoja!$B$15)/Refererenssiarvoja!$B$17*LN(Kaksitasouoma_matriisi!L680/Päälaskenta!$F$28))</f>
        <v>-5.9780449954343798E-2</v>
      </c>
      <c r="AR680" s="8">
        <f>Refererenssiarvoja!$B$16*Kaksitasouoma_matriisi!O680^(1/6)/(SQRT((2*Refererenssiarvoja!$B$15)/(Päälaskenta!$F$31*Päälaskenta!$G$31*L680)))</f>
        <v>0.14563505174510499</v>
      </c>
    </row>
    <row r="681" spans="1:44" x14ac:dyDescent="0.2">
      <c r="A681" s="8">
        <v>679</v>
      </c>
      <c r="B681" s="8">
        <f>IF(Päälaskenta!C$7,Päälaskenta!E$7,Päälaskenta!G$5)</f>
        <v>2.5</v>
      </c>
      <c r="C681" s="56">
        <v>1.321</v>
      </c>
      <c r="D681" s="93">
        <f t="shared" si="161"/>
        <v>1.8925000000000001</v>
      </c>
      <c r="E681" s="8">
        <f>IF(Päälaskenta!$C$26,Kaksitasouoma_matriisi!AP681,Kaksitasouoma_matriisi!AC681)</f>
        <v>0.10208164854666001</v>
      </c>
      <c r="F681" s="56">
        <f>IF(D681&lt;Päälaskenta!H$24,(SQRT(POWER(Päälaskenta!C$24/(2*Päälaskenta!E$24),2)+(D681/Päälaskenta!E$24))-Päälaskenta!C$24/(2*Päälaskenta!E$24)),IF(D681=Päälaskenta!H$24,Päälaskenta!D$24,Päälaskenta!D$24+(SQRT(POWER((Päälaskenta!C$20+Päälaskenta!G$24)/(2*Päälaskenta!E$20),2)+((D681-Päälaskenta!H$24)/Päälaskenta!E$20))-(Päälaskenta!C$20+Päälaskenta!G$24)/(2*Päälaskenta!E$20))))</f>
        <v>0.79300000000000004</v>
      </c>
      <c r="G681" s="57">
        <f>IF(F681&gt;Päälaskenta!D$24,(2*SQRT((POWER(Päälaskenta!D$24,2))+POWER(Päälaskenta!E$24*Päälaskenta!D$24,2))+Päälaskenta!C$24)+(2*SQRT((POWER((F681-Päälaskenta!D$24),2))+POWER(Päälaskenta!E$20*(F681-Päälaskenta!D$24),2))+Päälaskenta!C$20),(2*SQRT((POWER(F681,2))+POWER(Päälaskenta!E$24*F681,2))+Päälaskenta!C$24))</f>
        <v>8.32</v>
      </c>
      <c r="H681" s="57">
        <f t="shared" si="162"/>
        <v>0.23</v>
      </c>
      <c r="I681" s="62">
        <f t="shared" si="163"/>
        <v>0.12904199999999999</v>
      </c>
      <c r="J681" s="8">
        <f>IF(F681&lt;Päälaskenta!$D$24,0,Kaksitasouoma_matriisi!F681-Päälaskenta!$D$24)</f>
        <v>9.3000000000000096E-2</v>
      </c>
      <c r="L681" s="8">
        <f>IF(F681&gt;Päälaskenta!D$24,F681-Päälaskenta!D$24,0)</f>
        <v>9.3000000000000096E-2</v>
      </c>
      <c r="M681" s="8">
        <f>IF(F681&gt;Päälaskenta!D$24,(Päälaskenta!C$20+(Päälaskenta!E$20*(Kaksitasouoma_matriisi!F681-Päälaskenta!D$24)))*(Kaksitasouoma_matriisi!F681-Päälaskenta!D$24),0)</f>
        <v>0.4779735</v>
      </c>
      <c r="N681" s="8">
        <f>IF(F681&gt;Päälaskenta!D$24,(2*SQRT((POWER((F681-Päälaskenta!D$24),2))+POWER(Päälaskenta!E$20*(F681-Päälaskenta!D$24),2))+Päälaskenta!C$20),0)</f>
        <v>5.3353162686181497</v>
      </c>
      <c r="O681" s="8">
        <f t="shared" si="169"/>
        <v>8.9586722873655503E-2</v>
      </c>
      <c r="P681" s="8">
        <f>IF(Päälaskenta!$C$29,IF(L681&gt;Päälaskenta!$F$28,Kaksitasouoma_matriisi!AQ681,Kaksitasouoma_matriisi!AR681),Päälaskenta!$F$20)</f>
        <v>0.12</v>
      </c>
      <c r="Q681" s="8">
        <f t="shared" si="170"/>
        <v>0.79747731812145795</v>
      </c>
      <c r="R681" s="8">
        <f t="shared" si="164"/>
        <v>0.15248256425317999</v>
      </c>
      <c r="S681" s="8">
        <f t="shared" si="171"/>
        <v>0.31901886663838103</v>
      </c>
      <c r="U681" s="93">
        <f>IF(F681&gt;Päälaskenta!D$24,Päälaskenta!H$24+L681*Päälaskenta!G$24,F681*Päälaskenta!C$24 + F681*F681*Päälaskenta!E$24)</f>
        <v>1.4132</v>
      </c>
      <c r="V681" s="8">
        <f>IF(F681&gt;Päälaskenta!D$24,2*SQRT(POWER(Päälaskenta!D$24,2)+POWER(Päälaskenta!E$24*Päälaskenta!D$24,2))+Päälaskenta!C$24,(2*SQRT((POWER(F681,2))+POWER(Päälaskenta!E$24*F681,2))+Päälaskenta!C$24))</f>
        <v>2.9798989873223301</v>
      </c>
      <c r="W681" s="8">
        <f t="shared" si="172"/>
        <v>0.47424426331641201</v>
      </c>
      <c r="X681" s="8">
        <f>Päälaskenta!F$24</f>
        <v>7.0000000000000007E-2</v>
      </c>
      <c r="Y681" s="8">
        <f t="shared" si="173"/>
        <v>12.2774162283521</v>
      </c>
      <c r="Z681" s="8">
        <f t="shared" si="165"/>
        <v>2.3475174357468198</v>
      </c>
      <c r="AA681" s="8">
        <f t="shared" si="174"/>
        <v>1.66113602869149</v>
      </c>
      <c r="AC681" s="8">
        <f t="shared" si="166"/>
        <v>0.10208164854666001</v>
      </c>
      <c r="AE681" s="8">
        <v>679</v>
      </c>
      <c r="AF681" s="8">
        <f t="shared" si="176"/>
        <v>13.0748935464736</v>
      </c>
      <c r="AG681" s="8">
        <f t="shared" si="167"/>
        <v>3.6559790140024299E-2</v>
      </c>
      <c r="AJ681" s="132">
        <f>IF(Päälaskenta!$F$28&lt;Kaksitasouoma_matriisi!L681,Päälaskenta!$C$20*Päälaskenta!$F$28,Päälaskenta!$C$20*Kaksitasouoma_matriisi!L681)</f>
        <v>0.46500000000000002</v>
      </c>
      <c r="AK681" s="134">
        <f>SQRT(Päälaskenta!$D$20^2+(Päälaskenta!$D$20/(1/Päälaskenta!$E$20))^2)</f>
        <v>1.8029999999999999</v>
      </c>
      <c r="AL681" s="134">
        <f>IF(Päälaskenta!$F$28&lt;Kaksitasouoma_matriisi!L681,AK681*Päälaskenta!$F$28*COS(ATAN(1/Päälaskenta!$E$20)),AK681*Kaksitasouoma_matriisi!L681*COS(ATAN(1/Päälaskenta!$E$20)))</f>
        <v>0.14000000000000001</v>
      </c>
      <c r="AM681" s="134"/>
      <c r="AN681" s="134">
        <f t="shared" si="175"/>
        <v>0.60499999999999998</v>
      </c>
      <c r="AO681" s="8">
        <f t="shared" si="168"/>
        <v>0.319682959048877</v>
      </c>
      <c r="AP681" s="134">
        <f>Refererenssiarvoja!$B$16*H681^(1/6)/(Refererenssiarvoja!$B$15^0.5)*(Päälaskenta!$G$28/2)^0.5*(1-AO681)^(-1.5)</f>
        <v>7.0000000000000007E-2</v>
      </c>
      <c r="AQ681" s="8">
        <f>Refererenssiarvoja!$B$16*Kaksitasouoma_matriisi!O681^(1/6)/(SQRT((2*Refererenssiarvoja!$B$15)/(Päälaskenta!$F$31*Päälaskenta!$G$31*Päälaskenta!$F$28))+SQRT(Refererenssiarvoja!$B$15)/Refererenssiarvoja!$B$17*LN(Kaksitasouoma_matriisi!L681/Päälaskenta!$F$28))</f>
        <v>-5.9780449954343798E-2</v>
      </c>
      <c r="AR681" s="8">
        <f>Refererenssiarvoja!$B$16*Kaksitasouoma_matriisi!O681^(1/6)/(SQRT((2*Refererenssiarvoja!$B$15)/(Päälaskenta!$F$31*Päälaskenta!$G$31*L681)))</f>
        <v>0.14563505174510499</v>
      </c>
    </row>
    <row r="682" spans="1:44" x14ac:dyDescent="0.2">
      <c r="A682" s="8">
        <v>680</v>
      </c>
      <c r="B682" s="8">
        <f>IF(Päälaskenta!C$7,Päälaskenta!E$7,Päälaskenta!G$5)</f>
        <v>2.5</v>
      </c>
      <c r="C682" s="56">
        <v>1.32</v>
      </c>
      <c r="D682" s="93">
        <f t="shared" si="161"/>
        <v>1.8938999999999999</v>
      </c>
      <c r="E682" s="8">
        <f>IF(Päälaskenta!$C$26,Kaksitasouoma_matriisi!AP682,Kaksitasouoma_matriisi!AC682)</f>
        <v>0.10208164854666001</v>
      </c>
      <c r="F682" s="56">
        <f>IF(D682&lt;Päälaskenta!H$24,(SQRT(POWER(Päälaskenta!C$24/(2*Päälaskenta!E$24),2)+(D682/Päälaskenta!E$24))-Päälaskenta!C$24/(2*Päälaskenta!E$24)),IF(D682=Päälaskenta!H$24,Päälaskenta!D$24,Päälaskenta!D$24+(SQRT(POWER((Päälaskenta!C$20+Päälaskenta!G$24)/(2*Päälaskenta!E$20),2)+((D682-Päälaskenta!H$24)/Päälaskenta!E$20))-(Päälaskenta!C$20+Päälaskenta!G$24)/(2*Päälaskenta!E$20))))</f>
        <v>0.79300000000000004</v>
      </c>
      <c r="G682" s="57">
        <f>IF(F682&gt;Päälaskenta!D$24,(2*SQRT((POWER(Päälaskenta!D$24,2))+POWER(Päälaskenta!E$24*Päälaskenta!D$24,2))+Päälaskenta!C$24)+(2*SQRT((POWER((F682-Päälaskenta!D$24),2))+POWER(Päälaskenta!E$20*(F682-Päälaskenta!D$24),2))+Päälaskenta!C$20),(2*SQRT((POWER(F682,2))+POWER(Päälaskenta!E$24*F682,2))+Päälaskenta!C$24))</f>
        <v>8.32</v>
      </c>
      <c r="H682" s="57">
        <f t="shared" si="162"/>
        <v>0.23</v>
      </c>
      <c r="I682" s="62">
        <f t="shared" si="163"/>
        <v>0.12884699999999999</v>
      </c>
      <c r="J682" s="8">
        <f>IF(F682&lt;Päälaskenta!$D$24,0,Kaksitasouoma_matriisi!F682-Päälaskenta!$D$24)</f>
        <v>9.3000000000000096E-2</v>
      </c>
      <c r="L682" s="8">
        <f>IF(F682&gt;Päälaskenta!D$24,F682-Päälaskenta!D$24,0)</f>
        <v>9.3000000000000096E-2</v>
      </c>
      <c r="M682" s="8">
        <f>IF(F682&gt;Päälaskenta!D$24,(Päälaskenta!C$20+(Päälaskenta!E$20*(Kaksitasouoma_matriisi!F682-Päälaskenta!D$24)))*(Kaksitasouoma_matriisi!F682-Päälaskenta!D$24),0)</f>
        <v>0.4779735</v>
      </c>
      <c r="N682" s="8">
        <f>IF(F682&gt;Päälaskenta!D$24,(2*SQRT((POWER((F682-Päälaskenta!D$24),2))+POWER(Päälaskenta!E$20*(F682-Päälaskenta!D$24),2))+Päälaskenta!C$20),0)</f>
        <v>5.3353162686181497</v>
      </c>
      <c r="O682" s="8">
        <f t="shared" si="169"/>
        <v>8.9586722873655503E-2</v>
      </c>
      <c r="P682" s="8">
        <f>IF(Päälaskenta!$C$29,IF(L682&gt;Päälaskenta!$F$28,Kaksitasouoma_matriisi!AQ682,Kaksitasouoma_matriisi!AR682),Päälaskenta!$F$20)</f>
        <v>0.12</v>
      </c>
      <c r="Q682" s="8">
        <f t="shared" si="170"/>
        <v>0.79747731812145795</v>
      </c>
      <c r="R682" s="8">
        <f t="shared" si="164"/>
        <v>0.15248256425317999</v>
      </c>
      <c r="S682" s="8">
        <f t="shared" si="171"/>
        <v>0.31901886663838103</v>
      </c>
      <c r="U682" s="93">
        <f>IF(F682&gt;Päälaskenta!D$24,Päälaskenta!H$24+L682*Päälaskenta!G$24,F682*Päälaskenta!C$24 + F682*F682*Päälaskenta!E$24)</f>
        <v>1.4132</v>
      </c>
      <c r="V682" s="8">
        <f>IF(F682&gt;Päälaskenta!D$24,2*SQRT(POWER(Päälaskenta!D$24,2)+POWER(Päälaskenta!E$24*Päälaskenta!D$24,2))+Päälaskenta!C$24,(2*SQRT((POWER(F682,2))+POWER(Päälaskenta!E$24*F682,2))+Päälaskenta!C$24))</f>
        <v>2.9798989873223301</v>
      </c>
      <c r="W682" s="8">
        <f t="shared" si="172"/>
        <v>0.47424426331641201</v>
      </c>
      <c r="X682" s="8">
        <f>Päälaskenta!F$24</f>
        <v>7.0000000000000007E-2</v>
      </c>
      <c r="Y682" s="8">
        <f t="shared" si="173"/>
        <v>12.2774162283521</v>
      </c>
      <c r="Z682" s="8">
        <f t="shared" si="165"/>
        <v>2.3475174357468198</v>
      </c>
      <c r="AA682" s="8">
        <f t="shared" si="174"/>
        <v>1.66113602869149</v>
      </c>
      <c r="AC682" s="8">
        <f t="shared" si="166"/>
        <v>0.10208164854666001</v>
      </c>
      <c r="AE682" s="8">
        <v>680</v>
      </c>
      <c r="AF682" s="8">
        <f t="shared" si="176"/>
        <v>13.0748935464736</v>
      </c>
      <c r="AG682" s="8">
        <f t="shared" si="167"/>
        <v>3.6559790140024299E-2</v>
      </c>
      <c r="AJ682" s="132">
        <f>IF(Päälaskenta!$F$28&lt;Kaksitasouoma_matriisi!L682,Päälaskenta!$C$20*Päälaskenta!$F$28,Päälaskenta!$C$20*Kaksitasouoma_matriisi!L682)</f>
        <v>0.46500000000000002</v>
      </c>
      <c r="AK682" s="134">
        <f>SQRT(Päälaskenta!$D$20^2+(Päälaskenta!$D$20/(1/Päälaskenta!$E$20))^2)</f>
        <v>1.8029999999999999</v>
      </c>
      <c r="AL682" s="134">
        <f>IF(Päälaskenta!$F$28&lt;Kaksitasouoma_matriisi!L682,AK682*Päälaskenta!$F$28*COS(ATAN(1/Päälaskenta!$E$20)),AK682*Kaksitasouoma_matriisi!L682*COS(ATAN(1/Päälaskenta!$E$20)))</f>
        <v>0.14000000000000001</v>
      </c>
      <c r="AM682" s="134"/>
      <c r="AN682" s="134">
        <f t="shared" si="175"/>
        <v>0.60499999999999998</v>
      </c>
      <c r="AO682" s="8">
        <f t="shared" si="168"/>
        <v>0.31944664449020499</v>
      </c>
      <c r="AP682" s="134">
        <f>Refererenssiarvoja!$B$16*H682^(1/6)/(Refererenssiarvoja!$B$15^0.5)*(Päälaskenta!$G$28/2)^0.5*(1-AO682)^(-1.5)</f>
        <v>7.0000000000000007E-2</v>
      </c>
      <c r="AQ682" s="8">
        <f>Refererenssiarvoja!$B$16*Kaksitasouoma_matriisi!O682^(1/6)/(SQRT((2*Refererenssiarvoja!$B$15)/(Päälaskenta!$F$31*Päälaskenta!$G$31*Päälaskenta!$F$28))+SQRT(Refererenssiarvoja!$B$15)/Refererenssiarvoja!$B$17*LN(Kaksitasouoma_matriisi!L682/Päälaskenta!$F$28))</f>
        <v>-5.9780449954343798E-2</v>
      </c>
      <c r="AR682" s="8">
        <f>Refererenssiarvoja!$B$16*Kaksitasouoma_matriisi!O682^(1/6)/(SQRT((2*Refererenssiarvoja!$B$15)/(Päälaskenta!$F$31*Päälaskenta!$G$31*L682)))</f>
        <v>0.14563505174510499</v>
      </c>
    </row>
    <row r="683" spans="1:44" x14ac:dyDescent="0.2">
      <c r="A683" s="8">
        <v>681</v>
      </c>
      <c r="B683" s="8">
        <f>IF(Päälaskenta!C$7,Päälaskenta!E$7,Päälaskenta!G$5)</f>
        <v>2.5</v>
      </c>
      <c r="C683" s="56">
        <v>1.319</v>
      </c>
      <c r="D683" s="93">
        <f t="shared" si="161"/>
        <v>1.8954</v>
      </c>
      <c r="E683" s="8">
        <f>IF(Päälaskenta!$C$26,Kaksitasouoma_matriisi!AP683,Kaksitasouoma_matriisi!AC683)</f>
        <v>0.10208941473569499</v>
      </c>
      <c r="F683" s="56">
        <f>IF(D683&lt;Päälaskenta!H$24,(SQRT(POWER(Päälaskenta!C$24/(2*Päälaskenta!E$24),2)+(D683/Päälaskenta!E$24))-Päälaskenta!C$24/(2*Päälaskenta!E$24)),IF(D683=Päälaskenta!H$24,Päälaskenta!D$24,Päälaskenta!D$24+(SQRT(POWER((Päälaskenta!C$20+Päälaskenta!G$24)/(2*Päälaskenta!E$20),2)+((D683-Päälaskenta!H$24)/Päälaskenta!E$20))-(Päälaskenta!C$20+Päälaskenta!G$24)/(2*Päälaskenta!E$20))))</f>
        <v>0.79400000000000004</v>
      </c>
      <c r="G683" s="57">
        <f>IF(F683&gt;Päälaskenta!D$24,(2*SQRT((POWER(Päälaskenta!D$24,2))+POWER(Päälaskenta!E$24*Päälaskenta!D$24,2))+Päälaskenta!C$24)+(2*SQRT((POWER((F683-Päälaskenta!D$24),2))+POWER(Päälaskenta!E$20*(F683-Päälaskenta!D$24),2))+Päälaskenta!C$20),(2*SQRT((POWER(F683,2))+POWER(Päälaskenta!E$24*F683,2))+Päälaskenta!C$24))</f>
        <v>8.32</v>
      </c>
      <c r="H683" s="57">
        <f t="shared" si="162"/>
        <v>0.23</v>
      </c>
      <c r="I683" s="62">
        <f t="shared" si="163"/>
        <v>0.12867100000000001</v>
      </c>
      <c r="J683" s="8">
        <f>IF(F683&lt;Päälaskenta!$D$24,0,Kaksitasouoma_matriisi!F683-Päälaskenta!$D$24)</f>
        <v>9.4000000000000097E-2</v>
      </c>
      <c r="L683" s="8">
        <f>IF(F683&gt;Päälaskenta!D$24,F683-Päälaskenta!D$24,0)</f>
        <v>9.4000000000000097E-2</v>
      </c>
      <c r="M683" s="8">
        <f>IF(F683&gt;Päälaskenta!D$24,(Päälaskenta!C$20+(Päälaskenta!E$20*(Kaksitasouoma_matriisi!F683-Päälaskenta!D$24)))*(Kaksitasouoma_matriisi!F683-Päälaskenta!D$24),0)</f>
        <v>0.48325400000000002</v>
      </c>
      <c r="N683" s="8">
        <f>IF(F683&gt;Päälaskenta!D$24,(2*SQRT((POWER((F683-Päälaskenta!D$24),2))+POWER(Päälaskenta!E$20*(F683-Päälaskenta!D$24),2))+Päälaskenta!C$20),0)</f>
        <v>5.3389218198936197</v>
      </c>
      <c r="O683" s="8">
        <f t="shared" si="169"/>
        <v>9.0515279358338502E-2</v>
      </c>
      <c r="P683" s="8">
        <f>IF(Päälaskenta!$C$29,IF(L683&gt;Päälaskenta!$F$28,Kaksitasouoma_matriisi!AQ683,Kaksitasouoma_matriisi!AR683),Päälaskenta!$F$20)</f>
        <v>0.12</v>
      </c>
      <c r="Q683" s="8">
        <f t="shared" si="170"/>
        <v>0.81184940270996497</v>
      </c>
      <c r="R683" s="8">
        <f t="shared" si="164"/>
        <v>0.154649340304227</v>
      </c>
      <c r="S683" s="8">
        <f t="shared" si="171"/>
        <v>0.32001667922919802</v>
      </c>
      <c r="U683" s="93">
        <f>IF(F683&gt;Päälaskenta!D$24,Päälaskenta!H$24+L683*Päälaskenta!G$24,F683*Päälaskenta!C$24 + F683*F683*Päälaskenta!E$24)</f>
        <v>1.4156</v>
      </c>
      <c r="V683" s="8">
        <f>IF(F683&gt;Päälaskenta!D$24,2*SQRT(POWER(Päälaskenta!D$24,2)+POWER(Päälaskenta!E$24*Päälaskenta!D$24,2))+Päälaskenta!C$24,(2*SQRT((POWER(F683,2))+POWER(Päälaskenta!E$24*F683,2))+Päälaskenta!C$24))</f>
        <v>2.9798989873223301</v>
      </c>
      <c r="W683" s="8">
        <f t="shared" si="172"/>
        <v>0.47504965974434799</v>
      </c>
      <c r="X683" s="8">
        <f>Päälaskenta!F$24</f>
        <v>7.0000000000000007E-2</v>
      </c>
      <c r="Y683" s="8">
        <f t="shared" si="173"/>
        <v>12.312186579481899</v>
      </c>
      <c r="Z683" s="8">
        <f t="shared" si="165"/>
        <v>2.3453506596957698</v>
      </c>
      <c r="AA683" s="8">
        <f t="shared" si="174"/>
        <v>1.65678910687749</v>
      </c>
      <c r="AC683" s="8">
        <f t="shared" si="166"/>
        <v>0.10208941473569499</v>
      </c>
      <c r="AE683" s="8">
        <v>681</v>
      </c>
      <c r="AF683" s="8">
        <f t="shared" si="176"/>
        <v>13.1240359821919</v>
      </c>
      <c r="AG683" s="8">
        <f t="shared" si="167"/>
        <v>3.6286509356464498E-2</v>
      </c>
      <c r="AJ683" s="132">
        <f>IF(Päälaskenta!$F$28&lt;Kaksitasouoma_matriisi!L683,Päälaskenta!$C$20*Päälaskenta!$F$28,Päälaskenta!$C$20*Kaksitasouoma_matriisi!L683)</f>
        <v>0.47</v>
      </c>
      <c r="AK683" s="134">
        <f>SQRT(Päälaskenta!$D$20^2+(Päälaskenta!$D$20/(1/Päälaskenta!$E$20))^2)</f>
        <v>1.8029999999999999</v>
      </c>
      <c r="AL683" s="134">
        <f>IF(Päälaskenta!$F$28&lt;Kaksitasouoma_matriisi!L683,AK683*Päälaskenta!$F$28*COS(ATAN(1/Päälaskenta!$E$20)),AK683*Kaksitasouoma_matriisi!L683*COS(ATAN(1/Päälaskenta!$E$20)))</f>
        <v>0.14099999999999999</v>
      </c>
      <c r="AM683" s="134"/>
      <c r="AN683" s="134">
        <f t="shared" si="175"/>
        <v>0.61099999999999999</v>
      </c>
      <c r="AO683" s="8">
        <f t="shared" si="168"/>
        <v>0.322359396433471</v>
      </c>
      <c r="AP683" s="134">
        <f>Refererenssiarvoja!$B$16*H683^(1/6)/(Refererenssiarvoja!$B$15^0.5)*(Päälaskenta!$G$28/2)^0.5*(1-AO683)^(-1.5)</f>
        <v>7.0999999999999994E-2</v>
      </c>
      <c r="AQ683" s="8">
        <f>Refererenssiarvoja!$B$16*Kaksitasouoma_matriisi!O683^(1/6)/(SQRT((2*Refererenssiarvoja!$B$15)/(Päälaskenta!$F$31*Päälaskenta!$G$31*Päälaskenta!$F$28))+SQRT(Refererenssiarvoja!$B$15)/Refererenssiarvoja!$B$17*LN(Kaksitasouoma_matriisi!L683/Päälaskenta!$F$28))</f>
        <v>-6.0334841584364703E-2</v>
      </c>
      <c r="AR683" s="8">
        <f>Refererenssiarvoja!$B$16*Kaksitasouoma_matriisi!O683^(1/6)/(SQRT((2*Refererenssiarvoja!$B$15)/(Päälaskenta!$F$31*Päälaskenta!$G$31*L683)))</f>
        <v>0.146667787718196</v>
      </c>
    </row>
    <row r="684" spans="1:44" x14ac:dyDescent="0.2">
      <c r="A684" s="8">
        <v>682</v>
      </c>
      <c r="B684" s="8">
        <f>IF(Päälaskenta!C$7,Päälaskenta!E$7,Päälaskenta!G$5)</f>
        <v>2.5</v>
      </c>
      <c r="C684" s="56">
        <v>1.3180000000000001</v>
      </c>
      <c r="D684" s="93">
        <f t="shared" si="161"/>
        <v>1.8968</v>
      </c>
      <c r="E684" s="8">
        <f>IF(Päälaskenta!$C$26,Kaksitasouoma_matriisi!AP684,Kaksitasouoma_matriisi!AC684)</f>
        <v>0.10208941473569499</v>
      </c>
      <c r="F684" s="56">
        <f>IF(D684&lt;Päälaskenta!H$24,(SQRT(POWER(Päälaskenta!C$24/(2*Päälaskenta!E$24),2)+(D684/Päälaskenta!E$24))-Päälaskenta!C$24/(2*Päälaskenta!E$24)),IF(D684=Päälaskenta!H$24,Päälaskenta!D$24,Päälaskenta!D$24+(SQRT(POWER((Päälaskenta!C$20+Päälaskenta!G$24)/(2*Päälaskenta!E$20),2)+((D684-Päälaskenta!H$24)/Päälaskenta!E$20))-(Päälaskenta!C$20+Päälaskenta!G$24)/(2*Päälaskenta!E$20))))</f>
        <v>0.79400000000000004</v>
      </c>
      <c r="G684" s="57">
        <f>IF(F684&gt;Päälaskenta!D$24,(2*SQRT((POWER(Päälaskenta!D$24,2))+POWER(Päälaskenta!E$24*Päälaskenta!D$24,2))+Päälaskenta!C$24)+(2*SQRT((POWER((F684-Päälaskenta!D$24),2))+POWER(Päälaskenta!E$20*(F684-Päälaskenta!D$24),2))+Päälaskenta!C$20),(2*SQRT((POWER(F684,2))+POWER(Päälaskenta!E$24*F684,2))+Päälaskenta!C$24))</f>
        <v>8.32</v>
      </c>
      <c r="H684" s="57">
        <f t="shared" si="162"/>
        <v>0.23</v>
      </c>
      <c r="I684" s="62">
        <f t="shared" si="163"/>
        <v>0.12847600000000001</v>
      </c>
      <c r="J684" s="8">
        <f>IF(F684&lt;Päälaskenta!$D$24,0,Kaksitasouoma_matriisi!F684-Päälaskenta!$D$24)</f>
        <v>9.4000000000000097E-2</v>
      </c>
      <c r="L684" s="8">
        <f>IF(F684&gt;Päälaskenta!D$24,F684-Päälaskenta!D$24,0)</f>
        <v>9.4000000000000097E-2</v>
      </c>
      <c r="M684" s="8">
        <f>IF(F684&gt;Päälaskenta!D$24,(Päälaskenta!C$20+(Päälaskenta!E$20*(Kaksitasouoma_matriisi!F684-Päälaskenta!D$24)))*(Kaksitasouoma_matriisi!F684-Päälaskenta!D$24),0)</f>
        <v>0.48325400000000002</v>
      </c>
      <c r="N684" s="8">
        <f>IF(F684&gt;Päälaskenta!D$24,(2*SQRT((POWER((F684-Päälaskenta!D$24),2))+POWER(Päälaskenta!E$20*(F684-Päälaskenta!D$24),2))+Päälaskenta!C$20),0)</f>
        <v>5.3389218198936197</v>
      </c>
      <c r="O684" s="8">
        <f t="shared" si="169"/>
        <v>9.0515279358338502E-2</v>
      </c>
      <c r="P684" s="8">
        <f>IF(Päälaskenta!$C$29,IF(L684&gt;Päälaskenta!$F$28,Kaksitasouoma_matriisi!AQ684,Kaksitasouoma_matriisi!AR684),Päälaskenta!$F$20)</f>
        <v>0.12</v>
      </c>
      <c r="Q684" s="8">
        <f t="shared" si="170"/>
        <v>0.81184940270996497</v>
      </c>
      <c r="R684" s="8">
        <f t="shared" si="164"/>
        <v>0.154649340304227</v>
      </c>
      <c r="S684" s="8">
        <f t="shared" si="171"/>
        <v>0.32001667922919802</v>
      </c>
      <c r="U684" s="93">
        <f>IF(F684&gt;Päälaskenta!D$24,Päälaskenta!H$24+L684*Päälaskenta!G$24,F684*Päälaskenta!C$24 + F684*F684*Päälaskenta!E$24)</f>
        <v>1.4156</v>
      </c>
      <c r="V684" s="8">
        <f>IF(F684&gt;Päälaskenta!D$24,2*SQRT(POWER(Päälaskenta!D$24,2)+POWER(Päälaskenta!E$24*Päälaskenta!D$24,2))+Päälaskenta!C$24,(2*SQRT((POWER(F684,2))+POWER(Päälaskenta!E$24*F684,2))+Päälaskenta!C$24))</f>
        <v>2.9798989873223301</v>
      </c>
      <c r="W684" s="8">
        <f t="shared" si="172"/>
        <v>0.47504965974434799</v>
      </c>
      <c r="X684" s="8">
        <f>Päälaskenta!F$24</f>
        <v>7.0000000000000007E-2</v>
      </c>
      <c r="Y684" s="8">
        <f t="shared" si="173"/>
        <v>12.312186579481899</v>
      </c>
      <c r="Z684" s="8">
        <f t="shared" si="165"/>
        <v>2.3453506596957698</v>
      </c>
      <c r="AA684" s="8">
        <f t="shared" si="174"/>
        <v>1.65678910687749</v>
      </c>
      <c r="AC684" s="8">
        <f t="shared" si="166"/>
        <v>0.10208941473569499</v>
      </c>
      <c r="AE684" s="8">
        <v>682</v>
      </c>
      <c r="AF684" s="8">
        <f t="shared" si="176"/>
        <v>13.1240359821919</v>
      </c>
      <c r="AG684" s="8">
        <f t="shared" si="167"/>
        <v>3.6286509356464498E-2</v>
      </c>
      <c r="AJ684" s="132">
        <f>IF(Päälaskenta!$F$28&lt;Kaksitasouoma_matriisi!L684,Päälaskenta!$C$20*Päälaskenta!$F$28,Päälaskenta!$C$20*Kaksitasouoma_matriisi!L684)</f>
        <v>0.47</v>
      </c>
      <c r="AK684" s="134">
        <f>SQRT(Päälaskenta!$D$20^2+(Päälaskenta!$D$20/(1/Päälaskenta!$E$20))^2)</f>
        <v>1.8029999999999999</v>
      </c>
      <c r="AL684" s="134">
        <f>IF(Päälaskenta!$F$28&lt;Kaksitasouoma_matriisi!L684,AK684*Päälaskenta!$F$28*COS(ATAN(1/Päälaskenta!$E$20)),AK684*Kaksitasouoma_matriisi!L684*COS(ATAN(1/Päälaskenta!$E$20)))</f>
        <v>0.14099999999999999</v>
      </c>
      <c r="AM684" s="134"/>
      <c r="AN684" s="134">
        <f t="shared" si="175"/>
        <v>0.61099999999999999</v>
      </c>
      <c r="AO684" s="8">
        <f t="shared" si="168"/>
        <v>0.322121467735133</v>
      </c>
      <c r="AP684" s="134">
        <f>Refererenssiarvoja!$B$16*H684^(1/6)/(Refererenssiarvoja!$B$15^0.5)*(Päälaskenta!$G$28/2)^0.5*(1-AO684)^(-1.5)</f>
        <v>7.0999999999999994E-2</v>
      </c>
      <c r="AQ684" s="8">
        <f>Refererenssiarvoja!$B$16*Kaksitasouoma_matriisi!O684^(1/6)/(SQRT((2*Refererenssiarvoja!$B$15)/(Päälaskenta!$F$31*Päälaskenta!$G$31*Päälaskenta!$F$28))+SQRT(Refererenssiarvoja!$B$15)/Refererenssiarvoja!$B$17*LN(Kaksitasouoma_matriisi!L684/Päälaskenta!$F$28))</f>
        <v>-6.0334841584364703E-2</v>
      </c>
      <c r="AR684" s="8">
        <f>Refererenssiarvoja!$B$16*Kaksitasouoma_matriisi!O684^(1/6)/(SQRT((2*Refererenssiarvoja!$B$15)/(Päälaskenta!$F$31*Päälaskenta!$G$31*L684)))</f>
        <v>0.146667787718196</v>
      </c>
    </row>
    <row r="685" spans="1:44" x14ac:dyDescent="0.2">
      <c r="A685" s="8">
        <v>683</v>
      </c>
      <c r="B685" s="8">
        <f>IF(Päälaskenta!C$7,Päälaskenta!E$7,Päälaskenta!G$5)</f>
        <v>2.5</v>
      </c>
      <c r="C685" s="56">
        <v>1.3169999999999999</v>
      </c>
      <c r="D685" s="93">
        <f t="shared" si="161"/>
        <v>1.8983000000000001</v>
      </c>
      <c r="E685" s="8">
        <f>IF(Päälaskenta!$C$26,Kaksitasouoma_matriisi!AP685,Kaksitasouoma_matriisi!AC685)</f>
        <v>0.10208941473569499</v>
      </c>
      <c r="F685" s="56">
        <f>IF(D685&lt;Päälaskenta!H$24,(SQRT(POWER(Päälaskenta!C$24/(2*Päälaskenta!E$24),2)+(D685/Päälaskenta!E$24))-Päälaskenta!C$24/(2*Päälaskenta!E$24)),IF(D685=Päälaskenta!H$24,Päälaskenta!D$24,Päälaskenta!D$24+(SQRT(POWER((Päälaskenta!C$20+Päälaskenta!G$24)/(2*Päälaskenta!E$20),2)+((D685-Päälaskenta!H$24)/Päälaskenta!E$20))-(Päälaskenta!C$20+Päälaskenta!G$24)/(2*Päälaskenta!E$20))))</f>
        <v>0.79400000000000004</v>
      </c>
      <c r="G685" s="57">
        <f>IF(F685&gt;Päälaskenta!D$24,(2*SQRT((POWER(Päälaskenta!D$24,2))+POWER(Päälaskenta!E$24*Päälaskenta!D$24,2))+Päälaskenta!C$24)+(2*SQRT((POWER((F685-Päälaskenta!D$24),2))+POWER(Päälaskenta!E$20*(F685-Päälaskenta!D$24),2))+Päälaskenta!C$20),(2*SQRT((POWER(F685,2))+POWER(Päälaskenta!E$24*F685,2))+Päälaskenta!C$24))</f>
        <v>8.32</v>
      </c>
      <c r="H685" s="57">
        <f t="shared" si="162"/>
        <v>0.23</v>
      </c>
      <c r="I685" s="62">
        <f t="shared" si="163"/>
        <v>0.12828100000000001</v>
      </c>
      <c r="J685" s="8">
        <f>IF(F685&lt;Päälaskenta!$D$24,0,Kaksitasouoma_matriisi!F685-Päälaskenta!$D$24)</f>
        <v>9.4000000000000097E-2</v>
      </c>
      <c r="L685" s="8">
        <f>IF(F685&gt;Päälaskenta!D$24,F685-Päälaskenta!D$24,0)</f>
        <v>9.4000000000000097E-2</v>
      </c>
      <c r="M685" s="8">
        <f>IF(F685&gt;Päälaskenta!D$24,(Päälaskenta!C$20+(Päälaskenta!E$20*(Kaksitasouoma_matriisi!F685-Päälaskenta!D$24)))*(Kaksitasouoma_matriisi!F685-Päälaskenta!D$24),0)</f>
        <v>0.48325400000000002</v>
      </c>
      <c r="N685" s="8">
        <f>IF(F685&gt;Päälaskenta!D$24,(2*SQRT((POWER((F685-Päälaskenta!D$24),2))+POWER(Päälaskenta!E$20*(F685-Päälaskenta!D$24),2))+Päälaskenta!C$20),0)</f>
        <v>5.3389218198936197</v>
      </c>
      <c r="O685" s="8">
        <f t="shared" si="169"/>
        <v>9.0515279358338502E-2</v>
      </c>
      <c r="P685" s="8">
        <f>IF(Päälaskenta!$C$29,IF(L685&gt;Päälaskenta!$F$28,Kaksitasouoma_matriisi!AQ685,Kaksitasouoma_matriisi!AR685),Päälaskenta!$F$20)</f>
        <v>0.12</v>
      </c>
      <c r="Q685" s="8">
        <f t="shared" si="170"/>
        <v>0.81184940270996497</v>
      </c>
      <c r="R685" s="8">
        <f t="shared" si="164"/>
        <v>0.154649340304227</v>
      </c>
      <c r="S685" s="8">
        <f t="shared" si="171"/>
        <v>0.32001667922919802</v>
      </c>
      <c r="U685" s="93">
        <f>IF(F685&gt;Päälaskenta!D$24,Päälaskenta!H$24+L685*Päälaskenta!G$24,F685*Päälaskenta!C$24 + F685*F685*Päälaskenta!E$24)</f>
        <v>1.4156</v>
      </c>
      <c r="V685" s="8">
        <f>IF(F685&gt;Päälaskenta!D$24,2*SQRT(POWER(Päälaskenta!D$24,2)+POWER(Päälaskenta!E$24*Päälaskenta!D$24,2))+Päälaskenta!C$24,(2*SQRT((POWER(F685,2))+POWER(Päälaskenta!E$24*F685,2))+Päälaskenta!C$24))</f>
        <v>2.9798989873223301</v>
      </c>
      <c r="W685" s="8">
        <f t="shared" si="172"/>
        <v>0.47504965974434799</v>
      </c>
      <c r="X685" s="8">
        <f>Päälaskenta!F$24</f>
        <v>7.0000000000000007E-2</v>
      </c>
      <c r="Y685" s="8">
        <f t="shared" si="173"/>
        <v>12.312186579481899</v>
      </c>
      <c r="Z685" s="8">
        <f t="shared" si="165"/>
        <v>2.3453506596957698</v>
      </c>
      <c r="AA685" s="8">
        <f t="shared" si="174"/>
        <v>1.65678910687749</v>
      </c>
      <c r="AC685" s="8">
        <f t="shared" si="166"/>
        <v>0.10208941473569499</v>
      </c>
      <c r="AE685" s="8">
        <v>683</v>
      </c>
      <c r="AF685" s="8">
        <f t="shared" si="176"/>
        <v>13.1240359821919</v>
      </c>
      <c r="AG685" s="8">
        <f t="shared" si="167"/>
        <v>3.6286509356464498E-2</v>
      </c>
      <c r="AJ685" s="132">
        <f>IF(Päälaskenta!$F$28&lt;Kaksitasouoma_matriisi!L685,Päälaskenta!$C$20*Päälaskenta!$F$28,Päälaskenta!$C$20*Kaksitasouoma_matriisi!L685)</f>
        <v>0.47</v>
      </c>
      <c r="AK685" s="134">
        <f>SQRT(Päälaskenta!$D$20^2+(Päälaskenta!$D$20/(1/Päälaskenta!$E$20))^2)</f>
        <v>1.8029999999999999</v>
      </c>
      <c r="AL685" s="134">
        <f>IF(Päälaskenta!$F$28&lt;Kaksitasouoma_matriisi!L685,AK685*Päälaskenta!$F$28*COS(ATAN(1/Päälaskenta!$E$20)),AK685*Kaksitasouoma_matriisi!L685*COS(ATAN(1/Päälaskenta!$E$20)))</f>
        <v>0.14099999999999999</v>
      </c>
      <c r="AM685" s="134"/>
      <c r="AN685" s="134">
        <f t="shared" si="175"/>
        <v>0.61099999999999999</v>
      </c>
      <c r="AO685" s="8">
        <f t="shared" si="168"/>
        <v>0.32186693357214302</v>
      </c>
      <c r="AP685" s="134">
        <f>Refererenssiarvoja!$B$16*H685^(1/6)/(Refererenssiarvoja!$B$15^0.5)*(Päälaskenta!$G$28/2)^0.5*(1-AO685)^(-1.5)</f>
        <v>7.0999999999999994E-2</v>
      </c>
      <c r="AQ685" s="8">
        <f>Refererenssiarvoja!$B$16*Kaksitasouoma_matriisi!O685^(1/6)/(SQRT((2*Refererenssiarvoja!$B$15)/(Päälaskenta!$F$31*Päälaskenta!$G$31*Päälaskenta!$F$28))+SQRT(Refererenssiarvoja!$B$15)/Refererenssiarvoja!$B$17*LN(Kaksitasouoma_matriisi!L685/Päälaskenta!$F$28))</f>
        <v>-6.0334841584364703E-2</v>
      </c>
      <c r="AR685" s="8">
        <f>Refererenssiarvoja!$B$16*Kaksitasouoma_matriisi!O685^(1/6)/(SQRT((2*Refererenssiarvoja!$B$15)/(Päälaskenta!$F$31*Päälaskenta!$G$31*L685)))</f>
        <v>0.146667787718196</v>
      </c>
    </row>
    <row r="686" spans="1:44" x14ac:dyDescent="0.2">
      <c r="A686" s="8">
        <v>684</v>
      </c>
      <c r="B686" s="8">
        <f>IF(Päälaskenta!C$7,Päälaskenta!E$7,Päälaskenta!G$5)</f>
        <v>2.5</v>
      </c>
      <c r="C686" s="56">
        <v>1.3160000000000001</v>
      </c>
      <c r="D686" s="93">
        <f t="shared" si="161"/>
        <v>1.8996999999999999</v>
      </c>
      <c r="E686" s="8">
        <f>IF(Päälaskenta!$C$26,Kaksitasouoma_matriisi!AP686,Kaksitasouoma_matriisi!AC686)</f>
        <v>0.10208941473569499</v>
      </c>
      <c r="F686" s="56">
        <f>IF(D686&lt;Päälaskenta!H$24,(SQRT(POWER(Päälaskenta!C$24/(2*Päälaskenta!E$24),2)+(D686/Päälaskenta!E$24))-Päälaskenta!C$24/(2*Päälaskenta!E$24)),IF(D686=Päälaskenta!H$24,Päälaskenta!D$24,Päälaskenta!D$24+(SQRT(POWER((Päälaskenta!C$20+Päälaskenta!G$24)/(2*Päälaskenta!E$20),2)+((D686-Päälaskenta!H$24)/Päälaskenta!E$20))-(Päälaskenta!C$20+Päälaskenta!G$24)/(2*Päälaskenta!E$20))))</f>
        <v>0.79400000000000004</v>
      </c>
      <c r="G686" s="57">
        <f>IF(F686&gt;Päälaskenta!D$24,(2*SQRT((POWER(Päälaskenta!D$24,2))+POWER(Päälaskenta!E$24*Päälaskenta!D$24,2))+Päälaskenta!C$24)+(2*SQRT((POWER((F686-Päälaskenta!D$24),2))+POWER(Päälaskenta!E$20*(F686-Päälaskenta!D$24),2))+Päälaskenta!C$20),(2*SQRT((POWER(F686,2))+POWER(Päälaskenta!E$24*F686,2))+Päälaskenta!C$24))</f>
        <v>8.32</v>
      </c>
      <c r="H686" s="57">
        <f t="shared" si="162"/>
        <v>0.23</v>
      </c>
      <c r="I686" s="62">
        <f t="shared" si="163"/>
        <v>0.12808600000000001</v>
      </c>
      <c r="J686" s="8">
        <f>IF(F686&lt;Päälaskenta!$D$24,0,Kaksitasouoma_matriisi!F686-Päälaskenta!$D$24)</f>
        <v>9.4000000000000097E-2</v>
      </c>
      <c r="L686" s="8">
        <f>IF(F686&gt;Päälaskenta!D$24,F686-Päälaskenta!D$24,0)</f>
        <v>9.4000000000000097E-2</v>
      </c>
      <c r="M686" s="8">
        <f>IF(F686&gt;Päälaskenta!D$24,(Päälaskenta!C$20+(Päälaskenta!E$20*(Kaksitasouoma_matriisi!F686-Päälaskenta!D$24)))*(Kaksitasouoma_matriisi!F686-Päälaskenta!D$24),0)</f>
        <v>0.48325400000000002</v>
      </c>
      <c r="N686" s="8">
        <f>IF(F686&gt;Päälaskenta!D$24,(2*SQRT((POWER((F686-Päälaskenta!D$24),2))+POWER(Päälaskenta!E$20*(F686-Päälaskenta!D$24),2))+Päälaskenta!C$20),0)</f>
        <v>5.3389218198936197</v>
      </c>
      <c r="O686" s="8">
        <f t="shared" si="169"/>
        <v>9.0515279358338502E-2</v>
      </c>
      <c r="P686" s="8">
        <f>IF(Päälaskenta!$C$29,IF(L686&gt;Päälaskenta!$F$28,Kaksitasouoma_matriisi!AQ686,Kaksitasouoma_matriisi!AR686),Päälaskenta!$F$20)</f>
        <v>0.12</v>
      </c>
      <c r="Q686" s="8">
        <f t="shared" si="170"/>
        <v>0.81184940270996497</v>
      </c>
      <c r="R686" s="8">
        <f t="shared" si="164"/>
        <v>0.154649340304227</v>
      </c>
      <c r="S686" s="8">
        <f t="shared" si="171"/>
        <v>0.32001667922919802</v>
      </c>
      <c r="U686" s="93">
        <f>IF(F686&gt;Päälaskenta!D$24,Päälaskenta!H$24+L686*Päälaskenta!G$24,F686*Päälaskenta!C$24 + F686*F686*Päälaskenta!E$24)</f>
        <v>1.4156</v>
      </c>
      <c r="V686" s="8">
        <f>IF(F686&gt;Päälaskenta!D$24,2*SQRT(POWER(Päälaskenta!D$24,2)+POWER(Päälaskenta!E$24*Päälaskenta!D$24,2))+Päälaskenta!C$24,(2*SQRT((POWER(F686,2))+POWER(Päälaskenta!E$24*F686,2))+Päälaskenta!C$24))</f>
        <v>2.9798989873223301</v>
      </c>
      <c r="W686" s="8">
        <f t="shared" si="172"/>
        <v>0.47504965974434799</v>
      </c>
      <c r="X686" s="8">
        <f>Päälaskenta!F$24</f>
        <v>7.0000000000000007E-2</v>
      </c>
      <c r="Y686" s="8">
        <f t="shared" si="173"/>
        <v>12.312186579481899</v>
      </c>
      <c r="Z686" s="8">
        <f t="shared" si="165"/>
        <v>2.3453506596957698</v>
      </c>
      <c r="AA686" s="8">
        <f t="shared" si="174"/>
        <v>1.65678910687749</v>
      </c>
      <c r="AC686" s="8">
        <f t="shared" si="166"/>
        <v>0.10208941473569499</v>
      </c>
      <c r="AE686" s="8">
        <v>684</v>
      </c>
      <c r="AF686" s="8">
        <f t="shared" si="176"/>
        <v>13.1240359821919</v>
      </c>
      <c r="AG686" s="8">
        <f t="shared" si="167"/>
        <v>3.6286509356464498E-2</v>
      </c>
      <c r="AJ686" s="132">
        <f>IF(Päälaskenta!$F$28&lt;Kaksitasouoma_matriisi!L686,Päälaskenta!$C$20*Päälaskenta!$F$28,Päälaskenta!$C$20*Kaksitasouoma_matriisi!L686)</f>
        <v>0.47</v>
      </c>
      <c r="AK686" s="134">
        <f>SQRT(Päälaskenta!$D$20^2+(Päälaskenta!$D$20/(1/Päälaskenta!$E$20))^2)</f>
        <v>1.8029999999999999</v>
      </c>
      <c r="AL686" s="134">
        <f>IF(Päälaskenta!$F$28&lt;Kaksitasouoma_matriisi!L686,AK686*Päälaskenta!$F$28*COS(ATAN(1/Päälaskenta!$E$20)),AK686*Kaksitasouoma_matriisi!L686*COS(ATAN(1/Päälaskenta!$E$20)))</f>
        <v>0.14099999999999999</v>
      </c>
      <c r="AM686" s="134"/>
      <c r="AN686" s="134">
        <f t="shared" si="175"/>
        <v>0.61099999999999999</v>
      </c>
      <c r="AO686" s="8">
        <f t="shared" si="168"/>
        <v>0.32162973101016001</v>
      </c>
      <c r="AP686" s="134">
        <f>Refererenssiarvoja!$B$16*H686^(1/6)/(Refererenssiarvoja!$B$15^0.5)*(Päälaskenta!$G$28/2)^0.5*(1-AO686)^(-1.5)</f>
        <v>7.0999999999999994E-2</v>
      </c>
      <c r="AQ686" s="8">
        <f>Refererenssiarvoja!$B$16*Kaksitasouoma_matriisi!O686^(1/6)/(SQRT((2*Refererenssiarvoja!$B$15)/(Päälaskenta!$F$31*Päälaskenta!$G$31*Päälaskenta!$F$28))+SQRT(Refererenssiarvoja!$B$15)/Refererenssiarvoja!$B$17*LN(Kaksitasouoma_matriisi!L686/Päälaskenta!$F$28))</f>
        <v>-6.0334841584364703E-2</v>
      </c>
      <c r="AR686" s="8">
        <f>Refererenssiarvoja!$B$16*Kaksitasouoma_matriisi!O686^(1/6)/(SQRT((2*Refererenssiarvoja!$B$15)/(Päälaskenta!$F$31*Päälaskenta!$G$31*L686)))</f>
        <v>0.146667787718196</v>
      </c>
    </row>
    <row r="687" spans="1:44" x14ac:dyDescent="0.2">
      <c r="A687" s="8">
        <v>685</v>
      </c>
      <c r="B687" s="8">
        <f>IF(Päälaskenta!C$7,Päälaskenta!E$7,Päälaskenta!G$5)</f>
        <v>2.5</v>
      </c>
      <c r="C687" s="56">
        <v>1.3149999999999999</v>
      </c>
      <c r="D687" s="93">
        <f t="shared" si="161"/>
        <v>1.9011</v>
      </c>
      <c r="E687" s="8">
        <f>IF(Päälaskenta!$C$26,Kaksitasouoma_matriisi!AP687,Kaksitasouoma_matriisi!AC687)</f>
        <v>0.10208941473569499</v>
      </c>
      <c r="F687" s="56">
        <f>IF(D687&lt;Päälaskenta!H$24,(SQRT(POWER(Päälaskenta!C$24/(2*Päälaskenta!E$24),2)+(D687/Päälaskenta!E$24))-Päälaskenta!C$24/(2*Päälaskenta!E$24)),IF(D687=Päälaskenta!H$24,Päälaskenta!D$24,Päälaskenta!D$24+(SQRT(POWER((Päälaskenta!C$20+Päälaskenta!G$24)/(2*Päälaskenta!E$20),2)+((D687-Päälaskenta!H$24)/Päälaskenta!E$20))-(Päälaskenta!C$20+Päälaskenta!G$24)/(2*Päälaskenta!E$20))))</f>
        <v>0.79400000000000004</v>
      </c>
      <c r="G687" s="57">
        <f>IF(F687&gt;Päälaskenta!D$24,(2*SQRT((POWER(Päälaskenta!D$24,2))+POWER(Päälaskenta!E$24*Päälaskenta!D$24,2))+Päälaskenta!C$24)+(2*SQRT((POWER((F687-Päälaskenta!D$24),2))+POWER(Päälaskenta!E$20*(F687-Päälaskenta!D$24),2))+Päälaskenta!C$20),(2*SQRT((POWER(F687,2))+POWER(Päälaskenta!E$24*F687,2))+Päälaskenta!C$24))</f>
        <v>8.32</v>
      </c>
      <c r="H687" s="57">
        <f t="shared" si="162"/>
        <v>0.23</v>
      </c>
      <c r="I687" s="62">
        <f t="shared" si="163"/>
        <v>0.12789200000000001</v>
      </c>
      <c r="J687" s="8">
        <f>IF(F687&lt;Päälaskenta!$D$24,0,Kaksitasouoma_matriisi!F687-Päälaskenta!$D$24)</f>
        <v>9.4000000000000097E-2</v>
      </c>
      <c r="L687" s="8">
        <f>IF(F687&gt;Päälaskenta!D$24,F687-Päälaskenta!D$24,0)</f>
        <v>9.4000000000000097E-2</v>
      </c>
      <c r="M687" s="8">
        <f>IF(F687&gt;Päälaskenta!D$24,(Päälaskenta!C$20+(Päälaskenta!E$20*(Kaksitasouoma_matriisi!F687-Päälaskenta!D$24)))*(Kaksitasouoma_matriisi!F687-Päälaskenta!D$24),0)</f>
        <v>0.48325400000000002</v>
      </c>
      <c r="N687" s="8">
        <f>IF(F687&gt;Päälaskenta!D$24,(2*SQRT((POWER((F687-Päälaskenta!D$24),2))+POWER(Päälaskenta!E$20*(F687-Päälaskenta!D$24),2))+Päälaskenta!C$20),0)</f>
        <v>5.3389218198936197</v>
      </c>
      <c r="O687" s="8">
        <f t="shared" si="169"/>
        <v>9.0515279358338502E-2</v>
      </c>
      <c r="P687" s="8">
        <f>IF(Päälaskenta!$C$29,IF(L687&gt;Päälaskenta!$F$28,Kaksitasouoma_matriisi!AQ687,Kaksitasouoma_matriisi!AR687),Päälaskenta!$F$20)</f>
        <v>0.12</v>
      </c>
      <c r="Q687" s="8">
        <f t="shared" si="170"/>
        <v>0.81184940270996497</v>
      </c>
      <c r="R687" s="8">
        <f t="shared" si="164"/>
        <v>0.154649340304227</v>
      </c>
      <c r="S687" s="8">
        <f t="shared" si="171"/>
        <v>0.32001667922919802</v>
      </c>
      <c r="U687" s="93">
        <f>IF(F687&gt;Päälaskenta!D$24,Päälaskenta!H$24+L687*Päälaskenta!G$24,F687*Päälaskenta!C$24 + F687*F687*Päälaskenta!E$24)</f>
        <v>1.4156</v>
      </c>
      <c r="V687" s="8">
        <f>IF(F687&gt;Päälaskenta!D$24,2*SQRT(POWER(Päälaskenta!D$24,2)+POWER(Päälaskenta!E$24*Päälaskenta!D$24,2))+Päälaskenta!C$24,(2*SQRT((POWER(F687,2))+POWER(Päälaskenta!E$24*F687,2))+Päälaskenta!C$24))</f>
        <v>2.9798989873223301</v>
      </c>
      <c r="W687" s="8">
        <f t="shared" si="172"/>
        <v>0.47504965974434799</v>
      </c>
      <c r="X687" s="8">
        <f>Päälaskenta!F$24</f>
        <v>7.0000000000000007E-2</v>
      </c>
      <c r="Y687" s="8">
        <f t="shared" si="173"/>
        <v>12.312186579481899</v>
      </c>
      <c r="Z687" s="8">
        <f t="shared" si="165"/>
        <v>2.3453506596957698</v>
      </c>
      <c r="AA687" s="8">
        <f t="shared" si="174"/>
        <v>1.65678910687749</v>
      </c>
      <c r="AC687" s="8">
        <f t="shared" si="166"/>
        <v>0.10208941473569499</v>
      </c>
      <c r="AE687" s="8">
        <v>685</v>
      </c>
      <c r="AF687" s="8">
        <f t="shared" si="176"/>
        <v>13.1240359821919</v>
      </c>
      <c r="AG687" s="8">
        <f t="shared" si="167"/>
        <v>3.6286509356464498E-2</v>
      </c>
      <c r="AJ687" s="132">
        <f>IF(Päälaskenta!$F$28&lt;Kaksitasouoma_matriisi!L687,Päälaskenta!$C$20*Päälaskenta!$F$28,Päälaskenta!$C$20*Kaksitasouoma_matriisi!L687)</f>
        <v>0.47</v>
      </c>
      <c r="AK687" s="134">
        <f>SQRT(Päälaskenta!$D$20^2+(Päälaskenta!$D$20/(1/Päälaskenta!$E$20))^2)</f>
        <v>1.8029999999999999</v>
      </c>
      <c r="AL687" s="134">
        <f>IF(Päälaskenta!$F$28&lt;Kaksitasouoma_matriisi!L687,AK687*Päälaskenta!$F$28*COS(ATAN(1/Päälaskenta!$E$20)),AK687*Kaksitasouoma_matriisi!L687*COS(ATAN(1/Päälaskenta!$E$20)))</f>
        <v>0.14099999999999999</v>
      </c>
      <c r="AM687" s="134"/>
      <c r="AN687" s="134">
        <f t="shared" si="175"/>
        <v>0.61099999999999999</v>
      </c>
      <c r="AO687" s="8">
        <f t="shared" si="168"/>
        <v>0.32139287780758502</v>
      </c>
      <c r="AP687" s="134">
        <f>Refererenssiarvoja!$B$16*H687^(1/6)/(Refererenssiarvoja!$B$15^0.5)*(Päälaskenta!$G$28/2)^0.5*(1-AO687)^(-1.5)</f>
        <v>7.0999999999999994E-2</v>
      </c>
      <c r="AQ687" s="8">
        <f>Refererenssiarvoja!$B$16*Kaksitasouoma_matriisi!O687^(1/6)/(SQRT((2*Refererenssiarvoja!$B$15)/(Päälaskenta!$F$31*Päälaskenta!$G$31*Päälaskenta!$F$28))+SQRT(Refererenssiarvoja!$B$15)/Refererenssiarvoja!$B$17*LN(Kaksitasouoma_matriisi!L687/Päälaskenta!$F$28))</f>
        <v>-6.0334841584364703E-2</v>
      </c>
      <c r="AR687" s="8">
        <f>Refererenssiarvoja!$B$16*Kaksitasouoma_matriisi!O687^(1/6)/(SQRT((2*Refererenssiarvoja!$B$15)/(Päälaskenta!$F$31*Päälaskenta!$G$31*L687)))</f>
        <v>0.146667787718196</v>
      </c>
    </row>
    <row r="688" spans="1:44" x14ac:dyDescent="0.2">
      <c r="A688" s="8">
        <v>686</v>
      </c>
      <c r="B688" s="8">
        <f>IF(Päälaskenta!C$7,Päälaskenta!E$7,Päälaskenta!G$5)</f>
        <v>2.5</v>
      </c>
      <c r="C688" s="56">
        <v>1.3140000000000001</v>
      </c>
      <c r="D688" s="93">
        <f t="shared" si="161"/>
        <v>1.9026000000000001</v>
      </c>
      <c r="E688" s="8">
        <f>IF(Päälaskenta!$C$26,Kaksitasouoma_matriisi!AP688,Kaksitasouoma_matriisi!AC688)</f>
        <v>0.10208941473569499</v>
      </c>
      <c r="F688" s="56">
        <f>IF(D688&lt;Päälaskenta!H$24,(SQRT(POWER(Päälaskenta!C$24/(2*Päälaskenta!E$24),2)+(D688/Päälaskenta!E$24))-Päälaskenta!C$24/(2*Päälaskenta!E$24)),IF(D688=Päälaskenta!H$24,Päälaskenta!D$24,Päälaskenta!D$24+(SQRT(POWER((Päälaskenta!C$20+Päälaskenta!G$24)/(2*Päälaskenta!E$20),2)+((D688-Päälaskenta!H$24)/Päälaskenta!E$20))-(Päälaskenta!C$20+Päälaskenta!G$24)/(2*Päälaskenta!E$20))))</f>
        <v>0.79400000000000004</v>
      </c>
      <c r="G688" s="57">
        <f>IF(F688&gt;Päälaskenta!D$24,(2*SQRT((POWER(Päälaskenta!D$24,2))+POWER(Päälaskenta!E$24*Päälaskenta!D$24,2))+Päälaskenta!C$24)+(2*SQRT((POWER((F688-Päälaskenta!D$24),2))+POWER(Päälaskenta!E$20*(F688-Päälaskenta!D$24),2))+Päälaskenta!C$20),(2*SQRT((POWER(F688,2))+POWER(Päälaskenta!E$24*F688,2))+Päälaskenta!C$24))</f>
        <v>8.32</v>
      </c>
      <c r="H688" s="57">
        <f t="shared" si="162"/>
        <v>0.23</v>
      </c>
      <c r="I688" s="62">
        <f t="shared" si="163"/>
        <v>0.127697</v>
      </c>
      <c r="J688" s="8">
        <f>IF(F688&lt;Päälaskenta!$D$24,0,Kaksitasouoma_matriisi!F688-Päälaskenta!$D$24)</f>
        <v>9.4000000000000097E-2</v>
      </c>
      <c r="L688" s="8">
        <f>IF(F688&gt;Päälaskenta!D$24,F688-Päälaskenta!D$24,0)</f>
        <v>9.4000000000000097E-2</v>
      </c>
      <c r="M688" s="8">
        <f>IF(F688&gt;Päälaskenta!D$24,(Päälaskenta!C$20+(Päälaskenta!E$20*(Kaksitasouoma_matriisi!F688-Päälaskenta!D$24)))*(Kaksitasouoma_matriisi!F688-Päälaskenta!D$24),0)</f>
        <v>0.48325400000000002</v>
      </c>
      <c r="N688" s="8">
        <f>IF(F688&gt;Päälaskenta!D$24,(2*SQRT((POWER((F688-Päälaskenta!D$24),2))+POWER(Päälaskenta!E$20*(F688-Päälaskenta!D$24),2))+Päälaskenta!C$20),0)</f>
        <v>5.3389218198936197</v>
      </c>
      <c r="O688" s="8">
        <f t="shared" si="169"/>
        <v>9.0515279358338502E-2</v>
      </c>
      <c r="P688" s="8">
        <f>IF(Päälaskenta!$C$29,IF(L688&gt;Päälaskenta!$F$28,Kaksitasouoma_matriisi!AQ688,Kaksitasouoma_matriisi!AR688),Päälaskenta!$F$20)</f>
        <v>0.12</v>
      </c>
      <c r="Q688" s="8">
        <f t="shared" si="170"/>
        <v>0.81184940270996497</v>
      </c>
      <c r="R688" s="8">
        <f t="shared" si="164"/>
        <v>0.154649340304227</v>
      </c>
      <c r="S688" s="8">
        <f t="shared" si="171"/>
        <v>0.32001667922919802</v>
      </c>
      <c r="U688" s="93">
        <f>IF(F688&gt;Päälaskenta!D$24,Päälaskenta!H$24+L688*Päälaskenta!G$24,F688*Päälaskenta!C$24 + F688*F688*Päälaskenta!E$24)</f>
        <v>1.4156</v>
      </c>
      <c r="V688" s="8">
        <f>IF(F688&gt;Päälaskenta!D$24,2*SQRT(POWER(Päälaskenta!D$24,2)+POWER(Päälaskenta!E$24*Päälaskenta!D$24,2))+Päälaskenta!C$24,(2*SQRT((POWER(F688,2))+POWER(Päälaskenta!E$24*F688,2))+Päälaskenta!C$24))</f>
        <v>2.9798989873223301</v>
      </c>
      <c r="W688" s="8">
        <f t="shared" si="172"/>
        <v>0.47504965974434799</v>
      </c>
      <c r="X688" s="8">
        <f>Päälaskenta!F$24</f>
        <v>7.0000000000000007E-2</v>
      </c>
      <c r="Y688" s="8">
        <f t="shared" si="173"/>
        <v>12.312186579481899</v>
      </c>
      <c r="Z688" s="8">
        <f t="shared" si="165"/>
        <v>2.3453506596957698</v>
      </c>
      <c r="AA688" s="8">
        <f t="shared" si="174"/>
        <v>1.65678910687749</v>
      </c>
      <c r="AC688" s="8">
        <f t="shared" si="166"/>
        <v>0.10208941473569499</v>
      </c>
      <c r="AE688" s="8">
        <v>686</v>
      </c>
      <c r="AF688" s="8">
        <f t="shared" si="176"/>
        <v>13.1240359821919</v>
      </c>
      <c r="AG688" s="8">
        <f t="shared" si="167"/>
        <v>3.6286509356464498E-2</v>
      </c>
      <c r="AJ688" s="132">
        <f>IF(Päälaskenta!$F$28&lt;Kaksitasouoma_matriisi!L688,Päälaskenta!$C$20*Päälaskenta!$F$28,Päälaskenta!$C$20*Kaksitasouoma_matriisi!L688)</f>
        <v>0.47</v>
      </c>
      <c r="AK688" s="134">
        <f>SQRT(Päälaskenta!$D$20^2+(Päälaskenta!$D$20/(1/Päälaskenta!$E$20))^2)</f>
        <v>1.8029999999999999</v>
      </c>
      <c r="AL688" s="134">
        <f>IF(Päälaskenta!$F$28&lt;Kaksitasouoma_matriisi!L688,AK688*Päälaskenta!$F$28*COS(ATAN(1/Päälaskenta!$E$20)),AK688*Kaksitasouoma_matriisi!L688*COS(ATAN(1/Päälaskenta!$E$20)))</f>
        <v>0.14099999999999999</v>
      </c>
      <c r="AM688" s="134"/>
      <c r="AN688" s="134">
        <f t="shared" si="175"/>
        <v>0.61099999999999999</v>
      </c>
      <c r="AO688" s="8">
        <f t="shared" si="168"/>
        <v>0.32113949332492397</v>
      </c>
      <c r="AP688" s="134">
        <f>Refererenssiarvoja!$B$16*H688^(1/6)/(Refererenssiarvoja!$B$15^0.5)*(Päälaskenta!$G$28/2)^0.5*(1-AO688)^(-1.5)</f>
        <v>7.0999999999999994E-2</v>
      </c>
      <c r="AQ688" s="8">
        <f>Refererenssiarvoja!$B$16*Kaksitasouoma_matriisi!O688^(1/6)/(SQRT((2*Refererenssiarvoja!$B$15)/(Päälaskenta!$F$31*Päälaskenta!$G$31*Päälaskenta!$F$28))+SQRT(Refererenssiarvoja!$B$15)/Refererenssiarvoja!$B$17*LN(Kaksitasouoma_matriisi!L688/Päälaskenta!$F$28))</f>
        <v>-6.0334841584364703E-2</v>
      </c>
      <c r="AR688" s="8">
        <f>Refererenssiarvoja!$B$16*Kaksitasouoma_matriisi!O688^(1/6)/(SQRT((2*Refererenssiarvoja!$B$15)/(Päälaskenta!$F$31*Päälaskenta!$G$31*L688)))</f>
        <v>0.146667787718196</v>
      </c>
    </row>
    <row r="689" spans="1:44" x14ac:dyDescent="0.2">
      <c r="A689" s="8">
        <v>687</v>
      </c>
      <c r="B689" s="8">
        <f>IF(Päälaskenta!C$7,Päälaskenta!E$7,Päälaskenta!G$5)</f>
        <v>2.5</v>
      </c>
      <c r="C689" s="56">
        <v>1.3129999999999999</v>
      </c>
      <c r="D689" s="93">
        <f t="shared" si="161"/>
        <v>1.9039999999999999</v>
      </c>
      <c r="E689" s="8">
        <f>IF(Päälaskenta!$C$26,Kaksitasouoma_matriisi!AP689,Kaksitasouoma_matriisi!AC689)</f>
        <v>0.102097174195588</v>
      </c>
      <c r="F689" s="56">
        <f>IF(D689&lt;Päälaskenta!H$24,(SQRT(POWER(Päälaskenta!C$24/(2*Päälaskenta!E$24),2)+(D689/Päälaskenta!E$24))-Päälaskenta!C$24/(2*Päälaskenta!E$24)),IF(D689=Päälaskenta!H$24,Päälaskenta!D$24,Päälaskenta!D$24+(SQRT(POWER((Päälaskenta!C$20+Päälaskenta!G$24)/(2*Päälaskenta!E$20),2)+((D689-Päälaskenta!H$24)/Päälaskenta!E$20))-(Päälaskenta!C$20+Päälaskenta!G$24)/(2*Päälaskenta!E$20))))</f>
        <v>0.79500000000000004</v>
      </c>
      <c r="G689" s="57">
        <f>IF(F689&gt;Päälaskenta!D$24,(2*SQRT((POWER(Päälaskenta!D$24,2))+POWER(Päälaskenta!E$24*Päälaskenta!D$24,2))+Päälaskenta!C$24)+(2*SQRT((POWER((F689-Päälaskenta!D$24),2))+POWER(Päälaskenta!E$20*(F689-Päälaskenta!D$24),2))+Päälaskenta!C$20),(2*SQRT((POWER(F689,2))+POWER(Päälaskenta!E$24*F689,2))+Päälaskenta!C$24))</f>
        <v>8.32</v>
      </c>
      <c r="H689" s="57">
        <f t="shared" si="162"/>
        <v>0.23</v>
      </c>
      <c r="I689" s="62">
        <f t="shared" si="163"/>
        <v>0.127522</v>
      </c>
      <c r="J689" s="8">
        <f>IF(F689&lt;Päälaskenta!$D$24,0,Kaksitasouoma_matriisi!F689-Päälaskenta!$D$24)</f>
        <v>9.5000000000000098E-2</v>
      </c>
      <c r="L689" s="8">
        <f>IF(F689&gt;Päälaskenta!D$24,F689-Päälaskenta!D$24,0)</f>
        <v>9.5000000000000098E-2</v>
      </c>
      <c r="M689" s="8">
        <f>IF(F689&gt;Päälaskenta!D$24,(Päälaskenta!C$20+(Päälaskenta!E$20*(Kaksitasouoma_matriisi!F689-Päälaskenta!D$24)))*(Kaksitasouoma_matriisi!F689-Päälaskenta!D$24),0)</f>
        <v>0.48853750000000001</v>
      </c>
      <c r="N689" s="8">
        <f>IF(F689&gt;Päälaskenta!D$24,(2*SQRT((POWER((F689-Päälaskenta!D$24),2))+POWER(Päälaskenta!E$20*(F689-Päälaskenta!D$24),2))+Päälaskenta!C$20),0)</f>
        <v>5.3425273711690799</v>
      </c>
      <c r="O689" s="8">
        <f t="shared" si="169"/>
        <v>9.1443144051332304E-2</v>
      </c>
      <c r="P689" s="8">
        <f>IF(Päälaskenta!$C$29,IF(L689&gt;Päälaskenta!$F$28,Kaksitasouoma_matriisi!AQ689,Kaksitasouoma_matriisi!AR689),Päälaskenta!$F$20)</f>
        <v>0.12</v>
      </c>
      <c r="Q689" s="8">
        <f t="shared" si="170"/>
        <v>0.82632474730336303</v>
      </c>
      <c r="R689" s="8">
        <f t="shared" si="164"/>
        <v>0.15681784937093601</v>
      </c>
      <c r="S689" s="8">
        <f t="shared" si="171"/>
        <v>0.32099449759933701</v>
      </c>
      <c r="U689" s="93">
        <f>IF(F689&gt;Päälaskenta!D$24,Päälaskenta!H$24+L689*Päälaskenta!G$24,F689*Päälaskenta!C$24 + F689*F689*Päälaskenta!E$24)</f>
        <v>1.4179999999999999</v>
      </c>
      <c r="V689" s="8">
        <f>IF(F689&gt;Päälaskenta!D$24,2*SQRT(POWER(Päälaskenta!D$24,2)+POWER(Päälaskenta!E$24*Päälaskenta!D$24,2))+Päälaskenta!C$24,(2*SQRT((POWER(F689,2))+POWER(Päälaskenta!E$24*F689,2))+Päälaskenta!C$24))</f>
        <v>2.9798989873223301</v>
      </c>
      <c r="W689" s="8">
        <f t="shared" si="172"/>
        <v>0.47585505617228402</v>
      </c>
      <c r="X689" s="8">
        <f>Päälaskenta!F$24</f>
        <v>7.0000000000000007E-2</v>
      </c>
      <c r="Y689" s="8">
        <f t="shared" si="173"/>
        <v>12.346996252476099</v>
      </c>
      <c r="Z689" s="8">
        <f t="shared" si="165"/>
        <v>2.34318215062906</v>
      </c>
      <c r="AA689" s="8">
        <f t="shared" si="174"/>
        <v>1.6524556774535</v>
      </c>
      <c r="AC689" s="8">
        <f t="shared" si="166"/>
        <v>0.102097174195588</v>
      </c>
      <c r="AE689" s="8">
        <v>687</v>
      </c>
      <c r="AF689" s="8">
        <f t="shared" si="176"/>
        <v>13.1733209997795</v>
      </c>
      <c r="AG689" s="8">
        <f t="shared" si="167"/>
        <v>3.6015501637340401E-2</v>
      </c>
      <c r="AJ689" s="132">
        <f>IF(Päälaskenta!$F$28&lt;Kaksitasouoma_matriisi!L689,Päälaskenta!$C$20*Päälaskenta!$F$28,Päälaskenta!$C$20*Kaksitasouoma_matriisi!L689)</f>
        <v>0.47499999999999998</v>
      </c>
      <c r="AK689" s="134">
        <f>SQRT(Päälaskenta!$D$20^2+(Päälaskenta!$D$20/(1/Päälaskenta!$E$20))^2)</f>
        <v>1.8029999999999999</v>
      </c>
      <c r="AL689" s="134">
        <f>IF(Päälaskenta!$F$28&lt;Kaksitasouoma_matriisi!L689,AK689*Päälaskenta!$F$28*COS(ATAN(1/Päälaskenta!$E$20)),AK689*Kaksitasouoma_matriisi!L689*COS(ATAN(1/Päälaskenta!$E$20)))</f>
        <v>0.14299999999999999</v>
      </c>
      <c r="AM689" s="134"/>
      <c r="AN689" s="134">
        <f t="shared" si="175"/>
        <v>0.61799999999999999</v>
      </c>
      <c r="AO689" s="8">
        <f t="shared" si="168"/>
        <v>0.32457983193277301</v>
      </c>
      <c r="AP689" s="134">
        <f>Refererenssiarvoja!$B$16*H689^(1/6)/(Refererenssiarvoja!$B$15^0.5)*(Päälaskenta!$G$28/2)^0.5*(1-AO689)^(-1.5)</f>
        <v>7.0999999999999994E-2</v>
      </c>
      <c r="AQ689" s="8">
        <f>Refererenssiarvoja!$B$16*Kaksitasouoma_matriisi!O689^(1/6)/(SQRT((2*Refererenssiarvoja!$B$15)/(Päälaskenta!$F$31*Päälaskenta!$G$31*Päälaskenta!$F$28))+SQRT(Refererenssiarvoja!$B$15)/Refererenssiarvoja!$B$17*LN(Kaksitasouoma_matriisi!L689/Päälaskenta!$F$28))</f>
        <v>-6.08917964501067E-2</v>
      </c>
      <c r="AR689" s="8">
        <f>Refererenssiarvoja!$B$16*Kaksitasouoma_matriisi!O689^(1/6)/(SQRT((2*Refererenssiarvoja!$B$15)/(Päälaskenta!$F$31*Päälaskenta!$G$31*L689)))</f>
        <v>0.14769671161355999</v>
      </c>
    </row>
    <row r="690" spans="1:44" x14ac:dyDescent="0.2">
      <c r="A690" s="8">
        <v>688</v>
      </c>
      <c r="B690" s="8">
        <f>IF(Päälaskenta!C$7,Päälaskenta!E$7,Päälaskenta!G$5)</f>
        <v>2.5</v>
      </c>
      <c r="C690" s="56">
        <v>1.3120000000000001</v>
      </c>
      <c r="D690" s="93">
        <f t="shared" si="161"/>
        <v>1.9055</v>
      </c>
      <c r="E690" s="8">
        <f>IF(Päälaskenta!$C$26,Kaksitasouoma_matriisi!AP690,Kaksitasouoma_matriisi!AC690)</f>
        <v>0.102097174195588</v>
      </c>
      <c r="F690" s="56">
        <f>IF(D690&lt;Päälaskenta!H$24,(SQRT(POWER(Päälaskenta!C$24/(2*Päälaskenta!E$24),2)+(D690/Päälaskenta!E$24))-Päälaskenta!C$24/(2*Päälaskenta!E$24)),IF(D690=Päälaskenta!H$24,Päälaskenta!D$24,Päälaskenta!D$24+(SQRT(POWER((Päälaskenta!C$20+Päälaskenta!G$24)/(2*Päälaskenta!E$20),2)+((D690-Päälaskenta!H$24)/Päälaskenta!E$20))-(Päälaskenta!C$20+Päälaskenta!G$24)/(2*Päälaskenta!E$20))))</f>
        <v>0.79500000000000004</v>
      </c>
      <c r="G690" s="57">
        <f>IF(F690&gt;Päälaskenta!D$24,(2*SQRT((POWER(Päälaskenta!D$24,2))+POWER(Päälaskenta!E$24*Päälaskenta!D$24,2))+Päälaskenta!C$24)+(2*SQRT((POWER((F690-Päälaskenta!D$24),2))+POWER(Päälaskenta!E$20*(F690-Päälaskenta!D$24),2))+Päälaskenta!C$20),(2*SQRT((POWER(F690,2))+POWER(Päälaskenta!E$24*F690,2))+Päälaskenta!C$24))</f>
        <v>8.32</v>
      </c>
      <c r="H690" s="57">
        <f t="shared" si="162"/>
        <v>0.23</v>
      </c>
      <c r="I690" s="62">
        <f t="shared" si="163"/>
        <v>0.127328</v>
      </c>
      <c r="J690" s="8">
        <f>IF(F690&lt;Päälaskenta!$D$24,0,Kaksitasouoma_matriisi!F690-Päälaskenta!$D$24)</f>
        <v>9.5000000000000098E-2</v>
      </c>
      <c r="L690" s="8">
        <f>IF(F690&gt;Päälaskenta!D$24,F690-Päälaskenta!D$24,0)</f>
        <v>9.5000000000000098E-2</v>
      </c>
      <c r="M690" s="8">
        <f>IF(F690&gt;Päälaskenta!D$24,(Päälaskenta!C$20+(Päälaskenta!E$20*(Kaksitasouoma_matriisi!F690-Päälaskenta!D$24)))*(Kaksitasouoma_matriisi!F690-Päälaskenta!D$24),0)</f>
        <v>0.48853750000000001</v>
      </c>
      <c r="N690" s="8">
        <f>IF(F690&gt;Päälaskenta!D$24,(2*SQRT((POWER((F690-Päälaskenta!D$24),2))+POWER(Päälaskenta!E$20*(F690-Päälaskenta!D$24),2))+Päälaskenta!C$20),0)</f>
        <v>5.3425273711690799</v>
      </c>
      <c r="O690" s="8">
        <f t="shared" si="169"/>
        <v>9.1443144051332304E-2</v>
      </c>
      <c r="P690" s="8">
        <f>IF(Päälaskenta!$C$29,IF(L690&gt;Päälaskenta!$F$28,Kaksitasouoma_matriisi!AQ690,Kaksitasouoma_matriisi!AR690),Päälaskenta!$F$20)</f>
        <v>0.12</v>
      </c>
      <c r="Q690" s="8">
        <f t="shared" si="170"/>
        <v>0.82632474730336303</v>
      </c>
      <c r="R690" s="8">
        <f t="shared" si="164"/>
        <v>0.15681784937093601</v>
      </c>
      <c r="S690" s="8">
        <f t="shared" si="171"/>
        <v>0.32099449759933701</v>
      </c>
      <c r="U690" s="93">
        <f>IF(F690&gt;Päälaskenta!D$24,Päälaskenta!H$24+L690*Päälaskenta!G$24,F690*Päälaskenta!C$24 + F690*F690*Päälaskenta!E$24)</f>
        <v>1.4179999999999999</v>
      </c>
      <c r="V690" s="8">
        <f>IF(F690&gt;Päälaskenta!D$24,2*SQRT(POWER(Päälaskenta!D$24,2)+POWER(Päälaskenta!E$24*Päälaskenta!D$24,2))+Päälaskenta!C$24,(2*SQRT((POWER(F690,2))+POWER(Päälaskenta!E$24*F690,2))+Päälaskenta!C$24))</f>
        <v>2.9798989873223301</v>
      </c>
      <c r="W690" s="8">
        <f t="shared" si="172"/>
        <v>0.47585505617228402</v>
      </c>
      <c r="X690" s="8">
        <f>Päälaskenta!F$24</f>
        <v>7.0000000000000007E-2</v>
      </c>
      <c r="Y690" s="8">
        <f t="shared" si="173"/>
        <v>12.346996252476099</v>
      </c>
      <c r="Z690" s="8">
        <f t="shared" si="165"/>
        <v>2.34318215062906</v>
      </c>
      <c r="AA690" s="8">
        <f t="shared" si="174"/>
        <v>1.6524556774535</v>
      </c>
      <c r="AC690" s="8">
        <f t="shared" si="166"/>
        <v>0.102097174195588</v>
      </c>
      <c r="AE690" s="8">
        <v>688</v>
      </c>
      <c r="AF690" s="8">
        <f t="shared" si="176"/>
        <v>13.1733209997795</v>
      </c>
      <c r="AG690" s="8">
        <f t="shared" si="167"/>
        <v>3.6015501637340401E-2</v>
      </c>
      <c r="AJ690" s="132">
        <f>IF(Päälaskenta!$F$28&lt;Kaksitasouoma_matriisi!L690,Päälaskenta!$C$20*Päälaskenta!$F$28,Päälaskenta!$C$20*Kaksitasouoma_matriisi!L690)</f>
        <v>0.47499999999999998</v>
      </c>
      <c r="AK690" s="134">
        <f>SQRT(Päälaskenta!$D$20^2+(Päälaskenta!$D$20/(1/Päälaskenta!$E$20))^2)</f>
        <v>1.8029999999999999</v>
      </c>
      <c r="AL690" s="134">
        <f>IF(Päälaskenta!$F$28&lt;Kaksitasouoma_matriisi!L690,AK690*Päälaskenta!$F$28*COS(ATAN(1/Päälaskenta!$E$20)),AK690*Kaksitasouoma_matriisi!L690*COS(ATAN(1/Päälaskenta!$E$20)))</f>
        <v>0.14299999999999999</v>
      </c>
      <c r="AM690" s="134"/>
      <c r="AN690" s="134">
        <f t="shared" si="175"/>
        <v>0.61799999999999999</v>
      </c>
      <c r="AO690" s="8">
        <f t="shared" si="168"/>
        <v>0.32432432432432401</v>
      </c>
      <c r="AP690" s="134">
        <f>Refererenssiarvoja!$B$16*H690^(1/6)/(Refererenssiarvoja!$B$15^0.5)*(Päälaskenta!$G$28/2)^0.5*(1-AO690)^(-1.5)</f>
        <v>7.0999999999999994E-2</v>
      </c>
      <c r="AQ690" s="8">
        <f>Refererenssiarvoja!$B$16*Kaksitasouoma_matriisi!O690^(1/6)/(SQRT((2*Refererenssiarvoja!$B$15)/(Päälaskenta!$F$31*Päälaskenta!$G$31*Päälaskenta!$F$28))+SQRT(Refererenssiarvoja!$B$15)/Refererenssiarvoja!$B$17*LN(Kaksitasouoma_matriisi!L690/Päälaskenta!$F$28))</f>
        <v>-6.08917964501067E-2</v>
      </c>
      <c r="AR690" s="8">
        <f>Refererenssiarvoja!$B$16*Kaksitasouoma_matriisi!O690^(1/6)/(SQRT((2*Refererenssiarvoja!$B$15)/(Päälaskenta!$F$31*Päälaskenta!$G$31*L690)))</f>
        <v>0.14769671161355999</v>
      </c>
    </row>
    <row r="691" spans="1:44" x14ac:dyDescent="0.2">
      <c r="A691" s="8">
        <v>689</v>
      </c>
      <c r="B691" s="8">
        <f>IF(Päälaskenta!C$7,Päälaskenta!E$7,Päälaskenta!G$5)</f>
        <v>2.5</v>
      </c>
      <c r="C691" s="56">
        <v>1.3109999999999999</v>
      </c>
      <c r="D691" s="93">
        <f t="shared" si="161"/>
        <v>1.9069</v>
      </c>
      <c r="E691" s="8">
        <f>IF(Päälaskenta!$C$26,Kaksitasouoma_matriisi!AP691,Kaksitasouoma_matriisi!AC691)</f>
        <v>0.102097174195588</v>
      </c>
      <c r="F691" s="56">
        <f>IF(D691&lt;Päälaskenta!H$24,(SQRT(POWER(Päälaskenta!C$24/(2*Päälaskenta!E$24),2)+(D691/Päälaskenta!E$24))-Päälaskenta!C$24/(2*Päälaskenta!E$24)),IF(D691=Päälaskenta!H$24,Päälaskenta!D$24,Päälaskenta!D$24+(SQRT(POWER((Päälaskenta!C$20+Päälaskenta!G$24)/(2*Päälaskenta!E$20),2)+((D691-Päälaskenta!H$24)/Päälaskenta!E$20))-(Päälaskenta!C$20+Päälaskenta!G$24)/(2*Päälaskenta!E$20))))</f>
        <v>0.79500000000000004</v>
      </c>
      <c r="G691" s="57">
        <f>IF(F691&gt;Päälaskenta!D$24,(2*SQRT((POWER(Päälaskenta!D$24,2))+POWER(Päälaskenta!E$24*Päälaskenta!D$24,2))+Päälaskenta!C$24)+(2*SQRT((POWER((F691-Päälaskenta!D$24),2))+POWER(Päälaskenta!E$20*(F691-Päälaskenta!D$24),2))+Päälaskenta!C$20),(2*SQRT((POWER(F691,2))+POWER(Päälaskenta!E$24*F691,2))+Päälaskenta!C$24))</f>
        <v>8.32</v>
      </c>
      <c r="H691" s="57">
        <f t="shared" si="162"/>
        <v>0.23</v>
      </c>
      <c r="I691" s="62">
        <f t="shared" si="163"/>
        <v>0.127134</v>
      </c>
      <c r="J691" s="8">
        <f>IF(F691&lt;Päälaskenta!$D$24,0,Kaksitasouoma_matriisi!F691-Päälaskenta!$D$24)</f>
        <v>9.5000000000000098E-2</v>
      </c>
      <c r="L691" s="8">
        <f>IF(F691&gt;Päälaskenta!D$24,F691-Päälaskenta!D$24,0)</f>
        <v>9.5000000000000098E-2</v>
      </c>
      <c r="M691" s="8">
        <f>IF(F691&gt;Päälaskenta!D$24,(Päälaskenta!C$20+(Päälaskenta!E$20*(Kaksitasouoma_matriisi!F691-Päälaskenta!D$24)))*(Kaksitasouoma_matriisi!F691-Päälaskenta!D$24),0)</f>
        <v>0.48853750000000001</v>
      </c>
      <c r="N691" s="8">
        <f>IF(F691&gt;Päälaskenta!D$24,(2*SQRT((POWER((F691-Päälaskenta!D$24),2))+POWER(Päälaskenta!E$20*(F691-Päälaskenta!D$24),2))+Päälaskenta!C$20),0)</f>
        <v>5.3425273711690799</v>
      </c>
      <c r="O691" s="8">
        <f t="shared" si="169"/>
        <v>9.1443144051332304E-2</v>
      </c>
      <c r="P691" s="8">
        <f>IF(Päälaskenta!$C$29,IF(L691&gt;Päälaskenta!$F$28,Kaksitasouoma_matriisi!AQ691,Kaksitasouoma_matriisi!AR691),Päälaskenta!$F$20)</f>
        <v>0.12</v>
      </c>
      <c r="Q691" s="8">
        <f t="shared" si="170"/>
        <v>0.82632474730336303</v>
      </c>
      <c r="R691" s="8">
        <f t="shared" si="164"/>
        <v>0.15681784937093601</v>
      </c>
      <c r="S691" s="8">
        <f t="shared" si="171"/>
        <v>0.32099449759933701</v>
      </c>
      <c r="U691" s="93">
        <f>IF(F691&gt;Päälaskenta!D$24,Päälaskenta!H$24+L691*Päälaskenta!G$24,F691*Päälaskenta!C$24 + F691*F691*Päälaskenta!E$24)</f>
        <v>1.4179999999999999</v>
      </c>
      <c r="V691" s="8">
        <f>IF(F691&gt;Päälaskenta!D$24,2*SQRT(POWER(Päälaskenta!D$24,2)+POWER(Päälaskenta!E$24*Päälaskenta!D$24,2))+Päälaskenta!C$24,(2*SQRT((POWER(F691,2))+POWER(Päälaskenta!E$24*F691,2))+Päälaskenta!C$24))</f>
        <v>2.9798989873223301</v>
      </c>
      <c r="W691" s="8">
        <f t="shared" si="172"/>
        <v>0.47585505617228402</v>
      </c>
      <c r="X691" s="8">
        <f>Päälaskenta!F$24</f>
        <v>7.0000000000000007E-2</v>
      </c>
      <c r="Y691" s="8">
        <f t="shared" si="173"/>
        <v>12.346996252476099</v>
      </c>
      <c r="Z691" s="8">
        <f t="shared" si="165"/>
        <v>2.34318215062906</v>
      </c>
      <c r="AA691" s="8">
        <f t="shared" si="174"/>
        <v>1.6524556774535</v>
      </c>
      <c r="AC691" s="8">
        <f t="shared" si="166"/>
        <v>0.102097174195588</v>
      </c>
      <c r="AE691" s="8">
        <v>689</v>
      </c>
      <c r="AF691" s="8">
        <f t="shared" si="176"/>
        <v>13.1733209997795</v>
      </c>
      <c r="AG691" s="8">
        <f t="shared" si="167"/>
        <v>3.6015501637340401E-2</v>
      </c>
      <c r="AJ691" s="132">
        <f>IF(Päälaskenta!$F$28&lt;Kaksitasouoma_matriisi!L691,Päälaskenta!$C$20*Päälaskenta!$F$28,Päälaskenta!$C$20*Kaksitasouoma_matriisi!L691)</f>
        <v>0.47499999999999998</v>
      </c>
      <c r="AK691" s="134">
        <f>SQRT(Päälaskenta!$D$20^2+(Päälaskenta!$D$20/(1/Päälaskenta!$E$20))^2)</f>
        <v>1.8029999999999999</v>
      </c>
      <c r="AL691" s="134">
        <f>IF(Päälaskenta!$F$28&lt;Kaksitasouoma_matriisi!L691,AK691*Päälaskenta!$F$28*COS(ATAN(1/Päälaskenta!$E$20)),AK691*Kaksitasouoma_matriisi!L691*COS(ATAN(1/Päälaskenta!$E$20)))</f>
        <v>0.14299999999999999</v>
      </c>
      <c r="AM691" s="134"/>
      <c r="AN691" s="134">
        <f t="shared" si="175"/>
        <v>0.61799999999999999</v>
      </c>
      <c r="AO691" s="8">
        <f t="shared" si="168"/>
        <v>0.32408621322565401</v>
      </c>
      <c r="AP691" s="134">
        <f>Refererenssiarvoja!$B$16*H691^(1/6)/(Refererenssiarvoja!$B$15^0.5)*(Päälaskenta!$G$28/2)^0.5*(1-AO691)^(-1.5)</f>
        <v>7.0999999999999994E-2</v>
      </c>
      <c r="AQ691" s="8">
        <f>Refererenssiarvoja!$B$16*Kaksitasouoma_matriisi!O691^(1/6)/(SQRT((2*Refererenssiarvoja!$B$15)/(Päälaskenta!$F$31*Päälaskenta!$G$31*Päälaskenta!$F$28))+SQRT(Refererenssiarvoja!$B$15)/Refererenssiarvoja!$B$17*LN(Kaksitasouoma_matriisi!L691/Päälaskenta!$F$28))</f>
        <v>-6.08917964501067E-2</v>
      </c>
      <c r="AR691" s="8">
        <f>Refererenssiarvoja!$B$16*Kaksitasouoma_matriisi!O691^(1/6)/(SQRT((2*Refererenssiarvoja!$B$15)/(Päälaskenta!$F$31*Päälaskenta!$G$31*L691)))</f>
        <v>0.14769671161355999</v>
      </c>
    </row>
    <row r="692" spans="1:44" x14ac:dyDescent="0.2">
      <c r="A692" s="8">
        <v>690</v>
      </c>
      <c r="B692" s="8">
        <f>IF(Päälaskenta!C$7,Päälaskenta!E$7,Päälaskenta!G$5)</f>
        <v>2.5</v>
      </c>
      <c r="C692" s="56">
        <v>1.31</v>
      </c>
      <c r="D692" s="93">
        <f t="shared" si="161"/>
        <v>1.9084000000000001</v>
      </c>
      <c r="E692" s="8">
        <f>IF(Päälaskenta!$C$26,Kaksitasouoma_matriisi!AP692,Kaksitasouoma_matriisi!AC692)</f>
        <v>0.102097174195588</v>
      </c>
      <c r="F692" s="56">
        <f>IF(D692&lt;Päälaskenta!H$24,(SQRT(POWER(Päälaskenta!C$24/(2*Päälaskenta!E$24),2)+(D692/Päälaskenta!E$24))-Päälaskenta!C$24/(2*Päälaskenta!E$24)),IF(D692=Päälaskenta!H$24,Päälaskenta!D$24,Päälaskenta!D$24+(SQRT(POWER((Päälaskenta!C$20+Päälaskenta!G$24)/(2*Päälaskenta!E$20),2)+((D692-Päälaskenta!H$24)/Päälaskenta!E$20))-(Päälaskenta!C$20+Päälaskenta!G$24)/(2*Päälaskenta!E$20))))</f>
        <v>0.79500000000000004</v>
      </c>
      <c r="G692" s="57">
        <f>IF(F692&gt;Päälaskenta!D$24,(2*SQRT((POWER(Päälaskenta!D$24,2))+POWER(Päälaskenta!E$24*Päälaskenta!D$24,2))+Päälaskenta!C$24)+(2*SQRT((POWER((F692-Päälaskenta!D$24),2))+POWER(Päälaskenta!E$20*(F692-Päälaskenta!D$24),2))+Päälaskenta!C$20),(2*SQRT((POWER(F692,2))+POWER(Päälaskenta!E$24*F692,2))+Päälaskenta!C$24))</f>
        <v>8.32</v>
      </c>
      <c r="H692" s="57">
        <f t="shared" si="162"/>
        <v>0.23</v>
      </c>
      <c r="I692" s="62">
        <f t="shared" si="163"/>
        <v>0.12694</v>
      </c>
      <c r="J692" s="8">
        <f>IF(F692&lt;Päälaskenta!$D$24,0,Kaksitasouoma_matriisi!F692-Päälaskenta!$D$24)</f>
        <v>9.5000000000000098E-2</v>
      </c>
      <c r="L692" s="8">
        <f>IF(F692&gt;Päälaskenta!D$24,F692-Päälaskenta!D$24,0)</f>
        <v>9.5000000000000098E-2</v>
      </c>
      <c r="M692" s="8">
        <f>IF(F692&gt;Päälaskenta!D$24,(Päälaskenta!C$20+(Päälaskenta!E$20*(Kaksitasouoma_matriisi!F692-Päälaskenta!D$24)))*(Kaksitasouoma_matriisi!F692-Päälaskenta!D$24),0)</f>
        <v>0.48853750000000001</v>
      </c>
      <c r="N692" s="8">
        <f>IF(F692&gt;Päälaskenta!D$24,(2*SQRT((POWER((F692-Päälaskenta!D$24),2))+POWER(Päälaskenta!E$20*(F692-Päälaskenta!D$24),2))+Päälaskenta!C$20),0)</f>
        <v>5.3425273711690799</v>
      </c>
      <c r="O692" s="8">
        <f t="shared" si="169"/>
        <v>9.1443144051332304E-2</v>
      </c>
      <c r="P692" s="8">
        <f>IF(Päälaskenta!$C$29,IF(L692&gt;Päälaskenta!$F$28,Kaksitasouoma_matriisi!AQ692,Kaksitasouoma_matriisi!AR692),Päälaskenta!$F$20)</f>
        <v>0.12</v>
      </c>
      <c r="Q692" s="8">
        <f t="shared" si="170"/>
        <v>0.82632474730336303</v>
      </c>
      <c r="R692" s="8">
        <f t="shared" si="164"/>
        <v>0.15681784937093601</v>
      </c>
      <c r="S692" s="8">
        <f t="shared" si="171"/>
        <v>0.32099449759933701</v>
      </c>
      <c r="U692" s="93">
        <f>IF(F692&gt;Päälaskenta!D$24,Päälaskenta!H$24+L692*Päälaskenta!G$24,F692*Päälaskenta!C$24 + F692*F692*Päälaskenta!E$24)</f>
        <v>1.4179999999999999</v>
      </c>
      <c r="V692" s="8">
        <f>IF(F692&gt;Päälaskenta!D$24,2*SQRT(POWER(Päälaskenta!D$24,2)+POWER(Päälaskenta!E$24*Päälaskenta!D$24,2))+Päälaskenta!C$24,(2*SQRT((POWER(F692,2))+POWER(Päälaskenta!E$24*F692,2))+Päälaskenta!C$24))</f>
        <v>2.9798989873223301</v>
      </c>
      <c r="W692" s="8">
        <f t="shared" si="172"/>
        <v>0.47585505617228402</v>
      </c>
      <c r="X692" s="8">
        <f>Päälaskenta!F$24</f>
        <v>7.0000000000000007E-2</v>
      </c>
      <c r="Y692" s="8">
        <f t="shared" si="173"/>
        <v>12.346996252476099</v>
      </c>
      <c r="Z692" s="8">
        <f t="shared" si="165"/>
        <v>2.34318215062906</v>
      </c>
      <c r="AA692" s="8">
        <f t="shared" si="174"/>
        <v>1.6524556774535</v>
      </c>
      <c r="AC692" s="8">
        <f t="shared" si="166"/>
        <v>0.102097174195588</v>
      </c>
      <c r="AE692" s="8">
        <v>690</v>
      </c>
      <c r="AF692" s="8">
        <f t="shared" si="176"/>
        <v>13.1733209997795</v>
      </c>
      <c r="AG692" s="8">
        <f t="shared" si="167"/>
        <v>3.6015501637340401E-2</v>
      </c>
      <c r="AJ692" s="132">
        <f>IF(Päälaskenta!$F$28&lt;Kaksitasouoma_matriisi!L692,Päälaskenta!$C$20*Päälaskenta!$F$28,Päälaskenta!$C$20*Kaksitasouoma_matriisi!L692)</f>
        <v>0.47499999999999998</v>
      </c>
      <c r="AK692" s="134">
        <f>SQRT(Päälaskenta!$D$20^2+(Päälaskenta!$D$20/(1/Päälaskenta!$E$20))^2)</f>
        <v>1.8029999999999999</v>
      </c>
      <c r="AL692" s="134">
        <f>IF(Päälaskenta!$F$28&lt;Kaksitasouoma_matriisi!L692,AK692*Päälaskenta!$F$28*COS(ATAN(1/Päälaskenta!$E$20)),AK692*Kaksitasouoma_matriisi!L692*COS(ATAN(1/Päälaskenta!$E$20)))</f>
        <v>0.14299999999999999</v>
      </c>
      <c r="AM692" s="134"/>
      <c r="AN692" s="134">
        <f t="shared" si="175"/>
        <v>0.61799999999999999</v>
      </c>
      <c r="AO692" s="8">
        <f t="shared" si="168"/>
        <v>0.32383148186962901</v>
      </c>
      <c r="AP692" s="134">
        <f>Refererenssiarvoja!$B$16*H692^(1/6)/(Refererenssiarvoja!$B$15^0.5)*(Päälaskenta!$G$28/2)^0.5*(1-AO692)^(-1.5)</f>
        <v>7.0999999999999994E-2</v>
      </c>
      <c r="AQ692" s="8">
        <f>Refererenssiarvoja!$B$16*Kaksitasouoma_matriisi!O692^(1/6)/(SQRT((2*Refererenssiarvoja!$B$15)/(Päälaskenta!$F$31*Päälaskenta!$G$31*Päälaskenta!$F$28))+SQRT(Refererenssiarvoja!$B$15)/Refererenssiarvoja!$B$17*LN(Kaksitasouoma_matriisi!L692/Päälaskenta!$F$28))</f>
        <v>-6.08917964501067E-2</v>
      </c>
      <c r="AR692" s="8">
        <f>Refererenssiarvoja!$B$16*Kaksitasouoma_matriisi!O692^(1/6)/(SQRT((2*Refererenssiarvoja!$B$15)/(Päälaskenta!$F$31*Päälaskenta!$G$31*L692)))</f>
        <v>0.14769671161355999</v>
      </c>
    </row>
    <row r="693" spans="1:44" x14ac:dyDescent="0.2">
      <c r="A693" s="8">
        <v>691</v>
      </c>
      <c r="B693" s="8">
        <f>IF(Päälaskenta!C$7,Päälaskenta!E$7,Päälaskenta!G$5)</f>
        <v>2.5</v>
      </c>
      <c r="C693" s="56">
        <v>1.3089999999999999</v>
      </c>
      <c r="D693" s="93">
        <f t="shared" si="161"/>
        <v>1.9098999999999999</v>
      </c>
      <c r="E693" s="8">
        <f>IF(Päälaskenta!$C$26,Kaksitasouoma_matriisi!AP693,Kaksitasouoma_matriisi!AC693)</f>
        <v>0.102097174195588</v>
      </c>
      <c r="F693" s="56">
        <f>IF(D693&lt;Päälaskenta!H$24,(SQRT(POWER(Päälaskenta!C$24/(2*Päälaskenta!E$24),2)+(D693/Päälaskenta!E$24))-Päälaskenta!C$24/(2*Päälaskenta!E$24)),IF(D693=Päälaskenta!H$24,Päälaskenta!D$24,Päälaskenta!D$24+(SQRT(POWER((Päälaskenta!C$20+Päälaskenta!G$24)/(2*Päälaskenta!E$20),2)+((D693-Päälaskenta!H$24)/Päälaskenta!E$20))-(Päälaskenta!C$20+Päälaskenta!G$24)/(2*Päälaskenta!E$20))))</f>
        <v>0.79500000000000004</v>
      </c>
      <c r="G693" s="57">
        <f>IF(F693&gt;Päälaskenta!D$24,(2*SQRT((POWER(Päälaskenta!D$24,2))+POWER(Päälaskenta!E$24*Päälaskenta!D$24,2))+Päälaskenta!C$24)+(2*SQRT((POWER((F693-Päälaskenta!D$24),2))+POWER(Päälaskenta!E$20*(F693-Päälaskenta!D$24),2))+Päälaskenta!C$20),(2*SQRT((POWER(F693,2))+POWER(Päälaskenta!E$24*F693,2))+Päälaskenta!C$24))</f>
        <v>8.32</v>
      </c>
      <c r="H693" s="57">
        <f t="shared" si="162"/>
        <v>0.23</v>
      </c>
      <c r="I693" s="62">
        <f t="shared" si="163"/>
        <v>0.126747</v>
      </c>
      <c r="J693" s="8">
        <f>IF(F693&lt;Päälaskenta!$D$24,0,Kaksitasouoma_matriisi!F693-Päälaskenta!$D$24)</f>
        <v>9.5000000000000098E-2</v>
      </c>
      <c r="L693" s="8">
        <f>IF(F693&gt;Päälaskenta!D$24,F693-Päälaskenta!D$24,0)</f>
        <v>9.5000000000000098E-2</v>
      </c>
      <c r="M693" s="8">
        <f>IF(F693&gt;Päälaskenta!D$24,(Päälaskenta!C$20+(Päälaskenta!E$20*(Kaksitasouoma_matriisi!F693-Päälaskenta!D$24)))*(Kaksitasouoma_matriisi!F693-Päälaskenta!D$24),0)</f>
        <v>0.48853750000000001</v>
      </c>
      <c r="N693" s="8">
        <f>IF(F693&gt;Päälaskenta!D$24,(2*SQRT((POWER((F693-Päälaskenta!D$24),2))+POWER(Päälaskenta!E$20*(F693-Päälaskenta!D$24),2))+Päälaskenta!C$20),0)</f>
        <v>5.3425273711690799</v>
      </c>
      <c r="O693" s="8">
        <f t="shared" si="169"/>
        <v>9.1443144051332304E-2</v>
      </c>
      <c r="P693" s="8">
        <f>IF(Päälaskenta!$C$29,IF(L693&gt;Päälaskenta!$F$28,Kaksitasouoma_matriisi!AQ693,Kaksitasouoma_matriisi!AR693),Päälaskenta!$F$20)</f>
        <v>0.12</v>
      </c>
      <c r="Q693" s="8">
        <f t="shared" si="170"/>
        <v>0.82632474730336303</v>
      </c>
      <c r="R693" s="8">
        <f t="shared" si="164"/>
        <v>0.15681784937093601</v>
      </c>
      <c r="S693" s="8">
        <f t="shared" si="171"/>
        <v>0.32099449759933701</v>
      </c>
      <c r="U693" s="93">
        <f>IF(F693&gt;Päälaskenta!D$24,Päälaskenta!H$24+L693*Päälaskenta!G$24,F693*Päälaskenta!C$24 + F693*F693*Päälaskenta!E$24)</f>
        <v>1.4179999999999999</v>
      </c>
      <c r="V693" s="8">
        <f>IF(F693&gt;Päälaskenta!D$24,2*SQRT(POWER(Päälaskenta!D$24,2)+POWER(Päälaskenta!E$24*Päälaskenta!D$24,2))+Päälaskenta!C$24,(2*SQRT((POWER(F693,2))+POWER(Päälaskenta!E$24*F693,2))+Päälaskenta!C$24))</f>
        <v>2.9798989873223301</v>
      </c>
      <c r="W693" s="8">
        <f t="shared" si="172"/>
        <v>0.47585505617228402</v>
      </c>
      <c r="X693" s="8">
        <f>Päälaskenta!F$24</f>
        <v>7.0000000000000007E-2</v>
      </c>
      <c r="Y693" s="8">
        <f t="shared" si="173"/>
        <v>12.346996252476099</v>
      </c>
      <c r="Z693" s="8">
        <f t="shared" si="165"/>
        <v>2.34318215062906</v>
      </c>
      <c r="AA693" s="8">
        <f t="shared" si="174"/>
        <v>1.6524556774535</v>
      </c>
      <c r="AC693" s="8">
        <f t="shared" si="166"/>
        <v>0.102097174195588</v>
      </c>
      <c r="AE693" s="8">
        <v>691</v>
      </c>
      <c r="AF693" s="8">
        <f t="shared" si="176"/>
        <v>13.1733209997795</v>
      </c>
      <c r="AG693" s="8">
        <f t="shared" si="167"/>
        <v>3.6015501637340401E-2</v>
      </c>
      <c r="AJ693" s="132">
        <f>IF(Päälaskenta!$F$28&lt;Kaksitasouoma_matriisi!L693,Päälaskenta!$C$20*Päälaskenta!$F$28,Päälaskenta!$C$20*Kaksitasouoma_matriisi!L693)</f>
        <v>0.47499999999999998</v>
      </c>
      <c r="AK693" s="134">
        <f>SQRT(Päälaskenta!$D$20^2+(Päälaskenta!$D$20/(1/Päälaskenta!$E$20))^2)</f>
        <v>1.8029999999999999</v>
      </c>
      <c r="AL693" s="134">
        <f>IF(Päälaskenta!$F$28&lt;Kaksitasouoma_matriisi!L693,AK693*Päälaskenta!$F$28*COS(ATAN(1/Päälaskenta!$E$20)),AK693*Kaksitasouoma_matriisi!L693*COS(ATAN(1/Päälaskenta!$E$20)))</f>
        <v>0.14299999999999999</v>
      </c>
      <c r="AM693" s="134"/>
      <c r="AN693" s="134">
        <f t="shared" si="175"/>
        <v>0.61799999999999999</v>
      </c>
      <c r="AO693" s="8">
        <f t="shared" si="168"/>
        <v>0.32357715063615899</v>
      </c>
      <c r="AP693" s="134">
        <f>Refererenssiarvoja!$B$16*H693^(1/6)/(Refererenssiarvoja!$B$15^0.5)*(Päälaskenta!$G$28/2)^0.5*(1-AO693)^(-1.5)</f>
        <v>7.0999999999999994E-2</v>
      </c>
      <c r="AQ693" s="8">
        <f>Refererenssiarvoja!$B$16*Kaksitasouoma_matriisi!O693^(1/6)/(SQRT((2*Refererenssiarvoja!$B$15)/(Päälaskenta!$F$31*Päälaskenta!$G$31*Päälaskenta!$F$28))+SQRT(Refererenssiarvoja!$B$15)/Refererenssiarvoja!$B$17*LN(Kaksitasouoma_matriisi!L693/Päälaskenta!$F$28))</f>
        <v>-6.08917964501067E-2</v>
      </c>
      <c r="AR693" s="8">
        <f>Refererenssiarvoja!$B$16*Kaksitasouoma_matriisi!O693^(1/6)/(SQRT((2*Refererenssiarvoja!$B$15)/(Päälaskenta!$F$31*Päälaskenta!$G$31*L693)))</f>
        <v>0.14769671161355999</v>
      </c>
    </row>
    <row r="694" spans="1:44" x14ac:dyDescent="0.2">
      <c r="A694" s="8">
        <v>692</v>
      </c>
      <c r="B694" s="8">
        <f>IF(Päälaskenta!C$7,Päälaskenta!E$7,Päälaskenta!G$5)</f>
        <v>2.5</v>
      </c>
      <c r="C694" s="56">
        <v>1.3080000000000001</v>
      </c>
      <c r="D694" s="93">
        <f t="shared" si="161"/>
        <v>1.9113</v>
      </c>
      <c r="E694" s="8">
        <f>IF(Päälaskenta!$C$26,Kaksitasouoma_matriisi!AP694,Kaksitasouoma_matriisi!AC694)</f>
        <v>0.102104926935082</v>
      </c>
      <c r="F694" s="56">
        <f>IF(D694&lt;Päälaskenta!H$24,(SQRT(POWER(Päälaskenta!C$24/(2*Päälaskenta!E$24),2)+(D694/Päälaskenta!E$24))-Päälaskenta!C$24/(2*Päälaskenta!E$24)),IF(D694=Päälaskenta!H$24,Päälaskenta!D$24,Päälaskenta!D$24+(SQRT(POWER((Päälaskenta!C$20+Päälaskenta!G$24)/(2*Päälaskenta!E$20),2)+((D694-Päälaskenta!H$24)/Päälaskenta!E$20))-(Päälaskenta!C$20+Päälaskenta!G$24)/(2*Päälaskenta!E$20))))</f>
        <v>0.79600000000000004</v>
      </c>
      <c r="G694" s="57">
        <f>IF(F694&gt;Päälaskenta!D$24,(2*SQRT((POWER(Päälaskenta!D$24,2))+POWER(Päälaskenta!E$24*Päälaskenta!D$24,2))+Päälaskenta!C$24)+(2*SQRT((POWER((F694-Päälaskenta!D$24),2))+POWER(Päälaskenta!E$20*(F694-Päälaskenta!D$24),2))+Päälaskenta!C$20),(2*SQRT((POWER(F694,2))+POWER(Päälaskenta!E$24*F694,2))+Päälaskenta!C$24))</f>
        <v>8.33</v>
      </c>
      <c r="H694" s="57">
        <f t="shared" si="162"/>
        <v>0.23</v>
      </c>
      <c r="I694" s="62">
        <f t="shared" si="163"/>
        <v>0.12657199999999999</v>
      </c>
      <c r="J694" s="8">
        <f>IF(F694&lt;Päälaskenta!$D$24,0,Kaksitasouoma_matriisi!F694-Päälaskenta!$D$24)</f>
        <v>9.6000000000000099E-2</v>
      </c>
      <c r="L694" s="8">
        <f>IF(F694&gt;Päälaskenta!D$24,F694-Päälaskenta!D$24,0)</f>
        <v>9.6000000000000099E-2</v>
      </c>
      <c r="M694" s="8">
        <f>IF(F694&gt;Päälaskenta!D$24,(Päälaskenta!C$20+(Päälaskenta!E$20*(Kaksitasouoma_matriisi!F694-Päälaskenta!D$24)))*(Kaksitasouoma_matriisi!F694-Päälaskenta!D$24),0)</f>
        <v>0.49382399999999999</v>
      </c>
      <c r="N694" s="8">
        <f>IF(F694&gt;Päälaskenta!D$24,(2*SQRT((POWER((F694-Päälaskenta!D$24),2))+POWER(Päälaskenta!E$20*(F694-Päälaskenta!D$24),2))+Päälaskenta!C$20),0)</f>
        <v>5.3461329224445402</v>
      </c>
      <c r="O694" s="8">
        <f t="shared" si="169"/>
        <v>9.23703183523161E-2</v>
      </c>
      <c r="P694" s="8">
        <f>IF(Päälaskenta!$C$29,IF(L694&gt;Päälaskenta!$F$28,Kaksitasouoma_matriisi!AQ694,Kaksitasouoma_matriisi!AR694),Päälaskenta!$F$20)</f>
        <v>0.12</v>
      </c>
      <c r="Q694" s="8">
        <f t="shared" si="170"/>
        <v>0.84090301028914904</v>
      </c>
      <c r="R694" s="8">
        <f t="shared" si="164"/>
        <v>0.15898794171172601</v>
      </c>
      <c r="S694" s="8">
        <f t="shared" si="171"/>
        <v>0.32195264246315702</v>
      </c>
      <c r="U694" s="93">
        <f>IF(F694&gt;Päälaskenta!D$24,Päälaskenta!H$24+L694*Päälaskenta!G$24,F694*Päälaskenta!C$24 + F694*F694*Päälaskenta!E$24)</f>
        <v>1.4204000000000001</v>
      </c>
      <c r="V694" s="8">
        <f>IF(F694&gt;Päälaskenta!D$24,2*SQRT(POWER(Päälaskenta!D$24,2)+POWER(Päälaskenta!E$24*Päälaskenta!D$24,2))+Päälaskenta!C$24,(2*SQRT((POWER(F694,2))+POWER(Päälaskenta!E$24*F694,2))+Päälaskenta!C$24))</f>
        <v>2.9798989873223301</v>
      </c>
      <c r="W694" s="8">
        <f t="shared" si="172"/>
        <v>0.47666045260022</v>
      </c>
      <c r="X694" s="8">
        <f>Päälaskenta!F$24</f>
        <v>7.0000000000000007E-2</v>
      </c>
      <c r="Y694" s="8">
        <f t="shared" si="173"/>
        <v>12.381845225137701</v>
      </c>
      <c r="Z694" s="8">
        <f t="shared" si="165"/>
        <v>2.3410120582882699</v>
      </c>
      <c r="AA694" s="8">
        <f t="shared" si="174"/>
        <v>1.6481357774487999</v>
      </c>
      <c r="AC694" s="8">
        <f t="shared" si="166"/>
        <v>0.102104926935082</v>
      </c>
      <c r="AE694" s="8">
        <v>692</v>
      </c>
      <c r="AF694" s="8">
        <f t="shared" si="176"/>
        <v>13.222748235426799</v>
      </c>
      <c r="AG694" s="8">
        <f t="shared" si="167"/>
        <v>3.57467497077084E-2</v>
      </c>
      <c r="AJ694" s="132">
        <f>IF(Päälaskenta!$F$28&lt;Kaksitasouoma_matriisi!L694,Päälaskenta!$C$20*Päälaskenta!$F$28,Päälaskenta!$C$20*Kaksitasouoma_matriisi!L694)</f>
        <v>0.48</v>
      </c>
      <c r="AK694" s="134">
        <f>SQRT(Päälaskenta!$D$20^2+(Päälaskenta!$D$20/(1/Päälaskenta!$E$20))^2)</f>
        <v>1.8029999999999999</v>
      </c>
      <c r="AL694" s="134">
        <f>IF(Päälaskenta!$F$28&lt;Kaksitasouoma_matriisi!L694,AK694*Päälaskenta!$F$28*COS(ATAN(1/Päälaskenta!$E$20)),AK694*Kaksitasouoma_matriisi!L694*COS(ATAN(1/Päälaskenta!$E$20)))</f>
        <v>0.14399999999999999</v>
      </c>
      <c r="AM694" s="134"/>
      <c r="AN694" s="134">
        <f t="shared" si="175"/>
        <v>0.624</v>
      </c>
      <c r="AO694" s="8">
        <f t="shared" si="168"/>
        <v>0.32647935959817898</v>
      </c>
      <c r="AP694" s="134">
        <f>Refererenssiarvoja!$B$16*H694^(1/6)/(Refererenssiarvoja!$B$15^0.5)*(Päälaskenta!$G$28/2)^0.5*(1-AO694)^(-1.5)</f>
        <v>7.0999999999999994E-2</v>
      </c>
      <c r="AQ694" s="8">
        <f>Refererenssiarvoja!$B$16*Kaksitasouoma_matriisi!O694^(1/6)/(SQRT((2*Refererenssiarvoja!$B$15)/(Päälaskenta!$F$31*Päälaskenta!$G$31*Päälaskenta!$F$28))+SQRT(Refererenssiarvoja!$B$15)/Refererenssiarvoja!$B$17*LN(Kaksitasouoma_matriisi!L694/Päälaskenta!$F$28))</f>
        <v>-6.1451360388497099E-2</v>
      </c>
      <c r="AR694" s="8">
        <f>Refererenssiarvoja!$B$16*Kaksitasouoma_matriisi!O694^(1/6)/(SQRT((2*Refererenssiarvoja!$B$15)/(Päälaskenta!$F$31*Päälaskenta!$G$31*L694)))</f>
        <v>0.14872187600428399</v>
      </c>
    </row>
    <row r="695" spans="1:44" x14ac:dyDescent="0.2">
      <c r="A695" s="8">
        <v>693</v>
      </c>
      <c r="B695" s="8">
        <f>IF(Päälaskenta!C$7,Päälaskenta!E$7,Päälaskenta!G$5)</f>
        <v>2.5</v>
      </c>
      <c r="C695" s="56">
        <v>1.3069999999999999</v>
      </c>
      <c r="D695" s="93">
        <f t="shared" si="161"/>
        <v>1.9128000000000001</v>
      </c>
      <c r="E695" s="8">
        <f>IF(Päälaskenta!$C$26,Kaksitasouoma_matriisi!AP695,Kaksitasouoma_matriisi!AC695)</f>
        <v>0.102104926935082</v>
      </c>
      <c r="F695" s="56">
        <f>IF(D695&lt;Päälaskenta!H$24,(SQRT(POWER(Päälaskenta!C$24/(2*Päälaskenta!E$24),2)+(D695/Päälaskenta!E$24))-Päälaskenta!C$24/(2*Päälaskenta!E$24)),IF(D695=Päälaskenta!H$24,Päälaskenta!D$24,Päälaskenta!D$24+(SQRT(POWER((Päälaskenta!C$20+Päälaskenta!G$24)/(2*Päälaskenta!E$20),2)+((D695-Päälaskenta!H$24)/Päälaskenta!E$20))-(Päälaskenta!C$20+Päälaskenta!G$24)/(2*Päälaskenta!E$20))))</f>
        <v>0.79600000000000004</v>
      </c>
      <c r="G695" s="57">
        <f>IF(F695&gt;Päälaskenta!D$24,(2*SQRT((POWER(Päälaskenta!D$24,2))+POWER(Päälaskenta!E$24*Päälaskenta!D$24,2))+Päälaskenta!C$24)+(2*SQRT((POWER((F695-Päälaskenta!D$24),2))+POWER(Päälaskenta!E$20*(F695-Päälaskenta!D$24),2))+Päälaskenta!C$20),(2*SQRT((POWER(F695,2))+POWER(Päälaskenta!E$24*F695,2))+Päälaskenta!C$24))</f>
        <v>8.33</v>
      </c>
      <c r="H695" s="57">
        <f t="shared" si="162"/>
        <v>0.23</v>
      </c>
      <c r="I695" s="62">
        <f t="shared" si="163"/>
        <v>0.12637899999999999</v>
      </c>
      <c r="J695" s="8">
        <f>IF(F695&lt;Päälaskenta!$D$24,0,Kaksitasouoma_matriisi!F695-Päälaskenta!$D$24)</f>
        <v>9.6000000000000099E-2</v>
      </c>
      <c r="L695" s="8">
        <f>IF(F695&gt;Päälaskenta!D$24,F695-Päälaskenta!D$24,0)</f>
        <v>9.6000000000000099E-2</v>
      </c>
      <c r="M695" s="8">
        <f>IF(F695&gt;Päälaskenta!D$24,(Päälaskenta!C$20+(Päälaskenta!E$20*(Kaksitasouoma_matriisi!F695-Päälaskenta!D$24)))*(Kaksitasouoma_matriisi!F695-Päälaskenta!D$24),0)</f>
        <v>0.49382399999999999</v>
      </c>
      <c r="N695" s="8">
        <f>IF(F695&gt;Päälaskenta!D$24,(2*SQRT((POWER((F695-Päälaskenta!D$24),2))+POWER(Päälaskenta!E$20*(F695-Päälaskenta!D$24),2))+Päälaskenta!C$20),0)</f>
        <v>5.3461329224445402</v>
      </c>
      <c r="O695" s="8">
        <f t="shared" si="169"/>
        <v>9.23703183523161E-2</v>
      </c>
      <c r="P695" s="8">
        <f>IF(Päälaskenta!$C$29,IF(L695&gt;Päälaskenta!$F$28,Kaksitasouoma_matriisi!AQ695,Kaksitasouoma_matriisi!AR695),Päälaskenta!$F$20)</f>
        <v>0.12</v>
      </c>
      <c r="Q695" s="8">
        <f t="shared" si="170"/>
        <v>0.84090301028914904</v>
      </c>
      <c r="R695" s="8">
        <f t="shared" si="164"/>
        <v>0.15898794171172601</v>
      </c>
      <c r="S695" s="8">
        <f t="shared" si="171"/>
        <v>0.32195264246315702</v>
      </c>
      <c r="U695" s="93">
        <f>IF(F695&gt;Päälaskenta!D$24,Päälaskenta!H$24+L695*Päälaskenta!G$24,F695*Päälaskenta!C$24 + F695*F695*Päälaskenta!E$24)</f>
        <v>1.4204000000000001</v>
      </c>
      <c r="V695" s="8">
        <f>IF(F695&gt;Päälaskenta!D$24,2*SQRT(POWER(Päälaskenta!D$24,2)+POWER(Päälaskenta!E$24*Päälaskenta!D$24,2))+Päälaskenta!C$24,(2*SQRT((POWER(F695,2))+POWER(Päälaskenta!E$24*F695,2))+Päälaskenta!C$24))</f>
        <v>2.9798989873223301</v>
      </c>
      <c r="W695" s="8">
        <f t="shared" si="172"/>
        <v>0.47666045260022</v>
      </c>
      <c r="X695" s="8">
        <f>Päälaskenta!F$24</f>
        <v>7.0000000000000007E-2</v>
      </c>
      <c r="Y695" s="8">
        <f t="shared" si="173"/>
        <v>12.381845225137701</v>
      </c>
      <c r="Z695" s="8">
        <f t="shared" si="165"/>
        <v>2.3410120582882699</v>
      </c>
      <c r="AA695" s="8">
        <f t="shared" si="174"/>
        <v>1.6481357774487999</v>
      </c>
      <c r="AC695" s="8">
        <f t="shared" si="166"/>
        <v>0.102104926935082</v>
      </c>
      <c r="AE695" s="8">
        <v>693</v>
      </c>
      <c r="AF695" s="8">
        <f t="shared" si="176"/>
        <v>13.222748235426799</v>
      </c>
      <c r="AG695" s="8">
        <f t="shared" si="167"/>
        <v>3.57467497077084E-2</v>
      </c>
      <c r="AJ695" s="132">
        <f>IF(Päälaskenta!$F$28&lt;Kaksitasouoma_matriisi!L695,Päälaskenta!$C$20*Päälaskenta!$F$28,Päälaskenta!$C$20*Kaksitasouoma_matriisi!L695)</f>
        <v>0.48</v>
      </c>
      <c r="AK695" s="134">
        <f>SQRT(Päälaskenta!$D$20^2+(Päälaskenta!$D$20/(1/Päälaskenta!$E$20))^2)</f>
        <v>1.8029999999999999</v>
      </c>
      <c r="AL695" s="134">
        <f>IF(Päälaskenta!$F$28&lt;Kaksitasouoma_matriisi!L695,AK695*Päälaskenta!$F$28*COS(ATAN(1/Päälaskenta!$E$20)),AK695*Kaksitasouoma_matriisi!L695*COS(ATAN(1/Päälaskenta!$E$20)))</f>
        <v>0.14399999999999999</v>
      </c>
      <c r="AM695" s="134"/>
      <c r="AN695" s="134">
        <f t="shared" si="175"/>
        <v>0.624</v>
      </c>
      <c r="AO695" s="8">
        <f t="shared" si="168"/>
        <v>0.326223337515684</v>
      </c>
      <c r="AP695" s="134">
        <f>Refererenssiarvoja!$B$16*H695^(1/6)/(Refererenssiarvoja!$B$15^0.5)*(Päälaskenta!$G$28/2)^0.5*(1-AO695)^(-1.5)</f>
        <v>7.0999999999999994E-2</v>
      </c>
      <c r="AQ695" s="8">
        <f>Refererenssiarvoja!$B$16*Kaksitasouoma_matriisi!O695^(1/6)/(SQRT((2*Refererenssiarvoja!$B$15)/(Päälaskenta!$F$31*Päälaskenta!$G$31*Päälaskenta!$F$28))+SQRT(Refererenssiarvoja!$B$15)/Refererenssiarvoja!$B$17*LN(Kaksitasouoma_matriisi!L695/Päälaskenta!$F$28))</f>
        <v>-6.1451360388497099E-2</v>
      </c>
      <c r="AR695" s="8">
        <f>Refererenssiarvoja!$B$16*Kaksitasouoma_matriisi!O695^(1/6)/(SQRT((2*Refererenssiarvoja!$B$15)/(Päälaskenta!$F$31*Päälaskenta!$G$31*L695)))</f>
        <v>0.14872187600428399</v>
      </c>
    </row>
    <row r="696" spans="1:44" x14ac:dyDescent="0.2">
      <c r="A696" s="8">
        <v>694</v>
      </c>
      <c r="B696" s="8">
        <f>IF(Päälaskenta!C$7,Päälaskenta!E$7,Päälaskenta!G$5)</f>
        <v>2.5</v>
      </c>
      <c r="C696" s="56">
        <v>1.306</v>
      </c>
      <c r="D696" s="93">
        <f t="shared" si="161"/>
        <v>1.9141999999999999</v>
      </c>
      <c r="E696" s="8">
        <f>IF(Päälaskenta!$C$26,Kaksitasouoma_matriisi!AP696,Kaksitasouoma_matriisi!AC696)</f>
        <v>0.102104926935082</v>
      </c>
      <c r="F696" s="56">
        <f>IF(D696&lt;Päälaskenta!H$24,(SQRT(POWER(Päälaskenta!C$24/(2*Päälaskenta!E$24),2)+(D696/Päälaskenta!E$24))-Päälaskenta!C$24/(2*Päälaskenta!E$24)),IF(D696=Päälaskenta!H$24,Päälaskenta!D$24,Päälaskenta!D$24+(SQRT(POWER((Päälaskenta!C$20+Päälaskenta!G$24)/(2*Päälaskenta!E$20),2)+((D696-Päälaskenta!H$24)/Päälaskenta!E$20))-(Päälaskenta!C$20+Päälaskenta!G$24)/(2*Päälaskenta!E$20))))</f>
        <v>0.79600000000000004</v>
      </c>
      <c r="G696" s="57">
        <f>IF(F696&gt;Päälaskenta!D$24,(2*SQRT((POWER(Päälaskenta!D$24,2))+POWER(Päälaskenta!E$24*Päälaskenta!D$24,2))+Päälaskenta!C$24)+(2*SQRT((POWER((F696-Päälaskenta!D$24),2))+POWER(Päälaskenta!E$20*(F696-Päälaskenta!D$24),2))+Päälaskenta!C$20),(2*SQRT((POWER(F696,2))+POWER(Päälaskenta!E$24*F696,2))+Päälaskenta!C$24))</f>
        <v>8.33</v>
      </c>
      <c r="H696" s="57">
        <f t="shared" si="162"/>
        <v>0.23</v>
      </c>
      <c r="I696" s="62">
        <f t="shared" si="163"/>
        <v>0.12618499999999999</v>
      </c>
      <c r="J696" s="8">
        <f>IF(F696&lt;Päälaskenta!$D$24,0,Kaksitasouoma_matriisi!F696-Päälaskenta!$D$24)</f>
        <v>9.6000000000000099E-2</v>
      </c>
      <c r="L696" s="8">
        <f>IF(F696&gt;Päälaskenta!D$24,F696-Päälaskenta!D$24,0)</f>
        <v>9.6000000000000099E-2</v>
      </c>
      <c r="M696" s="8">
        <f>IF(F696&gt;Päälaskenta!D$24,(Päälaskenta!C$20+(Päälaskenta!E$20*(Kaksitasouoma_matriisi!F696-Päälaskenta!D$24)))*(Kaksitasouoma_matriisi!F696-Päälaskenta!D$24),0)</f>
        <v>0.49382399999999999</v>
      </c>
      <c r="N696" s="8">
        <f>IF(F696&gt;Päälaskenta!D$24,(2*SQRT((POWER((F696-Päälaskenta!D$24),2))+POWER(Päälaskenta!E$20*(F696-Päälaskenta!D$24),2))+Päälaskenta!C$20),0)</f>
        <v>5.3461329224445402</v>
      </c>
      <c r="O696" s="8">
        <f t="shared" si="169"/>
        <v>9.23703183523161E-2</v>
      </c>
      <c r="P696" s="8">
        <f>IF(Päälaskenta!$C$29,IF(L696&gt;Päälaskenta!$F$28,Kaksitasouoma_matriisi!AQ696,Kaksitasouoma_matriisi!AR696),Päälaskenta!$F$20)</f>
        <v>0.12</v>
      </c>
      <c r="Q696" s="8">
        <f t="shared" si="170"/>
        <v>0.84090301028914904</v>
      </c>
      <c r="R696" s="8">
        <f t="shared" si="164"/>
        <v>0.15898794171172601</v>
      </c>
      <c r="S696" s="8">
        <f t="shared" si="171"/>
        <v>0.32195264246315702</v>
      </c>
      <c r="U696" s="93">
        <f>IF(F696&gt;Päälaskenta!D$24,Päälaskenta!H$24+L696*Päälaskenta!G$24,F696*Päälaskenta!C$24 + F696*F696*Päälaskenta!E$24)</f>
        <v>1.4204000000000001</v>
      </c>
      <c r="V696" s="8">
        <f>IF(F696&gt;Päälaskenta!D$24,2*SQRT(POWER(Päälaskenta!D$24,2)+POWER(Päälaskenta!E$24*Päälaskenta!D$24,2))+Päälaskenta!C$24,(2*SQRT((POWER(F696,2))+POWER(Päälaskenta!E$24*F696,2))+Päälaskenta!C$24))</f>
        <v>2.9798989873223301</v>
      </c>
      <c r="W696" s="8">
        <f t="shared" si="172"/>
        <v>0.47666045260022</v>
      </c>
      <c r="X696" s="8">
        <f>Päälaskenta!F$24</f>
        <v>7.0000000000000007E-2</v>
      </c>
      <c r="Y696" s="8">
        <f t="shared" si="173"/>
        <v>12.381845225137701</v>
      </c>
      <c r="Z696" s="8">
        <f t="shared" si="165"/>
        <v>2.3410120582882699</v>
      </c>
      <c r="AA696" s="8">
        <f t="shared" si="174"/>
        <v>1.6481357774487999</v>
      </c>
      <c r="AC696" s="8">
        <f t="shared" si="166"/>
        <v>0.102104926935082</v>
      </c>
      <c r="AE696" s="8">
        <v>694</v>
      </c>
      <c r="AF696" s="8">
        <f t="shared" si="176"/>
        <v>13.222748235426799</v>
      </c>
      <c r="AG696" s="8">
        <f t="shared" si="167"/>
        <v>3.57467497077084E-2</v>
      </c>
      <c r="AJ696" s="132">
        <f>IF(Päälaskenta!$F$28&lt;Kaksitasouoma_matriisi!L696,Päälaskenta!$C$20*Päälaskenta!$F$28,Päälaskenta!$C$20*Kaksitasouoma_matriisi!L696)</f>
        <v>0.48</v>
      </c>
      <c r="AK696" s="134">
        <f>SQRT(Päälaskenta!$D$20^2+(Päälaskenta!$D$20/(1/Päälaskenta!$E$20))^2)</f>
        <v>1.8029999999999999</v>
      </c>
      <c r="AL696" s="134">
        <f>IF(Päälaskenta!$F$28&lt;Kaksitasouoma_matriisi!L696,AK696*Päälaskenta!$F$28*COS(ATAN(1/Päälaskenta!$E$20)),AK696*Kaksitasouoma_matriisi!L696*COS(ATAN(1/Päälaskenta!$E$20)))</f>
        <v>0.14399999999999999</v>
      </c>
      <c r="AM696" s="134"/>
      <c r="AN696" s="134">
        <f t="shared" si="175"/>
        <v>0.624</v>
      </c>
      <c r="AO696" s="8">
        <f t="shared" si="168"/>
        <v>0.32598474558562301</v>
      </c>
      <c r="AP696" s="134">
        <f>Refererenssiarvoja!$B$16*H696^(1/6)/(Refererenssiarvoja!$B$15^0.5)*(Päälaskenta!$G$28/2)^0.5*(1-AO696)^(-1.5)</f>
        <v>7.0999999999999994E-2</v>
      </c>
      <c r="AQ696" s="8">
        <f>Refererenssiarvoja!$B$16*Kaksitasouoma_matriisi!O696^(1/6)/(SQRT((2*Refererenssiarvoja!$B$15)/(Päälaskenta!$F$31*Päälaskenta!$G$31*Päälaskenta!$F$28))+SQRT(Refererenssiarvoja!$B$15)/Refererenssiarvoja!$B$17*LN(Kaksitasouoma_matriisi!L696/Päälaskenta!$F$28))</f>
        <v>-6.1451360388497099E-2</v>
      </c>
      <c r="AR696" s="8">
        <f>Refererenssiarvoja!$B$16*Kaksitasouoma_matriisi!O696^(1/6)/(SQRT((2*Refererenssiarvoja!$B$15)/(Päälaskenta!$F$31*Päälaskenta!$G$31*L696)))</f>
        <v>0.14872187600428399</v>
      </c>
    </row>
    <row r="697" spans="1:44" x14ac:dyDescent="0.2">
      <c r="A697" s="8">
        <v>695</v>
      </c>
      <c r="B697" s="8">
        <f>IF(Päälaskenta!C$7,Päälaskenta!E$7,Päälaskenta!G$5)</f>
        <v>2.5</v>
      </c>
      <c r="C697" s="56">
        <v>1.3049999999999999</v>
      </c>
      <c r="D697" s="93">
        <f t="shared" si="161"/>
        <v>1.9157</v>
      </c>
      <c r="E697" s="8">
        <f>IF(Päälaskenta!$C$26,Kaksitasouoma_matriisi!AP697,Kaksitasouoma_matriisi!AC697)</f>
        <v>0.102104926935082</v>
      </c>
      <c r="F697" s="56">
        <f>IF(D697&lt;Päälaskenta!H$24,(SQRT(POWER(Päälaskenta!C$24/(2*Päälaskenta!E$24),2)+(D697/Päälaskenta!E$24))-Päälaskenta!C$24/(2*Päälaskenta!E$24)),IF(D697=Päälaskenta!H$24,Päälaskenta!D$24,Päälaskenta!D$24+(SQRT(POWER((Päälaskenta!C$20+Päälaskenta!G$24)/(2*Päälaskenta!E$20),2)+((D697-Päälaskenta!H$24)/Päälaskenta!E$20))-(Päälaskenta!C$20+Päälaskenta!G$24)/(2*Päälaskenta!E$20))))</f>
        <v>0.79600000000000004</v>
      </c>
      <c r="G697" s="57">
        <f>IF(F697&gt;Päälaskenta!D$24,(2*SQRT((POWER(Päälaskenta!D$24,2))+POWER(Päälaskenta!E$24*Päälaskenta!D$24,2))+Päälaskenta!C$24)+(2*SQRT((POWER((F697-Päälaskenta!D$24),2))+POWER(Päälaskenta!E$20*(F697-Päälaskenta!D$24),2))+Päälaskenta!C$20),(2*SQRT((POWER(F697,2))+POWER(Päälaskenta!E$24*F697,2))+Päälaskenta!C$24))</f>
        <v>8.33</v>
      </c>
      <c r="H697" s="57">
        <f t="shared" si="162"/>
        <v>0.23</v>
      </c>
      <c r="I697" s="62">
        <f t="shared" si="163"/>
        <v>0.12599199999999999</v>
      </c>
      <c r="J697" s="8">
        <f>IF(F697&lt;Päälaskenta!$D$24,0,Kaksitasouoma_matriisi!F697-Päälaskenta!$D$24)</f>
        <v>9.6000000000000099E-2</v>
      </c>
      <c r="L697" s="8">
        <f>IF(F697&gt;Päälaskenta!D$24,F697-Päälaskenta!D$24,0)</f>
        <v>9.6000000000000099E-2</v>
      </c>
      <c r="M697" s="8">
        <f>IF(F697&gt;Päälaskenta!D$24,(Päälaskenta!C$20+(Päälaskenta!E$20*(Kaksitasouoma_matriisi!F697-Päälaskenta!D$24)))*(Kaksitasouoma_matriisi!F697-Päälaskenta!D$24),0)</f>
        <v>0.49382399999999999</v>
      </c>
      <c r="N697" s="8">
        <f>IF(F697&gt;Päälaskenta!D$24,(2*SQRT((POWER((F697-Päälaskenta!D$24),2))+POWER(Päälaskenta!E$20*(F697-Päälaskenta!D$24),2))+Päälaskenta!C$20),0)</f>
        <v>5.3461329224445402</v>
      </c>
      <c r="O697" s="8">
        <f t="shared" si="169"/>
        <v>9.23703183523161E-2</v>
      </c>
      <c r="P697" s="8">
        <f>IF(Päälaskenta!$C$29,IF(L697&gt;Päälaskenta!$F$28,Kaksitasouoma_matriisi!AQ697,Kaksitasouoma_matriisi!AR697),Päälaskenta!$F$20)</f>
        <v>0.12</v>
      </c>
      <c r="Q697" s="8">
        <f t="shared" si="170"/>
        <v>0.84090301028914904</v>
      </c>
      <c r="R697" s="8">
        <f t="shared" si="164"/>
        <v>0.15898794171172601</v>
      </c>
      <c r="S697" s="8">
        <f t="shared" si="171"/>
        <v>0.32195264246315702</v>
      </c>
      <c r="U697" s="93">
        <f>IF(F697&gt;Päälaskenta!D$24,Päälaskenta!H$24+L697*Päälaskenta!G$24,F697*Päälaskenta!C$24 + F697*F697*Päälaskenta!E$24)</f>
        <v>1.4204000000000001</v>
      </c>
      <c r="V697" s="8">
        <f>IF(F697&gt;Päälaskenta!D$24,2*SQRT(POWER(Päälaskenta!D$24,2)+POWER(Päälaskenta!E$24*Päälaskenta!D$24,2))+Päälaskenta!C$24,(2*SQRT((POWER(F697,2))+POWER(Päälaskenta!E$24*F697,2))+Päälaskenta!C$24))</f>
        <v>2.9798989873223301</v>
      </c>
      <c r="W697" s="8">
        <f t="shared" si="172"/>
        <v>0.47666045260022</v>
      </c>
      <c r="X697" s="8">
        <f>Päälaskenta!F$24</f>
        <v>7.0000000000000007E-2</v>
      </c>
      <c r="Y697" s="8">
        <f t="shared" si="173"/>
        <v>12.381845225137701</v>
      </c>
      <c r="Z697" s="8">
        <f t="shared" si="165"/>
        <v>2.3410120582882699</v>
      </c>
      <c r="AA697" s="8">
        <f t="shared" si="174"/>
        <v>1.6481357774487999</v>
      </c>
      <c r="AC697" s="8">
        <f t="shared" si="166"/>
        <v>0.102104926935082</v>
      </c>
      <c r="AE697" s="8">
        <v>695</v>
      </c>
      <c r="AF697" s="8">
        <f t="shared" si="176"/>
        <v>13.222748235426799</v>
      </c>
      <c r="AG697" s="8">
        <f t="shared" si="167"/>
        <v>3.57467497077084E-2</v>
      </c>
      <c r="AJ697" s="132">
        <f>IF(Päälaskenta!$F$28&lt;Kaksitasouoma_matriisi!L697,Päälaskenta!$C$20*Päälaskenta!$F$28,Päälaskenta!$C$20*Kaksitasouoma_matriisi!L697)</f>
        <v>0.48</v>
      </c>
      <c r="AK697" s="134">
        <f>SQRT(Päälaskenta!$D$20^2+(Päälaskenta!$D$20/(1/Päälaskenta!$E$20))^2)</f>
        <v>1.8029999999999999</v>
      </c>
      <c r="AL697" s="134">
        <f>IF(Päälaskenta!$F$28&lt;Kaksitasouoma_matriisi!L697,AK697*Päälaskenta!$F$28*COS(ATAN(1/Päälaskenta!$E$20)),AK697*Kaksitasouoma_matriisi!L697*COS(ATAN(1/Päälaskenta!$E$20)))</f>
        <v>0.14399999999999999</v>
      </c>
      <c r="AM697" s="134"/>
      <c r="AN697" s="134">
        <f t="shared" si="175"/>
        <v>0.624</v>
      </c>
      <c r="AO697" s="8">
        <f t="shared" si="168"/>
        <v>0.32572949835569198</v>
      </c>
      <c r="AP697" s="134">
        <f>Refererenssiarvoja!$B$16*H697^(1/6)/(Refererenssiarvoja!$B$15^0.5)*(Päälaskenta!$G$28/2)^0.5*(1-AO697)^(-1.5)</f>
        <v>7.0999999999999994E-2</v>
      </c>
      <c r="AQ697" s="8">
        <f>Refererenssiarvoja!$B$16*Kaksitasouoma_matriisi!O697^(1/6)/(SQRT((2*Refererenssiarvoja!$B$15)/(Päälaskenta!$F$31*Päälaskenta!$G$31*Päälaskenta!$F$28))+SQRT(Refererenssiarvoja!$B$15)/Refererenssiarvoja!$B$17*LN(Kaksitasouoma_matriisi!L697/Päälaskenta!$F$28))</f>
        <v>-6.1451360388497099E-2</v>
      </c>
      <c r="AR697" s="8">
        <f>Refererenssiarvoja!$B$16*Kaksitasouoma_matriisi!O697^(1/6)/(SQRT((2*Refererenssiarvoja!$B$15)/(Päälaskenta!$F$31*Päälaskenta!$G$31*L697)))</f>
        <v>0.14872187600428399</v>
      </c>
    </row>
    <row r="698" spans="1:44" x14ac:dyDescent="0.2">
      <c r="A698" s="8">
        <v>696</v>
      </c>
      <c r="B698" s="8">
        <f>IF(Päälaskenta!C$7,Päälaskenta!E$7,Päälaskenta!G$5)</f>
        <v>2.5</v>
      </c>
      <c r="C698" s="56">
        <v>1.304</v>
      </c>
      <c r="D698" s="93">
        <f t="shared" si="161"/>
        <v>1.9172</v>
      </c>
      <c r="E698" s="8">
        <f>IF(Päälaskenta!$C$26,Kaksitasouoma_matriisi!AP698,Kaksitasouoma_matriisi!AC698)</f>
        <v>0.102104926935082</v>
      </c>
      <c r="F698" s="56">
        <f>IF(D698&lt;Päälaskenta!H$24,(SQRT(POWER(Päälaskenta!C$24/(2*Päälaskenta!E$24),2)+(D698/Päälaskenta!E$24))-Päälaskenta!C$24/(2*Päälaskenta!E$24)),IF(D698=Päälaskenta!H$24,Päälaskenta!D$24,Päälaskenta!D$24+(SQRT(POWER((Päälaskenta!C$20+Päälaskenta!G$24)/(2*Päälaskenta!E$20),2)+((D698-Päälaskenta!H$24)/Päälaskenta!E$20))-(Päälaskenta!C$20+Päälaskenta!G$24)/(2*Päälaskenta!E$20))))</f>
        <v>0.79600000000000004</v>
      </c>
      <c r="G698" s="57">
        <f>IF(F698&gt;Päälaskenta!D$24,(2*SQRT((POWER(Päälaskenta!D$24,2))+POWER(Päälaskenta!E$24*Päälaskenta!D$24,2))+Päälaskenta!C$24)+(2*SQRT((POWER((F698-Päälaskenta!D$24),2))+POWER(Päälaskenta!E$20*(F698-Päälaskenta!D$24),2))+Päälaskenta!C$20),(2*SQRT((POWER(F698,2))+POWER(Päälaskenta!E$24*F698,2))+Päälaskenta!C$24))</f>
        <v>8.33</v>
      </c>
      <c r="H698" s="57">
        <f t="shared" si="162"/>
        <v>0.23</v>
      </c>
      <c r="I698" s="62">
        <f t="shared" si="163"/>
        <v>0.12579899999999999</v>
      </c>
      <c r="J698" s="8">
        <f>IF(F698&lt;Päälaskenta!$D$24,0,Kaksitasouoma_matriisi!F698-Päälaskenta!$D$24)</f>
        <v>9.6000000000000099E-2</v>
      </c>
      <c r="L698" s="8">
        <f>IF(F698&gt;Päälaskenta!D$24,F698-Päälaskenta!D$24,0)</f>
        <v>9.6000000000000099E-2</v>
      </c>
      <c r="M698" s="8">
        <f>IF(F698&gt;Päälaskenta!D$24,(Päälaskenta!C$20+(Päälaskenta!E$20*(Kaksitasouoma_matriisi!F698-Päälaskenta!D$24)))*(Kaksitasouoma_matriisi!F698-Päälaskenta!D$24),0)</f>
        <v>0.49382399999999999</v>
      </c>
      <c r="N698" s="8">
        <f>IF(F698&gt;Päälaskenta!D$24,(2*SQRT((POWER((F698-Päälaskenta!D$24),2))+POWER(Päälaskenta!E$20*(F698-Päälaskenta!D$24),2))+Päälaskenta!C$20),0)</f>
        <v>5.3461329224445402</v>
      </c>
      <c r="O698" s="8">
        <f t="shared" si="169"/>
        <v>9.23703183523161E-2</v>
      </c>
      <c r="P698" s="8">
        <f>IF(Päälaskenta!$C$29,IF(L698&gt;Päälaskenta!$F$28,Kaksitasouoma_matriisi!AQ698,Kaksitasouoma_matriisi!AR698),Päälaskenta!$F$20)</f>
        <v>0.12</v>
      </c>
      <c r="Q698" s="8">
        <f t="shared" si="170"/>
        <v>0.84090301028914904</v>
      </c>
      <c r="R698" s="8">
        <f t="shared" si="164"/>
        <v>0.15898794171172601</v>
      </c>
      <c r="S698" s="8">
        <f t="shared" si="171"/>
        <v>0.32195264246315702</v>
      </c>
      <c r="U698" s="93">
        <f>IF(F698&gt;Päälaskenta!D$24,Päälaskenta!H$24+L698*Päälaskenta!G$24,F698*Päälaskenta!C$24 + F698*F698*Päälaskenta!E$24)</f>
        <v>1.4204000000000001</v>
      </c>
      <c r="V698" s="8">
        <f>IF(F698&gt;Päälaskenta!D$24,2*SQRT(POWER(Päälaskenta!D$24,2)+POWER(Päälaskenta!E$24*Päälaskenta!D$24,2))+Päälaskenta!C$24,(2*SQRT((POWER(F698,2))+POWER(Päälaskenta!E$24*F698,2))+Päälaskenta!C$24))</f>
        <v>2.9798989873223301</v>
      </c>
      <c r="W698" s="8">
        <f t="shared" si="172"/>
        <v>0.47666045260022</v>
      </c>
      <c r="X698" s="8">
        <f>Päälaskenta!F$24</f>
        <v>7.0000000000000007E-2</v>
      </c>
      <c r="Y698" s="8">
        <f t="shared" si="173"/>
        <v>12.381845225137701</v>
      </c>
      <c r="Z698" s="8">
        <f t="shared" si="165"/>
        <v>2.3410120582882699</v>
      </c>
      <c r="AA698" s="8">
        <f t="shared" si="174"/>
        <v>1.6481357774487999</v>
      </c>
      <c r="AC698" s="8">
        <f t="shared" si="166"/>
        <v>0.102104926935082</v>
      </c>
      <c r="AE698" s="8">
        <v>696</v>
      </c>
      <c r="AF698" s="8">
        <f t="shared" si="176"/>
        <v>13.222748235426799</v>
      </c>
      <c r="AG698" s="8">
        <f t="shared" si="167"/>
        <v>3.57467497077084E-2</v>
      </c>
      <c r="AJ698" s="132">
        <f>IF(Päälaskenta!$F$28&lt;Kaksitasouoma_matriisi!L698,Päälaskenta!$C$20*Päälaskenta!$F$28,Päälaskenta!$C$20*Kaksitasouoma_matriisi!L698)</f>
        <v>0.48</v>
      </c>
      <c r="AK698" s="134">
        <f>SQRT(Päälaskenta!$D$20^2+(Päälaskenta!$D$20/(1/Päälaskenta!$E$20))^2)</f>
        <v>1.8029999999999999</v>
      </c>
      <c r="AL698" s="134">
        <f>IF(Päälaskenta!$F$28&lt;Kaksitasouoma_matriisi!L698,AK698*Päälaskenta!$F$28*COS(ATAN(1/Päälaskenta!$E$20)),AK698*Kaksitasouoma_matriisi!L698*COS(ATAN(1/Päälaskenta!$E$20)))</f>
        <v>0.14399999999999999</v>
      </c>
      <c r="AM698" s="134"/>
      <c r="AN698" s="134">
        <f t="shared" si="175"/>
        <v>0.624</v>
      </c>
      <c r="AO698" s="8">
        <f t="shared" si="168"/>
        <v>0.32547465053202601</v>
      </c>
      <c r="AP698" s="134">
        <f>Refererenssiarvoja!$B$16*H698^(1/6)/(Refererenssiarvoja!$B$15^0.5)*(Päälaskenta!$G$28/2)^0.5*(1-AO698)^(-1.5)</f>
        <v>7.0999999999999994E-2</v>
      </c>
      <c r="AQ698" s="8">
        <f>Refererenssiarvoja!$B$16*Kaksitasouoma_matriisi!O698^(1/6)/(SQRT((2*Refererenssiarvoja!$B$15)/(Päälaskenta!$F$31*Päälaskenta!$G$31*Päälaskenta!$F$28))+SQRT(Refererenssiarvoja!$B$15)/Refererenssiarvoja!$B$17*LN(Kaksitasouoma_matriisi!L698/Päälaskenta!$F$28))</f>
        <v>-6.1451360388497099E-2</v>
      </c>
      <c r="AR698" s="8">
        <f>Refererenssiarvoja!$B$16*Kaksitasouoma_matriisi!O698^(1/6)/(SQRT((2*Refererenssiarvoja!$B$15)/(Päälaskenta!$F$31*Päälaskenta!$G$31*L698)))</f>
        <v>0.14872187600428399</v>
      </c>
    </row>
    <row r="699" spans="1:44" x14ac:dyDescent="0.2">
      <c r="A699" s="8">
        <v>697</v>
      </c>
      <c r="B699" s="8">
        <f>IF(Päälaskenta!C$7,Päälaskenta!E$7,Päälaskenta!G$5)</f>
        <v>2.5</v>
      </c>
      <c r="C699" s="56">
        <v>1.3029999999999999</v>
      </c>
      <c r="D699" s="93">
        <f t="shared" si="161"/>
        <v>1.9186000000000001</v>
      </c>
      <c r="E699" s="8">
        <f>IF(Päälaskenta!$C$26,Kaksitasouoma_matriisi!AP699,Kaksitasouoma_matriisi!AC699)</f>
        <v>0.10211267296290299</v>
      </c>
      <c r="F699" s="56">
        <f>IF(D699&lt;Päälaskenta!H$24,(SQRT(POWER(Päälaskenta!C$24/(2*Päälaskenta!E$24),2)+(D699/Päälaskenta!E$24))-Päälaskenta!C$24/(2*Päälaskenta!E$24)),IF(D699=Päälaskenta!H$24,Päälaskenta!D$24,Päälaskenta!D$24+(SQRT(POWER((Päälaskenta!C$20+Päälaskenta!G$24)/(2*Päälaskenta!E$20),2)+((D699-Päälaskenta!H$24)/Päälaskenta!E$20))-(Päälaskenta!C$20+Päälaskenta!G$24)/(2*Päälaskenta!E$20))))</f>
        <v>0.79700000000000004</v>
      </c>
      <c r="G699" s="57">
        <f>IF(F699&gt;Päälaskenta!D$24,(2*SQRT((POWER(Päälaskenta!D$24,2))+POWER(Päälaskenta!E$24*Päälaskenta!D$24,2))+Päälaskenta!C$24)+(2*SQRT((POWER((F699-Päälaskenta!D$24),2))+POWER(Päälaskenta!E$20*(F699-Päälaskenta!D$24),2))+Päälaskenta!C$20),(2*SQRT((POWER(F699,2))+POWER(Päälaskenta!E$24*F699,2))+Päälaskenta!C$24))</f>
        <v>8.33</v>
      </c>
      <c r="H699" s="57">
        <f t="shared" si="162"/>
        <v>0.23</v>
      </c>
      <c r="I699" s="62">
        <f t="shared" si="163"/>
        <v>0.12562499999999999</v>
      </c>
      <c r="J699" s="8">
        <f>IF(F699&lt;Päälaskenta!$D$24,0,Kaksitasouoma_matriisi!F699-Päälaskenta!$D$24)</f>
        <v>9.70000000000001E-2</v>
      </c>
      <c r="L699" s="8">
        <f>IF(F699&gt;Päälaskenta!D$24,F699-Päälaskenta!D$24,0)</f>
        <v>9.70000000000001E-2</v>
      </c>
      <c r="M699" s="8">
        <f>IF(F699&gt;Päälaskenta!D$24,(Päälaskenta!C$20+(Päälaskenta!E$20*(Kaksitasouoma_matriisi!F699-Päälaskenta!D$24)))*(Kaksitasouoma_matriisi!F699-Päälaskenta!D$24),0)</f>
        <v>0.49911349999999999</v>
      </c>
      <c r="N699" s="8">
        <f>IF(F699&gt;Päälaskenta!D$24,(2*SQRT((POWER((F699-Päälaskenta!D$24),2))+POWER(Päälaskenta!E$20*(F699-Päälaskenta!D$24),2))+Päälaskenta!C$20),0)</f>
        <v>5.3497384737200102</v>
      </c>
      <c r="O699" s="8">
        <f t="shared" si="169"/>
        <v>9.3296803657195407E-2</v>
      </c>
      <c r="P699" s="8">
        <f>IF(Päälaskenta!$C$29,IF(L699&gt;Päälaskenta!$F$28,Kaksitasouoma_matriisi!AQ699,Kaksitasouoma_matriisi!AR699),Päälaskenta!$F$20)</f>
        <v>0.12</v>
      </c>
      <c r="Q699" s="8">
        <f t="shared" si="170"/>
        <v>0.85558385509602797</v>
      </c>
      <c r="R699" s="8">
        <f t="shared" si="164"/>
        <v>0.16115947083620999</v>
      </c>
      <c r="S699" s="8">
        <f t="shared" si="171"/>
        <v>0.322891428174574</v>
      </c>
      <c r="U699" s="93">
        <f>IF(F699&gt;Päälaskenta!D$24,Päälaskenta!H$24+L699*Päälaskenta!G$24,F699*Päälaskenta!C$24 + F699*F699*Päälaskenta!E$24)</f>
        <v>1.4228000000000001</v>
      </c>
      <c r="V699" s="8">
        <f>IF(F699&gt;Päälaskenta!D$24,2*SQRT(POWER(Päälaskenta!D$24,2)+POWER(Päälaskenta!E$24*Päälaskenta!D$24,2))+Päälaskenta!C$24,(2*SQRT((POWER(F699,2))+POWER(Päälaskenta!E$24*F699,2))+Päälaskenta!C$24))</f>
        <v>2.9798989873223301</v>
      </c>
      <c r="W699" s="8">
        <f t="shared" si="172"/>
        <v>0.47746584902815598</v>
      </c>
      <c r="X699" s="8">
        <f>Päälaskenta!F$24</f>
        <v>7.0000000000000007E-2</v>
      </c>
      <c r="Y699" s="8">
        <f t="shared" si="173"/>
        <v>12.4167334753198</v>
      </c>
      <c r="Z699" s="8">
        <f t="shared" si="165"/>
        <v>2.3388405291637899</v>
      </c>
      <c r="AA699" s="8">
        <f t="shared" si="174"/>
        <v>1.6438294413577399</v>
      </c>
      <c r="AC699" s="8">
        <f t="shared" si="166"/>
        <v>0.10211267296290299</v>
      </c>
      <c r="AE699" s="8">
        <v>697</v>
      </c>
      <c r="AF699" s="8">
        <f t="shared" si="176"/>
        <v>13.272317330415801</v>
      </c>
      <c r="AG699" s="8">
        <f t="shared" si="167"/>
        <v>3.5480236317180197E-2</v>
      </c>
      <c r="AJ699" s="132">
        <f>IF(Päälaskenta!$F$28&lt;Kaksitasouoma_matriisi!L699,Päälaskenta!$C$20*Päälaskenta!$F$28,Päälaskenta!$C$20*Kaksitasouoma_matriisi!L699)</f>
        <v>0.48499999999999999</v>
      </c>
      <c r="AK699" s="134">
        <f>SQRT(Päälaskenta!$D$20^2+(Päälaskenta!$D$20/(1/Päälaskenta!$E$20))^2)</f>
        <v>1.8029999999999999</v>
      </c>
      <c r="AL699" s="134">
        <f>IF(Päälaskenta!$F$28&lt;Kaksitasouoma_matriisi!L699,AK699*Päälaskenta!$F$28*COS(ATAN(1/Päälaskenta!$E$20)),AK699*Kaksitasouoma_matriisi!L699*COS(ATAN(1/Päälaskenta!$E$20)))</f>
        <v>0.14599999999999999</v>
      </c>
      <c r="AM699" s="134"/>
      <c r="AN699" s="134">
        <f t="shared" si="175"/>
        <v>0.63100000000000001</v>
      </c>
      <c r="AO699" s="8">
        <f t="shared" si="168"/>
        <v>0.32888564578338397</v>
      </c>
      <c r="AP699" s="134">
        <f>Refererenssiarvoja!$B$16*H699^(1/6)/(Refererenssiarvoja!$B$15^0.5)*(Päälaskenta!$G$28/2)^0.5*(1-AO699)^(-1.5)</f>
        <v>7.1999999999999995E-2</v>
      </c>
      <c r="AQ699" s="8">
        <f>Refererenssiarvoja!$B$16*Kaksitasouoma_matriisi!O699^(1/6)/(SQRT((2*Refererenssiarvoja!$B$15)/(Päälaskenta!$F$31*Päälaskenta!$G$31*Päälaskenta!$F$28))+SQRT(Refererenssiarvoja!$B$15)/Refererenssiarvoja!$B$17*LN(Kaksitasouoma_matriisi!L699/Päälaskenta!$F$28))</f>
        <v>-6.2013579346169599E-2</v>
      </c>
      <c r="AR699" s="8">
        <f>Refererenssiarvoja!$B$16*Kaksitasouoma_matriisi!O699^(1/6)/(SQRT((2*Refererenssiarvoja!$B$15)/(Päälaskenta!$F$31*Päälaskenta!$G$31*L699)))</f>
        <v>0.149743332194577</v>
      </c>
    </row>
    <row r="700" spans="1:44" x14ac:dyDescent="0.2">
      <c r="A700" s="8">
        <v>698</v>
      </c>
      <c r="B700" s="8">
        <f>IF(Päälaskenta!C$7,Päälaskenta!E$7,Päälaskenta!G$5)</f>
        <v>2.5</v>
      </c>
      <c r="C700" s="56">
        <v>1.302</v>
      </c>
      <c r="D700" s="93">
        <f t="shared" si="161"/>
        <v>1.9200999999999999</v>
      </c>
      <c r="E700" s="8">
        <f>IF(Päälaskenta!$C$26,Kaksitasouoma_matriisi!AP700,Kaksitasouoma_matriisi!AC700)</f>
        <v>0.10211267296290299</v>
      </c>
      <c r="F700" s="56">
        <f>IF(D700&lt;Päälaskenta!H$24,(SQRT(POWER(Päälaskenta!C$24/(2*Päälaskenta!E$24),2)+(D700/Päälaskenta!E$24))-Päälaskenta!C$24/(2*Päälaskenta!E$24)),IF(D700=Päälaskenta!H$24,Päälaskenta!D$24,Päälaskenta!D$24+(SQRT(POWER((Päälaskenta!C$20+Päälaskenta!G$24)/(2*Päälaskenta!E$20),2)+((D700-Päälaskenta!H$24)/Päälaskenta!E$20))-(Päälaskenta!C$20+Päälaskenta!G$24)/(2*Päälaskenta!E$20))))</f>
        <v>0.79700000000000004</v>
      </c>
      <c r="G700" s="57">
        <f>IF(F700&gt;Päälaskenta!D$24,(2*SQRT((POWER(Päälaskenta!D$24,2))+POWER(Päälaskenta!E$24*Päälaskenta!D$24,2))+Päälaskenta!C$24)+(2*SQRT((POWER((F700-Päälaskenta!D$24),2))+POWER(Päälaskenta!E$20*(F700-Päälaskenta!D$24),2))+Päälaskenta!C$20),(2*SQRT((POWER(F700,2))+POWER(Päälaskenta!E$24*F700,2))+Päälaskenta!C$24))</f>
        <v>8.33</v>
      </c>
      <c r="H700" s="57">
        <f t="shared" si="162"/>
        <v>0.23</v>
      </c>
      <c r="I700" s="62">
        <f t="shared" si="163"/>
        <v>0.12543299999999999</v>
      </c>
      <c r="J700" s="8">
        <f>IF(F700&lt;Päälaskenta!$D$24,0,Kaksitasouoma_matriisi!F700-Päälaskenta!$D$24)</f>
        <v>9.70000000000001E-2</v>
      </c>
      <c r="L700" s="8">
        <f>IF(F700&gt;Päälaskenta!D$24,F700-Päälaskenta!D$24,0)</f>
        <v>9.70000000000001E-2</v>
      </c>
      <c r="M700" s="8">
        <f>IF(F700&gt;Päälaskenta!D$24,(Päälaskenta!C$20+(Päälaskenta!E$20*(Kaksitasouoma_matriisi!F700-Päälaskenta!D$24)))*(Kaksitasouoma_matriisi!F700-Päälaskenta!D$24),0)</f>
        <v>0.49911349999999999</v>
      </c>
      <c r="N700" s="8">
        <f>IF(F700&gt;Päälaskenta!D$24,(2*SQRT((POWER((F700-Päälaskenta!D$24),2))+POWER(Päälaskenta!E$20*(F700-Päälaskenta!D$24),2))+Päälaskenta!C$20),0)</f>
        <v>5.3497384737200102</v>
      </c>
      <c r="O700" s="8">
        <f t="shared" si="169"/>
        <v>9.3296803657195407E-2</v>
      </c>
      <c r="P700" s="8">
        <f>IF(Päälaskenta!$C$29,IF(L700&gt;Päälaskenta!$F$28,Kaksitasouoma_matriisi!AQ700,Kaksitasouoma_matriisi!AR700),Päälaskenta!$F$20)</f>
        <v>0.12</v>
      </c>
      <c r="Q700" s="8">
        <f t="shared" si="170"/>
        <v>0.85558385509602797</v>
      </c>
      <c r="R700" s="8">
        <f t="shared" si="164"/>
        <v>0.16115947083620999</v>
      </c>
      <c r="S700" s="8">
        <f t="shared" si="171"/>
        <v>0.322891428174574</v>
      </c>
      <c r="U700" s="93">
        <f>IF(F700&gt;Päälaskenta!D$24,Päälaskenta!H$24+L700*Päälaskenta!G$24,F700*Päälaskenta!C$24 + F700*F700*Päälaskenta!E$24)</f>
        <v>1.4228000000000001</v>
      </c>
      <c r="V700" s="8">
        <f>IF(F700&gt;Päälaskenta!D$24,2*SQRT(POWER(Päälaskenta!D$24,2)+POWER(Päälaskenta!E$24*Päälaskenta!D$24,2))+Päälaskenta!C$24,(2*SQRT((POWER(F700,2))+POWER(Päälaskenta!E$24*F700,2))+Päälaskenta!C$24))</f>
        <v>2.9798989873223301</v>
      </c>
      <c r="W700" s="8">
        <f t="shared" si="172"/>
        <v>0.47746584902815598</v>
      </c>
      <c r="X700" s="8">
        <f>Päälaskenta!F$24</f>
        <v>7.0000000000000007E-2</v>
      </c>
      <c r="Y700" s="8">
        <f t="shared" si="173"/>
        <v>12.4167334753198</v>
      </c>
      <c r="Z700" s="8">
        <f t="shared" si="165"/>
        <v>2.3388405291637899</v>
      </c>
      <c r="AA700" s="8">
        <f t="shared" si="174"/>
        <v>1.6438294413577399</v>
      </c>
      <c r="AC700" s="8">
        <f t="shared" si="166"/>
        <v>0.10211267296290299</v>
      </c>
      <c r="AE700" s="8">
        <v>698</v>
      </c>
      <c r="AF700" s="8">
        <f t="shared" si="176"/>
        <v>13.272317330415801</v>
      </c>
      <c r="AG700" s="8">
        <f t="shared" si="167"/>
        <v>3.5480236317180197E-2</v>
      </c>
      <c r="AJ700" s="132">
        <f>IF(Päälaskenta!$F$28&lt;Kaksitasouoma_matriisi!L700,Päälaskenta!$C$20*Päälaskenta!$F$28,Päälaskenta!$C$20*Kaksitasouoma_matriisi!L700)</f>
        <v>0.48499999999999999</v>
      </c>
      <c r="AK700" s="134">
        <f>SQRT(Päälaskenta!$D$20^2+(Päälaskenta!$D$20/(1/Päälaskenta!$E$20))^2)</f>
        <v>1.8029999999999999</v>
      </c>
      <c r="AL700" s="134">
        <f>IF(Päälaskenta!$F$28&lt;Kaksitasouoma_matriisi!L700,AK700*Päälaskenta!$F$28*COS(ATAN(1/Päälaskenta!$E$20)),AK700*Kaksitasouoma_matriisi!L700*COS(ATAN(1/Päälaskenta!$E$20)))</f>
        <v>0.14599999999999999</v>
      </c>
      <c r="AM700" s="134"/>
      <c r="AN700" s="134">
        <f t="shared" si="175"/>
        <v>0.63100000000000001</v>
      </c>
      <c r="AO700" s="8">
        <f t="shared" si="168"/>
        <v>0.32862871725430998</v>
      </c>
      <c r="AP700" s="134">
        <f>Refererenssiarvoja!$B$16*H700^(1/6)/(Refererenssiarvoja!$B$15^0.5)*(Päälaskenta!$G$28/2)^0.5*(1-AO700)^(-1.5)</f>
        <v>7.1999999999999995E-2</v>
      </c>
      <c r="AQ700" s="8">
        <f>Refererenssiarvoja!$B$16*Kaksitasouoma_matriisi!O700^(1/6)/(SQRT((2*Refererenssiarvoja!$B$15)/(Päälaskenta!$F$31*Päälaskenta!$G$31*Päälaskenta!$F$28))+SQRT(Refererenssiarvoja!$B$15)/Refererenssiarvoja!$B$17*LN(Kaksitasouoma_matriisi!L700/Päälaskenta!$F$28))</f>
        <v>-6.2013579346169599E-2</v>
      </c>
      <c r="AR700" s="8">
        <f>Refererenssiarvoja!$B$16*Kaksitasouoma_matriisi!O700^(1/6)/(SQRT((2*Refererenssiarvoja!$B$15)/(Päälaskenta!$F$31*Päälaskenta!$G$31*L700)))</f>
        <v>0.149743332194577</v>
      </c>
    </row>
    <row r="701" spans="1:44" x14ac:dyDescent="0.2">
      <c r="A701" s="8">
        <v>699</v>
      </c>
      <c r="B701" s="8">
        <f>IF(Päälaskenta!C$7,Päälaskenta!E$7,Päälaskenta!G$5)</f>
        <v>2.5</v>
      </c>
      <c r="C701" s="56">
        <v>1.3009999999999999</v>
      </c>
      <c r="D701" s="93">
        <f t="shared" si="161"/>
        <v>1.9216</v>
      </c>
      <c r="E701" s="8">
        <f>IF(Päälaskenta!$C$26,Kaksitasouoma_matriisi!AP701,Kaksitasouoma_matriisi!AC701)</f>
        <v>0.10211267296290299</v>
      </c>
      <c r="F701" s="56">
        <f>IF(D701&lt;Päälaskenta!H$24,(SQRT(POWER(Päälaskenta!C$24/(2*Päälaskenta!E$24),2)+(D701/Päälaskenta!E$24))-Päälaskenta!C$24/(2*Päälaskenta!E$24)),IF(D701=Päälaskenta!H$24,Päälaskenta!D$24,Päälaskenta!D$24+(SQRT(POWER((Päälaskenta!C$20+Päälaskenta!G$24)/(2*Päälaskenta!E$20),2)+((D701-Päälaskenta!H$24)/Päälaskenta!E$20))-(Päälaskenta!C$20+Päälaskenta!G$24)/(2*Päälaskenta!E$20))))</f>
        <v>0.79700000000000004</v>
      </c>
      <c r="G701" s="57">
        <f>IF(F701&gt;Päälaskenta!D$24,(2*SQRT((POWER(Päälaskenta!D$24,2))+POWER(Päälaskenta!E$24*Päälaskenta!D$24,2))+Päälaskenta!C$24)+(2*SQRT((POWER((F701-Päälaskenta!D$24),2))+POWER(Päälaskenta!E$20*(F701-Päälaskenta!D$24),2))+Päälaskenta!C$20),(2*SQRT((POWER(F701,2))+POWER(Päälaskenta!E$24*F701,2))+Päälaskenta!C$24))</f>
        <v>8.33</v>
      </c>
      <c r="H701" s="57">
        <f t="shared" si="162"/>
        <v>0.23</v>
      </c>
      <c r="I701" s="62">
        <f t="shared" si="163"/>
        <v>0.12523999999999999</v>
      </c>
      <c r="J701" s="8">
        <f>IF(F701&lt;Päälaskenta!$D$24,0,Kaksitasouoma_matriisi!F701-Päälaskenta!$D$24)</f>
        <v>9.70000000000001E-2</v>
      </c>
      <c r="L701" s="8">
        <f>IF(F701&gt;Päälaskenta!D$24,F701-Päälaskenta!D$24,0)</f>
        <v>9.70000000000001E-2</v>
      </c>
      <c r="M701" s="8">
        <f>IF(F701&gt;Päälaskenta!D$24,(Päälaskenta!C$20+(Päälaskenta!E$20*(Kaksitasouoma_matriisi!F701-Päälaskenta!D$24)))*(Kaksitasouoma_matriisi!F701-Päälaskenta!D$24),0)</f>
        <v>0.49911349999999999</v>
      </c>
      <c r="N701" s="8">
        <f>IF(F701&gt;Päälaskenta!D$24,(2*SQRT((POWER((F701-Päälaskenta!D$24),2))+POWER(Päälaskenta!E$20*(F701-Päälaskenta!D$24),2))+Päälaskenta!C$20),0)</f>
        <v>5.3497384737200102</v>
      </c>
      <c r="O701" s="8">
        <f t="shared" si="169"/>
        <v>9.3296803657195407E-2</v>
      </c>
      <c r="P701" s="8">
        <f>IF(Päälaskenta!$C$29,IF(L701&gt;Päälaskenta!$F$28,Kaksitasouoma_matriisi!AQ701,Kaksitasouoma_matriisi!AR701),Päälaskenta!$F$20)</f>
        <v>0.12</v>
      </c>
      <c r="Q701" s="8">
        <f t="shared" si="170"/>
        <v>0.85558385509602797</v>
      </c>
      <c r="R701" s="8">
        <f t="shared" si="164"/>
        <v>0.16115947083620999</v>
      </c>
      <c r="S701" s="8">
        <f t="shared" si="171"/>
        <v>0.322891428174574</v>
      </c>
      <c r="U701" s="93">
        <f>IF(F701&gt;Päälaskenta!D$24,Päälaskenta!H$24+L701*Päälaskenta!G$24,F701*Päälaskenta!C$24 + F701*F701*Päälaskenta!E$24)</f>
        <v>1.4228000000000001</v>
      </c>
      <c r="V701" s="8">
        <f>IF(F701&gt;Päälaskenta!D$24,2*SQRT(POWER(Päälaskenta!D$24,2)+POWER(Päälaskenta!E$24*Päälaskenta!D$24,2))+Päälaskenta!C$24,(2*SQRT((POWER(F701,2))+POWER(Päälaskenta!E$24*F701,2))+Päälaskenta!C$24))</f>
        <v>2.9798989873223301</v>
      </c>
      <c r="W701" s="8">
        <f t="shared" si="172"/>
        <v>0.47746584902815598</v>
      </c>
      <c r="X701" s="8">
        <f>Päälaskenta!F$24</f>
        <v>7.0000000000000007E-2</v>
      </c>
      <c r="Y701" s="8">
        <f t="shared" si="173"/>
        <v>12.4167334753198</v>
      </c>
      <c r="Z701" s="8">
        <f t="shared" si="165"/>
        <v>2.3388405291637899</v>
      </c>
      <c r="AA701" s="8">
        <f t="shared" si="174"/>
        <v>1.6438294413577399</v>
      </c>
      <c r="AC701" s="8">
        <f t="shared" si="166"/>
        <v>0.10211267296290299</v>
      </c>
      <c r="AE701" s="8">
        <v>699</v>
      </c>
      <c r="AF701" s="8">
        <f t="shared" si="176"/>
        <v>13.272317330415801</v>
      </c>
      <c r="AG701" s="8">
        <f t="shared" si="167"/>
        <v>3.5480236317180197E-2</v>
      </c>
      <c r="AJ701" s="132">
        <f>IF(Päälaskenta!$F$28&lt;Kaksitasouoma_matriisi!L701,Päälaskenta!$C$20*Päälaskenta!$F$28,Päälaskenta!$C$20*Kaksitasouoma_matriisi!L701)</f>
        <v>0.48499999999999999</v>
      </c>
      <c r="AK701" s="134">
        <f>SQRT(Päälaskenta!$D$20^2+(Päälaskenta!$D$20/(1/Päälaskenta!$E$20))^2)</f>
        <v>1.8029999999999999</v>
      </c>
      <c r="AL701" s="134">
        <f>IF(Päälaskenta!$F$28&lt;Kaksitasouoma_matriisi!L701,AK701*Päälaskenta!$F$28*COS(ATAN(1/Päälaskenta!$E$20)),AK701*Kaksitasouoma_matriisi!L701*COS(ATAN(1/Päälaskenta!$E$20)))</f>
        <v>0.14599999999999999</v>
      </c>
      <c r="AM701" s="134"/>
      <c r="AN701" s="134">
        <f t="shared" si="175"/>
        <v>0.63100000000000001</v>
      </c>
      <c r="AO701" s="8">
        <f t="shared" si="168"/>
        <v>0.328372189841799</v>
      </c>
      <c r="AP701" s="134">
        <f>Refererenssiarvoja!$B$16*H701^(1/6)/(Refererenssiarvoja!$B$15^0.5)*(Päälaskenta!$G$28/2)^0.5*(1-AO701)^(-1.5)</f>
        <v>7.1999999999999995E-2</v>
      </c>
      <c r="AQ701" s="8">
        <f>Refererenssiarvoja!$B$16*Kaksitasouoma_matriisi!O701^(1/6)/(SQRT((2*Refererenssiarvoja!$B$15)/(Päälaskenta!$F$31*Päälaskenta!$G$31*Päälaskenta!$F$28))+SQRT(Refererenssiarvoja!$B$15)/Refererenssiarvoja!$B$17*LN(Kaksitasouoma_matriisi!L701/Päälaskenta!$F$28))</f>
        <v>-6.2013579346169599E-2</v>
      </c>
      <c r="AR701" s="8">
        <f>Refererenssiarvoja!$B$16*Kaksitasouoma_matriisi!O701^(1/6)/(SQRT((2*Refererenssiarvoja!$B$15)/(Päälaskenta!$F$31*Päälaskenta!$G$31*L701)))</f>
        <v>0.149743332194577</v>
      </c>
    </row>
    <row r="702" spans="1:44" x14ac:dyDescent="0.2">
      <c r="A702" s="8">
        <v>700</v>
      </c>
      <c r="B702" s="8">
        <f>IF(Päälaskenta!C$7,Päälaskenta!E$7,Päälaskenta!G$5)</f>
        <v>2.5</v>
      </c>
      <c r="C702" s="56">
        <v>1.3</v>
      </c>
      <c r="D702" s="93">
        <f t="shared" si="161"/>
        <v>1.9231</v>
      </c>
      <c r="E702" s="8">
        <f>IF(Päälaskenta!$C$26,Kaksitasouoma_matriisi!AP702,Kaksitasouoma_matriisi!AC702)</f>
        <v>0.10211267296290299</v>
      </c>
      <c r="F702" s="56">
        <f>IF(D702&lt;Päälaskenta!H$24,(SQRT(POWER(Päälaskenta!C$24/(2*Päälaskenta!E$24),2)+(D702/Päälaskenta!E$24))-Päälaskenta!C$24/(2*Päälaskenta!E$24)),IF(D702=Päälaskenta!H$24,Päälaskenta!D$24,Päälaskenta!D$24+(SQRT(POWER((Päälaskenta!C$20+Päälaskenta!G$24)/(2*Päälaskenta!E$20),2)+((D702-Päälaskenta!H$24)/Päälaskenta!E$20))-(Päälaskenta!C$20+Päälaskenta!G$24)/(2*Päälaskenta!E$20))))</f>
        <v>0.79700000000000004</v>
      </c>
      <c r="G702" s="57">
        <f>IF(F702&gt;Päälaskenta!D$24,(2*SQRT((POWER(Päälaskenta!D$24,2))+POWER(Päälaskenta!E$24*Päälaskenta!D$24,2))+Päälaskenta!C$24)+(2*SQRT((POWER((F702-Päälaskenta!D$24),2))+POWER(Päälaskenta!E$20*(F702-Päälaskenta!D$24),2))+Päälaskenta!C$20),(2*SQRT((POWER(F702,2))+POWER(Päälaskenta!E$24*F702,2))+Päälaskenta!C$24))</f>
        <v>8.33</v>
      </c>
      <c r="H702" s="57">
        <f t="shared" si="162"/>
        <v>0.23</v>
      </c>
      <c r="I702" s="62">
        <f t="shared" si="163"/>
        <v>0.12504799999999999</v>
      </c>
      <c r="J702" s="8">
        <f>IF(F702&lt;Päälaskenta!$D$24,0,Kaksitasouoma_matriisi!F702-Päälaskenta!$D$24)</f>
        <v>9.70000000000001E-2</v>
      </c>
      <c r="L702" s="8">
        <f>IF(F702&gt;Päälaskenta!D$24,F702-Päälaskenta!D$24,0)</f>
        <v>9.70000000000001E-2</v>
      </c>
      <c r="M702" s="8">
        <f>IF(F702&gt;Päälaskenta!D$24,(Päälaskenta!C$20+(Päälaskenta!E$20*(Kaksitasouoma_matriisi!F702-Päälaskenta!D$24)))*(Kaksitasouoma_matriisi!F702-Päälaskenta!D$24),0)</f>
        <v>0.49911349999999999</v>
      </c>
      <c r="N702" s="8">
        <f>IF(F702&gt;Päälaskenta!D$24,(2*SQRT((POWER((F702-Päälaskenta!D$24),2))+POWER(Päälaskenta!E$20*(F702-Päälaskenta!D$24),2))+Päälaskenta!C$20),0)</f>
        <v>5.3497384737200102</v>
      </c>
      <c r="O702" s="8">
        <f t="shared" si="169"/>
        <v>9.3296803657195407E-2</v>
      </c>
      <c r="P702" s="8">
        <f>IF(Päälaskenta!$C$29,IF(L702&gt;Päälaskenta!$F$28,Kaksitasouoma_matriisi!AQ702,Kaksitasouoma_matriisi!AR702),Päälaskenta!$F$20)</f>
        <v>0.12</v>
      </c>
      <c r="Q702" s="8">
        <f t="shared" si="170"/>
        <v>0.85558385509602797</v>
      </c>
      <c r="R702" s="8">
        <f t="shared" si="164"/>
        <v>0.16115947083620999</v>
      </c>
      <c r="S702" s="8">
        <f t="shared" si="171"/>
        <v>0.322891428174574</v>
      </c>
      <c r="U702" s="93">
        <f>IF(F702&gt;Päälaskenta!D$24,Päälaskenta!H$24+L702*Päälaskenta!G$24,F702*Päälaskenta!C$24 + F702*F702*Päälaskenta!E$24)</f>
        <v>1.4228000000000001</v>
      </c>
      <c r="V702" s="8">
        <f>IF(F702&gt;Päälaskenta!D$24,2*SQRT(POWER(Päälaskenta!D$24,2)+POWER(Päälaskenta!E$24*Päälaskenta!D$24,2))+Päälaskenta!C$24,(2*SQRT((POWER(F702,2))+POWER(Päälaskenta!E$24*F702,2))+Päälaskenta!C$24))</f>
        <v>2.9798989873223301</v>
      </c>
      <c r="W702" s="8">
        <f t="shared" si="172"/>
        <v>0.47746584902815598</v>
      </c>
      <c r="X702" s="8">
        <f>Päälaskenta!F$24</f>
        <v>7.0000000000000007E-2</v>
      </c>
      <c r="Y702" s="8">
        <f t="shared" si="173"/>
        <v>12.4167334753198</v>
      </c>
      <c r="Z702" s="8">
        <f t="shared" si="165"/>
        <v>2.3388405291637899</v>
      </c>
      <c r="AA702" s="8">
        <f t="shared" si="174"/>
        <v>1.6438294413577399</v>
      </c>
      <c r="AC702" s="8">
        <f t="shared" si="166"/>
        <v>0.10211267296290299</v>
      </c>
      <c r="AE702" s="8">
        <v>700</v>
      </c>
      <c r="AF702" s="8">
        <f t="shared" si="176"/>
        <v>13.272317330415801</v>
      </c>
      <c r="AG702" s="8">
        <f t="shared" si="167"/>
        <v>3.5480236317180197E-2</v>
      </c>
      <c r="AJ702" s="132">
        <f>IF(Päälaskenta!$F$28&lt;Kaksitasouoma_matriisi!L702,Päälaskenta!$C$20*Päälaskenta!$F$28,Päälaskenta!$C$20*Kaksitasouoma_matriisi!L702)</f>
        <v>0.48499999999999999</v>
      </c>
      <c r="AK702" s="134">
        <f>SQRT(Päälaskenta!$D$20^2+(Päälaskenta!$D$20/(1/Päälaskenta!$E$20))^2)</f>
        <v>1.8029999999999999</v>
      </c>
      <c r="AL702" s="134">
        <f>IF(Päälaskenta!$F$28&lt;Kaksitasouoma_matriisi!L702,AK702*Päälaskenta!$F$28*COS(ATAN(1/Päälaskenta!$E$20)),AK702*Kaksitasouoma_matriisi!L702*COS(ATAN(1/Päälaskenta!$E$20)))</f>
        <v>0.14599999999999999</v>
      </c>
      <c r="AM702" s="134"/>
      <c r="AN702" s="134">
        <f t="shared" si="175"/>
        <v>0.63100000000000001</v>
      </c>
      <c r="AO702" s="8">
        <f t="shared" si="168"/>
        <v>0.32811606260724901</v>
      </c>
      <c r="AP702" s="134">
        <f>Refererenssiarvoja!$B$16*H702^(1/6)/(Refererenssiarvoja!$B$15^0.5)*(Päälaskenta!$G$28/2)^0.5*(1-AO702)^(-1.5)</f>
        <v>7.1999999999999995E-2</v>
      </c>
      <c r="AQ702" s="8">
        <f>Refererenssiarvoja!$B$16*Kaksitasouoma_matriisi!O702^(1/6)/(SQRT((2*Refererenssiarvoja!$B$15)/(Päälaskenta!$F$31*Päälaskenta!$G$31*Päälaskenta!$F$28))+SQRT(Refererenssiarvoja!$B$15)/Refererenssiarvoja!$B$17*LN(Kaksitasouoma_matriisi!L702/Päälaskenta!$F$28))</f>
        <v>-6.2013579346169599E-2</v>
      </c>
      <c r="AR702" s="8">
        <f>Refererenssiarvoja!$B$16*Kaksitasouoma_matriisi!O702^(1/6)/(SQRT((2*Refererenssiarvoja!$B$15)/(Päälaskenta!$F$31*Päälaskenta!$G$31*L702)))</f>
        <v>0.149743332194577</v>
      </c>
    </row>
    <row r="703" spans="1:44" x14ac:dyDescent="0.2">
      <c r="A703" s="8">
        <v>701</v>
      </c>
      <c r="B703" s="8">
        <f>IF(Päälaskenta!C$7,Päälaskenta!E$7,Päälaskenta!G$5)</f>
        <v>2.5</v>
      </c>
      <c r="C703" s="56">
        <v>1.2989999999999999</v>
      </c>
      <c r="D703" s="93">
        <f t="shared" si="161"/>
        <v>1.9246000000000001</v>
      </c>
      <c r="E703" s="8">
        <f>IF(Päälaskenta!$C$26,Kaksitasouoma_matriisi!AP703,Kaksitasouoma_matriisi!AC703)</f>
        <v>0.10211267296290299</v>
      </c>
      <c r="F703" s="56">
        <f>IF(D703&lt;Päälaskenta!H$24,(SQRT(POWER(Päälaskenta!C$24/(2*Päälaskenta!E$24),2)+(D703/Päälaskenta!E$24))-Päälaskenta!C$24/(2*Päälaskenta!E$24)),IF(D703=Päälaskenta!H$24,Päälaskenta!D$24,Päälaskenta!D$24+(SQRT(POWER((Päälaskenta!C$20+Päälaskenta!G$24)/(2*Päälaskenta!E$20),2)+((D703-Päälaskenta!H$24)/Päälaskenta!E$20))-(Päälaskenta!C$20+Päälaskenta!G$24)/(2*Päälaskenta!E$20))))</f>
        <v>0.79700000000000004</v>
      </c>
      <c r="G703" s="57">
        <f>IF(F703&gt;Päälaskenta!D$24,(2*SQRT((POWER(Päälaskenta!D$24,2))+POWER(Päälaskenta!E$24*Päälaskenta!D$24,2))+Päälaskenta!C$24)+(2*SQRT((POWER((F703-Päälaskenta!D$24),2))+POWER(Päälaskenta!E$20*(F703-Päälaskenta!D$24),2))+Päälaskenta!C$20),(2*SQRT((POWER(F703,2))+POWER(Päälaskenta!E$24*F703,2))+Päälaskenta!C$24))</f>
        <v>8.33</v>
      </c>
      <c r="H703" s="57">
        <f t="shared" si="162"/>
        <v>0.23</v>
      </c>
      <c r="I703" s="62">
        <f t="shared" si="163"/>
        <v>0.12485499999999999</v>
      </c>
      <c r="J703" s="8">
        <f>IF(F703&lt;Päälaskenta!$D$24,0,Kaksitasouoma_matriisi!F703-Päälaskenta!$D$24)</f>
        <v>9.70000000000001E-2</v>
      </c>
      <c r="L703" s="8">
        <f>IF(F703&gt;Päälaskenta!D$24,F703-Päälaskenta!D$24,0)</f>
        <v>9.70000000000001E-2</v>
      </c>
      <c r="M703" s="8">
        <f>IF(F703&gt;Päälaskenta!D$24,(Päälaskenta!C$20+(Päälaskenta!E$20*(Kaksitasouoma_matriisi!F703-Päälaskenta!D$24)))*(Kaksitasouoma_matriisi!F703-Päälaskenta!D$24),0)</f>
        <v>0.49911349999999999</v>
      </c>
      <c r="N703" s="8">
        <f>IF(F703&gt;Päälaskenta!D$24,(2*SQRT((POWER((F703-Päälaskenta!D$24),2))+POWER(Päälaskenta!E$20*(F703-Päälaskenta!D$24),2))+Päälaskenta!C$20),0)</f>
        <v>5.3497384737200102</v>
      </c>
      <c r="O703" s="8">
        <f t="shared" si="169"/>
        <v>9.3296803657195407E-2</v>
      </c>
      <c r="P703" s="8">
        <f>IF(Päälaskenta!$C$29,IF(L703&gt;Päälaskenta!$F$28,Kaksitasouoma_matriisi!AQ703,Kaksitasouoma_matriisi!AR703),Päälaskenta!$F$20)</f>
        <v>0.12</v>
      </c>
      <c r="Q703" s="8">
        <f t="shared" si="170"/>
        <v>0.85558385509602797</v>
      </c>
      <c r="R703" s="8">
        <f t="shared" si="164"/>
        <v>0.16115947083620999</v>
      </c>
      <c r="S703" s="8">
        <f t="shared" si="171"/>
        <v>0.322891428174574</v>
      </c>
      <c r="U703" s="93">
        <f>IF(F703&gt;Päälaskenta!D$24,Päälaskenta!H$24+L703*Päälaskenta!G$24,F703*Päälaskenta!C$24 + F703*F703*Päälaskenta!E$24)</f>
        <v>1.4228000000000001</v>
      </c>
      <c r="V703" s="8">
        <f>IF(F703&gt;Päälaskenta!D$24,2*SQRT(POWER(Päälaskenta!D$24,2)+POWER(Päälaskenta!E$24*Päälaskenta!D$24,2))+Päälaskenta!C$24,(2*SQRT((POWER(F703,2))+POWER(Päälaskenta!E$24*F703,2))+Päälaskenta!C$24))</f>
        <v>2.9798989873223301</v>
      </c>
      <c r="W703" s="8">
        <f t="shared" si="172"/>
        <v>0.47746584902815598</v>
      </c>
      <c r="X703" s="8">
        <f>Päälaskenta!F$24</f>
        <v>7.0000000000000007E-2</v>
      </c>
      <c r="Y703" s="8">
        <f t="shared" si="173"/>
        <v>12.4167334753198</v>
      </c>
      <c r="Z703" s="8">
        <f t="shared" si="165"/>
        <v>2.3388405291637899</v>
      </c>
      <c r="AA703" s="8">
        <f t="shared" si="174"/>
        <v>1.6438294413577399</v>
      </c>
      <c r="AC703" s="8">
        <f t="shared" si="166"/>
        <v>0.10211267296290299</v>
      </c>
      <c r="AE703" s="8">
        <v>701</v>
      </c>
      <c r="AF703" s="8">
        <f t="shared" si="176"/>
        <v>13.272317330415801</v>
      </c>
      <c r="AG703" s="8">
        <f t="shared" si="167"/>
        <v>3.5480236317180197E-2</v>
      </c>
      <c r="AJ703" s="132">
        <f>IF(Päälaskenta!$F$28&lt;Kaksitasouoma_matriisi!L703,Päälaskenta!$C$20*Päälaskenta!$F$28,Päälaskenta!$C$20*Kaksitasouoma_matriisi!L703)</f>
        <v>0.48499999999999999</v>
      </c>
      <c r="AK703" s="134">
        <f>SQRT(Päälaskenta!$D$20^2+(Päälaskenta!$D$20/(1/Päälaskenta!$E$20))^2)</f>
        <v>1.8029999999999999</v>
      </c>
      <c r="AL703" s="134">
        <f>IF(Päälaskenta!$F$28&lt;Kaksitasouoma_matriisi!L703,AK703*Päälaskenta!$F$28*COS(ATAN(1/Päälaskenta!$E$20)),AK703*Kaksitasouoma_matriisi!L703*COS(ATAN(1/Päälaskenta!$E$20)))</f>
        <v>0.14599999999999999</v>
      </c>
      <c r="AM703" s="134"/>
      <c r="AN703" s="134">
        <f t="shared" si="175"/>
        <v>0.63100000000000001</v>
      </c>
      <c r="AO703" s="8">
        <f t="shared" si="168"/>
        <v>0.32786033461498498</v>
      </c>
      <c r="AP703" s="134">
        <f>Refererenssiarvoja!$B$16*H703^(1/6)/(Refererenssiarvoja!$B$15^0.5)*(Päälaskenta!$G$28/2)^0.5*(1-AO703)^(-1.5)</f>
        <v>7.1999999999999995E-2</v>
      </c>
      <c r="AQ703" s="8">
        <f>Refererenssiarvoja!$B$16*Kaksitasouoma_matriisi!O703^(1/6)/(SQRT((2*Refererenssiarvoja!$B$15)/(Päälaskenta!$F$31*Päälaskenta!$G$31*Päälaskenta!$F$28))+SQRT(Refererenssiarvoja!$B$15)/Refererenssiarvoja!$B$17*LN(Kaksitasouoma_matriisi!L703/Päälaskenta!$F$28))</f>
        <v>-6.2013579346169599E-2</v>
      </c>
      <c r="AR703" s="8">
        <f>Refererenssiarvoja!$B$16*Kaksitasouoma_matriisi!O703^(1/6)/(SQRT((2*Refererenssiarvoja!$B$15)/(Päälaskenta!$F$31*Päälaskenta!$G$31*L703)))</f>
        <v>0.149743332194577</v>
      </c>
    </row>
    <row r="704" spans="1:44" x14ac:dyDescent="0.2">
      <c r="A704" s="8">
        <v>702</v>
      </c>
      <c r="B704" s="8">
        <f>IF(Päälaskenta!C$7,Päälaskenta!E$7,Päälaskenta!G$5)</f>
        <v>2.5</v>
      </c>
      <c r="C704" s="56">
        <v>1.298</v>
      </c>
      <c r="D704" s="93">
        <f t="shared" si="161"/>
        <v>1.9259999999999999</v>
      </c>
      <c r="E704" s="8">
        <f>IF(Päälaskenta!$C$26,Kaksitasouoma_matriisi!AP704,Kaksitasouoma_matriisi!AC704)</f>
        <v>0.102120412287764</v>
      </c>
      <c r="F704" s="56">
        <f>IF(D704&lt;Päälaskenta!H$24,(SQRT(POWER(Päälaskenta!C$24/(2*Päälaskenta!E$24),2)+(D704/Päälaskenta!E$24))-Päälaskenta!C$24/(2*Päälaskenta!E$24)),IF(D704=Päälaskenta!H$24,Päälaskenta!D$24,Päälaskenta!D$24+(SQRT(POWER((Päälaskenta!C$20+Päälaskenta!G$24)/(2*Päälaskenta!E$20),2)+((D704-Päälaskenta!H$24)/Päälaskenta!E$20))-(Päälaskenta!C$20+Päälaskenta!G$24)/(2*Päälaskenta!E$20))))</f>
        <v>0.79800000000000004</v>
      </c>
      <c r="G704" s="57">
        <f>IF(F704&gt;Päälaskenta!D$24,(2*SQRT((POWER(Päälaskenta!D$24,2))+POWER(Päälaskenta!E$24*Päälaskenta!D$24,2))+Päälaskenta!C$24)+(2*SQRT((POWER((F704-Päälaskenta!D$24),2))+POWER(Päälaskenta!E$20*(F704-Päälaskenta!D$24),2))+Päälaskenta!C$20),(2*SQRT((POWER(F704,2))+POWER(Päälaskenta!E$24*F704,2))+Päälaskenta!C$24))</f>
        <v>8.33</v>
      </c>
      <c r="H704" s="57">
        <f t="shared" si="162"/>
        <v>0.23</v>
      </c>
      <c r="I704" s="62">
        <f t="shared" si="163"/>
        <v>0.124682</v>
      </c>
      <c r="J704" s="8">
        <f>IF(F704&lt;Päälaskenta!$D$24,0,Kaksitasouoma_matriisi!F704-Päälaskenta!$D$24)</f>
        <v>9.8000000000000101E-2</v>
      </c>
      <c r="L704" s="8">
        <f>IF(F704&gt;Päälaskenta!D$24,F704-Päälaskenta!D$24,0)</f>
        <v>9.8000000000000101E-2</v>
      </c>
      <c r="M704" s="8">
        <f>IF(F704&gt;Päälaskenta!D$24,(Päälaskenta!C$20+(Päälaskenta!E$20*(Kaksitasouoma_matriisi!F704-Päälaskenta!D$24)))*(Kaksitasouoma_matriisi!F704-Päälaskenta!D$24),0)</f>
        <v>0.50440600000000002</v>
      </c>
      <c r="N704" s="8">
        <f>IF(F704&gt;Päälaskenta!D$24,(2*SQRT((POWER((F704-Päälaskenta!D$24),2))+POWER(Päälaskenta!E$20*(F704-Päälaskenta!D$24),2))+Päälaskenta!C$20),0)</f>
        <v>5.3533440249954696</v>
      </c>
      <c r="O704" s="8">
        <f t="shared" si="169"/>
        <v>9.4222601358115901E-2</v>
      </c>
      <c r="P704" s="8">
        <f>IF(Päälaskenta!$C$29,IF(L704&gt;Päälaskenta!$F$28,Kaksitasouoma_matriisi!AQ704,Kaksitasouoma_matriisi!AR704),Päälaskenta!$F$20)</f>
        <v>0.12</v>
      </c>
      <c r="Q704" s="8">
        <f t="shared" si="170"/>
        <v>0.870366950073025</v>
      </c>
      <c r="R704" s="8">
        <f t="shared" si="164"/>
        <v>0.16333229343556299</v>
      </c>
      <c r="S704" s="8">
        <f t="shared" si="171"/>
        <v>0.323811162903619</v>
      </c>
      <c r="U704" s="93">
        <f>IF(F704&gt;Päälaskenta!D$24,Päälaskenta!H$24+L704*Päälaskenta!G$24,F704*Päälaskenta!C$24 + F704*F704*Päälaskenta!E$24)</f>
        <v>1.4252</v>
      </c>
      <c r="V704" s="8">
        <f>IF(F704&gt;Päälaskenta!D$24,2*SQRT(POWER(Päälaskenta!D$24,2)+POWER(Päälaskenta!E$24*Päälaskenta!D$24,2))+Päälaskenta!C$24,(2*SQRT((POWER(F704,2))+POWER(Päälaskenta!E$24*F704,2))+Päälaskenta!C$24))</f>
        <v>2.9798989873223301</v>
      </c>
      <c r="W704" s="8">
        <f t="shared" si="172"/>
        <v>0.47827124545609301</v>
      </c>
      <c r="X704" s="8">
        <f>Päälaskenta!F$24</f>
        <v>7.0000000000000007E-2</v>
      </c>
      <c r="Y704" s="8">
        <f t="shared" si="173"/>
        <v>12.451660980925199</v>
      </c>
      <c r="Z704" s="8">
        <f t="shared" si="165"/>
        <v>2.3366677065644401</v>
      </c>
      <c r="AA704" s="8">
        <f t="shared" si="174"/>
        <v>1.63953670120996</v>
      </c>
      <c r="AC704" s="8">
        <f t="shared" si="166"/>
        <v>0.102120412287764</v>
      </c>
      <c r="AE704" s="8">
        <v>702</v>
      </c>
      <c r="AF704" s="8">
        <f t="shared" si="176"/>
        <v>13.3220279309982</v>
      </c>
      <c r="AG704" s="8">
        <f t="shared" si="167"/>
        <v>3.5215944244481198E-2</v>
      </c>
      <c r="AJ704" s="132">
        <f>IF(Päälaskenta!$F$28&lt;Kaksitasouoma_matriisi!L704,Päälaskenta!$C$20*Päälaskenta!$F$28,Päälaskenta!$C$20*Kaksitasouoma_matriisi!L704)</f>
        <v>0.49</v>
      </c>
      <c r="AK704" s="134">
        <f>SQRT(Päälaskenta!$D$20^2+(Päälaskenta!$D$20/(1/Päälaskenta!$E$20))^2)</f>
        <v>1.8029999999999999</v>
      </c>
      <c r="AL704" s="134">
        <f>IF(Päälaskenta!$F$28&lt;Kaksitasouoma_matriisi!L704,AK704*Päälaskenta!$F$28*COS(ATAN(1/Päälaskenta!$E$20)),AK704*Kaksitasouoma_matriisi!L704*COS(ATAN(1/Päälaskenta!$E$20)))</f>
        <v>0.14699999999999999</v>
      </c>
      <c r="AM704" s="134"/>
      <c r="AN704" s="134">
        <f t="shared" si="175"/>
        <v>0.63700000000000001</v>
      </c>
      <c r="AO704" s="8">
        <f t="shared" si="168"/>
        <v>0.33073727933540997</v>
      </c>
      <c r="AP704" s="134">
        <f>Refererenssiarvoja!$B$16*H704^(1/6)/(Refererenssiarvoja!$B$15^0.5)*(Päälaskenta!$G$28/2)^0.5*(1-AO704)^(-1.5)</f>
        <v>7.1999999999999995E-2</v>
      </c>
      <c r="AQ704" s="8">
        <f>Refererenssiarvoja!$B$16*Kaksitasouoma_matriisi!O704^(1/6)/(SQRT((2*Refererenssiarvoja!$B$15)/(Päälaskenta!$F$31*Päälaskenta!$G$31*Päälaskenta!$F$28))+SQRT(Refererenssiarvoja!$B$15)/Refererenssiarvoja!$B$17*LN(Kaksitasouoma_matriisi!L704/Päälaskenta!$F$28))</f>
        <v>-6.2578499400498699E-2</v>
      </c>
      <c r="AR704" s="8">
        <f>Refererenssiarvoja!$B$16*Kaksitasouoma_matriisi!O704^(1/6)/(SQRT((2*Refererenssiarvoja!$B$15)/(Päälaskenta!$F$31*Päälaskenta!$G$31*L704)))</f>
        <v>0.15076113026322299</v>
      </c>
    </row>
    <row r="705" spans="1:44" x14ac:dyDescent="0.2">
      <c r="A705" s="8">
        <v>703</v>
      </c>
      <c r="B705" s="8">
        <f>IF(Päälaskenta!C$7,Päälaskenta!E$7,Päälaskenta!G$5)</f>
        <v>2.5</v>
      </c>
      <c r="C705" s="56">
        <v>1.2969999999999999</v>
      </c>
      <c r="D705" s="93">
        <f t="shared" si="161"/>
        <v>1.9275</v>
      </c>
      <c r="E705" s="8">
        <f>IF(Päälaskenta!$C$26,Kaksitasouoma_matriisi!AP705,Kaksitasouoma_matriisi!AC705)</f>
        <v>0.102120412287764</v>
      </c>
      <c r="F705" s="56">
        <f>IF(D705&lt;Päälaskenta!H$24,(SQRT(POWER(Päälaskenta!C$24/(2*Päälaskenta!E$24),2)+(D705/Päälaskenta!E$24))-Päälaskenta!C$24/(2*Päälaskenta!E$24)),IF(D705=Päälaskenta!H$24,Päälaskenta!D$24,Päälaskenta!D$24+(SQRT(POWER((Päälaskenta!C$20+Päälaskenta!G$24)/(2*Päälaskenta!E$20),2)+((D705-Päälaskenta!H$24)/Päälaskenta!E$20))-(Päälaskenta!C$20+Päälaskenta!G$24)/(2*Päälaskenta!E$20))))</f>
        <v>0.79800000000000004</v>
      </c>
      <c r="G705" s="57">
        <f>IF(F705&gt;Päälaskenta!D$24,(2*SQRT((POWER(Päälaskenta!D$24,2))+POWER(Päälaskenta!E$24*Päälaskenta!D$24,2))+Päälaskenta!C$24)+(2*SQRT((POWER((F705-Päälaskenta!D$24),2))+POWER(Päälaskenta!E$20*(F705-Päälaskenta!D$24),2))+Päälaskenta!C$20),(2*SQRT((POWER(F705,2))+POWER(Päälaskenta!E$24*F705,2))+Päälaskenta!C$24))</f>
        <v>8.33</v>
      </c>
      <c r="H705" s="57">
        <f t="shared" si="162"/>
        <v>0.23</v>
      </c>
      <c r="I705" s="62">
        <f t="shared" si="163"/>
        <v>0.12449</v>
      </c>
      <c r="J705" s="8">
        <f>IF(F705&lt;Päälaskenta!$D$24,0,Kaksitasouoma_matriisi!F705-Päälaskenta!$D$24)</f>
        <v>9.8000000000000101E-2</v>
      </c>
      <c r="L705" s="8">
        <f>IF(F705&gt;Päälaskenta!D$24,F705-Päälaskenta!D$24,0)</f>
        <v>9.8000000000000101E-2</v>
      </c>
      <c r="M705" s="8">
        <f>IF(F705&gt;Päälaskenta!D$24,(Päälaskenta!C$20+(Päälaskenta!E$20*(Kaksitasouoma_matriisi!F705-Päälaskenta!D$24)))*(Kaksitasouoma_matriisi!F705-Päälaskenta!D$24),0)</f>
        <v>0.50440600000000002</v>
      </c>
      <c r="N705" s="8">
        <f>IF(F705&gt;Päälaskenta!D$24,(2*SQRT((POWER((F705-Päälaskenta!D$24),2))+POWER(Päälaskenta!E$20*(F705-Päälaskenta!D$24),2))+Päälaskenta!C$20),0)</f>
        <v>5.3533440249954696</v>
      </c>
      <c r="O705" s="8">
        <f t="shared" si="169"/>
        <v>9.4222601358115901E-2</v>
      </c>
      <c r="P705" s="8">
        <f>IF(Päälaskenta!$C$29,IF(L705&gt;Päälaskenta!$F$28,Kaksitasouoma_matriisi!AQ705,Kaksitasouoma_matriisi!AR705),Päälaskenta!$F$20)</f>
        <v>0.12</v>
      </c>
      <c r="Q705" s="8">
        <f t="shared" si="170"/>
        <v>0.870366950073025</v>
      </c>
      <c r="R705" s="8">
        <f t="shared" si="164"/>
        <v>0.16333229343556299</v>
      </c>
      <c r="S705" s="8">
        <f t="shared" si="171"/>
        <v>0.323811162903619</v>
      </c>
      <c r="U705" s="93">
        <f>IF(F705&gt;Päälaskenta!D$24,Päälaskenta!H$24+L705*Päälaskenta!G$24,F705*Päälaskenta!C$24 + F705*F705*Päälaskenta!E$24)</f>
        <v>1.4252</v>
      </c>
      <c r="V705" s="8">
        <f>IF(F705&gt;Päälaskenta!D$24,2*SQRT(POWER(Päälaskenta!D$24,2)+POWER(Päälaskenta!E$24*Päälaskenta!D$24,2))+Päälaskenta!C$24,(2*SQRT((POWER(F705,2))+POWER(Päälaskenta!E$24*F705,2))+Päälaskenta!C$24))</f>
        <v>2.9798989873223301</v>
      </c>
      <c r="W705" s="8">
        <f t="shared" si="172"/>
        <v>0.47827124545609301</v>
      </c>
      <c r="X705" s="8">
        <f>Päälaskenta!F$24</f>
        <v>7.0000000000000007E-2</v>
      </c>
      <c r="Y705" s="8">
        <f t="shared" si="173"/>
        <v>12.451660980925199</v>
      </c>
      <c r="Z705" s="8">
        <f t="shared" si="165"/>
        <v>2.3366677065644401</v>
      </c>
      <c r="AA705" s="8">
        <f t="shared" si="174"/>
        <v>1.63953670120996</v>
      </c>
      <c r="AC705" s="8">
        <f t="shared" si="166"/>
        <v>0.102120412287764</v>
      </c>
      <c r="AE705" s="8">
        <v>703</v>
      </c>
      <c r="AF705" s="8">
        <f t="shared" si="176"/>
        <v>13.3220279309982</v>
      </c>
      <c r="AG705" s="8">
        <f t="shared" si="167"/>
        <v>3.5215944244481198E-2</v>
      </c>
      <c r="AJ705" s="132">
        <f>IF(Päälaskenta!$F$28&lt;Kaksitasouoma_matriisi!L705,Päälaskenta!$C$20*Päälaskenta!$F$28,Päälaskenta!$C$20*Kaksitasouoma_matriisi!L705)</f>
        <v>0.49</v>
      </c>
      <c r="AK705" s="134">
        <f>SQRT(Päälaskenta!$D$20^2+(Päälaskenta!$D$20/(1/Päälaskenta!$E$20))^2)</f>
        <v>1.8029999999999999</v>
      </c>
      <c r="AL705" s="134">
        <f>IF(Päälaskenta!$F$28&lt;Kaksitasouoma_matriisi!L705,AK705*Päälaskenta!$F$28*COS(ATAN(1/Päälaskenta!$E$20)),AK705*Kaksitasouoma_matriisi!L705*COS(ATAN(1/Päälaskenta!$E$20)))</f>
        <v>0.14699999999999999</v>
      </c>
      <c r="AM705" s="134"/>
      <c r="AN705" s="134">
        <f t="shared" si="175"/>
        <v>0.63700000000000001</v>
      </c>
      <c r="AO705" s="8">
        <f t="shared" si="168"/>
        <v>0.33047989623865098</v>
      </c>
      <c r="AP705" s="134">
        <f>Refererenssiarvoja!$B$16*H705^(1/6)/(Refererenssiarvoja!$B$15^0.5)*(Päälaskenta!$G$28/2)^0.5*(1-AO705)^(-1.5)</f>
        <v>7.1999999999999995E-2</v>
      </c>
      <c r="AQ705" s="8">
        <f>Refererenssiarvoja!$B$16*Kaksitasouoma_matriisi!O705^(1/6)/(SQRT((2*Refererenssiarvoja!$B$15)/(Päälaskenta!$F$31*Päälaskenta!$G$31*Päälaskenta!$F$28))+SQRT(Refererenssiarvoja!$B$15)/Refererenssiarvoja!$B$17*LN(Kaksitasouoma_matriisi!L705/Päälaskenta!$F$28))</f>
        <v>-6.2578499400498699E-2</v>
      </c>
      <c r="AR705" s="8">
        <f>Refererenssiarvoja!$B$16*Kaksitasouoma_matriisi!O705^(1/6)/(SQRT((2*Refererenssiarvoja!$B$15)/(Päälaskenta!$F$31*Päälaskenta!$G$31*L705)))</f>
        <v>0.15076113026322299</v>
      </c>
    </row>
    <row r="706" spans="1:44" x14ac:dyDescent="0.2">
      <c r="A706" s="8">
        <v>704</v>
      </c>
      <c r="B706" s="8">
        <f>IF(Päälaskenta!C$7,Päälaskenta!E$7,Päälaskenta!G$5)</f>
        <v>2.5</v>
      </c>
      <c r="C706" s="56">
        <v>1.296</v>
      </c>
      <c r="D706" s="93">
        <f t="shared" si="161"/>
        <v>1.929</v>
      </c>
      <c r="E706" s="8">
        <f>IF(Päälaskenta!$C$26,Kaksitasouoma_matriisi!AP706,Kaksitasouoma_matriisi!AC706)</f>
        <v>0.102120412287764</v>
      </c>
      <c r="F706" s="56">
        <f>IF(D706&lt;Päälaskenta!H$24,(SQRT(POWER(Päälaskenta!C$24/(2*Päälaskenta!E$24),2)+(D706/Päälaskenta!E$24))-Päälaskenta!C$24/(2*Päälaskenta!E$24)),IF(D706=Päälaskenta!H$24,Päälaskenta!D$24,Päälaskenta!D$24+(SQRT(POWER((Päälaskenta!C$20+Päälaskenta!G$24)/(2*Päälaskenta!E$20),2)+((D706-Päälaskenta!H$24)/Päälaskenta!E$20))-(Päälaskenta!C$20+Päälaskenta!G$24)/(2*Päälaskenta!E$20))))</f>
        <v>0.79800000000000004</v>
      </c>
      <c r="G706" s="57">
        <f>IF(F706&gt;Päälaskenta!D$24,(2*SQRT((POWER(Päälaskenta!D$24,2))+POWER(Päälaskenta!E$24*Päälaskenta!D$24,2))+Päälaskenta!C$24)+(2*SQRT((POWER((F706-Päälaskenta!D$24),2))+POWER(Päälaskenta!E$20*(F706-Päälaskenta!D$24),2))+Päälaskenta!C$20),(2*SQRT((POWER(F706,2))+POWER(Päälaskenta!E$24*F706,2))+Päälaskenta!C$24))</f>
        <v>8.33</v>
      </c>
      <c r="H706" s="57">
        <f t="shared" si="162"/>
        <v>0.23</v>
      </c>
      <c r="I706" s="62">
        <f t="shared" si="163"/>
        <v>0.12429800000000001</v>
      </c>
      <c r="J706" s="8">
        <f>IF(F706&lt;Päälaskenta!$D$24,0,Kaksitasouoma_matriisi!F706-Päälaskenta!$D$24)</f>
        <v>9.8000000000000101E-2</v>
      </c>
      <c r="L706" s="8">
        <f>IF(F706&gt;Päälaskenta!D$24,F706-Päälaskenta!D$24,0)</f>
        <v>9.8000000000000101E-2</v>
      </c>
      <c r="M706" s="8">
        <f>IF(F706&gt;Päälaskenta!D$24,(Päälaskenta!C$20+(Päälaskenta!E$20*(Kaksitasouoma_matriisi!F706-Päälaskenta!D$24)))*(Kaksitasouoma_matriisi!F706-Päälaskenta!D$24),0)</f>
        <v>0.50440600000000002</v>
      </c>
      <c r="N706" s="8">
        <f>IF(F706&gt;Päälaskenta!D$24,(2*SQRT((POWER((F706-Päälaskenta!D$24),2))+POWER(Päälaskenta!E$20*(F706-Päälaskenta!D$24),2))+Päälaskenta!C$20),0)</f>
        <v>5.3533440249954696</v>
      </c>
      <c r="O706" s="8">
        <f t="shared" si="169"/>
        <v>9.4222601358115901E-2</v>
      </c>
      <c r="P706" s="8">
        <f>IF(Päälaskenta!$C$29,IF(L706&gt;Päälaskenta!$F$28,Kaksitasouoma_matriisi!AQ706,Kaksitasouoma_matriisi!AR706),Päälaskenta!$F$20)</f>
        <v>0.12</v>
      </c>
      <c r="Q706" s="8">
        <f t="shared" si="170"/>
        <v>0.870366950073025</v>
      </c>
      <c r="R706" s="8">
        <f t="shared" si="164"/>
        <v>0.16333229343556299</v>
      </c>
      <c r="S706" s="8">
        <f t="shared" si="171"/>
        <v>0.323811162903619</v>
      </c>
      <c r="U706" s="93">
        <f>IF(F706&gt;Päälaskenta!D$24,Päälaskenta!H$24+L706*Päälaskenta!G$24,F706*Päälaskenta!C$24 + F706*F706*Päälaskenta!E$24)</f>
        <v>1.4252</v>
      </c>
      <c r="V706" s="8">
        <f>IF(F706&gt;Päälaskenta!D$24,2*SQRT(POWER(Päälaskenta!D$24,2)+POWER(Päälaskenta!E$24*Päälaskenta!D$24,2))+Päälaskenta!C$24,(2*SQRT((POWER(F706,2))+POWER(Päälaskenta!E$24*F706,2))+Päälaskenta!C$24))</f>
        <v>2.9798989873223301</v>
      </c>
      <c r="W706" s="8">
        <f t="shared" si="172"/>
        <v>0.47827124545609301</v>
      </c>
      <c r="X706" s="8">
        <f>Päälaskenta!F$24</f>
        <v>7.0000000000000007E-2</v>
      </c>
      <c r="Y706" s="8">
        <f t="shared" si="173"/>
        <v>12.451660980925199</v>
      </c>
      <c r="Z706" s="8">
        <f t="shared" si="165"/>
        <v>2.3366677065644401</v>
      </c>
      <c r="AA706" s="8">
        <f t="shared" si="174"/>
        <v>1.63953670120996</v>
      </c>
      <c r="AC706" s="8">
        <f t="shared" si="166"/>
        <v>0.102120412287764</v>
      </c>
      <c r="AE706" s="8">
        <v>704</v>
      </c>
      <c r="AF706" s="8">
        <f t="shared" si="176"/>
        <v>13.3220279309982</v>
      </c>
      <c r="AG706" s="8">
        <f t="shared" si="167"/>
        <v>3.5215944244481198E-2</v>
      </c>
      <c r="AJ706" s="132">
        <f>IF(Päälaskenta!$F$28&lt;Kaksitasouoma_matriisi!L706,Päälaskenta!$C$20*Päälaskenta!$F$28,Päälaskenta!$C$20*Kaksitasouoma_matriisi!L706)</f>
        <v>0.49</v>
      </c>
      <c r="AK706" s="134">
        <f>SQRT(Päälaskenta!$D$20^2+(Päälaskenta!$D$20/(1/Päälaskenta!$E$20))^2)</f>
        <v>1.8029999999999999</v>
      </c>
      <c r="AL706" s="134">
        <f>IF(Päälaskenta!$F$28&lt;Kaksitasouoma_matriisi!L706,AK706*Päälaskenta!$F$28*COS(ATAN(1/Päälaskenta!$E$20)),AK706*Kaksitasouoma_matriisi!L706*COS(ATAN(1/Päälaskenta!$E$20)))</f>
        <v>0.14699999999999999</v>
      </c>
      <c r="AM706" s="134"/>
      <c r="AN706" s="134">
        <f t="shared" si="175"/>
        <v>0.63700000000000001</v>
      </c>
      <c r="AO706" s="8">
        <f t="shared" si="168"/>
        <v>0.330222913426646</v>
      </c>
      <c r="AP706" s="134">
        <f>Refererenssiarvoja!$B$16*H706^(1/6)/(Refererenssiarvoja!$B$15^0.5)*(Päälaskenta!$G$28/2)^0.5*(1-AO706)^(-1.5)</f>
        <v>7.1999999999999995E-2</v>
      </c>
      <c r="AQ706" s="8">
        <f>Refererenssiarvoja!$B$16*Kaksitasouoma_matriisi!O706^(1/6)/(SQRT((2*Refererenssiarvoja!$B$15)/(Päälaskenta!$F$31*Päälaskenta!$G$31*Päälaskenta!$F$28))+SQRT(Refererenssiarvoja!$B$15)/Refererenssiarvoja!$B$17*LN(Kaksitasouoma_matriisi!L706/Päälaskenta!$F$28))</f>
        <v>-6.2578499400498699E-2</v>
      </c>
      <c r="AR706" s="8">
        <f>Refererenssiarvoja!$B$16*Kaksitasouoma_matriisi!O706^(1/6)/(SQRT((2*Refererenssiarvoja!$B$15)/(Päälaskenta!$F$31*Päälaskenta!$G$31*L706)))</f>
        <v>0.15076113026322299</v>
      </c>
    </row>
    <row r="707" spans="1:44" x14ac:dyDescent="0.2">
      <c r="A707" s="8">
        <v>705</v>
      </c>
      <c r="B707" s="8">
        <f>IF(Päälaskenta!C$7,Päälaskenta!E$7,Päälaskenta!G$5)</f>
        <v>2.5</v>
      </c>
      <c r="C707" s="56">
        <v>1.2949999999999999</v>
      </c>
      <c r="D707" s="93">
        <f t="shared" ref="D707:D770" si="177">B707/C707</f>
        <v>1.9305000000000001</v>
      </c>
      <c r="E707" s="8">
        <f>IF(Päälaskenta!$C$26,Kaksitasouoma_matriisi!AP707,Kaksitasouoma_matriisi!AC707)</f>
        <v>0.102120412287764</v>
      </c>
      <c r="F707" s="56">
        <f>IF(D707&lt;Päälaskenta!H$24,(SQRT(POWER(Päälaskenta!C$24/(2*Päälaskenta!E$24),2)+(D707/Päälaskenta!E$24))-Päälaskenta!C$24/(2*Päälaskenta!E$24)),IF(D707=Päälaskenta!H$24,Päälaskenta!D$24,Päälaskenta!D$24+(SQRT(POWER((Päälaskenta!C$20+Päälaskenta!G$24)/(2*Päälaskenta!E$20),2)+((D707-Päälaskenta!H$24)/Päälaskenta!E$20))-(Päälaskenta!C$20+Päälaskenta!G$24)/(2*Päälaskenta!E$20))))</f>
        <v>0.79800000000000004</v>
      </c>
      <c r="G707" s="57">
        <f>IF(F707&gt;Päälaskenta!D$24,(2*SQRT((POWER(Päälaskenta!D$24,2))+POWER(Päälaskenta!E$24*Päälaskenta!D$24,2))+Päälaskenta!C$24)+(2*SQRT((POWER((F707-Päälaskenta!D$24),2))+POWER(Päälaskenta!E$20*(F707-Päälaskenta!D$24),2))+Päälaskenta!C$20),(2*SQRT((POWER(F707,2))+POWER(Päälaskenta!E$24*F707,2))+Päälaskenta!C$24))</f>
        <v>8.33</v>
      </c>
      <c r="H707" s="57">
        <f t="shared" ref="H707:H770" si="178">D707/G707</f>
        <v>0.23</v>
      </c>
      <c r="I707" s="62">
        <f t="shared" ref="I707:I770" si="179">POWER(C707/((1/E707)*POWER(H707,2/3)),2)</f>
        <v>0.12410599999999999</v>
      </c>
      <c r="J707" s="8">
        <f>IF(F707&lt;Päälaskenta!$D$24,0,Kaksitasouoma_matriisi!F707-Päälaskenta!$D$24)</f>
        <v>9.8000000000000101E-2</v>
      </c>
      <c r="L707" s="8">
        <f>IF(F707&gt;Päälaskenta!D$24,F707-Päälaskenta!D$24,0)</f>
        <v>9.8000000000000101E-2</v>
      </c>
      <c r="M707" s="8">
        <f>IF(F707&gt;Päälaskenta!D$24,(Päälaskenta!C$20+(Päälaskenta!E$20*(Kaksitasouoma_matriisi!F707-Päälaskenta!D$24)))*(Kaksitasouoma_matriisi!F707-Päälaskenta!D$24),0)</f>
        <v>0.50440600000000002</v>
      </c>
      <c r="N707" s="8">
        <f>IF(F707&gt;Päälaskenta!D$24,(2*SQRT((POWER((F707-Päälaskenta!D$24),2))+POWER(Päälaskenta!E$20*(F707-Päälaskenta!D$24),2))+Päälaskenta!C$20),0)</f>
        <v>5.3533440249954696</v>
      </c>
      <c r="O707" s="8">
        <f t="shared" si="169"/>
        <v>9.4222601358115901E-2</v>
      </c>
      <c r="P707" s="8">
        <f>IF(Päälaskenta!$C$29,IF(L707&gt;Päälaskenta!$F$28,Kaksitasouoma_matriisi!AQ707,Kaksitasouoma_matriisi!AR707),Päälaskenta!$F$20)</f>
        <v>0.12</v>
      </c>
      <c r="Q707" s="8">
        <f t="shared" si="170"/>
        <v>0.870366950073025</v>
      </c>
      <c r="R707" s="8">
        <f t="shared" ref="R707:R770" si="180">B707*Q707/(Q707+Y707)</f>
        <v>0.16333229343556299</v>
      </c>
      <c r="S707" s="8">
        <f t="shared" si="171"/>
        <v>0.323811162903619</v>
      </c>
      <c r="U707" s="93">
        <f>IF(F707&gt;Päälaskenta!D$24,Päälaskenta!H$24+L707*Päälaskenta!G$24,F707*Päälaskenta!C$24 + F707*F707*Päälaskenta!E$24)</f>
        <v>1.4252</v>
      </c>
      <c r="V707" s="8">
        <f>IF(F707&gt;Päälaskenta!D$24,2*SQRT(POWER(Päälaskenta!D$24,2)+POWER(Päälaskenta!E$24*Päälaskenta!D$24,2))+Päälaskenta!C$24,(2*SQRT((POWER(F707,2))+POWER(Päälaskenta!E$24*F707,2))+Päälaskenta!C$24))</f>
        <v>2.9798989873223301</v>
      </c>
      <c r="W707" s="8">
        <f t="shared" si="172"/>
        <v>0.47827124545609301</v>
      </c>
      <c r="X707" s="8">
        <f>Päälaskenta!F$24</f>
        <v>7.0000000000000007E-2</v>
      </c>
      <c r="Y707" s="8">
        <f t="shared" si="173"/>
        <v>12.451660980925199</v>
      </c>
      <c r="Z707" s="8">
        <f t="shared" ref="Z707:Z770" si="181">B707*Y707/(Y707+Q707)</f>
        <v>2.3366677065644401</v>
      </c>
      <c r="AA707" s="8">
        <f t="shared" si="174"/>
        <v>1.63953670120996</v>
      </c>
      <c r="AC707" s="8">
        <f t="shared" ref="AC707:AC770" si="182">(N707*P707+V707*X707)/(N707+V707)</f>
        <v>0.102120412287764</v>
      </c>
      <c r="AE707" s="8">
        <v>705</v>
      </c>
      <c r="AF707" s="8">
        <f t="shared" si="176"/>
        <v>13.3220279309982</v>
      </c>
      <c r="AG707" s="8">
        <f t="shared" ref="AG707:AG770" si="183">(B707*B707)/(AF707*AF707)</f>
        <v>3.5215944244481198E-2</v>
      </c>
      <c r="AJ707" s="132">
        <f>IF(Päälaskenta!$F$28&lt;Kaksitasouoma_matriisi!L707,Päälaskenta!$C$20*Päälaskenta!$F$28,Päälaskenta!$C$20*Kaksitasouoma_matriisi!L707)</f>
        <v>0.49</v>
      </c>
      <c r="AK707" s="134">
        <f>SQRT(Päälaskenta!$D$20^2+(Päälaskenta!$D$20/(1/Päälaskenta!$E$20))^2)</f>
        <v>1.8029999999999999</v>
      </c>
      <c r="AL707" s="134">
        <f>IF(Päälaskenta!$F$28&lt;Kaksitasouoma_matriisi!L707,AK707*Päälaskenta!$F$28*COS(ATAN(1/Päälaskenta!$E$20)),AK707*Kaksitasouoma_matriisi!L707*COS(ATAN(1/Päälaskenta!$E$20)))</f>
        <v>0.14699999999999999</v>
      </c>
      <c r="AM707" s="134"/>
      <c r="AN707" s="134">
        <f t="shared" si="175"/>
        <v>0.63700000000000001</v>
      </c>
      <c r="AO707" s="8">
        <f t="shared" ref="AO707:AO770" si="184">AN707/D707</f>
        <v>0.32996632996633002</v>
      </c>
      <c r="AP707" s="134">
        <f>Refererenssiarvoja!$B$16*H707^(1/6)/(Refererenssiarvoja!$B$15^0.5)*(Päälaskenta!$G$28/2)^0.5*(1-AO707)^(-1.5)</f>
        <v>7.1999999999999995E-2</v>
      </c>
      <c r="AQ707" s="8">
        <f>Refererenssiarvoja!$B$16*Kaksitasouoma_matriisi!O707^(1/6)/(SQRT((2*Refererenssiarvoja!$B$15)/(Päälaskenta!$F$31*Päälaskenta!$G$31*Päälaskenta!$F$28))+SQRT(Refererenssiarvoja!$B$15)/Refererenssiarvoja!$B$17*LN(Kaksitasouoma_matriisi!L707/Päälaskenta!$F$28))</f>
        <v>-6.2578499400498699E-2</v>
      </c>
      <c r="AR707" s="8">
        <f>Refererenssiarvoja!$B$16*Kaksitasouoma_matriisi!O707^(1/6)/(SQRT((2*Refererenssiarvoja!$B$15)/(Päälaskenta!$F$31*Päälaskenta!$G$31*L707)))</f>
        <v>0.15076113026322299</v>
      </c>
    </row>
    <row r="708" spans="1:44" x14ac:dyDescent="0.2">
      <c r="A708" s="8">
        <v>706</v>
      </c>
      <c r="B708" s="8">
        <f>IF(Päälaskenta!C$7,Päälaskenta!E$7,Päälaskenta!G$5)</f>
        <v>2.5</v>
      </c>
      <c r="C708" s="56">
        <v>1.294</v>
      </c>
      <c r="D708" s="93">
        <f t="shared" si="177"/>
        <v>1.9319999999999999</v>
      </c>
      <c r="E708" s="8">
        <f>IF(Päälaskenta!$C$26,Kaksitasouoma_matriisi!AP708,Kaksitasouoma_matriisi!AC708)</f>
        <v>0.102120412287764</v>
      </c>
      <c r="F708" s="56">
        <f>IF(D708&lt;Päälaskenta!H$24,(SQRT(POWER(Päälaskenta!C$24/(2*Päälaskenta!E$24),2)+(D708/Päälaskenta!E$24))-Päälaskenta!C$24/(2*Päälaskenta!E$24)),IF(D708=Päälaskenta!H$24,Päälaskenta!D$24,Päälaskenta!D$24+(SQRT(POWER((Päälaskenta!C$20+Päälaskenta!G$24)/(2*Päälaskenta!E$20),2)+((D708-Päälaskenta!H$24)/Päälaskenta!E$20))-(Päälaskenta!C$20+Päälaskenta!G$24)/(2*Päälaskenta!E$20))))</f>
        <v>0.79800000000000004</v>
      </c>
      <c r="G708" s="57">
        <f>IF(F708&gt;Päälaskenta!D$24,(2*SQRT((POWER(Päälaskenta!D$24,2))+POWER(Päälaskenta!E$24*Päälaskenta!D$24,2))+Päälaskenta!C$24)+(2*SQRT((POWER((F708-Päälaskenta!D$24),2))+POWER(Päälaskenta!E$20*(F708-Päälaskenta!D$24),2))+Päälaskenta!C$20),(2*SQRT((POWER(F708,2))+POWER(Päälaskenta!E$24*F708,2))+Päälaskenta!C$24))</f>
        <v>8.33</v>
      </c>
      <c r="H708" s="57">
        <f t="shared" si="178"/>
        <v>0.23</v>
      </c>
      <c r="I708" s="62">
        <f t="shared" si="179"/>
        <v>0.123915</v>
      </c>
      <c r="J708" s="8">
        <f>IF(F708&lt;Päälaskenta!$D$24,0,Kaksitasouoma_matriisi!F708-Päälaskenta!$D$24)</f>
        <v>9.8000000000000101E-2</v>
      </c>
      <c r="L708" s="8">
        <f>IF(F708&gt;Päälaskenta!D$24,F708-Päälaskenta!D$24,0)</f>
        <v>9.8000000000000101E-2</v>
      </c>
      <c r="M708" s="8">
        <f>IF(F708&gt;Päälaskenta!D$24,(Päälaskenta!C$20+(Päälaskenta!E$20*(Kaksitasouoma_matriisi!F708-Päälaskenta!D$24)))*(Kaksitasouoma_matriisi!F708-Päälaskenta!D$24),0)</f>
        <v>0.50440600000000002</v>
      </c>
      <c r="N708" s="8">
        <f>IF(F708&gt;Päälaskenta!D$24,(2*SQRT((POWER((F708-Päälaskenta!D$24),2))+POWER(Päälaskenta!E$20*(F708-Päälaskenta!D$24),2))+Päälaskenta!C$20),0)</f>
        <v>5.3533440249954696</v>
      </c>
      <c r="O708" s="8">
        <f t="shared" ref="O708:O771" si="185">IF(N708&gt;0,M708/N708,0)</f>
        <v>9.4222601358115901E-2</v>
      </c>
      <c r="P708" s="8">
        <f>IF(Päälaskenta!$C$29,IF(L708&gt;Päälaskenta!$F$28,Kaksitasouoma_matriisi!AQ708,Kaksitasouoma_matriisi!AR708),Päälaskenta!$F$20)</f>
        <v>0.12</v>
      </c>
      <c r="Q708" s="8">
        <f t="shared" ref="Q708:Q771" si="186">(1/P708)*M708*POWER(O708,(2/3))</f>
        <v>0.870366950073025</v>
      </c>
      <c r="R708" s="8">
        <f t="shared" si="180"/>
        <v>0.16333229343556299</v>
      </c>
      <c r="S708" s="8">
        <f t="shared" ref="S708:S771" si="187">IF(M708&gt;0,R708/M708,0)</f>
        <v>0.323811162903619</v>
      </c>
      <c r="U708" s="93">
        <f>IF(F708&gt;Päälaskenta!D$24,Päälaskenta!H$24+L708*Päälaskenta!G$24,F708*Päälaskenta!C$24 + F708*F708*Päälaskenta!E$24)</f>
        <v>1.4252</v>
      </c>
      <c r="V708" s="8">
        <f>IF(F708&gt;Päälaskenta!D$24,2*SQRT(POWER(Päälaskenta!D$24,2)+POWER(Päälaskenta!E$24*Päälaskenta!D$24,2))+Päälaskenta!C$24,(2*SQRT((POWER(F708,2))+POWER(Päälaskenta!E$24*F708,2))+Päälaskenta!C$24))</f>
        <v>2.9798989873223301</v>
      </c>
      <c r="W708" s="8">
        <f t="shared" ref="W708:W771" si="188">U708/V708</f>
        <v>0.47827124545609301</v>
      </c>
      <c r="X708" s="8">
        <f>Päälaskenta!F$24</f>
        <v>7.0000000000000007E-2</v>
      </c>
      <c r="Y708" s="8">
        <f t="shared" ref="Y708:Y771" si="189">(1/X708)*U708*POWER(W708,(2/3))</f>
        <v>12.451660980925199</v>
      </c>
      <c r="Z708" s="8">
        <f t="shared" si="181"/>
        <v>2.3366677065644401</v>
      </c>
      <c r="AA708" s="8">
        <f t="shared" ref="AA708:AA771" si="190">Z708/U708</f>
        <v>1.63953670120996</v>
      </c>
      <c r="AC708" s="8">
        <f t="shared" si="182"/>
        <v>0.102120412287764</v>
      </c>
      <c r="AE708" s="8">
        <v>706</v>
      </c>
      <c r="AF708" s="8">
        <f t="shared" si="176"/>
        <v>13.3220279309982</v>
      </c>
      <c r="AG708" s="8">
        <f t="shared" si="183"/>
        <v>3.5215944244481198E-2</v>
      </c>
      <c r="AJ708" s="132">
        <f>IF(Päälaskenta!$F$28&lt;Kaksitasouoma_matriisi!L708,Päälaskenta!$C$20*Päälaskenta!$F$28,Päälaskenta!$C$20*Kaksitasouoma_matriisi!L708)</f>
        <v>0.49</v>
      </c>
      <c r="AK708" s="134">
        <f>SQRT(Päälaskenta!$D$20^2+(Päälaskenta!$D$20/(1/Päälaskenta!$E$20))^2)</f>
        <v>1.8029999999999999</v>
      </c>
      <c r="AL708" s="134">
        <f>IF(Päälaskenta!$F$28&lt;Kaksitasouoma_matriisi!L708,AK708*Päälaskenta!$F$28*COS(ATAN(1/Päälaskenta!$E$20)),AK708*Kaksitasouoma_matriisi!L708*COS(ATAN(1/Päälaskenta!$E$20)))</f>
        <v>0.14699999999999999</v>
      </c>
      <c r="AM708" s="134"/>
      <c r="AN708" s="134">
        <f t="shared" ref="AN708:AN771" si="191">AJ708+AL708</f>
        <v>0.63700000000000001</v>
      </c>
      <c r="AO708" s="8">
        <f t="shared" si="184"/>
        <v>0.32971014492753598</v>
      </c>
      <c r="AP708" s="134">
        <f>Refererenssiarvoja!$B$16*H708^(1/6)/(Refererenssiarvoja!$B$15^0.5)*(Päälaskenta!$G$28/2)^0.5*(1-AO708)^(-1.5)</f>
        <v>7.1999999999999995E-2</v>
      </c>
      <c r="AQ708" s="8">
        <f>Refererenssiarvoja!$B$16*Kaksitasouoma_matriisi!O708^(1/6)/(SQRT((2*Refererenssiarvoja!$B$15)/(Päälaskenta!$F$31*Päälaskenta!$G$31*Päälaskenta!$F$28))+SQRT(Refererenssiarvoja!$B$15)/Refererenssiarvoja!$B$17*LN(Kaksitasouoma_matriisi!L708/Päälaskenta!$F$28))</f>
        <v>-6.2578499400498699E-2</v>
      </c>
      <c r="AR708" s="8">
        <f>Refererenssiarvoja!$B$16*Kaksitasouoma_matriisi!O708^(1/6)/(SQRT((2*Refererenssiarvoja!$B$15)/(Päälaskenta!$F$31*Päälaskenta!$G$31*L708)))</f>
        <v>0.15076113026322299</v>
      </c>
    </row>
    <row r="709" spans="1:44" x14ac:dyDescent="0.2">
      <c r="A709" s="8">
        <v>707</v>
      </c>
      <c r="B709" s="8">
        <f>IF(Päälaskenta!C$7,Päälaskenta!E$7,Päälaskenta!G$5)</f>
        <v>2.5</v>
      </c>
      <c r="C709" s="56">
        <v>1.2929999999999999</v>
      </c>
      <c r="D709" s="93">
        <f t="shared" si="177"/>
        <v>1.9335</v>
      </c>
      <c r="E709" s="8">
        <f>IF(Päälaskenta!$C$26,Kaksitasouoma_matriisi!AP709,Kaksitasouoma_matriisi!AC709)</f>
        <v>0.10212814491836</v>
      </c>
      <c r="F709" s="56">
        <f>IF(D709&lt;Päälaskenta!H$24,(SQRT(POWER(Päälaskenta!C$24/(2*Päälaskenta!E$24),2)+(D709/Päälaskenta!E$24))-Päälaskenta!C$24/(2*Päälaskenta!E$24)),IF(D709=Päälaskenta!H$24,Päälaskenta!D$24,Päälaskenta!D$24+(SQRT(POWER((Päälaskenta!C$20+Päälaskenta!G$24)/(2*Päälaskenta!E$20),2)+((D709-Päälaskenta!H$24)/Päälaskenta!E$20))-(Päälaskenta!C$20+Päälaskenta!G$24)/(2*Päälaskenta!E$20))))</f>
        <v>0.79900000000000004</v>
      </c>
      <c r="G709" s="57">
        <f>IF(F709&gt;Päälaskenta!D$24,(2*SQRT((POWER(Päälaskenta!D$24,2))+POWER(Päälaskenta!E$24*Päälaskenta!D$24,2))+Päälaskenta!C$24)+(2*SQRT((POWER((F709-Päälaskenta!D$24),2))+POWER(Päälaskenta!E$20*(F709-Päälaskenta!D$24),2))+Päälaskenta!C$20),(2*SQRT((POWER(F709,2))+POWER(Päälaskenta!E$24*F709,2))+Päälaskenta!C$24))</f>
        <v>8.34</v>
      </c>
      <c r="H709" s="57">
        <f t="shared" si="178"/>
        <v>0.23</v>
      </c>
      <c r="I709" s="62">
        <f t="shared" si="179"/>
        <v>0.123742</v>
      </c>
      <c r="J709" s="8">
        <f>IF(F709&lt;Päälaskenta!$D$24,0,Kaksitasouoma_matriisi!F709-Päälaskenta!$D$24)</f>
        <v>9.9000000000000102E-2</v>
      </c>
      <c r="L709" s="8">
        <f>IF(F709&gt;Päälaskenta!D$24,F709-Päälaskenta!D$24,0)</f>
        <v>9.9000000000000102E-2</v>
      </c>
      <c r="M709" s="8">
        <f>IF(F709&gt;Päälaskenta!D$24,(Päälaskenta!C$20+(Päälaskenta!E$20*(Kaksitasouoma_matriisi!F709-Päälaskenta!D$24)))*(Kaksitasouoma_matriisi!F709-Päälaskenta!D$24),0)</f>
        <v>0.50970150000000003</v>
      </c>
      <c r="N709" s="8">
        <f>IF(F709&gt;Päälaskenta!D$24,(2*SQRT((POWER((F709-Päälaskenta!D$24),2))+POWER(Päälaskenta!E$20*(F709-Päälaskenta!D$24),2))+Päälaskenta!C$20),0)</f>
        <v>5.3569495762709396</v>
      </c>
      <c r="O709" s="8">
        <f t="shared" si="185"/>
        <v>9.5147712843474494E-2</v>
      </c>
      <c r="P709" s="8">
        <f>IF(Päälaskenta!$C$29,IF(L709&gt;Päälaskenta!$F$28,Kaksitasouoma_matriisi!AQ709,Kaksitasouoma_matriisi!AR709),Päälaskenta!$F$20)</f>
        <v>0.12</v>
      </c>
      <c r="Q709" s="8">
        <f t="shared" si="186"/>
        <v>0.88525196837269604</v>
      </c>
      <c r="R709" s="8">
        <f t="shared" si="180"/>
        <v>0.16550626931467199</v>
      </c>
      <c r="S709" s="8">
        <f t="shared" si="187"/>
        <v>0.32471214880605997</v>
      </c>
      <c r="U709" s="93">
        <f>IF(F709&gt;Päälaskenta!D$24,Päälaskenta!H$24+L709*Päälaskenta!G$24,F709*Päälaskenta!C$24 + F709*F709*Päälaskenta!E$24)</f>
        <v>1.4276</v>
      </c>
      <c r="V709" s="8">
        <f>IF(F709&gt;Päälaskenta!D$24,2*SQRT(POWER(Päälaskenta!D$24,2)+POWER(Päälaskenta!E$24*Päälaskenta!D$24,2))+Päälaskenta!C$24,(2*SQRT((POWER(F709,2))+POWER(Päälaskenta!E$24*F709,2))+Päälaskenta!C$24))</f>
        <v>2.9798989873223301</v>
      </c>
      <c r="W709" s="8">
        <f t="shared" si="188"/>
        <v>0.47907664188402899</v>
      </c>
      <c r="X709" s="8">
        <f>Päälaskenta!F$24</f>
        <v>7.0000000000000007E-2</v>
      </c>
      <c r="Y709" s="8">
        <f t="shared" si="189"/>
        <v>12.4866277199066</v>
      </c>
      <c r="Z709" s="8">
        <f t="shared" si="181"/>
        <v>2.3344937306853302</v>
      </c>
      <c r="AA709" s="8">
        <f t="shared" si="190"/>
        <v>1.6352575866386501</v>
      </c>
      <c r="AC709" s="8">
        <f t="shared" si="182"/>
        <v>0.10212814491836</v>
      </c>
      <c r="AE709" s="8">
        <v>707</v>
      </c>
      <c r="AF709" s="8">
        <f t="shared" si="176"/>
        <v>13.3718796882793</v>
      </c>
      <c r="AG709" s="8">
        <f t="shared" si="183"/>
        <v>3.4953856301792603E-2</v>
      </c>
      <c r="AJ709" s="132">
        <f>IF(Päälaskenta!$F$28&lt;Kaksitasouoma_matriisi!L709,Päälaskenta!$C$20*Päälaskenta!$F$28,Päälaskenta!$C$20*Kaksitasouoma_matriisi!L709)</f>
        <v>0.495</v>
      </c>
      <c r="AK709" s="134">
        <f>SQRT(Päälaskenta!$D$20^2+(Päälaskenta!$D$20/(1/Päälaskenta!$E$20))^2)</f>
        <v>1.8029999999999999</v>
      </c>
      <c r="AL709" s="134">
        <f>IF(Päälaskenta!$F$28&lt;Kaksitasouoma_matriisi!L709,AK709*Päälaskenta!$F$28*COS(ATAN(1/Päälaskenta!$E$20)),AK709*Kaksitasouoma_matriisi!L709*COS(ATAN(1/Päälaskenta!$E$20)))</f>
        <v>0.14899999999999999</v>
      </c>
      <c r="AM709" s="134"/>
      <c r="AN709" s="134">
        <f t="shared" si="191"/>
        <v>0.64400000000000002</v>
      </c>
      <c r="AO709" s="8">
        <f t="shared" si="184"/>
        <v>0.33307473493664302</v>
      </c>
      <c r="AP709" s="134">
        <f>Refererenssiarvoja!$B$16*H709^(1/6)/(Refererenssiarvoja!$B$15^0.5)*(Päälaskenta!$G$28/2)^0.5*(1-AO709)^(-1.5)</f>
        <v>7.2999999999999995E-2</v>
      </c>
      <c r="AQ709" s="8">
        <f>Refererenssiarvoja!$B$16*Kaksitasouoma_matriisi!O709^(1/6)/(SQRT((2*Refererenssiarvoja!$B$15)/(Päälaskenta!$F$31*Päälaskenta!$G$31*Päälaskenta!$F$28))+SQRT(Refererenssiarvoja!$B$15)/Refererenssiarvoja!$B$17*LN(Kaksitasouoma_matriisi!L709/Päälaskenta!$F$28))</f>
        <v>-6.3146166780175095E-2</v>
      </c>
      <c r="AR709" s="8">
        <f>Refererenssiarvoja!$B$16*Kaksitasouoma_matriisi!O709^(1/6)/(SQRT((2*Refererenssiarvoja!$B$15)/(Päälaskenta!$F$31*Päälaskenta!$G$31*L709)))</f>
        <v>0.15177531910511499</v>
      </c>
    </row>
    <row r="710" spans="1:44" x14ac:dyDescent="0.2">
      <c r="A710" s="8">
        <v>708</v>
      </c>
      <c r="B710" s="8">
        <f>IF(Päälaskenta!C$7,Päälaskenta!E$7,Päälaskenta!G$5)</f>
        <v>2.5</v>
      </c>
      <c r="C710" s="56">
        <v>1.292</v>
      </c>
      <c r="D710" s="93">
        <f t="shared" si="177"/>
        <v>1.9350000000000001</v>
      </c>
      <c r="E710" s="8">
        <f>IF(Päälaskenta!$C$26,Kaksitasouoma_matriisi!AP710,Kaksitasouoma_matriisi!AC710)</f>
        <v>0.10212814491836</v>
      </c>
      <c r="F710" s="56">
        <f>IF(D710&lt;Päälaskenta!H$24,(SQRT(POWER(Päälaskenta!C$24/(2*Päälaskenta!E$24),2)+(D710/Päälaskenta!E$24))-Päälaskenta!C$24/(2*Päälaskenta!E$24)),IF(D710=Päälaskenta!H$24,Päälaskenta!D$24,Päälaskenta!D$24+(SQRT(POWER((Päälaskenta!C$20+Päälaskenta!G$24)/(2*Päälaskenta!E$20),2)+((D710-Päälaskenta!H$24)/Päälaskenta!E$20))-(Päälaskenta!C$20+Päälaskenta!G$24)/(2*Päälaskenta!E$20))))</f>
        <v>0.79900000000000004</v>
      </c>
      <c r="G710" s="57">
        <f>IF(F710&gt;Päälaskenta!D$24,(2*SQRT((POWER(Päälaskenta!D$24,2))+POWER(Päälaskenta!E$24*Päälaskenta!D$24,2))+Päälaskenta!C$24)+(2*SQRT((POWER((F710-Päälaskenta!D$24),2))+POWER(Päälaskenta!E$20*(F710-Päälaskenta!D$24),2))+Päälaskenta!C$20),(2*SQRT((POWER(F710,2))+POWER(Päälaskenta!E$24*F710,2))+Päälaskenta!C$24))</f>
        <v>8.34</v>
      </c>
      <c r="H710" s="57">
        <f t="shared" si="178"/>
        <v>0.23</v>
      </c>
      <c r="I710" s="62">
        <f t="shared" si="179"/>
        <v>0.12355099999999999</v>
      </c>
      <c r="J710" s="8">
        <f>IF(F710&lt;Päälaskenta!$D$24,0,Kaksitasouoma_matriisi!F710-Päälaskenta!$D$24)</f>
        <v>9.9000000000000102E-2</v>
      </c>
      <c r="L710" s="8">
        <f>IF(F710&gt;Päälaskenta!D$24,F710-Päälaskenta!D$24,0)</f>
        <v>9.9000000000000102E-2</v>
      </c>
      <c r="M710" s="8">
        <f>IF(F710&gt;Päälaskenta!D$24,(Päälaskenta!C$20+(Päälaskenta!E$20*(Kaksitasouoma_matriisi!F710-Päälaskenta!D$24)))*(Kaksitasouoma_matriisi!F710-Päälaskenta!D$24),0)</f>
        <v>0.50970150000000003</v>
      </c>
      <c r="N710" s="8">
        <f>IF(F710&gt;Päälaskenta!D$24,(2*SQRT((POWER((F710-Päälaskenta!D$24),2))+POWER(Päälaskenta!E$20*(F710-Päälaskenta!D$24),2))+Päälaskenta!C$20),0)</f>
        <v>5.3569495762709396</v>
      </c>
      <c r="O710" s="8">
        <f t="shared" si="185"/>
        <v>9.5147712843474494E-2</v>
      </c>
      <c r="P710" s="8">
        <f>IF(Päälaskenta!$C$29,IF(L710&gt;Päälaskenta!$F$28,Kaksitasouoma_matriisi!AQ710,Kaksitasouoma_matriisi!AR710),Päälaskenta!$F$20)</f>
        <v>0.12</v>
      </c>
      <c r="Q710" s="8">
        <f t="shared" si="186"/>
        <v>0.88525196837269604</v>
      </c>
      <c r="R710" s="8">
        <f t="shared" si="180"/>
        <v>0.16550626931467199</v>
      </c>
      <c r="S710" s="8">
        <f t="shared" si="187"/>
        <v>0.32471214880605997</v>
      </c>
      <c r="U710" s="93">
        <f>IF(F710&gt;Päälaskenta!D$24,Päälaskenta!H$24+L710*Päälaskenta!G$24,F710*Päälaskenta!C$24 + F710*F710*Päälaskenta!E$24)</f>
        <v>1.4276</v>
      </c>
      <c r="V710" s="8">
        <f>IF(F710&gt;Päälaskenta!D$24,2*SQRT(POWER(Päälaskenta!D$24,2)+POWER(Päälaskenta!E$24*Päälaskenta!D$24,2))+Päälaskenta!C$24,(2*SQRT((POWER(F710,2))+POWER(Päälaskenta!E$24*F710,2))+Päälaskenta!C$24))</f>
        <v>2.9798989873223301</v>
      </c>
      <c r="W710" s="8">
        <f t="shared" si="188"/>
        <v>0.47907664188402899</v>
      </c>
      <c r="X710" s="8">
        <f>Päälaskenta!F$24</f>
        <v>7.0000000000000007E-2</v>
      </c>
      <c r="Y710" s="8">
        <f t="shared" si="189"/>
        <v>12.4866277199066</v>
      </c>
      <c r="Z710" s="8">
        <f t="shared" si="181"/>
        <v>2.3344937306853302</v>
      </c>
      <c r="AA710" s="8">
        <f t="shared" si="190"/>
        <v>1.6352575866386501</v>
      </c>
      <c r="AC710" s="8">
        <f t="shared" si="182"/>
        <v>0.10212814491836</v>
      </c>
      <c r="AE710" s="8">
        <v>708</v>
      </c>
      <c r="AF710" s="8">
        <f t="shared" si="176"/>
        <v>13.3718796882793</v>
      </c>
      <c r="AG710" s="8">
        <f t="shared" si="183"/>
        <v>3.4953856301792603E-2</v>
      </c>
      <c r="AJ710" s="132">
        <f>IF(Päälaskenta!$F$28&lt;Kaksitasouoma_matriisi!L710,Päälaskenta!$C$20*Päälaskenta!$F$28,Päälaskenta!$C$20*Kaksitasouoma_matriisi!L710)</f>
        <v>0.495</v>
      </c>
      <c r="AK710" s="134">
        <f>SQRT(Päälaskenta!$D$20^2+(Päälaskenta!$D$20/(1/Päälaskenta!$E$20))^2)</f>
        <v>1.8029999999999999</v>
      </c>
      <c r="AL710" s="134">
        <f>IF(Päälaskenta!$F$28&lt;Kaksitasouoma_matriisi!L710,AK710*Päälaskenta!$F$28*COS(ATAN(1/Päälaskenta!$E$20)),AK710*Kaksitasouoma_matriisi!L710*COS(ATAN(1/Päälaskenta!$E$20)))</f>
        <v>0.14899999999999999</v>
      </c>
      <c r="AM710" s="134"/>
      <c r="AN710" s="134">
        <f t="shared" si="191"/>
        <v>0.64400000000000002</v>
      </c>
      <c r="AO710" s="8">
        <f t="shared" si="184"/>
        <v>0.33281653746770001</v>
      </c>
      <c r="AP710" s="134">
        <f>Refererenssiarvoja!$B$16*H710^(1/6)/(Refererenssiarvoja!$B$15^0.5)*(Päälaskenta!$G$28/2)^0.5*(1-AO710)^(-1.5)</f>
        <v>7.2999999999999995E-2</v>
      </c>
      <c r="AQ710" s="8">
        <f>Refererenssiarvoja!$B$16*Kaksitasouoma_matriisi!O710^(1/6)/(SQRT((2*Refererenssiarvoja!$B$15)/(Päälaskenta!$F$31*Päälaskenta!$G$31*Päälaskenta!$F$28))+SQRT(Refererenssiarvoja!$B$15)/Refererenssiarvoja!$B$17*LN(Kaksitasouoma_matriisi!L710/Päälaskenta!$F$28))</f>
        <v>-6.3146166780175095E-2</v>
      </c>
      <c r="AR710" s="8">
        <f>Refererenssiarvoja!$B$16*Kaksitasouoma_matriisi!O710^(1/6)/(SQRT((2*Refererenssiarvoja!$B$15)/(Päälaskenta!$F$31*Päälaskenta!$G$31*L710)))</f>
        <v>0.15177531910511499</v>
      </c>
    </row>
    <row r="711" spans="1:44" x14ac:dyDescent="0.2">
      <c r="A711" s="8">
        <v>709</v>
      </c>
      <c r="B711" s="8">
        <f>IF(Päälaskenta!C$7,Päälaskenta!E$7,Päälaskenta!G$5)</f>
        <v>2.5</v>
      </c>
      <c r="C711" s="56">
        <v>1.2909999999999999</v>
      </c>
      <c r="D711" s="93">
        <f t="shared" si="177"/>
        <v>1.9365000000000001</v>
      </c>
      <c r="E711" s="8">
        <f>IF(Päälaskenta!$C$26,Kaksitasouoma_matriisi!AP711,Kaksitasouoma_matriisi!AC711)</f>
        <v>0.10212814491836</v>
      </c>
      <c r="F711" s="56">
        <f>IF(D711&lt;Päälaskenta!H$24,(SQRT(POWER(Päälaskenta!C$24/(2*Päälaskenta!E$24),2)+(D711/Päälaskenta!E$24))-Päälaskenta!C$24/(2*Päälaskenta!E$24)),IF(D711=Päälaskenta!H$24,Päälaskenta!D$24,Päälaskenta!D$24+(SQRT(POWER((Päälaskenta!C$20+Päälaskenta!G$24)/(2*Päälaskenta!E$20),2)+((D711-Päälaskenta!H$24)/Päälaskenta!E$20))-(Päälaskenta!C$20+Päälaskenta!G$24)/(2*Päälaskenta!E$20))))</f>
        <v>0.79900000000000004</v>
      </c>
      <c r="G711" s="57">
        <f>IF(F711&gt;Päälaskenta!D$24,(2*SQRT((POWER(Päälaskenta!D$24,2))+POWER(Päälaskenta!E$24*Päälaskenta!D$24,2))+Päälaskenta!C$24)+(2*SQRT((POWER((F711-Päälaskenta!D$24),2))+POWER(Päälaskenta!E$20*(F711-Päälaskenta!D$24),2))+Päälaskenta!C$20),(2*SQRT((POWER(F711,2))+POWER(Päälaskenta!E$24*F711,2))+Päälaskenta!C$24))</f>
        <v>8.34</v>
      </c>
      <c r="H711" s="57">
        <f t="shared" si="178"/>
        <v>0.23</v>
      </c>
      <c r="I711" s="62">
        <f t="shared" si="179"/>
        <v>0.12336</v>
      </c>
      <c r="J711" s="8">
        <f>IF(F711&lt;Päälaskenta!$D$24,0,Kaksitasouoma_matriisi!F711-Päälaskenta!$D$24)</f>
        <v>9.9000000000000102E-2</v>
      </c>
      <c r="L711" s="8">
        <f>IF(F711&gt;Päälaskenta!D$24,F711-Päälaskenta!D$24,0)</f>
        <v>9.9000000000000102E-2</v>
      </c>
      <c r="M711" s="8">
        <f>IF(F711&gt;Päälaskenta!D$24,(Päälaskenta!C$20+(Päälaskenta!E$20*(Kaksitasouoma_matriisi!F711-Päälaskenta!D$24)))*(Kaksitasouoma_matriisi!F711-Päälaskenta!D$24),0)</f>
        <v>0.50970150000000003</v>
      </c>
      <c r="N711" s="8">
        <f>IF(F711&gt;Päälaskenta!D$24,(2*SQRT((POWER((F711-Päälaskenta!D$24),2))+POWER(Päälaskenta!E$20*(F711-Päälaskenta!D$24),2))+Päälaskenta!C$20),0)</f>
        <v>5.3569495762709396</v>
      </c>
      <c r="O711" s="8">
        <f t="shared" si="185"/>
        <v>9.5147712843474494E-2</v>
      </c>
      <c r="P711" s="8">
        <f>IF(Päälaskenta!$C$29,IF(L711&gt;Päälaskenta!$F$28,Kaksitasouoma_matriisi!AQ711,Kaksitasouoma_matriisi!AR711),Päälaskenta!$F$20)</f>
        <v>0.12</v>
      </c>
      <c r="Q711" s="8">
        <f t="shared" si="186"/>
        <v>0.88525196837269604</v>
      </c>
      <c r="R711" s="8">
        <f t="shared" si="180"/>
        <v>0.16550626931467199</v>
      </c>
      <c r="S711" s="8">
        <f t="shared" si="187"/>
        <v>0.32471214880605997</v>
      </c>
      <c r="U711" s="93">
        <f>IF(F711&gt;Päälaskenta!D$24,Päälaskenta!H$24+L711*Päälaskenta!G$24,F711*Päälaskenta!C$24 + F711*F711*Päälaskenta!E$24)</f>
        <v>1.4276</v>
      </c>
      <c r="V711" s="8">
        <f>IF(F711&gt;Päälaskenta!D$24,2*SQRT(POWER(Päälaskenta!D$24,2)+POWER(Päälaskenta!E$24*Päälaskenta!D$24,2))+Päälaskenta!C$24,(2*SQRT((POWER(F711,2))+POWER(Päälaskenta!E$24*F711,2))+Päälaskenta!C$24))</f>
        <v>2.9798989873223301</v>
      </c>
      <c r="W711" s="8">
        <f t="shared" si="188"/>
        <v>0.47907664188402899</v>
      </c>
      <c r="X711" s="8">
        <f>Päälaskenta!F$24</f>
        <v>7.0000000000000007E-2</v>
      </c>
      <c r="Y711" s="8">
        <f t="shared" si="189"/>
        <v>12.4866277199066</v>
      </c>
      <c r="Z711" s="8">
        <f t="shared" si="181"/>
        <v>2.3344937306853302</v>
      </c>
      <c r="AA711" s="8">
        <f t="shared" si="190"/>
        <v>1.6352575866386501</v>
      </c>
      <c r="AC711" s="8">
        <f t="shared" si="182"/>
        <v>0.10212814491836</v>
      </c>
      <c r="AE711" s="8">
        <v>709</v>
      </c>
      <c r="AF711" s="8">
        <f t="shared" si="176"/>
        <v>13.3718796882793</v>
      </c>
      <c r="AG711" s="8">
        <f t="shared" si="183"/>
        <v>3.4953856301792603E-2</v>
      </c>
      <c r="AJ711" s="132">
        <f>IF(Päälaskenta!$F$28&lt;Kaksitasouoma_matriisi!L711,Päälaskenta!$C$20*Päälaskenta!$F$28,Päälaskenta!$C$20*Kaksitasouoma_matriisi!L711)</f>
        <v>0.495</v>
      </c>
      <c r="AK711" s="134">
        <f>SQRT(Päälaskenta!$D$20^2+(Päälaskenta!$D$20/(1/Päälaskenta!$E$20))^2)</f>
        <v>1.8029999999999999</v>
      </c>
      <c r="AL711" s="134">
        <f>IF(Päälaskenta!$F$28&lt;Kaksitasouoma_matriisi!L711,AK711*Päälaskenta!$F$28*COS(ATAN(1/Päälaskenta!$E$20)),AK711*Kaksitasouoma_matriisi!L711*COS(ATAN(1/Päälaskenta!$E$20)))</f>
        <v>0.14899999999999999</v>
      </c>
      <c r="AM711" s="134"/>
      <c r="AN711" s="134">
        <f t="shared" si="191"/>
        <v>0.64400000000000002</v>
      </c>
      <c r="AO711" s="8">
        <f t="shared" si="184"/>
        <v>0.33255873999483598</v>
      </c>
      <c r="AP711" s="134">
        <f>Refererenssiarvoja!$B$16*H711^(1/6)/(Refererenssiarvoja!$B$15^0.5)*(Päälaskenta!$G$28/2)^0.5*(1-AO711)^(-1.5)</f>
        <v>7.1999999999999995E-2</v>
      </c>
      <c r="AQ711" s="8">
        <f>Refererenssiarvoja!$B$16*Kaksitasouoma_matriisi!O711^(1/6)/(SQRT((2*Refererenssiarvoja!$B$15)/(Päälaskenta!$F$31*Päälaskenta!$G$31*Päälaskenta!$F$28))+SQRT(Refererenssiarvoja!$B$15)/Refererenssiarvoja!$B$17*LN(Kaksitasouoma_matriisi!L711/Päälaskenta!$F$28))</f>
        <v>-6.3146166780175095E-2</v>
      </c>
      <c r="AR711" s="8">
        <f>Refererenssiarvoja!$B$16*Kaksitasouoma_matriisi!O711^(1/6)/(SQRT((2*Refererenssiarvoja!$B$15)/(Päälaskenta!$F$31*Päälaskenta!$G$31*L711)))</f>
        <v>0.15177531910511499</v>
      </c>
    </row>
    <row r="712" spans="1:44" x14ac:dyDescent="0.2">
      <c r="A712" s="8">
        <v>710</v>
      </c>
      <c r="B712" s="8">
        <f>IF(Päälaskenta!C$7,Päälaskenta!E$7,Päälaskenta!G$5)</f>
        <v>2.5</v>
      </c>
      <c r="C712" s="56">
        <v>1.29</v>
      </c>
      <c r="D712" s="93">
        <f t="shared" si="177"/>
        <v>1.9379999999999999</v>
      </c>
      <c r="E712" s="8">
        <f>IF(Päälaskenta!$C$26,Kaksitasouoma_matriisi!AP712,Kaksitasouoma_matriisi!AC712)</f>
        <v>0.10212814491836</v>
      </c>
      <c r="F712" s="56">
        <f>IF(D712&lt;Päälaskenta!H$24,(SQRT(POWER(Päälaskenta!C$24/(2*Päälaskenta!E$24),2)+(D712/Päälaskenta!E$24))-Päälaskenta!C$24/(2*Päälaskenta!E$24)),IF(D712=Päälaskenta!H$24,Päälaskenta!D$24,Päälaskenta!D$24+(SQRT(POWER((Päälaskenta!C$20+Päälaskenta!G$24)/(2*Päälaskenta!E$20),2)+((D712-Päälaskenta!H$24)/Päälaskenta!E$20))-(Päälaskenta!C$20+Päälaskenta!G$24)/(2*Päälaskenta!E$20))))</f>
        <v>0.79900000000000004</v>
      </c>
      <c r="G712" s="57">
        <f>IF(F712&gt;Päälaskenta!D$24,(2*SQRT((POWER(Päälaskenta!D$24,2))+POWER(Päälaskenta!E$24*Päälaskenta!D$24,2))+Päälaskenta!C$24)+(2*SQRT((POWER((F712-Päälaskenta!D$24),2))+POWER(Päälaskenta!E$20*(F712-Päälaskenta!D$24),2))+Päälaskenta!C$20),(2*SQRT((POWER(F712,2))+POWER(Päälaskenta!E$24*F712,2))+Päälaskenta!C$24))</f>
        <v>8.34</v>
      </c>
      <c r="H712" s="57">
        <f t="shared" si="178"/>
        <v>0.23</v>
      </c>
      <c r="I712" s="62">
        <f t="shared" si="179"/>
        <v>0.123169</v>
      </c>
      <c r="J712" s="8">
        <f>IF(F712&lt;Päälaskenta!$D$24,0,Kaksitasouoma_matriisi!F712-Päälaskenta!$D$24)</f>
        <v>9.9000000000000102E-2</v>
      </c>
      <c r="L712" s="8">
        <f>IF(F712&gt;Päälaskenta!D$24,F712-Päälaskenta!D$24,0)</f>
        <v>9.9000000000000102E-2</v>
      </c>
      <c r="M712" s="8">
        <f>IF(F712&gt;Päälaskenta!D$24,(Päälaskenta!C$20+(Päälaskenta!E$20*(Kaksitasouoma_matriisi!F712-Päälaskenta!D$24)))*(Kaksitasouoma_matriisi!F712-Päälaskenta!D$24),0)</f>
        <v>0.50970150000000003</v>
      </c>
      <c r="N712" s="8">
        <f>IF(F712&gt;Päälaskenta!D$24,(2*SQRT((POWER((F712-Päälaskenta!D$24),2))+POWER(Päälaskenta!E$20*(F712-Päälaskenta!D$24),2))+Päälaskenta!C$20),0)</f>
        <v>5.3569495762709396</v>
      </c>
      <c r="O712" s="8">
        <f t="shared" si="185"/>
        <v>9.5147712843474494E-2</v>
      </c>
      <c r="P712" s="8">
        <f>IF(Päälaskenta!$C$29,IF(L712&gt;Päälaskenta!$F$28,Kaksitasouoma_matriisi!AQ712,Kaksitasouoma_matriisi!AR712),Päälaskenta!$F$20)</f>
        <v>0.12</v>
      </c>
      <c r="Q712" s="8">
        <f t="shared" si="186"/>
        <v>0.88525196837269604</v>
      </c>
      <c r="R712" s="8">
        <f t="shared" si="180"/>
        <v>0.16550626931467199</v>
      </c>
      <c r="S712" s="8">
        <f t="shared" si="187"/>
        <v>0.32471214880605997</v>
      </c>
      <c r="U712" s="93">
        <f>IF(F712&gt;Päälaskenta!D$24,Päälaskenta!H$24+L712*Päälaskenta!G$24,F712*Päälaskenta!C$24 + F712*F712*Päälaskenta!E$24)</f>
        <v>1.4276</v>
      </c>
      <c r="V712" s="8">
        <f>IF(F712&gt;Päälaskenta!D$24,2*SQRT(POWER(Päälaskenta!D$24,2)+POWER(Päälaskenta!E$24*Päälaskenta!D$24,2))+Päälaskenta!C$24,(2*SQRT((POWER(F712,2))+POWER(Päälaskenta!E$24*F712,2))+Päälaskenta!C$24))</f>
        <v>2.9798989873223301</v>
      </c>
      <c r="W712" s="8">
        <f t="shared" si="188"/>
        <v>0.47907664188402899</v>
      </c>
      <c r="X712" s="8">
        <f>Päälaskenta!F$24</f>
        <v>7.0000000000000007E-2</v>
      </c>
      <c r="Y712" s="8">
        <f t="shared" si="189"/>
        <v>12.4866277199066</v>
      </c>
      <c r="Z712" s="8">
        <f t="shared" si="181"/>
        <v>2.3344937306853302</v>
      </c>
      <c r="AA712" s="8">
        <f t="shared" si="190"/>
        <v>1.6352575866386501</v>
      </c>
      <c r="AC712" s="8">
        <f t="shared" si="182"/>
        <v>0.10212814491836</v>
      </c>
      <c r="AE712" s="8">
        <v>710</v>
      </c>
      <c r="AF712" s="8">
        <f t="shared" si="176"/>
        <v>13.3718796882793</v>
      </c>
      <c r="AG712" s="8">
        <f t="shared" si="183"/>
        <v>3.4953856301792603E-2</v>
      </c>
      <c r="AJ712" s="132">
        <f>IF(Päälaskenta!$F$28&lt;Kaksitasouoma_matriisi!L712,Päälaskenta!$C$20*Päälaskenta!$F$28,Päälaskenta!$C$20*Kaksitasouoma_matriisi!L712)</f>
        <v>0.495</v>
      </c>
      <c r="AK712" s="134">
        <f>SQRT(Päälaskenta!$D$20^2+(Päälaskenta!$D$20/(1/Päälaskenta!$E$20))^2)</f>
        <v>1.8029999999999999</v>
      </c>
      <c r="AL712" s="134">
        <f>IF(Päälaskenta!$F$28&lt;Kaksitasouoma_matriisi!L712,AK712*Päälaskenta!$F$28*COS(ATAN(1/Päälaskenta!$E$20)),AK712*Kaksitasouoma_matriisi!L712*COS(ATAN(1/Päälaskenta!$E$20)))</f>
        <v>0.14899999999999999</v>
      </c>
      <c r="AM712" s="134"/>
      <c r="AN712" s="134">
        <f t="shared" si="191"/>
        <v>0.64400000000000002</v>
      </c>
      <c r="AO712" s="8">
        <f t="shared" si="184"/>
        <v>0.332301341589267</v>
      </c>
      <c r="AP712" s="134">
        <f>Refererenssiarvoja!$B$16*H712^(1/6)/(Refererenssiarvoja!$B$15^0.5)*(Päälaskenta!$G$28/2)^0.5*(1-AO712)^(-1.5)</f>
        <v>7.1999999999999995E-2</v>
      </c>
      <c r="AQ712" s="8">
        <f>Refererenssiarvoja!$B$16*Kaksitasouoma_matriisi!O712^(1/6)/(SQRT((2*Refererenssiarvoja!$B$15)/(Päälaskenta!$F$31*Päälaskenta!$G$31*Päälaskenta!$F$28))+SQRT(Refererenssiarvoja!$B$15)/Refererenssiarvoja!$B$17*LN(Kaksitasouoma_matriisi!L712/Päälaskenta!$F$28))</f>
        <v>-6.3146166780175095E-2</v>
      </c>
      <c r="AR712" s="8">
        <f>Refererenssiarvoja!$B$16*Kaksitasouoma_matriisi!O712^(1/6)/(SQRT((2*Refererenssiarvoja!$B$15)/(Päälaskenta!$F$31*Päälaskenta!$G$31*L712)))</f>
        <v>0.15177531910511499</v>
      </c>
    </row>
    <row r="713" spans="1:44" x14ac:dyDescent="0.2">
      <c r="A713" s="8">
        <v>711</v>
      </c>
      <c r="B713" s="8">
        <f>IF(Päälaskenta!C$7,Päälaskenta!E$7,Päälaskenta!G$5)</f>
        <v>2.5</v>
      </c>
      <c r="C713" s="56">
        <v>1.2889999999999999</v>
      </c>
      <c r="D713" s="93">
        <f t="shared" si="177"/>
        <v>1.9395</v>
      </c>
      <c r="E713" s="8">
        <f>IF(Päälaskenta!$C$26,Kaksitasouoma_matriisi!AP713,Kaksitasouoma_matriisi!AC713)</f>
        <v>0.10212814491836</v>
      </c>
      <c r="F713" s="56">
        <f>IF(D713&lt;Päälaskenta!H$24,(SQRT(POWER(Päälaskenta!C$24/(2*Päälaskenta!E$24),2)+(D713/Päälaskenta!E$24))-Päälaskenta!C$24/(2*Päälaskenta!E$24)),IF(D713=Päälaskenta!H$24,Päälaskenta!D$24,Päälaskenta!D$24+(SQRT(POWER((Päälaskenta!C$20+Päälaskenta!G$24)/(2*Päälaskenta!E$20),2)+((D713-Päälaskenta!H$24)/Päälaskenta!E$20))-(Päälaskenta!C$20+Päälaskenta!G$24)/(2*Päälaskenta!E$20))))</f>
        <v>0.79900000000000004</v>
      </c>
      <c r="G713" s="57">
        <f>IF(F713&gt;Päälaskenta!D$24,(2*SQRT((POWER(Päälaskenta!D$24,2))+POWER(Päälaskenta!E$24*Päälaskenta!D$24,2))+Päälaskenta!C$24)+(2*SQRT((POWER((F713-Päälaskenta!D$24),2))+POWER(Päälaskenta!E$20*(F713-Päälaskenta!D$24),2))+Päälaskenta!C$20),(2*SQRT((POWER(F713,2))+POWER(Päälaskenta!E$24*F713,2))+Päälaskenta!C$24))</f>
        <v>8.34</v>
      </c>
      <c r="H713" s="57">
        <f t="shared" si="178"/>
        <v>0.23</v>
      </c>
      <c r="I713" s="62">
        <f t="shared" si="179"/>
        <v>0.122978</v>
      </c>
      <c r="J713" s="8">
        <f>IF(F713&lt;Päälaskenta!$D$24,0,Kaksitasouoma_matriisi!F713-Päälaskenta!$D$24)</f>
        <v>9.9000000000000102E-2</v>
      </c>
      <c r="L713" s="8">
        <f>IF(F713&gt;Päälaskenta!D$24,F713-Päälaskenta!D$24,0)</f>
        <v>9.9000000000000102E-2</v>
      </c>
      <c r="M713" s="8">
        <f>IF(F713&gt;Päälaskenta!D$24,(Päälaskenta!C$20+(Päälaskenta!E$20*(Kaksitasouoma_matriisi!F713-Päälaskenta!D$24)))*(Kaksitasouoma_matriisi!F713-Päälaskenta!D$24),0)</f>
        <v>0.50970150000000003</v>
      </c>
      <c r="N713" s="8">
        <f>IF(F713&gt;Päälaskenta!D$24,(2*SQRT((POWER((F713-Päälaskenta!D$24),2))+POWER(Päälaskenta!E$20*(F713-Päälaskenta!D$24),2))+Päälaskenta!C$20),0)</f>
        <v>5.3569495762709396</v>
      </c>
      <c r="O713" s="8">
        <f t="shared" si="185"/>
        <v>9.5147712843474494E-2</v>
      </c>
      <c r="P713" s="8">
        <f>IF(Päälaskenta!$C$29,IF(L713&gt;Päälaskenta!$F$28,Kaksitasouoma_matriisi!AQ713,Kaksitasouoma_matriisi!AR713),Päälaskenta!$F$20)</f>
        <v>0.12</v>
      </c>
      <c r="Q713" s="8">
        <f t="shared" si="186"/>
        <v>0.88525196837269604</v>
      </c>
      <c r="R713" s="8">
        <f t="shared" si="180"/>
        <v>0.16550626931467199</v>
      </c>
      <c r="S713" s="8">
        <f t="shared" si="187"/>
        <v>0.32471214880605997</v>
      </c>
      <c r="U713" s="93">
        <f>IF(F713&gt;Päälaskenta!D$24,Päälaskenta!H$24+L713*Päälaskenta!G$24,F713*Päälaskenta!C$24 + F713*F713*Päälaskenta!E$24)</f>
        <v>1.4276</v>
      </c>
      <c r="V713" s="8">
        <f>IF(F713&gt;Päälaskenta!D$24,2*SQRT(POWER(Päälaskenta!D$24,2)+POWER(Päälaskenta!E$24*Päälaskenta!D$24,2))+Päälaskenta!C$24,(2*SQRT((POWER(F713,2))+POWER(Päälaskenta!E$24*F713,2))+Päälaskenta!C$24))</f>
        <v>2.9798989873223301</v>
      </c>
      <c r="W713" s="8">
        <f t="shared" si="188"/>
        <v>0.47907664188402899</v>
      </c>
      <c r="X713" s="8">
        <f>Päälaskenta!F$24</f>
        <v>7.0000000000000007E-2</v>
      </c>
      <c r="Y713" s="8">
        <f t="shared" si="189"/>
        <v>12.4866277199066</v>
      </c>
      <c r="Z713" s="8">
        <f t="shared" si="181"/>
        <v>2.3344937306853302</v>
      </c>
      <c r="AA713" s="8">
        <f t="shared" si="190"/>
        <v>1.6352575866386501</v>
      </c>
      <c r="AC713" s="8">
        <f t="shared" si="182"/>
        <v>0.10212814491836</v>
      </c>
      <c r="AE713" s="8">
        <v>711</v>
      </c>
      <c r="AF713" s="8">
        <f t="shared" si="176"/>
        <v>13.3718796882793</v>
      </c>
      <c r="AG713" s="8">
        <f t="shared" si="183"/>
        <v>3.4953856301792603E-2</v>
      </c>
      <c r="AJ713" s="132">
        <f>IF(Päälaskenta!$F$28&lt;Kaksitasouoma_matriisi!L713,Päälaskenta!$C$20*Päälaskenta!$F$28,Päälaskenta!$C$20*Kaksitasouoma_matriisi!L713)</f>
        <v>0.495</v>
      </c>
      <c r="AK713" s="134">
        <f>SQRT(Päälaskenta!$D$20^2+(Päälaskenta!$D$20/(1/Päälaskenta!$E$20))^2)</f>
        <v>1.8029999999999999</v>
      </c>
      <c r="AL713" s="134">
        <f>IF(Päälaskenta!$F$28&lt;Kaksitasouoma_matriisi!L713,AK713*Päälaskenta!$F$28*COS(ATAN(1/Päälaskenta!$E$20)),AK713*Kaksitasouoma_matriisi!L713*COS(ATAN(1/Päälaskenta!$E$20)))</f>
        <v>0.14899999999999999</v>
      </c>
      <c r="AM713" s="134"/>
      <c r="AN713" s="134">
        <f t="shared" si="191"/>
        <v>0.64400000000000002</v>
      </c>
      <c r="AO713" s="8">
        <f t="shared" si="184"/>
        <v>0.33204434132508398</v>
      </c>
      <c r="AP713" s="134">
        <f>Refererenssiarvoja!$B$16*H713^(1/6)/(Refererenssiarvoja!$B$15^0.5)*(Päälaskenta!$G$28/2)^0.5*(1-AO713)^(-1.5)</f>
        <v>7.1999999999999995E-2</v>
      </c>
      <c r="AQ713" s="8">
        <f>Refererenssiarvoja!$B$16*Kaksitasouoma_matriisi!O713^(1/6)/(SQRT((2*Refererenssiarvoja!$B$15)/(Päälaskenta!$F$31*Päälaskenta!$G$31*Päälaskenta!$F$28))+SQRT(Refererenssiarvoja!$B$15)/Refererenssiarvoja!$B$17*LN(Kaksitasouoma_matriisi!L713/Päälaskenta!$F$28))</f>
        <v>-6.3146166780175095E-2</v>
      </c>
      <c r="AR713" s="8">
        <f>Refererenssiarvoja!$B$16*Kaksitasouoma_matriisi!O713^(1/6)/(SQRT((2*Refererenssiarvoja!$B$15)/(Päälaskenta!$F$31*Päälaskenta!$G$31*L713)))</f>
        <v>0.15177531910511499</v>
      </c>
    </row>
    <row r="714" spans="1:44" x14ac:dyDescent="0.2">
      <c r="A714" s="8">
        <v>712</v>
      </c>
      <c r="B714" s="8">
        <f>IF(Päälaskenta!C$7,Päälaskenta!E$7,Päälaskenta!G$5)</f>
        <v>2.5</v>
      </c>
      <c r="C714" s="56">
        <v>1.288</v>
      </c>
      <c r="D714" s="93">
        <f t="shared" si="177"/>
        <v>1.9410000000000001</v>
      </c>
      <c r="E714" s="8">
        <f>IF(Päälaskenta!$C$26,Kaksitasouoma_matriisi!AP714,Kaksitasouoma_matriisi!AC714)</f>
        <v>0.10212814491836</v>
      </c>
      <c r="F714" s="56">
        <f>IF(D714&lt;Päälaskenta!H$24,(SQRT(POWER(Päälaskenta!C$24/(2*Päälaskenta!E$24),2)+(D714/Päälaskenta!E$24))-Päälaskenta!C$24/(2*Päälaskenta!E$24)),IF(D714=Päälaskenta!H$24,Päälaskenta!D$24,Päälaskenta!D$24+(SQRT(POWER((Päälaskenta!C$20+Päälaskenta!G$24)/(2*Päälaskenta!E$20),2)+((D714-Päälaskenta!H$24)/Päälaskenta!E$20))-(Päälaskenta!C$20+Päälaskenta!G$24)/(2*Päälaskenta!E$20))))</f>
        <v>0.79900000000000004</v>
      </c>
      <c r="G714" s="57">
        <f>IF(F714&gt;Päälaskenta!D$24,(2*SQRT((POWER(Päälaskenta!D$24,2))+POWER(Päälaskenta!E$24*Päälaskenta!D$24,2))+Päälaskenta!C$24)+(2*SQRT((POWER((F714-Päälaskenta!D$24),2))+POWER(Päälaskenta!E$20*(F714-Päälaskenta!D$24),2))+Päälaskenta!C$20),(2*SQRT((POWER(F714,2))+POWER(Päälaskenta!E$24*F714,2))+Päälaskenta!C$24))</f>
        <v>8.34</v>
      </c>
      <c r="H714" s="57">
        <f t="shared" si="178"/>
        <v>0.23</v>
      </c>
      <c r="I714" s="62">
        <f t="shared" si="179"/>
        <v>0.12278699999999999</v>
      </c>
      <c r="J714" s="8">
        <f>IF(F714&lt;Päälaskenta!$D$24,0,Kaksitasouoma_matriisi!F714-Päälaskenta!$D$24)</f>
        <v>9.9000000000000102E-2</v>
      </c>
      <c r="L714" s="8">
        <f>IF(F714&gt;Päälaskenta!D$24,F714-Päälaskenta!D$24,0)</f>
        <v>9.9000000000000102E-2</v>
      </c>
      <c r="M714" s="8">
        <f>IF(F714&gt;Päälaskenta!D$24,(Päälaskenta!C$20+(Päälaskenta!E$20*(Kaksitasouoma_matriisi!F714-Päälaskenta!D$24)))*(Kaksitasouoma_matriisi!F714-Päälaskenta!D$24),0)</f>
        <v>0.50970150000000003</v>
      </c>
      <c r="N714" s="8">
        <f>IF(F714&gt;Päälaskenta!D$24,(2*SQRT((POWER((F714-Päälaskenta!D$24),2))+POWER(Päälaskenta!E$20*(F714-Päälaskenta!D$24),2))+Päälaskenta!C$20),0)</f>
        <v>5.3569495762709396</v>
      </c>
      <c r="O714" s="8">
        <f t="shared" si="185"/>
        <v>9.5147712843474494E-2</v>
      </c>
      <c r="P714" s="8">
        <f>IF(Päälaskenta!$C$29,IF(L714&gt;Päälaskenta!$F$28,Kaksitasouoma_matriisi!AQ714,Kaksitasouoma_matriisi!AR714),Päälaskenta!$F$20)</f>
        <v>0.12</v>
      </c>
      <c r="Q714" s="8">
        <f t="shared" si="186"/>
        <v>0.88525196837269604</v>
      </c>
      <c r="R714" s="8">
        <f t="shared" si="180"/>
        <v>0.16550626931467199</v>
      </c>
      <c r="S714" s="8">
        <f t="shared" si="187"/>
        <v>0.32471214880605997</v>
      </c>
      <c r="U714" s="93">
        <f>IF(F714&gt;Päälaskenta!D$24,Päälaskenta!H$24+L714*Päälaskenta!G$24,F714*Päälaskenta!C$24 + F714*F714*Päälaskenta!E$24)</f>
        <v>1.4276</v>
      </c>
      <c r="V714" s="8">
        <f>IF(F714&gt;Päälaskenta!D$24,2*SQRT(POWER(Päälaskenta!D$24,2)+POWER(Päälaskenta!E$24*Päälaskenta!D$24,2))+Päälaskenta!C$24,(2*SQRT((POWER(F714,2))+POWER(Päälaskenta!E$24*F714,2))+Päälaskenta!C$24))</f>
        <v>2.9798989873223301</v>
      </c>
      <c r="W714" s="8">
        <f t="shared" si="188"/>
        <v>0.47907664188402899</v>
      </c>
      <c r="X714" s="8">
        <f>Päälaskenta!F$24</f>
        <v>7.0000000000000007E-2</v>
      </c>
      <c r="Y714" s="8">
        <f t="shared" si="189"/>
        <v>12.4866277199066</v>
      </c>
      <c r="Z714" s="8">
        <f t="shared" si="181"/>
        <v>2.3344937306853302</v>
      </c>
      <c r="AA714" s="8">
        <f t="shared" si="190"/>
        <v>1.6352575866386501</v>
      </c>
      <c r="AC714" s="8">
        <f t="shared" si="182"/>
        <v>0.10212814491836</v>
      </c>
      <c r="AE714" s="8">
        <v>712</v>
      </c>
      <c r="AF714" s="8">
        <f t="shared" si="176"/>
        <v>13.3718796882793</v>
      </c>
      <c r="AG714" s="8">
        <f t="shared" si="183"/>
        <v>3.4953856301792603E-2</v>
      </c>
      <c r="AJ714" s="132">
        <f>IF(Päälaskenta!$F$28&lt;Kaksitasouoma_matriisi!L714,Päälaskenta!$C$20*Päälaskenta!$F$28,Päälaskenta!$C$20*Kaksitasouoma_matriisi!L714)</f>
        <v>0.495</v>
      </c>
      <c r="AK714" s="134">
        <f>SQRT(Päälaskenta!$D$20^2+(Päälaskenta!$D$20/(1/Päälaskenta!$E$20))^2)</f>
        <v>1.8029999999999999</v>
      </c>
      <c r="AL714" s="134">
        <f>IF(Päälaskenta!$F$28&lt;Kaksitasouoma_matriisi!L714,AK714*Päälaskenta!$F$28*COS(ATAN(1/Päälaskenta!$E$20)),AK714*Kaksitasouoma_matriisi!L714*COS(ATAN(1/Päälaskenta!$E$20)))</f>
        <v>0.14899999999999999</v>
      </c>
      <c r="AM714" s="134"/>
      <c r="AN714" s="134">
        <f t="shared" si="191"/>
        <v>0.64400000000000002</v>
      </c>
      <c r="AO714" s="8">
        <f t="shared" si="184"/>
        <v>0.33178773827923802</v>
      </c>
      <c r="AP714" s="134">
        <f>Refererenssiarvoja!$B$16*H714^(1/6)/(Refererenssiarvoja!$B$15^0.5)*(Päälaskenta!$G$28/2)^0.5*(1-AO714)^(-1.5)</f>
        <v>7.1999999999999995E-2</v>
      </c>
      <c r="AQ714" s="8">
        <f>Refererenssiarvoja!$B$16*Kaksitasouoma_matriisi!O714^(1/6)/(SQRT((2*Refererenssiarvoja!$B$15)/(Päälaskenta!$F$31*Päälaskenta!$G$31*Päälaskenta!$F$28))+SQRT(Refererenssiarvoja!$B$15)/Refererenssiarvoja!$B$17*LN(Kaksitasouoma_matriisi!L714/Päälaskenta!$F$28))</f>
        <v>-6.3146166780175095E-2</v>
      </c>
      <c r="AR714" s="8">
        <f>Refererenssiarvoja!$B$16*Kaksitasouoma_matriisi!O714^(1/6)/(SQRT((2*Refererenssiarvoja!$B$15)/(Päälaskenta!$F$31*Päälaskenta!$G$31*L714)))</f>
        <v>0.15177531910511499</v>
      </c>
    </row>
    <row r="715" spans="1:44" x14ac:dyDescent="0.2">
      <c r="A715" s="8">
        <v>713</v>
      </c>
      <c r="B715" s="8">
        <f>IF(Päälaskenta!C$7,Päälaskenta!E$7,Päälaskenta!G$5)</f>
        <v>2.5</v>
      </c>
      <c r="C715" s="56">
        <v>1.2869999999999999</v>
      </c>
      <c r="D715" s="93">
        <f t="shared" si="177"/>
        <v>1.9424999999999999</v>
      </c>
      <c r="E715" s="8">
        <f>IF(Päälaskenta!$C$26,Kaksitasouoma_matriisi!AP715,Kaksitasouoma_matriisi!AC715)</f>
        <v>0.102135870863374</v>
      </c>
      <c r="F715" s="56">
        <f>IF(D715&lt;Päälaskenta!H$24,(SQRT(POWER(Päälaskenta!C$24/(2*Päälaskenta!E$24),2)+(D715/Päälaskenta!E$24))-Päälaskenta!C$24/(2*Päälaskenta!E$24)),IF(D715=Päälaskenta!H$24,Päälaskenta!D$24,Päälaskenta!D$24+(SQRT(POWER((Päälaskenta!C$20+Päälaskenta!G$24)/(2*Päälaskenta!E$20),2)+((D715-Päälaskenta!H$24)/Päälaskenta!E$20))-(Päälaskenta!C$20+Päälaskenta!G$24)/(2*Päälaskenta!E$20))))</f>
        <v>0.8</v>
      </c>
      <c r="G715" s="57">
        <f>IF(F715&gt;Päälaskenta!D$24,(2*SQRT((POWER(Päälaskenta!D$24,2))+POWER(Päälaskenta!E$24*Päälaskenta!D$24,2))+Päälaskenta!C$24)+(2*SQRT((POWER((F715-Päälaskenta!D$24),2))+POWER(Päälaskenta!E$20*(F715-Päälaskenta!D$24),2))+Päälaskenta!C$20),(2*SQRT((POWER(F715,2))+POWER(Päälaskenta!E$24*F715,2))+Päälaskenta!C$24))</f>
        <v>8.34</v>
      </c>
      <c r="H715" s="57">
        <f t="shared" si="178"/>
        <v>0.23</v>
      </c>
      <c r="I715" s="62">
        <f t="shared" si="179"/>
        <v>0.122615</v>
      </c>
      <c r="J715" s="8">
        <f>IF(F715&lt;Päälaskenta!$D$24,0,Kaksitasouoma_matriisi!F715-Päälaskenta!$D$24)</f>
        <v>0.1</v>
      </c>
      <c r="L715" s="8">
        <f>IF(F715&gt;Päälaskenta!D$24,F715-Päälaskenta!D$24,0)</f>
        <v>0.1</v>
      </c>
      <c r="M715" s="8">
        <f>IF(F715&gt;Päälaskenta!D$24,(Päälaskenta!C$20+(Päälaskenta!E$20*(Kaksitasouoma_matriisi!F715-Päälaskenta!D$24)))*(Kaksitasouoma_matriisi!F715-Päälaskenta!D$24),0)</f>
        <v>0.51500000000000001</v>
      </c>
      <c r="N715" s="8">
        <f>IF(F715&gt;Päälaskenta!D$24,(2*SQRT((POWER((F715-Päälaskenta!D$24),2))+POWER(Päälaskenta!E$20*(F715-Päälaskenta!D$24),2))+Päälaskenta!C$20),0)</f>
        <v>5.3605551275463998</v>
      </c>
      <c r="O715" s="8">
        <f t="shared" si="185"/>
        <v>9.6072139497933404E-2</v>
      </c>
      <c r="P715" s="8">
        <f>IF(Päälaskenta!$C$29,IF(L715&gt;Päälaskenta!$F$28,Kaksitasouoma_matriisi!AQ715,Kaksitasouoma_matriisi!AR715),Päälaskenta!$F$20)</f>
        <v>0.12</v>
      </c>
      <c r="Q715" s="8">
        <f t="shared" si="186"/>
        <v>0.90023858783830002</v>
      </c>
      <c r="R715" s="8">
        <f t="shared" si="180"/>
        <v>0.16768126132602801</v>
      </c>
      <c r="S715" s="8">
        <f t="shared" si="187"/>
        <v>0.32559468218646198</v>
      </c>
      <c r="U715" s="93">
        <f>IF(F715&gt;Päälaskenta!D$24,Päälaskenta!H$24+L715*Päälaskenta!G$24,F715*Päälaskenta!C$24 + F715*F715*Päälaskenta!E$24)</f>
        <v>1.43</v>
      </c>
      <c r="V715" s="8">
        <f>IF(F715&gt;Päälaskenta!D$24,2*SQRT(POWER(Päälaskenta!D$24,2)+POWER(Päälaskenta!E$24*Päälaskenta!D$24,2))+Päälaskenta!C$24,(2*SQRT((POWER(F715,2))+POWER(Päälaskenta!E$24*F715,2))+Päälaskenta!C$24))</f>
        <v>2.9798989873223301</v>
      </c>
      <c r="W715" s="8">
        <f t="shared" si="188"/>
        <v>0.47988203831196502</v>
      </c>
      <c r="X715" s="8">
        <f>Päälaskenta!F$24</f>
        <v>7.0000000000000007E-2</v>
      </c>
      <c r="Y715" s="8">
        <f t="shared" si="189"/>
        <v>12.521633670266</v>
      </c>
      <c r="Z715" s="8">
        <f t="shared" si="181"/>
        <v>2.3323187386739699</v>
      </c>
      <c r="AA715" s="8">
        <f t="shared" si="190"/>
        <v>1.63099212494683</v>
      </c>
      <c r="AC715" s="8">
        <f t="shared" si="182"/>
        <v>0.102135870863374</v>
      </c>
      <c r="AE715" s="8">
        <v>713</v>
      </c>
      <c r="AF715" s="8">
        <f t="shared" si="176"/>
        <v>13.421872258104299</v>
      </c>
      <c r="AG715" s="8">
        <f t="shared" si="183"/>
        <v>3.4693955338903702E-2</v>
      </c>
      <c r="AJ715" s="132">
        <f>IF(Päälaskenta!$F$28&lt;Kaksitasouoma_matriisi!L715,Päälaskenta!$C$20*Päälaskenta!$F$28,Päälaskenta!$C$20*Kaksitasouoma_matriisi!L715)</f>
        <v>0.5</v>
      </c>
      <c r="AK715" s="134">
        <f>SQRT(Päälaskenta!$D$20^2+(Päälaskenta!$D$20/(1/Päälaskenta!$E$20))^2)</f>
        <v>1.8029999999999999</v>
      </c>
      <c r="AL715" s="134">
        <f>IF(Päälaskenta!$F$28&lt;Kaksitasouoma_matriisi!L715,AK715*Päälaskenta!$F$28*COS(ATAN(1/Päälaskenta!$E$20)),AK715*Kaksitasouoma_matriisi!L715*COS(ATAN(1/Päälaskenta!$E$20)))</f>
        <v>0.15</v>
      </c>
      <c r="AM715" s="134"/>
      <c r="AN715" s="134">
        <f t="shared" si="191"/>
        <v>0.65</v>
      </c>
      <c r="AO715" s="8">
        <f t="shared" si="184"/>
        <v>0.33462033462033502</v>
      </c>
      <c r="AP715" s="134">
        <f>Refererenssiarvoja!$B$16*H715^(1/6)/(Refererenssiarvoja!$B$15^0.5)*(Päälaskenta!$G$28/2)^0.5*(1-AO715)^(-1.5)</f>
        <v>7.2999999999999995E-2</v>
      </c>
      <c r="AQ715" s="8">
        <f>Refererenssiarvoja!$B$16*Kaksitasouoma_matriisi!O715^(1/6)/(SQRT((2*Refererenssiarvoja!$B$15)/(Päälaskenta!$F$31*Päälaskenta!$G$31*Päälaskenta!$F$28))+SQRT(Refererenssiarvoja!$B$15)/Refererenssiarvoja!$B$17*LN(Kaksitasouoma_matriisi!L715/Päälaskenta!$F$28))</f>
        <v>-6.3716627885362503E-2</v>
      </c>
      <c r="AR715" s="8">
        <f>Refererenssiarvoja!$B$16*Kaksitasouoma_matriisi!O715^(1/6)/(SQRT((2*Refererenssiarvoja!$B$15)/(Päälaskenta!$F$31*Päälaskenta!$G$31*L715)))</f>
        <v>0.15278594647097801</v>
      </c>
    </row>
    <row r="716" spans="1:44" x14ac:dyDescent="0.2">
      <c r="A716" s="8">
        <v>714</v>
      </c>
      <c r="B716" s="8">
        <f>IF(Päälaskenta!C$7,Päälaskenta!E$7,Päälaskenta!G$5)</f>
        <v>2.5</v>
      </c>
      <c r="C716" s="56">
        <v>1.286</v>
      </c>
      <c r="D716" s="93">
        <f t="shared" si="177"/>
        <v>1.944</v>
      </c>
      <c r="E716" s="8">
        <f>IF(Päälaskenta!$C$26,Kaksitasouoma_matriisi!AP716,Kaksitasouoma_matriisi!AC716)</f>
        <v>0.102135870863374</v>
      </c>
      <c r="F716" s="56">
        <f>IF(D716&lt;Päälaskenta!H$24,(SQRT(POWER(Päälaskenta!C$24/(2*Päälaskenta!E$24),2)+(D716/Päälaskenta!E$24))-Päälaskenta!C$24/(2*Päälaskenta!E$24)),IF(D716=Päälaskenta!H$24,Päälaskenta!D$24,Päälaskenta!D$24+(SQRT(POWER((Päälaskenta!C$20+Päälaskenta!G$24)/(2*Päälaskenta!E$20),2)+((D716-Päälaskenta!H$24)/Päälaskenta!E$20))-(Päälaskenta!C$20+Päälaskenta!G$24)/(2*Päälaskenta!E$20))))</f>
        <v>0.8</v>
      </c>
      <c r="G716" s="57">
        <f>IF(F716&gt;Päälaskenta!D$24,(2*SQRT((POWER(Päälaskenta!D$24,2))+POWER(Päälaskenta!E$24*Päälaskenta!D$24,2))+Päälaskenta!C$24)+(2*SQRT((POWER((F716-Päälaskenta!D$24),2))+POWER(Päälaskenta!E$20*(F716-Päälaskenta!D$24),2))+Päälaskenta!C$20),(2*SQRT((POWER(F716,2))+POWER(Päälaskenta!E$24*F716,2))+Päälaskenta!C$24))</f>
        <v>8.34</v>
      </c>
      <c r="H716" s="57">
        <f t="shared" si="178"/>
        <v>0.23</v>
      </c>
      <c r="I716" s="62">
        <f t="shared" si="179"/>
        <v>0.12242400000000001</v>
      </c>
      <c r="J716" s="8">
        <f>IF(F716&lt;Päälaskenta!$D$24,0,Kaksitasouoma_matriisi!F716-Päälaskenta!$D$24)</f>
        <v>0.1</v>
      </c>
      <c r="L716" s="8">
        <f>IF(F716&gt;Päälaskenta!D$24,F716-Päälaskenta!D$24,0)</f>
        <v>0.1</v>
      </c>
      <c r="M716" s="8">
        <f>IF(F716&gt;Päälaskenta!D$24,(Päälaskenta!C$20+(Päälaskenta!E$20*(Kaksitasouoma_matriisi!F716-Päälaskenta!D$24)))*(Kaksitasouoma_matriisi!F716-Päälaskenta!D$24),0)</f>
        <v>0.51500000000000001</v>
      </c>
      <c r="N716" s="8">
        <f>IF(F716&gt;Päälaskenta!D$24,(2*SQRT((POWER((F716-Päälaskenta!D$24),2))+POWER(Päälaskenta!E$20*(F716-Päälaskenta!D$24),2))+Päälaskenta!C$20),0)</f>
        <v>5.3605551275463998</v>
      </c>
      <c r="O716" s="8">
        <f t="shared" si="185"/>
        <v>9.6072139497933404E-2</v>
      </c>
      <c r="P716" s="8">
        <f>IF(Päälaskenta!$C$29,IF(L716&gt;Päälaskenta!$F$28,Kaksitasouoma_matriisi!AQ716,Kaksitasouoma_matriisi!AR716),Päälaskenta!$F$20)</f>
        <v>0.12</v>
      </c>
      <c r="Q716" s="8">
        <f t="shared" si="186"/>
        <v>0.90023858783830002</v>
      </c>
      <c r="R716" s="8">
        <f t="shared" si="180"/>
        <v>0.16768126132602801</v>
      </c>
      <c r="S716" s="8">
        <f t="shared" si="187"/>
        <v>0.32559468218646198</v>
      </c>
      <c r="U716" s="93">
        <f>IF(F716&gt;Päälaskenta!D$24,Päälaskenta!H$24+L716*Päälaskenta!G$24,F716*Päälaskenta!C$24 + F716*F716*Päälaskenta!E$24)</f>
        <v>1.43</v>
      </c>
      <c r="V716" s="8">
        <f>IF(F716&gt;Päälaskenta!D$24,2*SQRT(POWER(Päälaskenta!D$24,2)+POWER(Päälaskenta!E$24*Päälaskenta!D$24,2))+Päälaskenta!C$24,(2*SQRT((POWER(F716,2))+POWER(Päälaskenta!E$24*F716,2))+Päälaskenta!C$24))</f>
        <v>2.9798989873223301</v>
      </c>
      <c r="W716" s="8">
        <f t="shared" si="188"/>
        <v>0.47988203831196502</v>
      </c>
      <c r="X716" s="8">
        <f>Päälaskenta!F$24</f>
        <v>7.0000000000000007E-2</v>
      </c>
      <c r="Y716" s="8">
        <f t="shared" si="189"/>
        <v>12.521633670266</v>
      </c>
      <c r="Z716" s="8">
        <f t="shared" si="181"/>
        <v>2.3323187386739699</v>
      </c>
      <c r="AA716" s="8">
        <f t="shared" si="190"/>
        <v>1.63099212494683</v>
      </c>
      <c r="AC716" s="8">
        <f t="shared" si="182"/>
        <v>0.102135870863374</v>
      </c>
      <c r="AE716" s="8">
        <v>714</v>
      </c>
      <c r="AF716" s="8">
        <f t="shared" si="176"/>
        <v>13.421872258104299</v>
      </c>
      <c r="AG716" s="8">
        <f t="shared" si="183"/>
        <v>3.4693955338903702E-2</v>
      </c>
      <c r="AJ716" s="132">
        <f>IF(Päälaskenta!$F$28&lt;Kaksitasouoma_matriisi!L716,Päälaskenta!$C$20*Päälaskenta!$F$28,Päälaskenta!$C$20*Kaksitasouoma_matriisi!L716)</f>
        <v>0.5</v>
      </c>
      <c r="AK716" s="134">
        <f>SQRT(Päälaskenta!$D$20^2+(Päälaskenta!$D$20/(1/Päälaskenta!$E$20))^2)</f>
        <v>1.8029999999999999</v>
      </c>
      <c r="AL716" s="134">
        <f>IF(Päälaskenta!$F$28&lt;Kaksitasouoma_matriisi!L716,AK716*Päälaskenta!$F$28*COS(ATAN(1/Päälaskenta!$E$20)),AK716*Kaksitasouoma_matriisi!L716*COS(ATAN(1/Päälaskenta!$E$20)))</f>
        <v>0.15</v>
      </c>
      <c r="AM716" s="134"/>
      <c r="AN716" s="134">
        <f t="shared" si="191"/>
        <v>0.65</v>
      </c>
      <c r="AO716" s="8">
        <f t="shared" si="184"/>
        <v>0.33436213991769498</v>
      </c>
      <c r="AP716" s="134">
        <f>Refererenssiarvoja!$B$16*H716^(1/6)/(Refererenssiarvoja!$B$15^0.5)*(Päälaskenta!$G$28/2)^0.5*(1-AO716)^(-1.5)</f>
        <v>7.2999999999999995E-2</v>
      </c>
      <c r="AQ716" s="8">
        <f>Refererenssiarvoja!$B$16*Kaksitasouoma_matriisi!O716^(1/6)/(SQRT((2*Refererenssiarvoja!$B$15)/(Päälaskenta!$F$31*Päälaskenta!$G$31*Päälaskenta!$F$28))+SQRT(Refererenssiarvoja!$B$15)/Refererenssiarvoja!$B$17*LN(Kaksitasouoma_matriisi!L716/Päälaskenta!$F$28))</f>
        <v>-6.3716627885362503E-2</v>
      </c>
      <c r="AR716" s="8">
        <f>Refererenssiarvoja!$B$16*Kaksitasouoma_matriisi!O716^(1/6)/(SQRT((2*Refererenssiarvoja!$B$15)/(Päälaskenta!$F$31*Päälaskenta!$G$31*L716)))</f>
        <v>0.15278594647097801</v>
      </c>
    </row>
    <row r="717" spans="1:44" x14ac:dyDescent="0.2">
      <c r="A717" s="8">
        <v>715</v>
      </c>
      <c r="B717" s="8">
        <f>IF(Päälaskenta!C$7,Päälaskenta!E$7,Päälaskenta!G$5)</f>
        <v>2.5</v>
      </c>
      <c r="C717" s="56">
        <v>1.2849999999999999</v>
      </c>
      <c r="D717" s="93">
        <f t="shared" si="177"/>
        <v>1.9455</v>
      </c>
      <c r="E717" s="8">
        <f>IF(Päälaskenta!$C$26,Kaksitasouoma_matriisi!AP717,Kaksitasouoma_matriisi!AC717)</f>
        <v>0.102135870863374</v>
      </c>
      <c r="F717" s="56">
        <f>IF(D717&lt;Päälaskenta!H$24,(SQRT(POWER(Päälaskenta!C$24/(2*Päälaskenta!E$24),2)+(D717/Päälaskenta!E$24))-Päälaskenta!C$24/(2*Päälaskenta!E$24)),IF(D717=Päälaskenta!H$24,Päälaskenta!D$24,Päälaskenta!D$24+(SQRT(POWER((Päälaskenta!C$20+Päälaskenta!G$24)/(2*Päälaskenta!E$20),2)+((D717-Päälaskenta!H$24)/Päälaskenta!E$20))-(Päälaskenta!C$20+Päälaskenta!G$24)/(2*Päälaskenta!E$20))))</f>
        <v>0.8</v>
      </c>
      <c r="G717" s="57">
        <f>IF(F717&gt;Päälaskenta!D$24,(2*SQRT((POWER(Päälaskenta!D$24,2))+POWER(Päälaskenta!E$24*Päälaskenta!D$24,2))+Päälaskenta!C$24)+(2*SQRT((POWER((F717-Päälaskenta!D$24),2))+POWER(Päälaskenta!E$20*(F717-Päälaskenta!D$24),2))+Päälaskenta!C$20),(2*SQRT((POWER(F717,2))+POWER(Päälaskenta!E$24*F717,2))+Päälaskenta!C$24))</f>
        <v>8.34</v>
      </c>
      <c r="H717" s="57">
        <f t="shared" si="178"/>
        <v>0.23</v>
      </c>
      <c r="I717" s="62">
        <f t="shared" si="179"/>
        <v>0.122234</v>
      </c>
      <c r="J717" s="8">
        <f>IF(F717&lt;Päälaskenta!$D$24,0,Kaksitasouoma_matriisi!F717-Päälaskenta!$D$24)</f>
        <v>0.1</v>
      </c>
      <c r="L717" s="8">
        <f>IF(F717&gt;Päälaskenta!D$24,F717-Päälaskenta!D$24,0)</f>
        <v>0.1</v>
      </c>
      <c r="M717" s="8">
        <f>IF(F717&gt;Päälaskenta!D$24,(Päälaskenta!C$20+(Päälaskenta!E$20*(Kaksitasouoma_matriisi!F717-Päälaskenta!D$24)))*(Kaksitasouoma_matriisi!F717-Päälaskenta!D$24),0)</f>
        <v>0.51500000000000001</v>
      </c>
      <c r="N717" s="8">
        <f>IF(F717&gt;Päälaskenta!D$24,(2*SQRT((POWER((F717-Päälaskenta!D$24),2))+POWER(Päälaskenta!E$20*(F717-Päälaskenta!D$24),2))+Päälaskenta!C$20),0)</f>
        <v>5.3605551275463998</v>
      </c>
      <c r="O717" s="8">
        <f t="shared" si="185"/>
        <v>9.6072139497933404E-2</v>
      </c>
      <c r="P717" s="8">
        <f>IF(Päälaskenta!$C$29,IF(L717&gt;Päälaskenta!$F$28,Kaksitasouoma_matriisi!AQ717,Kaksitasouoma_matriisi!AR717),Päälaskenta!$F$20)</f>
        <v>0.12</v>
      </c>
      <c r="Q717" s="8">
        <f t="shared" si="186"/>
        <v>0.90023858783830002</v>
      </c>
      <c r="R717" s="8">
        <f t="shared" si="180"/>
        <v>0.16768126132602801</v>
      </c>
      <c r="S717" s="8">
        <f t="shared" si="187"/>
        <v>0.32559468218646198</v>
      </c>
      <c r="U717" s="93">
        <f>IF(F717&gt;Päälaskenta!D$24,Päälaskenta!H$24+L717*Päälaskenta!G$24,F717*Päälaskenta!C$24 + F717*F717*Päälaskenta!E$24)</f>
        <v>1.43</v>
      </c>
      <c r="V717" s="8">
        <f>IF(F717&gt;Päälaskenta!D$24,2*SQRT(POWER(Päälaskenta!D$24,2)+POWER(Päälaskenta!E$24*Päälaskenta!D$24,2))+Päälaskenta!C$24,(2*SQRT((POWER(F717,2))+POWER(Päälaskenta!E$24*F717,2))+Päälaskenta!C$24))</f>
        <v>2.9798989873223301</v>
      </c>
      <c r="W717" s="8">
        <f t="shared" si="188"/>
        <v>0.47988203831196502</v>
      </c>
      <c r="X717" s="8">
        <f>Päälaskenta!F$24</f>
        <v>7.0000000000000007E-2</v>
      </c>
      <c r="Y717" s="8">
        <f t="shared" si="189"/>
        <v>12.521633670266</v>
      </c>
      <c r="Z717" s="8">
        <f t="shared" si="181"/>
        <v>2.3323187386739699</v>
      </c>
      <c r="AA717" s="8">
        <f t="shared" si="190"/>
        <v>1.63099212494683</v>
      </c>
      <c r="AC717" s="8">
        <f t="shared" si="182"/>
        <v>0.102135870863374</v>
      </c>
      <c r="AE717" s="8">
        <v>715</v>
      </c>
      <c r="AF717" s="8">
        <f t="shared" si="176"/>
        <v>13.421872258104299</v>
      </c>
      <c r="AG717" s="8">
        <f t="shared" si="183"/>
        <v>3.4693955338903702E-2</v>
      </c>
      <c r="AJ717" s="132">
        <f>IF(Päälaskenta!$F$28&lt;Kaksitasouoma_matriisi!L717,Päälaskenta!$C$20*Päälaskenta!$F$28,Päälaskenta!$C$20*Kaksitasouoma_matriisi!L717)</f>
        <v>0.5</v>
      </c>
      <c r="AK717" s="134">
        <f>SQRT(Päälaskenta!$D$20^2+(Päälaskenta!$D$20/(1/Päälaskenta!$E$20))^2)</f>
        <v>1.8029999999999999</v>
      </c>
      <c r="AL717" s="134">
        <f>IF(Päälaskenta!$F$28&lt;Kaksitasouoma_matriisi!L717,AK717*Päälaskenta!$F$28*COS(ATAN(1/Päälaskenta!$E$20)),AK717*Kaksitasouoma_matriisi!L717*COS(ATAN(1/Päälaskenta!$E$20)))</f>
        <v>0.15</v>
      </c>
      <c r="AM717" s="134"/>
      <c r="AN717" s="134">
        <f t="shared" si="191"/>
        <v>0.65</v>
      </c>
      <c r="AO717" s="8">
        <f t="shared" si="184"/>
        <v>0.334104343356464</v>
      </c>
      <c r="AP717" s="134">
        <f>Refererenssiarvoja!$B$16*H717^(1/6)/(Refererenssiarvoja!$B$15^0.5)*(Päälaskenta!$G$28/2)^0.5*(1-AO717)^(-1.5)</f>
        <v>7.2999999999999995E-2</v>
      </c>
      <c r="AQ717" s="8">
        <f>Refererenssiarvoja!$B$16*Kaksitasouoma_matriisi!O717^(1/6)/(SQRT((2*Refererenssiarvoja!$B$15)/(Päälaskenta!$F$31*Päälaskenta!$G$31*Päälaskenta!$F$28))+SQRT(Refererenssiarvoja!$B$15)/Refererenssiarvoja!$B$17*LN(Kaksitasouoma_matriisi!L717/Päälaskenta!$F$28))</f>
        <v>-6.3716627885362503E-2</v>
      </c>
      <c r="AR717" s="8">
        <f>Refererenssiarvoja!$B$16*Kaksitasouoma_matriisi!O717^(1/6)/(SQRT((2*Refererenssiarvoja!$B$15)/(Päälaskenta!$F$31*Päälaskenta!$G$31*L717)))</f>
        <v>0.15278594647097801</v>
      </c>
    </row>
    <row r="718" spans="1:44" x14ac:dyDescent="0.2">
      <c r="A718" s="8">
        <v>716</v>
      </c>
      <c r="B718" s="8">
        <f>IF(Päälaskenta!C$7,Päälaskenta!E$7,Päälaskenta!G$5)</f>
        <v>2.5</v>
      </c>
      <c r="C718" s="56">
        <v>1.284</v>
      </c>
      <c r="D718" s="93">
        <f t="shared" si="177"/>
        <v>1.9470000000000001</v>
      </c>
      <c r="E718" s="8">
        <f>IF(Päälaskenta!$C$26,Kaksitasouoma_matriisi!AP718,Kaksitasouoma_matriisi!AC718)</f>
        <v>0.102135870863374</v>
      </c>
      <c r="F718" s="56">
        <f>IF(D718&lt;Päälaskenta!H$24,(SQRT(POWER(Päälaskenta!C$24/(2*Päälaskenta!E$24),2)+(D718/Päälaskenta!E$24))-Päälaskenta!C$24/(2*Päälaskenta!E$24)),IF(D718=Päälaskenta!H$24,Päälaskenta!D$24,Päälaskenta!D$24+(SQRT(POWER((Päälaskenta!C$20+Päälaskenta!G$24)/(2*Päälaskenta!E$20),2)+((D718-Päälaskenta!H$24)/Päälaskenta!E$20))-(Päälaskenta!C$20+Päälaskenta!G$24)/(2*Päälaskenta!E$20))))</f>
        <v>0.8</v>
      </c>
      <c r="G718" s="57">
        <f>IF(F718&gt;Päälaskenta!D$24,(2*SQRT((POWER(Päälaskenta!D$24,2))+POWER(Päälaskenta!E$24*Päälaskenta!D$24,2))+Päälaskenta!C$24)+(2*SQRT((POWER((F718-Päälaskenta!D$24),2))+POWER(Päälaskenta!E$20*(F718-Päälaskenta!D$24),2))+Päälaskenta!C$20),(2*SQRT((POWER(F718,2))+POWER(Päälaskenta!E$24*F718,2))+Päälaskenta!C$24))</f>
        <v>8.34</v>
      </c>
      <c r="H718" s="57">
        <f t="shared" si="178"/>
        <v>0.23</v>
      </c>
      <c r="I718" s="62">
        <f t="shared" si="179"/>
        <v>0.122044</v>
      </c>
      <c r="J718" s="8">
        <f>IF(F718&lt;Päälaskenta!$D$24,0,Kaksitasouoma_matriisi!F718-Päälaskenta!$D$24)</f>
        <v>0.1</v>
      </c>
      <c r="L718" s="8">
        <f>IF(F718&gt;Päälaskenta!D$24,F718-Päälaskenta!D$24,0)</f>
        <v>0.1</v>
      </c>
      <c r="M718" s="8">
        <f>IF(F718&gt;Päälaskenta!D$24,(Päälaskenta!C$20+(Päälaskenta!E$20*(Kaksitasouoma_matriisi!F718-Päälaskenta!D$24)))*(Kaksitasouoma_matriisi!F718-Päälaskenta!D$24),0)</f>
        <v>0.51500000000000001</v>
      </c>
      <c r="N718" s="8">
        <f>IF(F718&gt;Päälaskenta!D$24,(2*SQRT((POWER((F718-Päälaskenta!D$24),2))+POWER(Päälaskenta!E$20*(F718-Päälaskenta!D$24),2))+Päälaskenta!C$20),0)</f>
        <v>5.3605551275463998</v>
      </c>
      <c r="O718" s="8">
        <f t="shared" si="185"/>
        <v>9.6072139497933404E-2</v>
      </c>
      <c r="P718" s="8">
        <f>IF(Päälaskenta!$C$29,IF(L718&gt;Päälaskenta!$F$28,Kaksitasouoma_matriisi!AQ718,Kaksitasouoma_matriisi!AR718),Päälaskenta!$F$20)</f>
        <v>0.12</v>
      </c>
      <c r="Q718" s="8">
        <f t="shared" si="186"/>
        <v>0.90023858783830002</v>
      </c>
      <c r="R718" s="8">
        <f t="shared" si="180"/>
        <v>0.16768126132602801</v>
      </c>
      <c r="S718" s="8">
        <f t="shared" si="187"/>
        <v>0.32559468218646198</v>
      </c>
      <c r="U718" s="93">
        <f>IF(F718&gt;Päälaskenta!D$24,Päälaskenta!H$24+L718*Päälaskenta!G$24,F718*Päälaskenta!C$24 + F718*F718*Päälaskenta!E$24)</f>
        <v>1.43</v>
      </c>
      <c r="V718" s="8">
        <f>IF(F718&gt;Päälaskenta!D$24,2*SQRT(POWER(Päälaskenta!D$24,2)+POWER(Päälaskenta!E$24*Päälaskenta!D$24,2))+Päälaskenta!C$24,(2*SQRT((POWER(F718,2))+POWER(Päälaskenta!E$24*F718,2))+Päälaskenta!C$24))</f>
        <v>2.9798989873223301</v>
      </c>
      <c r="W718" s="8">
        <f t="shared" si="188"/>
        <v>0.47988203831196502</v>
      </c>
      <c r="X718" s="8">
        <f>Päälaskenta!F$24</f>
        <v>7.0000000000000007E-2</v>
      </c>
      <c r="Y718" s="8">
        <f t="shared" si="189"/>
        <v>12.521633670266</v>
      </c>
      <c r="Z718" s="8">
        <f t="shared" si="181"/>
        <v>2.3323187386739699</v>
      </c>
      <c r="AA718" s="8">
        <f t="shared" si="190"/>
        <v>1.63099212494683</v>
      </c>
      <c r="AC718" s="8">
        <f t="shared" si="182"/>
        <v>0.102135870863374</v>
      </c>
      <c r="AE718" s="8">
        <v>716</v>
      </c>
      <c r="AF718" s="8">
        <f t="shared" si="176"/>
        <v>13.421872258104299</v>
      </c>
      <c r="AG718" s="8">
        <f t="shared" si="183"/>
        <v>3.4693955338903702E-2</v>
      </c>
      <c r="AJ718" s="132">
        <f>IF(Päälaskenta!$F$28&lt;Kaksitasouoma_matriisi!L718,Päälaskenta!$C$20*Päälaskenta!$F$28,Päälaskenta!$C$20*Kaksitasouoma_matriisi!L718)</f>
        <v>0.5</v>
      </c>
      <c r="AK718" s="134">
        <f>SQRT(Päälaskenta!$D$20^2+(Päälaskenta!$D$20/(1/Päälaskenta!$E$20))^2)</f>
        <v>1.8029999999999999</v>
      </c>
      <c r="AL718" s="134">
        <f>IF(Päälaskenta!$F$28&lt;Kaksitasouoma_matriisi!L718,AK718*Päälaskenta!$F$28*COS(ATAN(1/Päälaskenta!$E$20)),AK718*Kaksitasouoma_matriisi!L718*COS(ATAN(1/Päälaskenta!$E$20)))</f>
        <v>0.15</v>
      </c>
      <c r="AM718" s="134"/>
      <c r="AN718" s="134">
        <f t="shared" si="191"/>
        <v>0.65</v>
      </c>
      <c r="AO718" s="8">
        <f t="shared" si="184"/>
        <v>0.333846944016436</v>
      </c>
      <c r="AP718" s="134">
        <f>Refererenssiarvoja!$B$16*H718^(1/6)/(Refererenssiarvoja!$B$15^0.5)*(Päälaskenta!$G$28/2)^0.5*(1-AO718)^(-1.5)</f>
        <v>7.2999999999999995E-2</v>
      </c>
      <c r="AQ718" s="8">
        <f>Refererenssiarvoja!$B$16*Kaksitasouoma_matriisi!O718^(1/6)/(SQRT((2*Refererenssiarvoja!$B$15)/(Päälaskenta!$F$31*Päälaskenta!$G$31*Päälaskenta!$F$28))+SQRT(Refererenssiarvoja!$B$15)/Refererenssiarvoja!$B$17*LN(Kaksitasouoma_matriisi!L718/Päälaskenta!$F$28))</f>
        <v>-6.3716627885362503E-2</v>
      </c>
      <c r="AR718" s="8">
        <f>Refererenssiarvoja!$B$16*Kaksitasouoma_matriisi!O718^(1/6)/(SQRT((2*Refererenssiarvoja!$B$15)/(Päälaskenta!$F$31*Päälaskenta!$G$31*L718)))</f>
        <v>0.15278594647097801</v>
      </c>
    </row>
    <row r="719" spans="1:44" x14ac:dyDescent="0.2">
      <c r="A719" s="8">
        <v>717</v>
      </c>
      <c r="B719" s="8">
        <f>IF(Päälaskenta!C$7,Päälaskenta!E$7,Päälaskenta!G$5)</f>
        <v>2.5</v>
      </c>
      <c r="C719" s="56">
        <v>1.2829999999999999</v>
      </c>
      <c r="D719" s="93">
        <f t="shared" si="177"/>
        <v>1.9486000000000001</v>
      </c>
      <c r="E719" s="8">
        <f>IF(Päälaskenta!$C$26,Kaksitasouoma_matriisi!AP719,Kaksitasouoma_matriisi!AC719)</f>
        <v>0.102135870863374</v>
      </c>
      <c r="F719" s="56">
        <f>IF(D719&lt;Päälaskenta!H$24,(SQRT(POWER(Päälaskenta!C$24/(2*Päälaskenta!E$24),2)+(D719/Päälaskenta!E$24))-Päälaskenta!C$24/(2*Päälaskenta!E$24)),IF(D719=Päälaskenta!H$24,Päälaskenta!D$24,Päälaskenta!D$24+(SQRT(POWER((Päälaskenta!C$20+Päälaskenta!G$24)/(2*Päälaskenta!E$20),2)+((D719-Päälaskenta!H$24)/Päälaskenta!E$20))-(Päälaskenta!C$20+Päälaskenta!G$24)/(2*Päälaskenta!E$20))))</f>
        <v>0.8</v>
      </c>
      <c r="G719" s="57">
        <f>IF(F719&gt;Päälaskenta!D$24,(2*SQRT((POWER(Päälaskenta!D$24,2))+POWER(Päälaskenta!E$24*Päälaskenta!D$24,2))+Päälaskenta!C$24)+(2*SQRT((POWER((F719-Päälaskenta!D$24),2))+POWER(Päälaskenta!E$20*(F719-Päälaskenta!D$24),2))+Päälaskenta!C$20),(2*SQRT((POWER(F719,2))+POWER(Päälaskenta!E$24*F719,2))+Päälaskenta!C$24))</f>
        <v>8.34</v>
      </c>
      <c r="H719" s="57">
        <f t="shared" si="178"/>
        <v>0.23</v>
      </c>
      <c r="I719" s="62">
        <f t="shared" si="179"/>
        <v>0.121854</v>
      </c>
      <c r="J719" s="8">
        <f>IF(F719&lt;Päälaskenta!$D$24,0,Kaksitasouoma_matriisi!F719-Päälaskenta!$D$24)</f>
        <v>0.1</v>
      </c>
      <c r="L719" s="8">
        <f>IF(F719&gt;Päälaskenta!D$24,F719-Päälaskenta!D$24,0)</f>
        <v>0.1</v>
      </c>
      <c r="M719" s="8">
        <f>IF(F719&gt;Päälaskenta!D$24,(Päälaskenta!C$20+(Päälaskenta!E$20*(Kaksitasouoma_matriisi!F719-Päälaskenta!D$24)))*(Kaksitasouoma_matriisi!F719-Päälaskenta!D$24),0)</f>
        <v>0.51500000000000001</v>
      </c>
      <c r="N719" s="8">
        <f>IF(F719&gt;Päälaskenta!D$24,(2*SQRT((POWER((F719-Päälaskenta!D$24),2))+POWER(Päälaskenta!E$20*(F719-Päälaskenta!D$24),2))+Päälaskenta!C$20),0)</f>
        <v>5.3605551275463998</v>
      </c>
      <c r="O719" s="8">
        <f t="shared" si="185"/>
        <v>9.6072139497933404E-2</v>
      </c>
      <c r="P719" s="8">
        <f>IF(Päälaskenta!$C$29,IF(L719&gt;Päälaskenta!$F$28,Kaksitasouoma_matriisi!AQ719,Kaksitasouoma_matriisi!AR719),Päälaskenta!$F$20)</f>
        <v>0.12</v>
      </c>
      <c r="Q719" s="8">
        <f t="shared" si="186"/>
        <v>0.90023858783830002</v>
      </c>
      <c r="R719" s="8">
        <f t="shared" si="180"/>
        <v>0.16768126132602801</v>
      </c>
      <c r="S719" s="8">
        <f t="shared" si="187"/>
        <v>0.32559468218646198</v>
      </c>
      <c r="U719" s="93">
        <f>IF(F719&gt;Päälaskenta!D$24,Päälaskenta!H$24+L719*Päälaskenta!G$24,F719*Päälaskenta!C$24 + F719*F719*Päälaskenta!E$24)</f>
        <v>1.43</v>
      </c>
      <c r="V719" s="8">
        <f>IF(F719&gt;Päälaskenta!D$24,2*SQRT(POWER(Päälaskenta!D$24,2)+POWER(Päälaskenta!E$24*Päälaskenta!D$24,2))+Päälaskenta!C$24,(2*SQRT((POWER(F719,2))+POWER(Päälaskenta!E$24*F719,2))+Päälaskenta!C$24))</f>
        <v>2.9798989873223301</v>
      </c>
      <c r="W719" s="8">
        <f t="shared" si="188"/>
        <v>0.47988203831196502</v>
      </c>
      <c r="X719" s="8">
        <f>Päälaskenta!F$24</f>
        <v>7.0000000000000007E-2</v>
      </c>
      <c r="Y719" s="8">
        <f t="shared" si="189"/>
        <v>12.521633670266</v>
      </c>
      <c r="Z719" s="8">
        <f t="shared" si="181"/>
        <v>2.3323187386739699</v>
      </c>
      <c r="AA719" s="8">
        <f t="shared" si="190"/>
        <v>1.63099212494683</v>
      </c>
      <c r="AC719" s="8">
        <f t="shared" si="182"/>
        <v>0.102135870863374</v>
      </c>
      <c r="AE719" s="8">
        <v>717</v>
      </c>
      <c r="AF719" s="8">
        <f t="shared" si="176"/>
        <v>13.421872258104299</v>
      </c>
      <c r="AG719" s="8">
        <f t="shared" si="183"/>
        <v>3.4693955338903702E-2</v>
      </c>
      <c r="AJ719" s="132">
        <f>IF(Päälaskenta!$F$28&lt;Kaksitasouoma_matriisi!L719,Päälaskenta!$C$20*Päälaskenta!$F$28,Päälaskenta!$C$20*Kaksitasouoma_matriisi!L719)</f>
        <v>0.5</v>
      </c>
      <c r="AK719" s="134">
        <f>SQRT(Päälaskenta!$D$20^2+(Päälaskenta!$D$20/(1/Päälaskenta!$E$20))^2)</f>
        <v>1.8029999999999999</v>
      </c>
      <c r="AL719" s="134">
        <f>IF(Päälaskenta!$F$28&lt;Kaksitasouoma_matriisi!L719,AK719*Päälaskenta!$F$28*COS(ATAN(1/Päälaskenta!$E$20)),AK719*Kaksitasouoma_matriisi!L719*COS(ATAN(1/Päälaskenta!$E$20)))</f>
        <v>0.15</v>
      </c>
      <c r="AM719" s="134"/>
      <c r="AN719" s="134">
        <f t="shared" si="191"/>
        <v>0.65</v>
      </c>
      <c r="AO719" s="8">
        <f t="shared" si="184"/>
        <v>0.33357282151288098</v>
      </c>
      <c r="AP719" s="134">
        <f>Refererenssiarvoja!$B$16*H719^(1/6)/(Refererenssiarvoja!$B$15^0.5)*(Päälaskenta!$G$28/2)^0.5*(1-AO719)^(-1.5)</f>
        <v>7.2999999999999995E-2</v>
      </c>
      <c r="AQ719" s="8">
        <f>Refererenssiarvoja!$B$16*Kaksitasouoma_matriisi!O719^(1/6)/(SQRT((2*Refererenssiarvoja!$B$15)/(Päälaskenta!$F$31*Päälaskenta!$G$31*Päälaskenta!$F$28))+SQRT(Refererenssiarvoja!$B$15)/Refererenssiarvoja!$B$17*LN(Kaksitasouoma_matriisi!L719/Päälaskenta!$F$28))</f>
        <v>-6.3716627885362503E-2</v>
      </c>
      <c r="AR719" s="8">
        <f>Refererenssiarvoja!$B$16*Kaksitasouoma_matriisi!O719^(1/6)/(SQRT((2*Refererenssiarvoja!$B$15)/(Päälaskenta!$F$31*Päälaskenta!$G$31*L719)))</f>
        <v>0.15278594647097801</v>
      </c>
    </row>
    <row r="720" spans="1:44" x14ac:dyDescent="0.2">
      <c r="A720" s="8">
        <v>718</v>
      </c>
      <c r="B720" s="8">
        <f>IF(Päälaskenta!C$7,Päälaskenta!E$7,Päälaskenta!G$5)</f>
        <v>2.5</v>
      </c>
      <c r="C720" s="56">
        <v>1.282</v>
      </c>
      <c r="D720" s="93">
        <f t="shared" si="177"/>
        <v>1.9500999999999999</v>
      </c>
      <c r="E720" s="8">
        <f>IF(Päälaskenta!$C$26,Kaksitasouoma_matriisi!AP720,Kaksitasouoma_matriisi!AC720)</f>
        <v>0.10214359013147301</v>
      </c>
      <c r="F720" s="56">
        <f>IF(D720&lt;Päälaskenta!H$24,(SQRT(POWER(Päälaskenta!C$24/(2*Päälaskenta!E$24),2)+(D720/Päälaskenta!E$24))-Päälaskenta!C$24/(2*Päälaskenta!E$24)),IF(D720=Päälaskenta!H$24,Päälaskenta!D$24,Päälaskenta!D$24+(SQRT(POWER((Päälaskenta!C$20+Päälaskenta!G$24)/(2*Päälaskenta!E$20),2)+((D720-Päälaskenta!H$24)/Päälaskenta!E$20))-(Päälaskenta!C$20+Päälaskenta!G$24)/(2*Päälaskenta!E$20))))</f>
        <v>0.80100000000000005</v>
      </c>
      <c r="G720" s="57">
        <f>IF(F720&gt;Päälaskenta!D$24,(2*SQRT((POWER(Päälaskenta!D$24,2))+POWER(Päälaskenta!E$24*Päälaskenta!D$24,2))+Päälaskenta!C$24)+(2*SQRT((POWER((F720-Päälaskenta!D$24),2))+POWER(Päälaskenta!E$20*(F720-Päälaskenta!D$24),2))+Päälaskenta!C$20),(2*SQRT((POWER(F720,2))+POWER(Päälaskenta!E$24*F720,2))+Päälaskenta!C$24))</f>
        <v>8.34</v>
      </c>
      <c r="H720" s="57">
        <f t="shared" si="178"/>
        <v>0.23</v>
      </c>
      <c r="I720" s="62">
        <f t="shared" si="179"/>
        <v>0.121682</v>
      </c>
      <c r="J720" s="8">
        <f>IF(F720&lt;Päälaskenta!$D$24,0,Kaksitasouoma_matriisi!F720-Päälaskenta!$D$24)</f>
        <v>0.10100000000000001</v>
      </c>
      <c r="L720" s="8">
        <f>IF(F720&gt;Päälaskenta!D$24,F720-Päälaskenta!D$24,0)</f>
        <v>0.10100000000000001</v>
      </c>
      <c r="M720" s="8">
        <f>IF(F720&gt;Päälaskenta!D$24,(Päälaskenta!C$20+(Päälaskenta!E$20*(Kaksitasouoma_matriisi!F720-Päälaskenta!D$24)))*(Kaksitasouoma_matriisi!F720-Päälaskenta!D$24),0)</f>
        <v>0.52030150000000097</v>
      </c>
      <c r="N720" s="8">
        <f>IF(F720&gt;Päälaskenta!D$24,(2*SQRT((POWER((F720-Päälaskenta!D$24),2))+POWER(Päälaskenta!E$20*(F720-Päälaskenta!D$24),2))+Päälaskenta!C$20),0)</f>
        <v>5.3641606788218601</v>
      </c>
      <c r="O720" s="8">
        <f t="shared" si="185"/>
        <v>9.6995882702431604E-2</v>
      </c>
      <c r="P720" s="8">
        <f>IF(Päälaskenta!$C$29,IF(L720&gt;Päälaskenta!$F$28,Kaksitasouoma_matriisi!AQ720,Kaksitasouoma_matriisi!AR720),Päälaskenta!$F$20)</f>
        <v>0.12</v>
      </c>
      <c r="Q720" s="8">
        <f t="shared" si="186"/>
        <v>0.91532649089471196</v>
      </c>
      <c r="R720" s="8">
        <f t="shared" si="180"/>
        <v>0.16985713530527899</v>
      </c>
      <c r="S720" s="8">
        <f t="shared" si="187"/>
        <v>0.326459053655003</v>
      </c>
      <c r="U720" s="93">
        <f>IF(F720&gt;Päälaskenta!D$24,Päälaskenta!H$24+L720*Päälaskenta!G$24,F720*Päälaskenta!C$24 + F720*F720*Päälaskenta!E$24)</f>
        <v>1.4323999999999999</v>
      </c>
      <c r="V720" s="8">
        <f>IF(F720&gt;Päälaskenta!D$24,2*SQRT(POWER(Päälaskenta!D$24,2)+POWER(Päälaskenta!E$24*Päälaskenta!D$24,2))+Päälaskenta!C$24,(2*SQRT((POWER(F720,2))+POWER(Päälaskenta!E$24*F720,2))+Päälaskenta!C$24))</f>
        <v>2.9798989873223301</v>
      </c>
      <c r="W720" s="8">
        <f t="shared" si="188"/>
        <v>0.480687434739901</v>
      </c>
      <c r="X720" s="8">
        <f>Päälaskenta!F$24</f>
        <v>7.0000000000000007E-2</v>
      </c>
      <c r="Y720" s="8">
        <f t="shared" si="189"/>
        <v>12.556678810054599</v>
      </c>
      <c r="Z720" s="8">
        <f t="shared" si="181"/>
        <v>2.3301428646947202</v>
      </c>
      <c r="AA720" s="8">
        <f t="shared" si="190"/>
        <v>1.6267403411719601</v>
      </c>
      <c r="AC720" s="8">
        <f t="shared" si="182"/>
        <v>0.10214359013147301</v>
      </c>
      <c r="AE720" s="8">
        <v>718</v>
      </c>
      <c r="AF720" s="8">
        <f t="shared" si="176"/>
        <v>13.4720053009493</v>
      </c>
      <c r="AG720" s="8">
        <f t="shared" si="183"/>
        <v>3.4436224247167399E-2</v>
      </c>
      <c r="AJ720" s="132">
        <f>IF(Päälaskenta!$F$28&lt;Kaksitasouoma_matriisi!L720,Päälaskenta!$C$20*Päälaskenta!$F$28,Päälaskenta!$C$20*Kaksitasouoma_matriisi!L720)</f>
        <v>0.505</v>
      </c>
      <c r="AK720" s="134">
        <f>SQRT(Päälaskenta!$D$20^2+(Päälaskenta!$D$20/(1/Päälaskenta!$E$20))^2)</f>
        <v>1.8029999999999999</v>
      </c>
      <c r="AL720" s="134">
        <f>IF(Päälaskenta!$F$28&lt;Kaksitasouoma_matriisi!L720,AK720*Päälaskenta!$F$28*COS(ATAN(1/Päälaskenta!$E$20)),AK720*Kaksitasouoma_matriisi!L720*COS(ATAN(1/Päälaskenta!$E$20)))</f>
        <v>0.152</v>
      </c>
      <c r="AM720" s="134"/>
      <c r="AN720" s="134">
        <f t="shared" si="191"/>
        <v>0.65700000000000003</v>
      </c>
      <c r="AO720" s="8">
        <f t="shared" si="184"/>
        <v>0.336905799702579</v>
      </c>
      <c r="AP720" s="134">
        <f>Refererenssiarvoja!$B$16*H720^(1/6)/(Refererenssiarvoja!$B$15^0.5)*(Päälaskenta!$G$28/2)^0.5*(1-AO720)^(-1.5)</f>
        <v>7.2999999999999995E-2</v>
      </c>
      <c r="AQ720" s="8">
        <f>Refererenssiarvoja!$B$16*Kaksitasouoma_matriisi!O720^(1/6)/(SQRT((2*Refererenssiarvoja!$B$15)/(Päälaskenta!$F$31*Päälaskenta!$G$31*Päälaskenta!$F$28))+SQRT(Refererenssiarvoja!$B$15)/Refererenssiarvoja!$B$17*LN(Kaksitasouoma_matriisi!L720/Päälaskenta!$F$28))</f>
        <v>-6.4289929307472002E-2</v>
      </c>
      <c r="AR720" s="8">
        <f>Refererenssiarvoja!$B$16*Kaksitasouoma_matriisi!O720^(1/6)/(SQRT((2*Refererenssiarvoja!$B$15)/(Päälaskenta!$F$31*Päälaskenta!$G$31*L720)))</f>
        <v>0.15379305900536999</v>
      </c>
    </row>
    <row r="721" spans="1:44" x14ac:dyDescent="0.2">
      <c r="A721" s="8">
        <v>719</v>
      </c>
      <c r="B721" s="8">
        <f>IF(Päälaskenta!C$7,Päälaskenta!E$7,Päälaskenta!G$5)</f>
        <v>2.5</v>
      </c>
      <c r="C721" s="56">
        <v>1.2809999999999999</v>
      </c>
      <c r="D721" s="93">
        <f t="shared" si="177"/>
        <v>1.9516</v>
      </c>
      <c r="E721" s="8">
        <f>IF(Päälaskenta!$C$26,Kaksitasouoma_matriisi!AP721,Kaksitasouoma_matriisi!AC721)</f>
        <v>0.10214359013147301</v>
      </c>
      <c r="F721" s="56">
        <f>IF(D721&lt;Päälaskenta!H$24,(SQRT(POWER(Päälaskenta!C$24/(2*Päälaskenta!E$24),2)+(D721/Päälaskenta!E$24))-Päälaskenta!C$24/(2*Päälaskenta!E$24)),IF(D721=Päälaskenta!H$24,Päälaskenta!D$24,Päälaskenta!D$24+(SQRT(POWER((Päälaskenta!C$20+Päälaskenta!G$24)/(2*Päälaskenta!E$20),2)+((D721-Päälaskenta!H$24)/Päälaskenta!E$20))-(Päälaskenta!C$20+Päälaskenta!G$24)/(2*Päälaskenta!E$20))))</f>
        <v>0.80100000000000005</v>
      </c>
      <c r="G721" s="57">
        <f>IF(F721&gt;Päälaskenta!D$24,(2*SQRT((POWER(Päälaskenta!D$24,2))+POWER(Päälaskenta!E$24*Päälaskenta!D$24,2))+Päälaskenta!C$24)+(2*SQRT((POWER((F721-Päälaskenta!D$24),2))+POWER(Päälaskenta!E$20*(F721-Päälaskenta!D$24),2))+Päälaskenta!C$20),(2*SQRT((POWER(F721,2))+POWER(Päälaskenta!E$24*F721,2))+Päälaskenta!C$24))</f>
        <v>8.34</v>
      </c>
      <c r="H721" s="57">
        <f t="shared" si="178"/>
        <v>0.23</v>
      </c>
      <c r="I721" s="62">
        <f t="shared" si="179"/>
        <v>0.121493</v>
      </c>
      <c r="J721" s="8">
        <f>IF(F721&lt;Päälaskenta!$D$24,0,Kaksitasouoma_matriisi!F721-Päälaskenta!$D$24)</f>
        <v>0.10100000000000001</v>
      </c>
      <c r="L721" s="8">
        <f>IF(F721&gt;Päälaskenta!D$24,F721-Päälaskenta!D$24,0)</f>
        <v>0.10100000000000001</v>
      </c>
      <c r="M721" s="8">
        <f>IF(F721&gt;Päälaskenta!D$24,(Päälaskenta!C$20+(Päälaskenta!E$20*(Kaksitasouoma_matriisi!F721-Päälaskenta!D$24)))*(Kaksitasouoma_matriisi!F721-Päälaskenta!D$24),0)</f>
        <v>0.52030150000000097</v>
      </c>
      <c r="N721" s="8">
        <f>IF(F721&gt;Päälaskenta!D$24,(2*SQRT((POWER((F721-Päälaskenta!D$24),2))+POWER(Päälaskenta!E$20*(F721-Päälaskenta!D$24),2))+Päälaskenta!C$20),0)</f>
        <v>5.3641606788218601</v>
      </c>
      <c r="O721" s="8">
        <f t="shared" si="185"/>
        <v>9.6995882702431604E-2</v>
      </c>
      <c r="P721" s="8">
        <f>IF(Päälaskenta!$C$29,IF(L721&gt;Päälaskenta!$F$28,Kaksitasouoma_matriisi!AQ721,Kaksitasouoma_matriisi!AR721),Päälaskenta!$F$20)</f>
        <v>0.12</v>
      </c>
      <c r="Q721" s="8">
        <f t="shared" si="186"/>
        <v>0.91532649089471196</v>
      </c>
      <c r="R721" s="8">
        <f t="shared" si="180"/>
        <v>0.16985713530527899</v>
      </c>
      <c r="S721" s="8">
        <f t="shared" si="187"/>
        <v>0.326459053655003</v>
      </c>
      <c r="U721" s="93">
        <f>IF(F721&gt;Päälaskenta!D$24,Päälaskenta!H$24+L721*Päälaskenta!G$24,F721*Päälaskenta!C$24 + F721*F721*Päälaskenta!E$24)</f>
        <v>1.4323999999999999</v>
      </c>
      <c r="V721" s="8">
        <f>IF(F721&gt;Päälaskenta!D$24,2*SQRT(POWER(Päälaskenta!D$24,2)+POWER(Päälaskenta!E$24*Päälaskenta!D$24,2))+Päälaskenta!C$24,(2*SQRT((POWER(F721,2))+POWER(Päälaskenta!E$24*F721,2))+Päälaskenta!C$24))</f>
        <v>2.9798989873223301</v>
      </c>
      <c r="W721" s="8">
        <f t="shared" si="188"/>
        <v>0.480687434739901</v>
      </c>
      <c r="X721" s="8">
        <f>Päälaskenta!F$24</f>
        <v>7.0000000000000007E-2</v>
      </c>
      <c r="Y721" s="8">
        <f t="shared" si="189"/>
        <v>12.556678810054599</v>
      </c>
      <c r="Z721" s="8">
        <f t="shared" si="181"/>
        <v>2.3301428646947202</v>
      </c>
      <c r="AA721" s="8">
        <f t="shared" si="190"/>
        <v>1.6267403411719601</v>
      </c>
      <c r="AC721" s="8">
        <f t="shared" si="182"/>
        <v>0.10214359013147301</v>
      </c>
      <c r="AE721" s="8">
        <v>719</v>
      </c>
      <c r="AF721" s="8">
        <f t="shared" si="176"/>
        <v>13.4720053009493</v>
      </c>
      <c r="AG721" s="8">
        <f t="shared" si="183"/>
        <v>3.4436224247167399E-2</v>
      </c>
      <c r="AJ721" s="132">
        <f>IF(Päälaskenta!$F$28&lt;Kaksitasouoma_matriisi!L721,Päälaskenta!$C$20*Päälaskenta!$F$28,Päälaskenta!$C$20*Kaksitasouoma_matriisi!L721)</f>
        <v>0.505</v>
      </c>
      <c r="AK721" s="134">
        <f>SQRT(Päälaskenta!$D$20^2+(Päälaskenta!$D$20/(1/Päälaskenta!$E$20))^2)</f>
        <v>1.8029999999999999</v>
      </c>
      <c r="AL721" s="134">
        <f>IF(Päälaskenta!$F$28&lt;Kaksitasouoma_matriisi!L721,AK721*Päälaskenta!$F$28*COS(ATAN(1/Päälaskenta!$E$20)),AK721*Kaksitasouoma_matriisi!L721*COS(ATAN(1/Päälaskenta!$E$20)))</f>
        <v>0.152</v>
      </c>
      <c r="AM721" s="134"/>
      <c r="AN721" s="134">
        <f t="shared" si="191"/>
        <v>0.65700000000000003</v>
      </c>
      <c r="AO721" s="8">
        <f t="shared" si="184"/>
        <v>0.33664685386349702</v>
      </c>
      <c r="AP721" s="134">
        <f>Refererenssiarvoja!$B$16*H721^(1/6)/(Refererenssiarvoja!$B$15^0.5)*(Päälaskenta!$G$28/2)^0.5*(1-AO721)^(-1.5)</f>
        <v>7.2999999999999995E-2</v>
      </c>
      <c r="AQ721" s="8">
        <f>Refererenssiarvoja!$B$16*Kaksitasouoma_matriisi!O721^(1/6)/(SQRT((2*Refererenssiarvoja!$B$15)/(Päälaskenta!$F$31*Päälaskenta!$G$31*Päälaskenta!$F$28))+SQRT(Refererenssiarvoja!$B$15)/Refererenssiarvoja!$B$17*LN(Kaksitasouoma_matriisi!L721/Päälaskenta!$F$28))</f>
        <v>-6.4289929307472002E-2</v>
      </c>
      <c r="AR721" s="8">
        <f>Refererenssiarvoja!$B$16*Kaksitasouoma_matriisi!O721^(1/6)/(SQRT((2*Refererenssiarvoja!$B$15)/(Päälaskenta!$F$31*Päälaskenta!$G$31*L721)))</f>
        <v>0.15379305900536999</v>
      </c>
    </row>
    <row r="722" spans="1:44" x14ac:dyDescent="0.2">
      <c r="A722" s="8">
        <v>720</v>
      </c>
      <c r="B722" s="8">
        <f>IF(Päälaskenta!C$7,Päälaskenta!E$7,Päälaskenta!G$5)</f>
        <v>2.5</v>
      </c>
      <c r="C722" s="56">
        <v>1.28</v>
      </c>
      <c r="D722" s="93">
        <f t="shared" si="177"/>
        <v>1.9531000000000001</v>
      </c>
      <c r="E722" s="8">
        <f>IF(Päälaskenta!$C$26,Kaksitasouoma_matriisi!AP722,Kaksitasouoma_matriisi!AC722)</f>
        <v>0.10214359013147301</v>
      </c>
      <c r="F722" s="56">
        <f>IF(D722&lt;Päälaskenta!H$24,(SQRT(POWER(Päälaskenta!C$24/(2*Päälaskenta!E$24),2)+(D722/Päälaskenta!E$24))-Päälaskenta!C$24/(2*Päälaskenta!E$24)),IF(D722=Päälaskenta!H$24,Päälaskenta!D$24,Päälaskenta!D$24+(SQRT(POWER((Päälaskenta!C$20+Päälaskenta!G$24)/(2*Päälaskenta!E$20),2)+((D722-Päälaskenta!H$24)/Päälaskenta!E$20))-(Päälaskenta!C$20+Päälaskenta!G$24)/(2*Päälaskenta!E$20))))</f>
        <v>0.80100000000000005</v>
      </c>
      <c r="G722" s="57">
        <f>IF(F722&gt;Päälaskenta!D$24,(2*SQRT((POWER(Päälaskenta!D$24,2))+POWER(Päälaskenta!E$24*Päälaskenta!D$24,2))+Päälaskenta!C$24)+(2*SQRT((POWER((F722-Päälaskenta!D$24),2))+POWER(Päälaskenta!E$20*(F722-Päälaskenta!D$24),2))+Päälaskenta!C$20),(2*SQRT((POWER(F722,2))+POWER(Päälaskenta!E$24*F722,2))+Päälaskenta!C$24))</f>
        <v>8.34</v>
      </c>
      <c r="H722" s="57">
        <f t="shared" si="178"/>
        <v>0.23</v>
      </c>
      <c r="I722" s="62">
        <f t="shared" si="179"/>
        <v>0.12130299999999999</v>
      </c>
      <c r="J722" s="8">
        <f>IF(F722&lt;Päälaskenta!$D$24,0,Kaksitasouoma_matriisi!F722-Päälaskenta!$D$24)</f>
        <v>0.10100000000000001</v>
      </c>
      <c r="L722" s="8">
        <f>IF(F722&gt;Päälaskenta!D$24,F722-Päälaskenta!D$24,0)</f>
        <v>0.10100000000000001</v>
      </c>
      <c r="M722" s="8">
        <f>IF(F722&gt;Päälaskenta!D$24,(Päälaskenta!C$20+(Päälaskenta!E$20*(Kaksitasouoma_matriisi!F722-Päälaskenta!D$24)))*(Kaksitasouoma_matriisi!F722-Päälaskenta!D$24),0)</f>
        <v>0.52030150000000097</v>
      </c>
      <c r="N722" s="8">
        <f>IF(F722&gt;Päälaskenta!D$24,(2*SQRT((POWER((F722-Päälaskenta!D$24),2))+POWER(Päälaskenta!E$20*(F722-Päälaskenta!D$24),2))+Päälaskenta!C$20),0)</f>
        <v>5.3641606788218601</v>
      </c>
      <c r="O722" s="8">
        <f t="shared" si="185"/>
        <v>9.6995882702431604E-2</v>
      </c>
      <c r="P722" s="8">
        <f>IF(Päälaskenta!$C$29,IF(L722&gt;Päälaskenta!$F$28,Kaksitasouoma_matriisi!AQ722,Kaksitasouoma_matriisi!AR722),Päälaskenta!$F$20)</f>
        <v>0.12</v>
      </c>
      <c r="Q722" s="8">
        <f t="shared" si="186"/>
        <v>0.91532649089471196</v>
      </c>
      <c r="R722" s="8">
        <f t="shared" si="180"/>
        <v>0.16985713530527899</v>
      </c>
      <c r="S722" s="8">
        <f t="shared" si="187"/>
        <v>0.326459053655003</v>
      </c>
      <c r="U722" s="93">
        <f>IF(F722&gt;Päälaskenta!D$24,Päälaskenta!H$24+L722*Päälaskenta!G$24,F722*Päälaskenta!C$24 + F722*F722*Päälaskenta!E$24)</f>
        <v>1.4323999999999999</v>
      </c>
      <c r="V722" s="8">
        <f>IF(F722&gt;Päälaskenta!D$24,2*SQRT(POWER(Päälaskenta!D$24,2)+POWER(Päälaskenta!E$24*Päälaskenta!D$24,2))+Päälaskenta!C$24,(2*SQRT((POWER(F722,2))+POWER(Päälaskenta!E$24*F722,2))+Päälaskenta!C$24))</f>
        <v>2.9798989873223301</v>
      </c>
      <c r="W722" s="8">
        <f t="shared" si="188"/>
        <v>0.480687434739901</v>
      </c>
      <c r="X722" s="8">
        <f>Päälaskenta!F$24</f>
        <v>7.0000000000000007E-2</v>
      </c>
      <c r="Y722" s="8">
        <f t="shared" si="189"/>
        <v>12.556678810054599</v>
      </c>
      <c r="Z722" s="8">
        <f t="shared" si="181"/>
        <v>2.3301428646947202</v>
      </c>
      <c r="AA722" s="8">
        <f t="shared" si="190"/>
        <v>1.6267403411719601</v>
      </c>
      <c r="AC722" s="8">
        <f t="shared" si="182"/>
        <v>0.10214359013147301</v>
      </c>
      <c r="AE722" s="8">
        <v>720</v>
      </c>
      <c r="AF722" s="8">
        <f t="shared" si="176"/>
        <v>13.4720053009493</v>
      </c>
      <c r="AG722" s="8">
        <f t="shared" si="183"/>
        <v>3.4436224247167399E-2</v>
      </c>
      <c r="AJ722" s="132">
        <f>IF(Päälaskenta!$F$28&lt;Kaksitasouoma_matriisi!L722,Päälaskenta!$C$20*Päälaskenta!$F$28,Päälaskenta!$C$20*Kaksitasouoma_matriisi!L722)</f>
        <v>0.505</v>
      </c>
      <c r="AK722" s="134">
        <f>SQRT(Päälaskenta!$D$20^2+(Päälaskenta!$D$20/(1/Päälaskenta!$E$20))^2)</f>
        <v>1.8029999999999999</v>
      </c>
      <c r="AL722" s="134">
        <f>IF(Päälaskenta!$F$28&lt;Kaksitasouoma_matriisi!L722,AK722*Päälaskenta!$F$28*COS(ATAN(1/Päälaskenta!$E$20)),AK722*Kaksitasouoma_matriisi!L722*COS(ATAN(1/Päälaskenta!$E$20)))</f>
        <v>0.152</v>
      </c>
      <c r="AM722" s="134"/>
      <c r="AN722" s="134">
        <f t="shared" si="191"/>
        <v>0.65700000000000003</v>
      </c>
      <c r="AO722" s="8">
        <f t="shared" si="184"/>
        <v>0.33638830577031398</v>
      </c>
      <c r="AP722" s="134">
        <f>Refererenssiarvoja!$B$16*H722^(1/6)/(Refererenssiarvoja!$B$15^0.5)*(Päälaskenta!$G$28/2)^0.5*(1-AO722)^(-1.5)</f>
        <v>7.2999999999999995E-2</v>
      </c>
      <c r="AQ722" s="8">
        <f>Refererenssiarvoja!$B$16*Kaksitasouoma_matriisi!O722^(1/6)/(SQRT((2*Refererenssiarvoja!$B$15)/(Päälaskenta!$F$31*Päälaskenta!$G$31*Päälaskenta!$F$28))+SQRT(Refererenssiarvoja!$B$15)/Refererenssiarvoja!$B$17*LN(Kaksitasouoma_matriisi!L722/Päälaskenta!$F$28))</f>
        <v>-6.4289929307472002E-2</v>
      </c>
      <c r="AR722" s="8">
        <f>Refererenssiarvoja!$B$16*Kaksitasouoma_matriisi!O722^(1/6)/(SQRT((2*Refererenssiarvoja!$B$15)/(Päälaskenta!$F$31*Päälaskenta!$G$31*L722)))</f>
        <v>0.15379305900536999</v>
      </c>
    </row>
    <row r="723" spans="1:44" x14ac:dyDescent="0.2">
      <c r="A723" s="8">
        <v>721</v>
      </c>
      <c r="B723" s="8">
        <f>IF(Päälaskenta!C$7,Päälaskenta!E$7,Päälaskenta!G$5)</f>
        <v>2.5</v>
      </c>
      <c r="C723" s="56">
        <v>1.2789999999999999</v>
      </c>
      <c r="D723" s="93">
        <f t="shared" si="177"/>
        <v>1.9547000000000001</v>
      </c>
      <c r="E723" s="8">
        <f>IF(Päälaskenta!$C$26,Kaksitasouoma_matriisi!AP723,Kaksitasouoma_matriisi!AC723)</f>
        <v>0.10214359013147301</v>
      </c>
      <c r="F723" s="56">
        <f>IF(D723&lt;Päälaskenta!H$24,(SQRT(POWER(Päälaskenta!C$24/(2*Päälaskenta!E$24),2)+(D723/Päälaskenta!E$24))-Päälaskenta!C$24/(2*Päälaskenta!E$24)),IF(D723=Päälaskenta!H$24,Päälaskenta!D$24,Päälaskenta!D$24+(SQRT(POWER((Päälaskenta!C$20+Päälaskenta!G$24)/(2*Päälaskenta!E$20),2)+((D723-Päälaskenta!H$24)/Päälaskenta!E$20))-(Päälaskenta!C$20+Päälaskenta!G$24)/(2*Päälaskenta!E$20))))</f>
        <v>0.80100000000000005</v>
      </c>
      <c r="G723" s="57">
        <f>IF(F723&gt;Päälaskenta!D$24,(2*SQRT((POWER(Päälaskenta!D$24,2))+POWER(Päälaskenta!E$24*Päälaskenta!D$24,2))+Päälaskenta!C$24)+(2*SQRT((POWER((F723-Päälaskenta!D$24),2))+POWER(Päälaskenta!E$20*(F723-Päälaskenta!D$24),2))+Päälaskenta!C$20),(2*SQRT((POWER(F723,2))+POWER(Päälaskenta!E$24*F723,2))+Päälaskenta!C$24))</f>
        <v>8.34</v>
      </c>
      <c r="H723" s="57">
        <f t="shared" si="178"/>
        <v>0.23</v>
      </c>
      <c r="I723" s="62">
        <f t="shared" si="179"/>
        <v>0.121114</v>
      </c>
      <c r="J723" s="8">
        <f>IF(F723&lt;Päälaskenta!$D$24,0,Kaksitasouoma_matriisi!F723-Päälaskenta!$D$24)</f>
        <v>0.10100000000000001</v>
      </c>
      <c r="L723" s="8">
        <f>IF(F723&gt;Päälaskenta!D$24,F723-Päälaskenta!D$24,0)</f>
        <v>0.10100000000000001</v>
      </c>
      <c r="M723" s="8">
        <f>IF(F723&gt;Päälaskenta!D$24,(Päälaskenta!C$20+(Päälaskenta!E$20*(Kaksitasouoma_matriisi!F723-Päälaskenta!D$24)))*(Kaksitasouoma_matriisi!F723-Päälaskenta!D$24),0)</f>
        <v>0.52030150000000097</v>
      </c>
      <c r="N723" s="8">
        <f>IF(F723&gt;Päälaskenta!D$24,(2*SQRT((POWER((F723-Päälaskenta!D$24),2))+POWER(Päälaskenta!E$20*(F723-Päälaskenta!D$24),2))+Päälaskenta!C$20),0)</f>
        <v>5.3641606788218601</v>
      </c>
      <c r="O723" s="8">
        <f t="shared" si="185"/>
        <v>9.6995882702431604E-2</v>
      </c>
      <c r="P723" s="8">
        <f>IF(Päälaskenta!$C$29,IF(L723&gt;Päälaskenta!$F$28,Kaksitasouoma_matriisi!AQ723,Kaksitasouoma_matriisi!AR723),Päälaskenta!$F$20)</f>
        <v>0.12</v>
      </c>
      <c r="Q723" s="8">
        <f t="shared" si="186"/>
        <v>0.91532649089471196</v>
      </c>
      <c r="R723" s="8">
        <f t="shared" si="180"/>
        <v>0.16985713530527899</v>
      </c>
      <c r="S723" s="8">
        <f t="shared" si="187"/>
        <v>0.326459053655003</v>
      </c>
      <c r="U723" s="93">
        <f>IF(F723&gt;Päälaskenta!D$24,Päälaskenta!H$24+L723*Päälaskenta!G$24,F723*Päälaskenta!C$24 + F723*F723*Päälaskenta!E$24)</f>
        <v>1.4323999999999999</v>
      </c>
      <c r="V723" s="8">
        <f>IF(F723&gt;Päälaskenta!D$24,2*SQRT(POWER(Päälaskenta!D$24,2)+POWER(Päälaskenta!E$24*Päälaskenta!D$24,2))+Päälaskenta!C$24,(2*SQRT((POWER(F723,2))+POWER(Päälaskenta!E$24*F723,2))+Päälaskenta!C$24))</f>
        <v>2.9798989873223301</v>
      </c>
      <c r="W723" s="8">
        <f t="shared" si="188"/>
        <v>0.480687434739901</v>
      </c>
      <c r="X723" s="8">
        <f>Päälaskenta!F$24</f>
        <v>7.0000000000000007E-2</v>
      </c>
      <c r="Y723" s="8">
        <f t="shared" si="189"/>
        <v>12.556678810054599</v>
      </c>
      <c r="Z723" s="8">
        <f t="shared" si="181"/>
        <v>2.3301428646947202</v>
      </c>
      <c r="AA723" s="8">
        <f t="shared" si="190"/>
        <v>1.6267403411719601</v>
      </c>
      <c r="AC723" s="8">
        <f t="shared" si="182"/>
        <v>0.10214359013147301</v>
      </c>
      <c r="AE723" s="8">
        <v>721</v>
      </c>
      <c r="AF723" s="8">
        <f t="shared" si="176"/>
        <v>13.4720053009493</v>
      </c>
      <c r="AG723" s="8">
        <f t="shared" si="183"/>
        <v>3.4436224247167399E-2</v>
      </c>
      <c r="AJ723" s="132">
        <f>IF(Päälaskenta!$F$28&lt;Kaksitasouoma_matriisi!L723,Päälaskenta!$C$20*Päälaskenta!$F$28,Päälaskenta!$C$20*Kaksitasouoma_matriisi!L723)</f>
        <v>0.505</v>
      </c>
      <c r="AK723" s="134">
        <f>SQRT(Päälaskenta!$D$20^2+(Päälaskenta!$D$20/(1/Päälaskenta!$E$20))^2)</f>
        <v>1.8029999999999999</v>
      </c>
      <c r="AL723" s="134">
        <f>IF(Päälaskenta!$F$28&lt;Kaksitasouoma_matriisi!L723,AK723*Päälaskenta!$F$28*COS(ATAN(1/Päälaskenta!$E$20)),AK723*Kaksitasouoma_matriisi!L723*COS(ATAN(1/Päälaskenta!$E$20)))</f>
        <v>0.152</v>
      </c>
      <c r="AM723" s="134"/>
      <c r="AN723" s="134">
        <f t="shared" si="191"/>
        <v>0.65700000000000003</v>
      </c>
      <c r="AO723" s="8">
        <f t="shared" si="184"/>
        <v>0.33611295851025702</v>
      </c>
      <c r="AP723" s="134">
        <f>Refererenssiarvoja!$B$16*H723^(1/6)/(Refererenssiarvoja!$B$15^0.5)*(Päälaskenta!$G$28/2)^0.5*(1-AO723)^(-1.5)</f>
        <v>7.2999999999999995E-2</v>
      </c>
      <c r="AQ723" s="8">
        <f>Refererenssiarvoja!$B$16*Kaksitasouoma_matriisi!O723^(1/6)/(SQRT((2*Refererenssiarvoja!$B$15)/(Päälaskenta!$F$31*Päälaskenta!$G$31*Päälaskenta!$F$28))+SQRT(Refererenssiarvoja!$B$15)/Refererenssiarvoja!$B$17*LN(Kaksitasouoma_matriisi!L723/Päälaskenta!$F$28))</f>
        <v>-6.4289929307472002E-2</v>
      </c>
      <c r="AR723" s="8">
        <f>Refererenssiarvoja!$B$16*Kaksitasouoma_matriisi!O723^(1/6)/(SQRT((2*Refererenssiarvoja!$B$15)/(Päälaskenta!$F$31*Päälaskenta!$G$31*L723)))</f>
        <v>0.15379305900536999</v>
      </c>
    </row>
    <row r="724" spans="1:44" x14ac:dyDescent="0.2">
      <c r="A724" s="8">
        <v>722</v>
      </c>
      <c r="B724" s="8">
        <f>IF(Päälaskenta!C$7,Päälaskenta!E$7,Päälaskenta!G$5)</f>
        <v>2.5</v>
      </c>
      <c r="C724" s="56">
        <v>1.278</v>
      </c>
      <c r="D724" s="93">
        <f t="shared" si="177"/>
        <v>1.9561999999999999</v>
      </c>
      <c r="E724" s="8">
        <f>IF(Päälaskenta!$C$26,Kaksitasouoma_matriisi!AP724,Kaksitasouoma_matriisi!AC724)</f>
        <v>0.10214359013147301</v>
      </c>
      <c r="F724" s="56">
        <f>IF(D724&lt;Päälaskenta!H$24,(SQRT(POWER(Päälaskenta!C$24/(2*Päälaskenta!E$24),2)+(D724/Päälaskenta!E$24))-Päälaskenta!C$24/(2*Päälaskenta!E$24)),IF(D724=Päälaskenta!H$24,Päälaskenta!D$24,Päälaskenta!D$24+(SQRT(POWER((Päälaskenta!C$20+Päälaskenta!G$24)/(2*Päälaskenta!E$20),2)+((D724-Päälaskenta!H$24)/Päälaskenta!E$20))-(Päälaskenta!C$20+Päälaskenta!G$24)/(2*Päälaskenta!E$20))))</f>
        <v>0.80100000000000005</v>
      </c>
      <c r="G724" s="57">
        <f>IF(F724&gt;Päälaskenta!D$24,(2*SQRT((POWER(Päälaskenta!D$24,2))+POWER(Päälaskenta!E$24*Päälaskenta!D$24,2))+Päälaskenta!C$24)+(2*SQRT((POWER((F724-Päälaskenta!D$24),2))+POWER(Päälaskenta!E$20*(F724-Päälaskenta!D$24),2))+Päälaskenta!C$20),(2*SQRT((POWER(F724,2))+POWER(Päälaskenta!E$24*F724,2))+Päälaskenta!C$24))</f>
        <v>8.34</v>
      </c>
      <c r="H724" s="57">
        <f t="shared" si="178"/>
        <v>0.23</v>
      </c>
      <c r="I724" s="62">
        <f t="shared" si="179"/>
        <v>0.120924</v>
      </c>
      <c r="J724" s="8">
        <f>IF(F724&lt;Päälaskenta!$D$24,0,Kaksitasouoma_matriisi!F724-Päälaskenta!$D$24)</f>
        <v>0.10100000000000001</v>
      </c>
      <c r="L724" s="8">
        <f>IF(F724&gt;Päälaskenta!D$24,F724-Päälaskenta!D$24,0)</f>
        <v>0.10100000000000001</v>
      </c>
      <c r="M724" s="8">
        <f>IF(F724&gt;Päälaskenta!D$24,(Päälaskenta!C$20+(Päälaskenta!E$20*(Kaksitasouoma_matriisi!F724-Päälaskenta!D$24)))*(Kaksitasouoma_matriisi!F724-Päälaskenta!D$24),0)</f>
        <v>0.52030150000000097</v>
      </c>
      <c r="N724" s="8">
        <f>IF(F724&gt;Päälaskenta!D$24,(2*SQRT((POWER((F724-Päälaskenta!D$24),2))+POWER(Päälaskenta!E$20*(F724-Päälaskenta!D$24),2))+Päälaskenta!C$20),0)</f>
        <v>5.3641606788218601</v>
      </c>
      <c r="O724" s="8">
        <f t="shared" si="185"/>
        <v>9.6995882702431604E-2</v>
      </c>
      <c r="P724" s="8">
        <f>IF(Päälaskenta!$C$29,IF(L724&gt;Päälaskenta!$F$28,Kaksitasouoma_matriisi!AQ724,Kaksitasouoma_matriisi!AR724),Päälaskenta!$F$20)</f>
        <v>0.12</v>
      </c>
      <c r="Q724" s="8">
        <f t="shared" si="186"/>
        <v>0.91532649089471196</v>
      </c>
      <c r="R724" s="8">
        <f t="shared" si="180"/>
        <v>0.16985713530527899</v>
      </c>
      <c r="S724" s="8">
        <f t="shared" si="187"/>
        <v>0.326459053655003</v>
      </c>
      <c r="U724" s="93">
        <f>IF(F724&gt;Päälaskenta!D$24,Päälaskenta!H$24+L724*Päälaskenta!G$24,F724*Päälaskenta!C$24 + F724*F724*Päälaskenta!E$24)</f>
        <v>1.4323999999999999</v>
      </c>
      <c r="V724" s="8">
        <f>IF(F724&gt;Päälaskenta!D$24,2*SQRT(POWER(Päälaskenta!D$24,2)+POWER(Päälaskenta!E$24*Päälaskenta!D$24,2))+Päälaskenta!C$24,(2*SQRT((POWER(F724,2))+POWER(Päälaskenta!E$24*F724,2))+Päälaskenta!C$24))</f>
        <v>2.9798989873223301</v>
      </c>
      <c r="W724" s="8">
        <f t="shared" si="188"/>
        <v>0.480687434739901</v>
      </c>
      <c r="X724" s="8">
        <f>Päälaskenta!F$24</f>
        <v>7.0000000000000007E-2</v>
      </c>
      <c r="Y724" s="8">
        <f t="shared" si="189"/>
        <v>12.556678810054599</v>
      </c>
      <c r="Z724" s="8">
        <f t="shared" si="181"/>
        <v>2.3301428646947202</v>
      </c>
      <c r="AA724" s="8">
        <f t="shared" si="190"/>
        <v>1.6267403411719601</v>
      </c>
      <c r="AC724" s="8">
        <f t="shared" si="182"/>
        <v>0.10214359013147301</v>
      </c>
      <c r="AE724" s="8">
        <v>722</v>
      </c>
      <c r="AF724" s="8">
        <f t="shared" si="176"/>
        <v>13.4720053009493</v>
      </c>
      <c r="AG724" s="8">
        <f t="shared" si="183"/>
        <v>3.4436224247167399E-2</v>
      </c>
      <c r="AJ724" s="132">
        <f>IF(Päälaskenta!$F$28&lt;Kaksitasouoma_matriisi!L724,Päälaskenta!$C$20*Päälaskenta!$F$28,Päälaskenta!$C$20*Kaksitasouoma_matriisi!L724)</f>
        <v>0.505</v>
      </c>
      <c r="AK724" s="134">
        <f>SQRT(Päälaskenta!$D$20^2+(Päälaskenta!$D$20/(1/Päälaskenta!$E$20))^2)</f>
        <v>1.8029999999999999</v>
      </c>
      <c r="AL724" s="134">
        <f>IF(Päälaskenta!$F$28&lt;Kaksitasouoma_matriisi!L724,AK724*Päälaskenta!$F$28*COS(ATAN(1/Päälaskenta!$E$20)),AK724*Kaksitasouoma_matriisi!L724*COS(ATAN(1/Päälaskenta!$E$20)))</f>
        <v>0.152</v>
      </c>
      <c r="AM724" s="134"/>
      <c r="AN724" s="134">
        <f t="shared" si="191"/>
        <v>0.65700000000000003</v>
      </c>
      <c r="AO724" s="8">
        <f t="shared" si="184"/>
        <v>0.33585522952663299</v>
      </c>
      <c r="AP724" s="134">
        <f>Refererenssiarvoja!$B$16*H724^(1/6)/(Refererenssiarvoja!$B$15^0.5)*(Päälaskenta!$G$28/2)^0.5*(1-AO724)^(-1.5)</f>
        <v>7.2999999999999995E-2</v>
      </c>
      <c r="AQ724" s="8">
        <f>Refererenssiarvoja!$B$16*Kaksitasouoma_matriisi!O724^(1/6)/(SQRT((2*Refererenssiarvoja!$B$15)/(Päälaskenta!$F$31*Päälaskenta!$G$31*Päälaskenta!$F$28))+SQRT(Refererenssiarvoja!$B$15)/Refererenssiarvoja!$B$17*LN(Kaksitasouoma_matriisi!L724/Päälaskenta!$F$28))</f>
        <v>-6.4289929307472002E-2</v>
      </c>
      <c r="AR724" s="8">
        <f>Refererenssiarvoja!$B$16*Kaksitasouoma_matriisi!O724^(1/6)/(SQRT((2*Refererenssiarvoja!$B$15)/(Päälaskenta!$F$31*Päälaskenta!$G$31*L724)))</f>
        <v>0.15379305900536999</v>
      </c>
    </row>
    <row r="725" spans="1:44" x14ac:dyDescent="0.2">
      <c r="A725" s="8">
        <v>723</v>
      </c>
      <c r="B725" s="8">
        <f>IF(Päälaskenta!C$7,Päälaskenta!E$7,Päälaskenta!G$5)</f>
        <v>2.5</v>
      </c>
      <c r="C725" s="56">
        <v>1.2769999999999999</v>
      </c>
      <c r="D725" s="93">
        <f t="shared" si="177"/>
        <v>1.9577</v>
      </c>
      <c r="E725" s="8">
        <f>IF(Päälaskenta!$C$26,Kaksitasouoma_matriisi!AP725,Kaksitasouoma_matriisi!AC725)</f>
        <v>0.102151302731308</v>
      </c>
      <c r="F725" s="56">
        <f>IF(D725&lt;Päälaskenta!H$24,(SQRT(POWER(Päälaskenta!C$24/(2*Päälaskenta!E$24),2)+(D725/Päälaskenta!E$24))-Päälaskenta!C$24/(2*Päälaskenta!E$24)),IF(D725=Päälaskenta!H$24,Päälaskenta!D$24,Päälaskenta!D$24+(SQRT(POWER((Päälaskenta!C$20+Päälaskenta!G$24)/(2*Päälaskenta!E$20),2)+((D725-Päälaskenta!H$24)/Päälaskenta!E$20))-(Päälaskenta!C$20+Päälaskenta!G$24)/(2*Päälaskenta!E$20))))</f>
        <v>0.80200000000000005</v>
      </c>
      <c r="G725" s="57">
        <f>IF(F725&gt;Päälaskenta!D$24,(2*SQRT((POWER(Päälaskenta!D$24,2))+POWER(Päälaskenta!E$24*Päälaskenta!D$24,2))+Päälaskenta!C$24)+(2*SQRT((POWER((F725-Päälaskenta!D$24),2))+POWER(Päälaskenta!E$20*(F725-Päälaskenta!D$24),2))+Päälaskenta!C$20),(2*SQRT((POWER(F725,2))+POWER(Päälaskenta!E$24*F725,2))+Päälaskenta!C$24))</f>
        <v>8.35</v>
      </c>
      <c r="H725" s="57">
        <f t="shared" si="178"/>
        <v>0.23</v>
      </c>
      <c r="I725" s="62">
        <f t="shared" si="179"/>
        <v>0.120753</v>
      </c>
      <c r="J725" s="8">
        <f>IF(F725&lt;Päälaskenta!$D$24,0,Kaksitasouoma_matriisi!F725-Päälaskenta!$D$24)</f>
        <v>0.10199999999999999</v>
      </c>
      <c r="L725" s="8">
        <f>IF(F725&gt;Päälaskenta!D$24,F725-Päälaskenta!D$24,0)</f>
        <v>0.10199999999999999</v>
      </c>
      <c r="M725" s="8">
        <f>IF(F725&gt;Päälaskenta!D$24,(Päälaskenta!C$20+(Päälaskenta!E$20*(Kaksitasouoma_matriisi!F725-Päälaskenta!D$24)))*(Kaksitasouoma_matriisi!F725-Päälaskenta!D$24),0)</f>
        <v>0.52560600000000002</v>
      </c>
      <c r="N725" s="8">
        <f>IF(F725&gt;Päälaskenta!D$24,(2*SQRT((POWER((F725-Päälaskenta!D$24),2))+POWER(Päälaskenta!E$20*(F725-Päälaskenta!D$24),2))+Päälaskenta!C$20),0)</f>
        <v>5.3677662300973301</v>
      </c>
      <c r="O725" s="8">
        <f t="shared" si="185"/>
        <v>9.7918943834196998E-2</v>
      </c>
      <c r="P725" s="8">
        <f>IF(Päälaskenta!$C$29,IF(L725&gt;Päälaskenta!$F$28,Kaksitasouoma_matriisi!AQ725,Kaksitasouoma_matriisi!AR725),Päälaskenta!$F$20)</f>
        <v>0.12</v>
      </c>
      <c r="Q725" s="8">
        <f t="shared" si="186"/>
        <v>0.93051536444294303</v>
      </c>
      <c r="R725" s="8">
        <f t="shared" si="180"/>
        <v>0.17203376000839399</v>
      </c>
      <c r="S725" s="8">
        <f t="shared" si="187"/>
        <v>0.32730554827835701</v>
      </c>
      <c r="U725" s="93">
        <f>IF(F725&gt;Päälaskenta!D$24,Päälaskenta!H$24+L725*Päälaskenta!G$24,F725*Päälaskenta!C$24 + F725*F725*Päälaskenta!E$24)</f>
        <v>1.4348000000000001</v>
      </c>
      <c r="V725" s="8">
        <f>IF(F725&gt;Päälaskenta!D$24,2*SQRT(POWER(Päälaskenta!D$24,2)+POWER(Päälaskenta!E$24*Päälaskenta!D$24,2))+Päälaskenta!C$24,(2*SQRT((POWER(F725,2))+POWER(Päälaskenta!E$24*F725,2))+Päälaskenta!C$24))</f>
        <v>2.9798989873223301</v>
      </c>
      <c r="W725" s="8">
        <f t="shared" si="188"/>
        <v>0.48149283116783698</v>
      </c>
      <c r="X725" s="8">
        <f>Päälaskenta!F$24</f>
        <v>7.0000000000000007E-2</v>
      </c>
      <c r="Y725" s="8">
        <f t="shared" si="189"/>
        <v>12.5917631173728</v>
      </c>
      <c r="Z725" s="8">
        <f t="shared" si="181"/>
        <v>2.3279662399916101</v>
      </c>
      <c r="AA725" s="8">
        <f t="shared" si="190"/>
        <v>1.6225022581485999</v>
      </c>
      <c r="AC725" s="8">
        <f t="shared" si="182"/>
        <v>0.102151302731308</v>
      </c>
      <c r="AE725" s="8">
        <v>723</v>
      </c>
      <c r="AF725" s="8">
        <f t="shared" si="176"/>
        <v>13.5222784818157</v>
      </c>
      <c r="AG725" s="8">
        <f t="shared" si="183"/>
        <v>3.4180645963273797E-2</v>
      </c>
      <c r="AJ725" s="132">
        <f>IF(Päälaskenta!$F$28&lt;Kaksitasouoma_matriisi!L725,Päälaskenta!$C$20*Päälaskenta!$F$28,Päälaskenta!$C$20*Kaksitasouoma_matriisi!L725)</f>
        <v>0.51</v>
      </c>
      <c r="AK725" s="134">
        <f>SQRT(Päälaskenta!$D$20^2+(Päälaskenta!$D$20/(1/Päälaskenta!$E$20))^2)</f>
        <v>1.8029999999999999</v>
      </c>
      <c r="AL725" s="134">
        <f>IF(Päälaskenta!$F$28&lt;Kaksitasouoma_matriisi!L725,AK725*Päälaskenta!$F$28*COS(ATAN(1/Päälaskenta!$E$20)),AK725*Kaksitasouoma_matriisi!L725*COS(ATAN(1/Päälaskenta!$E$20)))</f>
        <v>0.153</v>
      </c>
      <c r="AM725" s="134"/>
      <c r="AN725" s="134">
        <f t="shared" si="191"/>
        <v>0.66300000000000003</v>
      </c>
      <c r="AO725" s="8">
        <f t="shared" si="184"/>
        <v>0.33866271645298102</v>
      </c>
      <c r="AP725" s="134">
        <f>Refererenssiarvoja!$B$16*H725^(1/6)/(Refererenssiarvoja!$B$15^0.5)*(Päälaskenta!$G$28/2)^0.5*(1-AO725)^(-1.5)</f>
        <v>7.2999999999999995E-2</v>
      </c>
      <c r="AQ725" s="8">
        <f>Refererenssiarvoja!$B$16*Kaksitasouoma_matriisi!O725^(1/6)/(SQRT((2*Refererenssiarvoja!$B$15)/(Päälaskenta!$F$31*Päälaskenta!$G$31*Päälaskenta!$F$28))+SQRT(Refererenssiarvoja!$B$15)/Refererenssiarvoja!$B$17*LN(Kaksitasouoma_matriisi!L725/Päälaskenta!$F$28))</f>
        <v>-6.48661178485887E-2</v>
      </c>
      <c r="AR725" s="8">
        <f>Refererenssiarvoja!$B$16*Kaksitasouoma_matriisi!O725^(1/6)/(SQRT((2*Refererenssiarvoja!$B$15)/(Päälaskenta!$F$31*Päälaskenta!$G$31*L725)))</f>
        <v>0.154796702283066</v>
      </c>
    </row>
    <row r="726" spans="1:44" x14ac:dyDescent="0.2">
      <c r="A726" s="8">
        <v>724</v>
      </c>
      <c r="B726" s="8">
        <f>IF(Päälaskenta!C$7,Päälaskenta!E$7,Päälaskenta!G$5)</f>
        <v>2.5</v>
      </c>
      <c r="C726" s="56">
        <v>1.276</v>
      </c>
      <c r="D726" s="93">
        <f t="shared" si="177"/>
        <v>1.9592000000000001</v>
      </c>
      <c r="E726" s="8">
        <f>IF(Päälaskenta!$C$26,Kaksitasouoma_matriisi!AP726,Kaksitasouoma_matriisi!AC726)</f>
        <v>0.102151302731308</v>
      </c>
      <c r="F726" s="56">
        <f>IF(D726&lt;Päälaskenta!H$24,(SQRT(POWER(Päälaskenta!C$24/(2*Päälaskenta!E$24),2)+(D726/Päälaskenta!E$24))-Päälaskenta!C$24/(2*Päälaskenta!E$24)),IF(D726=Päälaskenta!H$24,Päälaskenta!D$24,Päälaskenta!D$24+(SQRT(POWER((Päälaskenta!C$20+Päälaskenta!G$24)/(2*Päälaskenta!E$20),2)+((D726-Päälaskenta!H$24)/Päälaskenta!E$20))-(Päälaskenta!C$20+Päälaskenta!G$24)/(2*Päälaskenta!E$20))))</f>
        <v>0.80200000000000005</v>
      </c>
      <c r="G726" s="57">
        <f>IF(F726&gt;Päälaskenta!D$24,(2*SQRT((POWER(Päälaskenta!D$24,2))+POWER(Päälaskenta!E$24*Päälaskenta!D$24,2))+Päälaskenta!C$24)+(2*SQRT((POWER((F726-Päälaskenta!D$24),2))+POWER(Päälaskenta!E$20*(F726-Päälaskenta!D$24),2))+Päälaskenta!C$20),(2*SQRT((POWER(F726,2))+POWER(Päälaskenta!E$24*F726,2))+Päälaskenta!C$24))</f>
        <v>8.35</v>
      </c>
      <c r="H726" s="57">
        <f t="shared" si="178"/>
        <v>0.23</v>
      </c>
      <c r="I726" s="62">
        <f t="shared" si="179"/>
        <v>0.120564</v>
      </c>
      <c r="J726" s="8">
        <f>IF(F726&lt;Päälaskenta!$D$24,0,Kaksitasouoma_matriisi!F726-Päälaskenta!$D$24)</f>
        <v>0.10199999999999999</v>
      </c>
      <c r="L726" s="8">
        <f>IF(F726&gt;Päälaskenta!D$24,F726-Päälaskenta!D$24,0)</f>
        <v>0.10199999999999999</v>
      </c>
      <c r="M726" s="8">
        <f>IF(F726&gt;Päälaskenta!D$24,(Päälaskenta!C$20+(Päälaskenta!E$20*(Kaksitasouoma_matriisi!F726-Päälaskenta!D$24)))*(Kaksitasouoma_matriisi!F726-Päälaskenta!D$24),0)</f>
        <v>0.52560600000000002</v>
      </c>
      <c r="N726" s="8">
        <f>IF(F726&gt;Päälaskenta!D$24,(2*SQRT((POWER((F726-Päälaskenta!D$24),2))+POWER(Päälaskenta!E$20*(F726-Päälaskenta!D$24),2))+Päälaskenta!C$20),0)</f>
        <v>5.3677662300973301</v>
      </c>
      <c r="O726" s="8">
        <f t="shared" si="185"/>
        <v>9.7918943834196998E-2</v>
      </c>
      <c r="P726" s="8">
        <f>IF(Päälaskenta!$C$29,IF(L726&gt;Päälaskenta!$F$28,Kaksitasouoma_matriisi!AQ726,Kaksitasouoma_matriisi!AR726),Päälaskenta!$F$20)</f>
        <v>0.12</v>
      </c>
      <c r="Q726" s="8">
        <f t="shared" si="186"/>
        <v>0.93051536444294303</v>
      </c>
      <c r="R726" s="8">
        <f t="shared" si="180"/>
        <v>0.17203376000839399</v>
      </c>
      <c r="S726" s="8">
        <f t="shared" si="187"/>
        <v>0.32730554827835701</v>
      </c>
      <c r="U726" s="93">
        <f>IF(F726&gt;Päälaskenta!D$24,Päälaskenta!H$24+L726*Päälaskenta!G$24,F726*Päälaskenta!C$24 + F726*F726*Päälaskenta!E$24)</f>
        <v>1.4348000000000001</v>
      </c>
      <c r="V726" s="8">
        <f>IF(F726&gt;Päälaskenta!D$24,2*SQRT(POWER(Päälaskenta!D$24,2)+POWER(Päälaskenta!E$24*Päälaskenta!D$24,2))+Päälaskenta!C$24,(2*SQRT((POWER(F726,2))+POWER(Päälaskenta!E$24*F726,2))+Päälaskenta!C$24))</f>
        <v>2.9798989873223301</v>
      </c>
      <c r="W726" s="8">
        <f t="shared" si="188"/>
        <v>0.48149283116783698</v>
      </c>
      <c r="X726" s="8">
        <f>Päälaskenta!F$24</f>
        <v>7.0000000000000007E-2</v>
      </c>
      <c r="Y726" s="8">
        <f t="shared" si="189"/>
        <v>12.5917631173728</v>
      </c>
      <c r="Z726" s="8">
        <f t="shared" si="181"/>
        <v>2.3279662399916101</v>
      </c>
      <c r="AA726" s="8">
        <f t="shared" si="190"/>
        <v>1.6225022581485999</v>
      </c>
      <c r="AC726" s="8">
        <f t="shared" si="182"/>
        <v>0.102151302731308</v>
      </c>
      <c r="AE726" s="8">
        <v>724</v>
      </c>
      <c r="AF726" s="8">
        <f t="shared" si="176"/>
        <v>13.5222784818157</v>
      </c>
      <c r="AG726" s="8">
        <f t="shared" si="183"/>
        <v>3.4180645963273797E-2</v>
      </c>
      <c r="AJ726" s="132">
        <f>IF(Päälaskenta!$F$28&lt;Kaksitasouoma_matriisi!L726,Päälaskenta!$C$20*Päälaskenta!$F$28,Päälaskenta!$C$20*Kaksitasouoma_matriisi!L726)</f>
        <v>0.51</v>
      </c>
      <c r="AK726" s="134">
        <f>SQRT(Päälaskenta!$D$20^2+(Päälaskenta!$D$20/(1/Päälaskenta!$E$20))^2)</f>
        <v>1.8029999999999999</v>
      </c>
      <c r="AL726" s="134">
        <f>IF(Päälaskenta!$F$28&lt;Kaksitasouoma_matriisi!L726,AK726*Päälaskenta!$F$28*COS(ATAN(1/Päälaskenta!$E$20)),AK726*Kaksitasouoma_matriisi!L726*COS(ATAN(1/Päälaskenta!$E$20)))</f>
        <v>0.153</v>
      </c>
      <c r="AM726" s="134"/>
      <c r="AN726" s="134">
        <f t="shared" si="191"/>
        <v>0.66300000000000003</v>
      </c>
      <c r="AO726" s="8">
        <f t="shared" si="184"/>
        <v>0.33840342997141698</v>
      </c>
      <c r="AP726" s="134">
        <f>Refererenssiarvoja!$B$16*H726^(1/6)/(Refererenssiarvoja!$B$15^0.5)*(Päälaskenta!$G$28/2)^0.5*(1-AO726)^(-1.5)</f>
        <v>7.2999999999999995E-2</v>
      </c>
      <c r="AQ726" s="8">
        <f>Refererenssiarvoja!$B$16*Kaksitasouoma_matriisi!O726^(1/6)/(SQRT((2*Refererenssiarvoja!$B$15)/(Päälaskenta!$F$31*Päälaskenta!$G$31*Päälaskenta!$F$28))+SQRT(Refererenssiarvoja!$B$15)/Refererenssiarvoja!$B$17*LN(Kaksitasouoma_matriisi!L726/Päälaskenta!$F$28))</f>
        <v>-6.48661178485887E-2</v>
      </c>
      <c r="AR726" s="8">
        <f>Refererenssiarvoja!$B$16*Kaksitasouoma_matriisi!O726^(1/6)/(SQRT((2*Refererenssiarvoja!$B$15)/(Päälaskenta!$F$31*Päälaskenta!$G$31*L726)))</f>
        <v>0.154796702283066</v>
      </c>
    </row>
    <row r="727" spans="1:44" x14ac:dyDescent="0.2">
      <c r="A727" s="8">
        <v>725</v>
      </c>
      <c r="B727" s="8">
        <f>IF(Päälaskenta!C$7,Päälaskenta!E$7,Päälaskenta!G$5)</f>
        <v>2.5</v>
      </c>
      <c r="C727" s="56">
        <v>1.2749999999999999</v>
      </c>
      <c r="D727" s="93">
        <f t="shared" si="177"/>
        <v>1.9608000000000001</v>
      </c>
      <c r="E727" s="8">
        <f>IF(Päälaskenta!$C$26,Kaksitasouoma_matriisi!AP727,Kaksitasouoma_matriisi!AC727)</f>
        <v>0.102151302731308</v>
      </c>
      <c r="F727" s="56">
        <f>IF(D727&lt;Päälaskenta!H$24,(SQRT(POWER(Päälaskenta!C$24/(2*Päälaskenta!E$24),2)+(D727/Päälaskenta!E$24))-Päälaskenta!C$24/(2*Päälaskenta!E$24)),IF(D727=Päälaskenta!H$24,Päälaskenta!D$24,Päälaskenta!D$24+(SQRT(POWER((Päälaskenta!C$20+Päälaskenta!G$24)/(2*Päälaskenta!E$20),2)+((D727-Päälaskenta!H$24)/Päälaskenta!E$20))-(Päälaskenta!C$20+Päälaskenta!G$24)/(2*Päälaskenta!E$20))))</f>
        <v>0.80200000000000005</v>
      </c>
      <c r="G727" s="57">
        <f>IF(F727&gt;Päälaskenta!D$24,(2*SQRT((POWER(Päälaskenta!D$24,2))+POWER(Päälaskenta!E$24*Päälaskenta!D$24,2))+Päälaskenta!C$24)+(2*SQRT((POWER((F727-Päälaskenta!D$24),2))+POWER(Päälaskenta!E$20*(F727-Päälaskenta!D$24),2))+Päälaskenta!C$20),(2*SQRT((POWER(F727,2))+POWER(Päälaskenta!E$24*F727,2))+Päälaskenta!C$24))</f>
        <v>8.35</v>
      </c>
      <c r="H727" s="57">
        <f t="shared" si="178"/>
        <v>0.23</v>
      </c>
      <c r="I727" s="62">
        <f t="shared" si="179"/>
        <v>0.120375</v>
      </c>
      <c r="J727" s="8">
        <f>IF(F727&lt;Päälaskenta!$D$24,0,Kaksitasouoma_matriisi!F727-Päälaskenta!$D$24)</f>
        <v>0.10199999999999999</v>
      </c>
      <c r="L727" s="8">
        <f>IF(F727&gt;Päälaskenta!D$24,F727-Päälaskenta!D$24,0)</f>
        <v>0.10199999999999999</v>
      </c>
      <c r="M727" s="8">
        <f>IF(F727&gt;Päälaskenta!D$24,(Päälaskenta!C$20+(Päälaskenta!E$20*(Kaksitasouoma_matriisi!F727-Päälaskenta!D$24)))*(Kaksitasouoma_matriisi!F727-Päälaskenta!D$24),0)</f>
        <v>0.52560600000000002</v>
      </c>
      <c r="N727" s="8">
        <f>IF(F727&gt;Päälaskenta!D$24,(2*SQRT((POWER((F727-Päälaskenta!D$24),2))+POWER(Päälaskenta!E$20*(F727-Päälaskenta!D$24),2))+Päälaskenta!C$20),0)</f>
        <v>5.3677662300973301</v>
      </c>
      <c r="O727" s="8">
        <f t="shared" si="185"/>
        <v>9.7918943834196998E-2</v>
      </c>
      <c r="P727" s="8">
        <f>IF(Päälaskenta!$C$29,IF(L727&gt;Päälaskenta!$F$28,Kaksitasouoma_matriisi!AQ727,Kaksitasouoma_matriisi!AR727),Päälaskenta!$F$20)</f>
        <v>0.12</v>
      </c>
      <c r="Q727" s="8">
        <f t="shared" si="186"/>
        <v>0.93051536444294303</v>
      </c>
      <c r="R727" s="8">
        <f t="shared" si="180"/>
        <v>0.17203376000839399</v>
      </c>
      <c r="S727" s="8">
        <f t="shared" si="187"/>
        <v>0.32730554827835701</v>
      </c>
      <c r="U727" s="93">
        <f>IF(F727&gt;Päälaskenta!D$24,Päälaskenta!H$24+L727*Päälaskenta!G$24,F727*Päälaskenta!C$24 + F727*F727*Päälaskenta!E$24)</f>
        <v>1.4348000000000001</v>
      </c>
      <c r="V727" s="8">
        <f>IF(F727&gt;Päälaskenta!D$24,2*SQRT(POWER(Päälaskenta!D$24,2)+POWER(Päälaskenta!E$24*Päälaskenta!D$24,2))+Päälaskenta!C$24,(2*SQRT((POWER(F727,2))+POWER(Päälaskenta!E$24*F727,2))+Päälaskenta!C$24))</f>
        <v>2.9798989873223301</v>
      </c>
      <c r="W727" s="8">
        <f t="shared" si="188"/>
        <v>0.48149283116783698</v>
      </c>
      <c r="X727" s="8">
        <f>Päälaskenta!F$24</f>
        <v>7.0000000000000007E-2</v>
      </c>
      <c r="Y727" s="8">
        <f t="shared" si="189"/>
        <v>12.5917631173728</v>
      </c>
      <c r="Z727" s="8">
        <f t="shared" si="181"/>
        <v>2.3279662399916101</v>
      </c>
      <c r="AA727" s="8">
        <f t="shared" si="190"/>
        <v>1.6225022581485999</v>
      </c>
      <c r="AC727" s="8">
        <f t="shared" si="182"/>
        <v>0.102151302731308</v>
      </c>
      <c r="AE727" s="8">
        <v>725</v>
      </c>
      <c r="AF727" s="8">
        <f t="shared" si="176"/>
        <v>13.5222784818157</v>
      </c>
      <c r="AG727" s="8">
        <f t="shared" si="183"/>
        <v>3.4180645963273797E-2</v>
      </c>
      <c r="AJ727" s="132">
        <f>IF(Päälaskenta!$F$28&lt;Kaksitasouoma_matriisi!L727,Päälaskenta!$C$20*Päälaskenta!$F$28,Päälaskenta!$C$20*Kaksitasouoma_matriisi!L727)</f>
        <v>0.51</v>
      </c>
      <c r="AK727" s="134">
        <f>SQRT(Päälaskenta!$D$20^2+(Päälaskenta!$D$20/(1/Päälaskenta!$E$20))^2)</f>
        <v>1.8029999999999999</v>
      </c>
      <c r="AL727" s="134">
        <f>IF(Päälaskenta!$F$28&lt;Kaksitasouoma_matriisi!L727,AK727*Päälaskenta!$F$28*COS(ATAN(1/Päälaskenta!$E$20)),AK727*Kaksitasouoma_matriisi!L727*COS(ATAN(1/Päälaskenta!$E$20)))</f>
        <v>0.153</v>
      </c>
      <c r="AM727" s="134"/>
      <c r="AN727" s="134">
        <f t="shared" si="191"/>
        <v>0.66300000000000003</v>
      </c>
      <c r="AO727" s="8">
        <f t="shared" si="184"/>
        <v>0.33812729498164001</v>
      </c>
      <c r="AP727" s="134">
        <f>Refererenssiarvoja!$B$16*H727^(1/6)/(Refererenssiarvoja!$B$15^0.5)*(Päälaskenta!$G$28/2)^0.5*(1-AO727)^(-1.5)</f>
        <v>7.2999999999999995E-2</v>
      </c>
      <c r="AQ727" s="8">
        <f>Refererenssiarvoja!$B$16*Kaksitasouoma_matriisi!O727^(1/6)/(SQRT((2*Refererenssiarvoja!$B$15)/(Päälaskenta!$F$31*Päälaskenta!$G$31*Päälaskenta!$F$28))+SQRT(Refererenssiarvoja!$B$15)/Refererenssiarvoja!$B$17*LN(Kaksitasouoma_matriisi!L727/Päälaskenta!$F$28))</f>
        <v>-6.48661178485887E-2</v>
      </c>
      <c r="AR727" s="8">
        <f>Refererenssiarvoja!$B$16*Kaksitasouoma_matriisi!O727^(1/6)/(SQRT((2*Refererenssiarvoja!$B$15)/(Päälaskenta!$F$31*Päälaskenta!$G$31*L727)))</f>
        <v>0.154796702283066</v>
      </c>
    </row>
    <row r="728" spans="1:44" x14ac:dyDescent="0.2">
      <c r="A728" s="8">
        <v>726</v>
      </c>
      <c r="B728" s="8">
        <f>IF(Päälaskenta!C$7,Päälaskenta!E$7,Päälaskenta!G$5)</f>
        <v>2.5</v>
      </c>
      <c r="C728" s="56">
        <v>1.274</v>
      </c>
      <c r="D728" s="93">
        <f t="shared" si="177"/>
        <v>1.9622999999999999</v>
      </c>
      <c r="E728" s="8">
        <f>IF(Päälaskenta!$C$26,Kaksitasouoma_matriisi!AP728,Kaksitasouoma_matriisi!AC728)</f>
        <v>0.102151302731308</v>
      </c>
      <c r="F728" s="56">
        <f>IF(D728&lt;Päälaskenta!H$24,(SQRT(POWER(Päälaskenta!C$24/(2*Päälaskenta!E$24),2)+(D728/Päälaskenta!E$24))-Päälaskenta!C$24/(2*Päälaskenta!E$24)),IF(D728=Päälaskenta!H$24,Päälaskenta!D$24,Päälaskenta!D$24+(SQRT(POWER((Päälaskenta!C$20+Päälaskenta!G$24)/(2*Päälaskenta!E$20),2)+((D728-Päälaskenta!H$24)/Päälaskenta!E$20))-(Päälaskenta!C$20+Päälaskenta!G$24)/(2*Päälaskenta!E$20))))</f>
        <v>0.80200000000000005</v>
      </c>
      <c r="G728" s="57">
        <f>IF(F728&gt;Päälaskenta!D$24,(2*SQRT((POWER(Päälaskenta!D$24,2))+POWER(Päälaskenta!E$24*Päälaskenta!D$24,2))+Päälaskenta!C$24)+(2*SQRT((POWER((F728-Päälaskenta!D$24),2))+POWER(Päälaskenta!E$20*(F728-Päälaskenta!D$24),2))+Päälaskenta!C$20),(2*SQRT((POWER(F728,2))+POWER(Päälaskenta!E$24*F728,2))+Päälaskenta!C$24))</f>
        <v>8.35</v>
      </c>
      <c r="H728" s="57">
        <f t="shared" si="178"/>
        <v>0.24</v>
      </c>
      <c r="I728" s="62">
        <f t="shared" si="179"/>
        <v>0.113556</v>
      </c>
      <c r="J728" s="8">
        <f>IF(F728&lt;Päälaskenta!$D$24,0,Kaksitasouoma_matriisi!F728-Päälaskenta!$D$24)</f>
        <v>0.10199999999999999</v>
      </c>
      <c r="L728" s="8">
        <f>IF(F728&gt;Päälaskenta!D$24,F728-Päälaskenta!D$24,0)</f>
        <v>0.10199999999999999</v>
      </c>
      <c r="M728" s="8">
        <f>IF(F728&gt;Päälaskenta!D$24,(Päälaskenta!C$20+(Päälaskenta!E$20*(Kaksitasouoma_matriisi!F728-Päälaskenta!D$24)))*(Kaksitasouoma_matriisi!F728-Päälaskenta!D$24),0)</f>
        <v>0.52560600000000002</v>
      </c>
      <c r="N728" s="8">
        <f>IF(F728&gt;Päälaskenta!D$24,(2*SQRT((POWER((F728-Päälaskenta!D$24),2))+POWER(Päälaskenta!E$20*(F728-Päälaskenta!D$24),2))+Päälaskenta!C$20),0)</f>
        <v>5.3677662300973301</v>
      </c>
      <c r="O728" s="8">
        <f t="shared" si="185"/>
        <v>9.7918943834196998E-2</v>
      </c>
      <c r="P728" s="8">
        <f>IF(Päälaskenta!$C$29,IF(L728&gt;Päälaskenta!$F$28,Kaksitasouoma_matriisi!AQ728,Kaksitasouoma_matriisi!AR728),Päälaskenta!$F$20)</f>
        <v>0.12</v>
      </c>
      <c r="Q728" s="8">
        <f t="shared" si="186"/>
        <v>0.93051536444294303</v>
      </c>
      <c r="R728" s="8">
        <f t="shared" si="180"/>
        <v>0.17203376000839399</v>
      </c>
      <c r="S728" s="8">
        <f t="shared" si="187"/>
        <v>0.32730554827835701</v>
      </c>
      <c r="U728" s="93">
        <f>IF(F728&gt;Päälaskenta!D$24,Päälaskenta!H$24+L728*Päälaskenta!G$24,F728*Päälaskenta!C$24 + F728*F728*Päälaskenta!E$24)</f>
        <v>1.4348000000000001</v>
      </c>
      <c r="V728" s="8">
        <f>IF(F728&gt;Päälaskenta!D$24,2*SQRT(POWER(Päälaskenta!D$24,2)+POWER(Päälaskenta!E$24*Päälaskenta!D$24,2))+Päälaskenta!C$24,(2*SQRT((POWER(F728,2))+POWER(Päälaskenta!E$24*F728,2))+Päälaskenta!C$24))</f>
        <v>2.9798989873223301</v>
      </c>
      <c r="W728" s="8">
        <f t="shared" si="188"/>
        <v>0.48149283116783698</v>
      </c>
      <c r="X728" s="8">
        <f>Päälaskenta!F$24</f>
        <v>7.0000000000000007E-2</v>
      </c>
      <c r="Y728" s="8">
        <f t="shared" si="189"/>
        <v>12.5917631173728</v>
      </c>
      <c r="Z728" s="8">
        <f t="shared" si="181"/>
        <v>2.3279662399916101</v>
      </c>
      <c r="AA728" s="8">
        <f t="shared" si="190"/>
        <v>1.6225022581485999</v>
      </c>
      <c r="AC728" s="8">
        <f t="shared" si="182"/>
        <v>0.102151302731308</v>
      </c>
      <c r="AE728" s="8">
        <v>726</v>
      </c>
      <c r="AF728" s="8">
        <f t="shared" si="176"/>
        <v>13.5222784818157</v>
      </c>
      <c r="AG728" s="8">
        <f t="shared" si="183"/>
        <v>3.4180645963273797E-2</v>
      </c>
      <c r="AJ728" s="132">
        <f>IF(Päälaskenta!$F$28&lt;Kaksitasouoma_matriisi!L728,Päälaskenta!$C$20*Päälaskenta!$F$28,Päälaskenta!$C$20*Kaksitasouoma_matriisi!L728)</f>
        <v>0.51</v>
      </c>
      <c r="AK728" s="134">
        <f>SQRT(Päälaskenta!$D$20^2+(Päälaskenta!$D$20/(1/Päälaskenta!$E$20))^2)</f>
        <v>1.8029999999999999</v>
      </c>
      <c r="AL728" s="134">
        <f>IF(Päälaskenta!$F$28&lt;Kaksitasouoma_matriisi!L728,AK728*Päälaskenta!$F$28*COS(ATAN(1/Päälaskenta!$E$20)),AK728*Kaksitasouoma_matriisi!L728*COS(ATAN(1/Päälaskenta!$E$20)))</f>
        <v>0.153</v>
      </c>
      <c r="AM728" s="134"/>
      <c r="AN728" s="134">
        <f t="shared" si="191"/>
        <v>0.66300000000000003</v>
      </c>
      <c r="AO728" s="8">
        <f t="shared" si="184"/>
        <v>0.33786882739642299</v>
      </c>
      <c r="AP728" s="134">
        <f>Refererenssiarvoja!$B$16*H728^(1/6)/(Refererenssiarvoja!$B$15^0.5)*(Päälaskenta!$G$28/2)^0.5*(1-AO728)^(-1.5)</f>
        <v>7.3999999999999996E-2</v>
      </c>
      <c r="AQ728" s="8">
        <f>Refererenssiarvoja!$B$16*Kaksitasouoma_matriisi!O728^(1/6)/(SQRT((2*Refererenssiarvoja!$B$15)/(Päälaskenta!$F$31*Päälaskenta!$G$31*Päälaskenta!$F$28))+SQRT(Refererenssiarvoja!$B$15)/Refererenssiarvoja!$B$17*LN(Kaksitasouoma_matriisi!L728/Päälaskenta!$F$28))</f>
        <v>-6.48661178485887E-2</v>
      </c>
      <c r="AR728" s="8">
        <f>Refererenssiarvoja!$B$16*Kaksitasouoma_matriisi!O728^(1/6)/(SQRT((2*Refererenssiarvoja!$B$15)/(Päälaskenta!$F$31*Päälaskenta!$G$31*L728)))</f>
        <v>0.154796702283066</v>
      </c>
    </row>
    <row r="729" spans="1:44" x14ac:dyDescent="0.2">
      <c r="A729" s="8">
        <v>727</v>
      </c>
      <c r="B729" s="8">
        <f>IF(Päälaskenta!C$7,Päälaskenta!E$7,Päälaskenta!G$5)</f>
        <v>2.5</v>
      </c>
      <c r="C729" s="56">
        <v>1.2729999999999999</v>
      </c>
      <c r="D729" s="93">
        <f t="shared" si="177"/>
        <v>1.9639</v>
      </c>
      <c r="E729" s="8">
        <f>IF(Päälaskenta!$C$26,Kaksitasouoma_matriisi!AP729,Kaksitasouoma_matriisi!AC729)</f>
        <v>0.102151302731308</v>
      </c>
      <c r="F729" s="56">
        <f>IF(D729&lt;Päälaskenta!H$24,(SQRT(POWER(Päälaskenta!C$24/(2*Päälaskenta!E$24),2)+(D729/Päälaskenta!E$24))-Päälaskenta!C$24/(2*Päälaskenta!E$24)),IF(D729=Päälaskenta!H$24,Päälaskenta!D$24,Päälaskenta!D$24+(SQRT(POWER((Päälaskenta!C$20+Päälaskenta!G$24)/(2*Päälaskenta!E$20),2)+((D729-Päälaskenta!H$24)/Päälaskenta!E$20))-(Päälaskenta!C$20+Päälaskenta!G$24)/(2*Päälaskenta!E$20))))</f>
        <v>0.80200000000000005</v>
      </c>
      <c r="G729" s="57">
        <f>IF(F729&gt;Päälaskenta!D$24,(2*SQRT((POWER(Päälaskenta!D$24,2))+POWER(Päälaskenta!E$24*Päälaskenta!D$24,2))+Päälaskenta!C$24)+(2*SQRT((POWER((F729-Päälaskenta!D$24),2))+POWER(Päälaskenta!E$20*(F729-Päälaskenta!D$24),2))+Päälaskenta!C$20),(2*SQRT((POWER(F729,2))+POWER(Päälaskenta!E$24*F729,2))+Päälaskenta!C$24))</f>
        <v>8.35</v>
      </c>
      <c r="H729" s="57">
        <f t="shared" si="178"/>
        <v>0.24</v>
      </c>
      <c r="I729" s="62">
        <f t="shared" si="179"/>
        <v>0.11337800000000001</v>
      </c>
      <c r="J729" s="8">
        <f>IF(F729&lt;Päälaskenta!$D$24,0,Kaksitasouoma_matriisi!F729-Päälaskenta!$D$24)</f>
        <v>0.10199999999999999</v>
      </c>
      <c r="L729" s="8">
        <f>IF(F729&gt;Päälaskenta!D$24,F729-Päälaskenta!D$24,0)</f>
        <v>0.10199999999999999</v>
      </c>
      <c r="M729" s="8">
        <f>IF(F729&gt;Päälaskenta!D$24,(Päälaskenta!C$20+(Päälaskenta!E$20*(Kaksitasouoma_matriisi!F729-Päälaskenta!D$24)))*(Kaksitasouoma_matriisi!F729-Päälaskenta!D$24),0)</f>
        <v>0.52560600000000002</v>
      </c>
      <c r="N729" s="8">
        <f>IF(F729&gt;Päälaskenta!D$24,(2*SQRT((POWER((F729-Päälaskenta!D$24),2))+POWER(Päälaskenta!E$20*(F729-Päälaskenta!D$24),2))+Päälaskenta!C$20),0)</f>
        <v>5.3677662300973301</v>
      </c>
      <c r="O729" s="8">
        <f t="shared" si="185"/>
        <v>9.7918943834196998E-2</v>
      </c>
      <c r="P729" s="8">
        <f>IF(Päälaskenta!$C$29,IF(L729&gt;Päälaskenta!$F$28,Kaksitasouoma_matriisi!AQ729,Kaksitasouoma_matriisi!AR729),Päälaskenta!$F$20)</f>
        <v>0.12</v>
      </c>
      <c r="Q729" s="8">
        <f t="shared" si="186"/>
        <v>0.93051536444294303</v>
      </c>
      <c r="R729" s="8">
        <f t="shared" si="180"/>
        <v>0.17203376000839399</v>
      </c>
      <c r="S729" s="8">
        <f t="shared" si="187"/>
        <v>0.32730554827835701</v>
      </c>
      <c r="U729" s="93">
        <f>IF(F729&gt;Päälaskenta!D$24,Päälaskenta!H$24+L729*Päälaskenta!G$24,F729*Päälaskenta!C$24 + F729*F729*Päälaskenta!E$24)</f>
        <v>1.4348000000000001</v>
      </c>
      <c r="V729" s="8">
        <f>IF(F729&gt;Päälaskenta!D$24,2*SQRT(POWER(Päälaskenta!D$24,2)+POWER(Päälaskenta!E$24*Päälaskenta!D$24,2))+Päälaskenta!C$24,(2*SQRT((POWER(F729,2))+POWER(Päälaskenta!E$24*F729,2))+Päälaskenta!C$24))</f>
        <v>2.9798989873223301</v>
      </c>
      <c r="W729" s="8">
        <f t="shared" si="188"/>
        <v>0.48149283116783698</v>
      </c>
      <c r="X729" s="8">
        <f>Päälaskenta!F$24</f>
        <v>7.0000000000000007E-2</v>
      </c>
      <c r="Y729" s="8">
        <f t="shared" si="189"/>
        <v>12.5917631173728</v>
      </c>
      <c r="Z729" s="8">
        <f t="shared" si="181"/>
        <v>2.3279662399916101</v>
      </c>
      <c r="AA729" s="8">
        <f t="shared" si="190"/>
        <v>1.6225022581485999</v>
      </c>
      <c r="AC729" s="8">
        <f t="shared" si="182"/>
        <v>0.102151302731308</v>
      </c>
      <c r="AE729" s="8">
        <v>727</v>
      </c>
      <c r="AF729" s="8">
        <f t="shared" si="176"/>
        <v>13.5222784818157</v>
      </c>
      <c r="AG729" s="8">
        <f t="shared" si="183"/>
        <v>3.4180645963273797E-2</v>
      </c>
      <c r="AJ729" s="132">
        <f>IF(Päälaskenta!$F$28&lt;Kaksitasouoma_matriisi!L729,Päälaskenta!$C$20*Päälaskenta!$F$28,Päälaskenta!$C$20*Kaksitasouoma_matriisi!L729)</f>
        <v>0.51</v>
      </c>
      <c r="AK729" s="134">
        <f>SQRT(Päälaskenta!$D$20^2+(Päälaskenta!$D$20/(1/Päälaskenta!$E$20))^2)</f>
        <v>1.8029999999999999</v>
      </c>
      <c r="AL729" s="134">
        <f>IF(Päälaskenta!$F$28&lt;Kaksitasouoma_matriisi!L729,AK729*Päälaskenta!$F$28*COS(ATAN(1/Päälaskenta!$E$20)),AK729*Kaksitasouoma_matriisi!L729*COS(ATAN(1/Päälaskenta!$E$20)))</f>
        <v>0.153</v>
      </c>
      <c r="AM729" s="134"/>
      <c r="AN729" s="134">
        <f t="shared" si="191"/>
        <v>0.66300000000000003</v>
      </c>
      <c r="AO729" s="8">
        <f t="shared" si="184"/>
        <v>0.337593563827079</v>
      </c>
      <c r="AP729" s="134">
        <f>Refererenssiarvoja!$B$16*H729^(1/6)/(Refererenssiarvoja!$B$15^0.5)*(Päälaskenta!$G$28/2)^0.5*(1-AO729)^(-1.5)</f>
        <v>7.3999999999999996E-2</v>
      </c>
      <c r="AQ729" s="8">
        <f>Refererenssiarvoja!$B$16*Kaksitasouoma_matriisi!O729^(1/6)/(SQRT((2*Refererenssiarvoja!$B$15)/(Päälaskenta!$F$31*Päälaskenta!$G$31*Päälaskenta!$F$28))+SQRT(Refererenssiarvoja!$B$15)/Refererenssiarvoja!$B$17*LN(Kaksitasouoma_matriisi!L729/Päälaskenta!$F$28))</f>
        <v>-6.48661178485887E-2</v>
      </c>
      <c r="AR729" s="8">
        <f>Refererenssiarvoja!$B$16*Kaksitasouoma_matriisi!O729^(1/6)/(SQRT((2*Refererenssiarvoja!$B$15)/(Päälaskenta!$F$31*Päälaskenta!$G$31*L729)))</f>
        <v>0.154796702283066</v>
      </c>
    </row>
    <row r="730" spans="1:44" x14ac:dyDescent="0.2">
      <c r="A730" s="8">
        <v>728</v>
      </c>
      <c r="B730" s="8">
        <f>IF(Päälaskenta!C$7,Päälaskenta!E$7,Päälaskenta!G$5)</f>
        <v>2.5</v>
      </c>
      <c r="C730" s="56">
        <v>1.272</v>
      </c>
      <c r="D730" s="93">
        <f t="shared" si="177"/>
        <v>1.9654</v>
      </c>
      <c r="E730" s="8">
        <f>IF(Päälaskenta!$C$26,Kaksitasouoma_matriisi!AP730,Kaksitasouoma_matriisi!AC730)</f>
        <v>0.10215900867151501</v>
      </c>
      <c r="F730" s="56">
        <f>IF(D730&lt;Päälaskenta!H$24,(SQRT(POWER(Päälaskenta!C$24/(2*Päälaskenta!E$24),2)+(D730/Päälaskenta!E$24))-Päälaskenta!C$24/(2*Päälaskenta!E$24)),IF(D730=Päälaskenta!H$24,Päälaskenta!D$24,Päälaskenta!D$24+(SQRT(POWER((Päälaskenta!C$20+Päälaskenta!G$24)/(2*Päälaskenta!E$20),2)+((D730-Päälaskenta!H$24)/Päälaskenta!E$20))-(Päälaskenta!C$20+Päälaskenta!G$24)/(2*Päälaskenta!E$20))))</f>
        <v>0.80300000000000005</v>
      </c>
      <c r="G730" s="57">
        <f>IF(F730&gt;Päälaskenta!D$24,(2*SQRT((POWER(Päälaskenta!D$24,2))+POWER(Päälaskenta!E$24*Päälaskenta!D$24,2))+Päälaskenta!C$24)+(2*SQRT((POWER((F730-Päälaskenta!D$24),2))+POWER(Päälaskenta!E$20*(F730-Päälaskenta!D$24),2))+Päälaskenta!C$20),(2*SQRT((POWER(F730,2))+POWER(Päälaskenta!E$24*F730,2))+Päälaskenta!C$24))</f>
        <v>8.35</v>
      </c>
      <c r="H730" s="57">
        <f t="shared" si="178"/>
        <v>0.24</v>
      </c>
      <c r="I730" s="62">
        <f t="shared" si="179"/>
        <v>0.113217</v>
      </c>
      <c r="J730" s="8">
        <f>IF(F730&lt;Päälaskenta!$D$24,0,Kaksitasouoma_matriisi!F730-Päälaskenta!$D$24)</f>
        <v>0.10299999999999999</v>
      </c>
      <c r="L730" s="8">
        <f>IF(F730&gt;Päälaskenta!D$24,F730-Päälaskenta!D$24,0)</f>
        <v>0.10299999999999999</v>
      </c>
      <c r="M730" s="8">
        <f>IF(F730&gt;Päälaskenta!D$24,(Päälaskenta!C$20+(Päälaskenta!E$20*(Kaksitasouoma_matriisi!F730-Päälaskenta!D$24)))*(Kaksitasouoma_matriisi!F730-Päälaskenta!D$24),0)</f>
        <v>0.53091350000000004</v>
      </c>
      <c r="N730" s="8">
        <f>IF(F730&gt;Päälaskenta!D$24,(2*SQRT((POWER((F730-Päälaskenta!D$24),2))+POWER(Päälaskenta!E$20*(F730-Päälaskenta!D$24),2))+Päälaskenta!C$20),0)</f>
        <v>5.3713717813727904</v>
      </c>
      <c r="O730" s="8">
        <f t="shared" si="185"/>
        <v>9.8841324266761399E-2</v>
      </c>
      <c r="P730" s="8">
        <f>IF(Päälaskenta!$C$29,IF(L730&gt;Päälaskenta!$F$28,Kaksitasouoma_matriisi!AQ730,Kaksitasouoma_matriisi!AR730),Päälaskenta!$F$20)</f>
        <v>0.12</v>
      </c>
      <c r="Q730" s="8">
        <f t="shared" si="186"/>
        <v>0.94580489975815796</v>
      </c>
      <c r="R730" s="8">
        <f t="shared" si="180"/>
        <v>0.17421100705040299</v>
      </c>
      <c r="S730" s="8">
        <f t="shared" si="187"/>
        <v>0.32813444572496803</v>
      </c>
      <c r="U730" s="93">
        <f>IF(F730&gt;Päälaskenta!D$24,Päälaskenta!H$24+L730*Päälaskenta!G$24,F730*Päälaskenta!C$24 + F730*F730*Päälaskenta!E$24)</f>
        <v>1.4372</v>
      </c>
      <c r="V730" s="8">
        <f>IF(F730&gt;Päälaskenta!D$24,2*SQRT(POWER(Päälaskenta!D$24,2)+POWER(Päälaskenta!E$24*Päälaskenta!D$24,2))+Päälaskenta!C$24,(2*SQRT((POWER(F730,2))+POWER(Päälaskenta!E$24*F730,2))+Päälaskenta!C$24))</f>
        <v>2.9798989873223301</v>
      </c>
      <c r="W730" s="8">
        <f t="shared" si="188"/>
        <v>0.48229822759577301</v>
      </c>
      <c r="X730" s="8">
        <f>Päälaskenta!F$24</f>
        <v>7.0000000000000007E-2</v>
      </c>
      <c r="Y730" s="8">
        <f t="shared" si="189"/>
        <v>12.626886570369701</v>
      </c>
      <c r="Z730" s="8">
        <f t="shared" si="181"/>
        <v>2.3257889929496001</v>
      </c>
      <c r="AA730" s="8">
        <f t="shared" si="190"/>
        <v>1.61827789656944</v>
      </c>
      <c r="AC730" s="8">
        <f t="shared" si="182"/>
        <v>0.10215900867151501</v>
      </c>
      <c r="AE730" s="8">
        <v>728</v>
      </c>
      <c r="AF730" s="8">
        <f t="shared" si="176"/>
        <v>13.5726914701279</v>
      </c>
      <c r="AG730" s="8">
        <f t="shared" si="183"/>
        <v>3.3927203472847701E-2</v>
      </c>
      <c r="AJ730" s="132">
        <f>IF(Päälaskenta!$F$28&lt;Kaksitasouoma_matriisi!L730,Päälaskenta!$C$20*Päälaskenta!$F$28,Päälaskenta!$C$20*Kaksitasouoma_matriisi!L730)</f>
        <v>0.51500000000000001</v>
      </c>
      <c r="AK730" s="134">
        <f>SQRT(Päälaskenta!$D$20^2+(Päälaskenta!$D$20/(1/Päälaskenta!$E$20))^2)</f>
        <v>1.8029999999999999</v>
      </c>
      <c r="AL730" s="134">
        <f>IF(Päälaskenta!$F$28&lt;Kaksitasouoma_matriisi!L730,AK730*Päälaskenta!$F$28*COS(ATAN(1/Päälaskenta!$E$20)),AK730*Kaksitasouoma_matriisi!L730*COS(ATAN(1/Päälaskenta!$E$20)))</f>
        <v>0.155</v>
      </c>
      <c r="AM730" s="134"/>
      <c r="AN730" s="134">
        <f t="shared" si="191"/>
        <v>0.67</v>
      </c>
      <c r="AO730" s="8">
        <f t="shared" si="184"/>
        <v>0.34089752722092198</v>
      </c>
      <c r="AP730" s="134">
        <f>Refererenssiarvoja!$B$16*H730^(1/6)/(Refererenssiarvoja!$B$15^0.5)*(Päälaskenta!$G$28/2)^0.5*(1-AO730)^(-1.5)</f>
        <v>7.3999999999999996E-2</v>
      </c>
      <c r="AQ730" s="8">
        <f>Refererenssiarvoja!$B$16*Kaksitasouoma_matriisi!O730^(1/6)/(SQRT((2*Refererenssiarvoja!$B$15)/(Päälaskenta!$F$31*Päälaskenta!$G$31*Päälaskenta!$F$28))+SQRT(Refererenssiarvoja!$B$15)/Refererenssiarvoja!$B$17*LN(Kaksitasouoma_matriisi!L730/Päälaskenta!$F$28))</f>
        <v>-6.5445240540585495E-2</v>
      </c>
      <c r="AR730" s="8">
        <f>Refererenssiarvoja!$B$16*Kaksitasouoma_matriisi!O730^(1/6)/(SQRT((2*Refererenssiarvoja!$B$15)/(Päälaskenta!$F$31*Päälaskenta!$G$31*L730)))</f>
        <v>0.15579692084388599</v>
      </c>
    </row>
    <row r="731" spans="1:44" x14ac:dyDescent="0.2">
      <c r="A731" s="8">
        <v>729</v>
      </c>
      <c r="B731" s="8">
        <f>IF(Päälaskenta!C$7,Päälaskenta!E$7,Päälaskenta!G$5)</f>
        <v>2.5</v>
      </c>
      <c r="C731" s="56">
        <v>1.2709999999999999</v>
      </c>
      <c r="D731" s="93">
        <f t="shared" si="177"/>
        <v>1.9670000000000001</v>
      </c>
      <c r="E731" s="8">
        <f>IF(Päälaskenta!$C$26,Kaksitasouoma_matriisi!AP731,Kaksitasouoma_matriisi!AC731)</f>
        <v>0.10215900867151501</v>
      </c>
      <c r="F731" s="56">
        <f>IF(D731&lt;Päälaskenta!H$24,(SQRT(POWER(Päälaskenta!C$24/(2*Päälaskenta!E$24),2)+(D731/Päälaskenta!E$24))-Päälaskenta!C$24/(2*Päälaskenta!E$24)),IF(D731=Päälaskenta!H$24,Päälaskenta!D$24,Päälaskenta!D$24+(SQRT(POWER((Päälaskenta!C$20+Päälaskenta!G$24)/(2*Päälaskenta!E$20),2)+((D731-Päälaskenta!H$24)/Päälaskenta!E$20))-(Päälaskenta!C$20+Päälaskenta!G$24)/(2*Päälaskenta!E$20))))</f>
        <v>0.80300000000000005</v>
      </c>
      <c r="G731" s="57">
        <f>IF(F731&gt;Päälaskenta!D$24,(2*SQRT((POWER(Päälaskenta!D$24,2))+POWER(Päälaskenta!E$24*Päälaskenta!D$24,2))+Päälaskenta!C$24)+(2*SQRT((POWER((F731-Päälaskenta!D$24),2))+POWER(Päälaskenta!E$20*(F731-Päälaskenta!D$24),2))+Päälaskenta!C$20),(2*SQRT((POWER(F731,2))+POWER(Päälaskenta!E$24*F731,2))+Päälaskenta!C$24))</f>
        <v>8.35</v>
      </c>
      <c r="H731" s="57">
        <f t="shared" si="178"/>
        <v>0.24</v>
      </c>
      <c r="I731" s="62">
        <f t="shared" si="179"/>
        <v>0.113039</v>
      </c>
      <c r="J731" s="8">
        <f>IF(F731&lt;Päälaskenta!$D$24,0,Kaksitasouoma_matriisi!F731-Päälaskenta!$D$24)</f>
        <v>0.10299999999999999</v>
      </c>
      <c r="L731" s="8">
        <f>IF(F731&gt;Päälaskenta!D$24,F731-Päälaskenta!D$24,0)</f>
        <v>0.10299999999999999</v>
      </c>
      <c r="M731" s="8">
        <f>IF(F731&gt;Päälaskenta!D$24,(Päälaskenta!C$20+(Päälaskenta!E$20*(Kaksitasouoma_matriisi!F731-Päälaskenta!D$24)))*(Kaksitasouoma_matriisi!F731-Päälaskenta!D$24),0)</f>
        <v>0.53091350000000004</v>
      </c>
      <c r="N731" s="8">
        <f>IF(F731&gt;Päälaskenta!D$24,(2*SQRT((POWER((F731-Päälaskenta!D$24),2))+POWER(Päälaskenta!E$20*(F731-Päälaskenta!D$24),2))+Päälaskenta!C$20),0)</f>
        <v>5.3713717813727904</v>
      </c>
      <c r="O731" s="8">
        <f t="shared" si="185"/>
        <v>9.8841324266761399E-2</v>
      </c>
      <c r="P731" s="8">
        <f>IF(Päälaskenta!$C$29,IF(L731&gt;Päälaskenta!$F$28,Kaksitasouoma_matriisi!AQ731,Kaksitasouoma_matriisi!AR731),Päälaskenta!$F$20)</f>
        <v>0.12</v>
      </c>
      <c r="Q731" s="8">
        <f t="shared" si="186"/>
        <v>0.94580489975815796</v>
      </c>
      <c r="R731" s="8">
        <f t="shared" si="180"/>
        <v>0.17421100705040299</v>
      </c>
      <c r="S731" s="8">
        <f t="shared" si="187"/>
        <v>0.32813444572496803</v>
      </c>
      <c r="U731" s="93">
        <f>IF(F731&gt;Päälaskenta!D$24,Päälaskenta!H$24+L731*Päälaskenta!G$24,F731*Päälaskenta!C$24 + F731*F731*Päälaskenta!E$24)</f>
        <v>1.4372</v>
      </c>
      <c r="V731" s="8">
        <f>IF(F731&gt;Päälaskenta!D$24,2*SQRT(POWER(Päälaskenta!D$24,2)+POWER(Päälaskenta!E$24*Päälaskenta!D$24,2))+Päälaskenta!C$24,(2*SQRT((POWER(F731,2))+POWER(Päälaskenta!E$24*F731,2))+Päälaskenta!C$24))</f>
        <v>2.9798989873223301</v>
      </c>
      <c r="W731" s="8">
        <f t="shared" si="188"/>
        <v>0.48229822759577301</v>
      </c>
      <c r="X731" s="8">
        <f>Päälaskenta!F$24</f>
        <v>7.0000000000000007E-2</v>
      </c>
      <c r="Y731" s="8">
        <f t="shared" si="189"/>
        <v>12.626886570369701</v>
      </c>
      <c r="Z731" s="8">
        <f t="shared" si="181"/>
        <v>2.3257889929496001</v>
      </c>
      <c r="AA731" s="8">
        <f t="shared" si="190"/>
        <v>1.61827789656944</v>
      </c>
      <c r="AC731" s="8">
        <f t="shared" si="182"/>
        <v>0.10215900867151501</v>
      </c>
      <c r="AE731" s="8">
        <v>729</v>
      </c>
      <c r="AF731" s="8">
        <f t="shared" si="176"/>
        <v>13.5726914701279</v>
      </c>
      <c r="AG731" s="8">
        <f t="shared" si="183"/>
        <v>3.3927203472847701E-2</v>
      </c>
      <c r="AJ731" s="132">
        <f>IF(Päälaskenta!$F$28&lt;Kaksitasouoma_matriisi!L731,Päälaskenta!$C$20*Päälaskenta!$F$28,Päälaskenta!$C$20*Kaksitasouoma_matriisi!L731)</f>
        <v>0.51500000000000001</v>
      </c>
      <c r="AK731" s="134">
        <f>SQRT(Päälaskenta!$D$20^2+(Päälaskenta!$D$20/(1/Päälaskenta!$E$20))^2)</f>
        <v>1.8029999999999999</v>
      </c>
      <c r="AL731" s="134">
        <f>IF(Päälaskenta!$F$28&lt;Kaksitasouoma_matriisi!L731,AK731*Päälaskenta!$F$28*COS(ATAN(1/Päälaskenta!$E$20)),AK731*Kaksitasouoma_matriisi!L731*COS(ATAN(1/Päälaskenta!$E$20)))</f>
        <v>0.155</v>
      </c>
      <c r="AM731" s="134"/>
      <c r="AN731" s="134">
        <f t="shared" si="191"/>
        <v>0.67</v>
      </c>
      <c r="AO731" s="8">
        <f t="shared" si="184"/>
        <v>0.34062023385866802</v>
      </c>
      <c r="AP731" s="134">
        <f>Refererenssiarvoja!$B$16*H731^(1/6)/(Refererenssiarvoja!$B$15^0.5)*(Päälaskenta!$G$28/2)^0.5*(1-AO731)^(-1.5)</f>
        <v>7.3999999999999996E-2</v>
      </c>
      <c r="AQ731" s="8">
        <f>Refererenssiarvoja!$B$16*Kaksitasouoma_matriisi!O731^(1/6)/(SQRT((2*Refererenssiarvoja!$B$15)/(Päälaskenta!$F$31*Päälaskenta!$G$31*Päälaskenta!$F$28))+SQRT(Refererenssiarvoja!$B$15)/Refererenssiarvoja!$B$17*LN(Kaksitasouoma_matriisi!L731/Päälaskenta!$F$28))</f>
        <v>-6.5445240540585495E-2</v>
      </c>
      <c r="AR731" s="8">
        <f>Refererenssiarvoja!$B$16*Kaksitasouoma_matriisi!O731^(1/6)/(SQRT((2*Refererenssiarvoja!$B$15)/(Päälaskenta!$F$31*Päälaskenta!$G$31*L731)))</f>
        <v>0.15579692084388599</v>
      </c>
    </row>
    <row r="732" spans="1:44" x14ac:dyDescent="0.2">
      <c r="A732" s="8">
        <v>730</v>
      </c>
      <c r="B732" s="8">
        <f>IF(Päälaskenta!C$7,Päälaskenta!E$7,Päälaskenta!G$5)</f>
        <v>2.5</v>
      </c>
      <c r="C732" s="56">
        <v>1.27</v>
      </c>
      <c r="D732" s="93">
        <f t="shared" si="177"/>
        <v>1.9684999999999999</v>
      </c>
      <c r="E732" s="8">
        <f>IF(Päälaskenta!$C$26,Kaksitasouoma_matriisi!AP732,Kaksitasouoma_matriisi!AC732)</f>
        <v>0.10215900867151501</v>
      </c>
      <c r="F732" s="56">
        <f>IF(D732&lt;Päälaskenta!H$24,(SQRT(POWER(Päälaskenta!C$24/(2*Päälaskenta!E$24),2)+(D732/Päälaskenta!E$24))-Päälaskenta!C$24/(2*Päälaskenta!E$24)),IF(D732=Päälaskenta!H$24,Päälaskenta!D$24,Päälaskenta!D$24+(SQRT(POWER((Päälaskenta!C$20+Päälaskenta!G$24)/(2*Päälaskenta!E$20),2)+((D732-Päälaskenta!H$24)/Päälaskenta!E$20))-(Päälaskenta!C$20+Päälaskenta!G$24)/(2*Päälaskenta!E$20))))</f>
        <v>0.80300000000000005</v>
      </c>
      <c r="G732" s="57">
        <f>IF(F732&gt;Päälaskenta!D$24,(2*SQRT((POWER(Päälaskenta!D$24,2))+POWER(Päälaskenta!E$24*Päälaskenta!D$24,2))+Päälaskenta!C$24)+(2*SQRT((POWER((F732-Päälaskenta!D$24),2))+POWER(Päälaskenta!E$20*(F732-Päälaskenta!D$24),2))+Päälaskenta!C$20),(2*SQRT((POWER(F732,2))+POWER(Päälaskenta!E$24*F732,2))+Päälaskenta!C$24))</f>
        <v>8.35</v>
      </c>
      <c r="H732" s="57">
        <f t="shared" si="178"/>
        <v>0.24</v>
      </c>
      <c r="I732" s="62">
        <f t="shared" si="179"/>
        <v>0.112861</v>
      </c>
      <c r="J732" s="8">
        <f>IF(F732&lt;Päälaskenta!$D$24,0,Kaksitasouoma_matriisi!F732-Päälaskenta!$D$24)</f>
        <v>0.10299999999999999</v>
      </c>
      <c r="L732" s="8">
        <f>IF(F732&gt;Päälaskenta!D$24,F732-Päälaskenta!D$24,0)</f>
        <v>0.10299999999999999</v>
      </c>
      <c r="M732" s="8">
        <f>IF(F732&gt;Päälaskenta!D$24,(Päälaskenta!C$20+(Päälaskenta!E$20*(Kaksitasouoma_matriisi!F732-Päälaskenta!D$24)))*(Kaksitasouoma_matriisi!F732-Päälaskenta!D$24),0)</f>
        <v>0.53091350000000004</v>
      </c>
      <c r="N732" s="8">
        <f>IF(F732&gt;Päälaskenta!D$24,(2*SQRT((POWER((F732-Päälaskenta!D$24),2))+POWER(Päälaskenta!E$20*(F732-Päälaskenta!D$24),2))+Päälaskenta!C$20),0)</f>
        <v>5.3713717813727904</v>
      </c>
      <c r="O732" s="8">
        <f t="shared" si="185"/>
        <v>9.8841324266761399E-2</v>
      </c>
      <c r="P732" s="8">
        <f>IF(Päälaskenta!$C$29,IF(L732&gt;Päälaskenta!$F$28,Kaksitasouoma_matriisi!AQ732,Kaksitasouoma_matriisi!AR732),Päälaskenta!$F$20)</f>
        <v>0.12</v>
      </c>
      <c r="Q732" s="8">
        <f t="shared" si="186"/>
        <v>0.94580489975815796</v>
      </c>
      <c r="R732" s="8">
        <f t="shared" si="180"/>
        <v>0.17421100705040299</v>
      </c>
      <c r="S732" s="8">
        <f t="shared" si="187"/>
        <v>0.32813444572496803</v>
      </c>
      <c r="U732" s="93">
        <f>IF(F732&gt;Päälaskenta!D$24,Päälaskenta!H$24+L732*Päälaskenta!G$24,F732*Päälaskenta!C$24 + F732*F732*Päälaskenta!E$24)</f>
        <v>1.4372</v>
      </c>
      <c r="V732" s="8">
        <f>IF(F732&gt;Päälaskenta!D$24,2*SQRT(POWER(Päälaskenta!D$24,2)+POWER(Päälaskenta!E$24*Päälaskenta!D$24,2))+Päälaskenta!C$24,(2*SQRT((POWER(F732,2))+POWER(Päälaskenta!E$24*F732,2))+Päälaskenta!C$24))</f>
        <v>2.9798989873223301</v>
      </c>
      <c r="W732" s="8">
        <f t="shared" si="188"/>
        <v>0.48229822759577301</v>
      </c>
      <c r="X732" s="8">
        <f>Päälaskenta!F$24</f>
        <v>7.0000000000000007E-2</v>
      </c>
      <c r="Y732" s="8">
        <f t="shared" si="189"/>
        <v>12.626886570369701</v>
      </c>
      <c r="Z732" s="8">
        <f t="shared" si="181"/>
        <v>2.3257889929496001</v>
      </c>
      <c r="AA732" s="8">
        <f t="shared" si="190"/>
        <v>1.61827789656944</v>
      </c>
      <c r="AC732" s="8">
        <f t="shared" si="182"/>
        <v>0.10215900867151501</v>
      </c>
      <c r="AE732" s="8">
        <v>730</v>
      </c>
      <c r="AF732" s="8">
        <f t="shared" si="176"/>
        <v>13.5726914701279</v>
      </c>
      <c r="AG732" s="8">
        <f t="shared" si="183"/>
        <v>3.3927203472847701E-2</v>
      </c>
      <c r="AJ732" s="132">
        <f>IF(Päälaskenta!$F$28&lt;Kaksitasouoma_matriisi!L732,Päälaskenta!$C$20*Päälaskenta!$F$28,Päälaskenta!$C$20*Kaksitasouoma_matriisi!L732)</f>
        <v>0.51500000000000001</v>
      </c>
      <c r="AK732" s="134">
        <f>SQRT(Päälaskenta!$D$20^2+(Päälaskenta!$D$20/(1/Päälaskenta!$E$20))^2)</f>
        <v>1.8029999999999999</v>
      </c>
      <c r="AL732" s="134">
        <f>IF(Päälaskenta!$F$28&lt;Kaksitasouoma_matriisi!L732,AK732*Päälaskenta!$F$28*COS(ATAN(1/Päälaskenta!$E$20)),AK732*Kaksitasouoma_matriisi!L732*COS(ATAN(1/Päälaskenta!$E$20)))</f>
        <v>0.155</v>
      </c>
      <c r="AM732" s="134"/>
      <c r="AN732" s="134">
        <f t="shared" si="191"/>
        <v>0.67</v>
      </c>
      <c r="AO732" s="8">
        <f t="shared" si="184"/>
        <v>0.340360680721361</v>
      </c>
      <c r="AP732" s="134">
        <f>Refererenssiarvoja!$B$16*H732^(1/6)/(Refererenssiarvoja!$B$15^0.5)*(Päälaskenta!$G$28/2)^0.5*(1-AO732)^(-1.5)</f>
        <v>7.3999999999999996E-2</v>
      </c>
      <c r="AQ732" s="8">
        <f>Refererenssiarvoja!$B$16*Kaksitasouoma_matriisi!O732^(1/6)/(SQRT((2*Refererenssiarvoja!$B$15)/(Päälaskenta!$F$31*Päälaskenta!$G$31*Päälaskenta!$F$28))+SQRT(Refererenssiarvoja!$B$15)/Refererenssiarvoja!$B$17*LN(Kaksitasouoma_matriisi!L732/Päälaskenta!$F$28))</f>
        <v>-6.5445240540585495E-2</v>
      </c>
      <c r="AR732" s="8">
        <f>Refererenssiarvoja!$B$16*Kaksitasouoma_matriisi!O732^(1/6)/(SQRT((2*Refererenssiarvoja!$B$15)/(Päälaskenta!$F$31*Päälaskenta!$G$31*L732)))</f>
        <v>0.15579692084388599</v>
      </c>
    </row>
    <row r="733" spans="1:44" x14ac:dyDescent="0.2">
      <c r="A733" s="8">
        <v>731</v>
      </c>
      <c r="B733" s="8">
        <f>IF(Päälaskenta!C$7,Päälaskenta!E$7,Päälaskenta!G$5)</f>
        <v>2.5</v>
      </c>
      <c r="C733" s="56">
        <v>1.2689999999999999</v>
      </c>
      <c r="D733" s="93">
        <f t="shared" si="177"/>
        <v>1.9701</v>
      </c>
      <c r="E733" s="8">
        <f>IF(Päälaskenta!$C$26,Kaksitasouoma_matriisi!AP733,Kaksitasouoma_matriisi!AC733)</f>
        <v>0.10215900867151501</v>
      </c>
      <c r="F733" s="56">
        <f>IF(D733&lt;Päälaskenta!H$24,(SQRT(POWER(Päälaskenta!C$24/(2*Päälaskenta!E$24),2)+(D733/Päälaskenta!E$24))-Päälaskenta!C$24/(2*Päälaskenta!E$24)),IF(D733=Päälaskenta!H$24,Päälaskenta!D$24,Päälaskenta!D$24+(SQRT(POWER((Päälaskenta!C$20+Päälaskenta!G$24)/(2*Päälaskenta!E$20),2)+((D733-Päälaskenta!H$24)/Päälaskenta!E$20))-(Päälaskenta!C$20+Päälaskenta!G$24)/(2*Päälaskenta!E$20))))</f>
        <v>0.80300000000000005</v>
      </c>
      <c r="G733" s="57">
        <f>IF(F733&gt;Päälaskenta!D$24,(2*SQRT((POWER(Päälaskenta!D$24,2))+POWER(Päälaskenta!E$24*Päälaskenta!D$24,2))+Päälaskenta!C$24)+(2*SQRT((POWER((F733-Päälaskenta!D$24),2))+POWER(Päälaskenta!E$20*(F733-Päälaskenta!D$24),2))+Päälaskenta!C$20),(2*SQRT((POWER(F733,2))+POWER(Päälaskenta!E$24*F733,2))+Päälaskenta!C$24))</f>
        <v>8.35</v>
      </c>
      <c r="H733" s="57">
        <f t="shared" si="178"/>
        <v>0.24</v>
      </c>
      <c r="I733" s="62">
        <f t="shared" si="179"/>
        <v>0.11268400000000001</v>
      </c>
      <c r="J733" s="8">
        <f>IF(F733&lt;Päälaskenta!$D$24,0,Kaksitasouoma_matriisi!F733-Päälaskenta!$D$24)</f>
        <v>0.10299999999999999</v>
      </c>
      <c r="L733" s="8">
        <f>IF(F733&gt;Päälaskenta!D$24,F733-Päälaskenta!D$24,0)</f>
        <v>0.10299999999999999</v>
      </c>
      <c r="M733" s="8">
        <f>IF(F733&gt;Päälaskenta!D$24,(Päälaskenta!C$20+(Päälaskenta!E$20*(Kaksitasouoma_matriisi!F733-Päälaskenta!D$24)))*(Kaksitasouoma_matriisi!F733-Päälaskenta!D$24),0)</f>
        <v>0.53091350000000004</v>
      </c>
      <c r="N733" s="8">
        <f>IF(F733&gt;Päälaskenta!D$24,(2*SQRT((POWER((F733-Päälaskenta!D$24),2))+POWER(Päälaskenta!E$20*(F733-Päälaskenta!D$24),2))+Päälaskenta!C$20),0)</f>
        <v>5.3713717813727904</v>
      </c>
      <c r="O733" s="8">
        <f t="shared" si="185"/>
        <v>9.8841324266761399E-2</v>
      </c>
      <c r="P733" s="8">
        <f>IF(Päälaskenta!$C$29,IF(L733&gt;Päälaskenta!$F$28,Kaksitasouoma_matriisi!AQ733,Kaksitasouoma_matriisi!AR733),Päälaskenta!$F$20)</f>
        <v>0.12</v>
      </c>
      <c r="Q733" s="8">
        <f t="shared" si="186"/>
        <v>0.94580489975815796</v>
      </c>
      <c r="R733" s="8">
        <f t="shared" si="180"/>
        <v>0.17421100705040299</v>
      </c>
      <c r="S733" s="8">
        <f t="shared" si="187"/>
        <v>0.32813444572496803</v>
      </c>
      <c r="U733" s="93">
        <f>IF(F733&gt;Päälaskenta!D$24,Päälaskenta!H$24+L733*Päälaskenta!G$24,F733*Päälaskenta!C$24 + F733*F733*Päälaskenta!E$24)</f>
        <v>1.4372</v>
      </c>
      <c r="V733" s="8">
        <f>IF(F733&gt;Päälaskenta!D$24,2*SQRT(POWER(Päälaskenta!D$24,2)+POWER(Päälaskenta!E$24*Päälaskenta!D$24,2))+Päälaskenta!C$24,(2*SQRT((POWER(F733,2))+POWER(Päälaskenta!E$24*F733,2))+Päälaskenta!C$24))</f>
        <v>2.9798989873223301</v>
      </c>
      <c r="W733" s="8">
        <f t="shared" si="188"/>
        <v>0.48229822759577301</v>
      </c>
      <c r="X733" s="8">
        <f>Päälaskenta!F$24</f>
        <v>7.0000000000000007E-2</v>
      </c>
      <c r="Y733" s="8">
        <f t="shared" si="189"/>
        <v>12.626886570369701</v>
      </c>
      <c r="Z733" s="8">
        <f t="shared" si="181"/>
        <v>2.3257889929496001</v>
      </c>
      <c r="AA733" s="8">
        <f t="shared" si="190"/>
        <v>1.61827789656944</v>
      </c>
      <c r="AC733" s="8">
        <f t="shared" si="182"/>
        <v>0.10215900867151501</v>
      </c>
      <c r="AE733" s="8">
        <v>731</v>
      </c>
      <c r="AF733" s="8">
        <f t="shared" si="176"/>
        <v>13.5726914701279</v>
      </c>
      <c r="AG733" s="8">
        <f t="shared" si="183"/>
        <v>3.3927203472847701E-2</v>
      </c>
      <c r="AJ733" s="132">
        <f>IF(Päälaskenta!$F$28&lt;Kaksitasouoma_matriisi!L733,Päälaskenta!$C$20*Päälaskenta!$F$28,Päälaskenta!$C$20*Kaksitasouoma_matriisi!L733)</f>
        <v>0.51500000000000001</v>
      </c>
      <c r="AK733" s="134">
        <f>SQRT(Päälaskenta!$D$20^2+(Päälaskenta!$D$20/(1/Päälaskenta!$E$20))^2)</f>
        <v>1.8029999999999999</v>
      </c>
      <c r="AL733" s="134">
        <f>IF(Päälaskenta!$F$28&lt;Kaksitasouoma_matriisi!L733,AK733*Päälaskenta!$F$28*COS(ATAN(1/Päälaskenta!$E$20)),AK733*Kaksitasouoma_matriisi!L733*COS(ATAN(1/Päälaskenta!$E$20)))</f>
        <v>0.155</v>
      </c>
      <c r="AM733" s="134"/>
      <c r="AN733" s="134">
        <f t="shared" si="191"/>
        <v>0.67</v>
      </c>
      <c r="AO733" s="8">
        <f t="shared" si="184"/>
        <v>0.34008425968224998</v>
      </c>
      <c r="AP733" s="134">
        <f>Refererenssiarvoja!$B$16*H733^(1/6)/(Refererenssiarvoja!$B$15^0.5)*(Päälaskenta!$G$28/2)^0.5*(1-AO733)^(-1.5)</f>
        <v>7.3999999999999996E-2</v>
      </c>
      <c r="AQ733" s="8">
        <f>Refererenssiarvoja!$B$16*Kaksitasouoma_matriisi!O733^(1/6)/(SQRT((2*Refererenssiarvoja!$B$15)/(Päälaskenta!$F$31*Päälaskenta!$G$31*Päälaskenta!$F$28))+SQRT(Refererenssiarvoja!$B$15)/Refererenssiarvoja!$B$17*LN(Kaksitasouoma_matriisi!L733/Päälaskenta!$F$28))</f>
        <v>-6.5445240540585495E-2</v>
      </c>
      <c r="AR733" s="8">
        <f>Refererenssiarvoja!$B$16*Kaksitasouoma_matriisi!O733^(1/6)/(SQRT((2*Refererenssiarvoja!$B$15)/(Päälaskenta!$F$31*Päälaskenta!$G$31*L733)))</f>
        <v>0.15579692084388599</v>
      </c>
    </row>
    <row r="734" spans="1:44" x14ac:dyDescent="0.2">
      <c r="A734" s="8">
        <v>732</v>
      </c>
      <c r="B734" s="8">
        <f>IF(Päälaskenta!C$7,Päälaskenta!E$7,Päälaskenta!G$5)</f>
        <v>2.5</v>
      </c>
      <c r="C734" s="56">
        <v>1.268</v>
      </c>
      <c r="D734" s="93">
        <f t="shared" si="177"/>
        <v>1.9716</v>
      </c>
      <c r="E734" s="8">
        <f>IF(Päälaskenta!$C$26,Kaksitasouoma_matriisi!AP734,Kaksitasouoma_matriisi!AC734)</f>
        <v>0.10215900867151501</v>
      </c>
      <c r="F734" s="56">
        <f>IF(D734&lt;Päälaskenta!H$24,(SQRT(POWER(Päälaskenta!C$24/(2*Päälaskenta!E$24),2)+(D734/Päälaskenta!E$24))-Päälaskenta!C$24/(2*Päälaskenta!E$24)),IF(D734=Päälaskenta!H$24,Päälaskenta!D$24,Päälaskenta!D$24+(SQRT(POWER((Päälaskenta!C$20+Päälaskenta!G$24)/(2*Päälaskenta!E$20),2)+((D734-Päälaskenta!H$24)/Päälaskenta!E$20))-(Päälaskenta!C$20+Päälaskenta!G$24)/(2*Päälaskenta!E$20))))</f>
        <v>0.80300000000000005</v>
      </c>
      <c r="G734" s="57">
        <f>IF(F734&gt;Päälaskenta!D$24,(2*SQRT((POWER(Päälaskenta!D$24,2))+POWER(Päälaskenta!E$24*Päälaskenta!D$24,2))+Päälaskenta!C$24)+(2*SQRT((POWER((F734-Päälaskenta!D$24),2))+POWER(Päälaskenta!E$20*(F734-Päälaskenta!D$24),2))+Päälaskenta!C$20),(2*SQRT((POWER(F734,2))+POWER(Päälaskenta!E$24*F734,2))+Päälaskenta!C$24))</f>
        <v>8.35</v>
      </c>
      <c r="H734" s="57">
        <f t="shared" si="178"/>
        <v>0.24</v>
      </c>
      <c r="I734" s="62">
        <f t="shared" si="179"/>
        <v>0.11250599999999999</v>
      </c>
      <c r="J734" s="8">
        <f>IF(F734&lt;Päälaskenta!$D$24,0,Kaksitasouoma_matriisi!F734-Päälaskenta!$D$24)</f>
        <v>0.10299999999999999</v>
      </c>
      <c r="L734" s="8">
        <f>IF(F734&gt;Päälaskenta!D$24,F734-Päälaskenta!D$24,0)</f>
        <v>0.10299999999999999</v>
      </c>
      <c r="M734" s="8">
        <f>IF(F734&gt;Päälaskenta!D$24,(Päälaskenta!C$20+(Päälaskenta!E$20*(Kaksitasouoma_matriisi!F734-Päälaskenta!D$24)))*(Kaksitasouoma_matriisi!F734-Päälaskenta!D$24),0)</f>
        <v>0.53091350000000004</v>
      </c>
      <c r="N734" s="8">
        <f>IF(F734&gt;Päälaskenta!D$24,(2*SQRT((POWER((F734-Päälaskenta!D$24),2))+POWER(Päälaskenta!E$20*(F734-Päälaskenta!D$24),2))+Päälaskenta!C$20),0)</f>
        <v>5.3713717813727904</v>
      </c>
      <c r="O734" s="8">
        <f t="shared" si="185"/>
        <v>9.8841324266761399E-2</v>
      </c>
      <c r="P734" s="8">
        <f>IF(Päälaskenta!$C$29,IF(L734&gt;Päälaskenta!$F$28,Kaksitasouoma_matriisi!AQ734,Kaksitasouoma_matriisi!AR734),Päälaskenta!$F$20)</f>
        <v>0.12</v>
      </c>
      <c r="Q734" s="8">
        <f t="shared" si="186"/>
        <v>0.94580489975815796</v>
      </c>
      <c r="R734" s="8">
        <f t="shared" si="180"/>
        <v>0.17421100705040299</v>
      </c>
      <c r="S734" s="8">
        <f t="shared" si="187"/>
        <v>0.32813444572496803</v>
      </c>
      <c r="U734" s="93">
        <f>IF(F734&gt;Päälaskenta!D$24,Päälaskenta!H$24+L734*Päälaskenta!G$24,F734*Päälaskenta!C$24 + F734*F734*Päälaskenta!E$24)</f>
        <v>1.4372</v>
      </c>
      <c r="V734" s="8">
        <f>IF(F734&gt;Päälaskenta!D$24,2*SQRT(POWER(Päälaskenta!D$24,2)+POWER(Päälaskenta!E$24*Päälaskenta!D$24,2))+Päälaskenta!C$24,(2*SQRT((POWER(F734,2))+POWER(Päälaskenta!E$24*F734,2))+Päälaskenta!C$24))</f>
        <v>2.9798989873223301</v>
      </c>
      <c r="W734" s="8">
        <f t="shared" si="188"/>
        <v>0.48229822759577301</v>
      </c>
      <c r="X734" s="8">
        <f>Päälaskenta!F$24</f>
        <v>7.0000000000000007E-2</v>
      </c>
      <c r="Y734" s="8">
        <f t="shared" si="189"/>
        <v>12.626886570369701</v>
      </c>
      <c r="Z734" s="8">
        <f t="shared" si="181"/>
        <v>2.3257889929496001</v>
      </c>
      <c r="AA734" s="8">
        <f t="shared" si="190"/>
        <v>1.61827789656944</v>
      </c>
      <c r="AC734" s="8">
        <f t="shared" si="182"/>
        <v>0.10215900867151501</v>
      </c>
      <c r="AE734" s="8">
        <v>732</v>
      </c>
      <c r="AF734" s="8">
        <f t="shared" si="176"/>
        <v>13.5726914701279</v>
      </c>
      <c r="AG734" s="8">
        <f t="shared" si="183"/>
        <v>3.3927203472847701E-2</v>
      </c>
      <c r="AJ734" s="132">
        <f>IF(Päälaskenta!$F$28&lt;Kaksitasouoma_matriisi!L734,Päälaskenta!$C$20*Päälaskenta!$F$28,Päälaskenta!$C$20*Kaksitasouoma_matriisi!L734)</f>
        <v>0.51500000000000001</v>
      </c>
      <c r="AK734" s="134">
        <f>SQRT(Päälaskenta!$D$20^2+(Päälaskenta!$D$20/(1/Päälaskenta!$E$20))^2)</f>
        <v>1.8029999999999999</v>
      </c>
      <c r="AL734" s="134">
        <f>IF(Päälaskenta!$F$28&lt;Kaksitasouoma_matriisi!L734,AK734*Päälaskenta!$F$28*COS(ATAN(1/Päälaskenta!$E$20)),AK734*Kaksitasouoma_matriisi!L734*COS(ATAN(1/Päälaskenta!$E$20)))</f>
        <v>0.155</v>
      </c>
      <c r="AM734" s="134"/>
      <c r="AN734" s="134">
        <f t="shared" si="191"/>
        <v>0.67</v>
      </c>
      <c r="AO734" s="8">
        <f t="shared" si="184"/>
        <v>0.33982552241834002</v>
      </c>
      <c r="AP734" s="134">
        <f>Refererenssiarvoja!$B$16*H734^(1/6)/(Refererenssiarvoja!$B$15^0.5)*(Päälaskenta!$G$28/2)^0.5*(1-AO734)^(-1.5)</f>
        <v>7.3999999999999996E-2</v>
      </c>
      <c r="AQ734" s="8">
        <f>Refererenssiarvoja!$B$16*Kaksitasouoma_matriisi!O734^(1/6)/(SQRT((2*Refererenssiarvoja!$B$15)/(Päälaskenta!$F$31*Päälaskenta!$G$31*Päälaskenta!$F$28))+SQRT(Refererenssiarvoja!$B$15)/Refererenssiarvoja!$B$17*LN(Kaksitasouoma_matriisi!L734/Päälaskenta!$F$28))</f>
        <v>-6.5445240540585495E-2</v>
      </c>
      <c r="AR734" s="8">
        <f>Refererenssiarvoja!$B$16*Kaksitasouoma_matriisi!O734^(1/6)/(SQRT((2*Refererenssiarvoja!$B$15)/(Päälaskenta!$F$31*Päälaskenta!$G$31*L734)))</f>
        <v>0.15579692084388599</v>
      </c>
    </row>
    <row r="735" spans="1:44" x14ac:dyDescent="0.2">
      <c r="A735" s="8">
        <v>733</v>
      </c>
      <c r="B735" s="8">
        <f>IF(Päälaskenta!C$7,Päälaskenta!E$7,Päälaskenta!G$5)</f>
        <v>2.5</v>
      </c>
      <c r="C735" s="56">
        <v>1.2669999999999999</v>
      </c>
      <c r="D735" s="93">
        <f t="shared" si="177"/>
        <v>1.9732000000000001</v>
      </c>
      <c r="E735" s="8">
        <f>IF(Päälaskenta!$C$26,Kaksitasouoma_matriisi!AP735,Kaksitasouoma_matriisi!AC735)</f>
        <v>0.102166707960718</v>
      </c>
      <c r="F735" s="56">
        <f>IF(D735&lt;Päälaskenta!H$24,(SQRT(POWER(Päälaskenta!C$24/(2*Päälaskenta!E$24),2)+(D735/Päälaskenta!E$24))-Päälaskenta!C$24/(2*Päälaskenta!E$24)),IF(D735=Päälaskenta!H$24,Päälaskenta!D$24,Päälaskenta!D$24+(SQRT(POWER((Päälaskenta!C$20+Päälaskenta!G$24)/(2*Päälaskenta!E$20),2)+((D735-Päälaskenta!H$24)/Päälaskenta!E$20))-(Päälaskenta!C$20+Päälaskenta!G$24)/(2*Päälaskenta!E$20))))</f>
        <v>0.80400000000000005</v>
      </c>
      <c r="G735" s="57">
        <f>IF(F735&gt;Päälaskenta!D$24,(2*SQRT((POWER(Päälaskenta!D$24,2))+POWER(Päälaskenta!E$24*Päälaskenta!D$24,2))+Päälaskenta!C$24)+(2*SQRT((POWER((F735-Päälaskenta!D$24),2))+POWER(Päälaskenta!E$20*(F735-Päälaskenta!D$24),2))+Päälaskenta!C$20),(2*SQRT((POWER(F735,2))+POWER(Päälaskenta!E$24*F735,2))+Päälaskenta!C$24))</f>
        <v>8.35</v>
      </c>
      <c r="H735" s="57">
        <f t="shared" si="178"/>
        <v>0.24</v>
      </c>
      <c r="I735" s="62">
        <f t="shared" si="179"/>
        <v>0.112346</v>
      </c>
      <c r="J735" s="8">
        <f>IF(F735&lt;Päälaskenta!$D$24,0,Kaksitasouoma_matriisi!F735-Päälaskenta!$D$24)</f>
        <v>0.104</v>
      </c>
      <c r="L735" s="8">
        <f>IF(F735&gt;Päälaskenta!D$24,F735-Päälaskenta!D$24,0)</f>
        <v>0.104</v>
      </c>
      <c r="M735" s="8">
        <f>IF(F735&gt;Päälaskenta!D$24,(Päälaskenta!C$20+(Päälaskenta!E$20*(Kaksitasouoma_matriisi!F735-Päälaskenta!D$24)))*(Kaksitasouoma_matriisi!F735-Päälaskenta!D$24),0)</f>
        <v>0.53622400000000103</v>
      </c>
      <c r="N735" s="8">
        <f>IF(F735&gt;Päälaskenta!D$24,(2*SQRT((POWER((F735-Päälaskenta!D$24),2))+POWER(Päälaskenta!E$20*(F735-Päälaskenta!D$24),2))+Päälaskenta!C$20),0)</f>
        <v>5.3749773326482604</v>
      </c>
      <c r="O735" s="8">
        <f t="shared" si="185"/>
        <v>9.9763025369969796E-2</v>
      </c>
      <c r="P735" s="8">
        <f>IF(Päälaskenta!$C$29,IF(L735&gt;Päälaskenta!$F$28,Kaksitasouoma_matriisi!AQ735,Kaksitasouoma_matriisi!AR735),Päälaskenta!$F$20)</f>
        <v>0.12</v>
      </c>
      <c r="Q735" s="8">
        <f t="shared" si="186"/>
        <v>0.96119479239091399</v>
      </c>
      <c r="R735" s="8">
        <f t="shared" si="180"/>
        <v>0.176388750845623</v>
      </c>
      <c r="S735" s="8">
        <f t="shared" si="187"/>
        <v>0.32894602040494803</v>
      </c>
      <c r="U735" s="93">
        <f>IF(F735&gt;Päälaskenta!D$24,Päälaskenta!H$24+L735*Päälaskenta!G$24,F735*Päälaskenta!C$24 + F735*F735*Päälaskenta!E$24)</f>
        <v>1.4396</v>
      </c>
      <c r="V735" s="8">
        <f>IF(F735&gt;Päälaskenta!D$24,2*SQRT(POWER(Päälaskenta!D$24,2)+POWER(Päälaskenta!E$24*Päälaskenta!D$24,2))+Päälaskenta!C$24,(2*SQRT((POWER(F735,2))+POWER(Päälaskenta!E$24*F735,2))+Päälaskenta!C$24))</f>
        <v>2.9798989873223301</v>
      </c>
      <c r="W735" s="8">
        <f t="shared" si="188"/>
        <v>0.48310362402370999</v>
      </c>
      <c r="X735" s="8">
        <f>Päälaskenta!F$24</f>
        <v>7.0000000000000007E-2</v>
      </c>
      <c r="Y735" s="8">
        <f t="shared" si="189"/>
        <v>12.6620491472433</v>
      </c>
      <c r="Z735" s="8">
        <f t="shared" si="181"/>
        <v>2.3236112491543799</v>
      </c>
      <c r="AA735" s="8">
        <f t="shared" si="190"/>
        <v>1.61406727504472</v>
      </c>
      <c r="AC735" s="8">
        <f t="shared" si="182"/>
        <v>0.102166707960718</v>
      </c>
      <c r="AE735" s="8">
        <v>733</v>
      </c>
      <c r="AF735" s="8">
        <f t="shared" si="176"/>
        <v>13.6232439396342</v>
      </c>
      <c r="AG735" s="8">
        <f t="shared" si="183"/>
        <v>3.3675879813875799E-2</v>
      </c>
      <c r="AJ735" s="132">
        <f>IF(Päälaskenta!$F$28&lt;Kaksitasouoma_matriisi!L735,Päälaskenta!$C$20*Päälaskenta!$F$28,Päälaskenta!$C$20*Kaksitasouoma_matriisi!L735)</f>
        <v>0.52</v>
      </c>
      <c r="AK735" s="134">
        <f>SQRT(Päälaskenta!$D$20^2+(Päälaskenta!$D$20/(1/Päälaskenta!$E$20))^2)</f>
        <v>1.8029999999999999</v>
      </c>
      <c r="AL735" s="134">
        <f>IF(Päälaskenta!$F$28&lt;Kaksitasouoma_matriisi!L735,AK735*Päälaskenta!$F$28*COS(ATAN(1/Päälaskenta!$E$20)),AK735*Kaksitasouoma_matriisi!L735*COS(ATAN(1/Päälaskenta!$E$20)))</f>
        <v>0.156</v>
      </c>
      <c r="AM735" s="134"/>
      <c r="AN735" s="134">
        <f t="shared" si="191"/>
        <v>0.67600000000000005</v>
      </c>
      <c r="AO735" s="8">
        <f t="shared" si="184"/>
        <v>0.34259071558889098</v>
      </c>
      <c r="AP735" s="134">
        <f>Refererenssiarvoja!$B$16*H735^(1/6)/(Refererenssiarvoja!$B$15^0.5)*(Päälaskenta!$G$28/2)^0.5*(1-AO735)^(-1.5)</f>
        <v>7.4999999999999997E-2</v>
      </c>
      <c r="AQ735" s="8">
        <f>Refererenssiarvoja!$B$16*Kaksitasouoma_matriisi!O735^(1/6)/(SQRT((2*Refererenssiarvoja!$B$15)/(Päälaskenta!$F$31*Päälaskenta!$G$31*Päälaskenta!$F$28))+SQRT(Refererenssiarvoja!$B$15)/Refererenssiarvoja!$B$17*LN(Kaksitasouoma_matriisi!L735/Päälaskenta!$F$28))</f>
        <v>-6.6027344663953505E-2</v>
      </c>
      <c r="AR735" s="8">
        <f>Refererenssiarvoja!$B$16*Kaksitasouoma_matriisi!O735^(1/6)/(SQRT((2*Refererenssiarvoja!$B$15)/(Päälaskenta!$F$31*Päälaskenta!$G$31*L735)))</f>
        <v>0.15679375822607999</v>
      </c>
    </row>
    <row r="736" spans="1:44" x14ac:dyDescent="0.2">
      <c r="A736" s="8">
        <v>734</v>
      </c>
      <c r="B736" s="8">
        <f>IF(Päälaskenta!C$7,Päälaskenta!E$7,Päälaskenta!G$5)</f>
        <v>2.5</v>
      </c>
      <c r="C736" s="56">
        <v>1.266</v>
      </c>
      <c r="D736" s="93">
        <f t="shared" si="177"/>
        <v>1.9746999999999999</v>
      </c>
      <c r="E736" s="8">
        <f>IF(Päälaskenta!$C$26,Kaksitasouoma_matriisi!AP736,Kaksitasouoma_matriisi!AC736)</f>
        <v>0.102166707960718</v>
      </c>
      <c r="F736" s="56">
        <f>IF(D736&lt;Päälaskenta!H$24,(SQRT(POWER(Päälaskenta!C$24/(2*Päälaskenta!E$24),2)+(D736/Päälaskenta!E$24))-Päälaskenta!C$24/(2*Päälaskenta!E$24)),IF(D736=Päälaskenta!H$24,Päälaskenta!D$24,Päälaskenta!D$24+(SQRT(POWER((Päälaskenta!C$20+Päälaskenta!G$24)/(2*Päälaskenta!E$20),2)+((D736-Päälaskenta!H$24)/Päälaskenta!E$20))-(Päälaskenta!C$20+Päälaskenta!G$24)/(2*Päälaskenta!E$20))))</f>
        <v>0.80400000000000005</v>
      </c>
      <c r="G736" s="57">
        <f>IF(F736&gt;Päälaskenta!D$24,(2*SQRT((POWER(Päälaskenta!D$24,2))+POWER(Päälaskenta!E$24*Päälaskenta!D$24,2))+Päälaskenta!C$24)+(2*SQRT((POWER((F736-Päälaskenta!D$24),2))+POWER(Päälaskenta!E$20*(F736-Päälaskenta!D$24),2))+Päälaskenta!C$20),(2*SQRT((POWER(F736,2))+POWER(Päälaskenta!E$24*F736,2))+Päälaskenta!C$24))</f>
        <v>8.35</v>
      </c>
      <c r="H736" s="57">
        <f t="shared" si="178"/>
        <v>0.24</v>
      </c>
      <c r="I736" s="62">
        <f t="shared" si="179"/>
        <v>0.112169</v>
      </c>
      <c r="J736" s="8">
        <f>IF(F736&lt;Päälaskenta!$D$24,0,Kaksitasouoma_matriisi!F736-Päälaskenta!$D$24)</f>
        <v>0.104</v>
      </c>
      <c r="L736" s="8">
        <f>IF(F736&gt;Päälaskenta!D$24,F736-Päälaskenta!D$24,0)</f>
        <v>0.104</v>
      </c>
      <c r="M736" s="8">
        <f>IF(F736&gt;Päälaskenta!D$24,(Päälaskenta!C$20+(Päälaskenta!E$20*(Kaksitasouoma_matriisi!F736-Päälaskenta!D$24)))*(Kaksitasouoma_matriisi!F736-Päälaskenta!D$24),0)</f>
        <v>0.53622400000000103</v>
      </c>
      <c r="N736" s="8">
        <f>IF(F736&gt;Päälaskenta!D$24,(2*SQRT((POWER((F736-Päälaskenta!D$24),2))+POWER(Päälaskenta!E$20*(F736-Päälaskenta!D$24),2))+Päälaskenta!C$20),0)</f>
        <v>5.3749773326482604</v>
      </c>
      <c r="O736" s="8">
        <f t="shared" si="185"/>
        <v>9.9763025369969796E-2</v>
      </c>
      <c r="P736" s="8">
        <f>IF(Päälaskenta!$C$29,IF(L736&gt;Päälaskenta!$F$28,Kaksitasouoma_matriisi!AQ736,Kaksitasouoma_matriisi!AR736),Päälaskenta!$F$20)</f>
        <v>0.12</v>
      </c>
      <c r="Q736" s="8">
        <f t="shared" si="186"/>
        <v>0.96119479239091399</v>
      </c>
      <c r="R736" s="8">
        <f t="shared" si="180"/>
        <v>0.176388750845623</v>
      </c>
      <c r="S736" s="8">
        <f t="shared" si="187"/>
        <v>0.32894602040494803</v>
      </c>
      <c r="U736" s="93">
        <f>IF(F736&gt;Päälaskenta!D$24,Päälaskenta!H$24+L736*Päälaskenta!G$24,F736*Päälaskenta!C$24 + F736*F736*Päälaskenta!E$24)</f>
        <v>1.4396</v>
      </c>
      <c r="V736" s="8">
        <f>IF(F736&gt;Päälaskenta!D$24,2*SQRT(POWER(Päälaskenta!D$24,2)+POWER(Päälaskenta!E$24*Päälaskenta!D$24,2))+Päälaskenta!C$24,(2*SQRT((POWER(F736,2))+POWER(Päälaskenta!E$24*F736,2))+Päälaskenta!C$24))</f>
        <v>2.9798989873223301</v>
      </c>
      <c r="W736" s="8">
        <f t="shared" si="188"/>
        <v>0.48310362402370999</v>
      </c>
      <c r="X736" s="8">
        <f>Päälaskenta!F$24</f>
        <v>7.0000000000000007E-2</v>
      </c>
      <c r="Y736" s="8">
        <f t="shared" si="189"/>
        <v>12.6620491472433</v>
      </c>
      <c r="Z736" s="8">
        <f t="shared" si="181"/>
        <v>2.3236112491543799</v>
      </c>
      <c r="AA736" s="8">
        <f t="shared" si="190"/>
        <v>1.61406727504472</v>
      </c>
      <c r="AC736" s="8">
        <f t="shared" si="182"/>
        <v>0.102166707960718</v>
      </c>
      <c r="AE736" s="8">
        <v>734</v>
      </c>
      <c r="AF736" s="8">
        <f t="shared" si="176"/>
        <v>13.6232439396342</v>
      </c>
      <c r="AG736" s="8">
        <f t="shared" si="183"/>
        <v>3.3675879813875799E-2</v>
      </c>
      <c r="AJ736" s="132">
        <f>IF(Päälaskenta!$F$28&lt;Kaksitasouoma_matriisi!L736,Päälaskenta!$C$20*Päälaskenta!$F$28,Päälaskenta!$C$20*Kaksitasouoma_matriisi!L736)</f>
        <v>0.52</v>
      </c>
      <c r="AK736" s="134">
        <f>SQRT(Päälaskenta!$D$20^2+(Päälaskenta!$D$20/(1/Päälaskenta!$E$20))^2)</f>
        <v>1.8029999999999999</v>
      </c>
      <c r="AL736" s="134">
        <f>IF(Päälaskenta!$F$28&lt;Kaksitasouoma_matriisi!L736,AK736*Päälaskenta!$F$28*COS(ATAN(1/Päälaskenta!$E$20)),AK736*Kaksitasouoma_matriisi!L736*COS(ATAN(1/Päälaskenta!$E$20)))</f>
        <v>0.156</v>
      </c>
      <c r="AM736" s="134"/>
      <c r="AN736" s="134">
        <f t="shared" si="191"/>
        <v>0.67600000000000005</v>
      </c>
      <c r="AO736" s="8">
        <f t="shared" si="184"/>
        <v>0.34233048057932902</v>
      </c>
      <c r="AP736" s="134">
        <f>Refererenssiarvoja!$B$16*H736^(1/6)/(Refererenssiarvoja!$B$15^0.5)*(Päälaskenta!$G$28/2)^0.5*(1-AO736)^(-1.5)</f>
        <v>7.4999999999999997E-2</v>
      </c>
      <c r="AQ736" s="8">
        <f>Refererenssiarvoja!$B$16*Kaksitasouoma_matriisi!O736^(1/6)/(SQRT((2*Refererenssiarvoja!$B$15)/(Päälaskenta!$F$31*Päälaskenta!$G$31*Päälaskenta!$F$28))+SQRT(Refererenssiarvoja!$B$15)/Refererenssiarvoja!$B$17*LN(Kaksitasouoma_matriisi!L736/Päälaskenta!$F$28))</f>
        <v>-6.6027344663953505E-2</v>
      </c>
      <c r="AR736" s="8">
        <f>Refererenssiarvoja!$B$16*Kaksitasouoma_matriisi!O736^(1/6)/(SQRT((2*Refererenssiarvoja!$B$15)/(Päälaskenta!$F$31*Päälaskenta!$G$31*L736)))</f>
        <v>0.15679375822607999</v>
      </c>
    </row>
    <row r="737" spans="1:44" x14ac:dyDescent="0.2">
      <c r="A737" s="8">
        <v>735</v>
      </c>
      <c r="B737" s="8">
        <f>IF(Päälaskenta!C$7,Päälaskenta!E$7,Päälaskenta!G$5)</f>
        <v>2.5</v>
      </c>
      <c r="C737" s="56">
        <v>1.2649999999999999</v>
      </c>
      <c r="D737" s="93">
        <f t="shared" si="177"/>
        <v>1.9762999999999999</v>
      </c>
      <c r="E737" s="8">
        <f>IF(Päälaskenta!$C$26,Kaksitasouoma_matriisi!AP737,Kaksitasouoma_matriisi!AC737)</f>
        <v>0.102166707960718</v>
      </c>
      <c r="F737" s="56">
        <f>IF(D737&lt;Päälaskenta!H$24,(SQRT(POWER(Päälaskenta!C$24/(2*Päälaskenta!E$24),2)+(D737/Päälaskenta!E$24))-Päälaskenta!C$24/(2*Päälaskenta!E$24)),IF(D737=Päälaskenta!H$24,Päälaskenta!D$24,Päälaskenta!D$24+(SQRT(POWER((Päälaskenta!C$20+Päälaskenta!G$24)/(2*Päälaskenta!E$20),2)+((D737-Päälaskenta!H$24)/Päälaskenta!E$20))-(Päälaskenta!C$20+Päälaskenta!G$24)/(2*Päälaskenta!E$20))))</f>
        <v>0.80400000000000005</v>
      </c>
      <c r="G737" s="57">
        <f>IF(F737&gt;Päälaskenta!D$24,(2*SQRT((POWER(Päälaskenta!D$24,2))+POWER(Päälaskenta!E$24*Päälaskenta!D$24,2))+Päälaskenta!C$24)+(2*SQRT((POWER((F737-Päälaskenta!D$24),2))+POWER(Päälaskenta!E$20*(F737-Päälaskenta!D$24),2))+Päälaskenta!C$20),(2*SQRT((POWER(F737,2))+POWER(Päälaskenta!E$24*F737,2))+Päälaskenta!C$24))</f>
        <v>8.35</v>
      </c>
      <c r="H737" s="57">
        <f t="shared" si="178"/>
        <v>0.24</v>
      </c>
      <c r="I737" s="62">
        <f t="shared" si="179"/>
        <v>0.11199099999999999</v>
      </c>
      <c r="J737" s="8">
        <f>IF(F737&lt;Päälaskenta!$D$24,0,Kaksitasouoma_matriisi!F737-Päälaskenta!$D$24)</f>
        <v>0.104</v>
      </c>
      <c r="L737" s="8">
        <f>IF(F737&gt;Päälaskenta!D$24,F737-Päälaskenta!D$24,0)</f>
        <v>0.104</v>
      </c>
      <c r="M737" s="8">
        <f>IF(F737&gt;Päälaskenta!D$24,(Päälaskenta!C$20+(Päälaskenta!E$20*(Kaksitasouoma_matriisi!F737-Päälaskenta!D$24)))*(Kaksitasouoma_matriisi!F737-Päälaskenta!D$24),0)</f>
        <v>0.53622400000000103</v>
      </c>
      <c r="N737" s="8">
        <f>IF(F737&gt;Päälaskenta!D$24,(2*SQRT((POWER((F737-Päälaskenta!D$24),2))+POWER(Päälaskenta!E$20*(F737-Päälaskenta!D$24),2))+Päälaskenta!C$20),0)</f>
        <v>5.3749773326482604</v>
      </c>
      <c r="O737" s="8">
        <f t="shared" si="185"/>
        <v>9.9763025369969796E-2</v>
      </c>
      <c r="P737" s="8">
        <f>IF(Päälaskenta!$C$29,IF(L737&gt;Päälaskenta!$F$28,Kaksitasouoma_matriisi!AQ737,Kaksitasouoma_matriisi!AR737),Päälaskenta!$F$20)</f>
        <v>0.12</v>
      </c>
      <c r="Q737" s="8">
        <f t="shared" si="186"/>
        <v>0.96119479239091399</v>
      </c>
      <c r="R737" s="8">
        <f t="shared" si="180"/>
        <v>0.176388750845623</v>
      </c>
      <c r="S737" s="8">
        <f t="shared" si="187"/>
        <v>0.32894602040494803</v>
      </c>
      <c r="U737" s="93">
        <f>IF(F737&gt;Päälaskenta!D$24,Päälaskenta!H$24+L737*Päälaskenta!G$24,F737*Päälaskenta!C$24 + F737*F737*Päälaskenta!E$24)</f>
        <v>1.4396</v>
      </c>
      <c r="V737" s="8">
        <f>IF(F737&gt;Päälaskenta!D$24,2*SQRT(POWER(Päälaskenta!D$24,2)+POWER(Päälaskenta!E$24*Päälaskenta!D$24,2))+Päälaskenta!C$24,(2*SQRT((POWER(F737,2))+POWER(Päälaskenta!E$24*F737,2))+Päälaskenta!C$24))</f>
        <v>2.9798989873223301</v>
      </c>
      <c r="W737" s="8">
        <f t="shared" si="188"/>
        <v>0.48310362402370999</v>
      </c>
      <c r="X737" s="8">
        <f>Päälaskenta!F$24</f>
        <v>7.0000000000000007E-2</v>
      </c>
      <c r="Y737" s="8">
        <f t="shared" si="189"/>
        <v>12.6620491472433</v>
      </c>
      <c r="Z737" s="8">
        <f t="shared" si="181"/>
        <v>2.3236112491543799</v>
      </c>
      <c r="AA737" s="8">
        <f t="shared" si="190"/>
        <v>1.61406727504472</v>
      </c>
      <c r="AC737" s="8">
        <f t="shared" si="182"/>
        <v>0.102166707960718</v>
      </c>
      <c r="AE737" s="8">
        <v>735</v>
      </c>
      <c r="AF737" s="8">
        <f t="shared" si="176"/>
        <v>13.6232439396342</v>
      </c>
      <c r="AG737" s="8">
        <f t="shared" si="183"/>
        <v>3.3675879813875799E-2</v>
      </c>
      <c r="AJ737" s="132">
        <f>IF(Päälaskenta!$F$28&lt;Kaksitasouoma_matriisi!L737,Päälaskenta!$C$20*Päälaskenta!$F$28,Päälaskenta!$C$20*Kaksitasouoma_matriisi!L737)</f>
        <v>0.52</v>
      </c>
      <c r="AK737" s="134">
        <f>SQRT(Päälaskenta!$D$20^2+(Päälaskenta!$D$20/(1/Päälaskenta!$E$20))^2)</f>
        <v>1.8029999999999999</v>
      </c>
      <c r="AL737" s="134">
        <f>IF(Päälaskenta!$F$28&lt;Kaksitasouoma_matriisi!L737,AK737*Päälaskenta!$F$28*COS(ATAN(1/Päälaskenta!$E$20)),AK737*Kaksitasouoma_matriisi!L737*COS(ATAN(1/Päälaskenta!$E$20)))</f>
        <v>0.156</v>
      </c>
      <c r="AM737" s="134"/>
      <c r="AN737" s="134">
        <f t="shared" si="191"/>
        <v>0.67600000000000005</v>
      </c>
      <c r="AO737" s="8">
        <f t="shared" si="184"/>
        <v>0.342053331984011</v>
      </c>
      <c r="AP737" s="134">
        <f>Refererenssiarvoja!$B$16*H737^(1/6)/(Refererenssiarvoja!$B$15^0.5)*(Päälaskenta!$G$28/2)^0.5*(1-AO737)^(-1.5)</f>
        <v>7.4999999999999997E-2</v>
      </c>
      <c r="AQ737" s="8">
        <f>Refererenssiarvoja!$B$16*Kaksitasouoma_matriisi!O737^(1/6)/(SQRT((2*Refererenssiarvoja!$B$15)/(Päälaskenta!$F$31*Päälaskenta!$G$31*Päälaskenta!$F$28))+SQRT(Refererenssiarvoja!$B$15)/Refererenssiarvoja!$B$17*LN(Kaksitasouoma_matriisi!L737/Päälaskenta!$F$28))</f>
        <v>-6.6027344663953505E-2</v>
      </c>
      <c r="AR737" s="8">
        <f>Refererenssiarvoja!$B$16*Kaksitasouoma_matriisi!O737^(1/6)/(SQRT((2*Refererenssiarvoja!$B$15)/(Päälaskenta!$F$31*Päälaskenta!$G$31*L737)))</f>
        <v>0.15679375822607999</v>
      </c>
    </row>
    <row r="738" spans="1:44" x14ac:dyDescent="0.2">
      <c r="A738" s="8">
        <v>736</v>
      </c>
      <c r="B738" s="8">
        <f>IF(Päälaskenta!C$7,Päälaskenta!E$7,Päälaskenta!G$5)</f>
        <v>2.5</v>
      </c>
      <c r="C738" s="56">
        <v>1.264</v>
      </c>
      <c r="D738" s="93">
        <f t="shared" si="177"/>
        <v>1.9778</v>
      </c>
      <c r="E738" s="8">
        <f>IF(Päälaskenta!$C$26,Kaksitasouoma_matriisi!AP738,Kaksitasouoma_matriisi!AC738)</f>
        <v>0.102166707960718</v>
      </c>
      <c r="F738" s="56">
        <f>IF(D738&lt;Päälaskenta!H$24,(SQRT(POWER(Päälaskenta!C$24/(2*Päälaskenta!E$24),2)+(D738/Päälaskenta!E$24))-Päälaskenta!C$24/(2*Päälaskenta!E$24)),IF(D738=Päälaskenta!H$24,Päälaskenta!D$24,Päälaskenta!D$24+(SQRT(POWER((Päälaskenta!C$20+Päälaskenta!G$24)/(2*Päälaskenta!E$20),2)+((D738-Päälaskenta!H$24)/Päälaskenta!E$20))-(Päälaskenta!C$20+Päälaskenta!G$24)/(2*Päälaskenta!E$20))))</f>
        <v>0.80400000000000005</v>
      </c>
      <c r="G738" s="57">
        <f>IF(F738&gt;Päälaskenta!D$24,(2*SQRT((POWER(Päälaskenta!D$24,2))+POWER(Päälaskenta!E$24*Päälaskenta!D$24,2))+Päälaskenta!C$24)+(2*SQRT((POWER((F738-Päälaskenta!D$24),2))+POWER(Päälaskenta!E$20*(F738-Päälaskenta!D$24),2))+Päälaskenta!C$20),(2*SQRT((POWER(F738,2))+POWER(Päälaskenta!E$24*F738,2))+Päälaskenta!C$24))</f>
        <v>8.35</v>
      </c>
      <c r="H738" s="57">
        <f t="shared" si="178"/>
        <v>0.24</v>
      </c>
      <c r="I738" s="62">
        <f t="shared" si="179"/>
        <v>0.111814</v>
      </c>
      <c r="J738" s="8">
        <f>IF(F738&lt;Päälaskenta!$D$24,0,Kaksitasouoma_matriisi!F738-Päälaskenta!$D$24)</f>
        <v>0.104</v>
      </c>
      <c r="L738" s="8">
        <f>IF(F738&gt;Päälaskenta!D$24,F738-Päälaskenta!D$24,0)</f>
        <v>0.104</v>
      </c>
      <c r="M738" s="8">
        <f>IF(F738&gt;Päälaskenta!D$24,(Päälaskenta!C$20+(Päälaskenta!E$20*(Kaksitasouoma_matriisi!F738-Päälaskenta!D$24)))*(Kaksitasouoma_matriisi!F738-Päälaskenta!D$24),0)</f>
        <v>0.53622400000000103</v>
      </c>
      <c r="N738" s="8">
        <f>IF(F738&gt;Päälaskenta!D$24,(2*SQRT((POWER((F738-Päälaskenta!D$24),2))+POWER(Päälaskenta!E$20*(F738-Päälaskenta!D$24),2))+Päälaskenta!C$20),0)</f>
        <v>5.3749773326482604</v>
      </c>
      <c r="O738" s="8">
        <f t="shared" si="185"/>
        <v>9.9763025369969796E-2</v>
      </c>
      <c r="P738" s="8">
        <f>IF(Päälaskenta!$C$29,IF(L738&gt;Päälaskenta!$F$28,Kaksitasouoma_matriisi!AQ738,Kaksitasouoma_matriisi!AR738),Päälaskenta!$F$20)</f>
        <v>0.12</v>
      </c>
      <c r="Q738" s="8">
        <f t="shared" si="186"/>
        <v>0.96119479239091399</v>
      </c>
      <c r="R738" s="8">
        <f t="shared" si="180"/>
        <v>0.176388750845623</v>
      </c>
      <c r="S738" s="8">
        <f t="shared" si="187"/>
        <v>0.32894602040494803</v>
      </c>
      <c r="U738" s="93">
        <f>IF(F738&gt;Päälaskenta!D$24,Päälaskenta!H$24+L738*Päälaskenta!G$24,F738*Päälaskenta!C$24 + F738*F738*Päälaskenta!E$24)</f>
        <v>1.4396</v>
      </c>
      <c r="V738" s="8">
        <f>IF(F738&gt;Päälaskenta!D$24,2*SQRT(POWER(Päälaskenta!D$24,2)+POWER(Päälaskenta!E$24*Päälaskenta!D$24,2))+Päälaskenta!C$24,(2*SQRT((POWER(F738,2))+POWER(Päälaskenta!E$24*F738,2))+Päälaskenta!C$24))</f>
        <v>2.9798989873223301</v>
      </c>
      <c r="W738" s="8">
        <f t="shared" si="188"/>
        <v>0.48310362402370999</v>
      </c>
      <c r="X738" s="8">
        <f>Päälaskenta!F$24</f>
        <v>7.0000000000000007E-2</v>
      </c>
      <c r="Y738" s="8">
        <f t="shared" si="189"/>
        <v>12.6620491472433</v>
      </c>
      <c r="Z738" s="8">
        <f t="shared" si="181"/>
        <v>2.3236112491543799</v>
      </c>
      <c r="AA738" s="8">
        <f t="shared" si="190"/>
        <v>1.61406727504472</v>
      </c>
      <c r="AC738" s="8">
        <f t="shared" si="182"/>
        <v>0.102166707960718</v>
      </c>
      <c r="AE738" s="8">
        <v>736</v>
      </c>
      <c r="AF738" s="8">
        <f t="shared" si="176"/>
        <v>13.6232439396342</v>
      </c>
      <c r="AG738" s="8">
        <f t="shared" si="183"/>
        <v>3.3675879813875799E-2</v>
      </c>
      <c r="AJ738" s="132">
        <f>IF(Päälaskenta!$F$28&lt;Kaksitasouoma_matriisi!L738,Päälaskenta!$C$20*Päälaskenta!$F$28,Päälaskenta!$C$20*Kaksitasouoma_matriisi!L738)</f>
        <v>0.52</v>
      </c>
      <c r="AK738" s="134">
        <f>SQRT(Päälaskenta!$D$20^2+(Päälaskenta!$D$20/(1/Päälaskenta!$E$20))^2)</f>
        <v>1.8029999999999999</v>
      </c>
      <c r="AL738" s="134">
        <f>IF(Päälaskenta!$F$28&lt;Kaksitasouoma_matriisi!L738,AK738*Päälaskenta!$F$28*COS(ATAN(1/Päälaskenta!$E$20)),AK738*Kaksitasouoma_matriisi!L738*COS(ATAN(1/Päälaskenta!$E$20)))</f>
        <v>0.156</v>
      </c>
      <c r="AM738" s="134"/>
      <c r="AN738" s="134">
        <f t="shared" si="191"/>
        <v>0.67600000000000005</v>
      </c>
      <c r="AO738" s="8">
        <f t="shared" si="184"/>
        <v>0.34179391242794999</v>
      </c>
      <c r="AP738" s="134">
        <f>Refererenssiarvoja!$B$16*H738^(1/6)/(Refererenssiarvoja!$B$15^0.5)*(Päälaskenta!$G$28/2)^0.5*(1-AO738)^(-1.5)</f>
        <v>7.4999999999999997E-2</v>
      </c>
      <c r="AQ738" s="8">
        <f>Refererenssiarvoja!$B$16*Kaksitasouoma_matriisi!O738^(1/6)/(SQRT((2*Refererenssiarvoja!$B$15)/(Päälaskenta!$F$31*Päälaskenta!$G$31*Päälaskenta!$F$28))+SQRT(Refererenssiarvoja!$B$15)/Refererenssiarvoja!$B$17*LN(Kaksitasouoma_matriisi!L738/Päälaskenta!$F$28))</f>
        <v>-6.6027344663953505E-2</v>
      </c>
      <c r="AR738" s="8">
        <f>Refererenssiarvoja!$B$16*Kaksitasouoma_matriisi!O738^(1/6)/(SQRT((2*Refererenssiarvoja!$B$15)/(Päälaskenta!$F$31*Päälaskenta!$G$31*L738)))</f>
        <v>0.15679375822607999</v>
      </c>
    </row>
    <row r="739" spans="1:44" x14ac:dyDescent="0.2">
      <c r="A739" s="8">
        <v>737</v>
      </c>
      <c r="B739" s="8">
        <f>IF(Päälaskenta!C$7,Päälaskenta!E$7,Päälaskenta!G$5)</f>
        <v>2.5</v>
      </c>
      <c r="C739" s="56">
        <v>1.2629999999999999</v>
      </c>
      <c r="D739" s="93">
        <f t="shared" si="177"/>
        <v>1.9794</v>
      </c>
      <c r="E739" s="8">
        <f>IF(Päälaskenta!$C$26,Kaksitasouoma_matriisi!AP739,Kaksitasouoma_matriisi!AC739)</f>
        <v>0.102166707960718</v>
      </c>
      <c r="F739" s="56">
        <f>IF(D739&lt;Päälaskenta!H$24,(SQRT(POWER(Päälaskenta!C$24/(2*Päälaskenta!E$24),2)+(D739/Päälaskenta!E$24))-Päälaskenta!C$24/(2*Päälaskenta!E$24)),IF(D739=Päälaskenta!H$24,Päälaskenta!D$24,Päälaskenta!D$24+(SQRT(POWER((Päälaskenta!C$20+Päälaskenta!G$24)/(2*Päälaskenta!E$20),2)+((D739-Päälaskenta!H$24)/Päälaskenta!E$20))-(Päälaskenta!C$20+Päälaskenta!G$24)/(2*Päälaskenta!E$20))))</f>
        <v>0.80400000000000005</v>
      </c>
      <c r="G739" s="57">
        <f>IF(F739&gt;Päälaskenta!D$24,(2*SQRT((POWER(Päälaskenta!D$24,2))+POWER(Päälaskenta!E$24*Päälaskenta!D$24,2))+Päälaskenta!C$24)+(2*SQRT((POWER((F739-Päälaskenta!D$24),2))+POWER(Päälaskenta!E$20*(F739-Päälaskenta!D$24),2))+Päälaskenta!C$20),(2*SQRT((POWER(F739,2))+POWER(Päälaskenta!E$24*F739,2))+Päälaskenta!C$24))</f>
        <v>8.35</v>
      </c>
      <c r="H739" s="57">
        <f t="shared" si="178"/>
        <v>0.24</v>
      </c>
      <c r="I739" s="62">
        <f t="shared" si="179"/>
        <v>0.111638</v>
      </c>
      <c r="J739" s="8">
        <f>IF(F739&lt;Päälaskenta!$D$24,0,Kaksitasouoma_matriisi!F739-Päälaskenta!$D$24)</f>
        <v>0.104</v>
      </c>
      <c r="L739" s="8">
        <f>IF(F739&gt;Päälaskenta!D$24,F739-Päälaskenta!D$24,0)</f>
        <v>0.104</v>
      </c>
      <c r="M739" s="8">
        <f>IF(F739&gt;Päälaskenta!D$24,(Päälaskenta!C$20+(Päälaskenta!E$20*(Kaksitasouoma_matriisi!F739-Päälaskenta!D$24)))*(Kaksitasouoma_matriisi!F739-Päälaskenta!D$24),0)</f>
        <v>0.53622400000000103</v>
      </c>
      <c r="N739" s="8">
        <f>IF(F739&gt;Päälaskenta!D$24,(2*SQRT((POWER((F739-Päälaskenta!D$24),2))+POWER(Päälaskenta!E$20*(F739-Päälaskenta!D$24),2))+Päälaskenta!C$20),0)</f>
        <v>5.3749773326482604</v>
      </c>
      <c r="O739" s="8">
        <f t="shared" si="185"/>
        <v>9.9763025369969796E-2</v>
      </c>
      <c r="P739" s="8">
        <f>IF(Päälaskenta!$C$29,IF(L739&gt;Päälaskenta!$F$28,Kaksitasouoma_matriisi!AQ739,Kaksitasouoma_matriisi!AR739),Päälaskenta!$F$20)</f>
        <v>0.12</v>
      </c>
      <c r="Q739" s="8">
        <f t="shared" si="186"/>
        <v>0.96119479239091399</v>
      </c>
      <c r="R739" s="8">
        <f t="shared" si="180"/>
        <v>0.176388750845623</v>
      </c>
      <c r="S739" s="8">
        <f t="shared" si="187"/>
        <v>0.32894602040494803</v>
      </c>
      <c r="U739" s="93">
        <f>IF(F739&gt;Päälaskenta!D$24,Päälaskenta!H$24+L739*Päälaskenta!G$24,F739*Päälaskenta!C$24 + F739*F739*Päälaskenta!E$24)</f>
        <v>1.4396</v>
      </c>
      <c r="V739" s="8">
        <f>IF(F739&gt;Päälaskenta!D$24,2*SQRT(POWER(Päälaskenta!D$24,2)+POWER(Päälaskenta!E$24*Päälaskenta!D$24,2))+Päälaskenta!C$24,(2*SQRT((POWER(F739,2))+POWER(Päälaskenta!E$24*F739,2))+Päälaskenta!C$24))</f>
        <v>2.9798989873223301</v>
      </c>
      <c r="W739" s="8">
        <f t="shared" si="188"/>
        <v>0.48310362402370999</v>
      </c>
      <c r="X739" s="8">
        <f>Päälaskenta!F$24</f>
        <v>7.0000000000000007E-2</v>
      </c>
      <c r="Y739" s="8">
        <f t="shared" si="189"/>
        <v>12.6620491472433</v>
      </c>
      <c r="Z739" s="8">
        <f t="shared" si="181"/>
        <v>2.3236112491543799</v>
      </c>
      <c r="AA739" s="8">
        <f t="shared" si="190"/>
        <v>1.61406727504472</v>
      </c>
      <c r="AC739" s="8">
        <f t="shared" si="182"/>
        <v>0.102166707960718</v>
      </c>
      <c r="AE739" s="8">
        <v>737</v>
      </c>
      <c r="AF739" s="8">
        <f t="shared" ref="AF739:AF802" si="192">Q739+Y739</f>
        <v>13.6232439396342</v>
      </c>
      <c r="AG739" s="8">
        <f t="shared" si="183"/>
        <v>3.3675879813875799E-2</v>
      </c>
      <c r="AJ739" s="132">
        <f>IF(Päälaskenta!$F$28&lt;Kaksitasouoma_matriisi!L739,Päälaskenta!$C$20*Päälaskenta!$F$28,Päälaskenta!$C$20*Kaksitasouoma_matriisi!L739)</f>
        <v>0.52</v>
      </c>
      <c r="AK739" s="134">
        <f>SQRT(Päälaskenta!$D$20^2+(Päälaskenta!$D$20/(1/Päälaskenta!$E$20))^2)</f>
        <v>1.8029999999999999</v>
      </c>
      <c r="AL739" s="134">
        <f>IF(Päälaskenta!$F$28&lt;Kaksitasouoma_matriisi!L739,AK739*Päälaskenta!$F$28*COS(ATAN(1/Päälaskenta!$E$20)),AK739*Kaksitasouoma_matriisi!L739*COS(ATAN(1/Päälaskenta!$E$20)))</f>
        <v>0.156</v>
      </c>
      <c r="AM739" s="134"/>
      <c r="AN739" s="134">
        <f t="shared" si="191"/>
        <v>0.67600000000000005</v>
      </c>
      <c r="AO739" s="8">
        <f t="shared" si="184"/>
        <v>0.341517631605537</v>
      </c>
      <c r="AP739" s="134">
        <f>Refererenssiarvoja!$B$16*H739^(1/6)/(Refererenssiarvoja!$B$15^0.5)*(Päälaskenta!$G$28/2)^0.5*(1-AO739)^(-1.5)</f>
        <v>7.3999999999999996E-2</v>
      </c>
      <c r="AQ739" s="8">
        <f>Refererenssiarvoja!$B$16*Kaksitasouoma_matriisi!O739^(1/6)/(SQRT((2*Refererenssiarvoja!$B$15)/(Päälaskenta!$F$31*Päälaskenta!$G$31*Päälaskenta!$F$28))+SQRT(Refererenssiarvoja!$B$15)/Refererenssiarvoja!$B$17*LN(Kaksitasouoma_matriisi!L739/Päälaskenta!$F$28))</f>
        <v>-6.6027344663953505E-2</v>
      </c>
      <c r="AR739" s="8">
        <f>Refererenssiarvoja!$B$16*Kaksitasouoma_matriisi!O739^(1/6)/(SQRT((2*Refererenssiarvoja!$B$15)/(Päälaskenta!$F$31*Päälaskenta!$G$31*L739)))</f>
        <v>0.15679375822607999</v>
      </c>
    </row>
    <row r="740" spans="1:44" x14ac:dyDescent="0.2">
      <c r="A740" s="8">
        <v>738</v>
      </c>
      <c r="B740" s="8">
        <f>IF(Päälaskenta!C$7,Päälaskenta!E$7,Päälaskenta!G$5)</f>
        <v>2.5</v>
      </c>
      <c r="C740" s="56">
        <v>1.262</v>
      </c>
      <c r="D740" s="93">
        <f t="shared" si="177"/>
        <v>1.9810000000000001</v>
      </c>
      <c r="E740" s="8">
        <f>IF(Päälaskenta!$C$26,Kaksitasouoma_matriisi!AP740,Kaksitasouoma_matriisi!AC740)</f>
        <v>0.102174400607523</v>
      </c>
      <c r="F740" s="56">
        <f>IF(D740&lt;Päälaskenta!H$24,(SQRT(POWER(Päälaskenta!C$24/(2*Päälaskenta!E$24),2)+(D740/Päälaskenta!E$24))-Päälaskenta!C$24/(2*Päälaskenta!E$24)),IF(D740=Päälaskenta!H$24,Päälaskenta!D$24,Päälaskenta!D$24+(SQRT(POWER((Päälaskenta!C$20+Päälaskenta!G$24)/(2*Päälaskenta!E$20),2)+((D740-Päälaskenta!H$24)/Päälaskenta!E$20))-(Päälaskenta!C$20+Päälaskenta!G$24)/(2*Päälaskenta!E$20))))</f>
        <v>0.80500000000000005</v>
      </c>
      <c r="G740" s="57">
        <f>IF(F740&gt;Päälaskenta!D$24,(2*SQRT((POWER(Päälaskenta!D$24,2))+POWER(Päälaskenta!E$24*Päälaskenta!D$24,2))+Päälaskenta!C$24)+(2*SQRT((POWER((F740-Päälaskenta!D$24),2))+POWER(Päälaskenta!E$20*(F740-Päälaskenta!D$24),2))+Päälaskenta!C$20),(2*SQRT((POWER(F740,2))+POWER(Päälaskenta!E$24*F740,2))+Päälaskenta!C$24))</f>
        <v>8.36</v>
      </c>
      <c r="H740" s="57">
        <f t="shared" si="178"/>
        <v>0.24</v>
      </c>
      <c r="I740" s="62">
        <f t="shared" si="179"/>
        <v>0.11147799999999999</v>
      </c>
      <c r="J740" s="8">
        <f>IF(F740&lt;Päälaskenta!$D$24,0,Kaksitasouoma_matriisi!F740-Päälaskenta!$D$24)</f>
        <v>0.105</v>
      </c>
      <c r="L740" s="8">
        <f>IF(F740&gt;Päälaskenta!D$24,F740-Päälaskenta!D$24,0)</f>
        <v>0.105</v>
      </c>
      <c r="M740" s="8">
        <f>IF(F740&gt;Päälaskenta!D$24,(Päälaskenta!C$20+(Päälaskenta!E$20*(Kaksitasouoma_matriisi!F740-Päälaskenta!D$24)))*(Kaksitasouoma_matriisi!F740-Päälaskenta!D$24),0)</f>
        <v>0.5415375</v>
      </c>
      <c r="N740" s="8">
        <f>IF(F740&gt;Päälaskenta!D$24,(2*SQRT((POWER((F740-Päälaskenta!D$24),2))+POWER(Päälaskenta!E$20*(F740-Päälaskenta!D$24),2))+Päälaskenta!C$20),0)</f>
        <v>5.3785828839237197</v>
      </c>
      <c r="O740" s="8">
        <f t="shared" si="185"/>
        <v>0.100684048509994</v>
      </c>
      <c r="P740" s="8">
        <f>IF(Päälaskenta!$C$29,IF(L740&gt;Päälaskenta!$F$28,Kaksitasouoma_matriisi!AQ740,Kaksitasouoma_matriisi!AR740),Päälaskenta!$F$20)</f>
        <v>0.12</v>
      </c>
      <c r="Q740" s="8">
        <f t="shared" si="186"/>
        <v>0.97668474207163003</v>
      </c>
      <c r="R740" s="8">
        <f t="shared" si="180"/>
        <v>0.17856686854935799</v>
      </c>
      <c r="S740" s="8">
        <f t="shared" si="187"/>
        <v>0.32974054160489003</v>
      </c>
      <c r="U740" s="93">
        <f>IF(F740&gt;Päälaskenta!D$24,Päälaskenta!H$24+L740*Päälaskenta!G$24,F740*Päälaskenta!C$24 + F740*F740*Päälaskenta!E$24)</f>
        <v>1.4419999999999999</v>
      </c>
      <c r="V740" s="8">
        <f>IF(F740&gt;Päälaskenta!D$24,2*SQRT(POWER(Päälaskenta!D$24,2)+POWER(Päälaskenta!E$24*Päälaskenta!D$24,2))+Päälaskenta!C$24,(2*SQRT((POWER(F740,2))+POWER(Päälaskenta!E$24*F740,2))+Päälaskenta!C$24))</f>
        <v>2.9798989873223301</v>
      </c>
      <c r="W740" s="8">
        <f t="shared" si="188"/>
        <v>0.48390902045164602</v>
      </c>
      <c r="X740" s="8">
        <f>Päälaskenta!F$24</f>
        <v>7.0000000000000007E-2</v>
      </c>
      <c r="Y740" s="8">
        <f t="shared" si="189"/>
        <v>12.6972508262399</v>
      </c>
      <c r="Z740" s="8">
        <f t="shared" si="181"/>
        <v>2.32143313145064</v>
      </c>
      <c r="AA740" s="8">
        <f t="shared" si="190"/>
        <v>1.6098704101599399</v>
      </c>
      <c r="AC740" s="8">
        <f t="shared" si="182"/>
        <v>0.102174400607523</v>
      </c>
      <c r="AE740" s="8">
        <v>738</v>
      </c>
      <c r="AF740" s="8">
        <f t="shared" si="192"/>
        <v>13.673935568311499</v>
      </c>
      <c r="AG740" s="8">
        <f t="shared" si="183"/>
        <v>3.3426658079968301E-2</v>
      </c>
      <c r="AJ740" s="132">
        <f>IF(Päälaskenta!$F$28&lt;Kaksitasouoma_matriisi!L740,Päälaskenta!$C$20*Päälaskenta!$F$28,Päälaskenta!$C$20*Kaksitasouoma_matriisi!L740)</f>
        <v>0.52500000000000002</v>
      </c>
      <c r="AK740" s="134">
        <f>SQRT(Päälaskenta!$D$20^2+(Päälaskenta!$D$20/(1/Päälaskenta!$E$20))^2)</f>
        <v>1.8029999999999999</v>
      </c>
      <c r="AL740" s="134">
        <f>IF(Päälaskenta!$F$28&lt;Kaksitasouoma_matriisi!L740,AK740*Päälaskenta!$F$28*COS(ATAN(1/Päälaskenta!$E$20)),AK740*Kaksitasouoma_matriisi!L740*COS(ATAN(1/Päälaskenta!$E$20)))</f>
        <v>0.158</v>
      </c>
      <c r="AM740" s="134"/>
      <c r="AN740" s="134">
        <f t="shared" si="191"/>
        <v>0.68300000000000005</v>
      </c>
      <c r="AO740" s="8">
        <f t="shared" si="184"/>
        <v>0.34477536597677899</v>
      </c>
      <c r="AP740" s="134">
        <f>Refererenssiarvoja!$B$16*H740^(1/6)/(Refererenssiarvoja!$B$15^0.5)*(Päälaskenta!$G$28/2)^0.5*(1-AO740)^(-1.5)</f>
        <v>7.4999999999999997E-2</v>
      </c>
      <c r="AQ740" s="8">
        <f>Refererenssiarvoja!$B$16*Kaksitasouoma_matriisi!O740^(1/6)/(SQRT((2*Refererenssiarvoja!$B$15)/(Päälaskenta!$F$31*Päälaskenta!$G$31*Päälaskenta!$F$28))+SQRT(Refererenssiarvoja!$B$15)/Refererenssiarvoja!$B$17*LN(Kaksitasouoma_matriisi!L740/Päälaskenta!$F$28))</f>
        <v>-6.6612477766380504E-2</v>
      </c>
      <c r="AR740" s="8">
        <f>Refererenssiarvoja!$B$16*Kaksitasouoma_matriisi!O740^(1/6)/(SQRT((2*Refererenssiarvoja!$B$15)/(Päälaskenta!$F$31*Päälaskenta!$G$31*L740)))</f>
        <v>0.15778725699830501</v>
      </c>
    </row>
    <row r="741" spans="1:44" x14ac:dyDescent="0.2">
      <c r="A741" s="8">
        <v>739</v>
      </c>
      <c r="B741" s="8">
        <f>IF(Päälaskenta!C$7,Päälaskenta!E$7,Päälaskenta!G$5)</f>
        <v>2.5</v>
      </c>
      <c r="C741" s="56">
        <v>1.2609999999999999</v>
      </c>
      <c r="D741" s="93">
        <f t="shared" si="177"/>
        <v>1.9825999999999999</v>
      </c>
      <c r="E741" s="8">
        <f>IF(Päälaskenta!$C$26,Kaksitasouoma_matriisi!AP741,Kaksitasouoma_matriisi!AC741)</f>
        <v>0.102174400607523</v>
      </c>
      <c r="F741" s="56">
        <f>IF(D741&lt;Päälaskenta!H$24,(SQRT(POWER(Päälaskenta!C$24/(2*Päälaskenta!E$24),2)+(D741/Päälaskenta!E$24))-Päälaskenta!C$24/(2*Päälaskenta!E$24)),IF(D741=Päälaskenta!H$24,Päälaskenta!D$24,Päälaskenta!D$24+(SQRT(POWER((Päälaskenta!C$20+Päälaskenta!G$24)/(2*Päälaskenta!E$20),2)+((D741-Päälaskenta!H$24)/Päälaskenta!E$20))-(Päälaskenta!C$20+Päälaskenta!G$24)/(2*Päälaskenta!E$20))))</f>
        <v>0.80500000000000005</v>
      </c>
      <c r="G741" s="57">
        <f>IF(F741&gt;Päälaskenta!D$24,(2*SQRT((POWER(Päälaskenta!D$24,2))+POWER(Päälaskenta!E$24*Päälaskenta!D$24,2))+Päälaskenta!C$24)+(2*SQRT((POWER((F741-Päälaskenta!D$24),2))+POWER(Päälaskenta!E$20*(F741-Päälaskenta!D$24),2))+Päälaskenta!C$20),(2*SQRT((POWER(F741,2))+POWER(Päälaskenta!E$24*F741,2))+Päälaskenta!C$24))</f>
        <v>8.36</v>
      </c>
      <c r="H741" s="57">
        <f t="shared" si="178"/>
        <v>0.24</v>
      </c>
      <c r="I741" s="62">
        <f t="shared" si="179"/>
        <v>0.111301</v>
      </c>
      <c r="J741" s="8">
        <f>IF(F741&lt;Päälaskenta!$D$24,0,Kaksitasouoma_matriisi!F741-Päälaskenta!$D$24)</f>
        <v>0.105</v>
      </c>
      <c r="L741" s="8">
        <f>IF(F741&gt;Päälaskenta!D$24,F741-Päälaskenta!D$24,0)</f>
        <v>0.105</v>
      </c>
      <c r="M741" s="8">
        <f>IF(F741&gt;Päälaskenta!D$24,(Päälaskenta!C$20+(Päälaskenta!E$20*(Kaksitasouoma_matriisi!F741-Päälaskenta!D$24)))*(Kaksitasouoma_matriisi!F741-Päälaskenta!D$24),0)</f>
        <v>0.5415375</v>
      </c>
      <c r="N741" s="8">
        <f>IF(F741&gt;Päälaskenta!D$24,(2*SQRT((POWER((F741-Päälaskenta!D$24),2))+POWER(Päälaskenta!E$20*(F741-Päälaskenta!D$24),2))+Päälaskenta!C$20),0)</f>
        <v>5.3785828839237197</v>
      </c>
      <c r="O741" s="8">
        <f t="shared" si="185"/>
        <v>0.100684048509994</v>
      </c>
      <c r="P741" s="8">
        <f>IF(Päälaskenta!$C$29,IF(L741&gt;Päälaskenta!$F$28,Kaksitasouoma_matriisi!AQ741,Kaksitasouoma_matriisi!AR741),Päälaskenta!$F$20)</f>
        <v>0.12</v>
      </c>
      <c r="Q741" s="8">
        <f t="shared" si="186"/>
        <v>0.97668474207163003</v>
      </c>
      <c r="R741" s="8">
        <f t="shared" si="180"/>
        <v>0.17856686854935799</v>
      </c>
      <c r="S741" s="8">
        <f t="shared" si="187"/>
        <v>0.32974054160489003</v>
      </c>
      <c r="U741" s="93">
        <f>IF(F741&gt;Päälaskenta!D$24,Päälaskenta!H$24+L741*Päälaskenta!G$24,F741*Päälaskenta!C$24 + F741*F741*Päälaskenta!E$24)</f>
        <v>1.4419999999999999</v>
      </c>
      <c r="V741" s="8">
        <f>IF(F741&gt;Päälaskenta!D$24,2*SQRT(POWER(Päälaskenta!D$24,2)+POWER(Päälaskenta!E$24*Päälaskenta!D$24,2))+Päälaskenta!C$24,(2*SQRT((POWER(F741,2))+POWER(Päälaskenta!E$24*F741,2))+Päälaskenta!C$24))</f>
        <v>2.9798989873223301</v>
      </c>
      <c r="W741" s="8">
        <f t="shared" si="188"/>
        <v>0.48390902045164602</v>
      </c>
      <c r="X741" s="8">
        <f>Päälaskenta!F$24</f>
        <v>7.0000000000000007E-2</v>
      </c>
      <c r="Y741" s="8">
        <f t="shared" si="189"/>
        <v>12.6972508262399</v>
      </c>
      <c r="Z741" s="8">
        <f t="shared" si="181"/>
        <v>2.32143313145064</v>
      </c>
      <c r="AA741" s="8">
        <f t="shared" si="190"/>
        <v>1.6098704101599399</v>
      </c>
      <c r="AC741" s="8">
        <f t="shared" si="182"/>
        <v>0.102174400607523</v>
      </c>
      <c r="AE741" s="8">
        <v>739</v>
      </c>
      <c r="AF741" s="8">
        <f t="shared" si="192"/>
        <v>13.673935568311499</v>
      </c>
      <c r="AG741" s="8">
        <f t="shared" si="183"/>
        <v>3.3426658079968301E-2</v>
      </c>
      <c r="AJ741" s="132">
        <f>IF(Päälaskenta!$F$28&lt;Kaksitasouoma_matriisi!L741,Päälaskenta!$C$20*Päälaskenta!$F$28,Päälaskenta!$C$20*Kaksitasouoma_matriisi!L741)</f>
        <v>0.52500000000000002</v>
      </c>
      <c r="AK741" s="134">
        <f>SQRT(Päälaskenta!$D$20^2+(Päälaskenta!$D$20/(1/Päälaskenta!$E$20))^2)</f>
        <v>1.8029999999999999</v>
      </c>
      <c r="AL741" s="134">
        <f>IF(Päälaskenta!$F$28&lt;Kaksitasouoma_matriisi!L741,AK741*Päälaskenta!$F$28*COS(ATAN(1/Päälaskenta!$E$20)),AK741*Kaksitasouoma_matriisi!L741*COS(ATAN(1/Päälaskenta!$E$20)))</f>
        <v>0.158</v>
      </c>
      <c r="AM741" s="134"/>
      <c r="AN741" s="134">
        <f t="shared" si="191"/>
        <v>0.68300000000000005</v>
      </c>
      <c r="AO741" s="8">
        <f t="shared" si="184"/>
        <v>0.34449712498738999</v>
      </c>
      <c r="AP741" s="134">
        <f>Refererenssiarvoja!$B$16*H741^(1/6)/(Refererenssiarvoja!$B$15^0.5)*(Päälaskenta!$G$28/2)^0.5*(1-AO741)^(-1.5)</f>
        <v>7.4999999999999997E-2</v>
      </c>
      <c r="AQ741" s="8">
        <f>Refererenssiarvoja!$B$16*Kaksitasouoma_matriisi!O741^(1/6)/(SQRT((2*Refererenssiarvoja!$B$15)/(Päälaskenta!$F$31*Päälaskenta!$G$31*Päälaskenta!$F$28))+SQRT(Refererenssiarvoja!$B$15)/Refererenssiarvoja!$B$17*LN(Kaksitasouoma_matriisi!L741/Päälaskenta!$F$28))</f>
        <v>-6.6612477766380504E-2</v>
      </c>
      <c r="AR741" s="8">
        <f>Refererenssiarvoja!$B$16*Kaksitasouoma_matriisi!O741^(1/6)/(SQRT((2*Refererenssiarvoja!$B$15)/(Päälaskenta!$F$31*Päälaskenta!$G$31*L741)))</f>
        <v>0.15778725699830501</v>
      </c>
    </row>
    <row r="742" spans="1:44" x14ac:dyDescent="0.2">
      <c r="A742" s="8">
        <v>740</v>
      </c>
      <c r="B742" s="8">
        <f>IF(Päälaskenta!C$7,Päälaskenta!E$7,Päälaskenta!G$5)</f>
        <v>2.5</v>
      </c>
      <c r="C742" s="56">
        <v>1.26</v>
      </c>
      <c r="D742" s="93">
        <f t="shared" si="177"/>
        <v>1.9841</v>
      </c>
      <c r="E742" s="8">
        <f>IF(Päälaskenta!$C$26,Kaksitasouoma_matriisi!AP742,Kaksitasouoma_matriisi!AC742)</f>
        <v>0.102174400607523</v>
      </c>
      <c r="F742" s="56">
        <f>IF(D742&lt;Päälaskenta!H$24,(SQRT(POWER(Päälaskenta!C$24/(2*Päälaskenta!E$24),2)+(D742/Päälaskenta!E$24))-Päälaskenta!C$24/(2*Päälaskenta!E$24)),IF(D742=Päälaskenta!H$24,Päälaskenta!D$24,Päälaskenta!D$24+(SQRT(POWER((Päälaskenta!C$20+Päälaskenta!G$24)/(2*Päälaskenta!E$20),2)+((D742-Päälaskenta!H$24)/Päälaskenta!E$20))-(Päälaskenta!C$20+Päälaskenta!G$24)/(2*Päälaskenta!E$20))))</f>
        <v>0.80500000000000005</v>
      </c>
      <c r="G742" s="57">
        <f>IF(F742&gt;Päälaskenta!D$24,(2*SQRT((POWER(Päälaskenta!D$24,2))+POWER(Päälaskenta!E$24*Päälaskenta!D$24,2))+Päälaskenta!C$24)+(2*SQRT((POWER((F742-Päälaskenta!D$24),2))+POWER(Päälaskenta!E$20*(F742-Päälaskenta!D$24),2))+Päälaskenta!C$20),(2*SQRT((POWER(F742,2))+POWER(Päälaskenta!E$24*F742,2))+Päälaskenta!C$24))</f>
        <v>8.36</v>
      </c>
      <c r="H742" s="57">
        <f t="shared" si="178"/>
        <v>0.24</v>
      </c>
      <c r="I742" s="62">
        <f t="shared" si="179"/>
        <v>0.111125</v>
      </c>
      <c r="J742" s="8">
        <f>IF(F742&lt;Päälaskenta!$D$24,0,Kaksitasouoma_matriisi!F742-Päälaskenta!$D$24)</f>
        <v>0.105</v>
      </c>
      <c r="L742" s="8">
        <f>IF(F742&gt;Päälaskenta!D$24,F742-Päälaskenta!D$24,0)</f>
        <v>0.105</v>
      </c>
      <c r="M742" s="8">
        <f>IF(F742&gt;Päälaskenta!D$24,(Päälaskenta!C$20+(Päälaskenta!E$20*(Kaksitasouoma_matriisi!F742-Päälaskenta!D$24)))*(Kaksitasouoma_matriisi!F742-Päälaskenta!D$24),0)</f>
        <v>0.5415375</v>
      </c>
      <c r="N742" s="8">
        <f>IF(F742&gt;Päälaskenta!D$24,(2*SQRT((POWER((F742-Päälaskenta!D$24),2))+POWER(Päälaskenta!E$20*(F742-Päälaskenta!D$24),2))+Päälaskenta!C$20),0)</f>
        <v>5.3785828839237197</v>
      </c>
      <c r="O742" s="8">
        <f t="shared" si="185"/>
        <v>0.100684048509994</v>
      </c>
      <c r="P742" s="8">
        <f>IF(Päälaskenta!$C$29,IF(L742&gt;Päälaskenta!$F$28,Kaksitasouoma_matriisi!AQ742,Kaksitasouoma_matriisi!AR742),Päälaskenta!$F$20)</f>
        <v>0.12</v>
      </c>
      <c r="Q742" s="8">
        <f t="shared" si="186"/>
        <v>0.97668474207163003</v>
      </c>
      <c r="R742" s="8">
        <f t="shared" si="180"/>
        <v>0.17856686854935799</v>
      </c>
      <c r="S742" s="8">
        <f t="shared" si="187"/>
        <v>0.32974054160489003</v>
      </c>
      <c r="U742" s="93">
        <f>IF(F742&gt;Päälaskenta!D$24,Päälaskenta!H$24+L742*Päälaskenta!G$24,F742*Päälaskenta!C$24 + F742*F742*Päälaskenta!E$24)</f>
        <v>1.4419999999999999</v>
      </c>
      <c r="V742" s="8">
        <f>IF(F742&gt;Päälaskenta!D$24,2*SQRT(POWER(Päälaskenta!D$24,2)+POWER(Päälaskenta!E$24*Päälaskenta!D$24,2))+Päälaskenta!C$24,(2*SQRT((POWER(F742,2))+POWER(Päälaskenta!E$24*F742,2))+Päälaskenta!C$24))</f>
        <v>2.9798989873223301</v>
      </c>
      <c r="W742" s="8">
        <f t="shared" si="188"/>
        <v>0.48390902045164602</v>
      </c>
      <c r="X742" s="8">
        <f>Päälaskenta!F$24</f>
        <v>7.0000000000000007E-2</v>
      </c>
      <c r="Y742" s="8">
        <f t="shared" si="189"/>
        <v>12.6972508262399</v>
      </c>
      <c r="Z742" s="8">
        <f t="shared" si="181"/>
        <v>2.32143313145064</v>
      </c>
      <c r="AA742" s="8">
        <f t="shared" si="190"/>
        <v>1.6098704101599399</v>
      </c>
      <c r="AC742" s="8">
        <f t="shared" si="182"/>
        <v>0.102174400607523</v>
      </c>
      <c r="AE742" s="8">
        <v>740</v>
      </c>
      <c r="AF742" s="8">
        <f t="shared" si="192"/>
        <v>13.673935568311499</v>
      </c>
      <c r="AG742" s="8">
        <f t="shared" si="183"/>
        <v>3.3426658079968301E-2</v>
      </c>
      <c r="AJ742" s="132">
        <f>IF(Päälaskenta!$F$28&lt;Kaksitasouoma_matriisi!L742,Päälaskenta!$C$20*Päälaskenta!$F$28,Päälaskenta!$C$20*Kaksitasouoma_matriisi!L742)</f>
        <v>0.52500000000000002</v>
      </c>
      <c r="AK742" s="134">
        <f>SQRT(Päälaskenta!$D$20^2+(Päälaskenta!$D$20/(1/Päälaskenta!$E$20))^2)</f>
        <v>1.8029999999999999</v>
      </c>
      <c r="AL742" s="134">
        <f>IF(Päälaskenta!$F$28&lt;Kaksitasouoma_matriisi!L742,AK742*Päälaskenta!$F$28*COS(ATAN(1/Päälaskenta!$E$20)),AK742*Kaksitasouoma_matriisi!L742*COS(ATAN(1/Päälaskenta!$E$20)))</f>
        <v>0.158</v>
      </c>
      <c r="AM742" s="134"/>
      <c r="AN742" s="134">
        <f t="shared" si="191"/>
        <v>0.68300000000000005</v>
      </c>
      <c r="AO742" s="8">
        <f t="shared" si="184"/>
        <v>0.34423668161887</v>
      </c>
      <c r="AP742" s="134">
        <f>Refererenssiarvoja!$B$16*H742^(1/6)/(Refererenssiarvoja!$B$15^0.5)*(Päälaskenta!$G$28/2)^0.5*(1-AO742)^(-1.5)</f>
        <v>7.4999999999999997E-2</v>
      </c>
      <c r="AQ742" s="8">
        <f>Refererenssiarvoja!$B$16*Kaksitasouoma_matriisi!O742^(1/6)/(SQRT((2*Refererenssiarvoja!$B$15)/(Päälaskenta!$F$31*Päälaskenta!$G$31*Päälaskenta!$F$28))+SQRT(Refererenssiarvoja!$B$15)/Refererenssiarvoja!$B$17*LN(Kaksitasouoma_matriisi!L742/Päälaskenta!$F$28))</f>
        <v>-6.6612477766380504E-2</v>
      </c>
      <c r="AR742" s="8">
        <f>Refererenssiarvoja!$B$16*Kaksitasouoma_matriisi!O742^(1/6)/(SQRT((2*Refererenssiarvoja!$B$15)/(Päälaskenta!$F$31*Päälaskenta!$G$31*L742)))</f>
        <v>0.15778725699830501</v>
      </c>
    </row>
    <row r="743" spans="1:44" x14ac:dyDescent="0.2">
      <c r="A743" s="8">
        <v>741</v>
      </c>
      <c r="B743" s="8">
        <f>IF(Päälaskenta!C$7,Päälaskenta!E$7,Päälaskenta!G$5)</f>
        <v>2.5</v>
      </c>
      <c r="C743" s="56">
        <v>1.2589999999999999</v>
      </c>
      <c r="D743" s="93">
        <f t="shared" si="177"/>
        <v>1.9857</v>
      </c>
      <c r="E743" s="8">
        <f>IF(Päälaskenta!$C$26,Kaksitasouoma_matriisi!AP743,Kaksitasouoma_matriisi!AC743)</f>
        <v>0.102174400607523</v>
      </c>
      <c r="F743" s="56">
        <f>IF(D743&lt;Päälaskenta!H$24,(SQRT(POWER(Päälaskenta!C$24/(2*Päälaskenta!E$24),2)+(D743/Päälaskenta!E$24))-Päälaskenta!C$24/(2*Päälaskenta!E$24)),IF(D743=Päälaskenta!H$24,Päälaskenta!D$24,Päälaskenta!D$24+(SQRT(POWER((Päälaskenta!C$20+Päälaskenta!G$24)/(2*Päälaskenta!E$20),2)+((D743-Päälaskenta!H$24)/Päälaskenta!E$20))-(Päälaskenta!C$20+Päälaskenta!G$24)/(2*Päälaskenta!E$20))))</f>
        <v>0.80500000000000005</v>
      </c>
      <c r="G743" s="57">
        <f>IF(F743&gt;Päälaskenta!D$24,(2*SQRT((POWER(Päälaskenta!D$24,2))+POWER(Päälaskenta!E$24*Päälaskenta!D$24,2))+Päälaskenta!C$24)+(2*SQRT((POWER((F743-Päälaskenta!D$24),2))+POWER(Päälaskenta!E$20*(F743-Päälaskenta!D$24),2))+Päälaskenta!C$20),(2*SQRT((POWER(F743,2))+POWER(Päälaskenta!E$24*F743,2))+Päälaskenta!C$24))</f>
        <v>8.36</v>
      </c>
      <c r="H743" s="57">
        <f t="shared" si="178"/>
        <v>0.24</v>
      </c>
      <c r="I743" s="62">
        <f t="shared" si="179"/>
        <v>0.110948</v>
      </c>
      <c r="J743" s="8">
        <f>IF(F743&lt;Päälaskenta!$D$24,0,Kaksitasouoma_matriisi!F743-Päälaskenta!$D$24)</f>
        <v>0.105</v>
      </c>
      <c r="L743" s="8">
        <f>IF(F743&gt;Päälaskenta!D$24,F743-Päälaskenta!D$24,0)</f>
        <v>0.105</v>
      </c>
      <c r="M743" s="8">
        <f>IF(F743&gt;Päälaskenta!D$24,(Päälaskenta!C$20+(Päälaskenta!E$20*(Kaksitasouoma_matriisi!F743-Päälaskenta!D$24)))*(Kaksitasouoma_matriisi!F743-Päälaskenta!D$24),0)</f>
        <v>0.5415375</v>
      </c>
      <c r="N743" s="8">
        <f>IF(F743&gt;Päälaskenta!D$24,(2*SQRT((POWER((F743-Päälaskenta!D$24),2))+POWER(Päälaskenta!E$20*(F743-Päälaskenta!D$24),2))+Päälaskenta!C$20),0)</f>
        <v>5.3785828839237197</v>
      </c>
      <c r="O743" s="8">
        <f t="shared" si="185"/>
        <v>0.100684048509994</v>
      </c>
      <c r="P743" s="8">
        <f>IF(Päälaskenta!$C$29,IF(L743&gt;Päälaskenta!$F$28,Kaksitasouoma_matriisi!AQ743,Kaksitasouoma_matriisi!AR743),Päälaskenta!$F$20)</f>
        <v>0.12</v>
      </c>
      <c r="Q743" s="8">
        <f t="shared" si="186"/>
        <v>0.97668474207163003</v>
      </c>
      <c r="R743" s="8">
        <f t="shared" si="180"/>
        <v>0.17856686854935799</v>
      </c>
      <c r="S743" s="8">
        <f t="shared" si="187"/>
        <v>0.32974054160489003</v>
      </c>
      <c r="U743" s="93">
        <f>IF(F743&gt;Päälaskenta!D$24,Päälaskenta!H$24+L743*Päälaskenta!G$24,F743*Päälaskenta!C$24 + F743*F743*Päälaskenta!E$24)</f>
        <v>1.4419999999999999</v>
      </c>
      <c r="V743" s="8">
        <f>IF(F743&gt;Päälaskenta!D$24,2*SQRT(POWER(Päälaskenta!D$24,2)+POWER(Päälaskenta!E$24*Päälaskenta!D$24,2))+Päälaskenta!C$24,(2*SQRT((POWER(F743,2))+POWER(Päälaskenta!E$24*F743,2))+Päälaskenta!C$24))</f>
        <v>2.9798989873223301</v>
      </c>
      <c r="W743" s="8">
        <f t="shared" si="188"/>
        <v>0.48390902045164602</v>
      </c>
      <c r="X743" s="8">
        <f>Päälaskenta!F$24</f>
        <v>7.0000000000000007E-2</v>
      </c>
      <c r="Y743" s="8">
        <f t="shared" si="189"/>
        <v>12.6972508262399</v>
      </c>
      <c r="Z743" s="8">
        <f t="shared" si="181"/>
        <v>2.32143313145064</v>
      </c>
      <c r="AA743" s="8">
        <f t="shared" si="190"/>
        <v>1.6098704101599399</v>
      </c>
      <c r="AC743" s="8">
        <f t="shared" si="182"/>
        <v>0.102174400607523</v>
      </c>
      <c r="AE743" s="8">
        <v>741</v>
      </c>
      <c r="AF743" s="8">
        <f t="shared" si="192"/>
        <v>13.673935568311499</v>
      </c>
      <c r="AG743" s="8">
        <f t="shared" si="183"/>
        <v>3.3426658079968301E-2</v>
      </c>
      <c r="AJ743" s="132">
        <f>IF(Päälaskenta!$F$28&lt;Kaksitasouoma_matriisi!L743,Päälaskenta!$C$20*Päälaskenta!$F$28,Päälaskenta!$C$20*Kaksitasouoma_matriisi!L743)</f>
        <v>0.52500000000000002</v>
      </c>
      <c r="AK743" s="134">
        <f>SQRT(Päälaskenta!$D$20^2+(Päälaskenta!$D$20/(1/Päälaskenta!$E$20))^2)</f>
        <v>1.8029999999999999</v>
      </c>
      <c r="AL743" s="134">
        <f>IF(Päälaskenta!$F$28&lt;Kaksitasouoma_matriisi!L743,AK743*Päälaskenta!$F$28*COS(ATAN(1/Päälaskenta!$E$20)),AK743*Kaksitasouoma_matriisi!L743*COS(ATAN(1/Päälaskenta!$E$20)))</f>
        <v>0.158</v>
      </c>
      <c r="AM743" s="134"/>
      <c r="AN743" s="134">
        <f t="shared" si="191"/>
        <v>0.68300000000000005</v>
      </c>
      <c r="AO743" s="8">
        <f t="shared" si="184"/>
        <v>0.34395930905977701</v>
      </c>
      <c r="AP743" s="134">
        <f>Refererenssiarvoja!$B$16*H743^(1/6)/(Refererenssiarvoja!$B$15^0.5)*(Päälaskenta!$G$28/2)^0.5*(1-AO743)^(-1.5)</f>
        <v>7.4999999999999997E-2</v>
      </c>
      <c r="AQ743" s="8">
        <f>Refererenssiarvoja!$B$16*Kaksitasouoma_matriisi!O743^(1/6)/(SQRT((2*Refererenssiarvoja!$B$15)/(Päälaskenta!$F$31*Päälaskenta!$G$31*Päälaskenta!$F$28))+SQRT(Refererenssiarvoja!$B$15)/Refererenssiarvoja!$B$17*LN(Kaksitasouoma_matriisi!L743/Päälaskenta!$F$28))</f>
        <v>-6.6612477766380504E-2</v>
      </c>
      <c r="AR743" s="8">
        <f>Refererenssiarvoja!$B$16*Kaksitasouoma_matriisi!O743^(1/6)/(SQRT((2*Refererenssiarvoja!$B$15)/(Päälaskenta!$F$31*Päälaskenta!$G$31*L743)))</f>
        <v>0.15778725699830501</v>
      </c>
    </row>
    <row r="744" spans="1:44" x14ac:dyDescent="0.2">
      <c r="A744" s="8">
        <v>742</v>
      </c>
      <c r="B744" s="8">
        <f>IF(Päälaskenta!C$7,Päälaskenta!E$7,Päälaskenta!G$5)</f>
        <v>2.5</v>
      </c>
      <c r="C744" s="56">
        <v>1.258</v>
      </c>
      <c r="D744" s="93">
        <f t="shared" si="177"/>
        <v>1.9873000000000001</v>
      </c>
      <c r="E744" s="8">
        <f>IF(Päälaskenta!$C$26,Kaksitasouoma_matriisi!AP744,Kaksitasouoma_matriisi!AC744)</f>
        <v>0.102174400607523</v>
      </c>
      <c r="F744" s="56">
        <f>IF(D744&lt;Päälaskenta!H$24,(SQRT(POWER(Päälaskenta!C$24/(2*Päälaskenta!E$24),2)+(D744/Päälaskenta!E$24))-Päälaskenta!C$24/(2*Päälaskenta!E$24)),IF(D744=Päälaskenta!H$24,Päälaskenta!D$24,Päälaskenta!D$24+(SQRT(POWER((Päälaskenta!C$20+Päälaskenta!G$24)/(2*Päälaskenta!E$20),2)+((D744-Päälaskenta!H$24)/Päälaskenta!E$20))-(Päälaskenta!C$20+Päälaskenta!G$24)/(2*Päälaskenta!E$20))))</f>
        <v>0.80500000000000005</v>
      </c>
      <c r="G744" s="57">
        <f>IF(F744&gt;Päälaskenta!D$24,(2*SQRT((POWER(Päälaskenta!D$24,2))+POWER(Päälaskenta!E$24*Päälaskenta!D$24,2))+Päälaskenta!C$24)+(2*SQRT((POWER((F744-Päälaskenta!D$24),2))+POWER(Päälaskenta!E$20*(F744-Päälaskenta!D$24),2))+Päälaskenta!C$20),(2*SQRT((POWER(F744,2))+POWER(Päälaskenta!E$24*F744,2))+Päälaskenta!C$24))</f>
        <v>8.36</v>
      </c>
      <c r="H744" s="57">
        <f t="shared" si="178"/>
        <v>0.24</v>
      </c>
      <c r="I744" s="62">
        <f t="shared" si="179"/>
        <v>0.110772</v>
      </c>
      <c r="J744" s="8">
        <f>IF(F744&lt;Päälaskenta!$D$24,0,Kaksitasouoma_matriisi!F744-Päälaskenta!$D$24)</f>
        <v>0.105</v>
      </c>
      <c r="L744" s="8">
        <f>IF(F744&gt;Päälaskenta!D$24,F744-Päälaskenta!D$24,0)</f>
        <v>0.105</v>
      </c>
      <c r="M744" s="8">
        <f>IF(F744&gt;Päälaskenta!D$24,(Päälaskenta!C$20+(Päälaskenta!E$20*(Kaksitasouoma_matriisi!F744-Päälaskenta!D$24)))*(Kaksitasouoma_matriisi!F744-Päälaskenta!D$24),0)</f>
        <v>0.5415375</v>
      </c>
      <c r="N744" s="8">
        <f>IF(F744&gt;Päälaskenta!D$24,(2*SQRT((POWER((F744-Päälaskenta!D$24),2))+POWER(Päälaskenta!E$20*(F744-Päälaskenta!D$24),2))+Päälaskenta!C$20),0)</f>
        <v>5.3785828839237197</v>
      </c>
      <c r="O744" s="8">
        <f t="shared" si="185"/>
        <v>0.100684048509994</v>
      </c>
      <c r="P744" s="8">
        <f>IF(Päälaskenta!$C$29,IF(L744&gt;Päälaskenta!$F$28,Kaksitasouoma_matriisi!AQ744,Kaksitasouoma_matriisi!AR744),Päälaskenta!$F$20)</f>
        <v>0.12</v>
      </c>
      <c r="Q744" s="8">
        <f t="shared" si="186"/>
        <v>0.97668474207163003</v>
      </c>
      <c r="R744" s="8">
        <f t="shared" si="180"/>
        <v>0.17856686854935799</v>
      </c>
      <c r="S744" s="8">
        <f t="shared" si="187"/>
        <v>0.32974054160489003</v>
      </c>
      <c r="U744" s="93">
        <f>IF(F744&gt;Päälaskenta!D$24,Päälaskenta!H$24+L744*Päälaskenta!G$24,F744*Päälaskenta!C$24 + F744*F744*Päälaskenta!E$24)</f>
        <v>1.4419999999999999</v>
      </c>
      <c r="V744" s="8">
        <f>IF(F744&gt;Päälaskenta!D$24,2*SQRT(POWER(Päälaskenta!D$24,2)+POWER(Päälaskenta!E$24*Päälaskenta!D$24,2))+Päälaskenta!C$24,(2*SQRT((POWER(F744,2))+POWER(Päälaskenta!E$24*F744,2))+Päälaskenta!C$24))</f>
        <v>2.9798989873223301</v>
      </c>
      <c r="W744" s="8">
        <f t="shared" si="188"/>
        <v>0.48390902045164602</v>
      </c>
      <c r="X744" s="8">
        <f>Päälaskenta!F$24</f>
        <v>7.0000000000000007E-2</v>
      </c>
      <c r="Y744" s="8">
        <f t="shared" si="189"/>
        <v>12.6972508262399</v>
      </c>
      <c r="Z744" s="8">
        <f t="shared" si="181"/>
        <v>2.32143313145064</v>
      </c>
      <c r="AA744" s="8">
        <f t="shared" si="190"/>
        <v>1.6098704101599399</v>
      </c>
      <c r="AC744" s="8">
        <f t="shared" si="182"/>
        <v>0.102174400607523</v>
      </c>
      <c r="AE744" s="8">
        <v>742</v>
      </c>
      <c r="AF744" s="8">
        <f t="shared" si="192"/>
        <v>13.673935568311499</v>
      </c>
      <c r="AG744" s="8">
        <f t="shared" si="183"/>
        <v>3.3426658079968301E-2</v>
      </c>
      <c r="AJ744" s="132">
        <f>IF(Päälaskenta!$F$28&lt;Kaksitasouoma_matriisi!L744,Päälaskenta!$C$20*Päälaskenta!$F$28,Päälaskenta!$C$20*Kaksitasouoma_matriisi!L744)</f>
        <v>0.52500000000000002</v>
      </c>
      <c r="AK744" s="134">
        <f>SQRT(Päälaskenta!$D$20^2+(Päälaskenta!$D$20/(1/Päälaskenta!$E$20))^2)</f>
        <v>1.8029999999999999</v>
      </c>
      <c r="AL744" s="134">
        <f>IF(Päälaskenta!$F$28&lt;Kaksitasouoma_matriisi!L744,AK744*Päälaskenta!$F$28*COS(ATAN(1/Päälaskenta!$E$20)),AK744*Kaksitasouoma_matriisi!L744*COS(ATAN(1/Päälaskenta!$E$20)))</f>
        <v>0.158</v>
      </c>
      <c r="AM744" s="134"/>
      <c r="AN744" s="134">
        <f t="shared" si="191"/>
        <v>0.68300000000000005</v>
      </c>
      <c r="AO744" s="8">
        <f t="shared" si="184"/>
        <v>0.34368238313289401</v>
      </c>
      <c r="AP744" s="134">
        <f>Refererenssiarvoja!$B$16*H744^(1/6)/(Refererenssiarvoja!$B$15^0.5)*(Päälaskenta!$G$28/2)^0.5*(1-AO744)^(-1.5)</f>
        <v>7.4999999999999997E-2</v>
      </c>
      <c r="AQ744" s="8">
        <f>Refererenssiarvoja!$B$16*Kaksitasouoma_matriisi!O744^(1/6)/(SQRT((2*Refererenssiarvoja!$B$15)/(Päälaskenta!$F$31*Päälaskenta!$G$31*Päälaskenta!$F$28))+SQRT(Refererenssiarvoja!$B$15)/Refererenssiarvoja!$B$17*LN(Kaksitasouoma_matriisi!L744/Päälaskenta!$F$28))</f>
        <v>-6.6612477766380504E-2</v>
      </c>
      <c r="AR744" s="8">
        <f>Refererenssiarvoja!$B$16*Kaksitasouoma_matriisi!O744^(1/6)/(SQRT((2*Refererenssiarvoja!$B$15)/(Päälaskenta!$F$31*Päälaskenta!$G$31*L744)))</f>
        <v>0.15778725699830501</v>
      </c>
    </row>
    <row r="745" spans="1:44" x14ac:dyDescent="0.2">
      <c r="A745" s="8">
        <v>743</v>
      </c>
      <c r="B745" s="8">
        <f>IF(Päälaskenta!C$7,Päälaskenta!E$7,Päälaskenta!G$5)</f>
        <v>2.5</v>
      </c>
      <c r="C745" s="56">
        <v>1.2569999999999999</v>
      </c>
      <c r="D745" s="93">
        <f t="shared" si="177"/>
        <v>1.9888999999999999</v>
      </c>
      <c r="E745" s="8">
        <f>IF(Päälaskenta!$C$26,Kaksitasouoma_matriisi!AP745,Kaksitasouoma_matriisi!AC745)</f>
        <v>0.102182086620521</v>
      </c>
      <c r="F745" s="56">
        <f>IF(D745&lt;Päälaskenta!H$24,(SQRT(POWER(Päälaskenta!C$24/(2*Päälaskenta!E$24),2)+(D745/Päälaskenta!E$24))-Päälaskenta!C$24/(2*Päälaskenta!E$24)),IF(D745=Päälaskenta!H$24,Päälaskenta!D$24,Päälaskenta!D$24+(SQRT(POWER((Päälaskenta!C$20+Päälaskenta!G$24)/(2*Päälaskenta!E$20),2)+((D745-Päälaskenta!H$24)/Päälaskenta!E$20))-(Päälaskenta!C$20+Päälaskenta!G$24)/(2*Päälaskenta!E$20))))</f>
        <v>0.80600000000000005</v>
      </c>
      <c r="G745" s="57">
        <f>IF(F745&gt;Päälaskenta!D$24,(2*SQRT((POWER(Päälaskenta!D$24,2))+POWER(Päälaskenta!E$24*Päälaskenta!D$24,2))+Päälaskenta!C$24)+(2*SQRT((POWER((F745-Päälaskenta!D$24),2))+POWER(Päälaskenta!E$20*(F745-Päälaskenta!D$24),2))+Päälaskenta!C$20),(2*SQRT((POWER(F745,2))+POWER(Päälaskenta!E$24*F745,2))+Päälaskenta!C$24))</f>
        <v>8.36</v>
      </c>
      <c r="H745" s="57">
        <f t="shared" si="178"/>
        <v>0.24</v>
      </c>
      <c r="I745" s="62">
        <f t="shared" si="179"/>
        <v>0.110613</v>
      </c>
      <c r="J745" s="8">
        <f>IF(F745&lt;Päälaskenta!$D$24,0,Kaksitasouoma_matriisi!F745-Päälaskenta!$D$24)</f>
        <v>0.106</v>
      </c>
      <c r="L745" s="8">
        <f>IF(F745&gt;Päälaskenta!D$24,F745-Päälaskenta!D$24,0)</f>
        <v>0.106</v>
      </c>
      <c r="M745" s="8">
        <f>IF(F745&gt;Päälaskenta!D$24,(Päälaskenta!C$20+(Päälaskenta!E$20*(Kaksitasouoma_matriisi!F745-Päälaskenta!D$24)))*(Kaksitasouoma_matriisi!F745-Päälaskenta!D$24),0)</f>
        <v>0.54685400000000095</v>
      </c>
      <c r="N745" s="8">
        <f>IF(F745&gt;Päälaskenta!D$24,(2*SQRT((POWER((F745-Päälaskenta!D$24),2))+POWER(Päälaskenta!E$20*(F745-Päälaskenta!D$24),2))+Päälaskenta!C$20),0)</f>
        <v>5.38218843519918</v>
      </c>
      <c r="O745" s="8">
        <f t="shared" si="185"/>
        <v>0.101604395049346</v>
      </c>
      <c r="P745" s="8">
        <f>IF(Päälaskenta!$C$29,IF(L745&gt;Päälaskenta!$F$28,Kaksitasouoma_matriisi!AQ745,Kaksitasouoma_matriisi!AR745),Päälaskenta!$F$20)</f>
        <v>0.12</v>
      </c>
      <c r="Q745" s="8">
        <f t="shared" si="186"/>
        <v>0.992274452618089</v>
      </c>
      <c r="R745" s="8">
        <f t="shared" si="180"/>
        <v>0.180745240001009</v>
      </c>
      <c r="S745" s="8">
        <f t="shared" si="187"/>
        <v>0.33051827361783698</v>
      </c>
      <c r="U745" s="93">
        <f>IF(F745&gt;Päälaskenta!D$24,Päälaskenta!H$24+L745*Päälaskenta!G$24,F745*Päälaskenta!C$24 + F745*F745*Päälaskenta!E$24)</f>
        <v>1.4443999999999999</v>
      </c>
      <c r="V745" s="8">
        <f>IF(F745&gt;Päälaskenta!D$24,2*SQRT(POWER(Päälaskenta!D$24,2)+POWER(Päälaskenta!E$24*Päälaskenta!D$24,2))+Päälaskenta!C$24,(2*SQRT((POWER(F745,2))+POWER(Päälaskenta!E$24*F745,2))+Päälaskenta!C$24))</f>
        <v>2.9798989873223301</v>
      </c>
      <c r="W745" s="8">
        <f t="shared" si="188"/>
        <v>0.484714416879582</v>
      </c>
      <c r="X745" s="8">
        <f>Päälaskenta!F$24</f>
        <v>7.0000000000000007E-2</v>
      </c>
      <c r="Y745" s="8">
        <f t="shared" si="189"/>
        <v>12.7324915856542</v>
      </c>
      <c r="Z745" s="8">
        <f t="shared" si="181"/>
        <v>2.3192547599989899</v>
      </c>
      <c r="AA745" s="8">
        <f t="shared" si="190"/>
        <v>1.6056873165321199</v>
      </c>
      <c r="AC745" s="8">
        <f t="shared" si="182"/>
        <v>0.102182086620521</v>
      </c>
      <c r="AE745" s="8">
        <v>743</v>
      </c>
      <c r="AF745" s="8">
        <f t="shared" si="192"/>
        <v>13.7247660382723</v>
      </c>
      <c r="AG745" s="8">
        <f t="shared" si="183"/>
        <v>3.3179521423465599E-2</v>
      </c>
      <c r="AJ745" s="132">
        <f>IF(Päälaskenta!$F$28&lt;Kaksitasouoma_matriisi!L745,Päälaskenta!$C$20*Päälaskenta!$F$28,Päälaskenta!$C$20*Kaksitasouoma_matriisi!L745)</f>
        <v>0.53</v>
      </c>
      <c r="AK745" s="134">
        <f>SQRT(Päälaskenta!$D$20^2+(Päälaskenta!$D$20/(1/Päälaskenta!$E$20))^2)</f>
        <v>1.8029999999999999</v>
      </c>
      <c r="AL745" s="134">
        <f>IF(Päälaskenta!$F$28&lt;Kaksitasouoma_matriisi!L745,AK745*Päälaskenta!$F$28*COS(ATAN(1/Päälaskenta!$E$20)),AK745*Kaksitasouoma_matriisi!L745*COS(ATAN(1/Päälaskenta!$E$20)))</f>
        <v>0.159</v>
      </c>
      <c r="AM745" s="134"/>
      <c r="AN745" s="134">
        <f t="shared" si="191"/>
        <v>0.68899999999999995</v>
      </c>
      <c r="AO745" s="8">
        <f t="shared" si="184"/>
        <v>0.34642264568354397</v>
      </c>
      <c r="AP745" s="134">
        <f>Refererenssiarvoja!$B$16*H745^(1/6)/(Refererenssiarvoja!$B$15^0.5)*(Päälaskenta!$G$28/2)^0.5*(1-AO745)^(-1.5)</f>
        <v>7.4999999999999997E-2</v>
      </c>
      <c r="AQ745" s="8">
        <f>Refererenssiarvoja!$B$16*Kaksitasouoma_matriisi!O745^(1/6)/(SQRT((2*Refererenssiarvoja!$B$15)/(Päälaskenta!$F$31*Päälaskenta!$G$31*Päälaskenta!$F$28))+SQRT(Refererenssiarvoja!$B$15)/Refererenssiarvoja!$B$17*LN(Kaksitasouoma_matriisi!L745/Päälaskenta!$F$28))</f>
        <v>-6.7200687681105098E-2</v>
      </c>
      <c r="AR745" s="8">
        <f>Refererenssiarvoja!$B$16*Kaksitasouoma_matriisi!O745^(1/6)/(SQRT((2*Refererenssiarvoja!$B$15)/(Päälaskenta!$F$31*Päälaskenta!$G$31*L745)))</f>
        <v>0.158777458790302</v>
      </c>
    </row>
    <row r="746" spans="1:44" x14ac:dyDescent="0.2">
      <c r="A746" s="8">
        <v>744</v>
      </c>
      <c r="B746" s="8">
        <f>IF(Päälaskenta!C$7,Päälaskenta!E$7,Päälaskenta!G$5)</f>
        <v>2.5</v>
      </c>
      <c r="C746" s="56">
        <v>1.256</v>
      </c>
      <c r="D746" s="93">
        <f t="shared" si="177"/>
        <v>1.9903999999999999</v>
      </c>
      <c r="E746" s="8">
        <f>IF(Päälaskenta!$C$26,Kaksitasouoma_matriisi!AP746,Kaksitasouoma_matriisi!AC746)</f>
        <v>0.102182086620521</v>
      </c>
      <c r="F746" s="56">
        <f>IF(D746&lt;Päälaskenta!H$24,(SQRT(POWER(Päälaskenta!C$24/(2*Päälaskenta!E$24),2)+(D746/Päälaskenta!E$24))-Päälaskenta!C$24/(2*Päälaskenta!E$24)),IF(D746=Päälaskenta!H$24,Päälaskenta!D$24,Päälaskenta!D$24+(SQRT(POWER((Päälaskenta!C$20+Päälaskenta!G$24)/(2*Päälaskenta!E$20),2)+((D746-Päälaskenta!H$24)/Päälaskenta!E$20))-(Päälaskenta!C$20+Päälaskenta!G$24)/(2*Päälaskenta!E$20))))</f>
        <v>0.80600000000000005</v>
      </c>
      <c r="G746" s="57">
        <f>IF(F746&gt;Päälaskenta!D$24,(2*SQRT((POWER(Päälaskenta!D$24,2))+POWER(Päälaskenta!E$24*Päälaskenta!D$24,2))+Päälaskenta!C$24)+(2*SQRT((POWER((F746-Päälaskenta!D$24),2))+POWER(Päälaskenta!E$20*(F746-Päälaskenta!D$24),2))+Päälaskenta!C$20),(2*SQRT((POWER(F746,2))+POWER(Päälaskenta!E$24*F746,2))+Päälaskenta!C$24))</f>
        <v>8.36</v>
      </c>
      <c r="H746" s="57">
        <f t="shared" si="178"/>
        <v>0.24</v>
      </c>
      <c r="I746" s="62">
        <f t="shared" si="179"/>
        <v>0.11043699999999999</v>
      </c>
      <c r="J746" s="8">
        <f>IF(F746&lt;Päälaskenta!$D$24,0,Kaksitasouoma_matriisi!F746-Päälaskenta!$D$24)</f>
        <v>0.106</v>
      </c>
      <c r="L746" s="8">
        <f>IF(F746&gt;Päälaskenta!D$24,F746-Päälaskenta!D$24,0)</f>
        <v>0.106</v>
      </c>
      <c r="M746" s="8">
        <f>IF(F746&gt;Päälaskenta!D$24,(Päälaskenta!C$20+(Päälaskenta!E$20*(Kaksitasouoma_matriisi!F746-Päälaskenta!D$24)))*(Kaksitasouoma_matriisi!F746-Päälaskenta!D$24),0)</f>
        <v>0.54685400000000095</v>
      </c>
      <c r="N746" s="8">
        <f>IF(F746&gt;Päälaskenta!D$24,(2*SQRT((POWER((F746-Päälaskenta!D$24),2))+POWER(Päälaskenta!E$20*(F746-Päälaskenta!D$24),2))+Päälaskenta!C$20),0)</f>
        <v>5.38218843519918</v>
      </c>
      <c r="O746" s="8">
        <f t="shared" si="185"/>
        <v>0.101604395049346</v>
      </c>
      <c r="P746" s="8">
        <f>IF(Päälaskenta!$C$29,IF(L746&gt;Päälaskenta!$F$28,Kaksitasouoma_matriisi!AQ746,Kaksitasouoma_matriisi!AR746),Päälaskenta!$F$20)</f>
        <v>0.12</v>
      </c>
      <c r="Q746" s="8">
        <f t="shared" si="186"/>
        <v>0.992274452618089</v>
      </c>
      <c r="R746" s="8">
        <f t="shared" si="180"/>
        <v>0.180745240001009</v>
      </c>
      <c r="S746" s="8">
        <f t="shared" si="187"/>
        <v>0.33051827361783698</v>
      </c>
      <c r="U746" s="93">
        <f>IF(F746&gt;Päälaskenta!D$24,Päälaskenta!H$24+L746*Päälaskenta!G$24,F746*Päälaskenta!C$24 + F746*F746*Päälaskenta!E$24)</f>
        <v>1.4443999999999999</v>
      </c>
      <c r="V746" s="8">
        <f>IF(F746&gt;Päälaskenta!D$24,2*SQRT(POWER(Päälaskenta!D$24,2)+POWER(Päälaskenta!E$24*Päälaskenta!D$24,2))+Päälaskenta!C$24,(2*SQRT((POWER(F746,2))+POWER(Päälaskenta!E$24*F746,2))+Päälaskenta!C$24))</f>
        <v>2.9798989873223301</v>
      </c>
      <c r="W746" s="8">
        <f t="shared" si="188"/>
        <v>0.484714416879582</v>
      </c>
      <c r="X746" s="8">
        <f>Päälaskenta!F$24</f>
        <v>7.0000000000000007E-2</v>
      </c>
      <c r="Y746" s="8">
        <f t="shared" si="189"/>
        <v>12.7324915856542</v>
      </c>
      <c r="Z746" s="8">
        <f t="shared" si="181"/>
        <v>2.3192547599989899</v>
      </c>
      <c r="AA746" s="8">
        <f t="shared" si="190"/>
        <v>1.6056873165321199</v>
      </c>
      <c r="AC746" s="8">
        <f t="shared" si="182"/>
        <v>0.102182086620521</v>
      </c>
      <c r="AE746" s="8">
        <v>744</v>
      </c>
      <c r="AF746" s="8">
        <f t="shared" si="192"/>
        <v>13.7247660382723</v>
      </c>
      <c r="AG746" s="8">
        <f t="shared" si="183"/>
        <v>3.3179521423465599E-2</v>
      </c>
      <c r="AJ746" s="132">
        <f>IF(Päälaskenta!$F$28&lt;Kaksitasouoma_matriisi!L746,Päälaskenta!$C$20*Päälaskenta!$F$28,Päälaskenta!$C$20*Kaksitasouoma_matriisi!L746)</f>
        <v>0.53</v>
      </c>
      <c r="AK746" s="134">
        <f>SQRT(Päälaskenta!$D$20^2+(Päälaskenta!$D$20/(1/Päälaskenta!$E$20))^2)</f>
        <v>1.8029999999999999</v>
      </c>
      <c r="AL746" s="134">
        <f>IF(Päälaskenta!$F$28&lt;Kaksitasouoma_matriisi!L746,AK746*Päälaskenta!$F$28*COS(ATAN(1/Päälaskenta!$E$20)),AK746*Kaksitasouoma_matriisi!L746*COS(ATAN(1/Päälaskenta!$E$20)))</f>
        <v>0.159</v>
      </c>
      <c r="AM746" s="134"/>
      <c r="AN746" s="134">
        <f t="shared" si="191"/>
        <v>0.68899999999999995</v>
      </c>
      <c r="AO746" s="8">
        <f t="shared" si="184"/>
        <v>0.346161575562701</v>
      </c>
      <c r="AP746" s="134">
        <f>Refererenssiarvoja!$B$16*H746^(1/6)/(Refererenssiarvoja!$B$15^0.5)*(Päälaskenta!$G$28/2)^0.5*(1-AO746)^(-1.5)</f>
        <v>7.4999999999999997E-2</v>
      </c>
      <c r="AQ746" s="8">
        <f>Refererenssiarvoja!$B$16*Kaksitasouoma_matriisi!O746^(1/6)/(SQRT((2*Refererenssiarvoja!$B$15)/(Päälaskenta!$F$31*Päälaskenta!$G$31*Päälaskenta!$F$28))+SQRT(Refererenssiarvoja!$B$15)/Refererenssiarvoja!$B$17*LN(Kaksitasouoma_matriisi!L746/Päälaskenta!$F$28))</f>
        <v>-6.7200687681105098E-2</v>
      </c>
      <c r="AR746" s="8">
        <f>Refererenssiarvoja!$B$16*Kaksitasouoma_matriisi!O746^(1/6)/(SQRT((2*Refererenssiarvoja!$B$15)/(Päälaskenta!$F$31*Päälaskenta!$G$31*L746)))</f>
        <v>0.158777458790302</v>
      </c>
    </row>
    <row r="747" spans="1:44" x14ac:dyDescent="0.2">
      <c r="A747" s="8">
        <v>745</v>
      </c>
      <c r="B747" s="8">
        <f>IF(Päälaskenta!C$7,Päälaskenta!E$7,Päälaskenta!G$5)</f>
        <v>2.5</v>
      </c>
      <c r="C747" s="56">
        <v>1.2549999999999999</v>
      </c>
      <c r="D747" s="93">
        <f t="shared" si="177"/>
        <v>1.992</v>
      </c>
      <c r="E747" s="8">
        <f>IF(Päälaskenta!$C$26,Kaksitasouoma_matriisi!AP747,Kaksitasouoma_matriisi!AC747)</f>
        <v>0.102182086620521</v>
      </c>
      <c r="F747" s="56">
        <f>IF(D747&lt;Päälaskenta!H$24,(SQRT(POWER(Päälaskenta!C$24/(2*Päälaskenta!E$24),2)+(D747/Päälaskenta!E$24))-Päälaskenta!C$24/(2*Päälaskenta!E$24)),IF(D747=Päälaskenta!H$24,Päälaskenta!D$24,Päälaskenta!D$24+(SQRT(POWER((Päälaskenta!C$20+Päälaskenta!G$24)/(2*Päälaskenta!E$20),2)+((D747-Päälaskenta!H$24)/Päälaskenta!E$20))-(Päälaskenta!C$20+Päälaskenta!G$24)/(2*Päälaskenta!E$20))))</f>
        <v>0.80600000000000005</v>
      </c>
      <c r="G747" s="57">
        <f>IF(F747&gt;Päälaskenta!D$24,(2*SQRT((POWER(Päälaskenta!D$24,2))+POWER(Päälaskenta!E$24*Päälaskenta!D$24,2))+Päälaskenta!C$24)+(2*SQRT((POWER((F747-Päälaskenta!D$24),2))+POWER(Päälaskenta!E$20*(F747-Päälaskenta!D$24),2))+Päälaskenta!C$20),(2*SQRT((POWER(F747,2))+POWER(Päälaskenta!E$24*F747,2))+Päälaskenta!C$24))</f>
        <v>8.36</v>
      </c>
      <c r="H747" s="57">
        <f t="shared" si="178"/>
        <v>0.24</v>
      </c>
      <c r="I747" s="62">
        <f t="shared" si="179"/>
        <v>0.110261</v>
      </c>
      <c r="J747" s="8">
        <f>IF(F747&lt;Päälaskenta!$D$24,0,Kaksitasouoma_matriisi!F747-Päälaskenta!$D$24)</f>
        <v>0.106</v>
      </c>
      <c r="L747" s="8">
        <f>IF(F747&gt;Päälaskenta!D$24,F747-Päälaskenta!D$24,0)</f>
        <v>0.106</v>
      </c>
      <c r="M747" s="8">
        <f>IF(F747&gt;Päälaskenta!D$24,(Päälaskenta!C$20+(Päälaskenta!E$20*(Kaksitasouoma_matriisi!F747-Päälaskenta!D$24)))*(Kaksitasouoma_matriisi!F747-Päälaskenta!D$24),0)</f>
        <v>0.54685400000000095</v>
      </c>
      <c r="N747" s="8">
        <f>IF(F747&gt;Päälaskenta!D$24,(2*SQRT((POWER((F747-Päälaskenta!D$24),2))+POWER(Päälaskenta!E$20*(F747-Päälaskenta!D$24),2))+Päälaskenta!C$20),0)</f>
        <v>5.38218843519918</v>
      </c>
      <c r="O747" s="8">
        <f t="shared" si="185"/>
        <v>0.101604395049346</v>
      </c>
      <c r="P747" s="8">
        <f>IF(Päälaskenta!$C$29,IF(L747&gt;Päälaskenta!$F$28,Kaksitasouoma_matriisi!AQ747,Kaksitasouoma_matriisi!AR747),Päälaskenta!$F$20)</f>
        <v>0.12</v>
      </c>
      <c r="Q747" s="8">
        <f t="shared" si="186"/>
        <v>0.992274452618089</v>
      </c>
      <c r="R747" s="8">
        <f t="shared" si="180"/>
        <v>0.180745240001009</v>
      </c>
      <c r="S747" s="8">
        <f t="shared" si="187"/>
        <v>0.33051827361783698</v>
      </c>
      <c r="U747" s="93">
        <f>IF(F747&gt;Päälaskenta!D$24,Päälaskenta!H$24+L747*Päälaskenta!G$24,F747*Päälaskenta!C$24 + F747*F747*Päälaskenta!E$24)</f>
        <v>1.4443999999999999</v>
      </c>
      <c r="V747" s="8">
        <f>IF(F747&gt;Päälaskenta!D$24,2*SQRT(POWER(Päälaskenta!D$24,2)+POWER(Päälaskenta!E$24*Päälaskenta!D$24,2))+Päälaskenta!C$24,(2*SQRT((POWER(F747,2))+POWER(Päälaskenta!E$24*F747,2))+Päälaskenta!C$24))</f>
        <v>2.9798989873223301</v>
      </c>
      <c r="W747" s="8">
        <f t="shared" si="188"/>
        <v>0.484714416879582</v>
      </c>
      <c r="X747" s="8">
        <f>Päälaskenta!F$24</f>
        <v>7.0000000000000007E-2</v>
      </c>
      <c r="Y747" s="8">
        <f t="shared" si="189"/>
        <v>12.7324915856542</v>
      </c>
      <c r="Z747" s="8">
        <f t="shared" si="181"/>
        <v>2.3192547599989899</v>
      </c>
      <c r="AA747" s="8">
        <f t="shared" si="190"/>
        <v>1.6056873165321199</v>
      </c>
      <c r="AC747" s="8">
        <f t="shared" si="182"/>
        <v>0.102182086620521</v>
      </c>
      <c r="AE747" s="8">
        <v>745</v>
      </c>
      <c r="AF747" s="8">
        <f t="shared" si="192"/>
        <v>13.7247660382723</v>
      </c>
      <c r="AG747" s="8">
        <f t="shared" si="183"/>
        <v>3.3179521423465599E-2</v>
      </c>
      <c r="AJ747" s="132">
        <f>IF(Päälaskenta!$F$28&lt;Kaksitasouoma_matriisi!L747,Päälaskenta!$C$20*Päälaskenta!$F$28,Päälaskenta!$C$20*Kaksitasouoma_matriisi!L747)</f>
        <v>0.53</v>
      </c>
      <c r="AK747" s="134">
        <f>SQRT(Päälaskenta!$D$20^2+(Päälaskenta!$D$20/(1/Päälaskenta!$E$20))^2)</f>
        <v>1.8029999999999999</v>
      </c>
      <c r="AL747" s="134">
        <f>IF(Päälaskenta!$F$28&lt;Kaksitasouoma_matriisi!L747,AK747*Päälaskenta!$F$28*COS(ATAN(1/Päälaskenta!$E$20)),AK747*Kaksitasouoma_matriisi!L747*COS(ATAN(1/Päälaskenta!$E$20)))</f>
        <v>0.159</v>
      </c>
      <c r="AM747" s="134"/>
      <c r="AN747" s="134">
        <f t="shared" si="191"/>
        <v>0.68899999999999995</v>
      </c>
      <c r="AO747" s="8">
        <f t="shared" si="184"/>
        <v>0.34588353413654599</v>
      </c>
      <c r="AP747" s="134">
        <f>Refererenssiarvoja!$B$16*H747^(1/6)/(Refererenssiarvoja!$B$15^0.5)*(Päälaskenta!$G$28/2)^0.5*(1-AO747)^(-1.5)</f>
        <v>7.4999999999999997E-2</v>
      </c>
      <c r="AQ747" s="8">
        <f>Refererenssiarvoja!$B$16*Kaksitasouoma_matriisi!O747^(1/6)/(SQRT((2*Refererenssiarvoja!$B$15)/(Päälaskenta!$F$31*Päälaskenta!$G$31*Päälaskenta!$F$28))+SQRT(Refererenssiarvoja!$B$15)/Refererenssiarvoja!$B$17*LN(Kaksitasouoma_matriisi!L747/Päälaskenta!$F$28))</f>
        <v>-6.7200687681105098E-2</v>
      </c>
      <c r="AR747" s="8">
        <f>Refererenssiarvoja!$B$16*Kaksitasouoma_matriisi!O747^(1/6)/(SQRT((2*Refererenssiarvoja!$B$15)/(Päälaskenta!$F$31*Päälaskenta!$G$31*L747)))</f>
        <v>0.158777458790302</v>
      </c>
    </row>
    <row r="748" spans="1:44" x14ac:dyDescent="0.2">
      <c r="A748" s="8">
        <v>746</v>
      </c>
      <c r="B748" s="8">
        <f>IF(Päälaskenta!C$7,Päälaskenta!E$7,Päälaskenta!G$5)</f>
        <v>2.5</v>
      </c>
      <c r="C748" s="56">
        <v>1.254</v>
      </c>
      <c r="D748" s="93">
        <f t="shared" si="177"/>
        <v>1.9936</v>
      </c>
      <c r="E748" s="8">
        <f>IF(Päälaskenta!$C$26,Kaksitasouoma_matriisi!AP748,Kaksitasouoma_matriisi!AC748)</f>
        <v>0.102182086620521</v>
      </c>
      <c r="F748" s="56">
        <f>IF(D748&lt;Päälaskenta!H$24,(SQRT(POWER(Päälaskenta!C$24/(2*Päälaskenta!E$24),2)+(D748/Päälaskenta!E$24))-Päälaskenta!C$24/(2*Päälaskenta!E$24)),IF(D748=Päälaskenta!H$24,Päälaskenta!D$24,Päälaskenta!D$24+(SQRT(POWER((Päälaskenta!C$20+Päälaskenta!G$24)/(2*Päälaskenta!E$20),2)+((D748-Päälaskenta!H$24)/Päälaskenta!E$20))-(Päälaskenta!C$20+Päälaskenta!G$24)/(2*Päälaskenta!E$20))))</f>
        <v>0.80600000000000005</v>
      </c>
      <c r="G748" s="57">
        <f>IF(F748&gt;Päälaskenta!D$24,(2*SQRT((POWER(Päälaskenta!D$24,2))+POWER(Päälaskenta!E$24*Päälaskenta!D$24,2))+Päälaskenta!C$24)+(2*SQRT((POWER((F748-Päälaskenta!D$24),2))+POWER(Päälaskenta!E$20*(F748-Päälaskenta!D$24),2))+Päälaskenta!C$20),(2*SQRT((POWER(F748,2))+POWER(Päälaskenta!E$24*F748,2))+Päälaskenta!C$24))</f>
        <v>8.36</v>
      </c>
      <c r="H748" s="57">
        <f t="shared" si="178"/>
        <v>0.24</v>
      </c>
      <c r="I748" s="62">
        <f t="shared" si="179"/>
        <v>0.110085</v>
      </c>
      <c r="J748" s="8">
        <f>IF(F748&lt;Päälaskenta!$D$24,0,Kaksitasouoma_matriisi!F748-Päälaskenta!$D$24)</f>
        <v>0.106</v>
      </c>
      <c r="L748" s="8">
        <f>IF(F748&gt;Päälaskenta!D$24,F748-Päälaskenta!D$24,0)</f>
        <v>0.106</v>
      </c>
      <c r="M748" s="8">
        <f>IF(F748&gt;Päälaskenta!D$24,(Päälaskenta!C$20+(Päälaskenta!E$20*(Kaksitasouoma_matriisi!F748-Päälaskenta!D$24)))*(Kaksitasouoma_matriisi!F748-Päälaskenta!D$24),0)</f>
        <v>0.54685400000000095</v>
      </c>
      <c r="N748" s="8">
        <f>IF(F748&gt;Päälaskenta!D$24,(2*SQRT((POWER((F748-Päälaskenta!D$24),2))+POWER(Päälaskenta!E$20*(F748-Päälaskenta!D$24),2))+Päälaskenta!C$20),0)</f>
        <v>5.38218843519918</v>
      </c>
      <c r="O748" s="8">
        <f t="shared" si="185"/>
        <v>0.101604395049346</v>
      </c>
      <c r="P748" s="8">
        <f>IF(Päälaskenta!$C$29,IF(L748&gt;Päälaskenta!$F$28,Kaksitasouoma_matriisi!AQ748,Kaksitasouoma_matriisi!AR748),Päälaskenta!$F$20)</f>
        <v>0.12</v>
      </c>
      <c r="Q748" s="8">
        <f t="shared" si="186"/>
        <v>0.992274452618089</v>
      </c>
      <c r="R748" s="8">
        <f t="shared" si="180"/>
        <v>0.180745240001009</v>
      </c>
      <c r="S748" s="8">
        <f t="shared" si="187"/>
        <v>0.33051827361783698</v>
      </c>
      <c r="U748" s="93">
        <f>IF(F748&gt;Päälaskenta!D$24,Päälaskenta!H$24+L748*Päälaskenta!G$24,F748*Päälaskenta!C$24 + F748*F748*Päälaskenta!E$24)</f>
        <v>1.4443999999999999</v>
      </c>
      <c r="V748" s="8">
        <f>IF(F748&gt;Päälaskenta!D$24,2*SQRT(POWER(Päälaskenta!D$24,2)+POWER(Päälaskenta!E$24*Päälaskenta!D$24,2))+Päälaskenta!C$24,(2*SQRT((POWER(F748,2))+POWER(Päälaskenta!E$24*F748,2))+Päälaskenta!C$24))</f>
        <v>2.9798989873223301</v>
      </c>
      <c r="W748" s="8">
        <f t="shared" si="188"/>
        <v>0.484714416879582</v>
      </c>
      <c r="X748" s="8">
        <f>Päälaskenta!F$24</f>
        <v>7.0000000000000007E-2</v>
      </c>
      <c r="Y748" s="8">
        <f t="shared" si="189"/>
        <v>12.7324915856542</v>
      </c>
      <c r="Z748" s="8">
        <f t="shared" si="181"/>
        <v>2.3192547599989899</v>
      </c>
      <c r="AA748" s="8">
        <f t="shared" si="190"/>
        <v>1.6056873165321199</v>
      </c>
      <c r="AC748" s="8">
        <f t="shared" si="182"/>
        <v>0.102182086620521</v>
      </c>
      <c r="AE748" s="8">
        <v>746</v>
      </c>
      <c r="AF748" s="8">
        <f t="shared" si="192"/>
        <v>13.7247660382723</v>
      </c>
      <c r="AG748" s="8">
        <f t="shared" si="183"/>
        <v>3.3179521423465599E-2</v>
      </c>
      <c r="AJ748" s="132">
        <f>IF(Päälaskenta!$F$28&lt;Kaksitasouoma_matriisi!L748,Päälaskenta!$C$20*Päälaskenta!$F$28,Päälaskenta!$C$20*Kaksitasouoma_matriisi!L748)</f>
        <v>0.53</v>
      </c>
      <c r="AK748" s="134">
        <f>SQRT(Päälaskenta!$D$20^2+(Päälaskenta!$D$20/(1/Päälaskenta!$E$20))^2)</f>
        <v>1.8029999999999999</v>
      </c>
      <c r="AL748" s="134">
        <f>IF(Päälaskenta!$F$28&lt;Kaksitasouoma_matriisi!L748,AK748*Päälaskenta!$F$28*COS(ATAN(1/Päälaskenta!$E$20)),AK748*Kaksitasouoma_matriisi!L748*COS(ATAN(1/Päälaskenta!$E$20)))</f>
        <v>0.159</v>
      </c>
      <c r="AM748" s="134"/>
      <c r="AN748" s="134">
        <f t="shared" si="191"/>
        <v>0.68899999999999995</v>
      </c>
      <c r="AO748" s="8">
        <f t="shared" si="184"/>
        <v>0.34560593900481501</v>
      </c>
      <c r="AP748" s="134">
        <f>Refererenssiarvoja!$B$16*H748^(1/6)/(Refererenssiarvoja!$B$15^0.5)*(Päälaskenta!$G$28/2)^0.5*(1-AO748)^(-1.5)</f>
        <v>7.4999999999999997E-2</v>
      </c>
      <c r="AQ748" s="8">
        <f>Refererenssiarvoja!$B$16*Kaksitasouoma_matriisi!O748^(1/6)/(SQRT((2*Refererenssiarvoja!$B$15)/(Päälaskenta!$F$31*Päälaskenta!$G$31*Päälaskenta!$F$28))+SQRT(Refererenssiarvoja!$B$15)/Refererenssiarvoja!$B$17*LN(Kaksitasouoma_matriisi!L748/Päälaskenta!$F$28))</f>
        <v>-6.7200687681105098E-2</v>
      </c>
      <c r="AR748" s="8">
        <f>Refererenssiarvoja!$B$16*Kaksitasouoma_matriisi!O748^(1/6)/(SQRT((2*Refererenssiarvoja!$B$15)/(Päälaskenta!$F$31*Päälaskenta!$G$31*L748)))</f>
        <v>0.158777458790302</v>
      </c>
    </row>
    <row r="749" spans="1:44" x14ac:dyDescent="0.2">
      <c r="A749" s="8">
        <v>747</v>
      </c>
      <c r="B749" s="8">
        <f>IF(Päälaskenta!C$7,Päälaskenta!E$7,Päälaskenta!G$5)</f>
        <v>2.5</v>
      </c>
      <c r="C749" s="56">
        <v>1.2529999999999999</v>
      </c>
      <c r="D749" s="93">
        <f t="shared" si="177"/>
        <v>1.9952000000000001</v>
      </c>
      <c r="E749" s="8">
        <f>IF(Päälaskenta!$C$26,Kaksitasouoma_matriisi!AP749,Kaksitasouoma_matriisi!AC749)</f>
        <v>0.10218976600829099</v>
      </c>
      <c r="F749" s="56">
        <f>IF(D749&lt;Päälaskenta!H$24,(SQRT(POWER(Päälaskenta!C$24/(2*Päälaskenta!E$24),2)+(D749/Päälaskenta!E$24))-Päälaskenta!C$24/(2*Päälaskenta!E$24)),IF(D749=Päälaskenta!H$24,Päälaskenta!D$24,Päälaskenta!D$24+(SQRT(POWER((Päälaskenta!C$20+Päälaskenta!G$24)/(2*Päälaskenta!E$20),2)+((D749-Päälaskenta!H$24)/Päälaskenta!E$20))-(Päälaskenta!C$20+Päälaskenta!G$24)/(2*Päälaskenta!E$20))))</f>
        <v>0.80700000000000005</v>
      </c>
      <c r="G749" s="57">
        <f>IF(F749&gt;Päälaskenta!D$24,(2*SQRT((POWER(Päälaskenta!D$24,2))+POWER(Päälaskenta!E$24*Päälaskenta!D$24,2))+Päälaskenta!C$24)+(2*SQRT((POWER((F749-Päälaskenta!D$24),2))+POWER(Päälaskenta!E$20*(F749-Päälaskenta!D$24),2))+Päälaskenta!C$20),(2*SQRT((POWER(F749,2))+POWER(Päälaskenta!E$24*F749,2))+Päälaskenta!C$24))</f>
        <v>8.3699999999999992</v>
      </c>
      <c r="H749" s="57">
        <f t="shared" si="178"/>
        <v>0.24</v>
      </c>
      <c r="I749" s="62">
        <f t="shared" si="179"/>
        <v>0.109926</v>
      </c>
      <c r="J749" s="8">
        <f>IF(F749&lt;Päälaskenta!$D$24,0,Kaksitasouoma_matriisi!F749-Päälaskenta!$D$24)</f>
        <v>0.107</v>
      </c>
      <c r="L749" s="8">
        <f>IF(F749&gt;Päälaskenta!D$24,F749-Päälaskenta!D$24,0)</f>
        <v>0.107</v>
      </c>
      <c r="M749" s="8">
        <f>IF(F749&gt;Päälaskenta!D$24,(Päälaskenta!C$20+(Päälaskenta!E$20*(Kaksitasouoma_matriisi!F749-Päälaskenta!D$24)))*(Kaksitasouoma_matriisi!F749-Päälaskenta!D$24),0)</f>
        <v>0.55217349999999998</v>
      </c>
      <c r="N749" s="8">
        <f>IF(F749&gt;Päälaskenta!D$24,(2*SQRT((POWER((F749-Päälaskenta!D$24),2))+POWER(Päälaskenta!E$20*(F749-Päälaskenta!D$24),2))+Päälaskenta!C$20),0)</f>
        <v>5.38579398647465</v>
      </c>
      <c r="O749" s="8">
        <f t="shared" si="185"/>
        <v>0.102524066346888</v>
      </c>
      <c r="P749" s="8">
        <f>IF(Päälaskenta!$C$29,IF(L749&gt;Päälaskenta!$F$28,Kaksitasouoma_matriisi!AQ749,Kaksitasouoma_matriisi!AR749),Päälaskenta!$F$20)</f>
        <v>0.12</v>
      </c>
      <c r="Q749" s="8">
        <f t="shared" si="186"/>
        <v>1.0079636318458001</v>
      </c>
      <c r="R749" s="8">
        <f t="shared" si="180"/>
        <v>0.18292374766854499</v>
      </c>
      <c r="S749" s="8">
        <f t="shared" si="187"/>
        <v>0.33127947586862599</v>
      </c>
      <c r="U749" s="93">
        <f>IF(F749&gt;Päälaskenta!D$24,Päälaskenta!H$24+L749*Päälaskenta!G$24,F749*Päälaskenta!C$24 + F749*F749*Päälaskenta!E$24)</f>
        <v>1.4468000000000001</v>
      </c>
      <c r="V749" s="8">
        <f>IF(F749&gt;Päälaskenta!D$24,2*SQRT(POWER(Päälaskenta!D$24,2)+POWER(Päälaskenta!E$24*Päälaskenta!D$24,2))+Päälaskenta!C$24,(2*SQRT((POWER(F749,2))+POWER(Päälaskenta!E$24*F749,2))+Päälaskenta!C$24))</f>
        <v>2.9798989873223301</v>
      </c>
      <c r="W749" s="8">
        <f t="shared" si="188"/>
        <v>0.48551981330751798</v>
      </c>
      <c r="X749" s="8">
        <f>Päälaskenta!F$24</f>
        <v>7.0000000000000007E-2</v>
      </c>
      <c r="Y749" s="8">
        <f t="shared" si="189"/>
        <v>12.767771403828901</v>
      </c>
      <c r="Z749" s="8">
        <f t="shared" si="181"/>
        <v>2.3170762523314501</v>
      </c>
      <c r="AA749" s="8">
        <f t="shared" si="190"/>
        <v>1.6015180068644199</v>
      </c>
      <c r="AC749" s="8">
        <f t="shared" si="182"/>
        <v>0.10218976600829099</v>
      </c>
      <c r="AE749" s="8">
        <v>747</v>
      </c>
      <c r="AF749" s="8">
        <f t="shared" si="192"/>
        <v>13.7757350356747</v>
      </c>
      <c r="AG749" s="8">
        <f t="shared" si="183"/>
        <v>3.2934453058394098E-2</v>
      </c>
      <c r="AJ749" s="132">
        <f>IF(Päälaskenta!$F$28&lt;Kaksitasouoma_matriisi!L749,Päälaskenta!$C$20*Päälaskenta!$F$28,Päälaskenta!$C$20*Kaksitasouoma_matriisi!L749)</f>
        <v>0.53500000000000003</v>
      </c>
      <c r="AK749" s="134">
        <f>SQRT(Päälaskenta!$D$20^2+(Päälaskenta!$D$20/(1/Päälaskenta!$E$20))^2)</f>
        <v>1.8029999999999999</v>
      </c>
      <c r="AL749" s="134">
        <f>IF(Päälaskenta!$F$28&lt;Kaksitasouoma_matriisi!L749,AK749*Päälaskenta!$F$28*COS(ATAN(1/Päälaskenta!$E$20)),AK749*Kaksitasouoma_matriisi!L749*COS(ATAN(1/Päälaskenta!$E$20)))</f>
        <v>0.161</v>
      </c>
      <c r="AM749" s="134"/>
      <c r="AN749" s="134">
        <f t="shared" si="191"/>
        <v>0.69599999999999995</v>
      </c>
      <c r="AO749" s="8">
        <f t="shared" si="184"/>
        <v>0.34883720930232598</v>
      </c>
      <c r="AP749" s="134">
        <f>Refererenssiarvoja!$B$16*H749^(1/6)/(Refererenssiarvoja!$B$15^0.5)*(Päälaskenta!$G$28/2)^0.5*(1-AO749)^(-1.5)</f>
        <v>7.5999999999999998E-2</v>
      </c>
      <c r="AQ749" s="8">
        <f>Refererenssiarvoja!$B$16*Kaksitasouoma_matriisi!O749^(1/6)/(SQRT((2*Refererenssiarvoja!$B$15)/(Päälaskenta!$F$31*Päälaskenta!$G$31*Päälaskenta!$F$28))+SQRT(Refererenssiarvoja!$B$15)/Refererenssiarvoja!$B$17*LN(Kaksitasouoma_matriisi!L749/Päälaskenta!$F$28))</f>
        <v>-6.7792022545073605E-2</v>
      </c>
      <c r="AR749" s="8">
        <f>Refererenssiarvoja!$B$16*Kaksitasouoma_matriisi!O749^(1/6)/(SQRT((2*Refererenssiarvoja!$B$15)/(Päälaskenta!$F$31*Päälaskenta!$G$31*L749)))</f>
        <v>0.15976440432231301</v>
      </c>
    </row>
    <row r="750" spans="1:44" x14ac:dyDescent="0.2">
      <c r="A750" s="8">
        <v>748</v>
      </c>
      <c r="B750" s="8">
        <f>IF(Päälaskenta!C$7,Päälaskenta!E$7,Päälaskenta!G$5)</f>
        <v>2.5</v>
      </c>
      <c r="C750" s="56">
        <v>1.252</v>
      </c>
      <c r="D750" s="93">
        <f t="shared" si="177"/>
        <v>1.9967999999999999</v>
      </c>
      <c r="E750" s="8">
        <f>IF(Päälaskenta!$C$26,Kaksitasouoma_matriisi!AP750,Kaksitasouoma_matriisi!AC750)</f>
        <v>0.10218976600829099</v>
      </c>
      <c r="F750" s="56">
        <f>IF(D750&lt;Päälaskenta!H$24,(SQRT(POWER(Päälaskenta!C$24/(2*Päälaskenta!E$24),2)+(D750/Päälaskenta!E$24))-Päälaskenta!C$24/(2*Päälaskenta!E$24)),IF(D750=Päälaskenta!H$24,Päälaskenta!D$24,Päälaskenta!D$24+(SQRT(POWER((Päälaskenta!C$20+Päälaskenta!G$24)/(2*Päälaskenta!E$20),2)+((D750-Päälaskenta!H$24)/Päälaskenta!E$20))-(Päälaskenta!C$20+Päälaskenta!G$24)/(2*Päälaskenta!E$20))))</f>
        <v>0.80700000000000005</v>
      </c>
      <c r="G750" s="57">
        <f>IF(F750&gt;Päälaskenta!D$24,(2*SQRT((POWER(Päälaskenta!D$24,2))+POWER(Päälaskenta!E$24*Päälaskenta!D$24,2))+Päälaskenta!C$24)+(2*SQRT((POWER((F750-Päälaskenta!D$24),2))+POWER(Päälaskenta!E$20*(F750-Päälaskenta!D$24),2))+Päälaskenta!C$20),(2*SQRT((POWER(F750,2))+POWER(Päälaskenta!E$24*F750,2))+Päälaskenta!C$24))</f>
        <v>8.3699999999999992</v>
      </c>
      <c r="H750" s="57">
        <f t="shared" si="178"/>
        <v>0.24</v>
      </c>
      <c r="I750" s="62">
        <f t="shared" si="179"/>
        <v>0.109751</v>
      </c>
      <c r="J750" s="8">
        <f>IF(F750&lt;Päälaskenta!$D$24,0,Kaksitasouoma_matriisi!F750-Päälaskenta!$D$24)</f>
        <v>0.107</v>
      </c>
      <c r="L750" s="8">
        <f>IF(F750&gt;Päälaskenta!D$24,F750-Päälaskenta!D$24,0)</f>
        <v>0.107</v>
      </c>
      <c r="M750" s="8">
        <f>IF(F750&gt;Päälaskenta!D$24,(Päälaskenta!C$20+(Päälaskenta!E$20*(Kaksitasouoma_matriisi!F750-Päälaskenta!D$24)))*(Kaksitasouoma_matriisi!F750-Päälaskenta!D$24),0)</f>
        <v>0.55217349999999998</v>
      </c>
      <c r="N750" s="8">
        <f>IF(F750&gt;Päälaskenta!D$24,(2*SQRT((POWER((F750-Päälaskenta!D$24),2))+POWER(Päälaskenta!E$20*(F750-Päälaskenta!D$24),2))+Päälaskenta!C$20),0)</f>
        <v>5.38579398647465</v>
      </c>
      <c r="O750" s="8">
        <f t="shared" si="185"/>
        <v>0.102524066346888</v>
      </c>
      <c r="P750" s="8">
        <f>IF(Päälaskenta!$C$29,IF(L750&gt;Päälaskenta!$F$28,Kaksitasouoma_matriisi!AQ750,Kaksitasouoma_matriisi!AR750),Päälaskenta!$F$20)</f>
        <v>0.12</v>
      </c>
      <c r="Q750" s="8">
        <f t="shared" si="186"/>
        <v>1.0079636318458001</v>
      </c>
      <c r="R750" s="8">
        <f t="shared" si="180"/>
        <v>0.18292374766854499</v>
      </c>
      <c r="S750" s="8">
        <f t="shared" si="187"/>
        <v>0.33127947586862599</v>
      </c>
      <c r="U750" s="93">
        <f>IF(F750&gt;Päälaskenta!D$24,Päälaskenta!H$24+L750*Päälaskenta!G$24,F750*Päälaskenta!C$24 + F750*F750*Päälaskenta!E$24)</f>
        <v>1.4468000000000001</v>
      </c>
      <c r="V750" s="8">
        <f>IF(F750&gt;Päälaskenta!D$24,2*SQRT(POWER(Päälaskenta!D$24,2)+POWER(Päälaskenta!E$24*Päälaskenta!D$24,2))+Päälaskenta!C$24,(2*SQRT((POWER(F750,2))+POWER(Päälaskenta!E$24*F750,2))+Päälaskenta!C$24))</f>
        <v>2.9798989873223301</v>
      </c>
      <c r="W750" s="8">
        <f t="shared" si="188"/>
        <v>0.48551981330751798</v>
      </c>
      <c r="X750" s="8">
        <f>Päälaskenta!F$24</f>
        <v>7.0000000000000007E-2</v>
      </c>
      <c r="Y750" s="8">
        <f t="shared" si="189"/>
        <v>12.767771403828901</v>
      </c>
      <c r="Z750" s="8">
        <f t="shared" si="181"/>
        <v>2.3170762523314501</v>
      </c>
      <c r="AA750" s="8">
        <f t="shared" si="190"/>
        <v>1.6015180068644199</v>
      </c>
      <c r="AC750" s="8">
        <f t="shared" si="182"/>
        <v>0.10218976600829099</v>
      </c>
      <c r="AE750" s="8">
        <v>748</v>
      </c>
      <c r="AF750" s="8">
        <f t="shared" si="192"/>
        <v>13.7757350356747</v>
      </c>
      <c r="AG750" s="8">
        <f t="shared" si="183"/>
        <v>3.2934453058394098E-2</v>
      </c>
      <c r="AJ750" s="132">
        <f>IF(Päälaskenta!$F$28&lt;Kaksitasouoma_matriisi!L750,Päälaskenta!$C$20*Päälaskenta!$F$28,Päälaskenta!$C$20*Kaksitasouoma_matriisi!L750)</f>
        <v>0.53500000000000003</v>
      </c>
      <c r="AK750" s="134">
        <f>SQRT(Päälaskenta!$D$20^2+(Päälaskenta!$D$20/(1/Päälaskenta!$E$20))^2)</f>
        <v>1.8029999999999999</v>
      </c>
      <c r="AL750" s="134">
        <f>IF(Päälaskenta!$F$28&lt;Kaksitasouoma_matriisi!L750,AK750*Päälaskenta!$F$28*COS(ATAN(1/Päälaskenta!$E$20)),AK750*Kaksitasouoma_matriisi!L750*COS(ATAN(1/Päälaskenta!$E$20)))</f>
        <v>0.161</v>
      </c>
      <c r="AM750" s="134"/>
      <c r="AN750" s="134">
        <f t="shared" si="191"/>
        <v>0.69599999999999995</v>
      </c>
      <c r="AO750" s="8">
        <f t="shared" si="184"/>
        <v>0.34855769230769201</v>
      </c>
      <c r="AP750" s="134">
        <f>Refererenssiarvoja!$B$16*H750^(1/6)/(Refererenssiarvoja!$B$15^0.5)*(Päälaskenta!$G$28/2)^0.5*(1-AO750)^(-1.5)</f>
        <v>7.5999999999999998E-2</v>
      </c>
      <c r="AQ750" s="8">
        <f>Refererenssiarvoja!$B$16*Kaksitasouoma_matriisi!O750^(1/6)/(SQRT((2*Refererenssiarvoja!$B$15)/(Päälaskenta!$F$31*Päälaskenta!$G$31*Päälaskenta!$F$28))+SQRT(Refererenssiarvoja!$B$15)/Refererenssiarvoja!$B$17*LN(Kaksitasouoma_matriisi!L750/Päälaskenta!$F$28))</f>
        <v>-6.7792022545073605E-2</v>
      </c>
      <c r="AR750" s="8">
        <f>Refererenssiarvoja!$B$16*Kaksitasouoma_matriisi!O750^(1/6)/(SQRT((2*Refererenssiarvoja!$B$15)/(Päälaskenta!$F$31*Päälaskenta!$G$31*L750)))</f>
        <v>0.15976440432231301</v>
      </c>
    </row>
    <row r="751" spans="1:44" x14ac:dyDescent="0.2">
      <c r="A751" s="8">
        <v>749</v>
      </c>
      <c r="B751" s="8">
        <f>IF(Päälaskenta!C$7,Päälaskenta!E$7,Päälaskenta!G$5)</f>
        <v>2.5</v>
      </c>
      <c r="C751" s="56">
        <v>1.2509999999999999</v>
      </c>
      <c r="D751" s="93">
        <f t="shared" si="177"/>
        <v>1.9984</v>
      </c>
      <c r="E751" s="8">
        <f>IF(Päälaskenta!$C$26,Kaksitasouoma_matriisi!AP751,Kaksitasouoma_matriisi!AC751)</f>
        <v>0.10218976600829099</v>
      </c>
      <c r="F751" s="56">
        <f>IF(D751&lt;Päälaskenta!H$24,(SQRT(POWER(Päälaskenta!C$24/(2*Päälaskenta!E$24),2)+(D751/Päälaskenta!E$24))-Päälaskenta!C$24/(2*Päälaskenta!E$24)),IF(D751=Päälaskenta!H$24,Päälaskenta!D$24,Päälaskenta!D$24+(SQRT(POWER((Päälaskenta!C$20+Päälaskenta!G$24)/(2*Päälaskenta!E$20),2)+((D751-Päälaskenta!H$24)/Päälaskenta!E$20))-(Päälaskenta!C$20+Päälaskenta!G$24)/(2*Päälaskenta!E$20))))</f>
        <v>0.80700000000000005</v>
      </c>
      <c r="G751" s="57">
        <f>IF(F751&gt;Päälaskenta!D$24,(2*SQRT((POWER(Päälaskenta!D$24,2))+POWER(Päälaskenta!E$24*Päälaskenta!D$24,2))+Päälaskenta!C$24)+(2*SQRT((POWER((F751-Päälaskenta!D$24),2))+POWER(Päälaskenta!E$20*(F751-Päälaskenta!D$24),2))+Päälaskenta!C$20),(2*SQRT((POWER(F751,2))+POWER(Päälaskenta!E$24*F751,2))+Päälaskenta!C$24))</f>
        <v>8.3699999999999992</v>
      </c>
      <c r="H751" s="57">
        <f t="shared" si="178"/>
        <v>0.24</v>
      </c>
      <c r="I751" s="62">
        <f t="shared" si="179"/>
        <v>0.10957600000000001</v>
      </c>
      <c r="J751" s="8">
        <f>IF(F751&lt;Päälaskenta!$D$24,0,Kaksitasouoma_matriisi!F751-Päälaskenta!$D$24)</f>
        <v>0.107</v>
      </c>
      <c r="L751" s="8">
        <f>IF(F751&gt;Päälaskenta!D$24,F751-Päälaskenta!D$24,0)</f>
        <v>0.107</v>
      </c>
      <c r="M751" s="8">
        <f>IF(F751&gt;Päälaskenta!D$24,(Päälaskenta!C$20+(Päälaskenta!E$20*(Kaksitasouoma_matriisi!F751-Päälaskenta!D$24)))*(Kaksitasouoma_matriisi!F751-Päälaskenta!D$24),0)</f>
        <v>0.55217349999999998</v>
      </c>
      <c r="N751" s="8">
        <f>IF(F751&gt;Päälaskenta!D$24,(2*SQRT((POWER((F751-Päälaskenta!D$24),2))+POWER(Päälaskenta!E$20*(F751-Päälaskenta!D$24),2))+Päälaskenta!C$20),0)</f>
        <v>5.38579398647465</v>
      </c>
      <c r="O751" s="8">
        <f t="shared" si="185"/>
        <v>0.102524066346888</v>
      </c>
      <c r="P751" s="8">
        <f>IF(Päälaskenta!$C$29,IF(L751&gt;Päälaskenta!$F$28,Kaksitasouoma_matriisi!AQ751,Kaksitasouoma_matriisi!AR751),Päälaskenta!$F$20)</f>
        <v>0.12</v>
      </c>
      <c r="Q751" s="8">
        <f t="shared" si="186"/>
        <v>1.0079636318458001</v>
      </c>
      <c r="R751" s="8">
        <f t="shared" si="180"/>
        <v>0.18292374766854499</v>
      </c>
      <c r="S751" s="8">
        <f t="shared" si="187"/>
        <v>0.33127947586862599</v>
      </c>
      <c r="U751" s="93">
        <f>IF(F751&gt;Päälaskenta!D$24,Päälaskenta!H$24+L751*Päälaskenta!G$24,F751*Päälaskenta!C$24 + F751*F751*Päälaskenta!E$24)</f>
        <v>1.4468000000000001</v>
      </c>
      <c r="V751" s="8">
        <f>IF(F751&gt;Päälaskenta!D$24,2*SQRT(POWER(Päälaskenta!D$24,2)+POWER(Päälaskenta!E$24*Päälaskenta!D$24,2))+Päälaskenta!C$24,(2*SQRT((POWER(F751,2))+POWER(Päälaskenta!E$24*F751,2))+Päälaskenta!C$24))</f>
        <v>2.9798989873223301</v>
      </c>
      <c r="W751" s="8">
        <f t="shared" si="188"/>
        <v>0.48551981330751798</v>
      </c>
      <c r="X751" s="8">
        <f>Päälaskenta!F$24</f>
        <v>7.0000000000000007E-2</v>
      </c>
      <c r="Y751" s="8">
        <f t="shared" si="189"/>
        <v>12.767771403828901</v>
      </c>
      <c r="Z751" s="8">
        <f t="shared" si="181"/>
        <v>2.3170762523314501</v>
      </c>
      <c r="AA751" s="8">
        <f t="shared" si="190"/>
        <v>1.6015180068644199</v>
      </c>
      <c r="AC751" s="8">
        <f t="shared" si="182"/>
        <v>0.10218976600829099</v>
      </c>
      <c r="AE751" s="8">
        <v>749</v>
      </c>
      <c r="AF751" s="8">
        <f t="shared" si="192"/>
        <v>13.7757350356747</v>
      </c>
      <c r="AG751" s="8">
        <f t="shared" si="183"/>
        <v>3.2934453058394098E-2</v>
      </c>
      <c r="AJ751" s="132">
        <f>IF(Päälaskenta!$F$28&lt;Kaksitasouoma_matriisi!L751,Päälaskenta!$C$20*Päälaskenta!$F$28,Päälaskenta!$C$20*Kaksitasouoma_matriisi!L751)</f>
        <v>0.53500000000000003</v>
      </c>
      <c r="AK751" s="134">
        <f>SQRT(Päälaskenta!$D$20^2+(Päälaskenta!$D$20/(1/Päälaskenta!$E$20))^2)</f>
        <v>1.8029999999999999</v>
      </c>
      <c r="AL751" s="134">
        <f>IF(Päälaskenta!$F$28&lt;Kaksitasouoma_matriisi!L751,AK751*Päälaskenta!$F$28*COS(ATAN(1/Päälaskenta!$E$20)),AK751*Kaksitasouoma_matriisi!L751*COS(ATAN(1/Päälaskenta!$E$20)))</f>
        <v>0.161</v>
      </c>
      <c r="AM751" s="134"/>
      <c r="AN751" s="134">
        <f t="shared" si="191"/>
        <v>0.69599999999999995</v>
      </c>
      <c r="AO751" s="8">
        <f t="shared" si="184"/>
        <v>0.34827862289831901</v>
      </c>
      <c r="AP751" s="134">
        <f>Refererenssiarvoja!$B$16*H751^(1/6)/(Refererenssiarvoja!$B$15^0.5)*(Päälaskenta!$G$28/2)^0.5*(1-AO751)^(-1.5)</f>
        <v>7.5999999999999998E-2</v>
      </c>
      <c r="AQ751" s="8">
        <f>Refererenssiarvoja!$B$16*Kaksitasouoma_matriisi!O751^(1/6)/(SQRT((2*Refererenssiarvoja!$B$15)/(Päälaskenta!$F$31*Päälaskenta!$G$31*Päälaskenta!$F$28))+SQRT(Refererenssiarvoja!$B$15)/Refererenssiarvoja!$B$17*LN(Kaksitasouoma_matriisi!L751/Päälaskenta!$F$28))</f>
        <v>-6.7792022545073605E-2</v>
      </c>
      <c r="AR751" s="8">
        <f>Refererenssiarvoja!$B$16*Kaksitasouoma_matriisi!O751^(1/6)/(SQRT((2*Refererenssiarvoja!$B$15)/(Päälaskenta!$F$31*Päälaskenta!$G$31*L751)))</f>
        <v>0.15976440432231301</v>
      </c>
    </row>
    <row r="752" spans="1:44" x14ac:dyDescent="0.2">
      <c r="A752" s="8">
        <v>750</v>
      </c>
      <c r="B752" s="8">
        <f>IF(Päälaskenta!C$7,Päälaskenta!E$7,Päälaskenta!G$5)</f>
        <v>2.5</v>
      </c>
      <c r="C752" s="56">
        <v>1.25</v>
      </c>
      <c r="D752" s="93">
        <f t="shared" si="177"/>
        <v>2</v>
      </c>
      <c r="E752" s="8">
        <f>IF(Päälaskenta!$C$26,Kaksitasouoma_matriisi!AP752,Kaksitasouoma_matriisi!AC752)</f>
        <v>0.10218976600829099</v>
      </c>
      <c r="F752" s="56">
        <f>IF(D752&lt;Päälaskenta!H$24,(SQRT(POWER(Päälaskenta!C$24/(2*Päälaskenta!E$24),2)+(D752/Päälaskenta!E$24))-Päälaskenta!C$24/(2*Päälaskenta!E$24)),IF(D752=Päälaskenta!H$24,Päälaskenta!D$24,Päälaskenta!D$24+(SQRT(POWER((Päälaskenta!C$20+Päälaskenta!G$24)/(2*Päälaskenta!E$20),2)+((D752-Päälaskenta!H$24)/Päälaskenta!E$20))-(Päälaskenta!C$20+Päälaskenta!G$24)/(2*Päälaskenta!E$20))))</f>
        <v>0.80700000000000005</v>
      </c>
      <c r="G752" s="57">
        <f>IF(F752&gt;Päälaskenta!D$24,(2*SQRT((POWER(Päälaskenta!D$24,2))+POWER(Päälaskenta!E$24*Päälaskenta!D$24,2))+Päälaskenta!C$24)+(2*SQRT((POWER((F752-Päälaskenta!D$24),2))+POWER(Päälaskenta!E$20*(F752-Päälaskenta!D$24),2))+Päälaskenta!C$20),(2*SQRT((POWER(F752,2))+POWER(Päälaskenta!E$24*F752,2))+Päälaskenta!C$24))</f>
        <v>8.3699999999999992</v>
      </c>
      <c r="H752" s="57">
        <f t="shared" si="178"/>
        <v>0.24</v>
      </c>
      <c r="I752" s="62">
        <f t="shared" si="179"/>
        <v>0.109401</v>
      </c>
      <c r="J752" s="8">
        <f>IF(F752&lt;Päälaskenta!$D$24,0,Kaksitasouoma_matriisi!F752-Päälaskenta!$D$24)</f>
        <v>0.107</v>
      </c>
      <c r="L752" s="8">
        <f>IF(F752&gt;Päälaskenta!D$24,F752-Päälaskenta!D$24,0)</f>
        <v>0.107</v>
      </c>
      <c r="M752" s="8">
        <f>IF(F752&gt;Päälaskenta!D$24,(Päälaskenta!C$20+(Päälaskenta!E$20*(Kaksitasouoma_matriisi!F752-Päälaskenta!D$24)))*(Kaksitasouoma_matriisi!F752-Päälaskenta!D$24),0)</f>
        <v>0.55217349999999998</v>
      </c>
      <c r="N752" s="8">
        <f>IF(F752&gt;Päälaskenta!D$24,(2*SQRT((POWER((F752-Päälaskenta!D$24),2))+POWER(Päälaskenta!E$20*(F752-Päälaskenta!D$24),2))+Päälaskenta!C$20),0)</f>
        <v>5.38579398647465</v>
      </c>
      <c r="O752" s="8">
        <f t="shared" si="185"/>
        <v>0.102524066346888</v>
      </c>
      <c r="P752" s="8">
        <f>IF(Päälaskenta!$C$29,IF(L752&gt;Päälaskenta!$F$28,Kaksitasouoma_matriisi!AQ752,Kaksitasouoma_matriisi!AR752),Päälaskenta!$F$20)</f>
        <v>0.12</v>
      </c>
      <c r="Q752" s="8">
        <f t="shared" si="186"/>
        <v>1.0079636318458001</v>
      </c>
      <c r="R752" s="8">
        <f t="shared" si="180"/>
        <v>0.18292374766854499</v>
      </c>
      <c r="S752" s="8">
        <f t="shared" si="187"/>
        <v>0.33127947586862599</v>
      </c>
      <c r="U752" s="93">
        <f>IF(F752&gt;Päälaskenta!D$24,Päälaskenta!H$24+L752*Päälaskenta!G$24,F752*Päälaskenta!C$24 + F752*F752*Päälaskenta!E$24)</f>
        <v>1.4468000000000001</v>
      </c>
      <c r="V752" s="8">
        <f>IF(F752&gt;Päälaskenta!D$24,2*SQRT(POWER(Päälaskenta!D$24,2)+POWER(Päälaskenta!E$24*Päälaskenta!D$24,2))+Päälaskenta!C$24,(2*SQRT((POWER(F752,2))+POWER(Päälaskenta!E$24*F752,2))+Päälaskenta!C$24))</f>
        <v>2.9798989873223301</v>
      </c>
      <c r="W752" s="8">
        <f t="shared" si="188"/>
        <v>0.48551981330751798</v>
      </c>
      <c r="X752" s="8">
        <f>Päälaskenta!F$24</f>
        <v>7.0000000000000007E-2</v>
      </c>
      <c r="Y752" s="8">
        <f t="shared" si="189"/>
        <v>12.767771403828901</v>
      </c>
      <c r="Z752" s="8">
        <f t="shared" si="181"/>
        <v>2.3170762523314501</v>
      </c>
      <c r="AA752" s="8">
        <f t="shared" si="190"/>
        <v>1.6015180068644199</v>
      </c>
      <c r="AC752" s="8">
        <f t="shared" si="182"/>
        <v>0.10218976600829099</v>
      </c>
      <c r="AE752" s="8">
        <v>750</v>
      </c>
      <c r="AF752" s="8">
        <f t="shared" si="192"/>
        <v>13.7757350356747</v>
      </c>
      <c r="AG752" s="8">
        <f t="shared" si="183"/>
        <v>3.2934453058394098E-2</v>
      </c>
      <c r="AJ752" s="132">
        <f>IF(Päälaskenta!$F$28&lt;Kaksitasouoma_matriisi!L752,Päälaskenta!$C$20*Päälaskenta!$F$28,Päälaskenta!$C$20*Kaksitasouoma_matriisi!L752)</f>
        <v>0.53500000000000003</v>
      </c>
      <c r="AK752" s="134">
        <f>SQRT(Päälaskenta!$D$20^2+(Päälaskenta!$D$20/(1/Päälaskenta!$E$20))^2)</f>
        <v>1.8029999999999999</v>
      </c>
      <c r="AL752" s="134">
        <f>IF(Päälaskenta!$F$28&lt;Kaksitasouoma_matriisi!L752,AK752*Päälaskenta!$F$28*COS(ATAN(1/Päälaskenta!$E$20)),AK752*Kaksitasouoma_matriisi!L752*COS(ATAN(1/Päälaskenta!$E$20)))</f>
        <v>0.161</v>
      </c>
      <c r="AM752" s="134"/>
      <c r="AN752" s="134">
        <f t="shared" si="191"/>
        <v>0.69599999999999995</v>
      </c>
      <c r="AO752" s="8">
        <f t="shared" si="184"/>
        <v>0.34799999999999998</v>
      </c>
      <c r="AP752" s="134">
        <f>Refererenssiarvoja!$B$16*H752^(1/6)/(Refererenssiarvoja!$B$15^0.5)*(Päälaskenta!$G$28/2)^0.5*(1-AO752)^(-1.5)</f>
        <v>7.5999999999999998E-2</v>
      </c>
      <c r="AQ752" s="8">
        <f>Refererenssiarvoja!$B$16*Kaksitasouoma_matriisi!O752^(1/6)/(SQRT((2*Refererenssiarvoja!$B$15)/(Päälaskenta!$F$31*Päälaskenta!$G$31*Päälaskenta!$F$28))+SQRT(Refererenssiarvoja!$B$15)/Refererenssiarvoja!$B$17*LN(Kaksitasouoma_matriisi!L752/Päälaskenta!$F$28))</f>
        <v>-6.7792022545073605E-2</v>
      </c>
      <c r="AR752" s="8">
        <f>Refererenssiarvoja!$B$16*Kaksitasouoma_matriisi!O752^(1/6)/(SQRT((2*Refererenssiarvoja!$B$15)/(Päälaskenta!$F$31*Päälaskenta!$G$31*L752)))</f>
        <v>0.15976440432231301</v>
      </c>
    </row>
    <row r="753" spans="1:44" x14ac:dyDescent="0.2">
      <c r="A753" s="8">
        <v>751</v>
      </c>
      <c r="B753" s="8">
        <f>IF(Päälaskenta!C$7,Päälaskenta!E$7,Päälaskenta!G$5)</f>
        <v>2.5</v>
      </c>
      <c r="C753" s="56">
        <v>1.2490000000000001</v>
      </c>
      <c r="D753" s="93">
        <f t="shared" si="177"/>
        <v>2.0015999999999998</v>
      </c>
      <c r="E753" s="8">
        <f>IF(Päälaskenta!$C$26,Kaksitasouoma_matriisi!AP753,Kaksitasouoma_matriisi!AC753)</f>
        <v>0.10218976600829099</v>
      </c>
      <c r="F753" s="56">
        <f>IF(D753&lt;Päälaskenta!H$24,(SQRT(POWER(Päälaskenta!C$24/(2*Päälaskenta!E$24),2)+(D753/Päälaskenta!E$24))-Päälaskenta!C$24/(2*Päälaskenta!E$24)),IF(D753=Päälaskenta!H$24,Päälaskenta!D$24,Päälaskenta!D$24+(SQRT(POWER((Päälaskenta!C$20+Päälaskenta!G$24)/(2*Päälaskenta!E$20),2)+((D753-Päälaskenta!H$24)/Päälaskenta!E$20))-(Päälaskenta!C$20+Päälaskenta!G$24)/(2*Päälaskenta!E$20))))</f>
        <v>0.80700000000000005</v>
      </c>
      <c r="G753" s="57">
        <f>IF(F753&gt;Päälaskenta!D$24,(2*SQRT((POWER(Päälaskenta!D$24,2))+POWER(Päälaskenta!E$24*Päälaskenta!D$24,2))+Päälaskenta!C$24)+(2*SQRT((POWER((F753-Päälaskenta!D$24),2))+POWER(Päälaskenta!E$20*(F753-Päälaskenta!D$24),2))+Päälaskenta!C$20),(2*SQRT((POWER(F753,2))+POWER(Päälaskenta!E$24*F753,2))+Päälaskenta!C$24))</f>
        <v>8.3699999999999992</v>
      </c>
      <c r="H753" s="57">
        <f t="shared" si="178"/>
        <v>0.24</v>
      </c>
      <c r="I753" s="62">
        <f t="shared" si="179"/>
        <v>0.109226</v>
      </c>
      <c r="J753" s="8">
        <f>IF(F753&lt;Päälaskenta!$D$24,0,Kaksitasouoma_matriisi!F753-Päälaskenta!$D$24)</f>
        <v>0.107</v>
      </c>
      <c r="L753" s="8">
        <f>IF(F753&gt;Päälaskenta!D$24,F753-Päälaskenta!D$24,0)</f>
        <v>0.107</v>
      </c>
      <c r="M753" s="8">
        <f>IF(F753&gt;Päälaskenta!D$24,(Päälaskenta!C$20+(Päälaskenta!E$20*(Kaksitasouoma_matriisi!F753-Päälaskenta!D$24)))*(Kaksitasouoma_matriisi!F753-Päälaskenta!D$24),0)</f>
        <v>0.55217349999999998</v>
      </c>
      <c r="N753" s="8">
        <f>IF(F753&gt;Päälaskenta!D$24,(2*SQRT((POWER((F753-Päälaskenta!D$24),2))+POWER(Päälaskenta!E$20*(F753-Päälaskenta!D$24),2))+Päälaskenta!C$20),0)</f>
        <v>5.38579398647465</v>
      </c>
      <c r="O753" s="8">
        <f t="shared" si="185"/>
        <v>0.102524066346888</v>
      </c>
      <c r="P753" s="8">
        <f>IF(Päälaskenta!$C$29,IF(L753&gt;Päälaskenta!$F$28,Kaksitasouoma_matriisi!AQ753,Kaksitasouoma_matriisi!AR753),Päälaskenta!$F$20)</f>
        <v>0.12</v>
      </c>
      <c r="Q753" s="8">
        <f t="shared" si="186"/>
        <v>1.0079636318458001</v>
      </c>
      <c r="R753" s="8">
        <f t="shared" si="180"/>
        <v>0.18292374766854499</v>
      </c>
      <c r="S753" s="8">
        <f t="shared" si="187"/>
        <v>0.33127947586862599</v>
      </c>
      <c r="U753" s="93">
        <f>IF(F753&gt;Päälaskenta!D$24,Päälaskenta!H$24+L753*Päälaskenta!G$24,F753*Päälaskenta!C$24 + F753*F753*Päälaskenta!E$24)</f>
        <v>1.4468000000000001</v>
      </c>
      <c r="V753" s="8">
        <f>IF(F753&gt;Päälaskenta!D$24,2*SQRT(POWER(Päälaskenta!D$24,2)+POWER(Päälaskenta!E$24*Päälaskenta!D$24,2))+Päälaskenta!C$24,(2*SQRT((POWER(F753,2))+POWER(Päälaskenta!E$24*F753,2))+Päälaskenta!C$24))</f>
        <v>2.9798989873223301</v>
      </c>
      <c r="W753" s="8">
        <f t="shared" si="188"/>
        <v>0.48551981330751798</v>
      </c>
      <c r="X753" s="8">
        <f>Päälaskenta!F$24</f>
        <v>7.0000000000000007E-2</v>
      </c>
      <c r="Y753" s="8">
        <f t="shared" si="189"/>
        <v>12.767771403828901</v>
      </c>
      <c r="Z753" s="8">
        <f t="shared" si="181"/>
        <v>2.3170762523314501</v>
      </c>
      <c r="AA753" s="8">
        <f t="shared" si="190"/>
        <v>1.6015180068644199</v>
      </c>
      <c r="AC753" s="8">
        <f t="shared" si="182"/>
        <v>0.10218976600829099</v>
      </c>
      <c r="AE753" s="8">
        <v>751</v>
      </c>
      <c r="AF753" s="8">
        <f t="shared" si="192"/>
        <v>13.7757350356747</v>
      </c>
      <c r="AG753" s="8">
        <f t="shared" si="183"/>
        <v>3.2934453058394098E-2</v>
      </c>
      <c r="AJ753" s="132">
        <f>IF(Päälaskenta!$F$28&lt;Kaksitasouoma_matriisi!L753,Päälaskenta!$C$20*Päälaskenta!$F$28,Päälaskenta!$C$20*Kaksitasouoma_matriisi!L753)</f>
        <v>0.53500000000000003</v>
      </c>
      <c r="AK753" s="134">
        <f>SQRT(Päälaskenta!$D$20^2+(Päälaskenta!$D$20/(1/Päälaskenta!$E$20))^2)</f>
        <v>1.8029999999999999</v>
      </c>
      <c r="AL753" s="134">
        <f>IF(Päälaskenta!$F$28&lt;Kaksitasouoma_matriisi!L753,AK753*Päälaskenta!$F$28*COS(ATAN(1/Päälaskenta!$E$20)),AK753*Kaksitasouoma_matriisi!L753*COS(ATAN(1/Päälaskenta!$E$20)))</f>
        <v>0.161</v>
      </c>
      <c r="AM753" s="134"/>
      <c r="AN753" s="134">
        <f t="shared" si="191"/>
        <v>0.69599999999999995</v>
      </c>
      <c r="AO753" s="8">
        <f t="shared" si="184"/>
        <v>0.34772182254196599</v>
      </c>
      <c r="AP753" s="134">
        <f>Refererenssiarvoja!$B$16*H753^(1/6)/(Refererenssiarvoja!$B$15^0.5)*(Päälaskenta!$G$28/2)^0.5*(1-AO753)^(-1.5)</f>
        <v>7.5999999999999998E-2</v>
      </c>
      <c r="AQ753" s="8">
        <f>Refererenssiarvoja!$B$16*Kaksitasouoma_matriisi!O753^(1/6)/(SQRT((2*Refererenssiarvoja!$B$15)/(Päälaskenta!$F$31*Päälaskenta!$G$31*Päälaskenta!$F$28))+SQRT(Refererenssiarvoja!$B$15)/Refererenssiarvoja!$B$17*LN(Kaksitasouoma_matriisi!L753/Päälaskenta!$F$28))</f>
        <v>-6.7792022545073605E-2</v>
      </c>
      <c r="AR753" s="8">
        <f>Refererenssiarvoja!$B$16*Kaksitasouoma_matriisi!O753^(1/6)/(SQRT((2*Refererenssiarvoja!$B$15)/(Päälaskenta!$F$31*Päälaskenta!$G$31*L753)))</f>
        <v>0.15976440432231301</v>
      </c>
    </row>
    <row r="754" spans="1:44" x14ac:dyDescent="0.2">
      <c r="A754" s="8">
        <v>752</v>
      </c>
      <c r="B754" s="8">
        <f>IF(Päälaskenta!C$7,Päälaskenta!E$7,Päälaskenta!G$5)</f>
        <v>2.5</v>
      </c>
      <c r="C754" s="56">
        <v>1.248</v>
      </c>
      <c r="D754" s="93">
        <f t="shared" si="177"/>
        <v>2.0032000000000001</v>
      </c>
      <c r="E754" s="8">
        <f>IF(Päälaskenta!$C$26,Kaksitasouoma_matriisi!AP754,Kaksitasouoma_matriisi!AC754)</f>
        <v>0.10219743877939599</v>
      </c>
      <c r="F754" s="56">
        <f>IF(D754&lt;Päälaskenta!H$24,(SQRT(POWER(Päälaskenta!C$24/(2*Päälaskenta!E$24),2)+(D754/Päälaskenta!E$24))-Päälaskenta!C$24/(2*Päälaskenta!E$24)),IF(D754=Päälaskenta!H$24,Päälaskenta!D$24,Päälaskenta!D$24+(SQRT(POWER((Päälaskenta!C$20+Päälaskenta!G$24)/(2*Päälaskenta!E$20),2)+((D754-Päälaskenta!H$24)/Päälaskenta!E$20))-(Päälaskenta!C$20+Päälaskenta!G$24)/(2*Päälaskenta!E$20))))</f>
        <v>0.80800000000000005</v>
      </c>
      <c r="G754" s="57">
        <f>IF(F754&gt;Päälaskenta!D$24,(2*SQRT((POWER(Päälaskenta!D$24,2))+POWER(Päälaskenta!E$24*Päälaskenta!D$24,2))+Päälaskenta!C$24)+(2*SQRT((POWER((F754-Päälaskenta!D$24),2))+POWER(Päälaskenta!E$20*(F754-Päälaskenta!D$24),2))+Päälaskenta!C$20),(2*SQRT((POWER(F754,2))+POWER(Päälaskenta!E$24*F754,2))+Päälaskenta!C$24))</f>
        <v>8.3699999999999992</v>
      </c>
      <c r="H754" s="57">
        <f t="shared" si="178"/>
        <v>0.24</v>
      </c>
      <c r="I754" s="62">
        <f t="shared" si="179"/>
        <v>0.109067</v>
      </c>
      <c r="J754" s="8">
        <f>IF(F754&lt;Päälaskenta!$D$24,0,Kaksitasouoma_matriisi!F754-Päälaskenta!$D$24)</f>
        <v>0.108</v>
      </c>
      <c r="L754" s="8">
        <f>IF(F754&gt;Päälaskenta!D$24,F754-Päälaskenta!D$24,0)</f>
        <v>0.108</v>
      </c>
      <c r="M754" s="8">
        <f>IF(F754&gt;Päälaskenta!D$24,(Päälaskenta!C$20+(Päälaskenta!E$20*(Kaksitasouoma_matriisi!F754-Päälaskenta!D$24)))*(Kaksitasouoma_matriisi!F754-Päälaskenta!D$24),0)</f>
        <v>0.55749599999999999</v>
      </c>
      <c r="N754" s="8">
        <f>IF(F754&gt;Päälaskenta!D$24,(2*SQRT((POWER((F754-Päälaskenta!D$24),2))+POWER(Päälaskenta!E$20*(F754-Päälaskenta!D$24),2))+Päälaskenta!C$20),0)</f>
        <v>5.3893995377501103</v>
      </c>
      <c r="O754" s="8">
        <f t="shared" si="185"/>
        <v>0.10344306375784799</v>
      </c>
      <c r="P754" s="8">
        <f>IF(Päälaskenta!$C$29,IF(L754&gt;Päälaskenta!$F$28,Kaksitasouoma_matriisi!AQ754,Kaksitasouoma_matriisi!AR754),Päälaskenta!$F$20)</f>
        <v>0.12</v>
      </c>
      <c r="Q754" s="8">
        <f t="shared" si="186"/>
        <v>1.0237519914812301</v>
      </c>
      <c r="R754" s="8">
        <f t="shared" si="180"/>
        <v>0.185102276594307</v>
      </c>
      <c r="S754" s="8">
        <f t="shared" si="187"/>
        <v>0.33202440303483299</v>
      </c>
      <c r="U754" s="93">
        <f>IF(F754&gt;Päälaskenta!D$24,Päälaskenta!H$24+L754*Päälaskenta!G$24,F754*Päälaskenta!C$24 + F754*F754*Päälaskenta!E$24)</f>
        <v>1.4492</v>
      </c>
      <c r="V754" s="8">
        <f>IF(F754&gt;Päälaskenta!D$24,2*SQRT(POWER(Päälaskenta!D$24,2)+POWER(Päälaskenta!E$24*Päälaskenta!D$24,2))+Päälaskenta!C$24,(2*SQRT((POWER(F754,2))+POWER(Päälaskenta!E$24*F754,2))+Päälaskenta!C$24))</f>
        <v>2.9798989873223301</v>
      </c>
      <c r="W754" s="8">
        <f t="shared" si="188"/>
        <v>0.48632520973545401</v>
      </c>
      <c r="X754" s="8">
        <f>Päälaskenta!F$24</f>
        <v>7.0000000000000007E-2</v>
      </c>
      <c r="Y754" s="8">
        <f t="shared" si="189"/>
        <v>12.8030902591548</v>
      </c>
      <c r="Z754" s="8">
        <f t="shared" si="181"/>
        <v>2.3148977234056902</v>
      </c>
      <c r="AA754" s="8">
        <f t="shared" si="190"/>
        <v>1.59736249199951</v>
      </c>
      <c r="AC754" s="8">
        <f t="shared" si="182"/>
        <v>0.10219743877939599</v>
      </c>
      <c r="AE754" s="8">
        <v>752</v>
      </c>
      <c r="AF754" s="8">
        <f t="shared" si="192"/>
        <v>13.826842250636</v>
      </c>
      <c r="AG754" s="8">
        <f t="shared" si="183"/>
        <v>3.2691436263271499E-2</v>
      </c>
      <c r="AJ754" s="132">
        <f>IF(Päälaskenta!$F$28&lt;Kaksitasouoma_matriisi!L754,Päälaskenta!$C$20*Päälaskenta!$F$28,Päälaskenta!$C$20*Kaksitasouoma_matriisi!L754)</f>
        <v>0.54</v>
      </c>
      <c r="AK754" s="134">
        <f>SQRT(Päälaskenta!$D$20^2+(Päälaskenta!$D$20/(1/Päälaskenta!$E$20))^2)</f>
        <v>1.8029999999999999</v>
      </c>
      <c r="AL754" s="134">
        <f>IF(Päälaskenta!$F$28&lt;Kaksitasouoma_matriisi!L754,AK754*Päälaskenta!$F$28*COS(ATAN(1/Päälaskenta!$E$20)),AK754*Kaksitasouoma_matriisi!L754*COS(ATAN(1/Päälaskenta!$E$20)))</f>
        <v>0.16200000000000001</v>
      </c>
      <c r="AM754" s="134"/>
      <c r="AN754" s="134">
        <f t="shared" si="191"/>
        <v>0.70199999999999996</v>
      </c>
      <c r="AO754" s="8">
        <f t="shared" si="184"/>
        <v>0.35043929712460098</v>
      </c>
      <c r="AP754" s="134">
        <f>Refererenssiarvoja!$B$16*H754^(1/6)/(Refererenssiarvoja!$B$15^0.5)*(Päälaskenta!$G$28/2)^0.5*(1-AO754)^(-1.5)</f>
        <v>7.5999999999999998E-2</v>
      </c>
      <c r="AQ754" s="8">
        <f>Refererenssiarvoja!$B$16*Kaksitasouoma_matriisi!O754^(1/6)/(SQRT((2*Refererenssiarvoja!$B$15)/(Päälaskenta!$F$31*Päälaskenta!$G$31*Päälaskenta!$F$28))+SQRT(Refererenssiarvoja!$B$15)/Refererenssiarvoja!$B$17*LN(Kaksitasouoma_matriisi!L754/Päälaskenta!$F$28))</f>
        <v>-6.83865308169265E-2</v>
      </c>
      <c r="AR754" s="8">
        <f>Refererenssiarvoja!$B$16*Kaksitasouoma_matriisi!O754^(1/6)/(SQRT((2*Refererenssiarvoja!$B$15)/(Päälaskenta!$F$31*Päälaskenta!$G$31*L754)))</f>
        <v>0.16074813343331401</v>
      </c>
    </row>
    <row r="755" spans="1:44" x14ac:dyDescent="0.2">
      <c r="A755" s="8">
        <v>753</v>
      </c>
      <c r="B755" s="8">
        <f>IF(Päälaskenta!C$7,Päälaskenta!E$7,Päälaskenta!G$5)</f>
        <v>2.5</v>
      </c>
      <c r="C755" s="56">
        <v>1.2470000000000001</v>
      </c>
      <c r="D755" s="93">
        <f t="shared" si="177"/>
        <v>2.0047999999999999</v>
      </c>
      <c r="E755" s="8">
        <f>IF(Päälaskenta!$C$26,Kaksitasouoma_matriisi!AP755,Kaksitasouoma_matriisi!AC755)</f>
        <v>0.10219743877939599</v>
      </c>
      <c r="F755" s="56">
        <f>IF(D755&lt;Päälaskenta!H$24,(SQRT(POWER(Päälaskenta!C$24/(2*Päälaskenta!E$24),2)+(D755/Päälaskenta!E$24))-Päälaskenta!C$24/(2*Päälaskenta!E$24)),IF(D755=Päälaskenta!H$24,Päälaskenta!D$24,Päälaskenta!D$24+(SQRT(POWER((Päälaskenta!C$20+Päälaskenta!G$24)/(2*Päälaskenta!E$20),2)+((D755-Päälaskenta!H$24)/Päälaskenta!E$20))-(Päälaskenta!C$20+Päälaskenta!G$24)/(2*Päälaskenta!E$20))))</f>
        <v>0.80800000000000005</v>
      </c>
      <c r="G755" s="57">
        <f>IF(F755&gt;Päälaskenta!D$24,(2*SQRT((POWER(Päälaskenta!D$24,2))+POWER(Päälaskenta!E$24*Päälaskenta!D$24,2))+Päälaskenta!C$24)+(2*SQRT((POWER((F755-Päälaskenta!D$24),2))+POWER(Päälaskenta!E$20*(F755-Päälaskenta!D$24),2))+Päälaskenta!C$20),(2*SQRT((POWER(F755,2))+POWER(Päälaskenta!E$24*F755,2))+Päälaskenta!C$24))</f>
        <v>8.3699999999999992</v>
      </c>
      <c r="H755" s="57">
        <f t="shared" si="178"/>
        <v>0.24</v>
      </c>
      <c r="I755" s="62">
        <f t="shared" si="179"/>
        <v>0.108892</v>
      </c>
      <c r="J755" s="8">
        <f>IF(F755&lt;Päälaskenta!$D$24,0,Kaksitasouoma_matriisi!F755-Päälaskenta!$D$24)</f>
        <v>0.108</v>
      </c>
      <c r="L755" s="8">
        <f>IF(F755&gt;Päälaskenta!D$24,F755-Päälaskenta!D$24,0)</f>
        <v>0.108</v>
      </c>
      <c r="M755" s="8">
        <f>IF(F755&gt;Päälaskenta!D$24,(Päälaskenta!C$20+(Päälaskenta!E$20*(Kaksitasouoma_matriisi!F755-Päälaskenta!D$24)))*(Kaksitasouoma_matriisi!F755-Päälaskenta!D$24),0)</f>
        <v>0.55749599999999999</v>
      </c>
      <c r="N755" s="8">
        <f>IF(F755&gt;Päälaskenta!D$24,(2*SQRT((POWER((F755-Päälaskenta!D$24),2))+POWER(Päälaskenta!E$20*(F755-Päälaskenta!D$24),2))+Päälaskenta!C$20),0)</f>
        <v>5.3893995377501103</v>
      </c>
      <c r="O755" s="8">
        <f t="shared" si="185"/>
        <v>0.10344306375784799</v>
      </c>
      <c r="P755" s="8">
        <f>IF(Päälaskenta!$C$29,IF(L755&gt;Päälaskenta!$F$28,Kaksitasouoma_matriisi!AQ755,Kaksitasouoma_matriisi!AR755),Päälaskenta!$F$20)</f>
        <v>0.12</v>
      </c>
      <c r="Q755" s="8">
        <f t="shared" si="186"/>
        <v>1.0237519914812301</v>
      </c>
      <c r="R755" s="8">
        <f t="shared" si="180"/>
        <v>0.185102276594307</v>
      </c>
      <c r="S755" s="8">
        <f t="shared" si="187"/>
        <v>0.33202440303483299</v>
      </c>
      <c r="U755" s="93">
        <f>IF(F755&gt;Päälaskenta!D$24,Päälaskenta!H$24+L755*Päälaskenta!G$24,F755*Päälaskenta!C$24 + F755*F755*Päälaskenta!E$24)</f>
        <v>1.4492</v>
      </c>
      <c r="V755" s="8">
        <f>IF(F755&gt;Päälaskenta!D$24,2*SQRT(POWER(Päälaskenta!D$24,2)+POWER(Päälaskenta!E$24*Päälaskenta!D$24,2))+Päälaskenta!C$24,(2*SQRT((POWER(F755,2))+POWER(Päälaskenta!E$24*F755,2))+Päälaskenta!C$24))</f>
        <v>2.9798989873223301</v>
      </c>
      <c r="W755" s="8">
        <f t="shared" si="188"/>
        <v>0.48632520973545401</v>
      </c>
      <c r="X755" s="8">
        <f>Päälaskenta!F$24</f>
        <v>7.0000000000000007E-2</v>
      </c>
      <c r="Y755" s="8">
        <f t="shared" si="189"/>
        <v>12.8030902591548</v>
      </c>
      <c r="Z755" s="8">
        <f t="shared" si="181"/>
        <v>2.3148977234056902</v>
      </c>
      <c r="AA755" s="8">
        <f t="shared" si="190"/>
        <v>1.59736249199951</v>
      </c>
      <c r="AC755" s="8">
        <f t="shared" si="182"/>
        <v>0.10219743877939599</v>
      </c>
      <c r="AE755" s="8">
        <v>753</v>
      </c>
      <c r="AF755" s="8">
        <f t="shared" si="192"/>
        <v>13.826842250636</v>
      </c>
      <c r="AG755" s="8">
        <f t="shared" si="183"/>
        <v>3.2691436263271499E-2</v>
      </c>
      <c r="AJ755" s="132">
        <f>IF(Päälaskenta!$F$28&lt;Kaksitasouoma_matriisi!L755,Päälaskenta!$C$20*Päälaskenta!$F$28,Päälaskenta!$C$20*Kaksitasouoma_matriisi!L755)</f>
        <v>0.54</v>
      </c>
      <c r="AK755" s="134">
        <f>SQRT(Päälaskenta!$D$20^2+(Päälaskenta!$D$20/(1/Päälaskenta!$E$20))^2)</f>
        <v>1.8029999999999999</v>
      </c>
      <c r="AL755" s="134">
        <f>IF(Päälaskenta!$F$28&lt;Kaksitasouoma_matriisi!L755,AK755*Päälaskenta!$F$28*COS(ATAN(1/Päälaskenta!$E$20)),AK755*Kaksitasouoma_matriisi!L755*COS(ATAN(1/Päälaskenta!$E$20)))</f>
        <v>0.16200000000000001</v>
      </c>
      <c r="AM755" s="134"/>
      <c r="AN755" s="134">
        <f t="shared" si="191"/>
        <v>0.70199999999999996</v>
      </c>
      <c r="AO755" s="8">
        <f t="shared" si="184"/>
        <v>0.35015961691939301</v>
      </c>
      <c r="AP755" s="134">
        <f>Refererenssiarvoja!$B$16*H755^(1/6)/(Refererenssiarvoja!$B$15^0.5)*(Päälaskenta!$G$28/2)^0.5*(1-AO755)^(-1.5)</f>
        <v>7.5999999999999998E-2</v>
      </c>
      <c r="AQ755" s="8">
        <f>Refererenssiarvoja!$B$16*Kaksitasouoma_matriisi!O755^(1/6)/(SQRT((2*Refererenssiarvoja!$B$15)/(Päälaskenta!$F$31*Päälaskenta!$G$31*Päälaskenta!$F$28))+SQRT(Refererenssiarvoja!$B$15)/Refererenssiarvoja!$B$17*LN(Kaksitasouoma_matriisi!L755/Päälaskenta!$F$28))</f>
        <v>-6.83865308169265E-2</v>
      </c>
      <c r="AR755" s="8">
        <f>Refererenssiarvoja!$B$16*Kaksitasouoma_matriisi!O755^(1/6)/(SQRT((2*Refererenssiarvoja!$B$15)/(Päälaskenta!$F$31*Päälaskenta!$G$31*L755)))</f>
        <v>0.16074813343331401</v>
      </c>
    </row>
    <row r="756" spans="1:44" x14ac:dyDescent="0.2">
      <c r="A756" s="8">
        <v>754</v>
      </c>
      <c r="B756" s="8">
        <f>IF(Päälaskenta!C$7,Päälaskenta!E$7,Päälaskenta!G$5)</f>
        <v>2.5</v>
      </c>
      <c r="C756" s="56">
        <v>1.246</v>
      </c>
      <c r="D756" s="93">
        <f t="shared" si="177"/>
        <v>2.0064000000000002</v>
      </c>
      <c r="E756" s="8">
        <f>IF(Päälaskenta!$C$26,Kaksitasouoma_matriisi!AP756,Kaksitasouoma_matriisi!AC756)</f>
        <v>0.10219743877939599</v>
      </c>
      <c r="F756" s="56">
        <f>IF(D756&lt;Päälaskenta!H$24,(SQRT(POWER(Päälaskenta!C$24/(2*Päälaskenta!E$24),2)+(D756/Päälaskenta!E$24))-Päälaskenta!C$24/(2*Päälaskenta!E$24)),IF(D756=Päälaskenta!H$24,Päälaskenta!D$24,Päälaskenta!D$24+(SQRT(POWER((Päälaskenta!C$20+Päälaskenta!G$24)/(2*Päälaskenta!E$20),2)+((D756-Päälaskenta!H$24)/Päälaskenta!E$20))-(Päälaskenta!C$20+Päälaskenta!G$24)/(2*Päälaskenta!E$20))))</f>
        <v>0.80800000000000005</v>
      </c>
      <c r="G756" s="57">
        <f>IF(F756&gt;Päälaskenta!D$24,(2*SQRT((POWER(Päälaskenta!D$24,2))+POWER(Päälaskenta!E$24*Päälaskenta!D$24,2))+Päälaskenta!C$24)+(2*SQRT((POWER((F756-Päälaskenta!D$24),2))+POWER(Päälaskenta!E$20*(F756-Päälaskenta!D$24),2))+Päälaskenta!C$20),(2*SQRT((POWER(F756,2))+POWER(Päälaskenta!E$24*F756,2))+Päälaskenta!C$24))</f>
        <v>8.3699999999999992</v>
      </c>
      <c r="H756" s="57">
        <f t="shared" si="178"/>
        <v>0.24</v>
      </c>
      <c r="I756" s="62">
        <f t="shared" si="179"/>
        <v>0.108718</v>
      </c>
      <c r="J756" s="8">
        <f>IF(F756&lt;Päälaskenta!$D$24,0,Kaksitasouoma_matriisi!F756-Päälaskenta!$D$24)</f>
        <v>0.108</v>
      </c>
      <c r="L756" s="8">
        <f>IF(F756&gt;Päälaskenta!D$24,F756-Päälaskenta!D$24,0)</f>
        <v>0.108</v>
      </c>
      <c r="M756" s="8">
        <f>IF(F756&gt;Päälaskenta!D$24,(Päälaskenta!C$20+(Päälaskenta!E$20*(Kaksitasouoma_matriisi!F756-Päälaskenta!D$24)))*(Kaksitasouoma_matriisi!F756-Päälaskenta!D$24),0)</f>
        <v>0.55749599999999999</v>
      </c>
      <c r="N756" s="8">
        <f>IF(F756&gt;Päälaskenta!D$24,(2*SQRT((POWER((F756-Päälaskenta!D$24),2))+POWER(Päälaskenta!E$20*(F756-Päälaskenta!D$24),2))+Päälaskenta!C$20),0)</f>
        <v>5.3893995377501103</v>
      </c>
      <c r="O756" s="8">
        <f t="shared" si="185"/>
        <v>0.10344306375784799</v>
      </c>
      <c r="P756" s="8">
        <f>IF(Päälaskenta!$C$29,IF(L756&gt;Päälaskenta!$F$28,Kaksitasouoma_matriisi!AQ756,Kaksitasouoma_matriisi!AR756),Päälaskenta!$F$20)</f>
        <v>0.12</v>
      </c>
      <c r="Q756" s="8">
        <f t="shared" si="186"/>
        <v>1.0237519914812301</v>
      </c>
      <c r="R756" s="8">
        <f t="shared" si="180"/>
        <v>0.185102276594307</v>
      </c>
      <c r="S756" s="8">
        <f t="shared" si="187"/>
        <v>0.33202440303483299</v>
      </c>
      <c r="U756" s="93">
        <f>IF(F756&gt;Päälaskenta!D$24,Päälaskenta!H$24+L756*Päälaskenta!G$24,F756*Päälaskenta!C$24 + F756*F756*Päälaskenta!E$24)</f>
        <v>1.4492</v>
      </c>
      <c r="V756" s="8">
        <f>IF(F756&gt;Päälaskenta!D$24,2*SQRT(POWER(Päälaskenta!D$24,2)+POWER(Päälaskenta!E$24*Päälaskenta!D$24,2))+Päälaskenta!C$24,(2*SQRT((POWER(F756,2))+POWER(Päälaskenta!E$24*F756,2))+Päälaskenta!C$24))</f>
        <v>2.9798989873223301</v>
      </c>
      <c r="W756" s="8">
        <f t="shared" si="188"/>
        <v>0.48632520973545401</v>
      </c>
      <c r="X756" s="8">
        <f>Päälaskenta!F$24</f>
        <v>7.0000000000000007E-2</v>
      </c>
      <c r="Y756" s="8">
        <f t="shared" si="189"/>
        <v>12.8030902591548</v>
      </c>
      <c r="Z756" s="8">
        <f t="shared" si="181"/>
        <v>2.3148977234056902</v>
      </c>
      <c r="AA756" s="8">
        <f t="shared" si="190"/>
        <v>1.59736249199951</v>
      </c>
      <c r="AC756" s="8">
        <f t="shared" si="182"/>
        <v>0.10219743877939599</v>
      </c>
      <c r="AE756" s="8">
        <v>754</v>
      </c>
      <c r="AF756" s="8">
        <f t="shared" si="192"/>
        <v>13.826842250636</v>
      </c>
      <c r="AG756" s="8">
        <f t="shared" si="183"/>
        <v>3.2691436263271499E-2</v>
      </c>
      <c r="AJ756" s="132">
        <f>IF(Päälaskenta!$F$28&lt;Kaksitasouoma_matriisi!L756,Päälaskenta!$C$20*Päälaskenta!$F$28,Päälaskenta!$C$20*Kaksitasouoma_matriisi!L756)</f>
        <v>0.54</v>
      </c>
      <c r="AK756" s="134">
        <f>SQRT(Päälaskenta!$D$20^2+(Päälaskenta!$D$20/(1/Päälaskenta!$E$20))^2)</f>
        <v>1.8029999999999999</v>
      </c>
      <c r="AL756" s="134">
        <f>IF(Päälaskenta!$F$28&lt;Kaksitasouoma_matriisi!L756,AK756*Päälaskenta!$F$28*COS(ATAN(1/Päälaskenta!$E$20)),AK756*Kaksitasouoma_matriisi!L756*COS(ATAN(1/Päälaskenta!$E$20)))</f>
        <v>0.16200000000000001</v>
      </c>
      <c r="AM756" s="134"/>
      <c r="AN756" s="134">
        <f t="shared" si="191"/>
        <v>0.70199999999999996</v>
      </c>
      <c r="AO756" s="8">
        <f t="shared" si="184"/>
        <v>0.34988038277512001</v>
      </c>
      <c r="AP756" s="134">
        <f>Refererenssiarvoja!$B$16*H756^(1/6)/(Refererenssiarvoja!$B$15^0.5)*(Päälaskenta!$G$28/2)^0.5*(1-AO756)^(-1.5)</f>
        <v>7.5999999999999998E-2</v>
      </c>
      <c r="AQ756" s="8">
        <f>Refererenssiarvoja!$B$16*Kaksitasouoma_matriisi!O756^(1/6)/(SQRT((2*Refererenssiarvoja!$B$15)/(Päälaskenta!$F$31*Päälaskenta!$G$31*Päälaskenta!$F$28))+SQRT(Refererenssiarvoja!$B$15)/Refererenssiarvoja!$B$17*LN(Kaksitasouoma_matriisi!L756/Päälaskenta!$F$28))</f>
        <v>-6.83865308169265E-2</v>
      </c>
      <c r="AR756" s="8">
        <f>Refererenssiarvoja!$B$16*Kaksitasouoma_matriisi!O756^(1/6)/(SQRT((2*Refererenssiarvoja!$B$15)/(Päälaskenta!$F$31*Päälaskenta!$G$31*L756)))</f>
        <v>0.16074813343331401</v>
      </c>
    </row>
    <row r="757" spans="1:44" x14ac:dyDescent="0.2">
      <c r="A757" s="8">
        <v>755</v>
      </c>
      <c r="B757" s="8">
        <f>IF(Päälaskenta!C$7,Päälaskenta!E$7,Päälaskenta!G$5)</f>
        <v>2.5</v>
      </c>
      <c r="C757" s="56">
        <v>1.2450000000000001</v>
      </c>
      <c r="D757" s="93">
        <f t="shared" si="177"/>
        <v>2.008</v>
      </c>
      <c r="E757" s="8">
        <f>IF(Päälaskenta!$C$26,Kaksitasouoma_matriisi!AP757,Kaksitasouoma_matriisi!AC757)</f>
        <v>0.10219743877939599</v>
      </c>
      <c r="F757" s="56">
        <f>IF(D757&lt;Päälaskenta!H$24,(SQRT(POWER(Päälaskenta!C$24/(2*Päälaskenta!E$24),2)+(D757/Päälaskenta!E$24))-Päälaskenta!C$24/(2*Päälaskenta!E$24)),IF(D757=Päälaskenta!H$24,Päälaskenta!D$24,Päälaskenta!D$24+(SQRT(POWER((Päälaskenta!C$20+Päälaskenta!G$24)/(2*Päälaskenta!E$20),2)+((D757-Päälaskenta!H$24)/Päälaskenta!E$20))-(Päälaskenta!C$20+Päälaskenta!G$24)/(2*Päälaskenta!E$20))))</f>
        <v>0.80800000000000005</v>
      </c>
      <c r="G757" s="57">
        <f>IF(F757&gt;Päälaskenta!D$24,(2*SQRT((POWER(Päälaskenta!D$24,2))+POWER(Päälaskenta!E$24*Päälaskenta!D$24,2))+Päälaskenta!C$24)+(2*SQRT((POWER((F757-Päälaskenta!D$24),2))+POWER(Päälaskenta!E$20*(F757-Päälaskenta!D$24),2))+Päälaskenta!C$20),(2*SQRT((POWER(F757,2))+POWER(Päälaskenta!E$24*F757,2))+Päälaskenta!C$24))</f>
        <v>8.3699999999999992</v>
      </c>
      <c r="H757" s="57">
        <f t="shared" si="178"/>
        <v>0.24</v>
      </c>
      <c r="I757" s="62">
        <f t="shared" si="179"/>
        <v>0.108543</v>
      </c>
      <c r="J757" s="8">
        <f>IF(F757&lt;Päälaskenta!$D$24,0,Kaksitasouoma_matriisi!F757-Päälaskenta!$D$24)</f>
        <v>0.108</v>
      </c>
      <c r="L757" s="8">
        <f>IF(F757&gt;Päälaskenta!D$24,F757-Päälaskenta!D$24,0)</f>
        <v>0.108</v>
      </c>
      <c r="M757" s="8">
        <f>IF(F757&gt;Päälaskenta!D$24,(Päälaskenta!C$20+(Päälaskenta!E$20*(Kaksitasouoma_matriisi!F757-Päälaskenta!D$24)))*(Kaksitasouoma_matriisi!F757-Päälaskenta!D$24),0)</f>
        <v>0.55749599999999999</v>
      </c>
      <c r="N757" s="8">
        <f>IF(F757&gt;Päälaskenta!D$24,(2*SQRT((POWER((F757-Päälaskenta!D$24),2))+POWER(Päälaskenta!E$20*(F757-Päälaskenta!D$24),2))+Päälaskenta!C$20),0)</f>
        <v>5.3893995377501103</v>
      </c>
      <c r="O757" s="8">
        <f t="shared" si="185"/>
        <v>0.10344306375784799</v>
      </c>
      <c r="P757" s="8">
        <f>IF(Päälaskenta!$C$29,IF(L757&gt;Päälaskenta!$F$28,Kaksitasouoma_matriisi!AQ757,Kaksitasouoma_matriisi!AR757),Päälaskenta!$F$20)</f>
        <v>0.12</v>
      </c>
      <c r="Q757" s="8">
        <f t="shared" si="186"/>
        <v>1.0237519914812301</v>
      </c>
      <c r="R757" s="8">
        <f t="shared" si="180"/>
        <v>0.185102276594307</v>
      </c>
      <c r="S757" s="8">
        <f t="shared" si="187"/>
        <v>0.33202440303483299</v>
      </c>
      <c r="U757" s="93">
        <f>IF(F757&gt;Päälaskenta!D$24,Päälaskenta!H$24+L757*Päälaskenta!G$24,F757*Päälaskenta!C$24 + F757*F757*Päälaskenta!E$24)</f>
        <v>1.4492</v>
      </c>
      <c r="V757" s="8">
        <f>IF(F757&gt;Päälaskenta!D$24,2*SQRT(POWER(Päälaskenta!D$24,2)+POWER(Päälaskenta!E$24*Päälaskenta!D$24,2))+Päälaskenta!C$24,(2*SQRT((POWER(F757,2))+POWER(Päälaskenta!E$24*F757,2))+Päälaskenta!C$24))</f>
        <v>2.9798989873223301</v>
      </c>
      <c r="W757" s="8">
        <f t="shared" si="188"/>
        <v>0.48632520973545401</v>
      </c>
      <c r="X757" s="8">
        <f>Päälaskenta!F$24</f>
        <v>7.0000000000000007E-2</v>
      </c>
      <c r="Y757" s="8">
        <f t="shared" si="189"/>
        <v>12.8030902591548</v>
      </c>
      <c r="Z757" s="8">
        <f t="shared" si="181"/>
        <v>2.3148977234056902</v>
      </c>
      <c r="AA757" s="8">
        <f t="shared" si="190"/>
        <v>1.59736249199951</v>
      </c>
      <c r="AC757" s="8">
        <f t="shared" si="182"/>
        <v>0.10219743877939599</v>
      </c>
      <c r="AE757" s="8">
        <v>755</v>
      </c>
      <c r="AF757" s="8">
        <f t="shared" si="192"/>
        <v>13.826842250636</v>
      </c>
      <c r="AG757" s="8">
        <f t="shared" si="183"/>
        <v>3.2691436263271499E-2</v>
      </c>
      <c r="AJ757" s="132">
        <f>IF(Päälaskenta!$F$28&lt;Kaksitasouoma_matriisi!L757,Päälaskenta!$C$20*Päälaskenta!$F$28,Päälaskenta!$C$20*Kaksitasouoma_matriisi!L757)</f>
        <v>0.54</v>
      </c>
      <c r="AK757" s="134">
        <f>SQRT(Päälaskenta!$D$20^2+(Päälaskenta!$D$20/(1/Päälaskenta!$E$20))^2)</f>
        <v>1.8029999999999999</v>
      </c>
      <c r="AL757" s="134">
        <f>IF(Päälaskenta!$F$28&lt;Kaksitasouoma_matriisi!L757,AK757*Päälaskenta!$F$28*COS(ATAN(1/Päälaskenta!$E$20)),AK757*Kaksitasouoma_matriisi!L757*COS(ATAN(1/Päälaskenta!$E$20)))</f>
        <v>0.16200000000000001</v>
      </c>
      <c r="AM757" s="134"/>
      <c r="AN757" s="134">
        <f t="shared" si="191"/>
        <v>0.70199999999999996</v>
      </c>
      <c r="AO757" s="8">
        <f t="shared" si="184"/>
        <v>0.34960159362549798</v>
      </c>
      <c r="AP757" s="134">
        <f>Refererenssiarvoja!$B$16*H757^(1/6)/(Refererenssiarvoja!$B$15^0.5)*(Päälaskenta!$G$28/2)^0.5*(1-AO757)^(-1.5)</f>
        <v>7.5999999999999998E-2</v>
      </c>
      <c r="AQ757" s="8">
        <f>Refererenssiarvoja!$B$16*Kaksitasouoma_matriisi!O757^(1/6)/(SQRT((2*Refererenssiarvoja!$B$15)/(Päälaskenta!$F$31*Päälaskenta!$G$31*Päälaskenta!$F$28))+SQRT(Refererenssiarvoja!$B$15)/Refererenssiarvoja!$B$17*LN(Kaksitasouoma_matriisi!L757/Päälaskenta!$F$28))</f>
        <v>-6.83865308169265E-2</v>
      </c>
      <c r="AR757" s="8">
        <f>Refererenssiarvoja!$B$16*Kaksitasouoma_matriisi!O757^(1/6)/(SQRT((2*Refererenssiarvoja!$B$15)/(Päälaskenta!$F$31*Päälaskenta!$G$31*L757)))</f>
        <v>0.16074813343331401</v>
      </c>
    </row>
    <row r="758" spans="1:44" x14ac:dyDescent="0.2">
      <c r="A758" s="8">
        <v>756</v>
      </c>
      <c r="B758" s="8">
        <f>IF(Päälaskenta!C$7,Päälaskenta!E$7,Päälaskenta!G$5)</f>
        <v>2.5</v>
      </c>
      <c r="C758" s="56">
        <v>1.244</v>
      </c>
      <c r="D758" s="93">
        <f t="shared" si="177"/>
        <v>2.0095999999999998</v>
      </c>
      <c r="E758" s="8">
        <f>IF(Päälaskenta!$C$26,Kaksitasouoma_matriisi!AP758,Kaksitasouoma_matriisi!AC758)</f>
        <v>0.10219743877939599</v>
      </c>
      <c r="F758" s="56">
        <f>IF(D758&lt;Päälaskenta!H$24,(SQRT(POWER(Päälaskenta!C$24/(2*Päälaskenta!E$24),2)+(D758/Päälaskenta!E$24))-Päälaskenta!C$24/(2*Päälaskenta!E$24)),IF(D758=Päälaskenta!H$24,Päälaskenta!D$24,Päälaskenta!D$24+(SQRT(POWER((Päälaskenta!C$20+Päälaskenta!G$24)/(2*Päälaskenta!E$20),2)+((D758-Päälaskenta!H$24)/Päälaskenta!E$20))-(Päälaskenta!C$20+Päälaskenta!G$24)/(2*Päälaskenta!E$20))))</f>
        <v>0.80800000000000005</v>
      </c>
      <c r="G758" s="57">
        <f>IF(F758&gt;Päälaskenta!D$24,(2*SQRT((POWER(Päälaskenta!D$24,2))+POWER(Päälaskenta!E$24*Päälaskenta!D$24,2))+Päälaskenta!C$24)+(2*SQRT((POWER((F758-Päälaskenta!D$24),2))+POWER(Päälaskenta!E$20*(F758-Päälaskenta!D$24),2))+Päälaskenta!C$20),(2*SQRT((POWER(F758,2))+POWER(Päälaskenta!E$24*F758,2))+Päälaskenta!C$24))</f>
        <v>8.3699999999999992</v>
      </c>
      <c r="H758" s="57">
        <f t="shared" si="178"/>
        <v>0.24</v>
      </c>
      <c r="I758" s="62">
        <f t="shared" si="179"/>
        <v>0.10836899999999999</v>
      </c>
      <c r="J758" s="8">
        <f>IF(F758&lt;Päälaskenta!$D$24,0,Kaksitasouoma_matriisi!F758-Päälaskenta!$D$24)</f>
        <v>0.108</v>
      </c>
      <c r="L758" s="8">
        <f>IF(F758&gt;Päälaskenta!D$24,F758-Päälaskenta!D$24,0)</f>
        <v>0.108</v>
      </c>
      <c r="M758" s="8">
        <f>IF(F758&gt;Päälaskenta!D$24,(Päälaskenta!C$20+(Päälaskenta!E$20*(Kaksitasouoma_matriisi!F758-Päälaskenta!D$24)))*(Kaksitasouoma_matriisi!F758-Päälaskenta!D$24),0)</f>
        <v>0.55749599999999999</v>
      </c>
      <c r="N758" s="8">
        <f>IF(F758&gt;Päälaskenta!D$24,(2*SQRT((POWER((F758-Päälaskenta!D$24),2))+POWER(Päälaskenta!E$20*(F758-Päälaskenta!D$24),2))+Päälaskenta!C$20),0)</f>
        <v>5.3893995377501103</v>
      </c>
      <c r="O758" s="8">
        <f t="shared" si="185"/>
        <v>0.10344306375784799</v>
      </c>
      <c r="P758" s="8">
        <f>IF(Päälaskenta!$C$29,IF(L758&gt;Päälaskenta!$F$28,Kaksitasouoma_matriisi!AQ758,Kaksitasouoma_matriisi!AR758),Päälaskenta!$F$20)</f>
        <v>0.12</v>
      </c>
      <c r="Q758" s="8">
        <f t="shared" si="186"/>
        <v>1.0237519914812301</v>
      </c>
      <c r="R758" s="8">
        <f t="shared" si="180"/>
        <v>0.185102276594307</v>
      </c>
      <c r="S758" s="8">
        <f t="shared" si="187"/>
        <v>0.33202440303483299</v>
      </c>
      <c r="U758" s="93">
        <f>IF(F758&gt;Päälaskenta!D$24,Päälaskenta!H$24+L758*Päälaskenta!G$24,F758*Päälaskenta!C$24 + F758*F758*Päälaskenta!E$24)</f>
        <v>1.4492</v>
      </c>
      <c r="V758" s="8">
        <f>IF(F758&gt;Päälaskenta!D$24,2*SQRT(POWER(Päälaskenta!D$24,2)+POWER(Päälaskenta!E$24*Päälaskenta!D$24,2))+Päälaskenta!C$24,(2*SQRT((POWER(F758,2))+POWER(Päälaskenta!E$24*F758,2))+Päälaskenta!C$24))</f>
        <v>2.9798989873223301</v>
      </c>
      <c r="W758" s="8">
        <f t="shared" si="188"/>
        <v>0.48632520973545401</v>
      </c>
      <c r="X758" s="8">
        <f>Päälaskenta!F$24</f>
        <v>7.0000000000000007E-2</v>
      </c>
      <c r="Y758" s="8">
        <f t="shared" si="189"/>
        <v>12.8030902591548</v>
      </c>
      <c r="Z758" s="8">
        <f t="shared" si="181"/>
        <v>2.3148977234056902</v>
      </c>
      <c r="AA758" s="8">
        <f t="shared" si="190"/>
        <v>1.59736249199951</v>
      </c>
      <c r="AC758" s="8">
        <f t="shared" si="182"/>
        <v>0.10219743877939599</v>
      </c>
      <c r="AE758" s="8">
        <v>756</v>
      </c>
      <c r="AF758" s="8">
        <f t="shared" si="192"/>
        <v>13.826842250636</v>
      </c>
      <c r="AG758" s="8">
        <f t="shared" si="183"/>
        <v>3.2691436263271499E-2</v>
      </c>
      <c r="AJ758" s="132">
        <f>IF(Päälaskenta!$F$28&lt;Kaksitasouoma_matriisi!L758,Päälaskenta!$C$20*Päälaskenta!$F$28,Päälaskenta!$C$20*Kaksitasouoma_matriisi!L758)</f>
        <v>0.54</v>
      </c>
      <c r="AK758" s="134">
        <f>SQRT(Päälaskenta!$D$20^2+(Päälaskenta!$D$20/(1/Päälaskenta!$E$20))^2)</f>
        <v>1.8029999999999999</v>
      </c>
      <c r="AL758" s="134">
        <f>IF(Päälaskenta!$F$28&lt;Kaksitasouoma_matriisi!L758,AK758*Päälaskenta!$F$28*COS(ATAN(1/Päälaskenta!$E$20)),AK758*Kaksitasouoma_matriisi!L758*COS(ATAN(1/Päälaskenta!$E$20)))</f>
        <v>0.16200000000000001</v>
      </c>
      <c r="AM758" s="134"/>
      <c r="AN758" s="134">
        <f t="shared" si="191"/>
        <v>0.70199999999999996</v>
      </c>
      <c r="AO758" s="8">
        <f t="shared" si="184"/>
        <v>0.34932324840764301</v>
      </c>
      <c r="AP758" s="134">
        <f>Refererenssiarvoja!$B$16*H758^(1/6)/(Refererenssiarvoja!$B$15^0.5)*(Päälaskenta!$G$28/2)^0.5*(1-AO758)^(-1.5)</f>
        <v>7.5999999999999998E-2</v>
      </c>
      <c r="AQ758" s="8">
        <f>Refererenssiarvoja!$B$16*Kaksitasouoma_matriisi!O758^(1/6)/(SQRT((2*Refererenssiarvoja!$B$15)/(Päälaskenta!$F$31*Päälaskenta!$G$31*Päälaskenta!$F$28))+SQRT(Refererenssiarvoja!$B$15)/Refererenssiarvoja!$B$17*LN(Kaksitasouoma_matriisi!L758/Päälaskenta!$F$28))</f>
        <v>-6.83865308169265E-2</v>
      </c>
      <c r="AR758" s="8">
        <f>Refererenssiarvoja!$B$16*Kaksitasouoma_matriisi!O758^(1/6)/(SQRT((2*Refererenssiarvoja!$B$15)/(Päälaskenta!$F$31*Päälaskenta!$G$31*L758)))</f>
        <v>0.16074813343331401</v>
      </c>
    </row>
    <row r="759" spans="1:44" x14ac:dyDescent="0.2">
      <c r="A759" s="8">
        <v>757</v>
      </c>
      <c r="B759" s="8">
        <f>IF(Päälaskenta!C$7,Päälaskenta!E$7,Päälaskenta!G$5)</f>
        <v>2.5</v>
      </c>
      <c r="C759" s="56">
        <v>1.2430000000000001</v>
      </c>
      <c r="D759" s="93">
        <f t="shared" si="177"/>
        <v>2.0112999999999999</v>
      </c>
      <c r="E759" s="8">
        <f>IF(Päälaskenta!$C$26,Kaksitasouoma_matriisi!AP759,Kaksitasouoma_matriisi!AC759)</f>
        <v>0.102205104942382</v>
      </c>
      <c r="F759" s="56">
        <f>IF(D759&lt;Päälaskenta!H$24,(SQRT(POWER(Päälaskenta!C$24/(2*Päälaskenta!E$24),2)+(D759/Päälaskenta!E$24))-Päälaskenta!C$24/(2*Päälaskenta!E$24)),IF(D759=Päälaskenta!H$24,Päälaskenta!D$24,Päälaskenta!D$24+(SQRT(POWER((Päälaskenta!C$20+Päälaskenta!G$24)/(2*Päälaskenta!E$20),2)+((D759-Päälaskenta!H$24)/Päälaskenta!E$20))-(Päälaskenta!C$20+Päälaskenta!G$24)/(2*Päälaskenta!E$20))))</f>
        <v>0.80900000000000005</v>
      </c>
      <c r="G759" s="57">
        <f>IF(F759&gt;Päälaskenta!D$24,(2*SQRT((POWER(Päälaskenta!D$24,2))+POWER(Päälaskenta!E$24*Päälaskenta!D$24,2))+Päälaskenta!C$24)+(2*SQRT((POWER((F759-Päälaskenta!D$24),2))+POWER(Päälaskenta!E$20*(F759-Päälaskenta!D$24),2))+Päälaskenta!C$20),(2*SQRT((POWER(F759,2))+POWER(Päälaskenta!E$24*F759,2))+Päälaskenta!C$24))</f>
        <v>8.3699999999999992</v>
      </c>
      <c r="H759" s="57">
        <f t="shared" si="178"/>
        <v>0.24</v>
      </c>
      <c r="I759" s="62">
        <f t="shared" si="179"/>
        <v>0.108211</v>
      </c>
      <c r="J759" s="8">
        <f>IF(F759&lt;Päälaskenta!$D$24,0,Kaksitasouoma_matriisi!F759-Päälaskenta!$D$24)</f>
        <v>0.109</v>
      </c>
      <c r="L759" s="8">
        <f>IF(F759&gt;Päälaskenta!D$24,F759-Päälaskenta!D$24,0)</f>
        <v>0.109</v>
      </c>
      <c r="M759" s="8">
        <f>IF(F759&gt;Päälaskenta!D$24,(Päälaskenta!C$20+(Päälaskenta!E$20*(Kaksitasouoma_matriisi!F759-Päälaskenta!D$24)))*(Kaksitasouoma_matriisi!F759-Päälaskenta!D$24),0)</f>
        <v>0.56282150000000097</v>
      </c>
      <c r="N759" s="8">
        <f>IF(F759&gt;Päälaskenta!D$24,(2*SQRT((POWER((F759-Päälaskenta!D$24),2))+POWER(Päälaskenta!E$20*(F759-Päälaskenta!D$24),2))+Päälaskenta!C$20),0)</f>
        <v>5.3930050890255696</v>
      </c>
      <c r="O759" s="8">
        <f t="shared" si="185"/>
        <v>0.104361388633826</v>
      </c>
      <c r="P759" s="8">
        <f>IF(Päälaskenta!$C$29,IF(L759&gt;Päälaskenta!$F$28,Kaksitasouoma_matriisi!AQ759,Kaksitasouoma_matriisi!AR759),Päälaskenta!$F$20)</f>
        <v>0.12</v>
      </c>
      <c r="Q759" s="8">
        <f t="shared" si="186"/>
        <v>1.0396392470776401</v>
      </c>
      <c r="R759" s="8">
        <f t="shared" si="180"/>
        <v>0.18728071434208199</v>
      </c>
      <c r="S759" s="8">
        <f t="shared" si="187"/>
        <v>0.33275330516350499</v>
      </c>
      <c r="U759" s="93">
        <f>IF(F759&gt;Päälaskenta!D$24,Päälaskenta!H$24+L759*Päälaskenta!G$24,F759*Päälaskenta!C$24 + F759*F759*Päälaskenta!E$24)</f>
        <v>1.4516</v>
      </c>
      <c r="V759" s="8">
        <f>IF(F759&gt;Päälaskenta!D$24,2*SQRT(POWER(Päälaskenta!D$24,2)+POWER(Päälaskenta!E$24*Päälaskenta!D$24,2))+Päälaskenta!C$24,(2*SQRT((POWER(F759,2))+POWER(Päälaskenta!E$24*F759,2))+Päälaskenta!C$24))</f>
        <v>2.9798989873223301</v>
      </c>
      <c r="W759" s="8">
        <f t="shared" si="188"/>
        <v>0.48713060616338999</v>
      </c>
      <c r="X759" s="8">
        <f>Päälaskenta!F$24</f>
        <v>7.0000000000000007E-2</v>
      </c>
      <c r="Y759" s="8">
        <f t="shared" si="189"/>
        <v>12.838448130070301</v>
      </c>
      <c r="Z759" s="8">
        <f t="shared" si="181"/>
        <v>2.31271928565792</v>
      </c>
      <c r="AA759" s="8">
        <f t="shared" si="190"/>
        <v>1.5932207809712899</v>
      </c>
      <c r="AC759" s="8">
        <f t="shared" si="182"/>
        <v>0.102205104942382</v>
      </c>
      <c r="AE759" s="8">
        <v>757</v>
      </c>
      <c r="AF759" s="8">
        <f t="shared" si="192"/>
        <v>13.878087377147899</v>
      </c>
      <c r="AG759" s="8">
        <f t="shared" si="183"/>
        <v>3.2450454383777499E-2</v>
      </c>
      <c r="AJ759" s="132">
        <f>IF(Päälaskenta!$F$28&lt;Kaksitasouoma_matriisi!L759,Päälaskenta!$C$20*Päälaskenta!$F$28,Päälaskenta!$C$20*Kaksitasouoma_matriisi!L759)</f>
        <v>0.54500000000000004</v>
      </c>
      <c r="AK759" s="134">
        <f>SQRT(Päälaskenta!$D$20^2+(Päälaskenta!$D$20/(1/Päälaskenta!$E$20))^2)</f>
        <v>1.8029999999999999</v>
      </c>
      <c r="AL759" s="134">
        <f>IF(Päälaskenta!$F$28&lt;Kaksitasouoma_matriisi!L759,AK759*Päälaskenta!$F$28*COS(ATAN(1/Päälaskenta!$E$20)),AK759*Kaksitasouoma_matriisi!L759*COS(ATAN(1/Päälaskenta!$E$20)))</f>
        <v>0.16400000000000001</v>
      </c>
      <c r="AM759" s="134"/>
      <c r="AN759" s="134">
        <f t="shared" si="191"/>
        <v>0.70899999999999996</v>
      </c>
      <c r="AO759" s="8">
        <f t="shared" si="184"/>
        <v>0.35250832794709902</v>
      </c>
      <c r="AP759" s="134">
        <f>Refererenssiarvoja!$B$16*H759^(1/6)/(Refererenssiarvoja!$B$15^0.5)*(Päälaskenta!$G$28/2)^0.5*(1-AO759)^(-1.5)</f>
        <v>7.5999999999999998E-2</v>
      </c>
      <c r="AQ759" s="8">
        <f>Refererenssiarvoja!$B$16*Kaksitasouoma_matriisi!O759^(1/6)/(SQRT((2*Refererenssiarvoja!$B$15)/(Päälaskenta!$F$31*Päälaskenta!$G$31*Päälaskenta!$F$28))+SQRT(Refererenssiarvoja!$B$15)/Refererenssiarvoja!$B$17*LN(Kaksitasouoma_matriisi!L759/Päälaskenta!$F$28))</f>
        <v>-6.8984261294836494E-2</v>
      </c>
      <c r="AR759" s="8">
        <f>Refererenssiarvoja!$B$16*Kaksitasouoma_matriisi!O759^(1/6)/(SQRT((2*Refererenssiarvoja!$B$15)/(Päälaskenta!$F$31*Päälaskenta!$G$31*L759)))</f>
        <v>0.161728685108113</v>
      </c>
    </row>
    <row r="760" spans="1:44" x14ac:dyDescent="0.2">
      <c r="A760" s="8">
        <v>758</v>
      </c>
      <c r="B760" s="8">
        <f>IF(Päälaskenta!C$7,Päälaskenta!E$7,Päälaskenta!G$5)</f>
        <v>2.5</v>
      </c>
      <c r="C760" s="56">
        <v>1.242</v>
      </c>
      <c r="D760" s="93">
        <f t="shared" si="177"/>
        <v>2.0129000000000001</v>
      </c>
      <c r="E760" s="8">
        <f>IF(Päälaskenta!$C$26,Kaksitasouoma_matriisi!AP760,Kaksitasouoma_matriisi!AC760)</f>
        <v>0.102205104942382</v>
      </c>
      <c r="F760" s="56">
        <f>IF(D760&lt;Päälaskenta!H$24,(SQRT(POWER(Päälaskenta!C$24/(2*Päälaskenta!E$24),2)+(D760/Päälaskenta!E$24))-Päälaskenta!C$24/(2*Päälaskenta!E$24)),IF(D760=Päälaskenta!H$24,Päälaskenta!D$24,Päälaskenta!D$24+(SQRT(POWER((Päälaskenta!C$20+Päälaskenta!G$24)/(2*Päälaskenta!E$20),2)+((D760-Päälaskenta!H$24)/Päälaskenta!E$20))-(Päälaskenta!C$20+Päälaskenta!G$24)/(2*Päälaskenta!E$20))))</f>
        <v>0.80900000000000005</v>
      </c>
      <c r="G760" s="57">
        <f>IF(F760&gt;Päälaskenta!D$24,(2*SQRT((POWER(Päälaskenta!D$24,2))+POWER(Päälaskenta!E$24*Päälaskenta!D$24,2))+Päälaskenta!C$24)+(2*SQRT((POWER((F760-Päälaskenta!D$24),2))+POWER(Päälaskenta!E$20*(F760-Päälaskenta!D$24),2))+Päälaskenta!C$20),(2*SQRT((POWER(F760,2))+POWER(Päälaskenta!E$24*F760,2))+Päälaskenta!C$24))</f>
        <v>8.3699999999999992</v>
      </c>
      <c r="H760" s="57">
        <f t="shared" si="178"/>
        <v>0.24</v>
      </c>
      <c r="I760" s="62">
        <f t="shared" si="179"/>
        <v>0.10803699999999999</v>
      </c>
      <c r="J760" s="8">
        <f>IF(F760&lt;Päälaskenta!$D$24,0,Kaksitasouoma_matriisi!F760-Päälaskenta!$D$24)</f>
        <v>0.109</v>
      </c>
      <c r="L760" s="8">
        <f>IF(F760&gt;Päälaskenta!D$24,F760-Päälaskenta!D$24,0)</f>
        <v>0.109</v>
      </c>
      <c r="M760" s="8">
        <f>IF(F760&gt;Päälaskenta!D$24,(Päälaskenta!C$20+(Päälaskenta!E$20*(Kaksitasouoma_matriisi!F760-Päälaskenta!D$24)))*(Kaksitasouoma_matriisi!F760-Päälaskenta!D$24),0)</f>
        <v>0.56282150000000097</v>
      </c>
      <c r="N760" s="8">
        <f>IF(F760&gt;Päälaskenta!D$24,(2*SQRT((POWER((F760-Päälaskenta!D$24),2))+POWER(Päälaskenta!E$20*(F760-Päälaskenta!D$24),2))+Päälaskenta!C$20),0)</f>
        <v>5.3930050890255696</v>
      </c>
      <c r="O760" s="8">
        <f t="shared" si="185"/>
        <v>0.104361388633826</v>
      </c>
      <c r="P760" s="8">
        <f>IF(Päälaskenta!$C$29,IF(L760&gt;Päälaskenta!$F$28,Kaksitasouoma_matriisi!AQ760,Kaksitasouoma_matriisi!AR760),Päälaskenta!$F$20)</f>
        <v>0.12</v>
      </c>
      <c r="Q760" s="8">
        <f t="shared" si="186"/>
        <v>1.0396392470776401</v>
      </c>
      <c r="R760" s="8">
        <f t="shared" si="180"/>
        <v>0.18728071434208199</v>
      </c>
      <c r="S760" s="8">
        <f t="shared" si="187"/>
        <v>0.33275330516350499</v>
      </c>
      <c r="U760" s="93">
        <f>IF(F760&gt;Päälaskenta!D$24,Päälaskenta!H$24+L760*Päälaskenta!G$24,F760*Päälaskenta!C$24 + F760*F760*Päälaskenta!E$24)</f>
        <v>1.4516</v>
      </c>
      <c r="V760" s="8">
        <f>IF(F760&gt;Päälaskenta!D$24,2*SQRT(POWER(Päälaskenta!D$24,2)+POWER(Päälaskenta!E$24*Päälaskenta!D$24,2))+Päälaskenta!C$24,(2*SQRT((POWER(F760,2))+POWER(Päälaskenta!E$24*F760,2))+Päälaskenta!C$24))</f>
        <v>2.9798989873223301</v>
      </c>
      <c r="W760" s="8">
        <f t="shared" si="188"/>
        <v>0.48713060616338999</v>
      </c>
      <c r="X760" s="8">
        <f>Päälaskenta!F$24</f>
        <v>7.0000000000000007E-2</v>
      </c>
      <c r="Y760" s="8">
        <f t="shared" si="189"/>
        <v>12.838448130070301</v>
      </c>
      <c r="Z760" s="8">
        <f t="shared" si="181"/>
        <v>2.31271928565792</v>
      </c>
      <c r="AA760" s="8">
        <f t="shared" si="190"/>
        <v>1.5932207809712899</v>
      </c>
      <c r="AC760" s="8">
        <f t="shared" si="182"/>
        <v>0.102205104942382</v>
      </c>
      <c r="AE760" s="8">
        <v>758</v>
      </c>
      <c r="AF760" s="8">
        <f t="shared" si="192"/>
        <v>13.878087377147899</v>
      </c>
      <c r="AG760" s="8">
        <f t="shared" si="183"/>
        <v>3.2450454383777499E-2</v>
      </c>
      <c r="AJ760" s="132">
        <f>IF(Päälaskenta!$F$28&lt;Kaksitasouoma_matriisi!L760,Päälaskenta!$C$20*Päälaskenta!$F$28,Päälaskenta!$C$20*Kaksitasouoma_matriisi!L760)</f>
        <v>0.54500000000000004</v>
      </c>
      <c r="AK760" s="134">
        <f>SQRT(Päälaskenta!$D$20^2+(Päälaskenta!$D$20/(1/Päälaskenta!$E$20))^2)</f>
        <v>1.8029999999999999</v>
      </c>
      <c r="AL760" s="134">
        <f>IF(Päälaskenta!$F$28&lt;Kaksitasouoma_matriisi!L760,AK760*Päälaskenta!$F$28*COS(ATAN(1/Päälaskenta!$E$20)),AK760*Kaksitasouoma_matriisi!L760*COS(ATAN(1/Päälaskenta!$E$20)))</f>
        <v>0.16400000000000001</v>
      </c>
      <c r="AM760" s="134"/>
      <c r="AN760" s="134">
        <f t="shared" si="191"/>
        <v>0.70899999999999996</v>
      </c>
      <c r="AO760" s="8">
        <f t="shared" si="184"/>
        <v>0.352228128570719</v>
      </c>
      <c r="AP760" s="134">
        <f>Refererenssiarvoja!$B$16*H760^(1/6)/(Refererenssiarvoja!$B$15^0.5)*(Päälaskenta!$G$28/2)^0.5*(1-AO760)^(-1.5)</f>
        <v>7.5999999999999998E-2</v>
      </c>
      <c r="AQ760" s="8">
        <f>Refererenssiarvoja!$B$16*Kaksitasouoma_matriisi!O760^(1/6)/(SQRT((2*Refererenssiarvoja!$B$15)/(Päälaskenta!$F$31*Päälaskenta!$G$31*Päälaskenta!$F$28))+SQRT(Refererenssiarvoja!$B$15)/Refererenssiarvoja!$B$17*LN(Kaksitasouoma_matriisi!L760/Päälaskenta!$F$28))</f>
        <v>-6.8984261294836494E-2</v>
      </c>
      <c r="AR760" s="8">
        <f>Refererenssiarvoja!$B$16*Kaksitasouoma_matriisi!O760^(1/6)/(SQRT((2*Refererenssiarvoja!$B$15)/(Päälaskenta!$F$31*Päälaskenta!$G$31*L760)))</f>
        <v>0.161728685108113</v>
      </c>
    </row>
    <row r="761" spans="1:44" x14ac:dyDescent="0.2">
      <c r="A761" s="8">
        <v>759</v>
      </c>
      <c r="B761" s="8">
        <f>IF(Päälaskenta!C$7,Päälaskenta!E$7,Päälaskenta!G$5)</f>
        <v>2.5</v>
      </c>
      <c r="C761" s="56">
        <v>1.2410000000000001</v>
      </c>
      <c r="D761" s="93">
        <f t="shared" si="177"/>
        <v>2.0145</v>
      </c>
      <c r="E761" s="8">
        <f>IF(Päälaskenta!$C$26,Kaksitasouoma_matriisi!AP761,Kaksitasouoma_matriisi!AC761)</f>
        <v>0.102205104942382</v>
      </c>
      <c r="F761" s="56">
        <f>IF(D761&lt;Päälaskenta!H$24,(SQRT(POWER(Päälaskenta!C$24/(2*Päälaskenta!E$24),2)+(D761/Päälaskenta!E$24))-Päälaskenta!C$24/(2*Päälaskenta!E$24)),IF(D761=Päälaskenta!H$24,Päälaskenta!D$24,Päälaskenta!D$24+(SQRT(POWER((Päälaskenta!C$20+Päälaskenta!G$24)/(2*Päälaskenta!E$20),2)+((D761-Päälaskenta!H$24)/Päälaskenta!E$20))-(Päälaskenta!C$20+Päälaskenta!G$24)/(2*Päälaskenta!E$20))))</f>
        <v>0.80900000000000005</v>
      </c>
      <c r="G761" s="57">
        <f>IF(F761&gt;Päälaskenta!D$24,(2*SQRT((POWER(Päälaskenta!D$24,2))+POWER(Päälaskenta!E$24*Päälaskenta!D$24,2))+Päälaskenta!C$24)+(2*SQRT((POWER((F761-Päälaskenta!D$24),2))+POWER(Päälaskenta!E$20*(F761-Päälaskenta!D$24),2))+Päälaskenta!C$20),(2*SQRT((POWER(F761,2))+POWER(Päälaskenta!E$24*F761,2))+Päälaskenta!C$24))</f>
        <v>8.3699999999999992</v>
      </c>
      <c r="H761" s="57">
        <f t="shared" si="178"/>
        <v>0.24</v>
      </c>
      <c r="I761" s="62">
        <f t="shared" si="179"/>
        <v>0.107863</v>
      </c>
      <c r="J761" s="8">
        <f>IF(F761&lt;Päälaskenta!$D$24,0,Kaksitasouoma_matriisi!F761-Päälaskenta!$D$24)</f>
        <v>0.109</v>
      </c>
      <c r="L761" s="8">
        <f>IF(F761&gt;Päälaskenta!D$24,F761-Päälaskenta!D$24,0)</f>
        <v>0.109</v>
      </c>
      <c r="M761" s="8">
        <f>IF(F761&gt;Päälaskenta!D$24,(Päälaskenta!C$20+(Päälaskenta!E$20*(Kaksitasouoma_matriisi!F761-Päälaskenta!D$24)))*(Kaksitasouoma_matriisi!F761-Päälaskenta!D$24),0)</f>
        <v>0.56282150000000097</v>
      </c>
      <c r="N761" s="8">
        <f>IF(F761&gt;Päälaskenta!D$24,(2*SQRT((POWER((F761-Päälaskenta!D$24),2))+POWER(Päälaskenta!E$20*(F761-Päälaskenta!D$24),2))+Päälaskenta!C$20),0)</f>
        <v>5.3930050890255696</v>
      </c>
      <c r="O761" s="8">
        <f t="shared" si="185"/>
        <v>0.104361388633826</v>
      </c>
      <c r="P761" s="8">
        <f>IF(Päälaskenta!$C$29,IF(L761&gt;Päälaskenta!$F$28,Kaksitasouoma_matriisi!AQ761,Kaksitasouoma_matriisi!AR761),Päälaskenta!$F$20)</f>
        <v>0.12</v>
      </c>
      <c r="Q761" s="8">
        <f t="shared" si="186"/>
        <v>1.0396392470776401</v>
      </c>
      <c r="R761" s="8">
        <f t="shared" si="180"/>
        <v>0.18728071434208199</v>
      </c>
      <c r="S761" s="8">
        <f t="shared" si="187"/>
        <v>0.33275330516350499</v>
      </c>
      <c r="U761" s="93">
        <f>IF(F761&gt;Päälaskenta!D$24,Päälaskenta!H$24+L761*Päälaskenta!G$24,F761*Päälaskenta!C$24 + F761*F761*Päälaskenta!E$24)</f>
        <v>1.4516</v>
      </c>
      <c r="V761" s="8">
        <f>IF(F761&gt;Päälaskenta!D$24,2*SQRT(POWER(Päälaskenta!D$24,2)+POWER(Päälaskenta!E$24*Päälaskenta!D$24,2))+Päälaskenta!C$24,(2*SQRT((POWER(F761,2))+POWER(Päälaskenta!E$24*F761,2))+Päälaskenta!C$24))</f>
        <v>2.9798989873223301</v>
      </c>
      <c r="W761" s="8">
        <f t="shared" si="188"/>
        <v>0.48713060616338999</v>
      </c>
      <c r="X761" s="8">
        <f>Päälaskenta!F$24</f>
        <v>7.0000000000000007E-2</v>
      </c>
      <c r="Y761" s="8">
        <f t="shared" si="189"/>
        <v>12.838448130070301</v>
      </c>
      <c r="Z761" s="8">
        <f t="shared" si="181"/>
        <v>2.31271928565792</v>
      </c>
      <c r="AA761" s="8">
        <f t="shared" si="190"/>
        <v>1.5932207809712899</v>
      </c>
      <c r="AC761" s="8">
        <f t="shared" si="182"/>
        <v>0.102205104942382</v>
      </c>
      <c r="AE761" s="8">
        <v>759</v>
      </c>
      <c r="AF761" s="8">
        <f t="shared" si="192"/>
        <v>13.878087377147899</v>
      </c>
      <c r="AG761" s="8">
        <f t="shared" si="183"/>
        <v>3.2450454383777499E-2</v>
      </c>
      <c r="AJ761" s="132">
        <f>IF(Päälaskenta!$F$28&lt;Kaksitasouoma_matriisi!L761,Päälaskenta!$C$20*Päälaskenta!$F$28,Päälaskenta!$C$20*Kaksitasouoma_matriisi!L761)</f>
        <v>0.54500000000000004</v>
      </c>
      <c r="AK761" s="134">
        <f>SQRT(Päälaskenta!$D$20^2+(Päälaskenta!$D$20/(1/Päälaskenta!$E$20))^2)</f>
        <v>1.8029999999999999</v>
      </c>
      <c r="AL761" s="134">
        <f>IF(Päälaskenta!$F$28&lt;Kaksitasouoma_matriisi!L761,AK761*Päälaskenta!$F$28*COS(ATAN(1/Päälaskenta!$E$20)),AK761*Kaksitasouoma_matriisi!L761*COS(ATAN(1/Päälaskenta!$E$20)))</f>
        <v>0.16400000000000001</v>
      </c>
      <c r="AM761" s="134"/>
      <c r="AN761" s="134">
        <f t="shared" si="191"/>
        <v>0.70899999999999996</v>
      </c>
      <c r="AO761" s="8">
        <f t="shared" si="184"/>
        <v>0.351948374286423</v>
      </c>
      <c r="AP761" s="134">
        <f>Refererenssiarvoja!$B$16*H761^(1/6)/(Refererenssiarvoja!$B$15^0.5)*(Päälaskenta!$G$28/2)^0.5*(1-AO761)^(-1.5)</f>
        <v>7.5999999999999998E-2</v>
      </c>
      <c r="AQ761" s="8">
        <f>Refererenssiarvoja!$B$16*Kaksitasouoma_matriisi!O761^(1/6)/(SQRT((2*Refererenssiarvoja!$B$15)/(Päälaskenta!$F$31*Päälaskenta!$G$31*Päälaskenta!$F$28))+SQRT(Refererenssiarvoja!$B$15)/Refererenssiarvoja!$B$17*LN(Kaksitasouoma_matriisi!L761/Päälaskenta!$F$28))</f>
        <v>-6.8984261294836494E-2</v>
      </c>
      <c r="AR761" s="8">
        <f>Refererenssiarvoja!$B$16*Kaksitasouoma_matriisi!O761^(1/6)/(SQRT((2*Refererenssiarvoja!$B$15)/(Päälaskenta!$F$31*Päälaskenta!$G$31*L761)))</f>
        <v>0.161728685108113</v>
      </c>
    </row>
    <row r="762" spans="1:44" x14ac:dyDescent="0.2">
      <c r="A762" s="8">
        <v>760</v>
      </c>
      <c r="B762" s="8">
        <f>IF(Päälaskenta!C$7,Päälaskenta!E$7,Päälaskenta!G$5)</f>
        <v>2.5</v>
      </c>
      <c r="C762" s="56">
        <v>1.24</v>
      </c>
      <c r="D762" s="93">
        <f t="shared" si="177"/>
        <v>2.0160999999999998</v>
      </c>
      <c r="E762" s="8">
        <f>IF(Päälaskenta!$C$26,Kaksitasouoma_matriisi!AP762,Kaksitasouoma_matriisi!AC762)</f>
        <v>0.102205104942382</v>
      </c>
      <c r="F762" s="56">
        <f>IF(D762&lt;Päälaskenta!H$24,(SQRT(POWER(Päälaskenta!C$24/(2*Päälaskenta!E$24),2)+(D762/Päälaskenta!E$24))-Päälaskenta!C$24/(2*Päälaskenta!E$24)),IF(D762=Päälaskenta!H$24,Päälaskenta!D$24,Päälaskenta!D$24+(SQRT(POWER((Päälaskenta!C$20+Päälaskenta!G$24)/(2*Päälaskenta!E$20),2)+((D762-Päälaskenta!H$24)/Päälaskenta!E$20))-(Päälaskenta!C$20+Päälaskenta!G$24)/(2*Päälaskenta!E$20))))</f>
        <v>0.80900000000000005</v>
      </c>
      <c r="G762" s="57">
        <f>IF(F762&gt;Päälaskenta!D$24,(2*SQRT((POWER(Päälaskenta!D$24,2))+POWER(Päälaskenta!E$24*Päälaskenta!D$24,2))+Päälaskenta!C$24)+(2*SQRT((POWER((F762-Päälaskenta!D$24),2))+POWER(Päälaskenta!E$20*(F762-Päälaskenta!D$24),2))+Päälaskenta!C$20),(2*SQRT((POWER(F762,2))+POWER(Päälaskenta!E$24*F762,2))+Päälaskenta!C$24))</f>
        <v>8.3699999999999992</v>
      </c>
      <c r="H762" s="57">
        <f t="shared" si="178"/>
        <v>0.24</v>
      </c>
      <c r="I762" s="62">
        <f t="shared" si="179"/>
        <v>0.10768999999999999</v>
      </c>
      <c r="J762" s="8">
        <f>IF(F762&lt;Päälaskenta!$D$24,0,Kaksitasouoma_matriisi!F762-Päälaskenta!$D$24)</f>
        <v>0.109</v>
      </c>
      <c r="L762" s="8">
        <f>IF(F762&gt;Päälaskenta!D$24,F762-Päälaskenta!D$24,0)</f>
        <v>0.109</v>
      </c>
      <c r="M762" s="8">
        <f>IF(F762&gt;Päälaskenta!D$24,(Päälaskenta!C$20+(Päälaskenta!E$20*(Kaksitasouoma_matriisi!F762-Päälaskenta!D$24)))*(Kaksitasouoma_matriisi!F762-Päälaskenta!D$24),0)</f>
        <v>0.56282150000000097</v>
      </c>
      <c r="N762" s="8">
        <f>IF(F762&gt;Päälaskenta!D$24,(2*SQRT((POWER((F762-Päälaskenta!D$24),2))+POWER(Päälaskenta!E$20*(F762-Päälaskenta!D$24),2))+Päälaskenta!C$20),0)</f>
        <v>5.3930050890255696</v>
      </c>
      <c r="O762" s="8">
        <f t="shared" si="185"/>
        <v>0.104361388633826</v>
      </c>
      <c r="P762" s="8">
        <f>IF(Päälaskenta!$C$29,IF(L762&gt;Päälaskenta!$F$28,Kaksitasouoma_matriisi!AQ762,Kaksitasouoma_matriisi!AR762),Päälaskenta!$F$20)</f>
        <v>0.12</v>
      </c>
      <c r="Q762" s="8">
        <f t="shared" si="186"/>
        <v>1.0396392470776401</v>
      </c>
      <c r="R762" s="8">
        <f t="shared" si="180"/>
        <v>0.18728071434208199</v>
      </c>
      <c r="S762" s="8">
        <f t="shared" si="187"/>
        <v>0.33275330516350499</v>
      </c>
      <c r="U762" s="93">
        <f>IF(F762&gt;Päälaskenta!D$24,Päälaskenta!H$24+L762*Päälaskenta!G$24,F762*Päälaskenta!C$24 + F762*F762*Päälaskenta!E$24)</f>
        <v>1.4516</v>
      </c>
      <c r="V762" s="8">
        <f>IF(F762&gt;Päälaskenta!D$24,2*SQRT(POWER(Päälaskenta!D$24,2)+POWER(Päälaskenta!E$24*Päälaskenta!D$24,2))+Päälaskenta!C$24,(2*SQRT((POWER(F762,2))+POWER(Päälaskenta!E$24*F762,2))+Päälaskenta!C$24))</f>
        <v>2.9798989873223301</v>
      </c>
      <c r="W762" s="8">
        <f t="shared" si="188"/>
        <v>0.48713060616338999</v>
      </c>
      <c r="X762" s="8">
        <f>Päälaskenta!F$24</f>
        <v>7.0000000000000007E-2</v>
      </c>
      <c r="Y762" s="8">
        <f t="shared" si="189"/>
        <v>12.838448130070301</v>
      </c>
      <c r="Z762" s="8">
        <f t="shared" si="181"/>
        <v>2.31271928565792</v>
      </c>
      <c r="AA762" s="8">
        <f t="shared" si="190"/>
        <v>1.5932207809712899</v>
      </c>
      <c r="AC762" s="8">
        <f t="shared" si="182"/>
        <v>0.102205104942382</v>
      </c>
      <c r="AE762" s="8">
        <v>760</v>
      </c>
      <c r="AF762" s="8">
        <f t="shared" si="192"/>
        <v>13.878087377147899</v>
      </c>
      <c r="AG762" s="8">
        <f t="shared" si="183"/>
        <v>3.2450454383777499E-2</v>
      </c>
      <c r="AJ762" s="132">
        <f>IF(Päälaskenta!$F$28&lt;Kaksitasouoma_matriisi!L762,Päälaskenta!$C$20*Päälaskenta!$F$28,Päälaskenta!$C$20*Kaksitasouoma_matriisi!L762)</f>
        <v>0.54500000000000004</v>
      </c>
      <c r="AK762" s="134">
        <f>SQRT(Päälaskenta!$D$20^2+(Päälaskenta!$D$20/(1/Päälaskenta!$E$20))^2)</f>
        <v>1.8029999999999999</v>
      </c>
      <c r="AL762" s="134">
        <f>IF(Päälaskenta!$F$28&lt;Kaksitasouoma_matriisi!L762,AK762*Päälaskenta!$F$28*COS(ATAN(1/Päälaskenta!$E$20)),AK762*Kaksitasouoma_matriisi!L762*COS(ATAN(1/Päälaskenta!$E$20)))</f>
        <v>0.16400000000000001</v>
      </c>
      <c r="AM762" s="134"/>
      <c r="AN762" s="134">
        <f t="shared" si="191"/>
        <v>0.70899999999999996</v>
      </c>
      <c r="AO762" s="8">
        <f t="shared" si="184"/>
        <v>0.35166906403452203</v>
      </c>
      <c r="AP762" s="134">
        <f>Refererenssiarvoja!$B$16*H762^(1/6)/(Refererenssiarvoja!$B$15^0.5)*(Päälaskenta!$G$28/2)^0.5*(1-AO762)^(-1.5)</f>
        <v>7.5999999999999998E-2</v>
      </c>
      <c r="AQ762" s="8">
        <f>Refererenssiarvoja!$B$16*Kaksitasouoma_matriisi!O762^(1/6)/(SQRT((2*Refererenssiarvoja!$B$15)/(Päälaskenta!$F$31*Päälaskenta!$G$31*Päälaskenta!$F$28))+SQRT(Refererenssiarvoja!$B$15)/Refererenssiarvoja!$B$17*LN(Kaksitasouoma_matriisi!L762/Päälaskenta!$F$28))</f>
        <v>-6.8984261294836494E-2</v>
      </c>
      <c r="AR762" s="8">
        <f>Refererenssiarvoja!$B$16*Kaksitasouoma_matriisi!O762^(1/6)/(SQRT((2*Refererenssiarvoja!$B$15)/(Päälaskenta!$F$31*Päälaskenta!$G$31*L762)))</f>
        <v>0.161728685108113</v>
      </c>
    </row>
    <row r="763" spans="1:44" x14ac:dyDescent="0.2">
      <c r="A763" s="8">
        <v>761</v>
      </c>
      <c r="B763" s="8">
        <f>IF(Päälaskenta!C$7,Päälaskenta!E$7,Päälaskenta!G$5)</f>
        <v>2.5</v>
      </c>
      <c r="C763" s="56">
        <v>1.2390000000000001</v>
      </c>
      <c r="D763" s="93">
        <f t="shared" si="177"/>
        <v>2.0177999999999998</v>
      </c>
      <c r="E763" s="8">
        <f>IF(Päälaskenta!$C$26,Kaksitasouoma_matriisi!AP763,Kaksitasouoma_matriisi!AC763)</f>
        <v>0.102205104942382</v>
      </c>
      <c r="F763" s="56">
        <f>IF(D763&lt;Päälaskenta!H$24,(SQRT(POWER(Päälaskenta!C$24/(2*Päälaskenta!E$24),2)+(D763/Päälaskenta!E$24))-Päälaskenta!C$24/(2*Päälaskenta!E$24)),IF(D763=Päälaskenta!H$24,Päälaskenta!D$24,Päälaskenta!D$24+(SQRT(POWER((Päälaskenta!C$20+Päälaskenta!G$24)/(2*Päälaskenta!E$20),2)+((D763-Päälaskenta!H$24)/Päälaskenta!E$20))-(Päälaskenta!C$20+Päälaskenta!G$24)/(2*Päälaskenta!E$20))))</f>
        <v>0.80900000000000005</v>
      </c>
      <c r="G763" s="57">
        <f>IF(F763&gt;Päälaskenta!D$24,(2*SQRT((POWER(Päälaskenta!D$24,2))+POWER(Päälaskenta!E$24*Päälaskenta!D$24,2))+Päälaskenta!C$24)+(2*SQRT((POWER((F763-Päälaskenta!D$24),2))+POWER(Päälaskenta!E$20*(F763-Päälaskenta!D$24),2))+Päälaskenta!C$20),(2*SQRT((POWER(F763,2))+POWER(Päälaskenta!E$24*F763,2))+Päälaskenta!C$24))</f>
        <v>8.3699999999999992</v>
      </c>
      <c r="H763" s="57">
        <f t="shared" si="178"/>
        <v>0.24</v>
      </c>
      <c r="I763" s="62">
        <f t="shared" si="179"/>
        <v>0.107516</v>
      </c>
      <c r="J763" s="8">
        <f>IF(F763&lt;Päälaskenta!$D$24,0,Kaksitasouoma_matriisi!F763-Päälaskenta!$D$24)</f>
        <v>0.109</v>
      </c>
      <c r="L763" s="8">
        <f>IF(F763&gt;Päälaskenta!D$24,F763-Päälaskenta!D$24,0)</f>
        <v>0.109</v>
      </c>
      <c r="M763" s="8">
        <f>IF(F763&gt;Päälaskenta!D$24,(Päälaskenta!C$20+(Päälaskenta!E$20*(Kaksitasouoma_matriisi!F763-Päälaskenta!D$24)))*(Kaksitasouoma_matriisi!F763-Päälaskenta!D$24),0)</f>
        <v>0.56282150000000097</v>
      </c>
      <c r="N763" s="8">
        <f>IF(F763&gt;Päälaskenta!D$24,(2*SQRT((POWER((F763-Päälaskenta!D$24),2))+POWER(Päälaskenta!E$20*(F763-Päälaskenta!D$24),2))+Päälaskenta!C$20),0)</f>
        <v>5.3930050890255696</v>
      </c>
      <c r="O763" s="8">
        <f t="shared" si="185"/>
        <v>0.104361388633826</v>
      </c>
      <c r="P763" s="8">
        <f>IF(Päälaskenta!$C$29,IF(L763&gt;Päälaskenta!$F$28,Kaksitasouoma_matriisi!AQ763,Kaksitasouoma_matriisi!AR763),Päälaskenta!$F$20)</f>
        <v>0.12</v>
      </c>
      <c r="Q763" s="8">
        <f t="shared" si="186"/>
        <v>1.0396392470776401</v>
      </c>
      <c r="R763" s="8">
        <f t="shared" si="180"/>
        <v>0.18728071434208199</v>
      </c>
      <c r="S763" s="8">
        <f t="shared" si="187"/>
        <v>0.33275330516350499</v>
      </c>
      <c r="U763" s="93">
        <f>IF(F763&gt;Päälaskenta!D$24,Päälaskenta!H$24+L763*Päälaskenta!G$24,F763*Päälaskenta!C$24 + F763*F763*Päälaskenta!E$24)</f>
        <v>1.4516</v>
      </c>
      <c r="V763" s="8">
        <f>IF(F763&gt;Päälaskenta!D$24,2*SQRT(POWER(Päälaskenta!D$24,2)+POWER(Päälaskenta!E$24*Päälaskenta!D$24,2))+Päälaskenta!C$24,(2*SQRT((POWER(F763,2))+POWER(Päälaskenta!E$24*F763,2))+Päälaskenta!C$24))</f>
        <v>2.9798989873223301</v>
      </c>
      <c r="W763" s="8">
        <f t="shared" si="188"/>
        <v>0.48713060616338999</v>
      </c>
      <c r="X763" s="8">
        <f>Päälaskenta!F$24</f>
        <v>7.0000000000000007E-2</v>
      </c>
      <c r="Y763" s="8">
        <f t="shared" si="189"/>
        <v>12.838448130070301</v>
      </c>
      <c r="Z763" s="8">
        <f t="shared" si="181"/>
        <v>2.31271928565792</v>
      </c>
      <c r="AA763" s="8">
        <f t="shared" si="190"/>
        <v>1.5932207809712899</v>
      </c>
      <c r="AC763" s="8">
        <f t="shared" si="182"/>
        <v>0.102205104942382</v>
      </c>
      <c r="AE763" s="8">
        <v>761</v>
      </c>
      <c r="AF763" s="8">
        <f t="shared" si="192"/>
        <v>13.878087377147899</v>
      </c>
      <c r="AG763" s="8">
        <f t="shared" si="183"/>
        <v>3.2450454383777499E-2</v>
      </c>
      <c r="AJ763" s="132">
        <f>IF(Päälaskenta!$F$28&lt;Kaksitasouoma_matriisi!L763,Päälaskenta!$C$20*Päälaskenta!$F$28,Päälaskenta!$C$20*Kaksitasouoma_matriisi!L763)</f>
        <v>0.54500000000000004</v>
      </c>
      <c r="AK763" s="134">
        <f>SQRT(Päälaskenta!$D$20^2+(Päälaskenta!$D$20/(1/Päälaskenta!$E$20))^2)</f>
        <v>1.8029999999999999</v>
      </c>
      <c r="AL763" s="134">
        <f>IF(Päälaskenta!$F$28&lt;Kaksitasouoma_matriisi!L763,AK763*Päälaskenta!$F$28*COS(ATAN(1/Päälaskenta!$E$20)),AK763*Kaksitasouoma_matriisi!L763*COS(ATAN(1/Päälaskenta!$E$20)))</f>
        <v>0.16400000000000001</v>
      </c>
      <c r="AM763" s="134"/>
      <c r="AN763" s="134">
        <f t="shared" si="191"/>
        <v>0.70899999999999996</v>
      </c>
      <c r="AO763" s="8">
        <f t="shared" si="184"/>
        <v>0.35137278223808099</v>
      </c>
      <c r="AP763" s="134">
        <f>Refererenssiarvoja!$B$16*H763^(1/6)/(Refererenssiarvoja!$B$15^0.5)*(Päälaskenta!$G$28/2)^0.5*(1-AO763)^(-1.5)</f>
        <v>7.5999999999999998E-2</v>
      </c>
      <c r="AQ763" s="8">
        <f>Refererenssiarvoja!$B$16*Kaksitasouoma_matriisi!O763^(1/6)/(SQRT((2*Refererenssiarvoja!$B$15)/(Päälaskenta!$F$31*Päälaskenta!$G$31*Päälaskenta!$F$28))+SQRT(Refererenssiarvoja!$B$15)/Refererenssiarvoja!$B$17*LN(Kaksitasouoma_matriisi!L763/Päälaskenta!$F$28))</f>
        <v>-6.8984261294836494E-2</v>
      </c>
      <c r="AR763" s="8">
        <f>Refererenssiarvoja!$B$16*Kaksitasouoma_matriisi!O763^(1/6)/(SQRT((2*Refererenssiarvoja!$B$15)/(Päälaskenta!$F$31*Päälaskenta!$G$31*L763)))</f>
        <v>0.161728685108113</v>
      </c>
    </row>
    <row r="764" spans="1:44" x14ac:dyDescent="0.2">
      <c r="A764" s="8">
        <v>762</v>
      </c>
      <c r="B764" s="8">
        <f>IF(Päälaskenta!C$7,Päälaskenta!E$7,Päälaskenta!G$5)</f>
        <v>2.5</v>
      </c>
      <c r="C764" s="56">
        <v>1.238</v>
      </c>
      <c r="D764" s="93">
        <f t="shared" si="177"/>
        <v>2.0194000000000001</v>
      </c>
      <c r="E764" s="8">
        <f>IF(Päälaskenta!$C$26,Kaksitasouoma_matriisi!AP764,Kaksitasouoma_matriisi!AC764)</f>
        <v>0.102212764505783</v>
      </c>
      <c r="F764" s="56">
        <f>IF(D764&lt;Päälaskenta!H$24,(SQRT(POWER(Päälaskenta!C$24/(2*Päälaskenta!E$24),2)+(D764/Päälaskenta!E$24))-Päälaskenta!C$24/(2*Päälaskenta!E$24)),IF(D764=Päälaskenta!H$24,Päälaskenta!D$24,Päälaskenta!D$24+(SQRT(POWER((Päälaskenta!C$20+Päälaskenta!G$24)/(2*Päälaskenta!E$20),2)+((D764-Päälaskenta!H$24)/Päälaskenta!E$20))-(Päälaskenta!C$20+Päälaskenta!G$24)/(2*Päälaskenta!E$20))))</f>
        <v>0.81</v>
      </c>
      <c r="G764" s="57">
        <f>IF(F764&gt;Päälaskenta!D$24,(2*SQRT((POWER(Päälaskenta!D$24,2))+POWER(Päälaskenta!E$24*Päälaskenta!D$24,2))+Päälaskenta!C$24)+(2*SQRT((POWER((F764-Päälaskenta!D$24),2))+POWER(Päälaskenta!E$20*(F764-Päälaskenta!D$24),2))+Päälaskenta!C$20),(2*SQRT((POWER(F764,2))+POWER(Päälaskenta!E$24*F764,2))+Päälaskenta!C$24))</f>
        <v>8.3800000000000008</v>
      </c>
      <c r="H764" s="57">
        <f t="shared" si="178"/>
        <v>0.24</v>
      </c>
      <c r="I764" s="62">
        <f t="shared" si="179"/>
        <v>0.107359</v>
      </c>
      <c r="J764" s="8">
        <f>IF(F764&lt;Päälaskenta!$D$24,0,Kaksitasouoma_matriisi!F764-Päälaskenta!$D$24)</f>
        <v>0.11</v>
      </c>
      <c r="L764" s="8">
        <f>IF(F764&gt;Päälaskenta!D$24,F764-Päälaskenta!D$24,0)</f>
        <v>0.11</v>
      </c>
      <c r="M764" s="8">
        <f>IF(F764&gt;Päälaskenta!D$24,(Päälaskenta!C$20+(Päälaskenta!E$20*(Kaksitasouoma_matriisi!F764-Päälaskenta!D$24)))*(Kaksitasouoma_matriisi!F764-Päälaskenta!D$24),0)</f>
        <v>0.56815000000000004</v>
      </c>
      <c r="N764" s="8">
        <f>IF(F764&gt;Päälaskenta!D$24,(2*SQRT((POWER((F764-Päälaskenta!D$24),2))+POWER(Päälaskenta!E$20*(F764-Päälaskenta!D$24),2))+Päälaskenta!C$20),0)</f>
        <v>5.3966106403010397</v>
      </c>
      <c r="O764" s="8">
        <f t="shared" si="185"/>
        <v>0.105279042322814</v>
      </c>
      <c r="P764" s="8">
        <f>IF(Päälaskenta!$C$29,IF(L764&gt;Päälaskenta!$F$28,Kaksitasouoma_matriisi!AQ764,Kaksitasouoma_matriisi!AR764),Päälaskenta!$F$20)</f>
        <v>0.12</v>
      </c>
      <c r="Q764" s="8">
        <f t="shared" si="186"/>
        <v>1.0556251179335401</v>
      </c>
      <c r="R764" s="8">
        <f t="shared" si="180"/>
        <v>0.18945895094543599</v>
      </c>
      <c r="S764" s="8">
        <f t="shared" si="187"/>
        <v>0.33346642778392299</v>
      </c>
      <c r="U764" s="93">
        <f>IF(F764&gt;Päälaskenta!D$24,Päälaskenta!H$24+L764*Päälaskenta!G$24,F764*Päälaskenta!C$24 + F764*F764*Päälaskenta!E$24)</f>
        <v>1.454</v>
      </c>
      <c r="V764" s="8">
        <f>IF(F764&gt;Päälaskenta!D$24,2*SQRT(POWER(Päälaskenta!D$24,2)+POWER(Päälaskenta!E$24*Päälaskenta!D$24,2))+Päälaskenta!C$24,(2*SQRT((POWER(F764,2))+POWER(Päälaskenta!E$24*F764,2))+Päälaskenta!C$24))</f>
        <v>2.9798989873223301</v>
      </c>
      <c r="W764" s="8">
        <f t="shared" si="188"/>
        <v>0.48793600259132702</v>
      </c>
      <c r="X764" s="8">
        <f>Päälaskenta!F$24</f>
        <v>7.0000000000000007E-2</v>
      </c>
      <c r="Y764" s="8">
        <f t="shared" si="189"/>
        <v>12.8738449950615</v>
      </c>
      <c r="Z764" s="8">
        <f t="shared" si="181"/>
        <v>2.3105410490545601</v>
      </c>
      <c r="AA764" s="8">
        <f t="shared" si="190"/>
        <v>1.5890928810554099</v>
      </c>
      <c r="AC764" s="8">
        <f t="shared" si="182"/>
        <v>0.102212764505783</v>
      </c>
      <c r="AE764" s="8">
        <v>762</v>
      </c>
      <c r="AF764" s="8">
        <f t="shared" si="192"/>
        <v>13.929470112995</v>
      </c>
      <c r="AG764" s="8">
        <f t="shared" si="183"/>
        <v>3.2211490835285801E-2</v>
      </c>
      <c r="AJ764" s="132">
        <f>IF(Päälaskenta!$F$28&lt;Kaksitasouoma_matriisi!L764,Päälaskenta!$C$20*Päälaskenta!$F$28,Päälaskenta!$C$20*Kaksitasouoma_matriisi!L764)</f>
        <v>0.55000000000000004</v>
      </c>
      <c r="AK764" s="134">
        <f>SQRT(Päälaskenta!$D$20^2+(Päälaskenta!$D$20/(1/Päälaskenta!$E$20))^2)</f>
        <v>1.8029999999999999</v>
      </c>
      <c r="AL764" s="134">
        <f>IF(Päälaskenta!$F$28&lt;Kaksitasouoma_matriisi!L764,AK764*Päälaskenta!$F$28*COS(ATAN(1/Päälaskenta!$E$20)),AK764*Kaksitasouoma_matriisi!L764*COS(ATAN(1/Päälaskenta!$E$20)))</f>
        <v>0.16500000000000001</v>
      </c>
      <c r="AM764" s="134"/>
      <c r="AN764" s="134">
        <f t="shared" si="191"/>
        <v>0.71499999999999997</v>
      </c>
      <c r="AO764" s="8">
        <f t="shared" si="184"/>
        <v>0.35406556402891898</v>
      </c>
      <c r="AP764" s="134">
        <f>Refererenssiarvoja!$B$16*H764^(1/6)/(Refererenssiarvoja!$B$15^0.5)*(Päälaskenta!$G$28/2)^0.5*(1-AO764)^(-1.5)</f>
        <v>7.6999999999999999E-2</v>
      </c>
      <c r="AQ764" s="8">
        <f>Refererenssiarvoja!$B$16*Kaksitasouoma_matriisi!O764^(1/6)/(SQRT((2*Refererenssiarvoja!$B$15)/(Päälaskenta!$F$31*Päälaskenta!$G$31*Päälaskenta!$F$28))+SQRT(Refererenssiarvoja!$B$15)/Refererenssiarvoja!$B$17*LN(Kaksitasouoma_matriisi!L764/Päälaskenta!$F$28))</f>
        <v>-6.9585263134226097E-2</v>
      </c>
      <c r="AR764" s="8">
        <f>Refererenssiarvoja!$B$16*Kaksitasouoma_matriisi!O764^(1/6)/(SQRT((2*Refererenssiarvoja!$B$15)/(Päälaskenta!$F$31*Päälaskenta!$G$31*L764)))</f>
        <v>0.16270609750338</v>
      </c>
    </row>
    <row r="765" spans="1:44" x14ac:dyDescent="0.2">
      <c r="A765" s="8">
        <v>763</v>
      </c>
      <c r="B765" s="8">
        <f>IF(Päälaskenta!C$7,Päälaskenta!E$7,Päälaskenta!G$5)</f>
        <v>2.5</v>
      </c>
      <c r="C765" s="56">
        <v>1.2370000000000001</v>
      </c>
      <c r="D765" s="93">
        <f t="shared" si="177"/>
        <v>2.0209999999999999</v>
      </c>
      <c r="E765" s="8">
        <f>IF(Päälaskenta!$C$26,Kaksitasouoma_matriisi!AP765,Kaksitasouoma_matriisi!AC765)</f>
        <v>0.102212764505783</v>
      </c>
      <c r="F765" s="56">
        <f>IF(D765&lt;Päälaskenta!H$24,(SQRT(POWER(Päälaskenta!C$24/(2*Päälaskenta!E$24),2)+(D765/Päälaskenta!E$24))-Päälaskenta!C$24/(2*Päälaskenta!E$24)),IF(D765=Päälaskenta!H$24,Päälaskenta!D$24,Päälaskenta!D$24+(SQRT(POWER((Päälaskenta!C$20+Päälaskenta!G$24)/(2*Päälaskenta!E$20),2)+((D765-Päälaskenta!H$24)/Päälaskenta!E$20))-(Päälaskenta!C$20+Päälaskenta!G$24)/(2*Päälaskenta!E$20))))</f>
        <v>0.81</v>
      </c>
      <c r="G765" s="57">
        <f>IF(F765&gt;Päälaskenta!D$24,(2*SQRT((POWER(Päälaskenta!D$24,2))+POWER(Päälaskenta!E$24*Päälaskenta!D$24,2))+Päälaskenta!C$24)+(2*SQRT((POWER((F765-Päälaskenta!D$24),2))+POWER(Päälaskenta!E$20*(F765-Päälaskenta!D$24),2))+Päälaskenta!C$20),(2*SQRT((POWER(F765,2))+POWER(Päälaskenta!E$24*F765,2))+Päälaskenta!C$24))</f>
        <v>8.3800000000000008</v>
      </c>
      <c r="H765" s="57">
        <f t="shared" si="178"/>
        <v>0.24</v>
      </c>
      <c r="I765" s="62">
        <f t="shared" si="179"/>
        <v>0.107185</v>
      </c>
      <c r="J765" s="8">
        <f>IF(F765&lt;Päälaskenta!$D$24,0,Kaksitasouoma_matriisi!F765-Päälaskenta!$D$24)</f>
        <v>0.11</v>
      </c>
      <c r="L765" s="8">
        <f>IF(F765&gt;Päälaskenta!D$24,F765-Päälaskenta!D$24,0)</f>
        <v>0.11</v>
      </c>
      <c r="M765" s="8">
        <f>IF(F765&gt;Päälaskenta!D$24,(Päälaskenta!C$20+(Päälaskenta!E$20*(Kaksitasouoma_matriisi!F765-Päälaskenta!D$24)))*(Kaksitasouoma_matriisi!F765-Päälaskenta!D$24),0)</f>
        <v>0.56815000000000004</v>
      </c>
      <c r="N765" s="8">
        <f>IF(F765&gt;Päälaskenta!D$24,(2*SQRT((POWER((F765-Päälaskenta!D$24),2))+POWER(Päälaskenta!E$20*(F765-Päälaskenta!D$24),2))+Päälaskenta!C$20),0)</f>
        <v>5.3966106403010397</v>
      </c>
      <c r="O765" s="8">
        <f t="shared" si="185"/>
        <v>0.105279042322814</v>
      </c>
      <c r="P765" s="8">
        <f>IF(Päälaskenta!$C$29,IF(L765&gt;Päälaskenta!$F$28,Kaksitasouoma_matriisi!AQ765,Kaksitasouoma_matriisi!AR765),Päälaskenta!$F$20)</f>
        <v>0.12</v>
      </c>
      <c r="Q765" s="8">
        <f t="shared" si="186"/>
        <v>1.0556251179335401</v>
      </c>
      <c r="R765" s="8">
        <f t="shared" si="180"/>
        <v>0.18945895094543599</v>
      </c>
      <c r="S765" s="8">
        <f t="shared" si="187"/>
        <v>0.33346642778392299</v>
      </c>
      <c r="U765" s="93">
        <f>IF(F765&gt;Päälaskenta!D$24,Päälaskenta!H$24+L765*Päälaskenta!G$24,F765*Päälaskenta!C$24 + F765*F765*Päälaskenta!E$24)</f>
        <v>1.454</v>
      </c>
      <c r="V765" s="8">
        <f>IF(F765&gt;Päälaskenta!D$24,2*SQRT(POWER(Päälaskenta!D$24,2)+POWER(Päälaskenta!E$24*Päälaskenta!D$24,2))+Päälaskenta!C$24,(2*SQRT((POWER(F765,2))+POWER(Päälaskenta!E$24*F765,2))+Päälaskenta!C$24))</f>
        <v>2.9798989873223301</v>
      </c>
      <c r="W765" s="8">
        <f t="shared" si="188"/>
        <v>0.48793600259132702</v>
      </c>
      <c r="X765" s="8">
        <f>Päälaskenta!F$24</f>
        <v>7.0000000000000007E-2</v>
      </c>
      <c r="Y765" s="8">
        <f t="shared" si="189"/>
        <v>12.8738449950615</v>
      </c>
      <c r="Z765" s="8">
        <f t="shared" si="181"/>
        <v>2.3105410490545601</v>
      </c>
      <c r="AA765" s="8">
        <f t="shared" si="190"/>
        <v>1.5890928810554099</v>
      </c>
      <c r="AC765" s="8">
        <f t="shared" si="182"/>
        <v>0.102212764505783</v>
      </c>
      <c r="AE765" s="8">
        <v>763</v>
      </c>
      <c r="AF765" s="8">
        <f t="shared" si="192"/>
        <v>13.929470112995</v>
      </c>
      <c r="AG765" s="8">
        <f t="shared" si="183"/>
        <v>3.2211490835285801E-2</v>
      </c>
      <c r="AJ765" s="132">
        <f>IF(Päälaskenta!$F$28&lt;Kaksitasouoma_matriisi!L765,Päälaskenta!$C$20*Päälaskenta!$F$28,Päälaskenta!$C$20*Kaksitasouoma_matriisi!L765)</f>
        <v>0.55000000000000004</v>
      </c>
      <c r="AK765" s="134">
        <f>SQRT(Päälaskenta!$D$20^2+(Päälaskenta!$D$20/(1/Päälaskenta!$E$20))^2)</f>
        <v>1.8029999999999999</v>
      </c>
      <c r="AL765" s="134">
        <f>IF(Päälaskenta!$F$28&lt;Kaksitasouoma_matriisi!L765,AK765*Päälaskenta!$F$28*COS(ATAN(1/Päälaskenta!$E$20)),AK765*Kaksitasouoma_matriisi!L765*COS(ATAN(1/Päälaskenta!$E$20)))</f>
        <v>0.16500000000000001</v>
      </c>
      <c r="AM765" s="134"/>
      <c r="AN765" s="134">
        <f t="shared" si="191"/>
        <v>0.71499999999999997</v>
      </c>
      <c r="AO765" s="8">
        <f t="shared" si="184"/>
        <v>0.35378525482434398</v>
      </c>
      <c r="AP765" s="134">
        <f>Refererenssiarvoja!$B$16*H765^(1/6)/(Refererenssiarvoja!$B$15^0.5)*(Päälaskenta!$G$28/2)^0.5*(1-AO765)^(-1.5)</f>
        <v>7.6999999999999999E-2</v>
      </c>
      <c r="AQ765" s="8">
        <f>Refererenssiarvoja!$B$16*Kaksitasouoma_matriisi!O765^(1/6)/(SQRT((2*Refererenssiarvoja!$B$15)/(Päälaskenta!$F$31*Päälaskenta!$G$31*Päälaskenta!$F$28))+SQRT(Refererenssiarvoja!$B$15)/Refererenssiarvoja!$B$17*LN(Kaksitasouoma_matriisi!L765/Päälaskenta!$F$28))</f>
        <v>-6.9585263134226097E-2</v>
      </c>
      <c r="AR765" s="8">
        <f>Refererenssiarvoja!$B$16*Kaksitasouoma_matriisi!O765^(1/6)/(SQRT((2*Refererenssiarvoja!$B$15)/(Päälaskenta!$F$31*Päälaskenta!$G$31*L765)))</f>
        <v>0.16270609750338</v>
      </c>
    </row>
    <row r="766" spans="1:44" x14ac:dyDescent="0.2">
      <c r="A766" s="8">
        <v>764</v>
      </c>
      <c r="B766" s="8">
        <f>IF(Päälaskenta!C$7,Päälaskenta!E$7,Päälaskenta!G$5)</f>
        <v>2.5</v>
      </c>
      <c r="C766" s="56">
        <v>1.236</v>
      </c>
      <c r="D766" s="93">
        <f t="shared" si="177"/>
        <v>2.0226999999999999</v>
      </c>
      <c r="E766" s="8">
        <f>IF(Päälaskenta!$C$26,Kaksitasouoma_matriisi!AP766,Kaksitasouoma_matriisi!AC766)</f>
        <v>0.102212764505783</v>
      </c>
      <c r="F766" s="56">
        <f>IF(D766&lt;Päälaskenta!H$24,(SQRT(POWER(Päälaskenta!C$24/(2*Päälaskenta!E$24),2)+(D766/Päälaskenta!E$24))-Päälaskenta!C$24/(2*Päälaskenta!E$24)),IF(D766=Päälaskenta!H$24,Päälaskenta!D$24,Päälaskenta!D$24+(SQRT(POWER((Päälaskenta!C$20+Päälaskenta!G$24)/(2*Päälaskenta!E$20),2)+((D766-Päälaskenta!H$24)/Päälaskenta!E$20))-(Päälaskenta!C$20+Päälaskenta!G$24)/(2*Päälaskenta!E$20))))</f>
        <v>0.81</v>
      </c>
      <c r="G766" s="57">
        <f>IF(F766&gt;Päälaskenta!D$24,(2*SQRT((POWER(Päälaskenta!D$24,2))+POWER(Päälaskenta!E$24*Päälaskenta!D$24,2))+Päälaskenta!C$24)+(2*SQRT((POWER((F766-Päälaskenta!D$24),2))+POWER(Päälaskenta!E$20*(F766-Päälaskenta!D$24),2))+Päälaskenta!C$20),(2*SQRT((POWER(F766,2))+POWER(Päälaskenta!E$24*F766,2))+Päälaskenta!C$24))</f>
        <v>8.3800000000000008</v>
      </c>
      <c r="H766" s="57">
        <f t="shared" si="178"/>
        <v>0.24</v>
      </c>
      <c r="I766" s="62">
        <f t="shared" si="179"/>
        <v>0.107012</v>
      </c>
      <c r="J766" s="8">
        <f>IF(F766&lt;Päälaskenta!$D$24,0,Kaksitasouoma_matriisi!F766-Päälaskenta!$D$24)</f>
        <v>0.11</v>
      </c>
      <c r="L766" s="8">
        <f>IF(F766&gt;Päälaskenta!D$24,F766-Päälaskenta!D$24,0)</f>
        <v>0.11</v>
      </c>
      <c r="M766" s="8">
        <f>IF(F766&gt;Päälaskenta!D$24,(Päälaskenta!C$20+(Päälaskenta!E$20*(Kaksitasouoma_matriisi!F766-Päälaskenta!D$24)))*(Kaksitasouoma_matriisi!F766-Päälaskenta!D$24),0)</f>
        <v>0.56815000000000004</v>
      </c>
      <c r="N766" s="8">
        <f>IF(F766&gt;Päälaskenta!D$24,(2*SQRT((POWER((F766-Päälaskenta!D$24),2))+POWER(Päälaskenta!E$20*(F766-Päälaskenta!D$24),2))+Päälaskenta!C$20),0)</f>
        <v>5.3966106403010397</v>
      </c>
      <c r="O766" s="8">
        <f t="shared" si="185"/>
        <v>0.105279042322814</v>
      </c>
      <c r="P766" s="8">
        <f>IF(Päälaskenta!$C$29,IF(L766&gt;Päälaskenta!$F$28,Kaksitasouoma_matriisi!AQ766,Kaksitasouoma_matriisi!AR766),Päälaskenta!$F$20)</f>
        <v>0.12</v>
      </c>
      <c r="Q766" s="8">
        <f t="shared" si="186"/>
        <v>1.0556251179335401</v>
      </c>
      <c r="R766" s="8">
        <f t="shared" si="180"/>
        <v>0.18945895094543599</v>
      </c>
      <c r="S766" s="8">
        <f t="shared" si="187"/>
        <v>0.33346642778392299</v>
      </c>
      <c r="U766" s="93">
        <f>IF(F766&gt;Päälaskenta!D$24,Päälaskenta!H$24+L766*Päälaskenta!G$24,F766*Päälaskenta!C$24 + F766*F766*Päälaskenta!E$24)</f>
        <v>1.454</v>
      </c>
      <c r="V766" s="8">
        <f>IF(F766&gt;Päälaskenta!D$24,2*SQRT(POWER(Päälaskenta!D$24,2)+POWER(Päälaskenta!E$24*Päälaskenta!D$24,2))+Päälaskenta!C$24,(2*SQRT((POWER(F766,2))+POWER(Päälaskenta!E$24*F766,2))+Päälaskenta!C$24))</f>
        <v>2.9798989873223301</v>
      </c>
      <c r="W766" s="8">
        <f t="shared" si="188"/>
        <v>0.48793600259132702</v>
      </c>
      <c r="X766" s="8">
        <f>Päälaskenta!F$24</f>
        <v>7.0000000000000007E-2</v>
      </c>
      <c r="Y766" s="8">
        <f t="shared" si="189"/>
        <v>12.8738449950615</v>
      </c>
      <c r="Z766" s="8">
        <f t="shared" si="181"/>
        <v>2.3105410490545601</v>
      </c>
      <c r="AA766" s="8">
        <f t="shared" si="190"/>
        <v>1.5890928810554099</v>
      </c>
      <c r="AC766" s="8">
        <f t="shared" si="182"/>
        <v>0.102212764505783</v>
      </c>
      <c r="AE766" s="8">
        <v>764</v>
      </c>
      <c r="AF766" s="8">
        <f t="shared" si="192"/>
        <v>13.929470112995</v>
      </c>
      <c r="AG766" s="8">
        <f t="shared" si="183"/>
        <v>3.2211490835285801E-2</v>
      </c>
      <c r="AJ766" s="132">
        <f>IF(Päälaskenta!$F$28&lt;Kaksitasouoma_matriisi!L766,Päälaskenta!$C$20*Päälaskenta!$F$28,Päälaskenta!$C$20*Kaksitasouoma_matriisi!L766)</f>
        <v>0.55000000000000004</v>
      </c>
      <c r="AK766" s="134">
        <f>SQRT(Päälaskenta!$D$20^2+(Päälaskenta!$D$20/(1/Päälaskenta!$E$20))^2)</f>
        <v>1.8029999999999999</v>
      </c>
      <c r="AL766" s="134">
        <f>IF(Päälaskenta!$F$28&lt;Kaksitasouoma_matriisi!L766,AK766*Päälaskenta!$F$28*COS(ATAN(1/Päälaskenta!$E$20)),AK766*Kaksitasouoma_matriisi!L766*COS(ATAN(1/Päälaskenta!$E$20)))</f>
        <v>0.16500000000000001</v>
      </c>
      <c r="AM766" s="134"/>
      <c r="AN766" s="134">
        <f t="shared" si="191"/>
        <v>0.71499999999999997</v>
      </c>
      <c r="AO766" s="8">
        <f t="shared" si="184"/>
        <v>0.353487912196569</v>
      </c>
      <c r="AP766" s="134">
        <f>Refererenssiarvoja!$B$16*H766^(1/6)/(Refererenssiarvoja!$B$15^0.5)*(Päälaskenta!$G$28/2)^0.5*(1-AO766)^(-1.5)</f>
        <v>7.6999999999999999E-2</v>
      </c>
      <c r="AQ766" s="8">
        <f>Refererenssiarvoja!$B$16*Kaksitasouoma_matriisi!O766^(1/6)/(SQRT((2*Refererenssiarvoja!$B$15)/(Päälaskenta!$F$31*Päälaskenta!$G$31*Päälaskenta!$F$28))+SQRT(Refererenssiarvoja!$B$15)/Refererenssiarvoja!$B$17*LN(Kaksitasouoma_matriisi!L766/Päälaskenta!$F$28))</f>
        <v>-6.9585263134226097E-2</v>
      </c>
      <c r="AR766" s="8">
        <f>Refererenssiarvoja!$B$16*Kaksitasouoma_matriisi!O766^(1/6)/(SQRT((2*Refererenssiarvoja!$B$15)/(Päälaskenta!$F$31*Päälaskenta!$G$31*L766)))</f>
        <v>0.16270609750338</v>
      </c>
    </row>
    <row r="767" spans="1:44" x14ac:dyDescent="0.2">
      <c r="A767" s="8">
        <v>765</v>
      </c>
      <c r="B767" s="8">
        <f>IF(Päälaskenta!C$7,Päälaskenta!E$7,Päälaskenta!G$5)</f>
        <v>2.5</v>
      </c>
      <c r="C767" s="56">
        <v>1.2350000000000001</v>
      </c>
      <c r="D767" s="93">
        <f t="shared" si="177"/>
        <v>2.0243000000000002</v>
      </c>
      <c r="E767" s="8">
        <f>IF(Päälaskenta!$C$26,Kaksitasouoma_matriisi!AP767,Kaksitasouoma_matriisi!AC767)</f>
        <v>0.102212764505783</v>
      </c>
      <c r="F767" s="56">
        <f>IF(D767&lt;Päälaskenta!H$24,(SQRT(POWER(Päälaskenta!C$24/(2*Päälaskenta!E$24),2)+(D767/Päälaskenta!E$24))-Päälaskenta!C$24/(2*Päälaskenta!E$24)),IF(D767=Päälaskenta!H$24,Päälaskenta!D$24,Päälaskenta!D$24+(SQRT(POWER((Päälaskenta!C$20+Päälaskenta!G$24)/(2*Päälaskenta!E$20),2)+((D767-Päälaskenta!H$24)/Päälaskenta!E$20))-(Päälaskenta!C$20+Päälaskenta!G$24)/(2*Päälaskenta!E$20))))</f>
        <v>0.81</v>
      </c>
      <c r="G767" s="57">
        <f>IF(F767&gt;Päälaskenta!D$24,(2*SQRT((POWER(Päälaskenta!D$24,2))+POWER(Päälaskenta!E$24*Päälaskenta!D$24,2))+Päälaskenta!C$24)+(2*SQRT((POWER((F767-Päälaskenta!D$24),2))+POWER(Päälaskenta!E$20*(F767-Päälaskenta!D$24),2))+Päälaskenta!C$20),(2*SQRT((POWER(F767,2))+POWER(Päälaskenta!E$24*F767,2))+Päälaskenta!C$24))</f>
        <v>8.3800000000000008</v>
      </c>
      <c r="H767" s="57">
        <f t="shared" si="178"/>
        <v>0.24</v>
      </c>
      <c r="I767" s="62">
        <f t="shared" si="179"/>
        <v>0.106839</v>
      </c>
      <c r="J767" s="8">
        <f>IF(F767&lt;Päälaskenta!$D$24,0,Kaksitasouoma_matriisi!F767-Päälaskenta!$D$24)</f>
        <v>0.11</v>
      </c>
      <c r="L767" s="8">
        <f>IF(F767&gt;Päälaskenta!D$24,F767-Päälaskenta!D$24,0)</f>
        <v>0.11</v>
      </c>
      <c r="M767" s="8">
        <f>IF(F767&gt;Päälaskenta!D$24,(Päälaskenta!C$20+(Päälaskenta!E$20*(Kaksitasouoma_matriisi!F767-Päälaskenta!D$24)))*(Kaksitasouoma_matriisi!F767-Päälaskenta!D$24),0)</f>
        <v>0.56815000000000004</v>
      </c>
      <c r="N767" s="8">
        <f>IF(F767&gt;Päälaskenta!D$24,(2*SQRT((POWER((F767-Päälaskenta!D$24),2))+POWER(Päälaskenta!E$20*(F767-Päälaskenta!D$24),2))+Päälaskenta!C$20),0)</f>
        <v>5.3966106403010397</v>
      </c>
      <c r="O767" s="8">
        <f t="shared" si="185"/>
        <v>0.105279042322814</v>
      </c>
      <c r="P767" s="8">
        <f>IF(Päälaskenta!$C$29,IF(L767&gt;Päälaskenta!$F$28,Kaksitasouoma_matriisi!AQ767,Kaksitasouoma_matriisi!AR767),Päälaskenta!$F$20)</f>
        <v>0.12</v>
      </c>
      <c r="Q767" s="8">
        <f t="shared" si="186"/>
        <v>1.0556251179335401</v>
      </c>
      <c r="R767" s="8">
        <f t="shared" si="180"/>
        <v>0.18945895094543599</v>
      </c>
      <c r="S767" s="8">
        <f t="shared" si="187"/>
        <v>0.33346642778392299</v>
      </c>
      <c r="U767" s="93">
        <f>IF(F767&gt;Päälaskenta!D$24,Päälaskenta!H$24+L767*Päälaskenta!G$24,F767*Päälaskenta!C$24 + F767*F767*Päälaskenta!E$24)</f>
        <v>1.454</v>
      </c>
      <c r="V767" s="8">
        <f>IF(F767&gt;Päälaskenta!D$24,2*SQRT(POWER(Päälaskenta!D$24,2)+POWER(Päälaskenta!E$24*Päälaskenta!D$24,2))+Päälaskenta!C$24,(2*SQRT((POWER(F767,2))+POWER(Päälaskenta!E$24*F767,2))+Päälaskenta!C$24))</f>
        <v>2.9798989873223301</v>
      </c>
      <c r="W767" s="8">
        <f t="shared" si="188"/>
        <v>0.48793600259132702</v>
      </c>
      <c r="X767" s="8">
        <f>Päälaskenta!F$24</f>
        <v>7.0000000000000007E-2</v>
      </c>
      <c r="Y767" s="8">
        <f t="shared" si="189"/>
        <v>12.8738449950615</v>
      </c>
      <c r="Z767" s="8">
        <f t="shared" si="181"/>
        <v>2.3105410490545601</v>
      </c>
      <c r="AA767" s="8">
        <f t="shared" si="190"/>
        <v>1.5890928810554099</v>
      </c>
      <c r="AC767" s="8">
        <f t="shared" si="182"/>
        <v>0.102212764505783</v>
      </c>
      <c r="AE767" s="8">
        <v>765</v>
      </c>
      <c r="AF767" s="8">
        <f t="shared" si="192"/>
        <v>13.929470112995</v>
      </c>
      <c r="AG767" s="8">
        <f t="shared" si="183"/>
        <v>3.2211490835285801E-2</v>
      </c>
      <c r="AJ767" s="132">
        <f>IF(Päälaskenta!$F$28&lt;Kaksitasouoma_matriisi!L767,Päälaskenta!$C$20*Päälaskenta!$F$28,Päälaskenta!$C$20*Kaksitasouoma_matriisi!L767)</f>
        <v>0.55000000000000004</v>
      </c>
      <c r="AK767" s="134">
        <f>SQRT(Päälaskenta!$D$20^2+(Päälaskenta!$D$20/(1/Päälaskenta!$E$20))^2)</f>
        <v>1.8029999999999999</v>
      </c>
      <c r="AL767" s="134">
        <f>IF(Päälaskenta!$F$28&lt;Kaksitasouoma_matriisi!L767,AK767*Päälaskenta!$F$28*COS(ATAN(1/Päälaskenta!$E$20)),AK767*Kaksitasouoma_matriisi!L767*COS(ATAN(1/Päälaskenta!$E$20)))</f>
        <v>0.16500000000000001</v>
      </c>
      <c r="AM767" s="134"/>
      <c r="AN767" s="134">
        <f t="shared" si="191"/>
        <v>0.71499999999999997</v>
      </c>
      <c r="AO767" s="8">
        <f t="shared" si="184"/>
        <v>0.35320851652423102</v>
      </c>
      <c r="AP767" s="134">
        <f>Refererenssiarvoja!$B$16*H767^(1/6)/(Refererenssiarvoja!$B$15^0.5)*(Päälaskenta!$G$28/2)^0.5*(1-AO767)^(-1.5)</f>
        <v>7.6999999999999999E-2</v>
      </c>
      <c r="AQ767" s="8">
        <f>Refererenssiarvoja!$B$16*Kaksitasouoma_matriisi!O767^(1/6)/(SQRT((2*Refererenssiarvoja!$B$15)/(Päälaskenta!$F$31*Päälaskenta!$G$31*Päälaskenta!$F$28))+SQRT(Refererenssiarvoja!$B$15)/Refererenssiarvoja!$B$17*LN(Kaksitasouoma_matriisi!L767/Päälaskenta!$F$28))</f>
        <v>-6.9585263134226097E-2</v>
      </c>
      <c r="AR767" s="8">
        <f>Refererenssiarvoja!$B$16*Kaksitasouoma_matriisi!O767^(1/6)/(SQRT((2*Refererenssiarvoja!$B$15)/(Päälaskenta!$F$31*Päälaskenta!$G$31*L767)))</f>
        <v>0.16270609750338</v>
      </c>
    </row>
    <row r="768" spans="1:44" x14ac:dyDescent="0.2">
      <c r="A768" s="8">
        <v>766</v>
      </c>
      <c r="B768" s="8">
        <f>IF(Päälaskenta!C$7,Päälaskenta!E$7,Päälaskenta!G$5)</f>
        <v>2.5</v>
      </c>
      <c r="C768" s="56">
        <v>1.234</v>
      </c>
      <c r="D768" s="93">
        <f t="shared" si="177"/>
        <v>2.0259</v>
      </c>
      <c r="E768" s="8">
        <f>IF(Päälaskenta!$C$26,Kaksitasouoma_matriisi!AP768,Kaksitasouoma_matriisi!AC768)</f>
        <v>0.102212764505783</v>
      </c>
      <c r="F768" s="56">
        <f>IF(D768&lt;Päälaskenta!H$24,(SQRT(POWER(Päälaskenta!C$24/(2*Päälaskenta!E$24),2)+(D768/Päälaskenta!E$24))-Päälaskenta!C$24/(2*Päälaskenta!E$24)),IF(D768=Päälaskenta!H$24,Päälaskenta!D$24,Päälaskenta!D$24+(SQRT(POWER((Päälaskenta!C$20+Päälaskenta!G$24)/(2*Päälaskenta!E$20),2)+((D768-Päälaskenta!H$24)/Päälaskenta!E$20))-(Päälaskenta!C$20+Päälaskenta!G$24)/(2*Päälaskenta!E$20))))</f>
        <v>0.81</v>
      </c>
      <c r="G768" s="57">
        <f>IF(F768&gt;Päälaskenta!D$24,(2*SQRT((POWER(Päälaskenta!D$24,2))+POWER(Päälaskenta!E$24*Päälaskenta!D$24,2))+Päälaskenta!C$24)+(2*SQRT((POWER((F768-Päälaskenta!D$24),2))+POWER(Päälaskenta!E$20*(F768-Päälaskenta!D$24),2))+Päälaskenta!C$20),(2*SQRT((POWER(F768,2))+POWER(Päälaskenta!E$24*F768,2))+Päälaskenta!C$24))</f>
        <v>8.3800000000000008</v>
      </c>
      <c r="H768" s="57">
        <f t="shared" si="178"/>
        <v>0.24</v>
      </c>
      <c r="I768" s="62">
        <f t="shared" si="179"/>
        <v>0.106666</v>
      </c>
      <c r="J768" s="8">
        <f>IF(F768&lt;Päälaskenta!$D$24,0,Kaksitasouoma_matriisi!F768-Päälaskenta!$D$24)</f>
        <v>0.11</v>
      </c>
      <c r="L768" s="8">
        <f>IF(F768&gt;Päälaskenta!D$24,F768-Päälaskenta!D$24,0)</f>
        <v>0.11</v>
      </c>
      <c r="M768" s="8">
        <f>IF(F768&gt;Päälaskenta!D$24,(Päälaskenta!C$20+(Päälaskenta!E$20*(Kaksitasouoma_matriisi!F768-Päälaskenta!D$24)))*(Kaksitasouoma_matriisi!F768-Päälaskenta!D$24),0)</f>
        <v>0.56815000000000004</v>
      </c>
      <c r="N768" s="8">
        <f>IF(F768&gt;Päälaskenta!D$24,(2*SQRT((POWER((F768-Päälaskenta!D$24),2))+POWER(Päälaskenta!E$20*(F768-Päälaskenta!D$24),2))+Päälaskenta!C$20),0)</f>
        <v>5.3966106403010397</v>
      </c>
      <c r="O768" s="8">
        <f t="shared" si="185"/>
        <v>0.105279042322814</v>
      </c>
      <c r="P768" s="8">
        <f>IF(Päälaskenta!$C$29,IF(L768&gt;Päälaskenta!$F$28,Kaksitasouoma_matriisi!AQ768,Kaksitasouoma_matriisi!AR768),Päälaskenta!$F$20)</f>
        <v>0.12</v>
      </c>
      <c r="Q768" s="8">
        <f t="shared" si="186"/>
        <v>1.0556251179335401</v>
      </c>
      <c r="R768" s="8">
        <f t="shared" si="180"/>
        <v>0.18945895094543599</v>
      </c>
      <c r="S768" s="8">
        <f t="shared" si="187"/>
        <v>0.33346642778392299</v>
      </c>
      <c r="U768" s="93">
        <f>IF(F768&gt;Päälaskenta!D$24,Päälaskenta!H$24+L768*Päälaskenta!G$24,F768*Päälaskenta!C$24 + F768*F768*Päälaskenta!E$24)</f>
        <v>1.454</v>
      </c>
      <c r="V768" s="8">
        <f>IF(F768&gt;Päälaskenta!D$24,2*SQRT(POWER(Päälaskenta!D$24,2)+POWER(Päälaskenta!E$24*Päälaskenta!D$24,2))+Päälaskenta!C$24,(2*SQRT((POWER(F768,2))+POWER(Päälaskenta!E$24*F768,2))+Päälaskenta!C$24))</f>
        <v>2.9798989873223301</v>
      </c>
      <c r="W768" s="8">
        <f t="shared" si="188"/>
        <v>0.48793600259132702</v>
      </c>
      <c r="X768" s="8">
        <f>Päälaskenta!F$24</f>
        <v>7.0000000000000007E-2</v>
      </c>
      <c r="Y768" s="8">
        <f t="shared" si="189"/>
        <v>12.8738449950615</v>
      </c>
      <c r="Z768" s="8">
        <f t="shared" si="181"/>
        <v>2.3105410490545601</v>
      </c>
      <c r="AA768" s="8">
        <f t="shared" si="190"/>
        <v>1.5890928810554099</v>
      </c>
      <c r="AC768" s="8">
        <f t="shared" si="182"/>
        <v>0.102212764505783</v>
      </c>
      <c r="AE768" s="8">
        <v>766</v>
      </c>
      <c r="AF768" s="8">
        <f t="shared" si="192"/>
        <v>13.929470112995</v>
      </c>
      <c r="AG768" s="8">
        <f t="shared" si="183"/>
        <v>3.2211490835285801E-2</v>
      </c>
      <c r="AJ768" s="132">
        <f>IF(Päälaskenta!$F$28&lt;Kaksitasouoma_matriisi!L768,Päälaskenta!$C$20*Päälaskenta!$F$28,Päälaskenta!$C$20*Kaksitasouoma_matriisi!L768)</f>
        <v>0.55000000000000004</v>
      </c>
      <c r="AK768" s="134">
        <f>SQRT(Päälaskenta!$D$20^2+(Päälaskenta!$D$20/(1/Päälaskenta!$E$20))^2)</f>
        <v>1.8029999999999999</v>
      </c>
      <c r="AL768" s="134">
        <f>IF(Päälaskenta!$F$28&lt;Kaksitasouoma_matriisi!L768,AK768*Päälaskenta!$F$28*COS(ATAN(1/Päälaskenta!$E$20)),AK768*Kaksitasouoma_matriisi!L768*COS(ATAN(1/Päälaskenta!$E$20)))</f>
        <v>0.16500000000000001</v>
      </c>
      <c r="AM768" s="134"/>
      <c r="AN768" s="134">
        <f t="shared" si="191"/>
        <v>0.71499999999999997</v>
      </c>
      <c r="AO768" s="8">
        <f t="shared" si="184"/>
        <v>0.35292956216990001</v>
      </c>
      <c r="AP768" s="134">
        <f>Refererenssiarvoja!$B$16*H768^(1/6)/(Refererenssiarvoja!$B$15^0.5)*(Päälaskenta!$G$28/2)^0.5*(1-AO768)^(-1.5)</f>
        <v>7.5999999999999998E-2</v>
      </c>
      <c r="AQ768" s="8">
        <f>Refererenssiarvoja!$B$16*Kaksitasouoma_matriisi!O768^(1/6)/(SQRT((2*Refererenssiarvoja!$B$15)/(Päälaskenta!$F$31*Päälaskenta!$G$31*Päälaskenta!$F$28))+SQRT(Refererenssiarvoja!$B$15)/Refererenssiarvoja!$B$17*LN(Kaksitasouoma_matriisi!L768/Päälaskenta!$F$28))</f>
        <v>-6.9585263134226097E-2</v>
      </c>
      <c r="AR768" s="8">
        <f>Refererenssiarvoja!$B$16*Kaksitasouoma_matriisi!O768^(1/6)/(SQRT((2*Refererenssiarvoja!$B$15)/(Päälaskenta!$F$31*Päälaskenta!$G$31*L768)))</f>
        <v>0.16270609750338</v>
      </c>
    </row>
    <row r="769" spans="1:44" x14ac:dyDescent="0.2">
      <c r="A769" s="8">
        <v>767</v>
      </c>
      <c r="B769" s="8">
        <f>IF(Päälaskenta!C$7,Päälaskenta!E$7,Päälaskenta!G$5)</f>
        <v>2.5</v>
      </c>
      <c r="C769" s="56">
        <v>1.2330000000000001</v>
      </c>
      <c r="D769" s="93">
        <f t="shared" si="177"/>
        <v>2.0276000000000001</v>
      </c>
      <c r="E769" s="8">
        <f>IF(Päälaskenta!$C$26,Kaksitasouoma_matriisi!AP769,Kaksitasouoma_matriisi!AC769)</f>
        <v>0.102220417478117</v>
      </c>
      <c r="F769" s="56">
        <f>IF(D769&lt;Päälaskenta!H$24,(SQRT(POWER(Päälaskenta!C$24/(2*Päälaskenta!E$24),2)+(D769/Päälaskenta!E$24))-Päälaskenta!C$24/(2*Päälaskenta!E$24)),IF(D769=Päälaskenta!H$24,Päälaskenta!D$24,Päälaskenta!D$24+(SQRT(POWER((Päälaskenta!C$20+Päälaskenta!G$24)/(2*Päälaskenta!E$20),2)+((D769-Päälaskenta!H$24)/Päälaskenta!E$20))-(Päälaskenta!C$20+Päälaskenta!G$24)/(2*Päälaskenta!E$20))))</f>
        <v>0.81100000000000005</v>
      </c>
      <c r="G769" s="57">
        <f>IF(F769&gt;Päälaskenta!D$24,(2*SQRT((POWER(Päälaskenta!D$24,2))+POWER(Päälaskenta!E$24*Päälaskenta!D$24,2))+Päälaskenta!C$24)+(2*SQRT((POWER((F769-Päälaskenta!D$24),2))+POWER(Päälaskenta!E$20*(F769-Päälaskenta!D$24),2))+Päälaskenta!C$20),(2*SQRT((POWER(F769,2))+POWER(Päälaskenta!E$24*F769,2))+Päälaskenta!C$24))</f>
        <v>8.3800000000000008</v>
      </c>
      <c r="H769" s="57">
        <f t="shared" si="178"/>
        <v>0.24</v>
      </c>
      <c r="I769" s="62">
        <f t="shared" si="179"/>
        <v>0.10650900000000001</v>
      </c>
      <c r="J769" s="8">
        <f>IF(F769&lt;Päälaskenta!$D$24,0,Kaksitasouoma_matriisi!F769-Päälaskenta!$D$24)</f>
        <v>0.111</v>
      </c>
      <c r="L769" s="8">
        <f>IF(F769&gt;Päälaskenta!D$24,F769-Päälaskenta!D$24,0)</f>
        <v>0.111</v>
      </c>
      <c r="M769" s="8">
        <f>IF(F769&gt;Päälaskenta!D$24,(Päälaskenta!C$20+(Päälaskenta!E$20*(Kaksitasouoma_matriisi!F769-Päälaskenta!D$24)))*(Kaksitasouoma_matriisi!F769-Päälaskenta!D$24),0)</f>
        <v>0.57348150000000098</v>
      </c>
      <c r="N769" s="8">
        <f>IF(F769&gt;Päälaskenta!D$24,(2*SQRT((POWER((F769-Päälaskenta!D$24),2))+POWER(Päälaskenta!E$20*(F769-Päälaskenta!D$24),2))+Päälaskenta!C$20),0)</f>
        <v>5.4002161915764999</v>
      </c>
      <c r="O769" s="8">
        <f t="shared" si="185"/>
        <v>0.106196026169201</v>
      </c>
      <c r="P769" s="8">
        <f>IF(Päälaskenta!$C$29,IF(L769&gt;Päälaskenta!$F$28,Kaksitasouoma_matriisi!AQ769,Kaksitasouoma_matriisi!AR769),Päälaskenta!$F$20)</f>
        <v>0.12</v>
      </c>
      <c r="Q769" s="8">
        <f t="shared" si="186"/>
        <v>1.07170932701363</v>
      </c>
      <c r="R769" s="8">
        <f t="shared" si="180"/>
        <v>0.19163687885724801</v>
      </c>
      <c r="S769" s="8">
        <f t="shared" si="187"/>
        <v>0.33416401201651302</v>
      </c>
      <c r="U769" s="93">
        <f>IF(F769&gt;Päälaskenta!D$24,Päälaskenta!H$24+L769*Päälaskenta!G$24,F769*Päälaskenta!C$24 + F769*F769*Päälaskenta!E$24)</f>
        <v>1.4563999999999999</v>
      </c>
      <c r="V769" s="8">
        <f>IF(F769&gt;Päälaskenta!D$24,2*SQRT(POWER(Päälaskenta!D$24,2)+POWER(Päälaskenta!E$24*Päälaskenta!D$24,2))+Päälaskenta!C$24,(2*SQRT((POWER(F769,2))+POWER(Päälaskenta!E$24*F769,2))+Päälaskenta!C$24))</f>
        <v>2.9798989873223301</v>
      </c>
      <c r="W769" s="8">
        <f t="shared" si="188"/>
        <v>0.488741399019263</v>
      </c>
      <c r="X769" s="8">
        <f>Päälaskenta!F$24</f>
        <v>7.0000000000000007E-2</v>
      </c>
      <c r="Y769" s="8">
        <f t="shared" si="189"/>
        <v>12.9092808326617</v>
      </c>
      <c r="Z769" s="8">
        <f t="shared" si="181"/>
        <v>2.30836312114275</v>
      </c>
      <c r="AA769" s="8">
        <f t="shared" si="190"/>
        <v>1.58497879781842</v>
      </c>
      <c r="AC769" s="8">
        <f t="shared" si="182"/>
        <v>0.102220417478117</v>
      </c>
      <c r="AE769" s="8">
        <v>767</v>
      </c>
      <c r="AF769" s="8">
        <f t="shared" si="192"/>
        <v>13.980990159675301</v>
      </c>
      <c r="AG769" s="8">
        <f t="shared" si="183"/>
        <v>3.1974529105268101E-2</v>
      </c>
      <c r="AJ769" s="132">
        <f>IF(Päälaskenta!$F$28&lt;Kaksitasouoma_matriisi!L769,Päälaskenta!$C$20*Päälaskenta!$F$28,Päälaskenta!$C$20*Kaksitasouoma_matriisi!L769)</f>
        <v>0.55500000000000005</v>
      </c>
      <c r="AK769" s="134">
        <f>SQRT(Päälaskenta!$D$20^2+(Päälaskenta!$D$20/(1/Päälaskenta!$E$20))^2)</f>
        <v>1.8029999999999999</v>
      </c>
      <c r="AL769" s="134">
        <f>IF(Päälaskenta!$F$28&lt;Kaksitasouoma_matriisi!L769,AK769*Päälaskenta!$F$28*COS(ATAN(1/Päälaskenta!$E$20)),AK769*Kaksitasouoma_matriisi!L769*COS(ATAN(1/Päälaskenta!$E$20)))</f>
        <v>0.16700000000000001</v>
      </c>
      <c r="AM769" s="134"/>
      <c r="AN769" s="134">
        <f t="shared" si="191"/>
        <v>0.72199999999999998</v>
      </c>
      <c r="AO769" s="8">
        <f t="shared" si="184"/>
        <v>0.35608601302032</v>
      </c>
      <c r="AP769" s="134">
        <f>Refererenssiarvoja!$B$16*H769^(1/6)/(Refererenssiarvoja!$B$15^0.5)*(Päälaskenta!$G$28/2)^0.5*(1-AO769)^(-1.5)</f>
        <v>7.6999999999999999E-2</v>
      </c>
      <c r="AQ769" s="8">
        <f>Refererenssiarvoja!$B$16*Kaksitasouoma_matriisi!O769^(1/6)/(SQRT((2*Refererenssiarvoja!$B$15)/(Päälaskenta!$F$31*Päälaskenta!$G$31*Päälaskenta!$F$28))+SQRT(Refererenssiarvoja!$B$15)/Refererenssiarvoja!$B$17*LN(Kaksitasouoma_matriisi!L769/Päälaskenta!$F$28))</f>
        <v>-7.0189585865382806E-2</v>
      </c>
      <c r="AR769" s="8">
        <f>Refererenssiarvoja!$B$16*Kaksitasouoma_matriisi!O769^(1/6)/(SQRT((2*Refererenssiarvoja!$B$15)/(Päälaskenta!$F$31*Päälaskenta!$G$31*L769)))</f>
        <v>0.16368040797264999</v>
      </c>
    </row>
    <row r="770" spans="1:44" x14ac:dyDescent="0.2">
      <c r="A770" s="8">
        <v>768</v>
      </c>
      <c r="B770" s="8">
        <f>IF(Päälaskenta!C$7,Päälaskenta!E$7,Päälaskenta!G$5)</f>
        <v>2.5</v>
      </c>
      <c r="C770" s="56">
        <v>1.232</v>
      </c>
      <c r="D770" s="93">
        <f t="shared" si="177"/>
        <v>2.0291999999999999</v>
      </c>
      <c r="E770" s="8">
        <f>IF(Päälaskenta!$C$26,Kaksitasouoma_matriisi!AP770,Kaksitasouoma_matriisi!AC770)</f>
        <v>0.102220417478117</v>
      </c>
      <c r="F770" s="56">
        <f>IF(D770&lt;Päälaskenta!H$24,(SQRT(POWER(Päälaskenta!C$24/(2*Päälaskenta!E$24),2)+(D770/Päälaskenta!E$24))-Päälaskenta!C$24/(2*Päälaskenta!E$24)),IF(D770=Päälaskenta!H$24,Päälaskenta!D$24,Päälaskenta!D$24+(SQRT(POWER((Päälaskenta!C$20+Päälaskenta!G$24)/(2*Päälaskenta!E$20),2)+((D770-Päälaskenta!H$24)/Päälaskenta!E$20))-(Päälaskenta!C$20+Päälaskenta!G$24)/(2*Päälaskenta!E$20))))</f>
        <v>0.81100000000000005</v>
      </c>
      <c r="G770" s="57">
        <f>IF(F770&gt;Päälaskenta!D$24,(2*SQRT((POWER(Päälaskenta!D$24,2))+POWER(Päälaskenta!E$24*Päälaskenta!D$24,2))+Päälaskenta!C$24)+(2*SQRT((POWER((F770-Päälaskenta!D$24),2))+POWER(Päälaskenta!E$20*(F770-Päälaskenta!D$24),2))+Päälaskenta!C$20),(2*SQRT((POWER(F770,2))+POWER(Päälaskenta!E$24*F770,2))+Päälaskenta!C$24))</f>
        <v>8.3800000000000008</v>
      </c>
      <c r="H770" s="57">
        <f t="shared" si="178"/>
        <v>0.24</v>
      </c>
      <c r="I770" s="62">
        <f t="shared" si="179"/>
        <v>0.106336</v>
      </c>
      <c r="J770" s="8">
        <f>IF(F770&lt;Päälaskenta!$D$24,0,Kaksitasouoma_matriisi!F770-Päälaskenta!$D$24)</f>
        <v>0.111</v>
      </c>
      <c r="L770" s="8">
        <f>IF(F770&gt;Päälaskenta!D$24,F770-Päälaskenta!D$24,0)</f>
        <v>0.111</v>
      </c>
      <c r="M770" s="8">
        <f>IF(F770&gt;Päälaskenta!D$24,(Päälaskenta!C$20+(Päälaskenta!E$20*(Kaksitasouoma_matriisi!F770-Päälaskenta!D$24)))*(Kaksitasouoma_matriisi!F770-Päälaskenta!D$24),0)</f>
        <v>0.57348150000000098</v>
      </c>
      <c r="N770" s="8">
        <f>IF(F770&gt;Päälaskenta!D$24,(2*SQRT((POWER((F770-Päälaskenta!D$24),2))+POWER(Päälaskenta!E$20*(F770-Päälaskenta!D$24),2))+Päälaskenta!C$20),0)</f>
        <v>5.4002161915764999</v>
      </c>
      <c r="O770" s="8">
        <f t="shared" si="185"/>
        <v>0.106196026169201</v>
      </c>
      <c r="P770" s="8">
        <f>IF(Päälaskenta!$C$29,IF(L770&gt;Päälaskenta!$F$28,Kaksitasouoma_matriisi!AQ770,Kaksitasouoma_matriisi!AR770),Päälaskenta!$F$20)</f>
        <v>0.12</v>
      </c>
      <c r="Q770" s="8">
        <f t="shared" si="186"/>
        <v>1.07170932701363</v>
      </c>
      <c r="R770" s="8">
        <f t="shared" si="180"/>
        <v>0.19163687885724801</v>
      </c>
      <c r="S770" s="8">
        <f t="shared" si="187"/>
        <v>0.33416401201651302</v>
      </c>
      <c r="U770" s="93">
        <f>IF(F770&gt;Päälaskenta!D$24,Päälaskenta!H$24+L770*Päälaskenta!G$24,F770*Päälaskenta!C$24 + F770*F770*Päälaskenta!E$24)</f>
        <v>1.4563999999999999</v>
      </c>
      <c r="V770" s="8">
        <f>IF(F770&gt;Päälaskenta!D$24,2*SQRT(POWER(Päälaskenta!D$24,2)+POWER(Päälaskenta!E$24*Päälaskenta!D$24,2))+Päälaskenta!C$24,(2*SQRT((POWER(F770,2))+POWER(Päälaskenta!E$24*F770,2))+Päälaskenta!C$24))</f>
        <v>2.9798989873223301</v>
      </c>
      <c r="W770" s="8">
        <f t="shared" si="188"/>
        <v>0.488741399019263</v>
      </c>
      <c r="X770" s="8">
        <f>Päälaskenta!F$24</f>
        <v>7.0000000000000007E-2</v>
      </c>
      <c r="Y770" s="8">
        <f t="shared" si="189"/>
        <v>12.9092808326617</v>
      </c>
      <c r="Z770" s="8">
        <f t="shared" si="181"/>
        <v>2.30836312114275</v>
      </c>
      <c r="AA770" s="8">
        <f t="shared" si="190"/>
        <v>1.58497879781842</v>
      </c>
      <c r="AC770" s="8">
        <f t="shared" si="182"/>
        <v>0.102220417478117</v>
      </c>
      <c r="AE770" s="8">
        <v>768</v>
      </c>
      <c r="AF770" s="8">
        <f t="shared" si="192"/>
        <v>13.980990159675301</v>
      </c>
      <c r="AG770" s="8">
        <f t="shared" si="183"/>
        <v>3.1974529105268101E-2</v>
      </c>
      <c r="AJ770" s="132">
        <f>IF(Päälaskenta!$F$28&lt;Kaksitasouoma_matriisi!L770,Päälaskenta!$C$20*Päälaskenta!$F$28,Päälaskenta!$C$20*Kaksitasouoma_matriisi!L770)</f>
        <v>0.55500000000000005</v>
      </c>
      <c r="AK770" s="134">
        <f>SQRT(Päälaskenta!$D$20^2+(Päälaskenta!$D$20/(1/Päälaskenta!$E$20))^2)</f>
        <v>1.8029999999999999</v>
      </c>
      <c r="AL770" s="134">
        <f>IF(Päälaskenta!$F$28&lt;Kaksitasouoma_matriisi!L770,AK770*Päälaskenta!$F$28*COS(ATAN(1/Päälaskenta!$E$20)),AK770*Kaksitasouoma_matriisi!L770*COS(ATAN(1/Päälaskenta!$E$20)))</f>
        <v>0.16700000000000001</v>
      </c>
      <c r="AM770" s="134"/>
      <c r="AN770" s="134">
        <f t="shared" si="191"/>
        <v>0.72199999999999998</v>
      </c>
      <c r="AO770" s="8">
        <f t="shared" si="184"/>
        <v>0.35580524344569298</v>
      </c>
      <c r="AP770" s="134">
        <f>Refererenssiarvoja!$B$16*H770^(1/6)/(Refererenssiarvoja!$B$15^0.5)*(Päälaskenta!$G$28/2)^0.5*(1-AO770)^(-1.5)</f>
        <v>7.6999999999999999E-2</v>
      </c>
      <c r="AQ770" s="8">
        <f>Refererenssiarvoja!$B$16*Kaksitasouoma_matriisi!O770^(1/6)/(SQRT((2*Refererenssiarvoja!$B$15)/(Päälaskenta!$F$31*Päälaskenta!$G$31*Päälaskenta!$F$28))+SQRT(Refererenssiarvoja!$B$15)/Refererenssiarvoja!$B$17*LN(Kaksitasouoma_matriisi!L770/Päälaskenta!$F$28))</f>
        <v>-7.0189585865382806E-2</v>
      </c>
      <c r="AR770" s="8">
        <f>Refererenssiarvoja!$B$16*Kaksitasouoma_matriisi!O770^(1/6)/(SQRT((2*Refererenssiarvoja!$B$15)/(Päälaskenta!$F$31*Päälaskenta!$G$31*L770)))</f>
        <v>0.16368040797264999</v>
      </c>
    </row>
    <row r="771" spans="1:44" x14ac:dyDescent="0.2">
      <c r="A771" s="8">
        <v>769</v>
      </c>
      <c r="B771" s="8">
        <f>IF(Päälaskenta!C$7,Päälaskenta!E$7,Päälaskenta!G$5)</f>
        <v>2.5</v>
      </c>
      <c r="C771" s="56">
        <v>1.2310000000000001</v>
      </c>
      <c r="D771" s="93">
        <f t="shared" ref="D771:D834" si="193">B771/C771</f>
        <v>2.0308999999999999</v>
      </c>
      <c r="E771" s="8">
        <f>IF(Päälaskenta!$C$26,Kaksitasouoma_matriisi!AP771,Kaksitasouoma_matriisi!AC771)</f>
        <v>0.102220417478117</v>
      </c>
      <c r="F771" s="56">
        <f>IF(D771&lt;Päälaskenta!H$24,(SQRT(POWER(Päälaskenta!C$24/(2*Päälaskenta!E$24),2)+(D771/Päälaskenta!E$24))-Päälaskenta!C$24/(2*Päälaskenta!E$24)),IF(D771=Päälaskenta!H$24,Päälaskenta!D$24,Päälaskenta!D$24+(SQRT(POWER((Päälaskenta!C$20+Päälaskenta!G$24)/(2*Päälaskenta!E$20),2)+((D771-Päälaskenta!H$24)/Päälaskenta!E$20))-(Päälaskenta!C$20+Päälaskenta!G$24)/(2*Päälaskenta!E$20))))</f>
        <v>0.81100000000000005</v>
      </c>
      <c r="G771" s="57">
        <f>IF(F771&gt;Päälaskenta!D$24,(2*SQRT((POWER(Päälaskenta!D$24,2))+POWER(Päälaskenta!E$24*Päälaskenta!D$24,2))+Päälaskenta!C$24)+(2*SQRT((POWER((F771-Päälaskenta!D$24),2))+POWER(Päälaskenta!E$20*(F771-Päälaskenta!D$24),2))+Päälaskenta!C$20),(2*SQRT((POWER(F771,2))+POWER(Päälaskenta!E$24*F771,2))+Päälaskenta!C$24))</f>
        <v>8.3800000000000008</v>
      </c>
      <c r="H771" s="57">
        <f t="shared" ref="H771:H834" si="194">D771/G771</f>
        <v>0.24</v>
      </c>
      <c r="I771" s="62">
        <f t="shared" ref="I771:I834" si="195">POWER(C771/((1/E771)*POWER(H771,2/3)),2)</f>
        <v>0.10616399999999999</v>
      </c>
      <c r="J771" s="8">
        <f>IF(F771&lt;Päälaskenta!$D$24,0,Kaksitasouoma_matriisi!F771-Päälaskenta!$D$24)</f>
        <v>0.111</v>
      </c>
      <c r="L771" s="8">
        <f>IF(F771&gt;Päälaskenta!D$24,F771-Päälaskenta!D$24,0)</f>
        <v>0.111</v>
      </c>
      <c r="M771" s="8">
        <f>IF(F771&gt;Päälaskenta!D$24,(Päälaskenta!C$20+(Päälaskenta!E$20*(Kaksitasouoma_matriisi!F771-Päälaskenta!D$24)))*(Kaksitasouoma_matriisi!F771-Päälaskenta!D$24),0)</f>
        <v>0.57348150000000098</v>
      </c>
      <c r="N771" s="8">
        <f>IF(F771&gt;Päälaskenta!D$24,(2*SQRT((POWER((F771-Päälaskenta!D$24),2))+POWER(Päälaskenta!E$20*(F771-Päälaskenta!D$24),2))+Päälaskenta!C$20),0)</f>
        <v>5.4002161915764999</v>
      </c>
      <c r="O771" s="8">
        <f t="shared" si="185"/>
        <v>0.106196026169201</v>
      </c>
      <c r="P771" s="8">
        <f>IF(Päälaskenta!$C$29,IF(L771&gt;Päälaskenta!$F$28,Kaksitasouoma_matriisi!AQ771,Kaksitasouoma_matriisi!AR771),Päälaskenta!$F$20)</f>
        <v>0.12</v>
      </c>
      <c r="Q771" s="8">
        <f t="shared" si="186"/>
        <v>1.07170932701363</v>
      </c>
      <c r="R771" s="8">
        <f t="shared" ref="R771:R834" si="196">B771*Q771/(Q771+Y771)</f>
        <v>0.19163687885724801</v>
      </c>
      <c r="S771" s="8">
        <f t="shared" si="187"/>
        <v>0.33416401201651302</v>
      </c>
      <c r="U771" s="93">
        <f>IF(F771&gt;Päälaskenta!D$24,Päälaskenta!H$24+L771*Päälaskenta!G$24,F771*Päälaskenta!C$24 + F771*F771*Päälaskenta!E$24)</f>
        <v>1.4563999999999999</v>
      </c>
      <c r="V771" s="8">
        <f>IF(F771&gt;Päälaskenta!D$24,2*SQRT(POWER(Päälaskenta!D$24,2)+POWER(Päälaskenta!E$24*Päälaskenta!D$24,2))+Päälaskenta!C$24,(2*SQRT((POWER(F771,2))+POWER(Päälaskenta!E$24*F771,2))+Päälaskenta!C$24))</f>
        <v>2.9798989873223301</v>
      </c>
      <c r="W771" s="8">
        <f t="shared" si="188"/>
        <v>0.488741399019263</v>
      </c>
      <c r="X771" s="8">
        <f>Päälaskenta!F$24</f>
        <v>7.0000000000000007E-2</v>
      </c>
      <c r="Y771" s="8">
        <f t="shared" si="189"/>
        <v>12.9092808326617</v>
      </c>
      <c r="Z771" s="8">
        <f t="shared" ref="Z771:Z834" si="197">B771*Y771/(Y771+Q771)</f>
        <v>2.30836312114275</v>
      </c>
      <c r="AA771" s="8">
        <f t="shared" si="190"/>
        <v>1.58497879781842</v>
      </c>
      <c r="AC771" s="8">
        <f t="shared" ref="AC771:AC834" si="198">(N771*P771+V771*X771)/(N771+V771)</f>
        <v>0.102220417478117</v>
      </c>
      <c r="AE771" s="8">
        <v>769</v>
      </c>
      <c r="AF771" s="8">
        <f t="shared" si="192"/>
        <v>13.980990159675301</v>
      </c>
      <c r="AG771" s="8">
        <f t="shared" ref="AG771:AG834" si="199">(B771*B771)/(AF771*AF771)</f>
        <v>3.1974529105268101E-2</v>
      </c>
      <c r="AJ771" s="132">
        <f>IF(Päälaskenta!$F$28&lt;Kaksitasouoma_matriisi!L771,Päälaskenta!$C$20*Päälaskenta!$F$28,Päälaskenta!$C$20*Kaksitasouoma_matriisi!L771)</f>
        <v>0.55500000000000005</v>
      </c>
      <c r="AK771" s="134">
        <f>SQRT(Päälaskenta!$D$20^2+(Päälaskenta!$D$20/(1/Päälaskenta!$E$20))^2)</f>
        <v>1.8029999999999999</v>
      </c>
      <c r="AL771" s="134">
        <f>IF(Päälaskenta!$F$28&lt;Kaksitasouoma_matriisi!L771,AK771*Päälaskenta!$F$28*COS(ATAN(1/Päälaskenta!$E$20)),AK771*Kaksitasouoma_matriisi!L771*COS(ATAN(1/Päälaskenta!$E$20)))</f>
        <v>0.16700000000000001</v>
      </c>
      <c r="AM771" s="134"/>
      <c r="AN771" s="134">
        <f t="shared" si="191"/>
        <v>0.72199999999999998</v>
      </c>
      <c r="AO771" s="8">
        <f t="shared" ref="AO771:AO834" si="200">AN771/D771</f>
        <v>0.355507410507657</v>
      </c>
      <c r="AP771" s="134">
        <f>Refererenssiarvoja!$B$16*H771^(1/6)/(Refererenssiarvoja!$B$15^0.5)*(Päälaskenta!$G$28/2)^0.5*(1-AO771)^(-1.5)</f>
        <v>7.6999999999999999E-2</v>
      </c>
      <c r="AQ771" s="8">
        <f>Refererenssiarvoja!$B$16*Kaksitasouoma_matriisi!O771^(1/6)/(SQRT((2*Refererenssiarvoja!$B$15)/(Päälaskenta!$F$31*Päälaskenta!$G$31*Päälaskenta!$F$28))+SQRT(Refererenssiarvoja!$B$15)/Refererenssiarvoja!$B$17*LN(Kaksitasouoma_matriisi!L771/Päälaskenta!$F$28))</f>
        <v>-7.0189585865382806E-2</v>
      </c>
      <c r="AR771" s="8">
        <f>Refererenssiarvoja!$B$16*Kaksitasouoma_matriisi!O771^(1/6)/(SQRT((2*Refererenssiarvoja!$B$15)/(Päälaskenta!$F$31*Päälaskenta!$G$31*L771)))</f>
        <v>0.16368040797264999</v>
      </c>
    </row>
    <row r="772" spans="1:44" x14ac:dyDescent="0.2">
      <c r="A772" s="8">
        <v>770</v>
      </c>
      <c r="B772" s="8">
        <f>IF(Päälaskenta!C$7,Päälaskenta!E$7,Päälaskenta!G$5)</f>
        <v>2.5</v>
      </c>
      <c r="C772" s="56">
        <v>1.23</v>
      </c>
      <c r="D772" s="93">
        <f t="shared" si="193"/>
        <v>2.0325000000000002</v>
      </c>
      <c r="E772" s="8">
        <f>IF(Päälaskenta!$C$26,Kaksitasouoma_matriisi!AP772,Kaksitasouoma_matriisi!AC772)</f>
        <v>0.102220417478117</v>
      </c>
      <c r="F772" s="56">
        <f>IF(D772&lt;Päälaskenta!H$24,(SQRT(POWER(Päälaskenta!C$24/(2*Päälaskenta!E$24),2)+(D772/Päälaskenta!E$24))-Päälaskenta!C$24/(2*Päälaskenta!E$24)),IF(D772=Päälaskenta!H$24,Päälaskenta!D$24,Päälaskenta!D$24+(SQRT(POWER((Päälaskenta!C$20+Päälaskenta!G$24)/(2*Päälaskenta!E$20),2)+((D772-Päälaskenta!H$24)/Päälaskenta!E$20))-(Päälaskenta!C$20+Päälaskenta!G$24)/(2*Päälaskenta!E$20))))</f>
        <v>0.81100000000000005</v>
      </c>
      <c r="G772" s="57">
        <f>IF(F772&gt;Päälaskenta!D$24,(2*SQRT((POWER(Päälaskenta!D$24,2))+POWER(Päälaskenta!E$24*Päälaskenta!D$24,2))+Päälaskenta!C$24)+(2*SQRT((POWER((F772-Päälaskenta!D$24),2))+POWER(Päälaskenta!E$20*(F772-Päälaskenta!D$24),2))+Päälaskenta!C$20),(2*SQRT((POWER(F772,2))+POWER(Päälaskenta!E$24*F772,2))+Päälaskenta!C$24))</f>
        <v>8.3800000000000008</v>
      </c>
      <c r="H772" s="57">
        <f t="shared" si="194"/>
        <v>0.24</v>
      </c>
      <c r="I772" s="62">
        <f t="shared" si="195"/>
        <v>0.105991</v>
      </c>
      <c r="J772" s="8">
        <f>IF(F772&lt;Päälaskenta!$D$24,0,Kaksitasouoma_matriisi!F772-Päälaskenta!$D$24)</f>
        <v>0.111</v>
      </c>
      <c r="L772" s="8">
        <f>IF(F772&gt;Päälaskenta!D$24,F772-Päälaskenta!D$24,0)</f>
        <v>0.111</v>
      </c>
      <c r="M772" s="8">
        <f>IF(F772&gt;Päälaskenta!D$24,(Päälaskenta!C$20+(Päälaskenta!E$20*(Kaksitasouoma_matriisi!F772-Päälaskenta!D$24)))*(Kaksitasouoma_matriisi!F772-Päälaskenta!D$24),0)</f>
        <v>0.57348150000000098</v>
      </c>
      <c r="N772" s="8">
        <f>IF(F772&gt;Päälaskenta!D$24,(2*SQRT((POWER((F772-Päälaskenta!D$24),2))+POWER(Päälaskenta!E$20*(F772-Päälaskenta!D$24),2))+Päälaskenta!C$20),0)</f>
        <v>5.4002161915764999</v>
      </c>
      <c r="O772" s="8">
        <f t="shared" ref="O772:O835" si="201">IF(N772&gt;0,M772/N772,0)</f>
        <v>0.106196026169201</v>
      </c>
      <c r="P772" s="8">
        <f>IF(Päälaskenta!$C$29,IF(L772&gt;Päälaskenta!$F$28,Kaksitasouoma_matriisi!AQ772,Kaksitasouoma_matriisi!AR772),Päälaskenta!$F$20)</f>
        <v>0.12</v>
      </c>
      <c r="Q772" s="8">
        <f t="shared" ref="Q772:Q835" si="202">(1/P772)*M772*POWER(O772,(2/3))</f>
        <v>1.07170932701363</v>
      </c>
      <c r="R772" s="8">
        <f t="shared" si="196"/>
        <v>0.19163687885724801</v>
      </c>
      <c r="S772" s="8">
        <f t="shared" ref="S772:S835" si="203">IF(M772&gt;0,R772/M772,0)</f>
        <v>0.33416401201651302</v>
      </c>
      <c r="U772" s="93">
        <f>IF(F772&gt;Päälaskenta!D$24,Päälaskenta!H$24+L772*Päälaskenta!G$24,F772*Päälaskenta!C$24 + F772*F772*Päälaskenta!E$24)</f>
        <v>1.4563999999999999</v>
      </c>
      <c r="V772" s="8">
        <f>IF(F772&gt;Päälaskenta!D$24,2*SQRT(POWER(Päälaskenta!D$24,2)+POWER(Päälaskenta!E$24*Päälaskenta!D$24,2))+Päälaskenta!C$24,(2*SQRT((POWER(F772,2))+POWER(Päälaskenta!E$24*F772,2))+Päälaskenta!C$24))</f>
        <v>2.9798989873223301</v>
      </c>
      <c r="W772" s="8">
        <f t="shared" ref="W772:W835" si="204">U772/V772</f>
        <v>0.488741399019263</v>
      </c>
      <c r="X772" s="8">
        <f>Päälaskenta!F$24</f>
        <v>7.0000000000000007E-2</v>
      </c>
      <c r="Y772" s="8">
        <f t="shared" ref="Y772:Y835" si="205">(1/X772)*U772*POWER(W772,(2/3))</f>
        <v>12.9092808326617</v>
      </c>
      <c r="Z772" s="8">
        <f t="shared" si="197"/>
        <v>2.30836312114275</v>
      </c>
      <c r="AA772" s="8">
        <f t="shared" ref="AA772:AA835" si="206">Z772/U772</f>
        <v>1.58497879781842</v>
      </c>
      <c r="AC772" s="8">
        <f t="shared" si="198"/>
        <v>0.102220417478117</v>
      </c>
      <c r="AE772" s="8">
        <v>770</v>
      </c>
      <c r="AF772" s="8">
        <f t="shared" si="192"/>
        <v>13.980990159675301</v>
      </c>
      <c r="AG772" s="8">
        <f t="shared" si="199"/>
        <v>3.1974529105268101E-2</v>
      </c>
      <c r="AJ772" s="132">
        <f>IF(Päälaskenta!$F$28&lt;Kaksitasouoma_matriisi!L772,Päälaskenta!$C$20*Päälaskenta!$F$28,Päälaskenta!$C$20*Kaksitasouoma_matriisi!L772)</f>
        <v>0.55500000000000005</v>
      </c>
      <c r="AK772" s="134">
        <f>SQRT(Päälaskenta!$D$20^2+(Päälaskenta!$D$20/(1/Päälaskenta!$E$20))^2)</f>
        <v>1.8029999999999999</v>
      </c>
      <c r="AL772" s="134">
        <f>IF(Päälaskenta!$F$28&lt;Kaksitasouoma_matriisi!L772,AK772*Päälaskenta!$F$28*COS(ATAN(1/Päälaskenta!$E$20)),AK772*Kaksitasouoma_matriisi!L772*COS(ATAN(1/Päälaskenta!$E$20)))</f>
        <v>0.16700000000000001</v>
      </c>
      <c r="AM772" s="134"/>
      <c r="AN772" s="134">
        <f t="shared" ref="AN772:AN835" si="207">AJ772+AL772</f>
        <v>0.72199999999999998</v>
      </c>
      <c r="AO772" s="8">
        <f t="shared" si="200"/>
        <v>0.355227552275523</v>
      </c>
      <c r="AP772" s="134">
        <f>Refererenssiarvoja!$B$16*H772^(1/6)/(Refererenssiarvoja!$B$15^0.5)*(Päälaskenta!$G$28/2)^0.5*(1-AO772)^(-1.5)</f>
        <v>7.6999999999999999E-2</v>
      </c>
      <c r="AQ772" s="8">
        <f>Refererenssiarvoja!$B$16*Kaksitasouoma_matriisi!O772^(1/6)/(SQRT((2*Refererenssiarvoja!$B$15)/(Päälaskenta!$F$31*Päälaskenta!$G$31*Päälaskenta!$F$28))+SQRT(Refererenssiarvoja!$B$15)/Refererenssiarvoja!$B$17*LN(Kaksitasouoma_matriisi!L772/Päälaskenta!$F$28))</f>
        <v>-7.0189585865382806E-2</v>
      </c>
      <c r="AR772" s="8">
        <f>Refererenssiarvoja!$B$16*Kaksitasouoma_matriisi!O772^(1/6)/(SQRT((2*Refererenssiarvoja!$B$15)/(Päälaskenta!$F$31*Päälaskenta!$G$31*L772)))</f>
        <v>0.16368040797264999</v>
      </c>
    </row>
    <row r="773" spans="1:44" x14ac:dyDescent="0.2">
      <c r="A773" s="8">
        <v>771</v>
      </c>
      <c r="B773" s="8">
        <f>IF(Päälaskenta!C$7,Päälaskenta!E$7,Päälaskenta!G$5)</f>
        <v>2.5</v>
      </c>
      <c r="C773" s="56">
        <v>1.2290000000000001</v>
      </c>
      <c r="D773" s="93">
        <f t="shared" si="193"/>
        <v>2.0341999999999998</v>
      </c>
      <c r="E773" s="8">
        <f>IF(Päälaskenta!$C$26,Kaksitasouoma_matriisi!AP773,Kaksitasouoma_matriisi!AC773)</f>
        <v>0.102228063867889</v>
      </c>
      <c r="F773" s="56">
        <f>IF(D773&lt;Päälaskenta!H$24,(SQRT(POWER(Päälaskenta!C$24/(2*Päälaskenta!E$24),2)+(D773/Päälaskenta!E$24))-Päälaskenta!C$24/(2*Päälaskenta!E$24)),IF(D773=Päälaskenta!H$24,Päälaskenta!D$24,Päälaskenta!D$24+(SQRT(POWER((Päälaskenta!C$20+Päälaskenta!G$24)/(2*Päälaskenta!E$20),2)+((D773-Päälaskenta!H$24)/Päälaskenta!E$20))-(Päälaskenta!C$20+Päälaskenta!G$24)/(2*Päälaskenta!E$20))))</f>
        <v>0.81200000000000006</v>
      </c>
      <c r="G773" s="57">
        <f>IF(F773&gt;Päälaskenta!D$24,(2*SQRT((POWER(Päälaskenta!D$24,2))+POWER(Päälaskenta!E$24*Päälaskenta!D$24,2))+Päälaskenta!C$24)+(2*SQRT((POWER((F773-Päälaskenta!D$24),2))+POWER(Päälaskenta!E$20*(F773-Päälaskenta!D$24),2))+Päälaskenta!C$20),(2*SQRT((POWER(F773,2))+POWER(Päälaskenta!E$24*F773,2))+Päälaskenta!C$24))</f>
        <v>8.3800000000000008</v>
      </c>
      <c r="H773" s="57">
        <f t="shared" si="194"/>
        <v>0.24</v>
      </c>
      <c r="I773" s="62">
        <f t="shared" si="195"/>
        <v>0.105835</v>
      </c>
      <c r="J773" s="8">
        <f>IF(F773&lt;Päälaskenta!$D$24,0,Kaksitasouoma_matriisi!F773-Päälaskenta!$D$24)</f>
        <v>0.112</v>
      </c>
      <c r="L773" s="8">
        <f>IF(F773&gt;Päälaskenta!D$24,F773-Päälaskenta!D$24,0)</f>
        <v>0.112</v>
      </c>
      <c r="M773" s="8">
        <f>IF(F773&gt;Päälaskenta!D$24,(Päälaskenta!C$20+(Päälaskenta!E$20*(Kaksitasouoma_matriisi!F773-Päälaskenta!D$24)))*(Kaksitasouoma_matriisi!F773-Päälaskenta!D$24),0)</f>
        <v>0.578816000000001</v>
      </c>
      <c r="N773" s="8">
        <f>IF(F773&gt;Päälaskenta!D$24,(2*SQRT((POWER((F773-Päälaskenta!D$24),2))+POWER(Päälaskenta!E$20*(F773-Päälaskenta!D$24),2))+Päälaskenta!C$20),0)</f>
        <v>5.4038217428519699</v>
      </c>
      <c r="O773" s="8">
        <f t="shared" si="201"/>
        <v>0.107112341513789</v>
      </c>
      <c r="P773" s="8">
        <f>IF(Päälaskenta!$C$29,IF(L773&gt;Päälaskenta!$F$28,Kaksitasouoma_matriisi!AQ773,Kaksitasouoma_matriisi!AR773),Päälaskenta!$F$20)</f>
        <v>0.12</v>
      </c>
      <c r="Q773" s="8">
        <f t="shared" si="202"/>
        <v>1.08789160087206</v>
      </c>
      <c r="R773" s="8">
        <f t="shared" si="196"/>
        <v>0.193814392900403</v>
      </c>
      <c r="S773" s="8">
        <f t="shared" si="203"/>
        <v>0.334846294678106</v>
      </c>
      <c r="U773" s="93">
        <f>IF(F773&gt;Päälaskenta!D$24,Päälaskenta!H$24+L773*Päälaskenta!G$24,F773*Päälaskenta!C$24 + F773*F773*Päälaskenta!E$24)</f>
        <v>1.4588000000000001</v>
      </c>
      <c r="V773" s="8">
        <f>IF(F773&gt;Päälaskenta!D$24,2*SQRT(POWER(Päälaskenta!D$24,2)+POWER(Päälaskenta!E$24*Päälaskenta!D$24,2))+Päälaskenta!C$24,(2*SQRT((POWER(F773,2))+POWER(Päälaskenta!E$24*F773,2))+Päälaskenta!C$24))</f>
        <v>2.9798989873223301</v>
      </c>
      <c r="W773" s="8">
        <f t="shared" si="204"/>
        <v>0.48954679544719898</v>
      </c>
      <c r="X773" s="8">
        <f>Päälaskenta!F$24</f>
        <v>7.0000000000000007E-2</v>
      </c>
      <c r="Y773" s="8">
        <f t="shared" si="205"/>
        <v>12.944755621451399</v>
      </c>
      <c r="Z773" s="8">
        <f t="shared" si="197"/>
        <v>2.3061856070996001</v>
      </c>
      <c r="AA773" s="8">
        <f t="shared" si="206"/>
        <v>1.58087853516562</v>
      </c>
      <c r="AC773" s="8">
        <f t="shared" si="198"/>
        <v>0.102228063867889</v>
      </c>
      <c r="AE773" s="8">
        <v>771</v>
      </c>
      <c r="AF773" s="8">
        <f t="shared" si="192"/>
        <v>14.032647222323501</v>
      </c>
      <c r="AG773" s="8">
        <f t="shared" si="199"/>
        <v>3.1739552755571901E-2</v>
      </c>
      <c r="AJ773" s="132">
        <f>IF(Päälaskenta!$F$28&lt;Kaksitasouoma_matriisi!L773,Päälaskenta!$C$20*Päälaskenta!$F$28,Päälaskenta!$C$20*Kaksitasouoma_matriisi!L773)</f>
        <v>0.56000000000000005</v>
      </c>
      <c r="AK773" s="134">
        <f>SQRT(Päälaskenta!$D$20^2+(Päälaskenta!$D$20/(1/Päälaskenta!$E$20))^2)</f>
        <v>1.8029999999999999</v>
      </c>
      <c r="AL773" s="134">
        <f>IF(Päälaskenta!$F$28&lt;Kaksitasouoma_matriisi!L773,AK773*Päälaskenta!$F$28*COS(ATAN(1/Päälaskenta!$E$20)),AK773*Kaksitasouoma_matriisi!L773*COS(ATAN(1/Päälaskenta!$E$20)))</f>
        <v>0.16800000000000001</v>
      </c>
      <c r="AM773" s="134"/>
      <c r="AN773" s="134">
        <f t="shared" si="207"/>
        <v>0.72799999999999998</v>
      </c>
      <c r="AO773" s="8">
        <f t="shared" si="200"/>
        <v>0.357880247763249</v>
      </c>
      <c r="AP773" s="134">
        <f>Refererenssiarvoja!$B$16*H773^(1/6)/(Refererenssiarvoja!$B$15^0.5)*(Päälaskenta!$G$28/2)^0.5*(1-AO773)^(-1.5)</f>
        <v>7.6999999999999999E-2</v>
      </c>
      <c r="AQ773" s="8">
        <f>Refererenssiarvoja!$B$16*Kaksitasouoma_matriisi!O773^(1/6)/(SQRT((2*Refererenssiarvoja!$B$15)/(Päälaskenta!$F$31*Päälaskenta!$G$31*Päälaskenta!$F$28))+SQRT(Refererenssiarvoja!$B$15)/Refererenssiarvoja!$B$17*LN(Kaksitasouoma_matriisi!L773/Päälaskenta!$F$28))</f>
        <v>-7.0797279410997394E-2</v>
      </c>
      <c r="AR773" s="8">
        <f>Refererenssiarvoja!$B$16*Kaksitasouoma_matriisi!O773^(1/6)/(SQRT((2*Refererenssiarvoja!$B$15)/(Päälaskenta!$F$31*Päälaskenta!$G$31*L773)))</f>
        <v>0.16465165309034899</v>
      </c>
    </row>
    <row r="774" spans="1:44" x14ac:dyDescent="0.2">
      <c r="A774" s="8">
        <v>772</v>
      </c>
      <c r="B774" s="8">
        <f>IF(Päälaskenta!C$7,Päälaskenta!E$7,Päälaskenta!G$5)</f>
        <v>2.5</v>
      </c>
      <c r="C774" s="56">
        <v>1.228</v>
      </c>
      <c r="D774" s="93">
        <f t="shared" si="193"/>
        <v>2.0358000000000001</v>
      </c>
      <c r="E774" s="8">
        <f>IF(Päälaskenta!$C$26,Kaksitasouoma_matriisi!AP774,Kaksitasouoma_matriisi!AC774)</f>
        <v>0.102228063867889</v>
      </c>
      <c r="F774" s="56">
        <f>IF(D774&lt;Päälaskenta!H$24,(SQRT(POWER(Päälaskenta!C$24/(2*Päälaskenta!E$24),2)+(D774/Päälaskenta!E$24))-Päälaskenta!C$24/(2*Päälaskenta!E$24)),IF(D774=Päälaskenta!H$24,Päälaskenta!D$24,Päälaskenta!D$24+(SQRT(POWER((Päälaskenta!C$20+Päälaskenta!G$24)/(2*Päälaskenta!E$20),2)+((D774-Päälaskenta!H$24)/Päälaskenta!E$20))-(Päälaskenta!C$20+Päälaskenta!G$24)/(2*Päälaskenta!E$20))))</f>
        <v>0.81200000000000006</v>
      </c>
      <c r="G774" s="57">
        <f>IF(F774&gt;Päälaskenta!D$24,(2*SQRT((POWER(Päälaskenta!D$24,2))+POWER(Päälaskenta!E$24*Päälaskenta!D$24,2))+Päälaskenta!C$24)+(2*SQRT((POWER((F774-Päälaskenta!D$24),2))+POWER(Päälaskenta!E$20*(F774-Päälaskenta!D$24),2))+Päälaskenta!C$20),(2*SQRT((POWER(F774,2))+POWER(Päälaskenta!E$24*F774,2))+Päälaskenta!C$24))</f>
        <v>8.3800000000000008</v>
      </c>
      <c r="H774" s="57">
        <f t="shared" si="194"/>
        <v>0.24</v>
      </c>
      <c r="I774" s="62">
        <f t="shared" si="195"/>
        <v>0.10566300000000001</v>
      </c>
      <c r="J774" s="8">
        <f>IF(F774&lt;Päälaskenta!$D$24,0,Kaksitasouoma_matriisi!F774-Päälaskenta!$D$24)</f>
        <v>0.112</v>
      </c>
      <c r="L774" s="8">
        <f>IF(F774&gt;Päälaskenta!D$24,F774-Päälaskenta!D$24,0)</f>
        <v>0.112</v>
      </c>
      <c r="M774" s="8">
        <f>IF(F774&gt;Päälaskenta!D$24,(Päälaskenta!C$20+(Päälaskenta!E$20*(Kaksitasouoma_matriisi!F774-Päälaskenta!D$24)))*(Kaksitasouoma_matriisi!F774-Päälaskenta!D$24),0)</f>
        <v>0.578816000000001</v>
      </c>
      <c r="N774" s="8">
        <f>IF(F774&gt;Päälaskenta!D$24,(2*SQRT((POWER((F774-Päälaskenta!D$24),2))+POWER(Päälaskenta!E$20*(F774-Päälaskenta!D$24),2))+Päälaskenta!C$20),0)</f>
        <v>5.4038217428519699</v>
      </c>
      <c r="O774" s="8">
        <f t="shared" si="201"/>
        <v>0.107112341513789</v>
      </c>
      <c r="P774" s="8">
        <f>IF(Päälaskenta!$C$29,IF(L774&gt;Päälaskenta!$F$28,Kaksitasouoma_matriisi!AQ774,Kaksitasouoma_matriisi!AR774),Päälaskenta!$F$20)</f>
        <v>0.12</v>
      </c>
      <c r="Q774" s="8">
        <f t="shared" si="202"/>
        <v>1.08789160087206</v>
      </c>
      <c r="R774" s="8">
        <f t="shared" si="196"/>
        <v>0.193814392900403</v>
      </c>
      <c r="S774" s="8">
        <f t="shared" si="203"/>
        <v>0.334846294678106</v>
      </c>
      <c r="U774" s="93">
        <f>IF(F774&gt;Päälaskenta!D$24,Päälaskenta!H$24+L774*Päälaskenta!G$24,F774*Päälaskenta!C$24 + F774*F774*Päälaskenta!E$24)</f>
        <v>1.4588000000000001</v>
      </c>
      <c r="V774" s="8">
        <f>IF(F774&gt;Päälaskenta!D$24,2*SQRT(POWER(Päälaskenta!D$24,2)+POWER(Päälaskenta!E$24*Päälaskenta!D$24,2))+Päälaskenta!C$24,(2*SQRT((POWER(F774,2))+POWER(Päälaskenta!E$24*F774,2))+Päälaskenta!C$24))</f>
        <v>2.9798989873223301</v>
      </c>
      <c r="W774" s="8">
        <f t="shared" si="204"/>
        <v>0.48954679544719898</v>
      </c>
      <c r="X774" s="8">
        <f>Päälaskenta!F$24</f>
        <v>7.0000000000000007E-2</v>
      </c>
      <c r="Y774" s="8">
        <f t="shared" si="205"/>
        <v>12.944755621451399</v>
      </c>
      <c r="Z774" s="8">
        <f t="shared" si="197"/>
        <v>2.3061856070996001</v>
      </c>
      <c r="AA774" s="8">
        <f t="shared" si="206"/>
        <v>1.58087853516562</v>
      </c>
      <c r="AC774" s="8">
        <f t="shared" si="198"/>
        <v>0.102228063867889</v>
      </c>
      <c r="AE774" s="8">
        <v>772</v>
      </c>
      <c r="AF774" s="8">
        <f t="shared" si="192"/>
        <v>14.032647222323501</v>
      </c>
      <c r="AG774" s="8">
        <f t="shared" si="199"/>
        <v>3.1739552755571901E-2</v>
      </c>
      <c r="AJ774" s="132">
        <f>IF(Päälaskenta!$F$28&lt;Kaksitasouoma_matriisi!L774,Päälaskenta!$C$20*Päälaskenta!$F$28,Päälaskenta!$C$20*Kaksitasouoma_matriisi!L774)</f>
        <v>0.56000000000000005</v>
      </c>
      <c r="AK774" s="134">
        <f>SQRT(Päälaskenta!$D$20^2+(Päälaskenta!$D$20/(1/Päälaskenta!$E$20))^2)</f>
        <v>1.8029999999999999</v>
      </c>
      <c r="AL774" s="134">
        <f>IF(Päälaskenta!$F$28&lt;Kaksitasouoma_matriisi!L774,AK774*Päälaskenta!$F$28*COS(ATAN(1/Päälaskenta!$E$20)),AK774*Kaksitasouoma_matriisi!L774*COS(ATAN(1/Päälaskenta!$E$20)))</f>
        <v>0.16800000000000001</v>
      </c>
      <c r="AM774" s="134"/>
      <c r="AN774" s="134">
        <f t="shared" si="207"/>
        <v>0.72799999999999998</v>
      </c>
      <c r="AO774" s="8">
        <f t="shared" si="200"/>
        <v>0.35759897828863302</v>
      </c>
      <c r="AP774" s="134">
        <f>Refererenssiarvoja!$B$16*H774^(1/6)/(Refererenssiarvoja!$B$15^0.5)*(Päälaskenta!$G$28/2)^0.5*(1-AO774)^(-1.5)</f>
        <v>7.6999999999999999E-2</v>
      </c>
      <c r="AQ774" s="8">
        <f>Refererenssiarvoja!$B$16*Kaksitasouoma_matriisi!O774^(1/6)/(SQRT((2*Refererenssiarvoja!$B$15)/(Päälaskenta!$F$31*Päälaskenta!$G$31*Päälaskenta!$F$28))+SQRT(Refererenssiarvoja!$B$15)/Refererenssiarvoja!$B$17*LN(Kaksitasouoma_matriisi!L774/Päälaskenta!$F$28))</f>
        <v>-7.0797279410997394E-2</v>
      </c>
      <c r="AR774" s="8">
        <f>Refererenssiarvoja!$B$16*Kaksitasouoma_matriisi!O774^(1/6)/(SQRT((2*Refererenssiarvoja!$B$15)/(Päälaskenta!$F$31*Päälaskenta!$G$31*L774)))</f>
        <v>0.16465165309034899</v>
      </c>
    </row>
    <row r="775" spans="1:44" x14ac:dyDescent="0.2">
      <c r="A775" s="8">
        <v>773</v>
      </c>
      <c r="B775" s="8">
        <f>IF(Päälaskenta!C$7,Päälaskenta!E$7,Päälaskenta!G$5)</f>
        <v>2.5</v>
      </c>
      <c r="C775" s="56">
        <v>1.2270000000000001</v>
      </c>
      <c r="D775" s="93">
        <f t="shared" si="193"/>
        <v>2.0375000000000001</v>
      </c>
      <c r="E775" s="8">
        <f>IF(Päälaskenta!$C$26,Kaksitasouoma_matriisi!AP775,Kaksitasouoma_matriisi!AC775)</f>
        <v>0.102228063867889</v>
      </c>
      <c r="F775" s="56">
        <f>IF(D775&lt;Päälaskenta!H$24,(SQRT(POWER(Päälaskenta!C$24/(2*Päälaskenta!E$24),2)+(D775/Päälaskenta!E$24))-Päälaskenta!C$24/(2*Päälaskenta!E$24)),IF(D775=Päälaskenta!H$24,Päälaskenta!D$24,Päälaskenta!D$24+(SQRT(POWER((Päälaskenta!C$20+Päälaskenta!G$24)/(2*Päälaskenta!E$20),2)+((D775-Päälaskenta!H$24)/Päälaskenta!E$20))-(Päälaskenta!C$20+Päälaskenta!G$24)/(2*Päälaskenta!E$20))))</f>
        <v>0.81200000000000006</v>
      </c>
      <c r="G775" s="57">
        <f>IF(F775&gt;Päälaskenta!D$24,(2*SQRT((POWER(Päälaskenta!D$24,2))+POWER(Päälaskenta!E$24*Päälaskenta!D$24,2))+Päälaskenta!C$24)+(2*SQRT((POWER((F775-Päälaskenta!D$24),2))+POWER(Päälaskenta!E$20*(F775-Päälaskenta!D$24),2))+Päälaskenta!C$20),(2*SQRT((POWER(F775,2))+POWER(Päälaskenta!E$24*F775,2))+Päälaskenta!C$24))</f>
        <v>8.3800000000000008</v>
      </c>
      <c r="H775" s="57">
        <f t="shared" si="194"/>
        <v>0.24</v>
      </c>
      <c r="I775" s="62">
        <f t="shared" si="195"/>
        <v>0.105491</v>
      </c>
      <c r="J775" s="8">
        <f>IF(F775&lt;Päälaskenta!$D$24,0,Kaksitasouoma_matriisi!F775-Päälaskenta!$D$24)</f>
        <v>0.112</v>
      </c>
      <c r="L775" s="8">
        <f>IF(F775&gt;Päälaskenta!D$24,F775-Päälaskenta!D$24,0)</f>
        <v>0.112</v>
      </c>
      <c r="M775" s="8">
        <f>IF(F775&gt;Päälaskenta!D$24,(Päälaskenta!C$20+(Päälaskenta!E$20*(Kaksitasouoma_matriisi!F775-Päälaskenta!D$24)))*(Kaksitasouoma_matriisi!F775-Päälaskenta!D$24),0)</f>
        <v>0.578816000000001</v>
      </c>
      <c r="N775" s="8">
        <f>IF(F775&gt;Päälaskenta!D$24,(2*SQRT((POWER((F775-Päälaskenta!D$24),2))+POWER(Päälaskenta!E$20*(F775-Päälaskenta!D$24),2))+Päälaskenta!C$20),0)</f>
        <v>5.4038217428519699</v>
      </c>
      <c r="O775" s="8">
        <f t="shared" si="201"/>
        <v>0.107112341513789</v>
      </c>
      <c r="P775" s="8">
        <f>IF(Päälaskenta!$C$29,IF(L775&gt;Päälaskenta!$F$28,Kaksitasouoma_matriisi!AQ775,Kaksitasouoma_matriisi!AR775),Päälaskenta!$F$20)</f>
        <v>0.12</v>
      </c>
      <c r="Q775" s="8">
        <f t="shared" si="202"/>
        <v>1.08789160087206</v>
      </c>
      <c r="R775" s="8">
        <f t="shared" si="196"/>
        <v>0.193814392900403</v>
      </c>
      <c r="S775" s="8">
        <f t="shared" si="203"/>
        <v>0.334846294678106</v>
      </c>
      <c r="U775" s="93">
        <f>IF(F775&gt;Päälaskenta!D$24,Päälaskenta!H$24+L775*Päälaskenta!G$24,F775*Päälaskenta!C$24 + F775*F775*Päälaskenta!E$24)</f>
        <v>1.4588000000000001</v>
      </c>
      <c r="V775" s="8">
        <f>IF(F775&gt;Päälaskenta!D$24,2*SQRT(POWER(Päälaskenta!D$24,2)+POWER(Päälaskenta!E$24*Päälaskenta!D$24,2))+Päälaskenta!C$24,(2*SQRT((POWER(F775,2))+POWER(Päälaskenta!E$24*F775,2))+Päälaskenta!C$24))</f>
        <v>2.9798989873223301</v>
      </c>
      <c r="W775" s="8">
        <f t="shared" si="204"/>
        <v>0.48954679544719898</v>
      </c>
      <c r="X775" s="8">
        <f>Päälaskenta!F$24</f>
        <v>7.0000000000000007E-2</v>
      </c>
      <c r="Y775" s="8">
        <f t="shared" si="205"/>
        <v>12.944755621451399</v>
      </c>
      <c r="Z775" s="8">
        <f t="shared" si="197"/>
        <v>2.3061856070996001</v>
      </c>
      <c r="AA775" s="8">
        <f t="shared" si="206"/>
        <v>1.58087853516562</v>
      </c>
      <c r="AC775" s="8">
        <f t="shared" si="198"/>
        <v>0.102228063867889</v>
      </c>
      <c r="AE775" s="8">
        <v>773</v>
      </c>
      <c r="AF775" s="8">
        <f t="shared" si="192"/>
        <v>14.032647222323501</v>
      </c>
      <c r="AG775" s="8">
        <f t="shared" si="199"/>
        <v>3.1739552755571901E-2</v>
      </c>
      <c r="AJ775" s="132">
        <f>IF(Päälaskenta!$F$28&lt;Kaksitasouoma_matriisi!L775,Päälaskenta!$C$20*Päälaskenta!$F$28,Päälaskenta!$C$20*Kaksitasouoma_matriisi!L775)</f>
        <v>0.56000000000000005</v>
      </c>
      <c r="AK775" s="134">
        <f>SQRT(Päälaskenta!$D$20^2+(Päälaskenta!$D$20/(1/Päälaskenta!$E$20))^2)</f>
        <v>1.8029999999999999</v>
      </c>
      <c r="AL775" s="134">
        <f>IF(Päälaskenta!$F$28&lt;Kaksitasouoma_matriisi!L775,AK775*Päälaskenta!$F$28*COS(ATAN(1/Päälaskenta!$E$20)),AK775*Kaksitasouoma_matriisi!L775*COS(ATAN(1/Päälaskenta!$E$20)))</f>
        <v>0.16800000000000001</v>
      </c>
      <c r="AM775" s="134"/>
      <c r="AN775" s="134">
        <f t="shared" si="207"/>
        <v>0.72799999999999998</v>
      </c>
      <c r="AO775" s="8">
        <f t="shared" si="200"/>
        <v>0.35730061349693198</v>
      </c>
      <c r="AP775" s="134">
        <f>Refererenssiarvoja!$B$16*H775^(1/6)/(Refererenssiarvoja!$B$15^0.5)*(Päälaskenta!$G$28/2)^0.5*(1-AO775)^(-1.5)</f>
        <v>7.6999999999999999E-2</v>
      </c>
      <c r="AQ775" s="8">
        <f>Refererenssiarvoja!$B$16*Kaksitasouoma_matriisi!O775^(1/6)/(SQRT((2*Refererenssiarvoja!$B$15)/(Päälaskenta!$F$31*Päälaskenta!$G$31*Päälaskenta!$F$28))+SQRT(Refererenssiarvoja!$B$15)/Refererenssiarvoja!$B$17*LN(Kaksitasouoma_matriisi!L775/Päälaskenta!$F$28))</f>
        <v>-7.0797279410997394E-2</v>
      </c>
      <c r="AR775" s="8">
        <f>Refererenssiarvoja!$B$16*Kaksitasouoma_matriisi!O775^(1/6)/(SQRT((2*Refererenssiarvoja!$B$15)/(Päälaskenta!$F$31*Päälaskenta!$G$31*L775)))</f>
        <v>0.16465165309034899</v>
      </c>
    </row>
    <row r="776" spans="1:44" x14ac:dyDescent="0.2">
      <c r="A776" s="8">
        <v>774</v>
      </c>
      <c r="B776" s="8">
        <f>IF(Päälaskenta!C$7,Päälaskenta!E$7,Päälaskenta!G$5)</f>
        <v>2.5</v>
      </c>
      <c r="C776" s="56">
        <v>1.226</v>
      </c>
      <c r="D776" s="93">
        <f t="shared" si="193"/>
        <v>2.0392000000000001</v>
      </c>
      <c r="E776" s="8">
        <f>IF(Päälaskenta!$C$26,Kaksitasouoma_matriisi!AP776,Kaksitasouoma_matriisi!AC776)</f>
        <v>0.102228063867889</v>
      </c>
      <c r="F776" s="56">
        <f>IF(D776&lt;Päälaskenta!H$24,(SQRT(POWER(Päälaskenta!C$24/(2*Päälaskenta!E$24),2)+(D776/Päälaskenta!E$24))-Päälaskenta!C$24/(2*Päälaskenta!E$24)),IF(D776=Päälaskenta!H$24,Päälaskenta!D$24,Päälaskenta!D$24+(SQRT(POWER((Päälaskenta!C$20+Päälaskenta!G$24)/(2*Päälaskenta!E$20),2)+((D776-Päälaskenta!H$24)/Päälaskenta!E$20))-(Päälaskenta!C$20+Päälaskenta!G$24)/(2*Päälaskenta!E$20))))</f>
        <v>0.81200000000000006</v>
      </c>
      <c r="G776" s="57">
        <f>IF(F776&gt;Päälaskenta!D$24,(2*SQRT((POWER(Päälaskenta!D$24,2))+POWER(Päälaskenta!E$24*Päälaskenta!D$24,2))+Päälaskenta!C$24)+(2*SQRT((POWER((F776-Päälaskenta!D$24),2))+POWER(Päälaskenta!E$20*(F776-Päälaskenta!D$24),2))+Päälaskenta!C$20),(2*SQRT((POWER(F776,2))+POWER(Päälaskenta!E$24*F776,2))+Päälaskenta!C$24))</f>
        <v>8.3800000000000008</v>
      </c>
      <c r="H776" s="57">
        <f t="shared" si="194"/>
        <v>0.24</v>
      </c>
      <c r="I776" s="62">
        <f t="shared" si="195"/>
        <v>0.105319</v>
      </c>
      <c r="J776" s="8">
        <f>IF(F776&lt;Päälaskenta!$D$24,0,Kaksitasouoma_matriisi!F776-Päälaskenta!$D$24)</f>
        <v>0.112</v>
      </c>
      <c r="L776" s="8">
        <f>IF(F776&gt;Päälaskenta!D$24,F776-Päälaskenta!D$24,0)</f>
        <v>0.112</v>
      </c>
      <c r="M776" s="8">
        <f>IF(F776&gt;Päälaskenta!D$24,(Päälaskenta!C$20+(Päälaskenta!E$20*(Kaksitasouoma_matriisi!F776-Päälaskenta!D$24)))*(Kaksitasouoma_matriisi!F776-Päälaskenta!D$24),0)</f>
        <v>0.578816000000001</v>
      </c>
      <c r="N776" s="8">
        <f>IF(F776&gt;Päälaskenta!D$24,(2*SQRT((POWER((F776-Päälaskenta!D$24),2))+POWER(Päälaskenta!E$20*(F776-Päälaskenta!D$24),2))+Päälaskenta!C$20),0)</f>
        <v>5.4038217428519699</v>
      </c>
      <c r="O776" s="8">
        <f t="shared" si="201"/>
        <v>0.107112341513789</v>
      </c>
      <c r="P776" s="8">
        <f>IF(Päälaskenta!$C$29,IF(L776&gt;Päälaskenta!$F$28,Kaksitasouoma_matriisi!AQ776,Kaksitasouoma_matriisi!AR776),Päälaskenta!$F$20)</f>
        <v>0.12</v>
      </c>
      <c r="Q776" s="8">
        <f t="shared" si="202"/>
        <v>1.08789160087206</v>
      </c>
      <c r="R776" s="8">
        <f t="shared" si="196"/>
        <v>0.193814392900403</v>
      </c>
      <c r="S776" s="8">
        <f t="shared" si="203"/>
        <v>0.334846294678106</v>
      </c>
      <c r="U776" s="93">
        <f>IF(F776&gt;Päälaskenta!D$24,Päälaskenta!H$24+L776*Päälaskenta!G$24,F776*Päälaskenta!C$24 + F776*F776*Päälaskenta!E$24)</f>
        <v>1.4588000000000001</v>
      </c>
      <c r="V776" s="8">
        <f>IF(F776&gt;Päälaskenta!D$24,2*SQRT(POWER(Päälaskenta!D$24,2)+POWER(Päälaskenta!E$24*Päälaskenta!D$24,2))+Päälaskenta!C$24,(2*SQRT((POWER(F776,2))+POWER(Päälaskenta!E$24*F776,2))+Päälaskenta!C$24))</f>
        <v>2.9798989873223301</v>
      </c>
      <c r="W776" s="8">
        <f t="shared" si="204"/>
        <v>0.48954679544719898</v>
      </c>
      <c r="X776" s="8">
        <f>Päälaskenta!F$24</f>
        <v>7.0000000000000007E-2</v>
      </c>
      <c r="Y776" s="8">
        <f t="shared" si="205"/>
        <v>12.944755621451399</v>
      </c>
      <c r="Z776" s="8">
        <f t="shared" si="197"/>
        <v>2.3061856070996001</v>
      </c>
      <c r="AA776" s="8">
        <f t="shared" si="206"/>
        <v>1.58087853516562</v>
      </c>
      <c r="AC776" s="8">
        <f t="shared" si="198"/>
        <v>0.102228063867889</v>
      </c>
      <c r="AE776" s="8">
        <v>774</v>
      </c>
      <c r="AF776" s="8">
        <f t="shared" si="192"/>
        <v>14.032647222323501</v>
      </c>
      <c r="AG776" s="8">
        <f t="shared" si="199"/>
        <v>3.1739552755571901E-2</v>
      </c>
      <c r="AJ776" s="132">
        <f>IF(Päälaskenta!$F$28&lt;Kaksitasouoma_matriisi!L776,Päälaskenta!$C$20*Päälaskenta!$F$28,Päälaskenta!$C$20*Kaksitasouoma_matriisi!L776)</f>
        <v>0.56000000000000005</v>
      </c>
      <c r="AK776" s="134">
        <f>SQRT(Päälaskenta!$D$20^2+(Päälaskenta!$D$20/(1/Päälaskenta!$E$20))^2)</f>
        <v>1.8029999999999999</v>
      </c>
      <c r="AL776" s="134">
        <f>IF(Päälaskenta!$F$28&lt;Kaksitasouoma_matriisi!L776,AK776*Päälaskenta!$F$28*COS(ATAN(1/Päälaskenta!$E$20)),AK776*Kaksitasouoma_matriisi!L776*COS(ATAN(1/Päälaskenta!$E$20)))</f>
        <v>0.16800000000000001</v>
      </c>
      <c r="AM776" s="134"/>
      <c r="AN776" s="134">
        <f t="shared" si="207"/>
        <v>0.72799999999999998</v>
      </c>
      <c r="AO776" s="8">
        <f t="shared" si="200"/>
        <v>0.35700274617497102</v>
      </c>
      <c r="AP776" s="134">
        <f>Refererenssiarvoja!$B$16*H776^(1/6)/(Refererenssiarvoja!$B$15^0.5)*(Päälaskenta!$G$28/2)^0.5*(1-AO776)^(-1.5)</f>
        <v>7.6999999999999999E-2</v>
      </c>
      <c r="AQ776" s="8">
        <f>Refererenssiarvoja!$B$16*Kaksitasouoma_matriisi!O776^(1/6)/(SQRT((2*Refererenssiarvoja!$B$15)/(Päälaskenta!$F$31*Päälaskenta!$G$31*Päälaskenta!$F$28))+SQRT(Refererenssiarvoja!$B$15)/Refererenssiarvoja!$B$17*LN(Kaksitasouoma_matriisi!L776/Päälaskenta!$F$28))</f>
        <v>-7.0797279410997394E-2</v>
      </c>
      <c r="AR776" s="8">
        <f>Refererenssiarvoja!$B$16*Kaksitasouoma_matriisi!O776^(1/6)/(SQRT((2*Refererenssiarvoja!$B$15)/(Päälaskenta!$F$31*Päälaskenta!$G$31*L776)))</f>
        <v>0.16465165309034899</v>
      </c>
    </row>
    <row r="777" spans="1:44" x14ac:dyDescent="0.2">
      <c r="A777" s="8">
        <v>775</v>
      </c>
      <c r="B777" s="8">
        <f>IF(Päälaskenta!C$7,Päälaskenta!E$7,Päälaskenta!G$5)</f>
        <v>2.5</v>
      </c>
      <c r="C777" s="56">
        <v>1.2250000000000001</v>
      </c>
      <c r="D777" s="93">
        <f t="shared" si="193"/>
        <v>2.0407999999999999</v>
      </c>
      <c r="E777" s="8">
        <f>IF(Päälaskenta!$C$26,Kaksitasouoma_matriisi!AP777,Kaksitasouoma_matriisi!AC777)</f>
        <v>0.102228063867889</v>
      </c>
      <c r="F777" s="56">
        <f>IF(D777&lt;Päälaskenta!H$24,(SQRT(POWER(Päälaskenta!C$24/(2*Päälaskenta!E$24),2)+(D777/Päälaskenta!E$24))-Päälaskenta!C$24/(2*Päälaskenta!E$24)),IF(D777=Päälaskenta!H$24,Päälaskenta!D$24,Päälaskenta!D$24+(SQRT(POWER((Päälaskenta!C$20+Päälaskenta!G$24)/(2*Päälaskenta!E$20),2)+((D777-Päälaskenta!H$24)/Päälaskenta!E$20))-(Päälaskenta!C$20+Päälaskenta!G$24)/(2*Päälaskenta!E$20))))</f>
        <v>0.81200000000000006</v>
      </c>
      <c r="G777" s="57">
        <f>IF(F777&gt;Päälaskenta!D$24,(2*SQRT((POWER(Päälaskenta!D$24,2))+POWER(Päälaskenta!E$24*Päälaskenta!D$24,2))+Päälaskenta!C$24)+(2*SQRT((POWER((F777-Päälaskenta!D$24),2))+POWER(Päälaskenta!E$20*(F777-Päälaskenta!D$24),2))+Päälaskenta!C$20),(2*SQRT((POWER(F777,2))+POWER(Päälaskenta!E$24*F777,2))+Päälaskenta!C$24))</f>
        <v>8.3800000000000008</v>
      </c>
      <c r="H777" s="57">
        <f t="shared" si="194"/>
        <v>0.24</v>
      </c>
      <c r="I777" s="62">
        <f t="shared" si="195"/>
        <v>0.105147</v>
      </c>
      <c r="J777" s="8">
        <f>IF(F777&lt;Päälaskenta!$D$24,0,Kaksitasouoma_matriisi!F777-Päälaskenta!$D$24)</f>
        <v>0.112</v>
      </c>
      <c r="L777" s="8">
        <f>IF(F777&gt;Päälaskenta!D$24,F777-Päälaskenta!D$24,0)</f>
        <v>0.112</v>
      </c>
      <c r="M777" s="8">
        <f>IF(F777&gt;Päälaskenta!D$24,(Päälaskenta!C$20+(Päälaskenta!E$20*(Kaksitasouoma_matriisi!F777-Päälaskenta!D$24)))*(Kaksitasouoma_matriisi!F777-Päälaskenta!D$24),0)</f>
        <v>0.578816000000001</v>
      </c>
      <c r="N777" s="8">
        <f>IF(F777&gt;Päälaskenta!D$24,(2*SQRT((POWER((F777-Päälaskenta!D$24),2))+POWER(Päälaskenta!E$20*(F777-Päälaskenta!D$24),2))+Päälaskenta!C$20),0)</f>
        <v>5.4038217428519699</v>
      </c>
      <c r="O777" s="8">
        <f t="shared" si="201"/>
        <v>0.107112341513789</v>
      </c>
      <c r="P777" s="8">
        <f>IF(Päälaskenta!$C$29,IF(L777&gt;Päälaskenta!$F$28,Kaksitasouoma_matriisi!AQ777,Kaksitasouoma_matriisi!AR777),Päälaskenta!$F$20)</f>
        <v>0.12</v>
      </c>
      <c r="Q777" s="8">
        <f t="shared" si="202"/>
        <v>1.08789160087206</v>
      </c>
      <c r="R777" s="8">
        <f t="shared" si="196"/>
        <v>0.193814392900403</v>
      </c>
      <c r="S777" s="8">
        <f t="shared" si="203"/>
        <v>0.334846294678106</v>
      </c>
      <c r="U777" s="93">
        <f>IF(F777&gt;Päälaskenta!D$24,Päälaskenta!H$24+L777*Päälaskenta!G$24,F777*Päälaskenta!C$24 + F777*F777*Päälaskenta!E$24)</f>
        <v>1.4588000000000001</v>
      </c>
      <c r="V777" s="8">
        <f>IF(F777&gt;Päälaskenta!D$24,2*SQRT(POWER(Päälaskenta!D$24,2)+POWER(Päälaskenta!E$24*Päälaskenta!D$24,2))+Päälaskenta!C$24,(2*SQRT((POWER(F777,2))+POWER(Päälaskenta!E$24*F777,2))+Päälaskenta!C$24))</f>
        <v>2.9798989873223301</v>
      </c>
      <c r="W777" s="8">
        <f t="shared" si="204"/>
        <v>0.48954679544719898</v>
      </c>
      <c r="X777" s="8">
        <f>Päälaskenta!F$24</f>
        <v>7.0000000000000007E-2</v>
      </c>
      <c r="Y777" s="8">
        <f t="shared" si="205"/>
        <v>12.944755621451399</v>
      </c>
      <c r="Z777" s="8">
        <f t="shared" si="197"/>
        <v>2.3061856070996001</v>
      </c>
      <c r="AA777" s="8">
        <f t="shared" si="206"/>
        <v>1.58087853516562</v>
      </c>
      <c r="AC777" s="8">
        <f t="shared" si="198"/>
        <v>0.102228063867889</v>
      </c>
      <c r="AE777" s="8">
        <v>775</v>
      </c>
      <c r="AF777" s="8">
        <f t="shared" si="192"/>
        <v>14.032647222323501</v>
      </c>
      <c r="AG777" s="8">
        <f t="shared" si="199"/>
        <v>3.1739552755571901E-2</v>
      </c>
      <c r="AJ777" s="132">
        <f>IF(Päälaskenta!$F$28&lt;Kaksitasouoma_matriisi!L777,Päälaskenta!$C$20*Päälaskenta!$F$28,Päälaskenta!$C$20*Kaksitasouoma_matriisi!L777)</f>
        <v>0.56000000000000005</v>
      </c>
      <c r="AK777" s="134">
        <f>SQRT(Päälaskenta!$D$20^2+(Päälaskenta!$D$20/(1/Päälaskenta!$E$20))^2)</f>
        <v>1.8029999999999999</v>
      </c>
      <c r="AL777" s="134">
        <f>IF(Päälaskenta!$F$28&lt;Kaksitasouoma_matriisi!L777,AK777*Päälaskenta!$F$28*COS(ATAN(1/Päälaskenta!$E$20)),AK777*Kaksitasouoma_matriisi!L777*COS(ATAN(1/Päälaskenta!$E$20)))</f>
        <v>0.16800000000000001</v>
      </c>
      <c r="AM777" s="134"/>
      <c r="AN777" s="134">
        <f t="shared" si="207"/>
        <v>0.72799999999999998</v>
      </c>
      <c r="AO777" s="8">
        <f t="shared" si="200"/>
        <v>0.35672285378282997</v>
      </c>
      <c r="AP777" s="134">
        <f>Refererenssiarvoja!$B$16*H777^(1/6)/(Refererenssiarvoja!$B$15^0.5)*(Päälaskenta!$G$28/2)^0.5*(1-AO777)^(-1.5)</f>
        <v>7.6999999999999999E-2</v>
      </c>
      <c r="AQ777" s="8">
        <f>Refererenssiarvoja!$B$16*Kaksitasouoma_matriisi!O777^(1/6)/(SQRT((2*Refererenssiarvoja!$B$15)/(Päälaskenta!$F$31*Päälaskenta!$G$31*Päälaskenta!$F$28))+SQRT(Refererenssiarvoja!$B$15)/Refererenssiarvoja!$B$17*LN(Kaksitasouoma_matriisi!L777/Päälaskenta!$F$28))</f>
        <v>-7.0797279410997394E-2</v>
      </c>
      <c r="AR777" s="8">
        <f>Refererenssiarvoja!$B$16*Kaksitasouoma_matriisi!O777^(1/6)/(SQRT((2*Refererenssiarvoja!$B$15)/(Päälaskenta!$F$31*Päälaskenta!$G$31*L777)))</f>
        <v>0.16465165309034899</v>
      </c>
    </row>
    <row r="778" spans="1:44" x14ac:dyDescent="0.2">
      <c r="A778" s="8">
        <v>776</v>
      </c>
      <c r="B778" s="8">
        <f>IF(Päälaskenta!C$7,Päälaskenta!E$7,Päälaskenta!G$5)</f>
        <v>2.5</v>
      </c>
      <c r="C778" s="56">
        <v>1.224</v>
      </c>
      <c r="D778" s="93">
        <f t="shared" si="193"/>
        <v>2.0425</v>
      </c>
      <c r="E778" s="8">
        <f>IF(Päälaskenta!$C$26,Kaksitasouoma_matriisi!AP778,Kaksitasouoma_matriisi!AC778)</f>
        <v>0.102235703683586</v>
      </c>
      <c r="F778" s="56">
        <f>IF(D778&lt;Päälaskenta!H$24,(SQRT(POWER(Päälaskenta!C$24/(2*Päälaskenta!E$24),2)+(D778/Päälaskenta!E$24))-Päälaskenta!C$24/(2*Päälaskenta!E$24)),IF(D778=Päälaskenta!H$24,Päälaskenta!D$24,Päälaskenta!D$24+(SQRT(POWER((Päälaskenta!C$20+Päälaskenta!G$24)/(2*Päälaskenta!E$20),2)+((D778-Päälaskenta!H$24)/Päälaskenta!E$20))-(Päälaskenta!C$20+Päälaskenta!G$24)/(2*Päälaskenta!E$20))))</f>
        <v>0.81299999999999994</v>
      </c>
      <c r="G778" s="57">
        <f>IF(F778&gt;Päälaskenta!D$24,(2*SQRT((POWER(Päälaskenta!D$24,2))+POWER(Päälaskenta!E$24*Päälaskenta!D$24,2))+Päälaskenta!C$24)+(2*SQRT((POWER((F778-Päälaskenta!D$24),2))+POWER(Päälaskenta!E$20*(F778-Päälaskenta!D$24),2))+Päälaskenta!C$20),(2*SQRT((POWER(F778,2))+POWER(Päälaskenta!E$24*F778,2))+Päälaskenta!C$24))</f>
        <v>8.39</v>
      </c>
      <c r="H778" s="57">
        <f t="shared" si="194"/>
        <v>0.24</v>
      </c>
      <c r="I778" s="62">
        <f t="shared" si="195"/>
        <v>0.104991</v>
      </c>
      <c r="J778" s="8">
        <f>IF(F778&lt;Päälaskenta!$D$24,0,Kaksitasouoma_matriisi!F778-Päälaskenta!$D$24)</f>
        <v>0.113</v>
      </c>
      <c r="L778" s="8">
        <f>IF(F778&gt;Päälaskenta!D$24,F778-Päälaskenta!D$24,0)</f>
        <v>0.113</v>
      </c>
      <c r="M778" s="8">
        <f>IF(F778&gt;Päälaskenta!D$24,(Päälaskenta!C$20+(Päälaskenta!E$20*(Kaksitasouoma_matriisi!F778-Päälaskenta!D$24)))*(Kaksitasouoma_matriisi!F778-Päälaskenta!D$24),0)</f>
        <v>0.58415349999999999</v>
      </c>
      <c r="N778" s="8">
        <f>IF(F778&gt;Päälaskenta!D$24,(2*SQRT((POWER((F778-Päälaskenta!D$24),2))+POWER(Päälaskenta!E$20*(F778-Päälaskenta!D$24),2))+Päälaskenta!C$20),0)</f>
        <v>5.4074272941274302</v>
      </c>
      <c r="O778" s="8">
        <f t="shared" si="201"/>
        <v>0.108027989693805</v>
      </c>
      <c r="P778" s="8">
        <f>IF(Päälaskenta!$C$29,IF(L778&gt;Päälaskenta!$F$28,Kaksitasouoma_matriisi!AQ778,Kaksitasouoma_matriisi!AR778),Päälaskenta!$F$20)</f>
        <v>0.12</v>
      </c>
      <c r="Q778" s="8">
        <f t="shared" si="202"/>
        <v>1.1041716695780199</v>
      </c>
      <c r="R778" s="8">
        <f t="shared" si="196"/>
        <v>0.19599139021963299</v>
      </c>
      <c r="S778" s="8">
        <f t="shared" si="203"/>
        <v>0.33551350838372601</v>
      </c>
      <c r="U778" s="93">
        <f>IF(F778&gt;Päälaskenta!D$24,Päälaskenta!H$24+L778*Päälaskenta!G$24,F778*Päälaskenta!C$24 + F778*F778*Päälaskenta!E$24)</f>
        <v>1.4612000000000001</v>
      </c>
      <c r="V778" s="8">
        <f>IF(F778&gt;Päälaskenta!D$24,2*SQRT(POWER(Päälaskenta!D$24,2)+POWER(Päälaskenta!E$24*Päälaskenta!D$24,2))+Päälaskenta!C$24,(2*SQRT((POWER(F778,2))+POWER(Päälaskenta!E$24*F778,2))+Päälaskenta!C$24))</f>
        <v>2.9798989873223301</v>
      </c>
      <c r="W778" s="8">
        <f t="shared" si="204"/>
        <v>0.49035219187513501</v>
      </c>
      <c r="X778" s="8">
        <f>Päälaskenta!F$24</f>
        <v>7.0000000000000007E-2</v>
      </c>
      <c r="Y778" s="8">
        <f t="shared" si="205"/>
        <v>12.980269340058401</v>
      </c>
      <c r="Z778" s="8">
        <f t="shared" si="197"/>
        <v>2.3040086097803698</v>
      </c>
      <c r="AA778" s="8">
        <f t="shared" si="206"/>
        <v>1.57679209538761</v>
      </c>
      <c r="AC778" s="8">
        <f t="shared" si="198"/>
        <v>0.102235703683586</v>
      </c>
      <c r="AE778" s="8">
        <v>776</v>
      </c>
      <c r="AF778" s="8">
        <f t="shared" si="192"/>
        <v>14.0844410096364</v>
      </c>
      <c r="AG778" s="8">
        <f t="shared" si="199"/>
        <v>3.1506545424577898E-2</v>
      </c>
      <c r="AJ778" s="132">
        <f>IF(Päälaskenta!$F$28&lt;Kaksitasouoma_matriisi!L778,Päälaskenta!$C$20*Päälaskenta!$F$28,Päälaskenta!$C$20*Kaksitasouoma_matriisi!L778)</f>
        <v>0.56499999999999995</v>
      </c>
      <c r="AK778" s="134">
        <f>SQRT(Päälaskenta!$D$20^2+(Päälaskenta!$D$20/(1/Päälaskenta!$E$20))^2)</f>
        <v>1.8029999999999999</v>
      </c>
      <c r="AL778" s="134">
        <f>IF(Päälaskenta!$F$28&lt;Kaksitasouoma_matriisi!L778,AK778*Päälaskenta!$F$28*COS(ATAN(1/Päälaskenta!$E$20)),AK778*Kaksitasouoma_matriisi!L778*COS(ATAN(1/Päälaskenta!$E$20)))</f>
        <v>0.17</v>
      </c>
      <c r="AM778" s="134"/>
      <c r="AN778" s="134">
        <f t="shared" si="207"/>
        <v>0.73499999999999999</v>
      </c>
      <c r="AO778" s="8">
        <f t="shared" si="200"/>
        <v>0.35985312117503099</v>
      </c>
      <c r="AP778" s="134">
        <f>Refererenssiarvoja!$B$16*H778^(1/6)/(Refererenssiarvoja!$B$15^0.5)*(Päälaskenta!$G$28/2)^0.5*(1-AO778)^(-1.5)</f>
        <v>7.8E-2</v>
      </c>
      <c r="AQ778" s="8">
        <f>Refererenssiarvoja!$B$16*Kaksitasouoma_matriisi!O778^(1/6)/(SQRT((2*Refererenssiarvoja!$B$15)/(Päälaskenta!$F$31*Päälaskenta!$G$31*Päälaskenta!$F$28))+SQRT(Refererenssiarvoja!$B$15)/Refererenssiarvoja!$B$17*LN(Kaksitasouoma_matriisi!L778/Päälaskenta!$F$28))</f>
        <v>-7.1408394103643705E-2</v>
      </c>
      <c r="AR778" s="8">
        <f>Refererenssiarvoja!$B$16*Kaksitasouoma_matriisi!O778^(1/6)/(SQRT((2*Refererenssiarvoja!$B$15)/(Päälaskenta!$F$31*Päälaskenta!$G$31*L778)))</f>
        <v>0.165619868674904</v>
      </c>
    </row>
    <row r="779" spans="1:44" x14ac:dyDescent="0.2">
      <c r="A779" s="8">
        <v>777</v>
      </c>
      <c r="B779" s="8">
        <f>IF(Päälaskenta!C$7,Päälaskenta!E$7,Päälaskenta!G$5)</f>
        <v>2.5</v>
      </c>
      <c r="C779" s="56">
        <v>1.2230000000000001</v>
      </c>
      <c r="D779" s="93">
        <f t="shared" si="193"/>
        <v>2.0442</v>
      </c>
      <c r="E779" s="8">
        <f>IF(Päälaskenta!$C$26,Kaksitasouoma_matriisi!AP779,Kaksitasouoma_matriisi!AC779)</f>
        <v>0.102235703683586</v>
      </c>
      <c r="F779" s="56">
        <f>IF(D779&lt;Päälaskenta!H$24,(SQRT(POWER(Päälaskenta!C$24/(2*Päälaskenta!E$24),2)+(D779/Päälaskenta!E$24))-Päälaskenta!C$24/(2*Päälaskenta!E$24)),IF(D779=Päälaskenta!H$24,Päälaskenta!D$24,Päälaskenta!D$24+(SQRT(POWER((Päälaskenta!C$20+Päälaskenta!G$24)/(2*Päälaskenta!E$20),2)+((D779-Päälaskenta!H$24)/Päälaskenta!E$20))-(Päälaskenta!C$20+Päälaskenta!G$24)/(2*Päälaskenta!E$20))))</f>
        <v>0.81299999999999994</v>
      </c>
      <c r="G779" s="57">
        <f>IF(F779&gt;Päälaskenta!D$24,(2*SQRT((POWER(Päälaskenta!D$24,2))+POWER(Päälaskenta!E$24*Päälaskenta!D$24,2))+Päälaskenta!C$24)+(2*SQRT((POWER((F779-Päälaskenta!D$24),2))+POWER(Päälaskenta!E$20*(F779-Päälaskenta!D$24),2))+Päälaskenta!C$20),(2*SQRT((POWER(F779,2))+POWER(Päälaskenta!E$24*F779,2))+Päälaskenta!C$24))</f>
        <v>8.39</v>
      </c>
      <c r="H779" s="57">
        <f t="shared" si="194"/>
        <v>0.24</v>
      </c>
      <c r="I779" s="62">
        <f t="shared" si="195"/>
        <v>0.10482</v>
      </c>
      <c r="J779" s="8">
        <f>IF(F779&lt;Päälaskenta!$D$24,0,Kaksitasouoma_matriisi!F779-Päälaskenta!$D$24)</f>
        <v>0.113</v>
      </c>
      <c r="L779" s="8">
        <f>IF(F779&gt;Päälaskenta!D$24,F779-Päälaskenta!D$24,0)</f>
        <v>0.113</v>
      </c>
      <c r="M779" s="8">
        <f>IF(F779&gt;Päälaskenta!D$24,(Päälaskenta!C$20+(Päälaskenta!E$20*(Kaksitasouoma_matriisi!F779-Päälaskenta!D$24)))*(Kaksitasouoma_matriisi!F779-Päälaskenta!D$24),0)</f>
        <v>0.58415349999999999</v>
      </c>
      <c r="N779" s="8">
        <f>IF(F779&gt;Päälaskenta!D$24,(2*SQRT((POWER((F779-Päälaskenta!D$24),2))+POWER(Päälaskenta!E$20*(F779-Päälaskenta!D$24),2))+Päälaskenta!C$20),0)</f>
        <v>5.4074272941274302</v>
      </c>
      <c r="O779" s="8">
        <f t="shared" si="201"/>
        <v>0.108027989693805</v>
      </c>
      <c r="P779" s="8">
        <f>IF(Päälaskenta!$C$29,IF(L779&gt;Päälaskenta!$F$28,Kaksitasouoma_matriisi!AQ779,Kaksitasouoma_matriisi!AR779),Päälaskenta!$F$20)</f>
        <v>0.12</v>
      </c>
      <c r="Q779" s="8">
        <f t="shared" si="202"/>
        <v>1.1041716695780199</v>
      </c>
      <c r="R779" s="8">
        <f t="shared" si="196"/>
        <v>0.19599139021963299</v>
      </c>
      <c r="S779" s="8">
        <f t="shared" si="203"/>
        <v>0.33551350838372601</v>
      </c>
      <c r="U779" s="93">
        <f>IF(F779&gt;Päälaskenta!D$24,Päälaskenta!H$24+L779*Päälaskenta!G$24,F779*Päälaskenta!C$24 + F779*F779*Päälaskenta!E$24)</f>
        <v>1.4612000000000001</v>
      </c>
      <c r="V779" s="8">
        <f>IF(F779&gt;Päälaskenta!D$24,2*SQRT(POWER(Päälaskenta!D$24,2)+POWER(Päälaskenta!E$24*Päälaskenta!D$24,2))+Päälaskenta!C$24,(2*SQRT((POWER(F779,2))+POWER(Päälaskenta!E$24*F779,2))+Päälaskenta!C$24))</f>
        <v>2.9798989873223301</v>
      </c>
      <c r="W779" s="8">
        <f t="shared" si="204"/>
        <v>0.49035219187513501</v>
      </c>
      <c r="X779" s="8">
        <f>Päälaskenta!F$24</f>
        <v>7.0000000000000007E-2</v>
      </c>
      <c r="Y779" s="8">
        <f t="shared" si="205"/>
        <v>12.980269340058401</v>
      </c>
      <c r="Z779" s="8">
        <f t="shared" si="197"/>
        <v>2.3040086097803698</v>
      </c>
      <c r="AA779" s="8">
        <f t="shared" si="206"/>
        <v>1.57679209538761</v>
      </c>
      <c r="AC779" s="8">
        <f t="shared" si="198"/>
        <v>0.102235703683586</v>
      </c>
      <c r="AE779" s="8">
        <v>777</v>
      </c>
      <c r="AF779" s="8">
        <f t="shared" si="192"/>
        <v>14.0844410096364</v>
      </c>
      <c r="AG779" s="8">
        <f t="shared" si="199"/>
        <v>3.1506545424577898E-2</v>
      </c>
      <c r="AJ779" s="132">
        <f>IF(Päälaskenta!$F$28&lt;Kaksitasouoma_matriisi!L779,Päälaskenta!$C$20*Päälaskenta!$F$28,Päälaskenta!$C$20*Kaksitasouoma_matriisi!L779)</f>
        <v>0.56499999999999995</v>
      </c>
      <c r="AK779" s="134">
        <f>SQRT(Päälaskenta!$D$20^2+(Päälaskenta!$D$20/(1/Päälaskenta!$E$20))^2)</f>
        <v>1.8029999999999999</v>
      </c>
      <c r="AL779" s="134">
        <f>IF(Päälaskenta!$F$28&lt;Kaksitasouoma_matriisi!L779,AK779*Päälaskenta!$F$28*COS(ATAN(1/Päälaskenta!$E$20)),AK779*Kaksitasouoma_matriisi!L779*COS(ATAN(1/Päälaskenta!$E$20)))</f>
        <v>0.17</v>
      </c>
      <c r="AM779" s="134"/>
      <c r="AN779" s="134">
        <f t="shared" si="207"/>
        <v>0.73499999999999999</v>
      </c>
      <c r="AO779" s="8">
        <f t="shared" si="200"/>
        <v>0.35955385970061599</v>
      </c>
      <c r="AP779" s="134">
        <f>Refererenssiarvoja!$B$16*H779^(1/6)/(Refererenssiarvoja!$B$15^0.5)*(Päälaskenta!$G$28/2)^0.5*(1-AO779)^(-1.5)</f>
        <v>7.8E-2</v>
      </c>
      <c r="AQ779" s="8">
        <f>Refererenssiarvoja!$B$16*Kaksitasouoma_matriisi!O779^(1/6)/(SQRT((2*Refererenssiarvoja!$B$15)/(Päälaskenta!$F$31*Päälaskenta!$G$31*Päälaskenta!$F$28))+SQRT(Refererenssiarvoja!$B$15)/Refererenssiarvoja!$B$17*LN(Kaksitasouoma_matriisi!L779/Päälaskenta!$F$28))</f>
        <v>-7.1408394103643705E-2</v>
      </c>
      <c r="AR779" s="8">
        <f>Refererenssiarvoja!$B$16*Kaksitasouoma_matriisi!O779^(1/6)/(SQRT((2*Refererenssiarvoja!$B$15)/(Päälaskenta!$F$31*Päälaskenta!$G$31*L779)))</f>
        <v>0.165619868674904</v>
      </c>
    </row>
    <row r="780" spans="1:44" x14ac:dyDescent="0.2">
      <c r="A780" s="8">
        <v>778</v>
      </c>
      <c r="B780" s="8">
        <f>IF(Päälaskenta!C$7,Päälaskenta!E$7,Päälaskenta!G$5)</f>
        <v>2.5</v>
      </c>
      <c r="C780" s="56">
        <v>1.222</v>
      </c>
      <c r="D780" s="93">
        <f t="shared" si="193"/>
        <v>2.0457999999999998</v>
      </c>
      <c r="E780" s="8">
        <f>IF(Päälaskenta!$C$26,Kaksitasouoma_matriisi!AP780,Kaksitasouoma_matriisi!AC780)</f>
        <v>0.102235703683586</v>
      </c>
      <c r="F780" s="56">
        <f>IF(D780&lt;Päälaskenta!H$24,(SQRT(POWER(Päälaskenta!C$24/(2*Päälaskenta!E$24),2)+(D780/Päälaskenta!E$24))-Päälaskenta!C$24/(2*Päälaskenta!E$24)),IF(D780=Päälaskenta!H$24,Päälaskenta!D$24,Päälaskenta!D$24+(SQRT(POWER((Päälaskenta!C$20+Päälaskenta!G$24)/(2*Päälaskenta!E$20),2)+((D780-Päälaskenta!H$24)/Päälaskenta!E$20))-(Päälaskenta!C$20+Päälaskenta!G$24)/(2*Päälaskenta!E$20))))</f>
        <v>0.81299999999999994</v>
      </c>
      <c r="G780" s="57">
        <f>IF(F780&gt;Päälaskenta!D$24,(2*SQRT((POWER(Päälaskenta!D$24,2))+POWER(Päälaskenta!E$24*Päälaskenta!D$24,2))+Päälaskenta!C$24)+(2*SQRT((POWER((F780-Päälaskenta!D$24),2))+POWER(Päälaskenta!E$20*(F780-Päälaskenta!D$24),2))+Päälaskenta!C$20),(2*SQRT((POWER(F780,2))+POWER(Päälaskenta!E$24*F780,2))+Päälaskenta!C$24))</f>
        <v>8.39</v>
      </c>
      <c r="H780" s="57">
        <f t="shared" si="194"/>
        <v>0.24</v>
      </c>
      <c r="I780" s="62">
        <f t="shared" si="195"/>
        <v>0.104648</v>
      </c>
      <c r="J780" s="8">
        <f>IF(F780&lt;Päälaskenta!$D$24,0,Kaksitasouoma_matriisi!F780-Päälaskenta!$D$24)</f>
        <v>0.113</v>
      </c>
      <c r="L780" s="8">
        <f>IF(F780&gt;Päälaskenta!D$24,F780-Päälaskenta!D$24,0)</f>
        <v>0.113</v>
      </c>
      <c r="M780" s="8">
        <f>IF(F780&gt;Päälaskenta!D$24,(Päälaskenta!C$20+(Päälaskenta!E$20*(Kaksitasouoma_matriisi!F780-Päälaskenta!D$24)))*(Kaksitasouoma_matriisi!F780-Päälaskenta!D$24),0)</f>
        <v>0.58415349999999999</v>
      </c>
      <c r="N780" s="8">
        <f>IF(F780&gt;Päälaskenta!D$24,(2*SQRT((POWER((F780-Päälaskenta!D$24),2))+POWER(Päälaskenta!E$20*(F780-Päälaskenta!D$24),2))+Päälaskenta!C$20),0)</f>
        <v>5.4074272941274302</v>
      </c>
      <c r="O780" s="8">
        <f t="shared" si="201"/>
        <v>0.108027989693805</v>
      </c>
      <c r="P780" s="8">
        <f>IF(Päälaskenta!$C$29,IF(L780&gt;Päälaskenta!$F$28,Kaksitasouoma_matriisi!AQ780,Kaksitasouoma_matriisi!AR780),Päälaskenta!$F$20)</f>
        <v>0.12</v>
      </c>
      <c r="Q780" s="8">
        <f t="shared" si="202"/>
        <v>1.1041716695780199</v>
      </c>
      <c r="R780" s="8">
        <f t="shared" si="196"/>
        <v>0.19599139021963299</v>
      </c>
      <c r="S780" s="8">
        <f t="shared" si="203"/>
        <v>0.33551350838372601</v>
      </c>
      <c r="U780" s="93">
        <f>IF(F780&gt;Päälaskenta!D$24,Päälaskenta!H$24+L780*Päälaskenta!G$24,F780*Päälaskenta!C$24 + F780*F780*Päälaskenta!E$24)</f>
        <v>1.4612000000000001</v>
      </c>
      <c r="V780" s="8">
        <f>IF(F780&gt;Päälaskenta!D$24,2*SQRT(POWER(Päälaskenta!D$24,2)+POWER(Päälaskenta!E$24*Päälaskenta!D$24,2))+Päälaskenta!C$24,(2*SQRT((POWER(F780,2))+POWER(Päälaskenta!E$24*F780,2))+Päälaskenta!C$24))</f>
        <v>2.9798989873223301</v>
      </c>
      <c r="W780" s="8">
        <f t="shared" si="204"/>
        <v>0.49035219187513501</v>
      </c>
      <c r="X780" s="8">
        <f>Päälaskenta!F$24</f>
        <v>7.0000000000000007E-2</v>
      </c>
      <c r="Y780" s="8">
        <f t="shared" si="205"/>
        <v>12.980269340058401</v>
      </c>
      <c r="Z780" s="8">
        <f t="shared" si="197"/>
        <v>2.3040086097803698</v>
      </c>
      <c r="AA780" s="8">
        <f t="shared" si="206"/>
        <v>1.57679209538761</v>
      </c>
      <c r="AC780" s="8">
        <f t="shared" si="198"/>
        <v>0.102235703683586</v>
      </c>
      <c r="AE780" s="8">
        <v>778</v>
      </c>
      <c r="AF780" s="8">
        <f t="shared" si="192"/>
        <v>14.0844410096364</v>
      </c>
      <c r="AG780" s="8">
        <f t="shared" si="199"/>
        <v>3.1506545424577898E-2</v>
      </c>
      <c r="AJ780" s="132">
        <f>IF(Päälaskenta!$F$28&lt;Kaksitasouoma_matriisi!L780,Päälaskenta!$C$20*Päälaskenta!$F$28,Päälaskenta!$C$20*Kaksitasouoma_matriisi!L780)</f>
        <v>0.56499999999999995</v>
      </c>
      <c r="AK780" s="134">
        <f>SQRT(Päälaskenta!$D$20^2+(Päälaskenta!$D$20/(1/Päälaskenta!$E$20))^2)</f>
        <v>1.8029999999999999</v>
      </c>
      <c r="AL780" s="134">
        <f>IF(Päälaskenta!$F$28&lt;Kaksitasouoma_matriisi!L780,AK780*Päälaskenta!$F$28*COS(ATAN(1/Päälaskenta!$E$20)),AK780*Kaksitasouoma_matriisi!L780*COS(ATAN(1/Päälaskenta!$E$20)))</f>
        <v>0.17</v>
      </c>
      <c r="AM780" s="134"/>
      <c r="AN780" s="134">
        <f t="shared" si="207"/>
        <v>0.73499999999999999</v>
      </c>
      <c r="AO780" s="8">
        <f t="shared" si="200"/>
        <v>0.35927265617362403</v>
      </c>
      <c r="AP780" s="134">
        <f>Refererenssiarvoja!$B$16*H780^(1/6)/(Refererenssiarvoja!$B$15^0.5)*(Päälaskenta!$G$28/2)^0.5*(1-AO780)^(-1.5)</f>
        <v>7.8E-2</v>
      </c>
      <c r="AQ780" s="8">
        <f>Refererenssiarvoja!$B$16*Kaksitasouoma_matriisi!O780^(1/6)/(SQRT((2*Refererenssiarvoja!$B$15)/(Päälaskenta!$F$31*Päälaskenta!$G$31*Päälaskenta!$F$28))+SQRT(Refererenssiarvoja!$B$15)/Refererenssiarvoja!$B$17*LN(Kaksitasouoma_matriisi!L780/Päälaskenta!$F$28))</f>
        <v>-7.1408394103643705E-2</v>
      </c>
      <c r="AR780" s="8">
        <f>Refererenssiarvoja!$B$16*Kaksitasouoma_matriisi!O780^(1/6)/(SQRT((2*Refererenssiarvoja!$B$15)/(Päälaskenta!$F$31*Päälaskenta!$G$31*L780)))</f>
        <v>0.165619868674904</v>
      </c>
    </row>
    <row r="781" spans="1:44" x14ac:dyDescent="0.2">
      <c r="A781" s="8">
        <v>779</v>
      </c>
      <c r="B781" s="8">
        <f>IF(Päälaskenta!C$7,Päälaskenta!E$7,Päälaskenta!G$5)</f>
        <v>2.5</v>
      </c>
      <c r="C781" s="56">
        <v>1.2210000000000001</v>
      </c>
      <c r="D781" s="93">
        <f t="shared" si="193"/>
        <v>2.0474999999999999</v>
      </c>
      <c r="E781" s="8">
        <f>IF(Päälaskenta!$C$26,Kaksitasouoma_matriisi!AP781,Kaksitasouoma_matriisi!AC781)</f>
        <v>0.102235703683586</v>
      </c>
      <c r="F781" s="56">
        <f>IF(D781&lt;Päälaskenta!H$24,(SQRT(POWER(Päälaskenta!C$24/(2*Päälaskenta!E$24),2)+(D781/Päälaskenta!E$24))-Päälaskenta!C$24/(2*Päälaskenta!E$24)),IF(D781=Päälaskenta!H$24,Päälaskenta!D$24,Päälaskenta!D$24+(SQRT(POWER((Päälaskenta!C$20+Päälaskenta!G$24)/(2*Päälaskenta!E$20),2)+((D781-Päälaskenta!H$24)/Päälaskenta!E$20))-(Päälaskenta!C$20+Päälaskenta!G$24)/(2*Päälaskenta!E$20))))</f>
        <v>0.81299999999999994</v>
      </c>
      <c r="G781" s="57">
        <f>IF(F781&gt;Päälaskenta!D$24,(2*SQRT((POWER(Päälaskenta!D$24,2))+POWER(Päälaskenta!E$24*Päälaskenta!D$24,2))+Päälaskenta!C$24)+(2*SQRT((POWER((F781-Päälaskenta!D$24),2))+POWER(Päälaskenta!E$20*(F781-Päälaskenta!D$24),2))+Päälaskenta!C$20),(2*SQRT((POWER(F781,2))+POWER(Päälaskenta!E$24*F781,2))+Päälaskenta!C$24))</f>
        <v>8.39</v>
      </c>
      <c r="H781" s="57">
        <f t="shared" si="194"/>
        <v>0.24</v>
      </c>
      <c r="I781" s="62">
        <f t="shared" si="195"/>
        <v>0.104477</v>
      </c>
      <c r="J781" s="8">
        <f>IF(F781&lt;Päälaskenta!$D$24,0,Kaksitasouoma_matriisi!F781-Päälaskenta!$D$24)</f>
        <v>0.113</v>
      </c>
      <c r="L781" s="8">
        <f>IF(F781&gt;Päälaskenta!D$24,F781-Päälaskenta!D$24,0)</f>
        <v>0.113</v>
      </c>
      <c r="M781" s="8">
        <f>IF(F781&gt;Päälaskenta!D$24,(Päälaskenta!C$20+(Päälaskenta!E$20*(Kaksitasouoma_matriisi!F781-Päälaskenta!D$24)))*(Kaksitasouoma_matriisi!F781-Päälaskenta!D$24),0)</f>
        <v>0.58415349999999999</v>
      </c>
      <c r="N781" s="8">
        <f>IF(F781&gt;Päälaskenta!D$24,(2*SQRT((POWER((F781-Päälaskenta!D$24),2))+POWER(Päälaskenta!E$20*(F781-Päälaskenta!D$24),2))+Päälaskenta!C$20),0)</f>
        <v>5.4074272941274302</v>
      </c>
      <c r="O781" s="8">
        <f t="shared" si="201"/>
        <v>0.108027989693805</v>
      </c>
      <c r="P781" s="8">
        <f>IF(Päälaskenta!$C$29,IF(L781&gt;Päälaskenta!$F$28,Kaksitasouoma_matriisi!AQ781,Kaksitasouoma_matriisi!AR781),Päälaskenta!$F$20)</f>
        <v>0.12</v>
      </c>
      <c r="Q781" s="8">
        <f t="shared" si="202"/>
        <v>1.1041716695780199</v>
      </c>
      <c r="R781" s="8">
        <f t="shared" si="196"/>
        <v>0.19599139021963299</v>
      </c>
      <c r="S781" s="8">
        <f t="shared" si="203"/>
        <v>0.33551350838372601</v>
      </c>
      <c r="U781" s="93">
        <f>IF(F781&gt;Päälaskenta!D$24,Päälaskenta!H$24+L781*Päälaskenta!G$24,F781*Päälaskenta!C$24 + F781*F781*Päälaskenta!E$24)</f>
        <v>1.4612000000000001</v>
      </c>
      <c r="V781" s="8">
        <f>IF(F781&gt;Päälaskenta!D$24,2*SQRT(POWER(Päälaskenta!D$24,2)+POWER(Päälaskenta!E$24*Päälaskenta!D$24,2))+Päälaskenta!C$24,(2*SQRT((POWER(F781,2))+POWER(Päälaskenta!E$24*F781,2))+Päälaskenta!C$24))</f>
        <v>2.9798989873223301</v>
      </c>
      <c r="W781" s="8">
        <f t="shared" si="204"/>
        <v>0.49035219187513501</v>
      </c>
      <c r="X781" s="8">
        <f>Päälaskenta!F$24</f>
        <v>7.0000000000000007E-2</v>
      </c>
      <c r="Y781" s="8">
        <f t="shared" si="205"/>
        <v>12.980269340058401</v>
      </c>
      <c r="Z781" s="8">
        <f t="shared" si="197"/>
        <v>2.3040086097803698</v>
      </c>
      <c r="AA781" s="8">
        <f t="shared" si="206"/>
        <v>1.57679209538761</v>
      </c>
      <c r="AC781" s="8">
        <f t="shared" si="198"/>
        <v>0.102235703683586</v>
      </c>
      <c r="AE781" s="8">
        <v>779</v>
      </c>
      <c r="AF781" s="8">
        <f t="shared" si="192"/>
        <v>14.0844410096364</v>
      </c>
      <c r="AG781" s="8">
        <f t="shared" si="199"/>
        <v>3.1506545424577898E-2</v>
      </c>
      <c r="AJ781" s="132">
        <f>IF(Päälaskenta!$F$28&lt;Kaksitasouoma_matriisi!L781,Päälaskenta!$C$20*Päälaskenta!$F$28,Päälaskenta!$C$20*Kaksitasouoma_matriisi!L781)</f>
        <v>0.56499999999999995</v>
      </c>
      <c r="AK781" s="134">
        <f>SQRT(Päälaskenta!$D$20^2+(Päälaskenta!$D$20/(1/Päälaskenta!$E$20))^2)</f>
        <v>1.8029999999999999</v>
      </c>
      <c r="AL781" s="134">
        <f>IF(Päälaskenta!$F$28&lt;Kaksitasouoma_matriisi!L781,AK781*Päälaskenta!$F$28*COS(ATAN(1/Päälaskenta!$E$20)),AK781*Kaksitasouoma_matriisi!L781*COS(ATAN(1/Päälaskenta!$E$20)))</f>
        <v>0.17</v>
      </c>
      <c r="AM781" s="134"/>
      <c r="AN781" s="134">
        <f t="shared" si="207"/>
        <v>0.73499999999999999</v>
      </c>
      <c r="AO781" s="8">
        <f t="shared" si="200"/>
        <v>0.35897435897435898</v>
      </c>
      <c r="AP781" s="134">
        <f>Refererenssiarvoja!$B$16*H781^(1/6)/(Refererenssiarvoja!$B$15^0.5)*(Päälaskenta!$G$28/2)^0.5*(1-AO781)^(-1.5)</f>
        <v>7.8E-2</v>
      </c>
      <c r="AQ781" s="8">
        <f>Refererenssiarvoja!$B$16*Kaksitasouoma_matriisi!O781^(1/6)/(SQRT((2*Refererenssiarvoja!$B$15)/(Päälaskenta!$F$31*Päälaskenta!$G$31*Päälaskenta!$F$28))+SQRT(Refererenssiarvoja!$B$15)/Refererenssiarvoja!$B$17*LN(Kaksitasouoma_matriisi!L781/Päälaskenta!$F$28))</f>
        <v>-7.1408394103643705E-2</v>
      </c>
      <c r="AR781" s="8">
        <f>Refererenssiarvoja!$B$16*Kaksitasouoma_matriisi!O781^(1/6)/(SQRT((2*Refererenssiarvoja!$B$15)/(Päälaskenta!$F$31*Päälaskenta!$G$31*L781)))</f>
        <v>0.165619868674904</v>
      </c>
    </row>
    <row r="782" spans="1:44" x14ac:dyDescent="0.2">
      <c r="A782" s="8">
        <v>780</v>
      </c>
      <c r="B782" s="8">
        <f>IF(Päälaskenta!C$7,Päälaskenta!E$7,Päälaskenta!G$5)</f>
        <v>2.5</v>
      </c>
      <c r="C782" s="56">
        <v>1.22</v>
      </c>
      <c r="D782" s="93">
        <f t="shared" si="193"/>
        <v>2.0491999999999999</v>
      </c>
      <c r="E782" s="8">
        <f>IF(Päälaskenta!$C$26,Kaksitasouoma_matriisi!AP782,Kaksitasouoma_matriisi!AC782)</f>
        <v>0.102235703683586</v>
      </c>
      <c r="F782" s="56">
        <f>IF(D782&lt;Päälaskenta!H$24,(SQRT(POWER(Päälaskenta!C$24/(2*Päälaskenta!E$24),2)+(D782/Päälaskenta!E$24))-Päälaskenta!C$24/(2*Päälaskenta!E$24)),IF(D782=Päälaskenta!H$24,Päälaskenta!D$24,Päälaskenta!D$24+(SQRT(POWER((Päälaskenta!C$20+Päälaskenta!G$24)/(2*Päälaskenta!E$20),2)+((D782-Päälaskenta!H$24)/Päälaskenta!E$20))-(Päälaskenta!C$20+Päälaskenta!G$24)/(2*Päälaskenta!E$20))))</f>
        <v>0.81299999999999994</v>
      </c>
      <c r="G782" s="57">
        <f>IF(F782&gt;Päälaskenta!D$24,(2*SQRT((POWER(Päälaskenta!D$24,2))+POWER(Päälaskenta!E$24*Päälaskenta!D$24,2))+Päälaskenta!C$24)+(2*SQRT((POWER((F782-Päälaskenta!D$24),2))+POWER(Päälaskenta!E$20*(F782-Päälaskenta!D$24),2))+Päälaskenta!C$20),(2*SQRT((POWER(F782,2))+POWER(Päälaskenta!E$24*F782,2))+Päälaskenta!C$24))</f>
        <v>8.39</v>
      </c>
      <c r="H782" s="57">
        <f t="shared" si="194"/>
        <v>0.24</v>
      </c>
      <c r="I782" s="62">
        <f t="shared" si="195"/>
        <v>0.104306</v>
      </c>
      <c r="J782" s="8">
        <f>IF(F782&lt;Päälaskenta!$D$24,0,Kaksitasouoma_matriisi!F782-Päälaskenta!$D$24)</f>
        <v>0.113</v>
      </c>
      <c r="L782" s="8">
        <f>IF(F782&gt;Päälaskenta!D$24,F782-Päälaskenta!D$24,0)</f>
        <v>0.113</v>
      </c>
      <c r="M782" s="8">
        <f>IF(F782&gt;Päälaskenta!D$24,(Päälaskenta!C$20+(Päälaskenta!E$20*(Kaksitasouoma_matriisi!F782-Päälaskenta!D$24)))*(Kaksitasouoma_matriisi!F782-Päälaskenta!D$24),0)</f>
        <v>0.58415349999999999</v>
      </c>
      <c r="N782" s="8">
        <f>IF(F782&gt;Päälaskenta!D$24,(2*SQRT((POWER((F782-Päälaskenta!D$24),2))+POWER(Päälaskenta!E$20*(F782-Päälaskenta!D$24),2))+Päälaskenta!C$20),0)</f>
        <v>5.4074272941274302</v>
      </c>
      <c r="O782" s="8">
        <f t="shared" si="201"/>
        <v>0.108027989693805</v>
      </c>
      <c r="P782" s="8">
        <f>IF(Päälaskenta!$C$29,IF(L782&gt;Päälaskenta!$F$28,Kaksitasouoma_matriisi!AQ782,Kaksitasouoma_matriisi!AR782),Päälaskenta!$F$20)</f>
        <v>0.12</v>
      </c>
      <c r="Q782" s="8">
        <f t="shared" si="202"/>
        <v>1.1041716695780199</v>
      </c>
      <c r="R782" s="8">
        <f t="shared" si="196"/>
        <v>0.19599139021963299</v>
      </c>
      <c r="S782" s="8">
        <f t="shared" si="203"/>
        <v>0.33551350838372601</v>
      </c>
      <c r="U782" s="93">
        <f>IF(F782&gt;Päälaskenta!D$24,Päälaskenta!H$24+L782*Päälaskenta!G$24,F782*Päälaskenta!C$24 + F782*F782*Päälaskenta!E$24)</f>
        <v>1.4612000000000001</v>
      </c>
      <c r="V782" s="8">
        <f>IF(F782&gt;Päälaskenta!D$24,2*SQRT(POWER(Päälaskenta!D$24,2)+POWER(Päälaskenta!E$24*Päälaskenta!D$24,2))+Päälaskenta!C$24,(2*SQRT((POWER(F782,2))+POWER(Päälaskenta!E$24*F782,2))+Päälaskenta!C$24))</f>
        <v>2.9798989873223301</v>
      </c>
      <c r="W782" s="8">
        <f t="shared" si="204"/>
        <v>0.49035219187513501</v>
      </c>
      <c r="X782" s="8">
        <f>Päälaskenta!F$24</f>
        <v>7.0000000000000007E-2</v>
      </c>
      <c r="Y782" s="8">
        <f t="shared" si="205"/>
        <v>12.980269340058401</v>
      </c>
      <c r="Z782" s="8">
        <f t="shared" si="197"/>
        <v>2.3040086097803698</v>
      </c>
      <c r="AA782" s="8">
        <f t="shared" si="206"/>
        <v>1.57679209538761</v>
      </c>
      <c r="AC782" s="8">
        <f t="shared" si="198"/>
        <v>0.102235703683586</v>
      </c>
      <c r="AE782" s="8">
        <v>780</v>
      </c>
      <c r="AF782" s="8">
        <f t="shared" si="192"/>
        <v>14.0844410096364</v>
      </c>
      <c r="AG782" s="8">
        <f t="shared" si="199"/>
        <v>3.1506545424577898E-2</v>
      </c>
      <c r="AJ782" s="132">
        <f>IF(Päälaskenta!$F$28&lt;Kaksitasouoma_matriisi!L782,Päälaskenta!$C$20*Päälaskenta!$F$28,Päälaskenta!$C$20*Kaksitasouoma_matriisi!L782)</f>
        <v>0.56499999999999995</v>
      </c>
      <c r="AK782" s="134">
        <f>SQRT(Päälaskenta!$D$20^2+(Päälaskenta!$D$20/(1/Päälaskenta!$E$20))^2)</f>
        <v>1.8029999999999999</v>
      </c>
      <c r="AL782" s="134">
        <f>IF(Päälaskenta!$F$28&lt;Kaksitasouoma_matriisi!L782,AK782*Päälaskenta!$F$28*COS(ATAN(1/Päälaskenta!$E$20)),AK782*Kaksitasouoma_matriisi!L782*COS(ATAN(1/Päälaskenta!$E$20)))</f>
        <v>0.17</v>
      </c>
      <c r="AM782" s="134"/>
      <c r="AN782" s="134">
        <f t="shared" si="207"/>
        <v>0.73499999999999999</v>
      </c>
      <c r="AO782" s="8">
        <f t="shared" si="200"/>
        <v>0.35867655670505599</v>
      </c>
      <c r="AP782" s="134">
        <f>Refererenssiarvoja!$B$16*H782^(1/6)/(Refererenssiarvoja!$B$15^0.5)*(Päälaskenta!$G$28/2)^0.5*(1-AO782)^(-1.5)</f>
        <v>7.6999999999999999E-2</v>
      </c>
      <c r="AQ782" s="8">
        <f>Refererenssiarvoja!$B$16*Kaksitasouoma_matriisi!O782^(1/6)/(SQRT((2*Refererenssiarvoja!$B$15)/(Päälaskenta!$F$31*Päälaskenta!$G$31*Päälaskenta!$F$28))+SQRT(Refererenssiarvoja!$B$15)/Refererenssiarvoja!$B$17*LN(Kaksitasouoma_matriisi!L782/Päälaskenta!$F$28))</f>
        <v>-7.1408394103643705E-2</v>
      </c>
      <c r="AR782" s="8">
        <f>Refererenssiarvoja!$B$16*Kaksitasouoma_matriisi!O782^(1/6)/(SQRT((2*Refererenssiarvoja!$B$15)/(Päälaskenta!$F$31*Päälaskenta!$G$31*L782)))</f>
        <v>0.165619868674904</v>
      </c>
    </row>
    <row r="783" spans="1:44" x14ac:dyDescent="0.2">
      <c r="A783" s="8">
        <v>781</v>
      </c>
      <c r="B783" s="8">
        <f>IF(Päälaskenta!C$7,Päälaskenta!E$7,Päälaskenta!G$5)</f>
        <v>2.5</v>
      </c>
      <c r="C783" s="56">
        <v>1.2190000000000001</v>
      </c>
      <c r="D783" s="93">
        <f t="shared" si="193"/>
        <v>2.0508999999999999</v>
      </c>
      <c r="E783" s="8">
        <f>IF(Päälaskenta!$C$26,Kaksitasouoma_matriisi!AP783,Kaksitasouoma_matriisi!AC783)</f>
        <v>0.10224333693368499</v>
      </c>
      <c r="F783" s="56">
        <f>IF(D783&lt;Päälaskenta!H$24,(SQRT(POWER(Päälaskenta!C$24/(2*Päälaskenta!E$24),2)+(D783/Päälaskenta!E$24))-Päälaskenta!C$24/(2*Päälaskenta!E$24)),IF(D783=Päälaskenta!H$24,Päälaskenta!D$24,Päälaskenta!D$24+(SQRT(POWER((Päälaskenta!C$20+Päälaskenta!G$24)/(2*Päälaskenta!E$20),2)+((D783-Päälaskenta!H$24)/Päälaskenta!E$20))-(Päälaskenta!C$20+Päälaskenta!G$24)/(2*Päälaskenta!E$20))))</f>
        <v>0.81399999999999995</v>
      </c>
      <c r="G783" s="57">
        <f>IF(F783&gt;Päälaskenta!D$24,(2*SQRT((POWER(Päälaskenta!D$24,2))+POWER(Päälaskenta!E$24*Päälaskenta!D$24,2))+Päälaskenta!C$24)+(2*SQRT((POWER((F783-Päälaskenta!D$24),2))+POWER(Päälaskenta!E$20*(F783-Päälaskenta!D$24),2))+Päälaskenta!C$20),(2*SQRT((POWER(F783,2))+POWER(Päälaskenta!E$24*F783,2))+Päälaskenta!C$24))</f>
        <v>8.39</v>
      </c>
      <c r="H783" s="57">
        <f t="shared" si="194"/>
        <v>0.24</v>
      </c>
      <c r="I783" s="62">
        <f t="shared" si="195"/>
        <v>0.10415099999999999</v>
      </c>
      <c r="J783" s="8">
        <f>IF(F783&lt;Päälaskenta!$D$24,0,Kaksitasouoma_matriisi!F783-Päälaskenta!$D$24)</f>
        <v>0.114</v>
      </c>
      <c r="L783" s="8">
        <f>IF(F783&gt;Päälaskenta!D$24,F783-Päälaskenta!D$24,0)</f>
        <v>0.114</v>
      </c>
      <c r="M783" s="8">
        <f>IF(F783&gt;Päälaskenta!D$24,(Päälaskenta!C$20+(Päälaskenta!E$20*(Kaksitasouoma_matriisi!F783-Päälaskenta!D$24)))*(Kaksitasouoma_matriisi!F783-Päälaskenta!D$24),0)</f>
        <v>0.58949399999999996</v>
      </c>
      <c r="N783" s="8">
        <f>IF(F783&gt;Päälaskenta!D$24,(2*SQRT((POWER((F783-Päälaskenta!D$24),2))+POWER(Päälaskenta!E$20*(F783-Päälaskenta!D$24),2))+Päälaskenta!C$20),0)</f>
        <v>5.4110328454028904</v>
      </c>
      <c r="O783" s="8">
        <f t="shared" si="201"/>
        <v>0.10894297204291099</v>
      </c>
      <c r="P783" s="8">
        <f>IF(Päälaskenta!$C$29,IF(L783&gt;Päälaskenta!$F$28,Kaksitasouoma_matriisi!AQ783,Kaksitasouoma_matriisi!AR783),Päälaskenta!$F$20)</f>
        <v>0.12</v>
      </c>
      <c r="Q783" s="8">
        <f t="shared" si="202"/>
        <v>1.1205492666435299</v>
      </c>
      <c r="R783" s="8">
        <f t="shared" si="196"/>
        <v>0.198167770234462</v>
      </c>
      <c r="S783" s="8">
        <f t="shared" si="203"/>
        <v>0.33616588164504102</v>
      </c>
      <c r="U783" s="93">
        <f>IF(F783&gt;Päälaskenta!D$24,Päälaskenta!H$24+L783*Päälaskenta!G$24,F783*Päälaskenta!C$24 + F783*F783*Päälaskenta!E$24)</f>
        <v>1.4636</v>
      </c>
      <c r="V783" s="8">
        <f>IF(F783&gt;Päälaskenta!D$24,2*SQRT(POWER(Päälaskenta!D$24,2)+POWER(Päälaskenta!E$24*Päälaskenta!D$24,2))+Päälaskenta!C$24,(2*SQRT((POWER(F783,2))+POWER(Päälaskenta!E$24*F783,2))+Päälaskenta!C$24))</f>
        <v>2.9798989873223301</v>
      </c>
      <c r="W783" s="8">
        <f t="shared" si="204"/>
        <v>0.49115758830307099</v>
      </c>
      <c r="X783" s="8">
        <f>Päälaskenta!F$24</f>
        <v>7.0000000000000007E-2</v>
      </c>
      <c r="Y783" s="8">
        <f t="shared" si="205"/>
        <v>13.015821967156899</v>
      </c>
      <c r="Z783" s="8">
        <f t="shared" si="197"/>
        <v>2.30183222976554</v>
      </c>
      <c r="AA783" s="8">
        <f t="shared" si="206"/>
        <v>1.5727194792057499</v>
      </c>
      <c r="AC783" s="8">
        <f t="shared" si="198"/>
        <v>0.10224333693368499</v>
      </c>
      <c r="AE783" s="8">
        <v>781</v>
      </c>
      <c r="AF783" s="8">
        <f t="shared" si="192"/>
        <v>14.1363712338004</v>
      </c>
      <c r="AG783" s="8">
        <f t="shared" si="199"/>
        <v>3.1275490829241998E-2</v>
      </c>
      <c r="AJ783" s="132">
        <f>IF(Päälaskenta!$F$28&lt;Kaksitasouoma_matriisi!L783,Päälaskenta!$C$20*Päälaskenta!$F$28,Päälaskenta!$C$20*Kaksitasouoma_matriisi!L783)</f>
        <v>0.56999999999999995</v>
      </c>
      <c r="AK783" s="134">
        <f>SQRT(Päälaskenta!$D$20^2+(Päälaskenta!$D$20/(1/Päälaskenta!$E$20))^2)</f>
        <v>1.8029999999999999</v>
      </c>
      <c r="AL783" s="134">
        <f>IF(Päälaskenta!$F$28&lt;Kaksitasouoma_matriisi!L783,AK783*Päälaskenta!$F$28*COS(ATAN(1/Päälaskenta!$E$20)),AK783*Kaksitasouoma_matriisi!L783*COS(ATAN(1/Päälaskenta!$E$20)))</f>
        <v>0.17100000000000001</v>
      </c>
      <c r="AM783" s="134"/>
      <c r="AN783" s="134">
        <f t="shared" si="207"/>
        <v>0.74099999999999999</v>
      </c>
      <c r="AO783" s="8">
        <f t="shared" si="200"/>
        <v>0.36130479301770002</v>
      </c>
      <c r="AP783" s="134">
        <f>Refererenssiarvoja!$B$16*H783^(1/6)/(Refererenssiarvoja!$B$15^0.5)*(Päälaskenta!$G$28/2)^0.5*(1-AO783)^(-1.5)</f>
        <v>7.8E-2</v>
      </c>
      <c r="AQ783" s="8">
        <f>Refererenssiarvoja!$B$16*Kaksitasouoma_matriisi!O783^(1/6)/(SQRT((2*Refererenssiarvoja!$B$15)/(Päälaskenta!$F$31*Päälaskenta!$G$31*Päälaskenta!$F$28))+SQRT(Refererenssiarvoja!$B$15)/Refererenssiarvoja!$B$17*LN(Kaksitasouoma_matriisi!L783/Päälaskenta!$F$28))</f>
        <v>-7.2022980703221995E-2</v>
      </c>
      <c r="AR783" s="8">
        <f>Refererenssiarvoja!$B$16*Kaksitasouoma_matriisi!O783^(1/6)/(SQRT((2*Refererenssiarvoja!$B$15)/(Päälaskenta!$F$31*Päälaskenta!$G$31*L783)))</f>
        <v>0.16658508981095599</v>
      </c>
    </row>
    <row r="784" spans="1:44" x14ac:dyDescent="0.2">
      <c r="A784" s="8">
        <v>782</v>
      </c>
      <c r="B784" s="8">
        <f>IF(Päälaskenta!C$7,Päälaskenta!E$7,Päälaskenta!G$5)</f>
        <v>2.5</v>
      </c>
      <c r="C784" s="56">
        <v>1.218</v>
      </c>
      <c r="D784" s="93">
        <f t="shared" si="193"/>
        <v>2.0525000000000002</v>
      </c>
      <c r="E784" s="8">
        <f>IF(Päälaskenta!$C$26,Kaksitasouoma_matriisi!AP784,Kaksitasouoma_matriisi!AC784)</f>
        <v>0.10224333693368499</v>
      </c>
      <c r="F784" s="56">
        <f>IF(D784&lt;Päälaskenta!H$24,(SQRT(POWER(Päälaskenta!C$24/(2*Päälaskenta!E$24),2)+(D784/Päälaskenta!E$24))-Päälaskenta!C$24/(2*Päälaskenta!E$24)),IF(D784=Päälaskenta!H$24,Päälaskenta!D$24,Päälaskenta!D$24+(SQRT(POWER((Päälaskenta!C$20+Päälaskenta!G$24)/(2*Päälaskenta!E$20),2)+((D784-Päälaskenta!H$24)/Päälaskenta!E$20))-(Päälaskenta!C$20+Päälaskenta!G$24)/(2*Päälaskenta!E$20))))</f>
        <v>0.81399999999999995</v>
      </c>
      <c r="G784" s="57">
        <f>IF(F784&gt;Päälaskenta!D$24,(2*SQRT((POWER(Päälaskenta!D$24,2))+POWER(Päälaskenta!E$24*Päälaskenta!D$24,2))+Päälaskenta!C$24)+(2*SQRT((POWER((F784-Päälaskenta!D$24),2))+POWER(Päälaskenta!E$20*(F784-Päälaskenta!D$24),2))+Päälaskenta!C$20),(2*SQRT((POWER(F784,2))+POWER(Päälaskenta!E$24*F784,2))+Päälaskenta!C$24))</f>
        <v>8.39</v>
      </c>
      <c r="H784" s="57">
        <f t="shared" si="194"/>
        <v>0.24</v>
      </c>
      <c r="I784" s="62">
        <f t="shared" si="195"/>
        <v>0.10398</v>
      </c>
      <c r="J784" s="8">
        <f>IF(F784&lt;Päälaskenta!$D$24,0,Kaksitasouoma_matriisi!F784-Päälaskenta!$D$24)</f>
        <v>0.114</v>
      </c>
      <c r="L784" s="8">
        <f>IF(F784&gt;Päälaskenta!D$24,F784-Päälaskenta!D$24,0)</f>
        <v>0.114</v>
      </c>
      <c r="M784" s="8">
        <f>IF(F784&gt;Päälaskenta!D$24,(Päälaskenta!C$20+(Päälaskenta!E$20*(Kaksitasouoma_matriisi!F784-Päälaskenta!D$24)))*(Kaksitasouoma_matriisi!F784-Päälaskenta!D$24),0)</f>
        <v>0.58949399999999996</v>
      </c>
      <c r="N784" s="8">
        <f>IF(F784&gt;Päälaskenta!D$24,(2*SQRT((POWER((F784-Päälaskenta!D$24),2))+POWER(Päälaskenta!E$20*(F784-Päälaskenta!D$24),2))+Päälaskenta!C$20),0)</f>
        <v>5.4110328454028904</v>
      </c>
      <c r="O784" s="8">
        <f t="shared" si="201"/>
        <v>0.10894297204291099</v>
      </c>
      <c r="P784" s="8">
        <f>IF(Päälaskenta!$C$29,IF(L784&gt;Päälaskenta!$F$28,Kaksitasouoma_matriisi!AQ784,Kaksitasouoma_matriisi!AR784),Päälaskenta!$F$20)</f>
        <v>0.12</v>
      </c>
      <c r="Q784" s="8">
        <f t="shared" si="202"/>
        <v>1.1205492666435299</v>
      </c>
      <c r="R784" s="8">
        <f t="shared" si="196"/>
        <v>0.198167770234462</v>
      </c>
      <c r="S784" s="8">
        <f t="shared" si="203"/>
        <v>0.33616588164504102</v>
      </c>
      <c r="U784" s="93">
        <f>IF(F784&gt;Päälaskenta!D$24,Päälaskenta!H$24+L784*Päälaskenta!G$24,F784*Päälaskenta!C$24 + F784*F784*Päälaskenta!E$24)</f>
        <v>1.4636</v>
      </c>
      <c r="V784" s="8">
        <f>IF(F784&gt;Päälaskenta!D$24,2*SQRT(POWER(Päälaskenta!D$24,2)+POWER(Päälaskenta!E$24*Päälaskenta!D$24,2))+Päälaskenta!C$24,(2*SQRT((POWER(F784,2))+POWER(Päälaskenta!E$24*F784,2))+Päälaskenta!C$24))</f>
        <v>2.9798989873223301</v>
      </c>
      <c r="W784" s="8">
        <f t="shared" si="204"/>
        <v>0.49115758830307099</v>
      </c>
      <c r="X784" s="8">
        <f>Päälaskenta!F$24</f>
        <v>7.0000000000000007E-2</v>
      </c>
      <c r="Y784" s="8">
        <f t="shared" si="205"/>
        <v>13.015821967156899</v>
      </c>
      <c r="Z784" s="8">
        <f t="shared" si="197"/>
        <v>2.30183222976554</v>
      </c>
      <c r="AA784" s="8">
        <f t="shared" si="206"/>
        <v>1.5727194792057499</v>
      </c>
      <c r="AC784" s="8">
        <f t="shared" si="198"/>
        <v>0.10224333693368499</v>
      </c>
      <c r="AE784" s="8">
        <v>782</v>
      </c>
      <c r="AF784" s="8">
        <f t="shared" si="192"/>
        <v>14.1363712338004</v>
      </c>
      <c r="AG784" s="8">
        <f t="shared" si="199"/>
        <v>3.1275490829241998E-2</v>
      </c>
      <c r="AJ784" s="132">
        <f>IF(Päälaskenta!$F$28&lt;Kaksitasouoma_matriisi!L784,Päälaskenta!$C$20*Päälaskenta!$F$28,Päälaskenta!$C$20*Kaksitasouoma_matriisi!L784)</f>
        <v>0.56999999999999995</v>
      </c>
      <c r="AK784" s="134">
        <f>SQRT(Päälaskenta!$D$20^2+(Päälaskenta!$D$20/(1/Päälaskenta!$E$20))^2)</f>
        <v>1.8029999999999999</v>
      </c>
      <c r="AL784" s="134">
        <f>IF(Päälaskenta!$F$28&lt;Kaksitasouoma_matriisi!L784,AK784*Päälaskenta!$F$28*COS(ATAN(1/Päälaskenta!$E$20)),AK784*Kaksitasouoma_matriisi!L784*COS(ATAN(1/Päälaskenta!$E$20)))</f>
        <v>0.17100000000000001</v>
      </c>
      <c r="AM784" s="134"/>
      <c r="AN784" s="134">
        <f t="shared" si="207"/>
        <v>0.74099999999999999</v>
      </c>
      <c r="AO784" s="8">
        <f t="shared" si="200"/>
        <v>0.36102314250913498</v>
      </c>
      <c r="AP784" s="134">
        <f>Refererenssiarvoja!$B$16*H784^(1/6)/(Refererenssiarvoja!$B$15^0.5)*(Päälaskenta!$G$28/2)^0.5*(1-AO784)^(-1.5)</f>
        <v>7.8E-2</v>
      </c>
      <c r="AQ784" s="8">
        <f>Refererenssiarvoja!$B$16*Kaksitasouoma_matriisi!O784^(1/6)/(SQRT((2*Refererenssiarvoja!$B$15)/(Päälaskenta!$F$31*Päälaskenta!$G$31*Päälaskenta!$F$28))+SQRT(Refererenssiarvoja!$B$15)/Refererenssiarvoja!$B$17*LN(Kaksitasouoma_matriisi!L784/Päälaskenta!$F$28))</f>
        <v>-7.2022980703221995E-2</v>
      </c>
      <c r="AR784" s="8">
        <f>Refererenssiarvoja!$B$16*Kaksitasouoma_matriisi!O784^(1/6)/(SQRT((2*Refererenssiarvoja!$B$15)/(Päälaskenta!$F$31*Päälaskenta!$G$31*L784)))</f>
        <v>0.16658508981095599</v>
      </c>
    </row>
    <row r="785" spans="1:44" x14ac:dyDescent="0.2">
      <c r="A785" s="8">
        <v>783</v>
      </c>
      <c r="B785" s="8">
        <f>IF(Päälaskenta!C$7,Päälaskenta!E$7,Päälaskenta!G$5)</f>
        <v>2.5</v>
      </c>
      <c r="C785" s="56">
        <v>1.2170000000000001</v>
      </c>
      <c r="D785" s="93">
        <f t="shared" si="193"/>
        <v>2.0541999999999998</v>
      </c>
      <c r="E785" s="8">
        <f>IF(Päälaskenta!$C$26,Kaksitasouoma_matriisi!AP785,Kaksitasouoma_matriisi!AC785)</f>
        <v>0.10224333693368499</v>
      </c>
      <c r="F785" s="56">
        <f>IF(D785&lt;Päälaskenta!H$24,(SQRT(POWER(Päälaskenta!C$24/(2*Päälaskenta!E$24),2)+(D785/Päälaskenta!E$24))-Päälaskenta!C$24/(2*Päälaskenta!E$24)),IF(D785=Päälaskenta!H$24,Päälaskenta!D$24,Päälaskenta!D$24+(SQRT(POWER((Päälaskenta!C$20+Päälaskenta!G$24)/(2*Päälaskenta!E$20),2)+((D785-Päälaskenta!H$24)/Päälaskenta!E$20))-(Päälaskenta!C$20+Päälaskenta!G$24)/(2*Päälaskenta!E$20))))</f>
        <v>0.81399999999999995</v>
      </c>
      <c r="G785" s="57">
        <f>IF(F785&gt;Päälaskenta!D$24,(2*SQRT((POWER(Päälaskenta!D$24,2))+POWER(Päälaskenta!E$24*Päälaskenta!D$24,2))+Päälaskenta!C$24)+(2*SQRT((POWER((F785-Päälaskenta!D$24),2))+POWER(Päälaskenta!E$20*(F785-Päälaskenta!D$24),2))+Päälaskenta!C$20),(2*SQRT((POWER(F785,2))+POWER(Päälaskenta!E$24*F785,2))+Päälaskenta!C$24))</f>
        <v>8.39</v>
      </c>
      <c r="H785" s="57">
        <f t="shared" si="194"/>
        <v>0.24</v>
      </c>
      <c r="I785" s="62">
        <f t="shared" si="195"/>
        <v>0.103809</v>
      </c>
      <c r="J785" s="8">
        <f>IF(F785&lt;Päälaskenta!$D$24,0,Kaksitasouoma_matriisi!F785-Päälaskenta!$D$24)</f>
        <v>0.114</v>
      </c>
      <c r="L785" s="8">
        <f>IF(F785&gt;Päälaskenta!D$24,F785-Päälaskenta!D$24,0)</f>
        <v>0.114</v>
      </c>
      <c r="M785" s="8">
        <f>IF(F785&gt;Päälaskenta!D$24,(Päälaskenta!C$20+(Päälaskenta!E$20*(Kaksitasouoma_matriisi!F785-Päälaskenta!D$24)))*(Kaksitasouoma_matriisi!F785-Päälaskenta!D$24),0)</f>
        <v>0.58949399999999996</v>
      </c>
      <c r="N785" s="8">
        <f>IF(F785&gt;Päälaskenta!D$24,(2*SQRT((POWER((F785-Päälaskenta!D$24),2))+POWER(Päälaskenta!E$20*(F785-Päälaskenta!D$24),2))+Päälaskenta!C$20),0)</f>
        <v>5.4110328454028904</v>
      </c>
      <c r="O785" s="8">
        <f t="shared" si="201"/>
        <v>0.10894297204291099</v>
      </c>
      <c r="P785" s="8">
        <f>IF(Päälaskenta!$C$29,IF(L785&gt;Päälaskenta!$F$28,Kaksitasouoma_matriisi!AQ785,Kaksitasouoma_matriisi!AR785),Päälaskenta!$F$20)</f>
        <v>0.12</v>
      </c>
      <c r="Q785" s="8">
        <f t="shared" si="202"/>
        <v>1.1205492666435299</v>
      </c>
      <c r="R785" s="8">
        <f t="shared" si="196"/>
        <v>0.198167770234462</v>
      </c>
      <c r="S785" s="8">
        <f t="shared" si="203"/>
        <v>0.33616588164504102</v>
      </c>
      <c r="U785" s="93">
        <f>IF(F785&gt;Päälaskenta!D$24,Päälaskenta!H$24+L785*Päälaskenta!G$24,F785*Päälaskenta!C$24 + F785*F785*Päälaskenta!E$24)</f>
        <v>1.4636</v>
      </c>
      <c r="V785" s="8">
        <f>IF(F785&gt;Päälaskenta!D$24,2*SQRT(POWER(Päälaskenta!D$24,2)+POWER(Päälaskenta!E$24*Päälaskenta!D$24,2))+Päälaskenta!C$24,(2*SQRT((POWER(F785,2))+POWER(Päälaskenta!E$24*F785,2))+Päälaskenta!C$24))</f>
        <v>2.9798989873223301</v>
      </c>
      <c r="W785" s="8">
        <f t="shared" si="204"/>
        <v>0.49115758830307099</v>
      </c>
      <c r="X785" s="8">
        <f>Päälaskenta!F$24</f>
        <v>7.0000000000000007E-2</v>
      </c>
      <c r="Y785" s="8">
        <f t="shared" si="205"/>
        <v>13.015821967156899</v>
      </c>
      <c r="Z785" s="8">
        <f t="shared" si="197"/>
        <v>2.30183222976554</v>
      </c>
      <c r="AA785" s="8">
        <f t="shared" si="206"/>
        <v>1.5727194792057499</v>
      </c>
      <c r="AC785" s="8">
        <f t="shared" si="198"/>
        <v>0.10224333693368499</v>
      </c>
      <c r="AE785" s="8">
        <v>783</v>
      </c>
      <c r="AF785" s="8">
        <f t="shared" si="192"/>
        <v>14.1363712338004</v>
      </c>
      <c r="AG785" s="8">
        <f t="shared" si="199"/>
        <v>3.1275490829241998E-2</v>
      </c>
      <c r="AJ785" s="132">
        <f>IF(Päälaskenta!$F$28&lt;Kaksitasouoma_matriisi!L785,Päälaskenta!$C$20*Päälaskenta!$F$28,Päälaskenta!$C$20*Kaksitasouoma_matriisi!L785)</f>
        <v>0.56999999999999995</v>
      </c>
      <c r="AK785" s="134">
        <f>SQRT(Päälaskenta!$D$20^2+(Päälaskenta!$D$20/(1/Päälaskenta!$E$20))^2)</f>
        <v>1.8029999999999999</v>
      </c>
      <c r="AL785" s="134">
        <f>IF(Päälaskenta!$F$28&lt;Kaksitasouoma_matriisi!L785,AK785*Päälaskenta!$F$28*COS(ATAN(1/Päälaskenta!$E$20)),AK785*Kaksitasouoma_matriisi!L785*COS(ATAN(1/Päälaskenta!$E$20)))</f>
        <v>0.17100000000000001</v>
      </c>
      <c r="AM785" s="134"/>
      <c r="AN785" s="134">
        <f t="shared" si="207"/>
        <v>0.74099999999999999</v>
      </c>
      <c r="AO785" s="8">
        <f t="shared" si="200"/>
        <v>0.36072436958426601</v>
      </c>
      <c r="AP785" s="134">
        <f>Refererenssiarvoja!$B$16*H785^(1/6)/(Refererenssiarvoja!$B$15^0.5)*(Päälaskenta!$G$28/2)^0.5*(1-AO785)^(-1.5)</f>
        <v>7.8E-2</v>
      </c>
      <c r="AQ785" s="8">
        <f>Refererenssiarvoja!$B$16*Kaksitasouoma_matriisi!O785^(1/6)/(SQRT((2*Refererenssiarvoja!$B$15)/(Päälaskenta!$F$31*Päälaskenta!$G$31*Päälaskenta!$F$28))+SQRT(Refererenssiarvoja!$B$15)/Refererenssiarvoja!$B$17*LN(Kaksitasouoma_matriisi!L785/Päälaskenta!$F$28))</f>
        <v>-7.2022980703221995E-2</v>
      </c>
      <c r="AR785" s="8">
        <f>Refererenssiarvoja!$B$16*Kaksitasouoma_matriisi!O785^(1/6)/(SQRT((2*Refererenssiarvoja!$B$15)/(Päälaskenta!$F$31*Päälaskenta!$G$31*L785)))</f>
        <v>0.16658508981095599</v>
      </c>
    </row>
    <row r="786" spans="1:44" x14ac:dyDescent="0.2">
      <c r="A786" s="8">
        <v>784</v>
      </c>
      <c r="B786" s="8">
        <f>IF(Päälaskenta!C$7,Päälaskenta!E$7,Päälaskenta!G$5)</f>
        <v>2.5</v>
      </c>
      <c r="C786" s="56">
        <v>1.216</v>
      </c>
      <c r="D786" s="93">
        <f t="shared" si="193"/>
        <v>2.0558999999999998</v>
      </c>
      <c r="E786" s="8">
        <f>IF(Päälaskenta!$C$26,Kaksitasouoma_matriisi!AP786,Kaksitasouoma_matriisi!AC786)</f>
        <v>0.10224333693368499</v>
      </c>
      <c r="F786" s="56">
        <f>IF(D786&lt;Päälaskenta!H$24,(SQRT(POWER(Päälaskenta!C$24/(2*Päälaskenta!E$24),2)+(D786/Päälaskenta!E$24))-Päälaskenta!C$24/(2*Päälaskenta!E$24)),IF(D786=Päälaskenta!H$24,Päälaskenta!D$24,Päälaskenta!D$24+(SQRT(POWER((Päälaskenta!C$20+Päälaskenta!G$24)/(2*Päälaskenta!E$20),2)+((D786-Päälaskenta!H$24)/Päälaskenta!E$20))-(Päälaskenta!C$20+Päälaskenta!G$24)/(2*Päälaskenta!E$20))))</f>
        <v>0.81399999999999995</v>
      </c>
      <c r="G786" s="57">
        <f>IF(F786&gt;Päälaskenta!D$24,(2*SQRT((POWER(Päälaskenta!D$24,2))+POWER(Päälaskenta!E$24*Päälaskenta!D$24,2))+Päälaskenta!C$24)+(2*SQRT((POWER((F786-Päälaskenta!D$24),2))+POWER(Päälaskenta!E$20*(F786-Päälaskenta!D$24),2))+Päälaskenta!C$20),(2*SQRT((POWER(F786,2))+POWER(Päälaskenta!E$24*F786,2))+Päälaskenta!C$24))</f>
        <v>8.39</v>
      </c>
      <c r="H786" s="57">
        <f t="shared" si="194"/>
        <v>0.25</v>
      </c>
      <c r="I786" s="62">
        <f t="shared" si="195"/>
        <v>9.8149E-2</v>
      </c>
      <c r="J786" s="8">
        <f>IF(F786&lt;Päälaskenta!$D$24,0,Kaksitasouoma_matriisi!F786-Päälaskenta!$D$24)</f>
        <v>0.114</v>
      </c>
      <c r="L786" s="8">
        <f>IF(F786&gt;Päälaskenta!D$24,F786-Päälaskenta!D$24,0)</f>
        <v>0.114</v>
      </c>
      <c r="M786" s="8">
        <f>IF(F786&gt;Päälaskenta!D$24,(Päälaskenta!C$20+(Päälaskenta!E$20*(Kaksitasouoma_matriisi!F786-Päälaskenta!D$24)))*(Kaksitasouoma_matriisi!F786-Päälaskenta!D$24),0)</f>
        <v>0.58949399999999996</v>
      </c>
      <c r="N786" s="8">
        <f>IF(F786&gt;Päälaskenta!D$24,(2*SQRT((POWER((F786-Päälaskenta!D$24),2))+POWER(Päälaskenta!E$20*(F786-Päälaskenta!D$24),2))+Päälaskenta!C$20),0)</f>
        <v>5.4110328454028904</v>
      </c>
      <c r="O786" s="8">
        <f t="shared" si="201"/>
        <v>0.10894297204291099</v>
      </c>
      <c r="P786" s="8">
        <f>IF(Päälaskenta!$C$29,IF(L786&gt;Päälaskenta!$F$28,Kaksitasouoma_matriisi!AQ786,Kaksitasouoma_matriisi!AR786),Päälaskenta!$F$20)</f>
        <v>0.12</v>
      </c>
      <c r="Q786" s="8">
        <f t="shared" si="202"/>
        <v>1.1205492666435299</v>
      </c>
      <c r="R786" s="8">
        <f t="shared" si="196"/>
        <v>0.198167770234462</v>
      </c>
      <c r="S786" s="8">
        <f t="shared" si="203"/>
        <v>0.33616588164504102</v>
      </c>
      <c r="U786" s="93">
        <f>IF(F786&gt;Päälaskenta!D$24,Päälaskenta!H$24+L786*Päälaskenta!G$24,F786*Päälaskenta!C$24 + F786*F786*Päälaskenta!E$24)</f>
        <v>1.4636</v>
      </c>
      <c r="V786" s="8">
        <f>IF(F786&gt;Päälaskenta!D$24,2*SQRT(POWER(Päälaskenta!D$24,2)+POWER(Päälaskenta!E$24*Päälaskenta!D$24,2))+Päälaskenta!C$24,(2*SQRT((POWER(F786,2))+POWER(Päälaskenta!E$24*F786,2))+Päälaskenta!C$24))</f>
        <v>2.9798989873223301</v>
      </c>
      <c r="W786" s="8">
        <f t="shared" si="204"/>
        <v>0.49115758830307099</v>
      </c>
      <c r="X786" s="8">
        <f>Päälaskenta!F$24</f>
        <v>7.0000000000000007E-2</v>
      </c>
      <c r="Y786" s="8">
        <f t="shared" si="205"/>
        <v>13.015821967156899</v>
      </c>
      <c r="Z786" s="8">
        <f t="shared" si="197"/>
        <v>2.30183222976554</v>
      </c>
      <c r="AA786" s="8">
        <f t="shared" si="206"/>
        <v>1.5727194792057499</v>
      </c>
      <c r="AC786" s="8">
        <f t="shared" si="198"/>
        <v>0.10224333693368499</v>
      </c>
      <c r="AE786" s="8">
        <v>784</v>
      </c>
      <c r="AF786" s="8">
        <f t="shared" si="192"/>
        <v>14.1363712338004</v>
      </c>
      <c r="AG786" s="8">
        <f t="shared" si="199"/>
        <v>3.1275490829241998E-2</v>
      </c>
      <c r="AJ786" s="132">
        <f>IF(Päälaskenta!$F$28&lt;Kaksitasouoma_matriisi!L786,Päälaskenta!$C$20*Päälaskenta!$F$28,Päälaskenta!$C$20*Kaksitasouoma_matriisi!L786)</f>
        <v>0.56999999999999995</v>
      </c>
      <c r="AK786" s="134">
        <f>SQRT(Päälaskenta!$D$20^2+(Päälaskenta!$D$20/(1/Päälaskenta!$E$20))^2)</f>
        <v>1.8029999999999999</v>
      </c>
      <c r="AL786" s="134">
        <f>IF(Päälaskenta!$F$28&lt;Kaksitasouoma_matriisi!L786,AK786*Päälaskenta!$F$28*COS(ATAN(1/Päälaskenta!$E$20)),AK786*Kaksitasouoma_matriisi!L786*COS(ATAN(1/Päälaskenta!$E$20)))</f>
        <v>0.17100000000000001</v>
      </c>
      <c r="AM786" s="134"/>
      <c r="AN786" s="134">
        <f t="shared" si="207"/>
        <v>0.74099999999999999</v>
      </c>
      <c r="AO786" s="8">
        <f t="shared" si="200"/>
        <v>0.360426090763169</v>
      </c>
      <c r="AP786" s="134">
        <f>Refererenssiarvoja!$B$16*H786^(1/6)/(Refererenssiarvoja!$B$15^0.5)*(Päälaskenta!$G$28/2)^0.5*(1-AO786)^(-1.5)</f>
        <v>7.8E-2</v>
      </c>
      <c r="AQ786" s="8">
        <f>Refererenssiarvoja!$B$16*Kaksitasouoma_matriisi!O786^(1/6)/(SQRT((2*Refererenssiarvoja!$B$15)/(Päälaskenta!$F$31*Päälaskenta!$G$31*Päälaskenta!$F$28))+SQRT(Refererenssiarvoja!$B$15)/Refererenssiarvoja!$B$17*LN(Kaksitasouoma_matriisi!L786/Päälaskenta!$F$28))</f>
        <v>-7.2022980703221995E-2</v>
      </c>
      <c r="AR786" s="8">
        <f>Refererenssiarvoja!$B$16*Kaksitasouoma_matriisi!O786^(1/6)/(SQRT((2*Refererenssiarvoja!$B$15)/(Päälaskenta!$F$31*Päälaskenta!$G$31*L786)))</f>
        <v>0.16658508981095599</v>
      </c>
    </row>
    <row r="787" spans="1:44" x14ac:dyDescent="0.2">
      <c r="A787" s="8">
        <v>785</v>
      </c>
      <c r="B787" s="8">
        <f>IF(Päälaskenta!C$7,Päälaskenta!E$7,Päälaskenta!G$5)</f>
        <v>2.5</v>
      </c>
      <c r="C787" s="56">
        <v>1.2150000000000001</v>
      </c>
      <c r="D787" s="93">
        <f t="shared" si="193"/>
        <v>2.0575999999999999</v>
      </c>
      <c r="E787" s="8">
        <f>IF(Päälaskenta!$C$26,Kaksitasouoma_matriisi!AP787,Kaksitasouoma_matriisi!AC787)</f>
        <v>0.102250963626645</v>
      </c>
      <c r="F787" s="56">
        <f>IF(D787&lt;Päälaskenta!H$24,(SQRT(POWER(Päälaskenta!C$24/(2*Päälaskenta!E$24),2)+(D787/Päälaskenta!E$24))-Päälaskenta!C$24/(2*Päälaskenta!E$24)),IF(D787=Päälaskenta!H$24,Päälaskenta!D$24,Päälaskenta!D$24+(SQRT(POWER((Päälaskenta!C$20+Päälaskenta!G$24)/(2*Päälaskenta!E$20),2)+((D787-Päälaskenta!H$24)/Päälaskenta!E$20))-(Päälaskenta!C$20+Päälaskenta!G$24)/(2*Päälaskenta!E$20))))</f>
        <v>0.81499999999999995</v>
      </c>
      <c r="G787" s="57">
        <f>IF(F787&gt;Päälaskenta!D$24,(2*SQRT((POWER(Päälaskenta!D$24,2))+POWER(Päälaskenta!E$24*Päälaskenta!D$24,2))+Päälaskenta!C$24)+(2*SQRT((POWER((F787-Päälaskenta!D$24),2))+POWER(Päälaskenta!E$20*(F787-Päälaskenta!D$24),2))+Päälaskenta!C$20),(2*SQRT((POWER(F787,2))+POWER(Päälaskenta!E$24*F787,2))+Päälaskenta!C$24))</f>
        <v>8.39</v>
      </c>
      <c r="H787" s="57">
        <f t="shared" si="194"/>
        <v>0.25</v>
      </c>
      <c r="I787" s="62">
        <f t="shared" si="195"/>
        <v>9.8002000000000006E-2</v>
      </c>
      <c r="J787" s="8">
        <f>IF(F787&lt;Päälaskenta!$D$24,0,Kaksitasouoma_matriisi!F787-Päälaskenta!$D$24)</f>
        <v>0.115</v>
      </c>
      <c r="L787" s="8">
        <f>IF(F787&gt;Päälaskenta!D$24,F787-Päälaskenta!D$24,0)</f>
        <v>0.115</v>
      </c>
      <c r="M787" s="8">
        <f>IF(F787&gt;Päälaskenta!D$24,(Päälaskenta!C$20+(Päälaskenta!E$20*(Kaksitasouoma_matriisi!F787-Päälaskenta!D$24)))*(Kaksitasouoma_matriisi!F787-Päälaskenta!D$24),0)</f>
        <v>0.59483750000000002</v>
      </c>
      <c r="N787" s="8">
        <f>IF(F787&gt;Päälaskenta!D$24,(2*SQRT((POWER((F787-Päälaskenta!D$24),2))+POWER(Päälaskenta!E$20*(F787-Päälaskenta!D$24),2))+Päälaskenta!C$20),0)</f>
        <v>5.4146383966783604</v>
      </c>
      <c r="O787" s="8">
        <f t="shared" si="201"/>
        <v>0.109857289891215</v>
      </c>
      <c r="P787" s="8">
        <f>IF(Päälaskenta!$C$29,IF(L787&gt;Päälaskenta!$F$28,Kaksitasouoma_matriisi!AQ787,Kaksitasouoma_matriisi!AR787),Päälaskenta!$F$20)</f>
        <v>0.12</v>
      </c>
      <c r="Q787" s="8">
        <f t="shared" si="202"/>
        <v>1.1370241289532801</v>
      </c>
      <c r="R787" s="8">
        <f t="shared" si="196"/>
        <v>0.200343434593203</v>
      </c>
      <c r="S787" s="8">
        <f t="shared" si="203"/>
        <v>0.336803638965605</v>
      </c>
      <c r="U787" s="93">
        <f>IF(F787&gt;Päälaskenta!D$24,Päälaskenta!H$24+L787*Päälaskenta!G$24,F787*Päälaskenta!C$24 + F787*F787*Päälaskenta!E$24)</f>
        <v>1.466</v>
      </c>
      <c r="V787" s="8">
        <f>IF(F787&gt;Päälaskenta!D$24,2*SQRT(POWER(Päälaskenta!D$24,2)+POWER(Päälaskenta!E$24*Päälaskenta!D$24,2))+Päälaskenta!C$24,(2*SQRT((POWER(F787,2))+POWER(Päälaskenta!E$24*F787,2))+Päälaskenta!C$24))</f>
        <v>2.9798989873223301</v>
      </c>
      <c r="W787" s="8">
        <f t="shared" si="204"/>
        <v>0.49196298473100702</v>
      </c>
      <c r="X787" s="8">
        <f>Päälaskenta!F$24</f>
        <v>7.0000000000000007E-2</v>
      </c>
      <c r="Y787" s="8">
        <f t="shared" si="205"/>
        <v>13.051413481468099</v>
      </c>
      <c r="Z787" s="8">
        <f t="shared" si="197"/>
        <v>2.2996565654068002</v>
      </c>
      <c r="AA787" s="8">
        <f t="shared" si="206"/>
        <v>1.5686606858163701</v>
      </c>
      <c r="AC787" s="8">
        <f t="shared" si="198"/>
        <v>0.102250963626645</v>
      </c>
      <c r="AE787" s="8">
        <v>785</v>
      </c>
      <c r="AF787" s="8">
        <f t="shared" si="192"/>
        <v>14.188437610421399</v>
      </c>
      <c r="AG787" s="8">
        <f t="shared" si="199"/>
        <v>3.10463727670253E-2</v>
      </c>
      <c r="AJ787" s="132">
        <f>IF(Päälaskenta!$F$28&lt;Kaksitasouoma_matriisi!L787,Päälaskenta!$C$20*Päälaskenta!$F$28,Päälaskenta!$C$20*Kaksitasouoma_matriisi!L787)</f>
        <v>0.57499999999999996</v>
      </c>
      <c r="AK787" s="134">
        <f>SQRT(Päälaskenta!$D$20^2+(Päälaskenta!$D$20/(1/Päälaskenta!$E$20))^2)</f>
        <v>1.8029999999999999</v>
      </c>
      <c r="AL787" s="134">
        <f>IF(Päälaskenta!$F$28&lt;Kaksitasouoma_matriisi!L787,AK787*Päälaskenta!$F$28*COS(ATAN(1/Päälaskenta!$E$20)),AK787*Kaksitasouoma_matriisi!L787*COS(ATAN(1/Päälaskenta!$E$20)))</f>
        <v>0.17299999999999999</v>
      </c>
      <c r="AM787" s="134"/>
      <c r="AN787" s="134">
        <f t="shared" si="207"/>
        <v>0.748</v>
      </c>
      <c r="AO787" s="8">
        <f t="shared" si="200"/>
        <v>0.36353032659409001</v>
      </c>
      <c r="AP787" s="134">
        <f>Refererenssiarvoja!$B$16*H787^(1/6)/(Refererenssiarvoja!$B$15^0.5)*(Päälaskenta!$G$28/2)^0.5*(1-AO787)^(-1.5)</f>
        <v>7.9000000000000001E-2</v>
      </c>
      <c r="AQ787" s="8">
        <f>Refererenssiarvoja!$B$16*Kaksitasouoma_matriisi!O787^(1/6)/(SQRT((2*Refererenssiarvoja!$B$15)/(Päälaskenta!$F$31*Päälaskenta!$G$31*Päälaskenta!$F$28))+SQRT(Refererenssiarvoja!$B$15)/Refererenssiarvoja!$B$17*LN(Kaksitasouoma_matriisi!L787/Päälaskenta!$F$28))</f>
        <v>-7.2641090414383894E-2</v>
      </c>
      <c r="AR787" s="8">
        <f>Refererenssiarvoja!$B$16*Kaksitasouoma_matriisi!O787^(1/6)/(SQRT((2*Refererenssiarvoja!$B$15)/(Päälaskenta!$F$31*Päälaskenta!$G$31*L787)))</f>
        <v>0.16754735087073599</v>
      </c>
    </row>
    <row r="788" spans="1:44" x14ac:dyDescent="0.2">
      <c r="A788" s="8">
        <v>786</v>
      </c>
      <c r="B788" s="8">
        <f>IF(Päälaskenta!C$7,Päälaskenta!E$7,Päälaskenta!G$5)</f>
        <v>2.5</v>
      </c>
      <c r="C788" s="56">
        <v>1.214</v>
      </c>
      <c r="D788" s="93">
        <f t="shared" si="193"/>
        <v>2.0592999999999999</v>
      </c>
      <c r="E788" s="8">
        <f>IF(Päälaskenta!$C$26,Kaksitasouoma_matriisi!AP788,Kaksitasouoma_matriisi!AC788)</f>
        <v>0.102250963626645</v>
      </c>
      <c r="F788" s="56">
        <f>IF(D788&lt;Päälaskenta!H$24,(SQRT(POWER(Päälaskenta!C$24/(2*Päälaskenta!E$24),2)+(D788/Päälaskenta!E$24))-Päälaskenta!C$24/(2*Päälaskenta!E$24)),IF(D788=Päälaskenta!H$24,Päälaskenta!D$24,Päälaskenta!D$24+(SQRT(POWER((Päälaskenta!C$20+Päälaskenta!G$24)/(2*Päälaskenta!E$20),2)+((D788-Päälaskenta!H$24)/Päälaskenta!E$20))-(Päälaskenta!C$20+Päälaskenta!G$24)/(2*Päälaskenta!E$20))))</f>
        <v>0.81499999999999995</v>
      </c>
      <c r="G788" s="57">
        <f>IF(F788&gt;Päälaskenta!D$24,(2*SQRT((POWER(Päälaskenta!D$24,2))+POWER(Päälaskenta!E$24*Päälaskenta!D$24,2))+Päälaskenta!C$24)+(2*SQRT((POWER((F788-Päälaskenta!D$24),2))+POWER(Päälaskenta!E$20*(F788-Päälaskenta!D$24),2))+Päälaskenta!C$20),(2*SQRT((POWER(F788,2))+POWER(Päälaskenta!E$24*F788,2))+Päälaskenta!C$24))</f>
        <v>8.39</v>
      </c>
      <c r="H788" s="57">
        <f t="shared" si="194"/>
        <v>0.25</v>
      </c>
      <c r="I788" s="62">
        <f t="shared" si="195"/>
        <v>9.7840999999999997E-2</v>
      </c>
      <c r="J788" s="8">
        <f>IF(F788&lt;Päälaskenta!$D$24,0,Kaksitasouoma_matriisi!F788-Päälaskenta!$D$24)</f>
        <v>0.115</v>
      </c>
      <c r="L788" s="8">
        <f>IF(F788&gt;Päälaskenta!D$24,F788-Päälaskenta!D$24,0)</f>
        <v>0.115</v>
      </c>
      <c r="M788" s="8">
        <f>IF(F788&gt;Päälaskenta!D$24,(Päälaskenta!C$20+(Päälaskenta!E$20*(Kaksitasouoma_matriisi!F788-Päälaskenta!D$24)))*(Kaksitasouoma_matriisi!F788-Päälaskenta!D$24),0)</f>
        <v>0.59483750000000002</v>
      </c>
      <c r="N788" s="8">
        <f>IF(F788&gt;Päälaskenta!D$24,(2*SQRT((POWER((F788-Päälaskenta!D$24),2))+POWER(Päälaskenta!E$20*(F788-Päälaskenta!D$24),2))+Päälaskenta!C$20),0)</f>
        <v>5.4146383966783604</v>
      </c>
      <c r="O788" s="8">
        <f t="shared" si="201"/>
        <v>0.109857289891215</v>
      </c>
      <c r="P788" s="8">
        <f>IF(Päälaskenta!$C$29,IF(L788&gt;Päälaskenta!$F$28,Kaksitasouoma_matriisi!AQ788,Kaksitasouoma_matriisi!AR788),Päälaskenta!$F$20)</f>
        <v>0.12</v>
      </c>
      <c r="Q788" s="8">
        <f t="shared" si="202"/>
        <v>1.1370241289532801</v>
      </c>
      <c r="R788" s="8">
        <f t="shared" si="196"/>
        <v>0.200343434593203</v>
      </c>
      <c r="S788" s="8">
        <f t="shared" si="203"/>
        <v>0.336803638965605</v>
      </c>
      <c r="U788" s="93">
        <f>IF(F788&gt;Päälaskenta!D$24,Päälaskenta!H$24+L788*Päälaskenta!G$24,F788*Päälaskenta!C$24 + F788*F788*Päälaskenta!E$24)</f>
        <v>1.466</v>
      </c>
      <c r="V788" s="8">
        <f>IF(F788&gt;Päälaskenta!D$24,2*SQRT(POWER(Päälaskenta!D$24,2)+POWER(Päälaskenta!E$24*Päälaskenta!D$24,2))+Päälaskenta!C$24,(2*SQRT((POWER(F788,2))+POWER(Päälaskenta!E$24*F788,2))+Päälaskenta!C$24))</f>
        <v>2.9798989873223301</v>
      </c>
      <c r="W788" s="8">
        <f t="shared" si="204"/>
        <v>0.49196298473100702</v>
      </c>
      <c r="X788" s="8">
        <f>Päälaskenta!F$24</f>
        <v>7.0000000000000007E-2</v>
      </c>
      <c r="Y788" s="8">
        <f t="shared" si="205"/>
        <v>13.051413481468099</v>
      </c>
      <c r="Z788" s="8">
        <f t="shared" si="197"/>
        <v>2.2996565654068002</v>
      </c>
      <c r="AA788" s="8">
        <f t="shared" si="206"/>
        <v>1.5686606858163701</v>
      </c>
      <c r="AC788" s="8">
        <f t="shared" si="198"/>
        <v>0.102250963626645</v>
      </c>
      <c r="AE788" s="8">
        <v>786</v>
      </c>
      <c r="AF788" s="8">
        <f t="shared" si="192"/>
        <v>14.188437610421399</v>
      </c>
      <c r="AG788" s="8">
        <f t="shared" si="199"/>
        <v>3.10463727670253E-2</v>
      </c>
      <c r="AJ788" s="132">
        <f>IF(Päälaskenta!$F$28&lt;Kaksitasouoma_matriisi!L788,Päälaskenta!$C$20*Päälaskenta!$F$28,Päälaskenta!$C$20*Kaksitasouoma_matriisi!L788)</f>
        <v>0.57499999999999996</v>
      </c>
      <c r="AK788" s="134">
        <f>SQRT(Päälaskenta!$D$20^2+(Päälaskenta!$D$20/(1/Päälaskenta!$E$20))^2)</f>
        <v>1.8029999999999999</v>
      </c>
      <c r="AL788" s="134">
        <f>IF(Päälaskenta!$F$28&lt;Kaksitasouoma_matriisi!L788,AK788*Päälaskenta!$F$28*COS(ATAN(1/Päälaskenta!$E$20)),AK788*Kaksitasouoma_matriisi!L788*COS(ATAN(1/Päälaskenta!$E$20)))</f>
        <v>0.17299999999999999</v>
      </c>
      <c r="AM788" s="134"/>
      <c r="AN788" s="134">
        <f t="shared" si="207"/>
        <v>0.748</v>
      </c>
      <c r="AO788" s="8">
        <f t="shared" si="200"/>
        <v>0.363230223862478</v>
      </c>
      <c r="AP788" s="134">
        <f>Refererenssiarvoja!$B$16*H788^(1/6)/(Refererenssiarvoja!$B$15^0.5)*(Päälaskenta!$G$28/2)^0.5*(1-AO788)^(-1.5)</f>
        <v>7.9000000000000001E-2</v>
      </c>
      <c r="AQ788" s="8">
        <f>Refererenssiarvoja!$B$16*Kaksitasouoma_matriisi!O788^(1/6)/(SQRT((2*Refererenssiarvoja!$B$15)/(Päälaskenta!$F$31*Päälaskenta!$G$31*Päälaskenta!$F$28))+SQRT(Refererenssiarvoja!$B$15)/Refererenssiarvoja!$B$17*LN(Kaksitasouoma_matriisi!L788/Päälaskenta!$F$28))</f>
        <v>-7.2641090414383894E-2</v>
      </c>
      <c r="AR788" s="8">
        <f>Refererenssiarvoja!$B$16*Kaksitasouoma_matriisi!O788^(1/6)/(SQRT((2*Refererenssiarvoja!$B$15)/(Päälaskenta!$F$31*Päälaskenta!$G$31*L788)))</f>
        <v>0.16754735087073599</v>
      </c>
    </row>
    <row r="789" spans="1:44" x14ac:dyDescent="0.2">
      <c r="A789" s="8">
        <v>787</v>
      </c>
      <c r="B789" s="8">
        <f>IF(Päälaskenta!C$7,Päälaskenta!E$7,Päälaskenta!G$5)</f>
        <v>2.5</v>
      </c>
      <c r="C789" s="56">
        <v>1.2130000000000001</v>
      </c>
      <c r="D789" s="93">
        <f t="shared" si="193"/>
        <v>2.0609999999999999</v>
      </c>
      <c r="E789" s="8">
        <f>IF(Päälaskenta!$C$26,Kaksitasouoma_matriisi!AP789,Kaksitasouoma_matriisi!AC789)</f>
        <v>0.102250963626645</v>
      </c>
      <c r="F789" s="56">
        <f>IF(D789&lt;Päälaskenta!H$24,(SQRT(POWER(Päälaskenta!C$24/(2*Päälaskenta!E$24),2)+(D789/Päälaskenta!E$24))-Päälaskenta!C$24/(2*Päälaskenta!E$24)),IF(D789=Päälaskenta!H$24,Päälaskenta!D$24,Päälaskenta!D$24+(SQRT(POWER((Päälaskenta!C$20+Päälaskenta!G$24)/(2*Päälaskenta!E$20),2)+((D789-Päälaskenta!H$24)/Päälaskenta!E$20))-(Päälaskenta!C$20+Päälaskenta!G$24)/(2*Päälaskenta!E$20))))</f>
        <v>0.81499999999999995</v>
      </c>
      <c r="G789" s="57">
        <f>IF(F789&gt;Päälaskenta!D$24,(2*SQRT((POWER(Päälaskenta!D$24,2))+POWER(Päälaskenta!E$24*Päälaskenta!D$24,2))+Päälaskenta!C$24)+(2*SQRT((POWER((F789-Päälaskenta!D$24),2))+POWER(Päälaskenta!E$20*(F789-Päälaskenta!D$24),2))+Päälaskenta!C$20),(2*SQRT((POWER(F789,2))+POWER(Päälaskenta!E$24*F789,2))+Päälaskenta!C$24))</f>
        <v>8.39</v>
      </c>
      <c r="H789" s="57">
        <f t="shared" si="194"/>
        <v>0.25</v>
      </c>
      <c r="I789" s="62">
        <f t="shared" si="195"/>
        <v>9.7679000000000002E-2</v>
      </c>
      <c r="J789" s="8">
        <f>IF(F789&lt;Päälaskenta!$D$24,0,Kaksitasouoma_matriisi!F789-Päälaskenta!$D$24)</f>
        <v>0.115</v>
      </c>
      <c r="L789" s="8">
        <f>IF(F789&gt;Päälaskenta!D$24,F789-Päälaskenta!D$24,0)</f>
        <v>0.115</v>
      </c>
      <c r="M789" s="8">
        <f>IF(F789&gt;Päälaskenta!D$24,(Päälaskenta!C$20+(Päälaskenta!E$20*(Kaksitasouoma_matriisi!F789-Päälaskenta!D$24)))*(Kaksitasouoma_matriisi!F789-Päälaskenta!D$24),0)</f>
        <v>0.59483750000000002</v>
      </c>
      <c r="N789" s="8">
        <f>IF(F789&gt;Päälaskenta!D$24,(2*SQRT((POWER((F789-Päälaskenta!D$24),2))+POWER(Päälaskenta!E$20*(F789-Päälaskenta!D$24),2))+Päälaskenta!C$20),0)</f>
        <v>5.4146383966783604</v>
      </c>
      <c r="O789" s="8">
        <f t="shared" si="201"/>
        <v>0.109857289891215</v>
      </c>
      <c r="P789" s="8">
        <f>IF(Päälaskenta!$C$29,IF(L789&gt;Päälaskenta!$F$28,Kaksitasouoma_matriisi!AQ789,Kaksitasouoma_matriisi!AR789),Päälaskenta!$F$20)</f>
        <v>0.12</v>
      </c>
      <c r="Q789" s="8">
        <f t="shared" si="202"/>
        <v>1.1370241289532801</v>
      </c>
      <c r="R789" s="8">
        <f t="shared" si="196"/>
        <v>0.200343434593203</v>
      </c>
      <c r="S789" s="8">
        <f t="shared" si="203"/>
        <v>0.336803638965605</v>
      </c>
      <c r="U789" s="93">
        <f>IF(F789&gt;Päälaskenta!D$24,Päälaskenta!H$24+L789*Päälaskenta!G$24,F789*Päälaskenta!C$24 + F789*F789*Päälaskenta!E$24)</f>
        <v>1.466</v>
      </c>
      <c r="V789" s="8">
        <f>IF(F789&gt;Päälaskenta!D$24,2*SQRT(POWER(Päälaskenta!D$24,2)+POWER(Päälaskenta!E$24*Päälaskenta!D$24,2))+Päälaskenta!C$24,(2*SQRT((POWER(F789,2))+POWER(Päälaskenta!E$24*F789,2))+Päälaskenta!C$24))</f>
        <v>2.9798989873223301</v>
      </c>
      <c r="W789" s="8">
        <f t="shared" si="204"/>
        <v>0.49196298473100702</v>
      </c>
      <c r="X789" s="8">
        <f>Päälaskenta!F$24</f>
        <v>7.0000000000000007E-2</v>
      </c>
      <c r="Y789" s="8">
        <f t="shared" si="205"/>
        <v>13.051413481468099</v>
      </c>
      <c r="Z789" s="8">
        <f t="shared" si="197"/>
        <v>2.2996565654068002</v>
      </c>
      <c r="AA789" s="8">
        <f t="shared" si="206"/>
        <v>1.5686606858163701</v>
      </c>
      <c r="AC789" s="8">
        <f t="shared" si="198"/>
        <v>0.102250963626645</v>
      </c>
      <c r="AE789" s="8">
        <v>787</v>
      </c>
      <c r="AF789" s="8">
        <f t="shared" si="192"/>
        <v>14.188437610421399</v>
      </c>
      <c r="AG789" s="8">
        <f t="shared" si="199"/>
        <v>3.10463727670253E-2</v>
      </c>
      <c r="AJ789" s="132">
        <f>IF(Päälaskenta!$F$28&lt;Kaksitasouoma_matriisi!L789,Päälaskenta!$C$20*Päälaskenta!$F$28,Päälaskenta!$C$20*Kaksitasouoma_matriisi!L789)</f>
        <v>0.57499999999999996</v>
      </c>
      <c r="AK789" s="134">
        <f>SQRT(Päälaskenta!$D$20^2+(Päälaskenta!$D$20/(1/Päälaskenta!$E$20))^2)</f>
        <v>1.8029999999999999</v>
      </c>
      <c r="AL789" s="134">
        <f>IF(Päälaskenta!$F$28&lt;Kaksitasouoma_matriisi!L789,AK789*Päälaskenta!$F$28*COS(ATAN(1/Päälaskenta!$E$20)),AK789*Kaksitasouoma_matriisi!L789*COS(ATAN(1/Päälaskenta!$E$20)))</f>
        <v>0.17299999999999999</v>
      </c>
      <c r="AM789" s="134"/>
      <c r="AN789" s="134">
        <f t="shared" si="207"/>
        <v>0.748</v>
      </c>
      <c r="AO789" s="8">
        <f t="shared" si="200"/>
        <v>0.36293061620572498</v>
      </c>
      <c r="AP789" s="134">
        <f>Refererenssiarvoja!$B$16*H789^(1/6)/(Refererenssiarvoja!$B$15^0.5)*(Päälaskenta!$G$28/2)^0.5*(1-AO789)^(-1.5)</f>
        <v>7.9000000000000001E-2</v>
      </c>
      <c r="AQ789" s="8">
        <f>Refererenssiarvoja!$B$16*Kaksitasouoma_matriisi!O789^(1/6)/(SQRT((2*Refererenssiarvoja!$B$15)/(Päälaskenta!$F$31*Päälaskenta!$G$31*Päälaskenta!$F$28))+SQRT(Refererenssiarvoja!$B$15)/Refererenssiarvoja!$B$17*LN(Kaksitasouoma_matriisi!L789/Päälaskenta!$F$28))</f>
        <v>-7.2641090414383894E-2</v>
      </c>
      <c r="AR789" s="8">
        <f>Refererenssiarvoja!$B$16*Kaksitasouoma_matriisi!O789^(1/6)/(SQRT((2*Refererenssiarvoja!$B$15)/(Päälaskenta!$F$31*Päälaskenta!$G$31*L789)))</f>
        <v>0.16754735087073599</v>
      </c>
    </row>
    <row r="790" spans="1:44" x14ac:dyDescent="0.2">
      <c r="A790" s="8">
        <v>788</v>
      </c>
      <c r="B790" s="8">
        <f>IF(Päälaskenta!C$7,Päälaskenta!E$7,Päälaskenta!G$5)</f>
        <v>2.5</v>
      </c>
      <c r="C790" s="56">
        <v>1.212</v>
      </c>
      <c r="D790" s="93">
        <f t="shared" si="193"/>
        <v>2.0627</v>
      </c>
      <c r="E790" s="8">
        <f>IF(Päälaskenta!$C$26,Kaksitasouoma_matriisi!AP790,Kaksitasouoma_matriisi!AC790)</f>
        <v>0.102250963626645</v>
      </c>
      <c r="F790" s="56">
        <f>IF(D790&lt;Päälaskenta!H$24,(SQRT(POWER(Päälaskenta!C$24/(2*Päälaskenta!E$24),2)+(D790/Päälaskenta!E$24))-Päälaskenta!C$24/(2*Päälaskenta!E$24)),IF(D790=Päälaskenta!H$24,Päälaskenta!D$24,Päälaskenta!D$24+(SQRT(POWER((Päälaskenta!C$20+Päälaskenta!G$24)/(2*Päälaskenta!E$20),2)+((D790-Päälaskenta!H$24)/Päälaskenta!E$20))-(Päälaskenta!C$20+Päälaskenta!G$24)/(2*Päälaskenta!E$20))))</f>
        <v>0.81499999999999995</v>
      </c>
      <c r="G790" s="57">
        <f>IF(F790&gt;Päälaskenta!D$24,(2*SQRT((POWER(Päälaskenta!D$24,2))+POWER(Päälaskenta!E$24*Päälaskenta!D$24,2))+Päälaskenta!C$24)+(2*SQRT((POWER((F790-Päälaskenta!D$24),2))+POWER(Päälaskenta!E$20*(F790-Päälaskenta!D$24),2))+Päälaskenta!C$20),(2*SQRT((POWER(F790,2))+POWER(Päälaskenta!E$24*F790,2))+Päälaskenta!C$24))</f>
        <v>8.39</v>
      </c>
      <c r="H790" s="57">
        <f t="shared" si="194"/>
        <v>0.25</v>
      </c>
      <c r="I790" s="62">
        <f t="shared" si="195"/>
        <v>9.7517999999999994E-2</v>
      </c>
      <c r="J790" s="8">
        <f>IF(F790&lt;Päälaskenta!$D$24,0,Kaksitasouoma_matriisi!F790-Päälaskenta!$D$24)</f>
        <v>0.115</v>
      </c>
      <c r="L790" s="8">
        <f>IF(F790&gt;Päälaskenta!D$24,F790-Päälaskenta!D$24,0)</f>
        <v>0.115</v>
      </c>
      <c r="M790" s="8">
        <f>IF(F790&gt;Päälaskenta!D$24,(Päälaskenta!C$20+(Päälaskenta!E$20*(Kaksitasouoma_matriisi!F790-Päälaskenta!D$24)))*(Kaksitasouoma_matriisi!F790-Päälaskenta!D$24),0)</f>
        <v>0.59483750000000002</v>
      </c>
      <c r="N790" s="8">
        <f>IF(F790&gt;Päälaskenta!D$24,(2*SQRT((POWER((F790-Päälaskenta!D$24),2))+POWER(Päälaskenta!E$20*(F790-Päälaskenta!D$24),2))+Päälaskenta!C$20),0)</f>
        <v>5.4146383966783604</v>
      </c>
      <c r="O790" s="8">
        <f t="shared" si="201"/>
        <v>0.109857289891215</v>
      </c>
      <c r="P790" s="8">
        <f>IF(Päälaskenta!$C$29,IF(L790&gt;Päälaskenta!$F$28,Kaksitasouoma_matriisi!AQ790,Kaksitasouoma_matriisi!AR790),Päälaskenta!$F$20)</f>
        <v>0.12</v>
      </c>
      <c r="Q790" s="8">
        <f t="shared" si="202"/>
        <v>1.1370241289532801</v>
      </c>
      <c r="R790" s="8">
        <f t="shared" si="196"/>
        <v>0.200343434593203</v>
      </c>
      <c r="S790" s="8">
        <f t="shared" si="203"/>
        <v>0.336803638965605</v>
      </c>
      <c r="U790" s="93">
        <f>IF(F790&gt;Päälaskenta!D$24,Päälaskenta!H$24+L790*Päälaskenta!G$24,F790*Päälaskenta!C$24 + F790*F790*Päälaskenta!E$24)</f>
        <v>1.466</v>
      </c>
      <c r="V790" s="8">
        <f>IF(F790&gt;Päälaskenta!D$24,2*SQRT(POWER(Päälaskenta!D$24,2)+POWER(Päälaskenta!E$24*Päälaskenta!D$24,2))+Päälaskenta!C$24,(2*SQRT((POWER(F790,2))+POWER(Päälaskenta!E$24*F790,2))+Päälaskenta!C$24))</f>
        <v>2.9798989873223301</v>
      </c>
      <c r="W790" s="8">
        <f t="shared" si="204"/>
        <v>0.49196298473100702</v>
      </c>
      <c r="X790" s="8">
        <f>Päälaskenta!F$24</f>
        <v>7.0000000000000007E-2</v>
      </c>
      <c r="Y790" s="8">
        <f t="shared" si="205"/>
        <v>13.051413481468099</v>
      </c>
      <c r="Z790" s="8">
        <f t="shared" si="197"/>
        <v>2.2996565654068002</v>
      </c>
      <c r="AA790" s="8">
        <f t="shared" si="206"/>
        <v>1.5686606858163701</v>
      </c>
      <c r="AC790" s="8">
        <f t="shared" si="198"/>
        <v>0.102250963626645</v>
      </c>
      <c r="AE790" s="8">
        <v>788</v>
      </c>
      <c r="AF790" s="8">
        <f t="shared" si="192"/>
        <v>14.188437610421399</v>
      </c>
      <c r="AG790" s="8">
        <f t="shared" si="199"/>
        <v>3.10463727670253E-2</v>
      </c>
      <c r="AJ790" s="132">
        <f>IF(Päälaskenta!$F$28&lt;Kaksitasouoma_matriisi!L790,Päälaskenta!$C$20*Päälaskenta!$F$28,Päälaskenta!$C$20*Kaksitasouoma_matriisi!L790)</f>
        <v>0.57499999999999996</v>
      </c>
      <c r="AK790" s="134">
        <f>SQRT(Päälaskenta!$D$20^2+(Päälaskenta!$D$20/(1/Päälaskenta!$E$20))^2)</f>
        <v>1.8029999999999999</v>
      </c>
      <c r="AL790" s="134">
        <f>IF(Päälaskenta!$F$28&lt;Kaksitasouoma_matriisi!L790,AK790*Päälaskenta!$F$28*COS(ATAN(1/Päälaskenta!$E$20)),AK790*Kaksitasouoma_matriisi!L790*COS(ATAN(1/Päälaskenta!$E$20)))</f>
        <v>0.17299999999999999</v>
      </c>
      <c r="AM790" s="134"/>
      <c r="AN790" s="134">
        <f t="shared" si="207"/>
        <v>0.748</v>
      </c>
      <c r="AO790" s="8">
        <f t="shared" si="200"/>
        <v>0.36263150239976699</v>
      </c>
      <c r="AP790" s="134">
        <f>Refererenssiarvoja!$B$16*H790^(1/6)/(Refererenssiarvoja!$B$15^0.5)*(Päälaskenta!$G$28/2)^0.5*(1-AO790)^(-1.5)</f>
        <v>7.9000000000000001E-2</v>
      </c>
      <c r="AQ790" s="8">
        <f>Refererenssiarvoja!$B$16*Kaksitasouoma_matriisi!O790^(1/6)/(SQRT((2*Refererenssiarvoja!$B$15)/(Päälaskenta!$F$31*Päälaskenta!$G$31*Päälaskenta!$F$28))+SQRT(Refererenssiarvoja!$B$15)/Refererenssiarvoja!$B$17*LN(Kaksitasouoma_matriisi!L790/Päälaskenta!$F$28))</f>
        <v>-7.2641090414383894E-2</v>
      </c>
      <c r="AR790" s="8">
        <f>Refererenssiarvoja!$B$16*Kaksitasouoma_matriisi!O790^(1/6)/(SQRT((2*Refererenssiarvoja!$B$15)/(Päälaskenta!$F$31*Päälaskenta!$G$31*L790)))</f>
        <v>0.16754735087073599</v>
      </c>
    </row>
    <row r="791" spans="1:44" x14ac:dyDescent="0.2">
      <c r="A791" s="8">
        <v>789</v>
      </c>
      <c r="B791" s="8">
        <f>IF(Päälaskenta!C$7,Päälaskenta!E$7,Päälaskenta!G$5)</f>
        <v>2.5</v>
      </c>
      <c r="C791" s="56">
        <v>1.2110000000000001</v>
      </c>
      <c r="D791" s="93">
        <f t="shared" si="193"/>
        <v>2.0644</v>
      </c>
      <c r="E791" s="8">
        <f>IF(Päälaskenta!$C$26,Kaksitasouoma_matriisi!AP791,Kaksitasouoma_matriisi!AC791)</f>
        <v>0.102250963626645</v>
      </c>
      <c r="F791" s="56">
        <f>IF(D791&lt;Päälaskenta!H$24,(SQRT(POWER(Päälaskenta!C$24/(2*Päälaskenta!E$24),2)+(D791/Päälaskenta!E$24))-Päälaskenta!C$24/(2*Päälaskenta!E$24)),IF(D791=Päälaskenta!H$24,Päälaskenta!D$24,Päälaskenta!D$24+(SQRT(POWER((Päälaskenta!C$20+Päälaskenta!G$24)/(2*Päälaskenta!E$20),2)+((D791-Päälaskenta!H$24)/Päälaskenta!E$20))-(Päälaskenta!C$20+Päälaskenta!G$24)/(2*Päälaskenta!E$20))))</f>
        <v>0.81499999999999995</v>
      </c>
      <c r="G791" s="57">
        <f>IF(F791&gt;Päälaskenta!D$24,(2*SQRT((POWER(Päälaskenta!D$24,2))+POWER(Päälaskenta!E$24*Päälaskenta!D$24,2))+Päälaskenta!C$24)+(2*SQRT((POWER((F791-Päälaskenta!D$24),2))+POWER(Päälaskenta!E$20*(F791-Päälaskenta!D$24),2))+Päälaskenta!C$20),(2*SQRT((POWER(F791,2))+POWER(Päälaskenta!E$24*F791,2))+Päälaskenta!C$24))</f>
        <v>8.39</v>
      </c>
      <c r="H791" s="57">
        <f t="shared" si="194"/>
        <v>0.25</v>
      </c>
      <c r="I791" s="62">
        <f t="shared" si="195"/>
        <v>9.7358E-2</v>
      </c>
      <c r="J791" s="8">
        <f>IF(F791&lt;Päälaskenta!$D$24,0,Kaksitasouoma_matriisi!F791-Päälaskenta!$D$24)</f>
        <v>0.115</v>
      </c>
      <c r="L791" s="8">
        <f>IF(F791&gt;Päälaskenta!D$24,F791-Päälaskenta!D$24,0)</f>
        <v>0.115</v>
      </c>
      <c r="M791" s="8">
        <f>IF(F791&gt;Päälaskenta!D$24,(Päälaskenta!C$20+(Päälaskenta!E$20*(Kaksitasouoma_matriisi!F791-Päälaskenta!D$24)))*(Kaksitasouoma_matriisi!F791-Päälaskenta!D$24),0)</f>
        <v>0.59483750000000002</v>
      </c>
      <c r="N791" s="8">
        <f>IF(F791&gt;Päälaskenta!D$24,(2*SQRT((POWER((F791-Päälaskenta!D$24),2))+POWER(Päälaskenta!E$20*(F791-Päälaskenta!D$24),2))+Päälaskenta!C$20),0)</f>
        <v>5.4146383966783604</v>
      </c>
      <c r="O791" s="8">
        <f t="shared" si="201"/>
        <v>0.109857289891215</v>
      </c>
      <c r="P791" s="8">
        <f>IF(Päälaskenta!$C$29,IF(L791&gt;Päälaskenta!$F$28,Kaksitasouoma_matriisi!AQ791,Kaksitasouoma_matriisi!AR791),Päälaskenta!$F$20)</f>
        <v>0.12</v>
      </c>
      <c r="Q791" s="8">
        <f t="shared" si="202"/>
        <v>1.1370241289532801</v>
      </c>
      <c r="R791" s="8">
        <f t="shared" si="196"/>
        <v>0.200343434593203</v>
      </c>
      <c r="S791" s="8">
        <f t="shared" si="203"/>
        <v>0.336803638965605</v>
      </c>
      <c r="U791" s="93">
        <f>IF(F791&gt;Päälaskenta!D$24,Päälaskenta!H$24+L791*Päälaskenta!G$24,F791*Päälaskenta!C$24 + F791*F791*Päälaskenta!E$24)</f>
        <v>1.466</v>
      </c>
      <c r="V791" s="8">
        <f>IF(F791&gt;Päälaskenta!D$24,2*SQRT(POWER(Päälaskenta!D$24,2)+POWER(Päälaskenta!E$24*Päälaskenta!D$24,2))+Päälaskenta!C$24,(2*SQRT((POWER(F791,2))+POWER(Päälaskenta!E$24*F791,2))+Päälaskenta!C$24))</f>
        <v>2.9798989873223301</v>
      </c>
      <c r="W791" s="8">
        <f t="shared" si="204"/>
        <v>0.49196298473100702</v>
      </c>
      <c r="X791" s="8">
        <f>Päälaskenta!F$24</f>
        <v>7.0000000000000007E-2</v>
      </c>
      <c r="Y791" s="8">
        <f t="shared" si="205"/>
        <v>13.051413481468099</v>
      </c>
      <c r="Z791" s="8">
        <f t="shared" si="197"/>
        <v>2.2996565654068002</v>
      </c>
      <c r="AA791" s="8">
        <f t="shared" si="206"/>
        <v>1.5686606858163701</v>
      </c>
      <c r="AC791" s="8">
        <f t="shared" si="198"/>
        <v>0.102250963626645</v>
      </c>
      <c r="AE791" s="8">
        <v>789</v>
      </c>
      <c r="AF791" s="8">
        <f t="shared" si="192"/>
        <v>14.188437610421399</v>
      </c>
      <c r="AG791" s="8">
        <f t="shared" si="199"/>
        <v>3.10463727670253E-2</v>
      </c>
      <c r="AJ791" s="132">
        <f>IF(Päälaskenta!$F$28&lt;Kaksitasouoma_matriisi!L791,Päälaskenta!$C$20*Päälaskenta!$F$28,Päälaskenta!$C$20*Kaksitasouoma_matriisi!L791)</f>
        <v>0.57499999999999996</v>
      </c>
      <c r="AK791" s="134">
        <f>SQRT(Päälaskenta!$D$20^2+(Päälaskenta!$D$20/(1/Päälaskenta!$E$20))^2)</f>
        <v>1.8029999999999999</v>
      </c>
      <c r="AL791" s="134">
        <f>IF(Päälaskenta!$F$28&lt;Kaksitasouoma_matriisi!L791,AK791*Päälaskenta!$F$28*COS(ATAN(1/Päälaskenta!$E$20)),AK791*Kaksitasouoma_matriisi!L791*COS(ATAN(1/Päälaskenta!$E$20)))</f>
        <v>0.17299999999999999</v>
      </c>
      <c r="AM791" s="134"/>
      <c r="AN791" s="134">
        <f t="shared" si="207"/>
        <v>0.748</v>
      </c>
      <c r="AO791" s="8">
        <f t="shared" si="200"/>
        <v>0.36233288122456903</v>
      </c>
      <c r="AP791" s="134">
        <f>Refererenssiarvoja!$B$16*H791^(1/6)/(Refererenssiarvoja!$B$15^0.5)*(Päälaskenta!$G$28/2)^0.5*(1-AO791)^(-1.5)</f>
        <v>7.9000000000000001E-2</v>
      </c>
      <c r="AQ791" s="8">
        <f>Refererenssiarvoja!$B$16*Kaksitasouoma_matriisi!O791^(1/6)/(SQRT((2*Refererenssiarvoja!$B$15)/(Päälaskenta!$F$31*Päälaskenta!$G$31*Päälaskenta!$F$28))+SQRT(Refererenssiarvoja!$B$15)/Refererenssiarvoja!$B$17*LN(Kaksitasouoma_matriisi!L791/Päälaskenta!$F$28))</f>
        <v>-7.2641090414383894E-2</v>
      </c>
      <c r="AR791" s="8">
        <f>Refererenssiarvoja!$B$16*Kaksitasouoma_matriisi!O791^(1/6)/(SQRT((2*Refererenssiarvoja!$B$15)/(Päälaskenta!$F$31*Päälaskenta!$G$31*L791)))</f>
        <v>0.16754735087073599</v>
      </c>
    </row>
    <row r="792" spans="1:44" x14ac:dyDescent="0.2">
      <c r="A792" s="8">
        <v>790</v>
      </c>
      <c r="B792" s="8">
        <f>IF(Päälaskenta!C$7,Päälaskenta!E$7,Päälaskenta!G$5)</f>
        <v>2.5</v>
      </c>
      <c r="C792" s="56">
        <v>1.21</v>
      </c>
      <c r="D792" s="93">
        <f t="shared" si="193"/>
        <v>2.0661</v>
      </c>
      <c r="E792" s="8">
        <f>IF(Päälaskenta!$C$26,Kaksitasouoma_matriisi!AP792,Kaksitasouoma_matriisi!AC792)</f>
        <v>0.102258583770911</v>
      </c>
      <c r="F792" s="56">
        <f>IF(D792&lt;Päälaskenta!H$24,(SQRT(POWER(Päälaskenta!C$24/(2*Päälaskenta!E$24),2)+(D792/Päälaskenta!E$24))-Päälaskenta!C$24/(2*Päälaskenta!E$24)),IF(D792=Päälaskenta!H$24,Päälaskenta!D$24,Päälaskenta!D$24+(SQRT(POWER((Päälaskenta!C$20+Päälaskenta!G$24)/(2*Päälaskenta!E$20),2)+((D792-Päälaskenta!H$24)/Päälaskenta!E$20))-(Päälaskenta!C$20+Päälaskenta!G$24)/(2*Päälaskenta!E$20))))</f>
        <v>0.81599999999999995</v>
      </c>
      <c r="G792" s="57">
        <f>IF(F792&gt;Päälaskenta!D$24,(2*SQRT((POWER(Päälaskenta!D$24,2))+POWER(Päälaskenta!E$24*Päälaskenta!D$24,2))+Päälaskenta!C$24)+(2*SQRT((POWER((F792-Päälaskenta!D$24),2))+POWER(Päälaskenta!E$20*(F792-Päälaskenta!D$24),2))+Päälaskenta!C$20),(2*SQRT((POWER(F792,2))+POWER(Päälaskenta!E$24*F792,2))+Päälaskenta!C$24))</f>
        <v>8.4</v>
      </c>
      <c r="H792" s="57">
        <f t="shared" si="194"/>
        <v>0.25</v>
      </c>
      <c r="I792" s="62">
        <f t="shared" si="195"/>
        <v>9.7211000000000006E-2</v>
      </c>
      <c r="J792" s="8">
        <f>IF(F792&lt;Päälaskenta!$D$24,0,Kaksitasouoma_matriisi!F792-Päälaskenta!$D$24)</f>
        <v>0.11600000000000001</v>
      </c>
      <c r="L792" s="8">
        <f>IF(F792&gt;Päälaskenta!D$24,F792-Päälaskenta!D$24,0)</f>
        <v>0.11600000000000001</v>
      </c>
      <c r="M792" s="8">
        <f>IF(F792&gt;Päälaskenta!D$24,(Päälaskenta!C$20+(Päälaskenta!E$20*(Kaksitasouoma_matriisi!F792-Päälaskenta!D$24)))*(Kaksitasouoma_matriisi!F792-Päälaskenta!D$24),0)</f>
        <v>0.60018400000000005</v>
      </c>
      <c r="N792" s="8">
        <f>IF(F792&gt;Päälaskenta!D$24,(2*SQRT((POWER((F792-Päälaskenta!D$24),2))+POWER(Päälaskenta!E$20*(F792-Päälaskenta!D$24),2))+Päälaskenta!C$20),0)</f>
        <v>5.4182439479538198</v>
      </c>
      <c r="O792" s="8">
        <f t="shared" si="201"/>
        <v>0.11077094456528799</v>
      </c>
      <c r="P792" s="8">
        <f>IF(Päälaskenta!$C$29,IF(L792&gt;Päälaskenta!$F$28,Kaksitasouoma_matriisi!AQ792,Kaksitasouoma_matriisi!AR792),Päälaskenta!$F$20)</f>
        <v>0.12</v>
      </c>
      <c r="Q792" s="8">
        <f t="shared" si="202"/>
        <v>1.1535959966966001</v>
      </c>
      <c r="R792" s="8">
        <f t="shared" si="196"/>
        <v>0.20251828712801601</v>
      </c>
      <c r="S792" s="8">
        <f t="shared" si="203"/>
        <v>0.33742700093307398</v>
      </c>
      <c r="U792" s="93">
        <f>IF(F792&gt;Päälaskenta!D$24,Päälaskenta!H$24+L792*Päälaskenta!G$24,F792*Päälaskenta!C$24 + F792*F792*Päälaskenta!E$24)</f>
        <v>1.4683999999999999</v>
      </c>
      <c r="V792" s="8">
        <f>IF(F792&gt;Päälaskenta!D$24,2*SQRT(POWER(Päälaskenta!D$24,2)+POWER(Päälaskenta!E$24*Päälaskenta!D$24,2))+Päälaskenta!C$24,(2*SQRT((POWER(F792,2))+POWER(Päälaskenta!E$24*F792,2))+Päälaskenta!C$24))</f>
        <v>2.9798989873223301</v>
      </c>
      <c r="W792" s="8">
        <f t="shared" si="204"/>
        <v>0.492768381158944</v>
      </c>
      <c r="X792" s="8">
        <f>Päälaskenta!F$24</f>
        <v>7.0000000000000007E-2</v>
      </c>
      <c r="Y792" s="8">
        <f t="shared" si="205"/>
        <v>13.0870438617596</v>
      </c>
      <c r="Z792" s="8">
        <f t="shared" si="197"/>
        <v>2.29748171287198</v>
      </c>
      <c r="AA792" s="8">
        <f t="shared" si="206"/>
        <v>1.5646157129337901</v>
      </c>
      <c r="AC792" s="8">
        <f t="shared" si="198"/>
        <v>0.102258583770911</v>
      </c>
      <c r="AE792" s="8">
        <v>790</v>
      </c>
      <c r="AF792" s="8">
        <f t="shared" si="192"/>
        <v>14.2406398584562</v>
      </c>
      <c r="AG792" s="8">
        <f t="shared" si="199"/>
        <v>3.08191751177181E-2</v>
      </c>
      <c r="AJ792" s="132">
        <f>IF(Päälaskenta!$F$28&lt;Kaksitasouoma_matriisi!L792,Päälaskenta!$C$20*Päälaskenta!$F$28,Päälaskenta!$C$20*Kaksitasouoma_matriisi!L792)</f>
        <v>0.57999999999999996</v>
      </c>
      <c r="AK792" s="134">
        <f>SQRT(Päälaskenta!$D$20^2+(Päälaskenta!$D$20/(1/Päälaskenta!$E$20))^2)</f>
        <v>1.8029999999999999</v>
      </c>
      <c r="AL792" s="134">
        <f>IF(Päälaskenta!$F$28&lt;Kaksitasouoma_matriisi!L792,AK792*Päälaskenta!$F$28*COS(ATAN(1/Päälaskenta!$E$20)),AK792*Kaksitasouoma_matriisi!L792*COS(ATAN(1/Päälaskenta!$E$20)))</f>
        <v>0.17399999999999999</v>
      </c>
      <c r="AM792" s="134"/>
      <c r="AN792" s="134">
        <f t="shared" si="207"/>
        <v>0.754</v>
      </c>
      <c r="AO792" s="8">
        <f t="shared" si="200"/>
        <v>0.36493877353467902</v>
      </c>
      <c r="AP792" s="134">
        <f>Refererenssiarvoja!$B$16*H792^(1/6)/(Refererenssiarvoja!$B$15^0.5)*(Päälaskenta!$G$28/2)^0.5*(1-AO792)^(-1.5)</f>
        <v>7.9000000000000001E-2</v>
      </c>
      <c r="AQ792" s="8">
        <f>Refererenssiarvoja!$B$16*Kaksitasouoma_matriisi!O792^(1/6)/(SQRT((2*Refererenssiarvoja!$B$15)/(Päälaskenta!$F$31*Päälaskenta!$G$31*Päälaskenta!$F$28))+SQRT(Refererenssiarvoja!$B$15)/Refererenssiarvoja!$B$17*LN(Kaksitasouoma_matriisi!L792/Päälaskenta!$F$28))</f>
        <v>-7.3262774903960506E-2</v>
      </c>
      <c r="AR792" s="8">
        <f>Refererenssiarvoja!$B$16*Kaksitasouoma_matriisi!O792^(1/6)/(SQRT((2*Refererenssiarvoja!$B$15)/(Päälaskenta!$F$31*Päälaskenta!$G$31*L792)))</f>
        <v>0.16850668553464301</v>
      </c>
    </row>
    <row r="793" spans="1:44" x14ac:dyDescent="0.2">
      <c r="A793" s="8">
        <v>791</v>
      </c>
      <c r="B793" s="8">
        <f>IF(Päälaskenta!C$7,Päälaskenta!E$7,Päälaskenta!G$5)</f>
        <v>2.5</v>
      </c>
      <c r="C793" s="56">
        <v>1.2090000000000001</v>
      </c>
      <c r="D793" s="93">
        <f t="shared" si="193"/>
        <v>2.0678000000000001</v>
      </c>
      <c r="E793" s="8">
        <f>IF(Päälaskenta!$C$26,Kaksitasouoma_matriisi!AP793,Kaksitasouoma_matriisi!AC793)</f>
        <v>0.102258583770911</v>
      </c>
      <c r="F793" s="56">
        <f>IF(D793&lt;Päälaskenta!H$24,(SQRT(POWER(Päälaskenta!C$24/(2*Päälaskenta!E$24),2)+(D793/Päälaskenta!E$24))-Päälaskenta!C$24/(2*Päälaskenta!E$24)),IF(D793=Päälaskenta!H$24,Päälaskenta!D$24,Päälaskenta!D$24+(SQRT(POWER((Päälaskenta!C$20+Päälaskenta!G$24)/(2*Päälaskenta!E$20),2)+((D793-Päälaskenta!H$24)/Päälaskenta!E$20))-(Päälaskenta!C$20+Päälaskenta!G$24)/(2*Päälaskenta!E$20))))</f>
        <v>0.81599999999999995</v>
      </c>
      <c r="G793" s="57">
        <f>IF(F793&gt;Päälaskenta!D$24,(2*SQRT((POWER(Päälaskenta!D$24,2))+POWER(Päälaskenta!E$24*Päälaskenta!D$24,2))+Päälaskenta!C$24)+(2*SQRT((POWER((F793-Päälaskenta!D$24),2))+POWER(Päälaskenta!E$20*(F793-Päälaskenta!D$24),2))+Päälaskenta!C$20),(2*SQRT((POWER(F793,2))+POWER(Päälaskenta!E$24*F793,2))+Päälaskenta!C$24))</f>
        <v>8.4</v>
      </c>
      <c r="H793" s="57">
        <f t="shared" si="194"/>
        <v>0.25</v>
      </c>
      <c r="I793" s="62">
        <f t="shared" si="195"/>
        <v>9.7050999999999998E-2</v>
      </c>
      <c r="J793" s="8">
        <f>IF(F793&lt;Päälaskenta!$D$24,0,Kaksitasouoma_matriisi!F793-Päälaskenta!$D$24)</f>
        <v>0.11600000000000001</v>
      </c>
      <c r="L793" s="8">
        <f>IF(F793&gt;Päälaskenta!D$24,F793-Päälaskenta!D$24,0)</f>
        <v>0.11600000000000001</v>
      </c>
      <c r="M793" s="8">
        <f>IF(F793&gt;Päälaskenta!D$24,(Päälaskenta!C$20+(Päälaskenta!E$20*(Kaksitasouoma_matriisi!F793-Päälaskenta!D$24)))*(Kaksitasouoma_matriisi!F793-Päälaskenta!D$24),0)</f>
        <v>0.60018400000000005</v>
      </c>
      <c r="N793" s="8">
        <f>IF(F793&gt;Päälaskenta!D$24,(2*SQRT((POWER((F793-Päälaskenta!D$24),2))+POWER(Päälaskenta!E$20*(F793-Päälaskenta!D$24),2))+Päälaskenta!C$20),0)</f>
        <v>5.4182439479538198</v>
      </c>
      <c r="O793" s="8">
        <f t="shared" si="201"/>
        <v>0.11077094456528799</v>
      </c>
      <c r="P793" s="8">
        <f>IF(Päälaskenta!$C$29,IF(L793&gt;Päälaskenta!$F$28,Kaksitasouoma_matriisi!AQ793,Kaksitasouoma_matriisi!AR793),Päälaskenta!$F$20)</f>
        <v>0.12</v>
      </c>
      <c r="Q793" s="8">
        <f t="shared" si="202"/>
        <v>1.1535959966966001</v>
      </c>
      <c r="R793" s="8">
        <f t="shared" si="196"/>
        <v>0.20251828712801601</v>
      </c>
      <c r="S793" s="8">
        <f t="shared" si="203"/>
        <v>0.33742700093307398</v>
      </c>
      <c r="U793" s="93">
        <f>IF(F793&gt;Päälaskenta!D$24,Päälaskenta!H$24+L793*Päälaskenta!G$24,F793*Päälaskenta!C$24 + F793*F793*Päälaskenta!E$24)</f>
        <v>1.4683999999999999</v>
      </c>
      <c r="V793" s="8">
        <f>IF(F793&gt;Päälaskenta!D$24,2*SQRT(POWER(Päälaskenta!D$24,2)+POWER(Päälaskenta!E$24*Päälaskenta!D$24,2))+Päälaskenta!C$24,(2*SQRT((POWER(F793,2))+POWER(Päälaskenta!E$24*F793,2))+Päälaskenta!C$24))</f>
        <v>2.9798989873223301</v>
      </c>
      <c r="W793" s="8">
        <f t="shared" si="204"/>
        <v>0.492768381158944</v>
      </c>
      <c r="X793" s="8">
        <f>Päälaskenta!F$24</f>
        <v>7.0000000000000007E-2</v>
      </c>
      <c r="Y793" s="8">
        <f t="shared" si="205"/>
        <v>13.0870438617596</v>
      </c>
      <c r="Z793" s="8">
        <f t="shared" si="197"/>
        <v>2.29748171287198</v>
      </c>
      <c r="AA793" s="8">
        <f t="shared" si="206"/>
        <v>1.5646157129337901</v>
      </c>
      <c r="AC793" s="8">
        <f t="shared" si="198"/>
        <v>0.102258583770911</v>
      </c>
      <c r="AE793" s="8">
        <v>791</v>
      </c>
      <c r="AF793" s="8">
        <f t="shared" si="192"/>
        <v>14.2406398584562</v>
      </c>
      <c r="AG793" s="8">
        <f t="shared" si="199"/>
        <v>3.08191751177181E-2</v>
      </c>
      <c r="AJ793" s="132">
        <f>IF(Päälaskenta!$F$28&lt;Kaksitasouoma_matriisi!L793,Päälaskenta!$C$20*Päälaskenta!$F$28,Päälaskenta!$C$20*Kaksitasouoma_matriisi!L793)</f>
        <v>0.57999999999999996</v>
      </c>
      <c r="AK793" s="134">
        <f>SQRT(Päälaskenta!$D$20^2+(Päälaskenta!$D$20/(1/Päälaskenta!$E$20))^2)</f>
        <v>1.8029999999999999</v>
      </c>
      <c r="AL793" s="134">
        <f>IF(Päälaskenta!$F$28&lt;Kaksitasouoma_matriisi!L793,AK793*Päälaskenta!$F$28*COS(ATAN(1/Päälaskenta!$E$20)),AK793*Kaksitasouoma_matriisi!L793*COS(ATAN(1/Päälaskenta!$E$20)))</f>
        <v>0.17399999999999999</v>
      </c>
      <c r="AM793" s="134"/>
      <c r="AN793" s="134">
        <f t="shared" si="207"/>
        <v>0.754</v>
      </c>
      <c r="AO793" s="8">
        <f t="shared" si="200"/>
        <v>0.36463874649385802</v>
      </c>
      <c r="AP793" s="134">
        <f>Refererenssiarvoja!$B$16*H793^(1/6)/(Refererenssiarvoja!$B$15^0.5)*(Päälaskenta!$G$28/2)^0.5*(1-AO793)^(-1.5)</f>
        <v>7.9000000000000001E-2</v>
      </c>
      <c r="AQ793" s="8">
        <f>Refererenssiarvoja!$B$16*Kaksitasouoma_matriisi!O793^(1/6)/(SQRT((2*Refererenssiarvoja!$B$15)/(Päälaskenta!$F$31*Päälaskenta!$G$31*Päälaskenta!$F$28))+SQRT(Refererenssiarvoja!$B$15)/Refererenssiarvoja!$B$17*LN(Kaksitasouoma_matriisi!L793/Päälaskenta!$F$28))</f>
        <v>-7.3262774903960506E-2</v>
      </c>
      <c r="AR793" s="8">
        <f>Refererenssiarvoja!$B$16*Kaksitasouoma_matriisi!O793^(1/6)/(SQRT((2*Refererenssiarvoja!$B$15)/(Päälaskenta!$F$31*Päälaskenta!$G$31*L793)))</f>
        <v>0.16850668553464301</v>
      </c>
    </row>
    <row r="794" spans="1:44" x14ac:dyDescent="0.2">
      <c r="A794" s="8">
        <v>792</v>
      </c>
      <c r="B794" s="8">
        <f>IF(Päälaskenta!C$7,Päälaskenta!E$7,Päälaskenta!G$5)</f>
        <v>2.5</v>
      </c>
      <c r="C794" s="56">
        <v>1.208</v>
      </c>
      <c r="D794" s="93">
        <f t="shared" si="193"/>
        <v>2.0695000000000001</v>
      </c>
      <c r="E794" s="8">
        <f>IF(Päälaskenta!$C$26,Kaksitasouoma_matriisi!AP794,Kaksitasouoma_matriisi!AC794)</f>
        <v>0.102258583770911</v>
      </c>
      <c r="F794" s="56">
        <f>IF(D794&lt;Päälaskenta!H$24,(SQRT(POWER(Päälaskenta!C$24/(2*Päälaskenta!E$24),2)+(D794/Päälaskenta!E$24))-Päälaskenta!C$24/(2*Päälaskenta!E$24)),IF(D794=Päälaskenta!H$24,Päälaskenta!D$24,Päälaskenta!D$24+(SQRT(POWER((Päälaskenta!C$20+Päälaskenta!G$24)/(2*Päälaskenta!E$20),2)+((D794-Päälaskenta!H$24)/Päälaskenta!E$20))-(Päälaskenta!C$20+Päälaskenta!G$24)/(2*Päälaskenta!E$20))))</f>
        <v>0.81599999999999995</v>
      </c>
      <c r="G794" s="57">
        <f>IF(F794&gt;Päälaskenta!D$24,(2*SQRT((POWER(Päälaskenta!D$24,2))+POWER(Päälaskenta!E$24*Päälaskenta!D$24,2))+Päälaskenta!C$24)+(2*SQRT((POWER((F794-Päälaskenta!D$24),2))+POWER(Päälaskenta!E$20*(F794-Päälaskenta!D$24),2))+Päälaskenta!C$20),(2*SQRT((POWER(F794,2))+POWER(Päälaskenta!E$24*F794,2))+Päälaskenta!C$24))</f>
        <v>8.4</v>
      </c>
      <c r="H794" s="57">
        <f t="shared" si="194"/>
        <v>0.25</v>
      </c>
      <c r="I794" s="62">
        <f t="shared" si="195"/>
        <v>9.6890000000000004E-2</v>
      </c>
      <c r="J794" s="8">
        <f>IF(F794&lt;Päälaskenta!$D$24,0,Kaksitasouoma_matriisi!F794-Päälaskenta!$D$24)</f>
        <v>0.11600000000000001</v>
      </c>
      <c r="L794" s="8">
        <f>IF(F794&gt;Päälaskenta!D$24,F794-Päälaskenta!D$24,0)</f>
        <v>0.11600000000000001</v>
      </c>
      <c r="M794" s="8">
        <f>IF(F794&gt;Päälaskenta!D$24,(Päälaskenta!C$20+(Päälaskenta!E$20*(Kaksitasouoma_matriisi!F794-Päälaskenta!D$24)))*(Kaksitasouoma_matriisi!F794-Päälaskenta!D$24),0)</f>
        <v>0.60018400000000005</v>
      </c>
      <c r="N794" s="8">
        <f>IF(F794&gt;Päälaskenta!D$24,(2*SQRT((POWER((F794-Päälaskenta!D$24),2))+POWER(Päälaskenta!E$20*(F794-Päälaskenta!D$24),2))+Päälaskenta!C$20),0)</f>
        <v>5.4182439479538198</v>
      </c>
      <c r="O794" s="8">
        <f t="shared" si="201"/>
        <v>0.11077094456528799</v>
      </c>
      <c r="P794" s="8">
        <f>IF(Päälaskenta!$C$29,IF(L794&gt;Päälaskenta!$F$28,Kaksitasouoma_matriisi!AQ794,Kaksitasouoma_matriisi!AR794),Päälaskenta!$F$20)</f>
        <v>0.12</v>
      </c>
      <c r="Q794" s="8">
        <f t="shared" si="202"/>
        <v>1.1535959966966001</v>
      </c>
      <c r="R794" s="8">
        <f t="shared" si="196"/>
        <v>0.20251828712801601</v>
      </c>
      <c r="S794" s="8">
        <f t="shared" si="203"/>
        <v>0.33742700093307398</v>
      </c>
      <c r="U794" s="93">
        <f>IF(F794&gt;Päälaskenta!D$24,Päälaskenta!H$24+L794*Päälaskenta!G$24,F794*Päälaskenta!C$24 + F794*F794*Päälaskenta!E$24)</f>
        <v>1.4683999999999999</v>
      </c>
      <c r="V794" s="8">
        <f>IF(F794&gt;Päälaskenta!D$24,2*SQRT(POWER(Päälaskenta!D$24,2)+POWER(Päälaskenta!E$24*Päälaskenta!D$24,2))+Päälaskenta!C$24,(2*SQRT((POWER(F794,2))+POWER(Päälaskenta!E$24*F794,2))+Päälaskenta!C$24))</f>
        <v>2.9798989873223301</v>
      </c>
      <c r="W794" s="8">
        <f t="shared" si="204"/>
        <v>0.492768381158944</v>
      </c>
      <c r="X794" s="8">
        <f>Päälaskenta!F$24</f>
        <v>7.0000000000000007E-2</v>
      </c>
      <c r="Y794" s="8">
        <f t="shared" si="205"/>
        <v>13.0870438617596</v>
      </c>
      <c r="Z794" s="8">
        <f t="shared" si="197"/>
        <v>2.29748171287198</v>
      </c>
      <c r="AA794" s="8">
        <f t="shared" si="206"/>
        <v>1.5646157129337901</v>
      </c>
      <c r="AC794" s="8">
        <f t="shared" si="198"/>
        <v>0.102258583770911</v>
      </c>
      <c r="AE794" s="8">
        <v>792</v>
      </c>
      <c r="AF794" s="8">
        <f t="shared" si="192"/>
        <v>14.2406398584562</v>
      </c>
      <c r="AG794" s="8">
        <f t="shared" si="199"/>
        <v>3.08191751177181E-2</v>
      </c>
      <c r="AJ794" s="132">
        <f>IF(Päälaskenta!$F$28&lt;Kaksitasouoma_matriisi!L794,Päälaskenta!$C$20*Päälaskenta!$F$28,Päälaskenta!$C$20*Kaksitasouoma_matriisi!L794)</f>
        <v>0.57999999999999996</v>
      </c>
      <c r="AK794" s="134">
        <f>SQRT(Päälaskenta!$D$20^2+(Päälaskenta!$D$20/(1/Päälaskenta!$E$20))^2)</f>
        <v>1.8029999999999999</v>
      </c>
      <c r="AL794" s="134">
        <f>IF(Päälaskenta!$F$28&lt;Kaksitasouoma_matriisi!L794,AK794*Päälaskenta!$F$28*COS(ATAN(1/Päälaskenta!$E$20)),AK794*Kaksitasouoma_matriisi!L794*COS(ATAN(1/Päälaskenta!$E$20)))</f>
        <v>0.17399999999999999</v>
      </c>
      <c r="AM794" s="134"/>
      <c r="AN794" s="134">
        <f t="shared" si="207"/>
        <v>0.754</v>
      </c>
      <c r="AO794" s="8">
        <f t="shared" si="200"/>
        <v>0.364339212370138</v>
      </c>
      <c r="AP794" s="134">
        <f>Refererenssiarvoja!$B$16*H794^(1/6)/(Refererenssiarvoja!$B$15^0.5)*(Päälaskenta!$G$28/2)^0.5*(1-AO794)^(-1.5)</f>
        <v>7.9000000000000001E-2</v>
      </c>
      <c r="AQ794" s="8">
        <f>Refererenssiarvoja!$B$16*Kaksitasouoma_matriisi!O794^(1/6)/(SQRT((2*Refererenssiarvoja!$B$15)/(Päälaskenta!$F$31*Päälaskenta!$G$31*Päälaskenta!$F$28))+SQRT(Refererenssiarvoja!$B$15)/Refererenssiarvoja!$B$17*LN(Kaksitasouoma_matriisi!L794/Päälaskenta!$F$28))</f>
        <v>-7.3262774903960506E-2</v>
      </c>
      <c r="AR794" s="8">
        <f>Refererenssiarvoja!$B$16*Kaksitasouoma_matriisi!O794^(1/6)/(SQRT((2*Refererenssiarvoja!$B$15)/(Päälaskenta!$F$31*Päälaskenta!$G$31*L794)))</f>
        <v>0.16850668553464301</v>
      </c>
    </row>
    <row r="795" spans="1:44" x14ac:dyDescent="0.2">
      <c r="A795" s="8">
        <v>793</v>
      </c>
      <c r="B795" s="8">
        <f>IF(Päälaskenta!C$7,Päälaskenta!E$7,Päälaskenta!G$5)</f>
        <v>2.5</v>
      </c>
      <c r="C795" s="56">
        <v>1.2070000000000001</v>
      </c>
      <c r="D795" s="93">
        <f t="shared" si="193"/>
        <v>2.0712999999999999</v>
      </c>
      <c r="E795" s="8">
        <f>IF(Päälaskenta!$C$26,Kaksitasouoma_matriisi!AP795,Kaksitasouoma_matriisi!AC795)</f>
        <v>0.102258583770911</v>
      </c>
      <c r="F795" s="56">
        <f>IF(D795&lt;Päälaskenta!H$24,(SQRT(POWER(Päälaskenta!C$24/(2*Päälaskenta!E$24),2)+(D795/Päälaskenta!E$24))-Päälaskenta!C$24/(2*Päälaskenta!E$24)),IF(D795=Päälaskenta!H$24,Päälaskenta!D$24,Päälaskenta!D$24+(SQRT(POWER((Päälaskenta!C$20+Päälaskenta!G$24)/(2*Päälaskenta!E$20),2)+((D795-Päälaskenta!H$24)/Päälaskenta!E$20))-(Päälaskenta!C$20+Päälaskenta!G$24)/(2*Päälaskenta!E$20))))</f>
        <v>0.81599999999999995</v>
      </c>
      <c r="G795" s="57">
        <f>IF(F795&gt;Päälaskenta!D$24,(2*SQRT((POWER(Päälaskenta!D$24,2))+POWER(Päälaskenta!E$24*Päälaskenta!D$24,2))+Päälaskenta!C$24)+(2*SQRT((POWER((F795-Päälaskenta!D$24),2))+POWER(Päälaskenta!E$20*(F795-Päälaskenta!D$24),2))+Päälaskenta!C$20),(2*SQRT((POWER(F795,2))+POWER(Päälaskenta!E$24*F795,2))+Päälaskenta!C$24))</f>
        <v>8.4</v>
      </c>
      <c r="H795" s="57">
        <f t="shared" si="194"/>
        <v>0.25</v>
      </c>
      <c r="I795" s="62">
        <f t="shared" si="195"/>
        <v>9.6729999999999997E-2</v>
      </c>
      <c r="J795" s="8">
        <f>IF(F795&lt;Päälaskenta!$D$24,0,Kaksitasouoma_matriisi!F795-Päälaskenta!$D$24)</f>
        <v>0.11600000000000001</v>
      </c>
      <c r="L795" s="8">
        <f>IF(F795&gt;Päälaskenta!D$24,F795-Päälaskenta!D$24,0)</f>
        <v>0.11600000000000001</v>
      </c>
      <c r="M795" s="8">
        <f>IF(F795&gt;Päälaskenta!D$24,(Päälaskenta!C$20+(Päälaskenta!E$20*(Kaksitasouoma_matriisi!F795-Päälaskenta!D$24)))*(Kaksitasouoma_matriisi!F795-Päälaskenta!D$24),0)</f>
        <v>0.60018400000000005</v>
      </c>
      <c r="N795" s="8">
        <f>IF(F795&gt;Päälaskenta!D$24,(2*SQRT((POWER((F795-Päälaskenta!D$24),2))+POWER(Päälaskenta!E$20*(F795-Päälaskenta!D$24),2))+Päälaskenta!C$20),0)</f>
        <v>5.4182439479538198</v>
      </c>
      <c r="O795" s="8">
        <f t="shared" si="201"/>
        <v>0.11077094456528799</v>
      </c>
      <c r="P795" s="8">
        <f>IF(Päälaskenta!$C$29,IF(L795&gt;Päälaskenta!$F$28,Kaksitasouoma_matriisi!AQ795,Kaksitasouoma_matriisi!AR795),Päälaskenta!$F$20)</f>
        <v>0.12</v>
      </c>
      <c r="Q795" s="8">
        <f t="shared" si="202"/>
        <v>1.1535959966966001</v>
      </c>
      <c r="R795" s="8">
        <f t="shared" si="196"/>
        <v>0.20251828712801601</v>
      </c>
      <c r="S795" s="8">
        <f t="shared" si="203"/>
        <v>0.33742700093307398</v>
      </c>
      <c r="U795" s="93">
        <f>IF(F795&gt;Päälaskenta!D$24,Päälaskenta!H$24+L795*Päälaskenta!G$24,F795*Päälaskenta!C$24 + F795*F795*Päälaskenta!E$24)</f>
        <v>1.4683999999999999</v>
      </c>
      <c r="V795" s="8">
        <f>IF(F795&gt;Päälaskenta!D$24,2*SQRT(POWER(Päälaskenta!D$24,2)+POWER(Päälaskenta!E$24*Päälaskenta!D$24,2))+Päälaskenta!C$24,(2*SQRT((POWER(F795,2))+POWER(Päälaskenta!E$24*F795,2))+Päälaskenta!C$24))</f>
        <v>2.9798989873223301</v>
      </c>
      <c r="W795" s="8">
        <f t="shared" si="204"/>
        <v>0.492768381158944</v>
      </c>
      <c r="X795" s="8">
        <f>Päälaskenta!F$24</f>
        <v>7.0000000000000007E-2</v>
      </c>
      <c r="Y795" s="8">
        <f t="shared" si="205"/>
        <v>13.0870438617596</v>
      </c>
      <c r="Z795" s="8">
        <f t="shared" si="197"/>
        <v>2.29748171287198</v>
      </c>
      <c r="AA795" s="8">
        <f t="shared" si="206"/>
        <v>1.5646157129337901</v>
      </c>
      <c r="AC795" s="8">
        <f t="shared" si="198"/>
        <v>0.102258583770911</v>
      </c>
      <c r="AE795" s="8">
        <v>793</v>
      </c>
      <c r="AF795" s="8">
        <f t="shared" si="192"/>
        <v>14.2406398584562</v>
      </c>
      <c r="AG795" s="8">
        <f t="shared" si="199"/>
        <v>3.08191751177181E-2</v>
      </c>
      <c r="AJ795" s="132">
        <f>IF(Päälaskenta!$F$28&lt;Kaksitasouoma_matriisi!L795,Päälaskenta!$C$20*Päälaskenta!$F$28,Päälaskenta!$C$20*Kaksitasouoma_matriisi!L795)</f>
        <v>0.57999999999999996</v>
      </c>
      <c r="AK795" s="134">
        <f>SQRT(Päälaskenta!$D$20^2+(Päälaskenta!$D$20/(1/Päälaskenta!$E$20))^2)</f>
        <v>1.8029999999999999</v>
      </c>
      <c r="AL795" s="134">
        <f>IF(Päälaskenta!$F$28&lt;Kaksitasouoma_matriisi!L795,AK795*Päälaskenta!$F$28*COS(ATAN(1/Päälaskenta!$E$20)),AK795*Kaksitasouoma_matriisi!L795*COS(ATAN(1/Päälaskenta!$E$20)))</f>
        <v>0.17399999999999999</v>
      </c>
      <c r="AM795" s="134"/>
      <c r="AN795" s="134">
        <f t="shared" si="207"/>
        <v>0.754</v>
      </c>
      <c r="AO795" s="8">
        <f t="shared" si="200"/>
        <v>0.36402259450586599</v>
      </c>
      <c r="AP795" s="134">
        <f>Refererenssiarvoja!$B$16*H795^(1/6)/(Refererenssiarvoja!$B$15^0.5)*(Päälaskenta!$G$28/2)^0.5*(1-AO795)^(-1.5)</f>
        <v>7.9000000000000001E-2</v>
      </c>
      <c r="AQ795" s="8">
        <f>Refererenssiarvoja!$B$16*Kaksitasouoma_matriisi!O795^(1/6)/(SQRT((2*Refererenssiarvoja!$B$15)/(Päälaskenta!$F$31*Päälaskenta!$G$31*Päälaskenta!$F$28))+SQRT(Refererenssiarvoja!$B$15)/Refererenssiarvoja!$B$17*LN(Kaksitasouoma_matriisi!L795/Päälaskenta!$F$28))</f>
        <v>-7.3262774903960506E-2</v>
      </c>
      <c r="AR795" s="8">
        <f>Refererenssiarvoja!$B$16*Kaksitasouoma_matriisi!O795^(1/6)/(SQRT((2*Refererenssiarvoja!$B$15)/(Päälaskenta!$F$31*Päälaskenta!$G$31*L795)))</f>
        <v>0.16850668553464301</v>
      </c>
    </row>
    <row r="796" spans="1:44" x14ac:dyDescent="0.2">
      <c r="A796" s="8">
        <v>794</v>
      </c>
      <c r="B796" s="8">
        <f>IF(Päälaskenta!C$7,Päälaskenta!E$7,Päälaskenta!G$5)</f>
        <v>2.5</v>
      </c>
      <c r="C796" s="56">
        <v>1.206</v>
      </c>
      <c r="D796" s="93">
        <f t="shared" si="193"/>
        <v>2.073</v>
      </c>
      <c r="E796" s="8">
        <f>IF(Päälaskenta!$C$26,Kaksitasouoma_matriisi!AP796,Kaksitasouoma_matriisi!AC796)</f>
        <v>0.102266197374915</v>
      </c>
      <c r="F796" s="56">
        <f>IF(D796&lt;Päälaskenta!H$24,(SQRT(POWER(Päälaskenta!C$24/(2*Päälaskenta!E$24),2)+(D796/Päälaskenta!E$24))-Päälaskenta!C$24/(2*Päälaskenta!E$24)),IF(D796=Päälaskenta!H$24,Päälaskenta!D$24,Päälaskenta!D$24+(SQRT(POWER((Päälaskenta!C$20+Päälaskenta!G$24)/(2*Päälaskenta!E$20),2)+((D796-Päälaskenta!H$24)/Päälaskenta!E$20))-(Päälaskenta!C$20+Päälaskenta!G$24)/(2*Päälaskenta!E$20))))</f>
        <v>0.81699999999999995</v>
      </c>
      <c r="G796" s="57">
        <f>IF(F796&gt;Päälaskenta!D$24,(2*SQRT((POWER(Päälaskenta!D$24,2))+POWER(Päälaskenta!E$24*Päälaskenta!D$24,2))+Päälaskenta!C$24)+(2*SQRT((POWER((F796-Päälaskenta!D$24),2))+POWER(Päälaskenta!E$20*(F796-Päälaskenta!D$24),2))+Päälaskenta!C$20),(2*SQRT((POWER(F796,2))+POWER(Päälaskenta!E$24*F796,2))+Päälaskenta!C$24))</f>
        <v>8.4</v>
      </c>
      <c r="H796" s="57">
        <f t="shared" si="194"/>
        <v>0.25</v>
      </c>
      <c r="I796" s="62">
        <f t="shared" si="195"/>
        <v>9.6584000000000003E-2</v>
      </c>
      <c r="J796" s="8">
        <f>IF(F796&lt;Päälaskenta!$D$24,0,Kaksitasouoma_matriisi!F796-Päälaskenta!$D$24)</f>
        <v>0.11700000000000001</v>
      </c>
      <c r="L796" s="8">
        <f>IF(F796&gt;Päälaskenta!D$24,F796-Päälaskenta!D$24,0)</f>
        <v>0.11700000000000001</v>
      </c>
      <c r="M796" s="8">
        <f>IF(F796&gt;Päälaskenta!D$24,(Päälaskenta!C$20+(Päälaskenta!E$20*(Kaksitasouoma_matriisi!F796-Päälaskenta!D$24)))*(Kaksitasouoma_matriisi!F796-Päälaskenta!D$24),0)</f>
        <v>0.60553349999999995</v>
      </c>
      <c r="N796" s="8">
        <f>IF(F796&gt;Päälaskenta!D$24,(2*SQRT((POWER((F796-Päälaskenta!D$24),2))+POWER(Päälaskenta!E$20*(F796-Päälaskenta!D$24),2))+Päälaskenta!C$20),0)</f>
        <v>5.4218494992292898</v>
      </c>
      <c r="O796" s="8">
        <f t="shared" si="201"/>
        <v>0.11168393738816899</v>
      </c>
      <c r="P796" s="8">
        <f>IF(Päälaskenta!$C$29,IF(L796&gt;Päälaskenta!$F$28,Kaksitasouoma_matriisi!AQ796,Kaksitasouoma_matriisi!AR796),Päälaskenta!$F$20)</f>
        <v>0.12</v>
      </c>
      <c r="Q796" s="8">
        <f t="shared" si="202"/>
        <v>1.17026461330128</v>
      </c>
      <c r="R796" s="8">
        <f t="shared" si="196"/>
        <v>0.20469223381096099</v>
      </c>
      <c r="S796" s="8">
        <f t="shared" si="203"/>
        <v>0.33803618430848298</v>
      </c>
      <c r="U796" s="93">
        <f>IF(F796&gt;Päälaskenta!D$24,Päälaskenta!H$24+L796*Päälaskenta!G$24,F796*Päälaskenta!C$24 + F796*F796*Päälaskenta!E$24)</f>
        <v>1.4708000000000001</v>
      </c>
      <c r="V796" s="8">
        <f>IF(F796&gt;Päälaskenta!D$24,2*SQRT(POWER(Päälaskenta!D$24,2)+POWER(Päälaskenta!E$24*Päälaskenta!D$24,2))+Päälaskenta!C$24,(2*SQRT((POWER(F796,2))+POWER(Päälaskenta!E$24*F796,2))+Päälaskenta!C$24))</f>
        <v>2.9798989873223301</v>
      </c>
      <c r="W796" s="8">
        <f t="shared" si="204"/>
        <v>0.49357377758687998</v>
      </c>
      <c r="X796" s="8">
        <f>Päälaskenta!F$24</f>
        <v>7.0000000000000007E-2</v>
      </c>
      <c r="Y796" s="8">
        <f t="shared" si="205"/>
        <v>13.122713086845</v>
      </c>
      <c r="Z796" s="8">
        <f t="shared" si="197"/>
        <v>2.29530776618904</v>
      </c>
      <c r="AA796" s="8">
        <f t="shared" si="206"/>
        <v>1.56058455683236</v>
      </c>
      <c r="AC796" s="8">
        <f t="shared" si="198"/>
        <v>0.102266197374915</v>
      </c>
      <c r="AE796" s="8">
        <v>794</v>
      </c>
      <c r="AF796" s="8">
        <f t="shared" si="192"/>
        <v>14.292977700146301</v>
      </c>
      <c r="AG796" s="8">
        <f t="shared" si="199"/>
        <v>3.0593881845159099E-2</v>
      </c>
      <c r="AJ796" s="132">
        <f>IF(Päälaskenta!$F$28&lt;Kaksitasouoma_matriisi!L796,Päälaskenta!$C$20*Päälaskenta!$F$28,Päälaskenta!$C$20*Kaksitasouoma_matriisi!L796)</f>
        <v>0.58499999999999996</v>
      </c>
      <c r="AK796" s="134">
        <f>SQRT(Päälaskenta!$D$20^2+(Päälaskenta!$D$20/(1/Päälaskenta!$E$20))^2)</f>
        <v>1.8029999999999999</v>
      </c>
      <c r="AL796" s="134">
        <f>IF(Päälaskenta!$F$28&lt;Kaksitasouoma_matriisi!L796,AK796*Päälaskenta!$F$28*COS(ATAN(1/Päälaskenta!$E$20)),AK796*Kaksitasouoma_matriisi!L796*COS(ATAN(1/Päälaskenta!$E$20)))</f>
        <v>0.17599999999999999</v>
      </c>
      <c r="AM796" s="134"/>
      <c r="AN796" s="134">
        <f t="shared" si="207"/>
        <v>0.76100000000000001</v>
      </c>
      <c r="AO796" s="8">
        <f t="shared" si="200"/>
        <v>0.36710082006753503</v>
      </c>
      <c r="AP796" s="134">
        <f>Refererenssiarvoja!$B$16*H796^(1/6)/(Refererenssiarvoja!$B$15^0.5)*(Päälaskenta!$G$28/2)^0.5*(1-AO796)^(-1.5)</f>
        <v>0.08</v>
      </c>
      <c r="AQ796" s="8">
        <f>Refererenssiarvoja!$B$16*Kaksitasouoma_matriisi!O796^(1/6)/(SQRT((2*Refererenssiarvoja!$B$15)/(Päälaskenta!$F$31*Päälaskenta!$G$31*Päälaskenta!$F$28))+SQRT(Refererenssiarvoja!$B$15)/Refererenssiarvoja!$B$17*LN(Kaksitasouoma_matriisi!L796/Päälaskenta!$F$28))</f>
        <v>-7.3888086318408402E-2</v>
      </c>
      <c r="AR796" s="8">
        <f>Refererenssiarvoja!$B$16*Kaksitasouoma_matriisi!O796^(1/6)/(SQRT((2*Refererenssiarvoja!$B$15)/(Päälaskenta!$F$31*Päälaskenta!$G$31*L796)))</f>
        <v>0.169463126811044</v>
      </c>
    </row>
    <row r="797" spans="1:44" x14ac:dyDescent="0.2">
      <c r="A797" s="8">
        <v>795</v>
      </c>
      <c r="B797" s="8">
        <f>IF(Päälaskenta!C$7,Päälaskenta!E$7,Päälaskenta!G$5)</f>
        <v>2.5</v>
      </c>
      <c r="C797" s="56">
        <v>1.2050000000000001</v>
      </c>
      <c r="D797" s="93">
        <f t="shared" si="193"/>
        <v>2.0747</v>
      </c>
      <c r="E797" s="8">
        <f>IF(Päälaskenta!$C$26,Kaksitasouoma_matriisi!AP797,Kaksitasouoma_matriisi!AC797)</f>
        <v>0.102266197374915</v>
      </c>
      <c r="F797" s="56">
        <f>IF(D797&lt;Päälaskenta!H$24,(SQRT(POWER(Päälaskenta!C$24/(2*Päälaskenta!E$24),2)+(D797/Päälaskenta!E$24))-Päälaskenta!C$24/(2*Päälaskenta!E$24)),IF(D797=Päälaskenta!H$24,Päälaskenta!D$24,Päälaskenta!D$24+(SQRT(POWER((Päälaskenta!C$20+Päälaskenta!G$24)/(2*Päälaskenta!E$20),2)+((D797-Päälaskenta!H$24)/Päälaskenta!E$20))-(Päälaskenta!C$20+Päälaskenta!G$24)/(2*Päälaskenta!E$20))))</f>
        <v>0.81699999999999995</v>
      </c>
      <c r="G797" s="57">
        <f>IF(F797&gt;Päälaskenta!D$24,(2*SQRT((POWER(Päälaskenta!D$24,2))+POWER(Päälaskenta!E$24*Päälaskenta!D$24,2))+Päälaskenta!C$24)+(2*SQRT((POWER((F797-Päälaskenta!D$24),2))+POWER(Päälaskenta!E$20*(F797-Päälaskenta!D$24),2))+Päälaskenta!C$20),(2*SQRT((POWER(F797,2))+POWER(Päälaskenta!E$24*F797,2))+Päälaskenta!C$24))</f>
        <v>8.4</v>
      </c>
      <c r="H797" s="57">
        <f t="shared" si="194"/>
        <v>0.25</v>
      </c>
      <c r="I797" s="62">
        <f t="shared" si="195"/>
        <v>9.6423999999999996E-2</v>
      </c>
      <c r="J797" s="8">
        <f>IF(F797&lt;Päälaskenta!$D$24,0,Kaksitasouoma_matriisi!F797-Päälaskenta!$D$24)</f>
        <v>0.11700000000000001</v>
      </c>
      <c r="L797" s="8">
        <f>IF(F797&gt;Päälaskenta!D$24,F797-Päälaskenta!D$24,0)</f>
        <v>0.11700000000000001</v>
      </c>
      <c r="M797" s="8">
        <f>IF(F797&gt;Päälaskenta!D$24,(Päälaskenta!C$20+(Päälaskenta!E$20*(Kaksitasouoma_matriisi!F797-Päälaskenta!D$24)))*(Kaksitasouoma_matriisi!F797-Päälaskenta!D$24),0)</f>
        <v>0.60553349999999995</v>
      </c>
      <c r="N797" s="8">
        <f>IF(F797&gt;Päälaskenta!D$24,(2*SQRT((POWER((F797-Päälaskenta!D$24),2))+POWER(Päälaskenta!E$20*(F797-Päälaskenta!D$24),2))+Päälaskenta!C$20),0)</f>
        <v>5.4218494992292898</v>
      </c>
      <c r="O797" s="8">
        <f t="shared" si="201"/>
        <v>0.11168393738816899</v>
      </c>
      <c r="P797" s="8">
        <f>IF(Päälaskenta!$C$29,IF(L797&gt;Päälaskenta!$F$28,Kaksitasouoma_matriisi!AQ797,Kaksitasouoma_matriisi!AR797),Päälaskenta!$F$20)</f>
        <v>0.12</v>
      </c>
      <c r="Q797" s="8">
        <f t="shared" si="202"/>
        <v>1.17026461330128</v>
      </c>
      <c r="R797" s="8">
        <f t="shared" si="196"/>
        <v>0.20469223381096099</v>
      </c>
      <c r="S797" s="8">
        <f t="shared" si="203"/>
        <v>0.33803618430848298</v>
      </c>
      <c r="U797" s="93">
        <f>IF(F797&gt;Päälaskenta!D$24,Päälaskenta!H$24+L797*Päälaskenta!G$24,F797*Päälaskenta!C$24 + F797*F797*Päälaskenta!E$24)</f>
        <v>1.4708000000000001</v>
      </c>
      <c r="V797" s="8">
        <f>IF(F797&gt;Päälaskenta!D$24,2*SQRT(POWER(Päälaskenta!D$24,2)+POWER(Päälaskenta!E$24*Päälaskenta!D$24,2))+Päälaskenta!C$24,(2*SQRT((POWER(F797,2))+POWER(Päälaskenta!E$24*F797,2))+Päälaskenta!C$24))</f>
        <v>2.9798989873223301</v>
      </c>
      <c r="W797" s="8">
        <f t="shared" si="204"/>
        <v>0.49357377758687998</v>
      </c>
      <c r="X797" s="8">
        <f>Päälaskenta!F$24</f>
        <v>7.0000000000000007E-2</v>
      </c>
      <c r="Y797" s="8">
        <f t="shared" si="205"/>
        <v>13.122713086845</v>
      </c>
      <c r="Z797" s="8">
        <f t="shared" si="197"/>
        <v>2.29530776618904</v>
      </c>
      <c r="AA797" s="8">
        <f t="shared" si="206"/>
        <v>1.56058455683236</v>
      </c>
      <c r="AC797" s="8">
        <f t="shared" si="198"/>
        <v>0.102266197374915</v>
      </c>
      <c r="AE797" s="8">
        <v>795</v>
      </c>
      <c r="AF797" s="8">
        <f t="shared" si="192"/>
        <v>14.292977700146301</v>
      </c>
      <c r="AG797" s="8">
        <f t="shared" si="199"/>
        <v>3.0593881845159099E-2</v>
      </c>
      <c r="AJ797" s="132">
        <f>IF(Päälaskenta!$F$28&lt;Kaksitasouoma_matriisi!L797,Päälaskenta!$C$20*Päälaskenta!$F$28,Päälaskenta!$C$20*Kaksitasouoma_matriisi!L797)</f>
        <v>0.58499999999999996</v>
      </c>
      <c r="AK797" s="134">
        <f>SQRT(Päälaskenta!$D$20^2+(Päälaskenta!$D$20/(1/Päälaskenta!$E$20))^2)</f>
        <v>1.8029999999999999</v>
      </c>
      <c r="AL797" s="134">
        <f>IF(Päälaskenta!$F$28&lt;Kaksitasouoma_matriisi!L797,AK797*Päälaskenta!$F$28*COS(ATAN(1/Päälaskenta!$E$20)),AK797*Kaksitasouoma_matriisi!L797*COS(ATAN(1/Päälaskenta!$E$20)))</f>
        <v>0.17599999999999999</v>
      </c>
      <c r="AM797" s="134"/>
      <c r="AN797" s="134">
        <f t="shared" si="207"/>
        <v>0.76100000000000001</v>
      </c>
      <c r="AO797" s="8">
        <f t="shared" si="200"/>
        <v>0.36680001927989597</v>
      </c>
      <c r="AP797" s="134">
        <f>Refererenssiarvoja!$B$16*H797^(1/6)/(Refererenssiarvoja!$B$15^0.5)*(Päälaskenta!$G$28/2)^0.5*(1-AO797)^(-1.5)</f>
        <v>0.08</v>
      </c>
      <c r="AQ797" s="8">
        <f>Refererenssiarvoja!$B$16*Kaksitasouoma_matriisi!O797^(1/6)/(SQRT((2*Refererenssiarvoja!$B$15)/(Päälaskenta!$F$31*Päälaskenta!$G$31*Päälaskenta!$F$28))+SQRT(Refererenssiarvoja!$B$15)/Refererenssiarvoja!$B$17*LN(Kaksitasouoma_matriisi!L797/Päälaskenta!$F$28))</f>
        <v>-7.3888086318408402E-2</v>
      </c>
      <c r="AR797" s="8">
        <f>Refererenssiarvoja!$B$16*Kaksitasouoma_matriisi!O797^(1/6)/(SQRT((2*Refererenssiarvoja!$B$15)/(Päälaskenta!$F$31*Päälaskenta!$G$31*L797)))</f>
        <v>0.169463126811044</v>
      </c>
    </row>
    <row r="798" spans="1:44" x14ac:dyDescent="0.2">
      <c r="A798" s="8">
        <v>796</v>
      </c>
      <c r="B798" s="8">
        <f>IF(Päälaskenta!C$7,Päälaskenta!E$7,Päälaskenta!G$5)</f>
        <v>2.5</v>
      </c>
      <c r="C798" s="56">
        <v>1.204</v>
      </c>
      <c r="D798" s="93">
        <f t="shared" si="193"/>
        <v>2.0764</v>
      </c>
      <c r="E798" s="8">
        <f>IF(Päälaskenta!$C$26,Kaksitasouoma_matriisi!AP798,Kaksitasouoma_matriisi!AC798)</f>
        <v>0.102266197374915</v>
      </c>
      <c r="F798" s="56">
        <f>IF(D798&lt;Päälaskenta!H$24,(SQRT(POWER(Päälaskenta!C$24/(2*Päälaskenta!E$24),2)+(D798/Päälaskenta!E$24))-Päälaskenta!C$24/(2*Päälaskenta!E$24)),IF(D798=Päälaskenta!H$24,Päälaskenta!D$24,Päälaskenta!D$24+(SQRT(POWER((Päälaskenta!C$20+Päälaskenta!G$24)/(2*Päälaskenta!E$20),2)+((D798-Päälaskenta!H$24)/Päälaskenta!E$20))-(Päälaskenta!C$20+Päälaskenta!G$24)/(2*Päälaskenta!E$20))))</f>
        <v>0.81699999999999995</v>
      </c>
      <c r="G798" s="57">
        <f>IF(F798&gt;Päälaskenta!D$24,(2*SQRT((POWER(Päälaskenta!D$24,2))+POWER(Päälaskenta!E$24*Päälaskenta!D$24,2))+Päälaskenta!C$24)+(2*SQRT((POWER((F798-Päälaskenta!D$24),2))+POWER(Päälaskenta!E$20*(F798-Päälaskenta!D$24),2))+Päälaskenta!C$20),(2*SQRT((POWER(F798,2))+POWER(Päälaskenta!E$24*F798,2))+Päälaskenta!C$24))</f>
        <v>8.4</v>
      </c>
      <c r="H798" s="57">
        <f t="shared" si="194"/>
        <v>0.25</v>
      </c>
      <c r="I798" s="62">
        <f t="shared" si="195"/>
        <v>9.6264000000000002E-2</v>
      </c>
      <c r="J798" s="8">
        <f>IF(F798&lt;Päälaskenta!$D$24,0,Kaksitasouoma_matriisi!F798-Päälaskenta!$D$24)</f>
        <v>0.11700000000000001</v>
      </c>
      <c r="L798" s="8">
        <f>IF(F798&gt;Päälaskenta!D$24,F798-Päälaskenta!D$24,0)</f>
        <v>0.11700000000000001</v>
      </c>
      <c r="M798" s="8">
        <f>IF(F798&gt;Päälaskenta!D$24,(Päälaskenta!C$20+(Päälaskenta!E$20*(Kaksitasouoma_matriisi!F798-Päälaskenta!D$24)))*(Kaksitasouoma_matriisi!F798-Päälaskenta!D$24),0)</f>
        <v>0.60553349999999995</v>
      </c>
      <c r="N798" s="8">
        <f>IF(F798&gt;Päälaskenta!D$24,(2*SQRT((POWER((F798-Päälaskenta!D$24),2))+POWER(Päälaskenta!E$20*(F798-Päälaskenta!D$24),2))+Päälaskenta!C$20),0)</f>
        <v>5.4218494992292898</v>
      </c>
      <c r="O798" s="8">
        <f t="shared" si="201"/>
        <v>0.11168393738816899</v>
      </c>
      <c r="P798" s="8">
        <f>IF(Päälaskenta!$C$29,IF(L798&gt;Päälaskenta!$F$28,Kaksitasouoma_matriisi!AQ798,Kaksitasouoma_matriisi!AR798),Päälaskenta!$F$20)</f>
        <v>0.12</v>
      </c>
      <c r="Q798" s="8">
        <f t="shared" si="202"/>
        <v>1.17026461330128</v>
      </c>
      <c r="R798" s="8">
        <f t="shared" si="196"/>
        <v>0.20469223381096099</v>
      </c>
      <c r="S798" s="8">
        <f t="shared" si="203"/>
        <v>0.33803618430848298</v>
      </c>
      <c r="U798" s="93">
        <f>IF(F798&gt;Päälaskenta!D$24,Päälaskenta!H$24+L798*Päälaskenta!G$24,F798*Päälaskenta!C$24 + F798*F798*Päälaskenta!E$24)</f>
        <v>1.4708000000000001</v>
      </c>
      <c r="V798" s="8">
        <f>IF(F798&gt;Päälaskenta!D$24,2*SQRT(POWER(Päälaskenta!D$24,2)+POWER(Päälaskenta!E$24*Päälaskenta!D$24,2))+Päälaskenta!C$24,(2*SQRT((POWER(F798,2))+POWER(Päälaskenta!E$24*F798,2))+Päälaskenta!C$24))</f>
        <v>2.9798989873223301</v>
      </c>
      <c r="W798" s="8">
        <f t="shared" si="204"/>
        <v>0.49357377758687998</v>
      </c>
      <c r="X798" s="8">
        <f>Päälaskenta!F$24</f>
        <v>7.0000000000000007E-2</v>
      </c>
      <c r="Y798" s="8">
        <f t="shared" si="205"/>
        <v>13.122713086845</v>
      </c>
      <c r="Z798" s="8">
        <f t="shared" si="197"/>
        <v>2.29530776618904</v>
      </c>
      <c r="AA798" s="8">
        <f t="shared" si="206"/>
        <v>1.56058455683236</v>
      </c>
      <c r="AC798" s="8">
        <f t="shared" si="198"/>
        <v>0.102266197374915</v>
      </c>
      <c r="AE798" s="8">
        <v>796</v>
      </c>
      <c r="AF798" s="8">
        <f t="shared" si="192"/>
        <v>14.292977700146301</v>
      </c>
      <c r="AG798" s="8">
        <f t="shared" si="199"/>
        <v>3.0593881845159099E-2</v>
      </c>
      <c r="AJ798" s="132">
        <f>IF(Päälaskenta!$F$28&lt;Kaksitasouoma_matriisi!L798,Päälaskenta!$C$20*Päälaskenta!$F$28,Päälaskenta!$C$20*Kaksitasouoma_matriisi!L798)</f>
        <v>0.58499999999999996</v>
      </c>
      <c r="AK798" s="134">
        <f>SQRT(Päälaskenta!$D$20^2+(Päälaskenta!$D$20/(1/Päälaskenta!$E$20))^2)</f>
        <v>1.8029999999999999</v>
      </c>
      <c r="AL798" s="134">
        <f>IF(Päälaskenta!$F$28&lt;Kaksitasouoma_matriisi!L798,AK798*Päälaskenta!$F$28*COS(ATAN(1/Päälaskenta!$E$20)),AK798*Kaksitasouoma_matriisi!L798*COS(ATAN(1/Päälaskenta!$E$20)))</f>
        <v>0.17599999999999999</v>
      </c>
      <c r="AM798" s="134"/>
      <c r="AN798" s="134">
        <f t="shared" si="207"/>
        <v>0.76100000000000001</v>
      </c>
      <c r="AO798" s="8">
        <f t="shared" si="200"/>
        <v>0.36649971103833601</v>
      </c>
      <c r="AP798" s="134">
        <f>Refererenssiarvoja!$B$16*H798^(1/6)/(Refererenssiarvoja!$B$15^0.5)*(Päälaskenta!$G$28/2)^0.5*(1-AO798)^(-1.5)</f>
        <v>7.9000000000000001E-2</v>
      </c>
      <c r="AQ798" s="8">
        <f>Refererenssiarvoja!$B$16*Kaksitasouoma_matriisi!O798^(1/6)/(SQRT((2*Refererenssiarvoja!$B$15)/(Päälaskenta!$F$31*Päälaskenta!$G$31*Päälaskenta!$F$28))+SQRT(Refererenssiarvoja!$B$15)/Refererenssiarvoja!$B$17*LN(Kaksitasouoma_matriisi!L798/Päälaskenta!$F$28))</f>
        <v>-7.3888086318408402E-2</v>
      </c>
      <c r="AR798" s="8">
        <f>Refererenssiarvoja!$B$16*Kaksitasouoma_matriisi!O798^(1/6)/(SQRT((2*Refererenssiarvoja!$B$15)/(Päälaskenta!$F$31*Päälaskenta!$G$31*L798)))</f>
        <v>0.169463126811044</v>
      </c>
    </row>
    <row r="799" spans="1:44" x14ac:dyDescent="0.2">
      <c r="A799" s="8">
        <v>797</v>
      </c>
      <c r="B799" s="8">
        <f>IF(Päälaskenta!C$7,Päälaskenta!E$7,Päälaskenta!G$5)</f>
        <v>2.5</v>
      </c>
      <c r="C799" s="56">
        <v>1.2030000000000001</v>
      </c>
      <c r="D799" s="93">
        <f t="shared" si="193"/>
        <v>2.0781000000000001</v>
      </c>
      <c r="E799" s="8">
        <f>IF(Päälaskenta!$C$26,Kaksitasouoma_matriisi!AP799,Kaksitasouoma_matriisi!AC799)</f>
        <v>0.102266197374915</v>
      </c>
      <c r="F799" s="56">
        <f>IF(D799&lt;Päälaskenta!H$24,(SQRT(POWER(Päälaskenta!C$24/(2*Päälaskenta!E$24),2)+(D799/Päälaskenta!E$24))-Päälaskenta!C$24/(2*Päälaskenta!E$24)),IF(D799=Päälaskenta!H$24,Päälaskenta!D$24,Päälaskenta!D$24+(SQRT(POWER((Päälaskenta!C$20+Päälaskenta!G$24)/(2*Päälaskenta!E$20),2)+((D799-Päälaskenta!H$24)/Päälaskenta!E$20))-(Päälaskenta!C$20+Päälaskenta!G$24)/(2*Päälaskenta!E$20))))</f>
        <v>0.81699999999999995</v>
      </c>
      <c r="G799" s="57">
        <f>IF(F799&gt;Päälaskenta!D$24,(2*SQRT((POWER(Päälaskenta!D$24,2))+POWER(Päälaskenta!E$24*Päälaskenta!D$24,2))+Päälaskenta!C$24)+(2*SQRT((POWER((F799-Päälaskenta!D$24),2))+POWER(Päälaskenta!E$20*(F799-Päälaskenta!D$24),2))+Päälaskenta!C$20),(2*SQRT((POWER(F799,2))+POWER(Päälaskenta!E$24*F799,2))+Päälaskenta!C$24))</f>
        <v>8.4</v>
      </c>
      <c r="H799" s="57">
        <f t="shared" si="194"/>
        <v>0.25</v>
      </c>
      <c r="I799" s="62">
        <f t="shared" si="195"/>
        <v>9.6103999999999995E-2</v>
      </c>
      <c r="J799" s="8">
        <f>IF(F799&lt;Päälaskenta!$D$24,0,Kaksitasouoma_matriisi!F799-Päälaskenta!$D$24)</f>
        <v>0.11700000000000001</v>
      </c>
      <c r="L799" s="8">
        <f>IF(F799&gt;Päälaskenta!D$24,F799-Päälaskenta!D$24,0)</f>
        <v>0.11700000000000001</v>
      </c>
      <c r="M799" s="8">
        <f>IF(F799&gt;Päälaskenta!D$24,(Päälaskenta!C$20+(Päälaskenta!E$20*(Kaksitasouoma_matriisi!F799-Päälaskenta!D$24)))*(Kaksitasouoma_matriisi!F799-Päälaskenta!D$24),0)</f>
        <v>0.60553349999999995</v>
      </c>
      <c r="N799" s="8">
        <f>IF(F799&gt;Päälaskenta!D$24,(2*SQRT((POWER((F799-Päälaskenta!D$24),2))+POWER(Päälaskenta!E$20*(F799-Päälaskenta!D$24),2))+Päälaskenta!C$20),0)</f>
        <v>5.4218494992292898</v>
      </c>
      <c r="O799" s="8">
        <f t="shared" si="201"/>
        <v>0.11168393738816899</v>
      </c>
      <c r="P799" s="8">
        <f>IF(Päälaskenta!$C$29,IF(L799&gt;Päälaskenta!$F$28,Kaksitasouoma_matriisi!AQ799,Kaksitasouoma_matriisi!AR799),Päälaskenta!$F$20)</f>
        <v>0.12</v>
      </c>
      <c r="Q799" s="8">
        <f t="shared" si="202"/>
        <v>1.17026461330128</v>
      </c>
      <c r="R799" s="8">
        <f t="shared" si="196"/>
        <v>0.20469223381096099</v>
      </c>
      <c r="S799" s="8">
        <f t="shared" si="203"/>
        <v>0.33803618430848298</v>
      </c>
      <c r="U799" s="93">
        <f>IF(F799&gt;Päälaskenta!D$24,Päälaskenta!H$24+L799*Päälaskenta!G$24,F799*Päälaskenta!C$24 + F799*F799*Päälaskenta!E$24)</f>
        <v>1.4708000000000001</v>
      </c>
      <c r="V799" s="8">
        <f>IF(F799&gt;Päälaskenta!D$24,2*SQRT(POWER(Päälaskenta!D$24,2)+POWER(Päälaskenta!E$24*Päälaskenta!D$24,2))+Päälaskenta!C$24,(2*SQRT((POWER(F799,2))+POWER(Päälaskenta!E$24*F799,2))+Päälaskenta!C$24))</f>
        <v>2.9798989873223301</v>
      </c>
      <c r="W799" s="8">
        <f t="shared" si="204"/>
        <v>0.49357377758687998</v>
      </c>
      <c r="X799" s="8">
        <f>Päälaskenta!F$24</f>
        <v>7.0000000000000007E-2</v>
      </c>
      <c r="Y799" s="8">
        <f t="shared" si="205"/>
        <v>13.122713086845</v>
      </c>
      <c r="Z799" s="8">
        <f t="shared" si="197"/>
        <v>2.29530776618904</v>
      </c>
      <c r="AA799" s="8">
        <f t="shared" si="206"/>
        <v>1.56058455683236</v>
      </c>
      <c r="AC799" s="8">
        <f t="shared" si="198"/>
        <v>0.102266197374915</v>
      </c>
      <c r="AE799" s="8">
        <v>797</v>
      </c>
      <c r="AF799" s="8">
        <f t="shared" si="192"/>
        <v>14.292977700146301</v>
      </c>
      <c r="AG799" s="8">
        <f t="shared" si="199"/>
        <v>3.0593881845159099E-2</v>
      </c>
      <c r="AJ799" s="132">
        <f>IF(Päälaskenta!$F$28&lt;Kaksitasouoma_matriisi!L799,Päälaskenta!$C$20*Päälaskenta!$F$28,Päälaskenta!$C$20*Kaksitasouoma_matriisi!L799)</f>
        <v>0.58499999999999996</v>
      </c>
      <c r="AK799" s="134">
        <f>SQRT(Päälaskenta!$D$20^2+(Päälaskenta!$D$20/(1/Päälaskenta!$E$20))^2)</f>
        <v>1.8029999999999999</v>
      </c>
      <c r="AL799" s="134">
        <f>IF(Päälaskenta!$F$28&lt;Kaksitasouoma_matriisi!L799,AK799*Päälaskenta!$F$28*COS(ATAN(1/Päälaskenta!$E$20)),AK799*Kaksitasouoma_matriisi!L799*COS(ATAN(1/Päälaskenta!$E$20)))</f>
        <v>0.17599999999999999</v>
      </c>
      <c r="AM799" s="134"/>
      <c r="AN799" s="134">
        <f t="shared" si="207"/>
        <v>0.76100000000000001</v>
      </c>
      <c r="AO799" s="8">
        <f t="shared" si="200"/>
        <v>0.36619989413406501</v>
      </c>
      <c r="AP799" s="134">
        <f>Refererenssiarvoja!$B$16*H799^(1/6)/(Refererenssiarvoja!$B$15^0.5)*(Päälaskenta!$G$28/2)^0.5*(1-AO799)^(-1.5)</f>
        <v>7.9000000000000001E-2</v>
      </c>
      <c r="AQ799" s="8">
        <f>Refererenssiarvoja!$B$16*Kaksitasouoma_matriisi!O799^(1/6)/(SQRT((2*Refererenssiarvoja!$B$15)/(Päälaskenta!$F$31*Päälaskenta!$G$31*Päälaskenta!$F$28))+SQRT(Refererenssiarvoja!$B$15)/Refererenssiarvoja!$B$17*LN(Kaksitasouoma_matriisi!L799/Päälaskenta!$F$28))</f>
        <v>-7.3888086318408402E-2</v>
      </c>
      <c r="AR799" s="8">
        <f>Refererenssiarvoja!$B$16*Kaksitasouoma_matriisi!O799^(1/6)/(SQRT((2*Refererenssiarvoja!$B$15)/(Päälaskenta!$F$31*Päälaskenta!$G$31*L799)))</f>
        <v>0.169463126811044</v>
      </c>
    </row>
    <row r="800" spans="1:44" x14ac:dyDescent="0.2">
      <c r="A800" s="8">
        <v>798</v>
      </c>
      <c r="B800" s="8">
        <f>IF(Päälaskenta!C$7,Päälaskenta!E$7,Päälaskenta!G$5)</f>
        <v>2.5</v>
      </c>
      <c r="C800" s="56">
        <v>1.202</v>
      </c>
      <c r="D800" s="93">
        <f t="shared" si="193"/>
        <v>2.0798999999999999</v>
      </c>
      <c r="E800" s="8">
        <f>IF(Päälaskenta!$C$26,Kaksitasouoma_matriisi!AP800,Kaksitasouoma_matriisi!AC800)</f>
        <v>0.102266197374915</v>
      </c>
      <c r="F800" s="56">
        <f>IF(D800&lt;Päälaskenta!H$24,(SQRT(POWER(Päälaskenta!C$24/(2*Päälaskenta!E$24),2)+(D800/Päälaskenta!E$24))-Päälaskenta!C$24/(2*Päälaskenta!E$24)),IF(D800=Päälaskenta!H$24,Päälaskenta!D$24,Päälaskenta!D$24+(SQRT(POWER((Päälaskenta!C$20+Päälaskenta!G$24)/(2*Päälaskenta!E$20),2)+((D800-Päälaskenta!H$24)/Päälaskenta!E$20))-(Päälaskenta!C$20+Päälaskenta!G$24)/(2*Päälaskenta!E$20))))</f>
        <v>0.81699999999999995</v>
      </c>
      <c r="G800" s="57">
        <f>IF(F800&gt;Päälaskenta!D$24,(2*SQRT((POWER(Päälaskenta!D$24,2))+POWER(Päälaskenta!E$24*Päälaskenta!D$24,2))+Päälaskenta!C$24)+(2*SQRT((POWER((F800-Päälaskenta!D$24),2))+POWER(Päälaskenta!E$20*(F800-Päälaskenta!D$24),2))+Päälaskenta!C$20),(2*SQRT((POWER(F800,2))+POWER(Päälaskenta!E$24*F800,2))+Päälaskenta!C$24))</f>
        <v>8.4</v>
      </c>
      <c r="H800" s="57">
        <f t="shared" si="194"/>
        <v>0.25</v>
      </c>
      <c r="I800" s="62">
        <f t="shared" si="195"/>
        <v>9.5944000000000002E-2</v>
      </c>
      <c r="J800" s="8">
        <f>IF(F800&lt;Päälaskenta!$D$24,0,Kaksitasouoma_matriisi!F800-Päälaskenta!$D$24)</f>
        <v>0.11700000000000001</v>
      </c>
      <c r="L800" s="8">
        <f>IF(F800&gt;Päälaskenta!D$24,F800-Päälaskenta!D$24,0)</f>
        <v>0.11700000000000001</v>
      </c>
      <c r="M800" s="8">
        <f>IF(F800&gt;Päälaskenta!D$24,(Päälaskenta!C$20+(Päälaskenta!E$20*(Kaksitasouoma_matriisi!F800-Päälaskenta!D$24)))*(Kaksitasouoma_matriisi!F800-Päälaskenta!D$24),0)</f>
        <v>0.60553349999999995</v>
      </c>
      <c r="N800" s="8">
        <f>IF(F800&gt;Päälaskenta!D$24,(2*SQRT((POWER((F800-Päälaskenta!D$24),2))+POWER(Päälaskenta!E$20*(F800-Päälaskenta!D$24),2))+Päälaskenta!C$20),0)</f>
        <v>5.4218494992292898</v>
      </c>
      <c r="O800" s="8">
        <f t="shared" si="201"/>
        <v>0.11168393738816899</v>
      </c>
      <c r="P800" s="8">
        <f>IF(Päälaskenta!$C$29,IF(L800&gt;Päälaskenta!$F$28,Kaksitasouoma_matriisi!AQ800,Kaksitasouoma_matriisi!AR800),Päälaskenta!$F$20)</f>
        <v>0.12</v>
      </c>
      <c r="Q800" s="8">
        <f t="shared" si="202"/>
        <v>1.17026461330128</v>
      </c>
      <c r="R800" s="8">
        <f t="shared" si="196"/>
        <v>0.20469223381096099</v>
      </c>
      <c r="S800" s="8">
        <f t="shared" si="203"/>
        <v>0.33803618430848298</v>
      </c>
      <c r="U800" s="93">
        <f>IF(F800&gt;Päälaskenta!D$24,Päälaskenta!H$24+L800*Päälaskenta!G$24,F800*Päälaskenta!C$24 + F800*F800*Päälaskenta!E$24)</f>
        <v>1.4708000000000001</v>
      </c>
      <c r="V800" s="8">
        <f>IF(F800&gt;Päälaskenta!D$24,2*SQRT(POWER(Päälaskenta!D$24,2)+POWER(Päälaskenta!E$24*Päälaskenta!D$24,2))+Päälaskenta!C$24,(2*SQRT((POWER(F800,2))+POWER(Päälaskenta!E$24*F800,2))+Päälaskenta!C$24))</f>
        <v>2.9798989873223301</v>
      </c>
      <c r="W800" s="8">
        <f t="shared" si="204"/>
        <v>0.49357377758687998</v>
      </c>
      <c r="X800" s="8">
        <f>Päälaskenta!F$24</f>
        <v>7.0000000000000007E-2</v>
      </c>
      <c r="Y800" s="8">
        <f t="shared" si="205"/>
        <v>13.122713086845</v>
      </c>
      <c r="Z800" s="8">
        <f t="shared" si="197"/>
        <v>2.29530776618904</v>
      </c>
      <c r="AA800" s="8">
        <f t="shared" si="206"/>
        <v>1.56058455683236</v>
      </c>
      <c r="AC800" s="8">
        <f t="shared" si="198"/>
        <v>0.102266197374915</v>
      </c>
      <c r="AE800" s="8">
        <v>798</v>
      </c>
      <c r="AF800" s="8">
        <f t="shared" si="192"/>
        <v>14.292977700146301</v>
      </c>
      <c r="AG800" s="8">
        <f t="shared" si="199"/>
        <v>3.0593881845159099E-2</v>
      </c>
      <c r="AJ800" s="132">
        <f>IF(Päälaskenta!$F$28&lt;Kaksitasouoma_matriisi!L800,Päälaskenta!$C$20*Päälaskenta!$F$28,Päälaskenta!$C$20*Kaksitasouoma_matriisi!L800)</f>
        <v>0.58499999999999996</v>
      </c>
      <c r="AK800" s="134">
        <f>SQRT(Päälaskenta!$D$20^2+(Päälaskenta!$D$20/(1/Päälaskenta!$E$20))^2)</f>
        <v>1.8029999999999999</v>
      </c>
      <c r="AL800" s="134">
        <f>IF(Päälaskenta!$F$28&lt;Kaksitasouoma_matriisi!L800,AK800*Päälaskenta!$F$28*COS(ATAN(1/Päälaskenta!$E$20)),AK800*Kaksitasouoma_matriisi!L800*COS(ATAN(1/Päälaskenta!$E$20)))</f>
        <v>0.17599999999999999</v>
      </c>
      <c r="AM800" s="134"/>
      <c r="AN800" s="134">
        <f t="shared" si="207"/>
        <v>0.76100000000000001</v>
      </c>
      <c r="AO800" s="8">
        <f t="shared" si="200"/>
        <v>0.36588297514303603</v>
      </c>
      <c r="AP800" s="134">
        <f>Refererenssiarvoja!$B$16*H800^(1/6)/(Refererenssiarvoja!$B$15^0.5)*(Päälaskenta!$G$28/2)^0.5*(1-AO800)^(-1.5)</f>
        <v>7.9000000000000001E-2</v>
      </c>
      <c r="AQ800" s="8">
        <f>Refererenssiarvoja!$B$16*Kaksitasouoma_matriisi!O800^(1/6)/(SQRT((2*Refererenssiarvoja!$B$15)/(Päälaskenta!$F$31*Päälaskenta!$G$31*Päälaskenta!$F$28))+SQRT(Refererenssiarvoja!$B$15)/Refererenssiarvoja!$B$17*LN(Kaksitasouoma_matriisi!L800/Päälaskenta!$F$28))</f>
        <v>-7.3888086318408402E-2</v>
      </c>
      <c r="AR800" s="8">
        <f>Refererenssiarvoja!$B$16*Kaksitasouoma_matriisi!O800^(1/6)/(SQRT((2*Refererenssiarvoja!$B$15)/(Päälaskenta!$F$31*Päälaskenta!$G$31*L800)))</f>
        <v>0.169463126811044</v>
      </c>
    </row>
    <row r="801" spans="1:44" x14ac:dyDescent="0.2">
      <c r="A801" s="8">
        <v>799</v>
      </c>
      <c r="B801" s="8">
        <f>IF(Päälaskenta!C$7,Päälaskenta!E$7,Päälaskenta!G$5)</f>
        <v>2.5</v>
      </c>
      <c r="C801" s="56">
        <v>1.2010000000000001</v>
      </c>
      <c r="D801" s="93">
        <f t="shared" si="193"/>
        <v>2.0815999999999999</v>
      </c>
      <c r="E801" s="8">
        <f>IF(Päälaskenta!$C$26,Kaksitasouoma_matriisi!AP801,Kaksitasouoma_matriisi!AC801)</f>
        <v>0.102273804447072</v>
      </c>
      <c r="F801" s="56">
        <f>IF(D801&lt;Päälaskenta!H$24,(SQRT(POWER(Päälaskenta!C$24/(2*Päälaskenta!E$24),2)+(D801/Päälaskenta!E$24))-Päälaskenta!C$24/(2*Päälaskenta!E$24)),IF(D801=Päälaskenta!H$24,Päälaskenta!D$24,Päälaskenta!D$24+(SQRT(POWER((Päälaskenta!C$20+Päälaskenta!G$24)/(2*Päälaskenta!E$20),2)+((D801-Päälaskenta!H$24)/Päälaskenta!E$20))-(Päälaskenta!C$20+Päälaskenta!G$24)/(2*Päälaskenta!E$20))))</f>
        <v>0.81799999999999995</v>
      </c>
      <c r="G801" s="57">
        <f>IF(F801&gt;Päälaskenta!D$24,(2*SQRT((POWER(Päälaskenta!D$24,2))+POWER(Päälaskenta!E$24*Päälaskenta!D$24,2))+Päälaskenta!C$24)+(2*SQRT((POWER((F801-Päälaskenta!D$24),2))+POWER(Päälaskenta!E$20*(F801-Päälaskenta!D$24),2))+Päälaskenta!C$20),(2*SQRT((POWER(F801,2))+POWER(Päälaskenta!E$24*F801,2))+Päälaskenta!C$24))</f>
        <v>8.41</v>
      </c>
      <c r="H801" s="57">
        <f t="shared" si="194"/>
        <v>0.25</v>
      </c>
      <c r="I801" s="62">
        <f t="shared" si="195"/>
        <v>9.5798999999999995E-2</v>
      </c>
      <c r="J801" s="8">
        <f>IF(F801&lt;Päälaskenta!$D$24,0,Kaksitasouoma_matriisi!F801-Päälaskenta!$D$24)</f>
        <v>0.11799999999999999</v>
      </c>
      <c r="L801" s="8">
        <f>IF(F801&gt;Päälaskenta!D$24,F801-Päälaskenta!D$24,0)</f>
        <v>0.11799999999999999</v>
      </c>
      <c r="M801" s="8">
        <f>IF(F801&gt;Päälaskenta!D$24,(Päälaskenta!C$20+(Päälaskenta!E$20*(Kaksitasouoma_matriisi!F801-Päälaskenta!D$24)))*(Kaksitasouoma_matriisi!F801-Päälaskenta!D$24),0)</f>
        <v>0.61088600000000004</v>
      </c>
      <c r="N801" s="8">
        <f>IF(F801&gt;Päälaskenta!D$24,(2*SQRT((POWER((F801-Päälaskenta!D$24),2))+POWER(Päälaskenta!E$20*(F801-Päälaskenta!D$24),2))+Päälaskenta!C$20),0)</f>
        <v>5.4254550505047501</v>
      </c>
      <c r="O801" s="8">
        <f t="shared" si="201"/>
        <v>0.11259626967938199</v>
      </c>
      <c r="P801" s="8">
        <f>IF(Päälaskenta!$C$29,IF(L801&gt;Päälaskenta!$F$28,Kaksitasouoma_matriisi!AQ801,Kaksitasouoma_matriisi!AR801),Päälaskenta!$F$20)</f>
        <v>0.12</v>
      </c>
      <c r="Q801" s="8">
        <f t="shared" si="202"/>
        <v>1.18702972536936</v>
      </c>
      <c r="R801" s="8">
        <f t="shared" si="196"/>
        <v>0.20686518271103499</v>
      </c>
      <c r="S801" s="8">
        <f t="shared" si="203"/>
        <v>0.33863140211272602</v>
      </c>
      <c r="U801" s="93">
        <f>IF(F801&gt;Päälaskenta!D$24,Päälaskenta!H$24+L801*Päälaskenta!G$24,F801*Päälaskenta!C$24 + F801*F801*Päälaskenta!E$24)</f>
        <v>1.4732000000000001</v>
      </c>
      <c r="V801" s="8">
        <f>IF(F801&gt;Päälaskenta!D$24,2*SQRT(POWER(Päälaskenta!D$24,2)+POWER(Päälaskenta!E$24*Päälaskenta!D$24,2))+Päälaskenta!C$24,(2*SQRT((POWER(F801,2))+POWER(Päälaskenta!E$24*F801,2))+Päälaskenta!C$24))</f>
        <v>2.9798989873223301</v>
      </c>
      <c r="W801" s="8">
        <f t="shared" si="204"/>
        <v>0.49437917401481601</v>
      </c>
      <c r="X801" s="8">
        <f>Päälaskenta!F$24</f>
        <v>7.0000000000000007E-2</v>
      </c>
      <c r="Y801" s="8">
        <f t="shared" si="205"/>
        <v>13.158421135584501</v>
      </c>
      <c r="Z801" s="8">
        <f t="shared" si="197"/>
        <v>2.2931348172889598</v>
      </c>
      <c r="AA801" s="8">
        <f t="shared" si="206"/>
        <v>1.55656721238729</v>
      </c>
      <c r="AC801" s="8">
        <f t="shared" si="198"/>
        <v>0.102273804447072</v>
      </c>
      <c r="AE801" s="8">
        <v>799</v>
      </c>
      <c r="AF801" s="8">
        <f t="shared" si="192"/>
        <v>14.3454508609539</v>
      </c>
      <c r="AG801" s="8">
        <f t="shared" si="199"/>
        <v>3.0370476998853702E-2</v>
      </c>
      <c r="AJ801" s="132">
        <f>IF(Päälaskenta!$F$28&lt;Kaksitasouoma_matriisi!L801,Päälaskenta!$C$20*Päälaskenta!$F$28,Päälaskenta!$C$20*Kaksitasouoma_matriisi!L801)</f>
        <v>0.59</v>
      </c>
      <c r="AK801" s="134">
        <f>SQRT(Päälaskenta!$D$20^2+(Päälaskenta!$D$20/(1/Päälaskenta!$E$20))^2)</f>
        <v>1.8029999999999999</v>
      </c>
      <c r="AL801" s="134">
        <f>IF(Päälaskenta!$F$28&lt;Kaksitasouoma_matriisi!L801,AK801*Päälaskenta!$F$28*COS(ATAN(1/Päälaskenta!$E$20)),AK801*Kaksitasouoma_matriisi!L801*COS(ATAN(1/Päälaskenta!$E$20)))</f>
        <v>0.17699999999999999</v>
      </c>
      <c r="AM801" s="134"/>
      <c r="AN801" s="134">
        <f t="shared" si="207"/>
        <v>0.76700000000000002</v>
      </c>
      <c r="AO801" s="8">
        <f t="shared" si="200"/>
        <v>0.368466564181399</v>
      </c>
      <c r="AP801" s="134">
        <f>Refererenssiarvoja!$B$16*H801^(1/6)/(Refererenssiarvoja!$B$15^0.5)*(Päälaskenta!$G$28/2)^0.5*(1-AO801)^(-1.5)</f>
        <v>0.08</v>
      </c>
      <c r="AQ801" s="8">
        <f>Refererenssiarvoja!$B$16*Kaksitasouoma_matriisi!O801^(1/6)/(SQRT((2*Refererenssiarvoja!$B$15)/(Päälaskenta!$F$31*Päälaskenta!$G$31*Päälaskenta!$F$28))+SQRT(Refererenssiarvoja!$B$15)/Refererenssiarvoja!$B$17*LN(Kaksitasouoma_matriisi!L801/Päälaskenta!$F$28))</f>
        <v>-7.4517077301294699E-2</v>
      </c>
      <c r="AR801" s="8">
        <f>Refererenssiarvoja!$B$16*Kaksitasouoma_matriisi!O801^(1/6)/(SQRT((2*Refererenssiarvoja!$B$15)/(Päälaskenta!$F$31*Päälaskenta!$G$31*L801)))</f>
        <v>0.170416707055354</v>
      </c>
    </row>
    <row r="802" spans="1:44" x14ac:dyDescent="0.2">
      <c r="A802" s="8">
        <v>800</v>
      </c>
      <c r="B802" s="8">
        <f>IF(Päälaskenta!C$7,Päälaskenta!E$7,Päälaskenta!G$5)</f>
        <v>2.5</v>
      </c>
      <c r="C802" s="56">
        <v>1.2</v>
      </c>
      <c r="D802" s="93">
        <f t="shared" si="193"/>
        <v>2.0832999999999999</v>
      </c>
      <c r="E802" s="8">
        <f>IF(Päälaskenta!$C$26,Kaksitasouoma_matriisi!AP802,Kaksitasouoma_matriisi!AC802)</f>
        <v>0.102273804447072</v>
      </c>
      <c r="F802" s="56">
        <f>IF(D802&lt;Päälaskenta!H$24,(SQRT(POWER(Päälaskenta!C$24/(2*Päälaskenta!E$24),2)+(D802/Päälaskenta!E$24))-Päälaskenta!C$24/(2*Päälaskenta!E$24)),IF(D802=Päälaskenta!H$24,Päälaskenta!D$24,Päälaskenta!D$24+(SQRT(POWER((Päälaskenta!C$20+Päälaskenta!G$24)/(2*Päälaskenta!E$20),2)+((D802-Päälaskenta!H$24)/Päälaskenta!E$20))-(Päälaskenta!C$20+Päälaskenta!G$24)/(2*Päälaskenta!E$20))))</f>
        <v>0.81799999999999995</v>
      </c>
      <c r="G802" s="57">
        <f>IF(F802&gt;Päälaskenta!D$24,(2*SQRT((POWER(Päälaskenta!D$24,2))+POWER(Päälaskenta!E$24*Päälaskenta!D$24,2))+Päälaskenta!C$24)+(2*SQRT((POWER((F802-Päälaskenta!D$24),2))+POWER(Päälaskenta!E$20*(F802-Päälaskenta!D$24),2))+Päälaskenta!C$20),(2*SQRT((POWER(F802,2))+POWER(Päälaskenta!E$24*F802,2))+Päälaskenta!C$24))</f>
        <v>8.41</v>
      </c>
      <c r="H802" s="57">
        <f t="shared" si="194"/>
        <v>0.25</v>
      </c>
      <c r="I802" s="62">
        <f t="shared" si="195"/>
        <v>9.5640000000000003E-2</v>
      </c>
      <c r="J802" s="8">
        <f>IF(F802&lt;Päälaskenta!$D$24,0,Kaksitasouoma_matriisi!F802-Päälaskenta!$D$24)</f>
        <v>0.11799999999999999</v>
      </c>
      <c r="L802" s="8">
        <f>IF(F802&gt;Päälaskenta!D$24,F802-Päälaskenta!D$24,0)</f>
        <v>0.11799999999999999</v>
      </c>
      <c r="M802" s="8">
        <f>IF(F802&gt;Päälaskenta!D$24,(Päälaskenta!C$20+(Päälaskenta!E$20*(Kaksitasouoma_matriisi!F802-Päälaskenta!D$24)))*(Kaksitasouoma_matriisi!F802-Päälaskenta!D$24),0)</f>
        <v>0.61088600000000004</v>
      </c>
      <c r="N802" s="8">
        <f>IF(F802&gt;Päälaskenta!D$24,(2*SQRT((POWER((F802-Päälaskenta!D$24),2))+POWER(Päälaskenta!E$20*(F802-Päälaskenta!D$24),2))+Päälaskenta!C$20),0)</f>
        <v>5.4254550505047501</v>
      </c>
      <c r="O802" s="8">
        <f t="shared" si="201"/>
        <v>0.11259626967938199</v>
      </c>
      <c r="P802" s="8">
        <f>IF(Päälaskenta!$C$29,IF(L802&gt;Päälaskenta!$F$28,Kaksitasouoma_matriisi!AQ802,Kaksitasouoma_matriisi!AR802),Päälaskenta!$F$20)</f>
        <v>0.12</v>
      </c>
      <c r="Q802" s="8">
        <f t="shared" si="202"/>
        <v>1.18702972536936</v>
      </c>
      <c r="R802" s="8">
        <f t="shared" si="196"/>
        <v>0.20686518271103499</v>
      </c>
      <c r="S802" s="8">
        <f t="shared" si="203"/>
        <v>0.33863140211272602</v>
      </c>
      <c r="U802" s="93">
        <f>IF(F802&gt;Päälaskenta!D$24,Päälaskenta!H$24+L802*Päälaskenta!G$24,F802*Päälaskenta!C$24 + F802*F802*Päälaskenta!E$24)</f>
        <v>1.4732000000000001</v>
      </c>
      <c r="V802" s="8">
        <f>IF(F802&gt;Päälaskenta!D$24,2*SQRT(POWER(Päälaskenta!D$24,2)+POWER(Päälaskenta!E$24*Päälaskenta!D$24,2))+Päälaskenta!C$24,(2*SQRT((POWER(F802,2))+POWER(Päälaskenta!E$24*F802,2))+Päälaskenta!C$24))</f>
        <v>2.9798989873223301</v>
      </c>
      <c r="W802" s="8">
        <f t="shared" si="204"/>
        <v>0.49437917401481601</v>
      </c>
      <c r="X802" s="8">
        <f>Päälaskenta!F$24</f>
        <v>7.0000000000000007E-2</v>
      </c>
      <c r="Y802" s="8">
        <f t="shared" si="205"/>
        <v>13.158421135584501</v>
      </c>
      <c r="Z802" s="8">
        <f t="shared" si="197"/>
        <v>2.2931348172889598</v>
      </c>
      <c r="AA802" s="8">
        <f t="shared" si="206"/>
        <v>1.55656721238729</v>
      </c>
      <c r="AC802" s="8">
        <f t="shared" si="198"/>
        <v>0.102273804447072</v>
      </c>
      <c r="AE802" s="8">
        <v>800</v>
      </c>
      <c r="AF802" s="8">
        <f t="shared" si="192"/>
        <v>14.3454508609539</v>
      </c>
      <c r="AG802" s="8">
        <f t="shared" si="199"/>
        <v>3.0370476998853702E-2</v>
      </c>
      <c r="AJ802" s="132">
        <f>IF(Päälaskenta!$F$28&lt;Kaksitasouoma_matriisi!L802,Päälaskenta!$C$20*Päälaskenta!$F$28,Päälaskenta!$C$20*Kaksitasouoma_matriisi!L802)</f>
        <v>0.59</v>
      </c>
      <c r="AK802" s="134">
        <f>SQRT(Päälaskenta!$D$20^2+(Päälaskenta!$D$20/(1/Päälaskenta!$E$20))^2)</f>
        <v>1.8029999999999999</v>
      </c>
      <c r="AL802" s="134">
        <f>IF(Päälaskenta!$F$28&lt;Kaksitasouoma_matriisi!L802,AK802*Päälaskenta!$F$28*COS(ATAN(1/Päälaskenta!$E$20)),AK802*Kaksitasouoma_matriisi!L802*COS(ATAN(1/Päälaskenta!$E$20)))</f>
        <v>0.17699999999999999</v>
      </c>
      <c r="AM802" s="134"/>
      <c r="AN802" s="134">
        <f t="shared" si="207"/>
        <v>0.76700000000000002</v>
      </c>
      <c r="AO802" s="8">
        <f t="shared" si="200"/>
        <v>0.36816589065424998</v>
      </c>
      <c r="AP802" s="134">
        <f>Refererenssiarvoja!$B$16*H802^(1/6)/(Refererenssiarvoja!$B$15^0.5)*(Päälaskenta!$G$28/2)^0.5*(1-AO802)^(-1.5)</f>
        <v>0.08</v>
      </c>
      <c r="AQ802" s="8">
        <f>Refererenssiarvoja!$B$16*Kaksitasouoma_matriisi!O802^(1/6)/(SQRT((2*Refererenssiarvoja!$B$15)/(Päälaskenta!$F$31*Päälaskenta!$G$31*Päälaskenta!$F$28))+SQRT(Refererenssiarvoja!$B$15)/Refererenssiarvoja!$B$17*LN(Kaksitasouoma_matriisi!L802/Päälaskenta!$F$28))</f>
        <v>-7.4517077301294699E-2</v>
      </c>
      <c r="AR802" s="8">
        <f>Refererenssiarvoja!$B$16*Kaksitasouoma_matriisi!O802^(1/6)/(SQRT((2*Refererenssiarvoja!$B$15)/(Päälaskenta!$F$31*Päälaskenta!$G$31*L802)))</f>
        <v>0.170416707055354</v>
      </c>
    </row>
    <row r="803" spans="1:44" x14ac:dyDescent="0.2">
      <c r="A803" s="8">
        <v>801</v>
      </c>
      <c r="B803" s="8">
        <f>IF(Päälaskenta!C$7,Päälaskenta!E$7,Päälaskenta!G$5)</f>
        <v>2.5</v>
      </c>
      <c r="C803" s="56">
        <v>1.1990000000000001</v>
      </c>
      <c r="D803" s="93">
        <f t="shared" si="193"/>
        <v>2.0851000000000002</v>
      </c>
      <c r="E803" s="8">
        <f>IF(Päälaskenta!$C$26,Kaksitasouoma_matriisi!AP803,Kaksitasouoma_matriisi!AC803)</f>
        <v>0.102273804447072</v>
      </c>
      <c r="F803" s="56">
        <f>IF(D803&lt;Päälaskenta!H$24,(SQRT(POWER(Päälaskenta!C$24/(2*Päälaskenta!E$24),2)+(D803/Päälaskenta!E$24))-Päälaskenta!C$24/(2*Päälaskenta!E$24)),IF(D803=Päälaskenta!H$24,Päälaskenta!D$24,Päälaskenta!D$24+(SQRT(POWER((Päälaskenta!C$20+Päälaskenta!G$24)/(2*Päälaskenta!E$20),2)+((D803-Päälaskenta!H$24)/Päälaskenta!E$20))-(Päälaskenta!C$20+Päälaskenta!G$24)/(2*Päälaskenta!E$20))))</f>
        <v>0.81799999999999995</v>
      </c>
      <c r="G803" s="57">
        <f>IF(F803&gt;Päälaskenta!D$24,(2*SQRT((POWER(Päälaskenta!D$24,2))+POWER(Päälaskenta!E$24*Päälaskenta!D$24,2))+Päälaskenta!C$24)+(2*SQRT((POWER((F803-Päälaskenta!D$24),2))+POWER(Päälaskenta!E$20*(F803-Päälaskenta!D$24),2))+Päälaskenta!C$20),(2*SQRT((POWER(F803,2))+POWER(Päälaskenta!E$24*F803,2))+Päälaskenta!C$24))</f>
        <v>8.41</v>
      </c>
      <c r="H803" s="57">
        <f t="shared" si="194"/>
        <v>0.25</v>
      </c>
      <c r="I803" s="62">
        <f t="shared" si="195"/>
        <v>9.5479999999999995E-2</v>
      </c>
      <c r="J803" s="8">
        <f>IF(F803&lt;Päälaskenta!$D$24,0,Kaksitasouoma_matriisi!F803-Päälaskenta!$D$24)</f>
        <v>0.11799999999999999</v>
      </c>
      <c r="L803" s="8">
        <f>IF(F803&gt;Päälaskenta!D$24,F803-Päälaskenta!D$24,0)</f>
        <v>0.11799999999999999</v>
      </c>
      <c r="M803" s="8">
        <f>IF(F803&gt;Päälaskenta!D$24,(Päälaskenta!C$20+(Päälaskenta!E$20*(Kaksitasouoma_matriisi!F803-Päälaskenta!D$24)))*(Kaksitasouoma_matriisi!F803-Päälaskenta!D$24),0)</f>
        <v>0.61088600000000004</v>
      </c>
      <c r="N803" s="8">
        <f>IF(F803&gt;Päälaskenta!D$24,(2*SQRT((POWER((F803-Päälaskenta!D$24),2))+POWER(Päälaskenta!E$20*(F803-Päälaskenta!D$24),2))+Päälaskenta!C$20),0)</f>
        <v>5.4254550505047501</v>
      </c>
      <c r="O803" s="8">
        <f t="shared" si="201"/>
        <v>0.11259626967938199</v>
      </c>
      <c r="P803" s="8">
        <f>IF(Päälaskenta!$C$29,IF(L803&gt;Päälaskenta!$F$28,Kaksitasouoma_matriisi!AQ803,Kaksitasouoma_matriisi!AR803),Päälaskenta!$F$20)</f>
        <v>0.12</v>
      </c>
      <c r="Q803" s="8">
        <f t="shared" si="202"/>
        <v>1.18702972536936</v>
      </c>
      <c r="R803" s="8">
        <f t="shared" si="196"/>
        <v>0.20686518271103499</v>
      </c>
      <c r="S803" s="8">
        <f t="shared" si="203"/>
        <v>0.33863140211272602</v>
      </c>
      <c r="U803" s="93">
        <f>IF(F803&gt;Päälaskenta!D$24,Päälaskenta!H$24+L803*Päälaskenta!G$24,F803*Päälaskenta!C$24 + F803*F803*Päälaskenta!E$24)</f>
        <v>1.4732000000000001</v>
      </c>
      <c r="V803" s="8">
        <f>IF(F803&gt;Päälaskenta!D$24,2*SQRT(POWER(Päälaskenta!D$24,2)+POWER(Päälaskenta!E$24*Päälaskenta!D$24,2))+Päälaskenta!C$24,(2*SQRT((POWER(F803,2))+POWER(Päälaskenta!E$24*F803,2))+Päälaskenta!C$24))</f>
        <v>2.9798989873223301</v>
      </c>
      <c r="W803" s="8">
        <f t="shared" si="204"/>
        <v>0.49437917401481601</v>
      </c>
      <c r="X803" s="8">
        <f>Päälaskenta!F$24</f>
        <v>7.0000000000000007E-2</v>
      </c>
      <c r="Y803" s="8">
        <f t="shared" si="205"/>
        <v>13.158421135584501</v>
      </c>
      <c r="Z803" s="8">
        <f t="shared" si="197"/>
        <v>2.2931348172889598</v>
      </c>
      <c r="AA803" s="8">
        <f t="shared" si="206"/>
        <v>1.55656721238729</v>
      </c>
      <c r="AC803" s="8">
        <f t="shared" si="198"/>
        <v>0.102273804447072</v>
      </c>
      <c r="AE803" s="8">
        <v>801</v>
      </c>
      <c r="AF803" s="8">
        <f t="shared" ref="AF803:AF866" si="208">Q803+Y803</f>
        <v>14.3454508609539</v>
      </c>
      <c r="AG803" s="8">
        <f t="shared" si="199"/>
        <v>3.0370476998853702E-2</v>
      </c>
      <c r="AJ803" s="132">
        <f>IF(Päälaskenta!$F$28&lt;Kaksitasouoma_matriisi!L803,Päälaskenta!$C$20*Päälaskenta!$F$28,Päälaskenta!$C$20*Kaksitasouoma_matriisi!L803)</f>
        <v>0.59</v>
      </c>
      <c r="AK803" s="134">
        <f>SQRT(Päälaskenta!$D$20^2+(Päälaskenta!$D$20/(1/Päälaskenta!$E$20))^2)</f>
        <v>1.8029999999999999</v>
      </c>
      <c r="AL803" s="134">
        <f>IF(Päälaskenta!$F$28&lt;Kaksitasouoma_matriisi!L803,AK803*Päälaskenta!$F$28*COS(ATAN(1/Päälaskenta!$E$20)),AK803*Kaksitasouoma_matriisi!L803*COS(ATAN(1/Päälaskenta!$E$20)))</f>
        <v>0.17699999999999999</v>
      </c>
      <c r="AM803" s="134"/>
      <c r="AN803" s="134">
        <f t="shared" si="207"/>
        <v>0.76700000000000002</v>
      </c>
      <c r="AO803" s="8">
        <f t="shared" si="200"/>
        <v>0.36784806484101501</v>
      </c>
      <c r="AP803" s="134">
        <f>Refererenssiarvoja!$B$16*H803^(1/6)/(Refererenssiarvoja!$B$15^0.5)*(Päälaskenta!$G$28/2)^0.5*(1-AO803)^(-1.5)</f>
        <v>0.08</v>
      </c>
      <c r="AQ803" s="8">
        <f>Refererenssiarvoja!$B$16*Kaksitasouoma_matriisi!O803^(1/6)/(SQRT((2*Refererenssiarvoja!$B$15)/(Päälaskenta!$F$31*Päälaskenta!$G$31*Päälaskenta!$F$28))+SQRT(Refererenssiarvoja!$B$15)/Refererenssiarvoja!$B$17*LN(Kaksitasouoma_matriisi!L803/Päälaskenta!$F$28))</f>
        <v>-7.4517077301294699E-2</v>
      </c>
      <c r="AR803" s="8">
        <f>Refererenssiarvoja!$B$16*Kaksitasouoma_matriisi!O803^(1/6)/(SQRT((2*Refererenssiarvoja!$B$15)/(Päälaskenta!$F$31*Päälaskenta!$G$31*L803)))</f>
        <v>0.170416707055354</v>
      </c>
    </row>
    <row r="804" spans="1:44" x14ac:dyDescent="0.2">
      <c r="A804" s="8">
        <v>802</v>
      </c>
      <c r="B804" s="8">
        <f>IF(Päälaskenta!C$7,Päälaskenta!E$7,Päälaskenta!G$5)</f>
        <v>2.5</v>
      </c>
      <c r="C804" s="56">
        <v>1.198</v>
      </c>
      <c r="D804" s="93">
        <f t="shared" si="193"/>
        <v>2.0868000000000002</v>
      </c>
      <c r="E804" s="8">
        <f>IF(Päälaskenta!$C$26,Kaksitasouoma_matriisi!AP804,Kaksitasouoma_matriisi!AC804)</f>
        <v>0.102273804447072</v>
      </c>
      <c r="F804" s="56">
        <f>IF(D804&lt;Päälaskenta!H$24,(SQRT(POWER(Päälaskenta!C$24/(2*Päälaskenta!E$24),2)+(D804/Päälaskenta!E$24))-Päälaskenta!C$24/(2*Päälaskenta!E$24)),IF(D804=Päälaskenta!H$24,Päälaskenta!D$24,Päälaskenta!D$24+(SQRT(POWER((Päälaskenta!C$20+Päälaskenta!G$24)/(2*Päälaskenta!E$20),2)+((D804-Päälaskenta!H$24)/Päälaskenta!E$20))-(Päälaskenta!C$20+Päälaskenta!G$24)/(2*Päälaskenta!E$20))))</f>
        <v>0.81799999999999995</v>
      </c>
      <c r="G804" s="57">
        <f>IF(F804&gt;Päälaskenta!D$24,(2*SQRT((POWER(Päälaskenta!D$24,2))+POWER(Päälaskenta!E$24*Päälaskenta!D$24,2))+Päälaskenta!C$24)+(2*SQRT((POWER((F804-Päälaskenta!D$24),2))+POWER(Päälaskenta!E$20*(F804-Päälaskenta!D$24),2))+Päälaskenta!C$20),(2*SQRT((POWER(F804,2))+POWER(Päälaskenta!E$24*F804,2))+Päälaskenta!C$24))</f>
        <v>8.41</v>
      </c>
      <c r="H804" s="57">
        <f t="shared" si="194"/>
        <v>0.25</v>
      </c>
      <c r="I804" s="62">
        <f t="shared" si="195"/>
        <v>9.5321000000000003E-2</v>
      </c>
      <c r="J804" s="8">
        <f>IF(F804&lt;Päälaskenta!$D$24,0,Kaksitasouoma_matriisi!F804-Päälaskenta!$D$24)</f>
        <v>0.11799999999999999</v>
      </c>
      <c r="L804" s="8">
        <f>IF(F804&gt;Päälaskenta!D$24,F804-Päälaskenta!D$24,0)</f>
        <v>0.11799999999999999</v>
      </c>
      <c r="M804" s="8">
        <f>IF(F804&gt;Päälaskenta!D$24,(Päälaskenta!C$20+(Päälaskenta!E$20*(Kaksitasouoma_matriisi!F804-Päälaskenta!D$24)))*(Kaksitasouoma_matriisi!F804-Päälaskenta!D$24),0)</f>
        <v>0.61088600000000004</v>
      </c>
      <c r="N804" s="8">
        <f>IF(F804&gt;Päälaskenta!D$24,(2*SQRT((POWER((F804-Päälaskenta!D$24),2))+POWER(Päälaskenta!E$20*(F804-Päälaskenta!D$24),2))+Päälaskenta!C$20),0)</f>
        <v>5.4254550505047501</v>
      </c>
      <c r="O804" s="8">
        <f t="shared" si="201"/>
        <v>0.11259626967938199</v>
      </c>
      <c r="P804" s="8">
        <f>IF(Päälaskenta!$C$29,IF(L804&gt;Päälaskenta!$F$28,Kaksitasouoma_matriisi!AQ804,Kaksitasouoma_matriisi!AR804),Päälaskenta!$F$20)</f>
        <v>0.12</v>
      </c>
      <c r="Q804" s="8">
        <f t="shared" si="202"/>
        <v>1.18702972536936</v>
      </c>
      <c r="R804" s="8">
        <f t="shared" si="196"/>
        <v>0.20686518271103499</v>
      </c>
      <c r="S804" s="8">
        <f t="shared" si="203"/>
        <v>0.33863140211272602</v>
      </c>
      <c r="U804" s="93">
        <f>IF(F804&gt;Päälaskenta!D$24,Päälaskenta!H$24+L804*Päälaskenta!G$24,F804*Päälaskenta!C$24 + F804*F804*Päälaskenta!E$24)</f>
        <v>1.4732000000000001</v>
      </c>
      <c r="V804" s="8">
        <f>IF(F804&gt;Päälaskenta!D$24,2*SQRT(POWER(Päälaskenta!D$24,2)+POWER(Päälaskenta!E$24*Päälaskenta!D$24,2))+Päälaskenta!C$24,(2*SQRT((POWER(F804,2))+POWER(Päälaskenta!E$24*F804,2))+Päälaskenta!C$24))</f>
        <v>2.9798989873223301</v>
      </c>
      <c r="W804" s="8">
        <f t="shared" si="204"/>
        <v>0.49437917401481601</v>
      </c>
      <c r="X804" s="8">
        <f>Päälaskenta!F$24</f>
        <v>7.0000000000000007E-2</v>
      </c>
      <c r="Y804" s="8">
        <f t="shared" si="205"/>
        <v>13.158421135584501</v>
      </c>
      <c r="Z804" s="8">
        <f t="shared" si="197"/>
        <v>2.2931348172889598</v>
      </c>
      <c r="AA804" s="8">
        <f t="shared" si="206"/>
        <v>1.55656721238729</v>
      </c>
      <c r="AC804" s="8">
        <f t="shared" si="198"/>
        <v>0.102273804447072</v>
      </c>
      <c r="AE804" s="8">
        <v>802</v>
      </c>
      <c r="AF804" s="8">
        <f t="shared" si="208"/>
        <v>14.3454508609539</v>
      </c>
      <c r="AG804" s="8">
        <f t="shared" si="199"/>
        <v>3.0370476998853702E-2</v>
      </c>
      <c r="AJ804" s="132">
        <f>IF(Päälaskenta!$F$28&lt;Kaksitasouoma_matriisi!L804,Päälaskenta!$C$20*Päälaskenta!$F$28,Päälaskenta!$C$20*Kaksitasouoma_matriisi!L804)</f>
        <v>0.59</v>
      </c>
      <c r="AK804" s="134">
        <f>SQRT(Päälaskenta!$D$20^2+(Päälaskenta!$D$20/(1/Päälaskenta!$E$20))^2)</f>
        <v>1.8029999999999999</v>
      </c>
      <c r="AL804" s="134">
        <f>IF(Päälaskenta!$F$28&lt;Kaksitasouoma_matriisi!L804,AK804*Päälaskenta!$F$28*COS(ATAN(1/Päälaskenta!$E$20)),AK804*Kaksitasouoma_matriisi!L804*COS(ATAN(1/Päälaskenta!$E$20)))</f>
        <v>0.17699999999999999</v>
      </c>
      <c r="AM804" s="134"/>
      <c r="AN804" s="134">
        <f t="shared" si="207"/>
        <v>0.76700000000000002</v>
      </c>
      <c r="AO804" s="8">
        <f t="shared" si="200"/>
        <v>0.36754839946329299</v>
      </c>
      <c r="AP804" s="134">
        <f>Refererenssiarvoja!$B$16*H804^(1/6)/(Refererenssiarvoja!$B$15^0.5)*(Päälaskenta!$G$28/2)^0.5*(1-AO804)^(-1.5)</f>
        <v>0.08</v>
      </c>
      <c r="AQ804" s="8">
        <f>Refererenssiarvoja!$B$16*Kaksitasouoma_matriisi!O804^(1/6)/(SQRT((2*Refererenssiarvoja!$B$15)/(Päälaskenta!$F$31*Päälaskenta!$G$31*Päälaskenta!$F$28))+SQRT(Refererenssiarvoja!$B$15)/Refererenssiarvoja!$B$17*LN(Kaksitasouoma_matriisi!L804/Päälaskenta!$F$28))</f>
        <v>-7.4517077301294699E-2</v>
      </c>
      <c r="AR804" s="8">
        <f>Refererenssiarvoja!$B$16*Kaksitasouoma_matriisi!O804^(1/6)/(SQRT((2*Refererenssiarvoja!$B$15)/(Päälaskenta!$F$31*Päälaskenta!$G$31*L804)))</f>
        <v>0.170416707055354</v>
      </c>
    </row>
    <row r="805" spans="1:44" x14ac:dyDescent="0.2">
      <c r="A805" s="8">
        <v>803</v>
      </c>
      <c r="B805" s="8">
        <f>IF(Päälaskenta!C$7,Päälaskenta!E$7,Päälaskenta!G$5)</f>
        <v>2.5</v>
      </c>
      <c r="C805" s="56">
        <v>1.1970000000000001</v>
      </c>
      <c r="D805" s="93">
        <f t="shared" si="193"/>
        <v>2.0886</v>
      </c>
      <c r="E805" s="8">
        <f>IF(Päälaskenta!$C$26,Kaksitasouoma_matriisi!AP805,Kaksitasouoma_matriisi!AC805)</f>
        <v>0.102281404995785</v>
      </c>
      <c r="F805" s="56">
        <f>IF(D805&lt;Päälaskenta!H$24,(SQRT(POWER(Päälaskenta!C$24/(2*Päälaskenta!E$24),2)+(D805/Päälaskenta!E$24))-Päälaskenta!C$24/(2*Päälaskenta!E$24)),IF(D805=Päälaskenta!H$24,Päälaskenta!D$24,Päälaskenta!D$24+(SQRT(POWER((Päälaskenta!C$20+Päälaskenta!G$24)/(2*Päälaskenta!E$20),2)+((D805-Päälaskenta!H$24)/Päälaskenta!E$20))-(Päälaskenta!C$20+Päälaskenta!G$24)/(2*Päälaskenta!E$20))))</f>
        <v>0.81899999999999995</v>
      </c>
      <c r="G805" s="57">
        <f>IF(F805&gt;Päälaskenta!D$24,(2*SQRT((POWER(Päälaskenta!D$24,2))+POWER(Päälaskenta!E$24*Päälaskenta!D$24,2))+Päälaskenta!C$24)+(2*SQRT((POWER((F805-Päälaskenta!D$24),2))+POWER(Päälaskenta!E$20*(F805-Päälaskenta!D$24),2))+Päälaskenta!C$20),(2*SQRT((POWER(F805,2))+POWER(Päälaskenta!E$24*F805,2))+Päälaskenta!C$24))</f>
        <v>8.41</v>
      </c>
      <c r="H805" s="57">
        <f t="shared" si="194"/>
        <v>0.25</v>
      </c>
      <c r="I805" s="62">
        <f t="shared" si="195"/>
        <v>9.5175999999999997E-2</v>
      </c>
      <c r="J805" s="8">
        <f>IF(F805&lt;Päälaskenta!$D$24,0,Kaksitasouoma_matriisi!F805-Päälaskenta!$D$24)</f>
        <v>0.11899999999999999</v>
      </c>
      <c r="L805" s="8">
        <f>IF(F805&gt;Päälaskenta!D$24,F805-Päälaskenta!D$24,0)</f>
        <v>0.11899999999999999</v>
      </c>
      <c r="M805" s="8">
        <f>IF(F805&gt;Päälaskenta!D$24,(Päälaskenta!C$20+(Päälaskenta!E$20*(Kaksitasouoma_matriisi!F805-Päälaskenta!D$24)))*(Kaksitasouoma_matriisi!F805-Päälaskenta!D$24),0)</f>
        <v>0.6162415</v>
      </c>
      <c r="N805" s="8">
        <f>IF(F805&gt;Päälaskenta!D$24,(2*SQRT((POWER((F805-Päälaskenta!D$24),2))+POWER(Päälaskenta!E$20*(F805-Päälaskenta!D$24),2))+Päälaskenta!C$20),0)</f>
        <v>5.4290606017802103</v>
      </c>
      <c r="O805" s="8">
        <f t="shared" si="201"/>
        <v>0.113507942754946</v>
      </c>
      <c r="P805" s="8">
        <f>IF(Päälaskenta!$C$29,IF(L805&gt;Päälaskenta!$F$28,Kaksitasouoma_matriisi!AQ805,Kaksitasouoma_matriisi!AR805),Päälaskenta!$F$20)</f>
        <v>0.12</v>
      </c>
      <c r="Q805" s="8">
        <f t="shared" si="202"/>
        <v>1.20389108261471</v>
      </c>
      <c r="R805" s="8">
        <f t="shared" si="196"/>
        <v>0.20903704395217201</v>
      </c>
      <c r="S805" s="8">
        <f t="shared" si="203"/>
        <v>0.33921286371036702</v>
      </c>
      <c r="U805" s="93">
        <f>IF(F805&gt;Päälaskenta!D$24,Päälaskenta!H$24+L805*Päälaskenta!G$24,F805*Päälaskenta!C$24 + F805*F805*Päälaskenta!E$24)</f>
        <v>1.4756</v>
      </c>
      <c r="V805" s="8">
        <f>IF(F805&gt;Päälaskenta!D$24,2*SQRT(POWER(Päälaskenta!D$24,2)+POWER(Päälaskenta!E$24*Päälaskenta!D$24,2))+Päälaskenta!C$24,(2*SQRT((POWER(F805,2))+POWER(Päälaskenta!E$24*F805,2))+Päälaskenta!C$24))</f>
        <v>2.9798989873223301</v>
      </c>
      <c r="W805" s="8">
        <f t="shared" si="204"/>
        <v>0.49518457044275199</v>
      </c>
      <c r="X805" s="8">
        <f>Päälaskenta!F$24</f>
        <v>7.0000000000000007E-2</v>
      </c>
      <c r="Y805" s="8">
        <f t="shared" si="205"/>
        <v>13.194167986884</v>
      </c>
      <c r="Z805" s="8">
        <f t="shared" si="197"/>
        <v>2.2909629560478302</v>
      </c>
      <c r="AA805" s="8">
        <f t="shared" si="206"/>
        <v>1.55256367311455</v>
      </c>
      <c r="AC805" s="8">
        <f t="shared" si="198"/>
        <v>0.102281404995785</v>
      </c>
      <c r="AE805" s="8">
        <v>803</v>
      </c>
      <c r="AF805" s="8">
        <f t="shared" si="208"/>
        <v>14.3980590694987</v>
      </c>
      <c r="AG805" s="8">
        <f t="shared" si="199"/>
        <v>3.01489447155011E-2</v>
      </c>
      <c r="AJ805" s="132">
        <f>IF(Päälaskenta!$F$28&lt;Kaksitasouoma_matriisi!L805,Päälaskenta!$C$20*Päälaskenta!$F$28,Päälaskenta!$C$20*Kaksitasouoma_matriisi!L805)</f>
        <v>0.59499999999999997</v>
      </c>
      <c r="AK805" s="134">
        <f>SQRT(Päälaskenta!$D$20^2+(Päälaskenta!$D$20/(1/Päälaskenta!$E$20))^2)</f>
        <v>1.8029999999999999</v>
      </c>
      <c r="AL805" s="134">
        <f>IF(Päälaskenta!$F$28&lt;Kaksitasouoma_matriisi!L805,AK805*Päälaskenta!$F$28*COS(ATAN(1/Päälaskenta!$E$20)),AK805*Kaksitasouoma_matriisi!L805*COS(ATAN(1/Päälaskenta!$E$20)))</f>
        <v>0.17899999999999999</v>
      </c>
      <c r="AM805" s="134"/>
      <c r="AN805" s="134">
        <f t="shared" si="207"/>
        <v>0.77400000000000002</v>
      </c>
      <c r="AO805" s="8">
        <f t="shared" si="200"/>
        <v>0.37058316575696598</v>
      </c>
      <c r="AP805" s="134">
        <f>Refererenssiarvoja!$B$16*H805^(1/6)/(Refererenssiarvoja!$B$15^0.5)*(Päälaskenta!$G$28/2)^0.5*(1-AO805)^(-1.5)</f>
        <v>0.08</v>
      </c>
      <c r="AQ805" s="8">
        <f>Refererenssiarvoja!$B$16*Kaksitasouoma_matriisi!O805^(1/6)/(SQRT((2*Refererenssiarvoja!$B$15)/(Päälaskenta!$F$31*Päälaskenta!$G$31*Päälaskenta!$F$28))+SQRT(Refererenssiarvoja!$B$15)/Refererenssiarvoja!$B$17*LN(Kaksitasouoma_matriisi!L805/Päälaskenta!$F$28))</f>
        <v>-7.5149801010837999E-2</v>
      </c>
      <c r="AR805" s="8">
        <f>Refererenssiarvoja!$B$16*Kaksitasouoma_matriisi!O805^(1/6)/(SQRT((2*Refererenssiarvoja!$B$15)/(Päälaskenta!$F$31*Päälaskenta!$G$31*L805)))</f>
        <v>0.171367457988407</v>
      </c>
    </row>
    <row r="806" spans="1:44" x14ac:dyDescent="0.2">
      <c r="A806" s="8">
        <v>804</v>
      </c>
      <c r="B806" s="8">
        <f>IF(Päälaskenta!C$7,Päälaskenta!E$7,Päälaskenta!G$5)</f>
        <v>2.5</v>
      </c>
      <c r="C806" s="56">
        <v>1.196</v>
      </c>
      <c r="D806" s="93">
        <f t="shared" si="193"/>
        <v>2.0903</v>
      </c>
      <c r="E806" s="8">
        <f>IF(Päälaskenta!$C$26,Kaksitasouoma_matriisi!AP806,Kaksitasouoma_matriisi!AC806)</f>
        <v>0.102281404995785</v>
      </c>
      <c r="F806" s="56">
        <f>IF(D806&lt;Päälaskenta!H$24,(SQRT(POWER(Päälaskenta!C$24/(2*Päälaskenta!E$24),2)+(D806/Päälaskenta!E$24))-Päälaskenta!C$24/(2*Päälaskenta!E$24)),IF(D806=Päälaskenta!H$24,Päälaskenta!D$24,Päälaskenta!D$24+(SQRT(POWER((Päälaskenta!C$20+Päälaskenta!G$24)/(2*Päälaskenta!E$20),2)+((D806-Päälaskenta!H$24)/Päälaskenta!E$20))-(Päälaskenta!C$20+Päälaskenta!G$24)/(2*Päälaskenta!E$20))))</f>
        <v>0.81899999999999995</v>
      </c>
      <c r="G806" s="57">
        <f>IF(F806&gt;Päälaskenta!D$24,(2*SQRT((POWER(Päälaskenta!D$24,2))+POWER(Päälaskenta!E$24*Päälaskenta!D$24,2))+Päälaskenta!C$24)+(2*SQRT((POWER((F806-Päälaskenta!D$24),2))+POWER(Päälaskenta!E$20*(F806-Päälaskenta!D$24),2))+Päälaskenta!C$20),(2*SQRT((POWER(F806,2))+POWER(Päälaskenta!E$24*F806,2))+Päälaskenta!C$24))</f>
        <v>8.41</v>
      </c>
      <c r="H806" s="57">
        <f t="shared" si="194"/>
        <v>0.25</v>
      </c>
      <c r="I806" s="62">
        <f t="shared" si="195"/>
        <v>9.5017000000000004E-2</v>
      </c>
      <c r="J806" s="8">
        <f>IF(F806&lt;Päälaskenta!$D$24,0,Kaksitasouoma_matriisi!F806-Päälaskenta!$D$24)</f>
        <v>0.11899999999999999</v>
      </c>
      <c r="L806" s="8">
        <f>IF(F806&gt;Päälaskenta!D$24,F806-Päälaskenta!D$24,0)</f>
        <v>0.11899999999999999</v>
      </c>
      <c r="M806" s="8">
        <f>IF(F806&gt;Päälaskenta!D$24,(Päälaskenta!C$20+(Päälaskenta!E$20*(Kaksitasouoma_matriisi!F806-Päälaskenta!D$24)))*(Kaksitasouoma_matriisi!F806-Päälaskenta!D$24),0)</f>
        <v>0.6162415</v>
      </c>
      <c r="N806" s="8">
        <f>IF(F806&gt;Päälaskenta!D$24,(2*SQRT((POWER((F806-Päälaskenta!D$24),2))+POWER(Päälaskenta!E$20*(F806-Päälaskenta!D$24),2))+Päälaskenta!C$20),0)</f>
        <v>5.4290606017802103</v>
      </c>
      <c r="O806" s="8">
        <f t="shared" si="201"/>
        <v>0.113507942754946</v>
      </c>
      <c r="P806" s="8">
        <f>IF(Päälaskenta!$C$29,IF(L806&gt;Päälaskenta!$F$28,Kaksitasouoma_matriisi!AQ806,Kaksitasouoma_matriisi!AR806),Päälaskenta!$F$20)</f>
        <v>0.12</v>
      </c>
      <c r="Q806" s="8">
        <f t="shared" si="202"/>
        <v>1.20389108261471</v>
      </c>
      <c r="R806" s="8">
        <f t="shared" si="196"/>
        <v>0.20903704395217201</v>
      </c>
      <c r="S806" s="8">
        <f t="shared" si="203"/>
        <v>0.33921286371036702</v>
      </c>
      <c r="U806" s="93">
        <f>IF(F806&gt;Päälaskenta!D$24,Päälaskenta!H$24+L806*Päälaskenta!G$24,F806*Päälaskenta!C$24 + F806*F806*Päälaskenta!E$24)</f>
        <v>1.4756</v>
      </c>
      <c r="V806" s="8">
        <f>IF(F806&gt;Päälaskenta!D$24,2*SQRT(POWER(Päälaskenta!D$24,2)+POWER(Päälaskenta!E$24*Päälaskenta!D$24,2))+Päälaskenta!C$24,(2*SQRT((POWER(F806,2))+POWER(Päälaskenta!E$24*F806,2))+Päälaskenta!C$24))</f>
        <v>2.9798989873223301</v>
      </c>
      <c r="W806" s="8">
        <f t="shared" si="204"/>
        <v>0.49518457044275199</v>
      </c>
      <c r="X806" s="8">
        <f>Päälaskenta!F$24</f>
        <v>7.0000000000000007E-2</v>
      </c>
      <c r="Y806" s="8">
        <f t="shared" si="205"/>
        <v>13.194167986884</v>
      </c>
      <c r="Z806" s="8">
        <f t="shared" si="197"/>
        <v>2.2909629560478302</v>
      </c>
      <c r="AA806" s="8">
        <f t="shared" si="206"/>
        <v>1.55256367311455</v>
      </c>
      <c r="AC806" s="8">
        <f t="shared" si="198"/>
        <v>0.102281404995785</v>
      </c>
      <c r="AE806" s="8">
        <v>804</v>
      </c>
      <c r="AF806" s="8">
        <f t="shared" si="208"/>
        <v>14.3980590694987</v>
      </c>
      <c r="AG806" s="8">
        <f t="shared" si="199"/>
        <v>3.01489447155011E-2</v>
      </c>
      <c r="AJ806" s="132">
        <f>IF(Päälaskenta!$F$28&lt;Kaksitasouoma_matriisi!L806,Päälaskenta!$C$20*Päälaskenta!$F$28,Päälaskenta!$C$20*Kaksitasouoma_matriisi!L806)</f>
        <v>0.59499999999999997</v>
      </c>
      <c r="AK806" s="134">
        <f>SQRT(Päälaskenta!$D$20^2+(Päälaskenta!$D$20/(1/Päälaskenta!$E$20))^2)</f>
        <v>1.8029999999999999</v>
      </c>
      <c r="AL806" s="134">
        <f>IF(Päälaskenta!$F$28&lt;Kaksitasouoma_matriisi!L806,AK806*Päälaskenta!$F$28*COS(ATAN(1/Päälaskenta!$E$20)),AK806*Kaksitasouoma_matriisi!L806*COS(ATAN(1/Päälaskenta!$E$20)))</f>
        <v>0.17899999999999999</v>
      </c>
      <c r="AM806" s="134"/>
      <c r="AN806" s="134">
        <f t="shared" si="207"/>
        <v>0.77400000000000002</v>
      </c>
      <c r="AO806" s="8">
        <f t="shared" si="200"/>
        <v>0.370281777735253</v>
      </c>
      <c r="AP806" s="134">
        <f>Refererenssiarvoja!$B$16*H806^(1/6)/(Refererenssiarvoja!$B$15^0.5)*(Päälaskenta!$G$28/2)^0.5*(1-AO806)^(-1.5)</f>
        <v>0.08</v>
      </c>
      <c r="AQ806" s="8">
        <f>Refererenssiarvoja!$B$16*Kaksitasouoma_matriisi!O806^(1/6)/(SQRT((2*Refererenssiarvoja!$B$15)/(Päälaskenta!$F$31*Päälaskenta!$G$31*Päälaskenta!$F$28))+SQRT(Refererenssiarvoja!$B$15)/Refererenssiarvoja!$B$17*LN(Kaksitasouoma_matriisi!L806/Päälaskenta!$F$28))</f>
        <v>-7.5149801010837999E-2</v>
      </c>
      <c r="AR806" s="8">
        <f>Refererenssiarvoja!$B$16*Kaksitasouoma_matriisi!O806^(1/6)/(SQRT((2*Refererenssiarvoja!$B$15)/(Päälaskenta!$F$31*Päälaskenta!$G$31*L806)))</f>
        <v>0.171367457988407</v>
      </c>
    </row>
    <row r="807" spans="1:44" x14ac:dyDescent="0.2">
      <c r="A807" s="8">
        <v>805</v>
      </c>
      <c r="B807" s="8">
        <f>IF(Päälaskenta!C$7,Päälaskenta!E$7,Päälaskenta!G$5)</f>
        <v>2.5</v>
      </c>
      <c r="C807" s="56">
        <v>1.1950000000000001</v>
      </c>
      <c r="D807" s="93">
        <f t="shared" si="193"/>
        <v>2.0920999999999998</v>
      </c>
      <c r="E807" s="8">
        <f>IF(Päälaskenta!$C$26,Kaksitasouoma_matriisi!AP807,Kaksitasouoma_matriisi!AC807)</f>
        <v>0.102281404995785</v>
      </c>
      <c r="F807" s="56">
        <f>IF(D807&lt;Päälaskenta!H$24,(SQRT(POWER(Päälaskenta!C$24/(2*Päälaskenta!E$24),2)+(D807/Päälaskenta!E$24))-Päälaskenta!C$24/(2*Päälaskenta!E$24)),IF(D807=Päälaskenta!H$24,Päälaskenta!D$24,Päälaskenta!D$24+(SQRT(POWER((Päälaskenta!C$20+Päälaskenta!G$24)/(2*Päälaskenta!E$20),2)+((D807-Päälaskenta!H$24)/Päälaskenta!E$20))-(Päälaskenta!C$20+Päälaskenta!G$24)/(2*Päälaskenta!E$20))))</f>
        <v>0.81899999999999995</v>
      </c>
      <c r="G807" s="57">
        <f>IF(F807&gt;Päälaskenta!D$24,(2*SQRT((POWER(Päälaskenta!D$24,2))+POWER(Päälaskenta!E$24*Päälaskenta!D$24,2))+Päälaskenta!C$24)+(2*SQRT((POWER((F807-Päälaskenta!D$24),2))+POWER(Päälaskenta!E$20*(F807-Päälaskenta!D$24),2))+Päälaskenta!C$20),(2*SQRT((POWER(F807,2))+POWER(Päälaskenta!E$24*F807,2))+Päälaskenta!C$24))</f>
        <v>8.41</v>
      </c>
      <c r="H807" s="57">
        <f t="shared" si="194"/>
        <v>0.25</v>
      </c>
      <c r="I807" s="62">
        <f t="shared" si="195"/>
        <v>9.4857999999999998E-2</v>
      </c>
      <c r="J807" s="8">
        <f>IF(F807&lt;Päälaskenta!$D$24,0,Kaksitasouoma_matriisi!F807-Päälaskenta!$D$24)</f>
        <v>0.11899999999999999</v>
      </c>
      <c r="L807" s="8">
        <f>IF(F807&gt;Päälaskenta!D$24,F807-Päälaskenta!D$24,0)</f>
        <v>0.11899999999999999</v>
      </c>
      <c r="M807" s="8">
        <f>IF(F807&gt;Päälaskenta!D$24,(Päälaskenta!C$20+(Päälaskenta!E$20*(Kaksitasouoma_matriisi!F807-Päälaskenta!D$24)))*(Kaksitasouoma_matriisi!F807-Päälaskenta!D$24),0)</f>
        <v>0.6162415</v>
      </c>
      <c r="N807" s="8">
        <f>IF(F807&gt;Päälaskenta!D$24,(2*SQRT((POWER((F807-Päälaskenta!D$24),2))+POWER(Päälaskenta!E$20*(F807-Päälaskenta!D$24),2))+Päälaskenta!C$20),0)</f>
        <v>5.4290606017802103</v>
      </c>
      <c r="O807" s="8">
        <f t="shared" si="201"/>
        <v>0.113507942754946</v>
      </c>
      <c r="P807" s="8">
        <f>IF(Päälaskenta!$C$29,IF(L807&gt;Päälaskenta!$F$28,Kaksitasouoma_matriisi!AQ807,Kaksitasouoma_matriisi!AR807),Päälaskenta!$F$20)</f>
        <v>0.12</v>
      </c>
      <c r="Q807" s="8">
        <f t="shared" si="202"/>
        <v>1.20389108261471</v>
      </c>
      <c r="R807" s="8">
        <f t="shared" si="196"/>
        <v>0.20903704395217201</v>
      </c>
      <c r="S807" s="8">
        <f t="shared" si="203"/>
        <v>0.33921286371036702</v>
      </c>
      <c r="U807" s="93">
        <f>IF(F807&gt;Päälaskenta!D$24,Päälaskenta!H$24+L807*Päälaskenta!G$24,F807*Päälaskenta!C$24 + F807*F807*Päälaskenta!E$24)</f>
        <v>1.4756</v>
      </c>
      <c r="V807" s="8">
        <f>IF(F807&gt;Päälaskenta!D$24,2*SQRT(POWER(Päälaskenta!D$24,2)+POWER(Päälaskenta!E$24*Päälaskenta!D$24,2))+Päälaskenta!C$24,(2*SQRT((POWER(F807,2))+POWER(Päälaskenta!E$24*F807,2))+Päälaskenta!C$24))</f>
        <v>2.9798989873223301</v>
      </c>
      <c r="W807" s="8">
        <f t="shared" si="204"/>
        <v>0.49518457044275199</v>
      </c>
      <c r="X807" s="8">
        <f>Päälaskenta!F$24</f>
        <v>7.0000000000000007E-2</v>
      </c>
      <c r="Y807" s="8">
        <f t="shared" si="205"/>
        <v>13.194167986884</v>
      </c>
      <c r="Z807" s="8">
        <f t="shared" si="197"/>
        <v>2.2909629560478302</v>
      </c>
      <c r="AA807" s="8">
        <f t="shared" si="206"/>
        <v>1.55256367311455</v>
      </c>
      <c r="AC807" s="8">
        <f t="shared" si="198"/>
        <v>0.102281404995785</v>
      </c>
      <c r="AE807" s="8">
        <v>805</v>
      </c>
      <c r="AF807" s="8">
        <f t="shared" si="208"/>
        <v>14.3980590694987</v>
      </c>
      <c r="AG807" s="8">
        <f t="shared" si="199"/>
        <v>3.01489447155011E-2</v>
      </c>
      <c r="AJ807" s="132">
        <f>IF(Päälaskenta!$F$28&lt;Kaksitasouoma_matriisi!L807,Päälaskenta!$C$20*Päälaskenta!$F$28,Päälaskenta!$C$20*Kaksitasouoma_matriisi!L807)</f>
        <v>0.59499999999999997</v>
      </c>
      <c r="AK807" s="134">
        <f>SQRT(Päälaskenta!$D$20^2+(Päälaskenta!$D$20/(1/Päälaskenta!$E$20))^2)</f>
        <v>1.8029999999999999</v>
      </c>
      <c r="AL807" s="134">
        <f>IF(Päälaskenta!$F$28&lt;Kaksitasouoma_matriisi!L807,AK807*Päälaskenta!$F$28*COS(ATAN(1/Päälaskenta!$E$20)),AK807*Kaksitasouoma_matriisi!L807*COS(ATAN(1/Päälaskenta!$E$20)))</f>
        <v>0.17899999999999999</v>
      </c>
      <c r="AM807" s="134"/>
      <c r="AN807" s="134">
        <f t="shared" si="207"/>
        <v>0.77400000000000002</v>
      </c>
      <c r="AO807" s="8">
        <f t="shared" si="200"/>
        <v>0.36996319487596202</v>
      </c>
      <c r="AP807" s="134">
        <f>Refererenssiarvoja!$B$16*H807^(1/6)/(Refererenssiarvoja!$B$15^0.5)*(Päälaskenta!$G$28/2)^0.5*(1-AO807)^(-1.5)</f>
        <v>0.08</v>
      </c>
      <c r="AQ807" s="8">
        <f>Refererenssiarvoja!$B$16*Kaksitasouoma_matriisi!O807^(1/6)/(SQRT((2*Refererenssiarvoja!$B$15)/(Päälaskenta!$F$31*Päälaskenta!$G$31*Päälaskenta!$F$28))+SQRT(Refererenssiarvoja!$B$15)/Refererenssiarvoja!$B$17*LN(Kaksitasouoma_matriisi!L807/Päälaskenta!$F$28))</f>
        <v>-7.5149801010837999E-2</v>
      </c>
      <c r="AR807" s="8">
        <f>Refererenssiarvoja!$B$16*Kaksitasouoma_matriisi!O807^(1/6)/(SQRT((2*Refererenssiarvoja!$B$15)/(Päälaskenta!$F$31*Päälaskenta!$G$31*L807)))</f>
        <v>0.171367457988407</v>
      </c>
    </row>
    <row r="808" spans="1:44" x14ac:dyDescent="0.2">
      <c r="A808" s="8">
        <v>806</v>
      </c>
      <c r="B808" s="8">
        <f>IF(Päälaskenta!C$7,Päälaskenta!E$7,Päälaskenta!G$5)</f>
        <v>2.5</v>
      </c>
      <c r="C808" s="56">
        <v>1.194</v>
      </c>
      <c r="D808" s="93">
        <f t="shared" si="193"/>
        <v>2.0937999999999999</v>
      </c>
      <c r="E808" s="8">
        <f>IF(Päälaskenta!$C$26,Kaksitasouoma_matriisi!AP808,Kaksitasouoma_matriisi!AC808)</f>
        <v>0.102281404995785</v>
      </c>
      <c r="F808" s="56">
        <f>IF(D808&lt;Päälaskenta!H$24,(SQRT(POWER(Päälaskenta!C$24/(2*Päälaskenta!E$24),2)+(D808/Päälaskenta!E$24))-Päälaskenta!C$24/(2*Päälaskenta!E$24)),IF(D808=Päälaskenta!H$24,Päälaskenta!D$24,Päälaskenta!D$24+(SQRT(POWER((Päälaskenta!C$20+Päälaskenta!G$24)/(2*Päälaskenta!E$20),2)+((D808-Päälaskenta!H$24)/Päälaskenta!E$20))-(Päälaskenta!C$20+Päälaskenta!G$24)/(2*Päälaskenta!E$20))))</f>
        <v>0.81899999999999995</v>
      </c>
      <c r="G808" s="57">
        <f>IF(F808&gt;Päälaskenta!D$24,(2*SQRT((POWER(Päälaskenta!D$24,2))+POWER(Päälaskenta!E$24*Päälaskenta!D$24,2))+Päälaskenta!C$24)+(2*SQRT((POWER((F808-Päälaskenta!D$24),2))+POWER(Päälaskenta!E$20*(F808-Päälaskenta!D$24),2))+Päälaskenta!C$20),(2*SQRT((POWER(F808,2))+POWER(Päälaskenta!E$24*F808,2))+Päälaskenta!C$24))</f>
        <v>8.41</v>
      </c>
      <c r="H808" s="57">
        <f t="shared" si="194"/>
        <v>0.25</v>
      </c>
      <c r="I808" s="62">
        <f t="shared" si="195"/>
        <v>9.4700000000000006E-2</v>
      </c>
      <c r="J808" s="8">
        <f>IF(F808&lt;Päälaskenta!$D$24,0,Kaksitasouoma_matriisi!F808-Päälaskenta!$D$24)</f>
        <v>0.11899999999999999</v>
      </c>
      <c r="L808" s="8">
        <f>IF(F808&gt;Päälaskenta!D$24,F808-Päälaskenta!D$24,0)</f>
        <v>0.11899999999999999</v>
      </c>
      <c r="M808" s="8">
        <f>IF(F808&gt;Päälaskenta!D$24,(Päälaskenta!C$20+(Päälaskenta!E$20*(Kaksitasouoma_matriisi!F808-Päälaskenta!D$24)))*(Kaksitasouoma_matriisi!F808-Päälaskenta!D$24),0)</f>
        <v>0.6162415</v>
      </c>
      <c r="N808" s="8">
        <f>IF(F808&gt;Päälaskenta!D$24,(2*SQRT((POWER((F808-Päälaskenta!D$24),2))+POWER(Päälaskenta!E$20*(F808-Päälaskenta!D$24),2))+Päälaskenta!C$20),0)</f>
        <v>5.4290606017802103</v>
      </c>
      <c r="O808" s="8">
        <f t="shared" si="201"/>
        <v>0.113507942754946</v>
      </c>
      <c r="P808" s="8">
        <f>IF(Päälaskenta!$C$29,IF(L808&gt;Päälaskenta!$F$28,Kaksitasouoma_matriisi!AQ808,Kaksitasouoma_matriisi!AR808),Päälaskenta!$F$20)</f>
        <v>0.12</v>
      </c>
      <c r="Q808" s="8">
        <f t="shared" si="202"/>
        <v>1.20389108261471</v>
      </c>
      <c r="R808" s="8">
        <f t="shared" si="196"/>
        <v>0.20903704395217201</v>
      </c>
      <c r="S808" s="8">
        <f t="shared" si="203"/>
        <v>0.33921286371036702</v>
      </c>
      <c r="U808" s="93">
        <f>IF(F808&gt;Päälaskenta!D$24,Päälaskenta!H$24+L808*Päälaskenta!G$24,F808*Päälaskenta!C$24 + F808*F808*Päälaskenta!E$24)</f>
        <v>1.4756</v>
      </c>
      <c r="V808" s="8">
        <f>IF(F808&gt;Päälaskenta!D$24,2*SQRT(POWER(Päälaskenta!D$24,2)+POWER(Päälaskenta!E$24*Päälaskenta!D$24,2))+Päälaskenta!C$24,(2*SQRT((POWER(F808,2))+POWER(Päälaskenta!E$24*F808,2))+Päälaskenta!C$24))</f>
        <v>2.9798989873223301</v>
      </c>
      <c r="W808" s="8">
        <f t="shared" si="204"/>
        <v>0.49518457044275199</v>
      </c>
      <c r="X808" s="8">
        <f>Päälaskenta!F$24</f>
        <v>7.0000000000000007E-2</v>
      </c>
      <c r="Y808" s="8">
        <f t="shared" si="205"/>
        <v>13.194167986884</v>
      </c>
      <c r="Z808" s="8">
        <f t="shared" si="197"/>
        <v>2.2909629560478302</v>
      </c>
      <c r="AA808" s="8">
        <f t="shared" si="206"/>
        <v>1.55256367311455</v>
      </c>
      <c r="AC808" s="8">
        <f t="shared" si="198"/>
        <v>0.102281404995785</v>
      </c>
      <c r="AE808" s="8">
        <v>806</v>
      </c>
      <c r="AF808" s="8">
        <f t="shared" si="208"/>
        <v>14.3980590694987</v>
      </c>
      <c r="AG808" s="8">
        <f t="shared" si="199"/>
        <v>3.01489447155011E-2</v>
      </c>
      <c r="AJ808" s="132">
        <f>IF(Päälaskenta!$F$28&lt;Kaksitasouoma_matriisi!L808,Päälaskenta!$C$20*Päälaskenta!$F$28,Päälaskenta!$C$20*Kaksitasouoma_matriisi!L808)</f>
        <v>0.59499999999999997</v>
      </c>
      <c r="AK808" s="134">
        <f>SQRT(Päälaskenta!$D$20^2+(Päälaskenta!$D$20/(1/Päälaskenta!$E$20))^2)</f>
        <v>1.8029999999999999</v>
      </c>
      <c r="AL808" s="134">
        <f>IF(Päälaskenta!$F$28&lt;Kaksitasouoma_matriisi!L808,AK808*Päälaskenta!$F$28*COS(ATAN(1/Päälaskenta!$E$20)),AK808*Kaksitasouoma_matriisi!L808*COS(ATAN(1/Päälaskenta!$E$20)))</f>
        <v>0.17899999999999999</v>
      </c>
      <c r="AM808" s="134"/>
      <c r="AN808" s="134">
        <f t="shared" si="207"/>
        <v>0.77400000000000002</v>
      </c>
      <c r="AO808" s="8">
        <f t="shared" si="200"/>
        <v>0.36966281402235202</v>
      </c>
      <c r="AP808" s="134">
        <f>Refererenssiarvoja!$B$16*H808^(1/6)/(Refererenssiarvoja!$B$15^0.5)*(Päälaskenta!$G$28/2)^0.5*(1-AO808)^(-1.5)</f>
        <v>0.08</v>
      </c>
      <c r="AQ808" s="8">
        <f>Refererenssiarvoja!$B$16*Kaksitasouoma_matriisi!O808^(1/6)/(SQRT((2*Refererenssiarvoja!$B$15)/(Päälaskenta!$F$31*Päälaskenta!$G$31*Päälaskenta!$F$28))+SQRT(Refererenssiarvoja!$B$15)/Refererenssiarvoja!$B$17*LN(Kaksitasouoma_matriisi!L808/Päälaskenta!$F$28))</f>
        <v>-7.5149801010837999E-2</v>
      </c>
      <c r="AR808" s="8">
        <f>Refererenssiarvoja!$B$16*Kaksitasouoma_matriisi!O808^(1/6)/(SQRT((2*Refererenssiarvoja!$B$15)/(Päälaskenta!$F$31*Päälaskenta!$G$31*L808)))</f>
        <v>0.171367457988407</v>
      </c>
    </row>
    <row r="809" spans="1:44" x14ac:dyDescent="0.2">
      <c r="A809" s="8">
        <v>807</v>
      </c>
      <c r="B809" s="8">
        <f>IF(Päälaskenta!C$7,Päälaskenta!E$7,Päälaskenta!G$5)</f>
        <v>2.5</v>
      </c>
      <c r="C809" s="56">
        <v>1.1930000000000001</v>
      </c>
      <c r="D809" s="93">
        <f t="shared" si="193"/>
        <v>2.0956000000000001</v>
      </c>
      <c r="E809" s="8">
        <f>IF(Päälaskenta!$C$26,Kaksitasouoma_matriisi!AP809,Kaksitasouoma_matriisi!AC809)</f>
        <v>0.102281404995785</v>
      </c>
      <c r="F809" s="56">
        <f>IF(D809&lt;Päälaskenta!H$24,(SQRT(POWER(Päälaskenta!C$24/(2*Päälaskenta!E$24),2)+(D809/Päälaskenta!E$24))-Päälaskenta!C$24/(2*Päälaskenta!E$24)),IF(D809=Päälaskenta!H$24,Päälaskenta!D$24,Päälaskenta!D$24+(SQRT(POWER((Päälaskenta!C$20+Päälaskenta!G$24)/(2*Päälaskenta!E$20),2)+((D809-Päälaskenta!H$24)/Päälaskenta!E$20))-(Päälaskenta!C$20+Päälaskenta!G$24)/(2*Päälaskenta!E$20))))</f>
        <v>0.81899999999999995</v>
      </c>
      <c r="G809" s="57">
        <f>IF(F809&gt;Päälaskenta!D$24,(2*SQRT((POWER(Päälaskenta!D$24,2))+POWER(Päälaskenta!E$24*Päälaskenta!D$24,2))+Päälaskenta!C$24)+(2*SQRT((POWER((F809-Päälaskenta!D$24),2))+POWER(Päälaskenta!E$20*(F809-Päälaskenta!D$24),2))+Päälaskenta!C$20),(2*SQRT((POWER(F809,2))+POWER(Päälaskenta!E$24*F809,2))+Päälaskenta!C$24))</f>
        <v>8.41</v>
      </c>
      <c r="H809" s="57">
        <f t="shared" si="194"/>
        <v>0.25</v>
      </c>
      <c r="I809" s="62">
        <f t="shared" si="195"/>
        <v>9.4541E-2</v>
      </c>
      <c r="J809" s="8">
        <f>IF(F809&lt;Päälaskenta!$D$24,0,Kaksitasouoma_matriisi!F809-Päälaskenta!$D$24)</f>
        <v>0.11899999999999999</v>
      </c>
      <c r="L809" s="8">
        <f>IF(F809&gt;Päälaskenta!D$24,F809-Päälaskenta!D$24,0)</f>
        <v>0.11899999999999999</v>
      </c>
      <c r="M809" s="8">
        <f>IF(F809&gt;Päälaskenta!D$24,(Päälaskenta!C$20+(Päälaskenta!E$20*(Kaksitasouoma_matriisi!F809-Päälaskenta!D$24)))*(Kaksitasouoma_matriisi!F809-Päälaskenta!D$24),0)</f>
        <v>0.6162415</v>
      </c>
      <c r="N809" s="8">
        <f>IF(F809&gt;Päälaskenta!D$24,(2*SQRT((POWER((F809-Päälaskenta!D$24),2))+POWER(Päälaskenta!E$20*(F809-Päälaskenta!D$24),2))+Päälaskenta!C$20),0)</f>
        <v>5.4290606017802103</v>
      </c>
      <c r="O809" s="8">
        <f t="shared" si="201"/>
        <v>0.113507942754946</v>
      </c>
      <c r="P809" s="8">
        <f>IF(Päälaskenta!$C$29,IF(L809&gt;Päälaskenta!$F$28,Kaksitasouoma_matriisi!AQ809,Kaksitasouoma_matriisi!AR809),Päälaskenta!$F$20)</f>
        <v>0.12</v>
      </c>
      <c r="Q809" s="8">
        <f t="shared" si="202"/>
        <v>1.20389108261471</v>
      </c>
      <c r="R809" s="8">
        <f t="shared" si="196"/>
        <v>0.20903704395217201</v>
      </c>
      <c r="S809" s="8">
        <f t="shared" si="203"/>
        <v>0.33921286371036702</v>
      </c>
      <c r="U809" s="93">
        <f>IF(F809&gt;Päälaskenta!D$24,Päälaskenta!H$24+L809*Päälaskenta!G$24,F809*Päälaskenta!C$24 + F809*F809*Päälaskenta!E$24)</f>
        <v>1.4756</v>
      </c>
      <c r="V809" s="8">
        <f>IF(F809&gt;Päälaskenta!D$24,2*SQRT(POWER(Päälaskenta!D$24,2)+POWER(Päälaskenta!E$24*Päälaskenta!D$24,2))+Päälaskenta!C$24,(2*SQRT((POWER(F809,2))+POWER(Päälaskenta!E$24*F809,2))+Päälaskenta!C$24))</f>
        <v>2.9798989873223301</v>
      </c>
      <c r="W809" s="8">
        <f t="shared" si="204"/>
        <v>0.49518457044275199</v>
      </c>
      <c r="X809" s="8">
        <f>Päälaskenta!F$24</f>
        <v>7.0000000000000007E-2</v>
      </c>
      <c r="Y809" s="8">
        <f t="shared" si="205"/>
        <v>13.194167986884</v>
      </c>
      <c r="Z809" s="8">
        <f t="shared" si="197"/>
        <v>2.2909629560478302</v>
      </c>
      <c r="AA809" s="8">
        <f t="shared" si="206"/>
        <v>1.55256367311455</v>
      </c>
      <c r="AC809" s="8">
        <f t="shared" si="198"/>
        <v>0.102281404995785</v>
      </c>
      <c r="AE809" s="8">
        <v>807</v>
      </c>
      <c r="AF809" s="8">
        <f t="shared" si="208"/>
        <v>14.3980590694987</v>
      </c>
      <c r="AG809" s="8">
        <f t="shared" si="199"/>
        <v>3.01489447155011E-2</v>
      </c>
      <c r="AJ809" s="132">
        <f>IF(Päälaskenta!$F$28&lt;Kaksitasouoma_matriisi!L809,Päälaskenta!$C$20*Päälaskenta!$F$28,Päälaskenta!$C$20*Kaksitasouoma_matriisi!L809)</f>
        <v>0.59499999999999997</v>
      </c>
      <c r="AK809" s="134">
        <f>SQRT(Päälaskenta!$D$20^2+(Päälaskenta!$D$20/(1/Päälaskenta!$E$20))^2)</f>
        <v>1.8029999999999999</v>
      </c>
      <c r="AL809" s="134">
        <f>IF(Päälaskenta!$F$28&lt;Kaksitasouoma_matriisi!L809,AK809*Päälaskenta!$F$28*COS(ATAN(1/Päälaskenta!$E$20)),AK809*Kaksitasouoma_matriisi!L809*COS(ATAN(1/Päälaskenta!$E$20)))</f>
        <v>0.17899999999999999</v>
      </c>
      <c r="AM809" s="134"/>
      <c r="AN809" s="134">
        <f t="shared" si="207"/>
        <v>0.77400000000000002</v>
      </c>
      <c r="AO809" s="8">
        <f t="shared" si="200"/>
        <v>0.36934529490360801</v>
      </c>
      <c r="AP809" s="134">
        <f>Refererenssiarvoja!$B$16*H809^(1/6)/(Refererenssiarvoja!$B$15^0.5)*(Päälaskenta!$G$28/2)^0.5*(1-AO809)^(-1.5)</f>
        <v>0.08</v>
      </c>
      <c r="AQ809" s="8">
        <f>Refererenssiarvoja!$B$16*Kaksitasouoma_matriisi!O809^(1/6)/(SQRT((2*Refererenssiarvoja!$B$15)/(Päälaskenta!$F$31*Päälaskenta!$G$31*Päälaskenta!$F$28))+SQRT(Refererenssiarvoja!$B$15)/Refererenssiarvoja!$B$17*LN(Kaksitasouoma_matriisi!L809/Päälaskenta!$F$28))</f>
        <v>-7.5149801010837999E-2</v>
      </c>
      <c r="AR809" s="8">
        <f>Refererenssiarvoja!$B$16*Kaksitasouoma_matriisi!O809^(1/6)/(SQRT((2*Refererenssiarvoja!$B$15)/(Päälaskenta!$F$31*Päälaskenta!$G$31*L809)))</f>
        <v>0.171367457988407</v>
      </c>
    </row>
    <row r="810" spans="1:44" x14ac:dyDescent="0.2">
      <c r="A810" s="8">
        <v>808</v>
      </c>
      <c r="B810" s="8">
        <f>IF(Päälaskenta!C$7,Päälaskenta!E$7,Päälaskenta!G$5)</f>
        <v>2.5</v>
      </c>
      <c r="C810" s="56">
        <v>1.1919999999999999</v>
      </c>
      <c r="D810" s="93">
        <f t="shared" si="193"/>
        <v>2.0973000000000002</v>
      </c>
      <c r="E810" s="8">
        <f>IF(Päälaskenta!$C$26,Kaksitasouoma_matriisi!AP810,Kaksitasouoma_matriisi!AC810)</f>
        <v>0.102288999029442</v>
      </c>
      <c r="F810" s="56">
        <f>IF(D810&lt;Päälaskenta!H$24,(SQRT(POWER(Päälaskenta!C$24/(2*Päälaskenta!E$24),2)+(D810/Päälaskenta!E$24))-Päälaskenta!C$24/(2*Päälaskenta!E$24)),IF(D810=Päälaskenta!H$24,Päälaskenta!D$24,Päälaskenta!D$24+(SQRT(POWER((Päälaskenta!C$20+Päälaskenta!G$24)/(2*Päälaskenta!E$20),2)+((D810-Päälaskenta!H$24)/Päälaskenta!E$20))-(Päälaskenta!C$20+Päälaskenta!G$24)/(2*Päälaskenta!E$20))))</f>
        <v>0.82</v>
      </c>
      <c r="G810" s="57">
        <f>IF(F810&gt;Päälaskenta!D$24,(2*SQRT((POWER(Päälaskenta!D$24,2))+POWER(Päälaskenta!E$24*Päälaskenta!D$24,2))+Päälaskenta!C$24)+(2*SQRT((POWER((F810-Päälaskenta!D$24),2))+POWER(Päälaskenta!E$20*(F810-Päälaskenta!D$24),2))+Päälaskenta!C$20),(2*SQRT((POWER(F810,2))+POWER(Päälaskenta!E$24*F810,2))+Päälaskenta!C$24))</f>
        <v>8.41</v>
      </c>
      <c r="H810" s="57">
        <f t="shared" si="194"/>
        <v>0.25</v>
      </c>
      <c r="I810" s="62">
        <f t="shared" si="195"/>
        <v>9.4396999999999995E-2</v>
      </c>
      <c r="J810" s="8">
        <f>IF(F810&lt;Päälaskenta!$D$24,0,Kaksitasouoma_matriisi!F810-Päälaskenta!$D$24)</f>
        <v>0.12</v>
      </c>
      <c r="L810" s="8">
        <f>IF(F810&gt;Päälaskenta!D$24,F810-Päälaskenta!D$24,0)</f>
        <v>0.12</v>
      </c>
      <c r="M810" s="8">
        <f>IF(F810&gt;Päälaskenta!D$24,(Päälaskenta!C$20+(Päälaskenta!E$20*(Kaksitasouoma_matriisi!F810-Päälaskenta!D$24)))*(Kaksitasouoma_matriisi!F810-Päälaskenta!D$24),0)</f>
        <v>0.62160000000000004</v>
      </c>
      <c r="N810" s="8">
        <f>IF(F810&gt;Päälaskenta!D$24,(2*SQRT((POWER((F810-Päälaskenta!D$24),2))+POWER(Päälaskenta!E$20*(F810-Päälaskenta!D$24),2))+Päälaskenta!C$20),0)</f>
        <v>5.4326661530556803</v>
      </c>
      <c r="O810" s="8">
        <f t="shared" si="201"/>
        <v>0.114418957927384</v>
      </c>
      <c r="P810" s="8">
        <f>IF(Päälaskenta!$C$29,IF(L810&gt;Päälaskenta!$F$28,Kaksitasouoma_matriisi!AQ810,Kaksitasouoma_matriisi!AR810),Päälaskenta!$F$20)</f>
        <v>0.12</v>
      </c>
      <c r="Q810" s="8">
        <f t="shared" si="202"/>
        <v>1.2208484378022899</v>
      </c>
      <c r="R810" s="8">
        <f t="shared" si="196"/>
        <v>0.21120772967215601</v>
      </c>
      <c r="S810" s="8">
        <f t="shared" si="203"/>
        <v>0.33978077489085601</v>
      </c>
      <c r="U810" s="93">
        <f>IF(F810&gt;Päälaskenta!D$24,Päälaskenta!H$24+L810*Päälaskenta!G$24,F810*Päälaskenta!C$24 + F810*F810*Päälaskenta!E$24)</f>
        <v>1.478</v>
      </c>
      <c r="V810" s="8">
        <f>IF(F810&gt;Päälaskenta!D$24,2*SQRT(POWER(Päälaskenta!D$24,2)+POWER(Päälaskenta!E$24*Päälaskenta!D$24,2))+Päälaskenta!C$24,(2*SQRT((POWER(F810,2))+POWER(Päälaskenta!E$24*F810,2))+Päälaskenta!C$24))</f>
        <v>2.9798989873223301</v>
      </c>
      <c r="W810" s="8">
        <f t="shared" si="204"/>
        <v>0.49598996687068803</v>
      </c>
      <c r="X810" s="8">
        <f>Päälaskenta!F$24</f>
        <v>7.0000000000000007E-2</v>
      </c>
      <c r="Y810" s="8">
        <f t="shared" si="205"/>
        <v>13.229953619694999</v>
      </c>
      <c r="Z810" s="8">
        <f t="shared" si="197"/>
        <v>2.2887922703278401</v>
      </c>
      <c r="AA810" s="8">
        <f t="shared" si="206"/>
        <v>1.5485739312096301</v>
      </c>
      <c r="AC810" s="8">
        <f t="shared" si="198"/>
        <v>0.102288999029442</v>
      </c>
      <c r="AE810" s="8">
        <v>808</v>
      </c>
      <c r="AF810" s="8">
        <f t="shared" si="208"/>
        <v>14.450802057497301</v>
      </c>
      <c r="AG810" s="8">
        <f t="shared" si="199"/>
        <v>2.9929269220425301E-2</v>
      </c>
      <c r="AJ810" s="132">
        <f>IF(Päälaskenta!$F$28&lt;Kaksitasouoma_matriisi!L810,Päälaskenta!$C$20*Päälaskenta!$F$28,Päälaskenta!$C$20*Kaksitasouoma_matriisi!L810)</f>
        <v>0.6</v>
      </c>
      <c r="AK810" s="134">
        <f>SQRT(Päälaskenta!$D$20^2+(Päälaskenta!$D$20/(1/Päälaskenta!$E$20))^2)</f>
        <v>1.8029999999999999</v>
      </c>
      <c r="AL810" s="134">
        <f>IF(Päälaskenta!$F$28&lt;Kaksitasouoma_matriisi!L810,AK810*Päälaskenta!$F$28*COS(ATAN(1/Päälaskenta!$E$20)),AK810*Kaksitasouoma_matriisi!L810*COS(ATAN(1/Päälaskenta!$E$20)))</f>
        <v>0.18</v>
      </c>
      <c r="AM810" s="134"/>
      <c r="AN810" s="134">
        <f t="shared" si="207"/>
        <v>0.78</v>
      </c>
      <c r="AO810" s="8">
        <f t="shared" si="200"/>
        <v>0.37190673723358603</v>
      </c>
      <c r="AP810" s="134">
        <f>Refererenssiarvoja!$B$16*H810^(1/6)/(Refererenssiarvoja!$B$15^0.5)*(Päälaskenta!$G$28/2)^0.5*(1-AO810)^(-1.5)</f>
        <v>0.08</v>
      </c>
      <c r="AQ810" s="8">
        <f>Refererenssiarvoja!$B$16*Kaksitasouoma_matriisi!O810^(1/6)/(SQRT((2*Refererenssiarvoja!$B$15)/(Päälaskenta!$F$31*Päälaskenta!$G$31*Päälaskenta!$F$28))+SQRT(Refererenssiarvoja!$B$15)/Refererenssiarvoja!$B$17*LN(Kaksitasouoma_matriisi!L810/Päälaskenta!$F$28))</f>
        <v>-7.5786311137520601E-2</v>
      </c>
      <c r="AR810" s="8">
        <f>Refererenssiarvoja!$B$16*Kaksitasouoma_matriisi!O810^(1/6)/(SQRT((2*Refererenssiarvoja!$B$15)/(Päälaskenta!$F$31*Päälaskenta!$G$31*L810)))</f>
        <v>0.172315410714168</v>
      </c>
    </row>
    <row r="811" spans="1:44" x14ac:dyDescent="0.2">
      <c r="A811" s="8">
        <v>809</v>
      </c>
      <c r="B811" s="8">
        <f>IF(Päälaskenta!C$7,Päälaskenta!E$7,Päälaskenta!G$5)</f>
        <v>2.5</v>
      </c>
      <c r="C811" s="56">
        <v>1.1910000000000001</v>
      </c>
      <c r="D811" s="93">
        <f t="shared" si="193"/>
        <v>2.0991</v>
      </c>
      <c r="E811" s="8">
        <f>IF(Päälaskenta!$C$26,Kaksitasouoma_matriisi!AP811,Kaksitasouoma_matriisi!AC811)</f>
        <v>0.102288999029442</v>
      </c>
      <c r="F811" s="56">
        <f>IF(D811&lt;Päälaskenta!H$24,(SQRT(POWER(Päälaskenta!C$24/(2*Päälaskenta!E$24),2)+(D811/Päälaskenta!E$24))-Päälaskenta!C$24/(2*Päälaskenta!E$24)),IF(D811=Päälaskenta!H$24,Päälaskenta!D$24,Päälaskenta!D$24+(SQRT(POWER((Päälaskenta!C$20+Päälaskenta!G$24)/(2*Päälaskenta!E$20),2)+((D811-Päälaskenta!H$24)/Päälaskenta!E$20))-(Päälaskenta!C$20+Päälaskenta!G$24)/(2*Päälaskenta!E$20))))</f>
        <v>0.82</v>
      </c>
      <c r="G811" s="57">
        <f>IF(F811&gt;Päälaskenta!D$24,(2*SQRT((POWER(Päälaskenta!D$24,2))+POWER(Päälaskenta!E$24*Päälaskenta!D$24,2))+Päälaskenta!C$24)+(2*SQRT((POWER((F811-Päälaskenta!D$24),2))+POWER(Päälaskenta!E$20*(F811-Päälaskenta!D$24),2))+Päälaskenta!C$20),(2*SQRT((POWER(F811,2))+POWER(Päälaskenta!E$24*F811,2))+Päälaskenta!C$24))</f>
        <v>8.41</v>
      </c>
      <c r="H811" s="57">
        <f t="shared" si="194"/>
        <v>0.25</v>
      </c>
      <c r="I811" s="62">
        <f t="shared" si="195"/>
        <v>9.4238000000000002E-2</v>
      </c>
      <c r="J811" s="8">
        <f>IF(F811&lt;Päälaskenta!$D$24,0,Kaksitasouoma_matriisi!F811-Päälaskenta!$D$24)</f>
        <v>0.12</v>
      </c>
      <c r="L811" s="8">
        <f>IF(F811&gt;Päälaskenta!D$24,F811-Päälaskenta!D$24,0)</f>
        <v>0.12</v>
      </c>
      <c r="M811" s="8">
        <f>IF(F811&gt;Päälaskenta!D$24,(Päälaskenta!C$20+(Päälaskenta!E$20*(Kaksitasouoma_matriisi!F811-Päälaskenta!D$24)))*(Kaksitasouoma_matriisi!F811-Päälaskenta!D$24),0)</f>
        <v>0.62160000000000004</v>
      </c>
      <c r="N811" s="8">
        <f>IF(F811&gt;Päälaskenta!D$24,(2*SQRT((POWER((F811-Päälaskenta!D$24),2))+POWER(Päälaskenta!E$20*(F811-Päälaskenta!D$24),2))+Päälaskenta!C$20),0)</f>
        <v>5.4326661530556803</v>
      </c>
      <c r="O811" s="8">
        <f t="shared" si="201"/>
        <v>0.114418957927384</v>
      </c>
      <c r="P811" s="8">
        <f>IF(Päälaskenta!$C$29,IF(L811&gt;Päälaskenta!$F$28,Kaksitasouoma_matriisi!AQ811,Kaksitasouoma_matriisi!AR811),Päälaskenta!$F$20)</f>
        <v>0.12</v>
      </c>
      <c r="Q811" s="8">
        <f t="shared" si="202"/>
        <v>1.2208484378022899</v>
      </c>
      <c r="R811" s="8">
        <f t="shared" si="196"/>
        <v>0.21120772967215601</v>
      </c>
      <c r="S811" s="8">
        <f t="shared" si="203"/>
        <v>0.33978077489085601</v>
      </c>
      <c r="U811" s="93">
        <f>IF(F811&gt;Päälaskenta!D$24,Päälaskenta!H$24+L811*Päälaskenta!G$24,F811*Päälaskenta!C$24 + F811*F811*Päälaskenta!E$24)</f>
        <v>1.478</v>
      </c>
      <c r="V811" s="8">
        <f>IF(F811&gt;Päälaskenta!D$24,2*SQRT(POWER(Päälaskenta!D$24,2)+POWER(Päälaskenta!E$24*Päälaskenta!D$24,2))+Päälaskenta!C$24,(2*SQRT((POWER(F811,2))+POWER(Päälaskenta!E$24*F811,2))+Päälaskenta!C$24))</f>
        <v>2.9798989873223301</v>
      </c>
      <c r="W811" s="8">
        <f t="shared" si="204"/>
        <v>0.49598996687068803</v>
      </c>
      <c r="X811" s="8">
        <f>Päälaskenta!F$24</f>
        <v>7.0000000000000007E-2</v>
      </c>
      <c r="Y811" s="8">
        <f t="shared" si="205"/>
        <v>13.229953619694999</v>
      </c>
      <c r="Z811" s="8">
        <f t="shared" si="197"/>
        <v>2.2887922703278401</v>
      </c>
      <c r="AA811" s="8">
        <f t="shared" si="206"/>
        <v>1.5485739312096301</v>
      </c>
      <c r="AC811" s="8">
        <f t="shared" si="198"/>
        <v>0.102288999029442</v>
      </c>
      <c r="AE811" s="8">
        <v>809</v>
      </c>
      <c r="AF811" s="8">
        <f t="shared" si="208"/>
        <v>14.450802057497301</v>
      </c>
      <c r="AG811" s="8">
        <f t="shared" si="199"/>
        <v>2.9929269220425301E-2</v>
      </c>
      <c r="AJ811" s="132">
        <f>IF(Päälaskenta!$F$28&lt;Kaksitasouoma_matriisi!L811,Päälaskenta!$C$20*Päälaskenta!$F$28,Päälaskenta!$C$20*Kaksitasouoma_matriisi!L811)</f>
        <v>0.6</v>
      </c>
      <c r="AK811" s="134">
        <f>SQRT(Päälaskenta!$D$20^2+(Päälaskenta!$D$20/(1/Päälaskenta!$E$20))^2)</f>
        <v>1.8029999999999999</v>
      </c>
      <c r="AL811" s="134">
        <f>IF(Päälaskenta!$F$28&lt;Kaksitasouoma_matriisi!L811,AK811*Päälaskenta!$F$28*COS(ATAN(1/Päälaskenta!$E$20)),AK811*Kaksitasouoma_matriisi!L811*COS(ATAN(1/Päälaskenta!$E$20)))</f>
        <v>0.18</v>
      </c>
      <c r="AM811" s="134"/>
      <c r="AN811" s="134">
        <f t="shared" si="207"/>
        <v>0.78</v>
      </c>
      <c r="AO811" s="8">
        <f t="shared" si="200"/>
        <v>0.371587823352866</v>
      </c>
      <c r="AP811" s="134">
        <f>Refererenssiarvoja!$B$16*H811^(1/6)/(Refererenssiarvoja!$B$15^0.5)*(Päälaskenta!$G$28/2)^0.5*(1-AO811)^(-1.5)</f>
        <v>0.08</v>
      </c>
      <c r="AQ811" s="8">
        <f>Refererenssiarvoja!$B$16*Kaksitasouoma_matriisi!O811^(1/6)/(SQRT((2*Refererenssiarvoja!$B$15)/(Päälaskenta!$F$31*Päälaskenta!$G$31*Päälaskenta!$F$28))+SQRT(Refererenssiarvoja!$B$15)/Refererenssiarvoja!$B$17*LN(Kaksitasouoma_matriisi!L811/Päälaskenta!$F$28))</f>
        <v>-7.5786311137520601E-2</v>
      </c>
      <c r="AR811" s="8">
        <f>Refererenssiarvoja!$B$16*Kaksitasouoma_matriisi!O811^(1/6)/(SQRT((2*Refererenssiarvoja!$B$15)/(Päälaskenta!$F$31*Päälaskenta!$G$31*L811)))</f>
        <v>0.172315410714168</v>
      </c>
    </row>
    <row r="812" spans="1:44" x14ac:dyDescent="0.2">
      <c r="A812" s="8">
        <v>810</v>
      </c>
      <c r="B812" s="8">
        <f>IF(Päälaskenta!C$7,Päälaskenta!E$7,Päälaskenta!G$5)</f>
        <v>2.5</v>
      </c>
      <c r="C812" s="56">
        <v>1.19</v>
      </c>
      <c r="D812" s="93">
        <f t="shared" si="193"/>
        <v>2.1008</v>
      </c>
      <c r="E812" s="8">
        <f>IF(Päälaskenta!$C$26,Kaksitasouoma_matriisi!AP812,Kaksitasouoma_matriisi!AC812)</f>
        <v>0.102288999029442</v>
      </c>
      <c r="F812" s="56">
        <f>IF(D812&lt;Päälaskenta!H$24,(SQRT(POWER(Päälaskenta!C$24/(2*Päälaskenta!E$24),2)+(D812/Päälaskenta!E$24))-Päälaskenta!C$24/(2*Päälaskenta!E$24)),IF(D812=Päälaskenta!H$24,Päälaskenta!D$24,Päälaskenta!D$24+(SQRT(POWER((Päälaskenta!C$20+Päälaskenta!G$24)/(2*Päälaskenta!E$20),2)+((D812-Päälaskenta!H$24)/Päälaskenta!E$20))-(Päälaskenta!C$20+Päälaskenta!G$24)/(2*Päälaskenta!E$20))))</f>
        <v>0.82</v>
      </c>
      <c r="G812" s="57">
        <f>IF(F812&gt;Päälaskenta!D$24,(2*SQRT((POWER(Päälaskenta!D$24,2))+POWER(Päälaskenta!E$24*Päälaskenta!D$24,2))+Päälaskenta!C$24)+(2*SQRT((POWER((F812-Päälaskenta!D$24),2))+POWER(Päälaskenta!E$20*(F812-Päälaskenta!D$24),2))+Päälaskenta!C$20),(2*SQRT((POWER(F812,2))+POWER(Päälaskenta!E$24*F812,2))+Päälaskenta!C$24))</f>
        <v>8.41</v>
      </c>
      <c r="H812" s="57">
        <f t="shared" si="194"/>
        <v>0.25</v>
      </c>
      <c r="I812" s="62">
        <f t="shared" si="195"/>
        <v>9.4079999999999997E-2</v>
      </c>
      <c r="J812" s="8">
        <f>IF(F812&lt;Päälaskenta!$D$24,0,Kaksitasouoma_matriisi!F812-Päälaskenta!$D$24)</f>
        <v>0.12</v>
      </c>
      <c r="L812" s="8">
        <f>IF(F812&gt;Päälaskenta!D$24,F812-Päälaskenta!D$24,0)</f>
        <v>0.12</v>
      </c>
      <c r="M812" s="8">
        <f>IF(F812&gt;Päälaskenta!D$24,(Päälaskenta!C$20+(Päälaskenta!E$20*(Kaksitasouoma_matriisi!F812-Päälaskenta!D$24)))*(Kaksitasouoma_matriisi!F812-Päälaskenta!D$24),0)</f>
        <v>0.62160000000000004</v>
      </c>
      <c r="N812" s="8">
        <f>IF(F812&gt;Päälaskenta!D$24,(2*SQRT((POWER((F812-Päälaskenta!D$24),2))+POWER(Päälaskenta!E$20*(F812-Päälaskenta!D$24),2))+Päälaskenta!C$20),0)</f>
        <v>5.4326661530556803</v>
      </c>
      <c r="O812" s="8">
        <f t="shared" si="201"/>
        <v>0.114418957927384</v>
      </c>
      <c r="P812" s="8">
        <f>IF(Päälaskenta!$C$29,IF(L812&gt;Päälaskenta!$F$28,Kaksitasouoma_matriisi!AQ812,Kaksitasouoma_matriisi!AR812),Päälaskenta!$F$20)</f>
        <v>0.12</v>
      </c>
      <c r="Q812" s="8">
        <f t="shared" si="202"/>
        <v>1.2208484378022899</v>
      </c>
      <c r="R812" s="8">
        <f t="shared" si="196"/>
        <v>0.21120772967215601</v>
      </c>
      <c r="S812" s="8">
        <f t="shared" si="203"/>
        <v>0.33978077489085601</v>
      </c>
      <c r="U812" s="93">
        <f>IF(F812&gt;Päälaskenta!D$24,Päälaskenta!H$24+L812*Päälaskenta!G$24,F812*Päälaskenta!C$24 + F812*F812*Päälaskenta!E$24)</f>
        <v>1.478</v>
      </c>
      <c r="V812" s="8">
        <f>IF(F812&gt;Päälaskenta!D$24,2*SQRT(POWER(Päälaskenta!D$24,2)+POWER(Päälaskenta!E$24*Päälaskenta!D$24,2))+Päälaskenta!C$24,(2*SQRT((POWER(F812,2))+POWER(Päälaskenta!E$24*F812,2))+Päälaskenta!C$24))</f>
        <v>2.9798989873223301</v>
      </c>
      <c r="W812" s="8">
        <f t="shared" si="204"/>
        <v>0.49598996687068803</v>
      </c>
      <c r="X812" s="8">
        <f>Päälaskenta!F$24</f>
        <v>7.0000000000000007E-2</v>
      </c>
      <c r="Y812" s="8">
        <f t="shared" si="205"/>
        <v>13.229953619694999</v>
      </c>
      <c r="Z812" s="8">
        <f t="shared" si="197"/>
        <v>2.2887922703278401</v>
      </c>
      <c r="AA812" s="8">
        <f t="shared" si="206"/>
        <v>1.5485739312096301</v>
      </c>
      <c r="AC812" s="8">
        <f t="shared" si="198"/>
        <v>0.102288999029442</v>
      </c>
      <c r="AE812" s="8">
        <v>810</v>
      </c>
      <c r="AF812" s="8">
        <f t="shared" si="208"/>
        <v>14.450802057497301</v>
      </c>
      <c r="AG812" s="8">
        <f t="shared" si="199"/>
        <v>2.9929269220425301E-2</v>
      </c>
      <c r="AJ812" s="132">
        <f>IF(Päälaskenta!$F$28&lt;Kaksitasouoma_matriisi!L812,Päälaskenta!$C$20*Päälaskenta!$F$28,Päälaskenta!$C$20*Kaksitasouoma_matriisi!L812)</f>
        <v>0.6</v>
      </c>
      <c r="AK812" s="134">
        <f>SQRT(Päälaskenta!$D$20^2+(Päälaskenta!$D$20/(1/Päälaskenta!$E$20))^2)</f>
        <v>1.8029999999999999</v>
      </c>
      <c r="AL812" s="134">
        <f>IF(Päälaskenta!$F$28&lt;Kaksitasouoma_matriisi!L812,AK812*Päälaskenta!$F$28*COS(ATAN(1/Päälaskenta!$E$20)),AK812*Kaksitasouoma_matriisi!L812*COS(ATAN(1/Päälaskenta!$E$20)))</f>
        <v>0.18</v>
      </c>
      <c r="AM812" s="134"/>
      <c r="AN812" s="134">
        <f t="shared" si="207"/>
        <v>0.78</v>
      </c>
      <c r="AO812" s="8">
        <f t="shared" si="200"/>
        <v>0.37128712871287101</v>
      </c>
      <c r="AP812" s="134">
        <f>Refererenssiarvoja!$B$16*H812^(1/6)/(Refererenssiarvoja!$B$15^0.5)*(Päälaskenta!$G$28/2)^0.5*(1-AO812)^(-1.5)</f>
        <v>0.08</v>
      </c>
      <c r="AQ812" s="8">
        <f>Refererenssiarvoja!$B$16*Kaksitasouoma_matriisi!O812^(1/6)/(SQRT((2*Refererenssiarvoja!$B$15)/(Päälaskenta!$F$31*Päälaskenta!$G$31*Päälaskenta!$F$28))+SQRT(Refererenssiarvoja!$B$15)/Refererenssiarvoja!$B$17*LN(Kaksitasouoma_matriisi!L812/Päälaskenta!$F$28))</f>
        <v>-7.5786311137520601E-2</v>
      </c>
      <c r="AR812" s="8">
        <f>Refererenssiarvoja!$B$16*Kaksitasouoma_matriisi!O812^(1/6)/(SQRT((2*Refererenssiarvoja!$B$15)/(Päälaskenta!$F$31*Päälaskenta!$G$31*L812)))</f>
        <v>0.172315410714168</v>
      </c>
    </row>
    <row r="813" spans="1:44" x14ac:dyDescent="0.2">
      <c r="A813" s="8">
        <v>811</v>
      </c>
      <c r="B813" s="8">
        <f>IF(Päälaskenta!C$7,Päälaskenta!E$7,Päälaskenta!G$5)</f>
        <v>2.5</v>
      </c>
      <c r="C813" s="56">
        <v>1.1890000000000001</v>
      </c>
      <c r="D813" s="93">
        <f t="shared" si="193"/>
        <v>2.1025999999999998</v>
      </c>
      <c r="E813" s="8">
        <f>IF(Päälaskenta!$C$26,Kaksitasouoma_matriisi!AP813,Kaksitasouoma_matriisi!AC813)</f>
        <v>0.102288999029442</v>
      </c>
      <c r="F813" s="56">
        <f>IF(D813&lt;Päälaskenta!H$24,(SQRT(POWER(Päälaskenta!C$24/(2*Päälaskenta!E$24),2)+(D813/Päälaskenta!E$24))-Päälaskenta!C$24/(2*Päälaskenta!E$24)),IF(D813=Päälaskenta!H$24,Päälaskenta!D$24,Päälaskenta!D$24+(SQRT(POWER((Päälaskenta!C$20+Päälaskenta!G$24)/(2*Päälaskenta!E$20),2)+((D813-Päälaskenta!H$24)/Päälaskenta!E$20))-(Päälaskenta!C$20+Päälaskenta!G$24)/(2*Päälaskenta!E$20))))</f>
        <v>0.82</v>
      </c>
      <c r="G813" s="57">
        <f>IF(F813&gt;Päälaskenta!D$24,(2*SQRT((POWER(Päälaskenta!D$24,2))+POWER(Päälaskenta!E$24*Päälaskenta!D$24,2))+Päälaskenta!C$24)+(2*SQRT((POWER((F813-Päälaskenta!D$24),2))+POWER(Päälaskenta!E$20*(F813-Päälaskenta!D$24),2))+Päälaskenta!C$20),(2*SQRT((POWER(F813,2))+POWER(Päälaskenta!E$24*F813,2))+Päälaskenta!C$24))</f>
        <v>8.41</v>
      </c>
      <c r="H813" s="57">
        <f t="shared" si="194"/>
        <v>0.25</v>
      </c>
      <c r="I813" s="62">
        <f t="shared" si="195"/>
        <v>9.3922000000000005E-2</v>
      </c>
      <c r="J813" s="8">
        <f>IF(F813&lt;Päälaskenta!$D$24,0,Kaksitasouoma_matriisi!F813-Päälaskenta!$D$24)</f>
        <v>0.12</v>
      </c>
      <c r="L813" s="8">
        <f>IF(F813&gt;Päälaskenta!D$24,F813-Päälaskenta!D$24,0)</f>
        <v>0.12</v>
      </c>
      <c r="M813" s="8">
        <f>IF(F813&gt;Päälaskenta!D$24,(Päälaskenta!C$20+(Päälaskenta!E$20*(Kaksitasouoma_matriisi!F813-Päälaskenta!D$24)))*(Kaksitasouoma_matriisi!F813-Päälaskenta!D$24),0)</f>
        <v>0.62160000000000004</v>
      </c>
      <c r="N813" s="8">
        <f>IF(F813&gt;Päälaskenta!D$24,(2*SQRT((POWER((F813-Päälaskenta!D$24),2))+POWER(Päälaskenta!E$20*(F813-Päälaskenta!D$24),2))+Päälaskenta!C$20),0)</f>
        <v>5.4326661530556803</v>
      </c>
      <c r="O813" s="8">
        <f t="shared" si="201"/>
        <v>0.114418957927384</v>
      </c>
      <c r="P813" s="8">
        <f>IF(Päälaskenta!$C$29,IF(L813&gt;Päälaskenta!$F$28,Kaksitasouoma_matriisi!AQ813,Kaksitasouoma_matriisi!AR813),Päälaskenta!$F$20)</f>
        <v>0.12</v>
      </c>
      <c r="Q813" s="8">
        <f t="shared" si="202"/>
        <v>1.2208484378022899</v>
      </c>
      <c r="R813" s="8">
        <f t="shared" si="196"/>
        <v>0.21120772967215601</v>
      </c>
      <c r="S813" s="8">
        <f t="shared" si="203"/>
        <v>0.33978077489085601</v>
      </c>
      <c r="U813" s="93">
        <f>IF(F813&gt;Päälaskenta!D$24,Päälaskenta!H$24+L813*Päälaskenta!G$24,F813*Päälaskenta!C$24 + F813*F813*Päälaskenta!E$24)</f>
        <v>1.478</v>
      </c>
      <c r="V813" s="8">
        <f>IF(F813&gt;Päälaskenta!D$24,2*SQRT(POWER(Päälaskenta!D$24,2)+POWER(Päälaskenta!E$24*Päälaskenta!D$24,2))+Päälaskenta!C$24,(2*SQRT((POWER(F813,2))+POWER(Päälaskenta!E$24*F813,2))+Päälaskenta!C$24))</f>
        <v>2.9798989873223301</v>
      </c>
      <c r="W813" s="8">
        <f t="shared" si="204"/>
        <v>0.49598996687068803</v>
      </c>
      <c r="X813" s="8">
        <f>Päälaskenta!F$24</f>
        <v>7.0000000000000007E-2</v>
      </c>
      <c r="Y813" s="8">
        <f t="shared" si="205"/>
        <v>13.229953619694999</v>
      </c>
      <c r="Z813" s="8">
        <f t="shared" si="197"/>
        <v>2.2887922703278401</v>
      </c>
      <c r="AA813" s="8">
        <f t="shared" si="206"/>
        <v>1.5485739312096301</v>
      </c>
      <c r="AC813" s="8">
        <f t="shared" si="198"/>
        <v>0.102288999029442</v>
      </c>
      <c r="AE813" s="8">
        <v>811</v>
      </c>
      <c r="AF813" s="8">
        <f t="shared" si="208"/>
        <v>14.450802057497301</v>
      </c>
      <c r="AG813" s="8">
        <f t="shared" si="199"/>
        <v>2.9929269220425301E-2</v>
      </c>
      <c r="AJ813" s="132">
        <f>IF(Päälaskenta!$F$28&lt;Kaksitasouoma_matriisi!L813,Päälaskenta!$C$20*Päälaskenta!$F$28,Päälaskenta!$C$20*Kaksitasouoma_matriisi!L813)</f>
        <v>0.6</v>
      </c>
      <c r="AK813" s="134">
        <f>SQRT(Päälaskenta!$D$20^2+(Päälaskenta!$D$20/(1/Päälaskenta!$E$20))^2)</f>
        <v>1.8029999999999999</v>
      </c>
      <c r="AL813" s="134">
        <f>IF(Päälaskenta!$F$28&lt;Kaksitasouoma_matriisi!L813,AK813*Päälaskenta!$F$28*COS(ATAN(1/Päälaskenta!$E$20)),AK813*Kaksitasouoma_matriisi!L813*COS(ATAN(1/Päälaskenta!$E$20)))</f>
        <v>0.18</v>
      </c>
      <c r="AM813" s="134"/>
      <c r="AN813" s="134">
        <f t="shared" si="207"/>
        <v>0.78</v>
      </c>
      <c r="AO813" s="8">
        <f t="shared" si="200"/>
        <v>0.37096927613431002</v>
      </c>
      <c r="AP813" s="134">
        <f>Refererenssiarvoja!$B$16*H813^(1/6)/(Refererenssiarvoja!$B$15^0.5)*(Päälaskenta!$G$28/2)^0.5*(1-AO813)^(-1.5)</f>
        <v>0.08</v>
      </c>
      <c r="AQ813" s="8">
        <f>Refererenssiarvoja!$B$16*Kaksitasouoma_matriisi!O813^(1/6)/(SQRT((2*Refererenssiarvoja!$B$15)/(Päälaskenta!$F$31*Päälaskenta!$G$31*Päälaskenta!$F$28))+SQRT(Refererenssiarvoja!$B$15)/Refererenssiarvoja!$B$17*LN(Kaksitasouoma_matriisi!L813/Päälaskenta!$F$28))</f>
        <v>-7.5786311137520601E-2</v>
      </c>
      <c r="AR813" s="8">
        <f>Refererenssiarvoja!$B$16*Kaksitasouoma_matriisi!O813^(1/6)/(SQRT((2*Refererenssiarvoja!$B$15)/(Päälaskenta!$F$31*Päälaskenta!$G$31*L813)))</f>
        <v>0.172315410714168</v>
      </c>
    </row>
    <row r="814" spans="1:44" x14ac:dyDescent="0.2">
      <c r="A814" s="8">
        <v>812</v>
      </c>
      <c r="B814" s="8">
        <f>IF(Päälaskenta!C$7,Päälaskenta!E$7,Päälaskenta!G$5)</f>
        <v>2.5</v>
      </c>
      <c r="C814" s="56">
        <v>1.1879999999999999</v>
      </c>
      <c r="D814" s="93">
        <f t="shared" si="193"/>
        <v>2.1044</v>
      </c>
      <c r="E814" s="8">
        <f>IF(Päälaskenta!$C$26,Kaksitasouoma_matriisi!AP814,Kaksitasouoma_matriisi!AC814)</f>
        <v>0.10229658655641601</v>
      </c>
      <c r="F814" s="56">
        <f>IF(D814&lt;Päälaskenta!H$24,(SQRT(POWER(Päälaskenta!C$24/(2*Päälaskenta!E$24),2)+(D814/Päälaskenta!E$24))-Päälaskenta!C$24/(2*Päälaskenta!E$24)),IF(D814=Päälaskenta!H$24,Päälaskenta!D$24,Päälaskenta!D$24+(SQRT(POWER((Päälaskenta!C$20+Päälaskenta!G$24)/(2*Päälaskenta!E$20),2)+((D814-Päälaskenta!H$24)/Päälaskenta!E$20))-(Päälaskenta!C$20+Päälaskenta!G$24)/(2*Päälaskenta!E$20))))</f>
        <v>0.82099999999999995</v>
      </c>
      <c r="G814" s="57">
        <f>IF(F814&gt;Päälaskenta!D$24,(2*SQRT((POWER(Päälaskenta!D$24,2))+POWER(Päälaskenta!E$24*Päälaskenta!D$24,2))+Päälaskenta!C$24)+(2*SQRT((POWER((F814-Päälaskenta!D$24),2))+POWER(Päälaskenta!E$20*(F814-Päälaskenta!D$24),2))+Päälaskenta!C$20),(2*SQRT((POWER(F814,2))+POWER(Päälaskenta!E$24*F814,2))+Päälaskenta!C$24))</f>
        <v>8.42</v>
      </c>
      <c r="H814" s="57">
        <f t="shared" si="194"/>
        <v>0.25</v>
      </c>
      <c r="I814" s="62">
        <f t="shared" si="195"/>
        <v>9.3778E-2</v>
      </c>
      <c r="J814" s="8">
        <f>IF(F814&lt;Päälaskenta!$D$24,0,Kaksitasouoma_matriisi!F814-Päälaskenta!$D$24)</f>
        <v>0.121</v>
      </c>
      <c r="L814" s="8">
        <f>IF(F814&gt;Päälaskenta!D$24,F814-Päälaskenta!D$24,0)</f>
        <v>0.121</v>
      </c>
      <c r="M814" s="8">
        <f>IF(F814&gt;Päälaskenta!D$24,(Päälaskenta!C$20+(Päälaskenta!E$20*(Kaksitasouoma_matriisi!F814-Päälaskenta!D$24)))*(Kaksitasouoma_matriisi!F814-Päälaskenta!D$24),0)</f>
        <v>0.62696149999999995</v>
      </c>
      <c r="N814" s="8">
        <f>IF(F814&gt;Päälaskenta!D$24,(2*SQRT((POWER((F814-Päälaskenta!D$24),2))+POWER(Päälaskenta!E$20*(F814-Päälaskenta!D$24),2))+Päälaskenta!C$20),0)</f>
        <v>5.4362717043311397</v>
      </c>
      <c r="O814" s="8">
        <f t="shared" si="201"/>
        <v>0.11532931650573899</v>
      </c>
      <c r="P814" s="8">
        <f>IF(Päälaskenta!$C$29,IF(L814&gt;Päälaskenta!$F$28,Kaksitasouoma_matriisi!AQ814,Kaksitasouoma_matriisi!AR814),Päälaskenta!$F$20)</f>
        <v>0.12</v>
      </c>
      <c r="Q814" s="8">
        <f t="shared" si="202"/>
        <v>1.23790154668922</v>
      </c>
      <c r="R814" s="8">
        <f t="shared" si="196"/>
        <v>0.213377153982448</v>
      </c>
      <c r="S814" s="8">
        <f t="shared" si="203"/>
        <v>0.34033533794730297</v>
      </c>
      <c r="U814" s="93">
        <f>IF(F814&gt;Päälaskenta!D$24,Päälaskenta!H$24+L814*Päälaskenta!G$24,F814*Päälaskenta!C$24 + F814*F814*Päälaskenta!E$24)</f>
        <v>1.4803999999999999</v>
      </c>
      <c r="V814" s="8">
        <f>IF(F814&gt;Päälaskenta!D$24,2*SQRT(POWER(Päälaskenta!D$24,2)+POWER(Päälaskenta!E$24*Päälaskenta!D$24,2))+Päälaskenta!C$24,(2*SQRT((POWER(F814,2))+POWER(Päälaskenta!E$24*F814,2))+Päälaskenta!C$24))</f>
        <v>2.9798989873223301</v>
      </c>
      <c r="W814" s="8">
        <f t="shared" si="204"/>
        <v>0.496795363298624</v>
      </c>
      <c r="X814" s="8">
        <f>Päälaskenta!F$24</f>
        <v>7.0000000000000007E-2</v>
      </c>
      <c r="Y814" s="8">
        <f t="shared" si="205"/>
        <v>13.265778013014801</v>
      </c>
      <c r="Z814" s="8">
        <f t="shared" si="197"/>
        <v>2.2866228460175502</v>
      </c>
      <c r="AA814" s="8">
        <f t="shared" si="206"/>
        <v>1.5445979775854799</v>
      </c>
      <c r="AC814" s="8">
        <f t="shared" si="198"/>
        <v>0.10229658655641601</v>
      </c>
      <c r="AE814" s="8">
        <v>812</v>
      </c>
      <c r="AF814" s="8">
        <f t="shared" si="208"/>
        <v>14.503679559704</v>
      </c>
      <c r="AG814" s="8">
        <f t="shared" si="199"/>
        <v>2.9711434828918699E-2</v>
      </c>
      <c r="AJ814" s="132">
        <f>IF(Päälaskenta!$F$28&lt;Kaksitasouoma_matriisi!L814,Päälaskenta!$C$20*Päälaskenta!$F$28,Päälaskenta!$C$20*Kaksitasouoma_matriisi!L814)</f>
        <v>0.60499999999999998</v>
      </c>
      <c r="AK814" s="134">
        <f>SQRT(Päälaskenta!$D$20^2+(Päälaskenta!$D$20/(1/Päälaskenta!$E$20))^2)</f>
        <v>1.8029999999999999</v>
      </c>
      <c r="AL814" s="134">
        <f>IF(Päälaskenta!$F$28&lt;Kaksitasouoma_matriisi!L814,AK814*Päälaskenta!$F$28*COS(ATAN(1/Päälaskenta!$E$20)),AK814*Kaksitasouoma_matriisi!L814*COS(ATAN(1/Päälaskenta!$E$20)))</f>
        <v>0.182</v>
      </c>
      <c r="AM814" s="134"/>
      <c r="AN814" s="134">
        <f t="shared" si="207"/>
        <v>0.78700000000000003</v>
      </c>
      <c r="AO814" s="8">
        <f t="shared" si="200"/>
        <v>0.37397833111575701</v>
      </c>
      <c r="AP814" s="134">
        <f>Refererenssiarvoja!$B$16*H814^(1/6)/(Refererenssiarvoja!$B$15^0.5)*(Päälaskenta!$G$28/2)^0.5*(1-AO814)^(-1.5)</f>
        <v>8.1000000000000003E-2</v>
      </c>
      <c r="AQ814" s="8">
        <f>Refererenssiarvoja!$B$16*Kaksitasouoma_matriisi!O814^(1/6)/(SQRT((2*Refererenssiarvoja!$B$15)/(Päälaskenta!$F$31*Päälaskenta!$G$31*Päälaskenta!$F$28))+SQRT(Refererenssiarvoja!$B$15)/Refererenssiarvoja!$B$17*LN(Kaksitasouoma_matriisi!L814/Päälaskenta!$F$28))</f>
        <v>-7.6426661921791206E-2</v>
      </c>
      <c r="AR814" s="8">
        <f>Refererenssiarvoja!$B$16*Kaksitasouoma_matriisi!O814^(1/6)/(SQRT((2*Refererenssiarvoja!$B$15)/(Päälaskenta!$F$31*Päälaskenta!$G$31*L814)))</f>
        <v>0.173260595736799</v>
      </c>
    </row>
    <row r="815" spans="1:44" x14ac:dyDescent="0.2">
      <c r="A815" s="8">
        <v>813</v>
      </c>
      <c r="B815" s="8">
        <f>IF(Päälaskenta!C$7,Päälaskenta!E$7,Päälaskenta!G$5)</f>
        <v>2.5</v>
      </c>
      <c r="C815" s="56">
        <v>1.1870000000000001</v>
      </c>
      <c r="D815" s="93">
        <f t="shared" si="193"/>
        <v>2.1061000000000001</v>
      </c>
      <c r="E815" s="8">
        <f>IF(Päälaskenta!$C$26,Kaksitasouoma_matriisi!AP815,Kaksitasouoma_matriisi!AC815)</f>
        <v>0.10229658655641601</v>
      </c>
      <c r="F815" s="56">
        <f>IF(D815&lt;Päälaskenta!H$24,(SQRT(POWER(Päälaskenta!C$24/(2*Päälaskenta!E$24),2)+(D815/Päälaskenta!E$24))-Päälaskenta!C$24/(2*Päälaskenta!E$24)),IF(D815=Päälaskenta!H$24,Päälaskenta!D$24,Päälaskenta!D$24+(SQRT(POWER((Päälaskenta!C$20+Päälaskenta!G$24)/(2*Päälaskenta!E$20),2)+((D815-Päälaskenta!H$24)/Päälaskenta!E$20))-(Päälaskenta!C$20+Päälaskenta!G$24)/(2*Päälaskenta!E$20))))</f>
        <v>0.82099999999999995</v>
      </c>
      <c r="G815" s="57">
        <f>IF(F815&gt;Päälaskenta!D$24,(2*SQRT((POWER(Päälaskenta!D$24,2))+POWER(Päälaskenta!E$24*Päälaskenta!D$24,2))+Päälaskenta!C$24)+(2*SQRT((POWER((F815-Päälaskenta!D$24),2))+POWER(Päälaskenta!E$20*(F815-Päälaskenta!D$24),2))+Päälaskenta!C$20),(2*SQRT((POWER(F815,2))+POWER(Päälaskenta!E$24*F815,2))+Päälaskenta!C$24))</f>
        <v>8.42</v>
      </c>
      <c r="H815" s="57">
        <f t="shared" si="194"/>
        <v>0.25</v>
      </c>
      <c r="I815" s="62">
        <f t="shared" si="195"/>
        <v>9.3619999999999995E-2</v>
      </c>
      <c r="J815" s="8">
        <f>IF(F815&lt;Päälaskenta!$D$24,0,Kaksitasouoma_matriisi!F815-Päälaskenta!$D$24)</f>
        <v>0.121</v>
      </c>
      <c r="L815" s="8">
        <f>IF(F815&gt;Päälaskenta!D$24,F815-Päälaskenta!D$24,0)</f>
        <v>0.121</v>
      </c>
      <c r="M815" s="8">
        <f>IF(F815&gt;Päälaskenta!D$24,(Päälaskenta!C$20+(Päälaskenta!E$20*(Kaksitasouoma_matriisi!F815-Päälaskenta!D$24)))*(Kaksitasouoma_matriisi!F815-Päälaskenta!D$24),0)</f>
        <v>0.62696149999999995</v>
      </c>
      <c r="N815" s="8">
        <f>IF(F815&gt;Päälaskenta!D$24,(2*SQRT((POWER((F815-Päälaskenta!D$24),2))+POWER(Päälaskenta!E$20*(F815-Päälaskenta!D$24),2))+Päälaskenta!C$20),0)</f>
        <v>5.4362717043311397</v>
      </c>
      <c r="O815" s="8">
        <f t="shared" si="201"/>
        <v>0.11532931650573899</v>
      </c>
      <c r="P815" s="8">
        <f>IF(Päälaskenta!$C$29,IF(L815&gt;Päälaskenta!$F$28,Kaksitasouoma_matriisi!AQ815,Kaksitasouoma_matriisi!AR815),Päälaskenta!$F$20)</f>
        <v>0.12</v>
      </c>
      <c r="Q815" s="8">
        <f t="shared" si="202"/>
        <v>1.23790154668922</v>
      </c>
      <c r="R815" s="8">
        <f t="shared" si="196"/>
        <v>0.213377153982448</v>
      </c>
      <c r="S815" s="8">
        <f t="shared" si="203"/>
        <v>0.34033533794730297</v>
      </c>
      <c r="U815" s="93">
        <f>IF(F815&gt;Päälaskenta!D$24,Päälaskenta!H$24+L815*Päälaskenta!G$24,F815*Päälaskenta!C$24 + F815*F815*Päälaskenta!E$24)</f>
        <v>1.4803999999999999</v>
      </c>
      <c r="V815" s="8">
        <f>IF(F815&gt;Päälaskenta!D$24,2*SQRT(POWER(Päälaskenta!D$24,2)+POWER(Päälaskenta!E$24*Päälaskenta!D$24,2))+Päälaskenta!C$24,(2*SQRT((POWER(F815,2))+POWER(Päälaskenta!E$24*F815,2))+Päälaskenta!C$24))</f>
        <v>2.9798989873223301</v>
      </c>
      <c r="W815" s="8">
        <f t="shared" si="204"/>
        <v>0.496795363298624</v>
      </c>
      <c r="X815" s="8">
        <f>Päälaskenta!F$24</f>
        <v>7.0000000000000007E-2</v>
      </c>
      <c r="Y815" s="8">
        <f t="shared" si="205"/>
        <v>13.265778013014801</v>
      </c>
      <c r="Z815" s="8">
        <f t="shared" si="197"/>
        <v>2.2866228460175502</v>
      </c>
      <c r="AA815" s="8">
        <f t="shared" si="206"/>
        <v>1.5445979775854799</v>
      </c>
      <c r="AC815" s="8">
        <f t="shared" si="198"/>
        <v>0.10229658655641601</v>
      </c>
      <c r="AE815" s="8">
        <v>813</v>
      </c>
      <c r="AF815" s="8">
        <f t="shared" si="208"/>
        <v>14.503679559704</v>
      </c>
      <c r="AG815" s="8">
        <f t="shared" si="199"/>
        <v>2.9711434828918699E-2</v>
      </c>
      <c r="AJ815" s="132">
        <f>IF(Päälaskenta!$F$28&lt;Kaksitasouoma_matriisi!L815,Päälaskenta!$C$20*Päälaskenta!$F$28,Päälaskenta!$C$20*Kaksitasouoma_matriisi!L815)</f>
        <v>0.60499999999999998</v>
      </c>
      <c r="AK815" s="134">
        <f>SQRT(Päälaskenta!$D$20^2+(Päälaskenta!$D$20/(1/Päälaskenta!$E$20))^2)</f>
        <v>1.8029999999999999</v>
      </c>
      <c r="AL815" s="134">
        <f>IF(Päälaskenta!$F$28&lt;Kaksitasouoma_matriisi!L815,AK815*Päälaskenta!$F$28*COS(ATAN(1/Päälaskenta!$E$20)),AK815*Kaksitasouoma_matriisi!L815*COS(ATAN(1/Päälaskenta!$E$20)))</f>
        <v>0.182</v>
      </c>
      <c r="AM815" s="134"/>
      <c r="AN815" s="134">
        <f t="shared" si="207"/>
        <v>0.78700000000000003</v>
      </c>
      <c r="AO815" s="8">
        <f t="shared" si="200"/>
        <v>0.37367646360571699</v>
      </c>
      <c r="AP815" s="134">
        <f>Refererenssiarvoja!$B$16*H815^(1/6)/(Refererenssiarvoja!$B$15^0.5)*(Päälaskenta!$G$28/2)^0.5*(1-AO815)^(-1.5)</f>
        <v>8.1000000000000003E-2</v>
      </c>
      <c r="AQ815" s="8">
        <f>Refererenssiarvoja!$B$16*Kaksitasouoma_matriisi!O815^(1/6)/(SQRT((2*Refererenssiarvoja!$B$15)/(Päälaskenta!$F$31*Päälaskenta!$G$31*Päälaskenta!$F$28))+SQRT(Refererenssiarvoja!$B$15)/Refererenssiarvoja!$B$17*LN(Kaksitasouoma_matriisi!L815/Päälaskenta!$F$28))</f>
        <v>-7.6426661921791206E-2</v>
      </c>
      <c r="AR815" s="8">
        <f>Refererenssiarvoja!$B$16*Kaksitasouoma_matriisi!O815^(1/6)/(SQRT((2*Refererenssiarvoja!$B$15)/(Päälaskenta!$F$31*Päälaskenta!$G$31*L815)))</f>
        <v>0.173260595736799</v>
      </c>
    </row>
    <row r="816" spans="1:44" x14ac:dyDescent="0.2">
      <c r="A816" s="8">
        <v>814</v>
      </c>
      <c r="B816" s="8">
        <f>IF(Päälaskenta!C$7,Päälaskenta!E$7,Päälaskenta!G$5)</f>
        <v>2.5</v>
      </c>
      <c r="C816" s="56">
        <v>1.1859999999999999</v>
      </c>
      <c r="D816" s="93">
        <f t="shared" si="193"/>
        <v>2.1078999999999999</v>
      </c>
      <c r="E816" s="8">
        <f>IF(Päälaskenta!$C$26,Kaksitasouoma_matriisi!AP816,Kaksitasouoma_matriisi!AC816)</f>
        <v>0.10229658655641601</v>
      </c>
      <c r="F816" s="56">
        <f>IF(D816&lt;Päälaskenta!H$24,(SQRT(POWER(Päälaskenta!C$24/(2*Päälaskenta!E$24),2)+(D816/Päälaskenta!E$24))-Päälaskenta!C$24/(2*Päälaskenta!E$24)),IF(D816=Päälaskenta!H$24,Päälaskenta!D$24,Päälaskenta!D$24+(SQRT(POWER((Päälaskenta!C$20+Päälaskenta!G$24)/(2*Päälaskenta!E$20),2)+((D816-Päälaskenta!H$24)/Päälaskenta!E$20))-(Päälaskenta!C$20+Päälaskenta!G$24)/(2*Päälaskenta!E$20))))</f>
        <v>0.82099999999999995</v>
      </c>
      <c r="G816" s="57">
        <f>IF(F816&gt;Päälaskenta!D$24,(2*SQRT((POWER(Päälaskenta!D$24,2))+POWER(Päälaskenta!E$24*Päälaskenta!D$24,2))+Päälaskenta!C$24)+(2*SQRT((POWER((F816-Päälaskenta!D$24),2))+POWER(Päälaskenta!E$20*(F816-Päälaskenta!D$24),2))+Päälaskenta!C$20),(2*SQRT((POWER(F816,2))+POWER(Päälaskenta!E$24*F816,2))+Päälaskenta!C$24))</f>
        <v>8.42</v>
      </c>
      <c r="H816" s="57">
        <f t="shared" si="194"/>
        <v>0.25</v>
      </c>
      <c r="I816" s="62">
        <f t="shared" si="195"/>
        <v>9.3463000000000004E-2</v>
      </c>
      <c r="J816" s="8">
        <f>IF(F816&lt;Päälaskenta!$D$24,0,Kaksitasouoma_matriisi!F816-Päälaskenta!$D$24)</f>
        <v>0.121</v>
      </c>
      <c r="L816" s="8">
        <f>IF(F816&gt;Päälaskenta!D$24,F816-Päälaskenta!D$24,0)</f>
        <v>0.121</v>
      </c>
      <c r="M816" s="8">
        <f>IF(F816&gt;Päälaskenta!D$24,(Päälaskenta!C$20+(Päälaskenta!E$20*(Kaksitasouoma_matriisi!F816-Päälaskenta!D$24)))*(Kaksitasouoma_matriisi!F816-Päälaskenta!D$24),0)</f>
        <v>0.62696149999999995</v>
      </c>
      <c r="N816" s="8">
        <f>IF(F816&gt;Päälaskenta!D$24,(2*SQRT((POWER((F816-Päälaskenta!D$24),2))+POWER(Päälaskenta!E$20*(F816-Päälaskenta!D$24),2))+Päälaskenta!C$20),0)</f>
        <v>5.4362717043311397</v>
      </c>
      <c r="O816" s="8">
        <f t="shared" si="201"/>
        <v>0.11532931650573899</v>
      </c>
      <c r="P816" s="8">
        <f>IF(Päälaskenta!$C$29,IF(L816&gt;Päälaskenta!$F$28,Kaksitasouoma_matriisi!AQ816,Kaksitasouoma_matriisi!AR816),Päälaskenta!$F$20)</f>
        <v>0.12</v>
      </c>
      <c r="Q816" s="8">
        <f t="shared" si="202"/>
        <v>1.23790154668922</v>
      </c>
      <c r="R816" s="8">
        <f t="shared" si="196"/>
        <v>0.213377153982448</v>
      </c>
      <c r="S816" s="8">
        <f t="shared" si="203"/>
        <v>0.34033533794730297</v>
      </c>
      <c r="U816" s="93">
        <f>IF(F816&gt;Päälaskenta!D$24,Päälaskenta!H$24+L816*Päälaskenta!G$24,F816*Päälaskenta!C$24 + F816*F816*Päälaskenta!E$24)</f>
        <v>1.4803999999999999</v>
      </c>
      <c r="V816" s="8">
        <f>IF(F816&gt;Päälaskenta!D$24,2*SQRT(POWER(Päälaskenta!D$24,2)+POWER(Päälaskenta!E$24*Päälaskenta!D$24,2))+Päälaskenta!C$24,(2*SQRT((POWER(F816,2))+POWER(Päälaskenta!E$24*F816,2))+Päälaskenta!C$24))</f>
        <v>2.9798989873223301</v>
      </c>
      <c r="W816" s="8">
        <f t="shared" si="204"/>
        <v>0.496795363298624</v>
      </c>
      <c r="X816" s="8">
        <f>Päälaskenta!F$24</f>
        <v>7.0000000000000007E-2</v>
      </c>
      <c r="Y816" s="8">
        <f t="shared" si="205"/>
        <v>13.265778013014801</v>
      </c>
      <c r="Z816" s="8">
        <f t="shared" si="197"/>
        <v>2.2866228460175502</v>
      </c>
      <c r="AA816" s="8">
        <f t="shared" si="206"/>
        <v>1.5445979775854799</v>
      </c>
      <c r="AC816" s="8">
        <f t="shared" si="198"/>
        <v>0.10229658655641601</v>
      </c>
      <c r="AE816" s="8">
        <v>814</v>
      </c>
      <c r="AF816" s="8">
        <f t="shared" si="208"/>
        <v>14.503679559704</v>
      </c>
      <c r="AG816" s="8">
        <f t="shared" si="199"/>
        <v>2.9711434828918699E-2</v>
      </c>
      <c r="AJ816" s="132">
        <f>IF(Päälaskenta!$F$28&lt;Kaksitasouoma_matriisi!L816,Päälaskenta!$C$20*Päälaskenta!$F$28,Päälaskenta!$C$20*Kaksitasouoma_matriisi!L816)</f>
        <v>0.60499999999999998</v>
      </c>
      <c r="AK816" s="134">
        <f>SQRT(Päälaskenta!$D$20^2+(Päälaskenta!$D$20/(1/Päälaskenta!$E$20))^2)</f>
        <v>1.8029999999999999</v>
      </c>
      <c r="AL816" s="134">
        <f>IF(Päälaskenta!$F$28&lt;Kaksitasouoma_matriisi!L816,AK816*Päälaskenta!$F$28*COS(ATAN(1/Päälaskenta!$E$20)),AK816*Kaksitasouoma_matriisi!L816*COS(ATAN(1/Päälaskenta!$E$20)))</f>
        <v>0.182</v>
      </c>
      <c r="AM816" s="134"/>
      <c r="AN816" s="134">
        <f t="shared" si="207"/>
        <v>0.78700000000000003</v>
      </c>
      <c r="AO816" s="8">
        <f t="shared" si="200"/>
        <v>0.37335736989420798</v>
      </c>
      <c r="AP816" s="134">
        <f>Refererenssiarvoja!$B$16*H816^(1/6)/(Refererenssiarvoja!$B$15^0.5)*(Päälaskenta!$G$28/2)^0.5*(1-AO816)^(-1.5)</f>
        <v>8.1000000000000003E-2</v>
      </c>
      <c r="AQ816" s="8">
        <f>Refererenssiarvoja!$B$16*Kaksitasouoma_matriisi!O816^(1/6)/(SQRT((2*Refererenssiarvoja!$B$15)/(Päälaskenta!$F$31*Päälaskenta!$G$31*Päälaskenta!$F$28))+SQRT(Refererenssiarvoja!$B$15)/Refererenssiarvoja!$B$17*LN(Kaksitasouoma_matriisi!L816/Päälaskenta!$F$28))</f>
        <v>-7.6426661921791206E-2</v>
      </c>
      <c r="AR816" s="8">
        <f>Refererenssiarvoja!$B$16*Kaksitasouoma_matriisi!O816^(1/6)/(SQRT((2*Refererenssiarvoja!$B$15)/(Päälaskenta!$F$31*Päälaskenta!$G$31*L816)))</f>
        <v>0.173260595736799</v>
      </c>
    </row>
    <row r="817" spans="1:44" x14ac:dyDescent="0.2">
      <c r="A817" s="8">
        <v>815</v>
      </c>
      <c r="B817" s="8">
        <f>IF(Päälaskenta!C$7,Päälaskenta!E$7,Päälaskenta!G$5)</f>
        <v>2.5</v>
      </c>
      <c r="C817" s="56">
        <v>1.1850000000000001</v>
      </c>
      <c r="D817" s="93">
        <f t="shared" si="193"/>
        <v>2.1097000000000001</v>
      </c>
      <c r="E817" s="8">
        <f>IF(Päälaskenta!$C$26,Kaksitasouoma_matriisi!AP817,Kaksitasouoma_matriisi!AC817)</f>
        <v>0.10229658655641601</v>
      </c>
      <c r="F817" s="56">
        <f>IF(D817&lt;Päälaskenta!H$24,(SQRT(POWER(Päälaskenta!C$24/(2*Päälaskenta!E$24),2)+(D817/Päälaskenta!E$24))-Päälaskenta!C$24/(2*Päälaskenta!E$24)),IF(D817=Päälaskenta!H$24,Päälaskenta!D$24,Päälaskenta!D$24+(SQRT(POWER((Päälaskenta!C$20+Päälaskenta!G$24)/(2*Päälaskenta!E$20),2)+((D817-Päälaskenta!H$24)/Päälaskenta!E$20))-(Päälaskenta!C$20+Päälaskenta!G$24)/(2*Päälaskenta!E$20))))</f>
        <v>0.82099999999999995</v>
      </c>
      <c r="G817" s="57">
        <f>IF(F817&gt;Päälaskenta!D$24,(2*SQRT((POWER(Päälaskenta!D$24,2))+POWER(Päälaskenta!E$24*Päälaskenta!D$24,2))+Päälaskenta!C$24)+(2*SQRT((POWER((F817-Päälaskenta!D$24),2))+POWER(Päälaskenta!E$20*(F817-Päälaskenta!D$24),2))+Päälaskenta!C$20),(2*SQRT((POWER(F817,2))+POWER(Päälaskenta!E$24*F817,2))+Päälaskenta!C$24))</f>
        <v>8.42</v>
      </c>
      <c r="H817" s="57">
        <f t="shared" si="194"/>
        <v>0.25</v>
      </c>
      <c r="I817" s="62">
        <f t="shared" si="195"/>
        <v>9.3304999999999999E-2</v>
      </c>
      <c r="J817" s="8">
        <f>IF(F817&lt;Päälaskenta!$D$24,0,Kaksitasouoma_matriisi!F817-Päälaskenta!$D$24)</f>
        <v>0.121</v>
      </c>
      <c r="L817" s="8">
        <f>IF(F817&gt;Päälaskenta!D$24,F817-Päälaskenta!D$24,0)</f>
        <v>0.121</v>
      </c>
      <c r="M817" s="8">
        <f>IF(F817&gt;Päälaskenta!D$24,(Päälaskenta!C$20+(Päälaskenta!E$20*(Kaksitasouoma_matriisi!F817-Päälaskenta!D$24)))*(Kaksitasouoma_matriisi!F817-Päälaskenta!D$24),0)</f>
        <v>0.62696149999999995</v>
      </c>
      <c r="N817" s="8">
        <f>IF(F817&gt;Päälaskenta!D$24,(2*SQRT((POWER((F817-Päälaskenta!D$24),2))+POWER(Päälaskenta!E$20*(F817-Päälaskenta!D$24),2))+Päälaskenta!C$20),0)</f>
        <v>5.4362717043311397</v>
      </c>
      <c r="O817" s="8">
        <f t="shared" si="201"/>
        <v>0.11532931650573899</v>
      </c>
      <c r="P817" s="8">
        <f>IF(Päälaskenta!$C$29,IF(L817&gt;Päälaskenta!$F$28,Kaksitasouoma_matriisi!AQ817,Kaksitasouoma_matriisi!AR817),Päälaskenta!$F$20)</f>
        <v>0.12</v>
      </c>
      <c r="Q817" s="8">
        <f t="shared" si="202"/>
        <v>1.23790154668922</v>
      </c>
      <c r="R817" s="8">
        <f t="shared" si="196"/>
        <v>0.213377153982448</v>
      </c>
      <c r="S817" s="8">
        <f t="shared" si="203"/>
        <v>0.34033533794730297</v>
      </c>
      <c r="U817" s="93">
        <f>IF(F817&gt;Päälaskenta!D$24,Päälaskenta!H$24+L817*Päälaskenta!G$24,F817*Päälaskenta!C$24 + F817*F817*Päälaskenta!E$24)</f>
        <v>1.4803999999999999</v>
      </c>
      <c r="V817" s="8">
        <f>IF(F817&gt;Päälaskenta!D$24,2*SQRT(POWER(Päälaskenta!D$24,2)+POWER(Päälaskenta!E$24*Päälaskenta!D$24,2))+Päälaskenta!C$24,(2*SQRT((POWER(F817,2))+POWER(Päälaskenta!E$24*F817,2))+Päälaskenta!C$24))</f>
        <v>2.9798989873223301</v>
      </c>
      <c r="W817" s="8">
        <f t="shared" si="204"/>
        <v>0.496795363298624</v>
      </c>
      <c r="X817" s="8">
        <f>Päälaskenta!F$24</f>
        <v>7.0000000000000007E-2</v>
      </c>
      <c r="Y817" s="8">
        <f t="shared" si="205"/>
        <v>13.265778013014801</v>
      </c>
      <c r="Z817" s="8">
        <f t="shared" si="197"/>
        <v>2.2866228460175502</v>
      </c>
      <c r="AA817" s="8">
        <f t="shared" si="206"/>
        <v>1.5445979775854799</v>
      </c>
      <c r="AC817" s="8">
        <f t="shared" si="198"/>
        <v>0.10229658655641601</v>
      </c>
      <c r="AE817" s="8">
        <v>815</v>
      </c>
      <c r="AF817" s="8">
        <f t="shared" si="208"/>
        <v>14.503679559704</v>
      </c>
      <c r="AG817" s="8">
        <f t="shared" si="199"/>
        <v>2.9711434828918699E-2</v>
      </c>
      <c r="AJ817" s="132">
        <f>IF(Päälaskenta!$F$28&lt;Kaksitasouoma_matriisi!L817,Päälaskenta!$C$20*Päälaskenta!$F$28,Päälaskenta!$C$20*Kaksitasouoma_matriisi!L817)</f>
        <v>0.60499999999999998</v>
      </c>
      <c r="AK817" s="134">
        <f>SQRT(Päälaskenta!$D$20^2+(Päälaskenta!$D$20/(1/Päälaskenta!$E$20))^2)</f>
        <v>1.8029999999999999</v>
      </c>
      <c r="AL817" s="134">
        <f>IF(Päälaskenta!$F$28&lt;Kaksitasouoma_matriisi!L817,AK817*Päälaskenta!$F$28*COS(ATAN(1/Päälaskenta!$E$20)),AK817*Kaksitasouoma_matriisi!L817*COS(ATAN(1/Päälaskenta!$E$20)))</f>
        <v>0.182</v>
      </c>
      <c r="AM817" s="134"/>
      <c r="AN817" s="134">
        <f t="shared" si="207"/>
        <v>0.78700000000000003</v>
      </c>
      <c r="AO817" s="8">
        <f t="shared" si="200"/>
        <v>0.373038820685406</v>
      </c>
      <c r="AP817" s="134">
        <f>Refererenssiarvoja!$B$16*H817^(1/6)/(Refererenssiarvoja!$B$15^0.5)*(Päälaskenta!$G$28/2)^0.5*(1-AO817)^(-1.5)</f>
        <v>8.1000000000000003E-2</v>
      </c>
      <c r="AQ817" s="8">
        <f>Refererenssiarvoja!$B$16*Kaksitasouoma_matriisi!O817^(1/6)/(SQRT((2*Refererenssiarvoja!$B$15)/(Päälaskenta!$F$31*Päälaskenta!$G$31*Päälaskenta!$F$28))+SQRT(Refererenssiarvoja!$B$15)/Refererenssiarvoja!$B$17*LN(Kaksitasouoma_matriisi!L817/Päälaskenta!$F$28))</f>
        <v>-7.6426661921791206E-2</v>
      </c>
      <c r="AR817" s="8">
        <f>Refererenssiarvoja!$B$16*Kaksitasouoma_matriisi!O817^(1/6)/(SQRT((2*Refererenssiarvoja!$B$15)/(Päälaskenta!$F$31*Päälaskenta!$G$31*L817)))</f>
        <v>0.173260595736799</v>
      </c>
    </row>
    <row r="818" spans="1:44" x14ac:dyDescent="0.2">
      <c r="A818" s="8">
        <v>816</v>
      </c>
      <c r="B818" s="8">
        <f>IF(Päälaskenta!C$7,Päälaskenta!E$7,Päälaskenta!G$5)</f>
        <v>2.5</v>
      </c>
      <c r="C818" s="56">
        <v>1.1839999999999999</v>
      </c>
      <c r="D818" s="93">
        <f t="shared" si="193"/>
        <v>2.1114999999999999</v>
      </c>
      <c r="E818" s="8">
        <f>IF(Päälaskenta!$C$26,Kaksitasouoma_matriisi!AP818,Kaksitasouoma_matriisi!AC818)</f>
        <v>0.102304167585066</v>
      </c>
      <c r="F818" s="56">
        <f>IF(D818&lt;Päälaskenta!H$24,(SQRT(POWER(Päälaskenta!C$24/(2*Päälaskenta!E$24),2)+(D818/Päälaskenta!E$24))-Päälaskenta!C$24/(2*Päälaskenta!E$24)),IF(D818=Päälaskenta!H$24,Päälaskenta!D$24,Päälaskenta!D$24+(SQRT(POWER((Päälaskenta!C$20+Päälaskenta!G$24)/(2*Päälaskenta!E$20),2)+((D818-Päälaskenta!H$24)/Päälaskenta!E$20))-(Päälaskenta!C$20+Päälaskenta!G$24)/(2*Päälaskenta!E$20))))</f>
        <v>0.82199999999999995</v>
      </c>
      <c r="G818" s="57">
        <f>IF(F818&gt;Päälaskenta!D$24,(2*SQRT((POWER(Päälaskenta!D$24,2))+POWER(Päälaskenta!E$24*Päälaskenta!D$24,2))+Päälaskenta!C$24)+(2*SQRT((POWER((F818-Päälaskenta!D$24),2))+POWER(Päälaskenta!E$20*(F818-Päälaskenta!D$24),2))+Päälaskenta!C$20),(2*SQRT((POWER(F818,2))+POWER(Päälaskenta!E$24*F818,2))+Päälaskenta!C$24))</f>
        <v>8.42</v>
      </c>
      <c r="H818" s="57">
        <f t="shared" si="194"/>
        <v>0.25</v>
      </c>
      <c r="I818" s="62">
        <f t="shared" si="195"/>
        <v>9.3161999999999995E-2</v>
      </c>
      <c r="J818" s="8">
        <f>IF(F818&lt;Päälaskenta!$D$24,0,Kaksitasouoma_matriisi!F818-Päälaskenta!$D$24)</f>
        <v>0.122</v>
      </c>
      <c r="L818" s="8">
        <f>IF(F818&gt;Päälaskenta!D$24,F818-Päälaskenta!D$24,0)</f>
        <v>0.122</v>
      </c>
      <c r="M818" s="8">
        <f>IF(F818&gt;Päälaskenta!D$24,(Päälaskenta!C$20+(Päälaskenta!E$20*(Kaksitasouoma_matriisi!F818-Päälaskenta!D$24)))*(Kaksitasouoma_matriisi!F818-Päälaskenta!D$24),0)</f>
        <v>0.63232600000000005</v>
      </c>
      <c r="N818" s="8">
        <f>IF(F818&gt;Päälaskenta!D$24,(2*SQRT((POWER((F818-Päälaskenta!D$24),2))+POWER(Päälaskenta!E$20*(F818-Päälaskenta!D$24),2))+Päälaskenta!C$20),0)</f>
        <v>5.4398772556066097</v>
      </c>
      <c r="O818" s="8">
        <f t="shared" si="201"/>
        <v>0.116239019795583</v>
      </c>
      <c r="P818" s="8">
        <f>IF(Päälaskenta!$C$29,IF(L818&gt;Päälaskenta!$F$28,Kaksitasouoma_matriisi!AQ818,Kaksitasouoma_matriisi!AR818),Päälaskenta!$F$20)</f>
        <v>0.12</v>
      </c>
      <c r="Q818" s="8">
        <f t="shared" si="202"/>
        <v>1.25505016796737</v>
      </c>
      <c r="R818" s="8">
        <f t="shared" si="196"/>
        <v>0.215545232928884</v>
      </c>
      <c r="S818" s="8">
        <f t="shared" si="203"/>
        <v>0.34087675175286802</v>
      </c>
      <c r="U818" s="93">
        <f>IF(F818&gt;Päälaskenta!D$24,Päälaskenta!H$24+L818*Päälaskenta!G$24,F818*Päälaskenta!C$24 + F818*F818*Päälaskenta!E$24)</f>
        <v>1.4827999999999999</v>
      </c>
      <c r="V818" s="8">
        <f>IF(F818&gt;Päälaskenta!D$24,2*SQRT(POWER(Päälaskenta!D$24,2)+POWER(Päälaskenta!E$24*Päälaskenta!D$24,2))+Päälaskenta!C$24,(2*SQRT((POWER(F818,2))+POWER(Päälaskenta!E$24*F818,2))+Päälaskenta!C$24))</f>
        <v>2.9798989873223301</v>
      </c>
      <c r="W818" s="8">
        <f t="shared" si="204"/>
        <v>0.49760075972656098</v>
      </c>
      <c r="X818" s="8">
        <f>Päälaskenta!F$24</f>
        <v>7.0000000000000007E-2</v>
      </c>
      <c r="Y818" s="8">
        <f t="shared" si="205"/>
        <v>13.301641145886199</v>
      </c>
      <c r="Z818" s="8">
        <f t="shared" si="197"/>
        <v>2.2844547670711202</v>
      </c>
      <c r="AA818" s="8">
        <f t="shared" si="206"/>
        <v>1.54063580190931</v>
      </c>
      <c r="AC818" s="8">
        <f t="shared" si="198"/>
        <v>0.102304167585066</v>
      </c>
      <c r="AE818" s="8">
        <v>816</v>
      </c>
      <c r="AF818" s="8">
        <f t="shared" si="208"/>
        <v>14.5566913138536</v>
      </c>
      <c r="AG818" s="8">
        <f t="shared" si="199"/>
        <v>2.9495425947499099E-2</v>
      </c>
      <c r="AJ818" s="132">
        <f>IF(Päälaskenta!$F$28&lt;Kaksitasouoma_matriisi!L818,Päälaskenta!$C$20*Päälaskenta!$F$28,Päälaskenta!$C$20*Kaksitasouoma_matriisi!L818)</f>
        <v>0.61</v>
      </c>
      <c r="AK818" s="134">
        <f>SQRT(Päälaskenta!$D$20^2+(Päälaskenta!$D$20/(1/Päälaskenta!$E$20))^2)</f>
        <v>1.8029999999999999</v>
      </c>
      <c r="AL818" s="134">
        <f>IF(Päälaskenta!$F$28&lt;Kaksitasouoma_matriisi!L818,AK818*Päälaskenta!$F$28*COS(ATAN(1/Päälaskenta!$E$20)),AK818*Kaksitasouoma_matriisi!L818*COS(ATAN(1/Päälaskenta!$E$20)))</f>
        <v>0.183</v>
      </c>
      <c r="AM818" s="134"/>
      <c r="AN818" s="134">
        <f t="shared" si="207"/>
        <v>0.79300000000000004</v>
      </c>
      <c r="AO818" s="8">
        <f t="shared" si="200"/>
        <v>0.37556239640066302</v>
      </c>
      <c r="AP818" s="134">
        <f>Refererenssiarvoja!$B$16*H818^(1/6)/(Refererenssiarvoja!$B$15^0.5)*(Päälaskenta!$G$28/2)^0.5*(1-AO818)^(-1.5)</f>
        <v>8.1000000000000003E-2</v>
      </c>
      <c r="AQ818" s="8">
        <f>Refererenssiarvoja!$B$16*Kaksitasouoma_matriisi!O818^(1/6)/(SQRT((2*Refererenssiarvoja!$B$15)/(Päälaskenta!$F$31*Päälaskenta!$G$31*Päälaskenta!$F$28))+SQRT(Refererenssiarvoja!$B$15)/Refererenssiarvoja!$B$17*LN(Kaksitasouoma_matriisi!L818/Päälaskenta!$F$28))</f>
        <v>-7.7070908171873204E-2</v>
      </c>
      <c r="AR818" s="8">
        <f>Refererenssiarvoja!$B$16*Kaksitasouoma_matriisi!O818^(1/6)/(SQRT((2*Refererenssiarvoja!$B$15)/(Päälaskenta!$F$31*Päälaskenta!$G$31*L818)))</f>
        <v>0.174203042977124</v>
      </c>
    </row>
    <row r="819" spans="1:44" x14ac:dyDescent="0.2">
      <c r="A819" s="8">
        <v>817</v>
      </c>
      <c r="B819" s="8">
        <f>IF(Päälaskenta!C$7,Päälaskenta!E$7,Päälaskenta!G$5)</f>
        <v>2.5</v>
      </c>
      <c r="C819" s="56">
        <v>1.1830000000000001</v>
      </c>
      <c r="D819" s="93">
        <f t="shared" si="193"/>
        <v>2.1133000000000002</v>
      </c>
      <c r="E819" s="8">
        <f>IF(Päälaskenta!$C$26,Kaksitasouoma_matriisi!AP819,Kaksitasouoma_matriisi!AC819)</f>
        <v>0.102304167585066</v>
      </c>
      <c r="F819" s="56">
        <f>IF(D819&lt;Päälaskenta!H$24,(SQRT(POWER(Päälaskenta!C$24/(2*Päälaskenta!E$24),2)+(D819/Päälaskenta!E$24))-Päälaskenta!C$24/(2*Päälaskenta!E$24)),IF(D819=Päälaskenta!H$24,Päälaskenta!D$24,Päälaskenta!D$24+(SQRT(POWER((Päälaskenta!C$20+Päälaskenta!G$24)/(2*Päälaskenta!E$20),2)+((D819-Päälaskenta!H$24)/Päälaskenta!E$20))-(Päälaskenta!C$20+Päälaskenta!G$24)/(2*Päälaskenta!E$20))))</f>
        <v>0.82199999999999995</v>
      </c>
      <c r="G819" s="57">
        <f>IF(F819&gt;Päälaskenta!D$24,(2*SQRT((POWER(Päälaskenta!D$24,2))+POWER(Päälaskenta!E$24*Päälaskenta!D$24,2))+Päälaskenta!C$24)+(2*SQRT((POWER((F819-Päälaskenta!D$24),2))+POWER(Päälaskenta!E$20*(F819-Päälaskenta!D$24),2))+Päälaskenta!C$20),(2*SQRT((POWER(F819,2))+POWER(Päälaskenta!E$24*F819,2))+Päälaskenta!C$24))</f>
        <v>8.42</v>
      </c>
      <c r="H819" s="57">
        <f t="shared" si="194"/>
        <v>0.25</v>
      </c>
      <c r="I819" s="62">
        <f t="shared" si="195"/>
        <v>9.3004000000000003E-2</v>
      </c>
      <c r="J819" s="8">
        <f>IF(F819&lt;Päälaskenta!$D$24,0,Kaksitasouoma_matriisi!F819-Päälaskenta!$D$24)</f>
        <v>0.122</v>
      </c>
      <c r="L819" s="8">
        <f>IF(F819&gt;Päälaskenta!D$24,F819-Päälaskenta!D$24,0)</f>
        <v>0.122</v>
      </c>
      <c r="M819" s="8">
        <f>IF(F819&gt;Päälaskenta!D$24,(Päälaskenta!C$20+(Päälaskenta!E$20*(Kaksitasouoma_matriisi!F819-Päälaskenta!D$24)))*(Kaksitasouoma_matriisi!F819-Päälaskenta!D$24),0)</f>
        <v>0.63232600000000005</v>
      </c>
      <c r="N819" s="8">
        <f>IF(F819&gt;Päälaskenta!D$24,(2*SQRT((POWER((F819-Päälaskenta!D$24),2))+POWER(Päälaskenta!E$20*(F819-Päälaskenta!D$24),2))+Päälaskenta!C$20),0)</f>
        <v>5.4398772556066097</v>
      </c>
      <c r="O819" s="8">
        <f t="shared" si="201"/>
        <v>0.116239019795583</v>
      </c>
      <c r="P819" s="8">
        <f>IF(Päälaskenta!$C$29,IF(L819&gt;Päälaskenta!$F$28,Kaksitasouoma_matriisi!AQ819,Kaksitasouoma_matriisi!AR819),Päälaskenta!$F$20)</f>
        <v>0.12</v>
      </c>
      <c r="Q819" s="8">
        <f t="shared" si="202"/>
        <v>1.25505016796737</v>
      </c>
      <c r="R819" s="8">
        <f t="shared" si="196"/>
        <v>0.215545232928884</v>
      </c>
      <c r="S819" s="8">
        <f t="shared" si="203"/>
        <v>0.34087675175286802</v>
      </c>
      <c r="U819" s="93">
        <f>IF(F819&gt;Päälaskenta!D$24,Päälaskenta!H$24+L819*Päälaskenta!G$24,F819*Päälaskenta!C$24 + F819*F819*Päälaskenta!E$24)</f>
        <v>1.4827999999999999</v>
      </c>
      <c r="V819" s="8">
        <f>IF(F819&gt;Päälaskenta!D$24,2*SQRT(POWER(Päälaskenta!D$24,2)+POWER(Päälaskenta!E$24*Päälaskenta!D$24,2))+Päälaskenta!C$24,(2*SQRT((POWER(F819,2))+POWER(Päälaskenta!E$24*F819,2))+Päälaskenta!C$24))</f>
        <v>2.9798989873223301</v>
      </c>
      <c r="W819" s="8">
        <f t="shared" si="204"/>
        <v>0.49760075972656098</v>
      </c>
      <c r="X819" s="8">
        <f>Päälaskenta!F$24</f>
        <v>7.0000000000000007E-2</v>
      </c>
      <c r="Y819" s="8">
        <f t="shared" si="205"/>
        <v>13.301641145886199</v>
      </c>
      <c r="Z819" s="8">
        <f t="shared" si="197"/>
        <v>2.2844547670711202</v>
      </c>
      <c r="AA819" s="8">
        <f t="shared" si="206"/>
        <v>1.54063580190931</v>
      </c>
      <c r="AC819" s="8">
        <f t="shared" si="198"/>
        <v>0.102304167585066</v>
      </c>
      <c r="AE819" s="8">
        <v>817</v>
      </c>
      <c r="AF819" s="8">
        <f t="shared" si="208"/>
        <v>14.5566913138536</v>
      </c>
      <c r="AG819" s="8">
        <f t="shared" si="199"/>
        <v>2.9495425947499099E-2</v>
      </c>
      <c r="AJ819" s="132">
        <f>IF(Päälaskenta!$F$28&lt;Kaksitasouoma_matriisi!L819,Päälaskenta!$C$20*Päälaskenta!$F$28,Päälaskenta!$C$20*Kaksitasouoma_matriisi!L819)</f>
        <v>0.61</v>
      </c>
      <c r="AK819" s="134">
        <f>SQRT(Päälaskenta!$D$20^2+(Päälaskenta!$D$20/(1/Päälaskenta!$E$20))^2)</f>
        <v>1.8029999999999999</v>
      </c>
      <c r="AL819" s="134">
        <f>IF(Päälaskenta!$F$28&lt;Kaksitasouoma_matriisi!L819,AK819*Päälaskenta!$F$28*COS(ATAN(1/Päälaskenta!$E$20)),AK819*Kaksitasouoma_matriisi!L819*COS(ATAN(1/Päälaskenta!$E$20)))</f>
        <v>0.183</v>
      </c>
      <c r="AM819" s="134"/>
      <c r="AN819" s="134">
        <f t="shared" si="207"/>
        <v>0.79300000000000004</v>
      </c>
      <c r="AO819" s="8">
        <f t="shared" si="200"/>
        <v>0.37524251171154099</v>
      </c>
      <c r="AP819" s="134">
        <f>Refererenssiarvoja!$B$16*H819^(1/6)/(Refererenssiarvoja!$B$15^0.5)*(Päälaskenta!$G$28/2)^0.5*(1-AO819)^(-1.5)</f>
        <v>8.1000000000000003E-2</v>
      </c>
      <c r="AQ819" s="8">
        <f>Refererenssiarvoja!$B$16*Kaksitasouoma_matriisi!O819^(1/6)/(SQRT((2*Refererenssiarvoja!$B$15)/(Päälaskenta!$F$31*Päälaskenta!$G$31*Päälaskenta!$F$28))+SQRT(Refererenssiarvoja!$B$15)/Refererenssiarvoja!$B$17*LN(Kaksitasouoma_matriisi!L819/Päälaskenta!$F$28))</f>
        <v>-7.7070908171873204E-2</v>
      </c>
      <c r="AR819" s="8">
        <f>Refererenssiarvoja!$B$16*Kaksitasouoma_matriisi!O819^(1/6)/(SQRT((2*Refererenssiarvoja!$B$15)/(Päälaskenta!$F$31*Päälaskenta!$G$31*L819)))</f>
        <v>0.174203042977124</v>
      </c>
    </row>
    <row r="820" spans="1:44" x14ac:dyDescent="0.2">
      <c r="A820" s="8">
        <v>818</v>
      </c>
      <c r="B820" s="8">
        <f>IF(Päälaskenta!C$7,Päälaskenta!E$7,Päälaskenta!G$5)</f>
        <v>2.5</v>
      </c>
      <c r="C820" s="56">
        <v>1.1819999999999999</v>
      </c>
      <c r="D820" s="93">
        <f t="shared" si="193"/>
        <v>2.1151</v>
      </c>
      <c r="E820" s="8">
        <f>IF(Päälaskenta!$C$26,Kaksitasouoma_matriisi!AP820,Kaksitasouoma_matriisi!AC820)</f>
        <v>0.102304167585066</v>
      </c>
      <c r="F820" s="56">
        <f>IF(D820&lt;Päälaskenta!H$24,(SQRT(POWER(Päälaskenta!C$24/(2*Päälaskenta!E$24),2)+(D820/Päälaskenta!E$24))-Päälaskenta!C$24/(2*Päälaskenta!E$24)),IF(D820=Päälaskenta!H$24,Päälaskenta!D$24,Päälaskenta!D$24+(SQRT(POWER((Päälaskenta!C$20+Päälaskenta!G$24)/(2*Päälaskenta!E$20),2)+((D820-Päälaskenta!H$24)/Päälaskenta!E$20))-(Päälaskenta!C$20+Päälaskenta!G$24)/(2*Päälaskenta!E$20))))</f>
        <v>0.82199999999999995</v>
      </c>
      <c r="G820" s="57">
        <f>IF(F820&gt;Päälaskenta!D$24,(2*SQRT((POWER(Päälaskenta!D$24,2))+POWER(Päälaskenta!E$24*Päälaskenta!D$24,2))+Päälaskenta!C$24)+(2*SQRT((POWER((F820-Päälaskenta!D$24),2))+POWER(Päälaskenta!E$20*(F820-Päälaskenta!D$24),2))+Päälaskenta!C$20),(2*SQRT((POWER(F820,2))+POWER(Päälaskenta!E$24*F820,2))+Päälaskenta!C$24))</f>
        <v>8.42</v>
      </c>
      <c r="H820" s="57">
        <f t="shared" si="194"/>
        <v>0.25</v>
      </c>
      <c r="I820" s="62">
        <f t="shared" si="195"/>
        <v>9.2846999999999999E-2</v>
      </c>
      <c r="J820" s="8">
        <f>IF(F820&lt;Päälaskenta!$D$24,0,Kaksitasouoma_matriisi!F820-Päälaskenta!$D$24)</f>
        <v>0.122</v>
      </c>
      <c r="L820" s="8">
        <f>IF(F820&gt;Päälaskenta!D$24,F820-Päälaskenta!D$24,0)</f>
        <v>0.122</v>
      </c>
      <c r="M820" s="8">
        <f>IF(F820&gt;Päälaskenta!D$24,(Päälaskenta!C$20+(Päälaskenta!E$20*(Kaksitasouoma_matriisi!F820-Päälaskenta!D$24)))*(Kaksitasouoma_matriisi!F820-Päälaskenta!D$24),0)</f>
        <v>0.63232600000000005</v>
      </c>
      <c r="N820" s="8">
        <f>IF(F820&gt;Päälaskenta!D$24,(2*SQRT((POWER((F820-Päälaskenta!D$24),2))+POWER(Päälaskenta!E$20*(F820-Päälaskenta!D$24),2))+Päälaskenta!C$20),0)</f>
        <v>5.4398772556066097</v>
      </c>
      <c r="O820" s="8">
        <f t="shared" si="201"/>
        <v>0.116239019795583</v>
      </c>
      <c r="P820" s="8">
        <f>IF(Päälaskenta!$C$29,IF(L820&gt;Päälaskenta!$F$28,Kaksitasouoma_matriisi!AQ820,Kaksitasouoma_matriisi!AR820),Päälaskenta!$F$20)</f>
        <v>0.12</v>
      </c>
      <c r="Q820" s="8">
        <f t="shared" si="202"/>
        <v>1.25505016796737</v>
      </c>
      <c r="R820" s="8">
        <f t="shared" si="196"/>
        <v>0.215545232928884</v>
      </c>
      <c r="S820" s="8">
        <f t="shared" si="203"/>
        <v>0.34087675175286802</v>
      </c>
      <c r="U820" s="93">
        <f>IF(F820&gt;Päälaskenta!D$24,Päälaskenta!H$24+L820*Päälaskenta!G$24,F820*Päälaskenta!C$24 + F820*F820*Päälaskenta!E$24)</f>
        <v>1.4827999999999999</v>
      </c>
      <c r="V820" s="8">
        <f>IF(F820&gt;Päälaskenta!D$24,2*SQRT(POWER(Päälaskenta!D$24,2)+POWER(Päälaskenta!E$24*Päälaskenta!D$24,2))+Päälaskenta!C$24,(2*SQRT((POWER(F820,2))+POWER(Päälaskenta!E$24*F820,2))+Päälaskenta!C$24))</f>
        <v>2.9798989873223301</v>
      </c>
      <c r="W820" s="8">
        <f t="shared" si="204"/>
        <v>0.49760075972656098</v>
      </c>
      <c r="X820" s="8">
        <f>Päälaskenta!F$24</f>
        <v>7.0000000000000007E-2</v>
      </c>
      <c r="Y820" s="8">
        <f t="shared" si="205"/>
        <v>13.301641145886199</v>
      </c>
      <c r="Z820" s="8">
        <f t="shared" si="197"/>
        <v>2.2844547670711202</v>
      </c>
      <c r="AA820" s="8">
        <f t="shared" si="206"/>
        <v>1.54063580190931</v>
      </c>
      <c r="AC820" s="8">
        <f t="shared" si="198"/>
        <v>0.102304167585066</v>
      </c>
      <c r="AE820" s="8">
        <v>818</v>
      </c>
      <c r="AF820" s="8">
        <f t="shared" si="208"/>
        <v>14.5566913138536</v>
      </c>
      <c r="AG820" s="8">
        <f t="shared" si="199"/>
        <v>2.9495425947499099E-2</v>
      </c>
      <c r="AJ820" s="132">
        <f>IF(Päälaskenta!$F$28&lt;Kaksitasouoma_matriisi!L820,Päälaskenta!$C$20*Päälaskenta!$F$28,Päälaskenta!$C$20*Kaksitasouoma_matriisi!L820)</f>
        <v>0.61</v>
      </c>
      <c r="AK820" s="134">
        <f>SQRT(Päälaskenta!$D$20^2+(Päälaskenta!$D$20/(1/Päälaskenta!$E$20))^2)</f>
        <v>1.8029999999999999</v>
      </c>
      <c r="AL820" s="134">
        <f>IF(Päälaskenta!$F$28&lt;Kaksitasouoma_matriisi!L820,AK820*Päälaskenta!$F$28*COS(ATAN(1/Päälaskenta!$E$20)),AK820*Kaksitasouoma_matriisi!L820*COS(ATAN(1/Päälaskenta!$E$20)))</f>
        <v>0.183</v>
      </c>
      <c r="AM820" s="134"/>
      <c r="AN820" s="134">
        <f t="shared" si="207"/>
        <v>0.79300000000000004</v>
      </c>
      <c r="AO820" s="8">
        <f t="shared" si="200"/>
        <v>0.37492317148125398</v>
      </c>
      <c r="AP820" s="134">
        <f>Refererenssiarvoja!$B$16*H820^(1/6)/(Refererenssiarvoja!$B$15^0.5)*(Päälaskenta!$G$28/2)^0.5*(1-AO820)^(-1.5)</f>
        <v>8.1000000000000003E-2</v>
      </c>
      <c r="AQ820" s="8">
        <f>Refererenssiarvoja!$B$16*Kaksitasouoma_matriisi!O820^(1/6)/(SQRT((2*Refererenssiarvoja!$B$15)/(Päälaskenta!$F$31*Päälaskenta!$G$31*Päälaskenta!$F$28))+SQRT(Refererenssiarvoja!$B$15)/Refererenssiarvoja!$B$17*LN(Kaksitasouoma_matriisi!L820/Päälaskenta!$F$28))</f>
        <v>-7.7070908171873204E-2</v>
      </c>
      <c r="AR820" s="8">
        <f>Refererenssiarvoja!$B$16*Kaksitasouoma_matriisi!O820^(1/6)/(SQRT((2*Refererenssiarvoja!$B$15)/(Päälaskenta!$F$31*Päälaskenta!$G$31*L820)))</f>
        <v>0.174203042977124</v>
      </c>
    </row>
    <row r="821" spans="1:44" x14ac:dyDescent="0.2">
      <c r="A821" s="8">
        <v>819</v>
      </c>
      <c r="B821" s="8">
        <f>IF(Päälaskenta!C$7,Päälaskenta!E$7,Päälaskenta!G$5)</f>
        <v>2.5</v>
      </c>
      <c r="C821" s="56">
        <v>1.181</v>
      </c>
      <c r="D821" s="93">
        <f t="shared" si="193"/>
        <v>2.1168999999999998</v>
      </c>
      <c r="E821" s="8">
        <f>IF(Päälaskenta!$C$26,Kaksitasouoma_matriisi!AP821,Kaksitasouoma_matriisi!AC821)</f>
        <v>0.102304167585066</v>
      </c>
      <c r="F821" s="56">
        <f>IF(D821&lt;Päälaskenta!H$24,(SQRT(POWER(Päälaskenta!C$24/(2*Päälaskenta!E$24),2)+(D821/Päälaskenta!E$24))-Päälaskenta!C$24/(2*Päälaskenta!E$24)),IF(D821=Päälaskenta!H$24,Päälaskenta!D$24,Päälaskenta!D$24+(SQRT(POWER((Päälaskenta!C$20+Päälaskenta!G$24)/(2*Päälaskenta!E$20),2)+((D821-Päälaskenta!H$24)/Päälaskenta!E$20))-(Päälaskenta!C$20+Päälaskenta!G$24)/(2*Päälaskenta!E$20))))</f>
        <v>0.82199999999999995</v>
      </c>
      <c r="G821" s="57">
        <f>IF(F821&gt;Päälaskenta!D$24,(2*SQRT((POWER(Päälaskenta!D$24,2))+POWER(Päälaskenta!E$24*Päälaskenta!D$24,2))+Päälaskenta!C$24)+(2*SQRT((POWER((F821-Päälaskenta!D$24),2))+POWER(Päälaskenta!E$20*(F821-Päälaskenta!D$24),2))+Päälaskenta!C$20),(2*SQRT((POWER(F821,2))+POWER(Päälaskenta!E$24*F821,2))+Päälaskenta!C$24))</f>
        <v>8.42</v>
      </c>
      <c r="H821" s="57">
        <f t="shared" si="194"/>
        <v>0.25</v>
      </c>
      <c r="I821" s="62">
        <f t="shared" si="195"/>
        <v>9.2689999999999995E-2</v>
      </c>
      <c r="J821" s="8">
        <f>IF(F821&lt;Päälaskenta!$D$24,0,Kaksitasouoma_matriisi!F821-Päälaskenta!$D$24)</f>
        <v>0.122</v>
      </c>
      <c r="L821" s="8">
        <f>IF(F821&gt;Päälaskenta!D$24,F821-Päälaskenta!D$24,0)</f>
        <v>0.122</v>
      </c>
      <c r="M821" s="8">
        <f>IF(F821&gt;Päälaskenta!D$24,(Päälaskenta!C$20+(Päälaskenta!E$20*(Kaksitasouoma_matriisi!F821-Päälaskenta!D$24)))*(Kaksitasouoma_matriisi!F821-Päälaskenta!D$24),0)</f>
        <v>0.63232600000000005</v>
      </c>
      <c r="N821" s="8">
        <f>IF(F821&gt;Päälaskenta!D$24,(2*SQRT((POWER((F821-Päälaskenta!D$24),2))+POWER(Päälaskenta!E$20*(F821-Päälaskenta!D$24),2))+Päälaskenta!C$20),0)</f>
        <v>5.4398772556066097</v>
      </c>
      <c r="O821" s="8">
        <f t="shared" si="201"/>
        <v>0.116239019795583</v>
      </c>
      <c r="P821" s="8">
        <f>IF(Päälaskenta!$C$29,IF(L821&gt;Päälaskenta!$F$28,Kaksitasouoma_matriisi!AQ821,Kaksitasouoma_matriisi!AR821),Päälaskenta!$F$20)</f>
        <v>0.12</v>
      </c>
      <c r="Q821" s="8">
        <f t="shared" si="202"/>
        <v>1.25505016796737</v>
      </c>
      <c r="R821" s="8">
        <f t="shared" si="196"/>
        <v>0.215545232928884</v>
      </c>
      <c r="S821" s="8">
        <f t="shared" si="203"/>
        <v>0.34087675175286802</v>
      </c>
      <c r="U821" s="93">
        <f>IF(F821&gt;Päälaskenta!D$24,Päälaskenta!H$24+L821*Päälaskenta!G$24,F821*Päälaskenta!C$24 + F821*F821*Päälaskenta!E$24)</f>
        <v>1.4827999999999999</v>
      </c>
      <c r="V821" s="8">
        <f>IF(F821&gt;Päälaskenta!D$24,2*SQRT(POWER(Päälaskenta!D$24,2)+POWER(Päälaskenta!E$24*Päälaskenta!D$24,2))+Päälaskenta!C$24,(2*SQRT((POWER(F821,2))+POWER(Päälaskenta!E$24*F821,2))+Päälaskenta!C$24))</f>
        <v>2.9798989873223301</v>
      </c>
      <c r="W821" s="8">
        <f t="shared" si="204"/>
        <v>0.49760075972656098</v>
      </c>
      <c r="X821" s="8">
        <f>Päälaskenta!F$24</f>
        <v>7.0000000000000007E-2</v>
      </c>
      <c r="Y821" s="8">
        <f t="shared" si="205"/>
        <v>13.301641145886199</v>
      </c>
      <c r="Z821" s="8">
        <f t="shared" si="197"/>
        <v>2.2844547670711202</v>
      </c>
      <c r="AA821" s="8">
        <f t="shared" si="206"/>
        <v>1.54063580190931</v>
      </c>
      <c r="AC821" s="8">
        <f t="shared" si="198"/>
        <v>0.102304167585066</v>
      </c>
      <c r="AE821" s="8">
        <v>819</v>
      </c>
      <c r="AF821" s="8">
        <f t="shared" si="208"/>
        <v>14.5566913138536</v>
      </c>
      <c r="AG821" s="8">
        <f t="shared" si="199"/>
        <v>2.9495425947499099E-2</v>
      </c>
      <c r="AJ821" s="132">
        <f>IF(Päälaskenta!$F$28&lt;Kaksitasouoma_matriisi!L821,Päälaskenta!$C$20*Päälaskenta!$F$28,Päälaskenta!$C$20*Kaksitasouoma_matriisi!L821)</f>
        <v>0.61</v>
      </c>
      <c r="AK821" s="134">
        <f>SQRT(Päälaskenta!$D$20^2+(Päälaskenta!$D$20/(1/Päälaskenta!$E$20))^2)</f>
        <v>1.8029999999999999</v>
      </c>
      <c r="AL821" s="134">
        <f>IF(Päälaskenta!$F$28&lt;Kaksitasouoma_matriisi!L821,AK821*Päälaskenta!$F$28*COS(ATAN(1/Päälaskenta!$E$20)),AK821*Kaksitasouoma_matriisi!L821*COS(ATAN(1/Päälaskenta!$E$20)))</f>
        <v>0.183</v>
      </c>
      <c r="AM821" s="134"/>
      <c r="AN821" s="134">
        <f t="shared" si="207"/>
        <v>0.79300000000000004</v>
      </c>
      <c r="AO821" s="8">
        <f t="shared" si="200"/>
        <v>0.37460437432094101</v>
      </c>
      <c r="AP821" s="134">
        <f>Refererenssiarvoja!$B$16*H821^(1/6)/(Refererenssiarvoja!$B$15^0.5)*(Päälaskenta!$G$28/2)^0.5*(1-AO821)^(-1.5)</f>
        <v>8.1000000000000003E-2</v>
      </c>
      <c r="AQ821" s="8">
        <f>Refererenssiarvoja!$B$16*Kaksitasouoma_matriisi!O821^(1/6)/(SQRT((2*Refererenssiarvoja!$B$15)/(Päälaskenta!$F$31*Päälaskenta!$G$31*Päälaskenta!$F$28))+SQRT(Refererenssiarvoja!$B$15)/Refererenssiarvoja!$B$17*LN(Kaksitasouoma_matriisi!L821/Päälaskenta!$F$28))</f>
        <v>-7.7070908171873204E-2</v>
      </c>
      <c r="AR821" s="8">
        <f>Refererenssiarvoja!$B$16*Kaksitasouoma_matriisi!O821^(1/6)/(SQRT((2*Refererenssiarvoja!$B$15)/(Päälaskenta!$F$31*Päälaskenta!$G$31*L821)))</f>
        <v>0.174203042977124</v>
      </c>
    </row>
    <row r="822" spans="1:44" x14ac:dyDescent="0.2">
      <c r="A822" s="8">
        <v>820</v>
      </c>
      <c r="B822" s="8">
        <f>IF(Päälaskenta!C$7,Päälaskenta!E$7,Päälaskenta!G$5)</f>
        <v>2.5</v>
      </c>
      <c r="C822" s="56">
        <v>1.18</v>
      </c>
      <c r="D822" s="93">
        <f t="shared" si="193"/>
        <v>2.1185999999999998</v>
      </c>
      <c r="E822" s="8">
        <f>IF(Päälaskenta!$C$26,Kaksitasouoma_matriisi!AP822,Kaksitasouoma_matriisi!AC822)</f>
        <v>0.102304167585066</v>
      </c>
      <c r="F822" s="56">
        <f>IF(D822&lt;Päälaskenta!H$24,(SQRT(POWER(Päälaskenta!C$24/(2*Päälaskenta!E$24),2)+(D822/Päälaskenta!E$24))-Päälaskenta!C$24/(2*Päälaskenta!E$24)),IF(D822=Päälaskenta!H$24,Päälaskenta!D$24,Päälaskenta!D$24+(SQRT(POWER((Päälaskenta!C$20+Päälaskenta!G$24)/(2*Päälaskenta!E$20),2)+((D822-Päälaskenta!H$24)/Päälaskenta!E$20))-(Päälaskenta!C$20+Päälaskenta!G$24)/(2*Päälaskenta!E$20))))</f>
        <v>0.82199999999999995</v>
      </c>
      <c r="G822" s="57">
        <f>IF(F822&gt;Päälaskenta!D$24,(2*SQRT((POWER(Päälaskenta!D$24,2))+POWER(Päälaskenta!E$24*Päälaskenta!D$24,2))+Päälaskenta!C$24)+(2*SQRT((POWER((F822-Päälaskenta!D$24),2))+POWER(Päälaskenta!E$20*(F822-Päälaskenta!D$24),2))+Päälaskenta!C$20),(2*SQRT((POWER(F822,2))+POWER(Päälaskenta!E$24*F822,2))+Päälaskenta!C$24))</f>
        <v>8.42</v>
      </c>
      <c r="H822" s="57">
        <f t="shared" si="194"/>
        <v>0.25</v>
      </c>
      <c r="I822" s="62">
        <f t="shared" si="195"/>
        <v>9.2533000000000004E-2</v>
      </c>
      <c r="J822" s="8">
        <f>IF(F822&lt;Päälaskenta!$D$24,0,Kaksitasouoma_matriisi!F822-Päälaskenta!$D$24)</f>
        <v>0.122</v>
      </c>
      <c r="L822" s="8">
        <f>IF(F822&gt;Päälaskenta!D$24,F822-Päälaskenta!D$24,0)</f>
        <v>0.122</v>
      </c>
      <c r="M822" s="8">
        <f>IF(F822&gt;Päälaskenta!D$24,(Päälaskenta!C$20+(Päälaskenta!E$20*(Kaksitasouoma_matriisi!F822-Päälaskenta!D$24)))*(Kaksitasouoma_matriisi!F822-Päälaskenta!D$24),0)</f>
        <v>0.63232600000000005</v>
      </c>
      <c r="N822" s="8">
        <f>IF(F822&gt;Päälaskenta!D$24,(2*SQRT((POWER((F822-Päälaskenta!D$24),2))+POWER(Päälaskenta!E$20*(F822-Päälaskenta!D$24),2))+Päälaskenta!C$20),0)</f>
        <v>5.4398772556066097</v>
      </c>
      <c r="O822" s="8">
        <f t="shared" si="201"/>
        <v>0.116239019795583</v>
      </c>
      <c r="P822" s="8">
        <f>IF(Päälaskenta!$C$29,IF(L822&gt;Päälaskenta!$F$28,Kaksitasouoma_matriisi!AQ822,Kaksitasouoma_matriisi!AR822),Päälaskenta!$F$20)</f>
        <v>0.12</v>
      </c>
      <c r="Q822" s="8">
        <f t="shared" si="202"/>
        <v>1.25505016796737</v>
      </c>
      <c r="R822" s="8">
        <f t="shared" si="196"/>
        <v>0.215545232928884</v>
      </c>
      <c r="S822" s="8">
        <f t="shared" si="203"/>
        <v>0.34087675175286802</v>
      </c>
      <c r="U822" s="93">
        <f>IF(F822&gt;Päälaskenta!D$24,Päälaskenta!H$24+L822*Päälaskenta!G$24,F822*Päälaskenta!C$24 + F822*F822*Päälaskenta!E$24)</f>
        <v>1.4827999999999999</v>
      </c>
      <c r="V822" s="8">
        <f>IF(F822&gt;Päälaskenta!D$24,2*SQRT(POWER(Päälaskenta!D$24,2)+POWER(Päälaskenta!E$24*Päälaskenta!D$24,2))+Päälaskenta!C$24,(2*SQRT((POWER(F822,2))+POWER(Päälaskenta!E$24*F822,2))+Päälaskenta!C$24))</f>
        <v>2.9798989873223301</v>
      </c>
      <c r="W822" s="8">
        <f t="shared" si="204"/>
        <v>0.49760075972656098</v>
      </c>
      <c r="X822" s="8">
        <f>Päälaskenta!F$24</f>
        <v>7.0000000000000007E-2</v>
      </c>
      <c r="Y822" s="8">
        <f t="shared" si="205"/>
        <v>13.301641145886199</v>
      </c>
      <c r="Z822" s="8">
        <f t="shared" si="197"/>
        <v>2.2844547670711202</v>
      </c>
      <c r="AA822" s="8">
        <f t="shared" si="206"/>
        <v>1.54063580190931</v>
      </c>
      <c r="AC822" s="8">
        <f t="shared" si="198"/>
        <v>0.102304167585066</v>
      </c>
      <c r="AE822" s="8">
        <v>820</v>
      </c>
      <c r="AF822" s="8">
        <f t="shared" si="208"/>
        <v>14.5566913138536</v>
      </c>
      <c r="AG822" s="8">
        <f t="shared" si="199"/>
        <v>2.9495425947499099E-2</v>
      </c>
      <c r="AJ822" s="132">
        <f>IF(Päälaskenta!$F$28&lt;Kaksitasouoma_matriisi!L822,Päälaskenta!$C$20*Päälaskenta!$F$28,Päälaskenta!$C$20*Kaksitasouoma_matriisi!L822)</f>
        <v>0.61</v>
      </c>
      <c r="AK822" s="134">
        <f>SQRT(Päälaskenta!$D$20^2+(Päälaskenta!$D$20/(1/Päälaskenta!$E$20))^2)</f>
        <v>1.8029999999999999</v>
      </c>
      <c r="AL822" s="134">
        <f>IF(Päälaskenta!$F$28&lt;Kaksitasouoma_matriisi!L822,AK822*Päälaskenta!$F$28*COS(ATAN(1/Päälaskenta!$E$20)),AK822*Kaksitasouoma_matriisi!L822*COS(ATAN(1/Päälaskenta!$E$20)))</f>
        <v>0.183</v>
      </c>
      <c r="AM822" s="134"/>
      <c r="AN822" s="134">
        <f t="shared" si="207"/>
        <v>0.79300000000000004</v>
      </c>
      <c r="AO822" s="8">
        <f t="shared" si="200"/>
        <v>0.374303785518739</v>
      </c>
      <c r="AP822" s="134">
        <f>Refererenssiarvoja!$B$16*H822^(1/6)/(Refererenssiarvoja!$B$15^0.5)*(Päälaskenta!$G$28/2)^0.5*(1-AO822)^(-1.5)</f>
        <v>8.1000000000000003E-2</v>
      </c>
      <c r="AQ822" s="8">
        <f>Refererenssiarvoja!$B$16*Kaksitasouoma_matriisi!O822^(1/6)/(SQRT((2*Refererenssiarvoja!$B$15)/(Päälaskenta!$F$31*Päälaskenta!$G$31*Päälaskenta!$F$28))+SQRT(Refererenssiarvoja!$B$15)/Refererenssiarvoja!$B$17*LN(Kaksitasouoma_matriisi!L822/Päälaskenta!$F$28))</f>
        <v>-7.7070908171873204E-2</v>
      </c>
      <c r="AR822" s="8">
        <f>Refererenssiarvoja!$B$16*Kaksitasouoma_matriisi!O822^(1/6)/(SQRT((2*Refererenssiarvoja!$B$15)/(Päälaskenta!$F$31*Päälaskenta!$G$31*L822)))</f>
        <v>0.174203042977124</v>
      </c>
    </row>
    <row r="823" spans="1:44" x14ac:dyDescent="0.2">
      <c r="A823" s="8">
        <v>821</v>
      </c>
      <c r="B823" s="8">
        <f>IF(Päälaskenta!C$7,Päälaskenta!E$7,Päälaskenta!G$5)</f>
        <v>2.5</v>
      </c>
      <c r="C823" s="56">
        <v>1.179</v>
      </c>
      <c r="D823" s="93">
        <f t="shared" si="193"/>
        <v>2.1204000000000001</v>
      </c>
      <c r="E823" s="8">
        <f>IF(Päälaskenta!$C$26,Kaksitasouoma_matriisi!AP823,Kaksitasouoma_matriisi!AC823)</f>
        <v>0.102311742123736</v>
      </c>
      <c r="F823" s="56">
        <f>IF(D823&lt;Päälaskenta!H$24,(SQRT(POWER(Päälaskenta!C$24/(2*Päälaskenta!E$24),2)+(D823/Päälaskenta!E$24))-Päälaskenta!C$24/(2*Päälaskenta!E$24)),IF(D823=Päälaskenta!H$24,Päälaskenta!D$24,Päälaskenta!D$24+(SQRT(POWER((Päälaskenta!C$20+Päälaskenta!G$24)/(2*Päälaskenta!E$20),2)+((D823-Päälaskenta!H$24)/Päälaskenta!E$20))-(Päälaskenta!C$20+Päälaskenta!G$24)/(2*Päälaskenta!E$20))))</f>
        <v>0.82299999999999995</v>
      </c>
      <c r="G823" s="57">
        <f>IF(F823&gt;Päälaskenta!D$24,(2*SQRT((POWER(Päälaskenta!D$24,2))+POWER(Päälaskenta!E$24*Päälaskenta!D$24,2))+Päälaskenta!C$24)+(2*SQRT((POWER((F823-Päälaskenta!D$24),2))+POWER(Päälaskenta!E$20*(F823-Päälaskenta!D$24),2))+Päälaskenta!C$20),(2*SQRT((POWER(F823,2))+POWER(Päälaskenta!E$24*F823,2))+Päälaskenta!C$24))</f>
        <v>8.42</v>
      </c>
      <c r="H823" s="57">
        <f t="shared" si="194"/>
        <v>0.25</v>
      </c>
      <c r="I823" s="62">
        <f t="shared" si="195"/>
        <v>9.239E-2</v>
      </c>
      <c r="J823" s="8">
        <f>IF(F823&lt;Päälaskenta!$D$24,0,Kaksitasouoma_matriisi!F823-Päälaskenta!$D$24)</f>
        <v>0.123</v>
      </c>
      <c r="L823" s="8">
        <f>IF(F823&gt;Päälaskenta!D$24,F823-Päälaskenta!D$24,0)</f>
        <v>0.123</v>
      </c>
      <c r="M823" s="8">
        <f>IF(F823&gt;Päälaskenta!D$24,(Päälaskenta!C$20+(Päälaskenta!E$20*(Kaksitasouoma_matriisi!F823-Päälaskenta!D$24)))*(Kaksitasouoma_matriisi!F823-Päälaskenta!D$24),0)</f>
        <v>0.63769350000000002</v>
      </c>
      <c r="N823" s="8">
        <f>IF(F823&gt;Päälaskenta!D$24,(2*SQRT((POWER((F823-Päälaskenta!D$24),2))+POWER(Päälaskenta!E$20*(F823-Päälaskenta!D$24),2))+Päälaskenta!C$20),0)</f>
        <v>5.44348280688207</v>
      </c>
      <c r="O823" s="8">
        <f t="shared" si="201"/>
        <v>0.11714806909903</v>
      </c>
      <c r="P823" s="8">
        <f>IF(Päälaskenta!$C$29,IF(L823&gt;Päälaskenta!$F$28,Kaksitasouoma_matriisi!AQ823,Kaksitasouoma_matriisi!AR823),Päälaskenta!$F$20)</f>
        <v>0.12</v>
      </c>
      <c r="Q823" s="8">
        <f t="shared" si="202"/>
        <v>1.2722940632075601</v>
      </c>
      <c r="R823" s="8">
        <f t="shared" si="196"/>
        <v>0.21771188445323</v>
      </c>
      <c r="S823" s="8">
        <f t="shared" si="203"/>
        <v>0.34140521183488598</v>
      </c>
      <c r="U823" s="93">
        <f>IF(F823&gt;Päälaskenta!D$24,Päälaskenta!H$24+L823*Päälaskenta!G$24,F823*Päälaskenta!C$24 + F823*F823*Päälaskenta!E$24)</f>
        <v>1.4852000000000001</v>
      </c>
      <c r="V823" s="8">
        <f>IF(F823&gt;Päälaskenta!D$24,2*SQRT(POWER(Päälaskenta!D$24,2)+POWER(Päälaskenta!E$24*Päälaskenta!D$24,2))+Päälaskenta!C$24,(2*SQRT((POWER(F823,2))+POWER(Päälaskenta!E$24*F823,2))+Päälaskenta!C$24))</f>
        <v>2.9798989873223301</v>
      </c>
      <c r="W823" s="8">
        <f t="shared" si="204"/>
        <v>0.49840615615449702</v>
      </c>
      <c r="X823" s="8">
        <f>Päälaskenta!F$24</f>
        <v>7.0000000000000007E-2</v>
      </c>
      <c r="Y823" s="8">
        <f t="shared" si="205"/>
        <v>13.3375429973972</v>
      </c>
      <c r="Z823" s="8">
        <f t="shared" si="197"/>
        <v>2.2822881155467698</v>
      </c>
      <c r="AA823" s="8">
        <f t="shared" si="206"/>
        <v>1.53668739263855</v>
      </c>
      <c r="AC823" s="8">
        <f t="shared" si="198"/>
        <v>0.102311742123736</v>
      </c>
      <c r="AE823" s="8">
        <v>821</v>
      </c>
      <c r="AF823" s="8">
        <f t="shared" si="208"/>
        <v>14.6098370606048</v>
      </c>
      <c r="AG823" s="8">
        <f t="shared" si="199"/>
        <v>2.9281227075088401E-2</v>
      </c>
      <c r="AJ823" s="132">
        <f>IF(Päälaskenta!$F$28&lt;Kaksitasouoma_matriisi!L823,Päälaskenta!$C$20*Päälaskenta!$F$28,Päälaskenta!$C$20*Kaksitasouoma_matriisi!L823)</f>
        <v>0.61499999999999999</v>
      </c>
      <c r="AK823" s="134">
        <f>SQRT(Päälaskenta!$D$20^2+(Päälaskenta!$D$20/(1/Päälaskenta!$E$20))^2)</f>
        <v>1.8029999999999999</v>
      </c>
      <c r="AL823" s="134">
        <f>IF(Päälaskenta!$F$28&lt;Kaksitasouoma_matriisi!L823,AK823*Päälaskenta!$F$28*COS(ATAN(1/Päälaskenta!$E$20)),AK823*Kaksitasouoma_matriisi!L823*COS(ATAN(1/Päälaskenta!$E$20)))</f>
        <v>0.185</v>
      </c>
      <c r="AM823" s="134"/>
      <c r="AN823" s="134">
        <f t="shared" si="207"/>
        <v>0.8</v>
      </c>
      <c r="AO823" s="8">
        <f t="shared" si="200"/>
        <v>0.37728730428221102</v>
      </c>
      <c r="AP823" s="134">
        <f>Refererenssiarvoja!$B$16*H823^(1/6)/(Refererenssiarvoja!$B$15^0.5)*(Päälaskenta!$G$28/2)^0.5*(1-AO823)^(-1.5)</f>
        <v>8.2000000000000003E-2</v>
      </c>
      <c r="AQ823" s="8">
        <f>Refererenssiarvoja!$B$16*Kaksitasouoma_matriisi!O823^(1/6)/(SQRT((2*Refererenssiarvoja!$B$15)/(Päälaskenta!$F$31*Päälaskenta!$G$31*Päälaskenta!$F$28))+SQRT(Refererenssiarvoja!$B$15)/Refererenssiarvoja!$B$17*LN(Kaksitasouoma_matriisi!L823/Päälaskenta!$F$28))</f>
        <v>-7.7719105281694706E-2</v>
      </c>
      <c r="AR823" s="8">
        <f>Refererenssiarvoja!$B$16*Kaksitasouoma_matriisi!O823^(1/6)/(SQRT((2*Refererenssiarvoja!$B$15)/(Päälaskenta!$F$31*Päälaskenta!$G$31*L823)))</f>
        <v>0.17514278178850501</v>
      </c>
    </row>
    <row r="824" spans="1:44" x14ac:dyDescent="0.2">
      <c r="A824" s="8">
        <v>822</v>
      </c>
      <c r="B824" s="8">
        <f>IF(Päälaskenta!C$7,Päälaskenta!E$7,Päälaskenta!G$5)</f>
        <v>2.5</v>
      </c>
      <c r="C824" s="56">
        <v>1.1779999999999999</v>
      </c>
      <c r="D824" s="93">
        <f t="shared" si="193"/>
        <v>2.1221999999999999</v>
      </c>
      <c r="E824" s="8">
        <f>IF(Päälaskenta!$C$26,Kaksitasouoma_matriisi!AP824,Kaksitasouoma_matriisi!AC824)</f>
        <v>0.102311742123736</v>
      </c>
      <c r="F824" s="56">
        <f>IF(D824&lt;Päälaskenta!H$24,(SQRT(POWER(Päälaskenta!C$24/(2*Päälaskenta!E$24),2)+(D824/Päälaskenta!E$24))-Päälaskenta!C$24/(2*Päälaskenta!E$24)),IF(D824=Päälaskenta!H$24,Päälaskenta!D$24,Päälaskenta!D$24+(SQRT(POWER((Päälaskenta!C$20+Päälaskenta!G$24)/(2*Päälaskenta!E$20),2)+((D824-Päälaskenta!H$24)/Päälaskenta!E$20))-(Päälaskenta!C$20+Päälaskenta!G$24)/(2*Päälaskenta!E$20))))</f>
        <v>0.82299999999999995</v>
      </c>
      <c r="G824" s="57">
        <f>IF(F824&gt;Päälaskenta!D$24,(2*SQRT((POWER(Päälaskenta!D$24,2))+POWER(Päälaskenta!E$24*Päälaskenta!D$24,2))+Päälaskenta!C$24)+(2*SQRT((POWER((F824-Päälaskenta!D$24),2))+POWER(Päälaskenta!E$20*(F824-Päälaskenta!D$24),2))+Päälaskenta!C$20),(2*SQRT((POWER(F824,2))+POWER(Päälaskenta!E$24*F824,2))+Päälaskenta!C$24))</f>
        <v>8.42</v>
      </c>
      <c r="H824" s="57">
        <f t="shared" si="194"/>
        <v>0.25</v>
      </c>
      <c r="I824" s="62">
        <f t="shared" si="195"/>
        <v>9.2232999999999996E-2</v>
      </c>
      <c r="J824" s="8">
        <f>IF(F824&lt;Päälaskenta!$D$24,0,Kaksitasouoma_matriisi!F824-Päälaskenta!$D$24)</f>
        <v>0.123</v>
      </c>
      <c r="L824" s="8">
        <f>IF(F824&gt;Päälaskenta!D$24,F824-Päälaskenta!D$24,0)</f>
        <v>0.123</v>
      </c>
      <c r="M824" s="8">
        <f>IF(F824&gt;Päälaskenta!D$24,(Päälaskenta!C$20+(Päälaskenta!E$20*(Kaksitasouoma_matriisi!F824-Päälaskenta!D$24)))*(Kaksitasouoma_matriisi!F824-Päälaskenta!D$24),0)</f>
        <v>0.63769350000000002</v>
      </c>
      <c r="N824" s="8">
        <f>IF(F824&gt;Päälaskenta!D$24,(2*SQRT((POWER((F824-Päälaskenta!D$24),2))+POWER(Päälaskenta!E$20*(F824-Päälaskenta!D$24),2))+Päälaskenta!C$20),0)</f>
        <v>5.44348280688207</v>
      </c>
      <c r="O824" s="8">
        <f t="shared" si="201"/>
        <v>0.11714806909903</v>
      </c>
      <c r="P824" s="8">
        <f>IF(Päälaskenta!$C$29,IF(L824&gt;Päälaskenta!$F$28,Kaksitasouoma_matriisi!AQ824,Kaksitasouoma_matriisi!AR824),Päälaskenta!$F$20)</f>
        <v>0.12</v>
      </c>
      <c r="Q824" s="8">
        <f t="shared" si="202"/>
        <v>1.2722940632075601</v>
      </c>
      <c r="R824" s="8">
        <f t="shared" si="196"/>
        <v>0.21771188445323</v>
      </c>
      <c r="S824" s="8">
        <f t="shared" si="203"/>
        <v>0.34140521183488598</v>
      </c>
      <c r="U824" s="93">
        <f>IF(F824&gt;Päälaskenta!D$24,Päälaskenta!H$24+L824*Päälaskenta!G$24,F824*Päälaskenta!C$24 + F824*F824*Päälaskenta!E$24)</f>
        <v>1.4852000000000001</v>
      </c>
      <c r="V824" s="8">
        <f>IF(F824&gt;Päälaskenta!D$24,2*SQRT(POWER(Päälaskenta!D$24,2)+POWER(Päälaskenta!E$24*Päälaskenta!D$24,2))+Päälaskenta!C$24,(2*SQRT((POWER(F824,2))+POWER(Päälaskenta!E$24*F824,2))+Päälaskenta!C$24))</f>
        <v>2.9798989873223301</v>
      </c>
      <c r="W824" s="8">
        <f t="shared" si="204"/>
        <v>0.49840615615449702</v>
      </c>
      <c r="X824" s="8">
        <f>Päälaskenta!F$24</f>
        <v>7.0000000000000007E-2</v>
      </c>
      <c r="Y824" s="8">
        <f t="shared" si="205"/>
        <v>13.3375429973972</v>
      </c>
      <c r="Z824" s="8">
        <f t="shared" si="197"/>
        <v>2.2822881155467698</v>
      </c>
      <c r="AA824" s="8">
        <f t="shared" si="206"/>
        <v>1.53668739263855</v>
      </c>
      <c r="AC824" s="8">
        <f t="shared" si="198"/>
        <v>0.102311742123736</v>
      </c>
      <c r="AE824" s="8">
        <v>822</v>
      </c>
      <c r="AF824" s="8">
        <f t="shared" si="208"/>
        <v>14.6098370606048</v>
      </c>
      <c r="AG824" s="8">
        <f t="shared" si="199"/>
        <v>2.9281227075088401E-2</v>
      </c>
      <c r="AJ824" s="132">
        <f>IF(Päälaskenta!$F$28&lt;Kaksitasouoma_matriisi!L824,Päälaskenta!$C$20*Päälaskenta!$F$28,Päälaskenta!$C$20*Kaksitasouoma_matriisi!L824)</f>
        <v>0.61499999999999999</v>
      </c>
      <c r="AK824" s="134">
        <f>SQRT(Päälaskenta!$D$20^2+(Päälaskenta!$D$20/(1/Päälaskenta!$E$20))^2)</f>
        <v>1.8029999999999999</v>
      </c>
      <c r="AL824" s="134">
        <f>IF(Päälaskenta!$F$28&lt;Kaksitasouoma_matriisi!L824,AK824*Päälaskenta!$F$28*COS(ATAN(1/Päälaskenta!$E$20)),AK824*Kaksitasouoma_matriisi!L824*COS(ATAN(1/Päälaskenta!$E$20)))</f>
        <v>0.185</v>
      </c>
      <c r="AM824" s="134"/>
      <c r="AN824" s="134">
        <f t="shared" si="207"/>
        <v>0.8</v>
      </c>
      <c r="AO824" s="8">
        <f t="shared" si="200"/>
        <v>0.376967298086891</v>
      </c>
      <c r="AP824" s="134">
        <f>Refererenssiarvoja!$B$16*H824^(1/6)/(Refererenssiarvoja!$B$15^0.5)*(Päälaskenta!$G$28/2)^0.5*(1-AO824)^(-1.5)</f>
        <v>8.1000000000000003E-2</v>
      </c>
      <c r="AQ824" s="8">
        <f>Refererenssiarvoja!$B$16*Kaksitasouoma_matriisi!O824^(1/6)/(SQRT((2*Refererenssiarvoja!$B$15)/(Päälaskenta!$F$31*Päälaskenta!$G$31*Päälaskenta!$F$28))+SQRT(Refererenssiarvoja!$B$15)/Refererenssiarvoja!$B$17*LN(Kaksitasouoma_matriisi!L824/Päälaskenta!$F$28))</f>
        <v>-7.7719105281694706E-2</v>
      </c>
      <c r="AR824" s="8">
        <f>Refererenssiarvoja!$B$16*Kaksitasouoma_matriisi!O824^(1/6)/(SQRT((2*Refererenssiarvoja!$B$15)/(Päälaskenta!$F$31*Päälaskenta!$G$31*L824)))</f>
        <v>0.17514278178850501</v>
      </c>
    </row>
    <row r="825" spans="1:44" x14ac:dyDescent="0.2">
      <c r="A825" s="8">
        <v>823</v>
      </c>
      <c r="B825" s="8">
        <f>IF(Päälaskenta!C$7,Päälaskenta!E$7,Päälaskenta!G$5)</f>
        <v>2.5</v>
      </c>
      <c r="C825" s="56">
        <v>1.177</v>
      </c>
      <c r="D825" s="93">
        <f t="shared" si="193"/>
        <v>2.1240000000000001</v>
      </c>
      <c r="E825" s="8">
        <f>IF(Päälaskenta!$C$26,Kaksitasouoma_matriisi!AP825,Kaksitasouoma_matriisi!AC825)</f>
        <v>0.102311742123736</v>
      </c>
      <c r="F825" s="56">
        <f>IF(D825&lt;Päälaskenta!H$24,(SQRT(POWER(Päälaskenta!C$24/(2*Päälaskenta!E$24),2)+(D825/Päälaskenta!E$24))-Päälaskenta!C$24/(2*Päälaskenta!E$24)),IF(D825=Päälaskenta!H$24,Päälaskenta!D$24,Päälaskenta!D$24+(SQRT(POWER((Päälaskenta!C$20+Päälaskenta!G$24)/(2*Päälaskenta!E$20),2)+((D825-Päälaskenta!H$24)/Päälaskenta!E$20))-(Päälaskenta!C$20+Päälaskenta!G$24)/(2*Päälaskenta!E$20))))</f>
        <v>0.82299999999999995</v>
      </c>
      <c r="G825" s="57">
        <f>IF(F825&gt;Päälaskenta!D$24,(2*SQRT((POWER(Päälaskenta!D$24,2))+POWER(Päälaskenta!E$24*Päälaskenta!D$24,2))+Päälaskenta!C$24)+(2*SQRT((POWER((F825-Päälaskenta!D$24),2))+POWER(Päälaskenta!E$20*(F825-Päälaskenta!D$24),2))+Päälaskenta!C$20),(2*SQRT((POWER(F825,2))+POWER(Päälaskenta!E$24*F825,2))+Päälaskenta!C$24))</f>
        <v>8.42</v>
      </c>
      <c r="H825" s="57">
        <f t="shared" si="194"/>
        <v>0.25</v>
      </c>
      <c r="I825" s="62">
        <f t="shared" si="195"/>
        <v>9.2077000000000006E-2</v>
      </c>
      <c r="J825" s="8">
        <f>IF(F825&lt;Päälaskenta!$D$24,0,Kaksitasouoma_matriisi!F825-Päälaskenta!$D$24)</f>
        <v>0.123</v>
      </c>
      <c r="L825" s="8">
        <f>IF(F825&gt;Päälaskenta!D$24,F825-Päälaskenta!D$24,0)</f>
        <v>0.123</v>
      </c>
      <c r="M825" s="8">
        <f>IF(F825&gt;Päälaskenta!D$24,(Päälaskenta!C$20+(Päälaskenta!E$20*(Kaksitasouoma_matriisi!F825-Päälaskenta!D$24)))*(Kaksitasouoma_matriisi!F825-Päälaskenta!D$24),0)</f>
        <v>0.63769350000000002</v>
      </c>
      <c r="N825" s="8">
        <f>IF(F825&gt;Päälaskenta!D$24,(2*SQRT((POWER((F825-Päälaskenta!D$24),2))+POWER(Päälaskenta!E$20*(F825-Päälaskenta!D$24),2))+Päälaskenta!C$20),0)</f>
        <v>5.44348280688207</v>
      </c>
      <c r="O825" s="8">
        <f t="shared" si="201"/>
        <v>0.11714806909903</v>
      </c>
      <c r="P825" s="8">
        <f>IF(Päälaskenta!$C$29,IF(L825&gt;Päälaskenta!$F$28,Kaksitasouoma_matriisi!AQ825,Kaksitasouoma_matriisi!AR825),Päälaskenta!$F$20)</f>
        <v>0.12</v>
      </c>
      <c r="Q825" s="8">
        <f t="shared" si="202"/>
        <v>1.2722940632075601</v>
      </c>
      <c r="R825" s="8">
        <f t="shared" si="196"/>
        <v>0.21771188445323</v>
      </c>
      <c r="S825" s="8">
        <f t="shared" si="203"/>
        <v>0.34140521183488598</v>
      </c>
      <c r="U825" s="93">
        <f>IF(F825&gt;Päälaskenta!D$24,Päälaskenta!H$24+L825*Päälaskenta!G$24,F825*Päälaskenta!C$24 + F825*F825*Päälaskenta!E$24)</f>
        <v>1.4852000000000001</v>
      </c>
      <c r="V825" s="8">
        <f>IF(F825&gt;Päälaskenta!D$24,2*SQRT(POWER(Päälaskenta!D$24,2)+POWER(Päälaskenta!E$24*Päälaskenta!D$24,2))+Päälaskenta!C$24,(2*SQRT((POWER(F825,2))+POWER(Päälaskenta!E$24*F825,2))+Päälaskenta!C$24))</f>
        <v>2.9798989873223301</v>
      </c>
      <c r="W825" s="8">
        <f t="shared" si="204"/>
        <v>0.49840615615449702</v>
      </c>
      <c r="X825" s="8">
        <f>Päälaskenta!F$24</f>
        <v>7.0000000000000007E-2</v>
      </c>
      <c r="Y825" s="8">
        <f t="shared" si="205"/>
        <v>13.3375429973972</v>
      </c>
      <c r="Z825" s="8">
        <f t="shared" si="197"/>
        <v>2.2822881155467698</v>
      </c>
      <c r="AA825" s="8">
        <f t="shared" si="206"/>
        <v>1.53668739263855</v>
      </c>
      <c r="AC825" s="8">
        <f t="shared" si="198"/>
        <v>0.102311742123736</v>
      </c>
      <c r="AE825" s="8">
        <v>823</v>
      </c>
      <c r="AF825" s="8">
        <f t="shared" si="208"/>
        <v>14.6098370606048</v>
      </c>
      <c r="AG825" s="8">
        <f t="shared" si="199"/>
        <v>2.9281227075088401E-2</v>
      </c>
      <c r="AJ825" s="132">
        <f>IF(Päälaskenta!$F$28&lt;Kaksitasouoma_matriisi!L825,Päälaskenta!$C$20*Päälaskenta!$F$28,Päälaskenta!$C$20*Kaksitasouoma_matriisi!L825)</f>
        <v>0.61499999999999999</v>
      </c>
      <c r="AK825" s="134">
        <f>SQRT(Päälaskenta!$D$20^2+(Päälaskenta!$D$20/(1/Päälaskenta!$E$20))^2)</f>
        <v>1.8029999999999999</v>
      </c>
      <c r="AL825" s="134">
        <f>IF(Päälaskenta!$F$28&lt;Kaksitasouoma_matriisi!L825,AK825*Päälaskenta!$F$28*COS(ATAN(1/Päälaskenta!$E$20)),AK825*Kaksitasouoma_matriisi!L825*COS(ATAN(1/Päälaskenta!$E$20)))</f>
        <v>0.185</v>
      </c>
      <c r="AM825" s="134"/>
      <c r="AN825" s="134">
        <f t="shared" si="207"/>
        <v>0.8</v>
      </c>
      <c r="AO825" s="8">
        <f t="shared" si="200"/>
        <v>0.37664783427495302</v>
      </c>
      <c r="AP825" s="134">
        <f>Refererenssiarvoja!$B$16*H825^(1/6)/(Refererenssiarvoja!$B$15^0.5)*(Päälaskenta!$G$28/2)^0.5*(1-AO825)^(-1.5)</f>
        <v>8.1000000000000003E-2</v>
      </c>
      <c r="AQ825" s="8">
        <f>Refererenssiarvoja!$B$16*Kaksitasouoma_matriisi!O825^(1/6)/(SQRT((2*Refererenssiarvoja!$B$15)/(Päälaskenta!$F$31*Päälaskenta!$G$31*Päälaskenta!$F$28))+SQRT(Refererenssiarvoja!$B$15)/Refererenssiarvoja!$B$17*LN(Kaksitasouoma_matriisi!L825/Päälaskenta!$F$28))</f>
        <v>-7.7719105281694706E-2</v>
      </c>
      <c r="AR825" s="8">
        <f>Refererenssiarvoja!$B$16*Kaksitasouoma_matriisi!O825^(1/6)/(SQRT((2*Refererenssiarvoja!$B$15)/(Päälaskenta!$F$31*Päälaskenta!$G$31*L825)))</f>
        <v>0.17514278178850501</v>
      </c>
    </row>
    <row r="826" spans="1:44" x14ac:dyDescent="0.2">
      <c r="A826" s="8">
        <v>824</v>
      </c>
      <c r="B826" s="8">
        <f>IF(Päälaskenta!C$7,Päälaskenta!E$7,Päälaskenta!G$5)</f>
        <v>2.5</v>
      </c>
      <c r="C826" s="56">
        <v>1.1759999999999999</v>
      </c>
      <c r="D826" s="93">
        <f t="shared" si="193"/>
        <v>2.1259000000000001</v>
      </c>
      <c r="E826" s="8">
        <f>IF(Päälaskenta!$C$26,Kaksitasouoma_matriisi!AP826,Kaksitasouoma_matriisi!AC826)</f>
        <v>0.102311742123736</v>
      </c>
      <c r="F826" s="56">
        <f>IF(D826&lt;Päälaskenta!H$24,(SQRT(POWER(Päälaskenta!C$24/(2*Päälaskenta!E$24),2)+(D826/Päälaskenta!E$24))-Päälaskenta!C$24/(2*Päälaskenta!E$24)),IF(D826=Päälaskenta!H$24,Päälaskenta!D$24,Päälaskenta!D$24+(SQRT(POWER((Päälaskenta!C$20+Päälaskenta!G$24)/(2*Päälaskenta!E$20),2)+((D826-Päälaskenta!H$24)/Päälaskenta!E$20))-(Päälaskenta!C$20+Päälaskenta!G$24)/(2*Päälaskenta!E$20))))</f>
        <v>0.82299999999999995</v>
      </c>
      <c r="G826" s="57">
        <f>IF(F826&gt;Päälaskenta!D$24,(2*SQRT((POWER(Päälaskenta!D$24,2))+POWER(Päälaskenta!E$24*Päälaskenta!D$24,2))+Päälaskenta!C$24)+(2*SQRT((POWER((F826-Päälaskenta!D$24),2))+POWER(Päälaskenta!E$20*(F826-Päälaskenta!D$24),2))+Päälaskenta!C$20),(2*SQRT((POWER(F826,2))+POWER(Päälaskenta!E$24*F826,2))+Päälaskenta!C$24))</f>
        <v>8.42</v>
      </c>
      <c r="H826" s="57">
        <f t="shared" si="194"/>
        <v>0.25</v>
      </c>
      <c r="I826" s="62">
        <f t="shared" si="195"/>
        <v>9.1920000000000002E-2</v>
      </c>
      <c r="J826" s="8">
        <f>IF(F826&lt;Päälaskenta!$D$24,0,Kaksitasouoma_matriisi!F826-Päälaskenta!$D$24)</f>
        <v>0.123</v>
      </c>
      <c r="L826" s="8">
        <f>IF(F826&gt;Päälaskenta!D$24,F826-Päälaskenta!D$24,0)</f>
        <v>0.123</v>
      </c>
      <c r="M826" s="8">
        <f>IF(F826&gt;Päälaskenta!D$24,(Päälaskenta!C$20+(Päälaskenta!E$20*(Kaksitasouoma_matriisi!F826-Päälaskenta!D$24)))*(Kaksitasouoma_matriisi!F826-Päälaskenta!D$24),0)</f>
        <v>0.63769350000000002</v>
      </c>
      <c r="N826" s="8">
        <f>IF(F826&gt;Päälaskenta!D$24,(2*SQRT((POWER((F826-Päälaskenta!D$24),2))+POWER(Päälaskenta!E$20*(F826-Päälaskenta!D$24),2))+Päälaskenta!C$20),0)</f>
        <v>5.44348280688207</v>
      </c>
      <c r="O826" s="8">
        <f t="shared" si="201"/>
        <v>0.11714806909903</v>
      </c>
      <c r="P826" s="8">
        <f>IF(Päälaskenta!$C$29,IF(L826&gt;Päälaskenta!$F$28,Kaksitasouoma_matriisi!AQ826,Kaksitasouoma_matriisi!AR826),Päälaskenta!$F$20)</f>
        <v>0.12</v>
      </c>
      <c r="Q826" s="8">
        <f t="shared" si="202"/>
        <v>1.2722940632075601</v>
      </c>
      <c r="R826" s="8">
        <f t="shared" si="196"/>
        <v>0.21771188445323</v>
      </c>
      <c r="S826" s="8">
        <f t="shared" si="203"/>
        <v>0.34140521183488598</v>
      </c>
      <c r="U826" s="93">
        <f>IF(F826&gt;Päälaskenta!D$24,Päälaskenta!H$24+L826*Päälaskenta!G$24,F826*Päälaskenta!C$24 + F826*F826*Päälaskenta!E$24)</f>
        <v>1.4852000000000001</v>
      </c>
      <c r="V826" s="8">
        <f>IF(F826&gt;Päälaskenta!D$24,2*SQRT(POWER(Päälaskenta!D$24,2)+POWER(Päälaskenta!E$24*Päälaskenta!D$24,2))+Päälaskenta!C$24,(2*SQRT((POWER(F826,2))+POWER(Päälaskenta!E$24*F826,2))+Päälaskenta!C$24))</f>
        <v>2.9798989873223301</v>
      </c>
      <c r="W826" s="8">
        <f t="shared" si="204"/>
        <v>0.49840615615449702</v>
      </c>
      <c r="X826" s="8">
        <f>Päälaskenta!F$24</f>
        <v>7.0000000000000007E-2</v>
      </c>
      <c r="Y826" s="8">
        <f t="shared" si="205"/>
        <v>13.3375429973972</v>
      </c>
      <c r="Z826" s="8">
        <f t="shared" si="197"/>
        <v>2.2822881155467698</v>
      </c>
      <c r="AA826" s="8">
        <f t="shared" si="206"/>
        <v>1.53668739263855</v>
      </c>
      <c r="AC826" s="8">
        <f t="shared" si="198"/>
        <v>0.102311742123736</v>
      </c>
      <c r="AE826" s="8">
        <v>824</v>
      </c>
      <c r="AF826" s="8">
        <f t="shared" si="208"/>
        <v>14.6098370606048</v>
      </c>
      <c r="AG826" s="8">
        <f t="shared" si="199"/>
        <v>2.9281227075088401E-2</v>
      </c>
      <c r="AJ826" s="132">
        <f>IF(Päälaskenta!$F$28&lt;Kaksitasouoma_matriisi!L826,Päälaskenta!$C$20*Päälaskenta!$F$28,Päälaskenta!$C$20*Kaksitasouoma_matriisi!L826)</f>
        <v>0.61499999999999999</v>
      </c>
      <c r="AK826" s="134">
        <f>SQRT(Päälaskenta!$D$20^2+(Päälaskenta!$D$20/(1/Päälaskenta!$E$20))^2)</f>
        <v>1.8029999999999999</v>
      </c>
      <c r="AL826" s="134">
        <f>IF(Päälaskenta!$F$28&lt;Kaksitasouoma_matriisi!L826,AK826*Päälaskenta!$F$28*COS(ATAN(1/Päälaskenta!$E$20)),AK826*Kaksitasouoma_matriisi!L826*COS(ATAN(1/Päälaskenta!$E$20)))</f>
        <v>0.185</v>
      </c>
      <c r="AM826" s="134"/>
      <c r="AN826" s="134">
        <f t="shared" si="207"/>
        <v>0.8</v>
      </c>
      <c r="AO826" s="8">
        <f t="shared" si="200"/>
        <v>0.376311209370149</v>
      </c>
      <c r="AP826" s="134">
        <f>Refererenssiarvoja!$B$16*H826^(1/6)/(Refererenssiarvoja!$B$15^0.5)*(Päälaskenta!$G$28/2)^0.5*(1-AO826)^(-1.5)</f>
        <v>8.1000000000000003E-2</v>
      </c>
      <c r="AQ826" s="8">
        <f>Refererenssiarvoja!$B$16*Kaksitasouoma_matriisi!O826^(1/6)/(SQRT((2*Refererenssiarvoja!$B$15)/(Päälaskenta!$F$31*Päälaskenta!$G$31*Päälaskenta!$F$28))+SQRT(Refererenssiarvoja!$B$15)/Refererenssiarvoja!$B$17*LN(Kaksitasouoma_matriisi!L826/Päälaskenta!$F$28))</f>
        <v>-7.7719105281694706E-2</v>
      </c>
      <c r="AR826" s="8">
        <f>Refererenssiarvoja!$B$16*Kaksitasouoma_matriisi!O826^(1/6)/(SQRT((2*Refererenssiarvoja!$B$15)/(Päälaskenta!$F$31*Päälaskenta!$G$31*L826)))</f>
        <v>0.17514278178850501</v>
      </c>
    </row>
    <row r="827" spans="1:44" x14ac:dyDescent="0.2">
      <c r="A827" s="8">
        <v>825</v>
      </c>
      <c r="B827" s="8">
        <f>IF(Päälaskenta!C$7,Päälaskenta!E$7,Päälaskenta!G$5)</f>
        <v>2.5</v>
      </c>
      <c r="C827" s="56">
        <v>1.175</v>
      </c>
      <c r="D827" s="93">
        <f t="shared" si="193"/>
        <v>2.1276999999999999</v>
      </c>
      <c r="E827" s="8">
        <f>IF(Päälaskenta!$C$26,Kaksitasouoma_matriisi!AP827,Kaksitasouoma_matriisi!AC827)</f>
        <v>0.102319310180757</v>
      </c>
      <c r="F827" s="56">
        <f>IF(D827&lt;Päälaskenta!H$24,(SQRT(POWER(Päälaskenta!C$24/(2*Päälaskenta!E$24),2)+(D827/Päälaskenta!E$24))-Päälaskenta!C$24/(2*Päälaskenta!E$24)),IF(D827=Päälaskenta!H$24,Päälaskenta!D$24,Päälaskenta!D$24+(SQRT(POWER((Päälaskenta!C$20+Päälaskenta!G$24)/(2*Päälaskenta!E$20),2)+((D827-Päälaskenta!H$24)/Päälaskenta!E$20))-(Päälaskenta!C$20+Päälaskenta!G$24)/(2*Päälaskenta!E$20))))</f>
        <v>0.82399999999999995</v>
      </c>
      <c r="G827" s="57">
        <f>IF(F827&gt;Päälaskenta!D$24,(2*SQRT((POWER(Päälaskenta!D$24,2))+POWER(Päälaskenta!E$24*Päälaskenta!D$24,2))+Päälaskenta!C$24)+(2*SQRT((POWER((F827-Päälaskenta!D$24),2))+POWER(Päälaskenta!E$20*(F827-Päälaskenta!D$24),2))+Päälaskenta!C$20),(2*SQRT((POWER(F827,2))+POWER(Päälaskenta!E$24*F827,2))+Päälaskenta!C$24))</f>
        <v>8.43</v>
      </c>
      <c r="H827" s="57">
        <f t="shared" si="194"/>
        <v>0.25</v>
      </c>
      <c r="I827" s="62">
        <f t="shared" si="195"/>
        <v>9.1777999999999998E-2</v>
      </c>
      <c r="J827" s="8">
        <f>IF(F827&lt;Päälaskenta!$D$24,0,Kaksitasouoma_matriisi!F827-Päälaskenta!$D$24)</f>
        <v>0.124</v>
      </c>
      <c r="L827" s="8">
        <f>IF(F827&gt;Päälaskenta!D$24,F827-Päälaskenta!D$24,0)</f>
        <v>0.124</v>
      </c>
      <c r="M827" s="8">
        <f>IF(F827&gt;Päälaskenta!D$24,(Päälaskenta!C$20+(Päälaskenta!E$20*(Kaksitasouoma_matriisi!F827-Päälaskenta!D$24)))*(Kaksitasouoma_matriisi!F827-Päälaskenta!D$24),0)</f>
        <v>0.64306399999999997</v>
      </c>
      <c r="N827" s="8">
        <f>IF(F827&gt;Päälaskenta!D$24,(2*SQRT((POWER((F827-Päälaskenta!D$24),2))+POWER(Päälaskenta!E$20*(F827-Päälaskenta!D$24),2))+Päälaskenta!C$20),0)</f>
        <v>5.4470883581575302</v>
      </c>
      <c r="O827" s="8">
        <f t="shared" si="201"/>
        <v>0.118056465714743</v>
      </c>
      <c r="P827" s="8">
        <f>IF(Päälaskenta!$C$29,IF(L827&gt;Päälaskenta!$F$28,Kaksitasouoma_matriisi!AQ827,Kaksitasouoma_matriisi!AR827),Päälaskenta!$F$20)</f>
        <v>0.12</v>
      </c>
      <c r="Q827" s="8">
        <f t="shared" si="202"/>
        <v>1.28963299680525</v>
      </c>
      <c r="R827" s="8">
        <f t="shared" si="196"/>
        <v>0.21987702835557399</v>
      </c>
      <c r="S827" s="8">
        <f t="shared" si="203"/>
        <v>0.34192091044681999</v>
      </c>
      <c r="U827" s="93">
        <f>IF(F827&gt;Päälaskenta!D$24,Päälaskenta!H$24+L827*Päälaskenta!G$24,F827*Päälaskenta!C$24 + F827*F827*Päälaskenta!E$24)</f>
        <v>1.4876</v>
      </c>
      <c r="V827" s="8">
        <f>IF(F827&gt;Päälaskenta!D$24,2*SQRT(POWER(Päälaskenta!D$24,2)+POWER(Päälaskenta!E$24*Päälaskenta!D$24,2))+Päälaskenta!C$24,(2*SQRT((POWER(F827,2))+POWER(Päälaskenta!E$24*F827,2))+Päälaskenta!C$24))</f>
        <v>2.9798989873223301</v>
      </c>
      <c r="W827" s="8">
        <f t="shared" si="204"/>
        <v>0.49921155258243299</v>
      </c>
      <c r="X827" s="8">
        <f>Päälaskenta!F$24</f>
        <v>7.0000000000000007E-2</v>
      </c>
      <c r="Y827" s="8">
        <f t="shared" si="205"/>
        <v>13.3734835466806</v>
      </c>
      <c r="Z827" s="8">
        <f t="shared" si="197"/>
        <v>2.2801229716444298</v>
      </c>
      <c r="AA827" s="8">
        <f t="shared" si="206"/>
        <v>1.5327527370559499</v>
      </c>
      <c r="AC827" s="8">
        <f t="shared" si="198"/>
        <v>0.102319310180757</v>
      </c>
      <c r="AE827" s="8">
        <v>825</v>
      </c>
      <c r="AF827" s="8">
        <f t="shared" si="208"/>
        <v>14.663116543485801</v>
      </c>
      <c r="AG827" s="8">
        <f t="shared" si="199"/>
        <v>2.90688228041092E-2</v>
      </c>
      <c r="AJ827" s="132">
        <f>IF(Päälaskenta!$F$28&lt;Kaksitasouoma_matriisi!L827,Päälaskenta!$C$20*Päälaskenta!$F$28,Päälaskenta!$C$20*Kaksitasouoma_matriisi!L827)</f>
        <v>0.62</v>
      </c>
      <c r="AK827" s="134">
        <f>SQRT(Päälaskenta!$D$20^2+(Päälaskenta!$D$20/(1/Päälaskenta!$E$20))^2)</f>
        <v>1.8029999999999999</v>
      </c>
      <c r="AL827" s="134">
        <f>IF(Päälaskenta!$F$28&lt;Kaksitasouoma_matriisi!L827,AK827*Päälaskenta!$F$28*COS(ATAN(1/Päälaskenta!$E$20)),AK827*Kaksitasouoma_matriisi!L827*COS(ATAN(1/Päälaskenta!$E$20)))</f>
        <v>0.186</v>
      </c>
      <c r="AM827" s="134"/>
      <c r="AN827" s="134">
        <f t="shared" si="207"/>
        <v>0.80600000000000005</v>
      </c>
      <c r="AO827" s="8">
        <f t="shared" si="200"/>
        <v>0.37881280255675098</v>
      </c>
      <c r="AP827" s="134">
        <f>Refererenssiarvoja!$B$16*H827^(1/6)/(Refererenssiarvoja!$B$15^0.5)*(Päälaskenta!$G$28/2)^0.5*(1-AO827)^(-1.5)</f>
        <v>8.2000000000000003E-2</v>
      </c>
      <c r="AQ827" s="8">
        <f>Refererenssiarvoja!$B$16*Kaksitasouoma_matriisi!O827^(1/6)/(SQRT((2*Refererenssiarvoja!$B$15)/(Päälaskenta!$F$31*Päälaskenta!$G$31*Päälaskenta!$F$28))+SQRT(Refererenssiarvoja!$B$15)/Refererenssiarvoja!$B$17*LN(Kaksitasouoma_matriisi!L827/Päälaskenta!$F$28))</f>
        <v>-7.8371309248956897E-2</v>
      </c>
      <c r="AR827" s="8">
        <f>Refererenssiarvoja!$B$16*Kaksitasouoma_matriisi!O827^(1/6)/(SQRT((2*Refererenssiarvoja!$B$15)/(Päälaskenta!$F$31*Päälaskenta!$G$31*L827)))</f>
        <v>0.17607984097215701</v>
      </c>
    </row>
    <row r="828" spans="1:44" x14ac:dyDescent="0.2">
      <c r="A828" s="8">
        <v>826</v>
      </c>
      <c r="B828" s="8">
        <f>IF(Päälaskenta!C$7,Päälaskenta!E$7,Päälaskenta!G$5)</f>
        <v>2.5</v>
      </c>
      <c r="C828" s="56">
        <v>1.1739999999999999</v>
      </c>
      <c r="D828" s="93">
        <f t="shared" si="193"/>
        <v>2.1295000000000002</v>
      </c>
      <c r="E828" s="8">
        <f>IF(Päälaskenta!$C$26,Kaksitasouoma_matriisi!AP828,Kaksitasouoma_matriisi!AC828)</f>
        <v>0.102319310180757</v>
      </c>
      <c r="F828" s="56">
        <f>IF(D828&lt;Päälaskenta!H$24,(SQRT(POWER(Päälaskenta!C$24/(2*Päälaskenta!E$24),2)+(D828/Päälaskenta!E$24))-Päälaskenta!C$24/(2*Päälaskenta!E$24)),IF(D828=Päälaskenta!H$24,Päälaskenta!D$24,Päälaskenta!D$24+(SQRT(POWER((Päälaskenta!C$20+Päälaskenta!G$24)/(2*Päälaskenta!E$20),2)+((D828-Päälaskenta!H$24)/Päälaskenta!E$20))-(Päälaskenta!C$20+Päälaskenta!G$24)/(2*Päälaskenta!E$20))))</f>
        <v>0.82399999999999995</v>
      </c>
      <c r="G828" s="57">
        <f>IF(F828&gt;Päälaskenta!D$24,(2*SQRT((POWER(Päälaskenta!D$24,2))+POWER(Päälaskenta!E$24*Päälaskenta!D$24,2))+Päälaskenta!C$24)+(2*SQRT((POWER((F828-Päälaskenta!D$24),2))+POWER(Päälaskenta!E$20*(F828-Päälaskenta!D$24),2))+Päälaskenta!C$20),(2*SQRT((POWER(F828,2))+POWER(Päälaskenta!E$24*F828,2))+Päälaskenta!C$24))</f>
        <v>8.43</v>
      </c>
      <c r="H828" s="57">
        <f t="shared" si="194"/>
        <v>0.25</v>
      </c>
      <c r="I828" s="62">
        <f t="shared" si="195"/>
        <v>9.1621999999999995E-2</v>
      </c>
      <c r="J828" s="8">
        <f>IF(F828&lt;Päälaskenta!$D$24,0,Kaksitasouoma_matriisi!F828-Päälaskenta!$D$24)</f>
        <v>0.124</v>
      </c>
      <c r="L828" s="8">
        <f>IF(F828&gt;Päälaskenta!D$24,F828-Päälaskenta!D$24,0)</f>
        <v>0.124</v>
      </c>
      <c r="M828" s="8">
        <f>IF(F828&gt;Päälaskenta!D$24,(Päälaskenta!C$20+(Päälaskenta!E$20*(Kaksitasouoma_matriisi!F828-Päälaskenta!D$24)))*(Kaksitasouoma_matriisi!F828-Päälaskenta!D$24),0)</f>
        <v>0.64306399999999997</v>
      </c>
      <c r="N828" s="8">
        <f>IF(F828&gt;Päälaskenta!D$24,(2*SQRT((POWER((F828-Päälaskenta!D$24),2))+POWER(Päälaskenta!E$20*(F828-Päälaskenta!D$24),2))+Päälaskenta!C$20),0)</f>
        <v>5.4470883581575302</v>
      </c>
      <c r="O828" s="8">
        <f t="shared" si="201"/>
        <v>0.118056465714743</v>
      </c>
      <c r="P828" s="8">
        <f>IF(Päälaskenta!$C$29,IF(L828&gt;Päälaskenta!$F$28,Kaksitasouoma_matriisi!AQ828,Kaksitasouoma_matriisi!AR828),Päälaskenta!$F$20)</f>
        <v>0.12</v>
      </c>
      <c r="Q828" s="8">
        <f t="shared" si="202"/>
        <v>1.28963299680525</v>
      </c>
      <c r="R828" s="8">
        <f t="shared" si="196"/>
        <v>0.21987702835557399</v>
      </c>
      <c r="S828" s="8">
        <f t="shared" si="203"/>
        <v>0.34192091044681999</v>
      </c>
      <c r="U828" s="93">
        <f>IF(F828&gt;Päälaskenta!D$24,Päälaskenta!H$24+L828*Päälaskenta!G$24,F828*Päälaskenta!C$24 + F828*F828*Päälaskenta!E$24)</f>
        <v>1.4876</v>
      </c>
      <c r="V828" s="8">
        <f>IF(F828&gt;Päälaskenta!D$24,2*SQRT(POWER(Päälaskenta!D$24,2)+POWER(Päälaskenta!E$24*Päälaskenta!D$24,2))+Päälaskenta!C$24,(2*SQRT((POWER(F828,2))+POWER(Päälaskenta!E$24*F828,2))+Päälaskenta!C$24))</f>
        <v>2.9798989873223301</v>
      </c>
      <c r="W828" s="8">
        <f t="shared" si="204"/>
        <v>0.49921155258243299</v>
      </c>
      <c r="X828" s="8">
        <f>Päälaskenta!F$24</f>
        <v>7.0000000000000007E-2</v>
      </c>
      <c r="Y828" s="8">
        <f t="shared" si="205"/>
        <v>13.3734835466806</v>
      </c>
      <c r="Z828" s="8">
        <f t="shared" si="197"/>
        <v>2.2801229716444298</v>
      </c>
      <c r="AA828" s="8">
        <f t="shared" si="206"/>
        <v>1.5327527370559499</v>
      </c>
      <c r="AC828" s="8">
        <f t="shared" si="198"/>
        <v>0.102319310180757</v>
      </c>
      <c r="AE828" s="8">
        <v>826</v>
      </c>
      <c r="AF828" s="8">
        <f t="shared" si="208"/>
        <v>14.663116543485801</v>
      </c>
      <c r="AG828" s="8">
        <f t="shared" si="199"/>
        <v>2.90688228041092E-2</v>
      </c>
      <c r="AJ828" s="132">
        <f>IF(Päälaskenta!$F$28&lt;Kaksitasouoma_matriisi!L828,Päälaskenta!$C$20*Päälaskenta!$F$28,Päälaskenta!$C$20*Kaksitasouoma_matriisi!L828)</f>
        <v>0.62</v>
      </c>
      <c r="AK828" s="134">
        <f>SQRT(Päälaskenta!$D$20^2+(Päälaskenta!$D$20/(1/Päälaskenta!$E$20))^2)</f>
        <v>1.8029999999999999</v>
      </c>
      <c r="AL828" s="134">
        <f>IF(Päälaskenta!$F$28&lt;Kaksitasouoma_matriisi!L828,AK828*Päälaskenta!$F$28*COS(ATAN(1/Päälaskenta!$E$20)),AK828*Kaksitasouoma_matriisi!L828*COS(ATAN(1/Päälaskenta!$E$20)))</f>
        <v>0.186</v>
      </c>
      <c r="AM828" s="134"/>
      <c r="AN828" s="134">
        <f t="shared" si="207"/>
        <v>0.80600000000000005</v>
      </c>
      <c r="AO828" s="8">
        <f t="shared" si="200"/>
        <v>0.37849260389762901</v>
      </c>
      <c r="AP828" s="134">
        <f>Refererenssiarvoja!$B$16*H828^(1/6)/(Refererenssiarvoja!$B$15^0.5)*(Päälaskenta!$G$28/2)^0.5*(1-AO828)^(-1.5)</f>
        <v>8.2000000000000003E-2</v>
      </c>
      <c r="AQ828" s="8">
        <f>Refererenssiarvoja!$B$16*Kaksitasouoma_matriisi!O828^(1/6)/(SQRT((2*Refererenssiarvoja!$B$15)/(Päälaskenta!$F$31*Päälaskenta!$G$31*Päälaskenta!$F$28))+SQRT(Refererenssiarvoja!$B$15)/Refererenssiarvoja!$B$17*LN(Kaksitasouoma_matriisi!L828/Päälaskenta!$F$28))</f>
        <v>-7.8371309248956897E-2</v>
      </c>
      <c r="AR828" s="8">
        <f>Refererenssiarvoja!$B$16*Kaksitasouoma_matriisi!O828^(1/6)/(SQRT((2*Refererenssiarvoja!$B$15)/(Päälaskenta!$F$31*Päälaskenta!$G$31*L828)))</f>
        <v>0.17607984097215701</v>
      </c>
    </row>
    <row r="829" spans="1:44" x14ac:dyDescent="0.2">
      <c r="A829" s="8">
        <v>827</v>
      </c>
      <c r="B829" s="8">
        <f>IF(Päälaskenta!C$7,Päälaskenta!E$7,Päälaskenta!G$5)</f>
        <v>2.5</v>
      </c>
      <c r="C829" s="56">
        <v>1.173</v>
      </c>
      <c r="D829" s="93">
        <f t="shared" si="193"/>
        <v>2.1313</v>
      </c>
      <c r="E829" s="8">
        <f>IF(Päälaskenta!$C$26,Kaksitasouoma_matriisi!AP829,Kaksitasouoma_matriisi!AC829)</f>
        <v>0.102319310180757</v>
      </c>
      <c r="F829" s="56">
        <f>IF(D829&lt;Päälaskenta!H$24,(SQRT(POWER(Päälaskenta!C$24/(2*Päälaskenta!E$24),2)+(D829/Päälaskenta!E$24))-Päälaskenta!C$24/(2*Päälaskenta!E$24)),IF(D829=Päälaskenta!H$24,Päälaskenta!D$24,Päälaskenta!D$24+(SQRT(POWER((Päälaskenta!C$20+Päälaskenta!G$24)/(2*Päälaskenta!E$20),2)+((D829-Päälaskenta!H$24)/Päälaskenta!E$20))-(Päälaskenta!C$20+Päälaskenta!G$24)/(2*Päälaskenta!E$20))))</f>
        <v>0.82399999999999995</v>
      </c>
      <c r="G829" s="57">
        <f>IF(F829&gt;Päälaskenta!D$24,(2*SQRT((POWER(Päälaskenta!D$24,2))+POWER(Päälaskenta!E$24*Päälaskenta!D$24,2))+Päälaskenta!C$24)+(2*SQRT((POWER((F829-Päälaskenta!D$24),2))+POWER(Päälaskenta!E$20*(F829-Päälaskenta!D$24),2))+Päälaskenta!C$20),(2*SQRT((POWER(F829,2))+POWER(Päälaskenta!E$24*F829,2))+Päälaskenta!C$24))</f>
        <v>8.43</v>
      </c>
      <c r="H829" s="57">
        <f t="shared" si="194"/>
        <v>0.25</v>
      </c>
      <c r="I829" s="62">
        <f t="shared" si="195"/>
        <v>9.1466000000000006E-2</v>
      </c>
      <c r="J829" s="8">
        <f>IF(F829&lt;Päälaskenta!$D$24,0,Kaksitasouoma_matriisi!F829-Päälaskenta!$D$24)</f>
        <v>0.124</v>
      </c>
      <c r="L829" s="8">
        <f>IF(F829&gt;Päälaskenta!D$24,F829-Päälaskenta!D$24,0)</f>
        <v>0.124</v>
      </c>
      <c r="M829" s="8">
        <f>IF(F829&gt;Päälaskenta!D$24,(Päälaskenta!C$20+(Päälaskenta!E$20*(Kaksitasouoma_matriisi!F829-Päälaskenta!D$24)))*(Kaksitasouoma_matriisi!F829-Päälaskenta!D$24),0)</f>
        <v>0.64306399999999997</v>
      </c>
      <c r="N829" s="8">
        <f>IF(F829&gt;Päälaskenta!D$24,(2*SQRT((POWER((F829-Päälaskenta!D$24),2))+POWER(Päälaskenta!E$20*(F829-Päälaskenta!D$24),2))+Päälaskenta!C$20),0)</f>
        <v>5.4470883581575302</v>
      </c>
      <c r="O829" s="8">
        <f t="shared" si="201"/>
        <v>0.118056465714743</v>
      </c>
      <c r="P829" s="8">
        <f>IF(Päälaskenta!$C$29,IF(L829&gt;Päälaskenta!$F$28,Kaksitasouoma_matriisi!AQ829,Kaksitasouoma_matriisi!AR829),Päälaskenta!$F$20)</f>
        <v>0.12</v>
      </c>
      <c r="Q829" s="8">
        <f t="shared" si="202"/>
        <v>1.28963299680525</v>
      </c>
      <c r="R829" s="8">
        <f t="shared" si="196"/>
        <v>0.21987702835557399</v>
      </c>
      <c r="S829" s="8">
        <f t="shared" si="203"/>
        <v>0.34192091044681999</v>
      </c>
      <c r="U829" s="93">
        <f>IF(F829&gt;Päälaskenta!D$24,Päälaskenta!H$24+L829*Päälaskenta!G$24,F829*Päälaskenta!C$24 + F829*F829*Päälaskenta!E$24)</f>
        <v>1.4876</v>
      </c>
      <c r="V829" s="8">
        <f>IF(F829&gt;Päälaskenta!D$24,2*SQRT(POWER(Päälaskenta!D$24,2)+POWER(Päälaskenta!E$24*Päälaskenta!D$24,2))+Päälaskenta!C$24,(2*SQRT((POWER(F829,2))+POWER(Päälaskenta!E$24*F829,2))+Päälaskenta!C$24))</f>
        <v>2.9798989873223301</v>
      </c>
      <c r="W829" s="8">
        <f t="shared" si="204"/>
        <v>0.49921155258243299</v>
      </c>
      <c r="X829" s="8">
        <f>Päälaskenta!F$24</f>
        <v>7.0000000000000007E-2</v>
      </c>
      <c r="Y829" s="8">
        <f t="shared" si="205"/>
        <v>13.3734835466806</v>
      </c>
      <c r="Z829" s="8">
        <f t="shared" si="197"/>
        <v>2.2801229716444298</v>
      </c>
      <c r="AA829" s="8">
        <f t="shared" si="206"/>
        <v>1.5327527370559499</v>
      </c>
      <c r="AC829" s="8">
        <f t="shared" si="198"/>
        <v>0.102319310180757</v>
      </c>
      <c r="AE829" s="8">
        <v>827</v>
      </c>
      <c r="AF829" s="8">
        <f t="shared" si="208"/>
        <v>14.663116543485801</v>
      </c>
      <c r="AG829" s="8">
        <f t="shared" si="199"/>
        <v>2.90688228041092E-2</v>
      </c>
      <c r="AJ829" s="132">
        <f>IF(Päälaskenta!$F$28&lt;Kaksitasouoma_matriisi!L829,Päälaskenta!$C$20*Päälaskenta!$F$28,Päälaskenta!$C$20*Kaksitasouoma_matriisi!L829)</f>
        <v>0.62</v>
      </c>
      <c r="AK829" s="134">
        <f>SQRT(Päälaskenta!$D$20^2+(Päälaskenta!$D$20/(1/Päälaskenta!$E$20))^2)</f>
        <v>1.8029999999999999</v>
      </c>
      <c r="AL829" s="134">
        <f>IF(Päälaskenta!$F$28&lt;Kaksitasouoma_matriisi!L829,AK829*Päälaskenta!$F$28*COS(ATAN(1/Päälaskenta!$E$20)),AK829*Kaksitasouoma_matriisi!L829*COS(ATAN(1/Päälaskenta!$E$20)))</f>
        <v>0.186</v>
      </c>
      <c r="AM829" s="134"/>
      <c r="AN829" s="134">
        <f t="shared" si="207"/>
        <v>0.80600000000000005</v>
      </c>
      <c r="AO829" s="8">
        <f t="shared" si="200"/>
        <v>0.37817294608924101</v>
      </c>
      <c r="AP829" s="134">
        <f>Refererenssiarvoja!$B$16*H829^(1/6)/(Refererenssiarvoja!$B$15^0.5)*(Päälaskenta!$G$28/2)^0.5*(1-AO829)^(-1.5)</f>
        <v>8.2000000000000003E-2</v>
      </c>
      <c r="AQ829" s="8">
        <f>Refererenssiarvoja!$B$16*Kaksitasouoma_matriisi!O829^(1/6)/(SQRT((2*Refererenssiarvoja!$B$15)/(Päälaskenta!$F$31*Päälaskenta!$G$31*Päälaskenta!$F$28))+SQRT(Refererenssiarvoja!$B$15)/Refererenssiarvoja!$B$17*LN(Kaksitasouoma_matriisi!L829/Päälaskenta!$F$28))</f>
        <v>-7.8371309248956897E-2</v>
      </c>
      <c r="AR829" s="8">
        <f>Refererenssiarvoja!$B$16*Kaksitasouoma_matriisi!O829^(1/6)/(SQRT((2*Refererenssiarvoja!$B$15)/(Päälaskenta!$F$31*Päälaskenta!$G$31*L829)))</f>
        <v>0.17607984097215701</v>
      </c>
    </row>
    <row r="830" spans="1:44" x14ac:dyDescent="0.2">
      <c r="A830" s="8">
        <v>828</v>
      </c>
      <c r="B830" s="8">
        <f>IF(Päälaskenta!C$7,Päälaskenta!E$7,Päälaskenta!G$5)</f>
        <v>2.5</v>
      </c>
      <c r="C830" s="56">
        <v>1.1719999999999999</v>
      </c>
      <c r="D830" s="93">
        <f t="shared" si="193"/>
        <v>2.1331000000000002</v>
      </c>
      <c r="E830" s="8">
        <f>IF(Päälaskenta!$C$26,Kaksitasouoma_matriisi!AP830,Kaksitasouoma_matriisi!AC830)</f>
        <v>0.102319310180757</v>
      </c>
      <c r="F830" s="56">
        <f>IF(D830&lt;Päälaskenta!H$24,(SQRT(POWER(Päälaskenta!C$24/(2*Päälaskenta!E$24),2)+(D830/Päälaskenta!E$24))-Päälaskenta!C$24/(2*Päälaskenta!E$24)),IF(D830=Päälaskenta!H$24,Päälaskenta!D$24,Päälaskenta!D$24+(SQRT(POWER((Päälaskenta!C$20+Päälaskenta!G$24)/(2*Päälaskenta!E$20),2)+((D830-Päälaskenta!H$24)/Päälaskenta!E$20))-(Päälaskenta!C$20+Päälaskenta!G$24)/(2*Päälaskenta!E$20))))</f>
        <v>0.82399999999999995</v>
      </c>
      <c r="G830" s="57">
        <f>IF(F830&gt;Päälaskenta!D$24,(2*SQRT((POWER(Päälaskenta!D$24,2))+POWER(Päälaskenta!E$24*Päälaskenta!D$24,2))+Päälaskenta!C$24)+(2*SQRT((POWER((F830-Päälaskenta!D$24),2))+POWER(Päälaskenta!E$20*(F830-Päälaskenta!D$24),2))+Päälaskenta!C$20),(2*SQRT((POWER(F830,2))+POWER(Päälaskenta!E$24*F830,2))+Päälaskenta!C$24))</f>
        <v>8.43</v>
      </c>
      <c r="H830" s="57">
        <f t="shared" si="194"/>
        <v>0.25</v>
      </c>
      <c r="I830" s="62">
        <f t="shared" si="195"/>
        <v>9.1310000000000002E-2</v>
      </c>
      <c r="J830" s="8">
        <f>IF(F830&lt;Päälaskenta!$D$24,0,Kaksitasouoma_matriisi!F830-Päälaskenta!$D$24)</f>
        <v>0.124</v>
      </c>
      <c r="L830" s="8">
        <f>IF(F830&gt;Päälaskenta!D$24,F830-Päälaskenta!D$24,0)</f>
        <v>0.124</v>
      </c>
      <c r="M830" s="8">
        <f>IF(F830&gt;Päälaskenta!D$24,(Päälaskenta!C$20+(Päälaskenta!E$20*(Kaksitasouoma_matriisi!F830-Päälaskenta!D$24)))*(Kaksitasouoma_matriisi!F830-Päälaskenta!D$24),0)</f>
        <v>0.64306399999999997</v>
      </c>
      <c r="N830" s="8">
        <f>IF(F830&gt;Päälaskenta!D$24,(2*SQRT((POWER((F830-Päälaskenta!D$24),2))+POWER(Päälaskenta!E$20*(F830-Päälaskenta!D$24),2))+Päälaskenta!C$20),0)</f>
        <v>5.4470883581575302</v>
      </c>
      <c r="O830" s="8">
        <f t="shared" si="201"/>
        <v>0.118056465714743</v>
      </c>
      <c r="P830" s="8">
        <f>IF(Päälaskenta!$C$29,IF(L830&gt;Päälaskenta!$F$28,Kaksitasouoma_matriisi!AQ830,Kaksitasouoma_matriisi!AR830),Päälaskenta!$F$20)</f>
        <v>0.12</v>
      </c>
      <c r="Q830" s="8">
        <f t="shared" si="202"/>
        <v>1.28963299680525</v>
      </c>
      <c r="R830" s="8">
        <f t="shared" si="196"/>
        <v>0.21987702835557399</v>
      </c>
      <c r="S830" s="8">
        <f t="shared" si="203"/>
        <v>0.34192091044681999</v>
      </c>
      <c r="U830" s="93">
        <f>IF(F830&gt;Päälaskenta!D$24,Päälaskenta!H$24+L830*Päälaskenta!G$24,F830*Päälaskenta!C$24 + F830*F830*Päälaskenta!E$24)</f>
        <v>1.4876</v>
      </c>
      <c r="V830" s="8">
        <f>IF(F830&gt;Päälaskenta!D$24,2*SQRT(POWER(Päälaskenta!D$24,2)+POWER(Päälaskenta!E$24*Päälaskenta!D$24,2))+Päälaskenta!C$24,(2*SQRT((POWER(F830,2))+POWER(Päälaskenta!E$24*F830,2))+Päälaskenta!C$24))</f>
        <v>2.9798989873223301</v>
      </c>
      <c r="W830" s="8">
        <f t="shared" si="204"/>
        <v>0.49921155258243299</v>
      </c>
      <c r="X830" s="8">
        <f>Päälaskenta!F$24</f>
        <v>7.0000000000000007E-2</v>
      </c>
      <c r="Y830" s="8">
        <f t="shared" si="205"/>
        <v>13.3734835466806</v>
      </c>
      <c r="Z830" s="8">
        <f t="shared" si="197"/>
        <v>2.2801229716444298</v>
      </c>
      <c r="AA830" s="8">
        <f t="shared" si="206"/>
        <v>1.5327527370559499</v>
      </c>
      <c r="AC830" s="8">
        <f t="shared" si="198"/>
        <v>0.102319310180757</v>
      </c>
      <c r="AE830" s="8">
        <v>828</v>
      </c>
      <c r="AF830" s="8">
        <f t="shared" si="208"/>
        <v>14.663116543485801</v>
      </c>
      <c r="AG830" s="8">
        <f t="shared" si="199"/>
        <v>2.90688228041092E-2</v>
      </c>
      <c r="AJ830" s="132">
        <f>IF(Päälaskenta!$F$28&lt;Kaksitasouoma_matriisi!L830,Päälaskenta!$C$20*Päälaskenta!$F$28,Päälaskenta!$C$20*Kaksitasouoma_matriisi!L830)</f>
        <v>0.62</v>
      </c>
      <c r="AK830" s="134">
        <f>SQRT(Päälaskenta!$D$20^2+(Päälaskenta!$D$20/(1/Päälaskenta!$E$20))^2)</f>
        <v>1.8029999999999999</v>
      </c>
      <c r="AL830" s="134">
        <f>IF(Päälaskenta!$F$28&lt;Kaksitasouoma_matriisi!L830,AK830*Päälaskenta!$F$28*COS(ATAN(1/Päälaskenta!$E$20)),AK830*Kaksitasouoma_matriisi!L830*COS(ATAN(1/Päälaskenta!$E$20)))</f>
        <v>0.186</v>
      </c>
      <c r="AM830" s="134"/>
      <c r="AN830" s="134">
        <f t="shared" si="207"/>
        <v>0.80600000000000005</v>
      </c>
      <c r="AO830" s="8">
        <f t="shared" si="200"/>
        <v>0.377853827762411</v>
      </c>
      <c r="AP830" s="134">
        <f>Refererenssiarvoja!$B$16*H830^(1/6)/(Refererenssiarvoja!$B$15^0.5)*(Päälaskenta!$G$28/2)^0.5*(1-AO830)^(-1.5)</f>
        <v>8.2000000000000003E-2</v>
      </c>
      <c r="AQ830" s="8">
        <f>Refererenssiarvoja!$B$16*Kaksitasouoma_matriisi!O830^(1/6)/(SQRT((2*Refererenssiarvoja!$B$15)/(Päälaskenta!$F$31*Päälaskenta!$G$31*Päälaskenta!$F$28))+SQRT(Refererenssiarvoja!$B$15)/Refererenssiarvoja!$B$17*LN(Kaksitasouoma_matriisi!L830/Päälaskenta!$F$28))</f>
        <v>-7.8371309248956897E-2</v>
      </c>
      <c r="AR830" s="8">
        <f>Refererenssiarvoja!$B$16*Kaksitasouoma_matriisi!O830^(1/6)/(SQRT((2*Refererenssiarvoja!$B$15)/(Päälaskenta!$F$31*Päälaskenta!$G$31*L830)))</f>
        <v>0.17607984097215701</v>
      </c>
    </row>
    <row r="831" spans="1:44" x14ac:dyDescent="0.2">
      <c r="A831" s="8">
        <v>829</v>
      </c>
      <c r="B831" s="8">
        <f>IF(Päälaskenta!C$7,Päälaskenta!E$7,Päälaskenta!G$5)</f>
        <v>2.5</v>
      </c>
      <c r="C831" s="56">
        <v>1.171</v>
      </c>
      <c r="D831" s="93">
        <f t="shared" si="193"/>
        <v>2.1349</v>
      </c>
      <c r="E831" s="8">
        <f>IF(Päälaskenta!$C$26,Kaksitasouoma_matriisi!AP831,Kaksitasouoma_matriisi!AC831)</f>
        <v>0.10232687176444499</v>
      </c>
      <c r="F831" s="56">
        <f>IF(D831&lt;Päälaskenta!H$24,(SQRT(POWER(Päälaskenta!C$24/(2*Päälaskenta!E$24),2)+(D831/Päälaskenta!E$24))-Päälaskenta!C$24/(2*Päälaskenta!E$24)),IF(D831=Päälaskenta!H$24,Päälaskenta!D$24,Päälaskenta!D$24+(SQRT(POWER((Päälaskenta!C$20+Päälaskenta!G$24)/(2*Päälaskenta!E$20),2)+((D831-Päälaskenta!H$24)/Päälaskenta!E$20))-(Päälaskenta!C$20+Päälaskenta!G$24)/(2*Päälaskenta!E$20))))</f>
        <v>0.82499999999999996</v>
      </c>
      <c r="G831" s="57">
        <f>IF(F831&gt;Päälaskenta!D$24,(2*SQRT((POWER(Päälaskenta!D$24,2))+POWER(Päälaskenta!E$24*Päälaskenta!D$24,2))+Päälaskenta!C$24)+(2*SQRT((POWER((F831-Päälaskenta!D$24),2))+POWER(Päälaskenta!E$20*(F831-Päälaskenta!D$24),2))+Päälaskenta!C$20),(2*SQRT((POWER(F831,2))+POWER(Päälaskenta!E$24*F831,2))+Päälaskenta!C$24))</f>
        <v>8.43</v>
      </c>
      <c r="H831" s="57">
        <f t="shared" si="194"/>
        <v>0.25</v>
      </c>
      <c r="I831" s="62">
        <f t="shared" si="195"/>
        <v>9.1166999999999998E-2</v>
      </c>
      <c r="J831" s="8">
        <f>IF(F831&lt;Päälaskenta!$D$24,0,Kaksitasouoma_matriisi!F831-Päälaskenta!$D$24)</f>
        <v>0.125</v>
      </c>
      <c r="L831" s="8">
        <f>IF(F831&gt;Päälaskenta!D$24,F831-Päälaskenta!D$24,0)</f>
        <v>0.125</v>
      </c>
      <c r="M831" s="8">
        <f>IF(F831&gt;Päälaskenta!D$24,(Päälaskenta!C$20+(Päälaskenta!E$20*(Kaksitasouoma_matriisi!F831-Päälaskenta!D$24)))*(Kaksitasouoma_matriisi!F831-Päälaskenta!D$24),0)</f>
        <v>0.6484375</v>
      </c>
      <c r="N831" s="8">
        <f>IF(F831&gt;Päälaskenta!D$24,(2*SQRT((POWER((F831-Päälaskenta!D$24),2))+POWER(Päälaskenta!E$20*(F831-Päälaskenta!D$24),2))+Päälaskenta!C$20),0)</f>
        <v>5.4506939094330003</v>
      </c>
      <c r="O831" s="8">
        <f t="shared" si="201"/>
        <v>0.11896421093795199</v>
      </c>
      <c r="P831" s="8">
        <f>IF(Päälaskenta!$C$29,IF(L831&gt;Päälaskenta!$F$28,Kaksitasouoma_matriisi!AQ831,Kaksitasouoma_matriisi!AR831),Päälaskenta!$F$20)</f>
        <v>0.12</v>
      </c>
      <c r="Q831" s="8">
        <f t="shared" si="202"/>
        <v>1.3070667359277499</v>
      </c>
      <c r="R831" s="8">
        <f t="shared" si="196"/>
        <v>0.22204058625751699</v>
      </c>
      <c r="S831" s="8">
        <f t="shared" si="203"/>
        <v>0.34242403663809901</v>
      </c>
      <c r="U831" s="93">
        <f>IF(F831&gt;Päälaskenta!D$24,Päälaskenta!H$24+L831*Päälaskenta!G$24,F831*Päälaskenta!C$24 + F831*F831*Päälaskenta!E$24)</f>
        <v>1.49</v>
      </c>
      <c r="V831" s="8">
        <f>IF(F831&gt;Päälaskenta!D$24,2*SQRT(POWER(Päälaskenta!D$24,2)+POWER(Päälaskenta!E$24*Päälaskenta!D$24,2))+Päälaskenta!C$24,(2*SQRT((POWER(F831,2))+POWER(Päälaskenta!E$24*F831,2))+Päälaskenta!C$24))</f>
        <v>2.9798989873223301</v>
      </c>
      <c r="W831" s="8">
        <f t="shared" si="204"/>
        <v>0.50001694901036897</v>
      </c>
      <c r="X831" s="8">
        <f>Päälaskenta!F$24</f>
        <v>7.0000000000000007E-2</v>
      </c>
      <c r="Y831" s="8">
        <f t="shared" si="205"/>
        <v>13.4094627729145</v>
      </c>
      <c r="Z831" s="8">
        <f t="shared" si="197"/>
        <v>2.2779594137424799</v>
      </c>
      <c r="AA831" s="8">
        <f t="shared" si="206"/>
        <v>1.52883182130368</v>
      </c>
      <c r="AC831" s="8">
        <f t="shared" si="198"/>
        <v>0.10232687176444499</v>
      </c>
      <c r="AE831" s="8">
        <v>829</v>
      </c>
      <c r="AF831" s="8">
        <f t="shared" si="208"/>
        <v>14.7165295088422</v>
      </c>
      <c r="AG831" s="8">
        <f t="shared" si="199"/>
        <v>2.8858197821502399E-2</v>
      </c>
      <c r="AJ831" s="132">
        <f>IF(Päälaskenta!$F$28&lt;Kaksitasouoma_matriisi!L831,Päälaskenta!$C$20*Päälaskenta!$F$28,Päälaskenta!$C$20*Kaksitasouoma_matriisi!L831)</f>
        <v>0.625</v>
      </c>
      <c r="AK831" s="134">
        <f>SQRT(Päälaskenta!$D$20^2+(Päälaskenta!$D$20/(1/Päälaskenta!$E$20))^2)</f>
        <v>1.8029999999999999</v>
      </c>
      <c r="AL831" s="134">
        <f>IF(Päälaskenta!$F$28&lt;Kaksitasouoma_matriisi!L831,AK831*Päälaskenta!$F$28*COS(ATAN(1/Päälaskenta!$E$20)),AK831*Kaksitasouoma_matriisi!L831*COS(ATAN(1/Päälaskenta!$E$20)))</f>
        <v>0.188</v>
      </c>
      <c r="AM831" s="134"/>
      <c r="AN831" s="134">
        <f t="shared" si="207"/>
        <v>0.81299999999999994</v>
      </c>
      <c r="AO831" s="8">
        <f t="shared" si="200"/>
        <v>0.38081408965291103</v>
      </c>
      <c r="AP831" s="134">
        <f>Refererenssiarvoja!$B$16*H831^(1/6)/(Refererenssiarvoja!$B$15^0.5)*(Päälaskenta!$G$28/2)^0.5*(1-AO831)^(-1.5)</f>
        <v>8.2000000000000003E-2</v>
      </c>
      <c r="AQ831" s="8">
        <f>Refererenssiarvoja!$B$16*Kaksitasouoma_matriisi!O831^(1/6)/(SQRT((2*Refererenssiarvoja!$B$15)/(Päälaskenta!$F$31*Päälaskenta!$G$31*Päälaskenta!$F$28))+SQRT(Refererenssiarvoja!$B$15)/Refererenssiarvoja!$B$17*LN(Kaksitasouoma_matriisi!L831/Päälaskenta!$F$28))</f>
        <v>-7.9027576693356597E-2</v>
      </c>
      <c r="AR831" s="8">
        <f>Refererenssiarvoja!$B$16*Kaksitasouoma_matriisi!O831^(1/6)/(SQRT((2*Refererenssiarvoja!$B$15)/(Päälaskenta!$F$31*Päälaskenta!$G$31*L831)))</f>
        <v>0.17701424879194</v>
      </c>
    </row>
    <row r="832" spans="1:44" x14ac:dyDescent="0.2">
      <c r="A832" s="8">
        <v>830</v>
      </c>
      <c r="B832" s="8">
        <f>IF(Päälaskenta!C$7,Päälaskenta!E$7,Päälaskenta!G$5)</f>
        <v>2.5</v>
      </c>
      <c r="C832" s="56">
        <v>1.17</v>
      </c>
      <c r="D832" s="93">
        <f t="shared" si="193"/>
        <v>2.1368</v>
      </c>
      <c r="E832" s="8">
        <f>IF(Päälaskenta!$C$26,Kaksitasouoma_matriisi!AP832,Kaksitasouoma_matriisi!AC832)</f>
        <v>0.10232687176444499</v>
      </c>
      <c r="F832" s="56">
        <f>IF(D832&lt;Päälaskenta!H$24,(SQRT(POWER(Päälaskenta!C$24/(2*Päälaskenta!E$24),2)+(D832/Päälaskenta!E$24))-Päälaskenta!C$24/(2*Päälaskenta!E$24)),IF(D832=Päälaskenta!H$24,Päälaskenta!D$24,Päälaskenta!D$24+(SQRT(POWER((Päälaskenta!C$20+Päälaskenta!G$24)/(2*Päälaskenta!E$20),2)+((D832-Päälaskenta!H$24)/Päälaskenta!E$20))-(Päälaskenta!C$20+Päälaskenta!G$24)/(2*Päälaskenta!E$20))))</f>
        <v>0.82499999999999996</v>
      </c>
      <c r="G832" s="57">
        <f>IF(F832&gt;Päälaskenta!D$24,(2*SQRT((POWER(Päälaskenta!D$24,2))+POWER(Päälaskenta!E$24*Päälaskenta!D$24,2))+Päälaskenta!C$24)+(2*SQRT((POWER((F832-Päälaskenta!D$24),2))+POWER(Päälaskenta!E$20*(F832-Päälaskenta!D$24),2))+Päälaskenta!C$20),(2*SQRT((POWER(F832,2))+POWER(Päälaskenta!E$24*F832,2))+Päälaskenta!C$24))</f>
        <v>8.43</v>
      </c>
      <c r="H832" s="57">
        <f t="shared" si="194"/>
        <v>0.25</v>
      </c>
      <c r="I832" s="62">
        <f t="shared" si="195"/>
        <v>9.1011999999999996E-2</v>
      </c>
      <c r="J832" s="8">
        <f>IF(F832&lt;Päälaskenta!$D$24,0,Kaksitasouoma_matriisi!F832-Päälaskenta!$D$24)</f>
        <v>0.125</v>
      </c>
      <c r="L832" s="8">
        <f>IF(F832&gt;Päälaskenta!D$24,F832-Päälaskenta!D$24,0)</f>
        <v>0.125</v>
      </c>
      <c r="M832" s="8">
        <f>IF(F832&gt;Päälaskenta!D$24,(Päälaskenta!C$20+(Päälaskenta!E$20*(Kaksitasouoma_matriisi!F832-Päälaskenta!D$24)))*(Kaksitasouoma_matriisi!F832-Päälaskenta!D$24),0)</f>
        <v>0.6484375</v>
      </c>
      <c r="N832" s="8">
        <f>IF(F832&gt;Päälaskenta!D$24,(2*SQRT((POWER((F832-Päälaskenta!D$24),2))+POWER(Päälaskenta!E$20*(F832-Päälaskenta!D$24),2))+Päälaskenta!C$20),0)</f>
        <v>5.4506939094330003</v>
      </c>
      <c r="O832" s="8">
        <f t="shared" si="201"/>
        <v>0.11896421093795199</v>
      </c>
      <c r="P832" s="8">
        <f>IF(Päälaskenta!$C$29,IF(L832&gt;Päälaskenta!$F$28,Kaksitasouoma_matriisi!AQ832,Kaksitasouoma_matriisi!AR832),Päälaskenta!$F$20)</f>
        <v>0.12</v>
      </c>
      <c r="Q832" s="8">
        <f t="shared" si="202"/>
        <v>1.3070667359277499</v>
      </c>
      <c r="R832" s="8">
        <f t="shared" si="196"/>
        <v>0.22204058625751699</v>
      </c>
      <c r="S832" s="8">
        <f t="shared" si="203"/>
        <v>0.34242403663809901</v>
      </c>
      <c r="U832" s="93">
        <f>IF(F832&gt;Päälaskenta!D$24,Päälaskenta!H$24+L832*Päälaskenta!G$24,F832*Päälaskenta!C$24 + F832*F832*Päälaskenta!E$24)</f>
        <v>1.49</v>
      </c>
      <c r="V832" s="8">
        <f>IF(F832&gt;Päälaskenta!D$24,2*SQRT(POWER(Päälaskenta!D$24,2)+POWER(Päälaskenta!E$24*Päälaskenta!D$24,2))+Päälaskenta!C$24,(2*SQRT((POWER(F832,2))+POWER(Päälaskenta!E$24*F832,2))+Päälaskenta!C$24))</f>
        <v>2.9798989873223301</v>
      </c>
      <c r="W832" s="8">
        <f t="shared" si="204"/>
        <v>0.50001694901036897</v>
      </c>
      <c r="X832" s="8">
        <f>Päälaskenta!F$24</f>
        <v>7.0000000000000007E-2</v>
      </c>
      <c r="Y832" s="8">
        <f t="shared" si="205"/>
        <v>13.4094627729145</v>
      </c>
      <c r="Z832" s="8">
        <f t="shared" si="197"/>
        <v>2.2779594137424799</v>
      </c>
      <c r="AA832" s="8">
        <f t="shared" si="206"/>
        <v>1.52883182130368</v>
      </c>
      <c r="AC832" s="8">
        <f t="shared" si="198"/>
        <v>0.10232687176444499</v>
      </c>
      <c r="AE832" s="8">
        <v>830</v>
      </c>
      <c r="AF832" s="8">
        <f t="shared" si="208"/>
        <v>14.7165295088422</v>
      </c>
      <c r="AG832" s="8">
        <f t="shared" si="199"/>
        <v>2.8858197821502399E-2</v>
      </c>
      <c r="AJ832" s="132">
        <f>IF(Päälaskenta!$F$28&lt;Kaksitasouoma_matriisi!L832,Päälaskenta!$C$20*Päälaskenta!$F$28,Päälaskenta!$C$20*Kaksitasouoma_matriisi!L832)</f>
        <v>0.625</v>
      </c>
      <c r="AK832" s="134">
        <f>SQRT(Päälaskenta!$D$20^2+(Päälaskenta!$D$20/(1/Päälaskenta!$E$20))^2)</f>
        <v>1.8029999999999999</v>
      </c>
      <c r="AL832" s="134">
        <f>IF(Päälaskenta!$F$28&lt;Kaksitasouoma_matriisi!L832,AK832*Päälaskenta!$F$28*COS(ATAN(1/Päälaskenta!$E$20)),AK832*Kaksitasouoma_matriisi!L832*COS(ATAN(1/Päälaskenta!$E$20)))</f>
        <v>0.188</v>
      </c>
      <c r="AM832" s="134"/>
      <c r="AN832" s="134">
        <f t="shared" si="207"/>
        <v>0.81299999999999994</v>
      </c>
      <c r="AO832" s="8">
        <f t="shared" si="200"/>
        <v>0.38047547734930698</v>
      </c>
      <c r="AP832" s="134">
        <f>Refererenssiarvoja!$B$16*H832^(1/6)/(Refererenssiarvoja!$B$15^0.5)*(Päälaskenta!$G$28/2)^0.5*(1-AO832)^(-1.5)</f>
        <v>8.2000000000000003E-2</v>
      </c>
      <c r="AQ832" s="8">
        <f>Refererenssiarvoja!$B$16*Kaksitasouoma_matriisi!O832^(1/6)/(SQRT((2*Refererenssiarvoja!$B$15)/(Päälaskenta!$F$31*Päälaskenta!$G$31*Päälaskenta!$F$28))+SQRT(Refererenssiarvoja!$B$15)/Refererenssiarvoja!$B$17*LN(Kaksitasouoma_matriisi!L832/Päälaskenta!$F$28))</f>
        <v>-7.9027576693356597E-2</v>
      </c>
      <c r="AR832" s="8">
        <f>Refererenssiarvoja!$B$16*Kaksitasouoma_matriisi!O832^(1/6)/(SQRT((2*Refererenssiarvoja!$B$15)/(Päälaskenta!$F$31*Päälaskenta!$G$31*L832)))</f>
        <v>0.17701424879194</v>
      </c>
    </row>
    <row r="833" spans="1:44" x14ac:dyDescent="0.2">
      <c r="A833" s="8">
        <v>831</v>
      </c>
      <c r="B833" s="8">
        <f>IF(Päälaskenta!C$7,Päälaskenta!E$7,Päälaskenta!G$5)</f>
        <v>2.5</v>
      </c>
      <c r="C833" s="56">
        <v>1.169</v>
      </c>
      <c r="D833" s="93">
        <f t="shared" si="193"/>
        <v>2.1385999999999998</v>
      </c>
      <c r="E833" s="8">
        <f>IF(Päälaskenta!$C$26,Kaksitasouoma_matriisi!AP833,Kaksitasouoma_matriisi!AC833)</f>
        <v>0.10232687176444499</v>
      </c>
      <c r="F833" s="56">
        <f>IF(D833&lt;Päälaskenta!H$24,(SQRT(POWER(Päälaskenta!C$24/(2*Päälaskenta!E$24),2)+(D833/Päälaskenta!E$24))-Päälaskenta!C$24/(2*Päälaskenta!E$24)),IF(D833=Päälaskenta!H$24,Päälaskenta!D$24,Päälaskenta!D$24+(SQRT(POWER((Päälaskenta!C$20+Päälaskenta!G$24)/(2*Päälaskenta!E$20),2)+((D833-Päälaskenta!H$24)/Päälaskenta!E$20))-(Päälaskenta!C$20+Päälaskenta!G$24)/(2*Päälaskenta!E$20))))</f>
        <v>0.82499999999999996</v>
      </c>
      <c r="G833" s="57">
        <f>IF(F833&gt;Päälaskenta!D$24,(2*SQRT((POWER(Päälaskenta!D$24,2))+POWER(Päälaskenta!E$24*Päälaskenta!D$24,2))+Päälaskenta!C$24)+(2*SQRT((POWER((F833-Päälaskenta!D$24),2))+POWER(Päälaskenta!E$20*(F833-Päälaskenta!D$24),2))+Päälaskenta!C$20),(2*SQRT((POWER(F833,2))+POWER(Päälaskenta!E$24*F833,2))+Päälaskenta!C$24))</f>
        <v>8.43</v>
      </c>
      <c r="H833" s="57">
        <f t="shared" si="194"/>
        <v>0.25</v>
      </c>
      <c r="I833" s="62">
        <f t="shared" si="195"/>
        <v>9.0856000000000006E-2</v>
      </c>
      <c r="J833" s="8">
        <f>IF(F833&lt;Päälaskenta!$D$24,0,Kaksitasouoma_matriisi!F833-Päälaskenta!$D$24)</f>
        <v>0.125</v>
      </c>
      <c r="L833" s="8">
        <f>IF(F833&gt;Päälaskenta!D$24,F833-Päälaskenta!D$24,0)</f>
        <v>0.125</v>
      </c>
      <c r="M833" s="8">
        <f>IF(F833&gt;Päälaskenta!D$24,(Päälaskenta!C$20+(Päälaskenta!E$20*(Kaksitasouoma_matriisi!F833-Päälaskenta!D$24)))*(Kaksitasouoma_matriisi!F833-Päälaskenta!D$24),0)</f>
        <v>0.6484375</v>
      </c>
      <c r="N833" s="8">
        <f>IF(F833&gt;Päälaskenta!D$24,(2*SQRT((POWER((F833-Päälaskenta!D$24),2))+POWER(Päälaskenta!E$20*(F833-Päälaskenta!D$24),2))+Päälaskenta!C$20),0)</f>
        <v>5.4506939094330003</v>
      </c>
      <c r="O833" s="8">
        <f t="shared" si="201"/>
        <v>0.11896421093795199</v>
      </c>
      <c r="P833" s="8">
        <f>IF(Päälaskenta!$C$29,IF(L833&gt;Päälaskenta!$F$28,Kaksitasouoma_matriisi!AQ833,Kaksitasouoma_matriisi!AR833),Päälaskenta!$F$20)</f>
        <v>0.12</v>
      </c>
      <c r="Q833" s="8">
        <f t="shared" si="202"/>
        <v>1.3070667359277499</v>
      </c>
      <c r="R833" s="8">
        <f t="shared" si="196"/>
        <v>0.22204058625751699</v>
      </c>
      <c r="S833" s="8">
        <f t="shared" si="203"/>
        <v>0.34242403663809901</v>
      </c>
      <c r="U833" s="93">
        <f>IF(F833&gt;Päälaskenta!D$24,Päälaskenta!H$24+L833*Päälaskenta!G$24,F833*Päälaskenta!C$24 + F833*F833*Päälaskenta!E$24)</f>
        <v>1.49</v>
      </c>
      <c r="V833" s="8">
        <f>IF(F833&gt;Päälaskenta!D$24,2*SQRT(POWER(Päälaskenta!D$24,2)+POWER(Päälaskenta!E$24*Päälaskenta!D$24,2))+Päälaskenta!C$24,(2*SQRT((POWER(F833,2))+POWER(Päälaskenta!E$24*F833,2))+Päälaskenta!C$24))</f>
        <v>2.9798989873223301</v>
      </c>
      <c r="W833" s="8">
        <f t="shared" si="204"/>
        <v>0.50001694901036897</v>
      </c>
      <c r="X833" s="8">
        <f>Päälaskenta!F$24</f>
        <v>7.0000000000000007E-2</v>
      </c>
      <c r="Y833" s="8">
        <f t="shared" si="205"/>
        <v>13.4094627729145</v>
      </c>
      <c r="Z833" s="8">
        <f t="shared" si="197"/>
        <v>2.2779594137424799</v>
      </c>
      <c r="AA833" s="8">
        <f t="shared" si="206"/>
        <v>1.52883182130368</v>
      </c>
      <c r="AC833" s="8">
        <f t="shared" si="198"/>
        <v>0.10232687176444499</v>
      </c>
      <c r="AE833" s="8">
        <v>831</v>
      </c>
      <c r="AF833" s="8">
        <f t="shared" si="208"/>
        <v>14.7165295088422</v>
      </c>
      <c r="AG833" s="8">
        <f t="shared" si="199"/>
        <v>2.8858197821502399E-2</v>
      </c>
      <c r="AJ833" s="132">
        <f>IF(Päälaskenta!$F$28&lt;Kaksitasouoma_matriisi!L833,Päälaskenta!$C$20*Päälaskenta!$F$28,Päälaskenta!$C$20*Kaksitasouoma_matriisi!L833)</f>
        <v>0.625</v>
      </c>
      <c r="AK833" s="134">
        <f>SQRT(Päälaskenta!$D$20^2+(Päälaskenta!$D$20/(1/Päälaskenta!$E$20))^2)</f>
        <v>1.8029999999999999</v>
      </c>
      <c r="AL833" s="134">
        <f>IF(Päälaskenta!$F$28&lt;Kaksitasouoma_matriisi!L833,AK833*Päälaskenta!$F$28*COS(ATAN(1/Päälaskenta!$E$20)),AK833*Kaksitasouoma_matriisi!L833*COS(ATAN(1/Päälaskenta!$E$20)))</f>
        <v>0.188</v>
      </c>
      <c r="AM833" s="134"/>
      <c r="AN833" s="134">
        <f t="shared" si="207"/>
        <v>0.81299999999999994</v>
      </c>
      <c r="AO833" s="8">
        <f t="shared" si="200"/>
        <v>0.38015524174693699</v>
      </c>
      <c r="AP833" s="134">
        <f>Refererenssiarvoja!$B$16*H833^(1/6)/(Refererenssiarvoja!$B$15^0.5)*(Päälaskenta!$G$28/2)^0.5*(1-AO833)^(-1.5)</f>
        <v>8.2000000000000003E-2</v>
      </c>
      <c r="AQ833" s="8">
        <f>Refererenssiarvoja!$B$16*Kaksitasouoma_matriisi!O833^(1/6)/(SQRT((2*Refererenssiarvoja!$B$15)/(Päälaskenta!$F$31*Päälaskenta!$G$31*Päälaskenta!$F$28))+SQRT(Refererenssiarvoja!$B$15)/Refererenssiarvoja!$B$17*LN(Kaksitasouoma_matriisi!L833/Päälaskenta!$F$28))</f>
        <v>-7.9027576693356597E-2</v>
      </c>
      <c r="AR833" s="8">
        <f>Refererenssiarvoja!$B$16*Kaksitasouoma_matriisi!O833^(1/6)/(SQRT((2*Refererenssiarvoja!$B$15)/(Päälaskenta!$F$31*Päälaskenta!$G$31*L833)))</f>
        <v>0.17701424879194</v>
      </c>
    </row>
    <row r="834" spans="1:44" x14ac:dyDescent="0.2">
      <c r="A834" s="8">
        <v>832</v>
      </c>
      <c r="B834" s="8">
        <f>IF(Päälaskenta!C$7,Päälaskenta!E$7,Päälaskenta!G$5)</f>
        <v>2.5</v>
      </c>
      <c r="C834" s="56">
        <v>1.1679999999999999</v>
      </c>
      <c r="D834" s="93">
        <f t="shared" si="193"/>
        <v>2.1404000000000001</v>
      </c>
      <c r="E834" s="8">
        <f>IF(Päälaskenta!$C$26,Kaksitasouoma_matriisi!AP834,Kaksitasouoma_matriisi!AC834)</f>
        <v>0.10232687176444499</v>
      </c>
      <c r="F834" s="56">
        <f>IF(D834&lt;Päälaskenta!H$24,(SQRT(POWER(Päälaskenta!C$24/(2*Päälaskenta!E$24),2)+(D834/Päälaskenta!E$24))-Päälaskenta!C$24/(2*Päälaskenta!E$24)),IF(D834=Päälaskenta!H$24,Päälaskenta!D$24,Päälaskenta!D$24+(SQRT(POWER((Päälaskenta!C$20+Päälaskenta!G$24)/(2*Päälaskenta!E$20),2)+((D834-Päälaskenta!H$24)/Päälaskenta!E$20))-(Päälaskenta!C$20+Päälaskenta!G$24)/(2*Päälaskenta!E$20))))</f>
        <v>0.82499999999999996</v>
      </c>
      <c r="G834" s="57">
        <f>IF(F834&gt;Päälaskenta!D$24,(2*SQRT((POWER(Päälaskenta!D$24,2))+POWER(Päälaskenta!E$24*Päälaskenta!D$24,2))+Päälaskenta!C$24)+(2*SQRT((POWER((F834-Päälaskenta!D$24),2))+POWER(Päälaskenta!E$20*(F834-Päälaskenta!D$24),2))+Päälaskenta!C$20),(2*SQRT((POWER(F834,2))+POWER(Päälaskenta!E$24*F834,2))+Päälaskenta!C$24))</f>
        <v>8.43</v>
      </c>
      <c r="H834" s="57">
        <f t="shared" si="194"/>
        <v>0.25</v>
      </c>
      <c r="I834" s="62">
        <f t="shared" si="195"/>
        <v>9.0701000000000004E-2</v>
      </c>
      <c r="J834" s="8">
        <f>IF(F834&lt;Päälaskenta!$D$24,0,Kaksitasouoma_matriisi!F834-Päälaskenta!$D$24)</f>
        <v>0.125</v>
      </c>
      <c r="L834" s="8">
        <f>IF(F834&gt;Päälaskenta!D$24,F834-Päälaskenta!D$24,0)</f>
        <v>0.125</v>
      </c>
      <c r="M834" s="8">
        <f>IF(F834&gt;Päälaskenta!D$24,(Päälaskenta!C$20+(Päälaskenta!E$20*(Kaksitasouoma_matriisi!F834-Päälaskenta!D$24)))*(Kaksitasouoma_matriisi!F834-Päälaskenta!D$24),0)</f>
        <v>0.6484375</v>
      </c>
      <c r="N834" s="8">
        <f>IF(F834&gt;Päälaskenta!D$24,(2*SQRT((POWER((F834-Päälaskenta!D$24),2))+POWER(Päälaskenta!E$20*(F834-Päälaskenta!D$24),2))+Päälaskenta!C$20),0)</f>
        <v>5.4506939094330003</v>
      </c>
      <c r="O834" s="8">
        <f t="shared" si="201"/>
        <v>0.11896421093795199</v>
      </c>
      <c r="P834" s="8">
        <f>IF(Päälaskenta!$C$29,IF(L834&gt;Päälaskenta!$F$28,Kaksitasouoma_matriisi!AQ834,Kaksitasouoma_matriisi!AR834),Päälaskenta!$F$20)</f>
        <v>0.12</v>
      </c>
      <c r="Q834" s="8">
        <f t="shared" si="202"/>
        <v>1.3070667359277499</v>
      </c>
      <c r="R834" s="8">
        <f t="shared" si="196"/>
        <v>0.22204058625751699</v>
      </c>
      <c r="S834" s="8">
        <f t="shared" si="203"/>
        <v>0.34242403663809901</v>
      </c>
      <c r="U834" s="93">
        <f>IF(F834&gt;Päälaskenta!D$24,Päälaskenta!H$24+L834*Päälaskenta!G$24,F834*Päälaskenta!C$24 + F834*F834*Päälaskenta!E$24)</f>
        <v>1.49</v>
      </c>
      <c r="V834" s="8">
        <f>IF(F834&gt;Päälaskenta!D$24,2*SQRT(POWER(Päälaskenta!D$24,2)+POWER(Päälaskenta!E$24*Päälaskenta!D$24,2))+Päälaskenta!C$24,(2*SQRT((POWER(F834,2))+POWER(Päälaskenta!E$24*F834,2))+Päälaskenta!C$24))</f>
        <v>2.9798989873223301</v>
      </c>
      <c r="W834" s="8">
        <f t="shared" si="204"/>
        <v>0.50001694901036897</v>
      </c>
      <c r="X834" s="8">
        <f>Päälaskenta!F$24</f>
        <v>7.0000000000000007E-2</v>
      </c>
      <c r="Y834" s="8">
        <f t="shared" si="205"/>
        <v>13.4094627729145</v>
      </c>
      <c r="Z834" s="8">
        <f t="shared" si="197"/>
        <v>2.2779594137424799</v>
      </c>
      <c r="AA834" s="8">
        <f t="shared" si="206"/>
        <v>1.52883182130368</v>
      </c>
      <c r="AC834" s="8">
        <f t="shared" si="198"/>
        <v>0.10232687176444499</v>
      </c>
      <c r="AE834" s="8">
        <v>832</v>
      </c>
      <c r="AF834" s="8">
        <f t="shared" si="208"/>
        <v>14.7165295088422</v>
      </c>
      <c r="AG834" s="8">
        <f t="shared" si="199"/>
        <v>2.8858197821502399E-2</v>
      </c>
      <c r="AJ834" s="132">
        <f>IF(Päälaskenta!$F$28&lt;Kaksitasouoma_matriisi!L834,Päälaskenta!$C$20*Päälaskenta!$F$28,Päälaskenta!$C$20*Kaksitasouoma_matriisi!L834)</f>
        <v>0.625</v>
      </c>
      <c r="AK834" s="134">
        <f>SQRT(Päälaskenta!$D$20^2+(Päälaskenta!$D$20/(1/Päälaskenta!$E$20))^2)</f>
        <v>1.8029999999999999</v>
      </c>
      <c r="AL834" s="134">
        <f>IF(Päälaskenta!$F$28&lt;Kaksitasouoma_matriisi!L834,AK834*Päälaskenta!$F$28*COS(ATAN(1/Päälaskenta!$E$20)),AK834*Kaksitasouoma_matriisi!L834*COS(ATAN(1/Päälaskenta!$E$20)))</f>
        <v>0.188</v>
      </c>
      <c r="AM834" s="134"/>
      <c r="AN834" s="134">
        <f t="shared" si="207"/>
        <v>0.81299999999999994</v>
      </c>
      <c r="AO834" s="8">
        <f t="shared" si="200"/>
        <v>0.37983554475798897</v>
      </c>
      <c r="AP834" s="134">
        <f>Refererenssiarvoja!$B$16*H834^(1/6)/(Refererenssiarvoja!$B$15^0.5)*(Päälaskenta!$G$28/2)^0.5*(1-AO834)^(-1.5)</f>
        <v>8.2000000000000003E-2</v>
      </c>
      <c r="AQ834" s="8">
        <f>Refererenssiarvoja!$B$16*Kaksitasouoma_matriisi!O834^(1/6)/(SQRT((2*Refererenssiarvoja!$B$15)/(Päälaskenta!$F$31*Päälaskenta!$G$31*Päälaskenta!$F$28))+SQRT(Refererenssiarvoja!$B$15)/Refererenssiarvoja!$B$17*LN(Kaksitasouoma_matriisi!L834/Päälaskenta!$F$28))</f>
        <v>-7.9027576693356597E-2</v>
      </c>
      <c r="AR834" s="8">
        <f>Refererenssiarvoja!$B$16*Kaksitasouoma_matriisi!O834^(1/6)/(SQRT((2*Refererenssiarvoja!$B$15)/(Päälaskenta!$F$31*Päälaskenta!$G$31*L834)))</f>
        <v>0.17701424879194</v>
      </c>
    </row>
    <row r="835" spans="1:44" x14ac:dyDescent="0.2">
      <c r="A835" s="8">
        <v>833</v>
      </c>
      <c r="B835" s="8">
        <f>IF(Päälaskenta!C$7,Päälaskenta!E$7,Päälaskenta!G$5)</f>
        <v>2.5</v>
      </c>
      <c r="C835" s="56">
        <v>1.167</v>
      </c>
      <c r="D835" s="93">
        <f t="shared" ref="D835:D898" si="209">B835/C835</f>
        <v>2.1421999999999999</v>
      </c>
      <c r="E835" s="8">
        <f>IF(Päälaskenta!$C$26,Kaksitasouoma_matriisi!AP835,Kaksitasouoma_matriisi!AC835)</f>
        <v>0.10232687176444499</v>
      </c>
      <c r="F835" s="56">
        <f>IF(D835&lt;Päälaskenta!H$24,(SQRT(POWER(Päälaskenta!C$24/(2*Päälaskenta!E$24),2)+(D835/Päälaskenta!E$24))-Päälaskenta!C$24/(2*Päälaskenta!E$24)),IF(D835=Päälaskenta!H$24,Päälaskenta!D$24,Päälaskenta!D$24+(SQRT(POWER((Päälaskenta!C$20+Päälaskenta!G$24)/(2*Päälaskenta!E$20),2)+((D835-Päälaskenta!H$24)/Päälaskenta!E$20))-(Päälaskenta!C$20+Päälaskenta!G$24)/(2*Päälaskenta!E$20))))</f>
        <v>0.82499999999999996</v>
      </c>
      <c r="G835" s="57">
        <f>IF(F835&gt;Päälaskenta!D$24,(2*SQRT((POWER(Päälaskenta!D$24,2))+POWER(Päälaskenta!E$24*Päälaskenta!D$24,2))+Päälaskenta!C$24)+(2*SQRT((POWER((F835-Päälaskenta!D$24),2))+POWER(Päälaskenta!E$20*(F835-Päälaskenta!D$24),2))+Päälaskenta!C$20),(2*SQRT((POWER(F835,2))+POWER(Päälaskenta!E$24*F835,2))+Päälaskenta!C$24))</f>
        <v>8.43</v>
      </c>
      <c r="H835" s="57">
        <f t="shared" ref="H835:H898" si="210">D835/G835</f>
        <v>0.25</v>
      </c>
      <c r="I835" s="62">
        <f t="shared" ref="I835:I898" si="211">POWER(C835/((1/E835)*POWER(H835,2/3)),2)</f>
        <v>9.0546000000000001E-2</v>
      </c>
      <c r="J835" s="8">
        <f>IF(F835&lt;Päälaskenta!$D$24,0,Kaksitasouoma_matriisi!F835-Päälaskenta!$D$24)</f>
        <v>0.125</v>
      </c>
      <c r="L835" s="8">
        <f>IF(F835&gt;Päälaskenta!D$24,F835-Päälaskenta!D$24,0)</f>
        <v>0.125</v>
      </c>
      <c r="M835" s="8">
        <f>IF(F835&gt;Päälaskenta!D$24,(Päälaskenta!C$20+(Päälaskenta!E$20*(Kaksitasouoma_matriisi!F835-Päälaskenta!D$24)))*(Kaksitasouoma_matriisi!F835-Päälaskenta!D$24),0)</f>
        <v>0.6484375</v>
      </c>
      <c r="N835" s="8">
        <f>IF(F835&gt;Päälaskenta!D$24,(2*SQRT((POWER((F835-Päälaskenta!D$24),2))+POWER(Päälaskenta!E$20*(F835-Päälaskenta!D$24),2))+Päälaskenta!C$20),0)</f>
        <v>5.4506939094330003</v>
      </c>
      <c r="O835" s="8">
        <f t="shared" si="201"/>
        <v>0.11896421093795199</v>
      </c>
      <c r="P835" s="8">
        <f>IF(Päälaskenta!$C$29,IF(L835&gt;Päälaskenta!$F$28,Kaksitasouoma_matriisi!AQ835,Kaksitasouoma_matriisi!AR835),Päälaskenta!$F$20)</f>
        <v>0.12</v>
      </c>
      <c r="Q835" s="8">
        <f t="shared" si="202"/>
        <v>1.3070667359277499</v>
      </c>
      <c r="R835" s="8">
        <f t="shared" ref="R835:R898" si="212">B835*Q835/(Q835+Y835)</f>
        <v>0.22204058625751699</v>
      </c>
      <c r="S835" s="8">
        <f t="shared" si="203"/>
        <v>0.34242403663809901</v>
      </c>
      <c r="U835" s="93">
        <f>IF(F835&gt;Päälaskenta!D$24,Päälaskenta!H$24+L835*Päälaskenta!G$24,F835*Päälaskenta!C$24 + F835*F835*Päälaskenta!E$24)</f>
        <v>1.49</v>
      </c>
      <c r="V835" s="8">
        <f>IF(F835&gt;Päälaskenta!D$24,2*SQRT(POWER(Päälaskenta!D$24,2)+POWER(Päälaskenta!E$24*Päälaskenta!D$24,2))+Päälaskenta!C$24,(2*SQRT((POWER(F835,2))+POWER(Päälaskenta!E$24*F835,2))+Päälaskenta!C$24))</f>
        <v>2.9798989873223301</v>
      </c>
      <c r="W835" s="8">
        <f t="shared" si="204"/>
        <v>0.50001694901036897</v>
      </c>
      <c r="X835" s="8">
        <f>Päälaskenta!F$24</f>
        <v>7.0000000000000007E-2</v>
      </c>
      <c r="Y835" s="8">
        <f t="shared" si="205"/>
        <v>13.4094627729145</v>
      </c>
      <c r="Z835" s="8">
        <f t="shared" ref="Z835:Z898" si="213">B835*Y835/(Y835+Q835)</f>
        <v>2.2779594137424799</v>
      </c>
      <c r="AA835" s="8">
        <f t="shared" si="206"/>
        <v>1.52883182130368</v>
      </c>
      <c r="AC835" s="8">
        <f t="shared" ref="AC835:AC898" si="214">(N835*P835+V835*X835)/(N835+V835)</f>
        <v>0.10232687176444499</v>
      </c>
      <c r="AE835" s="8">
        <v>833</v>
      </c>
      <c r="AF835" s="8">
        <f t="shared" si="208"/>
        <v>14.7165295088422</v>
      </c>
      <c r="AG835" s="8">
        <f t="shared" ref="AG835:AG898" si="215">(B835*B835)/(AF835*AF835)</f>
        <v>2.8858197821502399E-2</v>
      </c>
      <c r="AJ835" s="132">
        <f>IF(Päälaskenta!$F$28&lt;Kaksitasouoma_matriisi!L835,Päälaskenta!$C$20*Päälaskenta!$F$28,Päälaskenta!$C$20*Kaksitasouoma_matriisi!L835)</f>
        <v>0.625</v>
      </c>
      <c r="AK835" s="134">
        <f>SQRT(Päälaskenta!$D$20^2+(Päälaskenta!$D$20/(1/Päälaskenta!$E$20))^2)</f>
        <v>1.8029999999999999</v>
      </c>
      <c r="AL835" s="134">
        <f>IF(Päälaskenta!$F$28&lt;Kaksitasouoma_matriisi!L835,AK835*Päälaskenta!$F$28*COS(ATAN(1/Päälaskenta!$E$20)),AK835*Kaksitasouoma_matriisi!L835*COS(ATAN(1/Päälaskenta!$E$20)))</f>
        <v>0.188</v>
      </c>
      <c r="AM835" s="134"/>
      <c r="AN835" s="134">
        <f t="shared" si="207"/>
        <v>0.81299999999999994</v>
      </c>
      <c r="AO835" s="8">
        <f t="shared" ref="AO835:AO898" si="216">AN835/D835</f>
        <v>0.379516385024741</v>
      </c>
      <c r="AP835" s="134">
        <f>Refererenssiarvoja!$B$16*H835^(1/6)/(Refererenssiarvoja!$B$15^0.5)*(Päälaskenta!$G$28/2)^0.5*(1-AO835)^(-1.5)</f>
        <v>8.2000000000000003E-2</v>
      </c>
      <c r="AQ835" s="8">
        <f>Refererenssiarvoja!$B$16*Kaksitasouoma_matriisi!O835^(1/6)/(SQRT((2*Refererenssiarvoja!$B$15)/(Päälaskenta!$F$31*Päälaskenta!$G$31*Päälaskenta!$F$28))+SQRT(Refererenssiarvoja!$B$15)/Refererenssiarvoja!$B$17*LN(Kaksitasouoma_matriisi!L835/Päälaskenta!$F$28))</f>
        <v>-7.9027576693356597E-2</v>
      </c>
      <c r="AR835" s="8">
        <f>Refererenssiarvoja!$B$16*Kaksitasouoma_matriisi!O835^(1/6)/(SQRT((2*Refererenssiarvoja!$B$15)/(Päälaskenta!$F$31*Päälaskenta!$G$31*L835)))</f>
        <v>0.17701424879194</v>
      </c>
    </row>
    <row r="836" spans="1:44" x14ac:dyDescent="0.2">
      <c r="A836" s="8">
        <v>834</v>
      </c>
      <c r="B836" s="8">
        <f>IF(Päälaskenta!C$7,Päälaskenta!E$7,Päälaskenta!G$5)</f>
        <v>2.5</v>
      </c>
      <c r="C836" s="56">
        <v>1.1659999999999999</v>
      </c>
      <c r="D836" s="93">
        <f t="shared" si="209"/>
        <v>2.1440999999999999</v>
      </c>
      <c r="E836" s="8">
        <f>IF(Päälaskenta!$C$26,Kaksitasouoma_matriisi!AP836,Kaksitasouoma_matriisi!AC836)</f>
        <v>0.102334426883102</v>
      </c>
      <c r="F836" s="56">
        <f>IF(D836&lt;Päälaskenta!H$24,(SQRT(POWER(Päälaskenta!C$24/(2*Päälaskenta!E$24),2)+(D836/Päälaskenta!E$24))-Päälaskenta!C$24/(2*Päälaskenta!E$24)),IF(D836=Päälaskenta!H$24,Päälaskenta!D$24,Päälaskenta!D$24+(SQRT(POWER((Päälaskenta!C$20+Päälaskenta!G$24)/(2*Päälaskenta!E$20),2)+((D836-Päälaskenta!H$24)/Päälaskenta!E$20))-(Päälaskenta!C$20+Päälaskenta!G$24)/(2*Päälaskenta!E$20))))</f>
        <v>0.82599999999999996</v>
      </c>
      <c r="G836" s="57">
        <f>IF(F836&gt;Päälaskenta!D$24,(2*SQRT((POWER(Päälaskenta!D$24,2))+POWER(Päälaskenta!E$24*Päälaskenta!D$24,2))+Päälaskenta!C$24)+(2*SQRT((POWER((F836-Päälaskenta!D$24),2))+POWER(Päälaskenta!E$20*(F836-Päälaskenta!D$24),2))+Päälaskenta!C$20),(2*SQRT((POWER(F836,2))+POWER(Päälaskenta!E$24*F836,2))+Päälaskenta!C$24))</f>
        <v>8.43</v>
      </c>
      <c r="H836" s="57">
        <f t="shared" si="210"/>
        <v>0.25</v>
      </c>
      <c r="I836" s="62">
        <f t="shared" si="211"/>
        <v>9.0403999999999998E-2</v>
      </c>
      <c r="J836" s="8">
        <f>IF(F836&lt;Päälaskenta!$D$24,0,Kaksitasouoma_matriisi!F836-Päälaskenta!$D$24)</f>
        <v>0.126</v>
      </c>
      <c r="L836" s="8">
        <f>IF(F836&gt;Päälaskenta!D$24,F836-Päälaskenta!D$24,0)</f>
        <v>0.126</v>
      </c>
      <c r="M836" s="8">
        <f>IF(F836&gt;Päälaskenta!D$24,(Päälaskenta!C$20+(Päälaskenta!E$20*(Kaksitasouoma_matriisi!F836-Päälaskenta!D$24)))*(Kaksitasouoma_matriisi!F836-Päälaskenta!D$24),0)</f>
        <v>0.65381400000000001</v>
      </c>
      <c r="N836" s="8">
        <f>IF(F836&gt;Päälaskenta!D$24,(2*SQRT((POWER((F836-Päälaskenta!D$24),2))+POWER(Päälaskenta!E$20*(F836-Päälaskenta!D$24),2))+Päälaskenta!C$20),0)</f>
        <v>5.4542994607084596</v>
      </c>
      <c r="O836" s="8">
        <f t="shared" ref="O836:O899" si="217">IF(N836&gt;0,M836/N836,0)</f>
        <v>0.11987130606046301</v>
      </c>
      <c r="P836" s="8">
        <f>IF(Päälaskenta!$C$29,IF(L836&gt;Päälaskenta!$F$28,Kaksitasouoma_matriisi!AQ836,Kaksitasouoma_matriisi!AR836),Päälaskenta!$F$20)</f>
        <v>0.12</v>
      </c>
      <c r="Q836" s="8">
        <f t="shared" ref="Q836:Q899" si="218">(1/P836)*M836*POWER(O836,(2/3))</f>
        <v>1.3245950504627499</v>
      </c>
      <c r="R836" s="8">
        <f t="shared" si="212"/>
        <v>0.22420248156615999</v>
      </c>
      <c r="S836" s="8">
        <f t="shared" ref="S836:S899" si="219">IF(M836&gt;0,R836/M836,0)</f>
        <v>0.342914776321951</v>
      </c>
      <c r="U836" s="93">
        <f>IF(F836&gt;Päälaskenta!D$24,Päälaskenta!H$24+L836*Päälaskenta!G$24,F836*Päälaskenta!C$24 + F836*F836*Päälaskenta!E$24)</f>
        <v>1.4923999999999999</v>
      </c>
      <c r="V836" s="8">
        <f>IF(F836&gt;Päälaskenta!D$24,2*SQRT(POWER(Päälaskenta!D$24,2)+POWER(Päälaskenta!E$24*Päälaskenta!D$24,2))+Päälaskenta!C$24,(2*SQRT((POWER(F836,2))+POWER(Päälaskenta!E$24*F836,2))+Päälaskenta!C$24))</f>
        <v>2.9798989873223301</v>
      </c>
      <c r="W836" s="8">
        <f t="shared" ref="W836:W899" si="220">U836/V836</f>
        <v>0.50082234543830495</v>
      </c>
      <c r="X836" s="8">
        <f>Päälaskenta!F$24</f>
        <v>7.0000000000000007E-2</v>
      </c>
      <c r="Y836" s="8">
        <f t="shared" ref="Y836:Y899" si="221">(1/X836)*U836*POWER(W836,(2/3))</f>
        <v>13.4454806553215</v>
      </c>
      <c r="Z836" s="8">
        <f t="shared" si="213"/>
        <v>2.2757975184338401</v>
      </c>
      <c r="AA836" s="8">
        <f t="shared" ref="AA836:AA899" si="222">Z836/U836</f>
        <v>1.5249246304166699</v>
      </c>
      <c r="AC836" s="8">
        <f t="shared" si="214"/>
        <v>0.102334426883102</v>
      </c>
      <c r="AE836" s="8">
        <v>834</v>
      </c>
      <c r="AF836" s="8">
        <f t="shared" si="208"/>
        <v>14.770075705784301</v>
      </c>
      <c r="AG836" s="8">
        <f t="shared" si="215"/>
        <v>2.8649336909679499E-2</v>
      </c>
      <c r="AJ836" s="132">
        <f>IF(Päälaskenta!$F$28&lt;Kaksitasouoma_matriisi!L836,Päälaskenta!$C$20*Päälaskenta!$F$28,Päälaskenta!$C$20*Kaksitasouoma_matriisi!L836)</f>
        <v>0.63</v>
      </c>
      <c r="AK836" s="134">
        <f>SQRT(Päälaskenta!$D$20^2+(Päälaskenta!$D$20/(1/Päälaskenta!$E$20))^2)</f>
        <v>1.8029999999999999</v>
      </c>
      <c r="AL836" s="134">
        <f>IF(Päälaskenta!$F$28&lt;Kaksitasouoma_matriisi!L836,AK836*Päälaskenta!$F$28*COS(ATAN(1/Päälaskenta!$E$20)),AK836*Kaksitasouoma_matriisi!L836*COS(ATAN(1/Päälaskenta!$E$20)))</f>
        <v>0.189</v>
      </c>
      <c r="AM836" s="134"/>
      <c r="AN836" s="134">
        <f t="shared" ref="AN836:AN899" si="223">AJ836+AL836</f>
        <v>0.81899999999999995</v>
      </c>
      <c r="AO836" s="8">
        <f t="shared" si="216"/>
        <v>0.38197845249755102</v>
      </c>
      <c r="AP836" s="134">
        <f>Refererenssiarvoja!$B$16*H836^(1/6)/(Refererenssiarvoja!$B$15^0.5)*(Päälaskenta!$G$28/2)^0.5*(1-AO836)^(-1.5)</f>
        <v>8.2000000000000003E-2</v>
      </c>
      <c r="AQ836" s="8">
        <f>Refererenssiarvoja!$B$16*Kaksitasouoma_matriisi!O836^(1/6)/(SQRT((2*Refererenssiarvoja!$B$15)/(Päälaskenta!$F$31*Päälaskenta!$G$31*Päälaskenta!$F$28))+SQRT(Refererenssiarvoja!$B$15)/Refererenssiarvoja!$B$17*LN(Kaksitasouoma_matriisi!L836/Päälaskenta!$F$28))</f>
        <v>-7.9687964874977896E-2</v>
      </c>
      <c r="AR836" s="8">
        <f>Refererenssiarvoja!$B$16*Kaksitasouoma_matriisi!O836^(1/6)/(SQRT((2*Refererenssiarvoja!$B$15)/(Päälaskenta!$F$31*Päälaskenta!$G$31*L836)))</f>
        <v>0.17794603298862899</v>
      </c>
    </row>
    <row r="837" spans="1:44" x14ac:dyDescent="0.2">
      <c r="A837" s="8">
        <v>835</v>
      </c>
      <c r="B837" s="8">
        <f>IF(Päälaskenta!C$7,Päälaskenta!E$7,Päälaskenta!G$5)</f>
        <v>2.5</v>
      </c>
      <c r="C837" s="56">
        <v>1.165</v>
      </c>
      <c r="D837" s="93">
        <f t="shared" si="209"/>
        <v>2.1459000000000001</v>
      </c>
      <c r="E837" s="8">
        <f>IF(Päälaskenta!$C$26,Kaksitasouoma_matriisi!AP837,Kaksitasouoma_matriisi!AC837)</f>
        <v>0.102334426883102</v>
      </c>
      <c r="F837" s="56">
        <f>IF(D837&lt;Päälaskenta!H$24,(SQRT(POWER(Päälaskenta!C$24/(2*Päälaskenta!E$24),2)+(D837/Päälaskenta!E$24))-Päälaskenta!C$24/(2*Päälaskenta!E$24)),IF(D837=Päälaskenta!H$24,Päälaskenta!D$24,Päälaskenta!D$24+(SQRT(POWER((Päälaskenta!C$20+Päälaskenta!G$24)/(2*Päälaskenta!E$20),2)+((D837-Päälaskenta!H$24)/Päälaskenta!E$20))-(Päälaskenta!C$20+Päälaskenta!G$24)/(2*Päälaskenta!E$20))))</f>
        <v>0.82599999999999996</v>
      </c>
      <c r="G837" s="57">
        <f>IF(F837&gt;Päälaskenta!D$24,(2*SQRT((POWER(Päälaskenta!D$24,2))+POWER(Päälaskenta!E$24*Päälaskenta!D$24,2))+Päälaskenta!C$24)+(2*SQRT((POWER((F837-Päälaskenta!D$24),2))+POWER(Päälaskenta!E$20*(F837-Päälaskenta!D$24),2))+Päälaskenta!C$20),(2*SQRT((POWER(F837,2))+POWER(Päälaskenta!E$24*F837,2))+Päälaskenta!C$24))</f>
        <v>8.43</v>
      </c>
      <c r="H837" s="57">
        <f t="shared" si="210"/>
        <v>0.25</v>
      </c>
      <c r="I837" s="62">
        <f t="shared" si="211"/>
        <v>9.0248999999999996E-2</v>
      </c>
      <c r="J837" s="8">
        <f>IF(F837&lt;Päälaskenta!$D$24,0,Kaksitasouoma_matriisi!F837-Päälaskenta!$D$24)</f>
        <v>0.126</v>
      </c>
      <c r="L837" s="8">
        <f>IF(F837&gt;Päälaskenta!D$24,F837-Päälaskenta!D$24,0)</f>
        <v>0.126</v>
      </c>
      <c r="M837" s="8">
        <f>IF(F837&gt;Päälaskenta!D$24,(Päälaskenta!C$20+(Päälaskenta!E$20*(Kaksitasouoma_matriisi!F837-Päälaskenta!D$24)))*(Kaksitasouoma_matriisi!F837-Päälaskenta!D$24),0)</f>
        <v>0.65381400000000001</v>
      </c>
      <c r="N837" s="8">
        <f>IF(F837&gt;Päälaskenta!D$24,(2*SQRT((POWER((F837-Päälaskenta!D$24),2))+POWER(Päälaskenta!E$20*(F837-Päälaskenta!D$24),2))+Päälaskenta!C$20),0)</f>
        <v>5.4542994607084596</v>
      </c>
      <c r="O837" s="8">
        <f t="shared" si="217"/>
        <v>0.11987130606046301</v>
      </c>
      <c r="P837" s="8">
        <f>IF(Päälaskenta!$C$29,IF(L837&gt;Päälaskenta!$F$28,Kaksitasouoma_matriisi!AQ837,Kaksitasouoma_matriisi!AR837),Päälaskenta!$F$20)</f>
        <v>0.12</v>
      </c>
      <c r="Q837" s="8">
        <f t="shared" si="218"/>
        <v>1.3245950504627499</v>
      </c>
      <c r="R837" s="8">
        <f t="shared" si="212"/>
        <v>0.22420248156615999</v>
      </c>
      <c r="S837" s="8">
        <f t="shared" si="219"/>
        <v>0.342914776321951</v>
      </c>
      <c r="U837" s="93">
        <f>IF(F837&gt;Päälaskenta!D$24,Päälaskenta!H$24+L837*Päälaskenta!G$24,F837*Päälaskenta!C$24 + F837*F837*Päälaskenta!E$24)</f>
        <v>1.4923999999999999</v>
      </c>
      <c r="V837" s="8">
        <f>IF(F837&gt;Päälaskenta!D$24,2*SQRT(POWER(Päälaskenta!D$24,2)+POWER(Päälaskenta!E$24*Päälaskenta!D$24,2))+Päälaskenta!C$24,(2*SQRT((POWER(F837,2))+POWER(Päälaskenta!E$24*F837,2))+Päälaskenta!C$24))</f>
        <v>2.9798989873223301</v>
      </c>
      <c r="W837" s="8">
        <f t="shared" si="220"/>
        <v>0.50082234543830495</v>
      </c>
      <c r="X837" s="8">
        <f>Päälaskenta!F$24</f>
        <v>7.0000000000000007E-2</v>
      </c>
      <c r="Y837" s="8">
        <f t="shared" si="221"/>
        <v>13.4454806553215</v>
      </c>
      <c r="Z837" s="8">
        <f t="shared" si="213"/>
        <v>2.2757975184338401</v>
      </c>
      <c r="AA837" s="8">
        <f t="shared" si="222"/>
        <v>1.5249246304166699</v>
      </c>
      <c r="AC837" s="8">
        <f t="shared" si="214"/>
        <v>0.102334426883102</v>
      </c>
      <c r="AE837" s="8">
        <v>835</v>
      </c>
      <c r="AF837" s="8">
        <f t="shared" si="208"/>
        <v>14.770075705784301</v>
      </c>
      <c r="AG837" s="8">
        <f t="shared" si="215"/>
        <v>2.8649336909679499E-2</v>
      </c>
      <c r="AJ837" s="132">
        <f>IF(Päälaskenta!$F$28&lt;Kaksitasouoma_matriisi!L837,Päälaskenta!$C$20*Päälaskenta!$F$28,Päälaskenta!$C$20*Kaksitasouoma_matriisi!L837)</f>
        <v>0.63</v>
      </c>
      <c r="AK837" s="134">
        <f>SQRT(Päälaskenta!$D$20^2+(Päälaskenta!$D$20/(1/Päälaskenta!$E$20))^2)</f>
        <v>1.8029999999999999</v>
      </c>
      <c r="AL837" s="134">
        <f>IF(Päälaskenta!$F$28&lt;Kaksitasouoma_matriisi!L837,AK837*Päälaskenta!$F$28*COS(ATAN(1/Päälaskenta!$E$20)),AK837*Kaksitasouoma_matriisi!L837*COS(ATAN(1/Päälaskenta!$E$20)))</f>
        <v>0.189</v>
      </c>
      <c r="AM837" s="134"/>
      <c r="AN837" s="134">
        <f t="shared" si="223"/>
        <v>0.81899999999999995</v>
      </c>
      <c r="AO837" s="8">
        <f t="shared" si="216"/>
        <v>0.38165804557528299</v>
      </c>
      <c r="AP837" s="134">
        <f>Refererenssiarvoja!$B$16*H837^(1/6)/(Refererenssiarvoja!$B$15^0.5)*(Päälaskenta!$G$28/2)^0.5*(1-AO837)^(-1.5)</f>
        <v>8.2000000000000003E-2</v>
      </c>
      <c r="AQ837" s="8">
        <f>Refererenssiarvoja!$B$16*Kaksitasouoma_matriisi!O837^(1/6)/(SQRT((2*Refererenssiarvoja!$B$15)/(Päälaskenta!$F$31*Päälaskenta!$G$31*Päälaskenta!$F$28))+SQRT(Refererenssiarvoja!$B$15)/Refererenssiarvoja!$B$17*LN(Kaksitasouoma_matriisi!L837/Päälaskenta!$F$28))</f>
        <v>-7.9687964874977896E-2</v>
      </c>
      <c r="AR837" s="8">
        <f>Refererenssiarvoja!$B$16*Kaksitasouoma_matriisi!O837^(1/6)/(SQRT((2*Refererenssiarvoja!$B$15)/(Päälaskenta!$F$31*Päälaskenta!$G$31*L837)))</f>
        <v>0.17794603298862899</v>
      </c>
    </row>
    <row r="838" spans="1:44" x14ac:dyDescent="0.2">
      <c r="A838" s="8">
        <v>836</v>
      </c>
      <c r="B838" s="8">
        <f>IF(Päälaskenta!C$7,Päälaskenta!E$7,Päälaskenta!G$5)</f>
        <v>2.5</v>
      </c>
      <c r="C838" s="56">
        <v>1.1639999999999999</v>
      </c>
      <c r="D838" s="93">
        <f t="shared" si="209"/>
        <v>2.1478000000000002</v>
      </c>
      <c r="E838" s="8">
        <f>IF(Päälaskenta!$C$26,Kaksitasouoma_matriisi!AP838,Kaksitasouoma_matriisi!AC838)</f>
        <v>0.102334426883102</v>
      </c>
      <c r="F838" s="56">
        <f>IF(D838&lt;Päälaskenta!H$24,(SQRT(POWER(Päälaskenta!C$24/(2*Päälaskenta!E$24),2)+(D838/Päälaskenta!E$24))-Päälaskenta!C$24/(2*Päälaskenta!E$24)),IF(D838=Päälaskenta!H$24,Päälaskenta!D$24,Päälaskenta!D$24+(SQRT(POWER((Päälaskenta!C$20+Päälaskenta!G$24)/(2*Päälaskenta!E$20),2)+((D838-Päälaskenta!H$24)/Päälaskenta!E$20))-(Päälaskenta!C$20+Päälaskenta!G$24)/(2*Päälaskenta!E$20))))</f>
        <v>0.82599999999999996</v>
      </c>
      <c r="G838" s="57">
        <f>IF(F838&gt;Päälaskenta!D$24,(2*SQRT((POWER(Päälaskenta!D$24,2))+POWER(Päälaskenta!E$24*Päälaskenta!D$24,2))+Päälaskenta!C$24)+(2*SQRT((POWER((F838-Päälaskenta!D$24),2))+POWER(Päälaskenta!E$20*(F838-Päälaskenta!D$24),2))+Päälaskenta!C$20),(2*SQRT((POWER(F838,2))+POWER(Päälaskenta!E$24*F838,2))+Päälaskenta!C$24))</f>
        <v>8.43</v>
      </c>
      <c r="H838" s="57">
        <f t="shared" si="210"/>
        <v>0.25</v>
      </c>
      <c r="I838" s="62">
        <f t="shared" si="211"/>
        <v>9.0093999999999994E-2</v>
      </c>
      <c r="J838" s="8">
        <f>IF(F838&lt;Päälaskenta!$D$24,0,Kaksitasouoma_matriisi!F838-Päälaskenta!$D$24)</f>
        <v>0.126</v>
      </c>
      <c r="L838" s="8">
        <f>IF(F838&gt;Päälaskenta!D$24,F838-Päälaskenta!D$24,0)</f>
        <v>0.126</v>
      </c>
      <c r="M838" s="8">
        <f>IF(F838&gt;Päälaskenta!D$24,(Päälaskenta!C$20+(Päälaskenta!E$20*(Kaksitasouoma_matriisi!F838-Päälaskenta!D$24)))*(Kaksitasouoma_matriisi!F838-Päälaskenta!D$24),0)</f>
        <v>0.65381400000000001</v>
      </c>
      <c r="N838" s="8">
        <f>IF(F838&gt;Päälaskenta!D$24,(2*SQRT((POWER((F838-Päälaskenta!D$24),2))+POWER(Päälaskenta!E$20*(F838-Päälaskenta!D$24),2))+Päälaskenta!C$20),0)</f>
        <v>5.4542994607084596</v>
      </c>
      <c r="O838" s="8">
        <f t="shared" si="217"/>
        <v>0.11987130606046301</v>
      </c>
      <c r="P838" s="8">
        <f>IF(Päälaskenta!$C$29,IF(L838&gt;Päälaskenta!$F$28,Kaksitasouoma_matriisi!AQ838,Kaksitasouoma_matriisi!AR838),Päälaskenta!$F$20)</f>
        <v>0.12</v>
      </c>
      <c r="Q838" s="8">
        <f t="shared" si="218"/>
        <v>1.3245950504627499</v>
      </c>
      <c r="R838" s="8">
        <f t="shared" si="212"/>
        <v>0.22420248156615999</v>
      </c>
      <c r="S838" s="8">
        <f t="shared" si="219"/>
        <v>0.342914776321951</v>
      </c>
      <c r="U838" s="93">
        <f>IF(F838&gt;Päälaskenta!D$24,Päälaskenta!H$24+L838*Päälaskenta!G$24,F838*Päälaskenta!C$24 + F838*F838*Päälaskenta!E$24)</f>
        <v>1.4923999999999999</v>
      </c>
      <c r="V838" s="8">
        <f>IF(F838&gt;Päälaskenta!D$24,2*SQRT(POWER(Päälaskenta!D$24,2)+POWER(Päälaskenta!E$24*Päälaskenta!D$24,2))+Päälaskenta!C$24,(2*SQRT((POWER(F838,2))+POWER(Päälaskenta!E$24*F838,2))+Päälaskenta!C$24))</f>
        <v>2.9798989873223301</v>
      </c>
      <c r="W838" s="8">
        <f t="shared" si="220"/>
        <v>0.50082234543830495</v>
      </c>
      <c r="X838" s="8">
        <f>Päälaskenta!F$24</f>
        <v>7.0000000000000007E-2</v>
      </c>
      <c r="Y838" s="8">
        <f t="shared" si="221"/>
        <v>13.4454806553215</v>
      </c>
      <c r="Z838" s="8">
        <f t="shared" si="213"/>
        <v>2.2757975184338401</v>
      </c>
      <c r="AA838" s="8">
        <f t="shared" si="222"/>
        <v>1.5249246304166699</v>
      </c>
      <c r="AC838" s="8">
        <f t="shared" si="214"/>
        <v>0.102334426883102</v>
      </c>
      <c r="AE838" s="8">
        <v>836</v>
      </c>
      <c r="AF838" s="8">
        <f t="shared" si="208"/>
        <v>14.770075705784301</v>
      </c>
      <c r="AG838" s="8">
        <f t="shared" si="215"/>
        <v>2.8649336909679499E-2</v>
      </c>
      <c r="AJ838" s="132">
        <f>IF(Päälaskenta!$F$28&lt;Kaksitasouoma_matriisi!L838,Päälaskenta!$C$20*Päälaskenta!$F$28,Päälaskenta!$C$20*Kaksitasouoma_matriisi!L838)</f>
        <v>0.63</v>
      </c>
      <c r="AK838" s="134">
        <f>SQRT(Päälaskenta!$D$20^2+(Päälaskenta!$D$20/(1/Päälaskenta!$E$20))^2)</f>
        <v>1.8029999999999999</v>
      </c>
      <c r="AL838" s="134">
        <f>IF(Päälaskenta!$F$28&lt;Kaksitasouoma_matriisi!L838,AK838*Päälaskenta!$F$28*COS(ATAN(1/Päälaskenta!$E$20)),AK838*Kaksitasouoma_matriisi!L838*COS(ATAN(1/Päälaskenta!$E$20)))</f>
        <v>0.189</v>
      </c>
      <c r="AM838" s="134"/>
      <c r="AN838" s="134">
        <f t="shared" si="223"/>
        <v>0.81899999999999995</v>
      </c>
      <c r="AO838" s="8">
        <f t="shared" si="216"/>
        <v>0.38132042089579998</v>
      </c>
      <c r="AP838" s="134">
        <f>Refererenssiarvoja!$B$16*H838^(1/6)/(Refererenssiarvoja!$B$15^0.5)*(Päälaskenta!$G$28/2)^0.5*(1-AO838)^(-1.5)</f>
        <v>8.2000000000000003E-2</v>
      </c>
      <c r="AQ838" s="8">
        <f>Refererenssiarvoja!$B$16*Kaksitasouoma_matriisi!O838^(1/6)/(SQRT((2*Refererenssiarvoja!$B$15)/(Päälaskenta!$F$31*Päälaskenta!$G$31*Päälaskenta!$F$28))+SQRT(Refererenssiarvoja!$B$15)/Refererenssiarvoja!$B$17*LN(Kaksitasouoma_matriisi!L838/Päälaskenta!$F$28))</f>
        <v>-7.9687964874977896E-2</v>
      </c>
      <c r="AR838" s="8">
        <f>Refererenssiarvoja!$B$16*Kaksitasouoma_matriisi!O838^(1/6)/(SQRT((2*Refererenssiarvoja!$B$15)/(Päälaskenta!$F$31*Päälaskenta!$G$31*L838)))</f>
        <v>0.17794603298862899</v>
      </c>
    </row>
    <row r="839" spans="1:44" x14ac:dyDescent="0.2">
      <c r="A839" s="8">
        <v>837</v>
      </c>
      <c r="B839" s="8">
        <f>IF(Päälaskenta!C$7,Päälaskenta!E$7,Päälaskenta!G$5)</f>
        <v>2.5</v>
      </c>
      <c r="C839" s="56">
        <v>1.163</v>
      </c>
      <c r="D839" s="93">
        <f t="shared" si="209"/>
        <v>2.1496</v>
      </c>
      <c r="E839" s="8">
        <f>IF(Päälaskenta!$C$26,Kaksitasouoma_matriisi!AP839,Kaksitasouoma_matriisi!AC839)</f>
        <v>0.102334426883102</v>
      </c>
      <c r="F839" s="56">
        <f>IF(D839&lt;Päälaskenta!H$24,(SQRT(POWER(Päälaskenta!C$24/(2*Päälaskenta!E$24),2)+(D839/Päälaskenta!E$24))-Päälaskenta!C$24/(2*Päälaskenta!E$24)),IF(D839=Päälaskenta!H$24,Päälaskenta!D$24,Päälaskenta!D$24+(SQRT(POWER((Päälaskenta!C$20+Päälaskenta!G$24)/(2*Päälaskenta!E$20),2)+((D839-Päälaskenta!H$24)/Päälaskenta!E$20))-(Päälaskenta!C$20+Päälaskenta!G$24)/(2*Päälaskenta!E$20))))</f>
        <v>0.82599999999999996</v>
      </c>
      <c r="G839" s="57">
        <f>IF(F839&gt;Päälaskenta!D$24,(2*SQRT((POWER(Päälaskenta!D$24,2))+POWER(Päälaskenta!E$24*Päälaskenta!D$24,2))+Päälaskenta!C$24)+(2*SQRT((POWER((F839-Päälaskenta!D$24),2))+POWER(Päälaskenta!E$20*(F839-Päälaskenta!D$24),2))+Päälaskenta!C$20),(2*SQRT((POWER(F839,2))+POWER(Päälaskenta!E$24*F839,2))+Päälaskenta!C$24))</f>
        <v>8.43</v>
      </c>
      <c r="H839" s="57">
        <f t="shared" si="210"/>
        <v>0.25</v>
      </c>
      <c r="I839" s="62">
        <f t="shared" si="211"/>
        <v>8.9939000000000005E-2</v>
      </c>
      <c r="J839" s="8">
        <f>IF(F839&lt;Päälaskenta!$D$24,0,Kaksitasouoma_matriisi!F839-Päälaskenta!$D$24)</f>
        <v>0.126</v>
      </c>
      <c r="L839" s="8">
        <f>IF(F839&gt;Päälaskenta!D$24,F839-Päälaskenta!D$24,0)</f>
        <v>0.126</v>
      </c>
      <c r="M839" s="8">
        <f>IF(F839&gt;Päälaskenta!D$24,(Päälaskenta!C$20+(Päälaskenta!E$20*(Kaksitasouoma_matriisi!F839-Päälaskenta!D$24)))*(Kaksitasouoma_matriisi!F839-Päälaskenta!D$24),0)</f>
        <v>0.65381400000000001</v>
      </c>
      <c r="N839" s="8">
        <f>IF(F839&gt;Päälaskenta!D$24,(2*SQRT((POWER((F839-Päälaskenta!D$24),2))+POWER(Päälaskenta!E$20*(F839-Päälaskenta!D$24),2))+Päälaskenta!C$20),0)</f>
        <v>5.4542994607084596</v>
      </c>
      <c r="O839" s="8">
        <f t="shared" si="217"/>
        <v>0.11987130606046301</v>
      </c>
      <c r="P839" s="8">
        <f>IF(Päälaskenta!$C$29,IF(L839&gt;Päälaskenta!$F$28,Kaksitasouoma_matriisi!AQ839,Kaksitasouoma_matriisi!AR839),Päälaskenta!$F$20)</f>
        <v>0.12</v>
      </c>
      <c r="Q839" s="8">
        <f t="shared" si="218"/>
        <v>1.3245950504627499</v>
      </c>
      <c r="R839" s="8">
        <f t="shared" si="212"/>
        <v>0.22420248156615999</v>
      </c>
      <c r="S839" s="8">
        <f t="shared" si="219"/>
        <v>0.342914776321951</v>
      </c>
      <c r="U839" s="93">
        <f>IF(F839&gt;Päälaskenta!D$24,Päälaskenta!H$24+L839*Päälaskenta!G$24,F839*Päälaskenta!C$24 + F839*F839*Päälaskenta!E$24)</f>
        <v>1.4923999999999999</v>
      </c>
      <c r="V839" s="8">
        <f>IF(F839&gt;Päälaskenta!D$24,2*SQRT(POWER(Päälaskenta!D$24,2)+POWER(Päälaskenta!E$24*Päälaskenta!D$24,2))+Päälaskenta!C$24,(2*SQRT((POWER(F839,2))+POWER(Päälaskenta!E$24*F839,2))+Päälaskenta!C$24))</f>
        <v>2.9798989873223301</v>
      </c>
      <c r="W839" s="8">
        <f t="shared" si="220"/>
        <v>0.50082234543830495</v>
      </c>
      <c r="X839" s="8">
        <f>Päälaskenta!F$24</f>
        <v>7.0000000000000007E-2</v>
      </c>
      <c r="Y839" s="8">
        <f t="shared" si="221"/>
        <v>13.4454806553215</v>
      </c>
      <c r="Z839" s="8">
        <f t="shared" si="213"/>
        <v>2.2757975184338401</v>
      </c>
      <c r="AA839" s="8">
        <f t="shared" si="222"/>
        <v>1.5249246304166699</v>
      </c>
      <c r="AC839" s="8">
        <f t="shared" si="214"/>
        <v>0.102334426883102</v>
      </c>
      <c r="AE839" s="8">
        <v>837</v>
      </c>
      <c r="AF839" s="8">
        <f t="shared" si="208"/>
        <v>14.770075705784301</v>
      </c>
      <c r="AG839" s="8">
        <f t="shared" si="215"/>
        <v>2.8649336909679499E-2</v>
      </c>
      <c r="AJ839" s="132">
        <f>IF(Päälaskenta!$F$28&lt;Kaksitasouoma_matriisi!L839,Päälaskenta!$C$20*Päälaskenta!$F$28,Päälaskenta!$C$20*Kaksitasouoma_matriisi!L839)</f>
        <v>0.63</v>
      </c>
      <c r="AK839" s="134">
        <f>SQRT(Päälaskenta!$D$20^2+(Päälaskenta!$D$20/(1/Päälaskenta!$E$20))^2)</f>
        <v>1.8029999999999999</v>
      </c>
      <c r="AL839" s="134">
        <f>IF(Päälaskenta!$F$28&lt;Kaksitasouoma_matriisi!L839,AK839*Päälaskenta!$F$28*COS(ATAN(1/Päälaskenta!$E$20)),AK839*Kaksitasouoma_matriisi!L839*COS(ATAN(1/Päälaskenta!$E$20)))</f>
        <v>0.189</v>
      </c>
      <c r="AM839" s="134"/>
      <c r="AN839" s="134">
        <f t="shared" si="223"/>
        <v>0.81899999999999995</v>
      </c>
      <c r="AO839" s="8">
        <f t="shared" si="216"/>
        <v>0.38100111648678803</v>
      </c>
      <c r="AP839" s="134">
        <f>Refererenssiarvoja!$B$16*H839^(1/6)/(Refererenssiarvoja!$B$15^0.5)*(Päälaskenta!$G$28/2)^0.5*(1-AO839)^(-1.5)</f>
        <v>8.2000000000000003E-2</v>
      </c>
      <c r="AQ839" s="8">
        <f>Refererenssiarvoja!$B$16*Kaksitasouoma_matriisi!O839^(1/6)/(SQRT((2*Refererenssiarvoja!$B$15)/(Päälaskenta!$F$31*Päälaskenta!$G$31*Päälaskenta!$F$28))+SQRT(Refererenssiarvoja!$B$15)/Refererenssiarvoja!$B$17*LN(Kaksitasouoma_matriisi!L839/Päälaskenta!$F$28))</f>
        <v>-7.9687964874977896E-2</v>
      </c>
      <c r="AR839" s="8">
        <f>Refererenssiarvoja!$B$16*Kaksitasouoma_matriisi!O839^(1/6)/(SQRT((2*Refererenssiarvoja!$B$15)/(Päälaskenta!$F$31*Päälaskenta!$G$31*L839)))</f>
        <v>0.17794603298862899</v>
      </c>
    </row>
    <row r="840" spans="1:44" x14ac:dyDescent="0.2">
      <c r="A840" s="8">
        <v>838</v>
      </c>
      <c r="B840" s="8">
        <f>IF(Päälaskenta!C$7,Päälaskenta!E$7,Päälaskenta!G$5)</f>
        <v>2.5</v>
      </c>
      <c r="C840" s="56">
        <v>1.1619999999999999</v>
      </c>
      <c r="D840" s="93">
        <f t="shared" si="209"/>
        <v>2.1515</v>
      </c>
      <c r="E840" s="8">
        <f>IF(Päälaskenta!$C$26,Kaksitasouoma_matriisi!AP840,Kaksitasouoma_matriisi!AC840)</f>
        <v>0.10234197554501499</v>
      </c>
      <c r="F840" s="56">
        <f>IF(D840&lt;Päälaskenta!H$24,(SQRT(POWER(Päälaskenta!C$24/(2*Päälaskenta!E$24),2)+(D840/Päälaskenta!E$24))-Päälaskenta!C$24/(2*Päälaskenta!E$24)),IF(D840=Päälaskenta!H$24,Päälaskenta!D$24,Päälaskenta!D$24+(SQRT(POWER((Päälaskenta!C$20+Päälaskenta!G$24)/(2*Päälaskenta!E$20),2)+((D840-Päälaskenta!H$24)/Päälaskenta!E$20))-(Päälaskenta!C$20+Päälaskenta!G$24)/(2*Päälaskenta!E$20))))</f>
        <v>0.82699999999999996</v>
      </c>
      <c r="G840" s="57">
        <f>IF(F840&gt;Päälaskenta!D$24,(2*SQRT((POWER(Päälaskenta!D$24,2))+POWER(Päälaskenta!E$24*Päälaskenta!D$24,2))+Päälaskenta!C$24)+(2*SQRT((POWER((F840-Päälaskenta!D$24),2))+POWER(Päälaskenta!E$20*(F840-Päälaskenta!D$24),2))+Päälaskenta!C$20),(2*SQRT((POWER(F840,2))+POWER(Päälaskenta!E$24*F840,2))+Päälaskenta!C$24))</f>
        <v>8.44</v>
      </c>
      <c r="H840" s="57">
        <f t="shared" si="210"/>
        <v>0.25</v>
      </c>
      <c r="I840" s="62">
        <f t="shared" si="211"/>
        <v>8.9798000000000003E-2</v>
      </c>
      <c r="J840" s="8">
        <f>IF(F840&lt;Päälaskenta!$D$24,0,Kaksitasouoma_matriisi!F840-Päälaskenta!$D$24)</f>
        <v>0.127</v>
      </c>
      <c r="L840" s="8">
        <f>IF(F840&gt;Päälaskenta!D$24,F840-Päälaskenta!D$24,0)</f>
        <v>0.127</v>
      </c>
      <c r="M840" s="8">
        <f>IF(F840&gt;Päälaskenta!D$24,(Päälaskenta!C$20+(Päälaskenta!E$20*(Kaksitasouoma_matriisi!F840-Päälaskenta!D$24)))*(Kaksitasouoma_matriisi!F840-Päälaskenta!D$24),0)</f>
        <v>0.65919349999999999</v>
      </c>
      <c r="N840" s="8">
        <f>IF(F840&gt;Päälaskenta!D$24,(2*SQRT((POWER((F840-Päälaskenta!D$24),2))+POWER(Päälaskenta!E$20*(F840-Päälaskenta!D$24),2))+Päälaskenta!C$20),0)</f>
        <v>5.4579050119839296</v>
      </c>
      <c r="O840" s="8">
        <f t="shared" si="217"/>
        <v>0.120777752370664</v>
      </c>
      <c r="P840" s="8">
        <f>IF(Päälaskenta!$C$29,IF(L840&gt;Päälaskenta!$F$28,Kaksitasouoma_matriisi!AQ840,Kaksitasouoma_matriisi!AR840),Päälaskenta!$F$20)</f>
        <v>0.12</v>
      </c>
      <c r="Q840" s="8">
        <f t="shared" si="218"/>
        <v>1.34221771296823</v>
      </c>
      <c r="R840" s="8">
        <f t="shared" si="212"/>
        <v>0.22636263943884999</v>
      </c>
      <c r="S840" s="8">
        <f t="shared" si="219"/>
        <v>0.343393312341293</v>
      </c>
      <c r="U840" s="93">
        <f>IF(F840&gt;Päälaskenta!D$24,Päälaskenta!H$24+L840*Päälaskenta!G$24,F840*Päälaskenta!C$24 + F840*F840*Päälaskenta!E$24)</f>
        <v>1.4947999999999999</v>
      </c>
      <c r="V840" s="8">
        <f>IF(F840&gt;Päälaskenta!D$24,2*SQRT(POWER(Päälaskenta!D$24,2)+POWER(Päälaskenta!E$24*Päälaskenta!D$24,2))+Päälaskenta!C$24,(2*SQRT((POWER(F840,2))+POWER(Päälaskenta!E$24*F840,2))+Päälaskenta!C$24))</f>
        <v>2.9798989873223301</v>
      </c>
      <c r="W840" s="8">
        <f t="shared" si="220"/>
        <v>0.50162774186624104</v>
      </c>
      <c r="X840" s="8">
        <f>Päälaskenta!F$24</f>
        <v>7.0000000000000007E-2</v>
      </c>
      <c r="Y840" s="8">
        <f t="shared" si="221"/>
        <v>13.481537173169</v>
      </c>
      <c r="Z840" s="8">
        <f t="shared" si="213"/>
        <v>2.2736373605611502</v>
      </c>
      <c r="AA840" s="8">
        <f t="shared" si="222"/>
        <v>1.52103114835506</v>
      </c>
      <c r="AC840" s="8">
        <f t="shared" si="214"/>
        <v>0.10234197554501499</v>
      </c>
      <c r="AE840" s="8">
        <v>838</v>
      </c>
      <c r="AF840" s="8">
        <f t="shared" si="208"/>
        <v>14.8237548861372</v>
      </c>
      <c r="AG840" s="8">
        <f t="shared" si="215"/>
        <v>2.84422249473988E-2</v>
      </c>
      <c r="AJ840" s="132">
        <f>IF(Päälaskenta!$F$28&lt;Kaksitasouoma_matriisi!L840,Päälaskenta!$C$20*Päälaskenta!$F$28,Päälaskenta!$C$20*Kaksitasouoma_matriisi!L840)</f>
        <v>0.63500000000000001</v>
      </c>
      <c r="AK840" s="134">
        <f>SQRT(Päälaskenta!$D$20^2+(Päälaskenta!$D$20/(1/Päälaskenta!$E$20))^2)</f>
        <v>1.8029999999999999</v>
      </c>
      <c r="AL840" s="134">
        <f>IF(Päälaskenta!$F$28&lt;Kaksitasouoma_matriisi!L840,AK840*Päälaskenta!$F$28*COS(ATAN(1/Päälaskenta!$E$20)),AK840*Kaksitasouoma_matriisi!L840*COS(ATAN(1/Päälaskenta!$E$20)))</f>
        <v>0.191</v>
      </c>
      <c r="AM840" s="134"/>
      <c r="AN840" s="134">
        <f t="shared" si="223"/>
        <v>0.82599999999999996</v>
      </c>
      <c r="AO840" s="8">
        <f t="shared" si="216"/>
        <v>0.38391819660701798</v>
      </c>
      <c r="AP840" s="134">
        <f>Refererenssiarvoja!$B$16*H840^(1/6)/(Refererenssiarvoja!$B$15^0.5)*(Päälaskenta!$G$28/2)^0.5*(1-AO840)^(-1.5)</f>
        <v>8.3000000000000004E-2</v>
      </c>
      <c r="AQ840" s="8">
        <f>Refererenssiarvoja!$B$16*Kaksitasouoma_matriisi!O840^(1/6)/(SQRT((2*Refererenssiarvoja!$B$15)/(Päälaskenta!$F$31*Päälaskenta!$G$31*Päälaskenta!$F$28))+SQRT(Refererenssiarvoja!$B$15)/Refererenssiarvoja!$B$17*LN(Kaksitasouoma_matriisi!L840/Päälaskenta!$F$28))</f>
        <v>-8.03525317128682E-2</v>
      </c>
      <c r="AR840" s="8">
        <f>Refererenssiarvoja!$B$16*Kaksitasouoma_matriisi!O840^(1/6)/(SQRT((2*Refererenssiarvoja!$B$15)/(Päälaskenta!$F$31*Päälaskenta!$G$31*L840)))</f>
        <v>0.178875220793697</v>
      </c>
    </row>
    <row r="841" spans="1:44" x14ac:dyDescent="0.2">
      <c r="A841" s="8">
        <v>839</v>
      </c>
      <c r="B841" s="8">
        <f>IF(Päälaskenta!C$7,Päälaskenta!E$7,Päälaskenta!G$5)</f>
        <v>2.5</v>
      </c>
      <c r="C841" s="56">
        <v>1.161</v>
      </c>
      <c r="D841" s="93">
        <f t="shared" si="209"/>
        <v>2.1533000000000002</v>
      </c>
      <c r="E841" s="8">
        <f>IF(Päälaskenta!$C$26,Kaksitasouoma_matriisi!AP841,Kaksitasouoma_matriisi!AC841)</f>
        <v>0.10234197554501499</v>
      </c>
      <c r="F841" s="56">
        <f>IF(D841&lt;Päälaskenta!H$24,(SQRT(POWER(Päälaskenta!C$24/(2*Päälaskenta!E$24),2)+(D841/Päälaskenta!E$24))-Päälaskenta!C$24/(2*Päälaskenta!E$24)),IF(D841=Päälaskenta!H$24,Päälaskenta!D$24,Päälaskenta!D$24+(SQRT(POWER((Päälaskenta!C$20+Päälaskenta!G$24)/(2*Päälaskenta!E$20),2)+((D841-Päälaskenta!H$24)/Päälaskenta!E$20))-(Päälaskenta!C$20+Päälaskenta!G$24)/(2*Päälaskenta!E$20))))</f>
        <v>0.82699999999999996</v>
      </c>
      <c r="G841" s="57">
        <f>IF(F841&gt;Päälaskenta!D$24,(2*SQRT((POWER(Päälaskenta!D$24,2))+POWER(Päälaskenta!E$24*Päälaskenta!D$24,2))+Päälaskenta!C$24)+(2*SQRT((POWER((F841-Päälaskenta!D$24),2))+POWER(Päälaskenta!E$20*(F841-Päälaskenta!D$24),2))+Päälaskenta!C$20),(2*SQRT((POWER(F841,2))+POWER(Päälaskenta!E$24*F841,2))+Päälaskenta!C$24))</f>
        <v>8.44</v>
      </c>
      <c r="H841" s="57">
        <f t="shared" si="210"/>
        <v>0.26</v>
      </c>
      <c r="I841" s="62">
        <f t="shared" si="211"/>
        <v>8.5075999999999999E-2</v>
      </c>
      <c r="J841" s="8">
        <f>IF(F841&lt;Päälaskenta!$D$24,0,Kaksitasouoma_matriisi!F841-Päälaskenta!$D$24)</f>
        <v>0.127</v>
      </c>
      <c r="L841" s="8">
        <f>IF(F841&gt;Päälaskenta!D$24,F841-Päälaskenta!D$24,0)</f>
        <v>0.127</v>
      </c>
      <c r="M841" s="8">
        <f>IF(F841&gt;Päälaskenta!D$24,(Päälaskenta!C$20+(Päälaskenta!E$20*(Kaksitasouoma_matriisi!F841-Päälaskenta!D$24)))*(Kaksitasouoma_matriisi!F841-Päälaskenta!D$24),0)</f>
        <v>0.65919349999999999</v>
      </c>
      <c r="N841" s="8">
        <f>IF(F841&gt;Päälaskenta!D$24,(2*SQRT((POWER((F841-Päälaskenta!D$24),2))+POWER(Päälaskenta!E$20*(F841-Päälaskenta!D$24),2))+Päälaskenta!C$20),0)</f>
        <v>5.4579050119839296</v>
      </c>
      <c r="O841" s="8">
        <f t="shared" si="217"/>
        <v>0.120777752370664</v>
      </c>
      <c r="P841" s="8">
        <f>IF(Päälaskenta!$C$29,IF(L841&gt;Päälaskenta!$F$28,Kaksitasouoma_matriisi!AQ841,Kaksitasouoma_matriisi!AR841),Päälaskenta!$F$20)</f>
        <v>0.12</v>
      </c>
      <c r="Q841" s="8">
        <f t="shared" si="218"/>
        <v>1.34221771296823</v>
      </c>
      <c r="R841" s="8">
        <f t="shared" si="212"/>
        <v>0.22636263943884999</v>
      </c>
      <c r="S841" s="8">
        <f t="shared" si="219"/>
        <v>0.343393312341293</v>
      </c>
      <c r="U841" s="93">
        <f>IF(F841&gt;Päälaskenta!D$24,Päälaskenta!H$24+L841*Päälaskenta!G$24,F841*Päälaskenta!C$24 + F841*F841*Päälaskenta!E$24)</f>
        <v>1.4947999999999999</v>
      </c>
      <c r="V841" s="8">
        <f>IF(F841&gt;Päälaskenta!D$24,2*SQRT(POWER(Päälaskenta!D$24,2)+POWER(Päälaskenta!E$24*Päälaskenta!D$24,2))+Päälaskenta!C$24,(2*SQRT((POWER(F841,2))+POWER(Päälaskenta!E$24*F841,2))+Päälaskenta!C$24))</f>
        <v>2.9798989873223301</v>
      </c>
      <c r="W841" s="8">
        <f t="shared" si="220"/>
        <v>0.50162774186624104</v>
      </c>
      <c r="X841" s="8">
        <f>Päälaskenta!F$24</f>
        <v>7.0000000000000007E-2</v>
      </c>
      <c r="Y841" s="8">
        <f t="shared" si="221"/>
        <v>13.481537173169</v>
      </c>
      <c r="Z841" s="8">
        <f t="shared" si="213"/>
        <v>2.2736373605611502</v>
      </c>
      <c r="AA841" s="8">
        <f t="shared" si="222"/>
        <v>1.52103114835506</v>
      </c>
      <c r="AC841" s="8">
        <f t="shared" si="214"/>
        <v>0.10234197554501499</v>
      </c>
      <c r="AE841" s="8">
        <v>839</v>
      </c>
      <c r="AF841" s="8">
        <f t="shared" si="208"/>
        <v>14.8237548861372</v>
      </c>
      <c r="AG841" s="8">
        <f t="shared" si="215"/>
        <v>2.84422249473988E-2</v>
      </c>
      <c r="AJ841" s="132">
        <f>IF(Päälaskenta!$F$28&lt;Kaksitasouoma_matriisi!L841,Päälaskenta!$C$20*Päälaskenta!$F$28,Päälaskenta!$C$20*Kaksitasouoma_matriisi!L841)</f>
        <v>0.63500000000000001</v>
      </c>
      <c r="AK841" s="134">
        <f>SQRT(Päälaskenta!$D$20^2+(Päälaskenta!$D$20/(1/Päälaskenta!$E$20))^2)</f>
        <v>1.8029999999999999</v>
      </c>
      <c r="AL841" s="134">
        <f>IF(Päälaskenta!$F$28&lt;Kaksitasouoma_matriisi!L841,AK841*Päälaskenta!$F$28*COS(ATAN(1/Päälaskenta!$E$20)),AK841*Kaksitasouoma_matriisi!L841*COS(ATAN(1/Päälaskenta!$E$20)))</f>
        <v>0.191</v>
      </c>
      <c r="AM841" s="134"/>
      <c r="AN841" s="134">
        <f t="shared" si="223"/>
        <v>0.82599999999999996</v>
      </c>
      <c r="AO841" s="8">
        <f t="shared" si="216"/>
        <v>0.38359726930757398</v>
      </c>
      <c r="AP841" s="134">
        <f>Refererenssiarvoja!$B$16*H841^(1/6)/(Refererenssiarvoja!$B$15^0.5)*(Päälaskenta!$G$28/2)^0.5*(1-AO841)^(-1.5)</f>
        <v>8.3000000000000004E-2</v>
      </c>
      <c r="AQ841" s="8">
        <f>Refererenssiarvoja!$B$16*Kaksitasouoma_matriisi!O841^(1/6)/(SQRT((2*Refererenssiarvoja!$B$15)/(Päälaskenta!$F$31*Päälaskenta!$G$31*Päälaskenta!$F$28))+SQRT(Refererenssiarvoja!$B$15)/Refererenssiarvoja!$B$17*LN(Kaksitasouoma_matriisi!L841/Päälaskenta!$F$28))</f>
        <v>-8.03525317128682E-2</v>
      </c>
      <c r="AR841" s="8">
        <f>Refererenssiarvoja!$B$16*Kaksitasouoma_matriisi!O841^(1/6)/(SQRT((2*Refererenssiarvoja!$B$15)/(Päälaskenta!$F$31*Päälaskenta!$G$31*L841)))</f>
        <v>0.178875220793697</v>
      </c>
    </row>
    <row r="842" spans="1:44" x14ac:dyDescent="0.2">
      <c r="A842" s="8">
        <v>840</v>
      </c>
      <c r="B842" s="8">
        <f>IF(Päälaskenta!C$7,Päälaskenta!E$7,Päälaskenta!G$5)</f>
        <v>2.5</v>
      </c>
      <c r="C842" s="56">
        <v>1.1599999999999999</v>
      </c>
      <c r="D842" s="93">
        <f t="shared" si="209"/>
        <v>2.1551999999999998</v>
      </c>
      <c r="E842" s="8">
        <f>IF(Päälaskenta!$C$26,Kaksitasouoma_matriisi!AP842,Kaksitasouoma_matriisi!AC842)</f>
        <v>0.10234197554501499</v>
      </c>
      <c r="F842" s="56">
        <f>IF(D842&lt;Päälaskenta!H$24,(SQRT(POWER(Päälaskenta!C$24/(2*Päälaskenta!E$24),2)+(D842/Päälaskenta!E$24))-Päälaskenta!C$24/(2*Päälaskenta!E$24)),IF(D842=Päälaskenta!H$24,Päälaskenta!D$24,Päälaskenta!D$24+(SQRT(POWER((Päälaskenta!C$20+Päälaskenta!G$24)/(2*Päälaskenta!E$20),2)+((D842-Päälaskenta!H$24)/Päälaskenta!E$20))-(Päälaskenta!C$20+Päälaskenta!G$24)/(2*Päälaskenta!E$20))))</f>
        <v>0.82699999999999996</v>
      </c>
      <c r="G842" s="57">
        <f>IF(F842&gt;Päälaskenta!D$24,(2*SQRT((POWER(Päälaskenta!D$24,2))+POWER(Päälaskenta!E$24*Päälaskenta!D$24,2))+Päälaskenta!C$24)+(2*SQRT((POWER((F842-Päälaskenta!D$24),2))+POWER(Päälaskenta!E$20*(F842-Päälaskenta!D$24),2))+Päälaskenta!C$20),(2*SQRT((POWER(F842,2))+POWER(Päälaskenta!E$24*F842,2))+Päälaskenta!C$24))</f>
        <v>8.44</v>
      </c>
      <c r="H842" s="57">
        <f t="shared" si="210"/>
        <v>0.26</v>
      </c>
      <c r="I842" s="62">
        <f t="shared" si="211"/>
        <v>8.4930000000000005E-2</v>
      </c>
      <c r="J842" s="8">
        <f>IF(F842&lt;Päälaskenta!$D$24,0,Kaksitasouoma_matriisi!F842-Päälaskenta!$D$24)</f>
        <v>0.127</v>
      </c>
      <c r="L842" s="8">
        <f>IF(F842&gt;Päälaskenta!D$24,F842-Päälaskenta!D$24,0)</f>
        <v>0.127</v>
      </c>
      <c r="M842" s="8">
        <f>IF(F842&gt;Päälaskenta!D$24,(Päälaskenta!C$20+(Päälaskenta!E$20*(Kaksitasouoma_matriisi!F842-Päälaskenta!D$24)))*(Kaksitasouoma_matriisi!F842-Päälaskenta!D$24),0)</f>
        <v>0.65919349999999999</v>
      </c>
      <c r="N842" s="8">
        <f>IF(F842&gt;Päälaskenta!D$24,(2*SQRT((POWER((F842-Päälaskenta!D$24),2))+POWER(Päälaskenta!E$20*(F842-Päälaskenta!D$24),2))+Päälaskenta!C$20),0)</f>
        <v>5.4579050119839296</v>
      </c>
      <c r="O842" s="8">
        <f t="shared" si="217"/>
        <v>0.120777752370664</v>
      </c>
      <c r="P842" s="8">
        <f>IF(Päälaskenta!$C$29,IF(L842&gt;Päälaskenta!$F$28,Kaksitasouoma_matriisi!AQ842,Kaksitasouoma_matriisi!AR842),Päälaskenta!$F$20)</f>
        <v>0.12</v>
      </c>
      <c r="Q842" s="8">
        <f t="shared" si="218"/>
        <v>1.34221771296823</v>
      </c>
      <c r="R842" s="8">
        <f t="shared" si="212"/>
        <v>0.22636263943884999</v>
      </c>
      <c r="S842" s="8">
        <f t="shared" si="219"/>
        <v>0.343393312341293</v>
      </c>
      <c r="U842" s="93">
        <f>IF(F842&gt;Päälaskenta!D$24,Päälaskenta!H$24+L842*Päälaskenta!G$24,F842*Päälaskenta!C$24 + F842*F842*Päälaskenta!E$24)</f>
        <v>1.4947999999999999</v>
      </c>
      <c r="V842" s="8">
        <f>IF(F842&gt;Päälaskenta!D$24,2*SQRT(POWER(Päälaskenta!D$24,2)+POWER(Päälaskenta!E$24*Päälaskenta!D$24,2))+Päälaskenta!C$24,(2*SQRT((POWER(F842,2))+POWER(Päälaskenta!E$24*F842,2))+Päälaskenta!C$24))</f>
        <v>2.9798989873223301</v>
      </c>
      <c r="W842" s="8">
        <f t="shared" si="220"/>
        <v>0.50162774186624104</v>
      </c>
      <c r="X842" s="8">
        <f>Päälaskenta!F$24</f>
        <v>7.0000000000000007E-2</v>
      </c>
      <c r="Y842" s="8">
        <f t="shared" si="221"/>
        <v>13.481537173169</v>
      </c>
      <c r="Z842" s="8">
        <f t="shared" si="213"/>
        <v>2.2736373605611502</v>
      </c>
      <c r="AA842" s="8">
        <f t="shared" si="222"/>
        <v>1.52103114835506</v>
      </c>
      <c r="AC842" s="8">
        <f t="shared" si="214"/>
        <v>0.10234197554501499</v>
      </c>
      <c r="AE842" s="8">
        <v>840</v>
      </c>
      <c r="AF842" s="8">
        <f t="shared" si="208"/>
        <v>14.8237548861372</v>
      </c>
      <c r="AG842" s="8">
        <f t="shared" si="215"/>
        <v>2.84422249473988E-2</v>
      </c>
      <c r="AJ842" s="132">
        <f>IF(Päälaskenta!$F$28&lt;Kaksitasouoma_matriisi!L842,Päälaskenta!$C$20*Päälaskenta!$F$28,Päälaskenta!$C$20*Kaksitasouoma_matriisi!L842)</f>
        <v>0.63500000000000001</v>
      </c>
      <c r="AK842" s="134">
        <f>SQRT(Päälaskenta!$D$20^2+(Päälaskenta!$D$20/(1/Päälaskenta!$E$20))^2)</f>
        <v>1.8029999999999999</v>
      </c>
      <c r="AL842" s="134">
        <f>IF(Päälaskenta!$F$28&lt;Kaksitasouoma_matriisi!L842,AK842*Päälaskenta!$F$28*COS(ATAN(1/Päälaskenta!$E$20)),AK842*Kaksitasouoma_matriisi!L842*COS(ATAN(1/Päälaskenta!$E$20)))</f>
        <v>0.191</v>
      </c>
      <c r="AM842" s="134"/>
      <c r="AN842" s="134">
        <f t="shared" si="223"/>
        <v>0.82599999999999996</v>
      </c>
      <c r="AO842" s="8">
        <f t="shared" si="216"/>
        <v>0.383259094283593</v>
      </c>
      <c r="AP842" s="134">
        <f>Refererenssiarvoja!$B$16*H842^(1/6)/(Refererenssiarvoja!$B$15^0.5)*(Päälaskenta!$G$28/2)^0.5*(1-AO842)^(-1.5)</f>
        <v>8.3000000000000004E-2</v>
      </c>
      <c r="AQ842" s="8">
        <f>Refererenssiarvoja!$B$16*Kaksitasouoma_matriisi!O842^(1/6)/(SQRT((2*Refererenssiarvoja!$B$15)/(Päälaskenta!$F$31*Päälaskenta!$G$31*Päälaskenta!$F$28))+SQRT(Refererenssiarvoja!$B$15)/Refererenssiarvoja!$B$17*LN(Kaksitasouoma_matriisi!L842/Päälaskenta!$F$28))</f>
        <v>-8.03525317128682E-2</v>
      </c>
      <c r="AR842" s="8">
        <f>Refererenssiarvoja!$B$16*Kaksitasouoma_matriisi!O842^(1/6)/(SQRT((2*Refererenssiarvoja!$B$15)/(Päälaskenta!$F$31*Päälaskenta!$G$31*L842)))</f>
        <v>0.178875220793697</v>
      </c>
    </row>
    <row r="843" spans="1:44" x14ac:dyDescent="0.2">
      <c r="A843" s="8">
        <v>841</v>
      </c>
      <c r="B843" s="8">
        <f>IF(Päälaskenta!C$7,Päälaskenta!E$7,Päälaskenta!G$5)</f>
        <v>2.5</v>
      </c>
      <c r="C843" s="56">
        <v>1.159</v>
      </c>
      <c r="D843" s="93">
        <f t="shared" si="209"/>
        <v>2.157</v>
      </c>
      <c r="E843" s="8">
        <f>IF(Päälaskenta!$C$26,Kaksitasouoma_matriisi!AP843,Kaksitasouoma_matriisi!AC843)</f>
        <v>0.10234197554501499</v>
      </c>
      <c r="F843" s="56">
        <f>IF(D843&lt;Päälaskenta!H$24,(SQRT(POWER(Päälaskenta!C$24/(2*Päälaskenta!E$24),2)+(D843/Päälaskenta!E$24))-Päälaskenta!C$24/(2*Päälaskenta!E$24)),IF(D843=Päälaskenta!H$24,Päälaskenta!D$24,Päälaskenta!D$24+(SQRT(POWER((Päälaskenta!C$20+Päälaskenta!G$24)/(2*Päälaskenta!E$20),2)+((D843-Päälaskenta!H$24)/Päälaskenta!E$20))-(Päälaskenta!C$20+Päälaskenta!G$24)/(2*Päälaskenta!E$20))))</f>
        <v>0.82699999999999996</v>
      </c>
      <c r="G843" s="57">
        <f>IF(F843&gt;Päälaskenta!D$24,(2*SQRT((POWER(Päälaskenta!D$24,2))+POWER(Päälaskenta!E$24*Päälaskenta!D$24,2))+Päälaskenta!C$24)+(2*SQRT((POWER((F843-Päälaskenta!D$24),2))+POWER(Päälaskenta!E$20*(F843-Päälaskenta!D$24),2))+Päälaskenta!C$20),(2*SQRT((POWER(F843,2))+POWER(Päälaskenta!E$24*F843,2))+Päälaskenta!C$24))</f>
        <v>8.44</v>
      </c>
      <c r="H843" s="57">
        <f t="shared" si="210"/>
        <v>0.26</v>
      </c>
      <c r="I843" s="62">
        <f t="shared" si="211"/>
        <v>8.4782999999999997E-2</v>
      </c>
      <c r="J843" s="8">
        <f>IF(F843&lt;Päälaskenta!$D$24,0,Kaksitasouoma_matriisi!F843-Päälaskenta!$D$24)</f>
        <v>0.127</v>
      </c>
      <c r="L843" s="8">
        <f>IF(F843&gt;Päälaskenta!D$24,F843-Päälaskenta!D$24,0)</f>
        <v>0.127</v>
      </c>
      <c r="M843" s="8">
        <f>IF(F843&gt;Päälaskenta!D$24,(Päälaskenta!C$20+(Päälaskenta!E$20*(Kaksitasouoma_matriisi!F843-Päälaskenta!D$24)))*(Kaksitasouoma_matriisi!F843-Päälaskenta!D$24),0)</f>
        <v>0.65919349999999999</v>
      </c>
      <c r="N843" s="8">
        <f>IF(F843&gt;Päälaskenta!D$24,(2*SQRT((POWER((F843-Päälaskenta!D$24),2))+POWER(Päälaskenta!E$20*(F843-Päälaskenta!D$24),2))+Päälaskenta!C$20),0)</f>
        <v>5.4579050119839296</v>
      </c>
      <c r="O843" s="8">
        <f t="shared" si="217"/>
        <v>0.120777752370664</v>
      </c>
      <c r="P843" s="8">
        <f>IF(Päälaskenta!$C$29,IF(L843&gt;Päälaskenta!$F$28,Kaksitasouoma_matriisi!AQ843,Kaksitasouoma_matriisi!AR843),Päälaskenta!$F$20)</f>
        <v>0.12</v>
      </c>
      <c r="Q843" s="8">
        <f t="shared" si="218"/>
        <v>1.34221771296823</v>
      </c>
      <c r="R843" s="8">
        <f t="shared" si="212"/>
        <v>0.22636263943884999</v>
      </c>
      <c r="S843" s="8">
        <f t="shared" si="219"/>
        <v>0.343393312341293</v>
      </c>
      <c r="U843" s="93">
        <f>IF(F843&gt;Päälaskenta!D$24,Päälaskenta!H$24+L843*Päälaskenta!G$24,F843*Päälaskenta!C$24 + F843*F843*Päälaskenta!E$24)</f>
        <v>1.4947999999999999</v>
      </c>
      <c r="V843" s="8">
        <f>IF(F843&gt;Päälaskenta!D$24,2*SQRT(POWER(Päälaskenta!D$24,2)+POWER(Päälaskenta!E$24*Päälaskenta!D$24,2))+Päälaskenta!C$24,(2*SQRT((POWER(F843,2))+POWER(Päälaskenta!E$24*F843,2))+Päälaskenta!C$24))</f>
        <v>2.9798989873223301</v>
      </c>
      <c r="W843" s="8">
        <f t="shared" si="220"/>
        <v>0.50162774186624104</v>
      </c>
      <c r="X843" s="8">
        <f>Päälaskenta!F$24</f>
        <v>7.0000000000000007E-2</v>
      </c>
      <c r="Y843" s="8">
        <f t="shared" si="221"/>
        <v>13.481537173169</v>
      </c>
      <c r="Z843" s="8">
        <f t="shared" si="213"/>
        <v>2.2736373605611502</v>
      </c>
      <c r="AA843" s="8">
        <f t="shared" si="222"/>
        <v>1.52103114835506</v>
      </c>
      <c r="AC843" s="8">
        <f t="shared" si="214"/>
        <v>0.10234197554501499</v>
      </c>
      <c r="AE843" s="8">
        <v>841</v>
      </c>
      <c r="AF843" s="8">
        <f t="shared" si="208"/>
        <v>14.8237548861372</v>
      </c>
      <c r="AG843" s="8">
        <f t="shared" si="215"/>
        <v>2.84422249473988E-2</v>
      </c>
      <c r="AJ843" s="132">
        <f>IF(Päälaskenta!$F$28&lt;Kaksitasouoma_matriisi!L843,Päälaskenta!$C$20*Päälaskenta!$F$28,Päälaskenta!$C$20*Kaksitasouoma_matriisi!L843)</f>
        <v>0.63500000000000001</v>
      </c>
      <c r="AK843" s="134">
        <f>SQRT(Päälaskenta!$D$20^2+(Päälaskenta!$D$20/(1/Päälaskenta!$E$20))^2)</f>
        <v>1.8029999999999999</v>
      </c>
      <c r="AL843" s="134">
        <f>IF(Päälaskenta!$F$28&lt;Kaksitasouoma_matriisi!L843,AK843*Päälaskenta!$F$28*COS(ATAN(1/Päälaskenta!$E$20)),AK843*Kaksitasouoma_matriisi!L843*COS(ATAN(1/Päälaskenta!$E$20)))</f>
        <v>0.191</v>
      </c>
      <c r="AM843" s="134"/>
      <c r="AN843" s="134">
        <f t="shared" si="223"/>
        <v>0.82599999999999996</v>
      </c>
      <c r="AO843" s="8">
        <f t="shared" si="216"/>
        <v>0.38293926750115898</v>
      </c>
      <c r="AP843" s="134">
        <f>Refererenssiarvoja!$B$16*H843^(1/6)/(Refererenssiarvoja!$B$15^0.5)*(Päälaskenta!$G$28/2)^0.5*(1-AO843)^(-1.5)</f>
        <v>8.3000000000000004E-2</v>
      </c>
      <c r="AQ843" s="8">
        <f>Refererenssiarvoja!$B$16*Kaksitasouoma_matriisi!O843^(1/6)/(SQRT((2*Refererenssiarvoja!$B$15)/(Päälaskenta!$F$31*Päälaskenta!$G$31*Päälaskenta!$F$28))+SQRT(Refererenssiarvoja!$B$15)/Refererenssiarvoja!$B$17*LN(Kaksitasouoma_matriisi!L843/Päälaskenta!$F$28))</f>
        <v>-8.03525317128682E-2</v>
      </c>
      <c r="AR843" s="8">
        <f>Refererenssiarvoja!$B$16*Kaksitasouoma_matriisi!O843^(1/6)/(SQRT((2*Refererenssiarvoja!$B$15)/(Päälaskenta!$F$31*Päälaskenta!$G$31*L843)))</f>
        <v>0.178875220793697</v>
      </c>
    </row>
    <row r="844" spans="1:44" x14ac:dyDescent="0.2">
      <c r="A844" s="8">
        <v>842</v>
      </c>
      <c r="B844" s="8">
        <f>IF(Päälaskenta!C$7,Päälaskenta!E$7,Päälaskenta!G$5)</f>
        <v>2.5</v>
      </c>
      <c r="C844" s="56">
        <v>1.1579999999999999</v>
      </c>
      <c r="D844" s="93">
        <f t="shared" si="209"/>
        <v>2.1589</v>
      </c>
      <c r="E844" s="8">
        <f>IF(Päälaskenta!$C$26,Kaksitasouoma_matriisi!AP844,Kaksitasouoma_matriisi!AC844)</f>
        <v>0.102349517758459</v>
      </c>
      <c r="F844" s="56">
        <f>IF(D844&lt;Päälaskenta!H$24,(SQRT(POWER(Päälaskenta!C$24/(2*Päälaskenta!E$24),2)+(D844/Päälaskenta!E$24))-Päälaskenta!C$24/(2*Päälaskenta!E$24)),IF(D844=Päälaskenta!H$24,Päälaskenta!D$24,Päälaskenta!D$24+(SQRT(POWER((Päälaskenta!C$20+Päälaskenta!G$24)/(2*Päälaskenta!E$20),2)+((D844-Päälaskenta!H$24)/Päälaskenta!E$20))-(Päälaskenta!C$20+Päälaskenta!G$24)/(2*Päälaskenta!E$20))))</f>
        <v>0.82799999999999996</v>
      </c>
      <c r="G844" s="57">
        <f>IF(F844&gt;Päälaskenta!D$24,(2*SQRT((POWER(Päälaskenta!D$24,2))+POWER(Päälaskenta!E$24*Päälaskenta!D$24,2))+Päälaskenta!C$24)+(2*SQRT((POWER((F844-Päälaskenta!D$24),2))+POWER(Päälaskenta!E$20*(F844-Päälaskenta!D$24),2))+Päälaskenta!C$20),(2*SQRT((POWER(F844,2))+POWER(Päälaskenta!E$24*F844,2))+Päälaskenta!C$24))</f>
        <v>8.44</v>
      </c>
      <c r="H844" s="57">
        <f t="shared" si="210"/>
        <v>0.26</v>
      </c>
      <c r="I844" s="62">
        <f t="shared" si="211"/>
        <v>8.4649000000000002E-2</v>
      </c>
      <c r="J844" s="8">
        <f>IF(F844&lt;Päälaskenta!$D$24,0,Kaksitasouoma_matriisi!F844-Päälaskenta!$D$24)</f>
        <v>0.128</v>
      </c>
      <c r="L844" s="8">
        <f>IF(F844&gt;Päälaskenta!D$24,F844-Päälaskenta!D$24,0)</f>
        <v>0.128</v>
      </c>
      <c r="M844" s="8">
        <f>IF(F844&gt;Päälaskenta!D$24,(Päälaskenta!C$20+(Päälaskenta!E$20*(Kaksitasouoma_matriisi!F844-Päälaskenta!D$24)))*(Kaksitasouoma_matriisi!F844-Päälaskenta!D$24),0)</f>
        <v>0.66457599999999994</v>
      </c>
      <c r="N844" s="8">
        <f>IF(F844&gt;Päälaskenta!D$24,(2*SQRT((POWER((F844-Päälaskenta!D$24),2))+POWER(Päälaskenta!E$20*(F844-Päälaskenta!D$24),2))+Päälaskenta!C$20),0)</f>
        <v>5.4615105632593899</v>
      </c>
      <c r="O844" s="8">
        <f t="shared" si="217"/>
        <v>0.121683551153545</v>
      </c>
      <c r="P844" s="8">
        <f>IF(Päälaskenta!$C$29,IF(L844&gt;Päälaskenta!$F$28,Kaksitasouoma_matriisi!AQ844,Kaksitasouoma_matriisi!AR844),Päälaskenta!$F$20)</f>
        <v>0.12</v>
      </c>
      <c r="Q844" s="8">
        <f t="shared" si="218"/>
        <v>1.35993449862377</v>
      </c>
      <c r="R844" s="8">
        <f t="shared" si="212"/>
        <v>0.2285209867487</v>
      </c>
      <c r="S844" s="8">
        <f t="shared" si="219"/>
        <v>0.34385982453278502</v>
      </c>
      <c r="U844" s="93">
        <f>IF(F844&gt;Päälaskenta!D$24,Päälaskenta!H$24+L844*Päälaskenta!G$24,F844*Päälaskenta!C$24 + F844*F844*Päälaskenta!E$24)</f>
        <v>1.4972000000000001</v>
      </c>
      <c r="V844" s="8">
        <f>IF(F844&gt;Päälaskenta!D$24,2*SQRT(POWER(Päälaskenta!D$24,2)+POWER(Päälaskenta!E$24*Päälaskenta!D$24,2))+Päälaskenta!C$24,(2*SQRT((POWER(F844,2))+POWER(Päälaskenta!E$24*F844,2))+Päälaskenta!C$24))</f>
        <v>2.9798989873223301</v>
      </c>
      <c r="W844" s="8">
        <f t="shared" si="220"/>
        <v>0.50243313829417802</v>
      </c>
      <c r="X844" s="8">
        <f>Päälaskenta!F$24</f>
        <v>7.0000000000000007E-2</v>
      </c>
      <c r="Y844" s="8">
        <f t="shared" si="221"/>
        <v>13.517632305768499</v>
      </c>
      <c r="Z844" s="8">
        <f t="shared" si="213"/>
        <v>2.2714790132512999</v>
      </c>
      <c r="AA844" s="8">
        <f t="shared" si="222"/>
        <v>1.51715135803587</v>
      </c>
      <c r="AC844" s="8">
        <f t="shared" si="214"/>
        <v>0.102349517758459</v>
      </c>
      <c r="AE844" s="8">
        <v>842</v>
      </c>
      <c r="AF844" s="8">
        <f t="shared" si="208"/>
        <v>14.8775668043923</v>
      </c>
      <c r="AG844" s="8">
        <f t="shared" si="215"/>
        <v>2.8236846910573599E-2</v>
      </c>
      <c r="AJ844" s="132">
        <f>IF(Päälaskenta!$F$28&lt;Kaksitasouoma_matriisi!L844,Päälaskenta!$C$20*Päälaskenta!$F$28,Päälaskenta!$C$20*Kaksitasouoma_matriisi!L844)</f>
        <v>0.64</v>
      </c>
      <c r="AK844" s="134">
        <f>SQRT(Päälaskenta!$D$20^2+(Päälaskenta!$D$20/(1/Päälaskenta!$E$20))^2)</f>
        <v>1.8029999999999999</v>
      </c>
      <c r="AL844" s="134">
        <f>IF(Päälaskenta!$F$28&lt;Kaksitasouoma_matriisi!L844,AK844*Päälaskenta!$F$28*COS(ATAN(1/Päälaskenta!$E$20)),AK844*Kaksitasouoma_matriisi!L844*COS(ATAN(1/Päälaskenta!$E$20)))</f>
        <v>0.192</v>
      </c>
      <c r="AM844" s="134"/>
      <c r="AN844" s="134">
        <f t="shared" si="223"/>
        <v>0.83199999999999996</v>
      </c>
      <c r="AO844" s="8">
        <f t="shared" si="216"/>
        <v>0.38538144425401799</v>
      </c>
      <c r="AP844" s="134">
        <f>Refererenssiarvoja!$B$16*H844^(1/6)/(Refererenssiarvoja!$B$15^0.5)*(Päälaskenta!$G$28/2)^0.5*(1-AO844)^(-1.5)</f>
        <v>8.4000000000000005E-2</v>
      </c>
      <c r="AQ844" s="8">
        <f>Refererenssiarvoja!$B$16*Kaksitasouoma_matriisi!O844^(1/6)/(SQRT((2*Refererenssiarvoja!$B$15)/(Päälaskenta!$F$31*Päälaskenta!$G$31*Päälaskenta!$F$28))+SQRT(Refererenssiarvoja!$B$15)/Refererenssiarvoja!$B$17*LN(Kaksitasouoma_matriisi!L844/Päälaskenta!$F$28))</f>
        <v>-8.1021335803816596E-2</v>
      </c>
      <c r="AR844" s="8">
        <f>Refererenssiarvoja!$B$16*Kaksitasouoma_matriisi!O844^(1/6)/(SQRT((2*Refererenssiarvoja!$B$15)/(Päälaskenta!$F$31*Päälaskenta!$G$31*L844)))</f>
        <v>0.17980183894263499</v>
      </c>
    </row>
    <row r="845" spans="1:44" x14ac:dyDescent="0.2">
      <c r="A845" s="8">
        <v>843</v>
      </c>
      <c r="B845" s="8">
        <f>IF(Päälaskenta!C$7,Päälaskenta!E$7,Päälaskenta!G$5)</f>
        <v>2.5</v>
      </c>
      <c r="C845" s="56">
        <v>1.157</v>
      </c>
      <c r="D845" s="93">
        <f t="shared" si="209"/>
        <v>2.1608000000000001</v>
      </c>
      <c r="E845" s="8">
        <f>IF(Päälaskenta!$C$26,Kaksitasouoma_matriisi!AP845,Kaksitasouoma_matriisi!AC845)</f>
        <v>0.102349517758459</v>
      </c>
      <c r="F845" s="56">
        <f>IF(D845&lt;Päälaskenta!H$24,(SQRT(POWER(Päälaskenta!C$24/(2*Päälaskenta!E$24),2)+(D845/Päälaskenta!E$24))-Päälaskenta!C$24/(2*Päälaskenta!E$24)),IF(D845=Päälaskenta!H$24,Päälaskenta!D$24,Päälaskenta!D$24+(SQRT(POWER((Päälaskenta!C$20+Päälaskenta!G$24)/(2*Päälaskenta!E$20),2)+((D845-Päälaskenta!H$24)/Päälaskenta!E$20))-(Päälaskenta!C$20+Päälaskenta!G$24)/(2*Päälaskenta!E$20))))</f>
        <v>0.82799999999999996</v>
      </c>
      <c r="G845" s="57">
        <f>IF(F845&gt;Päälaskenta!D$24,(2*SQRT((POWER(Päälaskenta!D$24,2))+POWER(Päälaskenta!E$24*Päälaskenta!D$24,2))+Päälaskenta!C$24)+(2*SQRT((POWER((F845-Päälaskenta!D$24),2))+POWER(Päälaskenta!E$20*(F845-Päälaskenta!D$24),2))+Päälaskenta!C$20),(2*SQRT((POWER(F845,2))+POWER(Päälaskenta!E$24*F845,2))+Päälaskenta!C$24))</f>
        <v>8.44</v>
      </c>
      <c r="H845" s="57">
        <f t="shared" si="210"/>
        <v>0.26</v>
      </c>
      <c r="I845" s="62">
        <f t="shared" si="211"/>
        <v>8.4502999999999995E-2</v>
      </c>
      <c r="J845" s="8">
        <f>IF(F845&lt;Päälaskenta!$D$24,0,Kaksitasouoma_matriisi!F845-Päälaskenta!$D$24)</f>
        <v>0.128</v>
      </c>
      <c r="L845" s="8">
        <f>IF(F845&gt;Päälaskenta!D$24,F845-Päälaskenta!D$24,0)</f>
        <v>0.128</v>
      </c>
      <c r="M845" s="8">
        <f>IF(F845&gt;Päälaskenta!D$24,(Päälaskenta!C$20+(Päälaskenta!E$20*(Kaksitasouoma_matriisi!F845-Päälaskenta!D$24)))*(Kaksitasouoma_matriisi!F845-Päälaskenta!D$24),0)</f>
        <v>0.66457599999999994</v>
      </c>
      <c r="N845" s="8">
        <f>IF(F845&gt;Päälaskenta!D$24,(2*SQRT((POWER((F845-Päälaskenta!D$24),2))+POWER(Päälaskenta!E$20*(F845-Päälaskenta!D$24),2))+Päälaskenta!C$20),0)</f>
        <v>5.4615105632593899</v>
      </c>
      <c r="O845" s="8">
        <f t="shared" si="217"/>
        <v>0.121683551153545</v>
      </c>
      <c r="P845" s="8">
        <f>IF(Päälaskenta!$C$29,IF(L845&gt;Päälaskenta!$F$28,Kaksitasouoma_matriisi!AQ845,Kaksitasouoma_matriisi!AR845),Päälaskenta!$F$20)</f>
        <v>0.12</v>
      </c>
      <c r="Q845" s="8">
        <f t="shared" si="218"/>
        <v>1.35993449862377</v>
      </c>
      <c r="R845" s="8">
        <f t="shared" si="212"/>
        <v>0.2285209867487</v>
      </c>
      <c r="S845" s="8">
        <f t="shared" si="219"/>
        <v>0.34385982453278502</v>
      </c>
      <c r="U845" s="93">
        <f>IF(F845&gt;Päälaskenta!D$24,Päälaskenta!H$24+L845*Päälaskenta!G$24,F845*Päälaskenta!C$24 + F845*F845*Päälaskenta!E$24)</f>
        <v>1.4972000000000001</v>
      </c>
      <c r="V845" s="8">
        <f>IF(F845&gt;Päälaskenta!D$24,2*SQRT(POWER(Päälaskenta!D$24,2)+POWER(Päälaskenta!E$24*Päälaskenta!D$24,2))+Päälaskenta!C$24,(2*SQRT((POWER(F845,2))+POWER(Päälaskenta!E$24*F845,2))+Päälaskenta!C$24))</f>
        <v>2.9798989873223301</v>
      </c>
      <c r="W845" s="8">
        <f t="shared" si="220"/>
        <v>0.50243313829417802</v>
      </c>
      <c r="X845" s="8">
        <f>Päälaskenta!F$24</f>
        <v>7.0000000000000007E-2</v>
      </c>
      <c r="Y845" s="8">
        <f t="shared" si="221"/>
        <v>13.517632305768499</v>
      </c>
      <c r="Z845" s="8">
        <f t="shared" si="213"/>
        <v>2.2714790132512999</v>
      </c>
      <c r="AA845" s="8">
        <f t="shared" si="222"/>
        <v>1.51715135803587</v>
      </c>
      <c r="AC845" s="8">
        <f t="shared" si="214"/>
        <v>0.102349517758459</v>
      </c>
      <c r="AE845" s="8">
        <v>843</v>
      </c>
      <c r="AF845" s="8">
        <f t="shared" si="208"/>
        <v>14.8775668043923</v>
      </c>
      <c r="AG845" s="8">
        <f t="shared" si="215"/>
        <v>2.8236846910573599E-2</v>
      </c>
      <c r="AJ845" s="132">
        <f>IF(Päälaskenta!$F$28&lt;Kaksitasouoma_matriisi!L845,Päälaskenta!$C$20*Päälaskenta!$F$28,Päälaskenta!$C$20*Kaksitasouoma_matriisi!L845)</f>
        <v>0.64</v>
      </c>
      <c r="AK845" s="134">
        <f>SQRT(Päälaskenta!$D$20^2+(Päälaskenta!$D$20/(1/Päälaskenta!$E$20))^2)</f>
        <v>1.8029999999999999</v>
      </c>
      <c r="AL845" s="134">
        <f>IF(Päälaskenta!$F$28&lt;Kaksitasouoma_matriisi!L845,AK845*Päälaskenta!$F$28*COS(ATAN(1/Päälaskenta!$E$20)),AK845*Kaksitasouoma_matriisi!L845*COS(ATAN(1/Päälaskenta!$E$20)))</f>
        <v>0.192</v>
      </c>
      <c r="AM845" s="134"/>
      <c r="AN845" s="134">
        <f t="shared" si="223"/>
        <v>0.83199999999999996</v>
      </c>
      <c r="AO845" s="8">
        <f t="shared" si="216"/>
        <v>0.38504257682339899</v>
      </c>
      <c r="AP845" s="134">
        <f>Refererenssiarvoja!$B$16*H845^(1/6)/(Refererenssiarvoja!$B$15^0.5)*(Päälaskenta!$G$28/2)^0.5*(1-AO845)^(-1.5)</f>
        <v>8.4000000000000005E-2</v>
      </c>
      <c r="AQ845" s="8">
        <f>Refererenssiarvoja!$B$16*Kaksitasouoma_matriisi!O845^(1/6)/(SQRT((2*Refererenssiarvoja!$B$15)/(Päälaskenta!$F$31*Päälaskenta!$G$31*Päälaskenta!$F$28))+SQRT(Refererenssiarvoja!$B$15)/Refererenssiarvoja!$B$17*LN(Kaksitasouoma_matriisi!L845/Päälaskenta!$F$28))</f>
        <v>-8.1021335803816596E-2</v>
      </c>
      <c r="AR845" s="8">
        <f>Refererenssiarvoja!$B$16*Kaksitasouoma_matriisi!O845^(1/6)/(SQRT((2*Refererenssiarvoja!$B$15)/(Päälaskenta!$F$31*Päälaskenta!$G$31*L845)))</f>
        <v>0.17980183894263499</v>
      </c>
    </row>
    <row r="846" spans="1:44" x14ac:dyDescent="0.2">
      <c r="A846" s="8">
        <v>844</v>
      </c>
      <c r="B846" s="8">
        <f>IF(Päälaskenta!C$7,Päälaskenta!E$7,Päälaskenta!G$5)</f>
        <v>2.5</v>
      </c>
      <c r="C846" s="56">
        <v>1.1559999999999999</v>
      </c>
      <c r="D846" s="93">
        <f t="shared" si="209"/>
        <v>2.1625999999999999</v>
      </c>
      <c r="E846" s="8">
        <f>IF(Päälaskenta!$C$26,Kaksitasouoma_matriisi!AP846,Kaksitasouoma_matriisi!AC846)</f>
        <v>0.102349517758459</v>
      </c>
      <c r="F846" s="56">
        <f>IF(D846&lt;Päälaskenta!H$24,(SQRT(POWER(Päälaskenta!C$24/(2*Päälaskenta!E$24),2)+(D846/Päälaskenta!E$24))-Päälaskenta!C$24/(2*Päälaskenta!E$24)),IF(D846=Päälaskenta!H$24,Päälaskenta!D$24,Päälaskenta!D$24+(SQRT(POWER((Päälaskenta!C$20+Päälaskenta!G$24)/(2*Päälaskenta!E$20),2)+((D846-Päälaskenta!H$24)/Päälaskenta!E$20))-(Päälaskenta!C$20+Päälaskenta!G$24)/(2*Päälaskenta!E$20))))</f>
        <v>0.82799999999999996</v>
      </c>
      <c r="G846" s="57">
        <f>IF(F846&gt;Päälaskenta!D$24,(2*SQRT((POWER(Päälaskenta!D$24,2))+POWER(Päälaskenta!E$24*Päälaskenta!D$24,2))+Päälaskenta!C$24)+(2*SQRT((POWER((F846-Päälaskenta!D$24),2))+POWER(Päälaskenta!E$20*(F846-Päälaskenta!D$24),2))+Päälaskenta!C$20),(2*SQRT((POWER(F846,2))+POWER(Päälaskenta!E$24*F846,2))+Päälaskenta!C$24))</f>
        <v>8.44</v>
      </c>
      <c r="H846" s="57">
        <f t="shared" si="210"/>
        <v>0.26</v>
      </c>
      <c r="I846" s="62">
        <f t="shared" si="211"/>
        <v>8.4357000000000001E-2</v>
      </c>
      <c r="J846" s="8">
        <f>IF(F846&lt;Päälaskenta!$D$24,0,Kaksitasouoma_matriisi!F846-Päälaskenta!$D$24)</f>
        <v>0.128</v>
      </c>
      <c r="L846" s="8">
        <f>IF(F846&gt;Päälaskenta!D$24,F846-Päälaskenta!D$24,0)</f>
        <v>0.128</v>
      </c>
      <c r="M846" s="8">
        <f>IF(F846&gt;Päälaskenta!D$24,(Päälaskenta!C$20+(Päälaskenta!E$20*(Kaksitasouoma_matriisi!F846-Päälaskenta!D$24)))*(Kaksitasouoma_matriisi!F846-Päälaskenta!D$24),0)</f>
        <v>0.66457599999999994</v>
      </c>
      <c r="N846" s="8">
        <f>IF(F846&gt;Päälaskenta!D$24,(2*SQRT((POWER((F846-Päälaskenta!D$24),2))+POWER(Päälaskenta!E$20*(F846-Päälaskenta!D$24),2))+Päälaskenta!C$20),0)</f>
        <v>5.4615105632593899</v>
      </c>
      <c r="O846" s="8">
        <f t="shared" si="217"/>
        <v>0.121683551153545</v>
      </c>
      <c r="P846" s="8">
        <f>IF(Päälaskenta!$C$29,IF(L846&gt;Päälaskenta!$F$28,Kaksitasouoma_matriisi!AQ846,Kaksitasouoma_matriisi!AR846),Päälaskenta!$F$20)</f>
        <v>0.12</v>
      </c>
      <c r="Q846" s="8">
        <f t="shared" si="218"/>
        <v>1.35993449862377</v>
      </c>
      <c r="R846" s="8">
        <f t="shared" si="212"/>
        <v>0.2285209867487</v>
      </c>
      <c r="S846" s="8">
        <f t="shared" si="219"/>
        <v>0.34385982453278502</v>
      </c>
      <c r="U846" s="93">
        <f>IF(F846&gt;Päälaskenta!D$24,Päälaskenta!H$24+L846*Päälaskenta!G$24,F846*Päälaskenta!C$24 + F846*F846*Päälaskenta!E$24)</f>
        <v>1.4972000000000001</v>
      </c>
      <c r="V846" s="8">
        <f>IF(F846&gt;Päälaskenta!D$24,2*SQRT(POWER(Päälaskenta!D$24,2)+POWER(Päälaskenta!E$24*Päälaskenta!D$24,2))+Päälaskenta!C$24,(2*SQRT((POWER(F846,2))+POWER(Päälaskenta!E$24*F846,2))+Päälaskenta!C$24))</f>
        <v>2.9798989873223301</v>
      </c>
      <c r="W846" s="8">
        <f t="shared" si="220"/>
        <v>0.50243313829417802</v>
      </c>
      <c r="X846" s="8">
        <f>Päälaskenta!F$24</f>
        <v>7.0000000000000007E-2</v>
      </c>
      <c r="Y846" s="8">
        <f t="shared" si="221"/>
        <v>13.517632305768499</v>
      </c>
      <c r="Z846" s="8">
        <f t="shared" si="213"/>
        <v>2.2714790132512999</v>
      </c>
      <c r="AA846" s="8">
        <f t="shared" si="222"/>
        <v>1.51715135803587</v>
      </c>
      <c r="AC846" s="8">
        <f t="shared" si="214"/>
        <v>0.102349517758459</v>
      </c>
      <c r="AE846" s="8">
        <v>844</v>
      </c>
      <c r="AF846" s="8">
        <f t="shared" si="208"/>
        <v>14.8775668043923</v>
      </c>
      <c r="AG846" s="8">
        <f t="shared" si="215"/>
        <v>2.8236846910573599E-2</v>
      </c>
      <c r="AJ846" s="132">
        <f>IF(Päälaskenta!$F$28&lt;Kaksitasouoma_matriisi!L846,Päälaskenta!$C$20*Päälaskenta!$F$28,Päälaskenta!$C$20*Kaksitasouoma_matriisi!L846)</f>
        <v>0.64</v>
      </c>
      <c r="AK846" s="134">
        <f>SQRT(Päälaskenta!$D$20^2+(Päälaskenta!$D$20/(1/Päälaskenta!$E$20))^2)</f>
        <v>1.8029999999999999</v>
      </c>
      <c r="AL846" s="134">
        <f>IF(Päälaskenta!$F$28&lt;Kaksitasouoma_matriisi!L846,AK846*Päälaskenta!$F$28*COS(ATAN(1/Päälaskenta!$E$20)),AK846*Kaksitasouoma_matriisi!L846*COS(ATAN(1/Päälaskenta!$E$20)))</f>
        <v>0.192</v>
      </c>
      <c r="AM846" s="134"/>
      <c r="AN846" s="134">
        <f t="shared" si="223"/>
        <v>0.83199999999999996</v>
      </c>
      <c r="AO846" s="8">
        <f t="shared" si="216"/>
        <v>0.38472209377601002</v>
      </c>
      <c r="AP846" s="134">
        <f>Refererenssiarvoja!$B$16*H846^(1/6)/(Refererenssiarvoja!$B$15^0.5)*(Päälaskenta!$G$28/2)^0.5*(1-AO846)^(-1.5)</f>
        <v>8.4000000000000005E-2</v>
      </c>
      <c r="AQ846" s="8">
        <f>Refererenssiarvoja!$B$16*Kaksitasouoma_matriisi!O846^(1/6)/(SQRT((2*Refererenssiarvoja!$B$15)/(Päälaskenta!$F$31*Päälaskenta!$G$31*Päälaskenta!$F$28))+SQRT(Refererenssiarvoja!$B$15)/Refererenssiarvoja!$B$17*LN(Kaksitasouoma_matriisi!L846/Päälaskenta!$F$28))</f>
        <v>-8.1021335803816596E-2</v>
      </c>
      <c r="AR846" s="8">
        <f>Refererenssiarvoja!$B$16*Kaksitasouoma_matriisi!O846^(1/6)/(SQRT((2*Refererenssiarvoja!$B$15)/(Päälaskenta!$F$31*Päälaskenta!$G$31*L846)))</f>
        <v>0.17980183894263499</v>
      </c>
    </row>
    <row r="847" spans="1:44" x14ac:dyDescent="0.2">
      <c r="A847" s="8">
        <v>845</v>
      </c>
      <c r="B847" s="8">
        <f>IF(Päälaskenta!C$7,Päälaskenta!E$7,Päälaskenta!G$5)</f>
        <v>2.5</v>
      </c>
      <c r="C847" s="56">
        <v>1.155</v>
      </c>
      <c r="D847" s="93">
        <f t="shared" si="209"/>
        <v>2.1644999999999999</v>
      </c>
      <c r="E847" s="8">
        <f>IF(Päälaskenta!$C$26,Kaksitasouoma_matriisi!AP847,Kaksitasouoma_matriisi!AC847)</f>
        <v>0.102349517758459</v>
      </c>
      <c r="F847" s="56">
        <f>IF(D847&lt;Päälaskenta!H$24,(SQRT(POWER(Päälaskenta!C$24/(2*Päälaskenta!E$24),2)+(D847/Päälaskenta!E$24))-Päälaskenta!C$24/(2*Päälaskenta!E$24)),IF(D847=Päälaskenta!H$24,Päälaskenta!D$24,Päälaskenta!D$24+(SQRT(POWER((Päälaskenta!C$20+Päälaskenta!G$24)/(2*Päälaskenta!E$20),2)+((D847-Päälaskenta!H$24)/Päälaskenta!E$20))-(Päälaskenta!C$20+Päälaskenta!G$24)/(2*Päälaskenta!E$20))))</f>
        <v>0.82799999999999996</v>
      </c>
      <c r="G847" s="57">
        <f>IF(F847&gt;Päälaskenta!D$24,(2*SQRT((POWER(Päälaskenta!D$24,2))+POWER(Päälaskenta!E$24*Päälaskenta!D$24,2))+Päälaskenta!C$24)+(2*SQRT((POWER((F847-Päälaskenta!D$24),2))+POWER(Päälaskenta!E$20*(F847-Päälaskenta!D$24),2))+Päälaskenta!C$20),(2*SQRT((POWER(F847,2))+POWER(Päälaskenta!E$24*F847,2))+Päälaskenta!C$24))</f>
        <v>8.44</v>
      </c>
      <c r="H847" s="57">
        <f t="shared" si="210"/>
        <v>0.26</v>
      </c>
      <c r="I847" s="62">
        <f t="shared" si="211"/>
        <v>8.4210999999999994E-2</v>
      </c>
      <c r="J847" s="8">
        <f>IF(F847&lt;Päälaskenta!$D$24,0,Kaksitasouoma_matriisi!F847-Päälaskenta!$D$24)</f>
        <v>0.128</v>
      </c>
      <c r="L847" s="8">
        <f>IF(F847&gt;Päälaskenta!D$24,F847-Päälaskenta!D$24,0)</f>
        <v>0.128</v>
      </c>
      <c r="M847" s="8">
        <f>IF(F847&gt;Päälaskenta!D$24,(Päälaskenta!C$20+(Päälaskenta!E$20*(Kaksitasouoma_matriisi!F847-Päälaskenta!D$24)))*(Kaksitasouoma_matriisi!F847-Päälaskenta!D$24),0)</f>
        <v>0.66457599999999994</v>
      </c>
      <c r="N847" s="8">
        <f>IF(F847&gt;Päälaskenta!D$24,(2*SQRT((POWER((F847-Päälaskenta!D$24),2))+POWER(Päälaskenta!E$20*(F847-Päälaskenta!D$24),2))+Päälaskenta!C$20),0)</f>
        <v>5.4615105632593899</v>
      </c>
      <c r="O847" s="8">
        <f t="shared" si="217"/>
        <v>0.121683551153545</v>
      </c>
      <c r="P847" s="8">
        <f>IF(Päälaskenta!$C$29,IF(L847&gt;Päälaskenta!$F$28,Kaksitasouoma_matriisi!AQ847,Kaksitasouoma_matriisi!AR847),Päälaskenta!$F$20)</f>
        <v>0.12</v>
      </c>
      <c r="Q847" s="8">
        <f t="shared" si="218"/>
        <v>1.35993449862377</v>
      </c>
      <c r="R847" s="8">
        <f t="shared" si="212"/>
        <v>0.2285209867487</v>
      </c>
      <c r="S847" s="8">
        <f t="shared" si="219"/>
        <v>0.34385982453278502</v>
      </c>
      <c r="U847" s="93">
        <f>IF(F847&gt;Päälaskenta!D$24,Päälaskenta!H$24+L847*Päälaskenta!G$24,F847*Päälaskenta!C$24 + F847*F847*Päälaskenta!E$24)</f>
        <v>1.4972000000000001</v>
      </c>
      <c r="V847" s="8">
        <f>IF(F847&gt;Päälaskenta!D$24,2*SQRT(POWER(Päälaskenta!D$24,2)+POWER(Päälaskenta!E$24*Päälaskenta!D$24,2))+Päälaskenta!C$24,(2*SQRT((POWER(F847,2))+POWER(Päälaskenta!E$24*F847,2))+Päälaskenta!C$24))</f>
        <v>2.9798989873223301</v>
      </c>
      <c r="W847" s="8">
        <f t="shared" si="220"/>
        <v>0.50243313829417802</v>
      </c>
      <c r="X847" s="8">
        <f>Päälaskenta!F$24</f>
        <v>7.0000000000000007E-2</v>
      </c>
      <c r="Y847" s="8">
        <f t="shared" si="221"/>
        <v>13.517632305768499</v>
      </c>
      <c r="Z847" s="8">
        <f t="shared" si="213"/>
        <v>2.2714790132512999</v>
      </c>
      <c r="AA847" s="8">
        <f t="shared" si="222"/>
        <v>1.51715135803587</v>
      </c>
      <c r="AC847" s="8">
        <f t="shared" si="214"/>
        <v>0.102349517758459</v>
      </c>
      <c r="AE847" s="8">
        <v>845</v>
      </c>
      <c r="AF847" s="8">
        <f t="shared" si="208"/>
        <v>14.8775668043923</v>
      </c>
      <c r="AG847" s="8">
        <f t="shared" si="215"/>
        <v>2.8236846910573599E-2</v>
      </c>
      <c r="AJ847" s="132">
        <f>IF(Päälaskenta!$F$28&lt;Kaksitasouoma_matriisi!L847,Päälaskenta!$C$20*Päälaskenta!$F$28,Päälaskenta!$C$20*Kaksitasouoma_matriisi!L847)</f>
        <v>0.64</v>
      </c>
      <c r="AK847" s="134">
        <f>SQRT(Päälaskenta!$D$20^2+(Päälaskenta!$D$20/(1/Päälaskenta!$E$20))^2)</f>
        <v>1.8029999999999999</v>
      </c>
      <c r="AL847" s="134">
        <f>IF(Päälaskenta!$F$28&lt;Kaksitasouoma_matriisi!L847,AK847*Päälaskenta!$F$28*COS(ATAN(1/Päälaskenta!$E$20)),AK847*Kaksitasouoma_matriisi!L847*COS(ATAN(1/Päälaskenta!$E$20)))</f>
        <v>0.192</v>
      </c>
      <c r="AM847" s="134"/>
      <c r="AN847" s="134">
        <f t="shared" si="223"/>
        <v>0.83199999999999996</v>
      </c>
      <c r="AO847" s="8">
        <f t="shared" si="216"/>
        <v>0.38438438438438399</v>
      </c>
      <c r="AP847" s="134">
        <f>Refererenssiarvoja!$B$16*H847^(1/6)/(Refererenssiarvoja!$B$15^0.5)*(Päälaskenta!$G$28/2)^0.5*(1-AO847)^(-1.5)</f>
        <v>8.3000000000000004E-2</v>
      </c>
      <c r="AQ847" s="8">
        <f>Refererenssiarvoja!$B$16*Kaksitasouoma_matriisi!O847^(1/6)/(SQRT((2*Refererenssiarvoja!$B$15)/(Päälaskenta!$F$31*Päälaskenta!$G$31*Päälaskenta!$F$28))+SQRT(Refererenssiarvoja!$B$15)/Refererenssiarvoja!$B$17*LN(Kaksitasouoma_matriisi!L847/Päälaskenta!$F$28))</f>
        <v>-8.1021335803816596E-2</v>
      </c>
      <c r="AR847" s="8">
        <f>Refererenssiarvoja!$B$16*Kaksitasouoma_matriisi!O847^(1/6)/(SQRT((2*Refererenssiarvoja!$B$15)/(Päälaskenta!$F$31*Päälaskenta!$G$31*L847)))</f>
        <v>0.17980183894263499</v>
      </c>
    </row>
    <row r="848" spans="1:44" x14ac:dyDescent="0.2">
      <c r="A848" s="8">
        <v>846</v>
      </c>
      <c r="B848" s="8">
        <f>IF(Päälaskenta!C$7,Päälaskenta!E$7,Päälaskenta!G$5)</f>
        <v>2.5</v>
      </c>
      <c r="C848" s="56">
        <v>1.1539999999999999</v>
      </c>
      <c r="D848" s="93">
        <f t="shared" si="209"/>
        <v>2.1663999999999999</v>
      </c>
      <c r="E848" s="8">
        <f>IF(Päälaskenta!$C$26,Kaksitasouoma_matriisi!AP848,Kaksitasouoma_matriisi!AC848)</f>
        <v>0.102357053531692</v>
      </c>
      <c r="F848" s="56">
        <f>IF(D848&lt;Päälaskenta!H$24,(SQRT(POWER(Päälaskenta!C$24/(2*Päälaskenta!E$24),2)+(D848/Päälaskenta!E$24))-Päälaskenta!C$24/(2*Päälaskenta!E$24)),IF(D848=Päälaskenta!H$24,Päälaskenta!D$24,Päälaskenta!D$24+(SQRT(POWER((Päälaskenta!C$20+Päälaskenta!G$24)/(2*Päälaskenta!E$20),2)+((D848-Päälaskenta!H$24)/Päälaskenta!E$20))-(Päälaskenta!C$20+Päälaskenta!G$24)/(2*Päälaskenta!E$20))))</f>
        <v>0.82899999999999996</v>
      </c>
      <c r="G848" s="57">
        <f>IF(F848&gt;Päälaskenta!D$24,(2*SQRT((POWER(Päälaskenta!D$24,2))+POWER(Päälaskenta!E$24*Päälaskenta!D$24,2))+Päälaskenta!C$24)+(2*SQRT((POWER((F848-Päälaskenta!D$24),2))+POWER(Päälaskenta!E$20*(F848-Päälaskenta!D$24),2))+Päälaskenta!C$20),(2*SQRT((POWER(F848,2))+POWER(Päälaskenta!E$24*F848,2))+Päälaskenta!C$24))</f>
        <v>8.4499999999999993</v>
      </c>
      <c r="H848" s="57">
        <f t="shared" si="210"/>
        <v>0.26</v>
      </c>
      <c r="I848" s="62">
        <f t="shared" si="211"/>
        <v>8.4078E-2</v>
      </c>
      <c r="J848" s="8">
        <f>IF(F848&lt;Päälaskenta!$D$24,0,Kaksitasouoma_matriisi!F848-Päälaskenta!$D$24)</f>
        <v>0.129</v>
      </c>
      <c r="L848" s="8">
        <f>IF(F848&gt;Päälaskenta!D$24,F848-Päälaskenta!D$24,0)</f>
        <v>0.129</v>
      </c>
      <c r="M848" s="8">
        <f>IF(F848&gt;Päälaskenta!D$24,(Päälaskenta!C$20+(Päälaskenta!E$20*(Kaksitasouoma_matriisi!F848-Päälaskenta!D$24)))*(Kaksitasouoma_matriisi!F848-Päälaskenta!D$24),0)</f>
        <v>0.66996149999999999</v>
      </c>
      <c r="N848" s="8">
        <f>IF(F848&gt;Päälaskenta!D$24,(2*SQRT((POWER((F848-Päälaskenta!D$24),2))+POWER(Päälaskenta!E$20*(F848-Päälaskenta!D$24),2))+Päälaskenta!C$20),0)</f>
        <v>5.4651161145348501</v>
      </c>
      <c r="O848" s="8">
        <f t="shared" si="217"/>
        <v>0.122588703690703</v>
      </c>
      <c r="P848" s="8">
        <f>IF(Päälaskenta!$C$29,IF(L848&gt;Päälaskenta!$F$28,Kaksitasouoma_matriisi!AQ848,Kaksitasouoma_matriisi!AR848),Päälaskenta!$F$20)</f>
        <v>0.12</v>
      </c>
      <c r="Q848" s="8">
        <f t="shared" si="218"/>
        <v>1.3777451851829901</v>
      </c>
      <c r="R848" s="8">
        <f t="shared" si="212"/>
        <v>0.23067745205079901</v>
      </c>
      <c r="S848" s="8">
        <f t="shared" si="219"/>
        <v>0.344314489789039</v>
      </c>
      <c r="U848" s="93">
        <f>IF(F848&gt;Päälaskenta!D$24,Päälaskenta!H$24+L848*Päälaskenta!G$24,F848*Päälaskenta!C$24 + F848*F848*Päälaskenta!E$24)</f>
        <v>1.4996</v>
      </c>
      <c r="V848" s="8">
        <f>IF(F848&gt;Päälaskenta!D$24,2*SQRT(POWER(Päälaskenta!D$24,2)+POWER(Päälaskenta!E$24*Päälaskenta!D$24,2))+Päälaskenta!C$24,(2*SQRT((POWER(F848,2))+POWER(Päälaskenta!E$24*F848,2))+Päälaskenta!C$24))</f>
        <v>2.9798989873223301</v>
      </c>
      <c r="W848" s="8">
        <f t="shared" si="220"/>
        <v>0.50323853472211399</v>
      </c>
      <c r="X848" s="8">
        <f>Päälaskenta!F$24</f>
        <v>7.0000000000000007E-2</v>
      </c>
      <c r="Y848" s="8">
        <f t="shared" si="221"/>
        <v>13.553766032475901</v>
      </c>
      <c r="Z848" s="8">
        <f t="shared" si="213"/>
        <v>2.2693225479492001</v>
      </c>
      <c r="AA848" s="8">
        <f t="shared" si="222"/>
        <v>1.51328524136383</v>
      </c>
      <c r="AC848" s="8">
        <f t="shared" si="214"/>
        <v>0.102357053531692</v>
      </c>
      <c r="AE848" s="8">
        <v>846</v>
      </c>
      <c r="AF848" s="8">
        <f t="shared" si="208"/>
        <v>14.931511217658899</v>
      </c>
      <c r="AG848" s="8">
        <f t="shared" si="215"/>
        <v>2.8033187873020001E-2</v>
      </c>
      <c r="AJ848" s="132">
        <f>IF(Päälaskenta!$F$28&lt;Kaksitasouoma_matriisi!L848,Päälaskenta!$C$20*Päälaskenta!$F$28,Päälaskenta!$C$20*Kaksitasouoma_matriisi!L848)</f>
        <v>0.64500000000000002</v>
      </c>
      <c r="AK848" s="134">
        <f>SQRT(Päälaskenta!$D$20^2+(Päälaskenta!$D$20/(1/Päälaskenta!$E$20))^2)</f>
        <v>1.8029999999999999</v>
      </c>
      <c r="AL848" s="134">
        <f>IF(Päälaskenta!$F$28&lt;Kaksitasouoma_matriisi!L848,AK848*Päälaskenta!$F$28*COS(ATAN(1/Päälaskenta!$E$20)),AK848*Kaksitasouoma_matriisi!L848*COS(ATAN(1/Päälaskenta!$E$20)))</f>
        <v>0.19400000000000001</v>
      </c>
      <c r="AM848" s="134"/>
      <c r="AN848" s="134">
        <f t="shared" si="223"/>
        <v>0.83899999999999997</v>
      </c>
      <c r="AO848" s="8">
        <f t="shared" si="216"/>
        <v>0.38727843426883302</v>
      </c>
      <c r="AP848" s="134">
        <f>Refererenssiarvoja!$B$16*H848^(1/6)/(Refererenssiarvoja!$B$15^0.5)*(Päälaskenta!$G$28/2)^0.5*(1-AO848)^(-1.5)</f>
        <v>8.4000000000000005E-2</v>
      </c>
      <c r="AQ848" s="8">
        <f>Refererenssiarvoja!$B$16*Kaksitasouoma_matriisi!O848^(1/6)/(SQRT((2*Refererenssiarvoja!$B$15)/(Päälaskenta!$F$31*Päälaskenta!$G$31*Päälaskenta!$F$28))+SQRT(Refererenssiarvoja!$B$15)/Refererenssiarvoja!$B$17*LN(Kaksitasouoma_matriisi!L848/Päälaskenta!$F$28))</f>
        <v>-8.1694436441346205E-2</v>
      </c>
      <c r="AR848" s="8">
        <f>Refererenssiarvoja!$B$16*Kaksitasouoma_matriisi!O848^(1/6)/(SQRT((2*Refererenssiarvoja!$B$15)/(Päälaskenta!$F$31*Päälaskenta!$G$31*L848)))</f>
        <v>0.18072591368781299</v>
      </c>
    </row>
    <row r="849" spans="1:44" x14ac:dyDescent="0.2">
      <c r="A849" s="8">
        <v>847</v>
      </c>
      <c r="B849" s="8">
        <f>IF(Päälaskenta!C$7,Päälaskenta!E$7,Päälaskenta!G$5)</f>
        <v>2.5</v>
      </c>
      <c r="C849" s="56">
        <v>1.153</v>
      </c>
      <c r="D849" s="93">
        <f t="shared" si="209"/>
        <v>2.1682999999999999</v>
      </c>
      <c r="E849" s="8">
        <f>IF(Päälaskenta!$C$26,Kaksitasouoma_matriisi!AP849,Kaksitasouoma_matriisi!AC849)</f>
        <v>0.102357053531692</v>
      </c>
      <c r="F849" s="56">
        <f>IF(D849&lt;Päälaskenta!H$24,(SQRT(POWER(Päälaskenta!C$24/(2*Päälaskenta!E$24),2)+(D849/Päälaskenta!E$24))-Päälaskenta!C$24/(2*Päälaskenta!E$24)),IF(D849=Päälaskenta!H$24,Päälaskenta!D$24,Päälaskenta!D$24+(SQRT(POWER((Päälaskenta!C$20+Päälaskenta!G$24)/(2*Päälaskenta!E$20),2)+((D849-Päälaskenta!H$24)/Päälaskenta!E$20))-(Päälaskenta!C$20+Päälaskenta!G$24)/(2*Päälaskenta!E$20))))</f>
        <v>0.82899999999999996</v>
      </c>
      <c r="G849" s="57">
        <f>IF(F849&gt;Päälaskenta!D$24,(2*SQRT((POWER(Päälaskenta!D$24,2))+POWER(Päälaskenta!E$24*Päälaskenta!D$24,2))+Päälaskenta!C$24)+(2*SQRT((POWER((F849-Päälaskenta!D$24),2))+POWER(Päälaskenta!E$20*(F849-Päälaskenta!D$24),2))+Päälaskenta!C$20),(2*SQRT((POWER(F849,2))+POWER(Päälaskenta!E$24*F849,2))+Päälaskenta!C$24))</f>
        <v>8.4499999999999993</v>
      </c>
      <c r="H849" s="57">
        <f t="shared" si="210"/>
        <v>0.26</v>
      </c>
      <c r="I849" s="62">
        <f t="shared" si="211"/>
        <v>8.3932000000000007E-2</v>
      </c>
      <c r="J849" s="8">
        <f>IF(F849&lt;Päälaskenta!$D$24,0,Kaksitasouoma_matriisi!F849-Päälaskenta!$D$24)</f>
        <v>0.129</v>
      </c>
      <c r="L849" s="8">
        <f>IF(F849&gt;Päälaskenta!D$24,F849-Päälaskenta!D$24,0)</f>
        <v>0.129</v>
      </c>
      <c r="M849" s="8">
        <f>IF(F849&gt;Päälaskenta!D$24,(Päälaskenta!C$20+(Päälaskenta!E$20*(Kaksitasouoma_matriisi!F849-Päälaskenta!D$24)))*(Kaksitasouoma_matriisi!F849-Päälaskenta!D$24),0)</f>
        <v>0.66996149999999999</v>
      </c>
      <c r="N849" s="8">
        <f>IF(F849&gt;Päälaskenta!D$24,(2*SQRT((POWER((F849-Päälaskenta!D$24),2))+POWER(Päälaskenta!E$20*(F849-Päälaskenta!D$24),2))+Päälaskenta!C$20),0)</f>
        <v>5.4651161145348501</v>
      </c>
      <c r="O849" s="8">
        <f t="shared" si="217"/>
        <v>0.122588703690703</v>
      </c>
      <c r="P849" s="8">
        <f>IF(Päälaskenta!$C$29,IF(L849&gt;Päälaskenta!$F$28,Kaksitasouoma_matriisi!AQ849,Kaksitasouoma_matriisi!AR849),Päälaskenta!$F$20)</f>
        <v>0.12</v>
      </c>
      <c r="Q849" s="8">
        <f t="shared" si="218"/>
        <v>1.3777451851829901</v>
      </c>
      <c r="R849" s="8">
        <f t="shared" si="212"/>
        <v>0.23067745205079901</v>
      </c>
      <c r="S849" s="8">
        <f t="shared" si="219"/>
        <v>0.344314489789039</v>
      </c>
      <c r="U849" s="93">
        <f>IF(F849&gt;Päälaskenta!D$24,Päälaskenta!H$24+L849*Päälaskenta!G$24,F849*Päälaskenta!C$24 + F849*F849*Päälaskenta!E$24)</f>
        <v>1.4996</v>
      </c>
      <c r="V849" s="8">
        <f>IF(F849&gt;Päälaskenta!D$24,2*SQRT(POWER(Päälaskenta!D$24,2)+POWER(Päälaskenta!E$24*Päälaskenta!D$24,2))+Päälaskenta!C$24,(2*SQRT((POWER(F849,2))+POWER(Päälaskenta!E$24*F849,2))+Päälaskenta!C$24))</f>
        <v>2.9798989873223301</v>
      </c>
      <c r="W849" s="8">
        <f t="shared" si="220"/>
        <v>0.50323853472211399</v>
      </c>
      <c r="X849" s="8">
        <f>Päälaskenta!F$24</f>
        <v>7.0000000000000007E-2</v>
      </c>
      <c r="Y849" s="8">
        <f t="shared" si="221"/>
        <v>13.553766032475901</v>
      </c>
      <c r="Z849" s="8">
        <f t="shared" si="213"/>
        <v>2.2693225479492001</v>
      </c>
      <c r="AA849" s="8">
        <f t="shared" si="222"/>
        <v>1.51328524136383</v>
      </c>
      <c r="AC849" s="8">
        <f t="shared" si="214"/>
        <v>0.102357053531692</v>
      </c>
      <c r="AE849" s="8">
        <v>847</v>
      </c>
      <c r="AF849" s="8">
        <f t="shared" si="208"/>
        <v>14.931511217658899</v>
      </c>
      <c r="AG849" s="8">
        <f t="shared" si="215"/>
        <v>2.8033187873020001E-2</v>
      </c>
      <c r="AJ849" s="132">
        <f>IF(Päälaskenta!$F$28&lt;Kaksitasouoma_matriisi!L849,Päälaskenta!$C$20*Päälaskenta!$F$28,Päälaskenta!$C$20*Kaksitasouoma_matriisi!L849)</f>
        <v>0.64500000000000002</v>
      </c>
      <c r="AK849" s="134">
        <f>SQRT(Päälaskenta!$D$20^2+(Päälaskenta!$D$20/(1/Päälaskenta!$E$20))^2)</f>
        <v>1.8029999999999999</v>
      </c>
      <c r="AL849" s="134">
        <f>IF(Päälaskenta!$F$28&lt;Kaksitasouoma_matriisi!L849,AK849*Päälaskenta!$F$28*COS(ATAN(1/Päälaskenta!$E$20)),AK849*Kaksitasouoma_matriisi!L849*COS(ATAN(1/Päälaskenta!$E$20)))</f>
        <v>0.19400000000000001</v>
      </c>
      <c r="AM849" s="134"/>
      <c r="AN849" s="134">
        <f t="shared" si="223"/>
        <v>0.83899999999999997</v>
      </c>
      <c r="AO849" s="8">
        <f t="shared" si="216"/>
        <v>0.38693907669602901</v>
      </c>
      <c r="AP849" s="134">
        <f>Refererenssiarvoja!$B$16*H849^(1/6)/(Refererenssiarvoja!$B$15^0.5)*(Päälaskenta!$G$28/2)^0.5*(1-AO849)^(-1.5)</f>
        <v>8.4000000000000005E-2</v>
      </c>
      <c r="AQ849" s="8">
        <f>Refererenssiarvoja!$B$16*Kaksitasouoma_matriisi!O849^(1/6)/(SQRT((2*Refererenssiarvoja!$B$15)/(Päälaskenta!$F$31*Päälaskenta!$G$31*Päälaskenta!$F$28))+SQRT(Refererenssiarvoja!$B$15)/Refererenssiarvoja!$B$17*LN(Kaksitasouoma_matriisi!L849/Päälaskenta!$F$28))</f>
        <v>-8.1694436441346205E-2</v>
      </c>
      <c r="AR849" s="8">
        <f>Refererenssiarvoja!$B$16*Kaksitasouoma_matriisi!O849^(1/6)/(SQRT((2*Refererenssiarvoja!$B$15)/(Päälaskenta!$F$31*Päälaskenta!$G$31*L849)))</f>
        <v>0.18072591368781299</v>
      </c>
    </row>
    <row r="850" spans="1:44" x14ac:dyDescent="0.2">
      <c r="A850" s="8">
        <v>848</v>
      </c>
      <c r="B850" s="8">
        <f>IF(Päälaskenta!C$7,Päälaskenta!E$7,Päälaskenta!G$5)</f>
        <v>2.5</v>
      </c>
      <c r="C850" s="56">
        <v>1.1519999999999999</v>
      </c>
      <c r="D850" s="93">
        <f t="shared" si="209"/>
        <v>2.1701000000000001</v>
      </c>
      <c r="E850" s="8">
        <f>IF(Päälaskenta!$C$26,Kaksitasouoma_matriisi!AP850,Kaksitasouoma_matriisi!AC850)</f>
        <v>0.102357053531692</v>
      </c>
      <c r="F850" s="56">
        <f>IF(D850&lt;Päälaskenta!H$24,(SQRT(POWER(Päälaskenta!C$24/(2*Päälaskenta!E$24),2)+(D850/Päälaskenta!E$24))-Päälaskenta!C$24/(2*Päälaskenta!E$24)),IF(D850=Päälaskenta!H$24,Päälaskenta!D$24,Päälaskenta!D$24+(SQRT(POWER((Päälaskenta!C$20+Päälaskenta!G$24)/(2*Päälaskenta!E$20),2)+((D850-Päälaskenta!H$24)/Päälaskenta!E$20))-(Päälaskenta!C$20+Päälaskenta!G$24)/(2*Päälaskenta!E$20))))</f>
        <v>0.82899999999999996</v>
      </c>
      <c r="G850" s="57">
        <f>IF(F850&gt;Päälaskenta!D$24,(2*SQRT((POWER(Päälaskenta!D$24,2))+POWER(Päälaskenta!E$24*Päälaskenta!D$24,2))+Päälaskenta!C$24)+(2*SQRT((POWER((F850-Päälaskenta!D$24),2))+POWER(Päälaskenta!E$20*(F850-Päälaskenta!D$24),2))+Päälaskenta!C$20),(2*SQRT((POWER(F850,2))+POWER(Päälaskenta!E$24*F850,2))+Päälaskenta!C$24))</f>
        <v>8.4499999999999993</v>
      </c>
      <c r="H850" s="57">
        <f t="shared" si="210"/>
        <v>0.26</v>
      </c>
      <c r="I850" s="62">
        <f t="shared" si="211"/>
        <v>8.3787E-2</v>
      </c>
      <c r="J850" s="8">
        <f>IF(F850&lt;Päälaskenta!$D$24,0,Kaksitasouoma_matriisi!F850-Päälaskenta!$D$24)</f>
        <v>0.129</v>
      </c>
      <c r="L850" s="8">
        <f>IF(F850&gt;Päälaskenta!D$24,F850-Päälaskenta!D$24,0)</f>
        <v>0.129</v>
      </c>
      <c r="M850" s="8">
        <f>IF(F850&gt;Päälaskenta!D$24,(Päälaskenta!C$20+(Päälaskenta!E$20*(Kaksitasouoma_matriisi!F850-Päälaskenta!D$24)))*(Kaksitasouoma_matriisi!F850-Päälaskenta!D$24),0)</f>
        <v>0.66996149999999999</v>
      </c>
      <c r="N850" s="8">
        <f>IF(F850&gt;Päälaskenta!D$24,(2*SQRT((POWER((F850-Päälaskenta!D$24),2))+POWER(Päälaskenta!E$20*(F850-Päälaskenta!D$24),2))+Päälaskenta!C$20),0)</f>
        <v>5.4651161145348501</v>
      </c>
      <c r="O850" s="8">
        <f t="shared" si="217"/>
        <v>0.122588703690703</v>
      </c>
      <c r="P850" s="8">
        <f>IF(Päälaskenta!$C$29,IF(L850&gt;Päälaskenta!$F$28,Kaksitasouoma_matriisi!AQ850,Kaksitasouoma_matriisi!AR850),Päälaskenta!$F$20)</f>
        <v>0.12</v>
      </c>
      <c r="Q850" s="8">
        <f t="shared" si="218"/>
        <v>1.3777451851829901</v>
      </c>
      <c r="R850" s="8">
        <f t="shared" si="212"/>
        <v>0.23067745205079901</v>
      </c>
      <c r="S850" s="8">
        <f t="shared" si="219"/>
        <v>0.344314489789039</v>
      </c>
      <c r="U850" s="93">
        <f>IF(F850&gt;Päälaskenta!D$24,Päälaskenta!H$24+L850*Päälaskenta!G$24,F850*Päälaskenta!C$24 + F850*F850*Päälaskenta!E$24)</f>
        <v>1.4996</v>
      </c>
      <c r="V850" s="8">
        <f>IF(F850&gt;Päälaskenta!D$24,2*SQRT(POWER(Päälaskenta!D$24,2)+POWER(Päälaskenta!E$24*Päälaskenta!D$24,2))+Päälaskenta!C$24,(2*SQRT((POWER(F850,2))+POWER(Päälaskenta!E$24*F850,2))+Päälaskenta!C$24))</f>
        <v>2.9798989873223301</v>
      </c>
      <c r="W850" s="8">
        <f t="shared" si="220"/>
        <v>0.50323853472211399</v>
      </c>
      <c r="X850" s="8">
        <f>Päälaskenta!F$24</f>
        <v>7.0000000000000007E-2</v>
      </c>
      <c r="Y850" s="8">
        <f t="shared" si="221"/>
        <v>13.553766032475901</v>
      </c>
      <c r="Z850" s="8">
        <f t="shared" si="213"/>
        <v>2.2693225479492001</v>
      </c>
      <c r="AA850" s="8">
        <f t="shared" si="222"/>
        <v>1.51328524136383</v>
      </c>
      <c r="AC850" s="8">
        <f t="shared" si="214"/>
        <v>0.102357053531692</v>
      </c>
      <c r="AE850" s="8">
        <v>848</v>
      </c>
      <c r="AF850" s="8">
        <f t="shared" si="208"/>
        <v>14.931511217658899</v>
      </c>
      <c r="AG850" s="8">
        <f t="shared" si="215"/>
        <v>2.8033187873020001E-2</v>
      </c>
      <c r="AJ850" s="132">
        <f>IF(Päälaskenta!$F$28&lt;Kaksitasouoma_matriisi!L850,Päälaskenta!$C$20*Päälaskenta!$F$28,Päälaskenta!$C$20*Kaksitasouoma_matriisi!L850)</f>
        <v>0.64500000000000002</v>
      </c>
      <c r="AK850" s="134">
        <f>SQRT(Päälaskenta!$D$20^2+(Päälaskenta!$D$20/(1/Päälaskenta!$E$20))^2)</f>
        <v>1.8029999999999999</v>
      </c>
      <c r="AL850" s="134">
        <f>IF(Päälaskenta!$F$28&lt;Kaksitasouoma_matriisi!L850,AK850*Päälaskenta!$F$28*COS(ATAN(1/Päälaskenta!$E$20)),AK850*Kaksitasouoma_matriisi!L850*COS(ATAN(1/Päälaskenta!$E$20)))</f>
        <v>0.19400000000000001</v>
      </c>
      <c r="AM850" s="134"/>
      <c r="AN850" s="134">
        <f t="shared" si="223"/>
        <v>0.83899999999999997</v>
      </c>
      <c r="AO850" s="8">
        <f t="shared" si="216"/>
        <v>0.38661812819685698</v>
      </c>
      <c r="AP850" s="134">
        <f>Refererenssiarvoja!$B$16*H850^(1/6)/(Refererenssiarvoja!$B$15^0.5)*(Päälaskenta!$G$28/2)^0.5*(1-AO850)^(-1.5)</f>
        <v>8.4000000000000005E-2</v>
      </c>
      <c r="AQ850" s="8">
        <f>Refererenssiarvoja!$B$16*Kaksitasouoma_matriisi!O850^(1/6)/(SQRT((2*Refererenssiarvoja!$B$15)/(Päälaskenta!$F$31*Päälaskenta!$G$31*Päälaskenta!$F$28))+SQRT(Refererenssiarvoja!$B$15)/Refererenssiarvoja!$B$17*LN(Kaksitasouoma_matriisi!L850/Päälaskenta!$F$28))</f>
        <v>-8.1694436441346205E-2</v>
      </c>
      <c r="AR850" s="8">
        <f>Refererenssiarvoja!$B$16*Kaksitasouoma_matriisi!O850^(1/6)/(SQRT((2*Refererenssiarvoja!$B$15)/(Päälaskenta!$F$31*Päälaskenta!$G$31*L850)))</f>
        <v>0.18072591368781299</v>
      </c>
    </row>
    <row r="851" spans="1:44" x14ac:dyDescent="0.2">
      <c r="A851" s="8">
        <v>849</v>
      </c>
      <c r="B851" s="8">
        <f>IF(Päälaskenta!C$7,Päälaskenta!E$7,Päälaskenta!G$5)</f>
        <v>2.5</v>
      </c>
      <c r="C851" s="56">
        <v>1.151</v>
      </c>
      <c r="D851" s="93">
        <f t="shared" si="209"/>
        <v>2.1720000000000002</v>
      </c>
      <c r="E851" s="8">
        <f>IF(Päälaskenta!$C$26,Kaksitasouoma_matriisi!AP851,Kaksitasouoma_matriisi!AC851)</f>
        <v>0.102357053531692</v>
      </c>
      <c r="F851" s="56">
        <f>IF(D851&lt;Päälaskenta!H$24,(SQRT(POWER(Päälaskenta!C$24/(2*Päälaskenta!E$24),2)+(D851/Päälaskenta!E$24))-Päälaskenta!C$24/(2*Päälaskenta!E$24)),IF(D851=Päälaskenta!H$24,Päälaskenta!D$24,Päälaskenta!D$24+(SQRT(POWER((Päälaskenta!C$20+Päälaskenta!G$24)/(2*Päälaskenta!E$20),2)+((D851-Päälaskenta!H$24)/Päälaskenta!E$20))-(Päälaskenta!C$20+Päälaskenta!G$24)/(2*Päälaskenta!E$20))))</f>
        <v>0.82899999999999996</v>
      </c>
      <c r="G851" s="57">
        <f>IF(F851&gt;Päälaskenta!D$24,(2*SQRT((POWER(Päälaskenta!D$24,2))+POWER(Päälaskenta!E$24*Päälaskenta!D$24,2))+Päälaskenta!C$24)+(2*SQRT((POWER((F851-Päälaskenta!D$24),2))+POWER(Päälaskenta!E$20*(F851-Päälaskenta!D$24),2))+Päälaskenta!C$20),(2*SQRT((POWER(F851,2))+POWER(Päälaskenta!E$24*F851,2))+Päälaskenta!C$24))</f>
        <v>8.4499999999999993</v>
      </c>
      <c r="H851" s="57">
        <f t="shared" si="210"/>
        <v>0.26</v>
      </c>
      <c r="I851" s="62">
        <f t="shared" si="211"/>
        <v>8.3640999999999993E-2</v>
      </c>
      <c r="J851" s="8">
        <f>IF(F851&lt;Päälaskenta!$D$24,0,Kaksitasouoma_matriisi!F851-Päälaskenta!$D$24)</f>
        <v>0.129</v>
      </c>
      <c r="L851" s="8">
        <f>IF(F851&gt;Päälaskenta!D$24,F851-Päälaskenta!D$24,0)</f>
        <v>0.129</v>
      </c>
      <c r="M851" s="8">
        <f>IF(F851&gt;Päälaskenta!D$24,(Päälaskenta!C$20+(Päälaskenta!E$20*(Kaksitasouoma_matriisi!F851-Päälaskenta!D$24)))*(Kaksitasouoma_matriisi!F851-Päälaskenta!D$24),0)</f>
        <v>0.66996149999999999</v>
      </c>
      <c r="N851" s="8">
        <f>IF(F851&gt;Päälaskenta!D$24,(2*SQRT((POWER((F851-Päälaskenta!D$24),2))+POWER(Päälaskenta!E$20*(F851-Päälaskenta!D$24),2))+Päälaskenta!C$20),0)</f>
        <v>5.4651161145348501</v>
      </c>
      <c r="O851" s="8">
        <f t="shared" si="217"/>
        <v>0.122588703690703</v>
      </c>
      <c r="P851" s="8">
        <f>IF(Päälaskenta!$C$29,IF(L851&gt;Päälaskenta!$F$28,Kaksitasouoma_matriisi!AQ851,Kaksitasouoma_matriisi!AR851),Päälaskenta!$F$20)</f>
        <v>0.12</v>
      </c>
      <c r="Q851" s="8">
        <f t="shared" si="218"/>
        <v>1.3777451851829901</v>
      </c>
      <c r="R851" s="8">
        <f t="shared" si="212"/>
        <v>0.23067745205079901</v>
      </c>
      <c r="S851" s="8">
        <f t="shared" si="219"/>
        <v>0.344314489789039</v>
      </c>
      <c r="U851" s="93">
        <f>IF(F851&gt;Päälaskenta!D$24,Päälaskenta!H$24+L851*Päälaskenta!G$24,F851*Päälaskenta!C$24 + F851*F851*Päälaskenta!E$24)</f>
        <v>1.4996</v>
      </c>
      <c r="V851" s="8">
        <f>IF(F851&gt;Päälaskenta!D$24,2*SQRT(POWER(Päälaskenta!D$24,2)+POWER(Päälaskenta!E$24*Päälaskenta!D$24,2))+Päälaskenta!C$24,(2*SQRT((POWER(F851,2))+POWER(Päälaskenta!E$24*F851,2))+Päälaskenta!C$24))</f>
        <v>2.9798989873223301</v>
      </c>
      <c r="W851" s="8">
        <f t="shared" si="220"/>
        <v>0.50323853472211399</v>
      </c>
      <c r="X851" s="8">
        <f>Päälaskenta!F$24</f>
        <v>7.0000000000000007E-2</v>
      </c>
      <c r="Y851" s="8">
        <f t="shared" si="221"/>
        <v>13.553766032475901</v>
      </c>
      <c r="Z851" s="8">
        <f t="shared" si="213"/>
        <v>2.2693225479492001</v>
      </c>
      <c r="AA851" s="8">
        <f t="shared" si="222"/>
        <v>1.51328524136383</v>
      </c>
      <c r="AC851" s="8">
        <f t="shared" si="214"/>
        <v>0.102357053531692</v>
      </c>
      <c r="AE851" s="8">
        <v>849</v>
      </c>
      <c r="AF851" s="8">
        <f t="shared" si="208"/>
        <v>14.931511217658899</v>
      </c>
      <c r="AG851" s="8">
        <f t="shared" si="215"/>
        <v>2.8033187873020001E-2</v>
      </c>
      <c r="AJ851" s="132">
        <f>IF(Päälaskenta!$F$28&lt;Kaksitasouoma_matriisi!L851,Päälaskenta!$C$20*Päälaskenta!$F$28,Päälaskenta!$C$20*Kaksitasouoma_matriisi!L851)</f>
        <v>0.64500000000000002</v>
      </c>
      <c r="AK851" s="134">
        <f>SQRT(Päälaskenta!$D$20^2+(Päälaskenta!$D$20/(1/Päälaskenta!$E$20))^2)</f>
        <v>1.8029999999999999</v>
      </c>
      <c r="AL851" s="134">
        <f>IF(Päälaskenta!$F$28&lt;Kaksitasouoma_matriisi!L851,AK851*Päälaskenta!$F$28*COS(ATAN(1/Päälaskenta!$E$20)),AK851*Kaksitasouoma_matriisi!L851*COS(ATAN(1/Päälaskenta!$E$20)))</f>
        <v>0.19400000000000001</v>
      </c>
      <c r="AM851" s="134"/>
      <c r="AN851" s="134">
        <f t="shared" si="223"/>
        <v>0.83899999999999997</v>
      </c>
      <c r="AO851" s="8">
        <f t="shared" si="216"/>
        <v>0.38627992633517499</v>
      </c>
      <c r="AP851" s="134">
        <f>Refererenssiarvoja!$B$16*H851^(1/6)/(Refererenssiarvoja!$B$15^0.5)*(Päälaskenta!$G$28/2)^0.5*(1-AO851)^(-1.5)</f>
        <v>8.4000000000000005E-2</v>
      </c>
      <c r="AQ851" s="8">
        <f>Refererenssiarvoja!$B$16*Kaksitasouoma_matriisi!O851^(1/6)/(SQRT((2*Refererenssiarvoja!$B$15)/(Päälaskenta!$F$31*Päälaskenta!$G$31*Päälaskenta!$F$28))+SQRT(Refererenssiarvoja!$B$15)/Refererenssiarvoja!$B$17*LN(Kaksitasouoma_matriisi!L851/Päälaskenta!$F$28))</f>
        <v>-8.1694436441346205E-2</v>
      </c>
      <c r="AR851" s="8">
        <f>Refererenssiarvoja!$B$16*Kaksitasouoma_matriisi!O851^(1/6)/(SQRT((2*Refererenssiarvoja!$B$15)/(Päälaskenta!$F$31*Päälaskenta!$G$31*L851)))</f>
        <v>0.18072591368781299</v>
      </c>
    </row>
    <row r="852" spans="1:44" x14ac:dyDescent="0.2">
      <c r="A852" s="8">
        <v>850</v>
      </c>
      <c r="B852" s="8">
        <f>IF(Päälaskenta!C$7,Päälaskenta!E$7,Päälaskenta!G$5)</f>
        <v>2.5</v>
      </c>
      <c r="C852" s="56">
        <v>1.1499999999999999</v>
      </c>
      <c r="D852" s="93">
        <f t="shared" si="209"/>
        <v>2.1739000000000002</v>
      </c>
      <c r="E852" s="8">
        <f>IF(Päälaskenta!$C$26,Kaksitasouoma_matriisi!AP852,Kaksitasouoma_matriisi!AC852)</f>
        <v>0.10236458287296001</v>
      </c>
      <c r="F852" s="56">
        <f>IF(D852&lt;Päälaskenta!H$24,(SQRT(POWER(Päälaskenta!C$24/(2*Päälaskenta!E$24),2)+(D852/Päälaskenta!E$24))-Päälaskenta!C$24/(2*Päälaskenta!E$24)),IF(D852=Päälaskenta!H$24,Päälaskenta!D$24,Päälaskenta!D$24+(SQRT(POWER((Päälaskenta!C$20+Päälaskenta!G$24)/(2*Päälaskenta!E$20),2)+((D852-Päälaskenta!H$24)/Päälaskenta!E$20))-(Päälaskenta!C$20+Päälaskenta!G$24)/(2*Päälaskenta!E$20))))</f>
        <v>0.83</v>
      </c>
      <c r="G852" s="57">
        <f>IF(F852&gt;Päälaskenta!D$24,(2*SQRT((POWER(Päälaskenta!D$24,2))+POWER(Päälaskenta!E$24*Päälaskenta!D$24,2))+Päälaskenta!C$24)+(2*SQRT((POWER((F852-Päälaskenta!D$24),2))+POWER(Päälaskenta!E$20*(F852-Päälaskenta!D$24),2))+Päälaskenta!C$20),(2*SQRT((POWER(F852,2))+POWER(Päälaskenta!E$24*F852,2))+Päälaskenta!C$24))</f>
        <v>8.4499999999999993</v>
      </c>
      <c r="H852" s="57">
        <f t="shared" si="210"/>
        <v>0.26</v>
      </c>
      <c r="I852" s="62">
        <f t="shared" si="211"/>
        <v>8.3507999999999999E-2</v>
      </c>
      <c r="J852" s="8">
        <f>IF(F852&lt;Päälaskenta!$D$24,0,Kaksitasouoma_matriisi!F852-Päälaskenta!$D$24)</f>
        <v>0.13</v>
      </c>
      <c r="L852" s="8">
        <f>IF(F852&gt;Päälaskenta!D$24,F852-Päälaskenta!D$24,0)</f>
        <v>0.13</v>
      </c>
      <c r="M852" s="8">
        <f>IF(F852&gt;Päälaskenta!D$24,(Päälaskenta!C$20+(Päälaskenta!E$20*(Kaksitasouoma_matriisi!F852-Päälaskenta!D$24)))*(Kaksitasouoma_matriisi!F852-Päälaskenta!D$24),0)</f>
        <v>0.67535000000000001</v>
      </c>
      <c r="N852" s="8">
        <f>IF(F852&gt;Päälaskenta!D$24,(2*SQRT((POWER((F852-Päälaskenta!D$24),2))+POWER(Päälaskenta!E$20*(F852-Päälaskenta!D$24),2))+Päälaskenta!C$20),0)</f>
        <v>5.4687216658103202</v>
      </c>
      <c r="O852" s="8">
        <f t="shared" si="217"/>
        <v>0.12349321126035601</v>
      </c>
      <c r="P852" s="8">
        <f>IF(Päälaskenta!$C$29,IF(L852&gt;Päälaskenta!$F$28,Kaksitasouoma_matriisi!AQ852,Kaksitasouoma_matriisi!AR852),Päälaskenta!$F$20)</f>
        <v>0.12</v>
      </c>
      <c r="Q852" s="8">
        <f t="shared" si="218"/>
        <v>1.3956495529273401</v>
      </c>
      <c r="R852" s="8">
        <f t="shared" si="212"/>
        <v>0.23283196554916499</v>
      </c>
      <c r="S852" s="8">
        <f t="shared" si="219"/>
        <v>0.34475748211914597</v>
      </c>
      <c r="U852" s="93">
        <f>IF(F852&gt;Päälaskenta!D$24,Päälaskenta!H$24+L852*Päälaskenta!G$24,F852*Päälaskenta!C$24 + F852*F852*Päälaskenta!E$24)</f>
        <v>1.502</v>
      </c>
      <c r="V852" s="8">
        <f>IF(F852&gt;Päälaskenta!D$24,2*SQRT(POWER(Päälaskenta!D$24,2)+POWER(Päälaskenta!E$24*Päälaskenta!D$24,2))+Päälaskenta!C$24,(2*SQRT((POWER(F852,2))+POWER(Päälaskenta!E$24*F852,2))+Päälaskenta!C$24))</f>
        <v>2.9798989873223301</v>
      </c>
      <c r="W852" s="8">
        <f t="shared" si="220"/>
        <v>0.50404393115004997</v>
      </c>
      <c r="X852" s="8">
        <f>Päälaskenta!F$24</f>
        <v>7.0000000000000007E-2</v>
      </c>
      <c r="Y852" s="8">
        <f t="shared" si="221"/>
        <v>13.5899383326913</v>
      </c>
      <c r="Z852" s="8">
        <f t="shared" si="213"/>
        <v>2.26716803445083</v>
      </c>
      <c r="AA852" s="8">
        <f t="shared" si="222"/>
        <v>1.5094327792615401</v>
      </c>
      <c r="AC852" s="8">
        <f t="shared" si="214"/>
        <v>0.10236458287296001</v>
      </c>
      <c r="AE852" s="8">
        <v>850</v>
      </c>
      <c r="AF852" s="8">
        <f t="shared" si="208"/>
        <v>14.9855878856186</v>
      </c>
      <c r="AG852" s="8">
        <f t="shared" si="215"/>
        <v>2.7831233007135601E-2</v>
      </c>
      <c r="AJ852" s="132">
        <f>IF(Päälaskenta!$F$28&lt;Kaksitasouoma_matriisi!L852,Päälaskenta!$C$20*Päälaskenta!$F$28,Päälaskenta!$C$20*Kaksitasouoma_matriisi!L852)</f>
        <v>0.65</v>
      </c>
      <c r="AK852" s="134">
        <f>SQRT(Päälaskenta!$D$20^2+(Päälaskenta!$D$20/(1/Päälaskenta!$E$20))^2)</f>
        <v>1.8029999999999999</v>
      </c>
      <c r="AL852" s="134">
        <f>IF(Päälaskenta!$F$28&lt;Kaksitasouoma_matriisi!L852,AK852*Päälaskenta!$F$28*COS(ATAN(1/Päälaskenta!$E$20)),AK852*Kaksitasouoma_matriisi!L852*COS(ATAN(1/Päälaskenta!$E$20)))</f>
        <v>0.19500000000000001</v>
      </c>
      <c r="AM852" s="134"/>
      <c r="AN852" s="134">
        <f t="shared" si="223"/>
        <v>0.84499999999999997</v>
      </c>
      <c r="AO852" s="8">
        <f t="shared" si="216"/>
        <v>0.38870233221399297</v>
      </c>
      <c r="AP852" s="134">
        <f>Refererenssiarvoja!$B$16*H852^(1/6)/(Refererenssiarvoja!$B$15^0.5)*(Päälaskenta!$G$28/2)^0.5*(1-AO852)^(-1.5)</f>
        <v>8.4000000000000005E-2</v>
      </c>
      <c r="AQ852" s="8">
        <f>Refererenssiarvoja!$B$16*Kaksitasouoma_matriisi!O852^(1/6)/(SQRT((2*Refererenssiarvoja!$B$15)/(Päälaskenta!$F$31*Päälaskenta!$G$31*Päälaskenta!$F$28))+SQRT(Refererenssiarvoja!$B$15)/Refererenssiarvoja!$B$17*LN(Kaksitasouoma_matriisi!L852/Päälaskenta!$F$28))</f>
        <v>-8.2371893634938201E-2</v>
      </c>
      <c r="AR852" s="8">
        <f>Refererenssiarvoja!$B$16*Kaksitasouoma_matriisi!O852^(1/6)/(SQRT((2*Refererenssiarvoja!$B$15)/(Päälaskenta!$F$31*Päälaskenta!$G$31*L852)))</f>
        <v>0.18164747081091501</v>
      </c>
    </row>
    <row r="853" spans="1:44" x14ac:dyDescent="0.2">
      <c r="A853" s="8">
        <v>851</v>
      </c>
      <c r="B853" s="8">
        <f>IF(Päälaskenta!C$7,Päälaskenta!E$7,Päälaskenta!G$5)</f>
        <v>2.5</v>
      </c>
      <c r="C853" s="56">
        <v>1.149</v>
      </c>
      <c r="D853" s="93">
        <f t="shared" si="209"/>
        <v>2.1758000000000002</v>
      </c>
      <c r="E853" s="8">
        <f>IF(Päälaskenta!$C$26,Kaksitasouoma_matriisi!AP853,Kaksitasouoma_matriisi!AC853)</f>
        <v>0.10236458287296001</v>
      </c>
      <c r="F853" s="56">
        <f>IF(D853&lt;Päälaskenta!H$24,(SQRT(POWER(Päälaskenta!C$24/(2*Päälaskenta!E$24),2)+(D853/Päälaskenta!E$24))-Päälaskenta!C$24/(2*Päälaskenta!E$24)),IF(D853=Päälaskenta!H$24,Päälaskenta!D$24,Päälaskenta!D$24+(SQRT(POWER((Päälaskenta!C$20+Päälaskenta!G$24)/(2*Päälaskenta!E$20),2)+((D853-Päälaskenta!H$24)/Päälaskenta!E$20))-(Päälaskenta!C$20+Päälaskenta!G$24)/(2*Päälaskenta!E$20))))</f>
        <v>0.83</v>
      </c>
      <c r="G853" s="57">
        <f>IF(F853&gt;Päälaskenta!D$24,(2*SQRT((POWER(Päälaskenta!D$24,2))+POWER(Päälaskenta!E$24*Päälaskenta!D$24,2))+Päälaskenta!C$24)+(2*SQRT((POWER((F853-Päälaskenta!D$24),2))+POWER(Päälaskenta!E$20*(F853-Päälaskenta!D$24),2))+Päälaskenta!C$20),(2*SQRT((POWER(F853,2))+POWER(Päälaskenta!E$24*F853,2))+Päälaskenta!C$24))</f>
        <v>8.4499999999999993</v>
      </c>
      <c r="H853" s="57">
        <f t="shared" si="210"/>
        <v>0.26</v>
      </c>
      <c r="I853" s="62">
        <f t="shared" si="211"/>
        <v>8.3363000000000007E-2</v>
      </c>
      <c r="J853" s="8">
        <f>IF(F853&lt;Päälaskenta!$D$24,0,Kaksitasouoma_matriisi!F853-Päälaskenta!$D$24)</f>
        <v>0.13</v>
      </c>
      <c r="L853" s="8">
        <f>IF(F853&gt;Päälaskenta!D$24,F853-Päälaskenta!D$24,0)</f>
        <v>0.13</v>
      </c>
      <c r="M853" s="8">
        <f>IF(F853&gt;Päälaskenta!D$24,(Päälaskenta!C$20+(Päälaskenta!E$20*(Kaksitasouoma_matriisi!F853-Päälaskenta!D$24)))*(Kaksitasouoma_matriisi!F853-Päälaskenta!D$24),0)</f>
        <v>0.67535000000000001</v>
      </c>
      <c r="N853" s="8">
        <f>IF(F853&gt;Päälaskenta!D$24,(2*SQRT((POWER((F853-Päälaskenta!D$24),2))+POWER(Päälaskenta!E$20*(F853-Päälaskenta!D$24),2))+Päälaskenta!C$20),0)</f>
        <v>5.4687216658103202</v>
      </c>
      <c r="O853" s="8">
        <f t="shared" si="217"/>
        <v>0.12349321126035601</v>
      </c>
      <c r="P853" s="8">
        <f>IF(Päälaskenta!$C$29,IF(L853&gt;Päälaskenta!$F$28,Kaksitasouoma_matriisi!AQ853,Kaksitasouoma_matriisi!AR853),Päälaskenta!$F$20)</f>
        <v>0.12</v>
      </c>
      <c r="Q853" s="8">
        <f t="shared" si="218"/>
        <v>1.3956495529273401</v>
      </c>
      <c r="R853" s="8">
        <f t="shared" si="212"/>
        <v>0.23283196554916499</v>
      </c>
      <c r="S853" s="8">
        <f t="shared" si="219"/>
        <v>0.34475748211914597</v>
      </c>
      <c r="U853" s="93">
        <f>IF(F853&gt;Päälaskenta!D$24,Päälaskenta!H$24+L853*Päälaskenta!G$24,F853*Päälaskenta!C$24 + F853*F853*Päälaskenta!E$24)</f>
        <v>1.502</v>
      </c>
      <c r="V853" s="8">
        <f>IF(F853&gt;Päälaskenta!D$24,2*SQRT(POWER(Päälaskenta!D$24,2)+POWER(Päälaskenta!E$24*Päälaskenta!D$24,2))+Päälaskenta!C$24,(2*SQRT((POWER(F853,2))+POWER(Päälaskenta!E$24*F853,2))+Päälaskenta!C$24))</f>
        <v>2.9798989873223301</v>
      </c>
      <c r="W853" s="8">
        <f t="shared" si="220"/>
        <v>0.50404393115004997</v>
      </c>
      <c r="X853" s="8">
        <f>Päälaskenta!F$24</f>
        <v>7.0000000000000007E-2</v>
      </c>
      <c r="Y853" s="8">
        <f t="shared" si="221"/>
        <v>13.5899383326913</v>
      </c>
      <c r="Z853" s="8">
        <f t="shared" si="213"/>
        <v>2.26716803445083</v>
      </c>
      <c r="AA853" s="8">
        <f t="shared" si="222"/>
        <v>1.5094327792615401</v>
      </c>
      <c r="AC853" s="8">
        <f t="shared" si="214"/>
        <v>0.10236458287296001</v>
      </c>
      <c r="AE853" s="8">
        <v>851</v>
      </c>
      <c r="AF853" s="8">
        <f t="shared" si="208"/>
        <v>14.9855878856186</v>
      </c>
      <c r="AG853" s="8">
        <f t="shared" si="215"/>
        <v>2.7831233007135601E-2</v>
      </c>
      <c r="AJ853" s="132">
        <f>IF(Päälaskenta!$F$28&lt;Kaksitasouoma_matriisi!L853,Päälaskenta!$C$20*Päälaskenta!$F$28,Päälaskenta!$C$20*Kaksitasouoma_matriisi!L853)</f>
        <v>0.65</v>
      </c>
      <c r="AK853" s="134">
        <f>SQRT(Päälaskenta!$D$20^2+(Päälaskenta!$D$20/(1/Päälaskenta!$E$20))^2)</f>
        <v>1.8029999999999999</v>
      </c>
      <c r="AL853" s="134">
        <f>IF(Päälaskenta!$F$28&lt;Kaksitasouoma_matriisi!L853,AK853*Päälaskenta!$F$28*COS(ATAN(1/Päälaskenta!$E$20)),AK853*Kaksitasouoma_matriisi!L853*COS(ATAN(1/Päälaskenta!$E$20)))</f>
        <v>0.19500000000000001</v>
      </c>
      <c r="AM853" s="134"/>
      <c r="AN853" s="134">
        <f t="shared" si="223"/>
        <v>0.84499999999999997</v>
      </c>
      <c r="AO853" s="8">
        <f t="shared" si="216"/>
        <v>0.38836290100192999</v>
      </c>
      <c r="AP853" s="134">
        <f>Refererenssiarvoja!$B$16*H853^(1/6)/(Refererenssiarvoja!$B$15^0.5)*(Päälaskenta!$G$28/2)^0.5*(1-AO853)^(-1.5)</f>
        <v>8.4000000000000005E-2</v>
      </c>
      <c r="AQ853" s="8">
        <f>Refererenssiarvoja!$B$16*Kaksitasouoma_matriisi!O853^(1/6)/(SQRT((2*Refererenssiarvoja!$B$15)/(Päälaskenta!$F$31*Päälaskenta!$G$31*Päälaskenta!$F$28))+SQRT(Refererenssiarvoja!$B$15)/Refererenssiarvoja!$B$17*LN(Kaksitasouoma_matriisi!L853/Päälaskenta!$F$28))</f>
        <v>-8.2371893634938201E-2</v>
      </c>
      <c r="AR853" s="8">
        <f>Refererenssiarvoja!$B$16*Kaksitasouoma_matriisi!O853^(1/6)/(SQRT((2*Refererenssiarvoja!$B$15)/(Päälaskenta!$F$31*Päälaskenta!$G$31*L853)))</f>
        <v>0.18164747081091501</v>
      </c>
    </row>
    <row r="854" spans="1:44" x14ac:dyDescent="0.2">
      <c r="A854" s="8">
        <v>852</v>
      </c>
      <c r="B854" s="8">
        <f>IF(Päälaskenta!C$7,Päälaskenta!E$7,Päälaskenta!G$5)</f>
        <v>2.5</v>
      </c>
      <c r="C854" s="56">
        <v>1.1479999999999999</v>
      </c>
      <c r="D854" s="93">
        <f t="shared" si="209"/>
        <v>2.1777000000000002</v>
      </c>
      <c r="E854" s="8">
        <f>IF(Päälaskenta!$C$26,Kaksitasouoma_matriisi!AP854,Kaksitasouoma_matriisi!AC854)</f>
        <v>0.10236458287296001</v>
      </c>
      <c r="F854" s="56">
        <f>IF(D854&lt;Päälaskenta!H$24,(SQRT(POWER(Päälaskenta!C$24/(2*Päälaskenta!E$24),2)+(D854/Päälaskenta!E$24))-Päälaskenta!C$24/(2*Päälaskenta!E$24)),IF(D854=Päälaskenta!H$24,Päälaskenta!D$24,Päälaskenta!D$24+(SQRT(POWER((Päälaskenta!C$20+Päälaskenta!G$24)/(2*Päälaskenta!E$20),2)+((D854-Päälaskenta!H$24)/Päälaskenta!E$20))-(Päälaskenta!C$20+Päälaskenta!G$24)/(2*Päälaskenta!E$20))))</f>
        <v>0.83</v>
      </c>
      <c r="G854" s="57">
        <f>IF(F854&gt;Päälaskenta!D$24,(2*SQRT((POWER(Päälaskenta!D$24,2))+POWER(Päälaskenta!E$24*Päälaskenta!D$24,2))+Päälaskenta!C$24)+(2*SQRT((POWER((F854-Päälaskenta!D$24),2))+POWER(Päälaskenta!E$20*(F854-Päälaskenta!D$24),2))+Päälaskenta!C$20),(2*SQRT((POWER(F854,2))+POWER(Päälaskenta!E$24*F854,2))+Päälaskenta!C$24))</f>
        <v>8.4499999999999993</v>
      </c>
      <c r="H854" s="57">
        <f t="shared" si="210"/>
        <v>0.26</v>
      </c>
      <c r="I854" s="62">
        <f t="shared" si="211"/>
        <v>8.3218E-2</v>
      </c>
      <c r="J854" s="8">
        <f>IF(F854&lt;Päälaskenta!$D$24,0,Kaksitasouoma_matriisi!F854-Päälaskenta!$D$24)</f>
        <v>0.13</v>
      </c>
      <c r="L854" s="8">
        <f>IF(F854&gt;Päälaskenta!D$24,F854-Päälaskenta!D$24,0)</f>
        <v>0.13</v>
      </c>
      <c r="M854" s="8">
        <f>IF(F854&gt;Päälaskenta!D$24,(Päälaskenta!C$20+(Päälaskenta!E$20*(Kaksitasouoma_matriisi!F854-Päälaskenta!D$24)))*(Kaksitasouoma_matriisi!F854-Päälaskenta!D$24),0)</f>
        <v>0.67535000000000001</v>
      </c>
      <c r="N854" s="8">
        <f>IF(F854&gt;Päälaskenta!D$24,(2*SQRT((POWER((F854-Päälaskenta!D$24),2))+POWER(Päälaskenta!E$20*(F854-Päälaskenta!D$24),2))+Päälaskenta!C$20),0)</f>
        <v>5.4687216658103202</v>
      </c>
      <c r="O854" s="8">
        <f t="shared" si="217"/>
        <v>0.12349321126035601</v>
      </c>
      <c r="P854" s="8">
        <f>IF(Päälaskenta!$C$29,IF(L854&gt;Päälaskenta!$F$28,Kaksitasouoma_matriisi!AQ854,Kaksitasouoma_matriisi!AR854),Päälaskenta!$F$20)</f>
        <v>0.12</v>
      </c>
      <c r="Q854" s="8">
        <f t="shared" si="218"/>
        <v>1.3956495529273401</v>
      </c>
      <c r="R854" s="8">
        <f t="shared" si="212"/>
        <v>0.23283196554916499</v>
      </c>
      <c r="S854" s="8">
        <f t="shared" si="219"/>
        <v>0.34475748211914597</v>
      </c>
      <c r="U854" s="93">
        <f>IF(F854&gt;Päälaskenta!D$24,Päälaskenta!H$24+L854*Päälaskenta!G$24,F854*Päälaskenta!C$24 + F854*F854*Päälaskenta!E$24)</f>
        <v>1.502</v>
      </c>
      <c r="V854" s="8">
        <f>IF(F854&gt;Päälaskenta!D$24,2*SQRT(POWER(Päälaskenta!D$24,2)+POWER(Päälaskenta!E$24*Päälaskenta!D$24,2))+Päälaskenta!C$24,(2*SQRT((POWER(F854,2))+POWER(Päälaskenta!E$24*F854,2))+Päälaskenta!C$24))</f>
        <v>2.9798989873223301</v>
      </c>
      <c r="W854" s="8">
        <f t="shared" si="220"/>
        <v>0.50404393115004997</v>
      </c>
      <c r="X854" s="8">
        <f>Päälaskenta!F$24</f>
        <v>7.0000000000000007E-2</v>
      </c>
      <c r="Y854" s="8">
        <f t="shared" si="221"/>
        <v>13.5899383326913</v>
      </c>
      <c r="Z854" s="8">
        <f t="shared" si="213"/>
        <v>2.26716803445083</v>
      </c>
      <c r="AA854" s="8">
        <f t="shared" si="222"/>
        <v>1.5094327792615401</v>
      </c>
      <c r="AC854" s="8">
        <f t="shared" si="214"/>
        <v>0.10236458287296001</v>
      </c>
      <c r="AE854" s="8">
        <v>852</v>
      </c>
      <c r="AF854" s="8">
        <f t="shared" si="208"/>
        <v>14.9855878856186</v>
      </c>
      <c r="AG854" s="8">
        <f t="shared" si="215"/>
        <v>2.7831233007135601E-2</v>
      </c>
      <c r="AJ854" s="132">
        <f>IF(Päälaskenta!$F$28&lt;Kaksitasouoma_matriisi!L854,Päälaskenta!$C$20*Päälaskenta!$F$28,Päälaskenta!$C$20*Kaksitasouoma_matriisi!L854)</f>
        <v>0.65</v>
      </c>
      <c r="AK854" s="134">
        <f>SQRT(Päälaskenta!$D$20^2+(Päälaskenta!$D$20/(1/Päälaskenta!$E$20))^2)</f>
        <v>1.8029999999999999</v>
      </c>
      <c r="AL854" s="134">
        <f>IF(Päälaskenta!$F$28&lt;Kaksitasouoma_matriisi!L854,AK854*Päälaskenta!$F$28*COS(ATAN(1/Päälaskenta!$E$20)),AK854*Kaksitasouoma_matriisi!L854*COS(ATAN(1/Päälaskenta!$E$20)))</f>
        <v>0.19500000000000001</v>
      </c>
      <c r="AM854" s="134"/>
      <c r="AN854" s="134">
        <f t="shared" si="223"/>
        <v>0.84499999999999997</v>
      </c>
      <c r="AO854" s="8">
        <f t="shared" si="216"/>
        <v>0.38802406208384999</v>
      </c>
      <c r="AP854" s="134">
        <f>Refererenssiarvoja!$B$16*H854^(1/6)/(Refererenssiarvoja!$B$15^0.5)*(Päälaskenta!$G$28/2)^0.5*(1-AO854)^(-1.5)</f>
        <v>8.4000000000000005E-2</v>
      </c>
      <c r="AQ854" s="8">
        <f>Refererenssiarvoja!$B$16*Kaksitasouoma_matriisi!O854^(1/6)/(SQRT((2*Refererenssiarvoja!$B$15)/(Päälaskenta!$F$31*Päälaskenta!$G$31*Päälaskenta!$F$28))+SQRT(Refererenssiarvoja!$B$15)/Refererenssiarvoja!$B$17*LN(Kaksitasouoma_matriisi!L854/Päälaskenta!$F$28))</f>
        <v>-8.2371893634938201E-2</v>
      </c>
      <c r="AR854" s="8">
        <f>Refererenssiarvoja!$B$16*Kaksitasouoma_matriisi!O854^(1/6)/(SQRT((2*Refererenssiarvoja!$B$15)/(Päälaskenta!$F$31*Päälaskenta!$G$31*L854)))</f>
        <v>0.18164747081091501</v>
      </c>
    </row>
    <row r="855" spans="1:44" x14ac:dyDescent="0.2">
      <c r="A855" s="8">
        <v>853</v>
      </c>
      <c r="B855" s="8">
        <f>IF(Päälaskenta!C$7,Päälaskenta!E$7,Päälaskenta!G$5)</f>
        <v>2.5</v>
      </c>
      <c r="C855" s="56">
        <v>1.147</v>
      </c>
      <c r="D855" s="93">
        <f t="shared" si="209"/>
        <v>2.1796000000000002</v>
      </c>
      <c r="E855" s="8">
        <f>IF(Päälaskenta!$C$26,Kaksitasouoma_matriisi!AP855,Kaksitasouoma_matriisi!AC855)</f>
        <v>0.10236458287296001</v>
      </c>
      <c r="F855" s="56">
        <f>IF(D855&lt;Päälaskenta!H$24,(SQRT(POWER(Päälaskenta!C$24/(2*Päälaskenta!E$24),2)+(D855/Päälaskenta!E$24))-Päälaskenta!C$24/(2*Päälaskenta!E$24)),IF(D855=Päälaskenta!H$24,Päälaskenta!D$24,Päälaskenta!D$24+(SQRT(POWER((Päälaskenta!C$20+Päälaskenta!G$24)/(2*Päälaskenta!E$20),2)+((D855-Päälaskenta!H$24)/Päälaskenta!E$20))-(Päälaskenta!C$20+Päälaskenta!G$24)/(2*Päälaskenta!E$20))))</f>
        <v>0.83</v>
      </c>
      <c r="G855" s="57">
        <f>IF(F855&gt;Päälaskenta!D$24,(2*SQRT((POWER(Päälaskenta!D$24,2))+POWER(Päälaskenta!E$24*Päälaskenta!D$24,2))+Päälaskenta!C$24)+(2*SQRT((POWER((F855-Päälaskenta!D$24),2))+POWER(Päälaskenta!E$20*(F855-Päälaskenta!D$24),2))+Päälaskenta!C$20),(2*SQRT((POWER(F855,2))+POWER(Päälaskenta!E$24*F855,2))+Päälaskenta!C$24))</f>
        <v>8.4499999999999993</v>
      </c>
      <c r="H855" s="57">
        <f t="shared" si="210"/>
        <v>0.26</v>
      </c>
      <c r="I855" s="62">
        <f t="shared" si="211"/>
        <v>8.3072999999999994E-2</v>
      </c>
      <c r="J855" s="8">
        <f>IF(F855&lt;Päälaskenta!$D$24,0,Kaksitasouoma_matriisi!F855-Päälaskenta!$D$24)</f>
        <v>0.13</v>
      </c>
      <c r="L855" s="8">
        <f>IF(F855&gt;Päälaskenta!D$24,F855-Päälaskenta!D$24,0)</f>
        <v>0.13</v>
      </c>
      <c r="M855" s="8">
        <f>IF(F855&gt;Päälaskenta!D$24,(Päälaskenta!C$20+(Päälaskenta!E$20*(Kaksitasouoma_matriisi!F855-Päälaskenta!D$24)))*(Kaksitasouoma_matriisi!F855-Päälaskenta!D$24),0)</f>
        <v>0.67535000000000001</v>
      </c>
      <c r="N855" s="8">
        <f>IF(F855&gt;Päälaskenta!D$24,(2*SQRT((POWER((F855-Päälaskenta!D$24),2))+POWER(Päälaskenta!E$20*(F855-Päälaskenta!D$24),2))+Päälaskenta!C$20),0)</f>
        <v>5.4687216658103202</v>
      </c>
      <c r="O855" s="8">
        <f t="shared" si="217"/>
        <v>0.12349321126035601</v>
      </c>
      <c r="P855" s="8">
        <f>IF(Päälaskenta!$C$29,IF(L855&gt;Päälaskenta!$F$28,Kaksitasouoma_matriisi!AQ855,Kaksitasouoma_matriisi!AR855),Päälaskenta!$F$20)</f>
        <v>0.12</v>
      </c>
      <c r="Q855" s="8">
        <f t="shared" si="218"/>
        <v>1.3956495529273401</v>
      </c>
      <c r="R855" s="8">
        <f t="shared" si="212"/>
        <v>0.23283196554916499</v>
      </c>
      <c r="S855" s="8">
        <f t="shared" si="219"/>
        <v>0.34475748211914597</v>
      </c>
      <c r="U855" s="93">
        <f>IF(F855&gt;Päälaskenta!D$24,Päälaskenta!H$24+L855*Päälaskenta!G$24,F855*Päälaskenta!C$24 + F855*F855*Päälaskenta!E$24)</f>
        <v>1.502</v>
      </c>
      <c r="V855" s="8">
        <f>IF(F855&gt;Päälaskenta!D$24,2*SQRT(POWER(Päälaskenta!D$24,2)+POWER(Päälaskenta!E$24*Päälaskenta!D$24,2))+Päälaskenta!C$24,(2*SQRT((POWER(F855,2))+POWER(Päälaskenta!E$24*F855,2))+Päälaskenta!C$24))</f>
        <v>2.9798989873223301</v>
      </c>
      <c r="W855" s="8">
        <f t="shared" si="220"/>
        <v>0.50404393115004997</v>
      </c>
      <c r="X855" s="8">
        <f>Päälaskenta!F$24</f>
        <v>7.0000000000000007E-2</v>
      </c>
      <c r="Y855" s="8">
        <f t="shared" si="221"/>
        <v>13.5899383326913</v>
      </c>
      <c r="Z855" s="8">
        <f t="shared" si="213"/>
        <v>2.26716803445083</v>
      </c>
      <c r="AA855" s="8">
        <f t="shared" si="222"/>
        <v>1.5094327792615401</v>
      </c>
      <c r="AC855" s="8">
        <f t="shared" si="214"/>
        <v>0.10236458287296001</v>
      </c>
      <c r="AE855" s="8">
        <v>853</v>
      </c>
      <c r="AF855" s="8">
        <f t="shared" si="208"/>
        <v>14.9855878856186</v>
      </c>
      <c r="AG855" s="8">
        <f t="shared" si="215"/>
        <v>2.7831233007135601E-2</v>
      </c>
      <c r="AJ855" s="132">
        <f>IF(Päälaskenta!$F$28&lt;Kaksitasouoma_matriisi!L855,Päälaskenta!$C$20*Päälaskenta!$F$28,Päälaskenta!$C$20*Kaksitasouoma_matriisi!L855)</f>
        <v>0.65</v>
      </c>
      <c r="AK855" s="134">
        <f>SQRT(Päälaskenta!$D$20^2+(Päälaskenta!$D$20/(1/Päälaskenta!$E$20))^2)</f>
        <v>1.8029999999999999</v>
      </c>
      <c r="AL855" s="134">
        <f>IF(Päälaskenta!$F$28&lt;Kaksitasouoma_matriisi!L855,AK855*Päälaskenta!$F$28*COS(ATAN(1/Päälaskenta!$E$20)),AK855*Kaksitasouoma_matriisi!L855*COS(ATAN(1/Päälaskenta!$E$20)))</f>
        <v>0.19500000000000001</v>
      </c>
      <c r="AM855" s="134"/>
      <c r="AN855" s="134">
        <f t="shared" si="223"/>
        <v>0.84499999999999997</v>
      </c>
      <c r="AO855" s="8">
        <f t="shared" si="216"/>
        <v>0.38768581391080897</v>
      </c>
      <c r="AP855" s="134">
        <f>Refererenssiarvoja!$B$16*H855^(1/6)/(Refererenssiarvoja!$B$15^0.5)*(Päälaskenta!$G$28/2)^0.5*(1-AO855)^(-1.5)</f>
        <v>8.4000000000000005E-2</v>
      </c>
      <c r="AQ855" s="8">
        <f>Refererenssiarvoja!$B$16*Kaksitasouoma_matriisi!O855^(1/6)/(SQRT((2*Refererenssiarvoja!$B$15)/(Päälaskenta!$F$31*Päälaskenta!$G$31*Päälaskenta!$F$28))+SQRT(Refererenssiarvoja!$B$15)/Refererenssiarvoja!$B$17*LN(Kaksitasouoma_matriisi!L855/Päälaskenta!$F$28))</f>
        <v>-8.2371893634938201E-2</v>
      </c>
      <c r="AR855" s="8">
        <f>Refererenssiarvoja!$B$16*Kaksitasouoma_matriisi!O855^(1/6)/(SQRT((2*Refererenssiarvoja!$B$15)/(Päälaskenta!$F$31*Päälaskenta!$G$31*L855)))</f>
        <v>0.18164747081091501</v>
      </c>
    </row>
    <row r="856" spans="1:44" x14ac:dyDescent="0.2">
      <c r="A856" s="8">
        <v>854</v>
      </c>
      <c r="B856" s="8">
        <f>IF(Päälaskenta!C$7,Päälaskenta!E$7,Päälaskenta!G$5)</f>
        <v>2.5</v>
      </c>
      <c r="C856" s="56">
        <v>1.1459999999999999</v>
      </c>
      <c r="D856" s="93">
        <f t="shared" si="209"/>
        <v>2.1815000000000002</v>
      </c>
      <c r="E856" s="8">
        <f>IF(Päälaskenta!$C$26,Kaksitasouoma_matriisi!AP856,Kaksitasouoma_matriisi!AC856)</f>
        <v>0.10237210579049399</v>
      </c>
      <c r="F856" s="56">
        <f>IF(D856&lt;Päälaskenta!H$24,(SQRT(POWER(Päälaskenta!C$24/(2*Päälaskenta!E$24),2)+(D856/Päälaskenta!E$24))-Päälaskenta!C$24/(2*Päälaskenta!E$24)),IF(D856=Päälaskenta!H$24,Päälaskenta!D$24,Päälaskenta!D$24+(SQRT(POWER((Päälaskenta!C$20+Päälaskenta!G$24)/(2*Päälaskenta!E$20),2)+((D856-Päälaskenta!H$24)/Päälaskenta!E$20))-(Päälaskenta!C$20+Päälaskenta!G$24)/(2*Päälaskenta!E$20))))</f>
        <v>0.83099999999999996</v>
      </c>
      <c r="G856" s="57">
        <f>IF(F856&gt;Päälaskenta!D$24,(2*SQRT((POWER(Päälaskenta!D$24,2))+POWER(Päälaskenta!E$24*Päälaskenta!D$24,2))+Päälaskenta!C$24)+(2*SQRT((POWER((F856-Päälaskenta!D$24),2))+POWER(Päälaskenta!E$20*(F856-Päälaskenta!D$24),2))+Päälaskenta!C$20),(2*SQRT((POWER(F856,2))+POWER(Päälaskenta!E$24*F856,2))+Päälaskenta!C$24))</f>
        <v>8.4499999999999993</v>
      </c>
      <c r="H856" s="57">
        <f t="shared" si="210"/>
        <v>0.26</v>
      </c>
      <c r="I856" s="62">
        <f t="shared" si="211"/>
        <v>8.2941000000000001E-2</v>
      </c>
      <c r="J856" s="8">
        <f>IF(F856&lt;Päälaskenta!$D$24,0,Kaksitasouoma_matriisi!F856-Päälaskenta!$D$24)</f>
        <v>0.13100000000000001</v>
      </c>
      <c r="L856" s="8">
        <f>IF(F856&gt;Päälaskenta!D$24,F856-Päälaskenta!D$24,0)</f>
        <v>0.13100000000000001</v>
      </c>
      <c r="M856" s="8">
        <f>IF(F856&gt;Päälaskenta!D$24,(Päälaskenta!C$20+(Päälaskenta!E$20*(Kaksitasouoma_matriisi!F856-Päälaskenta!D$24)))*(Kaksitasouoma_matriisi!F856-Päälaskenta!D$24),0)</f>
        <v>0.6807415</v>
      </c>
      <c r="N856" s="8">
        <f>IF(F856&gt;Päälaskenta!D$24,(2*SQRT((POWER((F856-Päälaskenta!D$24),2))+POWER(Päälaskenta!E$20*(F856-Päälaskenta!D$24),2))+Päälaskenta!C$20),0)</f>
        <v>5.4723272170857804</v>
      </c>
      <c r="O856" s="8">
        <f t="shared" si="217"/>
        <v>0.124397075137353</v>
      </c>
      <c r="P856" s="8">
        <f>IF(Päälaskenta!$C$29,IF(L856&gt;Päälaskenta!$F$28,Kaksitasouoma_matriisi!AQ856,Kaksitasouoma_matriisi!AR856),Päälaskenta!$F$20)</f>
        <v>0.12</v>
      </c>
      <c r="Q856" s="8">
        <f t="shared" si="218"/>
        <v>1.41364738462099</v>
      </c>
      <c r="R856" s="8">
        <f t="shared" si="212"/>
        <v>0.23498445906438101</v>
      </c>
      <c r="S856" s="8">
        <f t="shared" si="219"/>
        <v>0.34518897270752702</v>
      </c>
      <c r="U856" s="93">
        <f>IF(F856&gt;Päälaskenta!D$24,Päälaskenta!H$24+L856*Päälaskenta!G$24,F856*Päälaskenta!C$24 + F856*F856*Päälaskenta!E$24)</f>
        <v>1.5044</v>
      </c>
      <c r="V856" s="8">
        <f>IF(F856&gt;Päälaskenta!D$24,2*SQRT(POWER(Päälaskenta!D$24,2)+POWER(Päälaskenta!E$24*Päälaskenta!D$24,2))+Päälaskenta!C$24,(2*SQRT((POWER(F856,2))+POWER(Päälaskenta!E$24*F856,2))+Päälaskenta!C$24))</f>
        <v>2.9798989873223301</v>
      </c>
      <c r="W856" s="8">
        <f t="shared" si="220"/>
        <v>0.50484932757798595</v>
      </c>
      <c r="X856" s="8">
        <f>Päälaskenta!F$24</f>
        <v>7.0000000000000007E-2</v>
      </c>
      <c r="Y856" s="8">
        <f t="shared" si="221"/>
        <v>13.626149185858599</v>
      </c>
      <c r="Z856" s="8">
        <f t="shared" si="213"/>
        <v>2.2650155409356199</v>
      </c>
      <c r="AA856" s="8">
        <f t="shared" si="222"/>
        <v>1.50559395169876</v>
      </c>
      <c r="AC856" s="8">
        <f t="shared" si="214"/>
        <v>0.10237210579049399</v>
      </c>
      <c r="AE856" s="8">
        <v>854</v>
      </c>
      <c r="AF856" s="8">
        <f t="shared" si="208"/>
        <v>15.0397965704796</v>
      </c>
      <c r="AG856" s="8">
        <f t="shared" si="215"/>
        <v>2.76309675845237E-2</v>
      </c>
      <c r="AJ856" s="132">
        <f>IF(Päälaskenta!$F$28&lt;Kaksitasouoma_matriisi!L856,Päälaskenta!$C$20*Päälaskenta!$F$28,Päälaskenta!$C$20*Kaksitasouoma_matriisi!L856)</f>
        <v>0.65500000000000003</v>
      </c>
      <c r="AK856" s="134">
        <f>SQRT(Päälaskenta!$D$20^2+(Päälaskenta!$D$20/(1/Päälaskenta!$E$20))^2)</f>
        <v>1.8029999999999999</v>
      </c>
      <c r="AL856" s="134">
        <f>IF(Päälaskenta!$F$28&lt;Kaksitasouoma_matriisi!L856,AK856*Päälaskenta!$F$28*COS(ATAN(1/Päälaskenta!$E$20)),AK856*Kaksitasouoma_matriisi!L856*COS(ATAN(1/Päälaskenta!$E$20)))</f>
        <v>0.19700000000000001</v>
      </c>
      <c r="AM856" s="134"/>
      <c r="AN856" s="134">
        <f t="shared" si="223"/>
        <v>0.85199999999999998</v>
      </c>
      <c r="AO856" s="8">
        <f t="shared" si="216"/>
        <v>0.39055695622278203</v>
      </c>
      <c r="AP856" s="134">
        <f>Refererenssiarvoja!$B$16*H856^(1/6)/(Refererenssiarvoja!$B$15^0.5)*(Päälaskenta!$G$28/2)^0.5*(1-AO856)^(-1.5)</f>
        <v>8.5000000000000006E-2</v>
      </c>
      <c r="AQ856" s="8">
        <f>Refererenssiarvoja!$B$16*Kaksitasouoma_matriisi!O856^(1/6)/(SQRT((2*Refererenssiarvoja!$B$15)/(Päälaskenta!$F$31*Päälaskenta!$G$31*Päälaskenta!$F$28))+SQRT(Refererenssiarvoja!$B$15)/Refererenssiarvoja!$B$17*LN(Kaksitasouoma_matriisi!L856/Päälaskenta!$F$28))</f>
        <v>-8.3053768129502395E-2</v>
      </c>
      <c r="AR856" s="8">
        <f>Refererenssiarvoja!$B$16*Kaksitasouoma_matriisi!O856^(1/6)/(SQRT((2*Refererenssiarvoja!$B$15)/(Päälaskenta!$F$31*Päälaskenta!$G$31*L856)))</f>
        <v>0.182566535634962</v>
      </c>
    </row>
    <row r="857" spans="1:44" x14ac:dyDescent="0.2">
      <c r="A857" s="8">
        <v>855</v>
      </c>
      <c r="B857" s="8">
        <f>IF(Päälaskenta!C$7,Päälaskenta!E$7,Päälaskenta!G$5)</f>
        <v>2.5</v>
      </c>
      <c r="C857" s="56">
        <v>1.145</v>
      </c>
      <c r="D857" s="93">
        <f t="shared" si="209"/>
        <v>2.1833999999999998</v>
      </c>
      <c r="E857" s="8">
        <f>IF(Päälaskenta!$C$26,Kaksitasouoma_matriisi!AP857,Kaksitasouoma_matriisi!AC857)</f>
        <v>0.10237210579049399</v>
      </c>
      <c r="F857" s="56">
        <f>IF(D857&lt;Päälaskenta!H$24,(SQRT(POWER(Päälaskenta!C$24/(2*Päälaskenta!E$24),2)+(D857/Päälaskenta!E$24))-Päälaskenta!C$24/(2*Päälaskenta!E$24)),IF(D857=Päälaskenta!H$24,Päälaskenta!D$24,Päälaskenta!D$24+(SQRT(POWER((Päälaskenta!C$20+Päälaskenta!G$24)/(2*Päälaskenta!E$20),2)+((D857-Päälaskenta!H$24)/Päälaskenta!E$20))-(Päälaskenta!C$20+Päälaskenta!G$24)/(2*Päälaskenta!E$20))))</f>
        <v>0.83099999999999996</v>
      </c>
      <c r="G857" s="57">
        <f>IF(F857&gt;Päälaskenta!D$24,(2*SQRT((POWER(Päälaskenta!D$24,2))+POWER(Päälaskenta!E$24*Päälaskenta!D$24,2))+Päälaskenta!C$24)+(2*SQRT((POWER((F857-Päälaskenta!D$24),2))+POWER(Päälaskenta!E$20*(F857-Päälaskenta!D$24),2))+Päälaskenta!C$20),(2*SQRT((POWER(F857,2))+POWER(Päälaskenta!E$24*F857,2))+Päälaskenta!C$24))</f>
        <v>8.4499999999999993</v>
      </c>
      <c r="H857" s="57">
        <f t="shared" si="210"/>
        <v>0.26</v>
      </c>
      <c r="I857" s="62">
        <f t="shared" si="211"/>
        <v>8.2795999999999995E-2</v>
      </c>
      <c r="J857" s="8">
        <f>IF(F857&lt;Päälaskenta!$D$24,0,Kaksitasouoma_matriisi!F857-Päälaskenta!$D$24)</f>
        <v>0.13100000000000001</v>
      </c>
      <c r="L857" s="8">
        <f>IF(F857&gt;Päälaskenta!D$24,F857-Päälaskenta!D$24,0)</f>
        <v>0.13100000000000001</v>
      </c>
      <c r="M857" s="8">
        <f>IF(F857&gt;Päälaskenta!D$24,(Päälaskenta!C$20+(Päälaskenta!E$20*(Kaksitasouoma_matriisi!F857-Päälaskenta!D$24)))*(Kaksitasouoma_matriisi!F857-Päälaskenta!D$24),0)</f>
        <v>0.6807415</v>
      </c>
      <c r="N857" s="8">
        <f>IF(F857&gt;Päälaskenta!D$24,(2*SQRT((POWER((F857-Päälaskenta!D$24),2))+POWER(Päälaskenta!E$20*(F857-Päälaskenta!D$24),2))+Päälaskenta!C$20),0)</f>
        <v>5.4723272170857804</v>
      </c>
      <c r="O857" s="8">
        <f t="shared" si="217"/>
        <v>0.124397075137353</v>
      </c>
      <c r="P857" s="8">
        <f>IF(Päälaskenta!$C$29,IF(L857&gt;Päälaskenta!$F$28,Kaksitasouoma_matriisi!AQ857,Kaksitasouoma_matriisi!AR857),Päälaskenta!$F$20)</f>
        <v>0.12</v>
      </c>
      <c r="Q857" s="8">
        <f t="shared" si="218"/>
        <v>1.41364738462099</v>
      </c>
      <c r="R857" s="8">
        <f t="shared" si="212"/>
        <v>0.23498445906438101</v>
      </c>
      <c r="S857" s="8">
        <f t="shared" si="219"/>
        <v>0.34518897270752702</v>
      </c>
      <c r="U857" s="93">
        <f>IF(F857&gt;Päälaskenta!D$24,Päälaskenta!H$24+L857*Päälaskenta!G$24,F857*Päälaskenta!C$24 + F857*F857*Päälaskenta!E$24)</f>
        <v>1.5044</v>
      </c>
      <c r="V857" s="8">
        <f>IF(F857&gt;Päälaskenta!D$24,2*SQRT(POWER(Päälaskenta!D$24,2)+POWER(Päälaskenta!E$24*Päälaskenta!D$24,2))+Päälaskenta!C$24,(2*SQRT((POWER(F857,2))+POWER(Päälaskenta!E$24*F857,2))+Päälaskenta!C$24))</f>
        <v>2.9798989873223301</v>
      </c>
      <c r="W857" s="8">
        <f t="shared" si="220"/>
        <v>0.50484932757798595</v>
      </c>
      <c r="X857" s="8">
        <f>Päälaskenta!F$24</f>
        <v>7.0000000000000007E-2</v>
      </c>
      <c r="Y857" s="8">
        <f t="shared" si="221"/>
        <v>13.626149185858599</v>
      </c>
      <c r="Z857" s="8">
        <f t="shared" si="213"/>
        <v>2.2650155409356199</v>
      </c>
      <c r="AA857" s="8">
        <f t="shared" si="222"/>
        <v>1.50559395169876</v>
      </c>
      <c r="AC857" s="8">
        <f t="shared" si="214"/>
        <v>0.10237210579049399</v>
      </c>
      <c r="AE857" s="8">
        <v>855</v>
      </c>
      <c r="AF857" s="8">
        <f t="shared" si="208"/>
        <v>15.0397965704796</v>
      </c>
      <c r="AG857" s="8">
        <f t="shared" si="215"/>
        <v>2.76309675845237E-2</v>
      </c>
      <c r="AJ857" s="132">
        <f>IF(Päälaskenta!$F$28&lt;Kaksitasouoma_matriisi!L857,Päälaskenta!$C$20*Päälaskenta!$F$28,Päälaskenta!$C$20*Kaksitasouoma_matriisi!L857)</f>
        <v>0.65500000000000003</v>
      </c>
      <c r="AK857" s="134">
        <f>SQRT(Päälaskenta!$D$20^2+(Päälaskenta!$D$20/(1/Päälaskenta!$E$20))^2)</f>
        <v>1.8029999999999999</v>
      </c>
      <c r="AL857" s="134">
        <f>IF(Päälaskenta!$F$28&lt;Kaksitasouoma_matriisi!L857,AK857*Päälaskenta!$F$28*COS(ATAN(1/Päälaskenta!$E$20)),AK857*Kaksitasouoma_matriisi!L857*COS(ATAN(1/Päälaskenta!$E$20)))</f>
        <v>0.19700000000000001</v>
      </c>
      <c r="AM857" s="134"/>
      <c r="AN857" s="134">
        <f t="shared" si="223"/>
        <v>0.85199999999999998</v>
      </c>
      <c r="AO857" s="8">
        <f t="shared" si="216"/>
        <v>0.39021709260785897</v>
      </c>
      <c r="AP857" s="134">
        <f>Refererenssiarvoja!$B$16*H857^(1/6)/(Refererenssiarvoja!$B$15^0.5)*(Päälaskenta!$G$28/2)^0.5*(1-AO857)^(-1.5)</f>
        <v>8.5000000000000006E-2</v>
      </c>
      <c r="AQ857" s="8">
        <f>Refererenssiarvoja!$B$16*Kaksitasouoma_matriisi!O857^(1/6)/(SQRT((2*Refererenssiarvoja!$B$15)/(Päälaskenta!$F$31*Päälaskenta!$G$31*Päälaskenta!$F$28))+SQRT(Refererenssiarvoja!$B$15)/Refererenssiarvoja!$B$17*LN(Kaksitasouoma_matriisi!L857/Päälaskenta!$F$28))</f>
        <v>-8.3053768129502395E-2</v>
      </c>
      <c r="AR857" s="8">
        <f>Refererenssiarvoja!$B$16*Kaksitasouoma_matriisi!O857^(1/6)/(SQRT((2*Refererenssiarvoja!$B$15)/(Päälaskenta!$F$31*Päälaskenta!$G$31*L857)))</f>
        <v>0.182566535634962</v>
      </c>
    </row>
    <row r="858" spans="1:44" x14ac:dyDescent="0.2">
      <c r="A858" s="8">
        <v>856</v>
      </c>
      <c r="B858" s="8">
        <f>IF(Päälaskenta!C$7,Päälaskenta!E$7,Päälaskenta!G$5)</f>
        <v>2.5</v>
      </c>
      <c r="C858" s="56">
        <v>1.1439999999999999</v>
      </c>
      <c r="D858" s="93">
        <f t="shared" si="209"/>
        <v>2.1852999999999998</v>
      </c>
      <c r="E858" s="8">
        <f>IF(Päälaskenta!$C$26,Kaksitasouoma_matriisi!AP858,Kaksitasouoma_matriisi!AC858)</f>
        <v>0.10237210579049399</v>
      </c>
      <c r="F858" s="56">
        <f>IF(D858&lt;Päälaskenta!H$24,(SQRT(POWER(Päälaskenta!C$24/(2*Päälaskenta!E$24),2)+(D858/Päälaskenta!E$24))-Päälaskenta!C$24/(2*Päälaskenta!E$24)),IF(D858=Päälaskenta!H$24,Päälaskenta!D$24,Päälaskenta!D$24+(SQRT(POWER((Päälaskenta!C$20+Päälaskenta!G$24)/(2*Päälaskenta!E$20),2)+((D858-Päälaskenta!H$24)/Päälaskenta!E$20))-(Päälaskenta!C$20+Päälaskenta!G$24)/(2*Päälaskenta!E$20))))</f>
        <v>0.83099999999999996</v>
      </c>
      <c r="G858" s="57">
        <f>IF(F858&gt;Päälaskenta!D$24,(2*SQRT((POWER(Päälaskenta!D$24,2))+POWER(Päälaskenta!E$24*Päälaskenta!D$24,2))+Päälaskenta!C$24)+(2*SQRT((POWER((F858-Päälaskenta!D$24),2))+POWER(Päälaskenta!E$20*(F858-Päälaskenta!D$24),2))+Päälaskenta!C$20),(2*SQRT((POWER(F858,2))+POWER(Päälaskenta!E$24*F858,2))+Päälaskenta!C$24))</f>
        <v>8.4499999999999993</v>
      </c>
      <c r="H858" s="57">
        <f t="shared" si="210"/>
        <v>0.26</v>
      </c>
      <c r="I858" s="62">
        <f t="shared" si="211"/>
        <v>8.2652000000000003E-2</v>
      </c>
      <c r="J858" s="8">
        <f>IF(F858&lt;Päälaskenta!$D$24,0,Kaksitasouoma_matriisi!F858-Päälaskenta!$D$24)</f>
        <v>0.13100000000000001</v>
      </c>
      <c r="L858" s="8">
        <f>IF(F858&gt;Päälaskenta!D$24,F858-Päälaskenta!D$24,0)</f>
        <v>0.13100000000000001</v>
      </c>
      <c r="M858" s="8">
        <f>IF(F858&gt;Päälaskenta!D$24,(Päälaskenta!C$20+(Päälaskenta!E$20*(Kaksitasouoma_matriisi!F858-Päälaskenta!D$24)))*(Kaksitasouoma_matriisi!F858-Päälaskenta!D$24),0)</f>
        <v>0.6807415</v>
      </c>
      <c r="N858" s="8">
        <f>IF(F858&gt;Päälaskenta!D$24,(2*SQRT((POWER((F858-Päälaskenta!D$24),2))+POWER(Päälaskenta!E$20*(F858-Päälaskenta!D$24),2))+Päälaskenta!C$20),0)</f>
        <v>5.4723272170857804</v>
      </c>
      <c r="O858" s="8">
        <f t="shared" si="217"/>
        <v>0.124397075137353</v>
      </c>
      <c r="P858" s="8">
        <f>IF(Päälaskenta!$C$29,IF(L858&gt;Päälaskenta!$F$28,Kaksitasouoma_matriisi!AQ858,Kaksitasouoma_matriisi!AR858),Päälaskenta!$F$20)</f>
        <v>0.12</v>
      </c>
      <c r="Q858" s="8">
        <f t="shared" si="218"/>
        <v>1.41364738462099</v>
      </c>
      <c r="R858" s="8">
        <f t="shared" si="212"/>
        <v>0.23498445906438101</v>
      </c>
      <c r="S858" s="8">
        <f t="shared" si="219"/>
        <v>0.34518897270752702</v>
      </c>
      <c r="U858" s="93">
        <f>IF(F858&gt;Päälaskenta!D$24,Päälaskenta!H$24+L858*Päälaskenta!G$24,F858*Päälaskenta!C$24 + F858*F858*Päälaskenta!E$24)</f>
        <v>1.5044</v>
      </c>
      <c r="V858" s="8">
        <f>IF(F858&gt;Päälaskenta!D$24,2*SQRT(POWER(Päälaskenta!D$24,2)+POWER(Päälaskenta!E$24*Päälaskenta!D$24,2))+Päälaskenta!C$24,(2*SQRT((POWER(F858,2))+POWER(Päälaskenta!E$24*F858,2))+Päälaskenta!C$24))</f>
        <v>2.9798989873223301</v>
      </c>
      <c r="W858" s="8">
        <f t="shared" si="220"/>
        <v>0.50484932757798595</v>
      </c>
      <c r="X858" s="8">
        <f>Päälaskenta!F$24</f>
        <v>7.0000000000000007E-2</v>
      </c>
      <c r="Y858" s="8">
        <f t="shared" si="221"/>
        <v>13.626149185858599</v>
      </c>
      <c r="Z858" s="8">
        <f t="shared" si="213"/>
        <v>2.2650155409356199</v>
      </c>
      <c r="AA858" s="8">
        <f t="shared" si="222"/>
        <v>1.50559395169876</v>
      </c>
      <c r="AC858" s="8">
        <f t="shared" si="214"/>
        <v>0.10237210579049399</v>
      </c>
      <c r="AE858" s="8">
        <v>856</v>
      </c>
      <c r="AF858" s="8">
        <f t="shared" si="208"/>
        <v>15.0397965704796</v>
      </c>
      <c r="AG858" s="8">
        <f t="shared" si="215"/>
        <v>2.76309675845237E-2</v>
      </c>
      <c r="AJ858" s="132">
        <f>IF(Päälaskenta!$F$28&lt;Kaksitasouoma_matriisi!L858,Päälaskenta!$C$20*Päälaskenta!$F$28,Päälaskenta!$C$20*Kaksitasouoma_matriisi!L858)</f>
        <v>0.65500000000000003</v>
      </c>
      <c r="AK858" s="134">
        <f>SQRT(Päälaskenta!$D$20^2+(Päälaskenta!$D$20/(1/Päälaskenta!$E$20))^2)</f>
        <v>1.8029999999999999</v>
      </c>
      <c r="AL858" s="134">
        <f>IF(Päälaskenta!$F$28&lt;Kaksitasouoma_matriisi!L858,AK858*Päälaskenta!$F$28*COS(ATAN(1/Päälaskenta!$E$20)),AK858*Kaksitasouoma_matriisi!L858*COS(ATAN(1/Päälaskenta!$E$20)))</f>
        <v>0.19700000000000001</v>
      </c>
      <c r="AM858" s="134"/>
      <c r="AN858" s="134">
        <f t="shared" si="223"/>
        <v>0.85199999999999998</v>
      </c>
      <c r="AO858" s="8">
        <f t="shared" si="216"/>
        <v>0.38987781997894999</v>
      </c>
      <c r="AP858" s="134">
        <f>Refererenssiarvoja!$B$16*H858^(1/6)/(Refererenssiarvoja!$B$15^0.5)*(Päälaskenta!$G$28/2)^0.5*(1-AO858)^(-1.5)</f>
        <v>8.5000000000000006E-2</v>
      </c>
      <c r="AQ858" s="8">
        <f>Refererenssiarvoja!$B$16*Kaksitasouoma_matriisi!O858^(1/6)/(SQRT((2*Refererenssiarvoja!$B$15)/(Päälaskenta!$F$31*Päälaskenta!$G$31*Päälaskenta!$F$28))+SQRT(Refererenssiarvoja!$B$15)/Refererenssiarvoja!$B$17*LN(Kaksitasouoma_matriisi!L858/Päälaskenta!$F$28))</f>
        <v>-8.3053768129502395E-2</v>
      </c>
      <c r="AR858" s="8">
        <f>Refererenssiarvoja!$B$16*Kaksitasouoma_matriisi!O858^(1/6)/(SQRT((2*Refererenssiarvoja!$B$15)/(Päälaskenta!$F$31*Päälaskenta!$G$31*L858)))</f>
        <v>0.182566535634962</v>
      </c>
    </row>
    <row r="859" spans="1:44" x14ac:dyDescent="0.2">
      <c r="A859" s="8">
        <v>857</v>
      </c>
      <c r="B859" s="8">
        <f>IF(Päälaskenta!C$7,Päälaskenta!E$7,Päälaskenta!G$5)</f>
        <v>2.5</v>
      </c>
      <c r="C859" s="56">
        <v>1.143</v>
      </c>
      <c r="D859" s="93">
        <f t="shared" si="209"/>
        <v>2.1871999999999998</v>
      </c>
      <c r="E859" s="8">
        <f>IF(Päälaskenta!$C$26,Kaksitasouoma_matriisi!AP859,Kaksitasouoma_matriisi!AC859)</f>
        <v>0.10237210579049399</v>
      </c>
      <c r="F859" s="56">
        <f>IF(D859&lt;Päälaskenta!H$24,(SQRT(POWER(Päälaskenta!C$24/(2*Päälaskenta!E$24),2)+(D859/Päälaskenta!E$24))-Päälaskenta!C$24/(2*Päälaskenta!E$24)),IF(D859=Päälaskenta!H$24,Päälaskenta!D$24,Päälaskenta!D$24+(SQRT(POWER((Päälaskenta!C$20+Päälaskenta!G$24)/(2*Päälaskenta!E$20),2)+((D859-Päälaskenta!H$24)/Päälaskenta!E$20))-(Päälaskenta!C$20+Päälaskenta!G$24)/(2*Päälaskenta!E$20))))</f>
        <v>0.83099999999999996</v>
      </c>
      <c r="G859" s="57">
        <f>IF(F859&gt;Päälaskenta!D$24,(2*SQRT((POWER(Päälaskenta!D$24,2))+POWER(Päälaskenta!E$24*Päälaskenta!D$24,2))+Päälaskenta!C$24)+(2*SQRT((POWER((F859-Päälaskenta!D$24),2))+POWER(Päälaskenta!E$20*(F859-Päälaskenta!D$24),2))+Päälaskenta!C$20),(2*SQRT((POWER(F859,2))+POWER(Päälaskenta!E$24*F859,2))+Päälaskenta!C$24))</f>
        <v>8.4499999999999993</v>
      </c>
      <c r="H859" s="57">
        <f t="shared" si="210"/>
        <v>0.26</v>
      </c>
      <c r="I859" s="62">
        <f t="shared" si="211"/>
        <v>8.2506999999999997E-2</v>
      </c>
      <c r="J859" s="8">
        <f>IF(F859&lt;Päälaskenta!$D$24,0,Kaksitasouoma_matriisi!F859-Päälaskenta!$D$24)</f>
        <v>0.13100000000000001</v>
      </c>
      <c r="L859" s="8">
        <f>IF(F859&gt;Päälaskenta!D$24,F859-Päälaskenta!D$24,0)</f>
        <v>0.13100000000000001</v>
      </c>
      <c r="M859" s="8">
        <f>IF(F859&gt;Päälaskenta!D$24,(Päälaskenta!C$20+(Päälaskenta!E$20*(Kaksitasouoma_matriisi!F859-Päälaskenta!D$24)))*(Kaksitasouoma_matriisi!F859-Päälaskenta!D$24),0)</f>
        <v>0.6807415</v>
      </c>
      <c r="N859" s="8">
        <f>IF(F859&gt;Päälaskenta!D$24,(2*SQRT((POWER((F859-Päälaskenta!D$24),2))+POWER(Päälaskenta!E$20*(F859-Päälaskenta!D$24),2))+Päälaskenta!C$20),0)</f>
        <v>5.4723272170857804</v>
      </c>
      <c r="O859" s="8">
        <f t="shared" si="217"/>
        <v>0.124397075137353</v>
      </c>
      <c r="P859" s="8">
        <f>IF(Päälaskenta!$C$29,IF(L859&gt;Päälaskenta!$F$28,Kaksitasouoma_matriisi!AQ859,Kaksitasouoma_matriisi!AR859),Päälaskenta!$F$20)</f>
        <v>0.12</v>
      </c>
      <c r="Q859" s="8">
        <f t="shared" si="218"/>
        <v>1.41364738462099</v>
      </c>
      <c r="R859" s="8">
        <f t="shared" si="212"/>
        <v>0.23498445906438101</v>
      </c>
      <c r="S859" s="8">
        <f t="shared" si="219"/>
        <v>0.34518897270752702</v>
      </c>
      <c r="U859" s="93">
        <f>IF(F859&gt;Päälaskenta!D$24,Päälaskenta!H$24+L859*Päälaskenta!G$24,F859*Päälaskenta!C$24 + F859*F859*Päälaskenta!E$24)</f>
        <v>1.5044</v>
      </c>
      <c r="V859" s="8">
        <f>IF(F859&gt;Päälaskenta!D$24,2*SQRT(POWER(Päälaskenta!D$24,2)+POWER(Päälaskenta!E$24*Päälaskenta!D$24,2))+Päälaskenta!C$24,(2*SQRT((POWER(F859,2))+POWER(Päälaskenta!E$24*F859,2))+Päälaskenta!C$24))</f>
        <v>2.9798989873223301</v>
      </c>
      <c r="W859" s="8">
        <f t="shared" si="220"/>
        <v>0.50484932757798595</v>
      </c>
      <c r="X859" s="8">
        <f>Päälaskenta!F$24</f>
        <v>7.0000000000000007E-2</v>
      </c>
      <c r="Y859" s="8">
        <f t="shared" si="221"/>
        <v>13.626149185858599</v>
      </c>
      <c r="Z859" s="8">
        <f t="shared" si="213"/>
        <v>2.2650155409356199</v>
      </c>
      <c r="AA859" s="8">
        <f t="shared" si="222"/>
        <v>1.50559395169876</v>
      </c>
      <c r="AC859" s="8">
        <f t="shared" si="214"/>
        <v>0.10237210579049399</v>
      </c>
      <c r="AE859" s="8">
        <v>857</v>
      </c>
      <c r="AF859" s="8">
        <f t="shared" si="208"/>
        <v>15.0397965704796</v>
      </c>
      <c r="AG859" s="8">
        <f t="shared" si="215"/>
        <v>2.76309675845237E-2</v>
      </c>
      <c r="AJ859" s="132">
        <f>IF(Päälaskenta!$F$28&lt;Kaksitasouoma_matriisi!L859,Päälaskenta!$C$20*Päälaskenta!$F$28,Päälaskenta!$C$20*Kaksitasouoma_matriisi!L859)</f>
        <v>0.65500000000000003</v>
      </c>
      <c r="AK859" s="134">
        <f>SQRT(Päälaskenta!$D$20^2+(Päälaskenta!$D$20/(1/Päälaskenta!$E$20))^2)</f>
        <v>1.8029999999999999</v>
      </c>
      <c r="AL859" s="134">
        <f>IF(Päälaskenta!$F$28&lt;Kaksitasouoma_matriisi!L859,AK859*Päälaskenta!$F$28*COS(ATAN(1/Päälaskenta!$E$20)),AK859*Kaksitasouoma_matriisi!L859*COS(ATAN(1/Päälaskenta!$E$20)))</f>
        <v>0.19700000000000001</v>
      </c>
      <c r="AM859" s="134"/>
      <c r="AN859" s="134">
        <f t="shared" si="223"/>
        <v>0.85199999999999998</v>
      </c>
      <c r="AO859" s="8">
        <f t="shared" si="216"/>
        <v>0.38953913679590302</v>
      </c>
      <c r="AP859" s="134">
        <f>Refererenssiarvoja!$B$16*H859^(1/6)/(Refererenssiarvoja!$B$15^0.5)*(Päälaskenta!$G$28/2)^0.5*(1-AO859)^(-1.5)</f>
        <v>8.5000000000000006E-2</v>
      </c>
      <c r="AQ859" s="8">
        <f>Refererenssiarvoja!$B$16*Kaksitasouoma_matriisi!O859^(1/6)/(SQRT((2*Refererenssiarvoja!$B$15)/(Päälaskenta!$F$31*Päälaskenta!$G$31*Päälaskenta!$F$28))+SQRT(Refererenssiarvoja!$B$15)/Refererenssiarvoja!$B$17*LN(Kaksitasouoma_matriisi!L859/Päälaskenta!$F$28))</f>
        <v>-8.3053768129502395E-2</v>
      </c>
      <c r="AR859" s="8">
        <f>Refererenssiarvoja!$B$16*Kaksitasouoma_matriisi!O859^(1/6)/(SQRT((2*Refererenssiarvoja!$B$15)/(Päälaskenta!$F$31*Päälaskenta!$G$31*L859)))</f>
        <v>0.182566535634962</v>
      </c>
    </row>
    <row r="860" spans="1:44" x14ac:dyDescent="0.2">
      <c r="A860" s="8">
        <v>858</v>
      </c>
      <c r="B860" s="8">
        <f>IF(Päälaskenta!C$7,Päälaskenta!E$7,Päälaskenta!G$5)</f>
        <v>2.5</v>
      </c>
      <c r="C860" s="56">
        <v>1.1419999999999999</v>
      </c>
      <c r="D860" s="93">
        <f t="shared" si="209"/>
        <v>2.1890999999999998</v>
      </c>
      <c r="E860" s="8">
        <f>IF(Päälaskenta!$C$26,Kaksitasouoma_matriisi!AP860,Kaksitasouoma_matriisi!AC860)</f>
        <v>0.102379622292512</v>
      </c>
      <c r="F860" s="56">
        <f>IF(D860&lt;Päälaskenta!H$24,(SQRT(POWER(Päälaskenta!C$24/(2*Päälaskenta!E$24),2)+(D860/Päälaskenta!E$24))-Päälaskenta!C$24/(2*Päälaskenta!E$24)),IF(D860=Päälaskenta!H$24,Päälaskenta!D$24,Päälaskenta!D$24+(SQRT(POWER((Päälaskenta!C$20+Päälaskenta!G$24)/(2*Päälaskenta!E$20),2)+((D860-Päälaskenta!H$24)/Päälaskenta!E$20))-(Päälaskenta!C$20+Päälaskenta!G$24)/(2*Päälaskenta!E$20))))</f>
        <v>0.83199999999999996</v>
      </c>
      <c r="G860" s="57">
        <f>IF(F860&gt;Päälaskenta!D$24,(2*SQRT((POWER(Päälaskenta!D$24,2))+POWER(Päälaskenta!E$24*Päälaskenta!D$24,2))+Päälaskenta!C$24)+(2*SQRT((POWER((F860-Päälaskenta!D$24),2))+POWER(Päälaskenta!E$20*(F860-Päälaskenta!D$24),2))+Päälaskenta!C$20),(2*SQRT((POWER(F860,2))+POWER(Päälaskenta!E$24*F860,2))+Päälaskenta!C$24))</f>
        <v>8.4600000000000009</v>
      </c>
      <c r="H860" s="57">
        <f t="shared" si="210"/>
        <v>0.26</v>
      </c>
      <c r="I860" s="62">
        <f t="shared" si="211"/>
        <v>8.2375000000000004E-2</v>
      </c>
      <c r="J860" s="8">
        <f>IF(F860&lt;Päälaskenta!$D$24,0,Kaksitasouoma_matriisi!F860-Päälaskenta!$D$24)</f>
        <v>0.13200000000000001</v>
      </c>
      <c r="L860" s="8">
        <f>IF(F860&gt;Päälaskenta!D$24,F860-Päälaskenta!D$24,0)</f>
        <v>0.13200000000000001</v>
      </c>
      <c r="M860" s="8">
        <f>IF(F860&gt;Päälaskenta!D$24,(Päälaskenta!C$20+(Päälaskenta!E$20*(Kaksitasouoma_matriisi!F860-Päälaskenta!D$24)))*(Kaksitasouoma_matriisi!F860-Päälaskenta!D$24),0)</f>
        <v>0.68613599999999997</v>
      </c>
      <c r="N860" s="8">
        <f>IF(F860&gt;Päälaskenta!D$24,(2*SQRT((POWER((F860-Päälaskenta!D$24),2))+POWER(Päälaskenta!E$20*(F860-Päälaskenta!D$24),2))+Päälaskenta!C$20),0)</f>
        <v>5.4759327683612504</v>
      </c>
      <c r="O860" s="8">
        <f t="shared" si="217"/>
        <v>0.12530029659318401</v>
      </c>
      <c r="P860" s="8">
        <f>IF(Päälaskenta!$C$29,IF(L860&gt;Päälaskenta!$F$28,Kaksitasouoma_matriisi!AQ860,Kaksitasouoma_matriisi!AR860),Päälaskenta!$F$20)</f>
        <v>0.12</v>
      </c>
      <c r="Q860" s="8">
        <f t="shared" si="218"/>
        <v>1.4317384654669001</v>
      </c>
      <c r="R860" s="8">
        <f t="shared" si="212"/>
        <v>0.23713486600190101</v>
      </c>
      <c r="S860" s="8">
        <f t="shared" si="219"/>
        <v>0.34560912997117299</v>
      </c>
      <c r="U860" s="93">
        <f>IF(F860&gt;Päälaskenta!D$24,Päälaskenta!H$24+L860*Päälaskenta!G$24,F860*Päälaskenta!C$24 + F860*F860*Päälaskenta!E$24)</f>
        <v>1.5067999999999999</v>
      </c>
      <c r="V860" s="8">
        <f>IF(F860&gt;Päälaskenta!D$24,2*SQRT(POWER(Päälaskenta!D$24,2)+POWER(Päälaskenta!E$24*Päälaskenta!D$24,2))+Päälaskenta!C$24,(2*SQRT((POWER(F860,2))+POWER(Päälaskenta!E$24*F860,2))+Päälaskenta!C$24))</f>
        <v>2.9798989873223301</v>
      </c>
      <c r="W860" s="8">
        <f t="shared" si="220"/>
        <v>0.50565472400592204</v>
      </c>
      <c r="X860" s="8">
        <f>Päälaskenta!F$24</f>
        <v>7.0000000000000007E-2</v>
      </c>
      <c r="Y860" s="8">
        <f t="shared" si="221"/>
        <v>13.6623985714653</v>
      </c>
      <c r="Z860" s="8">
        <f t="shared" si="213"/>
        <v>2.2628651339980999</v>
      </c>
      <c r="AA860" s="8">
        <f t="shared" si="222"/>
        <v>1.50176873772106</v>
      </c>
      <c r="AC860" s="8">
        <f t="shared" si="214"/>
        <v>0.102379622292512</v>
      </c>
      <c r="AE860" s="8">
        <v>858</v>
      </c>
      <c r="AF860" s="8">
        <f t="shared" si="208"/>
        <v>15.094137036932199</v>
      </c>
      <c r="AG860" s="8">
        <f t="shared" si="215"/>
        <v>2.74323769765587E-2</v>
      </c>
      <c r="AJ860" s="132">
        <f>IF(Päälaskenta!$F$28&lt;Kaksitasouoma_matriisi!L860,Päälaskenta!$C$20*Päälaskenta!$F$28,Päälaskenta!$C$20*Kaksitasouoma_matriisi!L860)</f>
        <v>0.66</v>
      </c>
      <c r="AK860" s="134">
        <f>SQRT(Päälaskenta!$D$20^2+(Päälaskenta!$D$20/(1/Päälaskenta!$E$20))^2)</f>
        <v>1.8029999999999999</v>
      </c>
      <c r="AL860" s="134">
        <f>IF(Päälaskenta!$F$28&lt;Kaksitasouoma_matriisi!L860,AK860*Päälaskenta!$F$28*COS(ATAN(1/Päälaskenta!$E$20)),AK860*Kaksitasouoma_matriisi!L860*COS(ATAN(1/Päälaskenta!$E$20)))</f>
        <v>0.19800000000000001</v>
      </c>
      <c r="AM860" s="134"/>
      <c r="AN860" s="134">
        <f t="shared" si="223"/>
        <v>0.85799999999999998</v>
      </c>
      <c r="AO860" s="8">
        <f t="shared" si="216"/>
        <v>0.39194189392901202</v>
      </c>
      <c r="AP860" s="134">
        <f>Refererenssiarvoja!$B$16*H860^(1/6)/(Refererenssiarvoja!$B$15^0.5)*(Päälaskenta!$G$28/2)^0.5*(1-AO860)^(-1.5)</f>
        <v>8.5000000000000006E-2</v>
      </c>
      <c r="AQ860" s="8">
        <f>Refererenssiarvoja!$B$16*Kaksitasouoma_matriisi!O860^(1/6)/(SQRT((2*Refererenssiarvoja!$B$15)/(Päälaskenta!$F$31*Päälaskenta!$G$31*Päälaskenta!$F$28))+SQRT(Refererenssiarvoja!$B$15)/Refererenssiarvoja!$B$17*LN(Kaksitasouoma_matriisi!L860/Päälaskenta!$F$28))</f>
        <v>-8.3740121425110003E-2</v>
      </c>
      <c r="AR860" s="8">
        <f>Refererenssiarvoja!$B$16*Kaksitasouoma_matriisi!O860^(1/6)/(SQRT((2*Refererenssiarvoja!$B$15)/(Päälaskenta!$F$31*Päälaskenta!$G$31*L860)))</f>
        <v>0.183483133035935</v>
      </c>
    </row>
    <row r="861" spans="1:44" x14ac:dyDescent="0.2">
      <c r="A861" s="8">
        <v>859</v>
      </c>
      <c r="B861" s="8">
        <f>IF(Päälaskenta!C$7,Päälaskenta!E$7,Päälaskenta!G$5)</f>
        <v>2.5</v>
      </c>
      <c r="C861" s="56">
        <v>1.141</v>
      </c>
      <c r="D861" s="93">
        <f t="shared" si="209"/>
        <v>2.1911</v>
      </c>
      <c r="E861" s="8">
        <f>IF(Päälaskenta!$C$26,Kaksitasouoma_matriisi!AP861,Kaksitasouoma_matriisi!AC861)</f>
        <v>0.102379622292512</v>
      </c>
      <c r="F861" s="56">
        <f>IF(D861&lt;Päälaskenta!H$24,(SQRT(POWER(Päälaskenta!C$24/(2*Päälaskenta!E$24),2)+(D861/Päälaskenta!E$24))-Päälaskenta!C$24/(2*Päälaskenta!E$24)),IF(D861=Päälaskenta!H$24,Päälaskenta!D$24,Päälaskenta!D$24+(SQRT(POWER((Päälaskenta!C$20+Päälaskenta!G$24)/(2*Päälaskenta!E$20),2)+((D861-Päälaskenta!H$24)/Päälaskenta!E$20))-(Päälaskenta!C$20+Päälaskenta!G$24)/(2*Päälaskenta!E$20))))</f>
        <v>0.83199999999999996</v>
      </c>
      <c r="G861" s="57">
        <f>IF(F861&gt;Päälaskenta!D$24,(2*SQRT((POWER(Päälaskenta!D$24,2))+POWER(Päälaskenta!E$24*Päälaskenta!D$24,2))+Päälaskenta!C$24)+(2*SQRT((POWER((F861-Päälaskenta!D$24),2))+POWER(Päälaskenta!E$20*(F861-Päälaskenta!D$24),2))+Päälaskenta!C$20),(2*SQRT((POWER(F861,2))+POWER(Päälaskenta!E$24*F861,2))+Päälaskenta!C$24))</f>
        <v>8.4600000000000009</v>
      </c>
      <c r="H861" s="57">
        <f t="shared" si="210"/>
        <v>0.26</v>
      </c>
      <c r="I861" s="62">
        <f t="shared" si="211"/>
        <v>8.2230999999999999E-2</v>
      </c>
      <c r="J861" s="8">
        <f>IF(F861&lt;Päälaskenta!$D$24,0,Kaksitasouoma_matriisi!F861-Päälaskenta!$D$24)</f>
        <v>0.13200000000000001</v>
      </c>
      <c r="L861" s="8">
        <f>IF(F861&gt;Päälaskenta!D$24,F861-Päälaskenta!D$24,0)</f>
        <v>0.13200000000000001</v>
      </c>
      <c r="M861" s="8">
        <f>IF(F861&gt;Päälaskenta!D$24,(Päälaskenta!C$20+(Päälaskenta!E$20*(Kaksitasouoma_matriisi!F861-Päälaskenta!D$24)))*(Kaksitasouoma_matriisi!F861-Päälaskenta!D$24),0)</f>
        <v>0.68613599999999997</v>
      </c>
      <c r="N861" s="8">
        <f>IF(F861&gt;Päälaskenta!D$24,(2*SQRT((POWER((F861-Päälaskenta!D$24),2))+POWER(Päälaskenta!E$20*(F861-Päälaskenta!D$24),2))+Päälaskenta!C$20),0)</f>
        <v>5.4759327683612504</v>
      </c>
      <c r="O861" s="8">
        <f t="shared" si="217"/>
        <v>0.12530029659318401</v>
      </c>
      <c r="P861" s="8">
        <f>IF(Päälaskenta!$C$29,IF(L861&gt;Päälaskenta!$F$28,Kaksitasouoma_matriisi!AQ861,Kaksitasouoma_matriisi!AR861),Päälaskenta!$F$20)</f>
        <v>0.12</v>
      </c>
      <c r="Q861" s="8">
        <f t="shared" si="218"/>
        <v>1.4317384654669001</v>
      </c>
      <c r="R861" s="8">
        <f t="shared" si="212"/>
        <v>0.23713486600190101</v>
      </c>
      <c r="S861" s="8">
        <f t="shared" si="219"/>
        <v>0.34560912997117299</v>
      </c>
      <c r="U861" s="93">
        <f>IF(F861&gt;Päälaskenta!D$24,Päälaskenta!H$24+L861*Päälaskenta!G$24,F861*Päälaskenta!C$24 + F861*F861*Päälaskenta!E$24)</f>
        <v>1.5067999999999999</v>
      </c>
      <c r="V861" s="8">
        <f>IF(F861&gt;Päälaskenta!D$24,2*SQRT(POWER(Päälaskenta!D$24,2)+POWER(Päälaskenta!E$24*Päälaskenta!D$24,2))+Päälaskenta!C$24,(2*SQRT((POWER(F861,2))+POWER(Päälaskenta!E$24*F861,2))+Päälaskenta!C$24))</f>
        <v>2.9798989873223301</v>
      </c>
      <c r="W861" s="8">
        <f t="shared" si="220"/>
        <v>0.50565472400592204</v>
      </c>
      <c r="X861" s="8">
        <f>Päälaskenta!F$24</f>
        <v>7.0000000000000007E-2</v>
      </c>
      <c r="Y861" s="8">
        <f t="shared" si="221"/>
        <v>13.6623985714653</v>
      </c>
      <c r="Z861" s="8">
        <f t="shared" si="213"/>
        <v>2.2628651339980999</v>
      </c>
      <c r="AA861" s="8">
        <f t="shared" si="222"/>
        <v>1.50176873772106</v>
      </c>
      <c r="AC861" s="8">
        <f t="shared" si="214"/>
        <v>0.102379622292512</v>
      </c>
      <c r="AE861" s="8">
        <v>859</v>
      </c>
      <c r="AF861" s="8">
        <f t="shared" si="208"/>
        <v>15.094137036932199</v>
      </c>
      <c r="AG861" s="8">
        <f t="shared" si="215"/>
        <v>2.74323769765587E-2</v>
      </c>
      <c r="AJ861" s="132">
        <f>IF(Päälaskenta!$F$28&lt;Kaksitasouoma_matriisi!L861,Päälaskenta!$C$20*Päälaskenta!$F$28,Päälaskenta!$C$20*Kaksitasouoma_matriisi!L861)</f>
        <v>0.66</v>
      </c>
      <c r="AK861" s="134">
        <f>SQRT(Päälaskenta!$D$20^2+(Päälaskenta!$D$20/(1/Päälaskenta!$E$20))^2)</f>
        <v>1.8029999999999999</v>
      </c>
      <c r="AL861" s="134">
        <f>IF(Päälaskenta!$F$28&lt;Kaksitasouoma_matriisi!L861,AK861*Päälaskenta!$F$28*COS(ATAN(1/Päälaskenta!$E$20)),AK861*Kaksitasouoma_matriisi!L861*COS(ATAN(1/Päälaskenta!$E$20)))</f>
        <v>0.19800000000000001</v>
      </c>
      <c r="AM861" s="134"/>
      <c r="AN861" s="134">
        <f t="shared" si="223"/>
        <v>0.85799999999999998</v>
      </c>
      <c r="AO861" s="8">
        <f t="shared" si="216"/>
        <v>0.39158413582218998</v>
      </c>
      <c r="AP861" s="134">
        <f>Refererenssiarvoja!$B$16*H861^(1/6)/(Refererenssiarvoja!$B$15^0.5)*(Päälaskenta!$G$28/2)^0.5*(1-AO861)^(-1.5)</f>
        <v>8.5000000000000006E-2</v>
      </c>
      <c r="AQ861" s="8">
        <f>Refererenssiarvoja!$B$16*Kaksitasouoma_matriisi!O861^(1/6)/(SQRT((2*Refererenssiarvoja!$B$15)/(Päälaskenta!$F$31*Päälaskenta!$G$31*Päälaskenta!$F$28))+SQRT(Refererenssiarvoja!$B$15)/Refererenssiarvoja!$B$17*LN(Kaksitasouoma_matriisi!L861/Päälaskenta!$F$28))</f>
        <v>-8.3740121425110003E-2</v>
      </c>
      <c r="AR861" s="8">
        <f>Refererenssiarvoja!$B$16*Kaksitasouoma_matriisi!O861^(1/6)/(SQRT((2*Refererenssiarvoja!$B$15)/(Päälaskenta!$F$31*Päälaskenta!$G$31*L861)))</f>
        <v>0.183483133035935</v>
      </c>
    </row>
    <row r="862" spans="1:44" x14ac:dyDescent="0.2">
      <c r="A862" s="8">
        <v>860</v>
      </c>
      <c r="B862" s="8">
        <f>IF(Päälaskenta!C$7,Päälaskenta!E$7,Päälaskenta!G$5)</f>
        <v>2.5</v>
      </c>
      <c r="C862" s="56">
        <v>1.1399999999999999</v>
      </c>
      <c r="D862" s="93">
        <f t="shared" si="209"/>
        <v>2.1930000000000001</v>
      </c>
      <c r="E862" s="8">
        <f>IF(Päälaskenta!$C$26,Kaksitasouoma_matriisi!AP862,Kaksitasouoma_matriisi!AC862)</f>
        <v>0.102379622292512</v>
      </c>
      <c r="F862" s="56">
        <f>IF(D862&lt;Päälaskenta!H$24,(SQRT(POWER(Päälaskenta!C$24/(2*Päälaskenta!E$24),2)+(D862/Päälaskenta!E$24))-Päälaskenta!C$24/(2*Päälaskenta!E$24)),IF(D862=Päälaskenta!H$24,Päälaskenta!D$24,Päälaskenta!D$24+(SQRT(POWER((Päälaskenta!C$20+Päälaskenta!G$24)/(2*Päälaskenta!E$20),2)+((D862-Päälaskenta!H$24)/Päälaskenta!E$20))-(Päälaskenta!C$20+Päälaskenta!G$24)/(2*Päälaskenta!E$20))))</f>
        <v>0.83199999999999996</v>
      </c>
      <c r="G862" s="57">
        <f>IF(F862&gt;Päälaskenta!D$24,(2*SQRT((POWER(Päälaskenta!D$24,2))+POWER(Päälaskenta!E$24*Päälaskenta!D$24,2))+Päälaskenta!C$24)+(2*SQRT((POWER((F862-Päälaskenta!D$24),2))+POWER(Päälaskenta!E$20*(F862-Päälaskenta!D$24),2))+Päälaskenta!C$20),(2*SQRT((POWER(F862,2))+POWER(Päälaskenta!E$24*F862,2))+Päälaskenta!C$24))</f>
        <v>8.4600000000000009</v>
      </c>
      <c r="H862" s="57">
        <f t="shared" si="210"/>
        <v>0.26</v>
      </c>
      <c r="I862" s="62">
        <f t="shared" si="211"/>
        <v>8.2086999999999993E-2</v>
      </c>
      <c r="J862" s="8">
        <f>IF(F862&lt;Päälaskenta!$D$24,0,Kaksitasouoma_matriisi!F862-Päälaskenta!$D$24)</f>
        <v>0.13200000000000001</v>
      </c>
      <c r="L862" s="8">
        <f>IF(F862&gt;Päälaskenta!D$24,F862-Päälaskenta!D$24,0)</f>
        <v>0.13200000000000001</v>
      </c>
      <c r="M862" s="8">
        <f>IF(F862&gt;Päälaskenta!D$24,(Päälaskenta!C$20+(Päälaskenta!E$20*(Kaksitasouoma_matriisi!F862-Päälaskenta!D$24)))*(Kaksitasouoma_matriisi!F862-Päälaskenta!D$24),0)</f>
        <v>0.68613599999999997</v>
      </c>
      <c r="N862" s="8">
        <f>IF(F862&gt;Päälaskenta!D$24,(2*SQRT((POWER((F862-Päälaskenta!D$24),2))+POWER(Päälaskenta!E$20*(F862-Päälaskenta!D$24),2))+Päälaskenta!C$20),0)</f>
        <v>5.4759327683612504</v>
      </c>
      <c r="O862" s="8">
        <f t="shared" si="217"/>
        <v>0.12530029659318401</v>
      </c>
      <c r="P862" s="8">
        <f>IF(Päälaskenta!$C$29,IF(L862&gt;Päälaskenta!$F$28,Kaksitasouoma_matriisi!AQ862,Kaksitasouoma_matriisi!AR862),Päälaskenta!$F$20)</f>
        <v>0.12</v>
      </c>
      <c r="Q862" s="8">
        <f t="shared" si="218"/>
        <v>1.4317384654669001</v>
      </c>
      <c r="R862" s="8">
        <f t="shared" si="212"/>
        <v>0.23713486600190101</v>
      </c>
      <c r="S862" s="8">
        <f t="shared" si="219"/>
        <v>0.34560912997117299</v>
      </c>
      <c r="U862" s="93">
        <f>IF(F862&gt;Päälaskenta!D$24,Päälaskenta!H$24+L862*Päälaskenta!G$24,F862*Päälaskenta!C$24 + F862*F862*Päälaskenta!E$24)</f>
        <v>1.5067999999999999</v>
      </c>
      <c r="V862" s="8">
        <f>IF(F862&gt;Päälaskenta!D$24,2*SQRT(POWER(Päälaskenta!D$24,2)+POWER(Päälaskenta!E$24*Päälaskenta!D$24,2))+Päälaskenta!C$24,(2*SQRT((POWER(F862,2))+POWER(Päälaskenta!E$24*F862,2))+Päälaskenta!C$24))</f>
        <v>2.9798989873223301</v>
      </c>
      <c r="W862" s="8">
        <f t="shared" si="220"/>
        <v>0.50565472400592204</v>
      </c>
      <c r="X862" s="8">
        <f>Päälaskenta!F$24</f>
        <v>7.0000000000000007E-2</v>
      </c>
      <c r="Y862" s="8">
        <f t="shared" si="221"/>
        <v>13.6623985714653</v>
      </c>
      <c r="Z862" s="8">
        <f t="shared" si="213"/>
        <v>2.2628651339980999</v>
      </c>
      <c r="AA862" s="8">
        <f t="shared" si="222"/>
        <v>1.50176873772106</v>
      </c>
      <c r="AC862" s="8">
        <f t="shared" si="214"/>
        <v>0.102379622292512</v>
      </c>
      <c r="AE862" s="8">
        <v>860</v>
      </c>
      <c r="AF862" s="8">
        <f t="shared" si="208"/>
        <v>15.094137036932199</v>
      </c>
      <c r="AG862" s="8">
        <f t="shared" si="215"/>
        <v>2.74323769765587E-2</v>
      </c>
      <c r="AJ862" s="132">
        <f>IF(Päälaskenta!$F$28&lt;Kaksitasouoma_matriisi!L862,Päälaskenta!$C$20*Päälaskenta!$F$28,Päälaskenta!$C$20*Kaksitasouoma_matriisi!L862)</f>
        <v>0.66</v>
      </c>
      <c r="AK862" s="134">
        <f>SQRT(Päälaskenta!$D$20^2+(Päälaskenta!$D$20/(1/Päälaskenta!$E$20))^2)</f>
        <v>1.8029999999999999</v>
      </c>
      <c r="AL862" s="134">
        <f>IF(Päälaskenta!$F$28&lt;Kaksitasouoma_matriisi!L862,AK862*Päälaskenta!$F$28*COS(ATAN(1/Päälaskenta!$E$20)),AK862*Kaksitasouoma_matriisi!L862*COS(ATAN(1/Päälaskenta!$E$20)))</f>
        <v>0.19800000000000001</v>
      </c>
      <c r="AM862" s="134"/>
      <c r="AN862" s="134">
        <f t="shared" si="223"/>
        <v>0.85799999999999998</v>
      </c>
      <c r="AO862" s="8">
        <f t="shared" si="216"/>
        <v>0.39124487004104003</v>
      </c>
      <c r="AP862" s="134">
        <f>Refererenssiarvoja!$B$16*H862^(1/6)/(Refererenssiarvoja!$B$15^0.5)*(Päälaskenta!$G$28/2)^0.5*(1-AO862)^(-1.5)</f>
        <v>8.5000000000000006E-2</v>
      </c>
      <c r="AQ862" s="8">
        <f>Refererenssiarvoja!$B$16*Kaksitasouoma_matriisi!O862^(1/6)/(SQRT((2*Refererenssiarvoja!$B$15)/(Päälaskenta!$F$31*Päälaskenta!$G$31*Päälaskenta!$F$28))+SQRT(Refererenssiarvoja!$B$15)/Refererenssiarvoja!$B$17*LN(Kaksitasouoma_matriisi!L862/Päälaskenta!$F$28))</f>
        <v>-8.3740121425110003E-2</v>
      </c>
      <c r="AR862" s="8">
        <f>Refererenssiarvoja!$B$16*Kaksitasouoma_matriisi!O862^(1/6)/(SQRT((2*Refererenssiarvoja!$B$15)/(Päälaskenta!$F$31*Päälaskenta!$G$31*L862)))</f>
        <v>0.183483133035935</v>
      </c>
    </row>
    <row r="863" spans="1:44" x14ac:dyDescent="0.2">
      <c r="A863" s="8">
        <v>861</v>
      </c>
      <c r="B863" s="8">
        <f>IF(Päälaskenta!C$7,Päälaskenta!E$7,Päälaskenta!G$5)</f>
        <v>2.5</v>
      </c>
      <c r="C863" s="56">
        <v>1.139</v>
      </c>
      <c r="D863" s="93">
        <f t="shared" si="209"/>
        <v>2.1949000000000001</v>
      </c>
      <c r="E863" s="8">
        <f>IF(Päälaskenta!$C$26,Kaksitasouoma_matriisi!AP863,Kaksitasouoma_matriisi!AC863)</f>
        <v>0.102379622292512</v>
      </c>
      <c r="F863" s="56">
        <f>IF(D863&lt;Päälaskenta!H$24,(SQRT(POWER(Päälaskenta!C$24/(2*Päälaskenta!E$24),2)+(D863/Päälaskenta!E$24))-Päälaskenta!C$24/(2*Päälaskenta!E$24)),IF(D863=Päälaskenta!H$24,Päälaskenta!D$24,Päälaskenta!D$24+(SQRT(POWER((Päälaskenta!C$20+Päälaskenta!G$24)/(2*Päälaskenta!E$20),2)+((D863-Päälaskenta!H$24)/Päälaskenta!E$20))-(Päälaskenta!C$20+Päälaskenta!G$24)/(2*Päälaskenta!E$20))))</f>
        <v>0.83199999999999996</v>
      </c>
      <c r="G863" s="57">
        <f>IF(F863&gt;Päälaskenta!D$24,(2*SQRT((POWER(Päälaskenta!D$24,2))+POWER(Päälaskenta!E$24*Päälaskenta!D$24,2))+Päälaskenta!C$24)+(2*SQRT((POWER((F863-Päälaskenta!D$24),2))+POWER(Päälaskenta!E$20*(F863-Päälaskenta!D$24),2))+Päälaskenta!C$20),(2*SQRT((POWER(F863,2))+POWER(Päälaskenta!E$24*F863,2))+Päälaskenta!C$24))</f>
        <v>8.4600000000000009</v>
      </c>
      <c r="H863" s="57">
        <f t="shared" si="210"/>
        <v>0.26</v>
      </c>
      <c r="I863" s="62">
        <f t="shared" si="211"/>
        <v>8.1943000000000002E-2</v>
      </c>
      <c r="J863" s="8">
        <f>IF(F863&lt;Päälaskenta!$D$24,0,Kaksitasouoma_matriisi!F863-Päälaskenta!$D$24)</f>
        <v>0.13200000000000001</v>
      </c>
      <c r="L863" s="8">
        <f>IF(F863&gt;Päälaskenta!D$24,F863-Päälaskenta!D$24,0)</f>
        <v>0.13200000000000001</v>
      </c>
      <c r="M863" s="8">
        <f>IF(F863&gt;Päälaskenta!D$24,(Päälaskenta!C$20+(Päälaskenta!E$20*(Kaksitasouoma_matriisi!F863-Päälaskenta!D$24)))*(Kaksitasouoma_matriisi!F863-Päälaskenta!D$24),0)</f>
        <v>0.68613599999999997</v>
      </c>
      <c r="N863" s="8">
        <f>IF(F863&gt;Päälaskenta!D$24,(2*SQRT((POWER((F863-Päälaskenta!D$24),2))+POWER(Päälaskenta!E$20*(F863-Päälaskenta!D$24),2))+Päälaskenta!C$20),0)</f>
        <v>5.4759327683612504</v>
      </c>
      <c r="O863" s="8">
        <f t="shared" si="217"/>
        <v>0.12530029659318401</v>
      </c>
      <c r="P863" s="8">
        <f>IF(Päälaskenta!$C$29,IF(L863&gt;Päälaskenta!$F$28,Kaksitasouoma_matriisi!AQ863,Kaksitasouoma_matriisi!AR863),Päälaskenta!$F$20)</f>
        <v>0.12</v>
      </c>
      <c r="Q863" s="8">
        <f t="shared" si="218"/>
        <v>1.4317384654669001</v>
      </c>
      <c r="R863" s="8">
        <f t="shared" si="212"/>
        <v>0.23713486600190101</v>
      </c>
      <c r="S863" s="8">
        <f t="shared" si="219"/>
        <v>0.34560912997117299</v>
      </c>
      <c r="U863" s="93">
        <f>IF(F863&gt;Päälaskenta!D$24,Päälaskenta!H$24+L863*Päälaskenta!G$24,F863*Päälaskenta!C$24 + F863*F863*Päälaskenta!E$24)</f>
        <v>1.5067999999999999</v>
      </c>
      <c r="V863" s="8">
        <f>IF(F863&gt;Päälaskenta!D$24,2*SQRT(POWER(Päälaskenta!D$24,2)+POWER(Päälaskenta!E$24*Päälaskenta!D$24,2))+Päälaskenta!C$24,(2*SQRT((POWER(F863,2))+POWER(Päälaskenta!E$24*F863,2))+Päälaskenta!C$24))</f>
        <v>2.9798989873223301</v>
      </c>
      <c r="W863" s="8">
        <f t="shared" si="220"/>
        <v>0.50565472400592204</v>
      </c>
      <c r="X863" s="8">
        <f>Päälaskenta!F$24</f>
        <v>7.0000000000000007E-2</v>
      </c>
      <c r="Y863" s="8">
        <f t="shared" si="221"/>
        <v>13.6623985714653</v>
      </c>
      <c r="Z863" s="8">
        <f t="shared" si="213"/>
        <v>2.2628651339980999</v>
      </c>
      <c r="AA863" s="8">
        <f t="shared" si="222"/>
        <v>1.50176873772106</v>
      </c>
      <c r="AC863" s="8">
        <f t="shared" si="214"/>
        <v>0.102379622292512</v>
      </c>
      <c r="AE863" s="8">
        <v>861</v>
      </c>
      <c r="AF863" s="8">
        <f t="shared" si="208"/>
        <v>15.094137036932199</v>
      </c>
      <c r="AG863" s="8">
        <f t="shared" si="215"/>
        <v>2.74323769765587E-2</v>
      </c>
      <c r="AJ863" s="132">
        <f>IF(Päälaskenta!$F$28&lt;Kaksitasouoma_matriisi!L863,Päälaskenta!$C$20*Päälaskenta!$F$28,Päälaskenta!$C$20*Kaksitasouoma_matriisi!L863)</f>
        <v>0.66</v>
      </c>
      <c r="AK863" s="134">
        <f>SQRT(Päälaskenta!$D$20^2+(Päälaskenta!$D$20/(1/Päälaskenta!$E$20))^2)</f>
        <v>1.8029999999999999</v>
      </c>
      <c r="AL863" s="134">
        <f>IF(Päälaskenta!$F$28&lt;Kaksitasouoma_matriisi!L863,AK863*Päälaskenta!$F$28*COS(ATAN(1/Päälaskenta!$E$20)),AK863*Kaksitasouoma_matriisi!L863*COS(ATAN(1/Päälaskenta!$E$20)))</f>
        <v>0.19800000000000001</v>
      </c>
      <c r="AM863" s="134"/>
      <c r="AN863" s="134">
        <f t="shared" si="223"/>
        <v>0.85799999999999998</v>
      </c>
      <c r="AO863" s="8">
        <f t="shared" si="216"/>
        <v>0.39090619162604201</v>
      </c>
      <c r="AP863" s="134">
        <f>Refererenssiarvoja!$B$16*H863^(1/6)/(Refererenssiarvoja!$B$15^0.5)*(Päälaskenta!$G$28/2)^0.5*(1-AO863)^(-1.5)</f>
        <v>8.5000000000000006E-2</v>
      </c>
      <c r="AQ863" s="8">
        <f>Refererenssiarvoja!$B$16*Kaksitasouoma_matriisi!O863^(1/6)/(SQRT((2*Refererenssiarvoja!$B$15)/(Päälaskenta!$F$31*Päälaskenta!$G$31*Päälaskenta!$F$28))+SQRT(Refererenssiarvoja!$B$15)/Refererenssiarvoja!$B$17*LN(Kaksitasouoma_matriisi!L863/Päälaskenta!$F$28))</f>
        <v>-8.3740121425110003E-2</v>
      </c>
      <c r="AR863" s="8">
        <f>Refererenssiarvoja!$B$16*Kaksitasouoma_matriisi!O863^(1/6)/(SQRT((2*Refererenssiarvoja!$B$15)/(Päälaskenta!$F$31*Päälaskenta!$G$31*L863)))</f>
        <v>0.183483133035935</v>
      </c>
    </row>
    <row r="864" spans="1:44" x14ac:dyDescent="0.2">
      <c r="A864" s="8">
        <v>862</v>
      </c>
      <c r="B864" s="8">
        <f>IF(Päälaskenta!C$7,Päälaskenta!E$7,Päälaskenta!G$5)</f>
        <v>2.5</v>
      </c>
      <c r="C864" s="56">
        <v>1.1379999999999999</v>
      </c>
      <c r="D864" s="93">
        <f t="shared" si="209"/>
        <v>2.1968000000000001</v>
      </c>
      <c r="E864" s="8">
        <f>IF(Päälaskenta!$C$26,Kaksitasouoma_matriisi!AP864,Kaksitasouoma_matriisi!AC864)</f>
        <v>0.102379622292512</v>
      </c>
      <c r="F864" s="56">
        <f>IF(D864&lt;Päälaskenta!H$24,(SQRT(POWER(Päälaskenta!C$24/(2*Päälaskenta!E$24),2)+(D864/Päälaskenta!E$24))-Päälaskenta!C$24/(2*Päälaskenta!E$24)),IF(D864=Päälaskenta!H$24,Päälaskenta!D$24,Päälaskenta!D$24+(SQRT(POWER((Päälaskenta!C$20+Päälaskenta!G$24)/(2*Päälaskenta!E$20),2)+((D864-Päälaskenta!H$24)/Päälaskenta!E$20))-(Päälaskenta!C$20+Päälaskenta!G$24)/(2*Päälaskenta!E$20))))</f>
        <v>0.83199999999999996</v>
      </c>
      <c r="G864" s="57">
        <f>IF(F864&gt;Päälaskenta!D$24,(2*SQRT((POWER(Päälaskenta!D$24,2))+POWER(Päälaskenta!E$24*Päälaskenta!D$24,2))+Päälaskenta!C$24)+(2*SQRT((POWER((F864-Päälaskenta!D$24),2))+POWER(Päälaskenta!E$20*(F864-Päälaskenta!D$24),2))+Päälaskenta!C$20),(2*SQRT((POWER(F864,2))+POWER(Päälaskenta!E$24*F864,2))+Päälaskenta!C$24))</f>
        <v>8.4600000000000009</v>
      </c>
      <c r="H864" s="57">
        <f t="shared" si="210"/>
        <v>0.26</v>
      </c>
      <c r="I864" s="62">
        <f t="shared" si="211"/>
        <v>8.1798999999999997E-2</v>
      </c>
      <c r="J864" s="8">
        <f>IF(F864&lt;Päälaskenta!$D$24,0,Kaksitasouoma_matriisi!F864-Päälaskenta!$D$24)</f>
        <v>0.13200000000000001</v>
      </c>
      <c r="L864" s="8">
        <f>IF(F864&gt;Päälaskenta!D$24,F864-Päälaskenta!D$24,0)</f>
        <v>0.13200000000000001</v>
      </c>
      <c r="M864" s="8">
        <f>IF(F864&gt;Päälaskenta!D$24,(Päälaskenta!C$20+(Päälaskenta!E$20*(Kaksitasouoma_matriisi!F864-Päälaskenta!D$24)))*(Kaksitasouoma_matriisi!F864-Päälaskenta!D$24),0)</f>
        <v>0.68613599999999997</v>
      </c>
      <c r="N864" s="8">
        <f>IF(F864&gt;Päälaskenta!D$24,(2*SQRT((POWER((F864-Päälaskenta!D$24),2))+POWER(Päälaskenta!E$20*(F864-Päälaskenta!D$24),2))+Päälaskenta!C$20),0)</f>
        <v>5.4759327683612504</v>
      </c>
      <c r="O864" s="8">
        <f t="shared" si="217"/>
        <v>0.12530029659318401</v>
      </c>
      <c r="P864" s="8">
        <f>IF(Päälaskenta!$C$29,IF(L864&gt;Päälaskenta!$F$28,Kaksitasouoma_matriisi!AQ864,Kaksitasouoma_matriisi!AR864),Päälaskenta!$F$20)</f>
        <v>0.12</v>
      </c>
      <c r="Q864" s="8">
        <f t="shared" si="218"/>
        <v>1.4317384654669001</v>
      </c>
      <c r="R864" s="8">
        <f t="shared" si="212"/>
        <v>0.23713486600190101</v>
      </c>
      <c r="S864" s="8">
        <f t="shared" si="219"/>
        <v>0.34560912997117299</v>
      </c>
      <c r="U864" s="93">
        <f>IF(F864&gt;Päälaskenta!D$24,Päälaskenta!H$24+L864*Päälaskenta!G$24,F864*Päälaskenta!C$24 + F864*F864*Päälaskenta!E$24)</f>
        <v>1.5067999999999999</v>
      </c>
      <c r="V864" s="8">
        <f>IF(F864&gt;Päälaskenta!D$24,2*SQRT(POWER(Päälaskenta!D$24,2)+POWER(Päälaskenta!E$24*Päälaskenta!D$24,2))+Päälaskenta!C$24,(2*SQRT((POWER(F864,2))+POWER(Päälaskenta!E$24*F864,2))+Päälaskenta!C$24))</f>
        <v>2.9798989873223301</v>
      </c>
      <c r="W864" s="8">
        <f t="shared" si="220"/>
        <v>0.50565472400592204</v>
      </c>
      <c r="X864" s="8">
        <f>Päälaskenta!F$24</f>
        <v>7.0000000000000007E-2</v>
      </c>
      <c r="Y864" s="8">
        <f t="shared" si="221"/>
        <v>13.6623985714653</v>
      </c>
      <c r="Z864" s="8">
        <f t="shared" si="213"/>
        <v>2.2628651339980999</v>
      </c>
      <c r="AA864" s="8">
        <f t="shared" si="222"/>
        <v>1.50176873772106</v>
      </c>
      <c r="AC864" s="8">
        <f t="shared" si="214"/>
        <v>0.102379622292512</v>
      </c>
      <c r="AE864" s="8">
        <v>862</v>
      </c>
      <c r="AF864" s="8">
        <f t="shared" si="208"/>
        <v>15.094137036932199</v>
      </c>
      <c r="AG864" s="8">
        <f t="shared" si="215"/>
        <v>2.74323769765587E-2</v>
      </c>
      <c r="AJ864" s="132">
        <f>IF(Päälaskenta!$F$28&lt;Kaksitasouoma_matriisi!L864,Päälaskenta!$C$20*Päälaskenta!$F$28,Päälaskenta!$C$20*Kaksitasouoma_matriisi!L864)</f>
        <v>0.66</v>
      </c>
      <c r="AK864" s="134">
        <f>SQRT(Päälaskenta!$D$20^2+(Päälaskenta!$D$20/(1/Päälaskenta!$E$20))^2)</f>
        <v>1.8029999999999999</v>
      </c>
      <c r="AL864" s="134">
        <f>IF(Päälaskenta!$F$28&lt;Kaksitasouoma_matriisi!L864,AK864*Päälaskenta!$F$28*COS(ATAN(1/Päälaskenta!$E$20)),AK864*Kaksitasouoma_matriisi!L864*COS(ATAN(1/Päälaskenta!$E$20)))</f>
        <v>0.19800000000000001</v>
      </c>
      <c r="AM864" s="134"/>
      <c r="AN864" s="134">
        <f t="shared" si="223"/>
        <v>0.85799999999999998</v>
      </c>
      <c r="AO864" s="8">
        <f t="shared" si="216"/>
        <v>0.39056809905316803</v>
      </c>
      <c r="AP864" s="134">
        <f>Refererenssiarvoja!$B$16*H864^(1/6)/(Refererenssiarvoja!$B$15^0.5)*(Päälaskenta!$G$28/2)^0.5*(1-AO864)^(-1.5)</f>
        <v>8.5000000000000006E-2</v>
      </c>
      <c r="AQ864" s="8">
        <f>Refererenssiarvoja!$B$16*Kaksitasouoma_matriisi!O864^(1/6)/(SQRT((2*Refererenssiarvoja!$B$15)/(Päälaskenta!$F$31*Päälaskenta!$G$31*Päälaskenta!$F$28))+SQRT(Refererenssiarvoja!$B$15)/Refererenssiarvoja!$B$17*LN(Kaksitasouoma_matriisi!L864/Päälaskenta!$F$28))</f>
        <v>-8.3740121425110003E-2</v>
      </c>
      <c r="AR864" s="8">
        <f>Refererenssiarvoja!$B$16*Kaksitasouoma_matriisi!O864^(1/6)/(SQRT((2*Refererenssiarvoja!$B$15)/(Päälaskenta!$F$31*Päälaskenta!$G$31*L864)))</f>
        <v>0.183483133035935</v>
      </c>
    </row>
    <row r="865" spans="1:44" x14ac:dyDescent="0.2">
      <c r="A865" s="8">
        <v>863</v>
      </c>
      <c r="B865" s="8">
        <f>IF(Päälaskenta!C$7,Päälaskenta!E$7,Päälaskenta!G$5)</f>
        <v>2.5</v>
      </c>
      <c r="C865" s="56">
        <v>1.137</v>
      </c>
      <c r="D865" s="93">
        <f t="shared" si="209"/>
        <v>2.1987999999999999</v>
      </c>
      <c r="E865" s="8">
        <f>IF(Päälaskenta!$C$26,Kaksitasouoma_matriisi!AP865,Kaksitasouoma_matriisi!AC865)</f>
        <v>0.102387132387216</v>
      </c>
      <c r="F865" s="56">
        <f>IF(D865&lt;Päälaskenta!H$24,(SQRT(POWER(Päälaskenta!C$24/(2*Päälaskenta!E$24),2)+(D865/Päälaskenta!E$24))-Päälaskenta!C$24/(2*Päälaskenta!E$24)),IF(D865=Päälaskenta!H$24,Päälaskenta!D$24,Päälaskenta!D$24+(SQRT(POWER((Päälaskenta!C$20+Päälaskenta!G$24)/(2*Päälaskenta!E$20),2)+((D865-Päälaskenta!H$24)/Päälaskenta!E$20))-(Päälaskenta!C$20+Päälaskenta!G$24)/(2*Päälaskenta!E$20))))</f>
        <v>0.83299999999999996</v>
      </c>
      <c r="G865" s="57">
        <f>IF(F865&gt;Päälaskenta!D$24,(2*SQRT((POWER(Päälaskenta!D$24,2))+POWER(Päälaskenta!E$24*Päälaskenta!D$24,2))+Päälaskenta!C$24)+(2*SQRT((POWER((F865-Päälaskenta!D$24),2))+POWER(Päälaskenta!E$20*(F865-Päälaskenta!D$24),2))+Päälaskenta!C$20),(2*SQRT((POWER(F865,2))+POWER(Päälaskenta!E$24*F865,2))+Päälaskenta!C$24))</f>
        <v>8.4600000000000009</v>
      </c>
      <c r="H865" s="57">
        <f t="shared" si="210"/>
        <v>0.26</v>
      </c>
      <c r="I865" s="62">
        <f t="shared" si="211"/>
        <v>8.1667000000000003E-2</v>
      </c>
      <c r="J865" s="8">
        <f>IF(F865&lt;Päälaskenta!$D$24,0,Kaksitasouoma_matriisi!F865-Päälaskenta!$D$24)</f>
        <v>0.13300000000000001</v>
      </c>
      <c r="L865" s="8">
        <f>IF(F865&gt;Päälaskenta!D$24,F865-Päälaskenta!D$24,0)</f>
        <v>0.13300000000000001</v>
      </c>
      <c r="M865" s="8">
        <f>IF(F865&gt;Päälaskenta!D$24,(Päälaskenta!C$20+(Päälaskenta!E$20*(Kaksitasouoma_matriisi!F865-Päälaskenta!D$24)))*(Kaksitasouoma_matriisi!F865-Päälaskenta!D$24),0)</f>
        <v>0.69153350000000002</v>
      </c>
      <c r="N865" s="8">
        <f>IF(F865&gt;Päälaskenta!D$24,(2*SQRT((POWER((F865-Päälaskenta!D$24),2))+POWER(Päälaskenta!E$20*(F865-Päälaskenta!D$24),2))+Päälaskenta!C$20),0)</f>
        <v>5.4795383196367098</v>
      </c>
      <c r="O865" s="8">
        <f t="shared" si="217"/>
        <v>0.12620287689599499</v>
      </c>
      <c r="P865" s="8">
        <f>IF(Päälaskenta!$C$29,IF(L865&gt;Päälaskenta!$F$28,Kaksitasouoma_matriisi!AQ865,Kaksitasouoma_matriisi!AR865),Päälaskenta!$F$20)</f>
        <v>0.12</v>
      </c>
      <c r="Q865" s="8">
        <f t="shared" si="218"/>
        <v>1.4499225830639999</v>
      </c>
      <c r="R865" s="8">
        <f t="shared" si="212"/>
        <v>0.239283121321023</v>
      </c>
      <c r="S865" s="8">
        <f t="shared" si="219"/>
        <v>0.346018119615352</v>
      </c>
      <c r="U865" s="93">
        <f>IF(F865&gt;Päälaskenta!D$24,Päälaskenta!H$24+L865*Päälaskenta!G$24,F865*Päälaskenta!C$24 + F865*F865*Päälaskenta!E$24)</f>
        <v>1.5092000000000001</v>
      </c>
      <c r="V865" s="8">
        <f>IF(F865&gt;Päälaskenta!D$24,2*SQRT(POWER(Päälaskenta!D$24,2)+POWER(Päälaskenta!E$24*Päälaskenta!D$24,2))+Päälaskenta!C$24,(2*SQRT((POWER(F865,2))+POWER(Päälaskenta!E$24*F865,2))+Päälaskenta!C$24))</f>
        <v>2.9798989873223301</v>
      </c>
      <c r="W865" s="8">
        <f t="shared" si="220"/>
        <v>0.50646012043385802</v>
      </c>
      <c r="X865" s="8">
        <f>Päälaskenta!F$24</f>
        <v>7.0000000000000007E-2</v>
      </c>
      <c r="Y865" s="8">
        <f t="shared" si="221"/>
        <v>13.6986864690427</v>
      </c>
      <c r="Z865" s="8">
        <f t="shared" si="213"/>
        <v>2.2607168786789802</v>
      </c>
      <c r="AA865" s="8">
        <f t="shared" si="222"/>
        <v>1.49795711547772</v>
      </c>
      <c r="AC865" s="8">
        <f t="shared" si="214"/>
        <v>0.102387132387216</v>
      </c>
      <c r="AE865" s="8">
        <v>863</v>
      </c>
      <c r="AF865" s="8">
        <f t="shared" si="208"/>
        <v>15.1486090521067</v>
      </c>
      <c r="AG865" s="8">
        <f t="shared" si="215"/>
        <v>2.7235446654890801E-2</v>
      </c>
      <c r="AJ865" s="132">
        <f>IF(Päälaskenta!$F$28&lt;Kaksitasouoma_matriisi!L865,Päälaskenta!$C$20*Päälaskenta!$F$28,Päälaskenta!$C$20*Kaksitasouoma_matriisi!L865)</f>
        <v>0.66500000000000004</v>
      </c>
      <c r="AK865" s="134">
        <f>SQRT(Päälaskenta!$D$20^2+(Päälaskenta!$D$20/(1/Päälaskenta!$E$20))^2)</f>
        <v>1.8029999999999999</v>
      </c>
      <c r="AL865" s="134">
        <f>IF(Päälaskenta!$F$28&lt;Kaksitasouoma_matriisi!L865,AK865*Päälaskenta!$F$28*COS(ATAN(1/Päälaskenta!$E$20)),AK865*Kaksitasouoma_matriisi!L865*COS(ATAN(1/Päälaskenta!$E$20)))</f>
        <v>0.2</v>
      </c>
      <c r="AM865" s="134"/>
      <c r="AN865" s="134">
        <f t="shared" si="223"/>
        <v>0.86499999999999999</v>
      </c>
      <c r="AO865" s="8">
        <f t="shared" si="216"/>
        <v>0.39339639803529203</v>
      </c>
      <c r="AP865" s="134">
        <f>Refererenssiarvoja!$B$16*H865^(1/6)/(Refererenssiarvoja!$B$15^0.5)*(Päälaskenta!$G$28/2)^0.5*(1-AO865)^(-1.5)</f>
        <v>8.5000000000000006E-2</v>
      </c>
      <c r="AQ865" s="8">
        <f>Refererenssiarvoja!$B$16*Kaksitasouoma_matriisi!O865^(1/6)/(SQRT((2*Refererenssiarvoja!$B$15)/(Päälaskenta!$F$31*Päälaskenta!$G$31*Päälaskenta!$F$28))+SQRT(Refererenssiarvoja!$B$15)/Refererenssiarvoja!$B$17*LN(Kaksitasouoma_matriisi!L865/Päälaskenta!$F$28))</f>
        <v>-8.4431015797002795E-2</v>
      </c>
      <c r="AR865" s="8">
        <f>Refererenssiarvoja!$B$16*Kaksitasouoma_matriisi!O865^(1/6)/(SQRT((2*Refererenssiarvoja!$B$15)/(Päälaskenta!$F$31*Päälaskenta!$G$31*L865)))</f>
        <v>0.18439728745401901</v>
      </c>
    </row>
    <row r="866" spans="1:44" x14ac:dyDescent="0.2">
      <c r="A866" s="8">
        <v>864</v>
      </c>
      <c r="B866" s="8">
        <f>IF(Päälaskenta!C$7,Päälaskenta!E$7,Päälaskenta!G$5)</f>
        <v>2.5</v>
      </c>
      <c r="C866" s="56">
        <v>1.1359999999999999</v>
      </c>
      <c r="D866" s="93">
        <f t="shared" si="209"/>
        <v>2.2006999999999999</v>
      </c>
      <c r="E866" s="8">
        <f>IF(Päälaskenta!$C$26,Kaksitasouoma_matriisi!AP866,Kaksitasouoma_matriisi!AC866)</f>
        <v>0.102387132387216</v>
      </c>
      <c r="F866" s="56">
        <f>IF(D866&lt;Päälaskenta!H$24,(SQRT(POWER(Päälaskenta!C$24/(2*Päälaskenta!E$24),2)+(D866/Päälaskenta!E$24))-Päälaskenta!C$24/(2*Päälaskenta!E$24)),IF(D866=Päälaskenta!H$24,Päälaskenta!D$24,Päälaskenta!D$24+(SQRT(POWER((Päälaskenta!C$20+Päälaskenta!G$24)/(2*Päälaskenta!E$20),2)+((D866-Päälaskenta!H$24)/Päälaskenta!E$20))-(Päälaskenta!C$20+Päälaskenta!G$24)/(2*Päälaskenta!E$20))))</f>
        <v>0.83299999999999996</v>
      </c>
      <c r="G866" s="57">
        <f>IF(F866&gt;Päälaskenta!D$24,(2*SQRT((POWER(Päälaskenta!D$24,2))+POWER(Päälaskenta!E$24*Päälaskenta!D$24,2))+Päälaskenta!C$24)+(2*SQRT((POWER((F866-Päälaskenta!D$24),2))+POWER(Päälaskenta!E$20*(F866-Päälaskenta!D$24),2))+Päälaskenta!C$20),(2*SQRT((POWER(F866,2))+POWER(Päälaskenta!E$24*F866,2))+Päälaskenta!C$24))</f>
        <v>8.4600000000000009</v>
      </c>
      <c r="H866" s="57">
        <f t="shared" si="210"/>
        <v>0.26</v>
      </c>
      <c r="I866" s="62">
        <f t="shared" si="211"/>
        <v>8.1523999999999999E-2</v>
      </c>
      <c r="J866" s="8">
        <f>IF(F866&lt;Päälaskenta!$D$24,0,Kaksitasouoma_matriisi!F866-Päälaskenta!$D$24)</f>
        <v>0.13300000000000001</v>
      </c>
      <c r="L866" s="8">
        <f>IF(F866&gt;Päälaskenta!D$24,F866-Päälaskenta!D$24,0)</f>
        <v>0.13300000000000001</v>
      </c>
      <c r="M866" s="8">
        <f>IF(F866&gt;Päälaskenta!D$24,(Päälaskenta!C$20+(Päälaskenta!E$20*(Kaksitasouoma_matriisi!F866-Päälaskenta!D$24)))*(Kaksitasouoma_matriisi!F866-Päälaskenta!D$24),0)</f>
        <v>0.69153350000000002</v>
      </c>
      <c r="N866" s="8">
        <f>IF(F866&gt;Päälaskenta!D$24,(2*SQRT((POWER((F866-Päälaskenta!D$24),2))+POWER(Päälaskenta!E$20*(F866-Päälaskenta!D$24),2))+Päälaskenta!C$20),0)</f>
        <v>5.4795383196367098</v>
      </c>
      <c r="O866" s="8">
        <f t="shared" si="217"/>
        <v>0.12620287689599499</v>
      </c>
      <c r="P866" s="8">
        <f>IF(Päälaskenta!$C$29,IF(L866&gt;Päälaskenta!$F$28,Kaksitasouoma_matriisi!AQ866,Kaksitasouoma_matriisi!AR866),Päälaskenta!$F$20)</f>
        <v>0.12</v>
      </c>
      <c r="Q866" s="8">
        <f t="shared" si="218"/>
        <v>1.4499225830639999</v>
      </c>
      <c r="R866" s="8">
        <f t="shared" si="212"/>
        <v>0.239283121321023</v>
      </c>
      <c r="S866" s="8">
        <f t="shared" si="219"/>
        <v>0.346018119615352</v>
      </c>
      <c r="U866" s="93">
        <f>IF(F866&gt;Päälaskenta!D$24,Päälaskenta!H$24+L866*Päälaskenta!G$24,F866*Päälaskenta!C$24 + F866*F866*Päälaskenta!E$24)</f>
        <v>1.5092000000000001</v>
      </c>
      <c r="V866" s="8">
        <f>IF(F866&gt;Päälaskenta!D$24,2*SQRT(POWER(Päälaskenta!D$24,2)+POWER(Päälaskenta!E$24*Päälaskenta!D$24,2))+Päälaskenta!C$24,(2*SQRT((POWER(F866,2))+POWER(Päälaskenta!E$24*F866,2))+Päälaskenta!C$24))</f>
        <v>2.9798989873223301</v>
      </c>
      <c r="W866" s="8">
        <f t="shared" si="220"/>
        <v>0.50646012043385802</v>
      </c>
      <c r="X866" s="8">
        <f>Päälaskenta!F$24</f>
        <v>7.0000000000000007E-2</v>
      </c>
      <c r="Y866" s="8">
        <f t="shared" si="221"/>
        <v>13.6986864690427</v>
      </c>
      <c r="Z866" s="8">
        <f t="shared" si="213"/>
        <v>2.2607168786789802</v>
      </c>
      <c r="AA866" s="8">
        <f t="shared" si="222"/>
        <v>1.49795711547772</v>
      </c>
      <c r="AC866" s="8">
        <f t="shared" si="214"/>
        <v>0.102387132387216</v>
      </c>
      <c r="AE866" s="8">
        <v>864</v>
      </c>
      <c r="AF866" s="8">
        <f t="shared" si="208"/>
        <v>15.1486090521067</v>
      </c>
      <c r="AG866" s="8">
        <f t="shared" si="215"/>
        <v>2.7235446654890801E-2</v>
      </c>
      <c r="AJ866" s="132">
        <f>IF(Päälaskenta!$F$28&lt;Kaksitasouoma_matriisi!L866,Päälaskenta!$C$20*Päälaskenta!$F$28,Päälaskenta!$C$20*Kaksitasouoma_matriisi!L866)</f>
        <v>0.66500000000000004</v>
      </c>
      <c r="AK866" s="134">
        <f>SQRT(Päälaskenta!$D$20^2+(Päälaskenta!$D$20/(1/Päälaskenta!$E$20))^2)</f>
        <v>1.8029999999999999</v>
      </c>
      <c r="AL866" s="134">
        <f>IF(Päälaskenta!$F$28&lt;Kaksitasouoma_matriisi!L866,AK866*Päälaskenta!$F$28*COS(ATAN(1/Päälaskenta!$E$20)),AK866*Kaksitasouoma_matriisi!L866*COS(ATAN(1/Päälaskenta!$E$20)))</f>
        <v>0.2</v>
      </c>
      <c r="AM866" s="134"/>
      <c r="AN866" s="134">
        <f t="shared" si="223"/>
        <v>0.86499999999999999</v>
      </c>
      <c r="AO866" s="8">
        <f t="shared" si="216"/>
        <v>0.393056754668969</v>
      </c>
      <c r="AP866" s="134">
        <f>Refererenssiarvoja!$B$16*H866^(1/6)/(Refererenssiarvoja!$B$15^0.5)*(Päälaskenta!$G$28/2)^0.5*(1-AO866)^(-1.5)</f>
        <v>8.5000000000000006E-2</v>
      </c>
      <c r="AQ866" s="8">
        <f>Refererenssiarvoja!$B$16*Kaksitasouoma_matriisi!O866^(1/6)/(SQRT((2*Refererenssiarvoja!$B$15)/(Päälaskenta!$F$31*Päälaskenta!$G$31*Päälaskenta!$F$28))+SQRT(Refererenssiarvoja!$B$15)/Refererenssiarvoja!$B$17*LN(Kaksitasouoma_matriisi!L866/Päälaskenta!$F$28))</f>
        <v>-8.4431015797002795E-2</v>
      </c>
      <c r="AR866" s="8">
        <f>Refererenssiarvoja!$B$16*Kaksitasouoma_matriisi!O866^(1/6)/(SQRT((2*Refererenssiarvoja!$B$15)/(Päälaskenta!$F$31*Päälaskenta!$G$31*L866)))</f>
        <v>0.18439728745401901</v>
      </c>
    </row>
    <row r="867" spans="1:44" x14ac:dyDescent="0.2">
      <c r="A867" s="8">
        <v>865</v>
      </c>
      <c r="B867" s="8">
        <f>IF(Päälaskenta!C$7,Päälaskenta!E$7,Päälaskenta!G$5)</f>
        <v>2.5</v>
      </c>
      <c r="C867" s="56">
        <v>1.135</v>
      </c>
      <c r="D867" s="93">
        <f t="shared" si="209"/>
        <v>2.2025999999999999</v>
      </c>
      <c r="E867" s="8">
        <f>IF(Päälaskenta!$C$26,Kaksitasouoma_matriisi!AP867,Kaksitasouoma_matriisi!AC867)</f>
        <v>0.102387132387216</v>
      </c>
      <c r="F867" s="56">
        <f>IF(D867&lt;Päälaskenta!H$24,(SQRT(POWER(Päälaskenta!C$24/(2*Päälaskenta!E$24),2)+(D867/Päälaskenta!E$24))-Päälaskenta!C$24/(2*Päälaskenta!E$24)),IF(D867=Päälaskenta!H$24,Päälaskenta!D$24,Päälaskenta!D$24+(SQRT(POWER((Päälaskenta!C$20+Päälaskenta!G$24)/(2*Päälaskenta!E$20),2)+((D867-Päälaskenta!H$24)/Päälaskenta!E$20))-(Päälaskenta!C$20+Päälaskenta!G$24)/(2*Päälaskenta!E$20))))</f>
        <v>0.83299999999999996</v>
      </c>
      <c r="G867" s="57">
        <f>IF(F867&gt;Päälaskenta!D$24,(2*SQRT((POWER(Päälaskenta!D$24,2))+POWER(Päälaskenta!E$24*Päälaskenta!D$24,2))+Päälaskenta!C$24)+(2*SQRT((POWER((F867-Päälaskenta!D$24),2))+POWER(Päälaskenta!E$20*(F867-Päälaskenta!D$24),2))+Päälaskenta!C$20),(2*SQRT((POWER(F867,2))+POWER(Päälaskenta!E$24*F867,2))+Päälaskenta!C$24))</f>
        <v>8.4600000000000009</v>
      </c>
      <c r="H867" s="57">
        <f t="shared" si="210"/>
        <v>0.26</v>
      </c>
      <c r="I867" s="62">
        <f t="shared" si="211"/>
        <v>8.1379999999999994E-2</v>
      </c>
      <c r="J867" s="8">
        <f>IF(F867&lt;Päälaskenta!$D$24,0,Kaksitasouoma_matriisi!F867-Päälaskenta!$D$24)</f>
        <v>0.13300000000000001</v>
      </c>
      <c r="L867" s="8">
        <f>IF(F867&gt;Päälaskenta!D$24,F867-Päälaskenta!D$24,0)</f>
        <v>0.13300000000000001</v>
      </c>
      <c r="M867" s="8">
        <f>IF(F867&gt;Päälaskenta!D$24,(Päälaskenta!C$20+(Päälaskenta!E$20*(Kaksitasouoma_matriisi!F867-Päälaskenta!D$24)))*(Kaksitasouoma_matriisi!F867-Päälaskenta!D$24),0)</f>
        <v>0.69153350000000002</v>
      </c>
      <c r="N867" s="8">
        <f>IF(F867&gt;Päälaskenta!D$24,(2*SQRT((POWER((F867-Päälaskenta!D$24),2))+POWER(Päälaskenta!E$20*(F867-Päälaskenta!D$24),2))+Päälaskenta!C$20),0)</f>
        <v>5.4795383196367098</v>
      </c>
      <c r="O867" s="8">
        <f t="shared" si="217"/>
        <v>0.12620287689599499</v>
      </c>
      <c r="P867" s="8">
        <f>IF(Päälaskenta!$C$29,IF(L867&gt;Päälaskenta!$F$28,Kaksitasouoma_matriisi!AQ867,Kaksitasouoma_matriisi!AR867),Päälaskenta!$F$20)</f>
        <v>0.12</v>
      </c>
      <c r="Q867" s="8">
        <f t="shared" si="218"/>
        <v>1.4499225830639999</v>
      </c>
      <c r="R867" s="8">
        <f t="shared" si="212"/>
        <v>0.239283121321023</v>
      </c>
      <c r="S867" s="8">
        <f t="shared" si="219"/>
        <v>0.346018119615352</v>
      </c>
      <c r="U867" s="93">
        <f>IF(F867&gt;Päälaskenta!D$24,Päälaskenta!H$24+L867*Päälaskenta!G$24,F867*Päälaskenta!C$24 + F867*F867*Päälaskenta!E$24)</f>
        <v>1.5092000000000001</v>
      </c>
      <c r="V867" s="8">
        <f>IF(F867&gt;Päälaskenta!D$24,2*SQRT(POWER(Päälaskenta!D$24,2)+POWER(Päälaskenta!E$24*Päälaskenta!D$24,2))+Päälaskenta!C$24,(2*SQRT((POWER(F867,2))+POWER(Päälaskenta!E$24*F867,2))+Päälaskenta!C$24))</f>
        <v>2.9798989873223301</v>
      </c>
      <c r="W867" s="8">
        <f t="shared" si="220"/>
        <v>0.50646012043385802</v>
      </c>
      <c r="X867" s="8">
        <f>Päälaskenta!F$24</f>
        <v>7.0000000000000007E-2</v>
      </c>
      <c r="Y867" s="8">
        <f t="shared" si="221"/>
        <v>13.6986864690427</v>
      </c>
      <c r="Z867" s="8">
        <f t="shared" si="213"/>
        <v>2.2607168786789802</v>
      </c>
      <c r="AA867" s="8">
        <f t="shared" si="222"/>
        <v>1.49795711547772</v>
      </c>
      <c r="AC867" s="8">
        <f t="shared" si="214"/>
        <v>0.102387132387216</v>
      </c>
      <c r="AE867" s="8">
        <v>865</v>
      </c>
      <c r="AF867" s="8">
        <f t="shared" ref="AF867:AF930" si="224">Q867+Y867</f>
        <v>15.1486090521067</v>
      </c>
      <c r="AG867" s="8">
        <f t="shared" si="215"/>
        <v>2.7235446654890801E-2</v>
      </c>
      <c r="AJ867" s="132">
        <f>IF(Päälaskenta!$F$28&lt;Kaksitasouoma_matriisi!L867,Päälaskenta!$C$20*Päälaskenta!$F$28,Päälaskenta!$C$20*Kaksitasouoma_matriisi!L867)</f>
        <v>0.66500000000000004</v>
      </c>
      <c r="AK867" s="134">
        <f>SQRT(Päälaskenta!$D$20^2+(Päälaskenta!$D$20/(1/Päälaskenta!$E$20))^2)</f>
        <v>1.8029999999999999</v>
      </c>
      <c r="AL867" s="134">
        <f>IF(Päälaskenta!$F$28&lt;Kaksitasouoma_matriisi!L867,AK867*Päälaskenta!$F$28*COS(ATAN(1/Päälaskenta!$E$20)),AK867*Kaksitasouoma_matriisi!L867*COS(ATAN(1/Päälaskenta!$E$20)))</f>
        <v>0.2</v>
      </c>
      <c r="AM867" s="134"/>
      <c r="AN867" s="134">
        <f t="shared" si="223"/>
        <v>0.86499999999999999</v>
      </c>
      <c r="AO867" s="8">
        <f t="shared" si="216"/>
        <v>0.39271769726686601</v>
      </c>
      <c r="AP867" s="134">
        <f>Refererenssiarvoja!$B$16*H867^(1/6)/(Refererenssiarvoja!$B$15^0.5)*(Päälaskenta!$G$28/2)^0.5*(1-AO867)^(-1.5)</f>
        <v>8.5000000000000006E-2</v>
      </c>
      <c r="AQ867" s="8">
        <f>Refererenssiarvoja!$B$16*Kaksitasouoma_matriisi!O867^(1/6)/(SQRT((2*Refererenssiarvoja!$B$15)/(Päälaskenta!$F$31*Päälaskenta!$G$31*Päälaskenta!$F$28))+SQRT(Refererenssiarvoja!$B$15)/Refererenssiarvoja!$B$17*LN(Kaksitasouoma_matriisi!L867/Päälaskenta!$F$28))</f>
        <v>-8.4431015797002795E-2</v>
      </c>
      <c r="AR867" s="8">
        <f>Refererenssiarvoja!$B$16*Kaksitasouoma_matriisi!O867^(1/6)/(SQRT((2*Refererenssiarvoja!$B$15)/(Päälaskenta!$F$31*Päälaskenta!$G$31*L867)))</f>
        <v>0.18439728745401901</v>
      </c>
    </row>
    <row r="868" spans="1:44" x14ac:dyDescent="0.2">
      <c r="A868" s="8">
        <v>866</v>
      </c>
      <c r="B868" s="8">
        <f>IF(Päälaskenta!C$7,Päälaskenta!E$7,Päälaskenta!G$5)</f>
        <v>2.5</v>
      </c>
      <c r="C868" s="56">
        <v>1.1339999999999999</v>
      </c>
      <c r="D868" s="93">
        <f t="shared" si="209"/>
        <v>2.2046000000000001</v>
      </c>
      <c r="E868" s="8">
        <f>IF(Päälaskenta!$C$26,Kaksitasouoma_matriisi!AP868,Kaksitasouoma_matriisi!AC868)</f>
        <v>0.102387132387216</v>
      </c>
      <c r="F868" s="56">
        <f>IF(D868&lt;Päälaskenta!H$24,(SQRT(POWER(Päälaskenta!C$24/(2*Päälaskenta!E$24),2)+(D868/Päälaskenta!E$24))-Päälaskenta!C$24/(2*Päälaskenta!E$24)),IF(D868=Päälaskenta!H$24,Päälaskenta!D$24,Päälaskenta!D$24+(SQRT(POWER((Päälaskenta!C$20+Päälaskenta!G$24)/(2*Päälaskenta!E$20),2)+((D868-Päälaskenta!H$24)/Päälaskenta!E$20))-(Päälaskenta!C$20+Päälaskenta!G$24)/(2*Päälaskenta!E$20))))</f>
        <v>0.83299999999999996</v>
      </c>
      <c r="G868" s="57">
        <f>IF(F868&gt;Päälaskenta!D$24,(2*SQRT((POWER(Päälaskenta!D$24,2))+POWER(Päälaskenta!E$24*Päälaskenta!D$24,2))+Päälaskenta!C$24)+(2*SQRT((POWER((F868-Päälaskenta!D$24),2))+POWER(Päälaskenta!E$20*(F868-Päälaskenta!D$24),2))+Päälaskenta!C$20),(2*SQRT((POWER(F868,2))+POWER(Päälaskenta!E$24*F868,2))+Päälaskenta!C$24))</f>
        <v>8.4600000000000009</v>
      </c>
      <c r="H868" s="57">
        <f t="shared" si="210"/>
        <v>0.26</v>
      </c>
      <c r="I868" s="62">
        <f t="shared" si="211"/>
        <v>8.1237000000000004E-2</v>
      </c>
      <c r="J868" s="8">
        <f>IF(F868&lt;Päälaskenta!$D$24,0,Kaksitasouoma_matriisi!F868-Päälaskenta!$D$24)</f>
        <v>0.13300000000000001</v>
      </c>
      <c r="L868" s="8">
        <f>IF(F868&gt;Päälaskenta!D$24,F868-Päälaskenta!D$24,0)</f>
        <v>0.13300000000000001</v>
      </c>
      <c r="M868" s="8">
        <f>IF(F868&gt;Päälaskenta!D$24,(Päälaskenta!C$20+(Päälaskenta!E$20*(Kaksitasouoma_matriisi!F868-Päälaskenta!D$24)))*(Kaksitasouoma_matriisi!F868-Päälaskenta!D$24),0)</f>
        <v>0.69153350000000002</v>
      </c>
      <c r="N868" s="8">
        <f>IF(F868&gt;Päälaskenta!D$24,(2*SQRT((POWER((F868-Päälaskenta!D$24),2))+POWER(Päälaskenta!E$20*(F868-Päälaskenta!D$24),2))+Päälaskenta!C$20),0)</f>
        <v>5.4795383196367098</v>
      </c>
      <c r="O868" s="8">
        <f t="shared" si="217"/>
        <v>0.12620287689599499</v>
      </c>
      <c r="P868" s="8">
        <f>IF(Päälaskenta!$C$29,IF(L868&gt;Päälaskenta!$F$28,Kaksitasouoma_matriisi!AQ868,Kaksitasouoma_matriisi!AR868),Päälaskenta!$F$20)</f>
        <v>0.12</v>
      </c>
      <c r="Q868" s="8">
        <f t="shared" si="218"/>
        <v>1.4499225830639999</v>
      </c>
      <c r="R868" s="8">
        <f t="shared" si="212"/>
        <v>0.239283121321023</v>
      </c>
      <c r="S868" s="8">
        <f t="shared" si="219"/>
        <v>0.346018119615352</v>
      </c>
      <c r="U868" s="93">
        <f>IF(F868&gt;Päälaskenta!D$24,Päälaskenta!H$24+L868*Päälaskenta!G$24,F868*Päälaskenta!C$24 + F868*F868*Päälaskenta!E$24)</f>
        <v>1.5092000000000001</v>
      </c>
      <c r="V868" s="8">
        <f>IF(F868&gt;Päälaskenta!D$24,2*SQRT(POWER(Päälaskenta!D$24,2)+POWER(Päälaskenta!E$24*Päälaskenta!D$24,2))+Päälaskenta!C$24,(2*SQRT((POWER(F868,2))+POWER(Päälaskenta!E$24*F868,2))+Päälaskenta!C$24))</f>
        <v>2.9798989873223301</v>
      </c>
      <c r="W868" s="8">
        <f t="shared" si="220"/>
        <v>0.50646012043385802</v>
      </c>
      <c r="X868" s="8">
        <f>Päälaskenta!F$24</f>
        <v>7.0000000000000007E-2</v>
      </c>
      <c r="Y868" s="8">
        <f t="shared" si="221"/>
        <v>13.6986864690427</v>
      </c>
      <c r="Z868" s="8">
        <f t="shared" si="213"/>
        <v>2.2607168786789802</v>
      </c>
      <c r="AA868" s="8">
        <f t="shared" si="222"/>
        <v>1.49795711547772</v>
      </c>
      <c r="AC868" s="8">
        <f t="shared" si="214"/>
        <v>0.102387132387216</v>
      </c>
      <c r="AE868" s="8">
        <v>866</v>
      </c>
      <c r="AF868" s="8">
        <f t="shared" si="224"/>
        <v>15.1486090521067</v>
      </c>
      <c r="AG868" s="8">
        <f t="shared" si="215"/>
        <v>2.7235446654890801E-2</v>
      </c>
      <c r="AJ868" s="132">
        <f>IF(Päälaskenta!$F$28&lt;Kaksitasouoma_matriisi!L868,Päälaskenta!$C$20*Päälaskenta!$F$28,Päälaskenta!$C$20*Kaksitasouoma_matriisi!L868)</f>
        <v>0.66500000000000004</v>
      </c>
      <c r="AK868" s="134">
        <f>SQRT(Päälaskenta!$D$20^2+(Päälaskenta!$D$20/(1/Päälaskenta!$E$20))^2)</f>
        <v>1.8029999999999999</v>
      </c>
      <c r="AL868" s="134">
        <f>IF(Päälaskenta!$F$28&lt;Kaksitasouoma_matriisi!L868,AK868*Päälaskenta!$F$28*COS(ATAN(1/Päälaskenta!$E$20)),AK868*Kaksitasouoma_matriisi!L868*COS(ATAN(1/Päälaskenta!$E$20)))</f>
        <v>0.2</v>
      </c>
      <c r="AM868" s="134"/>
      <c r="AN868" s="134">
        <f t="shared" si="223"/>
        <v>0.86499999999999999</v>
      </c>
      <c r="AO868" s="8">
        <f t="shared" si="216"/>
        <v>0.39236142610904501</v>
      </c>
      <c r="AP868" s="134">
        <f>Refererenssiarvoja!$B$16*H868^(1/6)/(Refererenssiarvoja!$B$15^0.5)*(Päälaskenta!$G$28/2)^0.5*(1-AO868)^(-1.5)</f>
        <v>8.5000000000000006E-2</v>
      </c>
      <c r="AQ868" s="8">
        <f>Refererenssiarvoja!$B$16*Kaksitasouoma_matriisi!O868^(1/6)/(SQRT((2*Refererenssiarvoja!$B$15)/(Päälaskenta!$F$31*Päälaskenta!$G$31*Päälaskenta!$F$28))+SQRT(Refererenssiarvoja!$B$15)/Refererenssiarvoja!$B$17*LN(Kaksitasouoma_matriisi!L868/Päälaskenta!$F$28))</f>
        <v>-8.4431015797002795E-2</v>
      </c>
      <c r="AR868" s="8">
        <f>Refererenssiarvoja!$B$16*Kaksitasouoma_matriisi!O868^(1/6)/(SQRT((2*Refererenssiarvoja!$B$15)/(Päälaskenta!$F$31*Päälaskenta!$G$31*L868)))</f>
        <v>0.18439728745401901</v>
      </c>
    </row>
    <row r="869" spans="1:44" x14ac:dyDescent="0.2">
      <c r="A869" s="8">
        <v>867</v>
      </c>
      <c r="B869" s="8">
        <f>IF(Päälaskenta!C$7,Päälaskenta!E$7,Päälaskenta!G$5)</f>
        <v>2.5</v>
      </c>
      <c r="C869" s="56">
        <v>1.133</v>
      </c>
      <c r="D869" s="93">
        <f t="shared" si="209"/>
        <v>2.2065000000000001</v>
      </c>
      <c r="E869" s="8">
        <f>IF(Päälaskenta!$C$26,Kaksitasouoma_matriisi!AP869,Kaksitasouoma_matriisi!AC869)</f>
        <v>0.102394636082796</v>
      </c>
      <c r="F869" s="56">
        <f>IF(D869&lt;Päälaskenta!H$24,(SQRT(POWER(Päälaskenta!C$24/(2*Päälaskenta!E$24),2)+(D869/Päälaskenta!E$24))-Päälaskenta!C$24/(2*Päälaskenta!E$24)),IF(D869=Päälaskenta!H$24,Päälaskenta!D$24,Päälaskenta!D$24+(SQRT(POWER((Päälaskenta!C$20+Päälaskenta!G$24)/(2*Päälaskenta!E$20),2)+((D869-Päälaskenta!H$24)/Päälaskenta!E$20))-(Päälaskenta!C$20+Päälaskenta!G$24)/(2*Päälaskenta!E$20))))</f>
        <v>0.83399999999999996</v>
      </c>
      <c r="G869" s="57">
        <f>IF(F869&gt;Päälaskenta!D$24,(2*SQRT((POWER(Päälaskenta!D$24,2))+POWER(Päälaskenta!E$24*Päälaskenta!D$24,2))+Päälaskenta!C$24)+(2*SQRT((POWER((F869-Päälaskenta!D$24),2))+POWER(Päälaskenta!E$20*(F869-Päälaskenta!D$24),2))+Päälaskenta!C$20),(2*SQRT((POWER(F869,2))+POWER(Päälaskenta!E$24*F869,2))+Päälaskenta!C$24))</f>
        <v>8.4600000000000009</v>
      </c>
      <c r="H869" s="57">
        <f t="shared" si="210"/>
        <v>0.26</v>
      </c>
      <c r="I869" s="62">
        <f t="shared" si="211"/>
        <v>8.1104999999999997E-2</v>
      </c>
      <c r="J869" s="8">
        <f>IF(F869&lt;Päälaskenta!$D$24,0,Kaksitasouoma_matriisi!F869-Päälaskenta!$D$24)</f>
        <v>0.13400000000000001</v>
      </c>
      <c r="L869" s="8">
        <f>IF(F869&gt;Päälaskenta!D$24,F869-Päälaskenta!D$24,0)</f>
        <v>0.13400000000000001</v>
      </c>
      <c r="M869" s="8">
        <f>IF(F869&gt;Päälaskenta!D$24,(Päälaskenta!C$20+(Päälaskenta!E$20*(Kaksitasouoma_matriisi!F869-Päälaskenta!D$24)))*(Kaksitasouoma_matriisi!F869-Päälaskenta!D$24),0)</f>
        <v>0.69693400000000005</v>
      </c>
      <c r="N869" s="8">
        <f>IF(F869&gt;Päälaskenta!D$24,(2*SQRT((POWER((F869-Päälaskenta!D$24),2))+POWER(Päälaskenta!E$20*(F869-Päälaskenta!D$24),2))+Päälaskenta!C$20),0)</f>
        <v>5.48314387091217</v>
      </c>
      <c r="O869" s="8">
        <f t="shared" si="217"/>
        <v>0.127104817310595</v>
      </c>
      <c r="P869" s="8">
        <f>IF(Päälaskenta!$C$29,IF(L869&gt;Päälaskenta!$F$28,Kaksitasouoma_matriisi!AQ869,Kaksitasouoma_matriisi!AR869),Päälaskenta!$F$20)</f>
        <v>0.12</v>
      </c>
      <c r="Q869" s="8">
        <f t="shared" si="218"/>
        <v>1.46819952736546</v>
      </c>
      <c r="R869" s="8">
        <f t="shared" si="212"/>
        <v>0.241429161504505</v>
      </c>
      <c r="S869" s="8">
        <f t="shared" si="219"/>
        <v>0.34641610468782602</v>
      </c>
      <c r="U869" s="93">
        <f>IF(F869&gt;Päälaskenta!D$24,Päälaskenta!H$24+L869*Päälaskenta!G$24,F869*Päälaskenta!C$24 + F869*F869*Päälaskenta!E$24)</f>
        <v>1.5116000000000001</v>
      </c>
      <c r="V869" s="8">
        <f>IF(F869&gt;Päälaskenta!D$24,2*SQRT(POWER(Päälaskenta!D$24,2)+POWER(Päälaskenta!E$24*Päälaskenta!D$24,2))+Päälaskenta!C$24,(2*SQRT((POWER(F869,2))+POWER(Päälaskenta!E$24*F869,2))+Päälaskenta!C$24))</f>
        <v>2.9798989873223301</v>
      </c>
      <c r="W869" s="8">
        <f t="shared" si="220"/>
        <v>0.507265516861795</v>
      </c>
      <c r="X869" s="8">
        <f>Päälaskenta!F$24</f>
        <v>7.0000000000000007E-2</v>
      </c>
      <c r="Y869" s="8">
        <f t="shared" si="221"/>
        <v>13.735012858165501</v>
      </c>
      <c r="Z869" s="8">
        <f t="shared" si="213"/>
        <v>2.2585708384954999</v>
      </c>
      <c r="AA869" s="8">
        <f t="shared" si="222"/>
        <v>1.49415906224894</v>
      </c>
      <c r="AC869" s="8">
        <f t="shared" si="214"/>
        <v>0.102394636082796</v>
      </c>
      <c r="AE869" s="8">
        <v>867</v>
      </c>
      <c r="AF869" s="8">
        <f t="shared" si="224"/>
        <v>15.203212385531</v>
      </c>
      <c r="AG869" s="8">
        <f t="shared" si="215"/>
        <v>2.7040162191903701E-2</v>
      </c>
      <c r="AJ869" s="132">
        <f>IF(Päälaskenta!$F$28&lt;Kaksitasouoma_matriisi!L869,Päälaskenta!$C$20*Päälaskenta!$F$28,Päälaskenta!$C$20*Kaksitasouoma_matriisi!L869)</f>
        <v>0.67</v>
      </c>
      <c r="AK869" s="134">
        <f>SQRT(Päälaskenta!$D$20^2+(Päälaskenta!$D$20/(1/Päälaskenta!$E$20))^2)</f>
        <v>1.8029999999999999</v>
      </c>
      <c r="AL869" s="134">
        <f>IF(Päälaskenta!$F$28&lt;Kaksitasouoma_matriisi!L869,AK869*Päälaskenta!$F$28*COS(ATAN(1/Päälaskenta!$E$20)),AK869*Kaksitasouoma_matriisi!L869*COS(ATAN(1/Päälaskenta!$E$20)))</f>
        <v>0.20100000000000001</v>
      </c>
      <c r="AM869" s="134"/>
      <c r="AN869" s="134">
        <f t="shared" si="223"/>
        <v>0.871</v>
      </c>
      <c r="AO869" s="8">
        <f t="shared" si="216"/>
        <v>0.39474280534783601</v>
      </c>
      <c r="AP869" s="134">
        <f>Refererenssiarvoja!$B$16*H869^(1/6)/(Refererenssiarvoja!$B$15^0.5)*(Päälaskenta!$G$28/2)^0.5*(1-AO869)^(-1.5)</f>
        <v>8.5999999999999993E-2</v>
      </c>
      <c r="AQ869" s="8">
        <f>Refererenssiarvoja!$B$16*Kaksitasouoma_matriisi!O869^(1/6)/(SQRT((2*Refererenssiarvoja!$B$15)/(Päälaskenta!$F$31*Päälaskenta!$G$31*Päälaskenta!$F$28))+SQRT(Refererenssiarvoja!$B$15)/Refererenssiarvoja!$B$17*LN(Kaksitasouoma_matriisi!L869/Päälaskenta!$F$28))</f>
        <v>-8.5126514315895394E-2</v>
      </c>
      <c r="AR869" s="8">
        <f>Refererenssiarvoja!$B$16*Kaksitasouoma_matriisi!O869^(1/6)/(SQRT((2*Refererenssiarvoja!$B$15)/(Päälaskenta!$F$31*Päälaskenta!$G$31*L869)))</f>
        <v>0.18530902290447901</v>
      </c>
    </row>
    <row r="870" spans="1:44" x14ac:dyDescent="0.2">
      <c r="A870" s="8">
        <v>868</v>
      </c>
      <c r="B870" s="8">
        <f>IF(Päälaskenta!C$7,Päälaskenta!E$7,Päälaskenta!G$5)</f>
        <v>2.5</v>
      </c>
      <c r="C870" s="56">
        <v>1.1319999999999999</v>
      </c>
      <c r="D870" s="93">
        <f t="shared" si="209"/>
        <v>2.2084999999999999</v>
      </c>
      <c r="E870" s="8">
        <f>IF(Päälaskenta!$C$26,Kaksitasouoma_matriisi!AP870,Kaksitasouoma_matriisi!AC870)</f>
        <v>0.102394636082796</v>
      </c>
      <c r="F870" s="56">
        <f>IF(D870&lt;Päälaskenta!H$24,(SQRT(POWER(Päälaskenta!C$24/(2*Päälaskenta!E$24),2)+(D870/Päälaskenta!E$24))-Päälaskenta!C$24/(2*Päälaskenta!E$24)),IF(D870=Päälaskenta!H$24,Päälaskenta!D$24,Päälaskenta!D$24+(SQRT(POWER((Päälaskenta!C$20+Päälaskenta!G$24)/(2*Päälaskenta!E$20),2)+((D870-Päälaskenta!H$24)/Päälaskenta!E$20))-(Päälaskenta!C$20+Päälaskenta!G$24)/(2*Päälaskenta!E$20))))</f>
        <v>0.83399999999999996</v>
      </c>
      <c r="G870" s="57">
        <f>IF(F870&gt;Päälaskenta!D$24,(2*SQRT((POWER(Päälaskenta!D$24,2))+POWER(Päälaskenta!E$24*Päälaskenta!D$24,2))+Päälaskenta!C$24)+(2*SQRT((POWER((F870-Päälaskenta!D$24),2))+POWER(Päälaskenta!E$20*(F870-Päälaskenta!D$24),2))+Päälaskenta!C$20),(2*SQRT((POWER(F870,2))+POWER(Päälaskenta!E$24*F870,2))+Päälaskenta!C$24))</f>
        <v>8.4600000000000009</v>
      </c>
      <c r="H870" s="57">
        <f t="shared" si="210"/>
        <v>0.26</v>
      </c>
      <c r="I870" s="62">
        <f t="shared" si="211"/>
        <v>8.0962000000000006E-2</v>
      </c>
      <c r="J870" s="8">
        <f>IF(F870&lt;Päälaskenta!$D$24,0,Kaksitasouoma_matriisi!F870-Päälaskenta!$D$24)</f>
        <v>0.13400000000000001</v>
      </c>
      <c r="L870" s="8">
        <f>IF(F870&gt;Päälaskenta!D$24,F870-Päälaskenta!D$24,0)</f>
        <v>0.13400000000000001</v>
      </c>
      <c r="M870" s="8">
        <f>IF(F870&gt;Päälaskenta!D$24,(Päälaskenta!C$20+(Päälaskenta!E$20*(Kaksitasouoma_matriisi!F870-Päälaskenta!D$24)))*(Kaksitasouoma_matriisi!F870-Päälaskenta!D$24),0)</f>
        <v>0.69693400000000005</v>
      </c>
      <c r="N870" s="8">
        <f>IF(F870&gt;Päälaskenta!D$24,(2*SQRT((POWER((F870-Päälaskenta!D$24),2))+POWER(Päälaskenta!E$20*(F870-Päälaskenta!D$24),2))+Päälaskenta!C$20),0)</f>
        <v>5.48314387091217</v>
      </c>
      <c r="O870" s="8">
        <f t="shared" si="217"/>
        <v>0.127104817310595</v>
      </c>
      <c r="P870" s="8">
        <f>IF(Päälaskenta!$C$29,IF(L870&gt;Päälaskenta!$F$28,Kaksitasouoma_matriisi!AQ870,Kaksitasouoma_matriisi!AR870),Päälaskenta!$F$20)</f>
        <v>0.12</v>
      </c>
      <c r="Q870" s="8">
        <f t="shared" si="218"/>
        <v>1.46819952736546</v>
      </c>
      <c r="R870" s="8">
        <f t="shared" si="212"/>
        <v>0.241429161504505</v>
      </c>
      <c r="S870" s="8">
        <f t="shared" si="219"/>
        <v>0.34641610468782602</v>
      </c>
      <c r="U870" s="93">
        <f>IF(F870&gt;Päälaskenta!D$24,Päälaskenta!H$24+L870*Päälaskenta!G$24,F870*Päälaskenta!C$24 + F870*F870*Päälaskenta!E$24)</f>
        <v>1.5116000000000001</v>
      </c>
      <c r="V870" s="8">
        <f>IF(F870&gt;Päälaskenta!D$24,2*SQRT(POWER(Päälaskenta!D$24,2)+POWER(Päälaskenta!E$24*Päälaskenta!D$24,2))+Päälaskenta!C$24,(2*SQRT((POWER(F870,2))+POWER(Päälaskenta!E$24*F870,2))+Päälaskenta!C$24))</f>
        <v>2.9798989873223301</v>
      </c>
      <c r="W870" s="8">
        <f t="shared" si="220"/>
        <v>0.507265516861795</v>
      </c>
      <c r="X870" s="8">
        <f>Päälaskenta!F$24</f>
        <v>7.0000000000000007E-2</v>
      </c>
      <c r="Y870" s="8">
        <f t="shared" si="221"/>
        <v>13.735012858165501</v>
      </c>
      <c r="Z870" s="8">
        <f t="shared" si="213"/>
        <v>2.2585708384954999</v>
      </c>
      <c r="AA870" s="8">
        <f t="shared" si="222"/>
        <v>1.49415906224894</v>
      </c>
      <c r="AC870" s="8">
        <f t="shared" si="214"/>
        <v>0.102394636082796</v>
      </c>
      <c r="AE870" s="8">
        <v>868</v>
      </c>
      <c r="AF870" s="8">
        <f t="shared" si="224"/>
        <v>15.203212385531</v>
      </c>
      <c r="AG870" s="8">
        <f t="shared" si="215"/>
        <v>2.7040162191903701E-2</v>
      </c>
      <c r="AJ870" s="132">
        <f>IF(Päälaskenta!$F$28&lt;Kaksitasouoma_matriisi!L870,Päälaskenta!$C$20*Päälaskenta!$F$28,Päälaskenta!$C$20*Kaksitasouoma_matriisi!L870)</f>
        <v>0.67</v>
      </c>
      <c r="AK870" s="134">
        <f>SQRT(Päälaskenta!$D$20^2+(Päälaskenta!$D$20/(1/Päälaskenta!$E$20))^2)</f>
        <v>1.8029999999999999</v>
      </c>
      <c r="AL870" s="134">
        <f>IF(Päälaskenta!$F$28&lt;Kaksitasouoma_matriisi!L870,AK870*Päälaskenta!$F$28*COS(ATAN(1/Päälaskenta!$E$20)),AK870*Kaksitasouoma_matriisi!L870*COS(ATAN(1/Päälaskenta!$E$20)))</f>
        <v>0.20100000000000001</v>
      </c>
      <c r="AM870" s="134"/>
      <c r="AN870" s="134">
        <f t="shared" si="223"/>
        <v>0.871</v>
      </c>
      <c r="AO870" s="8">
        <f t="shared" si="216"/>
        <v>0.39438532940910098</v>
      </c>
      <c r="AP870" s="134">
        <f>Refererenssiarvoja!$B$16*H870^(1/6)/(Refererenssiarvoja!$B$15^0.5)*(Päälaskenta!$G$28/2)^0.5*(1-AO870)^(-1.5)</f>
        <v>8.5999999999999993E-2</v>
      </c>
      <c r="AQ870" s="8">
        <f>Refererenssiarvoja!$B$16*Kaksitasouoma_matriisi!O870^(1/6)/(SQRT((2*Refererenssiarvoja!$B$15)/(Päälaskenta!$F$31*Päälaskenta!$G$31*Päälaskenta!$F$28))+SQRT(Refererenssiarvoja!$B$15)/Refererenssiarvoja!$B$17*LN(Kaksitasouoma_matriisi!L870/Päälaskenta!$F$28))</f>
        <v>-8.5126514315895394E-2</v>
      </c>
      <c r="AR870" s="8">
        <f>Refererenssiarvoja!$B$16*Kaksitasouoma_matriisi!O870^(1/6)/(SQRT((2*Refererenssiarvoja!$B$15)/(Päälaskenta!$F$31*Päälaskenta!$G$31*L870)))</f>
        <v>0.18530902290447901</v>
      </c>
    </row>
    <row r="871" spans="1:44" x14ac:dyDescent="0.2">
      <c r="A871" s="8">
        <v>869</v>
      </c>
      <c r="B871" s="8">
        <f>IF(Päälaskenta!C$7,Päälaskenta!E$7,Päälaskenta!G$5)</f>
        <v>2.5</v>
      </c>
      <c r="C871" s="56">
        <v>1.131</v>
      </c>
      <c r="D871" s="93">
        <f t="shared" si="209"/>
        <v>2.2103999999999999</v>
      </c>
      <c r="E871" s="8">
        <f>IF(Päälaskenta!$C$26,Kaksitasouoma_matriisi!AP871,Kaksitasouoma_matriisi!AC871)</f>
        <v>0.102394636082796</v>
      </c>
      <c r="F871" s="56">
        <f>IF(D871&lt;Päälaskenta!H$24,(SQRT(POWER(Päälaskenta!C$24/(2*Päälaskenta!E$24),2)+(D871/Päälaskenta!E$24))-Päälaskenta!C$24/(2*Päälaskenta!E$24)),IF(D871=Päälaskenta!H$24,Päälaskenta!D$24,Päälaskenta!D$24+(SQRT(POWER((Päälaskenta!C$20+Päälaskenta!G$24)/(2*Päälaskenta!E$20),2)+((D871-Päälaskenta!H$24)/Päälaskenta!E$20))-(Päälaskenta!C$20+Päälaskenta!G$24)/(2*Päälaskenta!E$20))))</f>
        <v>0.83399999999999996</v>
      </c>
      <c r="G871" s="57">
        <f>IF(F871&gt;Päälaskenta!D$24,(2*SQRT((POWER(Päälaskenta!D$24,2))+POWER(Päälaskenta!E$24*Päälaskenta!D$24,2))+Päälaskenta!C$24)+(2*SQRT((POWER((F871-Päälaskenta!D$24),2))+POWER(Päälaskenta!E$20*(F871-Päälaskenta!D$24),2))+Päälaskenta!C$20),(2*SQRT((POWER(F871,2))+POWER(Päälaskenta!E$24*F871,2))+Päälaskenta!C$24))</f>
        <v>8.4600000000000009</v>
      </c>
      <c r="H871" s="57">
        <f t="shared" si="210"/>
        <v>0.26</v>
      </c>
      <c r="I871" s="62">
        <f t="shared" si="211"/>
        <v>8.0819000000000002E-2</v>
      </c>
      <c r="J871" s="8">
        <f>IF(F871&lt;Päälaskenta!$D$24,0,Kaksitasouoma_matriisi!F871-Päälaskenta!$D$24)</f>
        <v>0.13400000000000001</v>
      </c>
      <c r="L871" s="8">
        <f>IF(F871&gt;Päälaskenta!D$24,F871-Päälaskenta!D$24,0)</f>
        <v>0.13400000000000001</v>
      </c>
      <c r="M871" s="8">
        <f>IF(F871&gt;Päälaskenta!D$24,(Päälaskenta!C$20+(Päälaskenta!E$20*(Kaksitasouoma_matriisi!F871-Päälaskenta!D$24)))*(Kaksitasouoma_matriisi!F871-Päälaskenta!D$24),0)</f>
        <v>0.69693400000000005</v>
      </c>
      <c r="N871" s="8">
        <f>IF(F871&gt;Päälaskenta!D$24,(2*SQRT((POWER((F871-Päälaskenta!D$24),2))+POWER(Päälaskenta!E$20*(F871-Päälaskenta!D$24),2))+Päälaskenta!C$20),0)</f>
        <v>5.48314387091217</v>
      </c>
      <c r="O871" s="8">
        <f t="shared" si="217"/>
        <v>0.127104817310595</v>
      </c>
      <c r="P871" s="8">
        <f>IF(Päälaskenta!$C$29,IF(L871&gt;Päälaskenta!$F$28,Kaksitasouoma_matriisi!AQ871,Kaksitasouoma_matriisi!AR871),Päälaskenta!$F$20)</f>
        <v>0.12</v>
      </c>
      <c r="Q871" s="8">
        <f t="shared" si="218"/>
        <v>1.46819952736546</v>
      </c>
      <c r="R871" s="8">
        <f t="shared" si="212"/>
        <v>0.241429161504505</v>
      </c>
      <c r="S871" s="8">
        <f t="shared" si="219"/>
        <v>0.34641610468782602</v>
      </c>
      <c r="U871" s="93">
        <f>IF(F871&gt;Päälaskenta!D$24,Päälaskenta!H$24+L871*Päälaskenta!G$24,F871*Päälaskenta!C$24 + F871*F871*Päälaskenta!E$24)</f>
        <v>1.5116000000000001</v>
      </c>
      <c r="V871" s="8">
        <f>IF(F871&gt;Päälaskenta!D$24,2*SQRT(POWER(Päälaskenta!D$24,2)+POWER(Päälaskenta!E$24*Päälaskenta!D$24,2))+Päälaskenta!C$24,(2*SQRT((POWER(F871,2))+POWER(Päälaskenta!E$24*F871,2))+Päälaskenta!C$24))</f>
        <v>2.9798989873223301</v>
      </c>
      <c r="W871" s="8">
        <f t="shared" si="220"/>
        <v>0.507265516861795</v>
      </c>
      <c r="X871" s="8">
        <f>Päälaskenta!F$24</f>
        <v>7.0000000000000007E-2</v>
      </c>
      <c r="Y871" s="8">
        <f t="shared" si="221"/>
        <v>13.735012858165501</v>
      </c>
      <c r="Z871" s="8">
        <f t="shared" si="213"/>
        <v>2.2585708384954999</v>
      </c>
      <c r="AA871" s="8">
        <f t="shared" si="222"/>
        <v>1.49415906224894</v>
      </c>
      <c r="AC871" s="8">
        <f t="shared" si="214"/>
        <v>0.102394636082796</v>
      </c>
      <c r="AE871" s="8">
        <v>869</v>
      </c>
      <c r="AF871" s="8">
        <f t="shared" si="224"/>
        <v>15.203212385531</v>
      </c>
      <c r="AG871" s="8">
        <f t="shared" si="215"/>
        <v>2.7040162191903701E-2</v>
      </c>
      <c r="AJ871" s="132">
        <f>IF(Päälaskenta!$F$28&lt;Kaksitasouoma_matriisi!L871,Päälaskenta!$C$20*Päälaskenta!$F$28,Päälaskenta!$C$20*Kaksitasouoma_matriisi!L871)</f>
        <v>0.67</v>
      </c>
      <c r="AK871" s="134">
        <f>SQRT(Päälaskenta!$D$20^2+(Päälaskenta!$D$20/(1/Päälaskenta!$E$20))^2)</f>
        <v>1.8029999999999999</v>
      </c>
      <c r="AL871" s="134">
        <f>IF(Päälaskenta!$F$28&lt;Kaksitasouoma_matriisi!L871,AK871*Päälaskenta!$F$28*COS(ATAN(1/Päälaskenta!$E$20)),AK871*Kaksitasouoma_matriisi!L871*COS(ATAN(1/Päälaskenta!$E$20)))</f>
        <v>0.20100000000000001</v>
      </c>
      <c r="AM871" s="134"/>
      <c r="AN871" s="134">
        <f t="shared" si="223"/>
        <v>0.871</v>
      </c>
      <c r="AO871" s="8">
        <f t="shared" si="216"/>
        <v>0.39404632645674997</v>
      </c>
      <c r="AP871" s="134">
        <f>Refererenssiarvoja!$B$16*H871^(1/6)/(Refererenssiarvoja!$B$15^0.5)*(Päälaskenta!$G$28/2)^0.5*(1-AO871)^(-1.5)</f>
        <v>8.5999999999999993E-2</v>
      </c>
      <c r="AQ871" s="8">
        <f>Refererenssiarvoja!$B$16*Kaksitasouoma_matriisi!O871^(1/6)/(SQRT((2*Refererenssiarvoja!$B$15)/(Päälaskenta!$F$31*Päälaskenta!$G$31*Päälaskenta!$F$28))+SQRT(Refererenssiarvoja!$B$15)/Refererenssiarvoja!$B$17*LN(Kaksitasouoma_matriisi!L871/Päälaskenta!$F$28))</f>
        <v>-8.5126514315895394E-2</v>
      </c>
      <c r="AR871" s="8">
        <f>Refererenssiarvoja!$B$16*Kaksitasouoma_matriisi!O871^(1/6)/(SQRT((2*Refererenssiarvoja!$B$15)/(Päälaskenta!$F$31*Päälaskenta!$G$31*L871)))</f>
        <v>0.18530902290447901</v>
      </c>
    </row>
    <row r="872" spans="1:44" x14ac:dyDescent="0.2">
      <c r="A872" s="8">
        <v>870</v>
      </c>
      <c r="B872" s="8">
        <f>IF(Päälaskenta!C$7,Päälaskenta!E$7,Päälaskenta!G$5)</f>
        <v>2.5</v>
      </c>
      <c r="C872" s="56">
        <v>1.1299999999999999</v>
      </c>
      <c r="D872" s="93">
        <f t="shared" si="209"/>
        <v>2.2124000000000001</v>
      </c>
      <c r="E872" s="8">
        <f>IF(Päälaskenta!$C$26,Kaksitasouoma_matriisi!AP872,Kaksitasouoma_matriisi!AC872)</f>
        <v>0.102394636082796</v>
      </c>
      <c r="F872" s="56">
        <f>IF(D872&lt;Päälaskenta!H$24,(SQRT(POWER(Päälaskenta!C$24/(2*Päälaskenta!E$24),2)+(D872/Päälaskenta!E$24))-Päälaskenta!C$24/(2*Päälaskenta!E$24)),IF(D872=Päälaskenta!H$24,Päälaskenta!D$24,Päälaskenta!D$24+(SQRT(POWER((Päälaskenta!C$20+Päälaskenta!G$24)/(2*Päälaskenta!E$20),2)+((D872-Päälaskenta!H$24)/Päälaskenta!E$20))-(Päälaskenta!C$20+Päälaskenta!G$24)/(2*Päälaskenta!E$20))))</f>
        <v>0.83399999999999996</v>
      </c>
      <c r="G872" s="57">
        <f>IF(F872&gt;Päälaskenta!D$24,(2*SQRT((POWER(Päälaskenta!D$24,2))+POWER(Päälaskenta!E$24*Päälaskenta!D$24,2))+Päälaskenta!C$24)+(2*SQRT((POWER((F872-Päälaskenta!D$24),2))+POWER(Päälaskenta!E$20*(F872-Päälaskenta!D$24),2))+Päälaskenta!C$20),(2*SQRT((POWER(F872,2))+POWER(Päälaskenta!E$24*F872,2))+Päälaskenta!C$24))</f>
        <v>8.4600000000000009</v>
      </c>
      <c r="H872" s="57">
        <f t="shared" si="210"/>
        <v>0.26</v>
      </c>
      <c r="I872" s="62">
        <f t="shared" si="211"/>
        <v>8.0675999999999998E-2</v>
      </c>
      <c r="J872" s="8">
        <f>IF(F872&lt;Päälaskenta!$D$24,0,Kaksitasouoma_matriisi!F872-Päälaskenta!$D$24)</f>
        <v>0.13400000000000001</v>
      </c>
      <c r="L872" s="8">
        <f>IF(F872&gt;Päälaskenta!D$24,F872-Päälaskenta!D$24,0)</f>
        <v>0.13400000000000001</v>
      </c>
      <c r="M872" s="8">
        <f>IF(F872&gt;Päälaskenta!D$24,(Päälaskenta!C$20+(Päälaskenta!E$20*(Kaksitasouoma_matriisi!F872-Päälaskenta!D$24)))*(Kaksitasouoma_matriisi!F872-Päälaskenta!D$24),0)</f>
        <v>0.69693400000000005</v>
      </c>
      <c r="N872" s="8">
        <f>IF(F872&gt;Päälaskenta!D$24,(2*SQRT((POWER((F872-Päälaskenta!D$24),2))+POWER(Päälaskenta!E$20*(F872-Päälaskenta!D$24),2))+Päälaskenta!C$20),0)</f>
        <v>5.48314387091217</v>
      </c>
      <c r="O872" s="8">
        <f t="shared" si="217"/>
        <v>0.127104817310595</v>
      </c>
      <c r="P872" s="8">
        <f>IF(Päälaskenta!$C$29,IF(L872&gt;Päälaskenta!$F$28,Kaksitasouoma_matriisi!AQ872,Kaksitasouoma_matriisi!AR872),Päälaskenta!$F$20)</f>
        <v>0.12</v>
      </c>
      <c r="Q872" s="8">
        <f t="shared" si="218"/>
        <v>1.46819952736546</v>
      </c>
      <c r="R872" s="8">
        <f t="shared" si="212"/>
        <v>0.241429161504505</v>
      </c>
      <c r="S872" s="8">
        <f t="shared" si="219"/>
        <v>0.34641610468782602</v>
      </c>
      <c r="U872" s="93">
        <f>IF(F872&gt;Päälaskenta!D$24,Päälaskenta!H$24+L872*Päälaskenta!G$24,F872*Päälaskenta!C$24 + F872*F872*Päälaskenta!E$24)</f>
        <v>1.5116000000000001</v>
      </c>
      <c r="V872" s="8">
        <f>IF(F872&gt;Päälaskenta!D$24,2*SQRT(POWER(Päälaskenta!D$24,2)+POWER(Päälaskenta!E$24*Päälaskenta!D$24,2))+Päälaskenta!C$24,(2*SQRT((POWER(F872,2))+POWER(Päälaskenta!E$24*F872,2))+Päälaskenta!C$24))</f>
        <v>2.9798989873223301</v>
      </c>
      <c r="W872" s="8">
        <f t="shared" si="220"/>
        <v>0.507265516861795</v>
      </c>
      <c r="X872" s="8">
        <f>Päälaskenta!F$24</f>
        <v>7.0000000000000007E-2</v>
      </c>
      <c r="Y872" s="8">
        <f t="shared" si="221"/>
        <v>13.735012858165501</v>
      </c>
      <c r="Z872" s="8">
        <f t="shared" si="213"/>
        <v>2.2585708384954999</v>
      </c>
      <c r="AA872" s="8">
        <f t="shared" si="222"/>
        <v>1.49415906224894</v>
      </c>
      <c r="AC872" s="8">
        <f t="shared" si="214"/>
        <v>0.102394636082796</v>
      </c>
      <c r="AE872" s="8">
        <v>870</v>
      </c>
      <c r="AF872" s="8">
        <f t="shared" si="224"/>
        <v>15.203212385531</v>
      </c>
      <c r="AG872" s="8">
        <f t="shared" si="215"/>
        <v>2.7040162191903701E-2</v>
      </c>
      <c r="AJ872" s="132">
        <f>IF(Päälaskenta!$F$28&lt;Kaksitasouoma_matriisi!L872,Päälaskenta!$C$20*Päälaskenta!$F$28,Päälaskenta!$C$20*Kaksitasouoma_matriisi!L872)</f>
        <v>0.67</v>
      </c>
      <c r="AK872" s="134">
        <f>SQRT(Päälaskenta!$D$20^2+(Päälaskenta!$D$20/(1/Päälaskenta!$E$20))^2)</f>
        <v>1.8029999999999999</v>
      </c>
      <c r="AL872" s="134">
        <f>IF(Päälaskenta!$F$28&lt;Kaksitasouoma_matriisi!L872,AK872*Päälaskenta!$F$28*COS(ATAN(1/Päälaskenta!$E$20)),AK872*Kaksitasouoma_matriisi!L872*COS(ATAN(1/Päälaskenta!$E$20)))</f>
        <v>0.20100000000000001</v>
      </c>
      <c r="AM872" s="134"/>
      <c r="AN872" s="134">
        <f t="shared" si="223"/>
        <v>0.871</v>
      </c>
      <c r="AO872" s="8">
        <f t="shared" si="216"/>
        <v>0.39369011028747097</v>
      </c>
      <c r="AP872" s="134">
        <f>Refererenssiarvoja!$B$16*H872^(1/6)/(Refererenssiarvoja!$B$15^0.5)*(Päälaskenta!$G$28/2)^0.5*(1-AO872)^(-1.5)</f>
        <v>8.5000000000000006E-2</v>
      </c>
      <c r="AQ872" s="8">
        <f>Refererenssiarvoja!$B$16*Kaksitasouoma_matriisi!O872^(1/6)/(SQRT((2*Refererenssiarvoja!$B$15)/(Päälaskenta!$F$31*Päälaskenta!$G$31*Päälaskenta!$F$28))+SQRT(Refererenssiarvoja!$B$15)/Refererenssiarvoja!$B$17*LN(Kaksitasouoma_matriisi!L872/Päälaskenta!$F$28))</f>
        <v>-8.5126514315895394E-2</v>
      </c>
      <c r="AR872" s="8">
        <f>Refererenssiarvoja!$B$16*Kaksitasouoma_matriisi!O872^(1/6)/(SQRT((2*Refererenssiarvoja!$B$15)/(Päälaskenta!$F$31*Päälaskenta!$G$31*L872)))</f>
        <v>0.18530902290447901</v>
      </c>
    </row>
    <row r="873" spans="1:44" x14ac:dyDescent="0.2">
      <c r="A873" s="8">
        <v>871</v>
      </c>
      <c r="B873" s="8">
        <f>IF(Päälaskenta!C$7,Päälaskenta!E$7,Päälaskenta!G$5)</f>
        <v>2.5</v>
      </c>
      <c r="C873" s="56">
        <v>1.129</v>
      </c>
      <c r="D873" s="93">
        <f t="shared" si="209"/>
        <v>2.2143000000000002</v>
      </c>
      <c r="E873" s="8">
        <f>IF(Päälaskenta!$C$26,Kaksitasouoma_matriisi!AP873,Kaksitasouoma_matriisi!AC873)</f>
        <v>0.102402133387426</v>
      </c>
      <c r="F873" s="56">
        <f>IF(D873&lt;Päälaskenta!H$24,(SQRT(POWER(Päälaskenta!C$24/(2*Päälaskenta!E$24),2)+(D873/Päälaskenta!E$24))-Päälaskenta!C$24/(2*Päälaskenta!E$24)),IF(D873=Päälaskenta!H$24,Päälaskenta!D$24,Päälaskenta!D$24+(SQRT(POWER((Päälaskenta!C$20+Päälaskenta!G$24)/(2*Päälaskenta!E$20),2)+((D873-Päälaskenta!H$24)/Päälaskenta!E$20))-(Päälaskenta!C$20+Päälaskenta!G$24)/(2*Päälaskenta!E$20))))</f>
        <v>0.83499999999999996</v>
      </c>
      <c r="G873" s="57">
        <f>IF(F873&gt;Päälaskenta!D$24,(2*SQRT((POWER(Päälaskenta!D$24,2))+POWER(Päälaskenta!E$24*Päälaskenta!D$24,2))+Päälaskenta!C$24)+(2*SQRT((POWER((F873-Päälaskenta!D$24),2))+POWER(Päälaskenta!E$20*(F873-Päälaskenta!D$24),2))+Päälaskenta!C$20),(2*SQRT((POWER(F873,2))+POWER(Päälaskenta!E$24*F873,2))+Päälaskenta!C$24))</f>
        <v>8.4700000000000006</v>
      </c>
      <c r="H873" s="57">
        <f t="shared" si="210"/>
        <v>0.26</v>
      </c>
      <c r="I873" s="62">
        <f t="shared" si="211"/>
        <v>8.0546000000000006E-2</v>
      </c>
      <c r="J873" s="8">
        <f>IF(F873&lt;Päälaskenta!$D$24,0,Kaksitasouoma_matriisi!F873-Päälaskenta!$D$24)</f>
        <v>0.13500000000000001</v>
      </c>
      <c r="L873" s="8">
        <f>IF(F873&gt;Päälaskenta!D$24,F873-Päälaskenta!D$24,0)</f>
        <v>0.13500000000000001</v>
      </c>
      <c r="M873" s="8">
        <f>IF(F873&gt;Päälaskenta!D$24,(Päälaskenta!C$20+(Päälaskenta!E$20*(Kaksitasouoma_matriisi!F873-Päälaskenta!D$24)))*(Kaksitasouoma_matriisi!F873-Päälaskenta!D$24),0)</f>
        <v>0.70233749999999995</v>
      </c>
      <c r="N873" s="8">
        <f>IF(F873&gt;Päälaskenta!D$24,(2*SQRT((POWER((F873-Päälaskenta!D$24),2))+POWER(Päälaskenta!E$20*(F873-Päälaskenta!D$24),2))+Päälaskenta!C$20),0)</f>
        <v>5.4867494221876401</v>
      </c>
      <c r="O873" s="8">
        <f t="shared" si="217"/>
        <v>0.12800611909846801</v>
      </c>
      <c r="P873" s="8">
        <f>IF(Päälaskenta!$C$29,IF(L873&gt;Päälaskenta!$F$28,Kaksitasouoma_matriisi!AQ873,Kaksitasouoma_matriisi!AR873),Päälaskenta!$F$20)</f>
        <v>0.12</v>
      </c>
      <c r="Q873" s="8">
        <f t="shared" si="218"/>
        <v>1.4865690906378899</v>
      </c>
      <c r="R873" s="8">
        <f t="shared" si="212"/>
        <v>0.243572924528797</v>
      </c>
      <c r="S873" s="8">
        <f t="shared" si="219"/>
        <v>0.34680324563161902</v>
      </c>
      <c r="U873" s="93">
        <f>IF(F873&gt;Päälaskenta!D$24,Päälaskenta!H$24+L873*Päälaskenta!G$24,F873*Päälaskenta!C$24 + F873*F873*Päälaskenta!E$24)</f>
        <v>1.514</v>
      </c>
      <c r="V873" s="8">
        <f>IF(F873&gt;Päälaskenta!D$24,2*SQRT(POWER(Päälaskenta!D$24,2)+POWER(Päälaskenta!E$24*Päälaskenta!D$24,2))+Päälaskenta!C$24,(2*SQRT((POWER(F873,2))+POWER(Päälaskenta!E$24*F873,2))+Päälaskenta!C$24))</f>
        <v>2.9798989873223301</v>
      </c>
      <c r="W873" s="8">
        <f t="shared" si="220"/>
        <v>0.50807091328973097</v>
      </c>
      <c r="X873" s="8">
        <f>Päälaskenta!F$24</f>
        <v>7.0000000000000007E-2</v>
      </c>
      <c r="Y873" s="8">
        <f t="shared" si="221"/>
        <v>13.7713777184515</v>
      </c>
      <c r="Z873" s="8">
        <f t="shared" si="213"/>
        <v>2.2564270754711999</v>
      </c>
      <c r="AA873" s="8">
        <f t="shared" si="222"/>
        <v>1.4903745544723901</v>
      </c>
      <c r="AC873" s="8">
        <f t="shared" si="214"/>
        <v>0.102402133387426</v>
      </c>
      <c r="AE873" s="8">
        <v>871</v>
      </c>
      <c r="AF873" s="8">
        <f t="shared" si="224"/>
        <v>15.2579468090894</v>
      </c>
      <c r="AG873" s="8">
        <f t="shared" si="215"/>
        <v>2.6846509261118801E-2</v>
      </c>
      <c r="AJ873" s="132">
        <f>IF(Päälaskenta!$F$28&lt;Kaksitasouoma_matriisi!L873,Päälaskenta!$C$20*Päälaskenta!$F$28,Päälaskenta!$C$20*Kaksitasouoma_matriisi!L873)</f>
        <v>0.67500000000000004</v>
      </c>
      <c r="AK873" s="134">
        <f>SQRT(Päälaskenta!$D$20^2+(Päälaskenta!$D$20/(1/Päälaskenta!$E$20))^2)</f>
        <v>1.8029999999999999</v>
      </c>
      <c r="AL873" s="134">
        <f>IF(Päälaskenta!$F$28&lt;Kaksitasouoma_matriisi!L873,AK873*Päälaskenta!$F$28*COS(ATAN(1/Päälaskenta!$E$20)),AK873*Kaksitasouoma_matriisi!L873*COS(ATAN(1/Päälaskenta!$E$20)))</f>
        <v>0.20300000000000001</v>
      </c>
      <c r="AM873" s="134"/>
      <c r="AN873" s="134">
        <f t="shared" si="223"/>
        <v>0.878</v>
      </c>
      <c r="AO873" s="8">
        <f t="shared" si="216"/>
        <v>0.39651357088018802</v>
      </c>
      <c r="AP873" s="134">
        <f>Refererenssiarvoja!$B$16*H873^(1/6)/(Refererenssiarvoja!$B$15^0.5)*(Päälaskenta!$G$28/2)^0.5*(1-AO873)^(-1.5)</f>
        <v>8.5999999999999993E-2</v>
      </c>
      <c r="AQ873" s="8">
        <f>Refererenssiarvoja!$B$16*Kaksitasouoma_matriisi!O873^(1/6)/(SQRT((2*Refererenssiarvoja!$B$15)/(Päälaskenta!$F$31*Päälaskenta!$G$31*Päälaskenta!$F$28))+SQRT(Refererenssiarvoja!$B$15)/Refererenssiarvoja!$B$17*LN(Kaksitasouoma_matriisi!L873/Päälaskenta!$F$28))</f>
        <v>-8.5826680868585595E-2</v>
      </c>
      <c r="AR873" s="8">
        <f>Refererenssiarvoja!$B$16*Kaksitasouoma_matriisi!O873^(1/6)/(SQRT((2*Refererenssiarvoja!$B$15)/(Päälaskenta!$F$31*Päälaskenta!$G$31*L873)))</f>
        <v>0.18621836298819</v>
      </c>
    </row>
    <row r="874" spans="1:44" x14ac:dyDescent="0.2">
      <c r="A874" s="8">
        <v>872</v>
      </c>
      <c r="B874" s="8">
        <f>IF(Päälaskenta!C$7,Päälaskenta!E$7,Päälaskenta!G$5)</f>
        <v>2.5</v>
      </c>
      <c r="C874" s="56">
        <v>1.1279999999999999</v>
      </c>
      <c r="D874" s="93">
        <f t="shared" si="209"/>
        <v>2.2162999999999999</v>
      </c>
      <c r="E874" s="8">
        <f>IF(Päälaskenta!$C$26,Kaksitasouoma_matriisi!AP874,Kaksitasouoma_matriisi!AC874)</f>
        <v>0.102402133387426</v>
      </c>
      <c r="F874" s="56">
        <f>IF(D874&lt;Päälaskenta!H$24,(SQRT(POWER(Päälaskenta!C$24/(2*Päälaskenta!E$24),2)+(D874/Päälaskenta!E$24))-Päälaskenta!C$24/(2*Päälaskenta!E$24)),IF(D874=Päälaskenta!H$24,Päälaskenta!D$24,Päälaskenta!D$24+(SQRT(POWER((Päälaskenta!C$20+Päälaskenta!G$24)/(2*Päälaskenta!E$20),2)+((D874-Päälaskenta!H$24)/Päälaskenta!E$20))-(Päälaskenta!C$20+Päälaskenta!G$24)/(2*Päälaskenta!E$20))))</f>
        <v>0.83499999999999996</v>
      </c>
      <c r="G874" s="57">
        <f>IF(F874&gt;Päälaskenta!D$24,(2*SQRT((POWER(Päälaskenta!D$24,2))+POWER(Päälaskenta!E$24*Päälaskenta!D$24,2))+Päälaskenta!C$24)+(2*SQRT((POWER((F874-Päälaskenta!D$24),2))+POWER(Päälaskenta!E$20*(F874-Päälaskenta!D$24),2))+Päälaskenta!C$20),(2*SQRT((POWER(F874,2))+POWER(Päälaskenta!E$24*F874,2))+Päälaskenta!C$24))</f>
        <v>8.4700000000000006</v>
      </c>
      <c r="H874" s="57">
        <f t="shared" si="210"/>
        <v>0.26</v>
      </c>
      <c r="I874" s="62">
        <f t="shared" si="211"/>
        <v>8.0403000000000002E-2</v>
      </c>
      <c r="J874" s="8">
        <f>IF(F874&lt;Päälaskenta!$D$24,0,Kaksitasouoma_matriisi!F874-Päälaskenta!$D$24)</f>
        <v>0.13500000000000001</v>
      </c>
      <c r="L874" s="8">
        <f>IF(F874&gt;Päälaskenta!D$24,F874-Päälaskenta!D$24,0)</f>
        <v>0.13500000000000001</v>
      </c>
      <c r="M874" s="8">
        <f>IF(F874&gt;Päälaskenta!D$24,(Päälaskenta!C$20+(Päälaskenta!E$20*(Kaksitasouoma_matriisi!F874-Päälaskenta!D$24)))*(Kaksitasouoma_matriisi!F874-Päälaskenta!D$24),0)</f>
        <v>0.70233749999999995</v>
      </c>
      <c r="N874" s="8">
        <f>IF(F874&gt;Päälaskenta!D$24,(2*SQRT((POWER((F874-Päälaskenta!D$24),2))+POWER(Päälaskenta!E$20*(F874-Päälaskenta!D$24),2))+Päälaskenta!C$20),0)</f>
        <v>5.4867494221876401</v>
      </c>
      <c r="O874" s="8">
        <f t="shared" si="217"/>
        <v>0.12800611909846801</v>
      </c>
      <c r="P874" s="8">
        <f>IF(Päälaskenta!$C$29,IF(L874&gt;Päälaskenta!$F$28,Kaksitasouoma_matriisi!AQ874,Kaksitasouoma_matriisi!AR874),Päälaskenta!$F$20)</f>
        <v>0.12</v>
      </c>
      <c r="Q874" s="8">
        <f t="shared" si="218"/>
        <v>1.4865690906378899</v>
      </c>
      <c r="R874" s="8">
        <f t="shared" si="212"/>
        <v>0.243572924528797</v>
      </c>
      <c r="S874" s="8">
        <f t="shared" si="219"/>
        <v>0.34680324563161902</v>
      </c>
      <c r="U874" s="93">
        <f>IF(F874&gt;Päälaskenta!D$24,Päälaskenta!H$24+L874*Päälaskenta!G$24,F874*Päälaskenta!C$24 + F874*F874*Päälaskenta!E$24)</f>
        <v>1.514</v>
      </c>
      <c r="V874" s="8">
        <f>IF(F874&gt;Päälaskenta!D$24,2*SQRT(POWER(Päälaskenta!D$24,2)+POWER(Päälaskenta!E$24*Päälaskenta!D$24,2))+Päälaskenta!C$24,(2*SQRT((POWER(F874,2))+POWER(Päälaskenta!E$24*F874,2))+Päälaskenta!C$24))</f>
        <v>2.9798989873223301</v>
      </c>
      <c r="W874" s="8">
        <f t="shared" si="220"/>
        <v>0.50807091328973097</v>
      </c>
      <c r="X874" s="8">
        <f>Päälaskenta!F$24</f>
        <v>7.0000000000000007E-2</v>
      </c>
      <c r="Y874" s="8">
        <f t="shared" si="221"/>
        <v>13.7713777184515</v>
      </c>
      <c r="Z874" s="8">
        <f t="shared" si="213"/>
        <v>2.2564270754711999</v>
      </c>
      <c r="AA874" s="8">
        <f t="shared" si="222"/>
        <v>1.4903745544723901</v>
      </c>
      <c r="AC874" s="8">
        <f t="shared" si="214"/>
        <v>0.102402133387426</v>
      </c>
      <c r="AE874" s="8">
        <v>872</v>
      </c>
      <c r="AF874" s="8">
        <f t="shared" si="224"/>
        <v>15.2579468090894</v>
      </c>
      <c r="AG874" s="8">
        <f t="shared" si="215"/>
        <v>2.6846509261118801E-2</v>
      </c>
      <c r="AJ874" s="132">
        <f>IF(Päälaskenta!$F$28&lt;Kaksitasouoma_matriisi!L874,Päälaskenta!$C$20*Päälaskenta!$F$28,Päälaskenta!$C$20*Kaksitasouoma_matriisi!L874)</f>
        <v>0.67500000000000004</v>
      </c>
      <c r="AK874" s="134">
        <f>SQRT(Päälaskenta!$D$20^2+(Päälaskenta!$D$20/(1/Päälaskenta!$E$20))^2)</f>
        <v>1.8029999999999999</v>
      </c>
      <c r="AL874" s="134">
        <f>IF(Päälaskenta!$F$28&lt;Kaksitasouoma_matriisi!L874,AK874*Päälaskenta!$F$28*COS(ATAN(1/Päälaskenta!$E$20)),AK874*Kaksitasouoma_matriisi!L874*COS(ATAN(1/Päälaskenta!$E$20)))</f>
        <v>0.20300000000000001</v>
      </c>
      <c r="AM874" s="134"/>
      <c r="AN874" s="134">
        <f t="shared" si="223"/>
        <v>0.878</v>
      </c>
      <c r="AO874" s="8">
        <f t="shared" si="216"/>
        <v>0.39615575508730799</v>
      </c>
      <c r="AP874" s="134">
        <f>Refererenssiarvoja!$B$16*H874^(1/6)/(Refererenssiarvoja!$B$15^0.5)*(Päälaskenta!$G$28/2)^0.5*(1-AO874)^(-1.5)</f>
        <v>8.5999999999999993E-2</v>
      </c>
      <c r="AQ874" s="8">
        <f>Refererenssiarvoja!$B$16*Kaksitasouoma_matriisi!O874^(1/6)/(SQRT((2*Refererenssiarvoja!$B$15)/(Päälaskenta!$F$31*Päälaskenta!$G$31*Päälaskenta!$F$28))+SQRT(Refererenssiarvoja!$B$15)/Refererenssiarvoja!$B$17*LN(Kaksitasouoma_matriisi!L874/Päälaskenta!$F$28))</f>
        <v>-8.5826680868585595E-2</v>
      </c>
      <c r="AR874" s="8">
        <f>Refererenssiarvoja!$B$16*Kaksitasouoma_matriisi!O874^(1/6)/(SQRT((2*Refererenssiarvoja!$B$15)/(Päälaskenta!$F$31*Päälaskenta!$G$31*L874)))</f>
        <v>0.18621836298819</v>
      </c>
    </row>
    <row r="875" spans="1:44" x14ac:dyDescent="0.2">
      <c r="A875" s="8">
        <v>873</v>
      </c>
      <c r="B875" s="8">
        <f>IF(Päälaskenta!C$7,Päälaskenta!E$7,Päälaskenta!G$5)</f>
        <v>2.5</v>
      </c>
      <c r="C875" s="56">
        <v>1.127</v>
      </c>
      <c r="D875" s="93">
        <f t="shared" si="209"/>
        <v>2.2183000000000002</v>
      </c>
      <c r="E875" s="8">
        <f>IF(Päälaskenta!$C$26,Kaksitasouoma_matriisi!AP875,Kaksitasouoma_matriisi!AC875)</f>
        <v>0.102402133387426</v>
      </c>
      <c r="F875" s="56">
        <f>IF(D875&lt;Päälaskenta!H$24,(SQRT(POWER(Päälaskenta!C$24/(2*Päälaskenta!E$24),2)+(D875/Päälaskenta!E$24))-Päälaskenta!C$24/(2*Päälaskenta!E$24)),IF(D875=Päälaskenta!H$24,Päälaskenta!D$24,Päälaskenta!D$24+(SQRT(POWER((Päälaskenta!C$20+Päälaskenta!G$24)/(2*Päälaskenta!E$20),2)+((D875-Päälaskenta!H$24)/Päälaskenta!E$20))-(Päälaskenta!C$20+Päälaskenta!G$24)/(2*Päälaskenta!E$20))))</f>
        <v>0.83499999999999996</v>
      </c>
      <c r="G875" s="57">
        <f>IF(F875&gt;Päälaskenta!D$24,(2*SQRT((POWER(Päälaskenta!D$24,2))+POWER(Päälaskenta!E$24*Päälaskenta!D$24,2))+Päälaskenta!C$24)+(2*SQRT((POWER((F875-Päälaskenta!D$24),2))+POWER(Päälaskenta!E$20*(F875-Päälaskenta!D$24),2))+Päälaskenta!C$20),(2*SQRT((POWER(F875,2))+POWER(Päälaskenta!E$24*F875,2))+Päälaskenta!C$24))</f>
        <v>8.4700000000000006</v>
      </c>
      <c r="H875" s="57">
        <f t="shared" si="210"/>
        <v>0.26</v>
      </c>
      <c r="I875" s="62">
        <f t="shared" si="211"/>
        <v>8.0259999999999998E-2</v>
      </c>
      <c r="J875" s="8">
        <f>IF(F875&lt;Päälaskenta!$D$24,0,Kaksitasouoma_matriisi!F875-Päälaskenta!$D$24)</f>
        <v>0.13500000000000001</v>
      </c>
      <c r="L875" s="8">
        <f>IF(F875&gt;Päälaskenta!D$24,F875-Päälaskenta!D$24,0)</f>
        <v>0.13500000000000001</v>
      </c>
      <c r="M875" s="8">
        <f>IF(F875&gt;Päälaskenta!D$24,(Päälaskenta!C$20+(Päälaskenta!E$20*(Kaksitasouoma_matriisi!F875-Päälaskenta!D$24)))*(Kaksitasouoma_matriisi!F875-Päälaskenta!D$24),0)</f>
        <v>0.70233749999999995</v>
      </c>
      <c r="N875" s="8">
        <f>IF(F875&gt;Päälaskenta!D$24,(2*SQRT((POWER((F875-Päälaskenta!D$24),2))+POWER(Päälaskenta!E$20*(F875-Päälaskenta!D$24),2))+Päälaskenta!C$20),0)</f>
        <v>5.4867494221876401</v>
      </c>
      <c r="O875" s="8">
        <f t="shared" si="217"/>
        <v>0.12800611909846801</v>
      </c>
      <c r="P875" s="8">
        <f>IF(Päälaskenta!$C$29,IF(L875&gt;Päälaskenta!$F$28,Kaksitasouoma_matriisi!AQ875,Kaksitasouoma_matriisi!AR875),Päälaskenta!$F$20)</f>
        <v>0.12</v>
      </c>
      <c r="Q875" s="8">
        <f t="shared" si="218"/>
        <v>1.4865690906378899</v>
      </c>
      <c r="R875" s="8">
        <f t="shared" si="212"/>
        <v>0.243572924528797</v>
      </c>
      <c r="S875" s="8">
        <f t="shared" si="219"/>
        <v>0.34680324563161902</v>
      </c>
      <c r="U875" s="93">
        <f>IF(F875&gt;Päälaskenta!D$24,Päälaskenta!H$24+L875*Päälaskenta!G$24,F875*Päälaskenta!C$24 + F875*F875*Päälaskenta!E$24)</f>
        <v>1.514</v>
      </c>
      <c r="V875" s="8">
        <f>IF(F875&gt;Päälaskenta!D$24,2*SQRT(POWER(Päälaskenta!D$24,2)+POWER(Päälaskenta!E$24*Päälaskenta!D$24,2))+Päälaskenta!C$24,(2*SQRT((POWER(F875,2))+POWER(Päälaskenta!E$24*F875,2))+Päälaskenta!C$24))</f>
        <v>2.9798989873223301</v>
      </c>
      <c r="W875" s="8">
        <f t="shared" si="220"/>
        <v>0.50807091328973097</v>
      </c>
      <c r="X875" s="8">
        <f>Päälaskenta!F$24</f>
        <v>7.0000000000000007E-2</v>
      </c>
      <c r="Y875" s="8">
        <f t="shared" si="221"/>
        <v>13.7713777184515</v>
      </c>
      <c r="Z875" s="8">
        <f t="shared" si="213"/>
        <v>2.2564270754711999</v>
      </c>
      <c r="AA875" s="8">
        <f t="shared" si="222"/>
        <v>1.4903745544723901</v>
      </c>
      <c r="AC875" s="8">
        <f t="shared" si="214"/>
        <v>0.102402133387426</v>
      </c>
      <c r="AE875" s="8">
        <v>873</v>
      </c>
      <c r="AF875" s="8">
        <f t="shared" si="224"/>
        <v>15.2579468090894</v>
      </c>
      <c r="AG875" s="8">
        <f t="shared" si="215"/>
        <v>2.6846509261118801E-2</v>
      </c>
      <c r="AJ875" s="132">
        <f>IF(Päälaskenta!$F$28&lt;Kaksitasouoma_matriisi!L875,Päälaskenta!$C$20*Päälaskenta!$F$28,Päälaskenta!$C$20*Kaksitasouoma_matriisi!L875)</f>
        <v>0.67500000000000004</v>
      </c>
      <c r="AK875" s="134">
        <f>SQRT(Päälaskenta!$D$20^2+(Päälaskenta!$D$20/(1/Päälaskenta!$E$20))^2)</f>
        <v>1.8029999999999999</v>
      </c>
      <c r="AL875" s="134">
        <f>IF(Päälaskenta!$F$28&lt;Kaksitasouoma_matriisi!L875,AK875*Päälaskenta!$F$28*COS(ATAN(1/Päälaskenta!$E$20)),AK875*Kaksitasouoma_matriisi!L875*COS(ATAN(1/Päälaskenta!$E$20)))</f>
        <v>0.20300000000000001</v>
      </c>
      <c r="AM875" s="134"/>
      <c r="AN875" s="134">
        <f t="shared" si="223"/>
        <v>0.878</v>
      </c>
      <c r="AO875" s="8">
        <f t="shared" si="216"/>
        <v>0.39579858450164501</v>
      </c>
      <c r="AP875" s="134">
        <f>Refererenssiarvoja!$B$16*H875^(1/6)/(Refererenssiarvoja!$B$15^0.5)*(Päälaskenta!$G$28/2)^0.5*(1-AO875)^(-1.5)</f>
        <v>8.5999999999999993E-2</v>
      </c>
      <c r="AQ875" s="8">
        <f>Refererenssiarvoja!$B$16*Kaksitasouoma_matriisi!O875^(1/6)/(SQRT((2*Refererenssiarvoja!$B$15)/(Päälaskenta!$F$31*Päälaskenta!$G$31*Päälaskenta!$F$28))+SQRT(Refererenssiarvoja!$B$15)/Refererenssiarvoja!$B$17*LN(Kaksitasouoma_matriisi!L875/Päälaskenta!$F$28))</f>
        <v>-8.5826680868585595E-2</v>
      </c>
      <c r="AR875" s="8">
        <f>Refererenssiarvoja!$B$16*Kaksitasouoma_matriisi!O875^(1/6)/(SQRT((2*Refererenssiarvoja!$B$15)/(Päälaskenta!$F$31*Päälaskenta!$G$31*L875)))</f>
        <v>0.18621836298819</v>
      </c>
    </row>
    <row r="876" spans="1:44" x14ac:dyDescent="0.2">
      <c r="A876" s="8">
        <v>874</v>
      </c>
      <c r="B876" s="8">
        <f>IF(Päälaskenta!C$7,Päälaskenta!E$7,Päälaskenta!G$5)</f>
        <v>2.5</v>
      </c>
      <c r="C876" s="56">
        <v>1.1259999999999999</v>
      </c>
      <c r="D876" s="93">
        <f t="shared" si="209"/>
        <v>2.2202000000000002</v>
      </c>
      <c r="E876" s="8">
        <f>IF(Päälaskenta!$C$26,Kaksitasouoma_matriisi!AP876,Kaksitasouoma_matriisi!AC876)</f>
        <v>0.102402133387426</v>
      </c>
      <c r="F876" s="56">
        <f>IF(D876&lt;Päälaskenta!H$24,(SQRT(POWER(Päälaskenta!C$24/(2*Päälaskenta!E$24),2)+(D876/Päälaskenta!E$24))-Päälaskenta!C$24/(2*Päälaskenta!E$24)),IF(D876=Päälaskenta!H$24,Päälaskenta!D$24,Päälaskenta!D$24+(SQRT(POWER((Päälaskenta!C$20+Päälaskenta!G$24)/(2*Päälaskenta!E$20),2)+((D876-Päälaskenta!H$24)/Päälaskenta!E$20))-(Päälaskenta!C$20+Päälaskenta!G$24)/(2*Päälaskenta!E$20))))</f>
        <v>0.83499999999999996</v>
      </c>
      <c r="G876" s="57">
        <f>IF(F876&gt;Päälaskenta!D$24,(2*SQRT((POWER(Päälaskenta!D$24,2))+POWER(Päälaskenta!E$24*Päälaskenta!D$24,2))+Päälaskenta!C$24)+(2*SQRT((POWER((F876-Päälaskenta!D$24),2))+POWER(Päälaskenta!E$20*(F876-Päälaskenta!D$24),2))+Päälaskenta!C$20),(2*SQRT((POWER(F876,2))+POWER(Päälaskenta!E$24*F876,2))+Päälaskenta!C$24))</f>
        <v>8.4700000000000006</v>
      </c>
      <c r="H876" s="57">
        <f t="shared" si="210"/>
        <v>0.26</v>
      </c>
      <c r="I876" s="62">
        <f t="shared" si="211"/>
        <v>8.0117999999999995E-2</v>
      </c>
      <c r="J876" s="8">
        <f>IF(F876&lt;Päälaskenta!$D$24,0,Kaksitasouoma_matriisi!F876-Päälaskenta!$D$24)</f>
        <v>0.13500000000000001</v>
      </c>
      <c r="L876" s="8">
        <f>IF(F876&gt;Päälaskenta!D$24,F876-Päälaskenta!D$24,0)</f>
        <v>0.13500000000000001</v>
      </c>
      <c r="M876" s="8">
        <f>IF(F876&gt;Päälaskenta!D$24,(Päälaskenta!C$20+(Päälaskenta!E$20*(Kaksitasouoma_matriisi!F876-Päälaskenta!D$24)))*(Kaksitasouoma_matriisi!F876-Päälaskenta!D$24),0)</f>
        <v>0.70233749999999995</v>
      </c>
      <c r="N876" s="8">
        <f>IF(F876&gt;Päälaskenta!D$24,(2*SQRT((POWER((F876-Päälaskenta!D$24),2))+POWER(Päälaskenta!E$20*(F876-Päälaskenta!D$24),2))+Päälaskenta!C$20),0)</f>
        <v>5.4867494221876401</v>
      </c>
      <c r="O876" s="8">
        <f t="shared" si="217"/>
        <v>0.12800611909846801</v>
      </c>
      <c r="P876" s="8">
        <f>IF(Päälaskenta!$C$29,IF(L876&gt;Päälaskenta!$F$28,Kaksitasouoma_matriisi!AQ876,Kaksitasouoma_matriisi!AR876),Päälaskenta!$F$20)</f>
        <v>0.12</v>
      </c>
      <c r="Q876" s="8">
        <f t="shared" si="218"/>
        <v>1.4865690906378899</v>
      </c>
      <c r="R876" s="8">
        <f t="shared" si="212"/>
        <v>0.243572924528797</v>
      </c>
      <c r="S876" s="8">
        <f t="shared" si="219"/>
        <v>0.34680324563161902</v>
      </c>
      <c r="U876" s="93">
        <f>IF(F876&gt;Päälaskenta!D$24,Päälaskenta!H$24+L876*Päälaskenta!G$24,F876*Päälaskenta!C$24 + F876*F876*Päälaskenta!E$24)</f>
        <v>1.514</v>
      </c>
      <c r="V876" s="8">
        <f>IF(F876&gt;Päälaskenta!D$24,2*SQRT(POWER(Päälaskenta!D$24,2)+POWER(Päälaskenta!E$24*Päälaskenta!D$24,2))+Päälaskenta!C$24,(2*SQRT((POWER(F876,2))+POWER(Päälaskenta!E$24*F876,2))+Päälaskenta!C$24))</f>
        <v>2.9798989873223301</v>
      </c>
      <c r="W876" s="8">
        <f t="shared" si="220"/>
        <v>0.50807091328973097</v>
      </c>
      <c r="X876" s="8">
        <f>Päälaskenta!F$24</f>
        <v>7.0000000000000007E-2</v>
      </c>
      <c r="Y876" s="8">
        <f t="shared" si="221"/>
        <v>13.7713777184515</v>
      </c>
      <c r="Z876" s="8">
        <f t="shared" si="213"/>
        <v>2.2564270754711999</v>
      </c>
      <c r="AA876" s="8">
        <f t="shared" si="222"/>
        <v>1.4903745544723901</v>
      </c>
      <c r="AC876" s="8">
        <f t="shared" si="214"/>
        <v>0.102402133387426</v>
      </c>
      <c r="AE876" s="8">
        <v>874</v>
      </c>
      <c r="AF876" s="8">
        <f t="shared" si="224"/>
        <v>15.2579468090894</v>
      </c>
      <c r="AG876" s="8">
        <f t="shared" si="215"/>
        <v>2.6846509261118801E-2</v>
      </c>
      <c r="AJ876" s="132">
        <f>IF(Päälaskenta!$F$28&lt;Kaksitasouoma_matriisi!L876,Päälaskenta!$C$20*Päälaskenta!$F$28,Päälaskenta!$C$20*Kaksitasouoma_matriisi!L876)</f>
        <v>0.67500000000000004</v>
      </c>
      <c r="AK876" s="134">
        <f>SQRT(Päälaskenta!$D$20^2+(Päälaskenta!$D$20/(1/Päälaskenta!$E$20))^2)</f>
        <v>1.8029999999999999</v>
      </c>
      <c r="AL876" s="134">
        <f>IF(Päälaskenta!$F$28&lt;Kaksitasouoma_matriisi!L876,AK876*Päälaskenta!$F$28*COS(ATAN(1/Päälaskenta!$E$20)),AK876*Kaksitasouoma_matriisi!L876*COS(ATAN(1/Päälaskenta!$E$20)))</f>
        <v>0.20300000000000001</v>
      </c>
      <c r="AM876" s="134"/>
      <c r="AN876" s="134">
        <f t="shared" si="223"/>
        <v>0.878</v>
      </c>
      <c r="AO876" s="8">
        <f t="shared" si="216"/>
        <v>0.395459868480317</v>
      </c>
      <c r="AP876" s="134">
        <f>Refererenssiarvoja!$B$16*H876^(1/6)/(Refererenssiarvoja!$B$15^0.5)*(Päälaskenta!$G$28/2)^0.5*(1-AO876)^(-1.5)</f>
        <v>8.5999999999999993E-2</v>
      </c>
      <c r="AQ876" s="8">
        <f>Refererenssiarvoja!$B$16*Kaksitasouoma_matriisi!O876^(1/6)/(SQRT((2*Refererenssiarvoja!$B$15)/(Päälaskenta!$F$31*Päälaskenta!$G$31*Päälaskenta!$F$28))+SQRT(Refererenssiarvoja!$B$15)/Refererenssiarvoja!$B$17*LN(Kaksitasouoma_matriisi!L876/Päälaskenta!$F$28))</f>
        <v>-8.5826680868585595E-2</v>
      </c>
      <c r="AR876" s="8">
        <f>Refererenssiarvoja!$B$16*Kaksitasouoma_matriisi!O876^(1/6)/(SQRT((2*Refererenssiarvoja!$B$15)/(Päälaskenta!$F$31*Päälaskenta!$G$31*L876)))</f>
        <v>0.18621836298819</v>
      </c>
    </row>
    <row r="877" spans="1:44" x14ac:dyDescent="0.2">
      <c r="A877" s="8">
        <v>875</v>
      </c>
      <c r="B877" s="8">
        <f>IF(Päälaskenta!C$7,Päälaskenta!E$7,Päälaskenta!G$5)</f>
        <v>2.5</v>
      </c>
      <c r="C877" s="56">
        <v>1.125</v>
      </c>
      <c r="D877" s="93">
        <f t="shared" si="209"/>
        <v>2.2222</v>
      </c>
      <c r="E877" s="8">
        <f>IF(Päälaskenta!$C$26,Kaksitasouoma_matriisi!AP877,Kaksitasouoma_matriisi!AC877)</f>
        <v>0.102409624309269</v>
      </c>
      <c r="F877" s="56">
        <f>IF(D877&lt;Päälaskenta!H$24,(SQRT(POWER(Päälaskenta!C$24/(2*Päälaskenta!E$24),2)+(D877/Päälaskenta!E$24))-Päälaskenta!C$24/(2*Päälaskenta!E$24)),IF(D877=Päälaskenta!H$24,Päälaskenta!D$24,Päälaskenta!D$24+(SQRT(POWER((Päälaskenta!C$20+Päälaskenta!G$24)/(2*Päälaskenta!E$20),2)+((D877-Päälaskenta!H$24)/Päälaskenta!E$20))-(Päälaskenta!C$20+Päälaskenta!G$24)/(2*Päälaskenta!E$20))))</f>
        <v>0.83599999999999997</v>
      </c>
      <c r="G877" s="57">
        <f>IF(F877&gt;Päälaskenta!D$24,(2*SQRT((POWER(Päälaskenta!D$24,2))+POWER(Päälaskenta!E$24*Päälaskenta!D$24,2))+Päälaskenta!C$24)+(2*SQRT((POWER((F877-Päälaskenta!D$24),2))+POWER(Päälaskenta!E$20*(F877-Päälaskenta!D$24),2))+Päälaskenta!C$20),(2*SQRT((POWER(F877,2))+POWER(Päälaskenta!E$24*F877,2))+Päälaskenta!C$24))</f>
        <v>8.4700000000000006</v>
      </c>
      <c r="H877" s="57">
        <f t="shared" si="210"/>
        <v>0.26</v>
      </c>
      <c r="I877" s="62">
        <f t="shared" si="211"/>
        <v>7.9988000000000004E-2</v>
      </c>
      <c r="J877" s="8">
        <f>IF(F877&lt;Päälaskenta!$D$24,0,Kaksitasouoma_matriisi!F877-Päälaskenta!$D$24)</f>
        <v>0.13600000000000001</v>
      </c>
      <c r="L877" s="8">
        <f>IF(F877&gt;Päälaskenta!D$24,F877-Päälaskenta!D$24,0)</f>
        <v>0.13600000000000001</v>
      </c>
      <c r="M877" s="8">
        <f>IF(F877&gt;Päälaskenta!D$24,(Päälaskenta!C$20+(Päälaskenta!E$20*(Kaksitasouoma_matriisi!F877-Päälaskenta!D$24)))*(Kaksitasouoma_matriisi!F877-Päälaskenta!D$24),0)</f>
        <v>0.70774400000000004</v>
      </c>
      <c r="N877" s="8">
        <f>IF(F877&gt;Päälaskenta!D$24,(2*SQRT((POWER((F877-Päälaskenta!D$24),2))+POWER(Päälaskenta!E$20*(F877-Päälaskenta!D$24),2))+Päälaskenta!C$20),0)</f>
        <v>5.4903549734631003</v>
      </c>
      <c r="O877" s="8">
        <f t="shared" si="217"/>
        <v>0.12890678351778501</v>
      </c>
      <c r="P877" s="8">
        <f>IF(Päälaskenta!$C$29,IF(L877&gt;Päälaskenta!$F$28,Kaksitasouoma_matriisi!AQ877,Kaksitasouoma_matriisi!AR877),Päälaskenta!$F$20)</f>
        <v>0.12</v>
      </c>
      <c r="Q877" s="8">
        <f t="shared" si="218"/>
        <v>1.50503106742174</v>
      </c>
      <c r="R877" s="8">
        <f t="shared" si="212"/>
        <v>0.24571434983490301</v>
      </c>
      <c r="S877" s="8">
        <f t="shared" si="219"/>
        <v>0.34717970033642498</v>
      </c>
      <c r="U877" s="93">
        <f>IF(F877&gt;Päälaskenta!D$24,Päälaskenta!H$24+L877*Päälaskenta!G$24,F877*Päälaskenta!C$24 + F877*F877*Päälaskenta!E$24)</f>
        <v>1.5164</v>
      </c>
      <c r="V877" s="8">
        <f>IF(F877&gt;Päälaskenta!D$24,2*SQRT(POWER(Päälaskenta!D$24,2)+POWER(Päälaskenta!E$24*Päälaskenta!D$24,2))+Päälaskenta!C$24,(2*SQRT((POWER(F877,2))+POWER(Päälaskenta!E$24*F877,2))+Päälaskenta!C$24))</f>
        <v>2.9798989873223301</v>
      </c>
      <c r="W877" s="8">
        <f t="shared" si="220"/>
        <v>0.50887630971766695</v>
      </c>
      <c r="X877" s="8">
        <f>Päälaskenta!F$24</f>
        <v>7.0000000000000007E-2</v>
      </c>
      <c r="Y877" s="8">
        <f t="shared" si="221"/>
        <v>13.8077810295618</v>
      </c>
      <c r="Z877" s="8">
        <f t="shared" si="213"/>
        <v>2.2542856501650999</v>
      </c>
      <c r="AA877" s="8">
        <f t="shared" si="222"/>
        <v>1.4866035677691201</v>
      </c>
      <c r="AC877" s="8">
        <f t="shared" si="214"/>
        <v>0.102409624309269</v>
      </c>
      <c r="AE877" s="8">
        <v>875</v>
      </c>
      <c r="AF877" s="8">
        <f t="shared" si="224"/>
        <v>15.3128120969835</v>
      </c>
      <c r="AG877" s="8">
        <f t="shared" si="215"/>
        <v>2.66544736375466E-2</v>
      </c>
      <c r="AJ877" s="132">
        <f>IF(Päälaskenta!$F$28&lt;Kaksitasouoma_matriisi!L877,Päälaskenta!$C$20*Päälaskenta!$F$28,Päälaskenta!$C$20*Kaksitasouoma_matriisi!L877)</f>
        <v>0.68</v>
      </c>
      <c r="AK877" s="134">
        <f>SQRT(Päälaskenta!$D$20^2+(Päälaskenta!$D$20/(1/Päälaskenta!$E$20))^2)</f>
        <v>1.8029999999999999</v>
      </c>
      <c r="AL877" s="134">
        <f>IF(Päälaskenta!$F$28&lt;Kaksitasouoma_matriisi!L877,AK877*Päälaskenta!$F$28*COS(ATAN(1/Päälaskenta!$E$20)),AK877*Kaksitasouoma_matriisi!L877*COS(ATAN(1/Päälaskenta!$E$20)))</f>
        <v>0.20399999999999999</v>
      </c>
      <c r="AM877" s="134"/>
      <c r="AN877" s="134">
        <f t="shared" si="223"/>
        <v>0.88400000000000001</v>
      </c>
      <c r="AO877" s="8">
        <f t="shared" si="216"/>
        <v>0.39780397803978002</v>
      </c>
      <c r="AP877" s="134">
        <f>Refererenssiarvoja!$B$16*H877^(1/6)/(Refererenssiarvoja!$B$15^0.5)*(Päälaskenta!$G$28/2)^0.5*(1-AO877)^(-1.5)</f>
        <v>8.5999999999999993E-2</v>
      </c>
      <c r="AQ877" s="8">
        <f>Refererenssiarvoja!$B$16*Kaksitasouoma_matriisi!O877^(1/6)/(SQRT((2*Refererenssiarvoja!$B$15)/(Päälaskenta!$F$31*Päälaskenta!$G$31*Päälaskenta!$F$28))+SQRT(Refererenssiarvoja!$B$15)/Refererenssiarvoja!$B$17*LN(Kaksitasouoma_matriisi!L877/Päälaskenta!$F$28))</f>
        <v>-8.6531580178888998E-2</v>
      </c>
      <c r="AR877" s="8">
        <f>Refererenssiarvoja!$B$16*Kaksitasouoma_matriisi!O877^(1/6)/(SQRT((2*Refererenssiarvoja!$B$15)/(Päälaskenta!$F$31*Päälaskenta!$G$31*L877)))</f>
        <v>0.18712533090182801</v>
      </c>
    </row>
    <row r="878" spans="1:44" x14ac:dyDescent="0.2">
      <c r="A878" s="8">
        <v>876</v>
      </c>
      <c r="B878" s="8">
        <f>IF(Päälaskenta!C$7,Päälaskenta!E$7,Päälaskenta!G$5)</f>
        <v>2.5</v>
      </c>
      <c r="C878" s="56">
        <v>1.1240000000000001</v>
      </c>
      <c r="D878" s="93">
        <f t="shared" si="209"/>
        <v>2.2242000000000002</v>
      </c>
      <c r="E878" s="8">
        <f>IF(Päälaskenta!$C$26,Kaksitasouoma_matriisi!AP878,Kaksitasouoma_matriisi!AC878)</f>
        <v>0.102409624309269</v>
      </c>
      <c r="F878" s="56">
        <f>IF(D878&lt;Päälaskenta!H$24,(SQRT(POWER(Päälaskenta!C$24/(2*Päälaskenta!E$24),2)+(D878/Päälaskenta!E$24))-Päälaskenta!C$24/(2*Päälaskenta!E$24)),IF(D878=Päälaskenta!H$24,Päälaskenta!D$24,Päälaskenta!D$24+(SQRT(POWER((Päälaskenta!C$20+Päälaskenta!G$24)/(2*Päälaskenta!E$20),2)+((D878-Päälaskenta!H$24)/Päälaskenta!E$20))-(Päälaskenta!C$20+Päälaskenta!G$24)/(2*Päälaskenta!E$20))))</f>
        <v>0.83599999999999997</v>
      </c>
      <c r="G878" s="57">
        <f>IF(F878&gt;Päälaskenta!D$24,(2*SQRT((POWER(Päälaskenta!D$24,2))+POWER(Päälaskenta!E$24*Päälaskenta!D$24,2))+Päälaskenta!C$24)+(2*SQRT((POWER((F878-Päälaskenta!D$24),2))+POWER(Päälaskenta!E$20*(F878-Päälaskenta!D$24),2))+Päälaskenta!C$20),(2*SQRT((POWER(F878,2))+POWER(Päälaskenta!E$24*F878,2))+Päälaskenta!C$24))</f>
        <v>8.4700000000000006</v>
      </c>
      <c r="H878" s="57">
        <f t="shared" si="210"/>
        <v>0.26</v>
      </c>
      <c r="I878" s="62">
        <f t="shared" si="211"/>
        <v>7.9844999999999999E-2</v>
      </c>
      <c r="J878" s="8">
        <f>IF(F878&lt;Päälaskenta!$D$24,0,Kaksitasouoma_matriisi!F878-Päälaskenta!$D$24)</f>
        <v>0.13600000000000001</v>
      </c>
      <c r="L878" s="8">
        <f>IF(F878&gt;Päälaskenta!D$24,F878-Päälaskenta!D$24,0)</f>
        <v>0.13600000000000001</v>
      </c>
      <c r="M878" s="8">
        <f>IF(F878&gt;Päälaskenta!D$24,(Päälaskenta!C$20+(Päälaskenta!E$20*(Kaksitasouoma_matriisi!F878-Päälaskenta!D$24)))*(Kaksitasouoma_matriisi!F878-Päälaskenta!D$24),0)</f>
        <v>0.70774400000000004</v>
      </c>
      <c r="N878" s="8">
        <f>IF(F878&gt;Päälaskenta!D$24,(2*SQRT((POWER((F878-Päälaskenta!D$24),2))+POWER(Päälaskenta!E$20*(F878-Päälaskenta!D$24),2))+Päälaskenta!C$20),0)</f>
        <v>5.4903549734631003</v>
      </c>
      <c r="O878" s="8">
        <f t="shared" si="217"/>
        <v>0.12890678351778501</v>
      </c>
      <c r="P878" s="8">
        <f>IF(Päälaskenta!$C$29,IF(L878&gt;Päälaskenta!$F$28,Kaksitasouoma_matriisi!AQ878,Kaksitasouoma_matriisi!AR878),Päälaskenta!$F$20)</f>
        <v>0.12</v>
      </c>
      <c r="Q878" s="8">
        <f t="shared" si="218"/>
        <v>1.50503106742174</v>
      </c>
      <c r="R878" s="8">
        <f t="shared" si="212"/>
        <v>0.24571434983490301</v>
      </c>
      <c r="S878" s="8">
        <f t="shared" si="219"/>
        <v>0.34717970033642498</v>
      </c>
      <c r="U878" s="93">
        <f>IF(F878&gt;Päälaskenta!D$24,Päälaskenta!H$24+L878*Päälaskenta!G$24,F878*Päälaskenta!C$24 + F878*F878*Päälaskenta!E$24)</f>
        <v>1.5164</v>
      </c>
      <c r="V878" s="8">
        <f>IF(F878&gt;Päälaskenta!D$24,2*SQRT(POWER(Päälaskenta!D$24,2)+POWER(Päälaskenta!E$24*Päälaskenta!D$24,2))+Päälaskenta!C$24,(2*SQRT((POWER(F878,2))+POWER(Päälaskenta!E$24*F878,2))+Päälaskenta!C$24))</f>
        <v>2.9798989873223301</v>
      </c>
      <c r="W878" s="8">
        <f t="shared" si="220"/>
        <v>0.50887630971766695</v>
      </c>
      <c r="X878" s="8">
        <f>Päälaskenta!F$24</f>
        <v>7.0000000000000007E-2</v>
      </c>
      <c r="Y878" s="8">
        <f t="shared" si="221"/>
        <v>13.8077810295618</v>
      </c>
      <c r="Z878" s="8">
        <f t="shared" si="213"/>
        <v>2.2542856501650999</v>
      </c>
      <c r="AA878" s="8">
        <f t="shared" si="222"/>
        <v>1.4866035677691201</v>
      </c>
      <c r="AC878" s="8">
        <f t="shared" si="214"/>
        <v>0.102409624309269</v>
      </c>
      <c r="AE878" s="8">
        <v>876</v>
      </c>
      <c r="AF878" s="8">
        <f t="shared" si="224"/>
        <v>15.3128120969835</v>
      </c>
      <c r="AG878" s="8">
        <f t="shared" si="215"/>
        <v>2.66544736375466E-2</v>
      </c>
      <c r="AJ878" s="132">
        <f>IF(Päälaskenta!$F$28&lt;Kaksitasouoma_matriisi!L878,Päälaskenta!$C$20*Päälaskenta!$F$28,Päälaskenta!$C$20*Kaksitasouoma_matriisi!L878)</f>
        <v>0.68</v>
      </c>
      <c r="AK878" s="134">
        <f>SQRT(Päälaskenta!$D$20^2+(Päälaskenta!$D$20/(1/Päälaskenta!$E$20))^2)</f>
        <v>1.8029999999999999</v>
      </c>
      <c r="AL878" s="134">
        <f>IF(Päälaskenta!$F$28&lt;Kaksitasouoma_matriisi!L878,AK878*Päälaskenta!$F$28*COS(ATAN(1/Päälaskenta!$E$20)),AK878*Kaksitasouoma_matriisi!L878*COS(ATAN(1/Päälaskenta!$E$20)))</f>
        <v>0.20399999999999999</v>
      </c>
      <c r="AM878" s="134"/>
      <c r="AN878" s="134">
        <f t="shared" si="223"/>
        <v>0.88400000000000001</v>
      </c>
      <c r="AO878" s="8">
        <f t="shared" si="216"/>
        <v>0.39744627281719302</v>
      </c>
      <c r="AP878" s="134">
        <f>Refererenssiarvoja!$B$16*H878^(1/6)/(Refererenssiarvoja!$B$15^0.5)*(Päälaskenta!$G$28/2)^0.5*(1-AO878)^(-1.5)</f>
        <v>8.5999999999999993E-2</v>
      </c>
      <c r="AQ878" s="8">
        <f>Refererenssiarvoja!$B$16*Kaksitasouoma_matriisi!O878^(1/6)/(SQRT((2*Refererenssiarvoja!$B$15)/(Päälaskenta!$F$31*Päälaskenta!$G$31*Päälaskenta!$F$28))+SQRT(Refererenssiarvoja!$B$15)/Refererenssiarvoja!$B$17*LN(Kaksitasouoma_matriisi!L878/Päälaskenta!$F$28))</f>
        <v>-8.6531580178888998E-2</v>
      </c>
      <c r="AR878" s="8">
        <f>Refererenssiarvoja!$B$16*Kaksitasouoma_matriisi!O878^(1/6)/(SQRT((2*Refererenssiarvoja!$B$15)/(Päälaskenta!$F$31*Päälaskenta!$G$31*L878)))</f>
        <v>0.18712533090182801</v>
      </c>
    </row>
    <row r="879" spans="1:44" x14ac:dyDescent="0.2">
      <c r="A879" s="8">
        <v>877</v>
      </c>
      <c r="B879" s="8">
        <f>IF(Päälaskenta!C$7,Päälaskenta!E$7,Päälaskenta!G$5)</f>
        <v>2.5</v>
      </c>
      <c r="C879" s="56">
        <v>1.123</v>
      </c>
      <c r="D879" s="93">
        <f t="shared" si="209"/>
        <v>2.2262</v>
      </c>
      <c r="E879" s="8">
        <f>IF(Päälaskenta!$C$26,Kaksitasouoma_matriisi!AP879,Kaksitasouoma_matriisi!AC879)</f>
        <v>0.102409624309269</v>
      </c>
      <c r="F879" s="56">
        <f>IF(D879&lt;Päälaskenta!H$24,(SQRT(POWER(Päälaskenta!C$24/(2*Päälaskenta!E$24),2)+(D879/Päälaskenta!E$24))-Päälaskenta!C$24/(2*Päälaskenta!E$24)),IF(D879=Päälaskenta!H$24,Päälaskenta!D$24,Päälaskenta!D$24+(SQRT(POWER((Päälaskenta!C$20+Päälaskenta!G$24)/(2*Päälaskenta!E$20),2)+((D879-Päälaskenta!H$24)/Päälaskenta!E$20))-(Päälaskenta!C$20+Päälaskenta!G$24)/(2*Päälaskenta!E$20))))</f>
        <v>0.83599999999999997</v>
      </c>
      <c r="G879" s="57">
        <f>IF(F879&gt;Päälaskenta!D$24,(2*SQRT((POWER(Päälaskenta!D$24,2))+POWER(Päälaskenta!E$24*Päälaskenta!D$24,2))+Päälaskenta!C$24)+(2*SQRT((POWER((F879-Päälaskenta!D$24),2))+POWER(Päälaskenta!E$20*(F879-Päälaskenta!D$24),2))+Päälaskenta!C$20),(2*SQRT((POWER(F879,2))+POWER(Päälaskenta!E$24*F879,2))+Päälaskenta!C$24))</f>
        <v>8.4700000000000006</v>
      </c>
      <c r="H879" s="57">
        <f t="shared" si="210"/>
        <v>0.26</v>
      </c>
      <c r="I879" s="62">
        <f t="shared" si="211"/>
        <v>7.9702999999999996E-2</v>
      </c>
      <c r="J879" s="8">
        <f>IF(F879&lt;Päälaskenta!$D$24,0,Kaksitasouoma_matriisi!F879-Päälaskenta!$D$24)</f>
        <v>0.13600000000000001</v>
      </c>
      <c r="L879" s="8">
        <f>IF(F879&gt;Päälaskenta!D$24,F879-Päälaskenta!D$24,0)</f>
        <v>0.13600000000000001</v>
      </c>
      <c r="M879" s="8">
        <f>IF(F879&gt;Päälaskenta!D$24,(Päälaskenta!C$20+(Päälaskenta!E$20*(Kaksitasouoma_matriisi!F879-Päälaskenta!D$24)))*(Kaksitasouoma_matriisi!F879-Päälaskenta!D$24),0)</f>
        <v>0.70774400000000004</v>
      </c>
      <c r="N879" s="8">
        <f>IF(F879&gt;Päälaskenta!D$24,(2*SQRT((POWER((F879-Päälaskenta!D$24),2))+POWER(Päälaskenta!E$20*(F879-Päälaskenta!D$24),2))+Päälaskenta!C$20),0)</f>
        <v>5.4903549734631003</v>
      </c>
      <c r="O879" s="8">
        <f t="shared" si="217"/>
        <v>0.12890678351778501</v>
      </c>
      <c r="P879" s="8">
        <f>IF(Päälaskenta!$C$29,IF(L879&gt;Päälaskenta!$F$28,Kaksitasouoma_matriisi!AQ879,Kaksitasouoma_matriisi!AR879),Päälaskenta!$F$20)</f>
        <v>0.12</v>
      </c>
      <c r="Q879" s="8">
        <f t="shared" si="218"/>
        <v>1.50503106742174</v>
      </c>
      <c r="R879" s="8">
        <f t="shared" si="212"/>
        <v>0.24571434983490301</v>
      </c>
      <c r="S879" s="8">
        <f t="shared" si="219"/>
        <v>0.34717970033642498</v>
      </c>
      <c r="U879" s="93">
        <f>IF(F879&gt;Päälaskenta!D$24,Päälaskenta!H$24+L879*Päälaskenta!G$24,F879*Päälaskenta!C$24 + F879*F879*Päälaskenta!E$24)</f>
        <v>1.5164</v>
      </c>
      <c r="V879" s="8">
        <f>IF(F879&gt;Päälaskenta!D$24,2*SQRT(POWER(Päälaskenta!D$24,2)+POWER(Päälaskenta!E$24*Päälaskenta!D$24,2))+Päälaskenta!C$24,(2*SQRT((POWER(F879,2))+POWER(Päälaskenta!E$24*F879,2))+Päälaskenta!C$24))</f>
        <v>2.9798989873223301</v>
      </c>
      <c r="W879" s="8">
        <f t="shared" si="220"/>
        <v>0.50887630971766695</v>
      </c>
      <c r="X879" s="8">
        <f>Päälaskenta!F$24</f>
        <v>7.0000000000000007E-2</v>
      </c>
      <c r="Y879" s="8">
        <f t="shared" si="221"/>
        <v>13.8077810295618</v>
      </c>
      <c r="Z879" s="8">
        <f t="shared" si="213"/>
        <v>2.2542856501650999</v>
      </c>
      <c r="AA879" s="8">
        <f t="shared" si="222"/>
        <v>1.4866035677691201</v>
      </c>
      <c r="AC879" s="8">
        <f t="shared" si="214"/>
        <v>0.102409624309269</v>
      </c>
      <c r="AE879" s="8">
        <v>877</v>
      </c>
      <c r="AF879" s="8">
        <f t="shared" si="224"/>
        <v>15.3128120969835</v>
      </c>
      <c r="AG879" s="8">
        <f t="shared" si="215"/>
        <v>2.66544736375466E-2</v>
      </c>
      <c r="AJ879" s="132">
        <f>IF(Päälaskenta!$F$28&lt;Kaksitasouoma_matriisi!L879,Päälaskenta!$C$20*Päälaskenta!$F$28,Päälaskenta!$C$20*Kaksitasouoma_matriisi!L879)</f>
        <v>0.68</v>
      </c>
      <c r="AK879" s="134">
        <f>SQRT(Päälaskenta!$D$20^2+(Päälaskenta!$D$20/(1/Päälaskenta!$E$20))^2)</f>
        <v>1.8029999999999999</v>
      </c>
      <c r="AL879" s="134">
        <f>IF(Päälaskenta!$F$28&lt;Kaksitasouoma_matriisi!L879,AK879*Päälaskenta!$F$28*COS(ATAN(1/Päälaskenta!$E$20)),AK879*Kaksitasouoma_matriisi!L879*COS(ATAN(1/Päälaskenta!$E$20)))</f>
        <v>0.20399999999999999</v>
      </c>
      <c r="AM879" s="134"/>
      <c r="AN879" s="134">
        <f t="shared" si="223"/>
        <v>0.88400000000000001</v>
      </c>
      <c r="AO879" s="8">
        <f t="shared" si="216"/>
        <v>0.397089210313539</v>
      </c>
      <c r="AP879" s="134">
        <f>Refererenssiarvoja!$B$16*H879^(1/6)/(Refererenssiarvoja!$B$15^0.5)*(Päälaskenta!$G$28/2)^0.5*(1-AO879)^(-1.5)</f>
        <v>8.5999999999999993E-2</v>
      </c>
      <c r="AQ879" s="8">
        <f>Refererenssiarvoja!$B$16*Kaksitasouoma_matriisi!O879^(1/6)/(SQRT((2*Refererenssiarvoja!$B$15)/(Päälaskenta!$F$31*Päälaskenta!$G$31*Päälaskenta!$F$28))+SQRT(Refererenssiarvoja!$B$15)/Refererenssiarvoja!$B$17*LN(Kaksitasouoma_matriisi!L879/Päälaskenta!$F$28))</f>
        <v>-8.6531580178888998E-2</v>
      </c>
      <c r="AR879" s="8">
        <f>Refererenssiarvoja!$B$16*Kaksitasouoma_matriisi!O879^(1/6)/(SQRT((2*Refererenssiarvoja!$B$15)/(Päälaskenta!$F$31*Päälaskenta!$G$31*L879)))</f>
        <v>0.18712533090182801</v>
      </c>
    </row>
    <row r="880" spans="1:44" x14ac:dyDescent="0.2">
      <c r="A880" s="8">
        <v>878</v>
      </c>
      <c r="B880" s="8">
        <f>IF(Päälaskenta!C$7,Päälaskenta!E$7,Päälaskenta!G$5)</f>
        <v>2.5</v>
      </c>
      <c r="C880" s="56">
        <v>1.1220000000000001</v>
      </c>
      <c r="D880" s="93">
        <f t="shared" si="209"/>
        <v>2.2282000000000002</v>
      </c>
      <c r="E880" s="8">
        <f>IF(Päälaskenta!$C$26,Kaksitasouoma_matriisi!AP880,Kaksitasouoma_matriisi!AC880)</f>
        <v>0.102417108856472</v>
      </c>
      <c r="F880" s="56">
        <f>IF(D880&lt;Päälaskenta!H$24,(SQRT(POWER(Päälaskenta!C$24/(2*Päälaskenta!E$24),2)+(D880/Päälaskenta!E$24))-Päälaskenta!C$24/(2*Päälaskenta!E$24)),IF(D880=Päälaskenta!H$24,Päälaskenta!D$24,Päälaskenta!D$24+(SQRT(POWER((Päälaskenta!C$20+Päälaskenta!G$24)/(2*Päälaskenta!E$20),2)+((D880-Päälaskenta!H$24)/Päälaskenta!E$20))-(Päälaskenta!C$20+Päälaskenta!G$24)/(2*Päälaskenta!E$20))))</f>
        <v>0.83699999999999997</v>
      </c>
      <c r="G880" s="57">
        <f>IF(F880&gt;Päälaskenta!D$24,(2*SQRT((POWER(Päälaskenta!D$24,2))+POWER(Päälaskenta!E$24*Päälaskenta!D$24,2))+Päälaskenta!C$24)+(2*SQRT((POWER((F880-Päälaskenta!D$24),2))+POWER(Päälaskenta!E$20*(F880-Päälaskenta!D$24),2))+Päälaskenta!C$20),(2*SQRT((POWER(F880,2))+POWER(Päälaskenta!E$24*F880,2))+Päälaskenta!C$24))</f>
        <v>8.4700000000000006</v>
      </c>
      <c r="H880" s="57">
        <f t="shared" si="210"/>
        <v>0.26</v>
      </c>
      <c r="I880" s="62">
        <f t="shared" si="211"/>
        <v>7.9573000000000005E-2</v>
      </c>
      <c r="J880" s="8">
        <f>IF(F880&lt;Päälaskenta!$D$24,0,Kaksitasouoma_matriisi!F880-Päälaskenta!$D$24)</f>
        <v>0.13700000000000001</v>
      </c>
      <c r="L880" s="8">
        <f>IF(F880&gt;Päälaskenta!D$24,F880-Päälaskenta!D$24,0)</f>
        <v>0.13700000000000001</v>
      </c>
      <c r="M880" s="8">
        <f>IF(F880&gt;Päälaskenta!D$24,(Päälaskenta!C$20+(Päälaskenta!E$20*(Kaksitasouoma_matriisi!F880-Päälaskenta!D$24)))*(Kaksitasouoma_matriisi!F880-Päälaskenta!D$24),0)</f>
        <v>0.7131535</v>
      </c>
      <c r="N880" s="8">
        <f>IF(F880&gt;Päälaskenta!D$24,(2*SQRT((POWER((F880-Päälaskenta!D$24),2))+POWER(Päälaskenta!E$20*(F880-Päälaskenta!D$24),2))+Päälaskenta!C$20),0)</f>
        <v>5.4939605247385703</v>
      </c>
      <c r="O880" s="8">
        <f t="shared" si="217"/>
        <v>0.129806811823413</v>
      </c>
      <c r="P880" s="8">
        <f>IF(Päälaskenta!$C$29,IF(L880&gt;Päälaskenta!$F$28,Kaksitasouoma_matriisi!AQ880,Kaksitasouoma_matriisi!AR880),Päälaskenta!$F$20)</f>
        <v>0.12</v>
      </c>
      <c r="Q880" s="8">
        <f t="shared" si="218"/>
        <v>1.52358525449246</v>
      </c>
      <c r="R880" s="8">
        <f t="shared" si="212"/>
        <v>0.24785337829982601</v>
      </c>
      <c r="S880" s="8">
        <f t="shared" si="219"/>
        <v>0.34754562418865798</v>
      </c>
      <c r="U880" s="93">
        <f>IF(F880&gt;Päälaskenta!D$24,Päälaskenta!H$24+L880*Päälaskenta!G$24,F880*Päälaskenta!C$24 + F880*F880*Päälaskenta!E$24)</f>
        <v>1.5187999999999999</v>
      </c>
      <c r="V880" s="8">
        <f>IF(F880&gt;Päälaskenta!D$24,2*SQRT(POWER(Päälaskenta!D$24,2)+POWER(Päälaskenta!E$24*Päälaskenta!D$24,2))+Päälaskenta!C$24,(2*SQRT((POWER(F880,2))+POWER(Päälaskenta!E$24*F880,2))+Päälaskenta!C$24))</f>
        <v>2.9798989873223301</v>
      </c>
      <c r="W880" s="8">
        <f t="shared" si="220"/>
        <v>0.50968170614560304</v>
      </c>
      <c r="X880" s="8">
        <f>Päälaskenta!F$24</f>
        <v>7.0000000000000007E-2</v>
      </c>
      <c r="Y880" s="8">
        <f t="shared" si="221"/>
        <v>13.8442227712004</v>
      </c>
      <c r="Z880" s="8">
        <f t="shared" si="213"/>
        <v>2.2521466217001702</v>
      </c>
      <c r="AA880" s="8">
        <f t="shared" si="222"/>
        <v>1.4828460769687699</v>
      </c>
      <c r="AC880" s="8">
        <f t="shared" si="214"/>
        <v>0.102417108856472</v>
      </c>
      <c r="AE880" s="8">
        <v>878</v>
      </c>
      <c r="AF880" s="8">
        <f t="shared" si="224"/>
        <v>15.3678080256929</v>
      </c>
      <c r="AG880" s="8">
        <f t="shared" si="215"/>
        <v>2.6464041197995301E-2</v>
      </c>
      <c r="AJ880" s="132">
        <f>IF(Päälaskenta!$F$28&lt;Kaksitasouoma_matriisi!L880,Päälaskenta!$C$20*Päälaskenta!$F$28,Päälaskenta!$C$20*Kaksitasouoma_matriisi!L880)</f>
        <v>0.68500000000000005</v>
      </c>
      <c r="AK880" s="134">
        <f>SQRT(Päälaskenta!$D$20^2+(Päälaskenta!$D$20/(1/Päälaskenta!$E$20))^2)</f>
        <v>1.8029999999999999</v>
      </c>
      <c r="AL880" s="134">
        <f>IF(Päälaskenta!$F$28&lt;Kaksitasouoma_matriisi!L880,AK880*Päälaskenta!$F$28*COS(ATAN(1/Päälaskenta!$E$20)),AK880*Kaksitasouoma_matriisi!L880*COS(ATAN(1/Päälaskenta!$E$20)))</f>
        <v>0.20599999999999999</v>
      </c>
      <c r="AM880" s="134"/>
      <c r="AN880" s="134">
        <f t="shared" si="223"/>
        <v>0.89100000000000001</v>
      </c>
      <c r="AO880" s="8">
        <f t="shared" si="216"/>
        <v>0.399874338030697</v>
      </c>
      <c r="AP880" s="134">
        <f>Refererenssiarvoja!$B$16*H880^(1/6)/(Refererenssiarvoja!$B$15^0.5)*(Päälaskenta!$G$28/2)^0.5*(1-AO880)^(-1.5)</f>
        <v>8.6999999999999994E-2</v>
      </c>
      <c r="AQ880" s="8">
        <f>Refererenssiarvoja!$B$16*Kaksitasouoma_matriisi!O880^(1/6)/(SQRT((2*Refererenssiarvoja!$B$15)/(Päälaskenta!$F$31*Päälaskenta!$G$31*Päälaskenta!$F$28))+SQRT(Refererenssiarvoja!$B$15)/Refererenssiarvoja!$B$17*LN(Kaksitasouoma_matriisi!L880/Päälaskenta!$F$28))</f>
        <v>-8.7241277828912597E-2</v>
      </c>
      <c r="AR880" s="8">
        <f>Refererenssiarvoja!$B$16*Kaksitasouoma_matriisi!O880^(1/6)/(SQRT((2*Refererenssiarvoja!$B$15)/(Päälaskenta!$F$31*Päälaskenta!$G$31*L880)))</f>
        <v>0.18802994944773299</v>
      </c>
    </row>
    <row r="881" spans="1:44" x14ac:dyDescent="0.2">
      <c r="A881" s="8">
        <v>879</v>
      </c>
      <c r="B881" s="8">
        <f>IF(Päälaskenta!C$7,Päälaskenta!E$7,Päälaskenta!G$5)</f>
        <v>2.5</v>
      </c>
      <c r="C881" s="56">
        <v>1.121</v>
      </c>
      <c r="D881" s="93">
        <f t="shared" si="209"/>
        <v>2.2302</v>
      </c>
      <c r="E881" s="8">
        <f>IF(Päälaskenta!$C$26,Kaksitasouoma_matriisi!AP881,Kaksitasouoma_matriisi!AC881)</f>
        <v>0.102417108856472</v>
      </c>
      <c r="F881" s="56">
        <f>IF(D881&lt;Päälaskenta!H$24,(SQRT(POWER(Päälaskenta!C$24/(2*Päälaskenta!E$24),2)+(D881/Päälaskenta!E$24))-Päälaskenta!C$24/(2*Päälaskenta!E$24)),IF(D881=Päälaskenta!H$24,Päälaskenta!D$24,Päälaskenta!D$24+(SQRT(POWER((Päälaskenta!C$20+Päälaskenta!G$24)/(2*Päälaskenta!E$20),2)+((D881-Päälaskenta!H$24)/Päälaskenta!E$20))-(Päälaskenta!C$20+Päälaskenta!G$24)/(2*Päälaskenta!E$20))))</f>
        <v>0.83699999999999997</v>
      </c>
      <c r="G881" s="57">
        <f>IF(F881&gt;Päälaskenta!D$24,(2*SQRT((POWER(Päälaskenta!D$24,2))+POWER(Päälaskenta!E$24*Päälaskenta!D$24,2))+Päälaskenta!C$24)+(2*SQRT((POWER((F881-Päälaskenta!D$24),2))+POWER(Päälaskenta!E$20*(F881-Päälaskenta!D$24),2))+Päälaskenta!C$20),(2*SQRT((POWER(F881,2))+POWER(Päälaskenta!E$24*F881,2))+Päälaskenta!C$24))</f>
        <v>8.4700000000000006</v>
      </c>
      <c r="H881" s="57">
        <f t="shared" si="210"/>
        <v>0.26</v>
      </c>
      <c r="I881" s="62">
        <f t="shared" si="211"/>
        <v>7.9431000000000002E-2</v>
      </c>
      <c r="J881" s="8">
        <f>IF(F881&lt;Päälaskenta!$D$24,0,Kaksitasouoma_matriisi!F881-Päälaskenta!$D$24)</f>
        <v>0.13700000000000001</v>
      </c>
      <c r="L881" s="8">
        <f>IF(F881&gt;Päälaskenta!D$24,F881-Päälaskenta!D$24,0)</f>
        <v>0.13700000000000001</v>
      </c>
      <c r="M881" s="8">
        <f>IF(F881&gt;Päälaskenta!D$24,(Päälaskenta!C$20+(Päälaskenta!E$20*(Kaksitasouoma_matriisi!F881-Päälaskenta!D$24)))*(Kaksitasouoma_matriisi!F881-Päälaskenta!D$24),0)</f>
        <v>0.7131535</v>
      </c>
      <c r="N881" s="8">
        <f>IF(F881&gt;Päälaskenta!D$24,(2*SQRT((POWER((F881-Päälaskenta!D$24),2))+POWER(Päälaskenta!E$20*(F881-Päälaskenta!D$24),2))+Päälaskenta!C$20),0)</f>
        <v>5.4939605247385703</v>
      </c>
      <c r="O881" s="8">
        <f t="shared" si="217"/>
        <v>0.129806811823413</v>
      </c>
      <c r="P881" s="8">
        <f>IF(Päälaskenta!$C$29,IF(L881&gt;Päälaskenta!$F$28,Kaksitasouoma_matriisi!AQ881,Kaksitasouoma_matriisi!AR881),Päälaskenta!$F$20)</f>
        <v>0.12</v>
      </c>
      <c r="Q881" s="8">
        <f t="shared" si="218"/>
        <v>1.52358525449246</v>
      </c>
      <c r="R881" s="8">
        <f t="shared" si="212"/>
        <v>0.24785337829982601</v>
      </c>
      <c r="S881" s="8">
        <f t="shared" si="219"/>
        <v>0.34754562418865798</v>
      </c>
      <c r="U881" s="93">
        <f>IF(F881&gt;Päälaskenta!D$24,Päälaskenta!H$24+L881*Päälaskenta!G$24,F881*Päälaskenta!C$24 + F881*F881*Päälaskenta!E$24)</f>
        <v>1.5187999999999999</v>
      </c>
      <c r="V881" s="8">
        <f>IF(F881&gt;Päälaskenta!D$24,2*SQRT(POWER(Päälaskenta!D$24,2)+POWER(Päälaskenta!E$24*Päälaskenta!D$24,2))+Päälaskenta!C$24,(2*SQRT((POWER(F881,2))+POWER(Päälaskenta!E$24*F881,2))+Päälaskenta!C$24))</f>
        <v>2.9798989873223301</v>
      </c>
      <c r="W881" s="8">
        <f t="shared" si="220"/>
        <v>0.50968170614560304</v>
      </c>
      <c r="X881" s="8">
        <f>Päälaskenta!F$24</f>
        <v>7.0000000000000007E-2</v>
      </c>
      <c r="Y881" s="8">
        <f t="shared" si="221"/>
        <v>13.8442227712004</v>
      </c>
      <c r="Z881" s="8">
        <f t="shared" si="213"/>
        <v>2.2521466217001702</v>
      </c>
      <c r="AA881" s="8">
        <f t="shared" si="222"/>
        <v>1.4828460769687699</v>
      </c>
      <c r="AC881" s="8">
        <f t="shared" si="214"/>
        <v>0.102417108856472</v>
      </c>
      <c r="AE881" s="8">
        <v>879</v>
      </c>
      <c r="AF881" s="8">
        <f t="shared" si="224"/>
        <v>15.3678080256929</v>
      </c>
      <c r="AG881" s="8">
        <f t="shared" si="215"/>
        <v>2.6464041197995301E-2</v>
      </c>
      <c r="AJ881" s="132">
        <f>IF(Päälaskenta!$F$28&lt;Kaksitasouoma_matriisi!L881,Päälaskenta!$C$20*Päälaskenta!$F$28,Päälaskenta!$C$20*Kaksitasouoma_matriisi!L881)</f>
        <v>0.68500000000000005</v>
      </c>
      <c r="AK881" s="134">
        <f>SQRT(Päälaskenta!$D$20^2+(Päälaskenta!$D$20/(1/Päälaskenta!$E$20))^2)</f>
        <v>1.8029999999999999</v>
      </c>
      <c r="AL881" s="134">
        <f>IF(Päälaskenta!$F$28&lt;Kaksitasouoma_matriisi!L881,AK881*Päälaskenta!$F$28*COS(ATAN(1/Päälaskenta!$E$20)),AK881*Kaksitasouoma_matriisi!L881*COS(ATAN(1/Päälaskenta!$E$20)))</f>
        <v>0.20599999999999999</v>
      </c>
      <c r="AM881" s="134"/>
      <c r="AN881" s="134">
        <f t="shared" si="223"/>
        <v>0.89100000000000001</v>
      </c>
      <c r="AO881" s="8">
        <f t="shared" si="216"/>
        <v>0.39951573849878902</v>
      </c>
      <c r="AP881" s="134">
        <f>Refererenssiarvoja!$B$16*H881^(1/6)/(Refererenssiarvoja!$B$15^0.5)*(Päälaskenta!$G$28/2)^0.5*(1-AO881)^(-1.5)</f>
        <v>8.6999999999999994E-2</v>
      </c>
      <c r="AQ881" s="8">
        <f>Refererenssiarvoja!$B$16*Kaksitasouoma_matriisi!O881^(1/6)/(SQRT((2*Refererenssiarvoja!$B$15)/(Päälaskenta!$F$31*Päälaskenta!$G$31*Päälaskenta!$F$28))+SQRT(Refererenssiarvoja!$B$15)/Refererenssiarvoja!$B$17*LN(Kaksitasouoma_matriisi!L881/Päälaskenta!$F$28))</f>
        <v>-8.7241277828912597E-2</v>
      </c>
      <c r="AR881" s="8">
        <f>Refererenssiarvoja!$B$16*Kaksitasouoma_matriisi!O881^(1/6)/(SQRT((2*Refererenssiarvoja!$B$15)/(Päälaskenta!$F$31*Päälaskenta!$G$31*L881)))</f>
        <v>0.18802994944773299</v>
      </c>
    </row>
    <row r="882" spans="1:44" x14ac:dyDescent="0.2">
      <c r="A882" s="8">
        <v>880</v>
      </c>
      <c r="B882" s="8">
        <f>IF(Päälaskenta!C$7,Päälaskenta!E$7,Päälaskenta!G$5)</f>
        <v>2.5</v>
      </c>
      <c r="C882" s="56">
        <v>1.1200000000000001</v>
      </c>
      <c r="D882" s="93">
        <f t="shared" si="209"/>
        <v>2.2321</v>
      </c>
      <c r="E882" s="8">
        <f>IF(Päälaskenta!$C$26,Kaksitasouoma_matriisi!AP882,Kaksitasouoma_matriisi!AC882)</f>
        <v>0.102417108856472</v>
      </c>
      <c r="F882" s="56">
        <f>IF(D882&lt;Päälaskenta!H$24,(SQRT(POWER(Päälaskenta!C$24/(2*Päälaskenta!E$24),2)+(D882/Päälaskenta!E$24))-Päälaskenta!C$24/(2*Päälaskenta!E$24)),IF(D882=Päälaskenta!H$24,Päälaskenta!D$24,Päälaskenta!D$24+(SQRT(POWER((Päälaskenta!C$20+Päälaskenta!G$24)/(2*Päälaskenta!E$20),2)+((D882-Päälaskenta!H$24)/Päälaskenta!E$20))-(Päälaskenta!C$20+Päälaskenta!G$24)/(2*Päälaskenta!E$20))))</f>
        <v>0.83699999999999997</v>
      </c>
      <c r="G882" s="57">
        <f>IF(F882&gt;Päälaskenta!D$24,(2*SQRT((POWER(Päälaskenta!D$24,2))+POWER(Päälaskenta!E$24*Päälaskenta!D$24,2))+Päälaskenta!C$24)+(2*SQRT((POWER((F882-Päälaskenta!D$24),2))+POWER(Päälaskenta!E$20*(F882-Päälaskenta!D$24),2))+Päälaskenta!C$20),(2*SQRT((POWER(F882,2))+POWER(Päälaskenta!E$24*F882,2))+Päälaskenta!C$24))</f>
        <v>8.4700000000000006</v>
      </c>
      <c r="H882" s="57">
        <f t="shared" si="210"/>
        <v>0.26</v>
      </c>
      <c r="I882" s="62">
        <f t="shared" si="211"/>
        <v>7.9289999999999999E-2</v>
      </c>
      <c r="J882" s="8">
        <f>IF(F882&lt;Päälaskenta!$D$24,0,Kaksitasouoma_matriisi!F882-Päälaskenta!$D$24)</f>
        <v>0.13700000000000001</v>
      </c>
      <c r="L882" s="8">
        <f>IF(F882&gt;Päälaskenta!D$24,F882-Päälaskenta!D$24,0)</f>
        <v>0.13700000000000001</v>
      </c>
      <c r="M882" s="8">
        <f>IF(F882&gt;Päälaskenta!D$24,(Päälaskenta!C$20+(Päälaskenta!E$20*(Kaksitasouoma_matriisi!F882-Päälaskenta!D$24)))*(Kaksitasouoma_matriisi!F882-Päälaskenta!D$24),0)</f>
        <v>0.7131535</v>
      </c>
      <c r="N882" s="8">
        <f>IF(F882&gt;Päälaskenta!D$24,(2*SQRT((POWER((F882-Päälaskenta!D$24),2))+POWER(Päälaskenta!E$20*(F882-Päälaskenta!D$24),2))+Päälaskenta!C$20),0)</f>
        <v>5.4939605247385703</v>
      </c>
      <c r="O882" s="8">
        <f t="shared" si="217"/>
        <v>0.129806811823413</v>
      </c>
      <c r="P882" s="8">
        <f>IF(Päälaskenta!$C$29,IF(L882&gt;Päälaskenta!$F$28,Kaksitasouoma_matriisi!AQ882,Kaksitasouoma_matriisi!AR882),Päälaskenta!$F$20)</f>
        <v>0.12</v>
      </c>
      <c r="Q882" s="8">
        <f t="shared" si="218"/>
        <v>1.52358525449246</v>
      </c>
      <c r="R882" s="8">
        <f t="shared" si="212"/>
        <v>0.24785337829982601</v>
      </c>
      <c r="S882" s="8">
        <f t="shared" si="219"/>
        <v>0.34754562418865798</v>
      </c>
      <c r="U882" s="93">
        <f>IF(F882&gt;Päälaskenta!D$24,Päälaskenta!H$24+L882*Päälaskenta!G$24,F882*Päälaskenta!C$24 + F882*F882*Päälaskenta!E$24)</f>
        <v>1.5187999999999999</v>
      </c>
      <c r="V882" s="8">
        <f>IF(F882&gt;Päälaskenta!D$24,2*SQRT(POWER(Päälaskenta!D$24,2)+POWER(Päälaskenta!E$24*Päälaskenta!D$24,2))+Päälaskenta!C$24,(2*SQRT((POWER(F882,2))+POWER(Päälaskenta!E$24*F882,2))+Päälaskenta!C$24))</f>
        <v>2.9798989873223301</v>
      </c>
      <c r="W882" s="8">
        <f t="shared" si="220"/>
        <v>0.50968170614560304</v>
      </c>
      <c r="X882" s="8">
        <f>Päälaskenta!F$24</f>
        <v>7.0000000000000007E-2</v>
      </c>
      <c r="Y882" s="8">
        <f t="shared" si="221"/>
        <v>13.8442227712004</v>
      </c>
      <c r="Z882" s="8">
        <f t="shared" si="213"/>
        <v>2.2521466217001702</v>
      </c>
      <c r="AA882" s="8">
        <f t="shared" si="222"/>
        <v>1.4828460769687699</v>
      </c>
      <c r="AC882" s="8">
        <f t="shared" si="214"/>
        <v>0.102417108856472</v>
      </c>
      <c r="AE882" s="8">
        <v>880</v>
      </c>
      <c r="AF882" s="8">
        <f t="shared" si="224"/>
        <v>15.3678080256929</v>
      </c>
      <c r="AG882" s="8">
        <f t="shared" si="215"/>
        <v>2.6464041197995301E-2</v>
      </c>
      <c r="AJ882" s="132">
        <f>IF(Päälaskenta!$F$28&lt;Kaksitasouoma_matriisi!L882,Päälaskenta!$C$20*Päälaskenta!$F$28,Päälaskenta!$C$20*Kaksitasouoma_matriisi!L882)</f>
        <v>0.68500000000000005</v>
      </c>
      <c r="AK882" s="134">
        <f>SQRT(Päälaskenta!$D$20^2+(Päälaskenta!$D$20/(1/Päälaskenta!$E$20))^2)</f>
        <v>1.8029999999999999</v>
      </c>
      <c r="AL882" s="134">
        <f>IF(Päälaskenta!$F$28&lt;Kaksitasouoma_matriisi!L882,AK882*Päälaskenta!$F$28*COS(ATAN(1/Päälaskenta!$E$20)),AK882*Kaksitasouoma_matriisi!L882*COS(ATAN(1/Päälaskenta!$E$20)))</f>
        <v>0.20599999999999999</v>
      </c>
      <c r="AM882" s="134"/>
      <c r="AN882" s="134">
        <f t="shared" si="223"/>
        <v>0.89100000000000001</v>
      </c>
      <c r="AO882" s="8">
        <f t="shared" si="216"/>
        <v>0.39917566417275202</v>
      </c>
      <c r="AP882" s="134">
        <f>Refererenssiarvoja!$B$16*H882^(1/6)/(Refererenssiarvoja!$B$15^0.5)*(Päälaskenta!$G$28/2)^0.5*(1-AO882)^(-1.5)</f>
        <v>8.6999999999999994E-2</v>
      </c>
      <c r="AQ882" s="8">
        <f>Refererenssiarvoja!$B$16*Kaksitasouoma_matriisi!O882^(1/6)/(SQRT((2*Refererenssiarvoja!$B$15)/(Päälaskenta!$F$31*Päälaskenta!$G$31*Päälaskenta!$F$28))+SQRT(Refererenssiarvoja!$B$15)/Refererenssiarvoja!$B$17*LN(Kaksitasouoma_matriisi!L882/Päälaskenta!$F$28))</f>
        <v>-8.7241277828912597E-2</v>
      </c>
      <c r="AR882" s="8">
        <f>Refererenssiarvoja!$B$16*Kaksitasouoma_matriisi!O882^(1/6)/(SQRT((2*Refererenssiarvoja!$B$15)/(Päälaskenta!$F$31*Päälaskenta!$G$31*L882)))</f>
        <v>0.18802994944773299</v>
      </c>
    </row>
    <row r="883" spans="1:44" x14ac:dyDescent="0.2">
      <c r="A883" s="8">
        <v>881</v>
      </c>
      <c r="B883" s="8">
        <f>IF(Päälaskenta!C$7,Päälaskenta!E$7,Päälaskenta!G$5)</f>
        <v>2.5</v>
      </c>
      <c r="C883" s="56">
        <v>1.119</v>
      </c>
      <c r="D883" s="93">
        <f t="shared" si="209"/>
        <v>2.2341000000000002</v>
      </c>
      <c r="E883" s="8">
        <f>IF(Päälaskenta!$C$26,Kaksitasouoma_matriisi!AP883,Kaksitasouoma_matriisi!AC883)</f>
        <v>0.102417108856472</v>
      </c>
      <c r="F883" s="56">
        <f>IF(D883&lt;Päälaskenta!H$24,(SQRT(POWER(Päälaskenta!C$24/(2*Päälaskenta!E$24),2)+(D883/Päälaskenta!E$24))-Päälaskenta!C$24/(2*Päälaskenta!E$24)),IF(D883=Päälaskenta!H$24,Päälaskenta!D$24,Päälaskenta!D$24+(SQRT(POWER((Päälaskenta!C$20+Päälaskenta!G$24)/(2*Päälaskenta!E$20),2)+((D883-Päälaskenta!H$24)/Päälaskenta!E$20))-(Päälaskenta!C$20+Päälaskenta!G$24)/(2*Päälaskenta!E$20))))</f>
        <v>0.83699999999999997</v>
      </c>
      <c r="G883" s="57">
        <f>IF(F883&gt;Päälaskenta!D$24,(2*SQRT((POWER(Päälaskenta!D$24,2))+POWER(Päälaskenta!E$24*Päälaskenta!D$24,2))+Päälaskenta!C$24)+(2*SQRT((POWER((F883-Päälaskenta!D$24),2))+POWER(Päälaskenta!E$20*(F883-Päälaskenta!D$24),2))+Päälaskenta!C$20),(2*SQRT((POWER(F883,2))+POWER(Päälaskenta!E$24*F883,2))+Päälaskenta!C$24))</f>
        <v>8.4700000000000006</v>
      </c>
      <c r="H883" s="57">
        <f t="shared" si="210"/>
        <v>0.26</v>
      </c>
      <c r="I883" s="62">
        <f t="shared" si="211"/>
        <v>7.9147999999999996E-2</v>
      </c>
      <c r="J883" s="8">
        <f>IF(F883&lt;Päälaskenta!$D$24,0,Kaksitasouoma_matriisi!F883-Päälaskenta!$D$24)</f>
        <v>0.13700000000000001</v>
      </c>
      <c r="L883" s="8">
        <f>IF(F883&gt;Päälaskenta!D$24,F883-Päälaskenta!D$24,0)</f>
        <v>0.13700000000000001</v>
      </c>
      <c r="M883" s="8">
        <f>IF(F883&gt;Päälaskenta!D$24,(Päälaskenta!C$20+(Päälaskenta!E$20*(Kaksitasouoma_matriisi!F883-Päälaskenta!D$24)))*(Kaksitasouoma_matriisi!F883-Päälaskenta!D$24),0)</f>
        <v>0.7131535</v>
      </c>
      <c r="N883" s="8">
        <f>IF(F883&gt;Päälaskenta!D$24,(2*SQRT((POWER((F883-Päälaskenta!D$24),2))+POWER(Päälaskenta!E$20*(F883-Päälaskenta!D$24),2))+Päälaskenta!C$20),0)</f>
        <v>5.4939605247385703</v>
      </c>
      <c r="O883" s="8">
        <f t="shared" si="217"/>
        <v>0.129806811823413</v>
      </c>
      <c r="P883" s="8">
        <f>IF(Päälaskenta!$C$29,IF(L883&gt;Päälaskenta!$F$28,Kaksitasouoma_matriisi!AQ883,Kaksitasouoma_matriisi!AR883),Päälaskenta!$F$20)</f>
        <v>0.12</v>
      </c>
      <c r="Q883" s="8">
        <f t="shared" si="218"/>
        <v>1.52358525449246</v>
      </c>
      <c r="R883" s="8">
        <f t="shared" si="212"/>
        <v>0.24785337829982601</v>
      </c>
      <c r="S883" s="8">
        <f t="shared" si="219"/>
        <v>0.34754562418865798</v>
      </c>
      <c r="U883" s="93">
        <f>IF(F883&gt;Päälaskenta!D$24,Päälaskenta!H$24+L883*Päälaskenta!G$24,F883*Päälaskenta!C$24 + F883*F883*Päälaskenta!E$24)</f>
        <v>1.5187999999999999</v>
      </c>
      <c r="V883" s="8">
        <f>IF(F883&gt;Päälaskenta!D$24,2*SQRT(POWER(Päälaskenta!D$24,2)+POWER(Päälaskenta!E$24*Päälaskenta!D$24,2))+Päälaskenta!C$24,(2*SQRT((POWER(F883,2))+POWER(Päälaskenta!E$24*F883,2))+Päälaskenta!C$24))</f>
        <v>2.9798989873223301</v>
      </c>
      <c r="W883" s="8">
        <f t="shared" si="220"/>
        <v>0.50968170614560304</v>
      </c>
      <c r="X883" s="8">
        <f>Päälaskenta!F$24</f>
        <v>7.0000000000000007E-2</v>
      </c>
      <c r="Y883" s="8">
        <f t="shared" si="221"/>
        <v>13.8442227712004</v>
      </c>
      <c r="Z883" s="8">
        <f t="shared" si="213"/>
        <v>2.2521466217001702</v>
      </c>
      <c r="AA883" s="8">
        <f t="shared" si="222"/>
        <v>1.4828460769687699</v>
      </c>
      <c r="AC883" s="8">
        <f t="shared" si="214"/>
        <v>0.102417108856472</v>
      </c>
      <c r="AE883" s="8">
        <v>881</v>
      </c>
      <c r="AF883" s="8">
        <f t="shared" si="224"/>
        <v>15.3678080256929</v>
      </c>
      <c r="AG883" s="8">
        <f t="shared" si="215"/>
        <v>2.6464041197995301E-2</v>
      </c>
      <c r="AJ883" s="132">
        <f>IF(Päälaskenta!$F$28&lt;Kaksitasouoma_matriisi!L883,Päälaskenta!$C$20*Päälaskenta!$F$28,Päälaskenta!$C$20*Kaksitasouoma_matriisi!L883)</f>
        <v>0.68500000000000005</v>
      </c>
      <c r="AK883" s="134">
        <f>SQRT(Päälaskenta!$D$20^2+(Päälaskenta!$D$20/(1/Päälaskenta!$E$20))^2)</f>
        <v>1.8029999999999999</v>
      </c>
      <c r="AL883" s="134">
        <f>IF(Päälaskenta!$F$28&lt;Kaksitasouoma_matriisi!L883,AK883*Päälaskenta!$F$28*COS(ATAN(1/Päälaskenta!$E$20)),AK883*Kaksitasouoma_matriisi!L883*COS(ATAN(1/Päälaskenta!$E$20)))</f>
        <v>0.20599999999999999</v>
      </c>
      <c r="AM883" s="134"/>
      <c r="AN883" s="134">
        <f t="shared" si="223"/>
        <v>0.89100000000000001</v>
      </c>
      <c r="AO883" s="8">
        <f t="shared" si="216"/>
        <v>0.39881831610044299</v>
      </c>
      <c r="AP883" s="134">
        <f>Refererenssiarvoja!$B$16*H883^(1/6)/(Refererenssiarvoja!$B$15^0.5)*(Päälaskenta!$G$28/2)^0.5*(1-AO883)^(-1.5)</f>
        <v>8.6999999999999994E-2</v>
      </c>
      <c r="AQ883" s="8">
        <f>Refererenssiarvoja!$B$16*Kaksitasouoma_matriisi!O883^(1/6)/(SQRT((2*Refererenssiarvoja!$B$15)/(Päälaskenta!$F$31*Päälaskenta!$G$31*Päälaskenta!$F$28))+SQRT(Refererenssiarvoja!$B$15)/Refererenssiarvoja!$B$17*LN(Kaksitasouoma_matriisi!L883/Päälaskenta!$F$28))</f>
        <v>-8.7241277828912597E-2</v>
      </c>
      <c r="AR883" s="8">
        <f>Refererenssiarvoja!$B$16*Kaksitasouoma_matriisi!O883^(1/6)/(SQRT((2*Refererenssiarvoja!$B$15)/(Päälaskenta!$F$31*Päälaskenta!$G$31*L883)))</f>
        <v>0.18802994944773299</v>
      </c>
    </row>
    <row r="884" spans="1:44" x14ac:dyDescent="0.2">
      <c r="A884" s="8">
        <v>882</v>
      </c>
      <c r="B884" s="8">
        <f>IF(Päälaskenta!C$7,Päälaskenta!E$7,Päälaskenta!G$5)</f>
        <v>2.5</v>
      </c>
      <c r="C884" s="56">
        <v>1.1180000000000001</v>
      </c>
      <c r="D884" s="93">
        <f t="shared" si="209"/>
        <v>2.2361</v>
      </c>
      <c r="E884" s="8">
        <f>IF(Päälaskenta!$C$26,Kaksitasouoma_matriisi!AP884,Kaksitasouoma_matriisi!AC884)</f>
        <v>0.102424587037168</v>
      </c>
      <c r="F884" s="56">
        <f>IF(D884&lt;Päälaskenta!H$24,(SQRT(POWER(Päälaskenta!C$24/(2*Päälaskenta!E$24),2)+(D884/Päälaskenta!E$24))-Päälaskenta!C$24/(2*Päälaskenta!E$24)),IF(D884=Päälaskenta!H$24,Päälaskenta!D$24,Päälaskenta!D$24+(SQRT(POWER((Päälaskenta!C$20+Päälaskenta!G$24)/(2*Päälaskenta!E$20),2)+((D884-Päälaskenta!H$24)/Päälaskenta!E$20))-(Päälaskenta!C$20+Päälaskenta!G$24)/(2*Päälaskenta!E$20))))</f>
        <v>0.83799999999999997</v>
      </c>
      <c r="G884" s="57">
        <f>IF(F884&gt;Päälaskenta!D$24,(2*SQRT((POWER(Päälaskenta!D$24,2))+POWER(Päälaskenta!E$24*Päälaskenta!D$24,2))+Päälaskenta!C$24)+(2*SQRT((POWER((F884-Päälaskenta!D$24),2))+POWER(Päälaskenta!E$20*(F884-Päälaskenta!D$24),2))+Päälaskenta!C$20),(2*SQRT((POWER(F884,2))+POWER(Päälaskenta!E$24*F884,2))+Päälaskenta!C$24))</f>
        <v>8.48</v>
      </c>
      <c r="H884" s="57">
        <f t="shared" si="210"/>
        <v>0.26</v>
      </c>
      <c r="I884" s="62">
        <f t="shared" si="211"/>
        <v>7.9018000000000005E-2</v>
      </c>
      <c r="J884" s="8">
        <f>IF(F884&lt;Päälaskenta!$D$24,0,Kaksitasouoma_matriisi!F884-Päälaskenta!$D$24)</f>
        <v>0.13800000000000001</v>
      </c>
      <c r="L884" s="8">
        <f>IF(F884&gt;Päälaskenta!D$24,F884-Päälaskenta!D$24,0)</f>
        <v>0.13800000000000001</v>
      </c>
      <c r="M884" s="8">
        <f>IF(F884&gt;Päälaskenta!D$24,(Päälaskenta!C$20+(Päälaskenta!E$20*(Kaksitasouoma_matriisi!F884-Päälaskenta!D$24)))*(Kaksitasouoma_matriisi!F884-Päälaskenta!D$24),0)</f>
        <v>0.71856600000000004</v>
      </c>
      <c r="N884" s="8">
        <f>IF(F884&gt;Päälaskenta!D$24,(2*SQRT((POWER((F884-Päälaskenta!D$24),2))+POWER(Päälaskenta!E$20*(F884-Päälaskenta!D$24),2))+Päälaskenta!C$20),0)</f>
        <v>5.4975660760140297</v>
      </c>
      <c r="O884" s="8">
        <f t="shared" si="217"/>
        <v>0.13070620526693</v>
      </c>
      <c r="P884" s="8">
        <f>IF(Päälaskenta!$C$29,IF(L884&gt;Päälaskenta!$F$28,Kaksitasouoma_matriisi!AQ884,Kaksitasouoma_matriisi!AR884),Päälaskenta!$F$20)</f>
        <v>0.12</v>
      </c>
      <c r="Q884" s="8">
        <f t="shared" si="218"/>
        <v>1.5422314508227499</v>
      </c>
      <c r="R884" s="8">
        <f t="shared" si="212"/>
        <v>0.24998995220860501</v>
      </c>
      <c r="S884" s="8">
        <f t="shared" si="219"/>
        <v>0.34790117012021898</v>
      </c>
      <c r="U884" s="93">
        <f>IF(F884&gt;Päälaskenta!D$24,Päälaskenta!H$24+L884*Päälaskenta!G$24,F884*Päälaskenta!C$24 + F884*F884*Päälaskenta!E$24)</f>
        <v>1.5212000000000001</v>
      </c>
      <c r="V884" s="8">
        <f>IF(F884&gt;Päälaskenta!D$24,2*SQRT(POWER(Päälaskenta!D$24,2)+POWER(Päälaskenta!E$24*Päälaskenta!D$24,2))+Päälaskenta!C$24,(2*SQRT((POWER(F884,2))+POWER(Päälaskenta!E$24*F884,2))+Päälaskenta!C$24))</f>
        <v>2.9798989873223301</v>
      </c>
      <c r="W884" s="8">
        <f t="shared" si="220"/>
        <v>0.51048710257353902</v>
      </c>
      <c r="X884" s="8">
        <f>Päälaskenta!F$24</f>
        <v>7.0000000000000007E-2</v>
      </c>
      <c r="Y884" s="8">
        <f t="shared" si="221"/>
        <v>13.880702923113899</v>
      </c>
      <c r="Z884" s="8">
        <f t="shared" si="213"/>
        <v>2.25001004779139</v>
      </c>
      <c r="AA884" s="8">
        <f t="shared" si="222"/>
        <v>1.4791020561342301</v>
      </c>
      <c r="AC884" s="8">
        <f t="shared" si="214"/>
        <v>0.102424587037168</v>
      </c>
      <c r="AE884" s="8">
        <v>882</v>
      </c>
      <c r="AF884" s="8">
        <f t="shared" si="224"/>
        <v>15.4229343739366</v>
      </c>
      <c r="AG884" s="8">
        <f t="shared" si="215"/>
        <v>2.6275197921334099E-2</v>
      </c>
      <c r="AJ884" s="132">
        <f>IF(Päälaskenta!$F$28&lt;Kaksitasouoma_matriisi!L884,Päälaskenta!$C$20*Päälaskenta!$F$28,Päälaskenta!$C$20*Kaksitasouoma_matriisi!L884)</f>
        <v>0.69</v>
      </c>
      <c r="AK884" s="134">
        <f>SQRT(Päälaskenta!$D$20^2+(Päälaskenta!$D$20/(1/Päälaskenta!$E$20))^2)</f>
        <v>1.8029999999999999</v>
      </c>
      <c r="AL884" s="134">
        <f>IF(Päälaskenta!$F$28&lt;Kaksitasouoma_matriisi!L884,AK884*Päälaskenta!$F$28*COS(ATAN(1/Päälaskenta!$E$20)),AK884*Kaksitasouoma_matriisi!L884*COS(ATAN(1/Päälaskenta!$E$20)))</f>
        <v>0.20699999999999999</v>
      </c>
      <c r="AM884" s="134"/>
      <c r="AN884" s="134">
        <f t="shared" si="223"/>
        <v>0.89700000000000002</v>
      </c>
      <c r="AO884" s="8">
        <f t="shared" si="216"/>
        <v>0.40114485040919501</v>
      </c>
      <c r="AP884" s="134">
        <f>Refererenssiarvoja!$B$16*H884^(1/6)/(Refererenssiarvoja!$B$15^0.5)*(Päälaskenta!$G$28/2)^0.5*(1-AO884)^(-1.5)</f>
        <v>8.6999999999999994E-2</v>
      </c>
      <c r="AQ884" s="8">
        <f>Refererenssiarvoja!$B$16*Kaksitasouoma_matriisi!O884^(1/6)/(SQRT((2*Refererenssiarvoja!$B$15)/(Päälaskenta!$F$31*Päälaskenta!$G$31*Päälaskenta!$F$28))+SQRT(Refererenssiarvoja!$B$15)/Refererenssiarvoja!$B$17*LN(Kaksitasouoma_matriisi!L884/Päälaskenta!$F$28))</f>
        <v>-8.7955840280685996E-2</v>
      </c>
      <c r="AR884" s="8">
        <f>Refererenssiarvoja!$B$16*Kaksitasouoma_matriisi!O884^(1/6)/(SQRT((2*Refererenssiarvoja!$B$15)/(Päälaskenta!$F$31*Päälaskenta!$G$31*L884)))</f>
        <v>0.18893224104346601</v>
      </c>
    </row>
    <row r="885" spans="1:44" x14ac:dyDescent="0.2">
      <c r="A885" s="8">
        <v>883</v>
      </c>
      <c r="B885" s="8">
        <f>IF(Päälaskenta!C$7,Päälaskenta!E$7,Päälaskenta!G$5)</f>
        <v>2.5</v>
      </c>
      <c r="C885" s="56">
        <v>1.117</v>
      </c>
      <c r="D885" s="93">
        <f t="shared" si="209"/>
        <v>2.2381000000000002</v>
      </c>
      <c r="E885" s="8">
        <f>IF(Päälaskenta!$C$26,Kaksitasouoma_matriisi!AP885,Kaksitasouoma_matriisi!AC885)</f>
        <v>0.102424587037168</v>
      </c>
      <c r="F885" s="56">
        <f>IF(D885&lt;Päälaskenta!H$24,(SQRT(POWER(Päälaskenta!C$24/(2*Päälaskenta!E$24),2)+(D885/Päälaskenta!E$24))-Päälaskenta!C$24/(2*Päälaskenta!E$24)),IF(D885=Päälaskenta!H$24,Päälaskenta!D$24,Päälaskenta!D$24+(SQRT(POWER((Päälaskenta!C$20+Päälaskenta!G$24)/(2*Päälaskenta!E$20),2)+((D885-Päälaskenta!H$24)/Päälaskenta!E$20))-(Päälaskenta!C$20+Päälaskenta!G$24)/(2*Päälaskenta!E$20))))</f>
        <v>0.83799999999999997</v>
      </c>
      <c r="G885" s="57">
        <f>IF(F885&gt;Päälaskenta!D$24,(2*SQRT((POWER(Päälaskenta!D$24,2))+POWER(Päälaskenta!E$24*Päälaskenta!D$24,2))+Päälaskenta!C$24)+(2*SQRT((POWER((F885-Päälaskenta!D$24),2))+POWER(Päälaskenta!E$20*(F885-Päälaskenta!D$24),2))+Päälaskenta!C$20),(2*SQRT((POWER(F885,2))+POWER(Päälaskenta!E$24*F885,2))+Päälaskenta!C$24))</f>
        <v>8.48</v>
      </c>
      <c r="H885" s="57">
        <f t="shared" si="210"/>
        <v>0.26</v>
      </c>
      <c r="I885" s="62">
        <f t="shared" si="211"/>
        <v>7.8877000000000003E-2</v>
      </c>
      <c r="J885" s="8">
        <f>IF(F885&lt;Päälaskenta!$D$24,0,Kaksitasouoma_matriisi!F885-Päälaskenta!$D$24)</f>
        <v>0.13800000000000001</v>
      </c>
      <c r="L885" s="8">
        <f>IF(F885&gt;Päälaskenta!D$24,F885-Päälaskenta!D$24,0)</f>
        <v>0.13800000000000001</v>
      </c>
      <c r="M885" s="8">
        <f>IF(F885&gt;Päälaskenta!D$24,(Päälaskenta!C$20+(Päälaskenta!E$20*(Kaksitasouoma_matriisi!F885-Päälaskenta!D$24)))*(Kaksitasouoma_matriisi!F885-Päälaskenta!D$24),0)</f>
        <v>0.71856600000000004</v>
      </c>
      <c r="N885" s="8">
        <f>IF(F885&gt;Päälaskenta!D$24,(2*SQRT((POWER((F885-Päälaskenta!D$24),2))+POWER(Päälaskenta!E$20*(F885-Päälaskenta!D$24),2))+Päälaskenta!C$20),0)</f>
        <v>5.4975660760140297</v>
      </c>
      <c r="O885" s="8">
        <f t="shared" si="217"/>
        <v>0.13070620526693</v>
      </c>
      <c r="P885" s="8">
        <f>IF(Päälaskenta!$C$29,IF(L885&gt;Päälaskenta!$F$28,Kaksitasouoma_matriisi!AQ885,Kaksitasouoma_matriisi!AR885),Päälaskenta!$F$20)</f>
        <v>0.12</v>
      </c>
      <c r="Q885" s="8">
        <f t="shared" si="218"/>
        <v>1.5422314508227499</v>
      </c>
      <c r="R885" s="8">
        <f t="shared" si="212"/>
        <v>0.24998995220860501</v>
      </c>
      <c r="S885" s="8">
        <f t="shared" si="219"/>
        <v>0.34790117012021898</v>
      </c>
      <c r="U885" s="93">
        <f>IF(F885&gt;Päälaskenta!D$24,Päälaskenta!H$24+L885*Päälaskenta!G$24,F885*Päälaskenta!C$24 + F885*F885*Päälaskenta!E$24)</f>
        <v>1.5212000000000001</v>
      </c>
      <c r="V885" s="8">
        <f>IF(F885&gt;Päälaskenta!D$24,2*SQRT(POWER(Päälaskenta!D$24,2)+POWER(Päälaskenta!E$24*Päälaskenta!D$24,2))+Päälaskenta!C$24,(2*SQRT((POWER(F885,2))+POWER(Päälaskenta!E$24*F885,2))+Päälaskenta!C$24))</f>
        <v>2.9798989873223301</v>
      </c>
      <c r="W885" s="8">
        <f t="shared" si="220"/>
        <v>0.51048710257353902</v>
      </c>
      <c r="X885" s="8">
        <f>Päälaskenta!F$24</f>
        <v>7.0000000000000007E-2</v>
      </c>
      <c r="Y885" s="8">
        <f t="shared" si="221"/>
        <v>13.880702923113899</v>
      </c>
      <c r="Z885" s="8">
        <f t="shared" si="213"/>
        <v>2.25001004779139</v>
      </c>
      <c r="AA885" s="8">
        <f t="shared" si="222"/>
        <v>1.4791020561342301</v>
      </c>
      <c r="AC885" s="8">
        <f t="shared" si="214"/>
        <v>0.102424587037168</v>
      </c>
      <c r="AE885" s="8">
        <v>883</v>
      </c>
      <c r="AF885" s="8">
        <f t="shared" si="224"/>
        <v>15.4229343739366</v>
      </c>
      <c r="AG885" s="8">
        <f t="shared" si="215"/>
        <v>2.6275197921334099E-2</v>
      </c>
      <c r="AJ885" s="132">
        <f>IF(Päälaskenta!$F$28&lt;Kaksitasouoma_matriisi!L885,Päälaskenta!$C$20*Päälaskenta!$F$28,Päälaskenta!$C$20*Kaksitasouoma_matriisi!L885)</f>
        <v>0.69</v>
      </c>
      <c r="AK885" s="134">
        <f>SQRT(Päälaskenta!$D$20^2+(Päälaskenta!$D$20/(1/Päälaskenta!$E$20))^2)</f>
        <v>1.8029999999999999</v>
      </c>
      <c r="AL885" s="134">
        <f>IF(Päälaskenta!$F$28&lt;Kaksitasouoma_matriisi!L885,AK885*Päälaskenta!$F$28*COS(ATAN(1/Päälaskenta!$E$20)),AK885*Kaksitasouoma_matriisi!L885*COS(ATAN(1/Päälaskenta!$E$20)))</f>
        <v>0.20699999999999999</v>
      </c>
      <c r="AM885" s="134"/>
      <c r="AN885" s="134">
        <f t="shared" si="223"/>
        <v>0.89700000000000002</v>
      </c>
      <c r="AO885" s="8">
        <f t="shared" si="216"/>
        <v>0.40078638130557198</v>
      </c>
      <c r="AP885" s="134">
        <f>Refererenssiarvoja!$B$16*H885^(1/6)/(Refererenssiarvoja!$B$15^0.5)*(Päälaskenta!$G$28/2)^0.5*(1-AO885)^(-1.5)</f>
        <v>8.6999999999999994E-2</v>
      </c>
      <c r="AQ885" s="8">
        <f>Refererenssiarvoja!$B$16*Kaksitasouoma_matriisi!O885^(1/6)/(SQRT((2*Refererenssiarvoja!$B$15)/(Päälaskenta!$F$31*Päälaskenta!$G$31*Päälaskenta!$F$28))+SQRT(Refererenssiarvoja!$B$15)/Refererenssiarvoja!$B$17*LN(Kaksitasouoma_matriisi!L885/Päälaskenta!$F$28))</f>
        <v>-8.7955840280685996E-2</v>
      </c>
      <c r="AR885" s="8">
        <f>Refererenssiarvoja!$B$16*Kaksitasouoma_matriisi!O885^(1/6)/(SQRT((2*Refererenssiarvoja!$B$15)/(Päälaskenta!$F$31*Päälaskenta!$G$31*L885)))</f>
        <v>0.18893224104346601</v>
      </c>
    </row>
    <row r="886" spans="1:44" x14ac:dyDescent="0.2">
      <c r="A886" s="8">
        <v>884</v>
      </c>
      <c r="B886" s="8">
        <f>IF(Päälaskenta!C$7,Päälaskenta!E$7,Päälaskenta!G$5)</f>
        <v>2.5</v>
      </c>
      <c r="C886" s="56">
        <v>1.1160000000000001</v>
      </c>
      <c r="D886" s="93">
        <f t="shared" si="209"/>
        <v>2.2401</v>
      </c>
      <c r="E886" s="8">
        <f>IF(Päälaskenta!$C$26,Kaksitasouoma_matriisi!AP886,Kaksitasouoma_matriisi!AC886)</f>
        <v>0.102424587037168</v>
      </c>
      <c r="F886" s="56">
        <f>IF(D886&lt;Päälaskenta!H$24,(SQRT(POWER(Päälaskenta!C$24/(2*Päälaskenta!E$24),2)+(D886/Päälaskenta!E$24))-Päälaskenta!C$24/(2*Päälaskenta!E$24)),IF(D886=Päälaskenta!H$24,Päälaskenta!D$24,Päälaskenta!D$24+(SQRT(POWER((Päälaskenta!C$20+Päälaskenta!G$24)/(2*Päälaskenta!E$20),2)+((D886-Päälaskenta!H$24)/Päälaskenta!E$20))-(Päälaskenta!C$20+Päälaskenta!G$24)/(2*Päälaskenta!E$20))))</f>
        <v>0.83799999999999997</v>
      </c>
      <c r="G886" s="57">
        <f>IF(F886&gt;Päälaskenta!D$24,(2*SQRT((POWER(Päälaskenta!D$24,2))+POWER(Päälaskenta!E$24*Päälaskenta!D$24,2))+Päälaskenta!C$24)+(2*SQRT((POWER((F886-Päälaskenta!D$24),2))+POWER(Päälaskenta!E$20*(F886-Päälaskenta!D$24),2))+Päälaskenta!C$20),(2*SQRT((POWER(F886,2))+POWER(Päälaskenta!E$24*F886,2))+Päälaskenta!C$24))</f>
        <v>8.48</v>
      </c>
      <c r="H886" s="57">
        <f t="shared" si="210"/>
        <v>0.26</v>
      </c>
      <c r="I886" s="62">
        <f t="shared" si="211"/>
        <v>7.8736E-2</v>
      </c>
      <c r="J886" s="8">
        <f>IF(F886&lt;Päälaskenta!$D$24,0,Kaksitasouoma_matriisi!F886-Päälaskenta!$D$24)</f>
        <v>0.13800000000000001</v>
      </c>
      <c r="L886" s="8">
        <f>IF(F886&gt;Päälaskenta!D$24,F886-Päälaskenta!D$24,0)</f>
        <v>0.13800000000000001</v>
      </c>
      <c r="M886" s="8">
        <f>IF(F886&gt;Päälaskenta!D$24,(Päälaskenta!C$20+(Päälaskenta!E$20*(Kaksitasouoma_matriisi!F886-Päälaskenta!D$24)))*(Kaksitasouoma_matriisi!F886-Päälaskenta!D$24),0)</f>
        <v>0.71856600000000004</v>
      </c>
      <c r="N886" s="8">
        <f>IF(F886&gt;Päälaskenta!D$24,(2*SQRT((POWER((F886-Päälaskenta!D$24),2))+POWER(Päälaskenta!E$20*(F886-Päälaskenta!D$24),2))+Päälaskenta!C$20),0)</f>
        <v>5.4975660760140297</v>
      </c>
      <c r="O886" s="8">
        <f t="shared" si="217"/>
        <v>0.13070620526693</v>
      </c>
      <c r="P886" s="8">
        <f>IF(Päälaskenta!$C$29,IF(L886&gt;Päälaskenta!$F$28,Kaksitasouoma_matriisi!AQ886,Kaksitasouoma_matriisi!AR886),Päälaskenta!$F$20)</f>
        <v>0.12</v>
      </c>
      <c r="Q886" s="8">
        <f t="shared" si="218"/>
        <v>1.5422314508227499</v>
      </c>
      <c r="R886" s="8">
        <f t="shared" si="212"/>
        <v>0.24998995220860501</v>
      </c>
      <c r="S886" s="8">
        <f t="shared" si="219"/>
        <v>0.34790117012021898</v>
      </c>
      <c r="U886" s="93">
        <f>IF(F886&gt;Päälaskenta!D$24,Päälaskenta!H$24+L886*Päälaskenta!G$24,F886*Päälaskenta!C$24 + F886*F886*Päälaskenta!E$24)</f>
        <v>1.5212000000000001</v>
      </c>
      <c r="V886" s="8">
        <f>IF(F886&gt;Päälaskenta!D$24,2*SQRT(POWER(Päälaskenta!D$24,2)+POWER(Päälaskenta!E$24*Päälaskenta!D$24,2))+Päälaskenta!C$24,(2*SQRT((POWER(F886,2))+POWER(Päälaskenta!E$24*F886,2))+Päälaskenta!C$24))</f>
        <v>2.9798989873223301</v>
      </c>
      <c r="W886" s="8">
        <f t="shared" si="220"/>
        <v>0.51048710257353902</v>
      </c>
      <c r="X886" s="8">
        <f>Päälaskenta!F$24</f>
        <v>7.0000000000000007E-2</v>
      </c>
      <c r="Y886" s="8">
        <f t="shared" si="221"/>
        <v>13.880702923113899</v>
      </c>
      <c r="Z886" s="8">
        <f t="shared" si="213"/>
        <v>2.25001004779139</v>
      </c>
      <c r="AA886" s="8">
        <f t="shared" si="222"/>
        <v>1.4791020561342301</v>
      </c>
      <c r="AC886" s="8">
        <f t="shared" si="214"/>
        <v>0.102424587037168</v>
      </c>
      <c r="AE886" s="8">
        <v>884</v>
      </c>
      <c r="AF886" s="8">
        <f t="shared" si="224"/>
        <v>15.4229343739366</v>
      </c>
      <c r="AG886" s="8">
        <f t="shared" si="215"/>
        <v>2.6275197921334099E-2</v>
      </c>
      <c r="AJ886" s="132">
        <f>IF(Päälaskenta!$F$28&lt;Kaksitasouoma_matriisi!L886,Päälaskenta!$C$20*Päälaskenta!$F$28,Päälaskenta!$C$20*Kaksitasouoma_matriisi!L886)</f>
        <v>0.69</v>
      </c>
      <c r="AK886" s="134">
        <f>SQRT(Päälaskenta!$D$20^2+(Päälaskenta!$D$20/(1/Päälaskenta!$E$20))^2)</f>
        <v>1.8029999999999999</v>
      </c>
      <c r="AL886" s="134">
        <f>IF(Päälaskenta!$F$28&lt;Kaksitasouoma_matriisi!L886,AK886*Päälaskenta!$F$28*COS(ATAN(1/Päälaskenta!$E$20)),AK886*Kaksitasouoma_matriisi!L886*COS(ATAN(1/Päälaskenta!$E$20)))</f>
        <v>0.20699999999999999</v>
      </c>
      <c r="AM886" s="134"/>
      <c r="AN886" s="134">
        <f t="shared" si="223"/>
        <v>0.89700000000000002</v>
      </c>
      <c r="AO886" s="8">
        <f t="shared" si="216"/>
        <v>0.40042855229677199</v>
      </c>
      <c r="AP886" s="134">
        <f>Refererenssiarvoja!$B$16*H886^(1/6)/(Refererenssiarvoja!$B$15^0.5)*(Päälaskenta!$G$28/2)^0.5*(1-AO886)^(-1.5)</f>
        <v>8.6999999999999994E-2</v>
      </c>
      <c r="AQ886" s="8">
        <f>Refererenssiarvoja!$B$16*Kaksitasouoma_matriisi!O886^(1/6)/(SQRT((2*Refererenssiarvoja!$B$15)/(Päälaskenta!$F$31*Päälaskenta!$G$31*Päälaskenta!$F$28))+SQRT(Refererenssiarvoja!$B$15)/Refererenssiarvoja!$B$17*LN(Kaksitasouoma_matriisi!L886/Päälaskenta!$F$28))</f>
        <v>-8.7955840280685996E-2</v>
      </c>
      <c r="AR886" s="8">
        <f>Refererenssiarvoja!$B$16*Kaksitasouoma_matriisi!O886^(1/6)/(SQRT((2*Refererenssiarvoja!$B$15)/(Päälaskenta!$F$31*Päälaskenta!$G$31*L886)))</f>
        <v>0.18893224104346601</v>
      </c>
    </row>
    <row r="887" spans="1:44" x14ac:dyDescent="0.2">
      <c r="A887" s="8">
        <v>885</v>
      </c>
      <c r="B887" s="8">
        <f>IF(Päälaskenta!C$7,Päälaskenta!E$7,Päälaskenta!G$5)</f>
        <v>2.5</v>
      </c>
      <c r="C887" s="56">
        <v>1.115</v>
      </c>
      <c r="D887" s="93">
        <f t="shared" si="209"/>
        <v>2.2422</v>
      </c>
      <c r="E887" s="8">
        <f>IF(Päälaskenta!$C$26,Kaksitasouoma_matriisi!AP887,Kaksitasouoma_matriisi!AC887)</f>
        <v>0.102424587037168</v>
      </c>
      <c r="F887" s="56">
        <f>IF(D887&lt;Päälaskenta!H$24,(SQRT(POWER(Päälaskenta!C$24/(2*Päälaskenta!E$24),2)+(D887/Päälaskenta!E$24))-Päälaskenta!C$24/(2*Päälaskenta!E$24)),IF(D887=Päälaskenta!H$24,Päälaskenta!D$24,Päälaskenta!D$24+(SQRT(POWER((Päälaskenta!C$20+Päälaskenta!G$24)/(2*Päälaskenta!E$20),2)+((D887-Päälaskenta!H$24)/Päälaskenta!E$20))-(Päälaskenta!C$20+Päälaskenta!G$24)/(2*Päälaskenta!E$20))))</f>
        <v>0.83799999999999997</v>
      </c>
      <c r="G887" s="57">
        <f>IF(F887&gt;Päälaskenta!D$24,(2*SQRT((POWER(Päälaskenta!D$24,2))+POWER(Päälaskenta!E$24*Päälaskenta!D$24,2))+Päälaskenta!C$24)+(2*SQRT((POWER((F887-Päälaskenta!D$24),2))+POWER(Päälaskenta!E$20*(F887-Päälaskenta!D$24),2))+Päälaskenta!C$20),(2*SQRT((POWER(F887,2))+POWER(Päälaskenta!E$24*F887,2))+Päälaskenta!C$24))</f>
        <v>8.48</v>
      </c>
      <c r="H887" s="57">
        <f t="shared" si="210"/>
        <v>0.26</v>
      </c>
      <c r="I887" s="62">
        <f t="shared" si="211"/>
        <v>7.8594999999999998E-2</v>
      </c>
      <c r="J887" s="8">
        <f>IF(F887&lt;Päälaskenta!$D$24,0,Kaksitasouoma_matriisi!F887-Päälaskenta!$D$24)</f>
        <v>0.13800000000000001</v>
      </c>
      <c r="L887" s="8">
        <f>IF(F887&gt;Päälaskenta!D$24,F887-Päälaskenta!D$24,0)</f>
        <v>0.13800000000000001</v>
      </c>
      <c r="M887" s="8">
        <f>IF(F887&gt;Päälaskenta!D$24,(Päälaskenta!C$20+(Päälaskenta!E$20*(Kaksitasouoma_matriisi!F887-Päälaskenta!D$24)))*(Kaksitasouoma_matriisi!F887-Päälaskenta!D$24),0)</f>
        <v>0.71856600000000004</v>
      </c>
      <c r="N887" s="8">
        <f>IF(F887&gt;Päälaskenta!D$24,(2*SQRT((POWER((F887-Päälaskenta!D$24),2))+POWER(Päälaskenta!E$20*(F887-Päälaskenta!D$24),2))+Päälaskenta!C$20),0)</f>
        <v>5.4975660760140297</v>
      </c>
      <c r="O887" s="8">
        <f t="shared" si="217"/>
        <v>0.13070620526693</v>
      </c>
      <c r="P887" s="8">
        <f>IF(Päälaskenta!$C$29,IF(L887&gt;Päälaskenta!$F$28,Kaksitasouoma_matriisi!AQ887,Kaksitasouoma_matriisi!AR887),Päälaskenta!$F$20)</f>
        <v>0.12</v>
      </c>
      <c r="Q887" s="8">
        <f t="shared" si="218"/>
        <v>1.5422314508227499</v>
      </c>
      <c r="R887" s="8">
        <f t="shared" si="212"/>
        <v>0.24998995220860501</v>
      </c>
      <c r="S887" s="8">
        <f t="shared" si="219"/>
        <v>0.34790117012021898</v>
      </c>
      <c r="U887" s="93">
        <f>IF(F887&gt;Päälaskenta!D$24,Päälaskenta!H$24+L887*Päälaskenta!G$24,F887*Päälaskenta!C$24 + F887*F887*Päälaskenta!E$24)</f>
        <v>1.5212000000000001</v>
      </c>
      <c r="V887" s="8">
        <f>IF(F887&gt;Päälaskenta!D$24,2*SQRT(POWER(Päälaskenta!D$24,2)+POWER(Päälaskenta!E$24*Päälaskenta!D$24,2))+Päälaskenta!C$24,(2*SQRT((POWER(F887,2))+POWER(Päälaskenta!E$24*F887,2))+Päälaskenta!C$24))</f>
        <v>2.9798989873223301</v>
      </c>
      <c r="W887" s="8">
        <f t="shared" si="220"/>
        <v>0.51048710257353902</v>
      </c>
      <c r="X887" s="8">
        <f>Päälaskenta!F$24</f>
        <v>7.0000000000000007E-2</v>
      </c>
      <c r="Y887" s="8">
        <f t="shared" si="221"/>
        <v>13.880702923113899</v>
      </c>
      <c r="Z887" s="8">
        <f t="shared" si="213"/>
        <v>2.25001004779139</v>
      </c>
      <c r="AA887" s="8">
        <f t="shared" si="222"/>
        <v>1.4791020561342301</v>
      </c>
      <c r="AC887" s="8">
        <f t="shared" si="214"/>
        <v>0.102424587037168</v>
      </c>
      <c r="AE887" s="8">
        <v>885</v>
      </c>
      <c r="AF887" s="8">
        <f t="shared" si="224"/>
        <v>15.4229343739366</v>
      </c>
      <c r="AG887" s="8">
        <f t="shared" si="215"/>
        <v>2.6275197921334099E-2</v>
      </c>
      <c r="AJ887" s="132">
        <f>IF(Päälaskenta!$F$28&lt;Kaksitasouoma_matriisi!L887,Päälaskenta!$C$20*Päälaskenta!$F$28,Päälaskenta!$C$20*Kaksitasouoma_matriisi!L887)</f>
        <v>0.69</v>
      </c>
      <c r="AK887" s="134">
        <f>SQRT(Päälaskenta!$D$20^2+(Päälaskenta!$D$20/(1/Päälaskenta!$E$20))^2)</f>
        <v>1.8029999999999999</v>
      </c>
      <c r="AL887" s="134">
        <f>IF(Päälaskenta!$F$28&lt;Kaksitasouoma_matriisi!L887,AK887*Päälaskenta!$F$28*COS(ATAN(1/Päälaskenta!$E$20)),AK887*Kaksitasouoma_matriisi!L887*COS(ATAN(1/Päälaskenta!$E$20)))</f>
        <v>0.20699999999999999</v>
      </c>
      <c r="AM887" s="134"/>
      <c r="AN887" s="134">
        <f t="shared" si="223"/>
        <v>0.89700000000000002</v>
      </c>
      <c r="AO887" s="8">
        <f t="shared" si="216"/>
        <v>0.40005351886540003</v>
      </c>
      <c r="AP887" s="134">
        <f>Refererenssiarvoja!$B$16*H887^(1/6)/(Refererenssiarvoja!$B$15^0.5)*(Päälaskenta!$G$28/2)^0.5*(1-AO887)^(-1.5)</f>
        <v>8.6999999999999994E-2</v>
      </c>
      <c r="AQ887" s="8">
        <f>Refererenssiarvoja!$B$16*Kaksitasouoma_matriisi!O887^(1/6)/(SQRT((2*Refererenssiarvoja!$B$15)/(Päälaskenta!$F$31*Päälaskenta!$G$31*Päälaskenta!$F$28))+SQRT(Refererenssiarvoja!$B$15)/Refererenssiarvoja!$B$17*LN(Kaksitasouoma_matriisi!L887/Päälaskenta!$F$28))</f>
        <v>-8.7955840280685996E-2</v>
      </c>
      <c r="AR887" s="8">
        <f>Refererenssiarvoja!$B$16*Kaksitasouoma_matriisi!O887^(1/6)/(SQRT((2*Refererenssiarvoja!$B$15)/(Päälaskenta!$F$31*Päälaskenta!$G$31*L887)))</f>
        <v>0.18893224104346601</v>
      </c>
    </row>
    <row r="888" spans="1:44" x14ac:dyDescent="0.2">
      <c r="A888" s="8">
        <v>886</v>
      </c>
      <c r="B888" s="8">
        <f>IF(Päälaskenta!C$7,Päälaskenta!E$7,Päälaskenta!G$5)</f>
        <v>2.5</v>
      </c>
      <c r="C888" s="56">
        <v>1.1140000000000001</v>
      </c>
      <c r="D888" s="93">
        <f t="shared" si="209"/>
        <v>2.2442000000000002</v>
      </c>
      <c r="E888" s="8">
        <f>IF(Päälaskenta!$C$26,Kaksitasouoma_matriisi!AP888,Kaksitasouoma_matriisi!AC888)</f>
        <v>0.102432058859477</v>
      </c>
      <c r="F888" s="56">
        <f>IF(D888&lt;Päälaskenta!H$24,(SQRT(POWER(Päälaskenta!C$24/(2*Päälaskenta!E$24),2)+(D888/Päälaskenta!E$24))-Päälaskenta!C$24/(2*Päälaskenta!E$24)),IF(D888=Päälaskenta!H$24,Päälaskenta!D$24,Päälaskenta!D$24+(SQRT(POWER((Päälaskenta!C$20+Päälaskenta!G$24)/(2*Päälaskenta!E$20),2)+((D888-Päälaskenta!H$24)/Päälaskenta!E$20))-(Päälaskenta!C$20+Päälaskenta!G$24)/(2*Päälaskenta!E$20))))</f>
        <v>0.83899999999999997</v>
      </c>
      <c r="G888" s="57">
        <f>IF(F888&gt;Päälaskenta!D$24,(2*SQRT((POWER(Päälaskenta!D$24,2))+POWER(Päälaskenta!E$24*Päälaskenta!D$24,2))+Päälaskenta!C$24)+(2*SQRT((POWER((F888-Päälaskenta!D$24),2))+POWER(Päälaskenta!E$20*(F888-Päälaskenta!D$24),2))+Päälaskenta!C$20),(2*SQRT((POWER(F888,2))+POWER(Päälaskenta!E$24*F888,2))+Päälaskenta!C$24))</f>
        <v>8.48</v>
      </c>
      <c r="H888" s="57">
        <f t="shared" si="210"/>
        <v>0.26</v>
      </c>
      <c r="I888" s="62">
        <f t="shared" si="211"/>
        <v>7.8464999999999993E-2</v>
      </c>
      <c r="J888" s="8">
        <f>IF(F888&lt;Päälaskenta!$D$24,0,Kaksitasouoma_matriisi!F888-Päälaskenta!$D$24)</f>
        <v>0.13900000000000001</v>
      </c>
      <c r="L888" s="8">
        <f>IF(F888&gt;Päälaskenta!D$24,F888-Päälaskenta!D$24,0)</f>
        <v>0.13900000000000001</v>
      </c>
      <c r="M888" s="8">
        <f>IF(F888&gt;Päälaskenta!D$24,(Päälaskenta!C$20+(Päälaskenta!E$20*(Kaksitasouoma_matriisi!F888-Päälaskenta!D$24)))*(Kaksitasouoma_matriisi!F888-Päälaskenta!D$24),0)</f>
        <v>0.72398149999999994</v>
      </c>
      <c r="N888" s="8">
        <f>IF(F888&gt;Päälaskenta!D$24,(2*SQRT((POWER((F888-Päälaskenta!D$24),2))+POWER(Päälaskenta!E$20*(F888-Päälaskenta!D$24),2))+Päälaskenta!C$20),0)</f>
        <v>5.5011716272894899</v>
      </c>
      <c r="O888" s="8">
        <f t="shared" si="217"/>
        <v>0.131604965096629</v>
      </c>
      <c r="P888" s="8">
        <f>IF(Päälaskenta!$C$29,IF(L888&gt;Päälaskenta!$F$28,Kaksitasouoma_matriisi!AQ888,Kaksitasouoma_matriisi!AR888),Päälaskenta!$F$20)</f>
        <v>0.12</v>
      </c>
      <c r="Q888" s="8">
        <f t="shared" si="218"/>
        <v>1.5609694575456601</v>
      </c>
      <c r="R888" s="8">
        <f t="shared" si="212"/>
        <v>0.25212401522691702</v>
      </c>
      <c r="S888" s="8">
        <f t="shared" si="219"/>
        <v>0.34824648865601798</v>
      </c>
      <c r="U888" s="93">
        <f>IF(F888&gt;Päälaskenta!D$24,Päälaskenta!H$24+L888*Päälaskenta!G$24,F888*Päälaskenta!C$24 + F888*F888*Päälaskenta!E$24)</f>
        <v>1.5236000000000001</v>
      </c>
      <c r="V888" s="8">
        <f>IF(F888&gt;Päälaskenta!D$24,2*SQRT(POWER(Päälaskenta!D$24,2)+POWER(Päälaskenta!E$24*Päälaskenta!D$24,2))+Päälaskenta!C$24,(2*SQRT((POWER(F888,2))+POWER(Päälaskenta!E$24*F888,2))+Päälaskenta!C$24))</f>
        <v>2.9798989873223301</v>
      </c>
      <c r="W888" s="8">
        <f t="shared" si="220"/>
        <v>0.511292499001475</v>
      </c>
      <c r="X888" s="8">
        <f>Päälaskenta!F$24</f>
        <v>7.0000000000000007E-2</v>
      </c>
      <c r="Y888" s="8">
        <f t="shared" si="221"/>
        <v>13.9172214650917</v>
      </c>
      <c r="Z888" s="8">
        <f t="shared" si="213"/>
        <v>2.24787598477308</v>
      </c>
      <c r="AA888" s="8">
        <f t="shared" si="222"/>
        <v>1.47537147858564</v>
      </c>
      <c r="AC888" s="8">
        <f t="shared" si="214"/>
        <v>0.102432058859477</v>
      </c>
      <c r="AE888" s="8">
        <v>886</v>
      </c>
      <c r="AF888" s="8">
        <f t="shared" si="224"/>
        <v>15.478190922637401</v>
      </c>
      <c r="AG888" s="8">
        <f t="shared" si="215"/>
        <v>2.6087929888705601E-2</v>
      </c>
      <c r="AJ888" s="132">
        <f>IF(Päälaskenta!$F$28&lt;Kaksitasouoma_matriisi!L888,Päälaskenta!$C$20*Päälaskenta!$F$28,Päälaskenta!$C$20*Kaksitasouoma_matriisi!L888)</f>
        <v>0.69499999999999995</v>
      </c>
      <c r="AK888" s="134">
        <f>SQRT(Päälaskenta!$D$20^2+(Päälaskenta!$D$20/(1/Päälaskenta!$E$20))^2)</f>
        <v>1.8029999999999999</v>
      </c>
      <c r="AL888" s="134">
        <f>IF(Päälaskenta!$F$28&lt;Kaksitasouoma_matriisi!L888,AK888*Päälaskenta!$F$28*COS(ATAN(1/Päälaskenta!$E$20)),AK888*Kaksitasouoma_matriisi!L888*COS(ATAN(1/Päälaskenta!$E$20)))</f>
        <v>0.20899999999999999</v>
      </c>
      <c r="AM888" s="134"/>
      <c r="AN888" s="134">
        <f t="shared" si="223"/>
        <v>0.90400000000000003</v>
      </c>
      <c r="AO888" s="8">
        <f t="shared" si="216"/>
        <v>0.40281614829337797</v>
      </c>
      <c r="AP888" s="134">
        <f>Refererenssiarvoja!$B$16*H888^(1/6)/(Refererenssiarvoja!$B$15^0.5)*(Päälaskenta!$G$28/2)^0.5*(1-AO888)^(-1.5)</f>
        <v>8.6999999999999994E-2</v>
      </c>
      <c r="AQ888" s="8">
        <f>Refererenssiarvoja!$B$16*Kaksitasouoma_matriisi!O888^(1/6)/(SQRT((2*Refererenssiarvoja!$B$15)/(Päälaskenta!$F$31*Päälaskenta!$G$31*Päälaskenta!$F$28))+SQRT(Refererenssiarvoja!$B$15)/Refererenssiarvoja!$B$17*LN(Kaksitasouoma_matriisi!L888/Päälaskenta!$F$28))</f>
        <v>-8.8675334898161706E-2</v>
      </c>
      <c r="AR888" s="8">
        <f>Refererenssiarvoja!$B$16*Kaksitasouoma_matriisi!O888^(1/6)/(SQRT((2*Refererenssiarvoja!$B$15)/(Päälaskenta!$F$31*Päälaskenta!$G$31*L888)))</f>
        <v>0.18983222773106401</v>
      </c>
    </row>
    <row r="889" spans="1:44" x14ac:dyDescent="0.2">
      <c r="A889" s="8">
        <v>887</v>
      </c>
      <c r="B889" s="8">
        <f>IF(Päälaskenta!C$7,Päälaskenta!E$7,Päälaskenta!G$5)</f>
        <v>2.5</v>
      </c>
      <c r="C889" s="56">
        <v>1.113</v>
      </c>
      <c r="D889" s="93">
        <f t="shared" si="209"/>
        <v>2.2462</v>
      </c>
      <c r="E889" s="8">
        <f>IF(Päälaskenta!$C$26,Kaksitasouoma_matriisi!AP889,Kaksitasouoma_matriisi!AC889)</f>
        <v>0.102432058859477</v>
      </c>
      <c r="F889" s="56">
        <f>IF(D889&lt;Päälaskenta!H$24,(SQRT(POWER(Päälaskenta!C$24/(2*Päälaskenta!E$24),2)+(D889/Päälaskenta!E$24))-Päälaskenta!C$24/(2*Päälaskenta!E$24)),IF(D889=Päälaskenta!H$24,Päälaskenta!D$24,Päälaskenta!D$24+(SQRT(POWER((Päälaskenta!C$20+Päälaskenta!G$24)/(2*Päälaskenta!E$20),2)+((D889-Päälaskenta!H$24)/Päälaskenta!E$20))-(Päälaskenta!C$20+Päälaskenta!G$24)/(2*Päälaskenta!E$20))))</f>
        <v>0.83899999999999997</v>
      </c>
      <c r="G889" s="57">
        <f>IF(F889&gt;Päälaskenta!D$24,(2*SQRT((POWER(Päälaskenta!D$24,2))+POWER(Päälaskenta!E$24*Päälaskenta!D$24,2))+Päälaskenta!C$24)+(2*SQRT((POWER((F889-Päälaskenta!D$24),2))+POWER(Päälaskenta!E$20*(F889-Päälaskenta!D$24),2))+Päälaskenta!C$20),(2*SQRT((POWER(F889,2))+POWER(Päälaskenta!E$24*F889,2))+Päälaskenta!C$24))</f>
        <v>8.48</v>
      </c>
      <c r="H889" s="57">
        <f t="shared" si="210"/>
        <v>0.26</v>
      </c>
      <c r="I889" s="62">
        <f t="shared" si="211"/>
        <v>7.8325000000000006E-2</v>
      </c>
      <c r="J889" s="8">
        <f>IF(F889&lt;Päälaskenta!$D$24,0,Kaksitasouoma_matriisi!F889-Päälaskenta!$D$24)</f>
        <v>0.13900000000000001</v>
      </c>
      <c r="L889" s="8">
        <f>IF(F889&gt;Päälaskenta!D$24,F889-Päälaskenta!D$24,0)</f>
        <v>0.13900000000000001</v>
      </c>
      <c r="M889" s="8">
        <f>IF(F889&gt;Päälaskenta!D$24,(Päälaskenta!C$20+(Päälaskenta!E$20*(Kaksitasouoma_matriisi!F889-Päälaskenta!D$24)))*(Kaksitasouoma_matriisi!F889-Päälaskenta!D$24),0)</f>
        <v>0.72398149999999994</v>
      </c>
      <c r="N889" s="8">
        <f>IF(F889&gt;Päälaskenta!D$24,(2*SQRT((POWER((F889-Päälaskenta!D$24),2))+POWER(Päälaskenta!E$20*(F889-Päälaskenta!D$24),2))+Päälaskenta!C$20),0)</f>
        <v>5.5011716272894899</v>
      </c>
      <c r="O889" s="8">
        <f t="shared" si="217"/>
        <v>0.131604965096629</v>
      </c>
      <c r="P889" s="8">
        <f>IF(Päälaskenta!$C$29,IF(L889&gt;Päälaskenta!$F$28,Kaksitasouoma_matriisi!AQ889,Kaksitasouoma_matriisi!AR889),Päälaskenta!$F$20)</f>
        <v>0.12</v>
      </c>
      <c r="Q889" s="8">
        <f t="shared" si="218"/>
        <v>1.5609694575456601</v>
      </c>
      <c r="R889" s="8">
        <f t="shared" si="212"/>
        <v>0.25212401522691702</v>
      </c>
      <c r="S889" s="8">
        <f t="shared" si="219"/>
        <v>0.34824648865601798</v>
      </c>
      <c r="U889" s="93">
        <f>IF(F889&gt;Päälaskenta!D$24,Päälaskenta!H$24+L889*Päälaskenta!G$24,F889*Päälaskenta!C$24 + F889*F889*Päälaskenta!E$24)</f>
        <v>1.5236000000000001</v>
      </c>
      <c r="V889" s="8">
        <f>IF(F889&gt;Päälaskenta!D$24,2*SQRT(POWER(Päälaskenta!D$24,2)+POWER(Päälaskenta!E$24*Päälaskenta!D$24,2))+Päälaskenta!C$24,(2*SQRT((POWER(F889,2))+POWER(Päälaskenta!E$24*F889,2))+Päälaskenta!C$24))</f>
        <v>2.9798989873223301</v>
      </c>
      <c r="W889" s="8">
        <f t="shared" si="220"/>
        <v>0.511292499001475</v>
      </c>
      <c r="X889" s="8">
        <f>Päälaskenta!F$24</f>
        <v>7.0000000000000007E-2</v>
      </c>
      <c r="Y889" s="8">
        <f t="shared" si="221"/>
        <v>13.9172214650917</v>
      </c>
      <c r="Z889" s="8">
        <f t="shared" si="213"/>
        <v>2.24787598477308</v>
      </c>
      <c r="AA889" s="8">
        <f t="shared" si="222"/>
        <v>1.47537147858564</v>
      </c>
      <c r="AC889" s="8">
        <f t="shared" si="214"/>
        <v>0.102432058859477</v>
      </c>
      <c r="AE889" s="8">
        <v>887</v>
      </c>
      <c r="AF889" s="8">
        <f t="shared" si="224"/>
        <v>15.478190922637401</v>
      </c>
      <c r="AG889" s="8">
        <f t="shared" si="215"/>
        <v>2.6087929888705601E-2</v>
      </c>
      <c r="AJ889" s="132">
        <f>IF(Päälaskenta!$F$28&lt;Kaksitasouoma_matriisi!L889,Päälaskenta!$C$20*Päälaskenta!$F$28,Päälaskenta!$C$20*Kaksitasouoma_matriisi!L889)</f>
        <v>0.69499999999999995</v>
      </c>
      <c r="AK889" s="134">
        <f>SQRT(Päälaskenta!$D$20^2+(Päälaskenta!$D$20/(1/Päälaskenta!$E$20))^2)</f>
        <v>1.8029999999999999</v>
      </c>
      <c r="AL889" s="134">
        <f>IF(Päälaskenta!$F$28&lt;Kaksitasouoma_matriisi!L889,AK889*Päälaskenta!$F$28*COS(ATAN(1/Päälaskenta!$E$20)),AK889*Kaksitasouoma_matriisi!L889*COS(ATAN(1/Päälaskenta!$E$20)))</f>
        <v>0.20899999999999999</v>
      </c>
      <c r="AM889" s="134"/>
      <c r="AN889" s="134">
        <f t="shared" si="223"/>
        <v>0.90400000000000003</v>
      </c>
      <c r="AO889" s="8">
        <f t="shared" si="216"/>
        <v>0.40245748375033402</v>
      </c>
      <c r="AP889" s="134">
        <f>Refererenssiarvoja!$B$16*H889^(1/6)/(Refererenssiarvoja!$B$15^0.5)*(Päälaskenta!$G$28/2)^0.5*(1-AO889)^(-1.5)</f>
        <v>8.6999999999999994E-2</v>
      </c>
      <c r="AQ889" s="8">
        <f>Refererenssiarvoja!$B$16*Kaksitasouoma_matriisi!O889^(1/6)/(SQRT((2*Refererenssiarvoja!$B$15)/(Päälaskenta!$F$31*Päälaskenta!$G$31*Päälaskenta!$F$28))+SQRT(Refererenssiarvoja!$B$15)/Refererenssiarvoja!$B$17*LN(Kaksitasouoma_matriisi!L889/Päälaskenta!$F$28))</f>
        <v>-8.8675334898161706E-2</v>
      </c>
      <c r="AR889" s="8">
        <f>Refererenssiarvoja!$B$16*Kaksitasouoma_matriisi!O889^(1/6)/(SQRT((2*Refererenssiarvoja!$B$15)/(Päälaskenta!$F$31*Päälaskenta!$G$31*L889)))</f>
        <v>0.18983222773106401</v>
      </c>
    </row>
    <row r="890" spans="1:44" x14ac:dyDescent="0.2">
      <c r="A890" s="8">
        <v>888</v>
      </c>
      <c r="B890" s="8">
        <f>IF(Päälaskenta!C$7,Päälaskenta!E$7,Päälaskenta!G$5)</f>
        <v>2.5</v>
      </c>
      <c r="C890" s="56">
        <v>1.1120000000000001</v>
      </c>
      <c r="D890" s="93">
        <f t="shared" si="209"/>
        <v>2.2482000000000002</v>
      </c>
      <c r="E890" s="8">
        <f>IF(Päälaskenta!$C$26,Kaksitasouoma_matriisi!AP890,Kaksitasouoma_matriisi!AC890)</f>
        <v>0.102432058859477</v>
      </c>
      <c r="F890" s="56">
        <f>IF(D890&lt;Päälaskenta!H$24,(SQRT(POWER(Päälaskenta!C$24/(2*Päälaskenta!E$24),2)+(D890/Päälaskenta!E$24))-Päälaskenta!C$24/(2*Päälaskenta!E$24)),IF(D890=Päälaskenta!H$24,Päälaskenta!D$24,Päälaskenta!D$24+(SQRT(POWER((Päälaskenta!C$20+Päälaskenta!G$24)/(2*Päälaskenta!E$20),2)+((D890-Päälaskenta!H$24)/Päälaskenta!E$20))-(Päälaskenta!C$20+Päälaskenta!G$24)/(2*Päälaskenta!E$20))))</f>
        <v>0.83899999999999997</v>
      </c>
      <c r="G890" s="57">
        <f>IF(F890&gt;Päälaskenta!D$24,(2*SQRT((POWER(Päälaskenta!D$24,2))+POWER(Päälaskenta!E$24*Päälaskenta!D$24,2))+Päälaskenta!C$24)+(2*SQRT((POWER((F890-Päälaskenta!D$24),2))+POWER(Päälaskenta!E$20*(F890-Päälaskenta!D$24),2))+Päälaskenta!C$20),(2*SQRT((POWER(F890,2))+POWER(Päälaskenta!E$24*F890,2))+Päälaskenta!C$24))</f>
        <v>8.48</v>
      </c>
      <c r="H890" s="57">
        <f t="shared" si="210"/>
        <v>0.27</v>
      </c>
      <c r="I890" s="62">
        <f t="shared" si="211"/>
        <v>7.4346999999999996E-2</v>
      </c>
      <c r="J890" s="8">
        <f>IF(F890&lt;Päälaskenta!$D$24,0,Kaksitasouoma_matriisi!F890-Päälaskenta!$D$24)</f>
        <v>0.13900000000000001</v>
      </c>
      <c r="L890" s="8">
        <f>IF(F890&gt;Päälaskenta!D$24,F890-Päälaskenta!D$24,0)</f>
        <v>0.13900000000000001</v>
      </c>
      <c r="M890" s="8">
        <f>IF(F890&gt;Päälaskenta!D$24,(Päälaskenta!C$20+(Päälaskenta!E$20*(Kaksitasouoma_matriisi!F890-Päälaskenta!D$24)))*(Kaksitasouoma_matriisi!F890-Päälaskenta!D$24),0)</f>
        <v>0.72398149999999994</v>
      </c>
      <c r="N890" s="8">
        <f>IF(F890&gt;Päälaskenta!D$24,(2*SQRT((POWER((F890-Päälaskenta!D$24),2))+POWER(Päälaskenta!E$20*(F890-Päälaskenta!D$24),2))+Päälaskenta!C$20),0)</f>
        <v>5.5011716272894899</v>
      </c>
      <c r="O890" s="8">
        <f t="shared" si="217"/>
        <v>0.131604965096629</v>
      </c>
      <c r="P890" s="8">
        <f>IF(Päälaskenta!$C$29,IF(L890&gt;Päälaskenta!$F$28,Kaksitasouoma_matriisi!AQ890,Kaksitasouoma_matriisi!AR890),Päälaskenta!$F$20)</f>
        <v>0.12</v>
      </c>
      <c r="Q890" s="8">
        <f t="shared" si="218"/>
        <v>1.5609694575456601</v>
      </c>
      <c r="R890" s="8">
        <f t="shared" si="212"/>
        <v>0.25212401522691702</v>
      </c>
      <c r="S890" s="8">
        <f t="shared" si="219"/>
        <v>0.34824648865601798</v>
      </c>
      <c r="U890" s="93">
        <f>IF(F890&gt;Päälaskenta!D$24,Päälaskenta!H$24+L890*Päälaskenta!G$24,F890*Päälaskenta!C$24 + F890*F890*Päälaskenta!E$24)</f>
        <v>1.5236000000000001</v>
      </c>
      <c r="V890" s="8">
        <f>IF(F890&gt;Päälaskenta!D$24,2*SQRT(POWER(Päälaskenta!D$24,2)+POWER(Päälaskenta!E$24*Päälaskenta!D$24,2))+Päälaskenta!C$24,(2*SQRT((POWER(F890,2))+POWER(Päälaskenta!E$24*F890,2))+Päälaskenta!C$24))</f>
        <v>2.9798989873223301</v>
      </c>
      <c r="W890" s="8">
        <f t="shared" si="220"/>
        <v>0.511292499001475</v>
      </c>
      <c r="X890" s="8">
        <f>Päälaskenta!F$24</f>
        <v>7.0000000000000007E-2</v>
      </c>
      <c r="Y890" s="8">
        <f t="shared" si="221"/>
        <v>13.9172214650917</v>
      </c>
      <c r="Z890" s="8">
        <f t="shared" si="213"/>
        <v>2.24787598477308</v>
      </c>
      <c r="AA890" s="8">
        <f t="shared" si="222"/>
        <v>1.47537147858564</v>
      </c>
      <c r="AC890" s="8">
        <f t="shared" si="214"/>
        <v>0.102432058859477</v>
      </c>
      <c r="AE890" s="8">
        <v>888</v>
      </c>
      <c r="AF890" s="8">
        <f t="shared" si="224"/>
        <v>15.478190922637401</v>
      </c>
      <c r="AG890" s="8">
        <f t="shared" si="215"/>
        <v>2.6087929888705601E-2</v>
      </c>
      <c r="AJ890" s="132">
        <f>IF(Päälaskenta!$F$28&lt;Kaksitasouoma_matriisi!L890,Päälaskenta!$C$20*Päälaskenta!$F$28,Päälaskenta!$C$20*Kaksitasouoma_matriisi!L890)</f>
        <v>0.69499999999999995</v>
      </c>
      <c r="AK890" s="134">
        <f>SQRT(Päälaskenta!$D$20^2+(Päälaskenta!$D$20/(1/Päälaskenta!$E$20))^2)</f>
        <v>1.8029999999999999</v>
      </c>
      <c r="AL890" s="134">
        <f>IF(Päälaskenta!$F$28&lt;Kaksitasouoma_matriisi!L890,AK890*Päälaskenta!$F$28*COS(ATAN(1/Päälaskenta!$E$20)),AK890*Kaksitasouoma_matriisi!L890*COS(ATAN(1/Päälaskenta!$E$20)))</f>
        <v>0.20899999999999999</v>
      </c>
      <c r="AM890" s="134"/>
      <c r="AN890" s="134">
        <f t="shared" si="223"/>
        <v>0.90400000000000003</v>
      </c>
      <c r="AO890" s="8">
        <f t="shared" si="216"/>
        <v>0.40209945734365299</v>
      </c>
      <c r="AP890" s="134">
        <f>Refererenssiarvoja!$B$16*H890^(1/6)/(Refererenssiarvoja!$B$15^0.5)*(Päälaskenta!$G$28/2)^0.5*(1-AO890)^(-1.5)</f>
        <v>8.7999999999999995E-2</v>
      </c>
      <c r="AQ890" s="8">
        <f>Refererenssiarvoja!$B$16*Kaksitasouoma_matriisi!O890^(1/6)/(SQRT((2*Refererenssiarvoja!$B$15)/(Päälaskenta!$F$31*Päälaskenta!$G$31*Päälaskenta!$F$28))+SQRT(Refererenssiarvoja!$B$15)/Refererenssiarvoja!$B$17*LN(Kaksitasouoma_matriisi!L890/Päälaskenta!$F$28))</f>
        <v>-8.8675334898161706E-2</v>
      </c>
      <c r="AR890" s="8">
        <f>Refererenssiarvoja!$B$16*Kaksitasouoma_matriisi!O890^(1/6)/(SQRT((2*Refererenssiarvoja!$B$15)/(Päälaskenta!$F$31*Päälaskenta!$G$31*L890)))</f>
        <v>0.18983222773106401</v>
      </c>
    </row>
    <row r="891" spans="1:44" x14ac:dyDescent="0.2">
      <c r="A891" s="8">
        <v>889</v>
      </c>
      <c r="B891" s="8">
        <f>IF(Päälaskenta!C$7,Päälaskenta!E$7,Päälaskenta!G$5)</f>
        <v>2.5</v>
      </c>
      <c r="C891" s="56">
        <v>1.111</v>
      </c>
      <c r="D891" s="93">
        <f t="shared" si="209"/>
        <v>2.2502</v>
      </c>
      <c r="E891" s="8">
        <f>IF(Päälaskenta!$C$26,Kaksitasouoma_matriisi!AP891,Kaksitasouoma_matriisi!AC891)</f>
        <v>0.102432058859477</v>
      </c>
      <c r="F891" s="56">
        <f>IF(D891&lt;Päälaskenta!H$24,(SQRT(POWER(Päälaskenta!C$24/(2*Päälaskenta!E$24),2)+(D891/Päälaskenta!E$24))-Päälaskenta!C$24/(2*Päälaskenta!E$24)),IF(D891=Päälaskenta!H$24,Päälaskenta!D$24,Päälaskenta!D$24+(SQRT(POWER((Päälaskenta!C$20+Päälaskenta!G$24)/(2*Päälaskenta!E$20),2)+((D891-Päälaskenta!H$24)/Päälaskenta!E$20))-(Päälaskenta!C$20+Päälaskenta!G$24)/(2*Päälaskenta!E$20))))</f>
        <v>0.83899999999999997</v>
      </c>
      <c r="G891" s="57">
        <f>IF(F891&gt;Päälaskenta!D$24,(2*SQRT((POWER(Päälaskenta!D$24,2))+POWER(Päälaskenta!E$24*Päälaskenta!D$24,2))+Päälaskenta!C$24)+(2*SQRT((POWER((F891-Päälaskenta!D$24),2))+POWER(Päälaskenta!E$20*(F891-Päälaskenta!D$24),2))+Päälaskenta!C$20),(2*SQRT((POWER(F891,2))+POWER(Päälaskenta!E$24*F891,2))+Päälaskenta!C$24))</f>
        <v>8.48</v>
      </c>
      <c r="H891" s="57">
        <f t="shared" si="210"/>
        <v>0.27</v>
      </c>
      <c r="I891" s="62">
        <f t="shared" si="211"/>
        <v>7.4213000000000001E-2</v>
      </c>
      <c r="J891" s="8">
        <f>IF(F891&lt;Päälaskenta!$D$24,0,Kaksitasouoma_matriisi!F891-Päälaskenta!$D$24)</f>
        <v>0.13900000000000001</v>
      </c>
      <c r="L891" s="8">
        <f>IF(F891&gt;Päälaskenta!D$24,F891-Päälaskenta!D$24,0)</f>
        <v>0.13900000000000001</v>
      </c>
      <c r="M891" s="8">
        <f>IF(F891&gt;Päälaskenta!D$24,(Päälaskenta!C$20+(Päälaskenta!E$20*(Kaksitasouoma_matriisi!F891-Päälaskenta!D$24)))*(Kaksitasouoma_matriisi!F891-Päälaskenta!D$24),0)</f>
        <v>0.72398149999999994</v>
      </c>
      <c r="N891" s="8">
        <f>IF(F891&gt;Päälaskenta!D$24,(2*SQRT((POWER((F891-Päälaskenta!D$24),2))+POWER(Päälaskenta!E$20*(F891-Päälaskenta!D$24),2))+Päälaskenta!C$20),0)</f>
        <v>5.5011716272894899</v>
      </c>
      <c r="O891" s="8">
        <f t="shared" si="217"/>
        <v>0.131604965096629</v>
      </c>
      <c r="P891" s="8">
        <f>IF(Päälaskenta!$C$29,IF(L891&gt;Päälaskenta!$F$28,Kaksitasouoma_matriisi!AQ891,Kaksitasouoma_matriisi!AR891),Päälaskenta!$F$20)</f>
        <v>0.12</v>
      </c>
      <c r="Q891" s="8">
        <f t="shared" si="218"/>
        <v>1.5609694575456601</v>
      </c>
      <c r="R891" s="8">
        <f t="shared" si="212"/>
        <v>0.25212401522691702</v>
      </c>
      <c r="S891" s="8">
        <f t="shared" si="219"/>
        <v>0.34824648865601798</v>
      </c>
      <c r="U891" s="93">
        <f>IF(F891&gt;Päälaskenta!D$24,Päälaskenta!H$24+L891*Päälaskenta!G$24,F891*Päälaskenta!C$24 + F891*F891*Päälaskenta!E$24)</f>
        <v>1.5236000000000001</v>
      </c>
      <c r="V891" s="8">
        <f>IF(F891&gt;Päälaskenta!D$24,2*SQRT(POWER(Päälaskenta!D$24,2)+POWER(Päälaskenta!E$24*Päälaskenta!D$24,2))+Päälaskenta!C$24,(2*SQRT((POWER(F891,2))+POWER(Päälaskenta!E$24*F891,2))+Päälaskenta!C$24))</f>
        <v>2.9798989873223301</v>
      </c>
      <c r="W891" s="8">
        <f t="shared" si="220"/>
        <v>0.511292499001475</v>
      </c>
      <c r="X891" s="8">
        <f>Päälaskenta!F$24</f>
        <v>7.0000000000000007E-2</v>
      </c>
      <c r="Y891" s="8">
        <f t="shared" si="221"/>
        <v>13.9172214650917</v>
      </c>
      <c r="Z891" s="8">
        <f t="shared" si="213"/>
        <v>2.24787598477308</v>
      </c>
      <c r="AA891" s="8">
        <f t="shared" si="222"/>
        <v>1.47537147858564</v>
      </c>
      <c r="AC891" s="8">
        <f t="shared" si="214"/>
        <v>0.102432058859477</v>
      </c>
      <c r="AE891" s="8">
        <v>889</v>
      </c>
      <c r="AF891" s="8">
        <f t="shared" si="224"/>
        <v>15.478190922637401</v>
      </c>
      <c r="AG891" s="8">
        <f t="shared" si="215"/>
        <v>2.6087929888705601E-2</v>
      </c>
      <c r="AJ891" s="132">
        <f>IF(Päälaskenta!$F$28&lt;Kaksitasouoma_matriisi!L891,Päälaskenta!$C$20*Päälaskenta!$F$28,Päälaskenta!$C$20*Kaksitasouoma_matriisi!L891)</f>
        <v>0.69499999999999995</v>
      </c>
      <c r="AK891" s="134">
        <f>SQRT(Päälaskenta!$D$20^2+(Päälaskenta!$D$20/(1/Päälaskenta!$E$20))^2)</f>
        <v>1.8029999999999999</v>
      </c>
      <c r="AL891" s="134">
        <f>IF(Päälaskenta!$F$28&lt;Kaksitasouoma_matriisi!L891,AK891*Päälaskenta!$F$28*COS(ATAN(1/Päälaskenta!$E$20)),AK891*Kaksitasouoma_matriisi!L891*COS(ATAN(1/Päälaskenta!$E$20)))</f>
        <v>0.20899999999999999</v>
      </c>
      <c r="AM891" s="134"/>
      <c r="AN891" s="134">
        <f t="shared" si="223"/>
        <v>0.90400000000000003</v>
      </c>
      <c r="AO891" s="8">
        <f t="shared" si="216"/>
        <v>0.40174206737178902</v>
      </c>
      <c r="AP891" s="134">
        <f>Refererenssiarvoja!$B$16*H891^(1/6)/(Refererenssiarvoja!$B$15^0.5)*(Päälaskenta!$G$28/2)^0.5*(1-AO891)^(-1.5)</f>
        <v>8.7999999999999995E-2</v>
      </c>
      <c r="AQ891" s="8">
        <f>Refererenssiarvoja!$B$16*Kaksitasouoma_matriisi!O891^(1/6)/(SQRT((2*Refererenssiarvoja!$B$15)/(Päälaskenta!$F$31*Päälaskenta!$G$31*Päälaskenta!$F$28))+SQRT(Refererenssiarvoja!$B$15)/Refererenssiarvoja!$B$17*LN(Kaksitasouoma_matriisi!L891/Päälaskenta!$F$28))</f>
        <v>-8.8675334898161706E-2</v>
      </c>
      <c r="AR891" s="8">
        <f>Refererenssiarvoja!$B$16*Kaksitasouoma_matriisi!O891^(1/6)/(SQRT((2*Refererenssiarvoja!$B$15)/(Päälaskenta!$F$31*Päälaskenta!$G$31*L891)))</f>
        <v>0.18983222773106401</v>
      </c>
    </row>
    <row r="892" spans="1:44" x14ac:dyDescent="0.2">
      <c r="A892" s="8">
        <v>890</v>
      </c>
      <c r="B892" s="8">
        <f>IF(Päälaskenta!C$7,Päälaskenta!E$7,Päälaskenta!G$5)</f>
        <v>2.5</v>
      </c>
      <c r="C892" s="56">
        <v>1.1100000000000001</v>
      </c>
      <c r="D892" s="93">
        <f t="shared" si="209"/>
        <v>2.2523</v>
      </c>
      <c r="E892" s="8">
        <f>IF(Päälaskenta!$C$26,Kaksitasouoma_matriisi!AP892,Kaksitasouoma_matriisi!AC892)</f>
        <v>0.10243952433150599</v>
      </c>
      <c r="F892" s="56">
        <f>IF(D892&lt;Päälaskenta!H$24,(SQRT(POWER(Päälaskenta!C$24/(2*Päälaskenta!E$24),2)+(D892/Päälaskenta!E$24))-Päälaskenta!C$24/(2*Päälaskenta!E$24)),IF(D892=Päälaskenta!H$24,Päälaskenta!D$24,Päälaskenta!D$24+(SQRT(POWER((Päälaskenta!C$20+Päälaskenta!G$24)/(2*Päälaskenta!E$20),2)+((D892-Päälaskenta!H$24)/Päälaskenta!E$20))-(Päälaskenta!C$20+Päälaskenta!G$24)/(2*Päälaskenta!E$20))))</f>
        <v>0.84</v>
      </c>
      <c r="G892" s="57">
        <f>IF(F892&gt;Päälaskenta!D$24,(2*SQRT((POWER(Päälaskenta!D$24,2))+POWER(Päälaskenta!E$24*Päälaskenta!D$24,2))+Päälaskenta!C$24)+(2*SQRT((POWER((F892-Päälaskenta!D$24),2))+POWER(Päälaskenta!E$20*(F892-Päälaskenta!D$24),2))+Päälaskenta!C$20),(2*SQRT((POWER(F892,2))+POWER(Päälaskenta!E$24*F892,2))+Päälaskenta!C$24))</f>
        <v>8.48</v>
      </c>
      <c r="H892" s="57">
        <f t="shared" si="210"/>
        <v>0.27</v>
      </c>
      <c r="I892" s="62">
        <f t="shared" si="211"/>
        <v>7.4091000000000004E-2</v>
      </c>
      <c r="J892" s="8">
        <f>IF(F892&lt;Päälaskenta!$D$24,0,Kaksitasouoma_matriisi!F892-Päälaskenta!$D$24)</f>
        <v>0.14000000000000001</v>
      </c>
      <c r="L892" s="8">
        <f>IF(F892&gt;Päälaskenta!D$24,F892-Päälaskenta!D$24,0)</f>
        <v>0.14000000000000001</v>
      </c>
      <c r="M892" s="8">
        <f>IF(F892&gt;Päälaskenta!D$24,(Päälaskenta!C$20+(Päälaskenta!E$20*(Kaksitasouoma_matriisi!F892-Päälaskenta!D$24)))*(Kaksitasouoma_matriisi!F892-Päälaskenta!D$24),0)</f>
        <v>0.72940000000000005</v>
      </c>
      <c r="N892" s="8">
        <f>IF(F892&gt;Päälaskenta!D$24,(2*SQRT((POWER((F892-Päälaskenta!D$24),2))+POWER(Päälaskenta!E$20*(F892-Päälaskenta!D$24),2))+Päälaskenta!C$20),0)</f>
        <v>5.50477717856496</v>
      </c>
      <c r="O892" s="8">
        <f t="shared" si="217"/>
        <v>0.13250309255753501</v>
      </c>
      <c r="P892" s="8">
        <f>IF(Päälaskenta!$C$29,IF(L892&gt;Päälaskenta!$F$28,Kaksitasouoma_matriisi!AQ892,Kaksitasouoma_matriisi!AR892),Päälaskenta!$F$20)</f>
        <v>0.12</v>
      </c>
      <c r="Q892" s="8">
        <f t="shared" si="218"/>
        <v>1.57979907791857</v>
      </c>
      <c r="R892" s="8">
        <f t="shared" si="212"/>
        <v>0.254255512374231</v>
      </c>
      <c r="S892" s="8">
        <f t="shared" si="219"/>
        <v>0.34858172796028403</v>
      </c>
      <c r="U892" s="93">
        <f>IF(F892&gt;Päälaskenta!D$24,Päälaskenta!H$24+L892*Päälaskenta!G$24,F892*Päälaskenta!C$24 + F892*F892*Päälaskenta!E$24)</f>
        <v>1.526</v>
      </c>
      <c r="V892" s="8">
        <f>IF(F892&gt;Päälaskenta!D$24,2*SQRT(POWER(Päälaskenta!D$24,2)+POWER(Päälaskenta!E$24*Päälaskenta!D$24,2))+Päälaskenta!C$24,(2*SQRT((POWER(F892,2))+POWER(Päälaskenta!E$24*F892,2))+Päälaskenta!C$24))</f>
        <v>2.9798989873223301</v>
      </c>
      <c r="W892" s="8">
        <f t="shared" si="220"/>
        <v>0.51209789542941198</v>
      </c>
      <c r="X892" s="8">
        <f>Päälaskenta!F$24</f>
        <v>7.0000000000000007E-2</v>
      </c>
      <c r="Y892" s="8">
        <f t="shared" si="221"/>
        <v>13.953778376965801</v>
      </c>
      <c r="Z892" s="8">
        <f t="shared" si="213"/>
        <v>2.2457444876257702</v>
      </c>
      <c r="AA892" s="8">
        <f t="shared" si="222"/>
        <v>1.4716543169238301</v>
      </c>
      <c r="AC892" s="8">
        <f t="shared" si="214"/>
        <v>0.10243952433150599</v>
      </c>
      <c r="AE892" s="8">
        <v>890</v>
      </c>
      <c r="AF892" s="8">
        <f t="shared" si="224"/>
        <v>15.5335774548844</v>
      </c>
      <c r="AG892" s="8">
        <f t="shared" si="215"/>
        <v>2.5902223283706099E-2</v>
      </c>
      <c r="AJ892" s="132">
        <f>IF(Päälaskenta!$F$28&lt;Kaksitasouoma_matriisi!L892,Päälaskenta!$C$20*Päälaskenta!$F$28,Päälaskenta!$C$20*Kaksitasouoma_matriisi!L892)</f>
        <v>0.7</v>
      </c>
      <c r="AK892" s="134">
        <f>SQRT(Päälaskenta!$D$20^2+(Päälaskenta!$D$20/(1/Päälaskenta!$E$20))^2)</f>
        <v>1.8029999999999999</v>
      </c>
      <c r="AL892" s="134">
        <f>IF(Päälaskenta!$F$28&lt;Kaksitasouoma_matriisi!L892,AK892*Päälaskenta!$F$28*COS(ATAN(1/Päälaskenta!$E$20)),AK892*Kaksitasouoma_matriisi!L892*COS(ATAN(1/Päälaskenta!$E$20)))</f>
        <v>0.21</v>
      </c>
      <c r="AM892" s="134"/>
      <c r="AN892" s="134">
        <f t="shared" si="223"/>
        <v>0.91</v>
      </c>
      <c r="AO892" s="8">
        <f t="shared" si="216"/>
        <v>0.40403143453358797</v>
      </c>
      <c r="AP892" s="134">
        <f>Refererenssiarvoja!$B$16*H892^(1/6)/(Refererenssiarvoja!$B$15^0.5)*(Päälaskenta!$G$28/2)^0.5*(1-AO892)^(-1.5)</f>
        <v>8.7999999999999995E-2</v>
      </c>
      <c r="AQ892" s="8">
        <f>Refererenssiarvoja!$B$16*Kaksitasouoma_matriisi!O892^(1/6)/(SQRT((2*Refererenssiarvoja!$B$15)/(Päälaskenta!$F$31*Päälaskenta!$G$31*Päälaskenta!$F$28))+SQRT(Refererenssiarvoja!$B$15)/Refererenssiarvoja!$B$17*LN(Kaksitasouoma_matriisi!L892/Päälaskenta!$F$28))</f>
        <v>-8.9399829969607505E-2</v>
      </c>
      <c r="AR892" s="8">
        <f>Refererenssiarvoja!$B$16*Kaksitasouoma_matriisi!O892^(1/6)/(SQRT((2*Refererenssiarvoja!$B$15)/(Päälaskenta!$F$31*Päälaskenta!$G$31*L892)))</f>
        <v>0.19072993118600901</v>
      </c>
    </row>
    <row r="893" spans="1:44" x14ac:dyDescent="0.2">
      <c r="A893" s="8">
        <v>891</v>
      </c>
      <c r="B893" s="8">
        <f>IF(Päälaskenta!C$7,Päälaskenta!E$7,Päälaskenta!G$5)</f>
        <v>2.5</v>
      </c>
      <c r="C893" s="56">
        <v>1.109</v>
      </c>
      <c r="D893" s="93">
        <f t="shared" si="209"/>
        <v>2.2543000000000002</v>
      </c>
      <c r="E893" s="8">
        <f>IF(Päälaskenta!$C$26,Kaksitasouoma_matriisi!AP893,Kaksitasouoma_matriisi!AC893)</f>
        <v>0.10243952433150599</v>
      </c>
      <c r="F893" s="56">
        <f>IF(D893&lt;Päälaskenta!H$24,(SQRT(POWER(Päälaskenta!C$24/(2*Päälaskenta!E$24),2)+(D893/Päälaskenta!E$24))-Päälaskenta!C$24/(2*Päälaskenta!E$24)),IF(D893=Päälaskenta!H$24,Päälaskenta!D$24,Päälaskenta!D$24+(SQRT(POWER((Päälaskenta!C$20+Päälaskenta!G$24)/(2*Päälaskenta!E$20),2)+((D893-Päälaskenta!H$24)/Päälaskenta!E$20))-(Päälaskenta!C$20+Päälaskenta!G$24)/(2*Päälaskenta!E$20))))</f>
        <v>0.84</v>
      </c>
      <c r="G893" s="57">
        <f>IF(F893&gt;Päälaskenta!D$24,(2*SQRT((POWER(Päälaskenta!D$24,2))+POWER(Päälaskenta!E$24*Päälaskenta!D$24,2))+Päälaskenta!C$24)+(2*SQRT((POWER((F893-Päälaskenta!D$24),2))+POWER(Päälaskenta!E$20*(F893-Päälaskenta!D$24),2))+Päälaskenta!C$20),(2*SQRT((POWER(F893,2))+POWER(Päälaskenta!E$24*F893,2))+Päälaskenta!C$24))</f>
        <v>8.48</v>
      </c>
      <c r="H893" s="57">
        <f t="shared" si="210"/>
        <v>0.27</v>
      </c>
      <c r="I893" s="62">
        <f t="shared" si="211"/>
        <v>7.3956999999999995E-2</v>
      </c>
      <c r="J893" s="8">
        <f>IF(F893&lt;Päälaskenta!$D$24,0,Kaksitasouoma_matriisi!F893-Päälaskenta!$D$24)</f>
        <v>0.14000000000000001</v>
      </c>
      <c r="L893" s="8">
        <f>IF(F893&gt;Päälaskenta!D$24,F893-Päälaskenta!D$24,0)</f>
        <v>0.14000000000000001</v>
      </c>
      <c r="M893" s="8">
        <f>IF(F893&gt;Päälaskenta!D$24,(Päälaskenta!C$20+(Päälaskenta!E$20*(Kaksitasouoma_matriisi!F893-Päälaskenta!D$24)))*(Kaksitasouoma_matriisi!F893-Päälaskenta!D$24),0)</f>
        <v>0.72940000000000005</v>
      </c>
      <c r="N893" s="8">
        <f>IF(F893&gt;Päälaskenta!D$24,(2*SQRT((POWER((F893-Päälaskenta!D$24),2))+POWER(Päälaskenta!E$20*(F893-Päälaskenta!D$24),2))+Päälaskenta!C$20),0)</f>
        <v>5.50477717856496</v>
      </c>
      <c r="O893" s="8">
        <f t="shared" si="217"/>
        <v>0.13250309255753501</v>
      </c>
      <c r="P893" s="8">
        <f>IF(Päälaskenta!$C$29,IF(L893&gt;Päälaskenta!$F$28,Kaksitasouoma_matriisi!AQ893,Kaksitasouoma_matriisi!AR893),Päälaskenta!$F$20)</f>
        <v>0.12</v>
      </c>
      <c r="Q893" s="8">
        <f t="shared" si="218"/>
        <v>1.57979907791857</v>
      </c>
      <c r="R893" s="8">
        <f t="shared" si="212"/>
        <v>0.254255512374231</v>
      </c>
      <c r="S893" s="8">
        <f t="shared" si="219"/>
        <v>0.34858172796028403</v>
      </c>
      <c r="U893" s="93">
        <f>IF(F893&gt;Päälaskenta!D$24,Päälaskenta!H$24+L893*Päälaskenta!G$24,F893*Päälaskenta!C$24 + F893*F893*Päälaskenta!E$24)</f>
        <v>1.526</v>
      </c>
      <c r="V893" s="8">
        <f>IF(F893&gt;Päälaskenta!D$24,2*SQRT(POWER(Päälaskenta!D$24,2)+POWER(Päälaskenta!E$24*Päälaskenta!D$24,2))+Päälaskenta!C$24,(2*SQRT((POWER(F893,2))+POWER(Päälaskenta!E$24*F893,2))+Päälaskenta!C$24))</f>
        <v>2.9798989873223301</v>
      </c>
      <c r="W893" s="8">
        <f t="shared" si="220"/>
        <v>0.51209789542941198</v>
      </c>
      <c r="X893" s="8">
        <f>Päälaskenta!F$24</f>
        <v>7.0000000000000007E-2</v>
      </c>
      <c r="Y893" s="8">
        <f t="shared" si="221"/>
        <v>13.953778376965801</v>
      </c>
      <c r="Z893" s="8">
        <f t="shared" si="213"/>
        <v>2.2457444876257702</v>
      </c>
      <c r="AA893" s="8">
        <f t="shared" si="222"/>
        <v>1.4716543169238301</v>
      </c>
      <c r="AC893" s="8">
        <f t="shared" si="214"/>
        <v>0.10243952433150599</v>
      </c>
      <c r="AE893" s="8">
        <v>891</v>
      </c>
      <c r="AF893" s="8">
        <f t="shared" si="224"/>
        <v>15.5335774548844</v>
      </c>
      <c r="AG893" s="8">
        <f t="shared" si="215"/>
        <v>2.5902223283706099E-2</v>
      </c>
      <c r="AJ893" s="132">
        <f>IF(Päälaskenta!$F$28&lt;Kaksitasouoma_matriisi!L893,Päälaskenta!$C$20*Päälaskenta!$F$28,Päälaskenta!$C$20*Kaksitasouoma_matriisi!L893)</f>
        <v>0.7</v>
      </c>
      <c r="AK893" s="134">
        <f>SQRT(Päälaskenta!$D$20^2+(Päälaskenta!$D$20/(1/Päälaskenta!$E$20))^2)</f>
        <v>1.8029999999999999</v>
      </c>
      <c r="AL893" s="134">
        <f>IF(Päälaskenta!$F$28&lt;Kaksitasouoma_matriisi!L893,AK893*Päälaskenta!$F$28*COS(ATAN(1/Päälaskenta!$E$20)),AK893*Kaksitasouoma_matriisi!L893*COS(ATAN(1/Päälaskenta!$E$20)))</f>
        <v>0.21</v>
      </c>
      <c r="AM893" s="134"/>
      <c r="AN893" s="134">
        <f t="shared" si="223"/>
        <v>0.91</v>
      </c>
      <c r="AO893" s="8">
        <f t="shared" si="216"/>
        <v>0.40367298052610601</v>
      </c>
      <c r="AP893" s="134">
        <f>Refererenssiarvoja!$B$16*H893^(1/6)/(Refererenssiarvoja!$B$15^0.5)*(Päälaskenta!$G$28/2)^0.5*(1-AO893)^(-1.5)</f>
        <v>8.7999999999999995E-2</v>
      </c>
      <c r="AQ893" s="8">
        <f>Refererenssiarvoja!$B$16*Kaksitasouoma_matriisi!O893^(1/6)/(SQRT((2*Refererenssiarvoja!$B$15)/(Päälaskenta!$F$31*Päälaskenta!$G$31*Päälaskenta!$F$28))+SQRT(Refererenssiarvoja!$B$15)/Refererenssiarvoja!$B$17*LN(Kaksitasouoma_matriisi!L893/Päälaskenta!$F$28))</f>
        <v>-8.9399829969607505E-2</v>
      </c>
      <c r="AR893" s="8">
        <f>Refererenssiarvoja!$B$16*Kaksitasouoma_matriisi!O893^(1/6)/(SQRT((2*Refererenssiarvoja!$B$15)/(Päälaskenta!$F$31*Päälaskenta!$G$31*L893)))</f>
        <v>0.19072993118600901</v>
      </c>
    </row>
    <row r="894" spans="1:44" x14ac:dyDescent="0.2">
      <c r="A894" s="8">
        <v>892</v>
      </c>
      <c r="B894" s="8">
        <f>IF(Päälaskenta!C$7,Päälaskenta!E$7,Päälaskenta!G$5)</f>
        <v>2.5</v>
      </c>
      <c r="C894" s="56">
        <v>1.1080000000000001</v>
      </c>
      <c r="D894" s="93">
        <f t="shared" si="209"/>
        <v>2.2563</v>
      </c>
      <c r="E894" s="8">
        <f>IF(Päälaskenta!$C$26,Kaksitasouoma_matriisi!AP894,Kaksitasouoma_matriisi!AC894)</f>
        <v>0.10243952433150599</v>
      </c>
      <c r="F894" s="56">
        <f>IF(D894&lt;Päälaskenta!H$24,(SQRT(POWER(Päälaskenta!C$24/(2*Päälaskenta!E$24),2)+(D894/Päälaskenta!E$24))-Päälaskenta!C$24/(2*Päälaskenta!E$24)),IF(D894=Päälaskenta!H$24,Päälaskenta!D$24,Päälaskenta!D$24+(SQRT(POWER((Päälaskenta!C$20+Päälaskenta!G$24)/(2*Päälaskenta!E$20),2)+((D894-Päälaskenta!H$24)/Päälaskenta!E$20))-(Päälaskenta!C$20+Päälaskenta!G$24)/(2*Päälaskenta!E$20))))</f>
        <v>0.84</v>
      </c>
      <c r="G894" s="57">
        <f>IF(F894&gt;Päälaskenta!D$24,(2*SQRT((POWER(Päälaskenta!D$24,2))+POWER(Päälaskenta!E$24*Päälaskenta!D$24,2))+Päälaskenta!C$24)+(2*SQRT((POWER((F894-Päälaskenta!D$24),2))+POWER(Päälaskenta!E$20*(F894-Päälaskenta!D$24),2))+Päälaskenta!C$20),(2*SQRT((POWER(F894,2))+POWER(Päälaskenta!E$24*F894,2))+Päälaskenta!C$24))</f>
        <v>8.48</v>
      </c>
      <c r="H894" s="57">
        <f t="shared" si="210"/>
        <v>0.27</v>
      </c>
      <c r="I894" s="62">
        <f t="shared" si="211"/>
        <v>7.3824000000000001E-2</v>
      </c>
      <c r="J894" s="8">
        <f>IF(F894&lt;Päälaskenta!$D$24,0,Kaksitasouoma_matriisi!F894-Päälaskenta!$D$24)</f>
        <v>0.14000000000000001</v>
      </c>
      <c r="L894" s="8">
        <f>IF(F894&gt;Päälaskenta!D$24,F894-Päälaskenta!D$24,0)</f>
        <v>0.14000000000000001</v>
      </c>
      <c r="M894" s="8">
        <f>IF(F894&gt;Päälaskenta!D$24,(Päälaskenta!C$20+(Päälaskenta!E$20*(Kaksitasouoma_matriisi!F894-Päälaskenta!D$24)))*(Kaksitasouoma_matriisi!F894-Päälaskenta!D$24),0)</f>
        <v>0.72940000000000005</v>
      </c>
      <c r="N894" s="8">
        <f>IF(F894&gt;Päälaskenta!D$24,(2*SQRT((POWER((F894-Päälaskenta!D$24),2))+POWER(Päälaskenta!E$20*(F894-Päälaskenta!D$24),2))+Päälaskenta!C$20),0)</f>
        <v>5.50477717856496</v>
      </c>
      <c r="O894" s="8">
        <f t="shared" si="217"/>
        <v>0.13250309255753501</v>
      </c>
      <c r="P894" s="8">
        <f>IF(Päälaskenta!$C$29,IF(L894&gt;Päälaskenta!$F$28,Kaksitasouoma_matriisi!AQ894,Kaksitasouoma_matriisi!AR894),Päälaskenta!$F$20)</f>
        <v>0.12</v>
      </c>
      <c r="Q894" s="8">
        <f t="shared" si="218"/>
        <v>1.57979907791857</v>
      </c>
      <c r="R894" s="8">
        <f t="shared" si="212"/>
        <v>0.254255512374231</v>
      </c>
      <c r="S894" s="8">
        <f t="shared" si="219"/>
        <v>0.34858172796028403</v>
      </c>
      <c r="U894" s="93">
        <f>IF(F894&gt;Päälaskenta!D$24,Päälaskenta!H$24+L894*Päälaskenta!G$24,F894*Päälaskenta!C$24 + F894*F894*Päälaskenta!E$24)</f>
        <v>1.526</v>
      </c>
      <c r="V894" s="8">
        <f>IF(F894&gt;Päälaskenta!D$24,2*SQRT(POWER(Päälaskenta!D$24,2)+POWER(Päälaskenta!E$24*Päälaskenta!D$24,2))+Päälaskenta!C$24,(2*SQRT((POWER(F894,2))+POWER(Päälaskenta!E$24*F894,2))+Päälaskenta!C$24))</f>
        <v>2.9798989873223301</v>
      </c>
      <c r="W894" s="8">
        <f t="shared" si="220"/>
        <v>0.51209789542941198</v>
      </c>
      <c r="X894" s="8">
        <f>Päälaskenta!F$24</f>
        <v>7.0000000000000007E-2</v>
      </c>
      <c r="Y894" s="8">
        <f t="shared" si="221"/>
        <v>13.953778376965801</v>
      </c>
      <c r="Z894" s="8">
        <f t="shared" si="213"/>
        <v>2.2457444876257702</v>
      </c>
      <c r="AA894" s="8">
        <f t="shared" si="222"/>
        <v>1.4716543169238301</v>
      </c>
      <c r="AC894" s="8">
        <f t="shared" si="214"/>
        <v>0.10243952433150599</v>
      </c>
      <c r="AE894" s="8">
        <v>892</v>
      </c>
      <c r="AF894" s="8">
        <f t="shared" si="224"/>
        <v>15.5335774548844</v>
      </c>
      <c r="AG894" s="8">
        <f t="shared" si="215"/>
        <v>2.5902223283706099E-2</v>
      </c>
      <c r="AJ894" s="132">
        <f>IF(Päälaskenta!$F$28&lt;Kaksitasouoma_matriisi!L894,Päälaskenta!$C$20*Päälaskenta!$F$28,Päälaskenta!$C$20*Kaksitasouoma_matriisi!L894)</f>
        <v>0.7</v>
      </c>
      <c r="AK894" s="134">
        <f>SQRT(Päälaskenta!$D$20^2+(Päälaskenta!$D$20/(1/Päälaskenta!$E$20))^2)</f>
        <v>1.8029999999999999</v>
      </c>
      <c r="AL894" s="134">
        <f>IF(Päälaskenta!$F$28&lt;Kaksitasouoma_matriisi!L894,AK894*Päälaskenta!$F$28*COS(ATAN(1/Päälaskenta!$E$20)),AK894*Kaksitasouoma_matriisi!L894*COS(ATAN(1/Päälaskenta!$E$20)))</f>
        <v>0.21</v>
      </c>
      <c r="AM894" s="134"/>
      <c r="AN894" s="134">
        <f t="shared" si="223"/>
        <v>0.91</v>
      </c>
      <c r="AO894" s="8">
        <f t="shared" si="216"/>
        <v>0.40331516199086997</v>
      </c>
      <c r="AP894" s="134">
        <f>Refererenssiarvoja!$B$16*H894^(1/6)/(Refererenssiarvoja!$B$15^0.5)*(Päälaskenta!$G$28/2)^0.5*(1-AO894)^(-1.5)</f>
        <v>8.7999999999999995E-2</v>
      </c>
      <c r="AQ894" s="8">
        <f>Refererenssiarvoja!$B$16*Kaksitasouoma_matriisi!O894^(1/6)/(SQRT((2*Refererenssiarvoja!$B$15)/(Päälaskenta!$F$31*Päälaskenta!$G$31*Päälaskenta!$F$28))+SQRT(Refererenssiarvoja!$B$15)/Refererenssiarvoja!$B$17*LN(Kaksitasouoma_matriisi!L894/Päälaskenta!$F$28))</f>
        <v>-8.9399829969607505E-2</v>
      </c>
      <c r="AR894" s="8">
        <f>Refererenssiarvoja!$B$16*Kaksitasouoma_matriisi!O894^(1/6)/(SQRT((2*Refererenssiarvoja!$B$15)/(Päälaskenta!$F$31*Päälaskenta!$G$31*L894)))</f>
        <v>0.19072993118600901</v>
      </c>
    </row>
    <row r="895" spans="1:44" x14ac:dyDescent="0.2">
      <c r="A895" s="8">
        <v>893</v>
      </c>
      <c r="B895" s="8">
        <f>IF(Päälaskenta!C$7,Päälaskenta!E$7,Päälaskenta!G$5)</f>
        <v>2.5</v>
      </c>
      <c r="C895" s="56">
        <v>1.107</v>
      </c>
      <c r="D895" s="93">
        <f t="shared" si="209"/>
        <v>2.2584</v>
      </c>
      <c r="E895" s="8">
        <f>IF(Päälaskenta!$C$26,Kaksitasouoma_matriisi!AP895,Kaksitasouoma_matriisi!AC895)</f>
        <v>0.10243952433150599</v>
      </c>
      <c r="F895" s="56">
        <f>IF(D895&lt;Päälaskenta!H$24,(SQRT(POWER(Päälaskenta!C$24/(2*Päälaskenta!E$24),2)+(D895/Päälaskenta!E$24))-Päälaskenta!C$24/(2*Päälaskenta!E$24)),IF(D895=Päälaskenta!H$24,Päälaskenta!D$24,Päälaskenta!D$24+(SQRT(POWER((Päälaskenta!C$20+Päälaskenta!G$24)/(2*Päälaskenta!E$20),2)+((D895-Päälaskenta!H$24)/Päälaskenta!E$20))-(Päälaskenta!C$20+Päälaskenta!G$24)/(2*Päälaskenta!E$20))))</f>
        <v>0.84</v>
      </c>
      <c r="G895" s="57">
        <f>IF(F895&gt;Päälaskenta!D$24,(2*SQRT((POWER(Päälaskenta!D$24,2))+POWER(Päälaskenta!E$24*Päälaskenta!D$24,2))+Päälaskenta!C$24)+(2*SQRT((POWER((F895-Päälaskenta!D$24),2))+POWER(Päälaskenta!E$20*(F895-Päälaskenta!D$24),2))+Päälaskenta!C$20),(2*SQRT((POWER(F895,2))+POWER(Päälaskenta!E$24*F895,2))+Päälaskenta!C$24))</f>
        <v>8.48</v>
      </c>
      <c r="H895" s="57">
        <f t="shared" si="210"/>
        <v>0.27</v>
      </c>
      <c r="I895" s="62">
        <f t="shared" si="211"/>
        <v>7.3691000000000006E-2</v>
      </c>
      <c r="J895" s="8">
        <f>IF(F895&lt;Päälaskenta!$D$24,0,Kaksitasouoma_matriisi!F895-Päälaskenta!$D$24)</f>
        <v>0.14000000000000001</v>
      </c>
      <c r="L895" s="8">
        <f>IF(F895&gt;Päälaskenta!D$24,F895-Päälaskenta!D$24,0)</f>
        <v>0.14000000000000001</v>
      </c>
      <c r="M895" s="8">
        <f>IF(F895&gt;Päälaskenta!D$24,(Päälaskenta!C$20+(Päälaskenta!E$20*(Kaksitasouoma_matriisi!F895-Päälaskenta!D$24)))*(Kaksitasouoma_matriisi!F895-Päälaskenta!D$24),0)</f>
        <v>0.72940000000000005</v>
      </c>
      <c r="N895" s="8">
        <f>IF(F895&gt;Päälaskenta!D$24,(2*SQRT((POWER((F895-Päälaskenta!D$24),2))+POWER(Päälaskenta!E$20*(F895-Päälaskenta!D$24),2))+Päälaskenta!C$20),0)</f>
        <v>5.50477717856496</v>
      </c>
      <c r="O895" s="8">
        <f t="shared" si="217"/>
        <v>0.13250309255753501</v>
      </c>
      <c r="P895" s="8">
        <f>IF(Päälaskenta!$C$29,IF(L895&gt;Päälaskenta!$F$28,Kaksitasouoma_matriisi!AQ895,Kaksitasouoma_matriisi!AR895),Päälaskenta!$F$20)</f>
        <v>0.12</v>
      </c>
      <c r="Q895" s="8">
        <f t="shared" si="218"/>
        <v>1.57979907791857</v>
      </c>
      <c r="R895" s="8">
        <f t="shared" si="212"/>
        <v>0.254255512374231</v>
      </c>
      <c r="S895" s="8">
        <f t="shared" si="219"/>
        <v>0.34858172796028403</v>
      </c>
      <c r="U895" s="93">
        <f>IF(F895&gt;Päälaskenta!D$24,Päälaskenta!H$24+L895*Päälaskenta!G$24,F895*Päälaskenta!C$24 + F895*F895*Päälaskenta!E$24)</f>
        <v>1.526</v>
      </c>
      <c r="V895" s="8">
        <f>IF(F895&gt;Päälaskenta!D$24,2*SQRT(POWER(Päälaskenta!D$24,2)+POWER(Päälaskenta!E$24*Päälaskenta!D$24,2))+Päälaskenta!C$24,(2*SQRT((POWER(F895,2))+POWER(Päälaskenta!E$24*F895,2))+Päälaskenta!C$24))</f>
        <v>2.9798989873223301</v>
      </c>
      <c r="W895" s="8">
        <f t="shared" si="220"/>
        <v>0.51209789542941198</v>
      </c>
      <c r="X895" s="8">
        <f>Päälaskenta!F$24</f>
        <v>7.0000000000000007E-2</v>
      </c>
      <c r="Y895" s="8">
        <f t="shared" si="221"/>
        <v>13.953778376965801</v>
      </c>
      <c r="Z895" s="8">
        <f t="shared" si="213"/>
        <v>2.2457444876257702</v>
      </c>
      <c r="AA895" s="8">
        <f t="shared" si="222"/>
        <v>1.4716543169238301</v>
      </c>
      <c r="AC895" s="8">
        <f t="shared" si="214"/>
        <v>0.10243952433150599</v>
      </c>
      <c r="AE895" s="8">
        <v>893</v>
      </c>
      <c r="AF895" s="8">
        <f t="shared" si="224"/>
        <v>15.5335774548844</v>
      </c>
      <c r="AG895" s="8">
        <f t="shared" si="215"/>
        <v>2.5902223283706099E-2</v>
      </c>
      <c r="AJ895" s="132">
        <f>IF(Päälaskenta!$F$28&lt;Kaksitasouoma_matriisi!L895,Päälaskenta!$C$20*Päälaskenta!$F$28,Päälaskenta!$C$20*Kaksitasouoma_matriisi!L895)</f>
        <v>0.7</v>
      </c>
      <c r="AK895" s="134">
        <f>SQRT(Päälaskenta!$D$20^2+(Päälaskenta!$D$20/(1/Päälaskenta!$E$20))^2)</f>
        <v>1.8029999999999999</v>
      </c>
      <c r="AL895" s="134">
        <f>IF(Päälaskenta!$F$28&lt;Kaksitasouoma_matriisi!L895,AK895*Päälaskenta!$F$28*COS(ATAN(1/Päälaskenta!$E$20)),AK895*Kaksitasouoma_matriisi!L895*COS(ATAN(1/Päälaskenta!$E$20)))</f>
        <v>0.21</v>
      </c>
      <c r="AM895" s="134"/>
      <c r="AN895" s="134">
        <f t="shared" si="223"/>
        <v>0.91</v>
      </c>
      <c r="AO895" s="8">
        <f t="shared" si="216"/>
        <v>0.40294013460857198</v>
      </c>
      <c r="AP895" s="134">
        <f>Refererenssiarvoja!$B$16*H895^(1/6)/(Refererenssiarvoja!$B$15^0.5)*(Päälaskenta!$G$28/2)^0.5*(1-AO895)^(-1.5)</f>
        <v>8.7999999999999995E-2</v>
      </c>
      <c r="AQ895" s="8">
        <f>Refererenssiarvoja!$B$16*Kaksitasouoma_matriisi!O895^(1/6)/(SQRT((2*Refererenssiarvoja!$B$15)/(Päälaskenta!$F$31*Päälaskenta!$G$31*Päälaskenta!$F$28))+SQRT(Refererenssiarvoja!$B$15)/Refererenssiarvoja!$B$17*LN(Kaksitasouoma_matriisi!L895/Päälaskenta!$F$28))</f>
        <v>-8.9399829969607505E-2</v>
      </c>
      <c r="AR895" s="8">
        <f>Refererenssiarvoja!$B$16*Kaksitasouoma_matriisi!O895^(1/6)/(SQRT((2*Refererenssiarvoja!$B$15)/(Päälaskenta!$F$31*Päälaskenta!$G$31*L895)))</f>
        <v>0.19072993118600901</v>
      </c>
    </row>
    <row r="896" spans="1:44" x14ac:dyDescent="0.2">
      <c r="A896" s="8">
        <v>894</v>
      </c>
      <c r="B896" s="8">
        <f>IF(Päälaskenta!C$7,Päälaskenta!E$7,Päälaskenta!G$5)</f>
        <v>2.5</v>
      </c>
      <c r="C896" s="56">
        <v>1.1060000000000001</v>
      </c>
      <c r="D896" s="93">
        <f t="shared" si="209"/>
        <v>2.2604000000000002</v>
      </c>
      <c r="E896" s="8">
        <f>IF(Päälaskenta!$C$26,Kaksitasouoma_matriisi!AP896,Kaksitasouoma_matriisi!AC896)</f>
        <v>0.102446983461345</v>
      </c>
      <c r="F896" s="56">
        <f>IF(D896&lt;Päälaskenta!H$24,(SQRT(POWER(Päälaskenta!C$24/(2*Päälaskenta!E$24),2)+(D896/Päälaskenta!E$24))-Päälaskenta!C$24/(2*Päälaskenta!E$24)),IF(D896=Päälaskenta!H$24,Päälaskenta!D$24,Päälaskenta!D$24+(SQRT(POWER((Päälaskenta!C$20+Päälaskenta!G$24)/(2*Päälaskenta!E$20),2)+((D896-Päälaskenta!H$24)/Päälaskenta!E$20))-(Päälaskenta!C$20+Päälaskenta!G$24)/(2*Päälaskenta!E$20))))</f>
        <v>0.84099999999999997</v>
      </c>
      <c r="G896" s="57">
        <f>IF(F896&gt;Päälaskenta!D$24,(2*SQRT((POWER(Päälaskenta!D$24,2))+POWER(Päälaskenta!E$24*Päälaskenta!D$24,2))+Päälaskenta!C$24)+(2*SQRT((POWER((F896-Päälaskenta!D$24),2))+POWER(Päälaskenta!E$20*(F896-Päälaskenta!D$24),2))+Päälaskenta!C$20),(2*SQRT((POWER(F896,2))+POWER(Päälaskenta!E$24*F896,2))+Päälaskenta!C$24))</f>
        <v>8.49</v>
      </c>
      <c r="H896" s="57">
        <f t="shared" si="210"/>
        <v>0.27</v>
      </c>
      <c r="I896" s="62">
        <f t="shared" si="211"/>
        <v>7.3567999999999995E-2</v>
      </c>
      <c r="J896" s="8">
        <f>IF(F896&lt;Päälaskenta!$D$24,0,Kaksitasouoma_matriisi!F896-Päälaskenta!$D$24)</f>
        <v>0.14099999999999999</v>
      </c>
      <c r="L896" s="8">
        <f>IF(F896&gt;Päälaskenta!D$24,F896-Päälaskenta!D$24,0)</f>
        <v>0.14099999999999999</v>
      </c>
      <c r="M896" s="8">
        <f>IF(F896&gt;Päälaskenta!D$24,(Päälaskenta!C$20+(Päälaskenta!E$20*(Kaksitasouoma_matriisi!F896-Päälaskenta!D$24)))*(Kaksitasouoma_matriisi!F896-Päälaskenta!D$24),0)</f>
        <v>0.73482150000000002</v>
      </c>
      <c r="N896" s="8">
        <f>IF(F896&gt;Päälaskenta!D$24,(2*SQRT((POWER((F896-Päälaskenta!D$24),2))+POWER(Päälaskenta!E$20*(F896-Päälaskenta!D$24),2))+Päälaskenta!C$20),0)</f>
        <v>5.5083827298404202</v>
      </c>
      <c r="O896" s="8">
        <f t="shared" si="217"/>
        <v>0.13340058889141301</v>
      </c>
      <c r="P896" s="8">
        <f>IF(Päälaskenta!$C$29,IF(L896&gt;Päälaskenta!$F$28,Kaksitasouoma_matriisi!AQ896,Kaksitasouoma_matriisi!AR896),Päälaskenta!$F$20)</f>
        <v>0.12</v>
      </c>
      <c r="Q896" s="8">
        <f t="shared" si="218"/>
        <v>1.5987201172880701</v>
      </c>
      <c r="R896" s="8">
        <f t="shared" si="212"/>
        <v>0.256384389997523</v>
      </c>
      <c r="S896" s="8">
        <f t="shared" si="219"/>
        <v>0.348907033881729</v>
      </c>
      <c r="U896" s="93">
        <f>IF(F896&gt;Päälaskenta!D$24,Päälaskenta!H$24+L896*Päälaskenta!G$24,F896*Päälaskenta!C$24 + F896*F896*Päälaskenta!E$24)</f>
        <v>1.5284</v>
      </c>
      <c r="V896" s="8">
        <f>IF(F896&gt;Päälaskenta!D$24,2*SQRT(POWER(Päälaskenta!D$24,2)+POWER(Päälaskenta!E$24*Päälaskenta!D$24,2))+Päälaskenta!C$24,(2*SQRT((POWER(F896,2))+POWER(Päälaskenta!E$24*F896,2))+Päälaskenta!C$24))</f>
        <v>2.9798989873223301</v>
      </c>
      <c r="W896" s="8">
        <f t="shared" si="220"/>
        <v>0.51290329185734795</v>
      </c>
      <c r="X896" s="8">
        <f>Päälaskenta!F$24</f>
        <v>7.0000000000000007E-2</v>
      </c>
      <c r="Y896" s="8">
        <f t="shared" si="221"/>
        <v>13.990373638610199</v>
      </c>
      <c r="Z896" s="8">
        <f t="shared" si="213"/>
        <v>2.2436156100024802</v>
      </c>
      <c r="AA896" s="8">
        <f t="shared" si="222"/>
        <v>1.4679505430531801</v>
      </c>
      <c r="AC896" s="8">
        <f t="shared" si="214"/>
        <v>0.102446983461345</v>
      </c>
      <c r="AE896" s="8">
        <v>894</v>
      </c>
      <c r="AF896" s="8">
        <f t="shared" si="224"/>
        <v>15.5890937558983</v>
      </c>
      <c r="AG896" s="8">
        <f t="shared" si="215"/>
        <v>2.57180643925186E-2</v>
      </c>
      <c r="AJ896" s="132">
        <f>IF(Päälaskenta!$F$28&lt;Kaksitasouoma_matriisi!L896,Päälaskenta!$C$20*Päälaskenta!$F$28,Päälaskenta!$C$20*Kaksitasouoma_matriisi!L896)</f>
        <v>0.70499999999999996</v>
      </c>
      <c r="AK896" s="134">
        <f>SQRT(Päälaskenta!$D$20^2+(Päälaskenta!$D$20/(1/Päälaskenta!$E$20))^2)</f>
        <v>1.8029999999999999</v>
      </c>
      <c r="AL896" s="134">
        <f>IF(Päälaskenta!$F$28&lt;Kaksitasouoma_matriisi!L896,AK896*Päälaskenta!$F$28*COS(ATAN(1/Päälaskenta!$E$20)),AK896*Kaksitasouoma_matriisi!L896*COS(ATAN(1/Päälaskenta!$E$20)))</f>
        <v>0.21199999999999999</v>
      </c>
      <c r="AM896" s="134"/>
      <c r="AN896" s="134">
        <f t="shared" si="223"/>
        <v>0.91700000000000004</v>
      </c>
      <c r="AO896" s="8">
        <f t="shared" si="216"/>
        <v>0.40568041054680598</v>
      </c>
      <c r="AP896" s="134">
        <f>Refererenssiarvoja!$B$16*H896^(1/6)/(Refererenssiarvoja!$B$15^0.5)*(Päälaskenta!$G$28/2)^0.5*(1-AO896)^(-1.5)</f>
        <v>8.8999999999999996E-2</v>
      </c>
      <c r="AQ896" s="8">
        <f>Refererenssiarvoja!$B$16*Kaksitasouoma_matriisi!O896^(1/6)/(SQRT((2*Refererenssiarvoja!$B$15)/(Päälaskenta!$F$31*Päälaskenta!$G$31*Päälaskenta!$F$28))+SQRT(Refererenssiarvoja!$B$15)/Refererenssiarvoja!$B$17*LN(Kaksitasouoma_matriisi!L896/Päälaskenta!$F$28))</f>
        <v>-9.0129394730400894E-2</v>
      </c>
      <c r="AR896" s="8">
        <f>Refererenssiarvoja!$B$16*Kaksitasouoma_matriisi!O896^(1/6)/(SQRT((2*Refererenssiarvoja!$B$15)/(Päälaskenta!$F$31*Päälaskenta!$G$31*L896)))</f>
        <v>0.19162537272591901</v>
      </c>
    </row>
    <row r="897" spans="1:44" x14ac:dyDescent="0.2">
      <c r="A897" s="8">
        <v>895</v>
      </c>
      <c r="B897" s="8">
        <f>IF(Päälaskenta!C$7,Päälaskenta!E$7,Päälaskenta!G$5)</f>
        <v>2.5</v>
      </c>
      <c r="C897" s="56">
        <v>1.105</v>
      </c>
      <c r="D897" s="93">
        <f t="shared" si="209"/>
        <v>2.2624</v>
      </c>
      <c r="E897" s="8">
        <f>IF(Päälaskenta!$C$26,Kaksitasouoma_matriisi!AP897,Kaksitasouoma_matriisi!AC897)</f>
        <v>0.102446983461345</v>
      </c>
      <c r="F897" s="56">
        <f>IF(D897&lt;Päälaskenta!H$24,(SQRT(POWER(Päälaskenta!C$24/(2*Päälaskenta!E$24),2)+(D897/Päälaskenta!E$24))-Päälaskenta!C$24/(2*Päälaskenta!E$24)),IF(D897=Päälaskenta!H$24,Päälaskenta!D$24,Päälaskenta!D$24+(SQRT(POWER((Päälaskenta!C$20+Päälaskenta!G$24)/(2*Päälaskenta!E$20),2)+((D897-Päälaskenta!H$24)/Päälaskenta!E$20))-(Päälaskenta!C$20+Päälaskenta!G$24)/(2*Päälaskenta!E$20))))</f>
        <v>0.84099999999999997</v>
      </c>
      <c r="G897" s="57">
        <f>IF(F897&gt;Päälaskenta!D$24,(2*SQRT((POWER(Päälaskenta!D$24,2))+POWER(Päälaskenta!E$24*Päälaskenta!D$24,2))+Päälaskenta!C$24)+(2*SQRT((POWER((F897-Päälaskenta!D$24),2))+POWER(Päälaskenta!E$20*(F897-Päälaskenta!D$24),2))+Päälaskenta!C$20),(2*SQRT((POWER(F897,2))+POWER(Päälaskenta!E$24*F897,2))+Päälaskenta!C$24))</f>
        <v>8.49</v>
      </c>
      <c r="H897" s="57">
        <f t="shared" si="210"/>
        <v>0.27</v>
      </c>
      <c r="I897" s="62">
        <f t="shared" si="211"/>
        <v>7.3435E-2</v>
      </c>
      <c r="J897" s="8">
        <f>IF(F897&lt;Päälaskenta!$D$24,0,Kaksitasouoma_matriisi!F897-Päälaskenta!$D$24)</f>
        <v>0.14099999999999999</v>
      </c>
      <c r="L897" s="8">
        <f>IF(F897&gt;Päälaskenta!D$24,F897-Päälaskenta!D$24,0)</f>
        <v>0.14099999999999999</v>
      </c>
      <c r="M897" s="8">
        <f>IF(F897&gt;Päälaskenta!D$24,(Päälaskenta!C$20+(Päälaskenta!E$20*(Kaksitasouoma_matriisi!F897-Päälaskenta!D$24)))*(Kaksitasouoma_matriisi!F897-Päälaskenta!D$24),0)</f>
        <v>0.73482150000000002</v>
      </c>
      <c r="N897" s="8">
        <f>IF(F897&gt;Päälaskenta!D$24,(2*SQRT((POWER((F897-Päälaskenta!D$24),2))+POWER(Päälaskenta!E$20*(F897-Päälaskenta!D$24),2))+Päälaskenta!C$20),0)</f>
        <v>5.5083827298404202</v>
      </c>
      <c r="O897" s="8">
        <f t="shared" si="217"/>
        <v>0.13340058889141301</v>
      </c>
      <c r="P897" s="8">
        <f>IF(Päälaskenta!$C$29,IF(L897&gt;Päälaskenta!$F$28,Kaksitasouoma_matriisi!AQ897,Kaksitasouoma_matriisi!AR897),Päälaskenta!$F$20)</f>
        <v>0.12</v>
      </c>
      <c r="Q897" s="8">
        <f t="shared" si="218"/>
        <v>1.5987201172880701</v>
      </c>
      <c r="R897" s="8">
        <f t="shared" si="212"/>
        <v>0.256384389997523</v>
      </c>
      <c r="S897" s="8">
        <f t="shared" si="219"/>
        <v>0.348907033881729</v>
      </c>
      <c r="U897" s="93">
        <f>IF(F897&gt;Päälaskenta!D$24,Päälaskenta!H$24+L897*Päälaskenta!G$24,F897*Päälaskenta!C$24 + F897*F897*Päälaskenta!E$24)</f>
        <v>1.5284</v>
      </c>
      <c r="V897" s="8">
        <f>IF(F897&gt;Päälaskenta!D$24,2*SQRT(POWER(Päälaskenta!D$24,2)+POWER(Päälaskenta!E$24*Päälaskenta!D$24,2))+Päälaskenta!C$24,(2*SQRT((POWER(F897,2))+POWER(Päälaskenta!E$24*F897,2))+Päälaskenta!C$24))</f>
        <v>2.9798989873223301</v>
      </c>
      <c r="W897" s="8">
        <f t="shared" si="220"/>
        <v>0.51290329185734795</v>
      </c>
      <c r="X897" s="8">
        <f>Päälaskenta!F$24</f>
        <v>7.0000000000000007E-2</v>
      </c>
      <c r="Y897" s="8">
        <f t="shared" si="221"/>
        <v>13.990373638610199</v>
      </c>
      <c r="Z897" s="8">
        <f t="shared" si="213"/>
        <v>2.2436156100024802</v>
      </c>
      <c r="AA897" s="8">
        <f t="shared" si="222"/>
        <v>1.4679505430531801</v>
      </c>
      <c r="AC897" s="8">
        <f t="shared" si="214"/>
        <v>0.102446983461345</v>
      </c>
      <c r="AE897" s="8">
        <v>895</v>
      </c>
      <c r="AF897" s="8">
        <f t="shared" si="224"/>
        <v>15.5890937558983</v>
      </c>
      <c r="AG897" s="8">
        <f t="shared" si="215"/>
        <v>2.57180643925186E-2</v>
      </c>
      <c r="AJ897" s="132">
        <f>IF(Päälaskenta!$F$28&lt;Kaksitasouoma_matriisi!L897,Päälaskenta!$C$20*Päälaskenta!$F$28,Päälaskenta!$C$20*Kaksitasouoma_matriisi!L897)</f>
        <v>0.70499999999999996</v>
      </c>
      <c r="AK897" s="134">
        <f>SQRT(Päälaskenta!$D$20^2+(Päälaskenta!$D$20/(1/Päälaskenta!$E$20))^2)</f>
        <v>1.8029999999999999</v>
      </c>
      <c r="AL897" s="134">
        <f>IF(Päälaskenta!$F$28&lt;Kaksitasouoma_matriisi!L897,AK897*Päälaskenta!$F$28*COS(ATAN(1/Päälaskenta!$E$20)),AK897*Kaksitasouoma_matriisi!L897*COS(ATAN(1/Päälaskenta!$E$20)))</f>
        <v>0.21199999999999999</v>
      </c>
      <c r="AM897" s="134"/>
      <c r="AN897" s="134">
        <f t="shared" si="223"/>
        <v>0.91700000000000004</v>
      </c>
      <c r="AO897" s="8">
        <f t="shared" si="216"/>
        <v>0.40532178217821802</v>
      </c>
      <c r="AP897" s="134">
        <f>Refererenssiarvoja!$B$16*H897^(1/6)/(Refererenssiarvoja!$B$15^0.5)*(Päälaskenta!$G$28/2)^0.5*(1-AO897)^(-1.5)</f>
        <v>8.7999999999999995E-2</v>
      </c>
      <c r="AQ897" s="8">
        <f>Refererenssiarvoja!$B$16*Kaksitasouoma_matriisi!O897^(1/6)/(SQRT((2*Refererenssiarvoja!$B$15)/(Päälaskenta!$F$31*Päälaskenta!$G$31*Päälaskenta!$F$28))+SQRT(Refererenssiarvoja!$B$15)/Refererenssiarvoja!$B$17*LN(Kaksitasouoma_matriisi!L897/Päälaskenta!$F$28))</f>
        <v>-9.0129394730400894E-2</v>
      </c>
      <c r="AR897" s="8">
        <f>Refererenssiarvoja!$B$16*Kaksitasouoma_matriisi!O897^(1/6)/(SQRT((2*Refererenssiarvoja!$B$15)/(Päälaskenta!$F$31*Päälaskenta!$G$31*L897)))</f>
        <v>0.19162537272591901</v>
      </c>
    </row>
    <row r="898" spans="1:44" x14ac:dyDescent="0.2">
      <c r="A898" s="8">
        <v>896</v>
      </c>
      <c r="B898" s="8">
        <f>IF(Päälaskenta!C$7,Päälaskenta!E$7,Päälaskenta!G$5)</f>
        <v>2.5</v>
      </c>
      <c r="C898" s="56">
        <v>1.1040000000000001</v>
      </c>
      <c r="D898" s="93">
        <f t="shared" si="209"/>
        <v>2.2645</v>
      </c>
      <c r="E898" s="8">
        <f>IF(Päälaskenta!$C$26,Kaksitasouoma_matriisi!AP898,Kaksitasouoma_matriisi!AC898)</f>
        <v>0.102446983461345</v>
      </c>
      <c r="F898" s="56">
        <f>IF(D898&lt;Päälaskenta!H$24,(SQRT(POWER(Päälaskenta!C$24/(2*Päälaskenta!E$24),2)+(D898/Päälaskenta!E$24))-Päälaskenta!C$24/(2*Päälaskenta!E$24)),IF(D898=Päälaskenta!H$24,Päälaskenta!D$24,Päälaskenta!D$24+(SQRT(POWER((Päälaskenta!C$20+Päälaskenta!G$24)/(2*Päälaskenta!E$20),2)+((D898-Päälaskenta!H$24)/Päälaskenta!E$20))-(Päälaskenta!C$20+Päälaskenta!G$24)/(2*Päälaskenta!E$20))))</f>
        <v>0.84099999999999997</v>
      </c>
      <c r="G898" s="57">
        <f>IF(F898&gt;Päälaskenta!D$24,(2*SQRT((POWER(Päälaskenta!D$24,2))+POWER(Päälaskenta!E$24*Päälaskenta!D$24,2))+Päälaskenta!C$24)+(2*SQRT((POWER((F898-Päälaskenta!D$24),2))+POWER(Päälaskenta!E$20*(F898-Päälaskenta!D$24),2))+Päälaskenta!C$20),(2*SQRT((POWER(F898,2))+POWER(Päälaskenta!E$24*F898,2))+Päälaskenta!C$24))</f>
        <v>8.49</v>
      </c>
      <c r="H898" s="57">
        <f t="shared" si="210"/>
        <v>0.27</v>
      </c>
      <c r="I898" s="62">
        <f t="shared" si="211"/>
        <v>7.3302000000000006E-2</v>
      </c>
      <c r="J898" s="8">
        <f>IF(F898&lt;Päälaskenta!$D$24,0,Kaksitasouoma_matriisi!F898-Päälaskenta!$D$24)</f>
        <v>0.14099999999999999</v>
      </c>
      <c r="L898" s="8">
        <f>IF(F898&gt;Päälaskenta!D$24,F898-Päälaskenta!D$24,0)</f>
        <v>0.14099999999999999</v>
      </c>
      <c r="M898" s="8">
        <f>IF(F898&gt;Päälaskenta!D$24,(Päälaskenta!C$20+(Päälaskenta!E$20*(Kaksitasouoma_matriisi!F898-Päälaskenta!D$24)))*(Kaksitasouoma_matriisi!F898-Päälaskenta!D$24),0)</f>
        <v>0.73482150000000002</v>
      </c>
      <c r="N898" s="8">
        <f>IF(F898&gt;Päälaskenta!D$24,(2*SQRT((POWER((F898-Päälaskenta!D$24),2))+POWER(Päälaskenta!E$20*(F898-Päälaskenta!D$24),2))+Päälaskenta!C$20),0)</f>
        <v>5.5083827298404202</v>
      </c>
      <c r="O898" s="8">
        <f t="shared" si="217"/>
        <v>0.13340058889141301</v>
      </c>
      <c r="P898" s="8">
        <f>IF(Päälaskenta!$C$29,IF(L898&gt;Päälaskenta!$F$28,Kaksitasouoma_matriisi!AQ898,Kaksitasouoma_matriisi!AR898),Päälaskenta!$F$20)</f>
        <v>0.12</v>
      </c>
      <c r="Q898" s="8">
        <f t="shared" si="218"/>
        <v>1.5987201172880701</v>
      </c>
      <c r="R898" s="8">
        <f t="shared" si="212"/>
        <v>0.256384389997523</v>
      </c>
      <c r="S898" s="8">
        <f t="shared" si="219"/>
        <v>0.348907033881729</v>
      </c>
      <c r="U898" s="93">
        <f>IF(F898&gt;Päälaskenta!D$24,Päälaskenta!H$24+L898*Päälaskenta!G$24,F898*Päälaskenta!C$24 + F898*F898*Päälaskenta!E$24)</f>
        <v>1.5284</v>
      </c>
      <c r="V898" s="8">
        <f>IF(F898&gt;Päälaskenta!D$24,2*SQRT(POWER(Päälaskenta!D$24,2)+POWER(Päälaskenta!E$24*Päälaskenta!D$24,2))+Päälaskenta!C$24,(2*SQRT((POWER(F898,2))+POWER(Päälaskenta!E$24*F898,2))+Päälaskenta!C$24))</f>
        <v>2.9798989873223301</v>
      </c>
      <c r="W898" s="8">
        <f t="shared" si="220"/>
        <v>0.51290329185734795</v>
      </c>
      <c r="X898" s="8">
        <f>Päälaskenta!F$24</f>
        <v>7.0000000000000007E-2</v>
      </c>
      <c r="Y898" s="8">
        <f t="shared" si="221"/>
        <v>13.990373638610199</v>
      </c>
      <c r="Z898" s="8">
        <f t="shared" si="213"/>
        <v>2.2436156100024802</v>
      </c>
      <c r="AA898" s="8">
        <f t="shared" si="222"/>
        <v>1.4679505430531801</v>
      </c>
      <c r="AC898" s="8">
        <f t="shared" si="214"/>
        <v>0.102446983461345</v>
      </c>
      <c r="AE898" s="8">
        <v>896</v>
      </c>
      <c r="AF898" s="8">
        <f t="shared" si="224"/>
        <v>15.5890937558983</v>
      </c>
      <c r="AG898" s="8">
        <f t="shared" si="215"/>
        <v>2.57180643925186E-2</v>
      </c>
      <c r="AJ898" s="132">
        <f>IF(Päälaskenta!$F$28&lt;Kaksitasouoma_matriisi!L898,Päälaskenta!$C$20*Päälaskenta!$F$28,Päälaskenta!$C$20*Kaksitasouoma_matriisi!L898)</f>
        <v>0.70499999999999996</v>
      </c>
      <c r="AK898" s="134">
        <f>SQRT(Päälaskenta!$D$20^2+(Päälaskenta!$D$20/(1/Päälaskenta!$E$20))^2)</f>
        <v>1.8029999999999999</v>
      </c>
      <c r="AL898" s="134">
        <f>IF(Päälaskenta!$F$28&lt;Kaksitasouoma_matriisi!L898,AK898*Päälaskenta!$F$28*COS(ATAN(1/Päälaskenta!$E$20)),AK898*Kaksitasouoma_matriisi!L898*COS(ATAN(1/Päälaskenta!$E$20)))</f>
        <v>0.21199999999999999</v>
      </c>
      <c r="AM898" s="134"/>
      <c r="AN898" s="134">
        <f t="shared" si="223"/>
        <v>0.91700000000000004</v>
      </c>
      <c r="AO898" s="8">
        <f t="shared" si="216"/>
        <v>0.404945904173107</v>
      </c>
      <c r="AP898" s="134">
        <f>Refererenssiarvoja!$B$16*H898^(1/6)/(Refererenssiarvoja!$B$15^0.5)*(Päälaskenta!$G$28/2)^0.5*(1-AO898)^(-1.5)</f>
        <v>8.7999999999999995E-2</v>
      </c>
      <c r="AQ898" s="8">
        <f>Refererenssiarvoja!$B$16*Kaksitasouoma_matriisi!O898^(1/6)/(SQRT((2*Refererenssiarvoja!$B$15)/(Päälaskenta!$F$31*Päälaskenta!$G$31*Päälaskenta!$F$28))+SQRT(Refererenssiarvoja!$B$15)/Refererenssiarvoja!$B$17*LN(Kaksitasouoma_matriisi!L898/Päälaskenta!$F$28))</f>
        <v>-9.0129394730400894E-2</v>
      </c>
      <c r="AR898" s="8">
        <f>Refererenssiarvoja!$B$16*Kaksitasouoma_matriisi!O898^(1/6)/(SQRT((2*Refererenssiarvoja!$B$15)/(Päälaskenta!$F$31*Päälaskenta!$G$31*L898)))</f>
        <v>0.19162537272591901</v>
      </c>
    </row>
    <row r="899" spans="1:44" x14ac:dyDescent="0.2">
      <c r="A899" s="8">
        <v>897</v>
      </c>
      <c r="B899" s="8">
        <f>IF(Päälaskenta!C$7,Päälaskenta!E$7,Päälaskenta!G$5)</f>
        <v>2.5</v>
      </c>
      <c r="C899" s="56">
        <v>1.103</v>
      </c>
      <c r="D899" s="93">
        <f t="shared" ref="D899:D962" si="225">B899/C899</f>
        <v>2.2665000000000002</v>
      </c>
      <c r="E899" s="8">
        <f>IF(Päälaskenta!$C$26,Kaksitasouoma_matriisi!AP899,Kaksitasouoma_matriisi!AC899)</f>
        <v>0.102446983461345</v>
      </c>
      <c r="F899" s="56">
        <f>IF(D899&lt;Päälaskenta!H$24,(SQRT(POWER(Päälaskenta!C$24/(2*Päälaskenta!E$24),2)+(D899/Päälaskenta!E$24))-Päälaskenta!C$24/(2*Päälaskenta!E$24)),IF(D899=Päälaskenta!H$24,Päälaskenta!D$24,Päälaskenta!D$24+(SQRT(POWER((Päälaskenta!C$20+Päälaskenta!G$24)/(2*Päälaskenta!E$20),2)+((D899-Päälaskenta!H$24)/Päälaskenta!E$20))-(Päälaskenta!C$20+Päälaskenta!G$24)/(2*Päälaskenta!E$20))))</f>
        <v>0.84099999999999997</v>
      </c>
      <c r="G899" s="57">
        <f>IF(F899&gt;Päälaskenta!D$24,(2*SQRT((POWER(Päälaskenta!D$24,2))+POWER(Päälaskenta!E$24*Päälaskenta!D$24,2))+Päälaskenta!C$24)+(2*SQRT((POWER((F899-Päälaskenta!D$24),2))+POWER(Päälaskenta!E$20*(F899-Päälaskenta!D$24),2))+Päälaskenta!C$20),(2*SQRT((POWER(F899,2))+POWER(Päälaskenta!E$24*F899,2))+Päälaskenta!C$24))</f>
        <v>8.49</v>
      </c>
      <c r="H899" s="57">
        <f t="shared" ref="H899:H962" si="226">D899/G899</f>
        <v>0.27</v>
      </c>
      <c r="I899" s="62">
        <f t="shared" ref="I899:I962" si="227">POWER(C899/((1/E899)*POWER(H899,2/3)),2)</f>
        <v>7.3169999999999999E-2</v>
      </c>
      <c r="J899" s="8">
        <f>IF(F899&lt;Päälaskenta!$D$24,0,Kaksitasouoma_matriisi!F899-Päälaskenta!$D$24)</f>
        <v>0.14099999999999999</v>
      </c>
      <c r="L899" s="8">
        <f>IF(F899&gt;Päälaskenta!D$24,F899-Päälaskenta!D$24,0)</f>
        <v>0.14099999999999999</v>
      </c>
      <c r="M899" s="8">
        <f>IF(F899&gt;Päälaskenta!D$24,(Päälaskenta!C$20+(Päälaskenta!E$20*(Kaksitasouoma_matriisi!F899-Päälaskenta!D$24)))*(Kaksitasouoma_matriisi!F899-Päälaskenta!D$24),0)</f>
        <v>0.73482150000000002</v>
      </c>
      <c r="N899" s="8">
        <f>IF(F899&gt;Päälaskenta!D$24,(2*SQRT((POWER((F899-Päälaskenta!D$24),2))+POWER(Päälaskenta!E$20*(F899-Päälaskenta!D$24),2))+Päälaskenta!C$20),0)</f>
        <v>5.5083827298404202</v>
      </c>
      <c r="O899" s="8">
        <f t="shared" si="217"/>
        <v>0.13340058889141301</v>
      </c>
      <c r="P899" s="8">
        <f>IF(Päälaskenta!$C$29,IF(L899&gt;Päälaskenta!$F$28,Kaksitasouoma_matriisi!AQ899,Kaksitasouoma_matriisi!AR899),Päälaskenta!$F$20)</f>
        <v>0.12</v>
      </c>
      <c r="Q899" s="8">
        <f t="shared" si="218"/>
        <v>1.5987201172880701</v>
      </c>
      <c r="R899" s="8">
        <f t="shared" ref="R899:R962" si="228">B899*Q899/(Q899+Y899)</f>
        <v>0.256384389997523</v>
      </c>
      <c r="S899" s="8">
        <f t="shared" si="219"/>
        <v>0.348907033881729</v>
      </c>
      <c r="U899" s="93">
        <f>IF(F899&gt;Päälaskenta!D$24,Päälaskenta!H$24+L899*Päälaskenta!G$24,F899*Päälaskenta!C$24 + F899*F899*Päälaskenta!E$24)</f>
        <v>1.5284</v>
      </c>
      <c r="V899" s="8">
        <f>IF(F899&gt;Päälaskenta!D$24,2*SQRT(POWER(Päälaskenta!D$24,2)+POWER(Päälaskenta!E$24*Päälaskenta!D$24,2))+Päälaskenta!C$24,(2*SQRT((POWER(F899,2))+POWER(Päälaskenta!E$24*F899,2))+Päälaskenta!C$24))</f>
        <v>2.9798989873223301</v>
      </c>
      <c r="W899" s="8">
        <f t="shared" si="220"/>
        <v>0.51290329185734795</v>
      </c>
      <c r="X899" s="8">
        <f>Päälaskenta!F$24</f>
        <v>7.0000000000000007E-2</v>
      </c>
      <c r="Y899" s="8">
        <f t="shared" si="221"/>
        <v>13.990373638610199</v>
      </c>
      <c r="Z899" s="8">
        <f t="shared" ref="Z899:Z962" si="229">B899*Y899/(Y899+Q899)</f>
        <v>2.2436156100024802</v>
      </c>
      <c r="AA899" s="8">
        <f t="shared" si="222"/>
        <v>1.4679505430531801</v>
      </c>
      <c r="AC899" s="8">
        <f t="shared" ref="AC899:AC962" si="230">(N899*P899+V899*X899)/(N899+V899)</f>
        <v>0.102446983461345</v>
      </c>
      <c r="AE899" s="8">
        <v>897</v>
      </c>
      <c r="AF899" s="8">
        <f t="shared" si="224"/>
        <v>15.5890937558983</v>
      </c>
      <c r="AG899" s="8">
        <f t="shared" ref="AG899:AG962" si="231">(B899*B899)/(AF899*AF899)</f>
        <v>2.57180643925186E-2</v>
      </c>
      <c r="AJ899" s="132">
        <f>IF(Päälaskenta!$F$28&lt;Kaksitasouoma_matriisi!L899,Päälaskenta!$C$20*Päälaskenta!$F$28,Päälaskenta!$C$20*Kaksitasouoma_matriisi!L899)</f>
        <v>0.70499999999999996</v>
      </c>
      <c r="AK899" s="134">
        <f>SQRT(Päälaskenta!$D$20^2+(Päälaskenta!$D$20/(1/Päälaskenta!$E$20))^2)</f>
        <v>1.8029999999999999</v>
      </c>
      <c r="AL899" s="134">
        <f>IF(Päälaskenta!$F$28&lt;Kaksitasouoma_matriisi!L899,AK899*Päälaskenta!$F$28*COS(ATAN(1/Päälaskenta!$E$20)),AK899*Kaksitasouoma_matriisi!L899*COS(ATAN(1/Päälaskenta!$E$20)))</f>
        <v>0.21199999999999999</v>
      </c>
      <c r="AM899" s="134"/>
      <c r="AN899" s="134">
        <f t="shared" si="223"/>
        <v>0.91700000000000004</v>
      </c>
      <c r="AO899" s="8">
        <f t="shared" ref="AO899:AO962" si="232">AN899/D899</f>
        <v>0.40458857268916798</v>
      </c>
      <c r="AP899" s="134">
        <f>Refererenssiarvoja!$B$16*H899^(1/6)/(Refererenssiarvoja!$B$15^0.5)*(Päälaskenta!$G$28/2)^0.5*(1-AO899)^(-1.5)</f>
        <v>8.7999999999999995E-2</v>
      </c>
      <c r="AQ899" s="8">
        <f>Refererenssiarvoja!$B$16*Kaksitasouoma_matriisi!O899^(1/6)/(SQRT((2*Refererenssiarvoja!$B$15)/(Päälaskenta!$F$31*Päälaskenta!$G$31*Päälaskenta!$F$28))+SQRT(Refererenssiarvoja!$B$15)/Refererenssiarvoja!$B$17*LN(Kaksitasouoma_matriisi!L899/Päälaskenta!$F$28))</f>
        <v>-9.0129394730400894E-2</v>
      </c>
      <c r="AR899" s="8">
        <f>Refererenssiarvoja!$B$16*Kaksitasouoma_matriisi!O899^(1/6)/(SQRT((2*Refererenssiarvoja!$B$15)/(Päälaskenta!$F$31*Päälaskenta!$G$31*L899)))</f>
        <v>0.19162537272591901</v>
      </c>
    </row>
    <row r="900" spans="1:44" x14ac:dyDescent="0.2">
      <c r="A900" s="8">
        <v>898</v>
      </c>
      <c r="B900" s="8">
        <f>IF(Päälaskenta!C$7,Päälaskenta!E$7,Päälaskenta!G$5)</f>
        <v>2.5</v>
      </c>
      <c r="C900" s="56">
        <v>1.1020000000000001</v>
      </c>
      <c r="D900" s="93">
        <f t="shared" si="225"/>
        <v>2.2686000000000002</v>
      </c>
      <c r="E900" s="8">
        <f>IF(Päälaskenta!$C$26,Kaksitasouoma_matriisi!AP900,Kaksitasouoma_matriisi!AC900)</f>
        <v>0.102454436257075</v>
      </c>
      <c r="F900" s="56">
        <f>IF(D900&lt;Päälaskenta!H$24,(SQRT(POWER(Päälaskenta!C$24/(2*Päälaskenta!E$24),2)+(D900/Päälaskenta!E$24))-Päälaskenta!C$24/(2*Päälaskenta!E$24)),IF(D900=Päälaskenta!H$24,Päälaskenta!D$24,Päälaskenta!D$24+(SQRT(POWER((Päälaskenta!C$20+Päälaskenta!G$24)/(2*Päälaskenta!E$20),2)+((D900-Päälaskenta!H$24)/Päälaskenta!E$20))-(Päälaskenta!C$20+Päälaskenta!G$24)/(2*Päälaskenta!E$20))))</f>
        <v>0.84199999999999997</v>
      </c>
      <c r="G900" s="57">
        <f>IF(F900&gt;Päälaskenta!D$24,(2*SQRT((POWER(Päälaskenta!D$24,2))+POWER(Päälaskenta!E$24*Päälaskenta!D$24,2))+Päälaskenta!C$24)+(2*SQRT((POWER((F900-Päälaskenta!D$24),2))+POWER(Päälaskenta!E$20*(F900-Päälaskenta!D$24),2))+Päälaskenta!C$20),(2*SQRT((POWER(F900,2))+POWER(Päälaskenta!E$24*F900,2))+Päälaskenta!C$24))</f>
        <v>8.49</v>
      </c>
      <c r="H900" s="57">
        <f t="shared" si="226"/>
        <v>0.27</v>
      </c>
      <c r="I900" s="62">
        <f t="shared" si="227"/>
        <v>7.3048000000000002E-2</v>
      </c>
      <c r="J900" s="8">
        <f>IF(F900&lt;Päälaskenta!$D$24,0,Kaksitasouoma_matriisi!F900-Päälaskenta!$D$24)</f>
        <v>0.14199999999999999</v>
      </c>
      <c r="L900" s="8">
        <f>IF(F900&gt;Päälaskenta!D$24,F900-Päälaskenta!D$24,0)</f>
        <v>0.14199999999999999</v>
      </c>
      <c r="M900" s="8">
        <f>IF(F900&gt;Päälaskenta!D$24,(Päälaskenta!C$20+(Päälaskenta!E$20*(Kaksitasouoma_matriisi!F900-Päälaskenta!D$24)))*(Kaksitasouoma_matriisi!F900-Päälaskenta!D$24),0)</f>
        <v>0.74024599999999996</v>
      </c>
      <c r="N900" s="8">
        <f>IF(F900&gt;Päälaskenta!D$24,(2*SQRT((POWER((F900-Päälaskenta!D$24),2))+POWER(Päälaskenta!E$20*(F900-Päälaskenta!D$24),2))+Päälaskenta!C$20),0)</f>
        <v>5.5119882811158902</v>
      </c>
      <c r="O900" s="8">
        <f t="shared" ref="O900:O963" si="233">IF(N900&gt;0,M900/N900,0)</f>
        <v>0.13429745533677701</v>
      </c>
      <c r="P900" s="8">
        <f>IF(Päälaskenta!$C$29,IF(L900&gt;Päälaskenta!$F$28,Kaksitasouoma_matriisi!AQ900,Kaksitasouoma_matriisi!AR900),Päälaskenta!$F$20)</f>
        <v>0.12</v>
      </c>
      <c r="Q900" s="8">
        <f t="shared" ref="Q900:Q963" si="234">(1/P900)*M900*POWER(O900,(2/3))</f>
        <v>1.6177323830555601</v>
      </c>
      <c r="R900" s="8">
        <f t="shared" si="228"/>
        <v>0.25851059574549301</v>
      </c>
      <c r="S900" s="8">
        <f t="shared" ref="S900:S963" si="235">IF(M900&gt;0,R900/M900,0)</f>
        <v>0.34922254999755897</v>
      </c>
      <c r="U900" s="93">
        <f>IF(F900&gt;Päälaskenta!D$24,Päälaskenta!H$24+L900*Päälaskenta!G$24,F900*Päälaskenta!C$24 + F900*F900*Päälaskenta!E$24)</f>
        <v>1.5307999999999999</v>
      </c>
      <c r="V900" s="8">
        <f>IF(F900&gt;Päälaskenta!D$24,2*SQRT(POWER(Päälaskenta!D$24,2)+POWER(Päälaskenta!E$24*Päälaskenta!D$24,2))+Päälaskenta!C$24,(2*SQRT((POWER(F900,2))+POWER(Päälaskenta!E$24*F900,2))+Päälaskenta!C$24))</f>
        <v>2.9798989873223301</v>
      </c>
      <c r="W900" s="8">
        <f t="shared" ref="W900:W963" si="236">U900/V900</f>
        <v>0.51370868828528404</v>
      </c>
      <c r="X900" s="8">
        <f>Päälaskenta!F$24</f>
        <v>7.0000000000000007E-2</v>
      </c>
      <c r="Y900" s="8">
        <f t="shared" ref="Y900:Y963" si="237">(1/X900)*U900*POWER(W900,(2/3))</f>
        <v>14.0270072299412</v>
      </c>
      <c r="Z900" s="8">
        <f t="shared" si="229"/>
        <v>2.2414894042545099</v>
      </c>
      <c r="AA900" s="8">
        <f t="shared" ref="AA900:AA963" si="238">Z900/U900</f>
        <v>1.4642601282038901</v>
      </c>
      <c r="AC900" s="8">
        <f t="shared" si="230"/>
        <v>0.102454436257075</v>
      </c>
      <c r="AE900" s="8">
        <v>898</v>
      </c>
      <c r="AF900" s="8">
        <f t="shared" si="224"/>
        <v>15.644739612996799</v>
      </c>
      <c r="AG900" s="8">
        <f t="shared" si="231"/>
        <v>2.5535439604009901E-2</v>
      </c>
      <c r="AJ900" s="132">
        <f>IF(Päälaskenta!$F$28&lt;Kaksitasouoma_matriisi!L900,Päälaskenta!$C$20*Päälaskenta!$F$28,Päälaskenta!$C$20*Kaksitasouoma_matriisi!L900)</f>
        <v>0.71</v>
      </c>
      <c r="AK900" s="134">
        <f>SQRT(Päälaskenta!$D$20^2+(Päälaskenta!$D$20/(1/Päälaskenta!$E$20))^2)</f>
        <v>1.8029999999999999</v>
      </c>
      <c r="AL900" s="134">
        <f>IF(Päälaskenta!$F$28&lt;Kaksitasouoma_matriisi!L900,AK900*Päälaskenta!$F$28*COS(ATAN(1/Päälaskenta!$E$20)),AK900*Kaksitasouoma_matriisi!L900*COS(ATAN(1/Päälaskenta!$E$20)))</f>
        <v>0.21299999999999999</v>
      </c>
      <c r="AM900" s="134"/>
      <c r="AN900" s="134">
        <f t="shared" ref="AN900:AN963" si="239">AJ900+AL900</f>
        <v>0.92300000000000004</v>
      </c>
      <c r="AO900" s="8">
        <f t="shared" si="232"/>
        <v>0.40685885568191799</v>
      </c>
      <c r="AP900" s="134">
        <f>Refererenssiarvoja!$B$16*H900^(1/6)/(Refererenssiarvoja!$B$15^0.5)*(Päälaskenta!$G$28/2)^0.5*(1-AO900)^(-1.5)</f>
        <v>8.8999999999999996E-2</v>
      </c>
      <c r="AQ900" s="8">
        <f>Refererenssiarvoja!$B$16*Kaksitasouoma_matriisi!O900^(1/6)/(SQRT((2*Refererenssiarvoja!$B$15)/(Päälaskenta!$F$31*Päälaskenta!$G$31*Päälaskenta!$F$28))+SQRT(Refererenssiarvoja!$B$15)/Refererenssiarvoja!$B$17*LN(Kaksitasouoma_matriisi!L900/Päälaskenta!$F$28))</f>
        <v>-9.0864099386248204E-2</v>
      </c>
      <c r="AR900" s="8">
        <f>Refererenssiarvoja!$B$16*Kaksitasouoma_matriisi!O900^(1/6)/(SQRT((2*Refererenssiarvoja!$B$15)/(Päälaskenta!$F$31*Päälaskenta!$G$31*L900)))</f>
        <v>0.19251857331897201</v>
      </c>
    </row>
    <row r="901" spans="1:44" x14ac:dyDescent="0.2">
      <c r="A901" s="8">
        <v>899</v>
      </c>
      <c r="B901" s="8">
        <f>IF(Päälaskenta!C$7,Päälaskenta!E$7,Päälaskenta!G$5)</f>
        <v>2.5</v>
      </c>
      <c r="C901" s="56">
        <v>1.101</v>
      </c>
      <c r="D901" s="93">
        <f t="shared" si="225"/>
        <v>2.2707000000000002</v>
      </c>
      <c r="E901" s="8">
        <f>IF(Päälaskenta!$C$26,Kaksitasouoma_matriisi!AP901,Kaksitasouoma_matriisi!AC901)</f>
        <v>0.102454436257075</v>
      </c>
      <c r="F901" s="56">
        <f>IF(D901&lt;Päälaskenta!H$24,(SQRT(POWER(Päälaskenta!C$24/(2*Päälaskenta!E$24),2)+(D901/Päälaskenta!E$24))-Päälaskenta!C$24/(2*Päälaskenta!E$24)),IF(D901=Päälaskenta!H$24,Päälaskenta!D$24,Päälaskenta!D$24+(SQRT(POWER((Päälaskenta!C$20+Päälaskenta!G$24)/(2*Päälaskenta!E$20),2)+((D901-Päälaskenta!H$24)/Päälaskenta!E$20))-(Päälaskenta!C$20+Päälaskenta!G$24)/(2*Päälaskenta!E$20))))</f>
        <v>0.84199999999999997</v>
      </c>
      <c r="G901" s="57">
        <f>IF(F901&gt;Päälaskenta!D$24,(2*SQRT((POWER(Päälaskenta!D$24,2))+POWER(Päälaskenta!E$24*Päälaskenta!D$24,2))+Päälaskenta!C$24)+(2*SQRT((POWER((F901-Päälaskenta!D$24),2))+POWER(Päälaskenta!E$20*(F901-Päälaskenta!D$24),2))+Päälaskenta!C$20),(2*SQRT((POWER(F901,2))+POWER(Päälaskenta!E$24*F901,2))+Päälaskenta!C$24))</f>
        <v>8.49</v>
      </c>
      <c r="H901" s="57">
        <f t="shared" si="226"/>
        <v>0.27</v>
      </c>
      <c r="I901" s="62">
        <f t="shared" si="227"/>
        <v>7.2914999999999994E-2</v>
      </c>
      <c r="J901" s="8">
        <f>IF(F901&lt;Päälaskenta!$D$24,0,Kaksitasouoma_matriisi!F901-Päälaskenta!$D$24)</f>
        <v>0.14199999999999999</v>
      </c>
      <c r="L901" s="8">
        <f>IF(F901&gt;Päälaskenta!D$24,F901-Päälaskenta!D$24,0)</f>
        <v>0.14199999999999999</v>
      </c>
      <c r="M901" s="8">
        <f>IF(F901&gt;Päälaskenta!D$24,(Päälaskenta!C$20+(Päälaskenta!E$20*(Kaksitasouoma_matriisi!F901-Päälaskenta!D$24)))*(Kaksitasouoma_matriisi!F901-Päälaskenta!D$24),0)</f>
        <v>0.74024599999999996</v>
      </c>
      <c r="N901" s="8">
        <f>IF(F901&gt;Päälaskenta!D$24,(2*SQRT((POWER((F901-Päälaskenta!D$24),2))+POWER(Päälaskenta!E$20*(F901-Päälaskenta!D$24),2))+Päälaskenta!C$20),0)</f>
        <v>5.5119882811158902</v>
      </c>
      <c r="O901" s="8">
        <f t="shared" si="233"/>
        <v>0.13429745533677701</v>
      </c>
      <c r="P901" s="8">
        <f>IF(Päälaskenta!$C$29,IF(L901&gt;Päälaskenta!$F$28,Kaksitasouoma_matriisi!AQ901,Kaksitasouoma_matriisi!AR901),Päälaskenta!$F$20)</f>
        <v>0.12</v>
      </c>
      <c r="Q901" s="8">
        <f t="shared" si="234"/>
        <v>1.6177323830555601</v>
      </c>
      <c r="R901" s="8">
        <f t="shared" si="228"/>
        <v>0.25851059574549301</v>
      </c>
      <c r="S901" s="8">
        <f t="shared" si="235"/>
        <v>0.34922254999755897</v>
      </c>
      <c r="U901" s="93">
        <f>IF(F901&gt;Päälaskenta!D$24,Päälaskenta!H$24+L901*Päälaskenta!G$24,F901*Päälaskenta!C$24 + F901*F901*Päälaskenta!E$24)</f>
        <v>1.5307999999999999</v>
      </c>
      <c r="V901" s="8">
        <f>IF(F901&gt;Päälaskenta!D$24,2*SQRT(POWER(Päälaskenta!D$24,2)+POWER(Päälaskenta!E$24*Päälaskenta!D$24,2))+Päälaskenta!C$24,(2*SQRT((POWER(F901,2))+POWER(Päälaskenta!E$24*F901,2))+Päälaskenta!C$24))</f>
        <v>2.9798989873223301</v>
      </c>
      <c r="W901" s="8">
        <f t="shared" si="236"/>
        <v>0.51370868828528404</v>
      </c>
      <c r="X901" s="8">
        <f>Päälaskenta!F$24</f>
        <v>7.0000000000000007E-2</v>
      </c>
      <c r="Y901" s="8">
        <f t="shared" si="237"/>
        <v>14.0270072299412</v>
      </c>
      <c r="Z901" s="8">
        <f t="shared" si="229"/>
        <v>2.2414894042545099</v>
      </c>
      <c r="AA901" s="8">
        <f t="shared" si="238"/>
        <v>1.4642601282038901</v>
      </c>
      <c r="AC901" s="8">
        <f t="shared" si="230"/>
        <v>0.102454436257075</v>
      </c>
      <c r="AE901" s="8">
        <v>899</v>
      </c>
      <c r="AF901" s="8">
        <f t="shared" si="224"/>
        <v>15.644739612996799</v>
      </c>
      <c r="AG901" s="8">
        <f t="shared" si="231"/>
        <v>2.5535439604009901E-2</v>
      </c>
      <c r="AJ901" s="132">
        <f>IF(Päälaskenta!$F$28&lt;Kaksitasouoma_matriisi!L901,Päälaskenta!$C$20*Päälaskenta!$F$28,Päälaskenta!$C$20*Kaksitasouoma_matriisi!L901)</f>
        <v>0.71</v>
      </c>
      <c r="AK901" s="134">
        <f>SQRT(Päälaskenta!$D$20^2+(Päälaskenta!$D$20/(1/Päälaskenta!$E$20))^2)</f>
        <v>1.8029999999999999</v>
      </c>
      <c r="AL901" s="134">
        <f>IF(Päälaskenta!$F$28&lt;Kaksitasouoma_matriisi!L901,AK901*Päälaskenta!$F$28*COS(ATAN(1/Päälaskenta!$E$20)),AK901*Kaksitasouoma_matriisi!L901*COS(ATAN(1/Päälaskenta!$E$20)))</f>
        <v>0.21299999999999999</v>
      </c>
      <c r="AM901" s="134"/>
      <c r="AN901" s="134">
        <f t="shared" si="239"/>
        <v>0.92300000000000004</v>
      </c>
      <c r="AO901" s="8">
        <f t="shared" si="232"/>
        <v>0.40648258246355801</v>
      </c>
      <c r="AP901" s="134">
        <f>Refererenssiarvoja!$B$16*H901^(1/6)/(Refererenssiarvoja!$B$15^0.5)*(Päälaskenta!$G$28/2)^0.5*(1-AO901)^(-1.5)</f>
        <v>8.8999999999999996E-2</v>
      </c>
      <c r="AQ901" s="8">
        <f>Refererenssiarvoja!$B$16*Kaksitasouoma_matriisi!O901^(1/6)/(SQRT((2*Refererenssiarvoja!$B$15)/(Päälaskenta!$F$31*Päälaskenta!$G$31*Päälaskenta!$F$28))+SQRT(Refererenssiarvoja!$B$15)/Refererenssiarvoja!$B$17*LN(Kaksitasouoma_matriisi!L901/Päälaskenta!$F$28))</f>
        <v>-9.0864099386248204E-2</v>
      </c>
      <c r="AR901" s="8">
        <f>Refererenssiarvoja!$B$16*Kaksitasouoma_matriisi!O901^(1/6)/(SQRT((2*Refererenssiarvoja!$B$15)/(Päälaskenta!$F$31*Päälaskenta!$G$31*L901)))</f>
        <v>0.19251857331897201</v>
      </c>
    </row>
    <row r="902" spans="1:44" x14ac:dyDescent="0.2">
      <c r="A902" s="8">
        <v>900</v>
      </c>
      <c r="B902" s="8">
        <f>IF(Päälaskenta!C$7,Päälaskenta!E$7,Päälaskenta!G$5)</f>
        <v>2.5</v>
      </c>
      <c r="C902" s="56">
        <v>1.1000000000000001</v>
      </c>
      <c r="D902" s="93">
        <f t="shared" si="225"/>
        <v>2.2726999999999999</v>
      </c>
      <c r="E902" s="8">
        <f>IF(Päälaskenta!$C$26,Kaksitasouoma_matriisi!AP902,Kaksitasouoma_matriisi!AC902)</f>
        <v>0.102454436257075</v>
      </c>
      <c r="F902" s="56">
        <f>IF(D902&lt;Päälaskenta!H$24,(SQRT(POWER(Päälaskenta!C$24/(2*Päälaskenta!E$24),2)+(D902/Päälaskenta!E$24))-Päälaskenta!C$24/(2*Päälaskenta!E$24)),IF(D902=Päälaskenta!H$24,Päälaskenta!D$24,Päälaskenta!D$24+(SQRT(POWER((Päälaskenta!C$20+Päälaskenta!G$24)/(2*Päälaskenta!E$20),2)+((D902-Päälaskenta!H$24)/Päälaskenta!E$20))-(Päälaskenta!C$20+Päälaskenta!G$24)/(2*Päälaskenta!E$20))))</f>
        <v>0.84199999999999997</v>
      </c>
      <c r="G902" s="57">
        <f>IF(F902&gt;Päälaskenta!D$24,(2*SQRT((POWER(Päälaskenta!D$24,2))+POWER(Päälaskenta!E$24*Päälaskenta!D$24,2))+Päälaskenta!C$24)+(2*SQRT((POWER((F902-Päälaskenta!D$24),2))+POWER(Päälaskenta!E$20*(F902-Päälaskenta!D$24),2))+Päälaskenta!C$20),(2*SQRT((POWER(F902,2))+POWER(Päälaskenta!E$24*F902,2))+Päälaskenta!C$24))</f>
        <v>8.49</v>
      </c>
      <c r="H902" s="57">
        <f t="shared" si="226"/>
        <v>0.27</v>
      </c>
      <c r="I902" s="62">
        <f t="shared" si="227"/>
        <v>7.2783E-2</v>
      </c>
      <c r="J902" s="8">
        <f>IF(F902&lt;Päälaskenta!$D$24,0,Kaksitasouoma_matriisi!F902-Päälaskenta!$D$24)</f>
        <v>0.14199999999999999</v>
      </c>
      <c r="L902" s="8">
        <f>IF(F902&gt;Päälaskenta!D$24,F902-Päälaskenta!D$24,0)</f>
        <v>0.14199999999999999</v>
      </c>
      <c r="M902" s="8">
        <f>IF(F902&gt;Päälaskenta!D$24,(Päälaskenta!C$20+(Päälaskenta!E$20*(Kaksitasouoma_matriisi!F902-Päälaskenta!D$24)))*(Kaksitasouoma_matriisi!F902-Päälaskenta!D$24),0)</f>
        <v>0.74024599999999996</v>
      </c>
      <c r="N902" s="8">
        <f>IF(F902&gt;Päälaskenta!D$24,(2*SQRT((POWER((F902-Päälaskenta!D$24),2))+POWER(Päälaskenta!E$20*(F902-Päälaskenta!D$24),2))+Päälaskenta!C$20),0)</f>
        <v>5.5119882811158902</v>
      </c>
      <c r="O902" s="8">
        <f t="shared" si="233"/>
        <v>0.13429745533677701</v>
      </c>
      <c r="P902" s="8">
        <f>IF(Päälaskenta!$C$29,IF(L902&gt;Päälaskenta!$F$28,Kaksitasouoma_matriisi!AQ902,Kaksitasouoma_matriisi!AR902),Päälaskenta!$F$20)</f>
        <v>0.12</v>
      </c>
      <c r="Q902" s="8">
        <f t="shared" si="234"/>
        <v>1.6177323830555601</v>
      </c>
      <c r="R902" s="8">
        <f t="shared" si="228"/>
        <v>0.25851059574549301</v>
      </c>
      <c r="S902" s="8">
        <f t="shared" si="235"/>
        <v>0.34922254999755897</v>
      </c>
      <c r="U902" s="93">
        <f>IF(F902&gt;Päälaskenta!D$24,Päälaskenta!H$24+L902*Päälaskenta!G$24,F902*Päälaskenta!C$24 + F902*F902*Päälaskenta!E$24)</f>
        <v>1.5307999999999999</v>
      </c>
      <c r="V902" s="8">
        <f>IF(F902&gt;Päälaskenta!D$24,2*SQRT(POWER(Päälaskenta!D$24,2)+POWER(Päälaskenta!E$24*Päälaskenta!D$24,2))+Päälaskenta!C$24,(2*SQRT((POWER(F902,2))+POWER(Päälaskenta!E$24*F902,2))+Päälaskenta!C$24))</f>
        <v>2.9798989873223301</v>
      </c>
      <c r="W902" s="8">
        <f t="shared" si="236"/>
        <v>0.51370868828528404</v>
      </c>
      <c r="X902" s="8">
        <f>Päälaskenta!F$24</f>
        <v>7.0000000000000007E-2</v>
      </c>
      <c r="Y902" s="8">
        <f t="shared" si="237"/>
        <v>14.0270072299412</v>
      </c>
      <c r="Z902" s="8">
        <f t="shared" si="229"/>
        <v>2.2414894042545099</v>
      </c>
      <c r="AA902" s="8">
        <f t="shared" si="238"/>
        <v>1.4642601282038901</v>
      </c>
      <c r="AC902" s="8">
        <f t="shared" si="230"/>
        <v>0.102454436257075</v>
      </c>
      <c r="AE902" s="8">
        <v>900</v>
      </c>
      <c r="AF902" s="8">
        <f t="shared" si="224"/>
        <v>15.644739612996799</v>
      </c>
      <c r="AG902" s="8">
        <f t="shared" si="231"/>
        <v>2.5535439604009901E-2</v>
      </c>
      <c r="AJ902" s="132">
        <f>IF(Päälaskenta!$F$28&lt;Kaksitasouoma_matriisi!L902,Päälaskenta!$C$20*Päälaskenta!$F$28,Päälaskenta!$C$20*Kaksitasouoma_matriisi!L902)</f>
        <v>0.71</v>
      </c>
      <c r="AK902" s="134">
        <f>SQRT(Päälaskenta!$D$20^2+(Päälaskenta!$D$20/(1/Päälaskenta!$E$20))^2)</f>
        <v>1.8029999999999999</v>
      </c>
      <c r="AL902" s="134">
        <f>IF(Päälaskenta!$F$28&lt;Kaksitasouoma_matriisi!L902,AK902*Päälaskenta!$F$28*COS(ATAN(1/Päälaskenta!$E$20)),AK902*Kaksitasouoma_matriisi!L902*COS(ATAN(1/Päälaskenta!$E$20)))</f>
        <v>0.21299999999999999</v>
      </c>
      <c r="AM902" s="134"/>
      <c r="AN902" s="134">
        <f t="shared" si="239"/>
        <v>0.92300000000000004</v>
      </c>
      <c r="AO902" s="8">
        <f t="shared" si="232"/>
        <v>0.40612487349848198</v>
      </c>
      <c r="AP902" s="134">
        <f>Refererenssiarvoja!$B$16*H902^(1/6)/(Refererenssiarvoja!$B$15^0.5)*(Päälaskenta!$G$28/2)^0.5*(1-AO902)^(-1.5)</f>
        <v>8.8999999999999996E-2</v>
      </c>
      <c r="AQ902" s="8">
        <f>Refererenssiarvoja!$B$16*Kaksitasouoma_matriisi!O902^(1/6)/(SQRT((2*Refererenssiarvoja!$B$15)/(Päälaskenta!$F$31*Päälaskenta!$G$31*Päälaskenta!$F$28))+SQRT(Refererenssiarvoja!$B$15)/Refererenssiarvoja!$B$17*LN(Kaksitasouoma_matriisi!L902/Päälaskenta!$F$28))</f>
        <v>-9.0864099386248204E-2</v>
      </c>
      <c r="AR902" s="8">
        <f>Refererenssiarvoja!$B$16*Kaksitasouoma_matriisi!O902^(1/6)/(SQRT((2*Refererenssiarvoja!$B$15)/(Päälaskenta!$F$31*Päälaskenta!$G$31*L902)))</f>
        <v>0.19251857331897201</v>
      </c>
    </row>
    <row r="903" spans="1:44" x14ac:dyDescent="0.2">
      <c r="A903" s="8">
        <v>901</v>
      </c>
      <c r="B903" s="8">
        <f>IF(Päälaskenta!C$7,Päälaskenta!E$7,Päälaskenta!G$5)</f>
        <v>2.5</v>
      </c>
      <c r="C903" s="56">
        <v>1.099</v>
      </c>
      <c r="D903" s="93">
        <f t="shared" si="225"/>
        <v>2.2747999999999999</v>
      </c>
      <c r="E903" s="8">
        <f>IF(Päälaskenta!$C$26,Kaksitasouoma_matriisi!AP903,Kaksitasouoma_matriisi!AC903)</f>
        <v>0.102454436257075</v>
      </c>
      <c r="F903" s="56">
        <f>IF(D903&lt;Päälaskenta!H$24,(SQRT(POWER(Päälaskenta!C$24/(2*Päälaskenta!E$24),2)+(D903/Päälaskenta!E$24))-Päälaskenta!C$24/(2*Päälaskenta!E$24)),IF(D903=Päälaskenta!H$24,Päälaskenta!D$24,Päälaskenta!D$24+(SQRT(POWER((Päälaskenta!C$20+Päälaskenta!G$24)/(2*Päälaskenta!E$20),2)+((D903-Päälaskenta!H$24)/Päälaskenta!E$20))-(Päälaskenta!C$20+Päälaskenta!G$24)/(2*Päälaskenta!E$20))))</f>
        <v>0.84199999999999997</v>
      </c>
      <c r="G903" s="57">
        <f>IF(F903&gt;Päälaskenta!D$24,(2*SQRT((POWER(Päälaskenta!D$24,2))+POWER(Päälaskenta!E$24*Päälaskenta!D$24,2))+Päälaskenta!C$24)+(2*SQRT((POWER((F903-Päälaskenta!D$24),2))+POWER(Päälaskenta!E$20*(F903-Päälaskenta!D$24),2))+Päälaskenta!C$20),(2*SQRT((POWER(F903,2))+POWER(Päälaskenta!E$24*F903,2))+Päälaskenta!C$24))</f>
        <v>8.49</v>
      </c>
      <c r="H903" s="57">
        <f t="shared" si="226"/>
        <v>0.27</v>
      </c>
      <c r="I903" s="62">
        <f t="shared" si="227"/>
        <v>7.2650000000000006E-2</v>
      </c>
      <c r="J903" s="8">
        <f>IF(F903&lt;Päälaskenta!$D$24,0,Kaksitasouoma_matriisi!F903-Päälaskenta!$D$24)</f>
        <v>0.14199999999999999</v>
      </c>
      <c r="L903" s="8">
        <f>IF(F903&gt;Päälaskenta!D$24,F903-Päälaskenta!D$24,0)</f>
        <v>0.14199999999999999</v>
      </c>
      <c r="M903" s="8">
        <f>IF(F903&gt;Päälaskenta!D$24,(Päälaskenta!C$20+(Päälaskenta!E$20*(Kaksitasouoma_matriisi!F903-Päälaskenta!D$24)))*(Kaksitasouoma_matriisi!F903-Päälaskenta!D$24),0)</f>
        <v>0.74024599999999996</v>
      </c>
      <c r="N903" s="8">
        <f>IF(F903&gt;Päälaskenta!D$24,(2*SQRT((POWER((F903-Päälaskenta!D$24),2))+POWER(Päälaskenta!E$20*(F903-Päälaskenta!D$24),2))+Päälaskenta!C$20),0)</f>
        <v>5.5119882811158902</v>
      </c>
      <c r="O903" s="8">
        <f t="shared" si="233"/>
        <v>0.13429745533677701</v>
      </c>
      <c r="P903" s="8">
        <f>IF(Päälaskenta!$C$29,IF(L903&gt;Päälaskenta!$F$28,Kaksitasouoma_matriisi!AQ903,Kaksitasouoma_matriisi!AR903),Päälaskenta!$F$20)</f>
        <v>0.12</v>
      </c>
      <c r="Q903" s="8">
        <f t="shared" si="234"/>
        <v>1.6177323830555601</v>
      </c>
      <c r="R903" s="8">
        <f t="shared" si="228"/>
        <v>0.25851059574549301</v>
      </c>
      <c r="S903" s="8">
        <f t="shared" si="235"/>
        <v>0.34922254999755897</v>
      </c>
      <c r="U903" s="93">
        <f>IF(F903&gt;Päälaskenta!D$24,Päälaskenta!H$24+L903*Päälaskenta!G$24,F903*Päälaskenta!C$24 + F903*F903*Päälaskenta!E$24)</f>
        <v>1.5307999999999999</v>
      </c>
      <c r="V903" s="8">
        <f>IF(F903&gt;Päälaskenta!D$24,2*SQRT(POWER(Päälaskenta!D$24,2)+POWER(Päälaskenta!E$24*Päälaskenta!D$24,2))+Päälaskenta!C$24,(2*SQRT((POWER(F903,2))+POWER(Päälaskenta!E$24*F903,2))+Päälaskenta!C$24))</f>
        <v>2.9798989873223301</v>
      </c>
      <c r="W903" s="8">
        <f t="shared" si="236"/>
        <v>0.51370868828528404</v>
      </c>
      <c r="X903" s="8">
        <f>Päälaskenta!F$24</f>
        <v>7.0000000000000007E-2</v>
      </c>
      <c r="Y903" s="8">
        <f t="shared" si="237"/>
        <v>14.0270072299412</v>
      </c>
      <c r="Z903" s="8">
        <f t="shared" si="229"/>
        <v>2.2414894042545099</v>
      </c>
      <c r="AA903" s="8">
        <f t="shared" si="238"/>
        <v>1.4642601282038901</v>
      </c>
      <c r="AC903" s="8">
        <f t="shared" si="230"/>
        <v>0.102454436257075</v>
      </c>
      <c r="AE903" s="8">
        <v>901</v>
      </c>
      <c r="AF903" s="8">
        <f t="shared" si="224"/>
        <v>15.644739612996799</v>
      </c>
      <c r="AG903" s="8">
        <f t="shared" si="231"/>
        <v>2.5535439604009901E-2</v>
      </c>
      <c r="AJ903" s="132">
        <f>IF(Päälaskenta!$F$28&lt;Kaksitasouoma_matriisi!L903,Päälaskenta!$C$20*Päälaskenta!$F$28,Päälaskenta!$C$20*Kaksitasouoma_matriisi!L903)</f>
        <v>0.71</v>
      </c>
      <c r="AK903" s="134">
        <f>SQRT(Päälaskenta!$D$20^2+(Päälaskenta!$D$20/(1/Päälaskenta!$E$20))^2)</f>
        <v>1.8029999999999999</v>
      </c>
      <c r="AL903" s="134">
        <f>IF(Päälaskenta!$F$28&lt;Kaksitasouoma_matriisi!L903,AK903*Päälaskenta!$F$28*COS(ATAN(1/Päälaskenta!$E$20)),AK903*Kaksitasouoma_matriisi!L903*COS(ATAN(1/Päälaskenta!$E$20)))</f>
        <v>0.21299999999999999</v>
      </c>
      <c r="AM903" s="134"/>
      <c r="AN903" s="134">
        <f t="shared" si="239"/>
        <v>0.92300000000000004</v>
      </c>
      <c r="AO903" s="8">
        <f t="shared" si="232"/>
        <v>0.40574995604009101</v>
      </c>
      <c r="AP903" s="134">
        <f>Refererenssiarvoja!$B$16*H903^(1/6)/(Refererenssiarvoja!$B$15^0.5)*(Päälaskenta!$G$28/2)^0.5*(1-AO903)^(-1.5)</f>
        <v>8.8999999999999996E-2</v>
      </c>
      <c r="AQ903" s="8">
        <f>Refererenssiarvoja!$B$16*Kaksitasouoma_matriisi!O903^(1/6)/(SQRT((2*Refererenssiarvoja!$B$15)/(Päälaskenta!$F$31*Päälaskenta!$G$31*Päälaskenta!$F$28))+SQRT(Refererenssiarvoja!$B$15)/Refererenssiarvoja!$B$17*LN(Kaksitasouoma_matriisi!L903/Päälaskenta!$F$28))</f>
        <v>-9.0864099386248204E-2</v>
      </c>
      <c r="AR903" s="8">
        <f>Refererenssiarvoja!$B$16*Kaksitasouoma_matriisi!O903^(1/6)/(SQRT((2*Refererenssiarvoja!$B$15)/(Päälaskenta!$F$31*Päälaskenta!$G$31*L903)))</f>
        <v>0.19251857331897201</v>
      </c>
    </row>
    <row r="904" spans="1:44" x14ac:dyDescent="0.2">
      <c r="A904" s="8">
        <v>902</v>
      </c>
      <c r="B904" s="8">
        <f>IF(Päälaskenta!C$7,Päälaskenta!E$7,Päälaskenta!G$5)</f>
        <v>2.5</v>
      </c>
      <c r="C904" s="56">
        <v>1.0980000000000001</v>
      </c>
      <c r="D904" s="93">
        <f t="shared" si="225"/>
        <v>2.2768999999999999</v>
      </c>
      <c r="E904" s="8">
        <f>IF(Päälaskenta!$C$26,Kaksitasouoma_matriisi!AP904,Kaksitasouoma_matriisi!AC904)</f>
        <v>0.102461882726759</v>
      </c>
      <c r="F904" s="56">
        <f>IF(D904&lt;Päälaskenta!H$24,(SQRT(POWER(Päälaskenta!C$24/(2*Päälaskenta!E$24),2)+(D904/Päälaskenta!E$24))-Päälaskenta!C$24/(2*Päälaskenta!E$24)),IF(D904=Päälaskenta!H$24,Päälaskenta!D$24,Päälaskenta!D$24+(SQRT(POWER((Päälaskenta!C$20+Päälaskenta!G$24)/(2*Päälaskenta!E$20),2)+((D904-Päälaskenta!H$24)/Päälaskenta!E$20))-(Päälaskenta!C$20+Päälaskenta!G$24)/(2*Päälaskenta!E$20))))</f>
        <v>0.84299999999999997</v>
      </c>
      <c r="G904" s="57">
        <f>IF(F904&gt;Päälaskenta!D$24,(2*SQRT((POWER(Päälaskenta!D$24,2))+POWER(Päälaskenta!E$24*Päälaskenta!D$24,2))+Päälaskenta!C$24)+(2*SQRT((POWER((F904-Päälaskenta!D$24),2))+POWER(Päälaskenta!E$20*(F904-Päälaskenta!D$24),2))+Päälaskenta!C$20),(2*SQRT((POWER(F904,2))+POWER(Päälaskenta!E$24*F904,2))+Päälaskenta!C$24))</f>
        <v>8.5</v>
      </c>
      <c r="H904" s="57">
        <f t="shared" si="226"/>
        <v>0.27</v>
      </c>
      <c r="I904" s="62">
        <f t="shared" si="227"/>
        <v>7.2528999999999996E-2</v>
      </c>
      <c r="J904" s="8">
        <f>IF(F904&lt;Päälaskenta!$D$24,0,Kaksitasouoma_matriisi!F904-Päälaskenta!$D$24)</f>
        <v>0.14299999999999999</v>
      </c>
      <c r="L904" s="8">
        <f>IF(F904&gt;Päälaskenta!D$24,F904-Päälaskenta!D$24,0)</f>
        <v>0.14299999999999999</v>
      </c>
      <c r="M904" s="8">
        <f>IF(F904&gt;Päälaskenta!D$24,(Päälaskenta!C$20+(Päälaskenta!E$20*(Kaksitasouoma_matriisi!F904-Päälaskenta!D$24)))*(Kaksitasouoma_matriisi!F904-Päälaskenta!D$24),0)</f>
        <v>0.74567349999999999</v>
      </c>
      <c r="N904" s="8">
        <f>IF(F904&gt;Päälaskenta!D$24,(2*SQRT((POWER((F904-Päälaskenta!D$24),2))+POWER(Päälaskenta!E$20*(F904-Päälaskenta!D$24),2))+Päälaskenta!C$20),0)</f>
        <v>5.5155938323913496</v>
      </c>
      <c r="O904" s="8">
        <f t="shared" si="233"/>
        <v>0.135193693128906</v>
      </c>
      <c r="P904" s="8">
        <f>IF(Päälaskenta!$C$29,IF(L904&gt;Päälaskenta!$F$28,Kaksitasouoma_matriisi!AQ904,Kaksitasouoma_matriisi!AR904),Päälaskenta!$F$20)</f>
        <v>0.12</v>
      </c>
      <c r="Q904" s="8">
        <f t="shared" si="234"/>
        <v>1.6368356846438501</v>
      </c>
      <c r="R904" s="8">
        <f t="shared" si="228"/>
        <v>0.26063407854332798</v>
      </c>
      <c r="S904" s="8">
        <f t="shared" si="235"/>
        <v>0.34952841765642501</v>
      </c>
      <c r="U904" s="93">
        <f>IF(F904&gt;Päälaskenta!D$24,Päälaskenta!H$24+L904*Päälaskenta!G$24,F904*Päälaskenta!C$24 + F904*F904*Päälaskenta!E$24)</f>
        <v>1.5331999999999999</v>
      </c>
      <c r="V904" s="8">
        <f>IF(F904&gt;Päälaskenta!D$24,2*SQRT(POWER(Päälaskenta!D$24,2)+POWER(Päälaskenta!E$24*Päälaskenta!D$24,2))+Päälaskenta!C$24,(2*SQRT((POWER(F904,2))+POWER(Päälaskenta!E$24*F904,2))+Päälaskenta!C$24))</f>
        <v>2.9798989873223301</v>
      </c>
      <c r="W904" s="8">
        <f t="shared" si="236"/>
        <v>0.51451408471322002</v>
      </c>
      <c r="X904" s="8">
        <f>Päälaskenta!F$24</f>
        <v>7.0000000000000007E-2</v>
      </c>
      <c r="Y904" s="8">
        <f t="shared" si="237"/>
        <v>14.063679130917199</v>
      </c>
      <c r="Z904" s="8">
        <f t="shared" si="229"/>
        <v>2.2393659214566699</v>
      </c>
      <c r="AA904" s="8">
        <f t="shared" si="238"/>
        <v>1.4605830429537401</v>
      </c>
      <c r="AC904" s="8">
        <f t="shared" si="230"/>
        <v>0.102461882726759</v>
      </c>
      <c r="AE904" s="8">
        <v>902</v>
      </c>
      <c r="AF904" s="8">
        <f t="shared" si="224"/>
        <v>15.700514815561</v>
      </c>
      <c r="AG904" s="8">
        <f t="shared" si="231"/>
        <v>2.53543354097895E-2</v>
      </c>
      <c r="AJ904" s="132">
        <f>IF(Päälaskenta!$F$28&lt;Kaksitasouoma_matriisi!L904,Päälaskenta!$C$20*Päälaskenta!$F$28,Päälaskenta!$C$20*Kaksitasouoma_matriisi!L904)</f>
        <v>0.71499999999999997</v>
      </c>
      <c r="AK904" s="134">
        <f>SQRT(Päälaskenta!$D$20^2+(Päälaskenta!$D$20/(1/Päälaskenta!$E$20))^2)</f>
        <v>1.8029999999999999</v>
      </c>
      <c r="AL904" s="134">
        <f>IF(Päälaskenta!$F$28&lt;Kaksitasouoma_matriisi!L904,AK904*Päälaskenta!$F$28*COS(ATAN(1/Päälaskenta!$E$20)),AK904*Kaksitasouoma_matriisi!L904*COS(ATAN(1/Päälaskenta!$E$20)))</f>
        <v>0.215</v>
      </c>
      <c r="AM904" s="134"/>
      <c r="AN904" s="134">
        <f t="shared" si="239"/>
        <v>0.93</v>
      </c>
      <c r="AO904" s="8">
        <f t="shared" si="232"/>
        <v>0.40845008564275997</v>
      </c>
      <c r="AP904" s="134">
        <f>Refererenssiarvoja!$B$16*H904^(1/6)/(Refererenssiarvoja!$B$15^0.5)*(Päälaskenta!$G$28/2)^0.5*(1-AO904)^(-1.5)</f>
        <v>8.8999999999999996E-2</v>
      </c>
      <c r="AQ904" s="8">
        <f>Refererenssiarvoja!$B$16*Kaksitasouoma_matriisi!O904^(1/6)/(SQRT((2*Refererenssiarvoja!$B$15)/(Päälaskenta!$F$31*Päälaskenta!$G$31*Päälaskenta!$F$28))+SQRT(Refererenssiarvoja!$B$15)/Refererenssiarvoja!$B$17*LN(Kaksitasouoma_matriisi!L904/Päälaskenta!$F$28))</f>
        <v>-9.1604015136841799E-2</v>
      </c>
      <c r="AR904" s="8">
        <f>Refererenssiarvoja!$B$16*Kaksitasouoma_matriisi!O904^(1/6)/(SQRT((2*Refererenssiarvoja!$B$15)/(Päälaskenta!$F$31*Päälaskenta!$G$31*L904)))</f>
        <v>0.19340955359207401</v>
      </c>
    </row>
    <row r="905" spans="1:44" x14ac:dyDescent="0.2">
      <c r="A905" s="8">
        <v>903</v>
      </c>
      <c r="B905" s="8">
        <f>IF(Päälaskenta!C$7,Päälaskenta!E$7,Päälaskenta!G$5)</f>
        <v>2.5</v>
      </c>
      <c r="C905" s="56">
        <v>1.097</v>
      </c>
      <c r="D905" s="93">
        <f t="shared" si="225"/>
        <v>2.2789000000000001</v>
      </c>
      <c r="E905" s="8">
        <f>IF(Päälaskenta!$C$26,Kaksitasouoma_matriisi!AP905,Kaksitasouoma_matriisi!AC905)</f>
        <v>0.102461882726759</v>
      </c>
      <c r="F905" s="56">
        <f>IF(D905&lt;Päälaskenta!H$24,(SQRT(POWER(Päälaskenta!C$24/(2*Päälaskenta!E$24),2)+(D905/Päälaskenta!E$24))-Päälaskenta!C$24/(2*Päälaskenta!E$24)),IF(D905=Päälaskenta!H$24,Päälaskenta!D$24,Päälaskenta!D$24+(SQRT(POWER((Päälaskenta!C$20+Päälaskenta!G$24)/(2*Päälaskenta!E$20),2)+((D905-Päälaskenta!H$24)/Päälaskenta!E$20))-(Päälaskenta!C$20+Päälaskenta!G$24)/(2*Päälaskenta!E$20))))</f>
        <v>0.84299999999999997</v>
      </c>
      <c r="G905" s="57">
        <f>IF(F905&gt;Päälaskenta!D$24,(2*SQRT((POWER(Päälaskenta!D$24,2))+POWER(Päälaskenta!E$24*Päälaskenta!D$24,2))+Päälaskenta!C$24)+(2*SQRT((POWER((F905-Päälaskenta!D$24),2))+POWER(Päälaskenta!E$20*(F905-Päälaskenta!D$24),2))+Päälaskenta!C$20),(2*SQRT((POWER(F905,2))+POWER(Päälaskenta!E$24*F905,2))+Päälaskenta!C$24))</f>
        <v>8.5</v>
      </c>
      <c r="H905" s="57">
        <f t="shared" si="226"/>
        <v>0.27</v>
      </c>
      <c r="I905" s="62">
        <f t="shared" si="227"/>
        <v>7.2397000000000003E-2</v>
      </c>
      <c r="J905" s="8">
        <f>IF(F905&lt;Päälaskenta!$D$24,0,Kaksitasouoma_matriisi!F905-Päälaskenta!$D$24)</f>
        <v>0.14299999999999999</v>
      </c>
      <c r="L905" s="8">
        <f>IF(F905&gt;Päälaskenta!D$24,F905-Päälaskenta!D$24,0)</f>
        <v>0.14299999999999999</v>
      </c>
      <c r="M905" s="8">
        <f>IF(F905&gt;Päälaskenta!D$24,(Päälaskenta!C$20+(Päälaskenta!E$20*(Kaksitasouoma_matriisi!F905-Päälaskenta!D$24)))*(Kaksitasouoma_matriisi!F905-Päälaskenta!D$24),0)</f>
        <v>0.74567349999999999</v>
      </c>
      <c r="N905" s="8">
        <f>IF(F905&gt;Päälaskenta!D$24,(2*SQRT((POWER((F905-Päälaskenta!D$24),2))+POWER(Päälaskenta!E$20*(F905-Päälaskenta!D$24),2))+Päälaskenta!C$20),0)</f>
        <v>5.5155938323913496</v>
      </c>
      <c r="O905" s="8">
        <f t="shared" si="233"/>
        <v>0.135193693128906</v>
      </c>
      <c r="P905" s="8">
        <f>IF(Päälaskenta!$C$29,IF(L905&gt;Päälaskenta!$F$28,Kaksitasouoma_matriisi!AQ905,Kaksitasouoma_matriisi!AR905),Päälaskenta!$F$20)</f>
        <v>0.12</v>
      </c>
      <c r="Q905" s="8">
        <f t="shared" si="234"/>
        <v>1.6368356846438501</v>
      </c>
      <c r="R905" s="8">
        <f t="shared" si="228"/>
        <v>0.26063407854332798</v>
      </c>
      <c r="S905" s="8">
        <f t="shared" si="235"/>
        <v>0.34952841765642501</v>
      </c>
      <c r="U905" s="93">
        <f>IF(F905&gt;Päälaskenta!D$24,Päälaskenta!H$24+L905*Päälaskenta!G$24,F905*Päälaskenta!C$24 + F905*F905*Päälaskenta!E$24)</f>
        <v>1.5331999999999999</v>
      </c>
      <c r="V905" s="8">
        <f>IF(F905&gt;Päälaskenta!D$24,2*SQRT(POWER(Päälaskenta!D$24,2)+POWER(Päälaskenta!E$24*Päälaskenta!D$24,2))+Päälaskenta!C$24,(2*SQRT((POWER(F905,2))+POWER(Päälaskenta!E$24*F905,2))+Päälaskenta!C$24))</f>
        <v>2.9798989873223301</v>
      </c>
      <c r="W905" s="8">
        <f t="shared" si="236"/>
        <v>0.51451408471322002</v>
      </c>
      <c r="X905" s="8">
        <f>Päälaskenta!F$24</f>
        <v>7.0000000000000007E-2</v>
      </c>
      <c r="Y905" s="8">
        <f t="shared" si="237"/>
        <v>14.063679130917199</v>
      </c>
      <c r="Z905" s="8">
        <f t="shared" si="229"/>
        <v>2.2393659214566699</v>
      </c>
      <c r="AA905" s="8">
        <f t="shared" si="238"/>
        <v>1.4605830429537401</v>
      </c>
      <c r="AC905" s="8">
        <f t="shared" si="230"/>
        <v>0.102461882726759</v>
      </c>
      <c r="AE905" s="8">
        <v>903</v>
      </c>
      <c r="AF905" s="8">
        <f t="shared" si="224"/>
        <v>15.700514815561</v>
      </c>
      <c r="AG905" s="8">
        <f t="shared" si="231"/>
        <v>2.53543354097895E-2</v>
      </c>
      <c r="AJ905" s="132">
        <f>IF(Päälaskenta!$F$28&lt;Kaksitasouoma_matriisi!L905,Päälaskenta!$C$20*Päälaskenta!$F$28,Päälaskenta!$C$20*Kaksitasouoma_matriisi!L905)</f>
        <v>0.71499999999999997</v>
      </c>
      <c r="AK905" s="134">
        <f>SQRT(Päälaskenta!$D$20^2+(Päälaskenta!$D$20/(1/Päälaskenta!$E$20))^2)</f>
        <v>1.8029999999999999</v>
      </c>
      <c r="AL905" s="134">
        <f>IF(Päälaskenta!$F$28&lt;Kaksitasouoma_matriisi!L905,AK905*Päälaskenta!$F$28*COS(ATAN(1/Päälaskenta!$E$20)),AK905*Kaksitasouoma_matriisi!L905*COS(ATAN(1/Päälaskenta!$E$20)))</f>
        <v>0.215</v>
      </c>
      <c r="AM905" s="134"/>
      <c r="AN905" s="134">
        <f t="shared" si="239"/>
        <v>0.93</v>
      </c>
      <c r="AO905" s="8">
        <f t="shared" si="232"/>
        <v>0.40809162315151998</v>
      </c>
      <c r="AP905" s="134">
        <f>Refererenssiarvoja!$B$16*H905^(1/6)/(Refererenssiarvoja!$B$15^0.5)*(Päälaskenta!$G$28/2)^0.5*(1-AO905)^(-1.5)</f>
        <v>8.8999999999999996E-2</v>
      </c>
      <c r="AQ905" s="8">
        <f>Refererenssiarvoja!$B$16*Kaksitasouoma_matriisi!O905^(1/6)/(SQRT((2*Refererenssiarvoja!$B$15)/(Päälaskenta!$F$31*Päälaskenta!$G$31*Päälaskenta!$F$28))+SQRT(Refererenssiarvoja!$B$15)/Refererenssiarvoja!$B$17*LN(Kaksitasouoma_matriisi!L905/Päälaskenta!$F$28))</f>
        <v>-9.1604015136841799E-2</v>
      </c>
      <c r="AR905" s="8">
        <f>Refererenssiarvoja!$B$16*Kaksitasouoma_matriisi!O905^(1/6)/(SQRT((2*Refererenssiarvoja!$B$15)/(Päälaskenta!$F$31*Päälaskenta!$G$31*L905)))</f>
        <v>0.19340955359207401</v>
      </c>
    </row>
    <row r="906" spans="1:44" x14ac:dyDescent="0.2">
      <c r="A906" s="8">
        <v>904</v>
      </c>
      <c r="B906" s="8">
        <f>IF(Päälaskenta!C$7,Päälaskenta!E$7,Päälaskenta!G$5)</f>
        <v>2.5</v>
      </c>
      <c r="C906" s="56">
        <v>1.0960000000000001</v>
      </c>
      <c r="D906" s="93">
        <f t="shared" si="225"/>
        <v>2.2810000000000001</v>
      </c>
      <c r="E906" s="8">
        <f>IF(Päälaskenta!$C$26,Kaksitasouoma_matriisi!AP906,Kaksitasouoma_matriisi!AC906)</f>
        <v>0.102461882726759</v>
      </c>
      <c r="F906" s="56">
        <f>IF(D906&lt;Päälaskenta!H$24,(SQRT(POWER(Päälaskenta!C$24/(2*Päälaskenta!E$24),2)+(D906/Päälaskenta!E$24))-Päälaskenta!C$24/(2*Päälaskenta!E$24)),IF(D906=Päälaskenta!H$24,Päälaskenta!D$24,Päälaskenta!D$24+(SQRT(POWER((Päälaskenta!C$20+Päälaskenta!G$24)/(2*Päälaskenta!E$20),2)+((D906-Päälaskenta!H$24)/Päälaskenta!E$20))-(Päälaskenta!C$20+Päälaskenta!G$24)/(2*Päälaskenta!E$20))))</f>
        <v>0.84299999999999997</v>
      </c>
      <c r="G906" s="57">
        <f>IF(F906&gt;Päälaskenta!D$24,(2*SQRT((POWER(Päälaskenta!D$24,2))+POWER(Päälaskenta!E$24*Päälaskenta!D$24,2))+Päälaskenta!C$24)+(2*SQRT((POWER((F906-Päälaskenta!D$24),2))+POWER(Päälaskenta!E$20*(F906-Päälaskenta!D$24),2))+Päälaskenta!C$20),(2*SQRT((POWER(F906,2))+POWER(Päälaskenta!E$24*F906,2))+Päälaskenta!C$24))</f>
        <v>8.5</v>
      </c>
      <c r="H906" s="57">
        <f t="shared" si="226"/>
        <v>0.27</v>
      </c>
      <c r="I906" s="62">
        <f t="shared" si="227"/>
        <v>7.2264999999999996E-2</v>
      </c>
      <c r="J906" s="8">
        <f>IF(F906&lt;Päälaskenta!$D$24,0,Kaksitasouoma_matriisi!F906-Päälaskenta!$D$24)</f>
        <v>0.14299999999999999</v>
      </c>
      <c r="L906" s="8">
        <f>IF(F906&gt;Päälaskenta!D$24,F906-Päälaskenta!D$24,0)</f>
        <v>0.14299999999999999</v>
      </c>
      <c r="M906" s="8">
        <f>IF(F906&gt;Päälaskenta!D$24,(Päälaskenta!C$20+(Päälaskenta!E$20*(Kaksitasouoma_matriisi!F906-Päälaskenta!D$24)))*(Kaksitasouoma_matriisi!F906-Päälaskenta!D$24),0)</f>
        <v>0.74567349999999999</v>
      </c>
      <c r="N906" s="8">
        <f>IF(F906&gt;Päälaskenta!D$24,(2*SQRT((POWER((F906-Päälaskenta!D$24),2))+POWER(Päälaskenta!E$20*(F906-Päälaskenta!D$24),2))+Päälaskenta!C$20),0)</f>
        <v>5.5155938323913496</v>
      </c>
      <c r="O906" s="8">
        <f t="shared" si="233"/>
        <v>0.135193693128906</v>
      </c>
      <c r="P906" s="8">
        <f>IF(Päälaskenta!$C$29,IF(L906&gt;Päälaskenta!$F$28,Kaksitasouoma_matriisi!AQ906,Kaksitasouoma_matriisi!AR906),Päälaskenta!$F$20)</f>
        <v>0.12</v>
      </c>
      <c r="Q906" s="8">
        <f t="shared" si="234"/>
        <v>1.6368356846438501</v>
      </c>
      <c r="R906" s="8">
        <f t="shared" si="228"/>
        <v>0.26063407854332798</v>
      </c>
      <c r="S906" s="8">
        <f t="shared" si="235"/>
        <v>0.34952841765642501</v>
      </c>
      <c r="U906" s="93">
        <f>IF(F906&gt;Päälaskenta!D$24,Päälaskenta!H$24+L906*Päälaskenta!G$24,F906*Päälaskenta!C$24 + F906*F906*Päälaskenta!E$24)</f>
        <v>1.5331999999999999</v>
      </c>
      <c r="V906" s="8">
        <f>IF(F906&gt;Päälaskenta!D$24,2*SQRT(POWER(Päälaskenta!D$24,2)+POWER(Päälaskenta!E$24*Päälaskenta!D$24,2))+Päälaskenta!C$24,(2*SQRT((POWER(F906,2))+POWER(Päälaskenta!E$24*F906,2))+Päälaskenta!C$24))</f>
        <v>2.9798989873223301</v>
      </c>
      <c r="W906" s="8">
        <f t="shared" si="236"/>
        <v>0.51451408471322002</v>
      </c>
      <c r="X906" s="8">
        <f>Päälaskenta!F$24</f>
        <v>7.0000000000000007E-2</v>
      </c>
      <c r="Y906" s="8">
        <f t="shared" si="237"/>
        <v>14.063679130917199</v>
      </c>
      <c r="Z906" s="8">
        <f t="shared" si="229"/>
        <v>2.2393659214566699</v>
      </c>
      <c r="AA906" s="8">
        <f t="shared" si="238"/>
        <v>1.4605830429537401</v>
      </c>
      <c r="AC906" s="8">
        <f t="shared" si="230"/>
        <v>0.102461882726759</v>
      </c>
      <c r="AE906" s="8">
        <v>904</v>
      </c>
      <c r="AF906" s="8">
        <f t="shared" si="224"/>
        <v>15.700514815561</v>
      </c>
      <c r="AG906" s="8">
        <f t="shared" si="231"/>
        <v>2.53543354097895E-2</v>
      </c>
      <c r="AJ906" s="132">
        <f>IF(Päälaskenta!$F$28&lt;Kaksitasouoma_matriisi!L906,Päälaskenta!$C$20*Päälaskenta!$F$28,Päälaskenta!$C$20*Kaksitasouoma_matriisi!L906)</f>
        <v>0.71499999999999997</v>
      </c>
      <c r="AK906" s="134">
        <f>SQRT(Päälaskenta!$D$20^2+(Päälaskenta!$D$20/(1/Päälaskenta!$E$20))^2)</f>
        <v>1.8029999999999999</v>
      </c>
      <c r="AL906" s="134">
        <f>IF(Päälaskenta!$F$28&lt;Kaksitasouoma_matriisi!L906,AK906*Päälaskenta!$F$28*COS(ATAN(1/Päälaskenta!$E$20)),AK906*Kaksitasouoma_matriisi!L906*COS(ATAN(1/Päälaskenta!$E$20)))</f>
        <v>0.215</v>
      </c>
      <c r="AM906" s="134"/>
      <c r="AN906" s="134">
        <f t="shared" si="239"/>
        <v>0.93</v>
      </c>
      <c r="AO906" s="8">
        <f t="shared" si="232"/>
        <v>0.40771591407277502</v>
      </c>
      <c r="AP906" s="134">
        <f>Refererenssiarvoja!$B$16*H906^(1/6)/(Refererenssiarvoja!$B$15^0.5)*(Päälaskenta!$G$28/2)^0.5*(1-AO906)^(-1.5)</f>
        <v>8.8999999999999996E-2</v>
      </c>
      <c r="AQ906" s="8">
        <f>Refererenssiarvoja!$B$16*Kaksitasouoma_matriisi!O906^(1/6)/(SQRT((2*Refererenssiarvoja!$B$15)/(Päälaskenta!$F$31*Päälaskenta!$G$31*Päälaskenta!$F$28))+SQRT(Refererenssiarvoja!$B$15)/Refererenssiarvoja!$B$17*LN(Kaksitasouoma_matriisi!L906/Päälaskenta!$F$28))</f>
        <v>-9.1604015136841799E-2</v>
      </c>
      <c r="AR906" s="8">
        <f>Refererenssiarvoja!$B$16*Kaksitasouoma_matriisi!O906^(1/6)/(SQRT((2*Refererenssiarvoja!$B$15)/(Päälaskenta!$F$31*Päälaskenta!$G$31*L906)))</f>
        <v>0.19340955359207401</v>
      </c>
    </row>
    <row r="907" spans="1:44" x14ac:dyDescent="0.2">
      <c r="A907" s="8">
        <v>905</v>
      </c>
      <c r="B907" s="8">
        <f>IF(Päälaskenta!C$7,Päälaskenta!E$7,Päälaskenta!G$5)</f>
        <v>2.5</v>
      </c>
      <c r="C907" s="56">
        <v>1.095</v>
      </c>
      <c r="D907" s="93">
        <f t="shared" si="225"/>
        <v>2.2831000000000001</v>
      </c>
      <c r="E907" s="8">
        <f>IF(Päälaskenta!$C$26,Kaksitasouoma_matriisi!AP907,Kaksitasouoma_matriisi!AC907)</f>
        <v>0.102469322878448</v>
      </c>
      <c r="F907" s="56">
        <f>IF(D907&lt;Päälaskenta!H$24,(SQRT(POWER(Päälaskenta!C$24/(2*Päälaskenta!E$24),2)+(D907/Päälaskenta!E$24))-Päälaskenta!C$24/(2*Päälaskenta!E$24)),IF(D907=Päälaskenta!H$24,Päälaskenta!D$24,Päälaskenta!D$24+(SQRT(POWER((Päälaskenta!C$20+Päälaskenta!G$24)/(2*Päälaskenta!E$20),2)+((D907-Päälaskenta!H$24)/Päälaskenta!E$20))-(Päälaskenta!C$20+Päälaskenta!G$24)/(2*Päälaskenta!E$20))))</f>
        <v>0.84399999999999997</v>
      </c>
      <c r="G907" s="57">
        <f>IF(F907&gt;Päälaskenta!D$24,(2*SQRT((POWER(Päälaskenta!D$24,2))+POWER(Päälaskenta!E$24*Päälaskenta!D$24,2))+Päälaskenta!C$24)+(2*SQRT((POWER((F907-Päälaskenta!D$24),2))+POWER(Päälaskenta!E$20*(F907-Päälaskenta!D$24),2))+Päälaskenta!C$20),(2*SQRT((POWER(F907,2))+POWER(Päälaskenta!E$24*F907,2))+Päälaskenta!C$24))</f>
        <v>8.5</v>
      </c>
      <c r="H907" s="57">
        <f t="shared" si="226"/>
        <v>0.27</v>
      </c>
      <c r="I907" s="62">
        <f t="shared" si="227"/>
        <v>7.2144E-2</v>
      </c>
      <c r="J907" s="8">
        <f>IF(F907&lt;Päälaskenta!$D$24,0,Kaksitasouoma_matriisi!F907-Päälaskenta!$D$24)</f>
        <v>0.14399999999999999</v>
      </c>
      <c r="L907" s="8">
        <f>IF(F907&gt;Päälaskenta!D$24,F907-Päälaskenta!D$24,0)</f>
        <v>0.14399999999999999</v>
      </c>
      <c r="M907" s="8">
        <f>IF(F907&gt;Päälaskenta!D$24,(Päälaskenta!C$20+(Päälaskenta!E$20*(Kaksitasouoma_matriisi!F907-Päälaskenta!D$24)))*(Kaksitasouoma_matriisi!F907-Päälaskenta!D$24),0)</f>
        <v>0.75110399999999999</v>
      </c>
      <c r="N907" s="8">
        <f>IF(F907&gt;Päälaskenta!D$24,(2*SQRT((POWER((F907-Päälaskenta!D$24),2))+POWER(Päälaskenta!E$20*(F907-Päälaskenta!D$24),2))+Päälaskenta!C$20),0)</f>
        <v>5.5191993836668098</v>
      </c>
      <c r="O907" s="8">
        <f t="shared" si="233"/>
        <v>0.13608930349984699</v>
      </c>
      <c r="P907" s="8">
        <f>IF(Päälaskenta!$C$29,IF(L907&gt;Päälaskenta!$F$28,Kaksitasouoma_matriisi!AQ907,Kaksitasouoma_matriisi!AR907),Päälaskenta!$F$20)</f>
        <v>0.12</v>
      </c>
      <c r="Q907" s="8">
        <f t="shared" si="234"/>
        <v>1.65602983346429</v>
      </c>
      <c r="R907" s="8">
        <f t="shared" si="228"/>
        <v>0.26275478856795098</v>
      </c>
      <c r="S907" s="8">
        <f t="shared" si="235"/>
        <v>0.34982477602029899</v>
      </c>
      <c r="U907" s="93">
        <f>IF(F907&gt;Päälaskenta!D$24,Päälaskenta!H$24+L907*Päälaskenta!G$24,F907*Päälaskenta!C$24 + F907*F907*Päälaskenta!E$24)</f>
        <v>1.5356000000000001</v>
      </c>
      <c r="V907" s="8">
        <f>IF(F907&gt;Päälaskenta!D$24,2*SQRT(POWER(Päälaskenta!D$24,2)+POWER(Päälaskenta!E$24*Päälaskenta!D$24,2))+Päälaskenta!C$24,(2*SQRT((POWER(F907,2))+POWER(Päälaskenta!E$24*F907,2))+Päälaskenta!C$24))</f>
        <v>2.9798989873223301</v>
      </c>
      <c r="W907" s="8">
        <f t="shared" si="236"/>
        <v>0.515319481141156</v>
      </c>
      <c r="X907" s="8">
        <f>Päälaskenta!F$24</f>
        <v>7.0000000000000007E-2</v>
      </c>
      <c r="Y907" s="8">
        <f t="shared" si="237"/>
        <v>14.1003893215383</v>
      </c>
      <c r="Z907" s="8">
        <f t="shared" si="229"/>
        <v>2.2372452114320498</v>
      </c>
      <c r="AA907" s="8">
        <f t="shared" si="238"/>
        <v>1.4569192572493199</v>
      </c>
      <c r="AC907" s="8">
        <f t="shared" si="230"/>
        <v>0.102469322878448</v>
      </c>
      <c r="AE907" s="8">
        <v>905</v>
      </c>
      <c r="AF907" s="8">
        <f t="shared" si="224"/>
        <v>15.7564191550026</v>
      </c>
      <c r="AG907" s="8">
        <f t="shared" si="231"/>
        <v>2.51747384042331E-2</v>
      </c>
      <c r="AJ907" s="132">
        <f>IF(Päälaskenta!$F$28&lt;Kaksitasouoma_matriisi!L907,Päälaskenta!$C$20*Päälaskenta!$F$28,Päälaskenta!$C$20*Kaksitasouoma_matriisi!L907)</f>
        <v>0.72</v>
      </c>
      <c r="AK907" s="134">
        <f>SQRT(Päälaskenta!$D$20^2+(Päälaskenta!$D$20/(1/Päälaskenta!$E$20))^2)</f>
        <v>1.8029999999999999</v>
      </c>
      <c r="AL907" s="134">
        <f>IF(Päälaskenta!$F$28&lt;Kaksitasouoma_matriisi!L907,AK907*Päälaskenta!$F$28*COS(ATAN(1/Päälaskenta!$E$20)),AK907*Kaksitasouoma_matriisi!L907*COS(ATAN(1/Päälaskenta!$E$20)))</f>
        <v>0.216</v>
      </c>
      <c r="AM907" s="134"/>
      <c r="AN907" s="134">
        <f t="shared" si="239"/>
        <v>0.93600000000000005</v>
      </c>
      <c r="AO907" s="8">
        <f t="shared" si="232"/>
        <v>0.40996890193158397</v>
      </c>
      <c r="AP907" s="134">
        <f>Refererenssiarvoja!$B$16*H907^(1/6)/(Refererenssiarvoja!$B$15^0.5)*(Päälaskenta!$G$28/2)^0.5*(1-AO907)^(-1.5)</f>
        <v>0.09</v>
      </c>
      <c r="AQ907" s="8">
        <f>Refererenssiarvoja!$B$16*Kaksitasouoma_matriisi!O907^(1/6)/(SQRT((2*Refererenssiarvoja!$B$15)/(Päälaskenta!$F$31*Päälaskenta!$G$31*Päälaskenta!$F$28))+SQRT(Refererenssiarvoja!$B$15)/Refererenssiarvoja!$B$17*LN(Kaksitasouoma_matriisi!L907/Päälaskenta!$F$28))</f>
        <v>-9.2349214199974397E-2</v>
      </c>
      <c r="AR907" s="8">
        <f>Refererenssiarvoja!$B$16*Kaksitasouoma_matriisi!O907^(1/6)/(SQRT((2*Refererenssiarvoja!$B$15)/(Päälaskenta!$F$31*Päälaskenta!$G$31*L907)))</f>
        <v>0.19429833383878101</v>
      </c>
    </row>
    <row r="908" spans="1:44" x14ac:dyDescent="0.2">
      <c r="A908" s="8">
        <v>906</v>
      </c>
      <c r="B908" s="8">
        <f>IF(Päälaskenta!C$7,Päälaskenta!E$7,Päälaskenta!G$5)</f>
        <v>2.5</v>
      </c>
      <c r="C908" s="56">
        <v>1.0940000000000001</v>
      </c>
      <c r="D908" s="93">
        <f t="shared" si="225"/>
        <v>2.2852000000000001</v>
      </c>
      <c r="E908" s="8">
        <f>IF(Päälaskenta!$C$26,Kaksitasouoma_matriisi!AP908,Kaksitasouoma_matriisi!AC908)</f>
        <v>0.102469322878448</v>
      </c>
      <c r="F908" s="56">
        <f>IF(D908&lt;Päälaskenta!H$24,(SQRT(POWER(Päälaskenta!C$24/(2*Päälaskenta!E$24),2)+(D908/Päälaskenta!E$24))-Päälaskenta!C$24/(2*Päälaskenta!E$24)),IF(D908=Päälaskenta!H$24,Päälaskenta!D$24,Päälaskenta!D$24+(SQRT(POWER((Päälaskenta!C$20+Päälaskenta!G$24)/(2*Päälaskenta!E$20),2)+((D908-Päälaskenta!H$24)/Päälaskenta!E$20))-(Päälaskenta!C$20+Päälaskenta!G$24)/(2*Päälaskenta!E$20))))</f>
        <v>0.84399999999999997</v>
      </c>
      <c r="G908" s="57">
        <f>IF(F908&gt;Päälaskenta!D$24,(2*SQRT((POWER(Päälaskenta!D$24,2))+POWER(Päälaskenta!E$24*Päälaskenta!D$24,2))+Päälaskenta!C$24)+(2*SQRT((POWER((F908-Päälaskenta!D$24),2))+POWER(Päälaskenta!E$20*(F908-Päälaskenta!D$24),2))+Päälaskenta!C$20),(2*SQRT((POWER(F908,2))+POWER(Päälaskenta!E$24*F908,2))+Päälaskenta!C$24))</f>
        <v>8.5</v>
      </c>
      <c r="H908" s="57">
        <f t="shared" si="226"/>
        <v>0.27</v>
      </c>
      <c r="I908" s="62">
        <f t="shared" si="227"/>
        <v>7.2012000000000007E-2</v>
      </c>
      <c r="J908" s="8">
        <f>IF(F908&lt;Päälaskenta!$D$24,0,Kaksitasouoma_matriisi!F908-Päälaskenta!$D$24)</f>
        <v>0.14399999999999999</v>
      </c>
      <c r="L908" s="8">
        <f>IF(F908&gt;Päälaskenta!D$24,F908-Päälaskenta!D$24,0)</f>
        <v>0.14399999999999999</v>
      </c>
      <c r="M908" s="8">
        <f>IF(F908&gt;Päälaskenta!D$24,(Päälaskenta!C$20+(Päälaskenta!E$20*(Kaksitasouoma_matriisi!F908-Päälaskenta!D$24)))*(Kaksitasouoma_matriisi!F908-Päälaskenta!D$24),0)</f>
        <v>0.75110399999999999</v>
      </c>
      <c r="N908" s="8">
        <f>IF(F908&gt;Päälaskenta!D$24,(2*SQRT((POWER((F908-Päälaskenta!D$24),2))+POWER(Päälaskenta!E$20*(F908-Päälaskenta!D$24),2))+Päälaskenta!C$20),0)</f>
        <v>5.5191993836668098</v>
      </c>
      <c r="O908" s="8">
        <f t="shared" si="233"/>
        <v>0.13608930349984699</v>
      </c>
      <c r="P908" s="8">
        <f>IF(Päälaskenta!$C$29,IF(L908&gt;Päälaskenta!$F$28,Kaksitasouoma_matriisi!AQ908,Kaksitasouoma_matriisi!AR908),Päälaskenta!$F$20)</f>
        <v>0.12</v>
      </c>
      <c r="Q908" s="8">
        <f t="shared" si="234"/>
        <v>1.65602983346429</v>
      </c>
      <c r="R908" s="8">
        <f t="shared" si="228"/>
        <v>0.26275478856795098</v>
      </c>
      <c r="S908" s="8">
        <f t="shared" si="235"/>
        <v>0.34982477602029899</v>
      </c>
      <c r="U908" s="93">
        <f>IF(F908&gt;Päälaskenta!D$24,Päälaskenta!H$24+L908*Päälaskenta!G$24,F908*Päälaskenta!C$24 + F908*F908*Päälaskenta!E$24)</f>
        <v>1.5356000000000001</v>
      </c>
      <c r="V908" s="8">
        <f>IF(F908&gt;Päälaskenta!D$24,2*SQRT(POWER(Päälaskenta!D$24,2)+POWER(Päälaskenta!E$24*Päälaskenta!D$24,2))+Päälaskenta!C$24,(2*SQRT((POWER(F908,2))+POWER(Päälaskenta!E$24*F908,2))+Päälaskenta!C$24))</f>
        <v>2.9798989873223301</v>
      </c>
      <c r="W908" s="8">
        <f t="shared" si="236"/>
        <v>0.515319481141156</v>
      </c>
      <c r="X908" s="8">
        <f>Päälaskenta!F$24</f>
        <v>7.0000000000000007E-2</v>
      </c>
      <c r="Y908" s="8">
        <f t="shared" si="237"/>
        <v>14.1003893215383</v>
      </c>
      <c r="Z908" s="8">
        <f t="shared" si="229"/>
        <v>2.2372452114320498</v>
      </c>
      <c r="AA908" s="8">
        <f t="shared" si="238"/>
        <v>1.4569192572493199</v>
      </c>
      <c r="AC908" s="8">
        <f t="shared" si="230"/>
        <v>0.102469322878448</v>
      </c>
      <c r="AE908" s="8">
        <v>906</v>
      </c>
      <c r="AF908" s="8">
        <f t="shared" si="224"/>
        <v>15.7564191550026</v>
      </c>
      <c r="AG908" s="8">
        <f t="shared" si="231"/>
        <v>2.51747384042331E-2</v>
      </c>
      <c r="AJ908" s="132">
        <f>IF(Päälaskenta!$F$28&lt;Kaksitasouoma_matriisi!L908,Päälaskenta!$C$20*Päälaskenta!$F$28,Päälaskenta!$C$20*Kaksitasouoma_matriisi!L908)</f>
        <v>0.72</v>
      </c>
      <c r="AK908" s="134">
        <f>SQRT(Päälaskenta!$D$20^2+(Päälaskenta!$D$20/(1/Päälaskenta!$E$20))^2)</f>
        <v>1.8029999999999999</v>
      </c>
      <c r="AL908" s="134">
        <f>IF(Päälaskenta!$F$28&lt;Kaksitasouoma_matriisi!L908,AK908*Päälaskenta!$F$28*COS(ATAN(1/Päälaskenta!$E$20)),AK908*Kaksitasouoma_matriisi!L908*COS(ATAN(1/Päälaskenta!$E$20)))</f>
        <v>0.216</v>
      </c>
      <c r="AM908" s="134"/>
      <c r="AN908" s="134">
        <f t="shared" si="239"/>
        <v>0.93600000000000005</v>
      </c>
      <c r="AO908" s="8">
        <f t="shared" si="232"/>
        <v>0.40959215823560302</v>
      </c>
      <c r="AP908" s="134">
        <f>Refererenssiarvoja!$B$16*H908^(1/6)/(Refererenssiarvoja!$B$15^0.5)*(Päälaskenta!$G$28/2)^0.5*(1-AO908)^(-1.5)</f>
        <v>8.8999999999999996E-2</v>
      </c>
      <c r="AQ908" s="8">
        <f>Refererenssiarvoja!$B$16*Kaksitasouoma_matriisi!O908^(1/6)/(SQRT((2*Refererenssiarvoja!$B$15)/(Päälaskenta!$F$31*Päälaskenta!$G$31*Päälaskenta!$F$28))+SQRT(Refererenssiarvoja!$B$15)/Refererenssiarvoja!$B$17*LN(Kaksitasouoma_matriisi!L908/Päälaskenta!$F$28))</f>
        <v>-9.2349214199974397E-2</v>
      </c>
      <c r="AR908" s="8">
        <f>Refererenssiarvoja!$B$16*Kaksitasouoma_matriisi!O908^(1/6)/(SQRT((2*Refererenssiarvoja!$B$15)/(Päälaskenta!$F$31*Päälaskenta!$G$31*L908)))</f>
        <v>0.19429833383878101</v>
      </c>
    </row>
    <row r="909" spans="1:44" x14ac:dyDescent="0.2">
      <c r="A909" s="8">
        <v>907</v>
      </c>
      <c r="B909" s="8">
        <f>IF(Päälaskenta!C$7,Päälaskenta!E$7,Päälaskenta!G$5)</f>
        <v>2.5</v>
      </c>
      <c r="C909" s="56">
        <v>1.093</v>
      </c>
      <c r="D909" s="93">
        <f t="shared" si="225"/>
        <v>2.2873000000000001</v>
      </c>
      <c r="E909" s="8">
        <f>IF(Päälaskenta!$C$26,Kaksitasouoma_matriisi!AP909,Kaksitasouoma_matriisi!AC909)</f>
        <v>0.102469322878448</v>
      </c>
      <c r="F909" s="56">
        <f>IF(D909&lt;Päälaskenta!H$24,(SQRT(POWER(Päälaskenta!C$24/(2*Päälaskenta!E$24),2)+(D909/Päälaskenta!E$24))-Päälaskenta!C$24/(2*Päälaskenta!E$24)),IF(D909=Päälaskenta!H$24,Päälaskenta!D$24,Päälaskenta!D$24+(SQRT(POWER((Päälaskenta!C$20+Päälaskenta!G$24)/(2*Päälaskenta!E$20),2)+((D909-Päälaskenta!H$24)/Päälaskenta!E$20))-(Päälaskenta!C$20+Päälaskenta!G$24)/(2*Päälaskenta!E$20))))</f>
        <v>0.84399999999999997</v>
      </c>
      <c r="G909" s="57">
        <f>IF(F909&gt;Päälaskenta!D$24,(2*SQRT((POWER(Päälaskenta!D$24,2))+POWER(Päälaskenta!E$24*Päälaskenta!D$24,2))+Päälaskenta!C$24)+(2*SQRT((POWER((F909-Päälaskenta!D$24),2))+POWER(Päälaskenta!E$20*(F909-Päälaskenta!D$24),2))+Päälaskenta!C$20),(2*SQRT((POWER(F909,2))+POWER(Päälaskenta!E$24*F909,2))+Päälaskenta!C$24))</f>
        <v>8.5</v>
      </c>
      <c r="H909" s="57">
        <f t="shared" si="226"/>
        <v>0.27</v>
      </c>
      <c r="I909" s="62">
        <f t="shared" si="227"/>
        <v>7.1879999999999999E-2</v>
      </c>
      <c r="J909" s="8">
        <f>IF(F909&lt;Päälaskenta!$D$24,0,Kaksitasouoma_matriisi!F909-Päälaskenta!$D$24)</f>
        <v>0.14399999999999999</v>
      </c>
      <c r="L909" s="8">
        <f>IF(F909&gt;Päälaskenta!D$24,F909-Päälaskenta!D$24,0)</f>
        <v>0.14399999999999999</v>
      </c>
      <c r="M909" s="8">
        <f>IF(F909&gt;Päälaskenta!D$24,(Päälaskenta!C$20+(Päälaskenta!E$20*(Kaksitasouoma_matriisi!F909-Päälaskenta!D$24)))*(Kaksitasouoma_matriisi!F909-Päälaskenta!D$24),0)</f>
        <v>0.75110399999999999</v>
      </c>
      <c r="N909" s="8">
        <f>IF(F909&gt;Päälaskenta!D$24,(2*SQRT((POWER((F909-Päälaskenta!D$24),2))+POWER(Päälaskenta!E$20*(F909-Päälaskenta!D$24),2))+Päälaskenta!C$20),0)</f>
        <v>5.5191993836668098</v>
      </c>
      <c r="O909" s="8">
        <f t="shared" si="233"/>
        <v>0.13608930349984699</v>
      </c>
      <c r="P909" s="8">
        <f>IF(Päälaskenta!$C$29,IF(L909&gt;Päälaskenta!$F$28,Kaksitasouoma_matriisi!AQ909,Kaksitasouoma_matriisi!AR909),Päälaskenta!$F$20)</f>
        <v>0.12</v>
      </c>
      <c r="Q909" s="8">
        <f t="shared" si="234"/>
        <v>1.65602983346429</v>
      </c>
      <c r="R909" s="8">
        <f t="shared" si="228"/>
        <v>0.26275478856795098</v>
      </c>
      <c r="S909" s="8">
        <f t="shared" si="235"/>
        <v>0.34982477602029899</v>
      </c>
      <c r="U909" s="93">
        <f>IF(F909&gt;Päälaskenta!D$24,Päälaskenta!H$24+L909*Päälaskenta!G$24,F909*Päälaskenta!C$24 + F909*F909*Päälaskenta!E$24)</f>
        <v>1.5356000000000001</v>
      </c>
      <c r="V909" s="8">
        <f>IF(F909&gt;Päälaskenta!D$24,2*SQRT(POWER(Päälaskenta!D$24,2)+POWER(Päälaskenta!E$24*Päälaskenta!D$24,2))+Päälaskenta!C$24,(2*SQRT((POWER(F909,2))+POWER(Päälaskenta!E$24*F909,2))+Päälaskenta!C$24))</f>
        <v>2.9798989873223301</v>
      </c>
      <c r="W909" s="8">
        <f t="shared" si="236"/>
        <v>0.515319481141156</v>
      </c>
      <c r="X909" s="8">
        <f>Päälaskenta!F$24</f>
        <v>7.0000000000000007E-2</v>
      </c>
      <c r="Y909" s="8">
        <f t="shared" si="237"/>
        <v>14.1003893215383</v>
      </c>
      <c r="Z909" s="8">
        <f t="shared" si="229"/>
        <v>2.2372452114320498</v>
      </c>
      <c r="AA909" s="8">
        <f t="shared" si="238"/>
        <v>1.4569192572493199</v>
      </c>
      <c r="AC909" s="8">
        <f t="shared" si="230"/>
        <v>0.102469322878448</v>
      </c>
      <c r="AE909" s="8">
        <v>907</v>
      </c>
      <c r="AF909" s="8">
        <f t="shared" si="224"/>
        <v>15.7564191550026</v>
      </c>
      <c r="AG909" s="8">
        <f t="shared" si="231"/>
        <v>2.51747384042331E-2</v>
      </c>
      <c r="AJ909" s="132">
        <f>IF(Päälaskenta!$F$28&lt;Kaksitasouoma_matriisi!L909,Päälaskenta!$C$20*Päälaskenta!$F$28,Päälaskenta!$C$20*Kaksitasouoma_matriisi!L909)</f>
        <v>0.72</v>
      </c>
      <c r="AK909" s="134">
        <f>SQRT(Päälaskenta!$D$20^2+(Päälaskenta!$D$20/(1/Päälaskenta!$E$20))^2)</f>
        <v>1.8029999999999999</v>
      </c>
      <c r="AL909" s="134">
        <f>IF(Päälaskenta!$F$28&lt;Kaksitasouoma_matriisi!L909,AK909*Päälaskenta!$F$28*COS(ATAN(1/Päälaskenta!$E$20)),AK909*Kaksitasouoma_matriisi!L909*COS(ATAN(1/Päälaskenta!$E$20)))</f>
        <v>0.216</v>
      </c>
      <c r="AM909" s="134"/>
      <c r="AN909" s="134">
        <f t="shared" si="239"/>
        <v>0.93600000000000005</v>
      </c>
      <c r="AO909" s="8">
        <f t="shared" si="232"/>
        <v>0.40921610632623601</v>
      </c>
      <c r="AP909" s="134">
        <f>Refererenssiarvoja!$B$16*H909^(1/6)/(Refererenssiarvoja!$B$15^0.5)*(Päälaskenta!$G$28/2)^0.5*(1-AO909)^(-1.5)</f>
        <v>8.8999999999999996E-2</v>
      </c>
      <c r="AQ909" s="8">
        <f>Refererenssiarvoja!$B$16*Kaksitasouoma_matriisi!O909^(1/6)/(SQRT((2*Refererenssiarvoja!$B$15)/(Päälaskenta!$F$31*Päälaskenta!$G$31*Päälaskenta!$F$28))+SQRT(Refererenssiarvoja!$B$15)/Refererenssiarvoja!$B$17*LN(Kaksitasouoma_matriisi!L909/Päälaskenta!$F$28))</f>
        <v>-9.2349214199974397E-2</v>
      </c>
      <c r="AR909" s="8">
        <f>Refererenssiarvoja!$B$16*Kaksitasouoma_matriisi!O909^(1/6)/(SQRT((2*Refererenssiarvoja!$B$15)/(Päälaskenta!$F$31*Päälaskenta!$G$31*L909)))</f>
        <v>0.19429833383878101</v>
      </c>
    </row>
    <row r="910" spans="1:44" x14ac:dyDescent="0.2">
      <c r="A910" s="8">
        <v>908</v>
      </c>
      <c r="B910" s="8">
        <f>IF(Päälaskenta!C$7,Päälaskenta!E$7,Päälaskenta!G$5)</f>
        <v>2.5</v>
      </c>
      <c r="C910" s="56">
        <v>1.0920000000000001</v>
      </c>
      <c r="D910" s="93">
        <f t="shared" si="225"/>
        <v>2.2894000000000001</v>
      </c>
      <c r="E910" s="8">
        <f>IF(Päälaskenta!$C$26,Kaksitasouoma_matriisi!AP910,Kaksitasouoma_matriisi!AC910)</f>
        <v>0.102469322878448</v>
      </c>
      <c r="F910" s="56">
        <f>IF(D910&lt;Päälaskenta!H$24,(SQRT(POWER(Päälaskenta!C$24/(2*Päälaskenta!E$24),2)+(D910/Päälaskenta!E$24))-Päälaskenta!C$24/(2*Päälaskenta!E$24)),IF(D910=Päälaskenta!H$24,Päälaskenta!D$24,Päälaskenta!D$24+(SQRT(POWER((Päälaskenta!C$20+Päälaskenta!G$24)/(2*Päälaskenta!E$20),2)+((D910-Päälaskenta!H$24)/Päälaskenta!E$20))-(Päälaskenta!C$20+Päälaskenta!G$24)/(2*Päälaskenta!E$20))))</f>
        <v>0.84399999999999997</v>
      </c>
      <c r="G910" s="57">
        <f>IF(F910&gt;Päälaskenta!D$24,(2*SQRT((POWER(Päälaskenta!D$24,2))+POWER(Päälaskenta!E$24*Päälaskenta!D$24,2))+Päälaskenta!C$24)+(2*SQRT((POWER((F910-Päälaskenta!D$24),2))+POWER(Päälaskenta!E$20*(F910-Päälaskenta!D$24),2))+Päälaskenta!C$20),(2*SQRT((POWER(F910,2))+POWER(Päälaskenta!E$24*F910,2))+Päälaskenta!C$24))</f>
        <v>8.5</v>
      </c>
      <c r="H910" s="57">
        <f t="shared" si="226"/>
        <v>0.27</v>
      </c>
      <c r="I910" s="62">
        <f t="shared" si="227"/>
        <v>7.1748999999999993E-2</v>
      </c>
      <c r="J910" s="8">
        <f>IF(F910&lt;Päälaskenta!$D$24,0,Kaksitasouoma_matriisi!F910-Päälaskenta!$D$24)</f>
        <v>0.14399999999999999</v>
      </c>
      <c r="L910" s="8">
        <f>IF(F910&gt;Päälaskenta!D$24,F910-Päälaskenta!D$24,0)</f>
        <v>0.14399999999999999</v>
      </c>
      <c r="M910" s="8">
        <f>IF(F910&gt;Päälaskenta!D$24,(Päälaskenta!C$20+(Päälaskenta!E$20*(Kaksitasouoma_matriisi!F910-Päälaskenta!D$24)))*(Kaksitasouoma_matriisi!F910-Päälaskenta!D$24),0)</f>
        <v>0.75110399999999999</v>
      </c>
      <c r="N910" s="8">
        <f>IF(F910&gt;Päälaskenta!D$24,(2*SQRT((POWER((F910-Päälaskenta!D$24),2))+POWER(Päälaskenta!E$20*(F910-Päälaskenta!D$24),2))+Päälaskenta!C$20),0)</f>
        <v>5.5191993836668098</v>
      </c>
      <c r="O910" s="8">
        <f t="shared" si="233"/>
        <v>0.13608930349984699</v>
      </c>
      <c r="P910" s="8">
        <f>IF(Päälaskenta!$C$29,IF(L910&gt;Päälaskenta!$F$28,Kaksitasouoma_matriisi!AQ910,Kaksitasouoma_matriisi!AR910),Päälaskenta!$F$20)</f>
        <v>0.12</v>
      </c>
      <c r="Q910" s="8">
        <f t="shared" si="234"/>
        <v>1.65602983346429</v>
      </c>
      <c r="R910" s="8">
        <f t="shared" si="228"/>
        <v>0.26275478856795098</v>
      </c>
      <c r="S910" s="8">
        <f t="shared" si="235"/>
        <v>0.34982477602029899</v>
      </c>
      <c r="U910" s="93">
        <f>IF(F910&gt;Päälaskenta!D$24,Päälaskenta!H$24+L910*Päälaskenta!G$24,F910*Päälaskenta!C$24 + F910*F910*Päälaskenta!E$24)</f>
        <v>1.5356000000000001</v>
      </c>
      <c r="V910" s="8">
        <f>IF(F910&gt;Päälaskenta!D$24,2*SQRT(POWER(Päälaskenta!D$24,2)+POWER(Päälaskenta!E$24*Päälaskenta!D$24,2))+Päälaskenta!C$24,(2*SQRT((POWER(F910,2))+POWER(Päälaskenta!E$24*F910,2))+Päälaskenta!C$24))</f>
        <v>2.9798989873223301</v>
      </c>
      <c r="W910" s="8">
        <f t="shared" si="236"/>
        <v>0.515319481141156</v>
      </c>
      <c r="X910" s="8">
        <f>Päälaskenta!F$24</f>
        <v>7.0000000000000007E-2</v>
      </c>
      <c r="Y910" s="8">
        <f t="shared" si="237"/>
        <v>14.1003893215383</v>
      </c>
      <c r="Z910" s="8">
        <f t="shared" si="229"/>
        <v>2.2372452114320498</v>
      </c>
      <c r="AA910" s="8">
        <f t="shared" si="238"/>
        <v>1.4569192572493199</v>
      </c>
      <c r="AC910" s="8">
        <f t="shared" si="230"/>
        <v>0.102469322878448</v>
      </c>
      <c r="AE910" s="8">
        <v>908</v>
      </c>
      <c r="AF910" s="8">
        <f t="shared" si="224"/>
        <v>15.7564191550026</v>
      </c>
      <c r="AG910" s="8">
        <f t="shared" si="231"/>
        <v>2.51747384042331E-2</v>
      </c>
      <c r="AJ910" s="132">
        <f>IF(Päälaskenta!$F$28&lt;Kaksitasouoma_matriisi!L910,Päälaskenta!$C$20*Päälaskenta!$F$28,Päälaskenta!$C$20*Kaksitasouoma_matriisi!L910)</f>
        <v>0.72</v>
      </c>
      <c r="AK910" s="134">
        <f>SQRT(Päälaskenta!$D$20^2+(Päälaskenta!$D$20/(1/Päälaskenta!$E$20))^2)</f>
        <v>1.8029999999999999</v>
      </c>
      <c r="AL910" s="134">
        <f>IF(Päälaskenta!$F$28&lt;Kaksitasouoma_matriisi!L910,AK910*Päälaskenta!$F$28*COS(ATAN(1/Päälaskenta!$E$20)),AK910*Kaksitasouoma_matriisi!L910*COS(ATAN(1/Päälaskenta!$E$20)))</f>
        <v>0.216</v>
      </c>
      <c r="AM910" s="134"/>
      <c r="AN910" s="134">
        <f t="shared" si="239"/>
        <v>0.93600000000000005</v>
      </c>
      <c r="AO910" s="8">
        <f t="shared" si="232"/>
        <v>0.40884074429981698</v>
      </c>
      <c r="AP910" s="134">
        <f>Refererenssiarvoja!$B$16*H910^(1/6)/(Refererenssiarvoja!$B$15^0.5)*(Päälaskenta!$G$28/2)^0.5*(1-AO910)^(-1.5)</f>
        <v>8.8999999999999996E-2</v>
      </c>
      <c r="AQ910" s="8">
        <f>Refererenssiarvoja!$B$16*Kaksitasouoma_matriisi!O910^(1/6)/(SQRT((2*Refererenssiarvoja!$B$15)/(Päälaskenta!$F$31*Päälaskenta!$G$31*Päälaskenta!$F$28))+SQRT(Refererenssiarvoja!$B$15)/Refererenssiarvoja!$B$17*LN(Kaksitasouoma_matriisi!L910/Päälaskenta!$F$28))</f>
        <v>-9.2349214199974397E-2</v>
      </c>
      <c r="AR910" s="8">
        <f>Refererenssiarvoja!$B$16*Kaksitasouoma_matriisi!O910^(1/6)/(SQRT((2*Refererenssiarvoja!$B$15)/(Päälaskenta!$F$31*Päälaskenta!$G$31*L910)))</f>
        <v>0.19429833383878101</v>
      </c>
    </row>
    <row r="911" spans="1:44" x14ac:dyDescent="0.2">
      <c r="A911" s="8">
        <v>909</v>
      </c>
      <c r="B911" s="8">
        <f>IF(Päälaskenta!C$7,Päälaskenta!E$7,Päälaskenta!G$5)</f>
        <v>2.5</v>
      </c>
      <c r="C911" s="56">
        <v>1.091</v>
      </c>
      <c r="D911" s="93">
        <f t="shared" si="225"/>
        <v>2.2915000000000001</v>
      </c>
      <c r="E911" s="8">
        <f>IF(Päälaskenta!$C$26,Kaksitasouoma_matriisi!AP911,Kaksitasouoma_matriisi!AC911)</f>
        <v>0.102476756720181</v>
      </c>
      <c r="F911" s="56">
        <f>IF(D911&lt;Päälaskenta!H$24,(SQRT(POWER(Päälaskenta!C$24/(2*Päälaskenta!E$24),2)+(D911/Päälaskenta!E$24))-Päälaskenta!C$24/(2*Päälaskenta!E$24)),IF(D911=Päälaskenta!H$24,Päälaskenta!D$24,Päälaskenta!D$24+(SQRT(POWER((Päälaskenta!C$20+Päälaskenta!G$24)/(2*Päälaskenta!E$20),2)+((D911-Päälaskenta!H$24)/Päälaskenta!E$20))-(Päälaskenta!C$20+Päälaskenta!G$24)/(2*Päälaskenta!E$20))))</f>
        <v>0.84499999999999997</v>
      </c>
      <c r="G911" s="57">
        <f>IF(F911&gt;Päälaskenta!D$24,(2*SQRT((POWER(Päälaskenta!D$24,2))+POWER(Päälaskenta!E$24*Päälaskenta!D$24,2))+Päälaskenta!C$24)+(2*SQRT((POWER((F911-Päälaskenta!D$24),2))+POWER(Päälaskenta!E$20*(F911-Päälaskenta!D$24),2))+Päälaskenta!C$20),(2*SQRT((POWER(F911,2))+POWER(Päälaskenta!E$24*F911,2))+Päälaskenta!C$24))</f>
        <v>8.5</v>
      </c>
      <c r="H911" s="57">
        <f t="shared" si="226"/>
        <v>0.27</v>
      </c>
      <c r="I911" s="62">
        <f t="shared" si="227"/>
        <v>7.1627999999999997E-2</v>
      </c>
      <c r="J911" s="8">
        <f>IF(F911&lt;Päälaskenta!$D$24,0,Kaksitasouoma_matriisi!F911-Päälaskenta!$D$24)</f>
        <v>0.14499999999999999</v>
      </c>
      <c r="L911" s="8">
        <f>IF(F911&gt;Päälaskenta!D$24,F911-Päälaskenta!D$24,0)</f>
        <v>0.14499999999999999</v>
      </c>
      <c r="M911" s="8">
        <f>IF(F911&gt;Päälaskenta!D$24,(Päälaskenta!C$20+(Päälaskenta!E$20*(Kaksitasouoma_matriisi!F911-Päälaskenta!D$24)))*(Kaksitasouoma_matriisi!F911-Päälaskenta!D$24),0)</f>
        <v>0.75653749999999997</v>
      </c>
      <c r="N911" s="8">
        <f>IF(F911&gt;Päälaskenta!D$24,(2*SQRT((POWER((F911-Päälaskenta!D$24),2))+POWER(Päälaskenta!E$20*(F911-Päälaskenta!D$24),2))+Päälaskenta!C$20),0)</f>
        <v>5.5228049349422799</v>
      </c>
      <c r="O911" s="8">
        <f t="shared" si="233"/>
        <v>0.13698428767843299</v>
      </c>
      <c r="P911" s="8">
        <f>IF(Päälaskenta!$C$29,IF(L911&gt;Päälaskenta!$F$28,Kaksitasouoma_matriisi!AQ911,Kaksitasouoma_matriisi!AR911),Päälaskenta!$F$20)</f>
        <v>0.12</v>
      </c>
      <c r="Q911" s="8">
        <f t="shared" si="234"/>
        <v>1.67531464288489</v>
      </c>
      <c r="R911" s="8">
        <f t="shared" si="228"/>
        <v>0.264872677223778</v>
      </c>
      <c r="S911" s="8">
        <f t="shared" si="235"/>
        <v>0.350111762105352</v>
      </c>
      <c r="U911" s="93">
        <f>IF(F911&gt;Päälaskenta!D$24,Päälaskenta!H$24+L911*Päälaskenta!G$24,F911*Päälaskenta!C$24 + F911*F911*Päälaskenta!E$24)</f>
        <v>1.538</v>
      </c>
      <c r="V911" s="8">
        <f>IF(F911&gt;Päälaskenta!D$24,2*SQRT(POWER(Päälaskenta!D$24,2)+POWER(Päälaskenta!E$24*Päälaskenta!D$24,2))+Päälaskenta!C$24,(2*SQRT((POWER(F911,2))+POWER(Päälaskenta!E$24*F911,2))+Päälaskenta!C$24))</f>
        <v>2.9798989873223301</v>
      </c>
      <c r="W911" s="8">
        <f t="shared" si="236"/>
        <v>0.51612487756909198</v>
      </c>
      <c r="X911" s="8">
        <f>Päälaskenta!F$24</f>
        <v>7.0000000000000007E-2</v>
      </c>
      <c r="Y911" s="8">
        <f t="shared" si="237"/>
        <v>14.1371377818465</v>
      </c>
      <c r="Z911" s="8">
        <f t="shared" si="229"/>
        <v>2.2351273227762198</v>
      </c>
      <c r="AA911" s="8">
        <f t="shared" si="238"/>
        <v>1.45326874042667</v>
      </c>
      <c r="AC911" s="8">
        <f t="shared" si="230"/>
        <v>0.102476756720181</v>
      </c>
      <c r="AE911" s="8">
        <v>909</v>
      </c>
      <c r="AF911" s="8">
        <f t="shared" si="224"/>
        <v>15.812452424731401</v>
      </c>
      <c r="AG911" s="8">
        <f t="shared" si="231"/>
        <v>2.4996635284474E-2</v>
      </c>
      <c r="AJ911" s="132">
        <f>IF(Päälaskenta!$F$28&lt;Kaksitasouoma_matriisi!L911,Päälaskenta!$C$20*Päälaskenta!$F$28,Päälaskenta!$C$20*Kaksitasouoma_matriisi!L911)</f>
        <v>0.72499999999999998</v>
      </c>
      <c r="AK911" s="134">
        <f>SQRT(Päälaskenta!$D$20^2+(Päälaskenta!$D$20/(1/Päälaskenta!$E$20))^2)</f>
        <v>1.8029999999999999</v>
      </c>
      <c r="AL911" s="134">
        <f>IF(Päälaskenta!$F$28&lt;Kaksitasouoma_matriisi!L911,AK911*Päälaskenta!$F$28*COS(ATAN(1/Päälaskenta!$E$20)),AK911*Kaksitasouoma_matriisi!L911*COS(ATAN(1/Päälaskenta!$E$20)))</f>
        <v>0.218</v>
      </c>
      <c r="AM911" s="134"/>
      <c r="AN911" s="134">
        <f t="shared" si="239"/>
        <v>0.94299999999999995</v>
      </c>
      <c r="AO911" s="8">
        <f t="shared" si="232"/>
        <v>0.41152083787911797</v>
      </c>
      <c r="AP911" s="134">
        <f>Refererenssiarvoja!$B$16*H911^(1/6)/(Refererenssiarvoja!$B$15^0.5)*(Päälaskenta!$G$28/2)^0.5*(1-AO911)^(-1.5)</f>
        <v>0.09</v>
      </c>
      <c r="AQ911" s="8">
        <f>Refererenssiarvoja!$B$16*Kaksitasouoma_matriisi!O911^(1/6)/(SQRT((2*Refererenssiarvoja!$B$15)/(Päälaskenta!$F$31*Päälaskenta!$G$31*Päälaskenta!$F$28))+SQRT(Refererenssiarvoja!$B$15)/Refererenssiarvoja!$B$17*LN(Kaksitasouoma_matriisi!L911/Päälaskenta!$F$28))</f>
        <v>-9.3099769836130303E-2</v>
      </c>
      <c r="AR911" s="8">
        <f>Refererenssiarvoja!$B$16*Kaksitasouoma_matriisi!O911^(1/6)/(SQRT((2*Refererenssiarvoja!$B$15)/(Päälaskenta!$F$31*Päälaskenta!$G$31*L911)))</f>
        <v>0.19518493402698101</v>
      </c>
    </row>
    <row r="912" spans="1:44" x14ac:dyDescent="0.2">
      <c r="A912" s="8">
        <v>910</v>
      </c>
      <c r="B912" s="8">
        <f>IF(Päälaskenta!C$7,Päälaskenta!E$7,Päälaskenta!G$5)</f>
        <v>2.5</v>
      </c>
      <c r="C912" s="56">
        <v>1.0900000000000001</v>
      </c>
      <c r="D912" s="93">
        <f t="shared" si="225"/>
        <v>2.2936000000000001</v>
      </c>
      <c r="E912" s="8">
        <f>IF(Päälaskenta!$C$26,Kaksitasouoma_matriisi!AP912,Kaksitasouoma_matriisi!AC912)</f>
        <v>0.102476756720181</v>
      </c>
      <c r="F912" s="56">
        <f>IF(D912&lt;Päälaskenta!H$24,(SQRT(POWER(Päälaskenta!C$24/(2*Päälaskenta!E$24),2)+(D912/Päälaskenta!E$24))-Päälaskenta!C$24/(2*Päälaskenta!E$24)),IF(D912=Päälaskenta!H$24,Päälaskenta!D$24,Päälaskenta!D$24+(SQRT(POWER((Päälaskenta!C$20+Päälaskenta!G$24)/(2*Päälaskenta!E$20),2)+((D912-Päälaskenta!H$24)/Päälaskenta!E$20))-(Päälaskenta!C$20+Päälaskenta!G$24)/(2*Päälaskenta!E$20))))</f>
        <v>0.84499999999999997</v>
      </c>
      <c r="G912" s="57">
        <f>IF(F912&gt;Päälaskenta!D$24,(2*SQRT((POWER(Päälaskenta!D$24,2))+POWER(Päälaskenta!E$24*Päälaskenta!D$24,2))+Päälaskenta!C$24)+(2*SQRT((POWER((F912-Päälaskenta!D$24),2))+POWER(Päälaskenta!E$20*(F912-Päälaskenta!D$24),2))+Päälaskenta!C$20),(2*SQRT((POWER(F912,2))+POWER(Päälaskenta!E$24*F912,2))+Päälaskenta!C$24))</f>
        <v>8.5</v>
      </c>
      <c r="H912" s="57">
        <f t="shared" si="226"/>
        <v>0.27</v>
      </c>
      <c r="I912" s="62">
        <f t="shared" si="227"/>
        <v>7.1497000000000005E-2</v>
      </c>
      <c r="J912" s="8">
        <f>IF(F912&lt;Päälaskenta!$D$24,0,Kaksitasouoma_matriisi!F912-Päälaskenta!$D$24)</f>
        <v>0.14499999999999999</v>
      </c>
      <c r="L912" s="8">
        <f>IF(F912&gt;Päälaskenta!D$24,F912-Päälaskenta!D$24,0)</f>
        <v>0.14499999999999999</v>
      </c>
      <c r="M912" s="8">
        <f>IF(F912&gt;Päälaskenta!D$24,(Päälaskenta!C$20+(Päälaskenta!E$20*(Kaksitasouoma_matriisi!F912-Päälaskenta!D$24)))*(Kaksitasouoma_matriisi!F912-Päälaskenta!D$24),0)</f>
        <v>0.75653749999999997</v>
      </c>
      <c r="N912" s="8">
        <f>IF(F912&gt;Päälaskenta!D$24,(2*SQRT((POWER((F912-Päälaskenta!D$24),2))+POWER(Päälaskenta!E$20*(F912-Päälaskenta!D$24),2))+Päälaskenta!C$20),0)</f>
        <v>5.5228049349422799</v>
      </c>
      <c r="O912" s="8">
        <f t="shared" si="233"/>
        <v>0.13698428767843299</v>
      </c>
      <c r="P912" s="8">
        <f>IF(Päälaskenta!$C$29,IF(L912&gt;Päälaskenta!$F$28,Kaksitasouoma_matriisi!AQ912,Kaksitasouoma_matriisi!AR912),Päälaskenta!$F$20)</f>
        <v>0.12</v>
      </c>
      <c r="Q912" s="8">
        <f t="shared" si="234"/>
        <v>1.67531464288489</v>
      </c>
      <c r="R912" s="8">
        <f t="shared" si="228"/>
        <v>0.264872677223778</v>
      </c>
      <c r="S912" s="8">
        <f t="shared" si="235"/>
        <v>0.350111762105352</v>
      </c>
      <c r="U912" s="93">
        <f>IF(F912&gt;Päälaskenta!D$24,Päälaskenta!H$24+L912*Päälaskenta!G$24,F912*Päälaskenta!C$24 + F912*F912*Päälaskenta!E$24)</f>
        <v>1.538</v>
      </c>
      <c r="V912" s="8">
        <f>IF(F912&gt;Päälaskenta!D$24,2*SQRT(POWER(Päälaskenta!D$24,2)+POWER(Päälaskenta!E$24*Päälaskenta!D$24,2))+Päälaskenta!C$24,(2*SQRT((POWER(F912,2))+POWER(Päälaskenta!E$24*F912,2))+Päälaskenta!C$24))</f>
        <v>2.9798989873223301</v>
      </c>
      <c r="W912" s="8">
        <f t="shared" si="236"/>
        <v>0.51612487756909198</v>
      </c>
      <c r="X912" s="8">
        <f>Päälaskenta!F$24</f>
        <v>7.0000000000000007E-2</v>
      </c>
      <c r="Y912" s="8">
        <f t="shared" si="237"/>
        <v>14.1371377818465</v>
      </c>
      <c r="Z912" s="8">
        <f t="shared" si="229"/>
        <v>2.2351273227762198</v>
      </c>
      <c r="AA912" s="8">
        <f t="shared" si="238"/>
        <v>1.45326874042667</v>
      </c>
      <c r="AC912" s="8">
        <f t="shared" si="230"/>
        <v>0.102476756720181</v>
      </c>
      <c r="AE912" s="8">
        <v>910</v>
      </c>
      <c r="AF912" s="8">
        <f t="shared" si="224"/>
        <v>15.812452424731401</v>
      </c>
      <c r="AG912" s="8">
        <f t="shared" si="231"/>
        <v>2.4996635284474E-2</v>
      </c>
      <c r="AJ912" s="132">
        <f>IF(Päälaskenta!$F$28&lt;Kaksitasouoma_matriisi!L912,Päälaskenta!$C$20*Päälaskenta!$F$28,Päälaskenta!$C$20*Kaksitasouoma_matriisi!L912)</f>
        <v>0.72499999999999998</v>
      </c>
      <c r="AK912" s="134">
        <f>SQRT(Päälaskenta!$D$20^2+(Päälaskenta!$D$20/(1/Päälaskenta!$E$20))^2)</f>
        <v>1.8029999999999999</v>
      </c>
      <c r="AL912" s="134">
        <f>IF(Päälaskenta!$F$28&lt;Kaksitasouoma_matriisi!L912,AK912*Päälaskenta!$F$28*COS(ATAN(1/Päälaskenta!$E$20)),AK912*Kaksitasouoma_matriisi!L912*COS(ATAN(1/Päälaskenta!$E$20)))</f>
        <v>0.218</v>
      </c>
      <c r="AM912" s="134"/>
      <c r="AN912" s="134">
        <f t="shared" si="239"/>
        <v>0.94299999999999995</v>
      </c>
      <c r="AO912" s="8">
        <f t="shared" si="232"/>
        <v>0.411144053017091</v>
      </c>
      <c r="AP912" s="134">
        <f>Refererenssiarvoja!$B$16*H912^(1/6)/(Refererenssiarvoja!$B$15^0.5)*(Päälaskenta!$G$28/2)^0.5*(1-AO912)^(-1.5)</f>
        <v>0.09</v>
      </c>
      <c r="AQ912" s="8">
        <f>Refererenssiarvoja!$B$16*Kaksitasouoma_matriisi!O912^(1/6)/(SQRT((2*Refererenssiarvoja!$B$15)/(Päälaskenta!$F$31*Päälaskenta!$G$31*Päälaskenta!$F$28))+SQRT(Refererenssiarvoja!$B$15)/Refererenssiarvoja!$B$17*LN(Kaksitasouoma_matriisi!L912/Päälaskenta!$F$28))</f>
        <v>-9.3099769836130303E-2</v>
      </c>
      <c r="AR912" s="8">
        <f>Refererenssiarvoja!$B$16*Kaksitasouoma_matriisi!O912^(1/6)/(SQRT((2*Refererenssiarvoja!$B$15)/(Päälaskenta!$F$31*Päälaskenta!$G$31*L912)))</f>
        <v>0.19518493402698101</v>
      </c>
    </row>
    <row r="913" spans="1:44" x14ac:dyDescent="0.2">
      <c r="A913" s="8">
        <v>911</v>
      </c>
      <c r="B913" s="8">
        <f>IF(Päälaskenta!C$7,Päälaskenta!E$7,Päälaskenta!G$5)</f>
        <v>2.5</v>
      </c>
      <c r="C913" s="56">
        <v>1.089</v>
      </c>
      <c r="D913" s="93">
        <f t="shared" si="225"/>
        <v>2.2957000000000001</v>
      </c>
      <c r="E913" s="8">
        <f>IF(Päälaskenta!$C$26,Kaksitasouoma_matriisi!AP913,Kaksitasouoma_matriisi!AC913)</f>
        <v>0.102476756720181</v>
      </c>
      <c r="F913" s="56">
        <f>IF(D913&lt;Päälaskenta!H$24,(SQRT(POWER(Päälaskenta!C$24/(2*Päälaskenta!E$24),2)+(D913/Päälaskenta!E$24))-Päälaskenta!C$24/(2*Päälaskenta!E$24)),IF(D913=Päälaskenta!H$24,Päälaskenta!D$24,Päälaskenta!D$24+(SQRT(POWER((Päälaskenta!C$20+Päälaskenta!G$24)/(2*Päälaskenta!E$20),2)+((D913-Päälaskenta!H$24)/Päälaskenta!E$20))-(Päälaskenta!C$20+Päälaskenta!G$24)/(2*Päälaskenta!E$20))))</f>
        <v>0.84499999999999997</v>
      </c>
      <c r="G913" s="57">
        <f>IF(F913&gt;Päälaskenta!D$24,(2*SQRT((POWER(Päälaskenta!D$24,2))+POWER(Päälaskenta!E$24*Päälaskenta!D$24,2))+Päälaskenta!C$24)+(2*SQRT((POWER((F913-Päälaskenta!D$24),2))+POWER(Päälaskenta!E$20*(F913-Päälaskenta!D$24),2))+Päälaskenta!C$20),(2*SQRT((POWER(F913,2))+POWER(Päälaskenta!E$24*F913,2))+Päälaskenta!C$24))</f>
        <v>8.5</v>
      </c>
      <c r="H913" s="57">
        <f t="shared" si="226"/>
        <v>0.27</v>
      </c>
      <c r="I913" s="62">
        <f t="shared" si="227"/>
        <v>7.1364999999999998E-2</v>
      </c>
      <c r="J913" s="8">
        <f>IF(F913&lt;Päälaskenta!$D$24,0,Kaksitasouoma_matriisi!F913-Päälaskenta!$D$24)</f>
        <v>0.14499999999999999</v>
      </c>
      <c r="L913" s="8">
        <f>IF(F913&gt;Päälaskenta!D$24,F913-Päälaskenta!D$24,0)</f>
        <v>0.14499999999999999</v>
      </c>
      <c r="M913" s="8">
        <f>IF(F913&gt;Päälaskenta!D$24,(Päälaskenta!C$20+(Päälaskenta!E$20*(Kaksitasouoma_matriisi!F913-Päälaskenta!D$24)))*(Kaksitasouoma_matriisi!F913-Päälaskenta!D$24),0)</f>
        <v>0.75653749999999997</v>
      </c>
      <c r="N913" s="8">
        <f>IF(F913&gt;Päälaskenta!D$24,(2*SQRT((POWER((F913-Päälaskenta!D$24),2))+POWER(Päälaskenta!E$20*(F913-Päälaskenta!D$24),2))+Päälaskenta!C$20),0)</f>
        <v>5.5228049349422799</v>
      </c>
      <c r="O913" s="8">
        <f t="shared" si="233"/>
        <v>0.13698428767843299</v>
      </c>
      <c r="P913" s="8">
        <f>IF(Päälaskenta!$C$29,IF(L913&gt;Päälaskenta!$F$28,Kaksitasouoma_matriisi!AQ913,Kaksitasouoma_matriisi!AR913),Päälaskenta!$F$20)</f>
        <v>0.12</v>
      </c>
      <c r="Q913" s="8">
        <f t="shared" si="234"/>
        <v>1.67531464288489</v>
      </c>
      <c r="R913" s="8">
        <f t="shared" si="228"/>
        <v>0.264872677223778</v>
      </c>
      <c r="S913" s="8">
        <f t="shared" si="235"/>
        <v>0.350111762105352</v>
      </c>
      <c r="U913" s="93">
        <f>IF(F913&gt;Päälaskenta!D$24,Päälaskenta!H$24+L913*Päälaskenta!G$24,F913*Päälaskenta!C$24 + F913*F913*Päälaskenta!E$24)</f>
        <v>1.538</v>
      </c>
      <c r="V913" s="8">
        <f>IF(F913&gt;Päälaskenta!D$24,2*SQRT(POWER(Päälaskenta!D$24,2)+POWER(Päälaskenta!E$24*Päälaskenta!D$24,2))+Päälaskenta!C$24,(2*SQRT((POWER(F913,2))+POWER(Päälaskenta!E$24*F913,2))+Päälaskenta!C$24))</f>
        <v>2.9798989873223301</v>
      </c>
      <c r="W913" s="8">
        <f t="shared" si="236"/>
        <v>0.51612487756909198</v>
      </c>
      <c r="X913" s="8">
        <f>Päälaskenta!F$24</f>
        <v>7.0000000000000007E-2</v>
      </c>
      <c r="Y913" s="8">
        <f t="shared" si="237"/>
        <v>14.1371377818465</v>
      </c>
      <c r="Z913" s="8">
        <f t="shared" si="229"/>
        <v>2.2351273227762198</v>
      </c>
      <c r="AA913" s="8">
        <f t="shared" si="238"/>
        <v>1.45326874042667</v>
      </c>
      <c r="AC913" s="8">
        <f t="shared" si="230"/>
        <v>0.102476756720181</v>
      </c>
      <c r="AE913" s="8">
        <v>911</v>
      </c>
      <c r="AF913" s="8">
        <f t="shared" si="224"/>
        <v>15.812452424731401</v>
      </c>
      <c r="AG913" s="8">
        <f t="shared" si="231"/>
        <v>2.4996635284474E-2</v>
      </c>
      <c r="AJ913" s="132">
        <f>IF(Päälaskenta!$F$28&lt;Kaksitasouoma_matriisi!L913,Päälaskenta!$C$20*Päälaskenta!$F$28,Päälaskenta!$C$20*Kaksitasouoma_matriisi!L913)</f>
        <v>0.72499999999999998</v>
      </c>
      <c r="AK913" s="134">
        <f>SQRT(Päälaskenta!$D$20^2+(Päälaskenta!$D$20/(1/Päälaskenta!$E$20))^2)</f>
        <v>1.8029999999999999</v>
      </c>
      <c r="AL913" s="134">
        <f>IF(Päälaskenta!$F$28&lt;Kaksitasouoma_matriisi!L913,AK913*Päälaskenta!$F$28*COS(ATAN(1/Päälaskenta!$E$20)),AK913*Kaksitasouoma_matriisi!L913*COS(ATAN(1/Päälaskenta!$E$20)))</f>
        <v>0.218</v>
      </c>
      <c r="AM913" s="134"/>
      <c r="AN913" s="134">
        <f t="shared" si="239"/>
        <v>0.94299999999999995</v>
      </c>
      <c r="AO913" s="8">
        <f t="shared" si="232"/>
        <v>0.41076795748573403</v>
      </c>
      <c r="AP913" s="134">
        <f>Refererenssiarvoja!$B$16*H913^(1/6)/(Refererenssiarvoja!$B$15^0.5)*(Päälaskenta!$G$28/2)^0.5*(1-AO913)^(-1.5)</f>
        <v>0.09</v>
      </c>
      <c r="AQ913" s="8">
        <f>Refererenssiarvoja!$B$16*Kaksitasouoma_matriisi!O913^(1/6)/(SQRT((2*Refererenssiarvoja!$B$15)/(Päälaskenta!$F$31*Päälaskenta!$G$31*Päälaskenta!$F$28))+SQRT(Refererenssiarvoja!$B$15)/Refererenssiarvoja!$B$17*LN(Kaksitasouoma_matriisi!L913/Päälaskenta!$F$28))</f>
        <v>-9.3099769836130303E-2</v>
      </c>
      <c r="AR913" s="8">
        <f>Refererenssiarvoja!$B$16*Kaksitasouoma_matriisi!O913^(1/6)/(SQRT((2*Refererenssiarvoja!$B$15)/(Päälaskenta!$F$31*Päälaskenta!$G$31*L913)))</f>
        <v>0.19518493402698101</v>
      </c>
    </row>
    <row r="914" spans="1:44" x14ac:dyDescent="0.2">
      <c r="A914" s="8">
        <v>912</v>
      </c>
      <c r="B914" s="8">
        <f>IF(Päälaskenta!C$7,Päälaskenta!E$7,Päälaskenta!G$5)</f>
        <v>2.5</v>
      </c>
      <c r="C914" s="56">
        <v>1.0880000000000001</v>
      </c>
      <c r="D914" s="93">
        <f t="shared" si="225"/>
        <v>2.2978000000000001</v>
      </c>
      <c r="E914" s="8">
        <f>IF(Päälaskenta!$C$26,Kaksitasouoma_matriisi!AP914,Kaksitasouoma_matriisi!AC914)</f>
        <v>0.102476756720181</v>
      </c>
      <c r="F914" s="56">
        <f>IF(D914&lt;Päälaskenta!H$24,(SQRT(POWER(Päälaskenta!C$24/(2*Päälaskenta!E$24),2)+(D914/Päälaskenta!E$24))-Päälaskenta!C$24/(2*Päälaskenta!E$24)),IF(D914=Päälaskenta!H$24,Päälaskenta!D$24,Päälaskenta!D$24+(SQRT(POWER((Päälaskenta!C$20+Päälaskenta!G$24)/(2*Päälaskenta!E$20),2)+((D914-Päälaskenta!H$24)/Päälaskenta!E$20))-(Päälaskenta!C$20+Päälaskenta!G$24)/(2*Päälaskenta!E$20))))</f>
        <v>0.84499999999999997</v>
      </c>
      <c r="G914" s="57">
        <f>IF(F914&gt;Päälaskenta!D$24,(2*SQRT((POWER(Päälaskenta!D$24,2))+POWER(Päälaskenta!E$24*Päälaskenta!D$24,2))+Päälaskenta!C$24)+(2*SQRT((POWER((F914-Päälaskenta!D$24),2))+POWER(Päälaskenta!E$20*(F914-Päälaskenta!D$24),2))+Päälaskenta!C$20),(2*SQRT((POWER(F914,2))+POWER(Päälaskenta!E$24*F914,2))+Päälaskenta!C$24))</f>
        <v>8.5</v>
      </c>
      <c r="H914" s="57">
        <f t="shared" si="226"/>
        <v>0.27</v>
      </c>
      <c r="I914" s="62">
        <f t="shared" si="227"/>
        <v>7.1234000000000006E-2</v>
      </c>
      <c r="J914" s="8">
        <f>IF(F914&lt;Päälaskenta!$D$24,0,Kaksitasouoma_matriisi!F914-Päälaskenta!$D$24)</f>
        <v>0.14499999999999999</v>
      </c>
      <c r="L914" s="8">
        <f>IF(F914&gt;Päälaskenta!D$24,F914-Päälaskenta!D$24,0)</f>
        <v>0.14499999999999999</v>
      </c>
      <c r="M914" s="8">
        <f>IF(F914&gt;Päälaskenta!D$24,(Päälaskenta!C$20+(Päälaskenta!E$20*(Kaksitasouoma_matriisi!F914-Päälaskenta!D$24)))*(Kaksitasouoma_matriisi!F914-Päälaskenta!D$24),0)</f>
        <v>0.75653749999999997</v>
      </c>
      <c r="N914" s="8">
        <f>IF(F914&gt;Päälaskenta!D$24,(2*SQRT((POWER((F914-Päälaskenta!D$24),2))+POWER(Päälaskenta!E$20*(F914-Päälaskenta!D$24),2))+Päälaskenta!C$20),0)</f>
        <v>5.5228049349422799</v>
      </c>
      <c r="O914" s="8">
        <f t="shared" si="233"/>
        <v>0.13698428767843299</v>
      </c>
      <c r="P914" s="8">
        <f>IF(Päälaskenta!$C$29,IF(L914&gt;Päälaskenta!$F$28,Kaksitasouoma_matriisi!AQ914,Kaksitasouoma_matriisi!AR914),Päälaskenta!$F$20)</f>
        <v>0.12</v>
      </c>
      <c r="Q914" s="8">
        <f t="shared" si="234"/>
        <v>1.67531464288489</v>
      </c>
      <c r="R914" s="8">
        <f t="shared" si="228"/>
        <v>0.264872677223778</v>
      </c>
      <c r="S914" s="8">
        <f t="shared" si="235"/>
        <v>0.350111762105352</v>
      </c>
      <c r="U914" s="93">
        <f>IF(F914&gt;Päälaskenta!D$24,Päälaskenta!H$24+L914*Päälaskenta!G$24,F914*Päälaskenta!C$24 + F914*F914*Päälaskenta!E$24)</f>
        <v>1.538</v>
      </c>
      <c r="V914" s="8">
        <f>IF(F914&gt;Päälaskenta!D$24,2*SQRT(POWER(Päälaskenta!D$24,2)+POWER(Päälaskenta!E$24*Päälaskenta!D$24,2))+Päälaskenta!C$24,(2*SQRT((POWER(F914,2))+POWER(Päälaskenta!E$24*F914,2))+Päälaskenta!C$24))</f>
        <v>2.9798989873223301</v>
      </c>
      <c r="W914" s="8">
        <f t="shared" si="236"/>
        <v>0.51612487756909198</v>
      </c>
      <c r="X914" s="8">
        <f>Päälaskenta!F$24</f>
        <v>7.0000000000000007E-2</v>
      </c>
      <c r="Y914" s="8">
        <f t="shared" si="237"/>
        <v>14.1371377818465</v>
      </c>
      <c r="Z914" s="8">
        <f t="shared" si="229"/>
        <v>2.2351273227762198</v>
      </c>
      <c r="AA914" s="8">
        <f t="shared" si="238"/>
        <v>1.45326874042667</v>
      </c>
      <c r="AC914" s="8">
        <f t="shared" si="230"/>
        <v>0.102476756720181</v>
      </c>
      <c r="AE914" s="8">
        <v>912</v>
      </c>
      <c r="AF914" s="8">
        <f t="shared" si="224"/>
        <v>15.812452424731401</v>
      </c>
      <c r="AG914" s="8">
        <f t="shared" si="231"/>
        <v>2.4996635284474E-2</v>
      </c>
      <c r="AJ914" s="132">
        <f>IF(Päälaskenta!$F$28&lt;Kaksitasouoma_matriisi!L914,Päälaskenta!$C$20*Päälaskenta!$F$28,Päälaskenta!$C$20*Kaksitasouoma_matriisi!L914)</f>
        <v>0.72499999999999998</v>
      </c>
      <c r="AK914" s="134">
        <f>SQRT(Päälaskenta!$D$20^2+(Päälaskenta!$D$20/(1/Päälaskenta!$E$20))^2)</f>
        <v>1.8029999999999999</v>
      </c>
      <c r="AL914" s="134">
        <f>IF(Päälaskenta!$F$28&lt;Kaksitasouoma_matriisi!L914,AK914*Päälaskenta!$F$28*COS(ATAN(1/Päälaskenta!$E$20)),AK914*Kaksitasouoma_matriisi!L914*COS(ATAN(1/Päälaskenta!$E$20)))</f>
        <v>0.218</v>
      </c>
      <c r="AM914" s="134"/>
      <c r="AN914" s="134">
        <f t="shared" si="239"/>
        <v>0.94299999999999995</v>
      </c>
      <c r="AO914" s="8">
        <f t="shared" si="232"/>
        <v>0.41039254939507402</v>
      </c>
      <c r="AP914" s="134">
        <f>Refererenssiarvoja!$B$16*H914^(1/6)/(Refererenssiarvoja!$B$15^0.5)*(Päälaskenta!$G$28/2)^0.5*(1-AO914)^(-1.5)</f>
        <v>0.09</v>
      </c>
      <c r="AQ914" s="8">
        <f>Refererenssiarvoja!$B$16*Kaksitasouoma_matriisi!O914^(1/6)/(SQRT((2*Refererenssiarvoja!$B$15)/(Päälaskenta!$F$31*Päälaskenta!$G$31*Päälaskenta!$F$28))+SQRT(Refererenssiarvoja!$B$15)/Refererenssiarvoja!$B$17*LN(Kaksitasouoma_matriisi!L914/Päälaskenta!$F$28))</f>
        <v>-9.3099769836130303E-2</v>
      </c>
      <c r="AR914" s="8">
        <f>Refererenssiarvoja!$B$16*Kaksitasouoma_matriisi!O914^(1/6)/(SQRT((2*Refererenssiarvoja!$B$15)/(Päälaskenta!$F$31*Päälaskenta!$G$31*L914)))</f>
        <v>0.19518493402698101</v>
      </c>
    </row>
    <row r="915" spans="1:44" x14ac:dyDescent="0.2">
      <c r="A915" s="8">
        <v>913</v>
      </c>
      <c r="B915" s="8">
        <f>IF(Päälaskenta!C$7,Päälaskenta!E$7,Päälaskenta!G$5)</f>
        <v>2.5</v>
      </c>
      <c r="C915" s="56">
        <v>1.087</v>
      </c>
      <c r="D915" s="93">
        <f t="shared" si="225"/>
        <v>2.2999000000000001</v>
      </c>
      <c r="E915" s="8">
        <f>IF(Päälaskenta!$C$26,Kaksitasouoma_matriisi!AP915,Kaksitasouoma_matriisi!AC915)</f>
        <v>0.10248418425998</v>
      </c>
      <c r="F915" s="56">
        <f>IF(D915&lt;Päälaskenta!H$24,(SQRT(POWER(Päälaskenta!C$24/(2*Päälaskenta!E$24),2)+(D915/Päälaskenta!E$24))-Päälaskenta!C$24/(2*Päälaskenta!E$24)),IF(D915=Päälaskenta!H$24,Päälaskenta!D$24,Päälaskenta!D$24+(SQRT(POWER((Päälaskenta!C$20+Päälaskenta!G$24)/(2*Päälaskenta!E$20),2)+((D915-Päälaskenta!H$24)/Päälaskenta!E$20))-(Päälaskenta!C$20+Päälaskenta!G$24)/(2*Päälaskenta!E$20))))</f>
        <v>0.84599999999999997</v>
      </c>
      <c r="G915" s="57">
        <f>IF(F915&gt;Päälaskenta!D$24,(2*SQRT((POWER(Päälaskenta!D$24,2))+POWER(Päälaskenta!E$24*Päälaskenta!D$24,2))+Päälaskenta!C$24)+(2*SQRT((POWER((F915-Päälaskenta!D$24),2))+POWER(Päälaskenta!E$20*(F915-Päälaskenta!D$24),2))+Päälaskenta!C$20),(2*SQRT((POWER(F915,2))+POWER(Päälaskenta!E$24*F915,2))+Päälaskenta!C$24))</f>
        <v>8.51</v>
      </c>
      <c r="H915" s="57">
        <f t="shared" si="226"/>
        <v>0.27</v>
      </c>
      <c r="I915" s="62">
        <f t="shared" si="227"/>
        <v>7.1113999999999997E-2</v>
      </c>
      <c r="J915" s="8">
        <f>IF(F915&lt;Päälaskenta!$D$24,0,Kaksitasouoma_matriisi!F915-Päälaskenta!$D$24)</f>
        <v>0.14599999999999999</v>
      </c>
      <c r="L915" s="8">
        <f>IF(F915&gt;Päälaskenta!D$24,F915-Päälaskenta!D$24,0)</f>
        <v>0.14599999999999999</v>
      </c>
      <c r="M915" s="8">
        <f>IF(F915&gt;Päälaskenta!D$24,(Päälaskenta!C$20+(Päälaskenta!E$20*(Kaksitasouoma_matriisi!F915-Päälaskenta!D$24)))*(Kaksitasouoma_matriisi!F915-Päälaskenta!D$24),0)</f>
        <v>0.76197400000000004</v>
      </c>
      <c r="N915" s="8">
        <f>IF(F915&gt;Päälaskenta!D$24,(2*SQRT((POWER((F915-Päälaskenta!D$24),2))+POWER(Päälaskenta!E$20*(F915-Päälaskenta!D$24),2))+Päälaskenta!C$20),0)</f>
        <v>5.5264104862177401</v>
      </c>
      <c r="O915" s="8">
        <f t="shared" si="233"/>
        <v>0.137878646890288</v>
      </c>
      <c r="P915" s="8">
        <f>IF(Päälaskenta!$C$29,IF(L915&gt;Päälaskenta!$F$28,Kaksitasouoma_matriisi!AQ915,Kaksitasouoma_matriisi!AR915),Päälaskenta!$F$20)</f>
        <v>0.12</v>
      </c>
      <c r="Q915" s="8">
        <f t="shared" si="234"/>
        <v>1.69468992819901</v>
      </c>
      <c r="R915" s="8">
        <f t="shared" si="228"/>
        <v>0.26698769711895198</v>
      </c>
      <c r="S915" s="8">
        <f t="shared" si="235"/>
        <v>0.35038951082182901</v>
      </c>
      <c r="U915" s="93">
        <f>IF(F915&gt;Päälaskenta!D$24,Päälaskenta!H$24+L915*Päälaskenta!G$24,F915*Päälaskenta!C$24 + F915*F915*Päälaskenta!E$24)</f>
        <v>1.5404</v>
      </c>
      <c r="V915" s="8">
        <f>IF(F915&gt;Päälaskenta!D$24,2*SQRT(POWER(Päälaskenta!D$24,2)+POWER(Päälaskenta!E$24*Päälaskenta!D$24,2))+Päälaskenta!C$24,(2*SQRT((POWER(F915,2))+POWER(Päälaskenta!E$24*F915,2))+Päälaskenta!C$24))</f>
        <v>2.9798989873223301</v>
      </c>
      <c r="W915" s="8">
        <f t="shared" si="236"/>
        <v>0.51693027399702896</v>
      </c>
      <c r="X915" s="8">
        <f>Päälaskenta!F$24</f>
        <v>7.0000000000000007E-2</v>
      </c>
      <c r="Y915" s="8">
        <f t="shared" si="237"/>
        <v>14.173924491925099</v>
      </c>
      <c r="Z915" s="8">
        <f t="shared" si="229"/>
        <v>2.23301230288105</v>
      </c>
      <c r="AA915" s="8">
        <f t="shared" si="238"/>
        <v>1.44963146123153</v>
      </c>
      <c r="AC915" s="8">
        <f t="shared" si="230"/>
        <v>0.10248418425998</v>
      </c>
      <c r="AE915" s="8">
        <v>913</v>
      </c>
      <c r="AF915" s="8">
        <f t="shared" si="224"/>
        <v>15.8686144201241</v>
      </c>
      <c r="AG915" s="8">
        <f t="shared" si="231"/>
        <v>2.4820012850358598E-2</v>
      </c>
      <c r="AJ915" s="132">
        <f>IF(Päälaskenta!$F$28&lt;Kaksitasouoma_matriisi!L915,Päälaskenta!$C$20*Päälaskenta!$F$28,Päälaskenta!$C$20*Kaksitasouoma_matriisi!L915)</f>
        <v>0.73</v>
      </c>
      <c r="AK915" s="134">
        <f>SQRT(Päälaskenta!$D$20^2+(Päälaskenta!$D$20/(1/Päälaskenta!$E$20))^2)</f>
        <v>1.8029999999999999</v>
      </c>
      <c r="AL915" s="134">
        <f>IF(Päälaskenta!$F$28&lt;Kaksitasouoma_matriisi!L915,AK915*Päälaskenta!$F$28*COS(ATAN(1/Päälaskenta!$E$20)),AK915*Kaksitasouoma_matriisi!L915*COS(ATAN(1/Päälaskenta!$E$20)))</f>
        <v>0.219</v>
      </c>
      <c r="AM915" s="134"/>
      <c r="AN915" s="134">
        <f t="shared" si="239"/>
        <v>0.94899999999999995</v>
      </c>
      <c r="AO915" s="8">
        <f t="shared" si="232"/>
        <v>0.41262663594069299</v>
      </c>
      <c r="AP915" s="134">
        <f>Refererenssiarvoja!$B$16*H915^(1/6)/(Refererenssiarvoja!$B$15^0.5)*(Päälaskenta!$G$28/2)^0.5*(1-AO915)^(-1.5)</f>
        <v>0.09</v>
      </c>
      <c r="AQ915" s="8">
        <f>Refererenssiarvoja!$B$16*Kaksitasouoma_matriisi!O915^(1/6)/(SQRT((2*Refererenssiarvoja!$B$15)/(Päälaskenta!$F$31*Päälaskenta!$G$31*Päälaskenta!$F$28))+SQRT(Refererenssiarvoja!$B$15)/Refererenssiarvoja!$B$17*LN(Kaksitasouoma_matriisi!L915/Päälaskenta!$F$28))</f>
        <v>-9.3855756373567203E-2</v>
      </c>
      <c r="AR915" s="8">
        <f>Refererenssiarvoja!$B$16*Kaksitasouoma_matriisi!O915^(1/6)/(SQRT((2*Refererenssiarvoja!$B$15)/(Päälaskenta!$F$31*Päälaskenta!$G$31*L915)))</f>
        <v>0.196069373806353</v>
      </c>
    </row>
    <row r="916" spans="1:44" x14ac:dyDescent="0.2">
      <c r="A916" s="8">
        <v>914</v>
      </c>
      <c r="B916" s="8">
        <f>IF(Päälaskenta!C$7,Päälaskenta!E$7,Päälaskenta!G$5)</f>
        <v>2.5</v>
      </c>
      <c r="C916" s="56">
        <v>1.0860000000000001</v>
      </c>
      <c r="D916" s="93">
        <f t="shared" si="225"/>
        <v>2.302</v>
      </c>
      <c r="E916" s="8">
        <f>IF(Päälaskenta!$C$26,Kaksitasouoma_matriisi!AP916,Kaksitasouoma_matriisi!AC916)</f>
        <v>0.10248418425998</v>
      </c>
      <c r="F916" s="56">
        <f>IF(D916&lt;Päälaskenta!H$24,(SQRT(POWER(Päälaskenta!C$24/(2*Päälaskenta!E$24),2)+(D916/Päälaskenta!E$24))-Päälaskenta!C$24/(2*Päälaskenta!E$24)),IF(D916=Päälaskenta!H$24,Päälaskenta!D$24,Päälaskenta!D$24+(SQRT(POWER((Päälaskenta!C$20+Päälaskenta!G$24)/(2*Päälaskenta!E$20),2)+((D916-Päälaskenta!H$24)/Päälaskenta!E$20))-(Päälaskenta!C$20+Päälaskenta!G$24)/(2*Päälaskenta!E$20))))</f>
        <v>0.84599999999999997</v>
      </c>
      <c r="G916" s="57">
        <f>IF(F916&gt;Päälaskenta!D$24,(2*SQRT((POWER(Päälaskenta!D$24,2))+POWER(Päälaskenta!E$24*Päälaskenta!D$24,2))+Päälaskenta!C$24)+(2*SQRT((POWER((F916-Päälaskenta!D$24),2))+POWER(Päälaskenta!E$20*(F916-Päälaskenta!D$24),2))+Päälaskenta!C$20),(2*SQRT((POWER(F916,2))+POWER(Päälaskenta!E$24*F916,2))+Päälaskenta!C$24))</f>
        <v>8.51</v>
      </c>
      <c r="H916" s="57">
        <f t="shared" si="226"/>
        <v>0.27</v>
      </c>
      <c r="I916" s="62">
        <f t="shared" si="227"/>
        <v>7.0983000000000004E-2</v>
      </c>
      <c r="J916" s="8">
        <f>IF(F916&lt;Päälaskenta!$D$24,0,Kaksitasouoma_matriisi!F916-Päälaskenta!$D$24)</f>
        <v>0.14599999999999999</v>
      </c>
      <c r="L916" s="8">
        <f>IF(F916&gt;Päälaskenta!D$24,F916-Päälaskenta!D$24,0)</f>
        <v>0.14599999999999999</v>
      </c>
      <c r="M916" s="8">
        <f>IF(F916&gt;Päälaskenta!D$24,(Päälaskenta!C$20+(Päälaskenta!E$20*(Kaksitasouoma_matriisi!F916-Päälaskenta!D$24)))*(Kaksitasouoma_matriisi!F916-Päälaskenta!D$24),0)</f>
        <v>0.76197400000000004</v>
      </c>
      <c r="N916" s="8">
        <f>IF(F916&gt;Päälaskenta!D$24,(2*SQRT((POWER((F916-Päälaskenta!D$24),2))+POWER(Päälaskenta!E$20*(F916-Päälaskenta!D$24),2))+Päälaskenta!C$20),0)</f>
        <v>5.5264104862177401</v>
      </c>
      <c r="O916" s="8">
        <f t="shared" si="233"/>
        <v>0.137878646890288</v>
      </c>
      <c r="P916" s="8">
        <f>IF(Päälaskenta!$C$29,IF(L916&gt;Päälaskenta!$F$28,Kaksitasouoma_matriisi!AQ916,Kaksitasouoma_matriisi!AR916),Päälaskenta!$F$20)</f>
        <v>0.12</v>
      </c>
      <c r="Q916" s="8">
        <f t="shared" si="234"/>
        <v>1.69468992819901</v>
      </c>
      <c r="R916" s="8">
        <f t="shared" si="228"/>
        <v>0.26698769711895198</v>
      </c>
      <c r="S916" s="8">
        <f t="shared" si="235"/>
        <v>0.35038951082182901</v>
      </c>
      <c r="U916" s="93">
        <f>IF(F916&gt;Päälaskenta!D$24,Päälaskenta!H$24+L916*Päälaskenta!G$24,F916*Päälaskenta!C$24 + F916*F916*Päälaskenta!E$24)</f>
        <v>1.5404</v>
      </c>
      <c r="V916" s="8">
        <f>IF(F916&gt;Päälaskenta!D$24,2*SQRT(POWER(Päälaskenta!D$24,2)+POWER(Päälaskenta!E$24*Päälaskenta!D$24,2))+Päälaskenta!C$24,(2*SQRT((POWER(F916,2))+POWER(Päälaskenta!E$24*F916,2))+Päälaskenta!C$24))</f>
        <v>2.9798989873223301</v>
      </c>
      <c r="W916" s="8">
        <f t="shared" si="236"/>
        <v>0.51693027399702896</v>
      </c>
      <c r="X916" s="8">
        <f>Päälaskenta!F$24</f>
        <v>7.0000000000000007E-2</v>
      </c>
      <c r="Y916" s="8">
        <f t="shared" si="237"/>
        <v>14.173924491925099</v>
      </c>
      <c r="Z916" s="8">
        <f t="shared" si="229"/>
        <v>2.23301230288105</v>
      </c>
      <c r="AA916" s="8">
        <f t="shared" si="238"/>
        <v>1.44963146123153</v>
      </c>
      <c r="AC916" s="8">
        <f t="shared" si="230"/>
        <v>0.10248418425998</v>
      </c>
      <c r="AE916" s="8">
        <v>914</v>
      </c>
      <c r="AF916" s="8">
        <f t="shared" si="224"/>
        <v>15.8686144201241</v>
      </c>
      <c r="AG916" s="8">
        <f t="shared" si="231"/>
        <v>2.4820012850358598E-2</v>
      </c>
      <c r="AJ916" s="132">
        <f>IF(Päälaskenta!$F$28&lt;Kaksitasouoma_matriisi!L916,Päälaskenta!$C$20*Päälaskenta!$F$28,Päälaskenta!$C$20*Kaksitasouoma_matriisi!L916)</f>
        <v>0.73</v>
      </c>
      <c r="AK916" s="134">
        <f>SQRT(Päälaskenta!$D$20^2+(Päälaskenta!$D$20/(1/Päälaskenta!$E$20))^2)</f>
        <v>1.8029999999999999</v>
      </c>
      <c r="AL916" s="134">
        <f>IF(Päälaskenta!$F$28&lt;Kaksitasouoma_matriisi!L916,AK916*Päälaskenta!$F$28*COS(ATAN(1/Päälaskenta!$E$20)),AK916*Kaksitasouoma_matriisi!L916*COS(ATAN(1/Päälaskenta!$E$20)))</f>
        <v>0.219</v>
      </c>
      <c r="AM916" s="134"/>
      <c r="AN916" s="134">
        <f t="shared" si="239"/>
        <v>0.94899999999999995</v>
      </c>
      <c r="AO916" s="8">
        <f t="shared" si="232"/>
        <v>0.41225021720243299</v>
      </c>
      <c r="AP916" s="134">
        <f>Refererenssiarvoja!$B$16*H916^(1/6)/(Refererenssiarvoja!$B$15^0.5)*(Päälaskenta!$G$28/2)^0.5*(1-AO916)^(-1.5)</f>
        <v>0.09</v>
      </c>
      <c r="AQ916" s="8">
        <f>Refererenssiarvoja!$B$16*Kaksitasouoma_matriisi!O916^(1/6)/(SQRT((2*Refererenssiarvoja!$B$15)/(Päälaskenta!$F$31*Päälaskenta!$G$31*Päälaskenta!$F$28))+SQRT(Refererenssiarvoja!$B$15)/Refererenssiarvoja!$B$17*LN(Kaksitasouoma_matriisi!L916/Päälaskenta!$F$28))</f>
        <v>-9.3855756373567203E-2</v>
      </c>
      <c r="AR916" s="8">
        <f>Refererenssiarvoja!$B$16*Kaksitasouoma_matriisi!O916^(1/6)/(SQRT((2*Refererenssiarvoja!$B$15)/(Päälaskenta!$F$31*Päälaskenta!$G$31*L916)))</f>
        <v>0.196069373806353</v>
      </c>
    </row>
    <row r="917" spans="1:44" x14ac:dyDescent="0.2">
      <c r="A917" s="8">
        <v>915</v>
      </c>
      <c r="B917" s="8">
        <f>IF(Päälaskenta!C$7,Päälaskenta!E$7,Päälaskenta!G$5)</f>
        <v>2.5</v>
      </c>
      <c r="C917" s="56">
        <v>1.085</v>
      </c>
      <c r="D917" s="93">
        <f t="shared" si="225"/>
        <v>2.3041</v>
      </c>
      <c r="E917" s="8">
        <f>IF(Päälaskenta!$C$26,Kaksitasouoma_matriisi!AP917,Kaksitasouoma_matriisi!AC917)</f>
        <v>0.10248418425998</v>
      </c>
      <c r="F917" s="56">
        <f>IF(D917&lt;Päälaskenta!H$24,(SQRT(POWER(Päälaskenta!C$24/(2*Päälaskenta!E$24),2)+(D917/Päälaskenta!E$24))-Päälaskenta!C$24/(2*Päälaskenta!E$24)),IF(D917=Päälaskenta!H$24,Päälaskenta!D$24,Päälaskenta!D$24+(SQRT(POWER((Päälaskenta!C$20+Päälaskenta!G$24)/(2*Päälaskenta!E$20),2)+((D917-Päälaskenta!H$24)/Päälaskenta!E$20))-(Päälaskenta!C$20+Päälaskenta!G$24)/(2*Päälaskenta!E$20))))</f>
        <v>0.84599999999999997</v>
      </c>
      <c r="G917" s="57">
        <f>IF(F917&gt;Päälaskenta!D$24,(2*SQRT((POWER(Päälaskenta!D$24,2))+POWER(Päälaskenta!E$24*Päälaskenta!D$24,2))+Päälaskenta!C$24)+(2*SQRT((POWER((F917-Päälaskenta!D$24),2))+POWER(Päälaskenta!E$20*(F917-Päälaskenta!D$24),2))+Päälaskenta!C$20),(2*SQRT((POWER(F917,2))+POWER(Päälaskenta!E$24*F917,2))+Päälaskenta!C$24))</f>
        <v>8.51</v>
      </c>
      <c r="H917" s="57">
        <f t="shared" si="226"/>
        <v>0.27</v>
      </c>
      <c r="I917" s="62">
        <f t="shared" si="227"/>
        <v>7.0851999999999998E-2</v>
      </c>
      <c r="J917" s="8">
        <f>IF(F917&lt;Päälaskenta!$D$24,0,Kaksitasouoma_matriisi!F917-Päälaskenta!$D$24)</f>
        <v>0.14599999999999999</v>
      </c>
      <c r="L917" s="8">
        <f>IF(F917&gt;Päälaskenta!D$24,F917-Päälaskenta!D$24,0)</f>
        <v>0.14599999999999999</v>
      </c>
      <c r="M917" s="8">
        <f>IF(F917&gt;Päälaskenta!D$24,(Päälaskenta!C$20+(Päälaskenta!E$20*(Kaksitasouoma_matriisi!F917-Päälaskenta!D$24)))*(Kaksitasouoma_matriisi!F917-Päälaskenta!D$24),0)</f>
        <v>0.76197400000000004</v>
      </c>
      <c r="N917" s="8">
        <f>IF(F917&gt;Päälaskenta!D$24,(2*SQRT((POWER((F917-Päälaskenta!D$24),2))+POWER(Päälaskenta!E$20*(F917-Päälaskenta!D$24),2))+Päälaskenta!C$20),0)</f>
        <v>5.5264104862177401</v>
      </c>
      <c r="O917" s="8">
        <f t="shared" si="233"/>
        <v>0.137878646890288</v>
      </c>
      <c r="P917" s="8">
        <f>IF(Päälaskenta!$C$29,IF(L917&gt;Päälaskenta!$F$28,Kaksitasouoma_matriisi!AQ917,Kaksitasouoma_matriisi!AR917),Päälaskenta!$F$20)</f>
        <v>0.12</v>
      </c>
      <c r="Q917" s="8">
        <f t="shared" si="234"/>
        <v>1.69468992819901</v>
      </c>
      <c r="R917" s="8">
        <f t="shared" si="228"/>
        <v>0.26698769711895198</v>
      </c>
      <c r="S917" s="8">
        <f t="shared" si="235"/>
        <v>0.35038951082182901</v>
      </c>
      <c r="U917" s="93">
        <f>IF(F917&gt;Päälaskenta!D$24,Päälaskenta!H$24+L917*Päälaskenta!G$24,F917*Päälaskenta!C$24 + F917*F917*Päälaskenta!E$24)</f>
        <v>1.5404</v>
      </c>
      <c r="V917" s="8">
        <f>IF(F917&gt;Päälaskenta!D$24,2*SQRT(POWER(Päälaskenta!D$24,2)+POWER(Päälaskenta!E$24*Päälaskenta!D$24,2))+Päälaskenta!C$24,(2*SQRT((POWER(F917,2))+POWER(Päälaskenta!E$24*F917,2))+Päälaskenta!C$24))</f>
        <v>2.9798989873223301</v>
      </c>
      <c r="W917" s="8">
        <f t="shared" si="236"/>
        <v>0.51693027399702896</v>
      </c>
      <c r="X917" s="8">
        <f>Päälaskenta!F$24</f>
        <v>7.0000000000000007E-2</v>
      </c>
      <c r="Y917" s="8">
        <f t="shared" si="237"/>
        <v>14.173924491925099</v>
      </c>
      <c r="Z917" s="8">
        <f t="shared" si="229"/>
        <v>2.23301230288105</v>
      </c>
      <c r="AA917" s="8">
        <f t="shared" si="238"/>
        <v>1.44963146123153</v>
      </c>
      <c r="AC917" s="8">
        <f t="shared" si="230"/>
        <v>0.10248418425998</v>
      </c>
      <c r="AE917" s="8">
        <v>915</v>
      </c>
      <c r="AF917" s="8">
        <f t="shared" si="224"/>
        <v>15.8686144201241</v>
      </c>
      <c r="AG917" s="8">
        <f t="shared" si="231"/>
        <v>2.4820012850358598E-2</v>
      </c>
      <c r="AJ917" s="132">
        <f>IF(Päälaskenta!$F$28&lt;Kaksitasouoma_matriisi!L917,Päälaskenta!$C$20*Päälaskenta!$F$28,Päälaskenta!$C$20*Kaksitasouoma_matriisi!L917)</f>
        <v>0.73</v>
      </c>
      <c r="AK917" s="134">
        <f>SQRT(Päälaskenta!$D$20^2+(Päälaskenta!$D$20/(1/Päälaskenta!$E$20))^2)</f>
        <v>1.8029999999999999</v>
      </c>
      <c r="AL917" s="134">
        <f>IF(Päälaskenta!$F$28&lt;Kaksitasouoma_matriisi!L917,AK917*Päälaskenta!$F$28*COS(ATAN(1/Päälaskenta!$E$20)),AK917*Kaksitasouoma_matriisi!L917*COS(ATAN(1/Päälaskenta!$E$20)))</f>
        <v>0.219</v>
      </c>
      <c r="AM917" s="134"/>
      <c r="AN917" s="134">
        <f t="shared" si="239"/>
        <v>0.94899999999999995</v>
      </c>
      <c r="AO917" s="8">
        <f t="shared" si="232"/>
        <v>0.41187448461438297</v>
      </c>
      <c r="AP917" s="134">
        <f>Refererenssiarvoja!$B$16*H917^(1/6)/(Refererenssiarvoja!$B$15^0.5)*(Päälaskenta!$G$28/2)^0.5*(1-AO917)^(-1.5)</f>
        <v>0.09</v>
      </c>
      <c r="AQ917" s="8">
        <f>Refererenssiarvoja!$B$16*Kaksitasouoma_matriisi!O917^(1/6)/(SQRT((2*Refererenssiarvoja!$B$15)/(Päälaskenta!$F$31*Päälaskenta!$G$31*Päälaskenta!$F$28))+SQRT(Refererenssiarvoja!$B$15)/Refererenssiarvoja!$B$17*LN(Kaksitasouoma_matriisi!L917/Päälaskenta!$F$28))</f>
        <v>-9.3855756373567203E-2</v>
      </c>
      <c r="AR917" s="8">
        <f>Refererenssiarvoja!$B$16*Kaksitasouoma_matriisi!O917^(1/6)/(SQRT((2*Refererenssiarvoja!$B$15)/(Päälaskenta!$F$31*Päälaskenta!$G$31*L917)))</f>
        <v>0.196069373806353</v>
      </c>
    </row>
    <row r="918" spans="1:44" x14ac:dyDescent="0.2">
      <c r="A918" s="8">
        <v>916</v>
      </c>
      <c r="B918" s="8">
        <f>IF(Päälaskenta!C$7,Päälaskenta!E$7,Päälaskenta!G$5)</f>
        <v>2.5</v>
      </c>
      <c r="C918" s="56">
        <v>1.0840000000000001</v>
      </c>
      <c r="D918" s="93">
        <f t="shared" si="225"/>
        <v>2.3062999999999998</v>
      </c>
      <c r="E918" s="8">
        <f>IF(Päälaskenta!$C$26,Kaksitasouoma_matriisi!AP918,Kaksitasouoma_matriisi!AC918)</f>
        <v>0.102491605505856</v>
      </c>
      <c r="F918" s="56">
        <f>IF(D918&lt;Päälaskenta!H$24,(SQRT(POWER(Päälaskenta!C$24/(2*Päälaskenta!E$24),2)+(D918/Päälaskenta!E$24))-Päälaskenta!C$24/(2*Päälaskenta!E$24)),IF(D918=Päälaskenta!H$24,Päälaskenta!D$24,Päälaskenta!D$24+(SQRT(POWER((Päälaskenta!C$20+Päälaskenta!G$24)/(2*Päälaskenta!E$20),2)+((D918-Päälaskenta!H$24)/Päälaskenta!E$20))-(Päälaskenta!C$20+Päälaskenta!G$24)/(2*Päälaskenta!E$20))))</f>
        <v>0.84699999999999998</v>
      </c>
      <c r="G918" s="57">
        <f>IF(F918&gt;Päälaskenta!D$24,(2*SQRT((POWER(Päälaskenta!D$24,2))+POWER(Päälaskenta!E$24*Päälaskenta!D$24,2))+Päälaskenta!C$24)+(2*SQRT((POWER((F918-Päälaskenta!D$24),2))+POWER(Päälaskenta!E$20*(F918-Päälaskenta!D$24),2))+Päälaskenta!C$20),(2*SQRT((POWER(F918,2))+POWER(Päälaskenta!E$24*F918,2))+Päälaskenta!C$24))</f>
        <v>8.51</v>
      </c>
      <c r="H918" s="57">
        <f t="shared" si="226"/>
        <v>0.27</v>
      </c>
      <c r="I918" s="62">
        <f t="shared" si="227"/>
        <v>7.0732000000000003E-2</v>
      </c>
      <c r="J918" s="8">
        <f>IF(F918&lt;Päälaskenta!$D$24,0,Kaksitasouoma_matriisi!F918-Päälaskenta!$D$24)</f>
        <v>0.14699999999999999</v>
      </c>
      <c r="L918" s="8">
        <f>IF(F918&gt;Päälaskenta!D$24,F918-Päälaskenta!D$24,0)</f>
        <v>0.14699999999999999</v>
      </c>
      <c r="M918" s="8">
        <f>IF(F918&gt;Päälaskenta!D$24,(Päälaskenta!C$20+(Päälaskenta!E$20*(Kaksitasouoma_matriisi!F918-Päälaskenta!D$24)))*(Kaksitasouoma_matriisi!F918-Päälaskenta!D$24),0)</f>
        <v>0.76741349999999997</v>
      </c>
      <c r="N918" s="8">
        <f>IF(F918&gt;Päälaskenta!D$24,(2*SQRT((POWER((F918-Päälaskenta!D$24),2))+POWER(Päälaskenta!E$20*(F918-Päälaskenta!D$24),2))+Päälaskenta!C$20),0)</f>
        <v>5.5300160374932101</v>
      </c>
      <c r="O918" s="8">
        <f t="shared" si="233"/>
        <v>0.13877238235784101</v>
      </c>
      <c r="P918" s="8">
        <f>IF(Päälaskenta!$C$29,IF(L918&gt;Päälaskenta!$F$28,Kaksitasouoma_matriisi!AQ918,Kaksitasouoma_matriisi!AR918),Päälaskenta!$F$20)</f>
        <v>0.12</v>
      </c>
      <c r="Q918" s="8">
        <f t="shared" si="234"/>
        <v>1.71415550659484</v>
      </c>
      <c r="R918" s="8">
        <f t="shared" si="228"/>
        <v>0.26909980204204598</v>
      </c>
      <c r="S918" s="8">
        <f t="shared" si="235"/>
        <v>0.35065815501296999</v>
      </c>
      <c r="U918" s="93">
        <f>IF(F918&gt;Päälaskenta!D$24,Päälaskenta!H$24+L918*Päälaskenta!G$24,F918*Päälaskenta!C$24 + F918*F918*Päälaskenta!E$24)</f>
        <v>1.5427999999999999</v>
      </c>
      <c r="V918" s="8">
        <f>IF(F918&gt;Päälaskenta!D$24,2*SQRT(POWER(Päälaskenta!D$24,2)+POWER(Päälaskenta!E$24*Päälaskenta!D$24,2))+Päälaskenta!C$24,(2*SQRT((POWER(F918,2))+POWER(Päälaskenta!E$24*F918,2))+Päälaskenta!C$24))</f>
        <v>2.9798989873223301</v>
      </c>
      <c r="W918" s="8">
        <f t="shared" si="236"/>
        <v>0.51773567042496504</v>
      </c>
      <c r="X918" s="8">
        <f>Päälaskenta!F$24</f>
        <v>7.0000000000000007E-2</v>
      </c>
      <c r="Y918" s="8">
        <f t="shared" si="237"/>
        <v>14.210749431899</v>
      </c>
      <c r="Z918" s="8">
        <f t="shared" si="229"/>
        <v>2.2309001979579501</v>
      </c>
      <c r="AA918" s="8">
        <f t="shared" si="238"/>
        <v>1.4460073878389601</v>
      </c>
      <c r="AC918" s="8">
        <f t="shared" si="230"/>
        <v>0.102491605505856</v>
      </c>
      <c r="AE918" s="8">
        <v>916</v>
      </c>
      <c r="AF918" s="8">
        <f t="shared" si="224"/>
        <v>15.9249049384938</v>
      </c>
      <c r="AG918" s="8">
        <f t="shared" si="231"/>
        <v>2.4644858004371901E-2</v>
      </c>
      <c r="AJ918" s="132">
        <f>IF(Päälaskenta!$F$28&lt;Kaksitasouoma_matriisi!L918,Päälaskenta!$C$20*Päälaskenta!$F$28,Päälaskenta!$C$20*Kaksitasouoma_matriisi!L918)</f>
        <v>0.73499999999999999</v>
      </c>
      <c r="AK918" s="134">
        <f>SQRT(Päälaskenta!$D$20^2+(Päälaskenta!$D$20/(1/Päälaskenta!$E$20))^2)</f>
        <v>1.8029999999999999</v>
      </c>
      <c r="AL918" s="134">
        <f>IF(Päälaskenta!$F$28&lt;Kaksitasouoma_matriisi!L918,AK918*Päälaskenta!$F$28*COS(ATAN(1/Päälaskenta!$E$20)),AK918*Kaksitasouoma_matriisi!L918*COS(ATAN(1/Päälaskenta!$E$20)))</f>
        <v>0.221</v>
      </c>
      <c r="AM918" s="134"/>
      <c r="AN918" s="134">
        <f t="shared" si="239"/>
        <v>0.95599999999999996</v>
      </c>
      <c r="AO918" s="8">
        <f t="shared" si="232"/>
        <v>0.414516758444261</v>
      </c>
      <c r="AP918" s="134">
        <f>Refererenssiarvoja!$B$16*H918^(1/6)/(Refererenssiarvoja!$B$15^0.5)*(Päälaskenta!$G$28/2)^0.5*(1-AO918)^(-1.5)</f>
        <v>9.0999999999999998E-2</v>
      </c>
      <c r="AQ918" s="8">
        <f>Refererenssiarvoja!$B$16*Kaksitasouoma_matriisi!O918^(1/6)/(SQRT((2*Refererenssiarvoja!$B$15)/(Päälaskenta!$F$31*Päälaskenta!$G$31*Päälaskenta!$F$28))+SQRT(Refererenssiarvoja!$B$15)/Refererenssiarvoja!$B$17*LN(Kaksitasouoma_matriisi!L918/Päälaskenta!$F$28))</f>
        <v>-9.4617249233913195E-2</v>
      </c>
      <c r="AR918" s="8">
        <f>Refererenssiarvoja!$B$16*Kaksitasouoma_matriisi!O918^(1/6)/(SQRT((2*Refererenssiarvoja!$B$15)/(Päälaskenta!$F$31*Päälaskenta!$G$31*L918)))</f>
        <v>0.19695167251559501</v>
      </c>
    </row>
    <row r="919" spans="1:44" x14ac:dyDescent="0.2">
      <c r="A919" s="8">
        <v>917</v>
      </c>
      <c r="B919" s="8">
        <f>IF(Päälaskenta!C$7,Päälaskenta!E$7,Päälaskenta!G$5)</f>
        <v>2.5</v>
      </c>
      <c r="C919" s="56">
        <v>1.083</v>
      </c>
      <c r="D919" s="93">
        <f t="shared" si="225"/>
        <v>2.3083999999999998</v>
      </c>
      <c r="E919" s="8">
        <f>IF(Päälaskenta!$C$26,Kaksitasouoma_matriisi!AP919,Kaksitasouoma_matriisi!AC919)</f>
        <v>0.102491605505856</v>
      </c>
      <c r="F919" s="56">
        <f>IF(D919&lt;Päälaskenta!H$24,(SQRT(POWER(Päälaskenta!C$24/(2*Päälaskenta!E$24),2)+(D919/Päälaskenta!E$24))-Päälaskenta!C$24/(2*Päälaskenta!E$24)),IF(D919=Päälaskenta!H$24,Päälaskenta!D$24,Päälaskenta!D$24+(SQRT(POWER((Päälaskenta!C$20+Päälaskenta!G$24)/(2*Päälaskenta!E$20),2)+((D919-Päälaskenta!H$24)/Päälaskenta!E$20))-(Päälaskenta!C$20+Päälaskenta!G$24)/(2*Päälaskenta!E$20))))</f>
        <v>0.84699999999999998</v>
      </c>
      <c r="G919" s="57">
        <f>IF(F919&gt;Päälaskenta!D$24,(2*SQRT((POWER(Päälaskenta!D$24,2))+POWER(Päälaskenta!E$24*Päälaskenta!D$24,2))+Päälaskenta!C$24)+(2*SQRT((POWER((F919-Päälaskenta!D$24),2))+POWER(Päälaskenta!E$20*(F919-Päälaskenta!D$24),2))+Päälaskenta!C$20),(2*SQRT((POWER(F919,2))+POWER(Päälaskenta!E$24*F919,2))+Päälaskenta!C$24))</f>
        <v>8.51</v>
      </c>
      <c r="H919" s="57">
        <f t="shared" si="226"/>
        <v>0.27</v>
      </c>
      <c r="I919" s="62">
        <f t="shared" si="227"/>
        <v>7.0601999999999998E-2</v>
      </c>
      <c r="J919" s="8">
        <f>IF(F919&lt;Päälaskenta!$D$24,0,Kaksitasouoma_matriisi!F919-Päälaskenta!$D$24)</f>
        <v>0.14699999999999999</v>
      </c>
      <c r="L919" s="8">
        <f>IF(F919&gt;Päälaskenta!D$24,F919-Päälaskenta!D$24,0)</f>
        <v>0.14699999999999999</v>
      </c>
      <c r="M919" s="8">
        <f>IF(F919&gt;Päälaskenta!D$24,(Päälaskenta!C$20+(Päälaskenta!E$20*(Kaksitasouoma_matriisi!F919-Päälaskenta!D$24)))*(Kaksitasouoma_matriisi!F919-Päälaskenta!D$24),0)</f>
        <v>0.76741349999999997</v>
      </c>
      <c r="N919" s="8">
        <f>IF(F919&gt;Päälaskenta!D$24,(2*SQRT((POWER((F919-Päälaskenta!D$24),2))+POWER(Päälaskenta!E$20*(F919-Päälaskenta!D$24),2))+Päälaskenta!C$20),0)</f>
        <v>5.5300160374932101</v>
      </c>
      <c r="O919" s="8">
        <f t="shared" si="233"/>
        <v>0.13877238235784101</v>
      </c>
      <c r="P919" s="8">
        <f>IF(Päälaskenta!$C$29,IF(L919&gt;Päälaskenta!$F$28,Kaksitasouoma_matriisi!AQ919,Kaksitasouoma_matriisi!AR919),Päälaskenta!$F$20)</f>
        <v>0.12</v>
      </c>
      <c r="Q919" s="8">
        <f t="shared" si="234"/>
        <v>1.71415550659484</v>
      </c>
      <c r="R919" s="8">
        <f t="shared" si="228"/>
        <v>0.26909980204204598</v>
      </c>
      <c r="S919" s="8">
        <f t="shared" si="235"/>
        <v>0.35065815501296999</v>
      </c>
      <c r="U919" s="93">
        <f>IF(F919&gt;Päälaskenta!D$24,Päälaskenta!H$24+L919*Päälaskenta!G$24,F919*Päälaskenta!C$24 + F919*F919*Päälaskenta!E$24)</f>
        <v>1.5427999999999999</v>
      </c>
      <c r="V919" s="8">
        <f>IF(F919&gt;Päälaskenta!D$24,2*SQRT(POWER(Päälaskenta!D$24,2)+POWER(Päälaskenta!E$24*Päälaskenta!D$24,2))+Päälaskenta!C$24,(2*SQRT((POWER(F919,2))+POWER(Päälaskenta!E$24*F919,2))+Päälaskenta!C$24))</f>
        <v>2.9798989873223301</v>
      </c>
      <c r="W919" s="8">
        <f t="shared" si="236"/>
        <v>0.51773567042496504</v>
      </c>
      <c r="X919" s="8">
        <f>Päälaskenta!F$24</f>
        <v>7.0000000000000007E-2</v>
      </c>
      <c r="Y919" s="8">
        <f t="shared" si="237"/>
        <v>14.210749431899</v>
      </c>
      <c r="Z919" s="8">
        <f t="shared" si="229"/>
        <v>2.2309001979579501</v>
      </c>
      <c r="AA919" s="8">
        <f t="shared" si="238"/>
        <v>1.4460073878389601</v>
      </c>
      <c r="AC919" s="8">
        <f t="shared" si="230"/>
        <v>0.102491605505856</v>
      </c>
      <c r="AE919" s="8">
        <v>917</v>
      </c>
      <c r="AF919" s="8">
        <f t="shared" si="224"/>
        <v>15.9249049384938</v>
      </c>
      <c r="AG919" s="8">
        <f t="shared" si="231"/>
        <v>2.4644858004371901E-2</v>
      </c>
      <c r="AJ919" s="132">
        <f>IF(Päälaskenta!$F$28&lt;Kaksitasouoma_matriisi!L919,Päälaskenta!$C$20*Päälaskenta!$F$28,Päälaskenta!$C$20*Kaksitasouoma_matriisi!L919)</f>
        <v>0.73499999999999999</v>
      </c>
      <c r="AK919" s="134">
        <f>SQRT(Päälaskenta!$D$20^2+(Päälaskenta!$D$20/(1/Päälaskenta!$E$20))^2)</f>
        <v>1.8029999999999999</v>
      </c>
      <c r="AL919" s="134">
        <f>IF(Päälaskenta!$F$28&lt;Kaksitasouoma_matriisi!L919,AK919*Päälaskenta!$F$28*COS(ATAN(1/Päälaskenta!$E$20)),AK919*Kaksitasouoma_matriisi!L919*COS(ATAN(1/Päälaskenta!$E$20)))</f>
        <v>0.221</v>
      </c>
      <c r="AM919" s="134"/>
      <c r="AN919" s="134">
        <f t="shared" si="239"/>
        <v>0.95599999999999996</v>
      </c>
      <c r="AO919" s="8">
        <f t="shared" si="232"/>
        <v>0.41413966383642398</v>
      </c>
      <c r="AP919" s="134">
        <f>Refererenssiarvoja!$B$16*H919^(1/6)/(Refererenssiarvoja!$B$15^0.5)*(Päälaskenta!$G$28/2)^0.5*(1-AO919)^(-1.5)</f>
        <v>9.0999999999999998E-2</v>
      </c>
      <c r="AQ919" s="8">
        <f>Refererenssiarvoja!$B$16*Kaksitasouoma_matriisi!O919^(1/6)/(SQRT((2*Refererenssiarvoja!$B$15)/(Päälaskenta!$F$31*Päälaskenta!$G$31*Päälaskenta!$F$28))+SQRT(Refererenssiarvoja!$B$15)/Refererenssiarvoja!$B$17*LN(Kaksitasouoma_matriisi!L919/Päälaskenta!$F$28))</f>
        <v>-9.4617249233913195E-2</v>
      </c>
      <c r="AR919" s="8">
        <f>Refererenssiarvoja!$B$16*Kaksitasouoma_matriisi!O919^(1/6)/(SQRT((2*Refererenssiarvoja!$B$15)/(Päälaskenta!$F$31*Päälaskenta!$G$31*L919)))</f>
        <v>0.19695167251559501</v>
      </c>
    </row>
    <row r="920" spans="1:44" x14ac:dyDescent="0.2">
      <c r="A920" s="8">
        <v>918</v>
      </c>
      <c r="B920" s="8">
        <f>IF(Päälaskenta!C$7,Päälaskenta!E$7,Päälaskenta!G$5)</f>
        <v>2.5</v>
      </c>
      <c r="C920" s="56">
        <v>1.0820000000000001</v>
      </c>
      <c r="D920" s="93">
        <f t="shared" si="225"/>
        <v>2.3105000000000002</v>
      </c>
      <c r="E920" s="8">
        <f>IF(Päälaskenta!$C$26,Kaksitasouoma_matriisi!AP920,Kaksitasouoma_matriisi!AC920)</f>
        <v>0.102491605505856</v>
      </c>
      <c r="F920" s="56">
        <f>IF(D920&lt;Päälaskenta!H$24,(SQRT(POWER(Päälaskenta!C$24/(2*Päälaskenta!E$24),2)+(D920/Päälaskenta!E$24))-Päälaskenta!C$24/(2*Päälaskenta!E$24)),IF(D920=Päälaskenta!H$24,Päälaskenta!D$24,Päälaskenta!D$24+(SQRT(POWER((Päälaskenta!C$20+Päälaskenta!G$24)/(2*Päälaskenta!E$20),2)+((D920-Päälaskenta!H$24)/Päälaskenta!E$20))-(Päälaskenta!C$20+Päälaskenta!G$24)/(2*Päälaskenta!E$20))))</f>
        <v>0.84699999999999998</v>
      </c>
      <c r="G920" s="57">
        <f>IF(F920&gt;Päälaskenta!D$24,(2*SQRT((POWER(Päälaskenta!D$24,2))+POWER(Päälaskenta!E$24*Päälaskenta!D$24,2))+Päälaskenta!C$24)+(2*SQRT((POWER((F920-Päälaskenta!D$24),2))+POWER(Päälaskenta!E$20*(F920-Päälaskenta!D$24),2))+Päälaskenta!C$20),(2*SQRT((POWER(F920,2))+POWER(Päälaskenta!E$24*F920,2))+Päälaskenta!C$24))</f>
        <v>8.51</v>
      </c>
      <c r="H920" s="57">
        <f t="shared" si="226"/>
        <v>0.27</v>
      </c>
      <c r="I920" s="62">
        <f t="shared" si="227"/>
        <v>7.0471000000000006E-2</v>
      </c>
      <c r="J920" s="8">
        <f>IF(F920&lt;Päälaskenta!$D$24,0,Kaksitasouoma_matriisi!F920-Päälaskenta!$D$24)</f>
        <v>0.14699999999999999</v>
      </c>
      <c r="L920" s="8">
        <f>IF(F920&gt;Päälaskenta!D$24,F920-Päälaskenta!D$24,0)</f>
        <v>0.14699999999999999</v>
      </c>
      <c r="M920" s="8">
        <f>IF(F920&gt;Päälaskenta!D$24,(Päälaskenta!C$20+(Päälaskenta!E$20*(Kaksitasouoma_matriisi!F920-Päälaskenta!D$24)))*(Kaksitasouoma_matriisi!F920-Päälaskenta!D$24),0)</f>
        <v>0.76741349999999997</v>
      </c>
      <c r="N920" s="8">
        <f>IF(F920&gt;Päälaskenta!D$24,(2*SQRT((POWER((F920-Päälaskenta!D$24),2))+POWER(Päälaskenta!E$20*(F920-Päälaskenta!D$24),2))+Päälaskenta!C$20),0)</f>
        <v>5.5300160374932101</v>
      </c>
      <c r="O920" s="8">
        <f t="shared" si="233"/>
        <v>0.13877238235784101</v>
      </c>
      <c r="P920" s="8">
        <f>IF(Päälaskenta!$C$29,IF(L920&gt;Päälaskenta!$F$28,Kaksitasouoma_matriisi!AQ920,Kaksitasouoma_matriisi!AR920),Päälaskenta!$F$20)</f>
        <v>0.12</v>
      </c>
      <c r="Q920" s="8">
        <f t="shared" si="234"/>
        <v>1.71415550659484</v>
      </c>
      <c r="R920" s="8">
        <f t="shared" si="228"/>
        <v>0.26909980204204598</v>
      </c>
      <c r="S920" s="8">
        <f t="shared" si="235"/>
        <v>0.35065815501296999</v>
      </c>
      <c r="U920" s="93">
        <f>IF(F920&gt;Päälaskenta!D$24,Päälaskenta!H$24+L920*Päälaskenta!G$24,F920*Päälaskenta!C$24 + F920*F920*Päälaskenta!E$24)</f>
        <v>1.5427999999999999</v>
      </c>
      <c r="V920" s="8">
        <f>IF(F920&gt;Päälaskenta!D$24,2*SQRT(POWER(Päälaskenta!D$24,2)+POWER(Päälaskenta!E$24*Päälaskenta!D$24,2))+Päälaskenta!C$24,(2*SQRT((POWER(F920,2))+POWER(Päälaskenta!E$24*F920,2))+Päälaskenta!C$24))</f>
        <v>2.9798989873223301</v>
      </c>
      <c r="W920" s="8">
        <f t="shared" si="236"/>
        <v>0.51773567042496504</v>
      </c>
      <c r="X920" s="8">
        <f>Päälaskenta!F$24</f>
        <v>7.0000000000000007E-2</v>
      </c>
      <c r="Y920" s="8">
        <f t="shared" si="237"/>
        <v>14.210749431899</v>
      </c>
      <c r="Z920" s="8">
        <f t="shared" si="229"/>
        <v>2.2309001979579501</v>
      </c>
      <c r="AA920" s="8">
        <f t="shared" si="238"/>
        <v>1.4460073878389601</v>
      </c>
      <c r="AC920" s="8">
        <f t="shared" si="230"/>
        <v>0.102491605505856</v>
      </c>
      <c r="AE920" s="8">
        <v>918</v>
      </c>
      <c r="AF920" s="8">
        <f t="shared" si="224"/>
        <v>15.9249049384938</v>
      </c>
      <c r="AG920" s="8">
        <f t="shared" si="231"/>
        <v>2.4644858004371901E-2</v>
      </c>
      <c r="AJ920" s="132">
        <f>IF(Päälaskenta!$F$28&lt;Kaksitasouoma_matriisi!L920,Päälaskenta!$C$20*Päälaskenta!$F$28,Päälaskenta!$C$20*Kaksitasouoma_matriisi!L920)</f>
        <v>0.73499999999999999</v>
      </c>
      <c r="AK920" s="134">
        <f>SQRT(Päälaskenta!$D$20^2+(Päälaskenta!$D$20/(1/Päälaskenta!$E$20))^2)</f>
        <v>1.8029999999999999</v>
      </c>
      <c r="AL920" s="134">
        <f>IF(Päälaskenta!$F$28&lt;Kaksitasouoma_matriisi!L920,AK920*Päälaskenta!$F$28*COS(ATAN(1/Päälaskenta!$E$20)),AK920*Kaksitasouoma_matriisi!L920*COS(ATAN(1/Päälaskenta!$E$20)))</f>
        <v>0.221</v>
      </c>
      <c r="AM920" s="134"/>
      <c r="AN920" s="134">
        <f t="shared" si="239"/>
        <v>0.95599999999999996</v>
      </c>
      <c r="AO920" s="8">
        <f t="shared" si="232"/>
        <v>0.413763254706773</v>
      </c>
      <c r="AP920" s="134">
        <f>Refererenssiarvoja!$B$16*H920^(1/6)/(Refererenssiarvoja!$B$15^0.5)*(Päälaskenta!$G$28/2)^0.5*(1-AO920)^(-1.5)</f>
        <v>0.09</v>
      </c>
      <c r="AQ920" s="8">
        <f>Refererenssiarvoja!$B$16*Kaksitasouoma_matriisi!O920^(1/6)/(SQRT((2*Refererenssiarvoja!$B$15)/(Päälaskenta!$F$31*Päälaskenta!$G$31*Päälaskenta!$F$28))+SQRT(Refererenssiarvoja!$B$15)/Refererenssiarvoja!$B$17*LN(Kaksitasouoma_matriisi!L920/Päälaskenta!$F$28))</f>
        <v>-9.4617249233913195E-2</v>
      </c>
      <c r="AR920" s="8">
        <f>Refererenssiarvoja!$B$16*Kaksitasouoma_matriisi!O920^(1/6)/(SQRT((2*Refererenssiarvoja!$B$15)/(Päälaskenta!$F$31*Päälaskenta!$G$31*L920)))</f>
        <v>0.19695167251559501</v>
      </c>
    </row>
    <row r="921" spans="1:44" x14ac:dyDescent="0.2">
      <c r="A921" s="8">
        <v>919</v>
      </c>
      <c r="B921" s="8">
        <f>IF(Päälaskenta!C$7,Päälaskenta!E$7,Päälaskenta!G$5)</f>
        <v>2.5</v>
      </c>
      <c r="C921" s="56">
        <v>1.081</v>
      </c>
      <c r="D921" s="93">
        <f t="shared" si="225"/>
        <v>2.3127</v>
      </c>
      <c r="E921" s="8">
        <f>IF(Päälaskenta!$C$26,Kaksitasouoma_matriisi!AP921,Kaksitasouoma_matriisi!AC921)</f>
        <v>0.102491605505856</v>
      </c>
      <c r="F921" s="56">
        <f>IF(D921&lt;Päälaskenta!H$24,(SQRT(POWER(Päälaskenta!C$24/(2*Päälaskenta!E$24),2)+(D921/Päälaskenta!E$24))-Päälaskenta!C$24/(2*Päälaskenta!E$24)),IF(D921=Päälaskenta!H$24,Päälaskenta!D$24,Päälaskenta!D$24+(SQRT(POWER((Päälaskenta!C$20+Päälaskenta!G$24)/(2*Päälaskenta!E$20),2)+((D921-Päälaskenta!H$24)/Päälaskenta!E$20))-(Päälaskenta!C$20+Päälaskenta!G$24)/(2*Päälaskenta!E$20))))</f>
        <v>0.84699999999999998</v>
      </c>
      <c r="G921" s="57">
        <f>IF(F921&gt;Päälaskenta!D$24,(2*SQRT((POWER(Päälaskenta!D$24,2))+POWER(Päälaskenta!E$24*Päälaskenta!D$24,2))+Päälaskenta!C$24)+(2*SQRT((POWER((F921-Päälaskenta!D$24),2))+POWER(Päälaskenta!E$20*(F921-Päälaskenta!D$24),2))+Päälaskenta!C$20),(2*SQRT((POWER(F921,2))+POWER(Päälaskenta!E$24*F921,2))+Päälaskenta!C$24))</f>
        <v>8.51</v>
      </c>
      <c r="H921" s="57">
        <f t="shared" si="226"/>
        <v>0.27</v>
      </c>
      <c r="I921" s="62">
        <f t="shared" si="227"/>
        <v>7.0341000000000001E-2</v>
      </c>
      <c r="J921" s="8">
        <f>IF(F921&lt;Päälaskenta!$D$24,0,Kaksitasouoma_matriisi!F921-Päälaskenta!$D$24)</f>
        <v>0.14699999999999999</v>
      </c>
      <c r="L921" s="8">
        <f>IF(F921&gt;Päälaskenta!D$24,F921-Päälaskenta!D$24,0)</f>
        <v>0.14699999999999999</v>
      </c>
      <c r="M921" s="8">
        <f>IF(F921&gt;Päälaskenta!D$24,(Päälaskenta!C$20+(Päälaskenta!E$20*(Kaksitasouoma_matriisi!F921-Päälaskenta!D$24)))*(Kaksitasouoma_matriisi!F921-Päälaskenta!D$24),0)</f>
        <v>0.76741349999999997</v>
      </c>
      <c r="N921" s="8">
        <f>IF(F921&gt;Päälaskenta!D$24,(2*SQRT((POWER((F921-Päälaskenta!D$24),2))+POWER(Päälaskenta!E$20*(F921-Päälaskenta!D$24),2))+Päälaskenta!C$20),0)</f>
        <v>5.5300160374932101</v>
      </c>
      <c r="O921" s="8">
        <f t="shared" si="233"/>
        <v>0.13877238235784101</v>
      </c>
      <c r="P921" s="8">
        <f>IF(Päälaskenta!$C$29,IF(L921&gt;Päälaskenta!$F$28,Kaksitasouoma_matriisi!AQ921,Kaksitasouoma_matriisi!AR921),Päälaskenta!$F$20)</f>
        <v>0.12</v>
      </c>
      <c r="Q921" s="8">
        <f t="shared" si="234"/>
        <v>1.71415550659484</v>
      </c>
      <c r="R921" s="8">
        <f t="shared" si="228"/>
        <v>0.26909980204204598</v>
      </c>
      <c r="S921" s="8">
        <f t="shared" si="235"/>
        <v>0.35065815501296999</v>
      </c>
      <c r="U921" s="93">
        <f>IF(F921&gt;Päälaskenta!D$24,Päälaskenta!H$24+L921*Päälaskenta!G$24,F921*Päälaskenta!C$24 + F921*F921*Päälaskenta!E$24)</f>
        <v>1.5427999999999999</v>
      </c>
      <c r="V921" s="8">
        <f>IF(F921&gt;Päälaskenta!D$24,2*SQRT(POWER(Päälaskenta!D$24,2)+POWER(Päälaskenta!E$24*Päälaskenta!D$24,2))+Päälaskenta!C$24,(2*SQRT((POWER(F921,2))+POWER(Päälaskenta!E$24*F921,2))+Päälaskenta!C$24))</f>
        <v>2.9798989873223301</v>
      </c>
      <c r="W921" s="8">
        <f t="shared" si="236"/>
        <v>0.51773567042496504</v>
      </c>
      <c r="X921" s="8">
        <f>Päälaskenta!F$24</f>
        <v>7.0000000000000007E-2</v>
      </c>
      <c r="Y921" s="8">
        <f t="shared" si="237"/>
        <v>14.210749431899</v>
      </c>
      <c r="Z921" s="8">
        <f t="shared" si="229"/>
        <v>2.2309001979579501</v>
      </c>
      <c r="AA921" s="8">
        <f t="shared" si="238"/>
        <v>1.4460073878389601</v>
      </c>
      <c r="AC921" s="8">
        <f t="shared" si="230"/>
        <v>0.102491605505856</v>
      </c>
      <c r="AE921" s="8">
        <v>919</v>
      </c>
      <c r="AF921" s="8">
        <f t="shared" si="224"/>
        <v>15.9249049384938</v>
      </c>
      <c r="AG921" s="8">
        <f t="shared" si="231"/>
        <v>2.4644858004371901E-2</v>
      </c>
      <c r="AJ921" s="132">
        <f>IF(Päälaskenta!$F$28&lt;Kaksitasouoma_matriisi!L921,Päälaskenta!$C$20*Päälaskenta!$F$28,Päälaskenta!$C$20*Kaksitasouoma_matriisi!L921)</f>
        <v>0.73499999999999999</v>
      </c>
      <c r="AK921" s="134">
        <f>SQRT(Päälaskenta!$D$20^2+(Päälaskenta!$D$20/(1/Päälaskenta!$E$20))^2)</f>
        <v>1.8029999999999999</v>
      </c>
      <c r="AL921" s="134">
        <f>IF(Päälaskenta!$F$28&lt;Kaksitasouoma_matriisi!L921,AK921*Päälaskenta!$F$28*COS(ATAN(1/Päälaskenta!$E$20)),AK921*Kaksitasouoma_matriisi!L921*COS(ATAN(1/Päälaskenta!$E$20)))</f>
        <v>0.221</v>
      </c>
      <c r="AM921" s="134"/>
      <c r="AN921" s="134">
        <f t="shared" si="239"/>
        <v>0.95599999999999996</v>
      </c>
      <c r="AO921" s="8">
        <f t="shared" si="232"/>
        <v>0.41336965451636598</v>
      </c>
      <c r="AP921" s="134">
        <f>Refererenssiarvoja!$B$16*H921^(1/6)/(Refererenssiarvoja!$B$15^0.5)*(Päälaskenta!$G$28/2)^0.5*(1-AO921)^(-1.5)</f>
        <v>0.09</v>
      </c>
      <c r="AQ921" s="8">
        <f>Refererenssiarvoja!$B$16*Kaksitasouoma_matriisi!O921^(1/6)/(SQRT((2*Refererenssiarvoja!$B$15)/(Päälaskenta!$F$31*Päälaskenta!$G$31*Päälaskenta!$F$28))+SQRT(Refererenssiarvoja!$B$15)/Refererenssiarvoja!$B$17*LN(Kaksitasouoma_matriisi!L921/Päälaskenta!$F$28))</f>
        <v>-9.4617249233913195E-2</v>
      </c>
      <c r="AR921" s="8">
        <f>Refererenssiarvoja!$B$16*Kaksitasouoma_matriisi!O921^(1/6)/(SQRT((2*Refererenssiarvoja!$B$15)/(Päälaskenta!$F$31*Päälaskenta!$G$31*L921)))</f>
        <v>0.19695167251559501</v>
      </c>
    </row>
    <row r="922" spans="1:44" x14ac:dyDescent="0.2">
      <c r="A922" s="8">
        <v>920</v>
      </c>
      <c r="B922" s="8">
        <f>IF(Päälaskenta!C$7,Päälaskenta!E$7,Päälaskenta!G$5)</f>
        <v>2.5</v>
      </c>
      <c r="C922" s="56">
        <v>1.08</v>
      </c>
      <c r="D922" s="93">
        <f t="shared" si="225"/>
        <v>2.3148</v>
      </c>
      <c r="E922" s="8">
        <f>IF(Päälaskenta!$C$26,Kaksitasouoma_matriisi!AP922,Kaksitasouoma_matriisi!AC922)</f>
        <v>0.102499020465805</v>
      </c>
      <c r="F922" s="56">
        <f>IF(D922&lt;Päälaskenta!H$24,(SQRT(POWER(Päälaskenta!C$24/(2*Päälaskenta!E$24),2)+(D922/Päälaskenta!E$24))-Päälaskenta!C$24/(2*Päälaskenta!E$24)),IF(D922=Päälaskenta!H$24,Päälaskenta!D$24,Päälaskenta!D$24+(SQRT(POWER((Päälaskenta!C$20+Päälaskenta!G$24)/(2*Päälaskenta!E$20),2)+((D922-Päälaskenta!H$24)/Päälaskenta!E$20))-(Päälaskenta!C$20+Päälaskenta!G$24)/(2*Päälaskenta!E$20))))</f>
        <v>0.84799999999999998</v>
      </c>
      <c r="G922" s="57">
        <f>IF(F922&gt;Päälaskenta!D$24,(2*SQRT((POWER(Päälaskenta!D$24,2))+POWER(Päälaskenta!E$24*Päälaskenta!D$24,2))+Päälaskenta!C$24)+(2*SQRT((POWER((F922-Päälaskenta!D$24),2))+POWER(Päälaskenta!E$20*(F922-Päälaskenta!D$24),2))+Päälaskenta!C$20),(2*SQRT((POWER(F922,2))+POWER(Päälaskenta!E$24*F922,2))+Päälaskenta!C$24))</f>
        <v>8.51</v>
      </c>
      <c r="H922" s="57">
        <f t="shared" si="226"/>
        <v>0.27</v>
      </c>
      <c r="I922" s="62">
        <f t="shared" si="227"/>
        <v>7.0221000000000006E-2</v>
      </c>
      <c r="J922" s="8">
        <f>IF(F922&lt;Päälaskenta!$D$24,0,Kaksitasouoma_matriisi!F922-Päälaskenta!$D$24)</f>
        <v>0.14799999999999999</v>
      </c>
      <c r="L922" s="8">
        <f>IF(F922&gt;Päälaskenta!D$24,F922-Päälaskenta!D$24,0)</f>
        <v>0.14799999999999999</v>
      </c>
      <c r="M922" s="8">
        <f>IF(F922&gt;Päälaskenta!D$24,(Päälaskenta!C$20+(Päälaskenta!E$20*(Kaksitasouoma_matriisi!F922-Päälaskenta!D$24)))*(Kaksitasouoma_matriisi!F922-Päälaskenta!D$24),0)</f>
        <v>0.77285599999999999</v>
      </c>
      <c r="N922" s="8">
        <f>IF(F922&gt;Päälaskenta!D$24,(2*SQRT((POWER((F922-Päälaskenta!D$24),2))+POWER(Päälaskenta!E$20*(F922-Päälaskenta!D$24),2))+Päälaskenta!C$20),0)</f>
        <v>5.5336215887686704</v>
      </c>
      <c r="O922" s="8">
        <f t="shared" si="233"/>
        <v>0.13966549530033401</v>
      </c>
      <c r="P922" s="8">
        <f>IF(Päälaskenta!$C$29,IF(L922&gt;Päälaskenta!$F$28,Kaksitasouoma_matriisi!AQ922,Kaksitasouoma_matriisi!AR922),Päälaskenta!$F$20)</f>
        <v>0.12</v>
      </c>
      <c r="Q922" s="8">
        <f t="shared" si="234"/>
        <v>1.7337111971255399</v>
      </c>
      <c r="R922" s="8">
        <f t="shared" si="228"/>
        <v>0.27120894693924302</v>
      </c>
      <c r="S922" s="8">
        <f t="shared" si="235"/>
        <v>0.35091782549303202</v>
      </c>
      <c r="U922" s="93">
        <f>IF(F922&gt;Päälaskenta!D$24,Päälaskenta!H$24+L922*Päälaskenta!G$24,F922*Päälaskenta!C$24 + F922*F922*Päälaskenta!E$24)</f>
        <v>1.5451999999999999</v>
      </c>
      <c r="V922" s="8">
        <f>IF(F922&gt;Päälaskenta!D$24,2*SQRT(POWER(Päälaskenta!D$24,2)+POWER(Päälaskenta!E$24*Päälaskenta!D$24,2))+Päälaskenta!C$24,(2*SQRT((POWER(F922,2))+POWER(Päälaskenta!E$24*F922,2))+Päälaskenta!C$24))</f>
        <v>2.9798989873223301</v>
      </c>
      <c r="W922" s="8">
        <f t="shared" si="236"/>
        <v>0.51854106685290102</v>
      </c>
      <c r="X922" s="8">
        <f>Päälaskenta!F$24</f>
        <v>7.0000000000000007E-2</v>
      </c>
      <c r="Y922" s="8">
        <f t="shared" si="237"/>
        <v>14.247612581934099</v>
      </c>
      <c r="Z922" s="8">
        <f t="shared" si="229"/>
        <v>2.22879105306076</v>
      </c>
      <c r="AA922" s="8">
        <f t="shared" si="238"/>
        <v>1.4423964878726101</v>
      </c>
      <c r="AC922" s="8">
        <f t="shared" si="230"/>
        <v>0.102499020465805</v>
      </c>
      <c r="AE922" s="8">
        <v>920</v>
      </c>
      <c r="AF922" s="8">
        <f t="shared" si="224"/>
        <v>15.981323779059601</v>
      </c>
      <c r="AG922" s="8">
        <f t="shared" si="231"/>
        <v>2.4471157751534502E-2</v>
      </c>
      <c r="AJ922" s="132">
        <f>IF(Päälaskenta!$F$28&lt;Kaksitasouoma_matriisi!L922,Päälaskenta!$C$20*Päälaskenta!$F$28,Päälaskenta!$C$20*Kaksitasouoma_matriisi!L922)</f>
        <v>0.74</v>
      </c>
      <c r="AK922" s="134">
        <f>SQRT(Päälaskenta!$D$20^2+(Päälaskenta!$D$20/(1/Päälaskenta!$E$20))^2)</f>
        <v>1.8029999999999999</v>
      </c>
      <c r="AL922" s="134">
        <f>IF(Päälaskenta!$F$28&lt;Kaksitasouoma_matriisi!L922,AK922*Päälaskenta!$F$28*COS(ATAN(1/Päälaskenta!$E$20)),AK922*Kaksitasouoma_matriisi!L922*COS(ATAN(1/Päälaskenta!$E$20)))</f>
        <v>0.222</v>
      </c>
      <c r="AM922" s="134"/>
      <c r="AN922" s="134">
        <f t="shared" si="239"/>
        <v>0.96199999999999997</v>
      </c>
      <c r="AO922" s="8">
        <f t="shared" si="232"/>
        <v>0.415586659754622</v>
      </c>
      <c r="AP922" s="134">
        <f>Refererenssiarvoja!$B$16*H922^(1/6)/(Refererenssiarvoja!$B$15^0.5)*(Päälaskenta!$G$28/2)^0.5*(1-AO922)^(-1.5)</f>
        <v>9.0999999999999998E-2</v>
      </c>
      <c r="AQ922" s="8">
        <f>Refererenssiarvoja!$B$16*Kaksitasouoma_matriisi!O922^(1/6)/(SQRT((2*Refererenssiarvoja!$B$15)/(Päälaskenta!$F$31*Päälaskenta!$G$31*Päälaskenta!$F$28))+SQRT(Refererenssiarvoja!$B$15)/Refererenssiarvoja!$B$17*LN(Kaksitasouoma_matriisi!L922/Päälaskenta!$F$28))</f>
        <v>-9.5384324958292493E-2</v>
      </c>
      <c r="AR922" s="8">
        <f>Refererenssiarvoja!$B$16*Kaksitasouoma_matriisi!O922^(1/6)/(SQRT((2*Refererenssiarvoja!$B$15)/(Päälaskenta!$F$31*Päälaskenta!$G$31*L922)))</f>
        <v>0.19783184918944699</v>
      </c>
    </row>
    <row r="923" spans="1:44" x14ac:dyDescent="0.2">
      <c r="A923" s="8">
        <v>921</v>
      </c>
      <c r="B923" s="8">
        <f>IF(Päälaskenta!C$7,Päälaskenta!E$7,Päälaskenta!G$5)</f>
        <v>2.5</v>
      </c>
      <c r="C923" s="56">
        <v>1.079</v>
      </c>
      <c r="D923" s="93">
        <f t="shared" si="225"/>
        <v>2.3170000000000002</v>
      </c>
      <c r="E923" s="8">
        <f>IF(Päälaskenta!$C$26,Kaksitasouoma_matriisi!AP923,Kaksitasouoma_matriisi!AC923)</f>
        <v>0.102499020465805</v>
      </c>
      <c r="F923" s="56">
        <f>IF(D923&lt;Päälaskenta!H$24,(SQRT(POWER(Päälaskenta!C$24/(2*Päälaskenta!E$24),2)+(D923/Päälaskenta!E$24))-Päälaskenta!C$24/(2*Päälaskenta!E$24)),IF(D923=Päälaskenta!H$24,Päälaskenta!D$24,Päälaskenta!D$24+(SQRT(POWER((Päälaskenta!C$20+Päälaskenta!G$24)/(2*Päälaskenta!E$20),2)+((D923-Päälaskenta!H$24)/Päälaskenta!E$20))-(Päälaskenta!C$20+Päälaskenta!G$24)/(2*Päälaskenta!E$20))))</f>
        <v>0.84799999999999998</v>
      </c>
      <c r="G923" s="57">
        <f>IF(F923&gt;Päälaskenta!D$24,(2*SQRT((POWER(Päälaskenta!D$24,2))+POWER(Päälaskenta!E$24*Päälaskenta!D$24,2))+Päälaskenta!C$24)+(2*SQRT((POWER((F923-Päälaskenta!D$24),2))+POWER(Päälaskenta!E$20*(F923-Päälaskenta!D$24),2))+Päälaskenta!C$20),(2*SQRT((POWER(F923,2))+POWER(Päälaskenta!E$24*F923,2))+Päälaskenta!C$24))</f>
        <v>8.51</v>
      </c>
      <c r="H923" s="57">
        <f t="shared" si="226"/>
        <v>0.27</v>
      </c>
      <c r="I923" s="62">
        <f t="shared" si="227"/>
        <v>7.0091000000000001E-2</v>
      </c>
      <c r="J923" s="8">
        <f>IF(F923&lt;Päälaskenta!$D$24,0,Kaksitasouoma_matriisi!F923-Päälaskenta!$D$24)</f>
        <v>0.14799999999999999</v>
      </c>
      <c r="L923" s="8">
        <f>IF(F923&gt;Päälaskenta!D$24,F923-Päälaskenta!D$24,0)</f>
        <v>0.14799999999999999</v>
      </c>
      <c r="M923" s="8">
        <f>IF(F923&gt;Päälaskenta!D$24,(Päälaskenta!C$20+(Päälaskenta!E$20*(Kaksitasouoma_matriisi!F923-Päälaskenta!D$24)))*(Kaksitasouoma_matriisi!F923-Päälaskenta!D$24),0)</f>
        <v>0.77285599999999999</v>
      </c>
      <c r="N923" s="8">
        <f>IF(F923&gt;Päälaskenta!D$24,(2*SQRT((POWER((F923-Päälaskenta!D$24),2))+POWER(Päälaskenta!E$20*(F923-Päälaskenta!D$24),2))+Päälaskenta!C$20),0)</f>
        <v>5.5336215887686704</v>
      </c>
      <c r="O923" s="8">
        <f t="shared" si="233"/>
        <v>0.13966549530033401</v>
      </c>
      <c r="P923" s="8">
        <f>IF(Päälaskenta!$C$29,IF(L923&gt;Päälaskenta!$F$28,Kaksitasouoma_matriisi!AQ923,Kaksitasouoma_matriisi!AR923),Päälaskenta!$F$20)</f>
        <v>0.12</v>
      </c>
      <c r="Q923" s="8">
        <f t="shared" si="234"/>
        <v>1.7337111971255399</v>
      </c>
      <c r="R923" s="8">
        <f t="shared" si="228"/>
        <v>0.27120894693924302</v>
      </c>
      <c r="S923" s="8">
        <f t="shared" si="235"/>
        <v>0.35091782549303202</v>
      </c>
      <c r="U923" s="93">
        <f>IF(F923&gt;Päälaskenta!D$24,Päälaskenta!H$24+L923*Päälaskenta!G$24,F923*Päälaskenta!C$24 + F923*F923*Päälaskenta!E$24)</f>
        <v>1.5451999999999999</v>
      </c>
      <c r="V923" s="8">
        <f>IF(F923&gt;Päälaskenta!D$24,2*SQRT(POWER(Päälaskenta!D$24,2)+POWER(Päälaskenta!E$24*Päälaskenta!D$24,2))+Päälaskenta!C$24,(2*SQRT((POWER(F923,2))+POWER(Päälaskenta!E$24*F923,2))+Päälaskenta!C$24))</f>
        <v>2.9798989873223301</v>
      </c>
      <c r="W923" s="8">
        <f t="shared" si="236"/>
        <v>0.51854106685290102</v>
      </c>
      <c r="X923" s="8">
        <f>Päälaskenta!F$24</f>
        <v>7.0000000000000007E-2</v>
      </c>
      <c r="Y923" s="8">
        <f t="shared" si="237"/>
        <v>14.247612581934099</v>
      </c>
      <c r="Z923" s="8">
        <f t="shared" si="229"/>
        <v>2.22879105306076</v>
      </c>
      <c r="AA923" s="8">
        <f t="shared" si="238"/>
        <v>1.4423964878726101</v>
      </c>
      <c r="AC923" s="8">
        <f t="shared" si="230"/>
        <v>0.102499020465805</v>
      </c>
      <c r="AE923" s="8">
        <v>921</v>
      </c>
      <c r="AF923" s="8">
        <f t="shared" si="224"/>
        <v>15.981323779059601</v>
      </c>
      <c r="AG923" s="8">
        <f t="shared" si="231"/>
        <v>2.4471157751534502E-2</v>
      </c>
      <c r="AJ923" s="132">
        <f>IF(Päälaskenta!$F$28&lt;Kaksitasouoma_matriisi!L923,Päälaskenta!$C$20*Päälaskenta!$F$28,Päälaskenta!$C$20*Kaksitasouoma_matriisi!L923)</f>
        <v>0.74</v>
      </c>
      <c r="AK923" s="134">
        <f>SQRT(Päälaskenta!$D$20^2+(Päälaskenta!$D$20/(1/Päälaskenta!$E$20))^2)</f>
        <v>1.8029999999999999</v>
      </c>
      <c r="AL923" s="134">
        <f>IF(Päälaskenta!$F$28&lt;Kaksitasouoma_matriisi!L923,AK923*Päälaskenta!$F$28*COS(ATAN(1/Päälaskenta!$E$20)),AK923*Kaksitasouoma_matriisi!L923*COS(ATAN(1/Päälaskenta!$E$20)))</f>
        <v>0.222</v>
      </c>
      <c r="AM923" s="134"/>
      <c r="AN923" s="134">
        <f t="shared" si="239"/>
        <v>0.96199999999999997</v>
      </c>
      <c r="AO923" s="8">
        <f t="shared" si="232"/>
        <v>0.41519205869658998</v>
      </c>
      <c r="AP923" s="134">
        <f>Refererenssiarvoja!$B$16*H923^(1/6)/(Refererenssiarvoja!$B$15^0.5)*(Päälaskenta!$G$28/2)^0.5*(1-AO923)^(-1.5)</f>
        <v>9.0999999999999998E-2</v>
      </c>
      <c r="AQ923" s="8">
        <f>Refererenssiarvoja!$B$16*Kaksitasouoma_matriisi!O923^(1/6)/(SQRT((2*Refererenssiarvoja!$B$15)/(Päälaskenta!$F$31*Päälaskenta!$G$31*Päälaskenta!$F$28))+SQRT(Refererenssiarvoja!$B$15)/Refererenssiarvoja!$B$17*LN(Kaksitasouoma_matriisi!L923/Päälaskenta!$F$28))</f>
        <v>-9.5384324958292493E-2</v>
      </c>
      <c r="AR923" s="8">
        <f>Refererenssiarvoja!$B$16*Kaksitasouoma_matriisi!O923^(1/6)/(SQRT((2*Refererenssiarvoja!$B$15)/(Päälaskenta!$F$31*Päälaskenta!$G$31*L923)))</f>
        <v>0.19783184918944699</v>
      </c>
    </row>
    <row r="924" spans="1:44" x14ac:dyDescent="0.2">
      <c r="A924" s="8">
        <v>922</v>
      </c>
      <c r="B924" s="8">
        <f>IF(Päälaskenta!C$7,Päälaskenta!E$7,Päälaskenta!G$5)</f>
        <v>2.5</v>
      </c>
      <c r="C924" s="56">
        <v>1.0780000000000001</v>
      </c>
      <c r="D924" s="93">
        <f t="shared" si="225"/>
        <v>2.3191000000000002</v>
      </c>
      <c r="E924" s="8">
        <f>IF(Päälaskenta!$C$26,Kaksitasouoma_matriisi!AP924,Kaksitasouoma_matriisi!AC924)</f>
        <v>0.102499020465805</v>
      </c>
      <c r="F924" s="56">
        <f>IF(D924&lt;Päälaskenta!H$24,(SQRT(POWER(Päälaskenta!C$24/(2*Päälaskenta!E$24),2)+(D924/Päälaskenta!E$24))-Päälaskenta!C$24/(2*Päälaskenta!E$24)),IF(D924=Päälaskenta!H$24,Päälaskenta!D$24,Päälaskenta!D$24+(SQRT(POWER((Päälaskenta!C$20+Päälaskenta!G$24)/(2*Päälaskenta!E$20),2)+((D924-Päälaskenta!H$24)/Päälaskenta!E$20))-(Päälaskenta!C$20+Päälaskenta!G$24)/(2*Päälaskenta!E$20))))</f>
        <v>0.84799999999999998</v>
      </c>
      <c r="G924" s="57">
        <f>IF(F924&gt;Päälaskenta!D$24,(2*SQRT((POWER(Päälaskenta!D$24,2))+POWER(Päälaskenta!E$24*Päälaskenta!D$24,2))+Päälaskenta!C$24)+(2*SQRT((POWER((F924-Päälaskenta!D$24),2))+POWER(Päälaskenta!E$20*(F924-Päälaskenta!D$24),2))+Päälaskenta!C$20),(2*SQRT((POWER(F924,2))+POWER(Päälaskenta!E$24*F924,2))+Päälaskenta!C$24))</f>
        <v>8.51</v>
      </c>
      <c r="H924" s="57">
        <f t="shared" si="226"/>
        <v>0.27</v>
      </c>
      <c r="I924" s="62">
        <f t="shared" si="227"/>
        <v>6.9960999999999995E-2</v>
      </c>
      <c r="J924" s="8">
        <f>IF(F924&lt;Päälaskenta!$D$24,0,Kaksitasouoma_matriisi!F924-Päälaskenta!$D$24)</f>
        <v>0.14799999999999999</v>
      </c>
      <c r="L924" s="8">
        <f>IF(F924&gt;Päälaskenta!D$24,F924-Päälaskenta!D$24,0)</f>
        <v>0.14799999999999999</v>
      </c>
      <c r="M924" s="8">
        <f>IF(F924&gt;Päälaskenta!D$24,(Päälaskenta!C$20+(Päälaskenta!E$20*(Kaksitasouoma_matriisi!F924-Päälaskenta!D$24)))*(Kaksitasouoma_matriisi!F924-Päälaskenta!D$24),0)</f>
        <v>0.77285599999999999</v>
      </c>
      <c r="N924" s="8">
        <f>IF(F924&gt;Päälaskenta!D$24,(2*SQRT((POWER((F924-Päälaskenta!D$24),2))+POWER(Päälaskenta!E$20*(F924-Päälaskenta!D$24),2))+Päälaskenta!C$20),0)</f>
        <v>5.5336215887686704</v>
      </c>
      <c r="O924" s="8">
        <f t="shared" si="233"/>
        <v>0.13966549530033401</v>
      </c>
      <c r="P924" s="8">
        <f>IF(Päälaskenta!$C$29,IF(L924&gt;Päälaskenta!$F$28,Kaksitasouoma_matriisi!AQ924,Kaksitasouoma_matriisi!AR924),Päälaskenta!$F$20)</f>
        <v>0.12</v>
      </c>
      <c r="Q924" s="8">
        <f t="shared" si="234"/>
        <v>1.7337111971255399</v>
      </c>
      <c r="R924" s="8">
        <f t="shared" si="228"/>
        <v>0.27120894693924302</v>
      </c>
      <c r="S924" s="8">
        <f t="shared" si="235"/>
        <v>0.35091782549303202</v>
      </c>
      <c r="U924" s="93">
        <f>IF(F924&gt;Päälaskenta!D$24,Päälaskenta!H$24+L924*Päälaskenta!G$24,F924*Päälaskenta!C$24 + F924*F924*Päälaskenta!E$24)</f>
        <v>1.5451999999999999</v>
      </c>
      <c r="V924" s="8">
        <f>IF(F924&gt;Päälaskenta!D$24,2*SQRT(POWER(Päälaskenta!D$24,2)+POWER(Päälaskenta!E$24*Päälaskenta!D$24,2))+Päälaskenta!C$24,(2*SQRT((POWER(F924,2))+POWER(Päälaskenta!E$24*F924,2))+Päälaskenta!C$24))</f>
        <v>2.9798989873223301</v>
      </c>
      <c r="W924" s="8">
        <f t="shared" si="236"/>
        <v>0.51854106685290102</v>
      </c>
      <c r="X924" s="8">
        <f>Päälaskenta!F$24</f>
        <v>7.0000000000000007E-2</v>
      </c>
      <c r="Y924" s="8">
        <f t="shared" si="237"/>
        <v>14.247612581934099</v>
      </c>
      <c r="Z924" s="8">
        <f t="shared" si="229"/>
        <v>2.22879105306076</v>
      </c>
      <c r="AA924" s="8">
        <f t="shared" si="238"/>
        <v>1.4423964878726101</v>
      </c>
      <c r="AC924" s="8">
        <f t="shared" si="230"/>
        <v>0.102499020465805</v>
      </c>
      <c r="AE924" s="8">
        <v>922</v>
      </c>
      <c r="AF924" s="8">
        <f t="shared" si="224"/>
        <v>15.981323779059601</v>
      </c>
      <c r="AG924" s="8">
        <f t="shared" si="231"/>
        <v>2.4471157751534502E-2</v>
      </c>
      <c r="AJ924" s="132">
        <f>IF(Päälaskenta!$F$28&lt;Kaksitasouoma_matriisi!L924,Päälaskenta!$C$20*Päälaskenta!$F$28,Päälaskenta!$C$20*Kaksitasouoma_matriisi!L924)</f>
        <v>0.74</v>
      </c>
      <c r="AK924" s="134">
        <f>SQRT(Päälaskenta!$D$20^2+(Päälaskenta!$D$20/(1/Päälaskenta!$E$20))^2)</f>
        <v>1.8029999999999999</v>
      </c>
      <c r="AL924" s="134">
        <f>IF(Päälaskenta!$F$28&lt;Kaksitasouoma_matriisi!L924,AK924*Päälaskenta!$F$28*COS(ATAN(1/Päälaskenta!$E$20)),AK924*Kaksitasouoma_matriisi!L924*COS(ATAN(1/Päälaskenta!$E$20)))</f>
        <v>0.222</v>
      </c>
      <c r="AM924" s="134"/>
      <c r="AN924" s="134">
        <f t="shared" si="239"/>
        <v>0.96199999999999997</v>
      </c>
      <c r="AO924" s="8">
        <f t="shared" si="232"/>
        <v>0.414816092449657</v>
      </c>
      <c r="AP924" s="134">
        <f>Refererenssiarvoja!$B$16*H924^(1/6)/(Refererenssiarvoja!$B$15^0.5)*(Päälaskenta!$G$28/2)^0.5*(1-AO924)^(-1.5)</f>
        <v>9.0999999999999998E-2</v>
      </c>
      <c r="AQ924" s="8">
        <f>Refererenssiarvoja!$B$16*Kaksitasouoma_matriisi!O924^(1/6)/(SQRT((2*Refererenssiarvoja!$B$15)/(Päälaskenta!$F$31*Päälaskenta!$G$31*Päälaskenta!$F$28))+SQRT(Refererenssiarvoja!$B$15)/Refererenssiarvoja!$B$17*LN(Kaksitasouoma_matriisi!L924/Päälaskenta!$F$28))</f>
        <v>-9.5384324958292493E-2</v>
      </c>
      <c r="AR924" s="8">
        <f>Refererenssiarvoja!$B$16*Kaksitasouoma_matriisi!O924^(1/6)/(SQRT((2*Refererenssiarvoja!$B$15)/(Päälaskenta!$F$31*Päälaskenta!$G$31*L924)))</f>
        <v>0.19783184918944699</v>
      </c>
    </row>
    <row r="925" spans="1:44" x14ac:dyDescent="0.2">
      <c r="A925" s="8">
        <v>923</v>
      </c>
      <c r="B925" s="8">
        <f>IF(Päälaskenta!C$7,Päälaskenta!E$7,Päälaskenta!G$5)</f>
        <v>2.5</v>
      </c>
      <c r="C925" s="56">
        <v>1.077</v>
      </c>
      <c r="D925" s="93">
        <f t="shared" si="225"/>
        <v>2.3212999999999999</v>
      </c>
      <c r="E925" s="8">
        <f>IF(Päälaskenta!$C$26,Kaksitasouoma_matriisi!AP925,Kaksitasouoma_matriisi!AC925)</f>
        <v>0.102499020465805</v>
      </c>
      <c r="F925" s="56">
        <f>IF(D925&lt;Päälaskenta!H$24,(SQRT(POWER(Päälaskenta!C$24/(2*Päälaskenta!E$24),2)+(D925/Päälaskenta!E$24))-Päälaskenta!C$24/(2*Päälaskenta!E$24)),IF(D925=Päälaskenta!H$24,Päälaskenta!D$24,Päälaskenta!D$24+(SQRT(POWER((Päälaskenta!C$20+Päälaskenta!G$24)/(2*Päälaskenta!E$20),2)+((D925-Päälaskenta!H$24)/Päälaskenta!E$20))-(Päälaskenta!C$20+Päälaskenta!G$24)/(2*Päälaskenta!E$20))))</f>
        <v>0.84799999999999998</v>
      </c>
      <c r="G925" s="57">
        <f>IF(F925&gt;Päälaskenta!D$24,(2*SQRT((POWER(Päälaskenta!D$24,2))+POWER(Päälaskenta!E$24*Päälaskenta!D$24,2))+Päälaskenta!C$24)+(2*SQRT((POWER((F925-Päälaskenta!D$24),2))+POWER(Päälaskenta!E$20*(F925-Päälaskenta!D$24),2))+Päälaskenta!C$20),(2*SQRT((POWER(F925,2))+POWER(Päälaskenta!E$24*F925,2))+Päälaskenta!C$24))</f>
        <v>8.51</v>
      </c>
      <c r="H925" s="57">
        <f t="shared" si="226"/>
        <v>0.27</v>
      </c>
      <c r="I925" s="62">
        <f t="shared" si="227"/>
        <v>6.9832000000000005E-2</v>
      </c>
      <c r="J925" s="8">
        <f>IF(F925&lt;Päälaskenta!$D$24,0,Kaksitasouoma_matriisi!F925-Päälaskenta!$D$24)</f>
        <v>0.14799999999999999</v>
      </c>
      <c r="L925" s="8">
        <f>IF(F925&gt;Päälaskenta!D$24,F925-Päälaskenta!D$24,0)</f>
        <v>0.14799999999999999</v>
      </c>
      <c r="M925" s="8">
        <f>IF(F925&gt;Päälaskenta!D$24,(Päälaskenta!C$20+(Päälaskenta!E$20*(Kaksitasouoma_matriisi!F925-Päälaskenta!D$24)))*(Kaksitasouoma_matriisi!F925-Päälaskenta!D$24),0)</f>
        <v>0.77285599999999999</v>
      </c>
      <c r="N925" s="8">
        <f>IF(F925&gt;Päälaskenta!D$24,(2*SQRT((POWER((F925-Päälaskenta!D$24),2))+POWER(Päälaskenta!E$20*(F925-Päälaskenta!D$24),2))+Päälaskenta!C$20),0)</f>
        <v>5.5336215887686704</v>
      </c>
      <c r="O925" s="8">
        <f t="shared" si="233"/>
        <v>0.13966549530033401</v>
      </c>
      <c r="P925" s="8">
        <f>IF(Päälaskenta!$C$29,IF(L925&gt;Päälaskenta!$F$28,Kaksitasouoma_matriisi!AQ925,Kaksitasouoma_matriisi!AR925),Päälaskenta!$F$20)</f>
        <v>0.12</v>
      </c>
      <c r="Q925" s="8">
        <f t="shared" si="234"/>
        <v>1.7337111971255399</v>
      </c>
      <c r="R925" s="8">
        <f t="shared" si="228"/>
        <v>0.27120894693924302</v>
      </c>
      <c r="S925" s="8">
        <f t="shared" si="235"/>
        <v>0.35091782549303202</v>
      </c>
      <c r="U925" s="93">
        <f>IF(F925&gt;Päälaskenta!D$24,Päälaskenta!H$24+L925*Päälaskenta!G$24,F925*Päälaskenta!C$24 + F925*F925*Päälaskenta!E$24)</f>
        <v>1.5451999999999999</v>
      </c>
      <c r="V925" s="8">
        <f>IF(F925&gt;Päälaskenta!D$24,2*SQRT(POWER(Päälaskenta!D$24,2)+POWER(Päälaskenta!E$24*Päälaskenta!D$24,2))+Päälaskenta!C$24,(2*SQRT((POWER(F925,2))+POWER(Päälaskenta!E$24*F925,2))+Päälaskenta!C$24))</f>
        <v>2.9798989873223301</v>
      </c>
      <c r="W925" s="8">
        <f t="shared" si="236"/>
        <v>0.51854106685290102</v>
      </c>
      <c r="X925" s="8">
        <f>Päälaskenta!F$24</f>
        <v>7.0000000000000007E-2</v>
      </c>
      <c r="Y925" s="8">
        <f t="shared" si="237"/>
        <v>14.247612581934099</v>
      </c>
      <c r="Z925" s="8">
        <f t="shared" si="229"/>
        <v>2.22879105306076</v>
      </c>
      <c r="AA925" s="8">
        <f t="shared" si="238"/>
        <v>1.4423964878726101</v>
      </c>
      <c r="AC925" s="8">
        <f t="shared" si="230"/>
        <v>0.102499020465805</v>
      </c>
      <c r="AE925" s="8">
        <v>923</v>
      </c>
      <c r="AF925" s="8">
        <f t="shared" si="224"/>
        <v>15.981323779059601</v>
      </c>
      <c r="AG925" s="8">
        <f t="shared" si="231"/>
        <v>2.4471157751534502E-2</v>
      </c>
      <c r="AJ925" s="132">
        <f>IF(Päälaskenta!$F$28&lt;Kaksitasouoma_matriisi!L925,Päälaskenta!$C$20*Päälaskenta!$F$28,Päälaskenta!$C$20*Kaksitasouoma_matriisi!L925)</f>
        <v>0.74</v>
      </c>
      <c r="AK925" s="134">
        <f>SQRT(Päälaskenta!$D$20^2+(Päälaskenta!$D$20/(1/Päälaskenta!$E$20))^2)</f>
        <v>1.8029999999999999</v>
      </c>
      <c r="AL925" s="134">
        <f>IF(Päälaskenta!$F$28&lt;Kaksitasouoma_matriisi!L925,AK925*Päälaskenta!$F$28*COS(ATAN(1/Päälaskenta!$E$20)),AK925*Kaksitasouoma_matriisi!L925*COS(ATAN(1/Päälaskenta!$E$20)))</f>
        <v>0.222</v>
      </c>
      <c r="AM925" s="134"/>
      <c r="AN925" s="134">
        <f t="shared" si="239"/>
        <v>0.96199999999999997</v>
      </c>
      <c r="AO925" s="8">
        <f t="shared" si="232"/>
        <v>0.41442295265583901</v>
      </c>
      <c r="AP925" s="134">
        <f>Refererenssiarvoja!$B$16*H925^(1/6)/(Refererenssiarvoja!$B$15^0.5)*(Päälaskenta!$G$28/2)^0.5*(1-AO925)^(-1.5)</f>
        <v>9.0999999999999998E-2</v>
      </c>
      <c r="AQ925" s="8">
        <f>Refererenssiarvoja!$B$16*Kaksitasouoma_matriisi!O925^(1/6)/(SQRT((2*Refererenssiarvoja!$B$15)/(Päälaskenta!$F$31*Päälaskenta!$G$31*Päälaskenta!$F$28))+SQRT(Refererenssiarvoja!$B$15)/Refererenssiarvoja!$B$17*LN(Kaksitasouoma_matriisi!L925/Päälaskenta!$F$28))</f>
        <v>-9.5384324958292493E-2</v>
      </c>
      <c r="AR925" s="8">
        <f>Refererenssiarvoja!$B$16*Kaksitasouoma_matriisi!O925^(1/6)/(SQRT((2*Refererenssiarvoja!$B$15)/(Päälaskenta!$F$31*Päälaskenta!$G$31*L925)))</f>
        <v>0.19783184918944699</v>
      </c>
    </row>
    <row r="926" spans="1:44" x14ac:dyDescent="0.2">
      <c r="A926" s="8">
        <v>924</v>
      </c>
      <c r="B926" s="8">
        <f>IF(Päälaskenta!C$7,Päälaskenta!E$7,Päälaskenta!G$5)</f>
        <v>2.5</v>
      </c>
      <c r="C926" s="56">
        <v>1.0760000000000001</v>
      </c>
      <c r="D926" s="93">
        <f t="shared" si="225"/>
        <v>2.3233999999999999</v>
      </c>
      <c r="E926" s="8">
        <f>IF(Päälaskenta!$C$26,Kaksitasouoma_matriisi!AP926,Kaksitasouoma_matriisi!AC926)</f>
        <v>0.102506429147811</v>
      </c>
      <c r="F926" s="56">
        <f>IF(D926&lt;Päälaskenta!H$24,(SQRT(POWER(Päälaskenta!C$24/(2*Päälaskenta!E$24),2)+(D926/Päälaskenta!E$24))-Päälaskenta!C$24/(2*Päälaskenta!E$24)),IF(D926=Päälaskenta!H$24,Päälaskenta!D$24,Päälaskenta!D$24+(SQRT(POWER((Päälaskenta!C$20+Päälaskenta!G$24)/(2*Päälaskenta!E$20),2)+((D926-Päälaskenta!H$24)/Päälaskenta!E$20))-(Päälaskenta!C$20+Päälaskenta!G$24)/(2*Päälaskenta!E$20))))</f>
        <v>0.84899999999999998</v>
      </c>
      <c r="G926" s="57">
        <f>IF(F926&gt;Päälaskenta!D$24,(2*SQRT((POWER(Päälaskenta!D$24,2))+POWER(Päälaskenta!E$24*Päälaskenta!D$24,2))+Päälaskenta!C$24)+(2*SQRT((POWER((F926-Päälaskenta!D$24),2))+POWER(Päälaskenta!E$20*(F926-Päälaskenta!D$24),2))+Päälaskenta!C$20),(2*SQRT((POWER(F926,2))+POWER(Päälaskenta!E$24*F926,2))+Päälaskenta!C$24))</f>
        <v>8.52</v>
      </c>
      <c r="H926" s="57">
        <f t="shared" si="226"/>
        <v>0.27</v>
      </c>
      <c r="I926" s="62">
        <f t="shared" si="227"/>
        <v>6.9711999999999996E-2</v>
      </c>
      <c r="J926" s="8">
        <f>IF(F926&lt;Päälaskenta!$D$24,0,Kaksitasouoma_matriisi!F926-Päälaskenta!$D$24)</f>
        <v>0.14899999999999999</v>
      </c>
      <c r="L926" s="8">
        <f>IF(F926&gt;Päälaskenta!D$24,F926-Päälaskenta!D$24,0)</f>
        <v>0.14899999999999999</v>
      </c>
      <c r="M926" s="8">
        <f>IF(F926&gt;Päälaskenta!D$24,(Päälaskenta!C$20+(Päälaskenta!E$20*(Kaksitasouoma_matriisi!F926-Päälaskenta!D$24)))*(Kaksitasouoma_matriisi!F926-Päälaskenta!D$24),0)</f>
        <v>0.77830149999999998</v>
      </c>
      <c r="N926" s="8">
        <f>IF(F926&gt;Päälaskenta!D$24,(2*SQRT((POWER((F926-Päälaskenta!D$24),2))+POWER(Päälaskenta!E$20*(F926-Päälaskenta!D$24),2))+Päälaskenta!C$20),0)</f>
        <v>5.5372271400441297</v>
      </c>
      <c r="O926" s="8">
        <f t="shared" si="233"/>
        <v>0.14055798693383501</v>
      </c>
      <c r="P926" s="8">
        <f>IF(Päälaskenta!$C$29,IF(L926&gt;Päälaskenta!$F$28,Kaksitasouoma_matriisi!AQ926,Kaksitasouoma_matriisi!AR926),Päälaskenta!$F$20)</f>
        <v>0.12</v>
      </c>
      <c r="Q926" s="8">
        <f t="shared" si="234"/>
        <v>1.75335682068009</v>
      </c>
      <c r="R926" s="8">
        <f t="shared" si="228"/>
        <v>0.27331508789194497</v>
      </c>
      <c r="S926" s="8">
        <f t="shared" si="235"/>
        <v>0.35116865108437401</v>
      </c>
      <c r="U926" s="93">
        <f>IF(F926&gt;Päälaskenta!D$24,Päälaskenta!H$24+L926*Päälaskenta!G$24,F926*Päälaskenta!C$24 + F926*F926*Päälaskenta!E$24)</f>
        <v>1.5476000000000001</v>
      </c>
      <c r="V926" s="8">
        <f>IF(F926&gt;Päälaskenta!D$24,2*SQRT(POWER(Päälaskenta!D$24,2)+POWER(Päälaskenta!E$24*Päälaskenta!D$24,2))+Päälaskenta!C$24,(2*SQRT((POWER(F926,2))+POWER(Päälaskenta!E$24*F926,2))+Päälaskenta!C$24))</f>
        <v>2.9798989873223301</v>
      </c>
      <c r="W926" s="8">
        <f t="shared" si="236"/>
        <v>0.519346463280837</v>
      </c>
      <c r="X926" s="8">
        <f>Päälaskenta!F$24</f>
        <v>7.0000000000000007E-2</v>
      </c>
      <c r="Y926" s="8">
        <f t="shared" si="237"/>
        <v>14.2845139222377</v>
      </c>
      <c r="Z926" s="8">
        <f t="shared" si="229"/>
        <v>2.2266849121080501</v>
      </c>
      <c r="AA926" s="8">
        <f t="shared" si="238"/>
        <v>1.4387987284234001</v>
      </c>
      <c r="AC926" s="8">
        <f t="shared" si="230"/>
        <v>0.102506429147811</v>
      </c>
      <c r="AE926" s="8">
        <v>924</v>
      </c>
      <c r="AF926" s="8">
        <f t="shared" si="224"/>
        <v>16.0378707429178</v>
      </c>
      <c r="AG926" s="8">
        <f t="shared" si="231"/>
        <v>2.4298899199267199E-2</v>
      </c>
      <c r="AJ926" s="132">
        <f>IF(Päälaskenta!$F$28&lt;Kaksitasouoma_matriisi!L926,Päälaskenta!$C$20*Päälaskenta!$F$28,Päälaskenta!$C$20*Kaksitasouoma_matriisi!L926)</f>
        <v>0.745</v>
      </c>
      <c r="AK926" s="134">
        <f>SQRT(Päälaskenta!$D$20^2+(Päälaskenta!$D$20/(1/Päälaskenta!$E$20))^2)</f>
        <v>1.8029999999999999</v>
      </c>
      <c r="AL926" s="134">
        <f>IF(Päälaskenta!$F$28&lt;Kaksitasouoma_matriisi!L926,AK926*Päälaskenta!$F$28*COS(ATAN(1/Päälaskenta!$E$20)),AK926*Kaksitasouoma_matriisi!L926*COS(ATAN(1/Päälaskenta!$E$20)))</f>
        <v>0.224</v>
      </c>
      <c r="AM926" s="134"/>
      <c r="AN926" s="134">
        <f t="shared" si="239"/>
        <v>0.96899999999999997</v>
      </c>
      <c r="AO926" s="8">
        <f t="shared" si="232"/>
        <v>0.41706120340879699</v>
      </c>
      <c r="AP926" s="134">
        <f>Refererenssiarvoja!$B$16*H926^(1/6)/(Refererenssiarvoja!$B$15^0.5)*(Päälaskenta!$G$28/2)^0.5*(1-AO926)^(-1.5)</f>
        <v>9.0999999999999998E-2</v>
      </c>
      <c r="AQ926" s="8">
        <f>Refererenssiarvoja!$B$16*Kaksitasouoma_matriisi!O926^(1/6)/(SQRT((2*Refererenssiarvoja!$B$15)/(Päälaskenta!$F$31*Päälaskenta!$G$31*Päälaskenta!$F$28))+SQRT(Refererenssiarvoja!$B$15)/Refererenssiarvoja!$B$17*LN(Kaksitasouoma_matriisi!L926/Päälaskenta!$F$28))</f>
        <v>-9.6157061234004595E-2</v>
      </c>
      <c r="AR926" s="8">
        <f>Refererenssiarvoja!$B$16*Kaksitasouoma_matriisi!O926^(1/6)/(SQRT((2*Refererenssiarvoja!$B$15)/(Päälaskenta!$F$31*Päälaskenta!$G$31*L926)))</f>
        <v>0.19870992256551201</v>
      </c>
    </row>
    <row r="927" spans="1:44" x14ac:dyDescent="0.2">
      <c r="A927" s="8">
        <v>925</v>
      </c>
      <c r="B927" s="8">
        <f>IF(Päälaskenta!C$7,Päälaskenta!E$7,Päälaskenta!G$5)</f>
        <v>2.5</v>
      </c>
      <c r="C927" s="56">
        <v>1.075</v>
      </c>
      <c r="D927" s="93">
        <f t="shared" si="225"/>
        <v>2.3256000000000001</v>
      </c>
      <c r="E927" s="8">
        <f>IF(Päälaskenta!$C$26,Kaksitasouoma_matriisi!AP927,Kaksitasouoma_matriisi!AC927)</f>
        <v>0.102506429147811</v>
      </c>
      <c r="F927" s="56">
        <f>IF(D927&lt;Päälaskenta!H$24,(SQRT(POWER(Päälaskenta!C$24/(2*Päälaskenta!E$24),2)+(D927/Päälaskenta!E$24))-Päälaskenta!C$24/(2*Päälaskenta!E$24)),IF(D927=Päälaskenta!H$24,Päälaskenta!D$24,Päälaskenta!D$24+(SQRT(POWER((Päälaskenta!C$20+Päälaskenta!G$24)/(2*Päälaskenta!E$20),2)+((D927-Päälaskenta!H$24)/Päälaskenta!E$20))-(Päälaskenta!C$20+Päälaskenta!G$24)/(2*Päälaskenta!E$20))))</f>
        <v>0.84899999999999998</v>
      </c>
      <c r="G927" s="57">
        <f>IF(F927&gt;Päälaskenta!D$24,(2*SQRT((POWER(Päälaskenta!D$24,2))+POWER(Päälaskenta!E$24*Päälaskenta!D$24,2))+Päälaskenta!C$24)+(2*SQRT((POWER((F927-Päälaskenta!D$24),2))+POWER(Päälaskenta!E$20*(F927-Päälaskenta!D$24),2))+Päälaskenta!C$20),(2*SQRT((POWER(F927,2))+POWER(Päälaskenta!E$24*F927,2))+Päälaskenta!C$24))</f>
        <v>8.52</v>
      </c>
      <c r="H927" s="57">
        <f t="shared" si="226"/>
        <v>0.27</v>
      </c>
      <c r="I927" s="62">
        <f t="shared" si="227"/>
        <v>6.9583000000000006E-2</v>
      </c>
      <c r="J927" s="8">
        <f>IF(F927&lt;Päälaskenta!$D$24,0,Kaksitasouoma_matriisi!F927-Päälaskenta!$D$24)</f>
        <v>0.14899999999999999</v>
      </c>
      <c r="L927" s="8">
        <f>IF(F927&gt;Päälaskenta!D$24,F927-Päälaskenta!D$24,0)</f>
        <v>0.14899999999999999</v>
      </c>
      <c r="M927" s="8">
        <f>IF(F927&gt;Päälaskenta!D$24,(Päälaskenta!C$20+(Päälaskenta!E$20*(Kaksitasouoma_matriisi!F927-Päälaskenta!D$24)))*(Kaksitasouoma_matriisi!F927-Päälaskenta!D$24),0)</f>
        <v>0.77830149999999998</v>
      </c>
      <c r="N927" s="8">
        <f>IF(F927&gt;Päälaskenta!D$24,(2*SQRT((POWER((F927-Päälaskenta!D$24),2))+POWER(Päälaskenta!E$20*(F927-Päälaskenta!D$24),2))+Päälaskenta!C$20),0)</f>
        <v>5.5372271400441297</v>
      </c>
      <c r="O927" s="8">
        <f t="shared" si="233"/>
        <v>0.14055798693383501</v>
      </c>
      <c r="P927" s="8">
        <f>IF(Päälaskenta!$C$29,IF(L927&gt;Päälaskenta!$F$28,Kaksitasouoma_matriisi!AQ927,Kaksitasouoma_matriisi!AR927),Päälaskenta!$F$20)</f>
        <v>0.12</v>
      </c>
      <c r="Q927" s="8">
        <f t="shared" si="234"/>
        <v>1.75335682068009</v>
      </c>
      <c r="R927" s="8">
        <f t="shared" si="228"/>
        <v>0.27331508789194497</v>
      </c>
      <c r="S927" s="8">
        <f t="shared" si="235"/>
        <v>0.35116865108437401</v>
      </c>
      <c r="U927" s="93">
        <f>IF(F927&gt;Päälaskenta!D$24,Päälaskenta!H$24+L927*Päälaskenta!G$24,F927*Päälaskenta!C$24 + F927*F927*Päälaskenta!E$24)</f>
        <v>1.5476000000000001</v>
      </c>
      <c r="V927" s="8">
        <f>IF(F927&gt;Päälaskenta!D$24,2*SQRT(POWER(Päälaskenta!D$24,2)+POWER(Päälaskenta!E$24*Päälaskenta!D$24,2))+Päälaskenta!C$24,(2*SQRT((POWER(F927,2))+POWER(Päälaskenta!E$24*F927,2))+Päälaskenta!C$24))</f>
        <v>2.9798989873223301</v>
      </c>
      <c r="W927" s="8">
        <f t="shared" si="236"/>
        <v>0.519346463280837</v>
      </c>
      <c r="X927" s="8">
        <f>Päälaskenta!F$24</f>
        <v>7.0000000000000007E-2</v>
      </c>
      <c r="Y927" s="8">
        <f t="shared" si="237"/>
        <v>14.2845139222377</v>
      </c>
      <c r="Z927" s="8">
        <f t="shared" si="229"/>
        <v>2.2266849121080501</v>
      </c>
      <c r="AA927" s="8">
        <f t="shared" si="238"/>
        <v>1.4387987284234001</v>
      </c>
      <c r="AC927" s="8">
        <f t="shared" si="230"/>
        <v>0.102506429147811</v>
      </c>
      <c r="AE927" s="8">
        <v>925</v>
      </c>
      <c r="AF927" s="8">
        <f t="shared" si="224"/>
        <v>16.0378707429178</v>
      </c>
      <c r="AG927" s="8">
        <f t="shared" si="231"/>
        <v>2.4298899199267199E-2</v>
      </c>
      <c r="AJ927" s="132">
        <f>IF(Päälaskenta!$F$28&lt;Kaksitasouoma_matriisi!L927,Päälaskenta!$C$20*Päälaskenta!$F$28,Päälaskenta!$C$20*Kaksitasouoma_matriisi!L927)</f>
        <v>0.745</v>
      </c>
      <c r="AK927" s="134">
        <f>SQRT(Päälaskenta!$D$20^2+(Päälaskenta!$D$20/(1/Päälaskenta!$E$20))^2)</f>
        <v>1.8029999999999999</v>
      </c>
      <c r="AL927" s="134">
        <f>IF(Päälaskenta!$F$28&lt;Kaksitasouoma_matriisi!L927,AK927*Päälaskenta!$F$28*COS(ATAN(1/Päälaskenta!$E$20)),AK927*Kaksitasouoma_matriisi!L927*COS(ATAN(1/Päälaskenta!$E$20)))</f>
        <v>0.224</v>
      </c>
      <c r="AM927" s="134"/>
      <c r="AN927" s="134">
        <f t="shared" si="239"/>
        <v>0.96899999999999997</v>
      </c>
      <c r="AO927" s="8">
        <f t="shared" si="232"/>
        <v>0.41666666666666702</v>
      </c>
      <c r="AP927" s="134">
        <f>Refererenssiarvoja!$B$16*H927^(1/6)/(Refererenssiarvoja!$B$15^0.5)*(Päälaskenta!$G$28/2)^0.5*(1-AO927)^(-1.5)</f>
        <v>9.0999999999999998E-2</v>
      </c>
      <c r="AQ927" s="8">
        <f>Refererenssiarvoja!$B$16*Kaksitasouoma_matriisi!O927^(1/6)/(SQRT((2*Refererenssiarvoja!$B$15)/(Päälaskenta!$F$31*Päälaskenta!$G$31*Päälaskenta!$F$28))+SQRT(Refererenssiarvoja!$B$15)/Refererenssiarvoja!$B$17*LN(Kaksitasouoma_matriisi!L927/Päälaskenta!$F$28))</f>
        <v>-9.6157061234004595E-2</v>
      </c>
      <c r="AR927" s="8">
        <f>Refererenssiarvoja!$B$16*Kaksitasouoma_matriisi!O927^(1/6)/(SQRT((2*Refererenssiarvoja!$B$15)/(Päälaskenta!$F$31*Päälaskenta!$G$31*L927)))</f>
        <v>0.19870992256551201</v>
      </c>
    </row>
    <row r="928" spans="1:44" x14ac:dyDescent="0.2">
      <c r="A928" s="8">
        <v>926</v>
      </c>
      <c r="B928" s="8">
        <f>IF(Päälaskenta!C$7,Päälaskenta!E$7,Päälaskenta!G$5)</f>
        <v>2.5</v>
      </c>
      <c r="C928" s="56">
        <v>1.0740000000000001</v>
      </c>
      <c r="D928" s="93">
        <f t="shared" si="225"/>
        <v>2.3277000000000001</v>
      </c>
      <c r="E928" s="8">
        <f>IF(Päälaskenta!$C$26,Kaksitasouoma_matriisi!AP928,Kaksitasouoma_matriisi!AC928)</f>
        <v>0.102506429147811</v>
      </c>
      <c r="F928" s="56">
        <f>IF(D928&lt;Päälaskenta!H$24,(SQRT(POWER(Päälaskenta!C$24/(2*Päälaskenta!E$24),2)+(D928/Päälaskenta!E$24))-Päälaskenta!C$24/(2*Päälaskenta!E$24)),IF(D928=Päälaskenta!H$24,Päälaskenta!D$24,Päälaskenta!D$24+(SQRT(POWER((Päälaskenta!C$20+Päälaskenta!G$24)/(2*Päälaskenta!E$20),2)+((D928-Päälaskenta!H$24)/Päälaskenta!E$20))-(Päälaskenta!C$20+Päälaskenta!G$24)/(2*Päälaskenta!E$20))))</f>
        <v>0.84899999999999998</v>
      </c>
      <c r="G928" s="57">
        <f>IF(F928&gt;Päälaskenta!D$24,(2*SQRT((POWER(Päälaskenta!D$24,2))+POWER(Päälaskenta!E$24*Päälaskenta!D$24,2))+Päälaskenta!C$24)+(2*SQRT((POWER((F928-Päälaskenta!D$24),2))+POWER(Päälaskenta!E$20*(F928-Päälaskenta!D$24),2))+Päälaskenta!C$20),(2*SQRT((POWER(F928,2))+POWER(Päälaskenta!E$24*F928,2))+Päälaskenta!C$24))</f>
        <v>8.52</v>
      </c>
      <c r="H928" s="57">
        <f t="shared" si="226"/>
        <v>0.27</v>
      </c>
      <c r="I928" s="62">
        <f t="shared" si="227"/>
        <v>6.9453000000000001E-2</v>
      </c>
      <c r="J928" s="8">
        <f>IF(F928&lt;Päälaskenta!$D$24,0,Kaksitasouoma_matriisi!F928-Päälaskenta!$D$24)</f>
        <v>0.14899999999999999</v>
      </c>
      <c r="L928" s="8">
        <f>IF(F928&gt;Päälaskenta!D$24,F928-Päälaskenta!D$24,0)</f>
        <v>0.14899999999999999</v>
      </c>
      <c r="M928" s="8">
        <f>IF(F928&gt;Päälaskenta!D$24,(Päälaskenta!C$20+(Päälaskenta!E$20*(Kaksitasouoma_matriisi!F928-Päälaskenta!D$24)))*(Kaksitasouoma_matriisi!F928-Päälaskenta!D$24),0)</f>
        <v>0.77830149999999998</v>
      </c>
      <c r="N928" s="8">
        <f>IF(F928&gt;Päälaskenta!D$24,(2*SQRT((POWER((F928-Päälaskenta!D$24),2))+POWER(Päälaskenta!E$20*(F928-Päälaskenta!D$24),2))+Päälaskenta!C$20),0)</f>
        <v>5.5372271400441297</v>
      </c>
      <c r="O928" s="8">
        <f t="shared" si="233"/>
        <v>0.14055798693383501</v>
      </c>
      <c r="P928" s="8">
        <f>IF(Päälaskenta!$C$29,IF(L928&gt;Päälaskenta!$F$28,Kaksitasouoma_matriisi!AQ928,Kaksitasouoma_matriisi!AR928),Päälaskenta!$F$20)</f>
        <v>0.12</v>
      </c>
      <c r="Q928" s="8">
        <f t="shared" si="234"/>
        <v>1.75335682068009</v>
      </c>
      <c r="R928" s="8">
        <f t="shared" si="228"/>
        <v>0.27331508789194497</v>
      </c>
      <c r="S928" s="8">
        <f t="shared" si="235"/>
        <v>0.35116865108437401</v>
      </c>
      <c r="U928" s="93">
        <f>IF(F928&gt;Päälaskenta!D$24,Päälaskenta!H$24+L928*Päälaskenta!G$24,F928*Päälaskenta!C$24 + F928*F928*Päälaskenta!E$24)</f>
        <v>1.5476000000000001</v>
      </c>
      <c r="V928" s="8">
        <f>IF(F928&gt;Päälaskenta!D$24,2*SQRT(POWER(Päälaskenta!D$24,2)+POWER(Päälaskenta!E$24*Päälaskenta!D$24,2))+Päälaskenta!C$24,(2*SQRT((POWER(F928,2))+POWER(Päälaskenta!E$24*F928,2))+Päälaskenta!C$24))</f>
        <v>2.9798989873223301</v>
      </c>
      <c r="W928" s="8">
        <f t="shared" si="236"/>
        <v>0.519346463280837</v>
      </c>
      <c r="X928" s="8">
        <f>Päälaskenta!F$24</f>
        <v>7.0000000000000007E-2</v>
      </c>
      <c r="Y928" s="8">
        <f t="shared" si="237"/>
        <v>14.2845139222377</v>
      </c>
      <c r="Z928" s="8">
        <f t="shared" si="229"/>
        <v>2.2266849121080501</v>
      </c>
      <c r="AA928" s="8">
        <f t="shared" si="238"/>
        <v>1.4387987284234001</v>
      </c>
      <c r="AC928" s="8">
        <f t="shared" si="230"/>
        <v>0.102506429147811</v>
      </c>
      <c r="AE928" s="8">
        <v>926</v>
      </c>
      <c r="AF928" s="8">
        <f t="shared" si="224"/>
        <v>16.0378707429178</v>
      </c>
      <c r="AG928" s="8">
        <f t="shared" si="231"/>
        <v>2.4298899199267199E-2</v>
      </c>
      <c r="AJ928" s="132">
        <f>IF(Päälaskenta!$F$28&lt;Kaksitasouoma_matriisi!L928,Päälaskenta!$C$20*Päälaskenta!$F$28,Päälaskenta!$C$20*Kaksitasouoma_matriisi!L928)</f>
        <v>0.745</v>
      </c>
      <c r="AK928" s="134">
        <f>SQRT(Päälaskenta!$D$20^2+(Päälaskenta!$D$20/(1/Päälaskenta!$E$20))^2)</f>
        <v>1.8029999999999999</v>
      </c>
      <c r="AL928" s="134">
        <f>IF(Päälaskenta!$F$28&lt;Kaksitasouoma_matriisi!L928,AK928*Päälaskenta!$F$28*COS(ATAN(1/Päälaskenta!$E$20)),AK928*Kaksitasouoma_matriisi!L928*COS(ATAN(1/Päälaskenta!$E$20)))</f>
        <v>0.224</v>
      </c>
      <c r="AM928" s="134"/>
      <c r="AN928" s="134">
        <f t="shared" si="239"/>
        <v>0.96899999999999997</v>
      </c>
      <c r="AO928" s="8">
        <f t="shared" si="232"/>
        <v>0.41629075911844299</v>
      </c>
      <c r="AP928" s="134">
        <f>Refererenssiarvoja!$B$16*H928^(1/6)/(Refererenssiarvoja!$B$15^0.5)*(Päälaskenta!$G$28/2)^0.5*(1-AO928)^(-1.5)</f>
        <v>9.0999999999999998E-2</v>
      </c>
      <c r="AQ928" s="8">
        <f>Refererenssiarvoja!$B$16*Kaksitasouoma_matriisi!O928^(1/6)/(SQRT((2*Refererenssiarvoja!$B$15)/(Päälaskenta!$F$31*Päälaskenta!$G$31*Päälaskenta!$F$28))+SQRT(Refererenssiarvoja!$B$15)/Refererenssiarvoja!$B$17*LN(Kaksitasouoma_matriisi!L928/Päälaskenta!$F$28))</f>
        <v>-9.6157061234004595E-2</v>
      </c>
      <c r="AR928" s="8">
        <f>Refererenssiarvoja!$B$16*Kaksitasouoma_matriisi!O928^(1/6)/(SQRT((2*Refererenssiarvoja!$B$15)/(Päälaskenta!$F$31*Päälaskenta!$G$31*L928)))</f>
        <v>0.19870992256551201</v>
      </c>
    </row>
    <row r="929" spans="1:44" x14ac:dyDescent="0.2">
      <c r="A929" s="8">
        <v>927</v>
      </c>
      <c r="B929" s="8">
        <f>IF(Päälaskenta!C$7,Päälaskenta!E$7,Päälaskenta!G$5)</f>
        <v>2.5</v>
      </c>
      <c r="C929" s="56">
        <v>1.073</v>
      </c>
      <c r="D929" s="93">
        <f t="shared" si="225"/>
        <v>2.3298999999999999</v>
      </c>
      <c r="E929" s="8">
        <f>IF(Päälaskenta!$C$26,Kaksitasouoma_matriisi!AP929,Kaksitasouoma_matriisi!AC929)</f>
        <v>0.102513831559843</v>
      </c>
      <c r="F929" s="56">
        <f>IF(D929&lt;Päälaskenta!H$24,(SQRT(POWER(Päälaskenta!C$24/(2*Päälaskenta!E$24),2)+(D929/Päälaskenta!E$24))-Päälaskenta!C$24/(2*Päälaskenta!E$24)),IF(D929=Päälaskenta!H$24,Päälaskenta!D$24,Päälaskenta!D$24+(SQRT(POWER((Päälaskenta!C$20+Päälaskenta!G$24)/(2*Päälaskenta!E$20),2)+((D929-Päälaskenta!H$24)/Päälaskenta!E$20))-(Päälaskenta!C$20+Päälaskenta!G$24)/(2*Päälaskenta!E$20))))</f>
        <v>0.85</v>
      </c>
      <c r="G929" s="57">
        <f>IF(F929&gt;Päälaskenta!D$24,(2*SQRT((POWER(Päälaskenta!D$24,2))+POWER(Päälaskenta!E$24*Päälaskenta!D$24,2))+Päälaskenta!C$24)+(2*SQRT((POWER((F929-Päälaskenta!D$24),2))+POWER(Päälaskenta!E$20*(F929-Päälaskenta!D$24),2))+Päälaskenta!C$20),(2*SQRT((POWER(F929,2))+POWER(Päälaskenta!E$24*F929,2))+Päälaskenta!C$24))</f>
        <v>8.52</v>
      </c>
      <c r="H929" s="57">
        <f t="shared" si="226"/>
        <v>0.27</v>
      </c>
      <c r="I929" s="62">
        <f t="shared" si="227"/>
        <v>6.9334000000000007E-2</v>
      </c>
      <c r="J929" s="8">
        <f>IF(F929&lt;Päälaskenta!$D$24,0,Kaksitasouoma_matriisi!F929-Päälaskenta!$D$24)</f>
        <v>0.15</v>
      </c>
      <c r="L929" s="8">
        <f>IF(F929&gt;Päälaskenta!D$24,F929-Päälaskenta!D$24,0)</f>
        <v>0.15</v>
      </c>
      <c r="M929" s="8">
        <f>IF(F929&gt;Päälaskenta!D$24,(Päälaskenta!C$20+(Päälaskenta!E$20*(Kaksitasouoma_matriisi!F929-Päälaskenta!D$24)))*(Kaksitasouoma_matriisi!F929-Päälaskenta!D$24),0)</f>
        <v>0.78374999999999995</v>
      </c>
      <c r="N929" s="8">
        <f>IF(F929&gt;Päälaskenta!D$24,(2*SQRT((POWER((F929-Päälaskenta!D$24),2))+POWER(Päälaskenta!E$20*(F929-Päälaskenta!D$24),2))+Päälaskenta!C$20),0)</f>
        <v>5.5408326913195998</v>
      </c>
      <c r="O929" s="8">
        <f t="shared" si="233"/>
        <v>0.141449858471244</v>
      </c>
      <c r="P929" s="8">
        <f>IF(Päälaskenta!$C$29,IF(L929&gt;Päälaskenta!$F$28,Kaksitasouoma_matriisi!AQ929,Kaksitasouoma_matriisi!AR929),Päälaskenta!$F$20)</f>
        <v>0.12</v>
      </c>
      <c r="Q929" s="8">
        <f t="shared" si="234"/>
        <v>1.77309219995472</v>
      </c>
      <c r="R929" s="8">
        <f t="shared" si="228"/>
        <v>0.27541818209484298</v>
      </c>
      <c r="S929" s="8">
        <f t="shared" si="235"/>
        <v>0.35141075865370702</v>
      </c>
      <c r="U929" s="93">
        <f>IF(F929&gt;Päälaskenta!D$24,Päälaskenta!H$24+L929*Päälaskenta!G$24,F929*Päälaskenta!C$24 + F929*F929*Päälaskenta!E$24)</f>
        <v>1.55</v>
      </c>
      <c r="V929" s="8">
        <f>IF(F929&gt;Päälaskenta!D$24,2*SQRT(POWER(Päälaskenta!D$24,2)+POWER(Päälaskenta!E$24*Päälaskenta!D$24,2))+Päälaskenta!C$24,(2*SQRT((POWER(F929,2))+POWER(Päälaskenta!E$24*F929,2))+Päälaskenta!C$24))</f>
        <v>2.9798989873223301</v>
      </c>
      <c r="W929" s="8">
        <f t="shared" si="236"/>
        <v>0.52015185970877298</v>
      </c>
      <c r="X929" s="8">
        <f>Päälaskenta!F$24</f>
        <v>7.0000000000000007E-2</v>
      </c>
      <c r="Y929" s="8">
        <f t="shared" si="237"/>
        <v>14.321453433057799</v>
      </c>
      <c r="Z929" s="8">
        <f t="shared" si="229"/>
        <v>2.2245818179051602</v>
      </c>
      <c r="AA929" s="8">
        <f t="shared" si="238"/>
        <v>1.43521407606785</v>
      </c>
      <c r="AC929" s="8">
        <f t="shared" si="230"/>
        <v>0.102513831559843</v>
      </c>
      <c r="AE929" s="8">
        <v>927</v>
      </c>
      <c r="AF929" s="8">
        <f t="shared" si="224"/>
        <v>16.094545633012501</v>
      </c>
      <c r="AG929" s="8">
        <f t="shared" si="231"/>
        <v>2.4128069557232901E-2</v>
      </c>
      <c r="AJ929" s="132">
        <f>IF(Päälaskenta!$F$28&lt;Kaksitasouoma_matriisi!L929,Päälaskenta!$C$20*Päälaskenta!$F$28,Päälaskenta!$C$20*Kaksitasouoma_matriisi!L929)</f>
        <v>0.75</v>
      </c>
      <c r="AK929" s="134">
        <f>SQRT(Päälaskenta!$D$20^2+(Päälaskenta!$D$20/(1/Päälaskenta!$E$20))^2)</f>
        <v>1.8029999999999999</v>
      </c>
      <c r="AL929" s="134">
        <f>IF(Päälaskenta!$F$28&lt;Kaksitasouoma_matriisi!L929,AK929*Päälaskenta!$F$28*COS(ATAN(1/Päälaskenta!$E$20)),AK929*Kaksitasouoma_matriisi!L929*COS(ATAN(1/Päälaskenta!$E$20)))</f>
        <v>0.22500000000000001</v>
      </c>
      <c r="AM929" s="134"/>
      <c r="AN929" s="134">
        <f t="shared" si="239"/>
        <v>0.97499999999999998</v>
      </c>
      <c r="AO929" s="8">
        <f t="shared" si="232"/>
        <v>0.41847289583243902</v>
      </c>
      <c r="AP929" s="134">
        <f>Refererenssiarvoja!$B$16*H929^(1/6)/(Refererenssiarvoja!$B$15^0.5)*(Päälaskenta!$G$28/2)^0.5*(1-AO929)^(-1.5)</f>
        <v>9.1999999999999998E-2</v>
      </c>
      <c r="AQ929" s="8">
        <f>Refererenssiarvoja!$B$16*Kaksitasouoma_matriisi!O929^(1/6)/(SQRT((2*Refererenssiarvoja!$B$15)/(Päälaskenta!$F$31*Päälaskenta!$G$31*Päälaskenta!$F$28))+SQRT(Refererenssiarvoja!$B$15)/Refererenssiarvoja!$B$17*LN(Kaksitasouoma_matriisi!L929/Päälaskenta!$F$28))</f>
        <v>-9.6935536921772203E-2</v>
      </c>
      <c r="AR929" s="8">
        <f>Refererenssiarvoja!$B$16*Kaksitasouoma_matriisi!O929^(1/6)/(SQRT((2*Refererenssiarvoja!$B$15)/(Päälaskenta!$F$31*Päälaskenta!$G$31*L929)))</f>
        <v>0.19958591109086599</v>
      </c>
    </row>
    <row r="930" spans="1:44" x14ac:dyDescent="0.2">
      <c r="A930" s="8">
        <v>928</v>
      </c>
      <c r="B930" s="8">
        <f>IF(Päälaskenta!C$7,Päälaskenta!E$7,Päälaskenta!G$5)</f>
        <v>2.5</v>
      </c>
      <c r="C930" s="56">
        <v>1.0720000000000001</v>
      </c>
      <c r="D930" s="93">
        <f t="shared" si="225"/>
        <v>2.3321000000000001</v>
      </c>
      <c r="E930" s="8">
        <f>IF(Päälaskenta!$C$26,Kaksitasouoma_matriisi!AP930,Kaksitasouoma_matriisi!AC930)</f>
        <v>0.102513831559843</v>
      </c>
      <c r="F930" s="56">
        <f>IF(D930&lt;Päälaskenta!H$24,(SQRT(POWER(Päälaskenta!C$24/(2*Päälaskenta!E$24),2)+(D930/Päälaskenta!E$24))-Päälaskenta!C$24/(2*Päälaskenta!E$24)),IF(D930=Päälaskenta!H$24,Päälaskenta!D$24,Päälaskenta!D$24+(SQRT(POWER((Päälaskenta!C$20+Päälaskenta!G$24)/(2*Päälaskenta!E$20),2)+((D930-Päälaskenta!H$24)/Päälaskenta!E$20))-(Päälaskenta!C$20+Päälaskenta!G$24)/(2*Päälaskenta!E$20))))</f>
        <v>0.85</v>
      </c>
      <c r="G930" s="57">
        <f>IF(F930&gt;Päälaskenta!D$24,(2*SQRT((POWER(Päälaskenta!D$24,2))+POWER(Päälaskenta!E$24*Päälaskenta!D$24,2))+Päälaskenta!C$24)+(2*SQRT((POWER((F930-Päälaskenta!D$24),2))+POWER(Päälaskenta!E$20*(F930-Päälaskenta!D$24),2))+Päälaskenta!C$20),(2*SQRT((POWER(F930,2))+POWER(Päälaskenta!E$24*F930,2))+Päälaskenta!C$24))</f>
        <v>8.52</v>
      </c>
      <c r="H930" s="57">
        <f t="shared" si="226"/>
        <v>0.27</v>
      </c>
      <c r="I930" s="62">
        <f t="shared" si="227"/>
        <v>6.9205000000000003E-2</v>
      </c>
      <c r="J930" s="8">
        <f>IF(F930&lt;Päälaskenta!$D$24,0,Kaksitasouoma_matriisi!F930-Päälaskenta!$D$24)</f>
        <v>0.15</v>
      </c>
      <c r="L930" s="8">
        <f>IF(F930&gt;Päälaskenta!D$24,F930-Päälaskenta!D$24,0)</f>
        <v>0.15</v>
      </c>
      <c r="M930" s="8">
        <f>IF(F930&gt;Päälaskenta!D$24,(Päälaskenta!C$20+(Päälaskenta!E$20*(Kaksitasouoma_matriisi!F930-Päälaskenta!D$24)))*(Kaksitasouoma_matriisi!F930-Päälaskenta!D$24),0)</f>
        <v>0.78374999999999995</v>
      </c>
      <c r="N930" s="8">
        <f>IF(F930&gt;Päälaskenta!D$24,(2*SQRT((POWER((F930-Päälaskenta!D$24),2))+POWER(Päälaskenta!E$20*(F930-Päälaskenta!D$24),2))+Päälaskenta!C$20),0)</f>
        <v>5.5408326913195998</v>
      </c>
      <c r="O930" s="8">
        <f t="shared" si="233"/>
        <v>0.141449858471244</v>
      </c>
      <c r="P930" s="8">
        <f>IF(Päälaskenta!$C$29,IF(L930&gt;Päälaskenta!$F$28,Kaksitasouoma_matriisi!AQ930,Kaksitasouoma_matriisi!AR930),Päälaskenta!$F$20)</f>
        <v>0.12</v>
      </c>
      <c r="Q930" s="8">
        <f t="shared" si="234"/>
        <v>1.77309219995472</v>
      </c>
      <c r="R930" s="8">
        <f t="shared" si="228"/>
        <v>0.27541818209484298</v>
      </c>
      <c r="S930" s="8">
        <f t="shared" si="235"/>
        <v>0.35141075865370702</v>
      </c>
      <c r="U930" s="93">
        <f>IF(F930&gt;Päälaskenta!D$24,Päälaskenta!H$24+L930*Päälaskenta!G$24,F930*Päälaskenta!C$24 + F930*F930*Päälaskenta!E$24)</f>
        <v>1.55</v>
      </c>
      <c r="V930" s="8">
        <f>IF(F930&gt;Päälaskenta!D$24,2*SQRT(POWER(Päälaskenta!D$24,2)+POWER(Päälaskenta!E$24*Päälaskenta!D$24,2))+Päälaskenta!C$24,(2*SQRT((POWER(F930,2))+POWER(Päälaskenta!E$24*F930,2))+Päälaskenta!C$24))</f>
        <v>2.9798989873223301</v>
      </c>
      <c r="W930" s="8">
        <f t="shared" si="236"/>
        <v>0.52015185970877298</v>
      </c>
      <c r="X930" s="8">
        <f>Päälaskenta!F$24</f>
        <v>7.0000000000000007E-2</v>
      </c>
      <c r="Y930" s="8">
        <f t="shared" si="237"/>
        <v>14.321453433057799</v>
      </c>
      <c r="Z930" s="8">
        <f t="shared" si="229"/>
        <v>2.2245818179051602</v>
      </c>
      <c r="AA930" s="8">
        <f t="shared" si="238"/>
        <v>1.43521407606785</v>
      </c>
      <c r="AC930" s="8">
        <f t="shared" si="230"/>
        <v>0.102513831559843</v>
      </c>
      <c r="AE930" s="8">
        <v>928</v>
      </c>
      <c r="AF930" s="8">
        <f t="shared" si="224"/>
        <v>16.094545633012501</v>
      </c>
      <c r="AG930" s="8">
        <f t="shared" si="231"/>
        <v>2.4128069557232901E-2</v>
      </c>
      <c r="AJ930" s="132">
        <f>IF(Päälaskenta!$F$28&lt;Kaksitasouoma_matriisi!L930,Päälaskenta!$C$20*Päälaskenta!$F$28,Päälaskenta!$C$20*Kaksitasouoma_matriisi!L930)</f>
        <v>0.75</v>
      </c>
      <c r="AK930" s="134">
        <f>SQRT(Päälaskenta!$D$20^2+(Päälaskenta!$D$20/(1/Päälaskenta!$E$20))^2)</f>
        <v>1.8029999999999999</v>
      </c>
      <c r="AL930" s="134">
        <f>IF(Päälaskenta!$F$28&lt;Kaksitasouoma_matriisi!L930,AK930*Päälaskenta!$F$28*COS(ATAN(1/Päälaskenta!$E$20)),AK930*Kaksitasouoma_matriisi!L930*COS(ATAN(1/Päälaskenta!$E$20)))</f>
        <v>0.22500000000000001</v>
      </c>
      <c r="AM930" s="134"/>
      <c r="AN930" s="134">
        <f t="shared" si="239"/>
        <v>0.97499999999999998</v>
      </c>
      <c r="AO930" s="8">
        <f t="shared" si="232"/>
        <v>0.41807812700999097</v>
      </c>
      <c r="AP930" s="134">
        <f>Refererenssiarvoja!$B$16*H930^(1/6)/(Refererenssiarvoja!$B$15^0.5)*(Päälaskenta!$G$28/2)^0.5*(1-AO930)^(-1.5)</f>
        <v>9.0999999999999998E-2</v>
      </c>
      <c r="AQ930" s="8">
        <f>Refererenssiarvoja!$B$16*Kaksitasouoma_matriisi!O930^(1/6)/(SQRT((2*Refererenssiarvoja!$B$15)/(Päälaskenta!$F$31*Päälaskenta!$G$31*Päälaskenta!$F$28))+SQRT(Refererenssiarvoja!$B$15)/Refererenssiarvoja!$B$17*LN(Kaksitasouoma_matriisi!L930/Päälaskenta!$F$28))</f>
        <v>-9.6935536921772203E-2</v>
      </c>
      <c r="AR930" s="8">
        <f>Refererenssiarvoja!$B$16*Kaksitasouoma_matriisi!O930^(1/6)/(SQRT((2*Refererenssiarvoja!$B$15)/(Päälaskenta!$F$31*Päälaskenta!$G$31*L930)))</f>
        <v>0.19958591109086599</v>
      </c>
    </row>
    <row r="931" spans="1:44" x14ac:dyDescent="0.2">
      <c r="A931" s="8">
        <v>929</v>
      </c>
      <c r="B931" s="8">
        <f>IF(Päälaskenta!C$7,Päälaskenta!E$7,Päälaskenta!G$5)</f>
        <v>2.5</v>
      </c>
      <c r="C931" s="56">
        <v>1.071</v>
      </c>
      <c r="D931" s="93">
        <f t="shared" si="225"/>
        <v>2.3342999999999998</v>
      </c>
      <c r="E931" s="8">
        <f>IF(Päälaskenta!$C$26,Kaksitasouoma_matriisi!AP931,Kaksitasouoma_matriisi!AC931)</f>
        <v>0.102513831559843</v>
      </c>
      <c r="F931" s="56">
        <f>IF(D931&lt;Päälaskenta!H$24,(SQRT(POWER(Päälaskenta!C$24/(2*Päälaskenta!E$24),2)+(D931/Päälaskenta!E$24))-Päälaskenta!C$24/(2*Päälaskenta!E$24)),IF(D931=Päälaskenta!H$24,Päälaskenta!D$24,Päälaskenta!D$24+(SQRT(POWER((Päälaskenta!C$20+Päälaskenta!G$24)/(2*Päälaskenta!E$20),2)+((D931-Päälaskenta!H$24)/Päälaskenta!E$20))-(Päälaskenta!C$20+Päälaskenta!G$24)/(2*Päälaskenta!E$20))))</f>
        <v>0.85</v>
      </c>
      <c r="G931" s="57">
        <f>IF(F931&gt;Päälaskenta!D$24,(2*SQRT((POWER(Päälaskenta!D$24,2))+POWER(Päälaskenta!E$24*Päälaskenta!D$24,2))+Päälaskenta!C$24)+(2*SQRT((POWER((F931-Päälaskenta!D$24),2))+POWER(Päälaskenta!E$20*(F931-Päälaskenta!D$24),2))+Päälaskenta!C$20),(2*SQRT((POWER(F931,2))+POWER(Päälaskenta!E$24*F931,2))+Päälaskenta!C$24))</f>
        <v>8.52</v>
      </c>
      <c r="H931" s="57">
        <f t="shared" si="226"/>
        <v>0.27</v>
      </c>
      <c r="I931" s="62">
        <f t="shared" si="227"/>
        <v>6.9075999999999999E-2</v>
      </c>
      <c r="J931" s="8">
        <f>IF(F931&lt;Päälaskenta!$D$24,0,Kaksitasouoma_matriisi!F931-Päälaskenta!$D$24)</f>
        <v>0.15</v>
      </c>
      <c r="L931" s="8">
        <f>IF(F931&gt;Päälaskenta!D$24,F931-Päälaskenta!D$24,0)</f>
        <v>0.15</v>
      </c>
      <c r="M931" s="8">
        <f>IF(F931&gt;Päälaskenta!D$24,(Päälaskenta!C$20+(Päälaskenta!E$20*(Kaksitasouoma_matriisi!F931-Päälaskenta!D$24)))*(Kaksitasouoma_matriisi!F931-Päälaskenta!D$24),0)</f>
        <v>0.78374999999999995</v>
      </c>
      <c r="N931" s="8">
        <f>IF(F931&gt;Päälaskenta!D$24,(2*SQRT((POWER((F931-Päälaskenta!D$24),2))+POWER(Päälaskenta!E$20*(F931-Päälaskenta!D$24),2))+Päälaskenta!C$20),0)</f>
        <v>5.5408326913195998</v>
      </c>
      <c r="O931" s="8">
        <f t="shared" si="233"/>
        <v>0.141449858471244</v>
      </c>
      <c r="P931" s="8">
        <f>IF(Päälaskenta!$C$29,IF(L931&gt;Päälaskenta!$F$28,Kaksitasouoma_matriisi!AQ931,Kaksitasouoma_matriisi!AR931),Päälaskenta!$F$20)</f>
        <v>0.12</v>
      </c>
      <c r="Q931" s="8">
        <f t="shared" si="234"/>
        <v>1.77309219995472</v>
      </c>
      <c r="R931" s="8">
        <f t="shared" si="228"/>
        <v>0.27541818209484298</v>
      </c>
      <c r="S931" s="8">
        <f t="shared" si="235"/>
        <v>0.35141075865370702</v>
      </c>
      <c r="U931" s="93">
        <f>IF(F931&gt;Päälaskenta!D$24,Päälaskenta!H$24+L931*Päälaskenta!G$24,F931*Päälaskenta!C$24 + F931*F931*Päälaskenta!E$24)</f>
        <v>1.55</v>
      </c>
      <c r="V931" s="8">
        <f>IF(F931&gt;Päälaskenta!D$24,2*SQRT(POWER(Päälaskenta!D$24,2)+POWER(Päälaskenta!E$24*Päälaskenta!D$24,2))+Päälaskenta!C$24,(2*SQRT((POWER(F931,2))+POWER(Päälaskenta!E$24*F931,2))+Päälaskenta!C$24))</f>
        <v>2.9798989873223301</v>
      </c>
      <c r="W931" s="8">
        <f t="shared" si="236"/>
        <v>0.52015185970877298</v>
      </c>
      <c r="X931" s="8">
        <f>Päälaskenta!F$24</f>
        <v>7.0000000000000007E-2</v>
      </c>
      <c r="Y931" s="8">
        <f t="shared" si="237"/>
        <v>14.321453433057799</v>
      </c>
      <c r="Z931" s="8">
        <f t="shared" si="229"/>
        <v>2.2245818179051602</v>
      </c>
      <c r="AA931" s="8">
        <f t="shared" si="238"/>
        <v>1.43521407606785</v>
      </c>
      <c r="AC931" s="8">
        <f t="shared" si="230"/>
        <v>0.102513831559843</v>
      </c>
      <c r="AE931" s="8">
        <v>929</v>
      </c>
      <c r="AF931" s="8">
        <f t="shared" ref="AF931:AF994" si="240">Q931+Y931</f>
        <v>16.094545633012501</v>
      </c>
      <c r="AG931" s="8">
        <f t="shared" si="231"/>
        <v>2.4128069557232901E-2</v>
      </c>
      <c r="AJ931" s="132">
        <f>IF(Päälaskenta!$F$28&lt;Kaksitasouoma_matriisi!L931,Päälaskenta!$C$20*Päälaskenta!$F$28,Päälaskenta!$C$20*Kaksitasouoma_matriisi!L931)</f>
        <v>0.75</v>
      </c>
      <c r="AK931" s="134">
        <f>SQRT(Päälaskenta!$D$20^2+(Päälaskenta!$D$20/(1/Päälaskenta!$E$20))^2)</f>
        <v>1.8029999999999999</v>
      </c>
      <c r="AL931" s="134">
        <f>IF(Päälaskenta!$F$28&lt;Kaksitasouoma_matriisi!L931,AK931*Päälaskenta!$F$28*COS(ATAN(1/Päälaskenta!$E$20)),AK931*Kaksitasouoma_matriisi!L931*COS(ATAN(1/Päälaskenta!$E$20)))</f>
        <v>0.22500000000000001</v>
      </c>
      <c r="AM931" s="134"/>
      <c r="AN931" s="134">
        <f t="shared" si="239"/>
        <v>0.97499999999999998</v>
      </c>
      <c r="AO931" s="8">
        <f t="shared" si="232"/>
        <v>0.41768410230047598</v>
      </c>
      <c r="AP931" s="134">
        <f>Refererenssiarvoja!$B$16*H931^(1/6)/(Refererenssiarvoja!$B$15^0.5)*(Päälaskenta!$G$28/2)^0.5*(1-AO931)^(-1.5)</f>
        <v>9.0999999999999998E-2</v>
      </c>
      <c r="AQ931" s="8">
        <f>Refererenssiarvoja!$B$16*Kaksitasouoma_matriisi!O931^(1/6)/(SQRT((2*Refererenssiarvoja!$B$15)/(Päälaskenta!$F$31*Päälaskenta!$G$31*Päälaskenta!$F$28))+SQRT(Refererenssiarvoja!$B$15)/Refererenssiarvoja!$B$17*LN(Kaksitasouoma_matriisi!L931/Päälaskenta!$F$28))</f>
        <v>-9.6935536921772203E-2</v>
      </c>
      <c r="AR931" s="8">
        <f>Refererenssiarvoja!$B$16*Kaksitasouoma_matriisi!O931^(1/6)/(SQRT((2*Refererenssiarvoja!$B$15)/(Päälaskenta!$F$31*Päälaskenta!$G$31*L931)))</f>
        <v>0.19958591109086599</v>
      </c>
    </row>
    <row r="932" spans="1:44" x14ac:dyDescent="0.2">
      <c r="A932" s="8">
        <v>930</v>
      </c>
      <c r="B932" s="8">
        <f>IF(Päälaskenta!C$7,Päälaskenta!E$7,Päälaskenta!G$5)</f>
        <v>2.5</v>
      </c>
      <c r="C932" s="56">
        <v>1.07</v>
      </c>
      <c r="D932" s="93">
        <f t="shared" si="225"/>
        <v>2.3363999999999998</v>
      </c>
      <c r="E932" s="8">
        <f>IF(Päälaskenta!$C$26,Kaksitasouoma_matriisi!AP932,Kaksitasouoma_matriisi!AC932)</f>
        <v>0.102513831559843</v>
      </c>
      <c r="F932" s="56">
        <f>IF(D932&lt;Päälaskenta!H$24,(SQRT(POWER(Päälaskenta!C$24/(2*Päälaskenta!E$24),2)+(D932/Päälaskenta!E$24))-Päälaskenta!C$24/(2*Päälaskenta!E$24)),IF(D932=Päälaskenta!H$24,Päälaskenta!D$24,Päälaskenta!D$24+(SQRT(POWER((Päälaskenta!C$20+Päälaskenta!G$24)/(2*Päälaskenta!E$20),2)+((D932-Päälaskenta!H$24)/Päälaskenta!E$20))-(Päälaskenta!C$20+Päälaskenta!G$24)/(2*Päälaskenta!E$20))))</f>
        <v>0.85</v>
      </c>
      <c r="G932" s="57">
        <f>IF(F932&gt;Päälaskenta!D$24,(2*SQRT((POWER(Päälaskenta!D$24,2))+POWER(Päälaskenta!E$24*Päälaskenta!D$24,2))+Päälaskenta!C$24)+(2*SQRT((POWER((F932-Päälaskenta!D$24),2))+POWER(Päälaskenta!E$20*(F932-Päälaskenta!D$24),2))+Päälaskenta!C$20),(2*SQRT((POWER(F932,2))+POWER(Päälaskenta!E$24*F932,2))+Päälaskenta!C$24))</f>
        <v>8.52</v>
      </c>
      <c r="H932" s="57">
        <f t="shared" si="226"/>
        <v>0.27</v>
      </c>
      <c r="I932" s="62">
        <f t="shared" si="227"/>
        <v>6.8946999999999994E-2</v>
      </c>
      <c r="J932" s="8">
        <f>IF(F932&lt;Päälaskenta!$D$24,0,Kaksitasouoma_matriisi!F932-Päälaskenta!$D$24)</f>
        <v>0.15</v>
      </c>
      <c r="L932" s="8">
        <f>IF(F932&gt;Päälaskenta!D$24,F932-Päälaskenta!D$24,0)</f>
        <v>0.15</v>
      </c>
      <c r="M932" s="8">
        <f>IF(F932&gt;Päälaskenta!D$24,(Päälaskenta!C$20+(Päälaskenta!E$20*(Kaksitasouoma_matriisi!F932-Päälaskenta!D$24)))*(Kaksitasouoma_matriisi!F932-Päälaskenta!D$24),0)</f>
        <v>0.78374999999999995</v>
      </c>
      <c r="N932" s="8">
        <f>IF(F932&gt;Päälaskenta!D$24,(2*SQRT((POWER((F932-Päälaskenta!D$24),2))+POWER(Päälaskenta!E$20*(F932-Päälaskenta!D$24),2))+Päälaskenta!C$20),0)</f>
        <v>5.5408326913195998</v>
      </c>
      <c r="O932" s="8">
        <f t="shared" si="233"/>
        <v>0.141449858471244</v>
      </c>
      <c r="P932" s="8">
        <f>IF(Päälaskenta!$C$29,IF(L932&gt;Päälaskenta!$F$28,Kaksitasouoma_matriisi!AQ932,Kaksitasouoma_matriisi!AR932),Päälaskenta!$F$20)</f>
        <v>0.12</v>
      </c>
      <c r="Q932" s="8">
        <f t="shared" si="234"/>
        <v>1.77309219995472</v>
      </c>
      <c r="R932" s="8">
        <f t="shared" si="228"/>
        <v>0.27541818209484298</v>
      </c>
      <c r="S932" s="8">
        <f t="shared" si="235"/>
        <v>0.35141075865370702</v>
      </c>
      <c r="U932" s="93">
        <f>IF(F932&gt;Päälaskenta!D$24,Päälaskenta!H$24+L932*Päälaskenta!G$24,F932*Päälaskenta!C$24 + F932*F932*Päälaskenta!E$24)</f>
        <v>1.55</v>
      </c>
      <c r="V932" s="8">
        <f>IF(F932&gt;Päälaskenta!D$24,2*SQRT(POWER(Päälaskenta!D$24,2)+POWER(Päälaskenta!E$24*Päälaskenta!D$24,2))+Päälaskenta!C$24,(2*SQRT((POWER(F932,2))+POWER(Päälaskenta!E$24*F932,2))+Päälaskenta!C$24))</f>
        <v>2.9798989873223301</v>
      </c>
      <c r="W932" s="8">
        <f t="shared" si="236"/>
        <v>0.52015185970877298</v>
      </c>
      <c r="X932" s="8">
        <f>Päälaskenta!F$24</f>
        <v>7.0000000000000007E-2</v>
      </c>
      <c r="Y932" s="8">
        <f t="shared" si="237"/>
        <v>14.321453433057799</v>
      </c>
      <c r="Z932" s="8">
        <f t="shared" si="229"/>
        <v>2.2245818179051602</v>
      </c>
      <c r="AA932" s="8">
        <f t="shared" si="238"/>
        <v>1.43521407606785</v>
      </c>
      <c r="AC932" s="8">
        <f t="shared" si="230"/>
        <v>0.102513831559843</v>
      </c>
      <c r="AE932" s="8">
        <v>930</v>
      </c>
      <c r="AF932" s="8">
        <f t="shared" si="240"/>
        <v>16.094545633012501</v>
      </c>
      <c r="AG932" s="8">
        <f t="shared" si="231"/>
        <v>2.4128069557232901E-2</v>
      </c>
      <c r="AJ932" s="132">
        <f>IF(Päälaskenta!$F$28&lt;Kaksitasouoma_matriisi!L932,Päälaskenta!$C$20*Päälaskenta!$F$28,Päälaskenta!$C$20*Kaksitasouoma_matriisi!L932)</f>
        <v>0.75</v>
      </c>
      <c r="AK932" s="134">
        <f>SQRT(Päälaskenta!$D$20^2+(Päälaskenta!$D$20/(1/Päälaskenta!$E$20))^2)</f>
        <v>1.8029999999999999</v>
      </c>
      <c r="AL932" s="134">
        <f>IF(Päälaskenta!$F$28&lt;Kaksitasouoma_matriisi!L932,AK932*Päälaskenta!$F$28*COS(ATAN(1/Päälaskenta!$E$20)),AK932*Kaksitasouoma_matriisi!L932*COS(ATAN(1/Päälaskenta!$E$20)))</f>
        <v>0.22500000000000001</v>
      </c>
      <c r="AM932" s="134"/>
      <c r="AN932" s="134">
        <f t="shared" si="239"/>
        <v>0.97499999999999998</v>
      </c>
      <c r="AO932" s="8">
        <f t="shared" si="232"/>
        <v>0.417308680020544</v>
      </c>
      <c r="AP932" s="134">
        <f>Refererenssiarvoja!$B$16*H932^(1/6)/(Refererenssiarvoja!$B$15^0.5)*(Päälaskenta!$G$28/2)^0.5*(1-AO932)^(-1.5)</f>
        <v>9.0999999999999998E-2</v>
      </c>
      <c r="AQ932" s="8">
        <f>Refererenssiarvoja!$B$16*Kaksitasouoma_matriisi!O932^(1/6)/(SQRT((2*Refererenssiarvoja!$B$15)/(Päälaskenta!$F$31*Päälaskenta!$G$31*Päälaskenta!$F$28))+SQRT(Refererenssiarvoja!$B$15)/Refererenssiarvoja!$B$17*LN(Kaksitasouoma_matriisi!L932/Päälaskenta!$F$28))</f>
        <v>-9.6935536921772203E-2</v>
      </c>
      <c r="AR932" s="8">
        <f>Refererenssiarvoja!$B$16*Kaksitasouoma_matriisi!O932^(1/6)/(SQRT((2*Refererenssiarvoja!$B$15)/(Päälaskenta!$F$31*Päälaskenta!$G$31*L932)))</f>
        <v>0.19958591109086599</v>
      </c>
    </row>
    <row r="933" spans="1:44" x14ac:dyDescent="0.2">
      <c r="A933" s="8">
        <v>931</v>
      </c>
      <c r="B933" s="8">
        <f>IF(Päälaskenta!C$7,Päälaskenta!E$7,Päälaskenta!G$5)</f>
        <v>2.5</v>
      </c>
      <c r="C933" s="56">
        <v>1.069</v>
      </c>
      <c r="D933" s="93">
        <f t="shared" si="225"/>
        <v>2.3386</v>
      </c>
      <c r="E933" s="8">
        <f>IF(Päälaskenta!$C$26,Kaksitasouoma_matriisi!AP933,Kaksitasouoma_matriisi!AC933)</f>
        <v>0.102521227709857</v>
      </c>
      <c r="F933" s="56">
        <f>IF(D933&lt;Päälaskenta!H$24,(SQRT(POWER(Päälaskenta!C$24/(2*Päälaskenta!E$24),2)+(D933/Päälaskenta!E$24))-Päälaskenta!C$24/(2*Päälaskenta!E$24)),IF(D933=Päälaskenta!H$24,Päälaskenta!D$24,Päälaskenta!D$24+(SQRT(POWER((Päälaskenta!C$20+Päälaskenta!G$24)/(2*Päälaskenta!E$20),2)+((D933-Päälaskenta!H$24)/Päälaskenta!E$20))-(Päälaskenta!C$20+Päälaskenta!G$24)/(2*Päälaskenta!E$20))))</f>
        <v>0.85099999999999998</v>
      </c>
      <c r="G933" s="57">
        <f>IF(F933&gt;Päälaskenta!D$24,(2*SQRT((POWER(Päälaskenta!D$24,2))+POWER(Päälaskenta!E$24*Päälaskenta!D$24,2))+Päälaskenta!C$24)+(2*SQRT((POWER((F933-Päälaskenta!D$24),2))+POWER(Päälaskenta!E$20*(F933-Päälaskenta!D$24),2))+Päälaskenta!C$20),(2*SQRT((POWER(F933,2))+POWER(Päälaskenta!E$24*F933,2))+Päälaskenta!C$24))</f>
        <v>8.52</v>
      </c>
      <c r="H933" s="57">
        <f t="shared" si="226"/>
        <v>0.27</v>
      </c>
      <c r="I933" s="62">
        <f t="shared" si="227"/>
        <v>6.8828E-2</v>
      </c>
      <c r="J933" s="8">
        <f>IF(F933&lt;Päälaskenta!$D$24,0,Kaksitasouoma_matriisi!F933-Päälaskenta!$D$24)</f>
        <v>0.151</v>
      </c>
      <c r="L933" s="8">
        <f>IF(F933&gt;Päälaskenta!D$24,F933-Päälaskenta!D$24,0)</f>
        <v>0.151</v>
      </c>
      <c r="M933" s="8">
        <f>IF(F933&gt;Päälaskenta!D$24,(Päälaskenta!C$20+(Päälaskenta!E$20*(Kaksitasouoma_matriisi!F933-Päälaskenta!D$24)))*(Kaksitasouoma_matriisi!F933-Päälaskenta!D$24),0)</f>
        <v>0.7892015</v>
      </c>
      <c r="N933" s="8">
        <f>IF(F933&gt;Päälaskenta!D$24,(2*SQRT((POWER((F933-Päälaskenta!D$24),2))+POWER(Päälaskenta!E$20*(F933-Päälaskenta!D$24),2))+Päälaskenta!C$20),0)</f>
        <v>5.54443824259506</v>
      </c>
      <c r="O933" s="8">
        <f t="shared" si="233"/>
        <v>0.14234111112230799</v>
      </c>
      <c r="P933" s="8">
        <f>IF(Päälaskenta!$C$29,IF(L933&gt;Päälaskenta!$F$28,Kaksitasouoma_matriisi!AQ933,Kaksitasouoma_matriisi!AR933),Päälaskenta!$F$20)</f>
        <v>0.12</v>
      </c>
      <c r="Q933" s="8">
        <f t="shared" si="234"/>
        <v>1.7929171594250399</v>
      </c>
      <c r="R933" s="8">
        <f t="shared" si="228"/>
        <v>0.27751818783440801</v>
      </c>
      <c r="S933" s="8">
        <f t="shared" si="235"/>
        <v>0.35164427314748897</v>
      </c>
      <c r="U933" s="93">
        <f>IF(F933&gt;Päälaskenta!D$24,Päälaskenta!H$24+L933*Päälaskenta!G$24,F933*Päälaskenta!C$24 + F933*F933*Päälaskenta!E$24)</f>
        <v>1.5524</v>
      </c>
      <c r="V933" s="8">
        <f>IF(F933&gt;Päälaskenta!D$24,2*SQRT(POWER(Päälaskenta!D$24,2)+POWER(Päälaskenta!E$24*Päälaskenta!D$24,2))+Päälaskenta!C$24,(2*SQRT((POWER(F933,2))+POWER(Päälaskenta!E$24*F933,2))+Päälaskenta!C$24))</f>
        <v>2.9798989873223301</v>
      </c>
      <c r="W933" s="8">
        <f t="shared" si="236"/>
        <v>0.52095725613670896</v>
      </c>
      <c r="X933" s="8">
        <f>Päälaskenta!F$24</f>
        <v>7.0000000000000007E-2</v>
      </c>
      <c r="Y933" s="8">
        <f t="shared" si="237"/>
        <v>14.3584310946834</v>
      </c>
      <c r="Z933" s="8">
        <f t="shared" si="229"/>
        <v>2.22248181216559</v>
      </c>
      <c r="AA933" s="8">
        <f t="shared" si="238"/>
        <v>1.4316424968858501</v>
      </c>
      <c r="AC933" s="8">
        <f t="shared" si="230"/>
        <v>0.102521227709857</v>
      </c>
      <c r="AE933" s="8">
        <v>931</v>
      </c>
      <c r="AF933" s="8">
        <f t="shared" si="240"/>
        <v>16.151348254108399</v>
      </c>
      <c r="AG933" s="8">
        <f t="shared" si="231"/>
        <v>2.3958656137147101E-2</v>
      </c>
      <c r="AJ933" s="132">
        <f>IF(Päälaskenta!$F$28&lt;Kaksitasouoma_matriisi!L933,Päälaskenta!$C$20*Päälaskenta!$F$28,Päälaskenta!$C$20*Kaksitasouoma_matriisi!L933)</f>
        <v>0.755</v>
      </c>
      <c r="AK933" s="134">
        <f>SQRT(Päälaskenta!$D$20^2+(Päälaskenta!$D$20/(1/Päälaskenta!$E$20))^2)</f>
        <v>1.8029999999999999</v>
      </c>
      <c r="AL933" s="134">
        <f>IF(Päälaskenta!$F$28&lt;Kaksitasouoma_matriisi!L933,AK933*Päälaskenta!$F$28*COS(ATAN(1/Päälaskenta!$E$20)),AK933*Kaksitasouoma_matriisi!L933*COS(ATAN(1/Päälaskenta!$E$20)))</f>
        <v>0.22700000000000001</v>
      </c>
      <c r="AM933" s="134"/>
      <c r="AN933" s="134">
        <f t="shared" si="239"/>
        <v>0.98199999999999998</v>
      </c>
      <c r="AO933" s="8">
        <f t="shared" si="232"/>
        <v>0.41990934747284703</v>
      </c>
      <c r="AP933" s="134">
        <f>Refererenssiarvoja!$B$16*H933^(1/6)/(Refererenssiarvoja!$B$15^0.5)*(Päälaskenta!$G$28/2)^0.5*(1-AO933)^(-1.5)</f>
        <v>9.1999999999999998E-2</v>
      </c>
      <c r="AQ933" s="8">
        <f>Refererenssiarvoja!$B$16*Kaksitasouoma_matriisi!O933^(1/6)/(SQRT((2*Refererenssiarvoja!$B$15)/(Päälaskenta!$F$31*Päälaskenta!$G$31*Päälaskenta!$F$28))+SQRT(Refererenssiarvoja!$B$15)/Refererenssiarvoja!$B$17*LN(Kaksitasouoma_matriisi!L933/Päälaskenta!$F$28))</f>
        <v>-9.77198320835828E-2</v>
      </c>
      <c r="AR933" s="8">
        <f>Refererenssiarvoja!$B$16*Kaksitasouoma_matriisi!O933^(1/6)/(SQRT((2*Refererenssiarvoja!$B$15)/(Päälaskenta!$F$31*Päälaskenta!$G$31*L933)))</f>
        <v>0.20045983292849201</v>
      </c>
    </row>
    <row r="934" spans="1:44" x14ac:dyDescent="0.2">
      <c r="A934" s="8">
        <v>932</v>
      </c>
      <c r="B934" s="8">
        <f>IF(Päälaskenta!C$7,Päälaskenta!E$7,Päälaskenta!G$5)</f>
        <v>2.5</v>
      </c>
      <c r="C934" s="56">
        <v>1.0680000000000001</v>
      </c>
      <c r="D934" s="93">
        <f t="shared" si="225"/>
        <v>2.3408000000000002</v>
      </c>
      <c r="E934" s="8">
        <f>IF(Päälaskenta!$C$26,Kaksitasouoma_matriisi!AP934,Kaksitasouoma_matriisi!AC934)</f>
        <v>0.102521227709857</v>
      </c>
      <c r="F934" s="56">
        <f>IF(D934&lt;Päälaskenta!H$24,(SQRT(POWER(Päälaskenta!C$24/(2*Päälaskenta!E$24),2)+(D934/Päälaskenta!E$24))-Päälaskenta!C$24/(2*Päälaskenta!E$24)),IF(D934=Päälaskenta!H$24,Päälaskenta!D$24,Päälaskenta!D$24+(SQRT(POWER((Päälaskenta!C$20+Päälaskenta!G$24)/(2*Päälaskenta!E$20),2)+((D934-Päälaskenta!H$24)/Päälaskenta!E$20))-(Päälaskenta!C$20+Päälaskenta!G$24)/(2*Päälaskenta!E$20))))</f>
        <v>0.85099999999999998</v>
      </c>
      <c r="G934" s="57">
        <f>IF(F934&gt;Päälaskenta!D$24,(2*SQRT((POWER(Päälaskenta!D$24,2))+POWER(Päälaskenta!E$24*Päälaskenta!D$24,2))+Päälaskenta!C$24)+(2*SQRT((POWER((F934-Päälaskenta!D$24),2))+POWER(Päälaskenta!E$20*(F934-Päälaskenta!D$24),2))+Päälaskenta!C$20),(2*SQRT((POWER(F934,2))+POWER(Päälaskenta!E$24*F934,2))+Päälaskenta!C$24))</f>
        <v>8.52</v>
      </c>
      <c r="H934" s="57">
        <f t="shared" si="226"/>
        <v>0.27</v>
      </c>
      <c r="I934" s="62">
        <f t="shared" si="227"/>
        <v>6.8698999999999996E-2</v>
      </c>
      <c r="J934" s="8">
        <f>IF(F934&lt;Päälaskenta!$D$24,0,Kaksitasouoma_matriisi!F934-Päälaskenta!$D$24)</f>
        <v>0.151</v>
      </c>
      <c r="L934" s="8">
        <f>IF(F934&gt;Päälaskenta!D$24,F934-Päälaskenta!D$24,0)</f>
        <v>0.151</v>
      </c>
      <c r="M934" s="8">
        <f>IF(F934&gt;Päälaskenta!D$24,(Päälaskenta!C$20+(Päälaskenta!E$20*(Kaksitasouoma_matriisi!F934-Päälaskenta!D$24)))*(Kaksitasouoma_matriisi!F934-Päälaskenta!D$24),0)</f>
        <v>0.7892015</v>
      </c>
      <c r="N934" s="8">
        <f>IF(F934&gt;Päälaskenta!D$24,(2*SQRT((POWER((F934-Päälaskenta!D$24),2))+POWER(Päälaskenta!E$20*(F934-Päälaskenta!D$24),2))+Päälaskenta!C$20),0)</f>
        <v>5.54443824259506</v>
      </c>
      <c r="O934" s="8">
        <f t="shared" si="233"/>
        <v>0.14234111112230799</v>
      </c>
      <c r="P934" s="8">
        <f>IF(Päälaskenta!$C$29,IF(L934&gt;Päälaskenta!$F$28,Kaksitasouoma_matriisi!AQ934,Kaksitasouoma_matriisi!AR934),Päälaskenta!$F$20)</f>
        <v>0.12</v>
      </c>
      <c r="Q934" s="8">
        <f t="shared" si="234"/>
        <v>1.7929171594250399</v>
      </c>
      <c r="R934" s="8">
        <f t="shared" si="228"/>
        <v>0.27751818783440801</v>
      </c>
      <c r="S934" s="8">
        <f t="shared" si="235"/>
        <v>0.35164427314748897</v>
      </c>
      <c r="U934" s="93">
        <f>IF(F934&gt;Päälaskenta!D$24,Päälaskenta!H$24+L934*Päälaskenta!G$24,F934*Päälaskenta!C$24 + F934*F934*Päälaskenta!E$24)</f>
        <v>1.5524</v>
      </c>
      <c r="V934" s="8">
        <f>IF(F934&gt;Päälaskenta!D$24,2*SQRT(POWER(Päälaskenta!D$24,2)+POWER(Päälaskenta!E$24*Päälaskenta!D$24,2))+Päälaskenta!C$24,(2*SQRT((POWER(F934,2))+POWER(Päälaskenta!E$24*F934,2))+Päälaskenta!C$24))</f>
        <v>2.9798989873223301</v>
      </c>
      <c r="W934" s="8">
        <f t="shared" si="236"/>
        <v>0.52095725613670896</v>
      </c>
      <c r="X934" s="8">
        <f>Päälaskenta!F$24</f>
        <v>7.0000000000000007E-2</v>
      </c>
      <c r="Y934" s="8">
        <f t="shared" si="237"/>
        <v>14.3584310946834</v>
      </c>
      <c r="Z934" s="8">
        <f t="shared" si="229"/>
        <v>2.22248181216559</v>
      </c>
      <c r="AA934" s="8">
        <f t="shared" si="238"/>
        <v>1.4316424968858501</v>
      </c>
      <c r="AC934" s="8">
        <f t="shared" si="230"/>
        <v>0.102521227709857</v>
      </c>
      <c r="AE934" s="8">
        <v>932</v>
      </c>
      <c r="AF934" s="8">
        <f t="shared" si="240"/>
        <v>16.151348254108399</v>
      </c>
      <c r="AG934" s="8">
        <f t="shared" si="231"/>
        <v>2.3958656137147101E-2</v>
      </c>
      <c r="AJ934" s="132">
        <f>IF(Päälaskenta!$F$28&lt;Kaksitasouoma_matriisi!L934,Päälaskenta!$C$20*Päälaskenta!$F$28,Päälaskenta!$C$20*Kaksitasouoma_matriisi!L934)</f>
        <v>0.755</v>
      </c>
      <c r="AK934" s="134">
        <f>SQRT(Päälaskenta!$D$20^2+(Päälaskenta!$D$20/(1/Päälaskenta!$E$20))^2)</f>
        <v>1.8029999999999999</v>
      </c>
      <c r="AL934" s="134">
        <f>IF(Päälaskenta!$F$28&lt;Kaksitasouoma_matriisi!L934,AK934*Päälaskenta!$F$28*COS(ATAN(1/Päälaskenta!$E$20)),AK934*Kaksitasouoma_matriisi!L934*COS(ATAN(1/Päälaskenta!$E$20)))</f>
        <v>0.22700000000000001</v>
      </c>
      <c r="AM934" s="134"/>
      <c r="AN934" s="134">
        <f t="shared" si="239"/>
        <v>0.98199999999999998</v>
      </c>
      <c r="AO934" s="8">
        <f t="shared" si="232"/>
        <v>0.41951469583048501</v>
      </c>
      <c r="AP934" s="134">
        <f>Refererenssiarvoja!$B$16*H934^(1/6)/(Refererenssiarvoja!$B$15^0.5)*(Päälaskenta!$G$28/2)^0.5*(1-AO934)^(-1.5)</f>
        <v>9.1999999999999998E-2</v>
      </c>
      <c r="AQ934" s="8">
        <f>Refererenssiarvoja!$B$16*Kaksitasouoma_matriisi!O934^(1/6)/(SQRT((2*Refererenssiarvoja!$B$15)/(Päälaskenta!$F$31*Päälaskenta!$G$31*Päälaskenta!$F$28))+SQRT(Refererenssiarvoja!$B$15)/Refererenssiarvoja!$B$17*LN(Kaksitasouoma_matriisi!L934/Päälaskenta!$F$28))</f>
        <v>-9.77198320835828E-2</v>
      </c>
      <c r="AR934" s="8">
        <f>Refererenssiarvoja!$B$16*Kaksitasouoma_matriisi!O934^(1/6)/(SQRT((2*Refererenssiarvoja!$B$15)/(Päälaskenta!$F$31*Päälaskenta!$G$31*L934)))</f>
        <v>0.20045983292849201</v>
      </c>
    </row>
    <row r="935" spans="1:44" x14ac:dyDescent="0.2">
      <c r="A935" s="8">
        <v>933</v>
      </c>
      <c r="B935" s="8">
        <f>IF(Päälaskenta!C$7,Päälaskenta!E$7,Päälaskenta!G$5)</f>
        <v>2.5</v>
      </c>
      <c r="C935" s="56">
        <v>1.0669999999999999</v>
      </c>
      <c r="D935" s="93">
        <f t="shared" si="225"/>
        <v>2.343</v>
      </c>
      <c r="E935" s="8">
        <f>IF(Päälaskenta!$C$26,Kaksitasouoma_matriisi!AP935,Kaksitasouoma_matriisi!AC935)</f>
        <v>0.102521227709857</v>
      </c>
      <c r="F935" s="56">
        <f>IF(D935&lt;Päälaskenta!H$24,(SQRT(POWER(Päälaskenta!C$24/(2*Päälaskenta!E$24),2)+(D935/Päälaskenta!E$24))-Päälaskenta!C$24/(2*Päälaskenta!E$24)),IF(D935=Päälaskenta!H$24,Päälaskenta!D$24,Päälaskenta!D$24+(SQRT(POWER((Päälaskenta!C$20+Päälaskenta!G$24)/(2*Päälaskenta!E$20),2)+((D935-Päälaskenta!H$24)/Päälaskenta!E$20))-(Päälaskenta!C$20+Päälaskenta!G$24)/(2*Päälaskenta!E$20))))</f>
        <v>0.85099999999999998</v>
      </c>
      <c r="G935" s="57">
        <f>IF(F935&gt;Päälaskenta!D$24,(2*SQRT((POWER(Päälaskenta!D$24,2))+POWER(Päälaskenta!E$24*Päälaskenta!D$24,2))+Päälaskenta!C$24)+(2*SQRT((POWER((F935-Päälaskenta!D$24),2))+POWER(Päälaskenta!E$20*(F935-Päälaskenta!D$24),2))+Päälaskenta!C$20),(2*SQRT((POWER(F935,2))+POWER(Päälaskenta!E$24*F935,2))+Päälaskenta!C$24))</f>
        <v>8.52</v>
      </c>
      <c r="H935" s="57">
        <f t="shared" si="226"/>
        <v>0.28000000000000003</v>
      </c>
      <c r="I935" s="62">
        <f t="shared" si="227"/>
        <v>6.5324999999999994E-2</v>
      </c>
      <c r="J935" s="8">
        <f>IF(F935&lt;Päälaskenta!$D$24,0,Kaksitasouoma_matriisi!F935-Päälaskenta!$D$24)</f>
        <v>0.151</v>
      </c>
      <c r="L935" s="8">
        <f>IF(F935&gt;Päälaskenta!D$24,F935-Päälaskenta!D$24,0)</f>
        <v>0.151</v>
      </c>
      <c r="M935" s="8">
        <f>IF(F935&gt;Päälaskenta!D$24,(Päälaskenta!C$20+(Päälaskenta!E$20*(Kaksitasouoma_matriisi!F935-Päälaskenta!D$24)))*(Kaksitasouoma_matriisi!F935-Päälaskenta!D$24),0)</f>
        <v>0.7892015</v>
      </c>
      <c r="N935" s="8">
        <f>IF(F935&gt;Päälaskenta!D$24,(2*SQRT((POWER((F935-Päälaskenta!D$24),2))+POWER(Päälaskenta!E$20*(F935-Päälaskenta!D$24),2))+Päälaskenta!C$20),0)</f>
        <v>5.54443824259506</v>
      </c>
      <c r="O935" s="8">
        <f t="shared" si="233"/>
        <v>0.14234111112230799</v>
      </c>
      <c r="P935" s="8">
        <f>IF(Päälaskenta!$C$29,IF(L935&gt;Päälaskenta!$F$28,Kaksitasouoma_matriisi!AQ935,Kaksitasouoma_matriisi!AR935),Päälaskenta!$F$20)</f>
        <v>0.12</v>
      </c>
      <c r="Q935" s="8">
        <f t="shared" si="234"/>
        <v>1.7929171594250399</v>
      </c>
      <c r="R935" s="8">
        <f t="shared" si="228"/>
        <v>0.27751818783440801</v>
      </c>
      <c r="S935" s="8">
        <f t="shared" si="235"/>
        <v>0.35164427314748897</v>
      </c>
      <c r="U935" s="93">
        <f>IF(F935&gt;Päälaskenta!D$24,Päälaskenta!H$24+L935*Päälaskenta!G$24,F935*Päälaskenta!C$24 + F935*F935*Päälaskenta!E$24)</f>
        <v>1.5524</v>
      </c>
      <c r="V935" s="8">
        <f>IF(F935&gt;Päälaskenta!D$24,2*SQRT(POWER(Päälaskenta!D$24,2)+POWER(Päälaskenta!E$24*Päälaskenta!D$24,2))+Päälaskenta!C$24,(2*SQRT((POWER(F935,2))+POWER(Päälaskenta!E$24*F935,2))+Päälaskenta!C$24))</f>
        <v>2.9798989873223301</v>
      </c>
      <c r="W935" s="8">
        <f t="shared" si="236"/>
        <v>0.52095725613670896</v>
      </c>
      <c r="X935" s="8">
        <f>Päälaskenta!F$24</f>
        <v>7.0000000000000007E-2</v>
      </c>
      <c r="Y935" s="8">
        <f t="shared" si="237"/>
        <v>14.3584310946834</v>
      </c>
      <c r="Z935" s="8">
        <f t="shared" si="229"/>
        <v>2.22248181216559</v>
      </c>
      <c r="AA935" s="8">
        <f t="shared" si="238"/>
        <v>1.4316424968858501</v>
      </c>
      <c r="AC935" s="8">
        <f t="shared" si="230"/>
        <v>0.102521227709857</v>
      </c>
      <c r="AE935" s="8">
        <v>933</v>
      </c>
      <c r="AF935" s="8">
        <f t="shared" si="240"/>
        <v>16.151348254108399</v>
      </c>
      <c r="AG935" s="8">
        <f t="shared" si="231"/>
        <v>2.3958656137147101E-2</v>
      </c>
      <c r="AJ935" s="132">
        <f>IF(Päälaskenta!$F$28&lt;Kaksitasouoma_matriisi!L935,Päälaskenta!$C$20*Päälaskenta!$F$28,Päälaskenta!$C$20*Kaksitasouoma_matriisi!L935)</f>
        <v>0.755</v>
      </c>
      <c r="AK935" s="134">
        <f>SQRT(Päälaskenta!$D$20^2+(Päälaskenta!$D$20/(1/Päälaskenta!$E$20))^2)</f>
        <v>1.8029999999999999</v>
      </c>
      <c r="AL935" s="134">
        <f>IF(Päälaskenta!$F$28&lt;Kaksitasouoma_matriisi!L935,AK935*Päälaskenta!$F$28*COS(ATAN(1/Päälaskenta!$E$20)),AK935*Kaksitasouoma_matriisi!L935*COS(ATAN(1/Päälaskenta!$E$20)))</f>
        <v>0.22700000000000001</v>
      </c>
      <c r="AM935" s="134"/>
      <c r="AN935" s="134">
        <f t="shared" si="239"/>
        <v>0.98199999999999998</v>
      </c>
      <c r="AO935" s="8">
        <f t="shared" si="232"/>
        <v>0.41912078531796798</v>
      </c>
      <c r="AP935" s="134">
        <f>Refererenssiarvoja!$B$16*H935^(1/6)/(Refererenssiarvoja!$B$15^0.5)*(Päälaskenta!$G$28/2)^0.5*(1-AO935)^(-1.5)</f>
        <v>9.1999999999999998E-2</v>
      </c>
      <c r="AQ935" s="8">
        <f>Refererenssiarvoja!$B$16*Kaksitasouoma_matriisi!O935^(1/6)/(SQRT((2*Refererenssiarvoja!$B$15)/(Päälaskenta!$F$31*Päälaskenta!$G$31*Päälaskenta!$F$28))+SQRT(Refererenssiarvoja!$B$15)/Refererenssiarvoja!$B$17*LN(Kaksitasouoma_matriisi!L935/Päälaskenta!$F$28))</f>
        <v>-9.77198320835828E-2</v>
      </c>
      <c r="AR935" s="8">
        <f>Refererenssiarvoja!$B$16*Kaksitasouoma_matriisi!O935^(1/6)/(SQRT((2*Refererenssiarvoja!$B$15)/(Päälaskenta!$F$31*Päälaskenta!$G$31*L935)))</f>
        <v>0.20045983292849201</v>
      </c>
    </row>
    <row r="936" spans="1:44" x14ac:dyDescent="0.2">
      <c r="A936" s="8">
        <v>934</v>
      </c>
      <c r="B936" s="8">
        <f>IF(Päälaskenta!C$7,Päälaskenta!E$7,Päälaskenta!G$5)</f>
        <v>2.5</v>
      </c>
      <c r="C936" s="56">
        <v>1.0660000000000001</v>
      </c>
      <c r="D936" s="93">
        <f t="shared" si="225"/>
        <v>2.3452000000000002</v>
      </c>
      <c r="E936" s="8">
        <f>IF(Päälaskenta!$C$26,Kaksitasouoma_matriisi!AP936,Kaksitasouoma_matriisi!AC936)</f>
        <v>0.102521227709857</v>
      </c>
      <c r="F936" s="56">
        <f>IF(D936&lt;Päälaskenta!H$24,(SQRT(POWER(Päälaskenta!C$24/(2*Päälaskenta!E$24),2)+(D936/Päälaskenta!E$24))-Päälaskenta!C$24/(2*Päälaskenta!E$24)),IF(D936=Päälaskenta!H$24,Päälaskenta!D$24,Päälaskenta!D$24+(SQRT(POWER((Päälaskenta!C$20+Päälaskenta!G$24)/(2*Päälaskenta!E$20),2)+((D936-Päälaskenta!H$24)/Päälaskenta!E$20))-(Päälaskenta!C$20+Päälaskenta!G$24)/(2*Päälaskenta!E$20))))</f>
        <v>0.85099999999999998</v>
      </c>
      <c r="G936" s="57">
        <f>IF(F936&gt;Päälaskenta!D$24,(2*SQRT((POWER(Päälaskenta!D$24,2))+POWER(Päälaskenta!E$24*Päälaskenta!D$24,2))+Päälaskenta!C$24)+(2*SQRT((POWER((F936-Päälaskenta!D$24),2))+POWER(Päälaskenta!E$20*(F936-Päälaskenta!D$24),2))+Päälaskenta!C$20),(2*SQRT((POWER(F936,2))+POWER(Päälaskenta!E$24*F936,2))+Päälaskenta!C$24))</f>
        <v>8.52</v>
      </c>
      <c r="H936" s="57">
        <f t="shared" si="226"/>
        <v>0.28000000000000003</v>
      </c>
      <c r="I936" s="62">
        <f t="shared" si="227"/>
        <v>6.5202999999999997E-2</v>
      </c>
      <c r="J936" s="8">
        <f>IF(F936&lt;Päälaskenta!$D$24,0,Kaksitasouoma_matriisi!F936-Päälaskenta!$D$24)</f>
        <v>0.151</v>
      </c>
      <c r="L936" s="8">
        <f>IF(F936&gt;Päälaskenta!D$24,F936-Päälaskenta!D$24,0)</f>
        <v>0.151</v>
      </c>
      <c r="M936" s="8">
        <f>IF(F936&gt;Päälaskenta!D$24,(Päälaskenta!C$20+(Päälaskenta!E$20*(Kaksitasouoma_matriisi!F936-Päälaskenta!D$24)))*(Kaksitasouoma_matriisi!F936-Päälaskenta!D$24),0)</f>
        <v>0.7892015</v>
      </c>
      <c r="N936" s="8">
        <f>IF(F936&gt;Päälaskenta!D$24,(2*SQRT((POWER((F936-Päälaskenta!D$24),2))+POWER(Päälaskenta!E$20*(F936-Päälaskenta!D$24),2))+Päälaskenta!C$20),0)</f>
        <v>5.54443824259506</v>
      </c>
      <c r="O936" s="8">
        <f t="shared" si="233"/>
        <v>0.14234111112230799</v>
      </c>
      <c r="P936" s="8">
        <f>IF(Päälaskenta!$C$29,IF(L936&gt;Päälaskenta!$F$28,Kaksitasouoma_matriisi!AQ936,Kaksitasouoma_matriisi!AR936),Päälaskenta!$F$20)</f>
        <v>0.12</v>
      </c>
      <c r="Q936" s="8">
        <f t="shared" si="234"/>
        <v>1.7929171594250399</v>
      </c>
      <c r="R936" s="8">
        <f t="shared" si="228"/>
        <v>0.27751818783440801</v>
      </c>
      <c r="S936" s="8">
        <f t="shared" si="235"/>
        <v>0.35164427314748897</v>
      </c>
      <c r="U936" s="93">
        <f>IF(F936&gt;Päälaskenta!D$24,Päälaskenta!H$24+L936*Päälaskenta!G$24,F936*Päälaskenta!C$24 + F936*F936*Päälaskenta!E$24)</f>
        <v>1.5524</v>
      </c>
      <c r="V936" s="8">
        <f>IF(F936&gt;Päälaskenta!D$24,2*SQRT(POWER(Päälaskenta!D$24,2)+POWER(Päälaskenta!E$24*Päälaskenta!D$24,2))+Päälaskenta!C$24,(2*SQRT((POWER(F936,2))+POWER(Päälaskenta!E$24*F936,2))+Päälaskenta!C$24))</f>
        <v>2.9798989873223301</v>
      </c>
      <c r="W936" s="8">
        <f t="shared" si="236"/>
        <v>0.52095725613670896</v>
      </c>
      <c r="X936" s="8">
        <f>Päälaskenta!F$24</f>
        <v>7.0000000000000007E-2</v>
      </c>
      <c r="Y936" s="8">
        <f t="shared" si="237"/>
        <v>14.3584310946834</v>
      </c>
      <c r="Z936" s="8">
        <f t="shared" si="229"/>
        <v>2.22248181216559</v>
      </c>
      <c r="AA936" s="8">
        <f t="shared" si="238"/>
        <v>1.4316424968858501</v>
      </c>
      <c r="AC936" s="8">
        <f t="shared" si="230"/>
        <v>0.102521227709857</v>
      </c>
      <c r="AE936" s="8">
        <v>934</v>
      </c>
      <c r="AF936" s="8">
        <f t="shared" si="240"/>
        <v>16.151348254108399</v>
      </c>
      <c r="AG936" s="8">
        <f t="shared" si="231"/>
        <v>2.3958656137147101E-2</v>
      </c>
      <c r="AJ936" s="132">
        <f>IF(Päälaskenta!$F$28&lt;Kaksitasouoma_matriisi!L936,Päälaskenta!$C$20*Päälaskenta!$F$28,Päälaskenta!$C$20*Kaksitasouoma_matriisi!L936)</f>
        <v>0.755</v>
      </c>
      <c r="AK936" s="134">
        <f>SQRT(Päälaskenta!$D$20^2+(Päälaskenta!$D$20/(1/Päälaskenta!$E$20))^2)</f>
        <v>1.8029999999999999</v>
      </c>
      <c r="AL936" s="134">
        <f>IF(Päälaskenta!$F$28&lt;Kaksitasouoma_matriisi!L936,AK936*Päälaskenta!$F$28*COS(ATAN(1/Päälaskenta!$E$20)),AK936*Kaksitasouoma_matriisi!L936*COS(ATAN(1/Päälaskenta!$E$20)))</f>
        <v>0.22700000000000001</v>
      </c>
      <c r="AM936" s="134"/>
      <c r="AN936" s="134">
        <f t="shared" si="239"/>
        <v>0.98199999999999998</v>
      </c>
      <c r="AO936" s="8">
        <f t="shared" si="232"/>
        <v>0.41872761384956497</v>
      </c>
      <c r="AP936" s="134">
        <f>Refererenssiarvoja!$B$16*H936^(1/6)/(Refererenssiarvoja!$B$15^0.5)*(Päälaskenta!$G$28/2)^0.5*(1-AO936)^(-1.5)</f>
        <v>9.1999999999999998E-2</v>
      </c>
      <c r="AQ936" s="8">
        <f>Refererenssiarvoja!$B$16*Kaksitasouoma_matriisi!O936^(1/6)/(SQRT((2*Refererenssiarvoja!$B$15)/(Päälaskenta!$F$31*Päälaskenta!$G$31*Päälaskenta!$F$28))+SQRT(Refererenssiarvoja!$B$15)/Refererenssiarvoja!$B$17*LN(Kaksitasouoma_matriisi!L936/Päälaskenta!$F$28))</f>
        <v>-9.77198320835828E-2</v>
      </c>
      <c r="AR936" s="8">
        <f>Refererenssiarvoja!$B$16*Kaksitasouoma_matriisi!O936^(1/6)/(SQRT((2*Refererenssiarvoja!$B$15)/(Päälaskenta!$F$31*Päälaskenta!$G$31*L936)))</f>
        <v>0.20045983292849201</v>
      </c>
    </row>
    <row r="937" spans="1:44" x14ac:dyDescent="0.2">
      <c r="A937" s="8">
        <v>935</v>
      </c>
      <c r="B937" s="8">
        <f>IF(Päälaskenta!C$7,Päälaskenta!E$7,Päälaskenta!G$5)</f>
        <v>2.5</v>
      </c>
      <c r="C937" s="56">
        <v>1.0649999999999999</v>
      </c>
      <c r="D937" s="93">
        <f t="shared" si="225"/>
        <v>2.3473999999999999</v>
      </c>
      <c r="E937" s="8">
        <f>IF(Päälaskenta!$C$26,Kaksitasouoma_matriisi!AP937,Kaksitasouoma_matriisi!AC937)</f>
        <v>0.102528617605795</v>
      </c>
      <c r="F937" s="56">
        <f>IF(D937&lt;Päälaskenta!H$24,(SQRT(POWER(Päälaskenta!C$24/(2*Päälaskenta!E$24),2)+(D937/Päälaskenta!E$24))-Päälaskenta!C$24/(2*Päälaskenta!E$24)),IF(D937=Päälaskenta!H$24,Päälaskenta!D$24,Päälaskenta!D$24+(SQRT(POWER((Päälaskenta!C$20+Päälaskenta!G$24)/(2*Päälaskenta!E$20),2)+((D937-Päälaskenta!H$24)/Päälaskenta!E$20))-(Päälaskenta!C$20+Päälaskenta!G$24)/(2*Päälaskenta!E$20))))</f>
        <v>0.85199999999999998</v>
      </c>
      <c r="G937" s="57">
        <f>IF(F937&gt;Päälaskenta!D$24,(2*SQRT((POWER(Päälaskenta!D$24,2))+POWER(Päälaskenta!E$24*Päälaskenta!D$24,2))+Päälaskenta!C$24)+(2*SQRT((POWER((F937-Päälaskenta!D$24),2))+POWER(Päälaskenta!E$20*(F937-Päälaskenta!D$24),2))+Päälaskenta!C$20),(2*SQRT((POWER(F937,2))+POWER(Päälaskenta!E$24*F937,2))+Päälaskenta!C$24))</f>
        <v>8.5299999999999994</v>
      </c>
      <c r="H937" s="57">
        <f t="shared" si="226"/>
        <v>0.28000000000000003</v>
      </c>
      <c r="I937" s="62">
        <f t="shared" si="227"/>
        <v>6.5089999999999995E-2</v>
      </c>
      <c r="J937" s="8">
        <f>IF(F937&lt;Päälaskenta!$D$24,0,Kaksitasouoma_matriisi!F937-Päälaskenta!$D$24)</f>
        <v>0.152</v>
      </c>
      <c r="L937" s="8">
        <f>IF(F937&gt;Päälaskenta!D$24,F937-Päälaskenta!D$24,0)</f>
        <v>0.152</v>
      </c>
      <c r="M937" s="8">
        <f>IF(F937&gt;Päälaskenta!D$24,(Päälaskenta!C$20+(Päälaskenta!E$20*(Kaksitasouoma_matriisi!F937-Päälaskenta!D$24)))*(Kaksitasouoma_matriisi!F937-Päälaskenta!D$24),0)</f>
        <v>0.79465600000000003</v>
      </c>
      <c r="N937" s="8">
        <f>IF(F937&gt;Päälaskenta!D$24,(2*SQRT((POWER((F937-Päälaskenta!D$24),2))+POWER(Päälaskenta!E$20*(F937-Päälaskenta!D$24),2))+Päälaskenta!C$20),0)</f>
        <v>5.54804379387053</v>
      </c>
      <c r="O937" s="8">
        <f t="shared" si="233"/>
        <v>0.14323174609362899</v>
      </c>
      <c r="P937" s="8">
        <f>IF(Päälaskenta!$C$29,IF(L937&gt;Päälaskenta!$F$28,Kaksitasouoma_matriisi!AQ937,Kaksitasouoma_matriisi!AR937),Päälaskenta!$F$20)</f>
        <v>0.12</v>
      </c>
      <c r="Q937" s="8">
        <f t="shared" si="234"/>
        <v>1.8128315253187699</v>
      </c>
      <c r="R937" s="8">
        <f t="shared" si="228"/>
        <v>0.27961506446781298</v>
      </c>
      <c r="S937" s="8">
        <f t="shared" si="235"/>
        <v>0.35186931762651102</v>
      </c>
      <c r="U937" s="93">
        <f>IF(F937&gt;Päälaskenta!D$24,Päälaskenta!H$24+L937*Päälaskenta!G$24,F937*Päälaskenta!C$24 + F937*F937*Päälaskenta!E$24)</f>
        <v>1.5548</v>
      </c>
      <c r="V937" s="8">
        <f>IF(F937&gt;Päälaskenta!D$24,2*SQRT(POWER(Päälaskenta!D$24,2)+POWER(Päälaskenta!E$24*Päälaskenta!D$24,2))+Päälaskenta!C$24,(2*SQRT((POWER(F937,2))+POWER(Päälaskenta!E$24*F937,2))+Päälaskenta!C$24))</f>
        <v>2.9798989873223301</v>
      </c>
      <c r="W937" s="8">
        <f t="shared" si="236"/>
        <v>0.52176265256464505</v>
      </c>
      <c r="X937" s="8">
        <f>Päälaskenta!F$24</f>
        <v>7.0000000000000007E-2</v>
      </c>
      <c r="Y937" s="8">
        <f t="shared" si="237"/>
        <v>14.395446887444001</v>
      </c>
      <c r="Z937" s="8">
        <f t="shared" si="229"/>
        <v>2.2203849355321901</v>
      </c>
      <c r="AA937" s="8">
        <f t="shared" si="238"/>
        <v>1.42808395647813</v>
      </c>
      <c r="AC937" s="8">
        <f t="shared" si="230"/>
        <v>0.102528617605795</v>
      </c>
      <c r="AE937" s="8">
        <v>935</v>
      </c>
      <c r="AF937" s="8">
        <f t="shared" si="240"/>
        <v>16.208278412762802</v>
      </c>
      <c r="AG937" s="8">
        <f t="shared" si="231"/>
        <v>2.3790646352566901E-2</v>
      </c>
      <c r="AJ937" s="132">
        <f>IF(Päälaskenta!$F$28&lt;Kaksitasouoma_matriisi!L937,Päälaskenta!$C$20*Päälaskenta!$F$28,Päälaskenta!$C$20*Kaksitasouoma_matriisi!L937)</f>
        <v>0.76</v>
      </c>
      <c r="AK937" s="134">
        <f>SQRT(Päälaskenta!$D$20^2+(Päälaskenta!$D$20/(1/Päälaskenta!$E$20))^2)</f>
        <v>1.8029999999999999</v>
      </c>
      <c r="AL937" s="134">
        <f>IF(Päälaskenta!$F$28&lt;Kaksitasouoma_matriisi!L937,AK937*Päälaskenta!$F$28*COS(ATAN(1/Päälaskenta!$E$20)),AK937*Kaksitasouoma_matriisi!L937*COS(ATAN(1/Päälaskenta!$E$20)))</f>
        <v>0.22800000000000001</v>
      </c>
      <c r="AM937" s="134"/>
      <c r="AN937" s="134">
        <f t="shared" si="239"/>
        <v>0.98799999999999999</v>
      </c>
      <c r="AO937" s="8">
        <f t="shared" si="232"/>
        <v>0.42089119877311099</v>
      </c>
      <c r="AP937" s="134">
        <f>Refererenssiarvoja!$B$16*H937^(1/6)/(Refererenssiarvoja!$B$15^0.5)*(Päälaskenta!$G$28/2)^0.5*(1-AO937)^(-1.5)</f>
        <v>9.2999999999999999E-2</v>
      </c>
      <c r="AQ937" s="8">
        <f>Refererenssiarvoja!$B$16*Kaksitasouoma_matriisi!O937^(1/6)/(SQRT((2*Refererenssiarvoja!$B$15)/(Päälaskenta!$F$31*Päälaskenta!$G$31*Päälaskenta!$F$28))+SQRT(Refererenssiarvoja!$B$15)/Refererenssiarvoja!$B$17*LN(Kaksitasouoma_matriisi!L937/Päälaskenta!$F$28))</f>
        <v>-9.8510028011141795E-2</v>
      </c>
      <c r="AR937" s="8">
        <f>Refererenssiarvoja!$B$16*Kaksitasouoma_matriisi!O937^(1/6)/(SQRT((2*Refererenssiarvoja!$B$15)/(Päälaskenta!$F$31*Päälaskenta!$G$31*L937)))</f>
        <v>0.20133170596352101</v>
      </c>
    </row>
    <row r="938" spans="1:44" x14ac:dyDescent="0.2">
      <c r="A938" s="8">
        <v>936</v>
      </c>
      <c r="B938" s="8">
        <f>IF(Päälaskenta!C$7,Päälaskenta!E$7,Päälaskenta!G$5)</f>
        <v>2.5</v>
      </c>
      <c r="C938" s="56">
        <v>1.0640000000000001</v>
      </c>
      <c r="D938" s="93">
        <f t="shared" si="225"/>
        <v>2.3496000000000001</v>
      </c>
      <c r="E938" s="8">
        <f>IF(Päälaskenta!$C$26,Kaksitasouoma_matriisi!AP938,Kaksitasouoma_matriisi!AC938)</f>
        <v>0.102528617605795</v>
      </c>
      <c r="F938" s="56">
        <f>IF(D938&lt;Päälaskenta!H$24,(SQRT(POWER(Päälaskenta!C$24/(2*Päälaskenta!E$24),2)+(D938/Päälaskenta!E$24))-Päälaskenta!C$24/(2*Päälaskenta!E$24)),IF(D938=Päälaskenta!H$24,Päälaskenta!D$24,Päälaskenta!D$24+(SQRT(POWER((Päälaskenta!C$20+Päälaskenta!G$24)/(2*Päälaskenta!E$20),2)+((D938-Päälaskenta!H$24)/Päälaskenta!E$20))-(Päälaskenta!C$20+Päälaskenta!G$24)/(2*Päälaskenta!E$20))))</f>
        <v>0.85199999999999998</v>
      </c>
      <c r="G938" s="57">
        <f>IF(F938&gt;Päälaskenta!D$24,(2*SQRT((POWER(Päälaskenta!D$24,2))+POWER(Päälaskenta!E$24*Päälaskenta!D$24,2))+Päälaskenta!C$24)+(2*SQRT((POWER((F938-Päälaskenta!D$24),2))+POWER(Päälaskenta!E$20*(F938-Päälaskenta!D$24),2))+Päälaskenta!C$20),(2*SQRT((POWER(F938,2))+POWER(Päälaskenta!E$24*F938,2))+Päälaskenta!C$24))</f>
        <v>8.5299999999999994</v>
      </c>
      <c r="H938" s="57">
        <f t="shared" si="226"/>
        <v>0.28000000000000003</v>
      </c>
      <c r="I938" s="62">
        <f t="shared" si="227"/>
        <v>6.4966999999999997E-2</v>
      </c>
      <c r="J938" s="8">
        <f>IF(F938&lt;Päälaskenta!$D$24,0,Kaksitasouoma_matriisi!F938-Päälaskenta!$D$24)</f>
        <v>0.152</v>
      </c>
      <c r="L938" s="8">
        <f>IF(F938&gt;Päälaskenta!D$24,F938-Päälaskenta!D$24,0)</f>
        <v>0.152</v>
      </c>
      <c r="M938" s="8">
        <f>IF(F938&gt;Päälaskenta!D$24,(Päälaskenta!C$20+(Päälaskenta!E$20*(Kaksitasouoma_matriisi!F938-Päälaskenta!D$24)))*(Kaksitasouoma_matriisi!F938-Päälaskenta!D$24),0)</f>
        <v>0.79465600000000003</v>
      </c>
      <c r="N938" s="8">
        <f>IF(F938&gt;Päälaskenta!D$24,(2*SQRT((POWER((F938-Päälaskenta!D$24),2))+POWER(Päälaskenta!E$20*(F938-Päälaskenta!D$24),2))+Päälaskenta!C$20),0)</f>
        <v>5.54804379387053</v>
      </c>
      <c r="O938" s="8">
        <f t="shared" si="233"/>
        <v>0.14323174609362899</v>
      </c>
      <c r="P938" s="8">
        <f>IF(Päälaskenta!$C$29,IF(L938&gt;Päälaskenta!$F$28,Kaksitasouoma_matriisi!AQ938,Kaksitasouoma_matriisi!AR938),Päälaskenta!$F$20)</f>
        <v>0.12</v>
      </c>
      <c r="Q938" s="8">
        <f t="shared" si="234"/>
        <v>1.8128315253187699</v>
      </c>
      <c r="R938" s="8">
        <f t="shared" si="228"/>
        <v>0.27961506446781298</v>
      </c>
      <c r="S938" s="8">
        <f t="shared" si="235"/>
        <v>0.35186931762651102</v>
      </c>
      <c r="U938" s="93">
        <f>IF(F938&gt;Päälaskenta!D$24,Päälaskenta!H$24+L938*Päälaskenta!G$24,F938*Päälaskenta!C$24 + F938*F938*Päälaskenta!E$24)</f>
        <v>1.5548</v>
      </c>
      <c r="V938" s="8">
        <f>IF(F938&gt;Päälaskenta!D$24,2*SQRT(POWER(Päälaskenta!D$24,2)+POWER(Päälaskenta!E$24*Päälaskenta!D$24,2))+Päälaskenta!C$24,(2*SQRT((POWER(F938,2))+POWER(Päälaskenta!E$24*F938,2))+Päälaskenta!C$24))</f>
        <v>2.9798989873223301</v>
      </c>
      <c r="W938" s="8">
        <f t="shared" si="236"/>
        <v>0.52176265256464505</v>
      </c>
      <c r="X938" s="8">
        <f>Päälaskenta!F$24</f>
        <v>7.0000000000000007E-2</v>
      </c>
      <c r="Y938" s="8">
        <f t="shared" si="237"/>
        <v>14.395446887444001</v>
      </c>
      <c r="Z938" s="8">
        <f t="shared" si="229"/>
        <v>2.2203849355321901</v>
      </c>
      <c r="AA938" s="8">
        <f t="shared" si="238"/>
        <v>1.42808395647813</v>
      </c>
      <c r="AC938" s="8">
        <f t="shared" si="230"/>
        <v>0.102528617605795</v>
      </c>
      <c r="AE938" s="8">
        <v>936</v>
      </c>
      <c r="AF938" s="8">
        <f t="shared" si="240"/>
        <v>16.208278412762802</v>
      </c>
      <c r="AG938" s="8">
        <f t="shared" si="231"/>
        <v>2.3790646352566901E-2</v>
      </c>
      <c r="AJ938" s="132">
        <f>IF(Päälaskenta!$F$28&lt;Kaksitasouoma_matriisi!L938,Päälaskenta!$C$20*Päälaskenta!$F$28,Päälaskenta!$C$20*Kaksitasouoma_matriisi!L938)</f>
        <v>0.76</v>
      </c>
      <c r="AK938" s="134">
        <f>SQRT(Päälaskenta!$D$20^2+(Päälaskenta!$D$20/(1/Päälaskenta!$E$20))^2)</f>
        <v>1.8029999999999999</v>
      </c>
      <c r="AL938" s="134">
        <f>IF(Päälaskenta!$F$28&lt;Kaksitasouoma_matriisi!L938,AK938*Päälaskenta!$F$28*COS(ATAN(1/Päälaskenta!$E$20)),AK938*Kaksitasouoma_matriisi!L938*COS(ATAN(1/Päälaskenta!$E$20)))</f>
        <v>0.22800000000000001</v>
      </c>
      <c r="AM938" s="134"/>
      <c r="AN938" s="134">
        <f t="shared" si="239"/>
        <v>0.98799999999999999</v>
      </c>
      <c r="AO938" s="8">
        <f t="shared" si="232"/>
        <v>0.42049710589036399</v>
      </c>
      <c r="AP938" s="134">
        <f>Refererenssiarvoja!$B$16*H938^(1/6)/(Refererenssiarvoja!$B$15^0.5)*(Päälaskenta!$G$28/2)^0.5*(1-AO938)^(-1.5)</f>
        <v>9.2999999999999999E-2</v>
      </c>
      <c r="AQ938" s="8">
        <f>Refererenssiarvoja!$B$16*Kaksitasouoma_matriisi!O938^(1/6)/(SQRT((2*Refererenssiarvoja!$B$15)/(Päälaskenta!$F$31*Päälaskenta!$G$31*Päälaskenta!$F$28))+SQRT(Refererenssiarvoja!$B$15)/Refererenssiarvoja!$B$17*LN(Kaksitasouoma_matriisi!L938/Päälaskenta!$F$28))</f>
        <v>-9.8510028011141795E-2</v>
      </c>
      <c r="AR938" s="8">
        <f>Refererenssiarvoja!$B$16*Kaksitasouoma_matriisi!O938^(1/6)/(SQRT((2*Refererenssiarvoja!$B$15)/(Päälaskenta!$F$31*Päälaskenta!$G$31*L938)))</f>
        <v>0.20133170596352101</v>
      </c>
    </row>
    <row r="939" spans="1:44" x14ac:dyDescent="0.2">
      <c r="A939" s="8">
        <v>937</v>
      </c>
      <c r="B939" s="8">
        <f>IF(Päälaskenta!C$7,Päälaskenta!E$7,Päälaskenta!G$5)</f>
        <v>2.5</v>
      </c>
      <c r="C939" s="56">
        <v>1.0629999999999999</v>
      </c>
      <c r="D939" s="93">
        <f t="shared" si="225"/>
        <v>2.3517999999999999</v>
      </c>
      <c r="E939" s="8">
        <f>IF(Päälaskenta!$C$26,Kaksitasouoma_matriisi!AP939,Kaksitasouoma_matriisi!AC939)</f>
        <v>0.102528617605795</v>
      </c>
      <c r="F939" s="56">
        <f>IF(D939&lt;Päälaskenta!H$24,(SQRT(POWER(Päälaskenta!C$24/(2*Päälaskenta!E$24),2)+(D939/Päälaskenta!E$24))-Päälaskenta!C$24/(2*Päälaskenta!E$24)),IF(D939=Päälaskenta!H$24,Päälaskenta!D$24,Päälaskenta!D$24+(SQRT(POWER((Päälaskenta!C$20+Päälaskenta!G$24)/(2*Päälaskenta!E$20),2)+((D939-Päälaskenta!H$24)/Päälaskenta!E$20))-(Päälaskenta!C$20+Päälaskenta!G$24)/(2*Päälaskenta!E$20))))</f>
        <v>0.85199999999999998</v>
      </c>
      <c r="G939" s="57">
        <f>IF(F939&gt;Päälaskenta!D$24,(2*SQRT((POWER(Päälaskenta!D$24,2))+POWER(Päälaskenta!E$24*Päälaskenta!D$24,2))+Päälaskenta!C$24)+(2*SQRT((POWER((F939-Päälaskenta!D$24),2))+POWER(Päälaskenta!E$20*(F939-Päälaskenta!D$24),2))+Päälaskenta!C$20),(2*SQRT((POWER(F939,2))+POWER(Päälaskenta!E$24*F939,2))+Päälaskenta!C$24))</f>
        <v>8.5299999999999994</v>
      </c>
      <c r="H939" s="57">
        <f t="shared" si="226"/>
        <v>0.28000000000000003</v>
      </c>
      <c r="I939" s="62">
        <f t="shared" si="227"/>
        <v>6.4845E-2</v>
      </c>
      <c r="J939" s="8">
        <f>IF(F939&lt;Päälaskenta!$D$24,0,Kaksitasouoma_matriisi!F939-Päälaskenta!$D$24)</f>
        <v>0.152</v>
      </c>
      <c r="L939" s="8">
        <f>IF(F939&gt;Päälaskenta!D$24,F939-Päälaskenta!D$24,0)</f>
        <v>0.152</v>
      </c>
      <c r="M939" s="8">
        <f>IF(F939&gt;Päälaskenta!D$24,(Päälaskenta!C$20+(Päälaskenta!E$20*(Kaksitasouoma_matriisi!F939-Päälaskenta!D$24)))*(Kaksitasouoma_matriisi!F939-Päälaskenta!D$24),0)</f>
        <v>0.79465600000000003</v>
      </c>
      <c r="N939" s="8">
        <f>IF(F939&gt;Päälaskenta!D$24,(2*SQRT((POWER((F939-Päälaskenta!D$24),2))+POWER(Päälaskenta!E$20*(F939-Päälaskenta!D$24),2))+Päälaskenta!C$20),0)</f>
        <v>5.54804379387053</v>
      </c>
      <c r="O939" s="8">
        <f t="shared" si="233"/>
        <v>0.14323174609362899</v>
      </c>
      <c r="P939" s="8">
        <f>IF(Päälaskenta!$C$29,IF(L939&gt;Päälaskenta!$F$28,Kaksitasouoma_matriisi!AQ939,Kaksitasouoma_matriisi!AR939),Päälaskenta!$F$20)</f>
        <v>0.12</v>
      </c>
      <c r="Q939" s="8">
        <f t="shared" si="234"/>
        <v>1.8128315253187699</v>
      </c>
      <c r="R939" s="8">
        <f t="shared" si="228"/>
        <v>0.27961506446781298</v>
      </c>
      <c r="S939" s="8">
        <f t="shared" si="235"/>
        <v>0.35186931762651102</v>
      </c>
      <c r="U939" s="93">
        <f>IF(F939&gt;Päälaskenta!D$24,Päälaskenta!H$24+L939*Päälaskenta!G$24,F939*Päälaskenta!C$24 + F939*F939*Päälaskenta!E$24)</f>
        <v>1.5548</v>
      </c>
      <c r="V939" s="8">
        <f>IF(F939&gt;Päälaskenta!D$24,2*SQRT(POWER(Päälaskenta!D$24,2)+POWER(Päälaskenta!E$24*Päälaskenta!D$24,2))+Päälaskenta!C$24,(2*SQRT((POWER(F939,2))+POWER(Päälaskenta!E$24*F939,2))+Päälaskenta!C$24))</f>
        <v>2.9798989873223301</v>
      </c>
      <c r="W939" s="8">
        <f t="shared" si="236"/>
        <v>0.52176265256464505</v>
      </c>
      <c r="X939" s="8">
        <f>Päälaskenta!F$24</f>
        <v>7.0000000000000007E-2</v>
      </c>
      <c r="Y939" s="8">
        <f t="shared" si="237"/>
        <v>14.395446887444001</v>
      </c>
      <c r="Z939" s="8">
        <f t="shared" si="229"/>
        <v>2.2203849355321901</v>
      </c>
      <c r="AA939" s="8">
        <f t="shared" si="238"/>
        <v>1.42808395647813</v>
      </c>
      <c r="AC939" s="8">
        <f t="shared" si="230"/>
        <v>0.102528617605795</v>
      </c>
      <c r="AE939" s="8">
        <v>937</v>
      </c>
      <c r="AF939" s="8">
        <f t="shared" si="240"/>
        <v>16.208278412762802</v>
      </c>
      <c r="AG939" s="8">
        <f t="shared" si="231"/>
        <v>2.3790646352566901E-2</v>
      </c>
      <c r="AJ939" s="132">
        <f>IF(Päälaskenta!$F$28&lt;Kaksitasouoma_matriisi!L939,Päälaskenta!$C$20*Päälaskenta!$F$28,Päälaskenta!$C$20*Kaksitasouoma_matriisi!L939)</f>
        <v>0.76</v>
      </c>
      <c r="AK939" s="134">
        <f>SQRT(Päälaskenta!$D$20^2+(Päälaskenta!$D$20/(1/Päälaskenta!$E$20))^2)</f>
        <v>1.8029999999999999</v>
      </c>
      <c r="AL939" s="134">
        <f>IF(Päälaskenta!$F$28&lt;Kaksitasouoma_matriisi!L939,AK939*Päälaskenta!$F$28*COS(ATAN(1/Päälaskenta!$E$20)),AK939*Kaksitasouoma_matriisi!L939*COS(ATAN(1/Päälaskenta!$E$20)))</f>
        <v>0.22800000000000001</v>
      </c>
      <c r="AM939" s="134"/>
      <c r="AN939" s="134">
        <f t="shared" si="239"/>
        <v>0.98799999999999999</v>
      </c>
      <c r="AO939" s="8">
        <f t="shared" si="232"/>
        <v>0.42010375031890501</v>
      </c>
      <c r="AP939" s="134">
        <f>Refererenssiarvoja!$B$16*H939^(1/6)/(Refererenssiarvoja!$B$15^0.5)*(Päälaskenta!$G$28/2)^0.5*(1-AO939)^(-1.5)</f>
        <v>9.1999999999999998E-2</v>
      </c>
      <c r="AQ939" s="8">
        <f>Refererenssiarvoja!$B$16*Kaksitasouoma_matriisi!O939^(1/6)/(SQRT((2*Refererenssiarvoja!$B$15)/(Päälaskenta!$F$31*Päälaskenta!$G$31*Päälaskenta!$F$28))+SQRT(Refererenssiarvoja!$B$15)/Refererenssiarvoja!$B$17*LN(Kaksitasouoma_matriisi!L939/Päälaskenta!$F$28))</f>
        <v>-9.8510028011141795E-2</v>
      </c>
      <c r="AR939" s="8">
        <f>Refererenssiarvoja!$B$16*Kaksitasouoma_matriisi!O939^(1/6)/(SQRT((2*Refererenssiarvoja!$B$15)/(Päälaskenta!$F$31*Päälaskenta!$G$31*L939)))</f>
        <v>0.20133170596352101</v>
      </c>
    </row>
    <row r="940" spans="1:44" x14ac:dyDescent="0.2">
      <c r="A940" s="8">
        <v>938</v>
      </c>
      <c r="B940" s="8">
        <f>IF(Päälaskenta!C$7,Päälaskenta!E$7,Päälaskenta!G$5)</f>
        <v>2.5</v>
      </c>
      <c r="C940" s="56">
        <v>1.0620000000000001</v>
      </c>
      <c r="D940" s="93">
        <f t="shared" si="225"/>
        <v>2.3540000000000001</v>
      </c>
      <c r="E940" s="8">
        <f>IF(Päälaskenta!$C$26,Kaksitasouoma_matriisi!AP940,Kaksitasouoma_matriisi!AC940)</f>
        <v>0.102536001255588</v>
      </c>
      <c r="F940" s="56">
        <f>IF(D940&lt;Päälaskenta!H$24,(SQRT(POWER(Päälaskenta!C$24/(2*Päälaskenta!E$24),2)+(D940/Päälaskenta!E$24))-Päälaskenta!C$24/(2*Päälaskenta!E$24)),IF(D940=Päälaskenta!H$24,Päälaskenta!D$24,Päälaskenta!D$24+(SQRT(POWER((Päälaskenta!C$20+Päälaskenta!G$24)/(2*Päälaskenta!E$20),2)+((D940-Päälaskenta!H$24)/Päälaskenta!E$20))-(Päälaskenta!C$20+Päälaskenta!G$24)/(2*Päälaskenta!E$20))))</f>
        <v>0.85299999999999998</v>
      </c>
      <c r="G940" s="57">
        <f>IF(F940&gt;Päälaskenta!D$24,(2*SQRT((POWER(Päälaskenta!D$24,2))+POWER(Päälaskenta!E$24*Päälaskenta!D$24,2))+Päälaskenta!C$24)+(2*SQRT((POWER((F940-Päälaskenta!D$24),2))+POWER(Päälaskenta!E$20*(F940-Päälaskenta!D$24),2))+Päälaskenta!C$20),(2*SQRT((POWER(F940,2))+POWER(Päälaskenta!E$24*F940,2))+Päälaskenta!C$24))</f>
        <v>8.5299999999999994</v>
      </c>
      <c r="H940" s="57">
        <f t="shared" si="226"/>
        <v>0.28000000000000003</v>
      </c>
      <c r="I940" s="62">
        <f t="shared" si="227"/>
        <v>6.4732999999999999E-2</v>
      </c>
      <c r="J940" s="8">
        <f>IF(F940&lt;Päälaskenta!$D$24,0,Kaksitasouoma_matriisi!F940-Päälaskenta!$D$24)</f>
        <v>0.153</v>
      </c>
      <c r="L940" s="8">
        <f>IF(F940&gt;Päälaskenta!D$24,F940-Päälaskenta!D$24,0)</f>
        <v>0.153</v>
      </c>
      <c r="M940" s="8">
        <f>IF(F940&gt;Päälaskenta!D$24,(Päälaskenta!C$20+(Päälaskenta!E$20*(Kaksitasouoma_matriisi!F940-Päälaskenta!D$24)))*(Kaksitasouoma_matriisi!F940-Päälaskenta!D$24),0)</f>
        <v>0.80011350000000003</v>
      </c>
      <c r="N940" s="8">
        <f>IF(F940&gt;Päälaskenta!D$24,(2*SQRT((POWER((F940-Päälaskenta!D$24),2))+POWER(Päälaskenta!E$20*(F940-Päälaskenta!D$24),2))+Päälaskenta!C$20),0)</f>
        <v>5.5516493451459903</v>
      </c>
      <c r="O940" s="8">
        <f t="shared" si="233"/>
        <v>0.14412176458867501</v>
      </c>
      <c r="P940" s="8">
        <f>IF(Päälaskenta!$C$29,IF(L940&gt;Päälaskenta!$F$28,Kaksitasouoma_matriisi!AQ940,Kaksitasouoma_matriisi!AR940),Päälaskenta!$F$20)</f>
        <v>0.12</v>
      </c>
      <c r="Q940" s="8">
        <f t="shared" si="234"/>
        <v>1.8328351255890201</v>
      </c>
      <c r="R940" s="8">
        <f t="shared" si="228"/>
        <v>0.281708772402256</v>
      </c>
      <c r="S940" s="8">
        <f t="shared" si="235"/>
        <v>0.35208601329968298</v>
      </c>
      <c r="U940" s="93">
        <f>IF(F940&gt;Päälaskenta!D$24,Päälaskenta!H$24+L940*Päälaskenta!G$24,F940*Päälaskenta!C$24 + F940*F940*Päälaskenta!E$24)</f>
        <v>1.5571999999999999</v>
      </c>
      <c r="V940" s="8">
        <f>IF(F940&gt;Päälaskenta!D$24,2*SQRT(POWER(Päälaskenta!D$24,2)+POWER(Päälaskenta!E$24*Päälaskenta!D$24,2))+Päälaskenta!C$24,(2*SQRT((POWER(F940,2))+POWER(Päälaskenta!E$24*F940,2))+Päälaskenta!C$24))</f>
        <v>2.9798989873223301</v>
      </c>
      <c r="W940" s="8">
        <f t="shared" si="236"/>
        <v>0.52256804899258202</v>
      </c>
      <c r="X940" s="8">
        <f>Päälaskenta!F$24</f>
        <v>7.0000000000000007E-2</v>
      </c>
      <c r="Y940" s="8">
        <f t="shared" si="237"/>
        <v>14.4325007917097</v>
      </c>
      <c r="Z940" s="8">
        <f t="shared" si="229"/>
        <v>2.21829122759774</v>
      </c>
      <c r="AA940" s="8">
        <f t="shared" si="238"/>
        <v>1.4245384199831399</v>
      </c>
      <c r="AC940" s="8">
        <f t="shared" si="230"/>
        <v>0.102536001255588</v>
      </c>
      <c r="AE940" s="8">
        <v>938</v>
      </c>
      <c r="AF940" s="8">
        <f t="shared" si="240"/>
        <v>16.2653359172987</v>
      </c>
      <c r="AG940" s="8">
        <f t="shared" si="231"/>
        <v>2.36240277186552E-2</v>
      </c>
      <c r="AJ940" s="132">
        <f>IF(Päälaskenta!$F$28&lt;Kaksitasouoma_matriisi!L940,Päälaskenta!$C$20*Päälaskenta!$F$28,Päälaskenta!$C$20*Kaksitasouoma_matriisi!L940)</f>
        <v>0.76500000000000001</v>
      </c>
      <c r="AK940" s="134">
        <f>SQRT(Päälaskenta!$D$20^2+(Päälaskenta!$D$20/(1/Päälaskenta!$E$20))^2)</f>
        <v>1.8029999999999999</v>
      </c>
      <c r="AL940" s="134">
        <f>IF(Päälaskenta!$F$28&lt;Kaksitasouoma_matriisi!L940,AK940*Päälaskenta!$F$28*COS(ATAN(1/Päälaskenta!$E$20)),AK940*Kaksitasouoma_matriisi!L940*COS(ATAN(1/Päälaskenta!$E$20)))</f>
        <v>0.23</v>
      </c>
      <c r="AM940" s="134"/>
      <c r="AN940" s="134">
        <f t="shared" si="239"/>
        <v>0.995</v>
      </c>
      <c r="AO940" s="8">
        <f t="shared" si="232"/>
        <v>0.42268479184367003</v>
      </c>
      <c r="AP940" s="134">
        <f>Refererenssiarvoja!$B$16*H940^(1/6)/(Refererenssiarvoja!$B$15^0.5)*(Päälaskenta!$G$28/2)^0.5*(1-AO940)^(-1.5)</f>
        <v>9.2999999999999999E-2</v>
      </c>
      <c r="AQ940" s="8">
        <f>Refererenssiarvoja!$B$16*Kaksitasouoma_matriisi!O940^(1/6)/(SQRT((2*Refererenssiarvoja!$B$15)/(Päälaskenta!$F$31*Päälaskenta!$G$31*Päälaskenta!$F$28))+SQRT(Refererenssiarvoja!$B$15)/Refererenssiarvoja!$B$17*LN(Kaksitasouoma_matriisi!L940/Päälaskenta!$F$28))</f>
        <v>-9.9306207254960796E-2</v>
      </c>
      <c r="AR940" s="8">
        <f>Refererenssiarvoja!$B$16*Kaksitasouoma_matriisi!O940^(1/6)/(SQRT((2*Refererenssiarvoja!$B$15)/(Päälaskenta!$F$31*Päälaskenta!$G$31*L940)))</f>
        <v>0.2022015478093</v>
      </c>
    </row>
    <row r="941" spans="1:44" x14ac:dyDescent="0.2">
      <c r="A941" s="8">
        <v>939</v>
      </c>
      <c r="B941" s="8">
        <f>IF(Päälaskenta!C$7,Päälaskenta!E$7,Päälaskenta!G$5)</f>
        <v>2.5</v>
      </c>
      <c r="C941" s="56">
        <v>1.0609999999999999</v>
      </c>
      <c r="D941" s="93">
        <f t="shared" si="225"/>
        <v>2.3563000000000001</v>
      </c>
      <c r="E941" s="8">
        <f>IF(Päälaskenta!$C$26,Kaksitasouoma_matriisi!AP941,Kaksitasouoma_matriisi!AC941)</f>
        <v>0.102536001255588</v>
      </c>
      <c r="F941" s="56">
        <f>IF(D941&lt;Päälaskenta!H$24,(SQRT(POWER(Päälaskenta!C$24/(2*Päälaskenta!E$24),2)+(D941/Päälaskenta!E$24))-Päälaskenta!C$24/(2*Päälaskenta!E$24)),IF(D941=Päälaskenta!H$24,Päälaskenta!D$24,Päälaskenta!D$24+(SQRT(POWER((Päälaskenta!C$20+Päälaskenta!G$24)/(2*Päälaskenta!E$20),2)+((D941-Päälaskenta!H$24)/Päälaskenta!E$20))-(Päälaskenta!C$20+Päälaskenta!G$24)/(2*Päälaskenta!E$20))))</f>
        <v>0.85299999999999998</v>
      </c>
      <c r="G941" s="57">
        <f>IF(F941&gt;Päälaskenta!D$24,(2*SQRT((POWER(Päälaskenta!D$24,2))+POWER(Päälaskenta!E$24*Päälaskenta!D$24,2))+Päälaskenta!C$24)+(2*SQRT((POWER((F941-Päälaskenta!D$24),2))+POWER(Päälaskenta!E$20*(F941-Päälaskenta!D$24),2))+Päälaskenta!C$20),(2*SQRT((POWER(F941,2))+POWER(Päälaskenta!E$24*F941,2))+Päälaskenta!C$24))</f>
        <v>8.5299999999999994</v>
      </c>
      <c r="H941" s="57">
        <f t="shared" si="226"/>
        <v>0.28000000000000003</v>
      </c>
      <c r="I941" s="62">
        <f t="shared" si="227"/>
        <v>6.4611000000000002E-2</v>
      </c>
      <c r="J941" s="8">
        <f>IF(F941&lt;Päälaskenta!$D$24,0,Kaksitasouoma_matriisi!F941-Päälaskenta!$D$24)</f>
        <v>0.153</v>
      </c>
      <c r="L941" s="8">
        <f>IF(F941&gt;Päälaskenta!D$24,F941-Päälaskenta!D$24,0)</f>
        <v>0.153</v>
      </c>
      <c r="M941" s="8">
        <f>IF(F941&gt;Päälaskenta!D$24,(Päälaskenta!C$20+(Päälaskenta!E$20*(Kaksitasouoma_matriisi!F941-Päälaskenta!D$24)))*(Kaksitasouoma_matriisi!F941-Päälaskenta!D$24),0)</f>
        <v>0.80011350000000003</v>
      </c>
      <c r="N941" s="8">
        <f>IF(F941&gt;Päälaskenta!D$24,(2*SQRT((POWER((F941-Päälaskenta!D$24),2))+POWER(Päälaskenta!E$20*(F941-Päälaskenta!D$24),2))+Päälaskenta!C$20),0)</f>
        <v>5.5516493451459903</v>
      </c>
      <c r="O941" s="8">
        <f t="shared" si="233"/>
        <v>0.14412176458867501</v>
      </c>
      <c r="P941" s="8">
        <f>IF(Päälaskenta!$C$29,IF(L941&gt;Päälaskenta!$F$28,Kaksitasouoma_matriisi!AQ941,Kaksitasouoma_matriisi!AR941),Päälaskenta!$F$20)</f>
        <v>0.12</v>
      </c>
      <c r="Q941" s="8">
        <f t="shared" si="234"/>
        <v>1.8328351255890201</v>
      </c>
      <c r="R941" s="8">
        <f t="shared" si="228"/>
        <v>0.281708772402256</v>
      </c>
      <c r="S941" s="8">
        <f t="shared" si="235"/>
        <v>0.35208601329968298</v>
      </c>
      <c r="U941" s="93">
        <f>IF(F941&gt;Päälaskenta!D$24,Päälaskenta!H$24+L941*Päälaskenta!G$24,F941*Päälaskenta!C$24 + F941*F941*Päälaskenta!E$24)</f>
        <v>1.5571999999999999</v>
      </c>
      <c r="V941" s="8">
        <f>IF(F941&gt;Päälaskenta!D$24,2*SQRT(POWER(Päälaskenta!D$24,2)+POWER(Päälaskenta!E$24*Päälaskenta!D$24,2))+Päälaskenta!C$24,(2*SQRT((POWER(F941,2))+POWER(Päälaskenta!E$24*F941,2))+Päälaskenta!C$24))</f>
        <v>2.9798989873223301</v>
      </c>
      <c r="W941" s="8">
        <f t="shared" si="236"/>
        <v>0.52256804899258202</v>
      </c>
      <c r="X941" s="8">
        <f>Päälaskenta!F$24</f>
        <v>7.0000000000000007E-2</v>
      </c>
      <c r="Y941" s="8">
        <f t="shared" si="237"/>
        <v>14.4325007917097</v>
      </c>
      <c r="Z941" s="8">
        <f t="shared" si="229"/>
        <v>2.21829122759774</v>
      </c>
      <c r="AA941" s="8">
        <f t="shared" si="238"/>
        <v>1.4245384199831399</v>
      </c>
      <c r="AC941" s="8">
        <f t="shared" si="230"/>
        <v>0.102536001255588</v>
      </c>
      <c r="AE941" s="8">
        <v>939</v>
      </c>
      <c r="AF941" s="8">
        <f t="shared" si="240"/>
        <v>16.2653359172987</v>
      </c>
      <c r="AG941" s="8">
        <f t="shared" si="231"/>
        <v>2.36240277186552E-2</v>
      </c>
      <c r="AJ941" s="132">
        <f>IF(Päälaskenta!$F$28&lt;Kaksitasouoma_matriisi!L941,Päälaskenta!$C$20*Päälaskenta!$F$28,Päälaskenta!$C$20*Kaksitasouoma_matriisi!L941)</f>
        <v>0.76500000000000001</v>
      </c>
      <c r="AK941" s="134">
        <f>SQRT(Päälaskenta!$D$20^2+(Päälaskenta!$D$20/(1/Päälaskenta!$E$20))^2)</f>
        <v>1.8029999999999999</v>
      </c>
      <c r="AL941" s="134">
        <f>IF(Päälaskenta!$F$28&lt;Kaksitasouoma_matriisi!L941,AK941*Päälaskenta!$F$28*COS(ATAN(1/Päälaskenta!$E$20)),AK941*Kaksitasouoma_matriisi!L941*COS(ATAN(1/Päälaskenta!$E$20)))</f>
        <v>0.23</v>
      </c>
      <c r="AM941" s="134"/>
      <c r="AN941" s="134">
        <f t="shared" si="239"/>
        <v>0.995</v>
      </c>
      <c r="AO941" s="8">
        <f t="shared" si="232"/>
        <v>0.42227220642532798</v>
      </c>
      <c r="AP941" s="134">
        <f>Refererenssiarvoja!$B$16*H941^(1/6)/(Refererenssiarvoja!$B$15^0.5)*(Päälaskenta!$G$28/2)^0.5*(1-AO941)^(-1.5)</f>
        <v>9.2999999999999999E-2</v>
      </c>
      <c r="AQ941" s="8">
        <f>Refererenssiarvoja!$B$16*Kaksitasouoma_matriisi!O941^(1/6)/(SQRT((2*Refererenssiarvoja!$B$15)/(Päälaskenta!$F$31*Päälaskenta!$G$31*Päälaskenta!$F$28))+SQRT(Refererenssiarvoja!$B$15)/Refererenssiarvoja!$B$17*LN(Kaksitasouoma_matriisi!L941/Päälaskenta!$F$28))</f>
        <v>-9.9306207254960796E-2</v>
      </c>
      <c r="AR941" s="8">
        <f>Refererenssiarvoja!$B$16*Kaksitasouoma_matriisi!O941^(1/6)/(SQRT((2*Refererenssiarvoja!$B$15)/(Päälaskenta!$F$31*Päälaskenta!$G$31*L941)))</f>
        <v>0.2022015478093</v>
      </c>
    </row>
    <row r="942" spans="1:44" x14ac:dyDescent="0.2">
      <c r="A942" s="8">
        <v>940</v>
      </c>
      <c r="B942" s="8">
        <f>IF(Päälaskenta!C$7,Päälaskenta!E$7,Päälaskenta!G$5)</f>
        <v>2.5</v>
      </c>
      <c r="C942" s="56">
        <v>1.06</v>
      </c>
      <c r="D942" s="93">
        <f t="shared" si="225"/>
        <v>2.3584999999999998</v>
      </c>
      <c r="E942" s="8">
        <f>IF(Päälaskenta!$C$26,Kaksitasouoma_matriisi!AP942,Kaksitasouoma_matriisi!AC942)</f>
        <v>0.102536001255588</v>
      </c>
      <c r="F942" s="56">
        <f>IF(D942&lt;Päälaskenta!H$24,(SQRT(POWER(Päälaskenta!C$24/(2*Päälaskenta!E$24),2)+(D942/Päälaskenta!E$24))-Päälaskenta!C$24/(2*Päälaskenta!E$24)),IF(D942=Päälaskenta!H$24,Päälaskenta!D$24,Päälaskenta!D$24+(SQRT(POWER((Päälaskenta!C$20+Päälaskenta!G$24)/(2*Päälaskenta!E$20),2)+((D942-Päälaskenta!H$24)/Päälaskenta!E$20))-(Päälaskenta!C$20+Päälaskenta!G$24)/(2*Päälaskenta!E$20))))</f>
        <v>0.85299999999999998</v>
      </c>
      <c r="G942" s="57">
        <f>IF(F942&gt;Päälaskenta!D$24,(2*SQRT((POWER(Päälaskenta!D$24,2))+POWER(Päälaskenta!E$24*Päälaskenta!D$24,2))+Päälaskenta!C$24)+(2*SQRT((POWER((F942-Päälaskenta!D$24),2))+POWER(Päälaskenta!E$20*(F942-Päälaskenta!D$24),2))+Päälaskenta!C$20),(2*SQRT((POWER(F942,2))+POWER(Päälaskenta!E$24*F942,2))+Päälaskenta!C$24))</f>
        <v>8.5299999999999994</v>
      </c>
      <c r="H942" s="57">
        <f t="shared" si="226"/>
        <v>0.28000000000000003</v>
      </c>
      <c r="I942" s="62">
        <f t="shared" si="227"/>
        <v>6.4489000000000005E-2</v>
      </c>
      <c r="J942" s="8">
        <f>IF(F942&lt;Päälaskenta!$D$24,0,Kaksitasouoma_matriisi!F942-Päälaskenta!$D$24)</f>
        <v>0.153</v>
      </c>
      <c r="L942" s="8">
        <f>IF(F942&gt;Päälaskenta!D$24,F942-Päälaskenta!D$24,0)</f>
        <v>0.153</v>
      </c>
      <c r="M942" s="8">
        <f>IF(F942&gt;Päälaskenta!D$24,(Päälaskenta!C$20+(Päälaskenta!E$20*(Kaksitasouoma_matriisi!F942-Päälaskenta!D$24)))*(Kaksitasouoma_matriisi!F942-Päälaskenta!D$24),0)</f>
        <v>0.80011350000000003</v>
      </c>
      <c r="N942" s="8">
        <f>IF(F942&gt;Päälaskenta!D$24,(2*SQRT((POWER((F942-Päälaskenta!D$24),2))+POWER(Päälaskenta!E$20*(F942-Päälaskenta!D$24),2))+Päälaskenta!C$20),0)</f>
        <v>5.5516493451459903</v>
      </c>
      <c r="O942" s="8">
        <f t="shared" si="233"/>
        <v>0.14412176458867501</v>
      </c>
      <c r="P942" s="8">
        <f>IF(Päälaskenta!$C$29,IF(L942&gt;Päälaskenta!$F$28,Kaksitasouoma_matriisi!AQ942,Kaksitasouoma_matriisi!AR942),Päälaskenta!$F$20)</f>
        <v>0.12</v>
      </c>
      <c r="Q942" s="8">
        <f t="shared" si="234"/>
        <v>1.8328351255890201</v>
      </c>
      <c r="R942" s="8">
        <f t="shared" si="228"/>
        <v>0.281708772402256</v>
      </c>
      <c r="S942" s="8">
        <f t="shared" si="235"/>
        <v>0.35208601329968298</v>
      </c>
      <c r="U942" s="93">
        <f>IF(F942&gt;Päälaskenta!D$24,Päälaskenta!H$24+L942*Päälaskenta!G$24,F942*Päälaskenta!C$24 + F942*F942*Päälaskenta!E$24)</f>
        <v>1.5571999999999999</v>
      </c>
      <c r="V942" s="8">
        <f>IF(F942&gt;Päälaskenta!D$24,2*SQRT(POWER(Päälaskenta!D$24,2)+POWER(Päälaskenta!E$24*Päälaskenta!D$24,2))+Päälaskenta!C$24,(2*SQRT((POWER(F942,2))+POWER(Päälaskenta!E$24*F942,2))+Päälaskenta!C$24))</f>
        <v>2.9798989873223301</v>
      </c>
      <c r="W942" s="8">
        <f t="shared" si="236"/>
        <v>0.52256804899258202</v>
      </c>
      <c r="X942" s="8">
        <f>Päälaskenta!F$24</f>
        <v>7.0000000000000007E-2</v>
      </c>
      <c r="Y942" s="8">
        <f t="shared" si="237"/>
        <v>14.4325007917097</v>
      </c>
      <c r="Z942" s="8">
        <f t="shared" si="229"/>
        <v>2.21829122759774</v>
      </c>
      <c r="AA942" s="8">
        <f t="shared" si="238"/>
        <v>1.4245384199831399</v>
      </c>
      <c r="AC942" s="8">
        <f t="shared" si="230"/>
        <v>0.102536001255588</v>
      </c>
      <c r="AE942" s="8">
        <v>940</v>
      </c>
      <c r="AF942" s="8">
        <f t="shared" si="240"/>
        <v>16.2653359172987</v>
      </c>
      <c r="AG942" s="8">
        <f t="shared" si="231"/>
        <v>2.36240277186552E-2</v>
      </c>
      <c r="AJ942" s="132">
        <f>IF(Päälaskenta!$F$28&lt;Kaksitasouoma_matriisi!L942,Päälaskenta!$C$20*Päälaskenta!$F$28,Päälaskenta!$C$20*Kaksitasouoma_matriisi!L942)</f>
        <v>0.76500000000000001</v>
      </c>
      <c r="AK942" s="134">
        <f>SQRT(Päälaskenta!$D$20^2+(Päälaskenta!$D$20/(1/Päälaskenta!$E$20))^2)</f>
        <v>1.8029999999999999</v>
      </c>
      <c r="AL942" s="134">
        <f>IF(Päälaskenta!$F$28&lt;Kaksitasouoma_matriisi!L942,AK942*Päälaskenta!$F$28*COS(ATAN(1/Päälaskenta!$E$20)),AK942*Kaksitasouoma_matriisi!L942*COS(ATAN(1/Päälaskenta!$E$20)))</f>
        <v>0.23</v>
      </c>
      <c r="AM942" s="134"/>
      <c r="AN942" s="134">
        <f t="shared" si="239"/>
        <v>0.995</v>
      </c>
      <c r="AO942" s="8">
        <f t="shared" si="232"/>
        <v>0.42187831248675001</v>
      </c>
      <c r="AP942" s="134">
        <f>Refererenssiarvoja!$B$16*H942^(1/6)/(Refererenssiarvoja!$B$15^0.5)*(Päälaskenta!$G$28/2)^0.5*(1-AO942)^(-1.5)</f>
        <v>9.2999999999999999E-2</v>
      </c>
      <c r="AQ942" s="8">
        <f>Refererenssiarvoja!$B$16*Kaksitasouoma_matriisi!O942^(1/6)/(SQRT((2*Refererenssiarvoja!$B$15)/(Päälaskenta!$F$31*Päälaskenta!$G$31*Päälaskenta!$F$28))+SQRT(Refererenssiarvoja!$B$15)/Refererenssiarvoja!$B$17*LN(Kaksitasouoma_matriisi!L942/Päälaskenta!$F$28))</f>
        <v>-9.9306207254960796E-2</v>
      </c>
      <c r="AR942" s="8">
        <f>Refererenssiarvoja!$B$16*Kaksitasouoma_matriisi!O942^(1/6)/(SQRT((2*Refererenssiarvoja!$B$15)/(Päälaskenta!$F$31*Päälaskenta!$G$31*L942)))</f>
        <v>0.2022015478093</v>
      </c>
    </row>
    <row r="943" spans="1:44" x14ac:dyDescent="0.2">
      <c r="A943" s="8">
        <v>941</v>
      </c>
      <c r="B943" s="8">
        <f>IF(Päälaskenta!C$7,Päälaskenta!E$7,Päälaskenta!G$5)</f>
        <v>2.5</v>
      </c>
      <c r="C943" s="56">
        <v>1.0589999999999999</v>
      </c>
      <c r="D943" s="93">
        <f t="shared" si="225"/>
        <v>2.3607</v>
      </c>
      <c r="E943" s="8">
        <f>IF(Päälaskenta!$C$26,Kaksitasouoma_matriisi!AP943,Kaksitasouoma_matriisi!AC943)</f>
        <v>0.102536001255588</v>
      </c>
      <c r="F943" s="56">
        <f>IF(D943&lt;Päälaskenta!H$24,(SQRT(POWER(Päälaskenta!C$24/(2*Päälaskenta!E$24),2)+(D943/Päälaskenta!E$24))-Päälaskenta!C$24/(2*Päälaskenta!E$24)),IF(D943=Päälaskenta!H$24,Päälaskenta!D$24,Päälaskenta!D$24+(SQRT(POWER((Päälaskenta!C$20+Päälaskenta!G$24)/(2*Päälaskenta!E$20),2)+((D943-Päälaskenta!H$24)/Päälaskenta!E$20))-(Päälaskenta!C$20+Päälaskenta!G$24)/(2*Päälaskenta!E$20))))</f>
        <v>0.85299999999999998</v>
      </c>
      <c r="G943" s="57">
        <f>IF(F943&gt;Päälaskenta!D$24,(2*SQRT((POWER(Päälaskenta!D$24,2))+POWER(Päälaskenta!E$24*Päälaskenta!D$24,2))+Päälaskenta!C$24)+(2*SQRT((POWER((F943-Päälaskenta!D$24),2))+POWER(Päälaskenta!E$20*(F943-Päälaskenta!D$24),2))+Päälaskenta!C$20),(2*SQRT((POWER(F943,2))+POWER(Päälaskenta!E$24*F943,2))+Päälaskenta!C$24))</f>
        <v>8.5299999999999994</v>
      </c>
      <c r="H943" s="57">
        <f t="shared" si="226"/>
        <v>0.28000000000000003</v>
      </c>
      <c r="I943" s="62">
        <f t="shared" si="227"/>
        <v>6.4367999999999995E-2</v>
      </c>
      <c r="J943" s="8">
        <f>IF(F943&lt;Päälaskenta!$D$24,0,Kaksitasouoma_matriisi!F943-Päälaskenta!$D$24)</f>
        <v>0.153</v>
      </c>
      <c r="L943" s="8">
        <f>IF(F943&gt;Päälaskenta!D$24,F943-Päälaskenta!D$24,0)</f>
        <v>0.153</v>
      </c>
      <c r="M943" s="8">
        <f>IF(F943&gt;Päälaskenta!D$24,(Päälaskenta!C$20+(Päälaskenta!E$20*(Kaksitasouoma_matriisi!F943-Päälaskenta!D$24)))*(Kaksitasouoma_matriisi!F943-Päälaskenta!D$24),0)</f>
        <v>0.80011350000000003</v>
      </c>
      <c r="N943" s="8">
        <f>IF(F943&gt;Päälaskenta!D$24,(2*SQRT((POWER((F943-Päälaskenta!D$24),2))+POWER(Päälaskenta!E$20*(F943-Päälaskenta!D$24),2))+Päälaskenta!C$20),0)</f>
        <v>5.5516493451459903</v>
      </c>
      <c r="O943" s="8">
        <f t="shared" si="233"/>
        <v>0.14412176458867501</v>
      </c>
      <c r="P943" s="8">
        <f>IF(Päälaskenta!$C$29,IF(L943&gt;Päälaskenta!$F$28,Kaksitasouoma_matriisi!AQ943,Kaksitasouoma_matriisi!AR943),Päälaskenta!$F$20)</f>
        <v>0.12</v>
      </c>
      <c r="Q943" s="8">
        <f t="shared" si="234"/>
        <v>1.8328351255890201</v>
      </c>
      <c r="R943" s="8">
        <f t="shared" si="228"/>
        <v>0.281708772402256</v>
      </c>
      <c r="S943" s="8">
        <f t="shared" si="235"/>
        <v>0.35208601329968298</v>
      </c>
      <c r="U943" s="93">
        <f>IF(F943&gt;Päälaskenta!D$24,Päälaskenta!H$24+L943*Päälaskenta!G$24,F943*Päälaskenta!C$24 + F943*F943*Päälaskenta!E$24)</f>
        <v>1.5571999999999999</v>
      </c>
      <c r="V943" s="8">
        <f>IF(F943&gt;Päälaskenta!D$24,2*SQRT(POWER(Päälaskenta!D$24,2)+POWER(Päälaskenta!E$24*Päälaskenta!D$24,2))+Päälaskenta!C$24,(2*SQRT((POWER(F943,2))+POWER(Päälaskenta!E$24*F943,2))+Päälaskenta!C$24))</f>
        <v>2.9798989873223301</v>
      </c>
      <c r="W943" s="8">
        <f t="shared" si="236"/>
        <v>0.52256804899258202</v>
      </c>
      <c r="X943" s="8">
        <f>Päälaskenta!F$24</f>
        <v>7.0000000000000007E-2</v>
      </c>
      <c r="Y943" s="8">
        <f t="shared" si="237"/>
        <v>14.4325007917097</v>
      </c>
      <c r="Z943" s="8">
        <f t="shared" si="229"/>
        <v>2.21829122759774</v>
      </c>
      <c r="AA943" s="8">
        <f t="shared" si="238"/>
        <v>1.4245384199831399</v>
      </c>
      <c r="AC943" s="8">
        <f t="shared" si="230"/>
        <v>0.102536001255588</v>
      </c>
      <c r="AE943" s="8">
        <v>941</v>
      </c>
      <c r="AF943" s="8">
        <f t="shared" si="240"/>
        <v>16.2653359172987</v>
      </c>
      <c r="AG943" s="8">
        <f t="shared" si="231"/>
        <v>2.36240277186552E-2</v>
      </c>
      <c r="AJ943" s="132">
        <f>IF(Päälaskenta!$F$28&lt;Kaksitasouoma_matriisi!L943,Päälaskenta!$C$20*Päälaskenta!$F$28,Päälaskenta!$C$20*Kaksitasouoma_matriisi!L943)</f>
        <v>0.76500000000000001</v>
      </c>
      <c r="AK943" s="134">
        <f>SQRT(Päälaskenta!$D$20^2+(Päälaskenta!$D$20/(1/Päälaskenta!$E$20))^2)</f>
        <v>1.8029999999999999</v>
      </c>
      <c r="AL943" s="134">
        <f>IF(Päälaskenta!$F$28&lt;Kaksitasouoma_matriisi!L943,AK943*Päälaskenta!$F$28*COS(ATAN(1/Päälaskenta!$E$20)),AK943*Kaksitasouoma_matriisi!L943*COS(ATAN(1/Päälaskenta!$E$20)))</f>
        <v>0.23</v>
      </c>
      <c r="AM943" s="134"/>
      <c r="AN943" s="134">
        <f t="shared" si="239"/>
        <v>0.995</v>
      </c>
      <c r="AO943" s="8">
        <f t="shared" si="232"/>
        <v>0.42148515270894199</v>
      </c>
      <c r="AP943" s="134">
        <f>Refererenssiarvoja!$B$16*H943^(1/6)/(Refererenssiarvoja!$B$15^0.5)*(Päälaskenta!$G$28/2)^0.5*(1-AO943)^(-1.5)</f>
        <v>9.2999999999999999E-2</v>
      </c>
      <c r="AQ943" s="8">
        <f>Refererenssiarvoja!$B$16*Kaksitasouoma_matriisi!O943^(1/6)/(SQRT((2*Refererenssiarvoja!$B$15)/(Päälaskenta!$F$31*Päälaskenta!$G$31*Päälaskenta!$F$28))+SQRT(Refererenssiarvoja!$B$15)/Refererenssiarvoja!$B$17*LN(Kaksitasouoma_matriisi!L943/Päälaskenta!$F$28))</f>
        <v>-9.9306207254960796E-2</v>
      </c>
      <c r="AR943" s="8">
        <f>Refererenssiarvoja!$B$16*Kaksitasouoma_matriisi!O943^(1/6)/(SQRT((2*Refererenssiarvoja!$B$15)/(Päälaskenta!$F$31*Päälaskenta!$G$31*L943)))</f>
        <v>0.2022015478093</v>
      </c>
    </row>
    <row r="944" spans="1:44" x14ac:dyDescent="0.2">
      <c r="A944" s="8">
        <v>942</v>
      </c>
      <c r="B944" s="8">
        <f>IF(Päälaskenta!C$7,Päälaskenta!E$7,Päälaskenta!G$5)</f>
        <v>2.5</v>
      </c>
      <c r="C944" s="56">
        <v>1.0580000000000001</v>
      </c>
      <c r="D944" s="93">
        <f t="shared" si="225"/>
        <v>2.3628999999999998</v>
      </c>
      <c r="E944" s="8">
        <f>IF(Päälaskenta!$C$26,Kaksitasouoma_matriisi!AP944,Kaksitasouoma_matriisi!AC944)</f>
        <v>0.10254337866715001</v>
      </c>
      <c r="F944" s="56">
        <f>IF(D944&lt;Päälaskenta!H$24,(SQRT(POWER(Päälaskenta!C$24/(2*Päälaskenta!E$24),2)+(D944/Päälaskenta!E$24))-Päälaskenta!C$24/(2*Päälaskenta!E$24)),IF(D944=Päälaskenta!H$24,Päälaskenta!D$24,Päälaskenta!D$24+(SQRT(POWER((Päälaskenta!C$20+Päälaskenta!G$24)/(2*Päälaskenta!E$20),2)+((D944-Päälaskenta!H$24)/Päälaskenta!E$20))-(Päälaskenta!C$20+Päälaskenta!G$24)/(2*Päälaskenta!E$20))))</f>
        <v>0.85399999999999998</v>
      </c>
      <c r="G944" s="57">
        <f>IF(F944&gt;Päälaskenta!D$24,(2*SQRT((POWER(Päälaskenta!D$24,2))+POWER(Päälaskenta!E$24*Päälaskenta!D$24,2))+Päälaskenta!C$24)+(2*SQRT((POWER((F944-Päälaskenta!D$24),2))+POWER(Päälaskenta!E$20*(F944-Päälaskenta!D$24),2))+Päälaskenta!C$20),(2*SQRT((POWER(F944,2))+POWER(Päälaskenta!E$24*F944,2))+Päälaskenta!C$24))</f>
        <v>8.5399999999999991</v>
      </c>
      <c r="H944" s="57">
        <f t="shared" si="226"/>
        <v>0.28000000000000003</v>
      </c>
      <c r="I944" s="62">
        <f t="shared" si="227"/>
        <v>6.4255000000000007E-2</v>
      </c>
      <c r="J944" s="8">
        <f>IF(F944&lt;Päälaskenta!$D$24,0,Kaksitasouoma_matriisi!F944-Päälaskenta!$D$24)</f>
        <v>0.154</v>
      </c>
      <c r="L944" s="8">
        <f>IF(F944&gt;Päälaskenta!D$24,F944-Päälaskenta!D$24,0)</f>
        <v>0.154</v>
      </c>
      <c r="M944" s="8">
        <f>IF(F944&gt;Päälaskenta!D$24,(Päälaskenta!C$20+(Päälaskenta!E$20*(Kaksitasouoma_matriisi!F944-Päälaskenta!D$24)))*(Kaksitasouoma_matriisi!F944-Päälaskenta!D$24),0)</f>
        <v>0.80557400000000001</v>
      </c>
      <c r="N944" s="8">
        <f>IF(F944&gt;Päälaskenta!D$24,(2*SQRT((POWER((F944-Päälaskenta!D$24),2))+POWER(Päälaskenta!E$20*(F944-Päälaskenta!D$24),2))+Päälaskenta!C$20),0)</f>
        <v>5.5552548964214497</v>
      </c>
      <c r="O944" s="8">
        <f t="shared" si="233"/>
        <v>0.145011167807787</v>
      </c>
      <c r="P944" s="8">
        <f>IF(Päälaskenta!$C$29,IF(L944&gt;Päälaskenta!$F$28,Kaksitasouoma_matriisi!AQ944,Kaksitasouoma_matriisi!AR944),Päälaskenta!$F$20)</f>
        <v>0.12</v>
      </c>
      <c r="Q944" s="8">
        <f t="shared" si="234"/>
        <v>1.85292778988819</v>
      </c>
      <c r="R944" s="8">
        <f t="shared" si="228"/>
        <v>0.28379927307469599</v>
      </c>
      <c r="S944" s="8">
        <f t="shared" si="235"/>
        <v>0.35229447955705601</v>
      </c>
      <c r="U944" s="93">
        <f>IF(F944&gt;Päälaskenta!D$24,Päälaskenta!H$24+L944*Päälaskenta!G$24,F944*Päälaskenta!C$24 + F944*F944*Päälaskenta!E$24)</f>
        <v>1.5596000000000001</v>
      </c>
      <c r="V944" s="8">
        <f>IF(F944&gt;Päälaskenta!D$24,2*SQRT(POWER(Päälaskenta!D$24,2)+POWER(Päälaskenta!E$24*Päälaskenta!D$24,2))+Päälaskenta!C$24,(2*SQRT((POWER(F944,2))+POWER(Päälaskenta!E$24*F944,2))+Päälaskenta!C$24))</f>
        <v>2.9798989873223301</v>
      </c>
      <c r="W944" s="8">
        <f t="shared" si="236"/>
        <v>0.523373445420518</v>
      </c>
      <c r="X944" s="8">
        <f>Päälaskenta!F$24</f>
        <v>7.0000000000000007E-2</v>
      </c>
      <c r="Y944" s="8">
        <f t="shared" si="237"/>
        <v>14.4695927878909</v>
      </c>
      <c r="Z944" s="8">
        <f t="shared" si="229"/>
        <v>2.2162007269253001</v>
      </c>
      <c r="AA944" s="8">
        <f t="shared" si="238"/>
        <v>1.4210058520936799</v>
      </c>
      <c r="AC944" s="8">
        <f t="shared" si="230"/>
        <v>0.10254337866715001</v>
      </c>
      <c r="AE944" s="8">
        <v>942</v>
      </c>
      <c r="AF944" s="8">
        <f t="shared" si="240"/>
        <v>16.322520577779098</v>
      </c>
      <c r="AG944" s="8">
        <f t="shared" si="231"/>
        <v>2.3458787851919499E-2</v>
      </c>
      <c r="AJ944" s="132">
        <f>IF(Päälaskenta!$F$28&lt;Kaksitasouoma_matriisi!L944,Päälaskenta!$C$20*Päälaskenta!$F$28,Päälaskenta!$C$20*Kaksitasouoma_matriisi!L944)</f>
        <v>0.77</v>
      </c>
      <c r="AK944" s="134">
        <f>SQRT(Päälaskenta!$D$20^2+(Päälaskenta!$D$20/(1/Päälaskenta!$E$20))^2)</f>
        <v>1.8029999999999999</v>
      </c>
      <c r="AL944" s="134">
        <f>IF(Päälaskenta!$F$28&lt;Kaksitasouoma_matriisi!L944,AK944*Päälaskenta!$F$28*COS(ATAN(1/Päälaskenta!$E$20)),AK944*Kaksitasouoma_matriisi!L944*COS(ATAN(1/Päälaskenta!$E$20)))</f>
        <v>0.23100000000000001</v>
      </c>
      <c r="AM944" s="134"/>
      <c r="AN944" s="134">
        <f t="shared" si="239"/>
        <v>1.0009999999999999</v>
      </c>
      <c r="AO944" s="8">
        <f t="shared" si="232"/>
        <v>0.423631977654577</v>
      </c>
      <c r="AP944" s="134">
        <f>Refererenssiarvoja!$B$16*H944^(1/6)/(Refererenssiarvoja!$B$15^0.5)*(Päälaskenta!$G$28/2)^0.5*(1-AO944)^(-1.5)</f>
        <v>9.2999999999999999E-2</v>
      </c>
      <c r="AQ944" s="8">
        <f>Refererenssiarvoja!$B$16*Kaksitasouoma_matriisi!O944^(1/6)/(SQRT((2*Refererenssiarvoja!$B$15)/(Päälaskenta!$F$31*Päälaskenta!$G$31*Päälaskenta!$F$28))+SQRT(Refererenssiarvoja!$B$15)/Refererenssiarvoja!$B$17*LN(Kaksitasouoma_matriisi!L944/Päälaskenta!$F$28))</f>
        <v>-0.10010845365410199</v>
      </c>
      <c r="AR944" s="8">
        <f>Refererenssiarvoja!$B$16*Kaksitasouoma_matriisi!O944^(1/6)/(SQRT((2*Refererenssiarvoja!$B$15)/(Päälaskenta!$F$31*Päälaskenta!$G$31*L944)))</f>
        <v>0.20306937581328399</v>
      </c>
    </row>
    <row r="945" spans="1:44" x14ac:dyDescent="0.2">
      <c r="A945" s="8">
        <v>943</v>
      </c>
      <c r="B945" s="8">
        <f>IF(Päälaskenta!C$7,Päälaskenta!E$7,Päälaskenta!G$5)</f>
        <v>2.5</v>
      </c>
      <c r="C945" s="56">
        <v>1.0569999999999999</v>
      </c>
      <c r="D945" s="93">
        <f t="shared" si="225"/>
        <v>2.3652000000000002</v>
      </c>
      <c r="E945" s="8">
        <f>IF(Päälaskenta!$C$26,Kaksitasouoma_matriisi!AP945,Kaksitasouoma_matriisi!AC945)</f>
        <v>0.10254337866715001</v>
      </c>
      <c r="F945" s="56">
        <f>IF(D945&lt;Päälaskenta!H$24,(SQRT(POWER(Päälaskenta!C$24/(2*Päälaskenta!E$24),2)+(D945/Päälaskenta!E$24))-Päälaskenta!C$24/(2*Päälaskenta!E$24)),IF(D945=Päälaskenta!H$24,Päälaskenta!D$24,Päälaskenta!D$24+(SQRT(POWER((Päälaskenta!C$20+Päälaskenta!G$24)/(2*Päälaskenta!E$20),2)+((D945-Päälaskenta!H$24)/Päälaskenta!E$20))-(Päälaskenta!C$20+Päälaskenta!G$24)/(2*Päälaskenta!E$20))))</f>
        <v>0.85399999999999998</v>
      </c>
      <c r="G945" s="57">
        <f>IF(F945&gt;Päälaskenta!D$24,(2*SQRT((POWER(Päälaskenta!D$24,2))+POWER(Päälaskenta!E$24*Päälaskenta!D$24,2))+Päälaskenta!C$24)+(2*SQRT((POWER((F945-Päälaskenta!D$24),2))+POWER(Päälaskenta!E$20*(F945-Päälaskenta!D$24),2))+Päälaskenta!C$20),(2*SQRT((POWER(F945,2))+POWER(Päälaskenta!E$24*F945,2))+Päälaskenta!C$24))</f>
        <v>8.5399999999999991</v>
      </c>
      <c r="H945" s="57">
        <f t="shared" si="226"/>
        <v>0.28000000000000003</v>
      </c>
      <c r="I945" s="62">
        <f t="shared" si="227"/>
        <v>6.4133999999999997E-2</v>
      </c>
      <c r="J945" s="8">
        <f>IF(F945&lt;Päälaskenta!$D$24,0,Kaksitasouoma_matriisi!F945-Päälaskenta!$D$24)</f>
        <v>0.154</v>
      </c>
      <c r="L945" s="8">
        <f>IF(F945&gt;Päälaskenta!D$24,F945-Päälaskenta!D$24,0)</f>
        <v>0.154</v>
      </c>
      <c r="M945" s="8">
        <f>IF(F945&gt;Päälaskenta!D$24,(Päälaskenta!C$20+(Päälaskenta!E$20*(Kaksitasouoma_matriisi!F945-Päälaskenta!D$24)))*(Kaksitasouoma_matriisi!F945-Päälaskenta!D$24),0)</f>
        <v>0.80557400000000001</v>
      </c>
      <c r="N945" s="8">
        <f>IF(F945&gt;Päälaskenta!D$24,(2*SQRT((POWER((F945-Päälaskenta!D$24),2))+POWER(Päälaskenta!E$20*(F945-Päälaskenta!D$24),2))+Päälaskenta!C$20),0)</f>
        <v>5.5552548964214497</v>
      </c>
      <c r="O945" s="8">
        <f t="shared" si="233"/>
        <v>0.145011167807787</v>
      </c>
      <c r="P945" s="8">
        <f>IF(Päälaskenta!$C$29,IF(L945&gt;Päälaskenta!$F$28,Kaksitasouoma_matriisi!AQ945,Kaksitasouoma_matriisi!AR945),Päälaskenta!$F$20)</f>
        <v>0.12</v>
      </c>
      <c r="Q945" s="8">
        <f t="shared" si="234"/>
        <v>1.85292778988819</v>
      </c>
      <c r="R945" s="8">
        <f t="shared" si="228"/>
        <v>0.28379927307469599</v>
      </c>
      <c r="S945" s="8">
        <f t="shared" si="235"/>
        <v>0.35229447955705601</v>
      </c>
      <c r="U945" s="93">
        <f>IF(F945&gt;Päälaskenta!D$24,Päälaskenta!H$24+L945*Päälaskenta!G$24,F945*Päälaskenta!C$24 + F945*F945*Päälaskenta!E$24)</f>
        <v>1.5596000000000001</v>
      </c>
      <c r="V945" s="8">
        <f>IF(F945&gt;Päälaskenta!D$24,2*SQRT(POWER(Päälaskenta!D$24,2)+POWER(Päälaskenta!E$24*Päälaskenta!D$24,2))+Päälaskenta!C$24,(2*SQRT((POWER(F945,2))+POWER(Päälaskenta!E$24*F945,2))+Päälaskenta!C$24))</f>
        <v>2.9798989873223301</v>
      </c>
      <c r="W945" s="8">
        <f t="shared" si="236"/>
        <v>0.523373445420518</v>
      </c>
      <c r="X945" s="8">
        <f>Päälaskenta!F$24</f>
        <v>7.0000000000000007E-2</v>
      </c>
      <c r="Y945" s="8">
        <f t="shared" si="237"/>
        <v>14.4695927878909</v>
      </c>
      <c r="Z945" s="8">
        <f t="shared" si="229"/>
        <v>2.2162007269253001</v>
      </c>
      <c r="AA945" s="8">
        <f t="shared" si="238"/>
        <v>1.4210058520936799</v>
      </c>
      <c r="AC945" s="8">
        <f t="shared" si="230"/>
        <v>0.10254337866715001</v>
      </c>
      <c r="AE945" s="8">
        <v>943</v>
      </c>
      <c r="AF945" s="8">
        <f t="shared" si="240"/>
        <v>16.322520577779098</v>
      </c>
      <c r="AG945" s="8">
        <f t="shared" si="231"/>
        <v>2.3458787851919499E-2</v>
      </c>
      <c r="AJ945" s="132">
        <f>IF(Päälaskenta!$F$28&lt;Kaksitasouoma_matriisi!L945,Päälaskenta!$C$20*Päälaskenta!$F$28,Päälaskenta!$C$20*Kaksitasouoma_matriisi!L945)</f>
        <v>0.77</v>
      </c>
      <c r="AK945" s="134">
        <f>SQRT(Päälaskenta!$D$20^2+(Päälaskenta!$D$20/(1/Päälaskenta!$E$20))^2)</f>
        <v>1.8029999999999999</v>
      </c>
      <c r="AL945" s="134">
        <f>IF(Päälaskenta!$F$28&lt;Kaksitasouoma_matriisi!L945,AK945*Päälaskenta!$F$28*COS(ATAN(1/Päälaskenta!$E$20)),AK945*Kaksitasouoma_matriisi!L945*COS(ATAN(1/Päälaskenta!$E$20)))</f>
        <v>0.23100000000000001</v>
      </c>
      <c r="AM945" s="134"/>
      <c r="AN945" s="134">
        <f t="shared" si="239"/>
        <v>1.0009999999999999</v>
      </c>
      <c r="AO945" s="8">
        <f t="shared" si="232"/>
        <v>0.42322002367664502</v>
      </c>
      <c r="AP945" s="134">
        <f>Refererenssiarvoja!$B$16*H945^(1/6)/(Refererenssiarvoja!$B$15^0.5)*(Päälaskenta!$G$28/2)^0.5*(1-AO945)^(-1.5)</f>
        <v>9.2999999999999999E-2</v>
      </c>
      <c r="AQ945" s="8">
        <f>Refererenssiarvoja!$B$16*Kaksitasouoma_matriisi!O945^(1/6)/(SQRT((2*Refererenssiarvoja!$B$15)/(Päälaskenta!$F$31*Päälaskenta!$G$31*Päälaskenta!$F$28))+SQRT(Refererenssiarvoja!$B$15)/Refererenssiarvoja!$B$17*LN(Kaksitasouoma_matriisi!L945/Päälaskenta!$F$28))</f>
        <v>-0.10010845365410199</v>
      </c>
      <c r="AR945" s="8">
        <f>Refererenssiarvoja!$B$16*Kaksitasouoma_matriisi!O945^(1/6)/(SQRT((2*Refererenssiarvoja!$B$15)/(Päälaskenta!$F$31*Päälaskenta!$G$31*L945)))</f>
        <v>0.20306937581328399</v>
      </c>
    </row>
    <row r="946" spans="1:44" x14ac:dyDescent="0.2">
      <c r="A946" s="8">
        <v>944</v>
      </c>
      <c r="B946" s="8">
        <f>IF(Päälaskenta!C$7,Päälaskenta!E$7,Päälaskenta!G$5)</f>
        <v>2.5</v>
      </c>
      <c r="C946" s="56">
        <v>1.056</v>
      </c>
      <c r="D946" s="93">
        <f t="shared" si="225"/>
        <v>2.3673999999999999</v>
      </c>
      <c r="E946" s="8">
        <f>IF(Päälaskenta!$C$26,Kaksitasouoma_matriisi!AP946,Kaksitasouoma_matriisi!AC946)</f>
        <v>0.10254337866715001</v>
      </c>
      <c r="F946" s="56">
        <f>IF(D946&lt;Päälaskenta!H$24,(SQRT(POWER(Päälaskenta!C$24/(2*Päälaskenta!E$24),2)+(D946/Päälaskenta!E$24))-Päälaskenta!C$24/(2*Päälaskenta!E$24)),IF(D946=Päälaskenta!H$24,Päälaskenta!D$24,Päälaskenta!D$24+(SQRT(POWER((Päälaskenta!C$20+Päälaskenta!G$24)/(2*Päälaskenta!E$20),2)+((D946-Päälaskenta!H$24)/Päälaskenta!E$20))-(Päälaskenta!C$20+Päälaskenta!G$24)/(2*Päälaskenta!E$20))))</f>
        <v>0.85399999999999998</v>
      </c>
      <c r="G946" s="57">
        <f>IF(F946&gt;Päälaskenta!D$24,(2*SQRT((POWER(Päälaskenta!D$24,2))+POWER(Päälaskenta!E$24*Päälaskenta!D$24,2))+Päälaskenta!C$24)+(2*SQRT((POWER((F946-Päälaskenta!D$24),2))+POWER(Päälaskenta!E$20*(F946-Päälaskenta!D$24),2))+Päälaskenta!C$20),(2*SQRT((POWER(F946,2))+POWER(Päälaskenta!E$24*F946,2))+Päälaskenta!C$24))</f>
        <v>8.5399999999999991</v>
      </c>
      <c r="H946" s="57">
        <f t="shared" si="226"/>
        <v>0.28000000000000003</v>
      </c>
      <c r="I946" s="62">
        <f t="shared" si="227"/>
        <v>6.4013E-2</v>
      </c>
      <c r="J946" s="8">
        <f>IF(F946&lt;Päälaskenta!$D$24,0,Kaksitasouoma_matriisi!F946-Päälaskenta!$D$24)</f>
        <v>0.154</v>
      </c>
      <c r="L946" s="8">
        <f>IF(F946&gt;Päälaskenta!D$24,F946-Päälaskenta!D$24,0)</f>
        <v>0.154</v>
      </c>
      <c r="M946" s="8">
        <f>IF(F946&gt;Päälaskenta!D$24,(Päälaskenta!C$20+(Päälaskenta!E$20*(Kaksitasouoma_matriisi!F946-Päälaskenta!D$24)))*(Kaksitasouoma_matriisi!F946-Päälaskenta!D$24),0)</f>
        <v>0.80557400000000001</v>
      </c>
      <c r="N946" s="8">
        <f>IF(F946&gt;Päälaskenta!D$24,(2*SQRT((POWER((F946-Päälaskenta!D$24),2))+POWER(Päälaskenta!E$20*(F946-Päälaskenta!D$24),2))+Päälaskenta!C$20),0)</f>
        <v>5.5552548964214497</v>
      </c>
      <c r="O946" s="8">
        <f t="shared" si="233"/>
        <v>0.145011167807787</v>
      </c>
      <c r="P946" s="8">
        <f>IF(Päälaskenta!$C$29,IF(L946&gt;Päälaskenta!$F$28,Kaksitasouoma_matriisi!AQ946,Kaksitasouoma_matriisi!AR946),Päälaskenta!$F$20)</f>
        <v>0.12</v>
      </c>
      <c r="Q946" s="8">
        <f t="shared" si="234"/>
        <v>1.85292778988819</v>
      </c>
      <c r="R946" s="8">
        <f t="shared" si="228"/>
        <v>0.28379927307469599</v>
      </c>
      <c r="S946" s="8">
        <f t="shared" si="235"/>
        <v>0.35229447955705601</v>
      </c>
      <c r="U946" s="93">
        <f>IF(F946&gt;Päälaskenta!D$24,Päälaskenta!H$24+L946*Päälaskenta!G$24,F946*Päälaskenta!C$24 + F946*F946*Päälaskenta!E$24)</f>
        <v>1.5596000000000001</v>
      </c>
      <c r="V946" s="8">
        <f>IF(F946&gt;Päälaskenta!D$24,2*SQRT(POWER(Päälaskenta!D$24,2)+POWER(Päälaskenta!E$24*Päälaskenta!D$24,2))+Päälaskenta!C$24,(2*SQRT((POWER(F946,2))+POWER(Päälaskenta!E$24*F946,2))+Päälaskenta!C$24))</f>
        <v>2.9798989873223301</v>
      </c>
      <c r="W946" s="8">
        <f t="shared" si="236"/>
        <v>0.523373445420518</v>
      </c>
      <c r="X946" s="8">
        <f>Päälaskenta!F$24</f>
        <v>7.0000000000000007E-2</v>
      </c>
      <c r="Y946" s="8">
        <f t="shared" si="237"/>
        <v>14.4695927878909</v>
      </c>
      <c r="Z946" s="8">
        <f t="shared" si="229"/>
        <v>2.2162007269253001</v>
      </c>
      <c r="AA946" s="8">
        <f t="shared" si="238"/>
        <v>1.4210058520936799</v>
      </c>
      <c r="AC946" s="8">
        <f t="shared" si="230"/>
        <v>0.10254337866715001</v>
      </c>
      <c r="AE946" s="8">
        <v>944</v>
      </c>
      <c r="AF946" s="8">
        <f t="shared" si="240"/>
        <v>16.322520577779098</v>
      </c>
      <c r="AG946" s="8">
        <f t="shared" si="231"/>
        <v>2.3458787851919499E-2</v>
      </c>
      <c r="AJ946" s="132">
        <f>IF(Päälaskenta!$F$28&lt;Kaksitasouoma_matriisi!L946,Päälaskenta!$C$20*Päälaskenta!$F$28,Päälaskenta!$C$20*Kaksitasouoma_matriisi!L946)</f>
        <v>0.77</v>
      </c>
      <c r="AK946" s="134">
        <f>SQRT(Päälaskenta!$D$20^2+(Päälaskenta!$D$20/(1/Päälaskenta!$E$20))^2)</f>
        <v>1.8029999999999999</v>
      </c>
      <c r="AL946" s="134">
        <f>IF(Päälaskenta!$F$28&lt;Kaksitasouoma_matriisi!L946,AK946*Päälaskenta!$F$28*COS(ATAN(1/Päälaskenta!$E$20)),AK946*Kaksitasouoma_matriisi!L946*COS(ATAN(1/Päälaskenta!$E$20)))</f>
        <v>0.23100000000000001</v>
      </c>
      <c r="AM946" s="134"/>
      <c r="AN946" s="134">
        <f t="shared" si="239"/>
        <v>1.0009999999999999</v>
      </c>
      <c r="AO946" s="8">
        <f t="shared" si="232"/>
        <v>0.422826729745713</v>
      </c>
      <c r="AP946" s="134">
        <f>Refererenssiarvoja!$B$16*H946^(1/6)/(Refererenssiarvoja!$B$15^0.5)*(Päälaskenta!$G$28/2)^0.5*(1-AO946)^(-1.5)</f>
        <v>9.2999999999999999E-2</v>
      </c>
      <c r="AQ946" s="8">
        <f>Refererenssiarvoja!$B$16*Kaksitasouoma_matriisi!O946^(1/6)/(SQRT((2*Refererenssiarvoja!$B$15)/(Päälaskenta!$F$31*Päälaskenta!$G$31*Päälaskenta!$F$28))+SQRT(Refererenssiarvoja!$B$15)/Refererenssiarvoja!$B$17*LN(Kaksitasouoma_matriisi!L946/Päälaskenta!$F$28))</f>
        <v>-0.10010845365410199</v>
      </c>
      <c r="AR946" s="8">
        <f>Refererenssiarvoja!$B$16*Kaksitasouoma_matriisi!O946^(1/6)/(SQRT((2*Refererenssiarvoja!$B$15)/(Päälaskenta!$F$31*Päälaskenta!$G$31*L946)))</f>
        <v>0.20306937581328399</v>
      </c>
    </row>
    <row r="947" spans="1:44" x14ac:dyDescent="0.2">
      <c r="A947" s="8">
        <v>945</v>
      </c>
      <c r="B947" s="8">
        <f>IF(Päälaskenta!C$7,Päälaskenta!E$7,Päälaskenta!G$5)</f>
        <v>2.5</v>
      </c>
      <c r="C947" s="56">
        <v>1.0549999999999999</v>
      </c>
      <c r="D947" s="93">
        <f t="shared" si="225"/>
        <v>2.3696999999999999</v>
      </c>
      <c r="E947" s="8">
        <f>IF(Päälaskenta!$C$26,Kaksitasouoma_matriisi!AP947,Kaksitasouoma_matriisi!AC947)</f>
        <v>0.102550749848385</v>
      </c>
      <c r="F947" s="56">
        <f>IF(D947&lt;Päälaskenta!H$24,(SQRT(POWER(Päälaskenta!C$24/(2*Päälaskenta!E$24),2)+(D947/Päälaskenta!E$24))-Päälaskenta!C$24/(2*Päälaskenta!E$24)),IF(D947=Päälaskenta!H$24,Päälaskenta!D$24,Päälaskenta!D$24+(SQRT(POWER((Päälaskenta!C$20+Päälaskenta!G$24)/(2*Päälaskenta!E$20),2)+((D947-Päälaskenta!H$24)/Päälaskenta!E$20))-(Päälaskenta!C$20+Päälaskenta!G$24)/(2*Päälaskenta!E$20))))</f>
        <v>0.85499999999999998</v>
      </c>
      <c r="G947" s="57">
        <f>IF(F947&gt;Päälaskenta!D$24,(2*SQRT((POWER(Päälaskenta!D$24,2))+POWER(Päälaskenta!E$24*Päälaskenta!D$24,2))+Päälaskenta!C$24)+(2*SQRT((POWER((F947-Päälaskenta!D$24),2))+POWER(Päälaskenta!E$20*(F947-Päälaskenta!D$24),2))+Päälaskenta!C$20),(2*SQRT((POWER(F947,2))+POWER(Päälaskenta!E$24*F947,2))+Päälaskenta!C$24))</f>
        <v>8.5399999999999991</v>
      </c>
      <c r="H947" s="57">
        <f t="shared" si="226"/>
        <v>0.28000000000000003</v>
      </c>
      <c r="I947" s="62">
        <f t="shared" si="227"/>
        <v>6.3900999999999999E-2</v>
      </c>
      <c r="J947" s="8">
        <f>IF(F947&lt;Päälaskenta!$D$24,0,Kaksitasouoma_matriisi!F947-Päälaskenta!$D$24)</f>
        <v>0.155</v>
      </c>
      <c r="L947" s="8">
        <f>IF(F947&gt;Päälaskenta!D$24,F947-Päälaskenta!D$24,0)</f>
        <v>0.155</v>
      </c>
      <c r="M947" s="8">
        <f>IF(F947&gt;Päälaskenta!D$24,(Päälaskenta!C$20+(Päälaskenta!E$20*(Kaksitasouoma_matriisi!F947-Päälaskenta!D$24)))*(Kaksitasouoma_matriisi!F947-Päälaskenta!D$24),0)</f>
        <v>0.81103749999999997</v>
      </c>
      <c r="N947" s="8">
        <f>IF(F947&gt;Päälaskenta!D$24,(2*SQRT((POWER((F947-Päälaskenta!D$24),2))+POWER(Päälaskenta!E$20*(F947-Päälaskenta!D$24),2))+Päälaskenta!C$20),0)</f>
        <v>5.5588604476969197</v>
      </c>
      <c r="O947" s="8">
        <f t="shared" si="233"/>
        <v>0.14589995694819399</v>
      </c>
      <c r="P947" s="8">
        <f>IF(Päälaskenta!$C$29,IF(L947&gt;Päälaskenta!$F$28,Kaksitasouoma_matriisi!AQ947,Kaksitasouoma_matriisi!AR947),Päälaskenta!$F$20)</f>
        <v>0.12</v>
      </c>
      <c r="Q947" s="8">
        <f t="shared" si="234"/>
        <v>1.87310934954246</v>
      </c>
      <c r="R947" s="8">
        <f t="shared" si="228"/>
        <v>0.28588652893198502</v>
      </c>
      <c r="S947" s="8">
        <f t="shared" si="235"/>
        <v>0.35249483400210802</v>
      </c>
      <c r="U947" s="93">
        <f>IF(F947&gt;Päälaskenta!D$24,Päälaskenta!H$24+L947*Päälaskenta!G$24,F947*Päälaskenta!C$24 + F947*F947*Päälaskenta!E$24)</f>
        <v>1.5620000000000001</v>
      </c>
      <c r="V947" s="8">
        <f>IF(F947&gt;Päälaskenta!D$24,2*SQRT(POWER(Päälaskenta!D$24,2)+POWER(Päälaskenta!E$24*Päälaskenta!D$24,2))+Päälaskenta!C$24,(2*SQRT((POWER(F947,2))+POWER(Päälaskenta!E$24*F947,2))+Päälaskenta!C$24))</f>
        <v>2.9798989873223301</v>
      </c>
      <c r="W947" s="8">
        <f t="shared" si="236"/>
        <v>0.52417884184845398</v>
      </c>
      <c r="X947" s="8">
        <f>Päälaskenta!F$24</f>
        <v>7.0000000000000007E-2</v>
      </c>
      <c r="Y947" s="8">
        <f t="shared" si="237"/>
        <v>14.5067228564382</v>
      </c>
      <c r="Z947" s="8">
        <f t="shared" si="229"/>
        <v>2.2141134710680199</v>
      </c>
      <c r="AA947" s="8">
        <f t="shared" si="238"/>
        <v>1.417486217073</v>
      </c>
      <c r="AC947" s="8">
        <f t="shared" si="230"/>
        <v>0.102550749848385</v>
      </c>
      <c r="AE947" s="8">
        <v>945</v>
      </c>
      <c r="AF947" s="8">
        <f t="shared" si="240"/>
        <v>16.379832205980701</v>
      </c>
      <c r="AG947" s="8">
        <f t="shared" si="231"/>
        <v>2.32949144699327E-2</v>
      </c>
      <c r="AJ947" s="132">
        <f>IF(Päälaskenta!$F$28&lt;Kaksitasouoma_matriisi!L947,Päälaskenta!$C$20*Päälaskenta!$F$28,Päälaskenta!$C$20*Kaksitasouoma_matriisi!L947)</f>
        <v>0.77500000000000002</v>
      </c>
      <c r="AK947" s="134">
        <f>SQRT(Päälaskenta!$D$20^2+(Päälaskenta!$D$20/(1/Päälaskenta!$E$20))^2)</f>
        <v>1.8029999999999999</v>
      </c>
      <c r="AL947" s="134">
        <f>IF(Päälaskenta!$F$28&lt;Kaksitasouoma_matriisi!L947,AK947*Päälaskenta!$F$28*COS(ATAN(1/Päälaskenta!$E$20)),AK947*Kaksitasouoma_matriisi!L947*COS(ATAN(1/Päälaskenta!$E$20)))</f>
        <v>0.23300000000000001</v>
      </c>
      <c r="AM947" s="134"/>
      <c r="AN947" s="134">
        <f t="shared" si="239"/>
        <v>1.008</v>
      </c>
      <c r="AO947" s="8">
        <f t="shared" si="232"/>
        <v>0.42537030003797899</v>
      </c>
      <c r="AP947" s="134">
        <f>Refererenssiarvoja!$B$16*H947^(1/6)/(Refererenssiarvoja!$B$15^0.5)*(Päälaskenta!$G$28/2)^0.5*(1-AO947)^(-1.5)</f>
        <v>9.4E-2</v>
      </c>
      <c r="AQ947" s="8">
        <f>Refererenssiarvoja!$B$16*Kaksitasouoma_matriisi!O947^(1/6)/(SQRT((2*Refererenssiarvoja!$B$15)/(Päälaskenta!$F$31*Päälaskenta!$G$31*Päälaskenta!$F$28))+SQRT(Refererenssiarvoja!$B$15)/Refererenssiarvoja!$B$17*LN(Kaksitasouoma_matriisi!L947/Päälaskenta!$F$28))</f>
        <v>-0.100916852366605</v>
      </c>
      <c r="AR947" s="8">
        <f>Refererenssiarvoja!$B$16*Kaksitasouoma_matriisi!O947^(1/6)/(SQRT((2*Refererenssiarvoja!$B$15)/(Päälaskenta!$F$31*Päälaskenta!$G$31*L947)))</f>
        <v>0.20393520706276599</v>
      </c>
    </row>
    <row r="948" spans="1:44" x14ac:dyDescent="0.2">
      <c r="A948" s="8">
        <v>946</v>
      </c>
      <c r="B948" s="8">
        <f>IF(Päälaskenta!C$7,Päälaskenta!E$7,Päälaskenta!G$5)</f>
        <v>2.5</v>
      </c>
      <c r="C948" s="56">
        <v>1.054</v>
      </c>
      <c r="D948" s="93">
        <f t="shared" si="225"/>
        <v>2.3719000000000001</v>
      </c>
      <c r="E948" s="8">
        <f>IF(Päälaskenta!$C$26,Kaksitasouoma_matriisi!AP948,Kaksitasouoma_matriisi!AC948)</f>
        <v>0.102550749848385</v>
      </c>
      <c r="F948" s="56">
        <f>IF(D948&lt;Päälaskenta!H$24,(SQRT(POWER(Päälaskenta!C$24/(2*Päälaskenta!E$24),2)+(D948/Päälaskenta!E$24))-Päälaskenta!C$24/(2*Päälaskenta!E$24)),IF(D948=Päälaskenta!H$24,Päälaskenta!D$24,Päälaskenta!D$24+(SQRT(POWER((Päälaskenta!C$20+Päälaskenta!G$24)/(2*Päälaskenta!E$20),2)+((D948-Päälaskenta!H$24)/Päälaskenta!E$20))-(Päälaskenta!C$20+Päälaskenta!G$24)/(2*Päälaskenta!E$20))))</f>
        <v>0.85499999999999998</v>
      </c>
      <c r="G948" s="57">
        <f>IF(F948&gt;Päälaskenta!D$24,(2*SQRT((POWER(Päälaskenta!D$24,2))+POWER(Päälaskenta!E$24*Päälaskenta!D$24,2))+Päälaskenta!C$24)+(2*SQRT((POWER((F948-Päälaskenta!D$24),2))+POWER(Päälaskenta!E$20*(F948-Päälaskenta!D$24),2))+Päälaskenta!C$20),(2*SQRT((POWER(F948,2))+POWER(Päälaskenta!E$24*F948,2))+Päälaskenta!C$24))</f>
        <v>8.5399999999999991</v>
      </c>
      <c r="H948" s="57">
        <f t="shared" si="226"/>
        <v>0.28000000000000003</v>
      </c>
      <c r="I948" s="62">
        <f t="shared" si="227"/>
        <v>6.3780000000000003E-2</v>
      </c>
      <c r="J948" s="8">
        <f>IF(F948&lt;Päälaskenta!$D$24,0,Kaksitasouoma_matriisi!F948-Päälaskenta!$D$24)</f>
        <v>0.155</v>
      </c>
      <c r="L948" s="8">
        <f>IF(F948&gt;Päälaskenta!D$24,F948-Päälaskenta!D$24,0)</f>
        <v>0.155</v>
      </c>
      <c r="M948" s="8">
        <f>IF(F948&gt;Päälaskenta!D$24,(Päälaskenta!C$20+(Päälaskenta!E$20*(Kaksitasouoma_matriisi!F948-Päälaskenta!D$24)))*(Kaksitasouoma_matriisi!F948-Päälaskenta!D$24),0)</f>
        <v>0.81103749999999997</v>
      </c>
      <c r="N948" s="8">
        <f>IF(F948&gt;Päälaskenta!D$24,(2*SQRT((POWER((F948-Päälaskenta!D$24),2))+POWER(Päälaskenta!E$20*(F948-Päälaskenta!D$24),2))+Päälaskenta!C$20),0)</f>
        <v>5.5588604476969197</v>
      </c>
      <c r="O948" s="8">
        <f t="shared" si="233"/>
        <v>0.14589995694819399</v>
      </c>
      <c r="P948" s="8">
        <f>IF(Päälaskenta!$C$29,IF(L948&gt;Päälaskenta!$F$28,Kaksitasouoma_matriisi!AQ948,Kaksitasouoma_matriisi!AR948),Päälaskenta!$F$20)</f>
        <v>0.12</v>
      </c>
      <c r="Q948" s="8">
        <f t="shared" si="234"/>
        <v>1.87310934954246</v>
      </c>
      <c r="R948" s="8">
        <f t="shared" si="228"/>
        <v>0.28588652893198502</v>
      </c>
      <c r="S948" s="8">
        <f t="shared" si="235"/>
        <v>0.35249483400210802</v>
      </c>
      <c r="U948" s="93">
        <f>IF(F948&gt;Päälaskenta!D$24,Päälaskenta!H$24+L948*Päälaskenta!G$24,F948*Päälaskenta!C$24 + F948*F948*Päälaskenta!E$24)</f>
        <v>1.5620000000000001</v>
      </c>
      <c r="V948" s="8">
        <f>IF(F948&gt;Päälaskenta!D$24,2*SQRT(POWER(Päälaskenta!D$24,2)+POWER(Päälaskenta!E$24*Päälaskenta!D$24,2))+Päälaskenta!C$24,(2*SQRT((POWER(F948,2))+POWER(Päälaskenta!E$24*F948,2))+Päälaskenta!C$24))</f>
        <v>2.9798989873223301</v>
      </c>
      <c r="W948" s="8">
        <f t="shared" si="236"/>
        <v>0.52417884184845398</v>
      </c>
      <c r="X948" s="8">
        <f>Päälaskenta!F$24</f>
        <v>7.0000000000000007E-2</v>
      </c>
      <c r="Y948" s="8">
        <f t="shared" si="237"/>
        <v>14.5067228564382</v>
      </c>
      <c r="Z948" s="8">
        <f t="shared" si="229"/>
        <v>2.2141134710680199</v>
      </c>
      <c r="AA948" s="8">
        <f t="shared" si="238"/>
        <v>1.417486217073</v>
      </c>
      <c r="AC948" s="8">
        <f t="shared" si="230"/>
        <v>0.102550749848385</v>
      </c>
      <c r="AE948" s="8">
        <v>946</v>
      </c>
      <c r="AF948" s="8">
        <f t="shared" si="240"/>
        <v>16.379832205980701</v>
      </c>
      <c r="AG948" s="8">
        <f t="shared" si="231"/>
        <v>2.32949144699327E-2</v>
      </c>
      <c r="AJ948" s="132">
        <f>IF(Päälaskenta!$F$28&lt;Kaksitasouoma_matriisi!L948,Päälaskenta!$C$20*Päälaskenta!$F$28,Päälaskenta!$C$20*Kaksitasouoma_matriisi!L948)</f>
        <v>0.77500000000000002</v>
      </c>
      <c r="AK948" s="134">
        <f>SQRT(Päälaskenta!$D$20^2+(Päälaskenta!$D$20/(1/Päälaskenta!$E$20))^2)</f>
        <v>1.8029999999999999</v>
      </c>
      <c r="AL948" s="134">
        <f>IF(Päälaskenta!$F$28&lt;Kaksitasouoma_matriisi!L948,AK948*Päälaskenta!$F$28*COS(ATAN(1/Päälaskenta!$E$20)),AK948*Kaksitasouoma_matriisi!L948*COS(ATAN(1/Päälaskenta!$E$20)))</f>
        <v>0.23300000000000001</v>
      </c>
      <c r="AM948" s="134"/>
      <c r="AN948" s="134">
        <f t="shared" si="239"/>
        <v>1.008</v>
      </c>
      <c r="AO948" s="8">
        <f t="shared" si="232"/>
        <v>0.424975757831275</v>
      </c>
      <c r="AP948" s="134">
        <f>Refererenssiarvoja!$B$16*H948^(1/6)/(Refererenssiarvoja!$B$15^0.5)*(Päälaskenta!$G$28/2)^0.5*(1-AO948)^(-1.5)</f>
        <v>9.4E-2</v>
      </c>
      <c r="AQ948" s="8">
        <f>Refererenssiarvoja!$B$16*Kaksitasouoma_matriisi!O948^(1/6)/(SQRT((2*Refererenssiarvoja!$B$15)/(Päälaskenta!$F$31*Päälaskenta!$G$31*Päälaskenta!$F$28))+SQRT(Refererenssiarvoja!$B$15)/Refererenssiarvoja!$B$17*LN(Kaksitasouoma_matriisi!L948/Päälaskenta!$F$28))</f>
        <v>-0.100916852366605</v>
      </c>
      <c r="AR948" s="8">
        <f>Refererenssiarvoja!$B$16*Kaksitasouoma_matriisi!O948^(1/6)/(SQRT((2*Refererenssiarvoja!$B$15)/(Päälaskenta!$F$31*Päälaskenta!$G$31*L948)))</f>
        <v>0.20393520706276599</v>
      </c>
    </row>
    <row r="949" spans="1:44" x14ac:dyDescent="0.2">
      <c r="A949" s="8">
        <v>947</v>
      </c>
      <c r="B949" s="8">
        <f>IF(Päälaskenta!C$7,Päälaskenta!E$7,Päälaskenta!G$5)</f>
        <v>2.5</v>
      </c>
      <c r="C949" s="56">
        <v>1.0529999999999999</v>
      </c>
      <c r="D949" s="93">
        <f t="shared" si="225"/>
        <v>2.3742000000000001</v>
      </c>
      <c r="E949" s="8">
        <f>IF(Päälaskenta!$C$26,Kaksitasouoma_matriisi!AP949,Kaksitasouoma_matriisi!AC949)</f>
        <v>0.102550749848385</v>
      </c>
      <c r="F949" s="56">
        <f>IF(D949&lt;Päälaskenta!H$24,(SQRT(POWER(Päälaskenta!C$24/(2*Päälaskenta!E$24),2)+(D949/Päälaskenta!E$24))-Päälaskenta!C$24/(2*Päälaskenta!E$24)),IF(D949=Päälaskenta!H$24,Päälaskenta!D$24,Päälaskenta!D$24+(SQRT(POWER((Päälaskenta!C$20+Päälaskenta!G$24)/(2*Päälaskenta!E$20),2)+((D949-Päälaskenta!H$24)/Päälaskenta!E$20))-(Päälaskenta!C$20+Päälaskenta!G$24)/(2*Päälaskenta!E$20))))</f>
        <v>0.85499999999999998</v>
      </c>
      <c r="G949" s="57">
        <f>IF(F949&gt;Päälaskenta!D$24,(2*SQRT((POWER(Päälaskenta!D$24,2))+POWER(Päälaskenta!E$24*Päälaskenta!D$24,2))+Päälaskenta!C$24)+(2*SQRT((POWER((F949-Päälaskenta!D$24),2))+POWER(Päälaskenta!E$20*(F949-Päälaskenta!D$24),2))+Päälaskenta!C$20),(2*SQRT((POWER(F949,2))+POWER(Päälaskenta!E$24*F949,2))+Päälaskenta!C$24))</f>
        <v>8.5399999999999991</v>
      </c>
      <c r="H949" s="57">
        <f t="shared" si="226"/>
        <v>0.28000000000000003</v>
      </c>
      <c r="I949" s="62">
        <f t="shared" si="227"/>
        <v>6.3658999999999993E-2</v>
      </c>
      <c r="J949" s="8">
        <f>IF(F949&lt;Päälaskenta!$D$24,0,Kaksitasouoma_matriisi!F949-Päälaskenta!$D$24)</f>
        <v>0.155</v>
      </c>
      <c r="L949" s="8">
        <f>IF(F949&gt;Päälaskenta!D$24,F949-Päälaskenta!D$24,0)</f>
        <v>0.155</v>
      </c>
      <c r="M949" s="8">
        <f>IF(F949&gt;Päälaskenta!D$24,(Päälaskenta!C$20+(Päälaskenta!E$20*(Kaksitasouoma_matriisi!F949-Päälaskenta!D$24)))*(Kaksitasouoma_matriisi!F949-Päälaskenta!D$24),0)</f>
        <v>0.81103749999999997</v>
      </c>
      <c r="N949" s="8">
        <f>IF(F949&gt;Päälaskenta!D$24,(2*SQRT((POWER((F949-Päälaskenta!D$24),2))+POWER(Päälaskenta!E$20*(F949-Päälaskenta!D$24),2))+Päälaskenta!C$20),0)</f>
        <v>5.5588604476969197</v>
      </c>
      <c r="O949" s="8">
        <f t="shared" si="233"/>
        <v>0.14589995694819399</v>
      </c>
      <c r="P949" s="8">
        <f>IF(Päälaskenta!$C$29,IF(L949&gt;Päälaskenta!$F$28,Kaksitasouoma_matriisi!AQ949,Kaksitasouoma_matriisi!AR949),Päälaskenta!$F$20)</f>
        <v>0.12</v>
      </c>
      <c r="Q949" s="8">
        <f t="shared" si="234"/>
        <v>1.87310934954246</v>
      </c>
      <c r="R949" s="8">
        <f t="shared" si="228"/>
        <v>0.28588652893198502</v>
      </c>
      <c r="S949" s="8">
        <f t="shared" si="235"/>
        <v>0.35249483400210802</v>
      </c>
      <c r="U949" s="93">
        <f>IF(F949&gt;Päälaskenta!D$24,Päälaskenta!H$24+L949*Päälaskenta!G$24,F949*Päälaskenta!C$24 + F949*F949*Päälaskenta!E$24)</f>
        <v>1.5620000000000001</v>
      </c>
      <c r="V949" s="8">
        <f>IF(F949&gt;Päälaskenta!D$24,2*SQRT(POWER(Päälaskenta!D$24,2)+POWER(Päälaskenta!E$24*Päälaskenta!D$24,2))+Päälaskenta!C$24,(2*SQRT((POWER(F949,2))+POWER(Päälaskenta!E$24*F949,2))+Päälaskenta!C$24))</f>
        <v>2.9798989873223301</v>
      </c>
      <c r="W949" s="8">
        <f t="shared" si="236"/>
        <v>0.52417884184845398</v>
      </c>
      <c r="X949" s="8">
        <f>Päälaskenta!F$24</f>
        <v>7.0000000000000007E-2</v>
      </c>
      <c r="Y949" s="8">
        <f t="shared" si="237"/>
        <v>14.5067228564382</v>
      </c>
      <c r="Z949" s="8">
        <f t="shared" si="229"/>
        <v>2.2141134710680199</v>
      </c>
      <c r="AA949" s="8">
        <f t="shared" si="238"/>
        <v>1.417486217073</v>
      </c>
      <c r="AC949" s="8">
        <f t="shared" si="230"/>
        <v>0.102550749848385</v>
      </c>
      <c r="AE949" s="8">
        <v>947</v>
      </c>
      <c r="AF949" s="8">
        <f t="shared" si="240"/>
        <v>16.379832205980701</v>
      </c>
      <c r="AG949" s="8">
        <f t="shared" si="231"/>
        <v>2.32949144699327E-2</v>
      </c>
      <c r="AJ949" s="132">
        <f>IF(Päälaskenta!$F$28&lt;Kaksitasouoma_matriisi!L949,Päälaskenta!$C$20*Päälaskenta!$F$28,Päälaskenta!$C$20*Kaksitasouoma_matriisi!L949)</f>
        <v>0.77500000000000002</v>
      </c>
      <c r="AK949" s="134">
        <f>SQRT(Päälaskenta!$D$20^2+(Päälaskenta!$D$20/(1/Päälaskenta!$E$20))^2)</f>
        <v>1.8029999999999999</v>
      </c>
      <c r="AL949" s="134">
        <f>IF(Päälaskenta!$F$28&lt;Kaksitasouoma_matriisi!L949,AK949*Päälaskenta!$F$28*COS(ATAN(1/Päälaskenta!$E$20)),AK949*Kaksitasouoma_matriisi!L949*COS(ATAN(1/Päälaskenta!$E$20)))</f>
        <v>0.23300000000000001</v>
      </c>
      <c r="AM949" s="134"/>
      <c r="AN949" s="134">
        <f t="shared" si="239"/>
        <v>1.008</v>
      </c>
      <c r="AO949" s="8">
        <f t="shared" si="232"/>
        <v>0.42456406368461003</v>
      </c>
      <c r="AP949" s="134">
        <f>Refererenssiarvoja!$B$16*H949^(1/6)/(Refererenssiarvoja!$B$15^0.5)*(Päälaskenta!$G$28/2)^0.5*(1-AO949)^(-1.5)</f>
        <v>9.4E-2</v>
      </c>
      <c r="AQ949" s="8">
        <f>Refererenssiarvoja!$B$16*Kaksitasouoma_matriisi!O949^(1/6)/(SQRT((2*Refererenssiarvoja!$B$15)/(Päälaskenta!$F$31*Päälaskenta!$G$31*Päälaskenta!$F$28))+SQRT(Refererenssiarvoja!$B$15)/Refererenssiarvoja!$B$17*LN(Kaksitasouoma_matriisi!L949/Päälaskenta!$F$28))</f>
        <v>-0.100916852366605</v>
      </c>
      <c r="AR949" s="8">
        <f>Refererenssiarvoja!$B$16*Kaksitasouoma_matriisi!O949^(1/6)/(SQRT((2*Refererenssiarvoja!$B$15)/(Päälaskenta!$F$31*Päälaskenta!$G$31*L949)))</f>
        <v>0.20393520706276599</v>
      </c>
    </row>
    <row r="950" spans="1:44" x14ac:dyDescent="0.2">
      <c r="A950" s="8">
        <v>948</v>
      </c>
      <c r="B950" s="8">
        <f>IF(Päälaskenta!C$7,Päälaskenta!E$7,Päälaskenta!G$5)</f>
        <v>2.5</v>
      </c>
      <c r="C950" s="56">
        <v>1.052</v>
      </c>
      <c r="D950" s="93">
        <f t="shared" si="225"/>
        <v>2.3763999999999998</v>
      </c>
      <c r="E950" s="8">
        <f>IF(Päälaskenta!$C$26,Kaksitasouoma_matriisi!AP950,Kaksitasouoma_matriisi!AC950)</f>
        <v>0.102550749848385</v>
      </c>
      <c r="F950" s="56">
        <f>IF(D950&lt;Päälaskenta!H$24,(SQRT(POWER(Päälaskenta!C$24/(2*Päälaskenta!E$24),2)+(D950/Päälaskenta!E$24))-Päälaskenta!C$24/(2*Päälaskenta!E$24)),IF(D950=Päälaskenta!H$24,Päälaskenta!D$24,Päälaskenta!D$24+(SQRT(POWER((Päälaskenta!C$20+Päälaskenta!G$24)/(2*Päälaskenta!E$20),2)+((D950-Päälaskenta!H$24)/Päälaskenta!E$20))-(Päälaskenta!C$20+Päälaskenta!G$24)/(2*Päälaskenta!E$20))))</f>
        <v>0.85499999999999998</v>
      </c>
      <c r="G950" s="57">
        <f>IF(F950&gt;Päälaskenta!D$24,(2*SQRT((POWER(Päälaskenta!D$24,2))+POWER(Päälaskenta!E$24*Päälaskenta!D$24,2))+Päälaskenta!C$24)+(2*SQRT((POWER((F950-Päälaskenta!D$24),2))+POWER(Päälaskenta!E$20*(F950-Päälaskenta!D$24),2))+Päälaskenta!C$20),(2*SQRT((POWER(F950,2))+POWER(Päälaskenta!E$24*F950,2))+Päälaskenta!C$24))</f>
        <v>8.5399999999999991</v>
      </c>
      <c r="H950" s="57">
        <f t="shared" si="226"/>
        <v>0.28000000000000003</v>
      </c>
      <c r="I950" s="62">
        <f t="shared" si="227"/>
        <v>6.3537999999999997E-2</v>
      </c>
      <c r="J950" s="8">
        <f>IF(F950&lt;Päälaskenta!$D$24,0,Kaksitasouoma_matriisi!F950-Päälaskenta!$D$24)</f>
        <v>0.155</v>
      </c>
      <c r="L950" s="8">
        <f>IF(F950&gt;Päälaskenta!D$24,F950-Päälaskenta!D$24,0)</f>
        <v>0.155</v>
      </c>
      <c r="M950" s="8">
        <f>IF(F950&gt;Päälaskenta!D$24,(Päälaskenta!C$20+(Päälaskenta!E$20*(Kaksitasouoma_matriisi!F950-Päälaskenta!D$24)))*(Kaksitasouoma_matriisi!F950-Päälaskenta!D$24),0)</f>
        <v>0.81103749999999997</v>
      </c>
      <c r="N950" s="8">
        <f>IF(F950&gt;Päälaskenta!D$24,(2*SQRT((POWER((F950-Päälaskenta!D$24),2))+POWER(Päälaskenta!E$20*(F950-Päälaskenta!D$24),2))+Päälaskenta!C$20),0)</f>
        <v>5.5588604476969197</v>
      </c>
      <c r="O950" s="8">
        <f t="shared" si="233"/>
        <v>0.14589995694819399</v>
      </c>
      <c r="P950" s="8">
        <f>IF(Päälaskenta!$C$29,IF(L950&gt;Päälaskenta!$F$28,Kaksitasouoma_matriisi!AQ950,Kaksitasouoma_matriisi!AR950),Päälaskenta!$F$20)</f>
        <v>0.12</v>
      </c>
      <c r="Q950" s="8">
        <f t="shared" si="234"/>
        <v>1.87310934954246</v>
      </c>
      <c r="R950" s="8">
        <f t="shared" si="228"/>
        <v>0.28588652893198502</v>
      </c>
      <c r="S950" s="8">
        <f t="shared" si="235"/>
        <v>0.35249483400210802</v>
      </c>
      <c r="U950" s="93">
        <f>IF(F950&gt;Päälaskenta!D$24,Päälaskenta!H$24+L950*Päälaskenta!G$24,F950*Päälaskenta!C$24 + F950*F950*Päälaskenta!E$24)</f>
        <v>1.5620000000000001</v>
      </c>
      <c r="V950" s="8">
        <f>IF(F950&gt;Päälaskenta!D$24,2*SQRT(POWER(Päälaskenta!D$24,2)+POWER(Päälaskenta!E$24*Päälaskenta!D$24,2))+Päälaskenta!C$24,(2*SQRT((POWER(F950,2))+POWER(Päälaskenta!E$24*F950,2))+Päälaskenta!C$24))</f>
        <v>2.9798989873223301</v>
      </c>
      <c r="W950" s="8">
        <f t="shared" si="236"/>
        <v>0.52417884184845398</v>
      </c>
      <c r="X950" s="8">
        <f>Päälaskenta!F$24</f>
        <v>7.0000000000000007E-2</v>
      </c>
      <c r="Y950" s="8">
        <f t="shared" si="237"/>
        <v>14.5067228564382</v>
      </c>
      <c r="Z950" s="8">
        <f t="shared" si="229"/>
        <v>2.2141134710680199</v>
      </c>
      <c r="AA950" s="8">
        <f t="shared" si="238"/>
        <v>1.417486217073</v>
      </c>
      <c r="AC950" s="8">
        <f t="shared" si="230"/>
        <v>0.102550749848385</v>
      </c>
      <c r="AE950" s="8">
        <v>948</v>
      </c>
      <c r="AF950" s="8">
        <f t="shared" si="240"/>
        <v>16.379832205980701</v>
      </c>
      <c r="AG950" s="8">
        <f t="shared" si="231"/>
        <v>2.32949144699327E-2</v>
      </c>
      <c r="AJ950" s="132">
        <f>IF(Päälaskenta!$F$28&lt;Kaksitasouoma_matriisi!L950,Päälaskenta!$C$20*Päälaskenta!$F$28,Päälaskenta!$C$20*Kaksitasouoma_matriisi!L950)</f>
        <v>0.77500000000000002</v>
      </c>
      <c r="AK950" s="134">
        <f>SQRT(Päälaskenta!$D$20^2+(Päälaskenta!$D$20/(1/Päälaskenta!$E$20))^2)</f>
        <v>1.8029999999999999</v>
      </c>
      <c r="AL950" s="134">
        <f>IF(Päälaskenta!$F$28&lt;Kaksitasouoma_matriisi!L950,AK950*Päälaskenta!$F$28*COS(ATAN(1/Päälaskenta!$E$20)),AK950*Kaksitasouoma_matriisi!L950*COS(ATAN(1/Päälaskenta!$E$20)))</f>
        <v>0.23300000000000001</v>
      </c>
      <c r="AM950" s="134"/>
      <c r="AN950" s="134">
        <f t="shared" si="239"/>
        <v>1.008</v>
      </c>
      <c r="AO950" s="8">
        <f t="shared" si="232"/>
        <v>0.42417101498064302</v>
      </c>
      <c r="AP950" s="134">
        <f>Refererenssiarvoja!$B$16*H950^(1/6)/(Refererenssiarvoja!$B$15^0.5)*(Päälaskenta!$G$28/2)^0.5*(1-AO950)^(-1.5)</f>
        <v>9.2999999999999999E-2</v>
      </c>
      <c r="AQ950" s="8">
        <f>Refererenssiarvoja!$B$16*Kaksitasouoma_matriisi!O950^(1/6)/(SQRT((2*Refererenssiarvoja!$B$15)/(Päälaskenta!$F$31*Päälaskenta!$G$31*Päälaskenta!$F$28))+SQRT(Refererenssiarvoja!$B$15)/Refererenssiarvoja!$B$17*LN(Kaksitasouoma_matriisi!L950/Päälaskenta!$F$28))</f>
        <v>-0.100916852366605</v>
      </c>
      <c r="AR950" s="8">
        <f>Refererenssiarvoja!$B$16*Kaksitasouoma_matriisi!O950^(1/6)/(SQRT((2*Refererenssiarvoja!$B$15)/(Päälaskenta!$F$31*Päälaskenta!$G$31*L950)))</f>
        <v>0.20393520706276599</v>
      </c>
    </row>
    <row r="951" spans="1:44" x14ac:dyDescent="0.2">
      <c r="A951" s="8">
        <v>949</v>
      </c>
      <c r="B951" s="8">
        <f>IF(Päälaskenta!C$7,Päälaskenta!E$7,Päälaskenta!G$5)</f>
        <v>2.5</v>
      </c>
      <c r="C951" s="56">
        <v>1.0509999999999999</v>
      </c>
      <c r="D951" s="93">
        <f t="shared" si="225"/>
        <v>2.3786999999999998</v>
      </c>
      <c r="E951" s="8">
        <f>IF(Päälaskenta!$C$26,Kaksitasouoma_matriisi!AP951,Kaksitasouoma_matriisi!AC951)</f>
        <v>0.10255811480718</v>
      </c>
      <c r="F951" s="56">
        <f>IF(D951&lt;Päälaskenta!H$24,(SQRT(POWER(Päälaskenta!C$24/(2*Päälaskenta!E$24),2)+(D951/Päälaskenta!E$24))-Päälaskenta!C$24/(2*Päälaskenta!E$24)),IF(D951=Päälaskenta!H$24,Päälaskenta!D$24,Päälaskenta!D$24+(SQRT(POWER((Päälaskenta!C$20+Päälaskenta!G$24)/(2*Päälaskenta!E$20),2)+((D951-Päälaskenta!H$24)/Päälaskenta!E$20))-(Päälaskenta!C$20+Päälaskenta!G$24)/(2*Päälaskenta!E$20))))</f>
        <v>0.85599999999999998</v>
      </c>
      <c r="G951" s="57">
        <f>IF(F951&gt;Päälaskenta!D$24,(2*SQRT((POWER(Päälaskenta!D$24,2))+POWER(Päälaskenta!E$24*Päälaskenta!D$24,2))+Päälaskenta!C$24)+(2*SQRT((POWER((F951-Päälaskenta!D$24),2))+POWER(Päälaskenta!E$20*(F951-Päälaskenta!D$24),2))+Päälaskenta!C$20),(2*SQRT((POWER(F951,2))+POWER(Päälaskenta!E$24*F951,2))+Päälaskenta!C$24))</f>
        <v>8.5399999999999991</v>
      </c>
      <c r="H951" s="57">
        <f t="shared" si="226"/>
        <v>0.28000000000000003</v>
      </c>
      <c r="I951" s="62">
        <f t="shared" si="227"/>
        <v>6.3425999999999996E-2</v>
      </c>
      <c r="J951" s="8">
        <f>IF(F951&lt;Päälaskenta!$D$24,0,Kaksitasouoma_matriisi!F951-Päälaskenta!$D$24)</f>
        <v>0.156</v>
      </c>
      <c r="L951" s="8">
        <f>IF(F951&gt;Päälaskenta!D$24,F951-Päälaskenta!D$24,0)</f>
        <v>0.156</v>
      </c>
      <c r="M951" s="8">
        <f>IF(F951&gt;Päälaskenta!D$24,(Päälaskenta!C$20+(Päälaskenta!E$20*(Kaksitasouoma_matriisi!F951-Päälaskenta!D$24)))*(Kaksitasouoma_matriisi!F951-Päälaskenta!D$24),0)</f>
        <v>0.81650400000000001</v>
      </c>
      <c r="N951" s="8">
        <f>IF(F951&gt;Päälaskenta!D$24,(2*SQRT((POWER((F951-Päälaskenta!D$24),2))+POWER(Päälaskenta!E$20*(F951-Päälaskenta!D$24),2))+Päälaskenta!C$20),0)</f>
        <v>5.5624659989723799</v>
      </c>
      <c r="O951" s="8">
        <f t="shared" si="233"/>
        <v>0.14678813320402201</v>
      </c>
      <c r="P951" s="8">
        <f>IF(Päälaskenta!$C$29,IF(L951&gt;Päälaskenta!$F$28,Kaksitasouoma_matriisi!AQ951,Kaksitasouoma_matriisi!AR951),Päälaskenta!$F$20)</f>
        <v>0.12</v>
      </c>
      <c r="Q951" s="8">
        <f t="shared" si="234"/>
        <v>1.89337963752677</v>
      </c>
      <c r="R951" s="8">
        <f t="shared" si="228"/>
        <v>0.28797050341138097</v>
      </c>
      <c r="S951" s="8">
        <f t="shared" si="235"/>
        <v>0.352687192483296</v>
      </c>
      <c r="U951" s="93">
        <f>IF(F951&gt;Päälaskenta!D$24,Päälaskenta!H$24+L951*Päälaskenta!G$24,F951*Päälaskenta!C$24 + F951*F951*Päälaskenta!E$24)</f>
        <v>1.5644</v>
      </c>
      <c r="V951" s="8">
        <f>IF(F951&gt;Päälaskenta!D$24,2*SQRT(POWER(Päälaskenta!D$24,2)+POWER(Päälaskenta!E$24*Päälaskenta!D$24,2))+Päälaskenta!C$24,(2*SQRT((POWER(F951,2))+POWER(Päälaskenta!E$24*F951,2))+Päälaskenta!C$24))</f>
        <v>2.9798989873223301</v>
      </c>
      <c r="W951" s="8">
        <f t="shared" si="236"/>
        <v>0.52498423827638996</v>
      </c>
      <c r="X951" s="8">
        <f>Päälaskenta!F$24</f>
        <v>7.0000000000000007E-2</v>
      </c>
      <c r="Y951" s="8">
        <f t="shared" si="237"/>
        <v>14.543890977842301</v>
      </c>
      <c r="Z951" s="8">
        <f t="shared" si="229"/>
        <v>2.2120294965886198</v>
      </c>
      <c r="AA951" s="8">
        <f t="shared" si="238"/>
        <v>1.41397947877053</v>
      </c>
      <c r="AC951" s="8">
        <f t="shared" si="230"/>
        <v>0.10255811480718</v>
      </c>
      <c r="AE951" s="8">
        <v>949</v>
      </c>
      <c r="AF951" s="8">
        <f t="shared" si="240"/>
        <v>16.437270615369101</v>
      </c>
      <c r="AG951" s="8">
        <f t="shared" si="231"/>
        <v>2.3132395391029001E-2</v>
      </c>
      <c r="AJ951" s="132">
        <f>IF(Päälaskenta!$F$28&lt;Kaksitasouoma_matriisi!L951,Päälaskenta!$C$20*Päälaskenta!$F$28,Päälaskenta!$C$20*Kaksitasouoma_matriisi!L951)</f>
        <v>0.78</v>
      </c>
      <c r="AK951" s="134">
        <f>SQRT(Päälaskenta!$D$20^2+(Päälaskenta!$D$20/(1/Päälaskenta!$E$20))^2)</f>
        <v>1.8029999999999999</v>
      </c>
      <c r="AL951" s="134">
        <f>IF(Päälaskenta!$F$28&lt;Kaksitasouoma_matriisi!L951,AK951*Päälaskenta!$F$28*COS(ATAN(1/Päälaskenta!$E$20)),AK951*Kaksitasouoma_matriisi!L951*COS(ATAN(1/Päälaskenta!$E$20)))</f>
        <v>0.23400000000000001</v>
      </c>
      <c r="AM951" s="134"/>
      <c r="AN951" s="134">
        <f t="shared" si="239"/>
        <v>1.014</v>
      </c>
      <c r="AO951" s="8">
        <f t="shared" si="232"/>
        <v>0.42628326396771299</v>
      </c>
      <c r="AP951" s="134">
        <f>Refererenssiarvoja!$B$16*H951^(1/6)/(Refererenssiarvoja!$B$15^0.5)*(Päälaskenta!$G$28/2)^0.5*(1-AO951)^(-1.5)</f>
        <v>9.4E-2</v>
      </c>
      <c r="AQ951" s="8">
        <f>Refererenssiarvoja!$B$16*Kaksitasouoma_matriisi!O951^(1/6)/(SQRT((2*Refererenssiarvoja!$B$15)/(Päälaskenta!$F$31*Päälaskenta!$G$31*Päälaskenta!$F$28))+SQRT(Refererenssiarvoja!$B$15)/Refererenssiarvoja!$B$17*LN(Kaksitasouoma_matriisi!L951/Päälaskenta!$F$28))</f>
        <v>-0.101731489900611</v>
      </c>
      <c r="AR951" s="8">
        <f>Refererenssiarvoja!$B$16*Kaksitasouoma_matriisi!O951^(1/6)/(SQRT((2*Refererenssiarvoja!$B$15)/(Päälaskenta!$F$31*Päälaskenta!$G$31*L951)))</f>
        <v>0.20479905839045201</v>
      </c>
    </row>
    <row r="952" spans="1:44" x14ac:dyDescent="0.2">
      <c r="A952" s="8">
        <v>950</v>
      </c>
      <c r="B952" s="8">
        <f>IF(Päälaskenta!C$7,Päälaskenta!E$7,Päälaskenta!G$5)</f>
        <v>2.5</v>
      </c>
      <c r="C952" s="56">
        <v>1.05</v>
      </c>
      <c r="D952" s="93">
        <f t="shared" si="225"/>
        <v>2.3809999999999998</v>
      </c>
      <c r="E952" s="8">
        <f>IF(Päälaskenta!$C$26,Kaksitasouoma_matriisi!AP952,Kaksitasouoma_matriisi!AC952)</f>
        <v>0.10255811480718</v>
      </c>
      <c r="F952" s="56">
        <f>IF(D952&lt;Päälaskenta!H$24,(SQRT(POWER(Päälaskenta!C$24/(2*Päälaskenta!E$24),2)+(D952/Päälaskenta!E$24))-Päälaskenta!C$24/(2*Päälaskenta!E$24)),IF(D952=Päälaskenta!H$24,Päälaskenta!D$24,Päälaskenta!D$24+(SQRT(POWER((Päälaskenta!C$20+Päälaskenta!G$24)/(2*Päälaskenta!E$20),2)+((D952-Päälaskenta!H$24)/Päälaskenta!E$20))-(Päälaskenta!C$20+Päälaskenta!G$24)/(2*Päälaskenta!E$20))))</f>
        <v>0.85599999999999998</v>
      </c>
      <c r="G952" s="57">
        <f>IF(F952&gt;Päälaskenta!D$24,(2*SQRT((POWER(Päälaskenta!D$24,2))+POWER(Päälaskenta!E$24*Päälaskenta!D$24,2))+Päälaskenta!C$24)+(2*SQRT((POWER((F952-Päälaskenta!D$24),2))+POWER(Päälaskenta!E$20*(F952-Päälaskenta!D$24),2))+Päälaskenta!C$20),(2*SQRT((POWER(F952,2))+POWER(Päälaskenta!E$24*F952,2))+Päälaskenta!C$24))</f>
        <v>8.5399999999999991</v>
      </c>
      <c r="H952" s="57">
        <f t="shared" si="226"/>
        <v>0.28000000000000003</v>
      </c>
      <c r="I952" s="62">
        <f t="shared" si="227"/>
        <v>6.3305E-2</v>
      </c>
      <c r="J952" s="8">
        <f>IF(F952&lt;Päälaskenta!$D$24,0,Kaksitasouoma_matriisi!F952-Päälaskenta!$D$24)</f>
        <v>0.156</v>
      </c>
      <c r="L952" s="8">
        <f>IF(F952&gt;Päälaskenta!D$24,F952-Päälaskenta!D$24,0)</f>
        <v>0.156</v>
      </c>
      <c r="M952" s="8">
        <f>IF(F952&gt;Päälaskenta!D$24,(Päälaskenta!C$20+(Päälaskenta!E$20*(Kaksitasouoma_matriisi!F952-Päälaskenta!D$24)))*(Kaksitasouoma_matriisi!F952-Päälaskenta!D$24),0)</f>
        <v>0.81650400000000001</v>
      </c>
      <c r="N952" s="8">
        <f>IF(F952&gt;Päälaskenta!D$24,(2*SQRT((POWER((F952-Päälaskenta!D$24),2))+POWER(Päälaskenta!E$20*(F952-Päälaskenta!D$24),2))+Päälaskenta!C$20),0)</f>
        <v>5.5624659989723799</v>
      </c>
      <c r="O952" s="8">
        <f t="shared" si="233"/>
        <v>0.14678813320402201</v>
      </c>
      <c r="P952" s="8">
        <f>IF(Päälaskenta!$C$29,IF(L952&gt;Päälaskenta!$F$28,Kaksitasouoma_matriisi!AQ952,Kaksitasouoma_matriisi!AR952),Päälaskenta!$F$20)</f>
        <v>0.12</v>
      </c>
      <c r="Q952" s="8">
        <f t="shared" si="234"/>
        <v>1.89337963752677</v>
      </c>
      <c r="R952" s="8">
        <f t="shared" si="228"/>
        <v>0.28797050341138097</v>
      </c>
      <c r="S952" s="8">
        <f t="shared" si="235"/>
        <v>0.352687192483296</v>
      </c>
      <c r="U952" s="93">
        <f>IF(F952&gt;Päälaskenta!D$24,Päälaskenta!H$24+L952*Päälaskenta!G$24,F952*Päälaskenta!C$24 + F952*F952*Päälaskenta!E$24)</f>
        <v>1.5644</v>
      </c>
      <c r="V952" s="8">
        <f>IF(F952&gt;Päälaskenta!D$24,2*SQRT(POWER(Päälaskenta!D$24,2)+POWER(Päälaskenta!E$24*Päälaskenta!D$24,2))+Päälaskenta!C$24,(2*SQRT((POWER(F952,2))+POWER(Päälaskenta!E$24*F952,2))+Päälaskenta!C$24))</f>
        <v>2.9798989873223301</v>
      </c>
      <c r="W952" s="8">
        <f t="shared" si="236"/>
        <v>0.52498423827638996</v>
      </c>
      <c r="X952" s="8">
        <f>Päälaskenta!F$24</f>
        <v>7.0000000000000007E-2</v>
      </c>
      <c r="Y952" s="8">
        <f t="shared" si="237"/>
        <v>14.543890977842301</v>
      </c>
      <c r="Z952" s="8">
        <f t="shared" si="229"/>
        <v>2.2120294965886198</v>
      </c>
      <c r="AA952" s="8">
        <f t="shared" si="238"/>
        <v>1.41397947877053</v>
      </c>
      <c r="AC952" s="8">
        <f t="shared" si="230"/>
        <v>0.10255811480718</v>
      </c>
      <c r="AE952" s="8">
        <v>950</v>
      </c>
      <c r="AF952" s="8">
        <f t="shared" si="240"/>
        <v>16.437270615369101</v>
      </c>
      <c r="AG952" s="8">
        <f t="shared" si="231"/>
        <v>2.3132395391029001E-2</v>
      </c>
      <c r="AJ952" s="132">
        <f>IF(Päälaskenta!$F$28&lt;Kaksitasouoma_matriisi!L952,Päälaskenta!$C$20*Päälaskenta!$F$28,Päälaskenta!$C$20*Kaksitasouoma_matriisi!L952)</f>
        <v>0.78</v>
      </c>
      <c r="AK952" s="134">
        <f>SQRT(Päälaskenta!$D$20^2+(Päälaskenta!$D$20/(1/Päälaskenta!$E$20))^2)</f>
        <v>1.8029999999999999</v>
      </c>
      <c r="AL952" s="134">
        <f>IF(Päälaskenta!$F$28&lt;Kaksitasouoma_matriisi!L952,AK952*Päälaskenta!$F$28*COS(ATAN(1/Päälaskenta!$E$20)),AK952*Kaksitasouoma_matriisi!L952*COS(ATAN(1/Päälaskenta!$E$20)))</f>
        <v>0.23400000000000001</v>
      </c>
      <c r="AM952" s="134"/>
      <c r="AN952" s="134">
        <f t="shared" si="239"/>
        <v>1.014</v>
      </c>
      <c r="AO952" s="8">
        <f t="shared" si="232"/>
        <v>0.42587148257034901</v>
      </c>
      <c r="AP952" s="134">
        <f>Refererenssiarvoja!$B$16*H952^(1/6)/(Refererenssiarvoja!$B$15^0.5)*(Päälaskenta!$G$28/2)^0.5*(1-AO952)^(-1.5)</f>
        <v>9.4E-2</v>
      </c>
      <c r="AQ952" s="8">
        <f>Refererenssiarvoja!$B$16*Kaksitasouoma_matriisi!O952^(1/6)/(SQRT((2*Refererenssiarvoja!$B$15)/(Päälaskenta!$F$31*Päälaskenta!$G$31*Päälaskenta!$F$28))+SQRT(Refererenssiarvoja!$B$15)/Refererenssiarvoja!$B$17*LN(Kaksitasouoma_matriisi!L952/Päälaskenta!$F$28))</f>
        <v>-0.101731489900611</v>
      </c>
      <c r="AR952" s="8">
        <f>Refererenssiarvoja!$B$16*Kaksitasouoma_matriisi!O952^(1/6)/(SQRT((2*Refererenssiarvoja!$B$15)/(Päälaskenta!$F$31*Päälaskenta!$G$31*L952)))</f>
        <v>0.20479905839045201</v>
      </c>
    </row>
    <row r="953" spans="1:44" x14ac:dyDescent="0.2">
      <c r="A953" s="8">
        <v>951</v>
      </c>
      <c r="B953" s="8">
        <f>IF(Päälaskenta!C$7,Päälaskenta!E$7,Päälaskenta!G$5)</f>
        <v>2.5</v>
      </c>
      <c r="C953" s="56">
        <v>1.0489999999999999</v>
      </c>
      <c r="D953" s="93">
        <f t="shared" si="225"/>
        <v>2.3832</v>
      </c>
      <c r="E953" s="8">
        <f>IF(Päälaskenta!$C$26,Kaksitasouoma_matriisi!AP953,Kaksitasouoma_matriisi!AC953)</f>
        <v>0.10255811480718</v>
      </c>
      <c r="F953" s="56">
        <f>IF(D953&lt;Päälaskenta!H$24,(SQRT(POWER(Päälaskenta!C$24/(2*Päälaskenta!E$24),2)+(D953/Päälaskenta!E$24))-Päälaskenta!C$24/(2*Päälaskenta!E$24)),IF(D953=Päälaskenta!H$24,Päälaskenta!D$24,Päälaskenta!D$24+(SQRT(POWER((Päälaskenta!C$20+Päälaskenta!G$24)/(2*Päälaskenta!E$20),2)+((D953-Päälaskenta!H$24)/Päälaskenta!E$20))-(Päälaskenta!C$20+Päälaskenta!G$24)/(2*Päälaskenta!E$20))))</f>
        <v>0.85599999999999998</v>
      </c>
      <c r="G953" s="57">
        <f>IF(F953&gt;Päälaskenta!D$24,(2*SQRT((POWER(Päälaskenta!D$24,2))+POWER(Päälaskenta!E$24*Päälaskenta!D$24,2))+Päälaskenta!C$24)+(2*SQRT((POWER((F953-Päälaskenta!D$24),2))+POWER(Päälaskenta!E$20*(F953-Päälaskenta!D$24),2))+Päälaskenta!C$20),(2*SQRT((POWER(F953,2))+POWER(Päälaskenta!E$24*F953,2))+Päälaskenta!C$24))</f>
        <v>8.5399999999999991</v>
      </c>
      <c r="H953" s="57">
        <f t="shared" si="226"/>
        <v>0.28000000000000003</v>
      </c>
      <c r="I953" s="62">
        <f t="shared" si="227"/>
        <v>6.3185000000000005E-2</v>
      </c>
      <c r="J953" s="8">
        <f>IF(F953&lt;Päälaskenta!$D$24,0,Kaksitasouoma_matriisi!F953-Päälaskenta!$D$24)</f>
        <v>0.156</v>
      </c>
      <c r="L953" s="8">
        <f>IF(F953&gt;Päälaskenta!D$24,F953-Päälaskenta!D$24,0)</f>
        <v>0.156</v>
      </c>
      <c r="M953" s="8">
        <f>IF(F953&gt;Päälaskenta!D$24,(Päälaskenta!C$20+(Päälaskenta!E$20*(Kaksitasouoma_matriisi!F953-Päälaskenta!D$24)))*(Kaksitasouoma_matriisi!F953-Päälaskenta!D$24),0)</f>
        <v>0.81650400000000001</v>
      </c>
      <c r="N953" s="8">
        <f>IF(F953&gt;Päälaskenta!D$24,(2*SQRT((POWER((F953-Päälaskenta!D$24),2))+POWER(Päälaskenta!E$20*(F953-Päälaskenta!D$24),2))+Päälaskenta!C$20),0)</f>
        <v>5.5624659989723799</v>
      </c>
      <c r="O953" s="8">
        <f t="shared" si="233"/>
        <v>0.14678813320402201</v>
      </c>
      <c r="P953" s="8">
        <f>IF(Päälaskenta!$C$29,IF(L953&gt;Päälaskenta!$F$28,Kaksitasouoma_matriisi!AQ953,Kaksitasouoma_matriisi!AR953),Päälaskenta!$F$20)</f>
        <v>0.12</v>
      </c>
      <c r="Q953" s="8">
        <f t="shared" si="234"/>
        <v>1.89337963752677</v>
      </c>
      <c r="R953" s="8">
        <f t="shared" si="228"/>
        <v>0.28797050341138097</v>
      </c>
      <c r="S953" s="8">
        <f t="shared" si="235"/>
        <v>0.352687192483296</v>
      </c>
      <c r="U953" s="93">
        <f>IF(F953&gt;Päälaskenta!D$24,Päälaskenta!H$24+L953*Päälaskenta!G$24,F953*Päälaskenta!C$24 + F953*F953*Päälaskenta!E$24)</f>
        <v>1.5644</v>
      </c>
      <c r="V953" s="8">
        <f>IF(F953&gt;Päälaskenta!D$24,2*SQRT(POWER(Päälaskenta!D$24,2)+POWER(Päälaskenta!E$24*Päälaskenta!D$24,2))+Päälaskenta!C$24,(2*SQRT((POWER(F953,2))+POWER(Päälaskenta!E$24*F953,2))+Päälaskenta!C$24))</f>
        <v>2.9798989873223301</v>
      </c>
      <c r="W953" s="8">
        <f t="shared" si="236"/>
        <v>0.52498423827638996</v>
      </c>
      <c r="X953" s="8">
        <f>Päälaskenta!F$24</f>
        <v>7.0000000000000007E-2</v>
      </c>
      <c r="Y953" s="8">
        <f t="shared" si="237"/>
        <v>14.543890977842301</v>
      </c>
      <c r="Z953" s="8">
        <f t="shared" si="229"/>
        <v>2.2120294965886198</v>
      </c>
      <c r="AA953" s="8">
        <f t="shared" si="238"/>
        <v>1.41397947877053</v>
      </c>
      <c r="AC953" s="8">
        <f t="shared" si="230"/>
        <v>0.10255811480718</v>
      </c>
      <c r="AE953" s="8">
        <v>951</v>
      </c>
      <c r="AF953" s="8">
        <f t="shared" si="240"/>
        <v>16.437270615369101</v>
      </c>
      <c r="AG953" s="8">
        <f t="shared" si="231"/>
        <v>2.3132395391029001E-2</v>
      </c>
      <c r="AJ953" s="132">
        <f>IF(Päälaskenta!$F$28&lt;Kaksitasouoma_matriisi!L953,Päälaskenta!$C$20*Päälaskenta!$F$28,Päälaskenta!$C$20*Kaksitasouoma_matriisi!L953)</f>
        <v>0.78</v>
      </c>
      <c r="AK953" s="134">
        <f>SQRT(Päälaskenta!$D$20^2+(Päälaskenta!$D$20/(1/Päälaskenta!$E$20))^2)</f>
        <v>1.8029999999999999</v>
      </c>
      <c r="AL953" s="134">
        <f>IF(Päälaskenta!$F$28&lt;Kaksitasouoma_matriisi!L953,AK953*Päälaskenta!$F$28*COS(ATAN(1/Päälaskenta!$E$20)),AK953*Kaksitasouoma_matriisi!L953*COS(ATAN(1/Päälaskenta!$E$20)))</f>
        <v>0.23400000000000001</v>
      </c>
      <c r="AM953" s="134"/>
      <c r="AN953" s="134">
        <f t="shared" si="239"/>
        <v>1.014</v>
      </c>
      <c r="AO953" s="8">
        <f t="shared" si="232"/>
        <v>0.42547834843907401</v>
      </c>
      <c r="AP953" s="134">
        <f>Refererenssiarvoja!$B$16*H953^(1/6)/(Refererenssiarvoja!$B$15^0.5)*(Päälaskenta!$G$28/2)^0.5*(1-AO953)^(-1.5)</f>
        <v>9.4E-2</v>
      </c>
      <c r="AQ953" s="8">
        <f>Refererenssiarvoja!$B$16*Kaksitasouoma_matriisi!O953^(1/6)/(SQRT((2*Refererenssiarvoja!$B$15)/(Päälaskenta!$F$31*Päälaskenta!$G$31*Päälaskenta!$F$28))+SQRT(Refererenssiarvoja!$B$15)/Refererenssiarvoja!$B$17*LN(Kaksitasouoma_matriisi!L953/Päälaskenta!$F$28))</f>
        <v>-0.101731489900611</v>
      </c>
      <c r="AR953" s="8">
        <f>Refererenssiarvoja!$B$16*Kaksitasouoma_matriisi!O953^(1/6)/(SQRT((2*Refererenssiarvoja!$B$15)/(Päälaskenta!$F$31*Päälaskenta!$G$31*L953)))</f>
        <v>0.20479905839045201</v>
      </c>
    </row>
    <row r="954" spans="1:44" x14ac:dyDescent="0.2">
      <c r="A954" s="8">
        <v>952</v>
      </c>
      <c r="B954" s="8">
        <f>IF(Päälaskenta!C$7,Päälaskenta!E$7,Päälaskenta!G$5)</f>
        <v>2.5</v>
      </c>
      <c r="C954" s="56">
        <v>1.048</v>
      </c>
      <c r="D954" s="93">
        <f t="shared" si="225"/>
        <v>2.3855</v>
      </c>
      <c r="E954" s="8">
        <f>IF(Päälaskenta!$C$26,Kaksitasouoma_matriisi!AP954,Kaksitasouoma_matriisi!AC954)</f>
        <v>0.102565473551413</v>
      </c>
      <c r="F954" s="56">
        <f>IF(D954&lt;Päälaskenta!H$24,(SQRT(POWER(Päälaskenta!C$24/(2*Päälaskenta!E$24),2)+(D954/Päälaskenta!E$24))-Päälaskenta!C$24/(2*Päälaskenta!E$24)),IF(D954=Päälaskenta!H$24,Päälaskenta!D$24,Päälaskenta!D$24+(SQRT(POWER((Päälaskenta!C$20+Päälaskenta!G$24)/(2*Päälaskenta!E$20),2)+((D954-Päälaskenta!H$24)/Päälaskenta!E$20))-(Päälaskenta!C$20+Päälaskenta!G$24)/(2*Päälaskenta!E$20))))</f>
        <v>0.85699999999999998</v>
      </c>
      <c r="G954" s="57">
        <f>IF(F954&gt;Päälaskenta!D$24,(2*SQRT((POWER(Päälaskenta!D$24,2))+POWER(Päälaskenta!E$24*Päälaskenta!D$24,2))+Päälaskenta!C$24)+(2*SQRT((POWER((F954-Päälaskenta!D$24),2))+POWER(Päälaskenta!E$20*(F954-Päälaskenta!D$24),2))+Päälaskenta!C$20),(2*SQRT((POWER(F954,2))+POWER(Päälaskenta!E$24*F954,2))+Päälaskenta!C$24))</f>
        <v>8.5500000000000007</v>
      </c>
      <c r="H954" s="57">
        <f t="shared" si="226"/>
        <v>0.28000000000000003</v>
      </c>
      <c r="I954" s="62">
        <f t="shared" si="227"/>
        <v>6.3074000000000005E-2</v>
      </c>
      <c r="J954" s="8">
        <f>IF(F954&lt;Päälaskenta!$D$24,0,Kaksitasouoma_matriisi!F954-Päälaskenta!$D$24)</f>
        <v>0.157</v>
      </c>
      <c r="L954" s="8">
        <f>IF(F954&gt;Päälaskenta!D$24,F954-Päälaskenta!D$24,0)</f>
        <v>0.157</v>
      </c>
      <c r="M954" s="8">
        <f>IF(F954&gt;Päälaskenta!D$24,(Päälaskenta!C$20+(Päälaskenta!E$20*(Kaksitasouoma_matriisi!F954-Päälaskenta!D$24)))*(Kaksitasouoma_matriisi!F954-Päälaskenta!D$24),0)</f>
        <v>0.82197350000000002</v>
      </c>
      <c r="N954" s="8">
        <f>IF(F954&gt;Päälaskenta!D$24,(2*SQRT((POWER((F954-Päälaskenta!D$24),2))+POWER(Päälaskenta!E$20*(F954-Päälaskenta!D$24),2))+Päälaskenta!C$20),0)</f>
        <v>5.5660715502478499</v>
      </c>
      <c r="O954" s="8">
        <f t="shared" si="233"/>
        <v>0.14767569776629999</v>
      </c>
      <c r="P954" s="8">
        <f>IF(Päälaskenta!$C$29,IF(L954&gt;Päälaskenta!$F$28,Kaksitasouoma_matriisi!AQ954,Kaksitasouoma_matriisi!AR954),Päälaskenta!$F$20)</f>
        <v>0.12</v>
      </c>
      <c r="Q954" s="8">
        <f t="shared" si="234"/>
        <v>1.9137384884403399</v>
      </c>
      <c r="R954" s="8">
        <f t="shared" si="228"/>
        <v>0.29005116092143801</v>
      </c>
      <c r="S954" s="8">
        <f t="shared" si="235"/>
        <v>0.35287166912490198</v>
      </c>
      <c r="U954" s="93">
        <f>IF(F954&gt;Päälaskenta!D$24,Päälaskenta!H$24+L954*Päälaskenta!G$24,F954*Päälaskenta!C$24 + F954*F954*Päälaskenta!E$24)</f>
        <v>1.5668</v>
      </c>
      <c r="V954" s="8">
        <f>IF(F954&gt;Päälaskenta!D$24,2*SQRT(POWER(Päälaskenta!D$24,2)+POWER(Päälaskenta!E$24*Päälaskenta!D$24,2))+Päälaskenta!C$24,(2*SQRT((POWER(F954,2))+POWER(Päälaskenta!E$24*F954,2))+Päälaskenta!C$24))</f>
        <v>2.9798989873223301</v>
      </c>
      <c r="W954" s="8">
        <f t="shared" si="236"/>
        <v>0.52578963470432605</v>
      </c>
      <c r="X954" s="8">
        <f>Päälaskenta!F$24</f>
        <v>7.0000000000000007E-2</v>
      </c>
      <c r="Y954" s="8">
        <f t="shared" si="237"/>
        <v>14.581097132633801</v>
      </c>
      <c r="Z954" s="8">
        <f t="shared" si="229"/>
        <v>2.2099488390785602</v>
      </c>
      <c r="AA954" s="8">
        <f t="shared" si="238"/>
        <v>1.4104856006373201</v>
      </c>
      <c r="AC954" s="8">
        <f t="shared" si="230"/>
        <v>0.102565473551413</v>
      </c>
      <c r="AE954" s="8">
        <v>952</v>
      </c>
      <c r="AF954" s="8">
        <f t="shared" si="240"/>
        <v>16.494835621074099</v>
      </c>
      <c r="AG954" s="8">
        <f t="shared" si="231"/>
        <v>2.2971218533982301E-2</v>
      </c>
      <c r="AJ954" s="132">
        <f>IF(Päälaskenta!$F$28&lt;Kaksitasouoma_matriisi!L954,Päälaskenta!$C$20*Päälaskenta!$F$28,Päälaskenta!$C$20*Kaksitasouoma_matriisi!L954)</f>
        <v>0.78500000000000003</v>
      </c>
      <c r="AK954" s="134">
        <f>SQRT(Päälaskenta!$D$20^2+(Päälaskenta!$D$20/(1/Päälaskenta!$E$20))^2)</f>
        <v>1.8029999999999999</v>
      </c>
      <c r="AL954" s="134">
        <f>IF(Päälaskenta!$F$28&lt;Kaksitasouoma_matriisi!L954,AK954*Päälaskenta!$F$28*COS(ATAN(1/Päälaskenta!$E$20)),AK954*Kaksitasouoma_matriisi!L954*COS(ATAN(1/Päälaskenta!$E$20)))</f>
        <v>0.23599999999999999</v>
      </c>
      <c r="AM954" s="134"/>
      <c r="AN954" s="134">
        <f t="shared" si="239"/>
        <v>1.0209999999999999</v>
      </c>
      <c r="AO954" s="8">
        <f t="shared" si="232"/>
        <v>0.42800251519597599</v>
      </c>
      <c r="AP954" s="134">
        <f>Refererenssiarvoja!$B$16*H954^(1/6)/(Refererenssiarvoja!$B$15^0.5)*(Päälaskenta!$G$28/2)^0.5*(1-AO954)^(-1.5)</f>
        <v>9.4E-2</v>
      </c>
      <c r="AQ954" s="8">
        <f>Refererenssiarvoja!$B$16*Kaksitasouoma_matriisi!O954^(1/6)/(SQRT((2*Refererenssiarvoja!$B$15)/(Päälaskenta!$F$31*Päälaskenta!$G$31*Päälaskenta!$F$28))+SQRT(Refererenssiarvoja!$B$15)/Refererenssiarvoja!$B$17*LN(Kaksitasouoma_matriisi!L954/Päälaskenta!$F$28))</f>
        <v>-0.10255245414622199</v>
      </c>
      <c r="AR954" s="8">
        <f>Refererenssiarvoja!$B$16*Kaksitasouoma_matriisi!O954^(1/6)/(SQRT((2*Refererenssiarvoja!$B$15)/(Päälaskenta!$F$31*Päälaskenta!$G$31*L954)))</f>
        <v>0.20566094637986701</v>
      </c>
    </row>
    <row r="955" spans="1:44" x14ac:dyDescent="0.2">
      <c r="A955" s="8">
        <v>953</v>
      </c>
      <c r="B955" s="8">
        <f>IF(Päälaskenta!C$7,Päälaskenta!E$7,Päälaskenta!G$5)</f>
        <v>2.5</v>
      </c>
      <c r="C955" s="56">
        <v>1.0469999999999999</v>
      </c>
      <c r="D955" s="93">
        <f t="shared" si="225"/>
        <v>2.3877999999999999</v>
      </c>
      <c r="E955" s="8">
        <f>IF(Päälaskenta!$C$26,Kaksitasouoma_matriisi!AP955,Kaksitasouoma_matriisi!AC955)</f>
        <v>0.102565473551413</v>
      </c>
      <c r="F955" s="56">
        <f>IF(D955&lt;Päälaskenta!H$24,(SQRT(POWER(Päälaskenta!C$24/(2*Päälaskenta!E$24),2)+(D955/Päälaskenta!E$24))-Päälaskenta!C$24/(2*Päälaskenta!E$24)),IF(D955=Päälaskenta!H$24,Päälaskenta!D$24,Päälaskenta!D$24+(SQRT(POWER((Päälaskenta!C$20+Päälaskenta!G$24)/(2*Päälaskenta!E$20),2)+((D955-Päälaskenta!H$24)/Päälaskenta!E$20))-(Päälaskenta!C$20+Päälaskenta!G$24)/(2*Päälaskenta!E$20))))</f>
        <v>0.85699999999999998</v>
      </c>
      <c r="G955" s="57">
        <f>IF(F955&gt;Päälaskenta!D$24,(2*SQRT((POWER(Päälaskenta!D$24,2))+POWER(Päälaskenta!E$24*Päälaskenta!D$24,2))+Päälaskenta!C$24)+(2*SQRT((POWER((F955-Päälaskenta!D$24),2))+POWER(Päälaskenta!E$20*(F955-Päälaskenta!D$24),2))+Päälaskenta!C$20),(2*SQRT((POWER(F955,2))+POWER(Päälaskenta!E$24*F955,2))+Päälaskenta!C$24))</f>
        <v>8.5500000000000007</v>
      </c>
      <c r="H955" s="57">
        <f t="shared" si="226"/>
        <v>0.28000000000000003</v>
      </c>
      <c r="I955" s="62">
        <f t="shared" si="227"/>
        <v>6.2952999999999995E-2</v>
      </c>
      <c r="J955" s="8">
        <f>IF(F955&lt;Päälaskenta!$D$24,0,Kaksitasouoma_matriisi!F955-Päälaskenta!$D$24)</f>
        <v>0.157</v>
      </c>
      <c r="L955" s="8">
        <f>IF(F955&gt;Päälaskenta!D$24,F955-Päälaskenta!D$24,0)</f>
        <v>0.157</v>
      </c>
      <c r="M955" s="8">
        <f>IF(F955&gt;Päälaskenta!D$24,(Päälaskenta!C$20+(Päälaskenta!E$20*(Kaksitasouoma_matriisi!F955-Päälaskenta!D$24)))*(Kaksitasouoma_matriisi!F955-Päälaskenta!D$24),0)</f>
        <v>0.82197350000000002</v>
      </c>
      <c r="N955" s="8">
        <f>IF(F955&gt;Päälaskenta!D$24,(2*SQRT((POWER((F955-Päälaskenta!D$24),2))+POWER(Päälaskenta!E$20*(F955-Päälaskenta!D$24),2))+Päälaskenta!C$20),0)</f>
        <v>5.5660715502478499</v>
      </c>
      <c r="O955" s="8">
        <f t="shared" si="233"/>
        <v>0.14767569776629999</v>
      </c>
      <c r="P955" s="8">
        <f>IF(Päälaskenta!$C$29,IF(L955&gt;Päälaskenta!$F$28,Kaksitasouoma_matriisi!AQ955,Kaksitasouoma_matriisi!AR955),Päälaskenta!$F$20)</f>
        <v>0.12</v>
      </c>
      <c r="Q955" s="8">
        <f t="shared" si="234"/>
        <v>1.9137384884403399</v>
      </c>
      <c r="R955" s="8">
        <f t="shared" si="228"/>
        <v>0.29005116092143801</v>
      </c>
      <c r="S955" s="8">
        <f t="shared" si="235"/>
        <v>0.35287166912490198</v>
      </c>
      <c r="U955" s="93">
        <f>IF(F955&gt;Päälaskenta!D$24,Päälaskenta!H$24+L955*Päälaskenta!G$24,F955*Päälaskenta!C$24 + F955*F955*Päälaskenta!E$24)</f>
        <v>1.5668</v>
      </c>
      <c r="V955" s="8">
        <f>IF(F955&gt;Päälaskenta!D$24,2*SQRT(POWER(Päälaskenta!D$24,2)+POWER(Päälaskenta!E$24*Päälaskenta!D$24,2))+Päälaskenta!C$24,(2*SQRT((POWER(F955,2))+POWER(Päälaskenta!E$24*F955,2))+Päälaskenta!C$24))</f>
        <v>2.9798989873223301</v>
      </c>
      <c r="W955" s="8">
        <f t="shared" si="236"/>
        <v>0.52578963470432605</v>
      </c>
      <c r="X955" s="8">
        <f>Päälaskenta!F$24</f>
        <v>7.0000000000000007E-2</v>
      </c>
      <c r="Y955" s="8">
        <f t="shared" si="237"/>
        <v>14.581097132633801</v>
      </c>
      <c r="Z955" s="8">
        <f t="shared" si="229"/>
        <v>2.2099488390785602</v>
      </c>
      <c r="AA955" s="8">
        <f t="shared" si="238"/>
        <v>1.4104856006373201</v>
      </c>
      <c r="AC955" s="8">
        <f t="shared" si="230"/>
        <v>0.102565473551413</v>
      </c>
      <c r="AE955" s="8">
        <v>953</v>
      </c>
      <c r="AF955" s="8">
        <f t="shared" si="240"/>
        <v>16.494835621074099</v>
      </c>
      <c r="AG955" s="8">
        <f t="shared" si="231"/>
        <v>2.2971218533982301E-2</v>
      </c>
      <c r="AJ955" s="132">
        <f>IF(Päälaskenta!$F$28&lt;Kaksitasouoma_matriisi!L955,Päälaskenta!$C$20*Päälaskenta!$F$28,Päälaskenta!$C$20*Kaksitasouoma_matriisi!L955)</f>
        <v>0.78500000000000003</v>
      </c>
      <c r="AK955" s="134">
        <f>SQRT(Päälaskenta!$D$20^2+(Päälaskenta!$D$20/(1/Päälaskenta!$E$20))^2)</f>
        <v>1.8029999999999999</v>
      </c>
      <c r="AL955" s="134">
        <f>IF(Päälaskenta!$F$28&lt;Kaksitasouoma_matriisi!L955,AK955*Päälaskenta!$F$28*COS(ATAN(1/Päälaskenta!$E$20)),AK955*Kaksitasouoma_matriisi!L955*COS(ATAN(1/Päälaskenta!$E$20)))</f>
        <v>0.23599999999999999</v>
      </c>
      <c r="AM955" s="134"/>
      <c r="AN955" s="134">
        <f t="shared" si="239"/>
        <v>1.0209999999999999</v>
      </c>
      <c r="AO955" s="8">
        <f t="shared" si="232"/>
        <v>0.42759025043973498</v>
      </c>
      <c r="AP955" s="134">
        <f>Refererenssiarvoja!$B$16*H955^(1/6)/(Refererenssiarvoja!$B$15^0.5)*(Päälaskenta!$G$28/2)^0.5*(1-AO955)^(-1.5)</f>
        <v>9.4E-2</v>
      </c>
      <c r="AQ955" s="8">
        <f>Refererenssiarvoja!$B$16*Kaksitasouoma_matriisi!O955^(1/6)/(SQRT((2*Refererenssiarvoja!$B$15)/(Päälaskenta!$F$31*Päälaskenta!$G$31*Päälaskenta!$F$28))+SQRT(Refererenssiarvoja!$B$15)/Refererenssiarvoja!$B$17*LN(Kaksitasouoma_matriisi!L955/Päälaskenta!$F$28))</f>
        <v>-0.10255245414622199</v>
      </c>
      <c r="AR955" s="8">
        <f>Refererenssiarvoja!$B$16*Kaksitasouoma_matriisi!O955^(1/6)/(SQRT((2*Refererenssiarvoja!$B$15)/(Päälaskenta!$F$31*Päälaskenta!$G$31*L955)))</f>
        <v>0.20566094637986701</v>
      </c>
    </row>
    <row r="956" spans="1:44" x14ac:dyDescent="0.2">
      <c r="A956" s="8">
        <v>954</v>
      </c>
      <c r="B956" s="8">
        <f>IF(Päälaskenta!C$7,Päälaskenta!E$7,Päälaskenta!G$5)</f>
        <v>2.5</v>
      </c>
      <c r="C956" s="56">
        <v>1.046</v>
      </c>
      <c r="D956" s="93">
        <f t="shared" si="225"/>
        <v>2.3900999999999999</v>
      </c>
      <c r="E956" s="8">
        <f>IF(Päälaskenta!$C$26,Kaksitasouoma_matriisi!AP956,Kaksitasouoma_matriisi!AC956)</f>
        <v>0.102565473551413</v>
      </c>
      <c r="F956" s="56">
        <f>IF(D956&lt;Päälaskenta!H$24,(SQRT(POWER(Päälaskenta!C$24/(2*Päälaskenta!E$24),2)+(D956/Päälaskenta!E$24))-Päälaskenta!C$24/(2*Päälaskenta!E$24)),IF(D956=Päälaskenta!H$24,Päälaskenta!D$24,Päälaskenta!D$24+(SQRT(POWER((Päälaskenta!C$20+Päälaskenta!G$24)/(2*Päälaskenta!E$20),2)+((D956-Päälaskenta!H$24)/Päälaskenta!E$20))-(Päälaskenta!C$20+Päälaskenta!G$24)/(2*Päälaskenta!E$20))))</f>
        <v>0.85699999999999998</v>
      </c>
      <c r="G956" s="57">
        <f>IF(F956&gt;Päälaskenta!D$24,(2*SQRT((POWER(Päälaskenta!D$24,2))+POWER(Päälaskenta!E$24*Päälaskenta!D$24,2))+Päälaskenta!C$24)+(2*SQRT((POWER((F956-Päälaskenta!D$24),2))+POWER(Päälaskenta!E$20*(F956-Päälaskenta!D$24),2))+Päälaskenta!C$20),(2*SQRT((POWER(F956,2))+POWER(Päälaskenta!E$24*F956,2))+Päälaskenta!C$24))</f>
        <v>8.5500000000000007</v>
      </c>
      <c r="H956" s="57">
        <f t="shared" si="226"/>
        <v>0.28000000000000003</v>
      </c>
      <c r="I956" s="62">
        <f t="shared" si="227"/>
        <v>6.2833E-2</v>
      </c>
      <c r="J956" s="8">
        <f>IF(F956&lt;Päälaskenta!$D$24,0,Kaksitasouoma_matriisi!F956-Päälaskenta!$D$24)</f>
        <v>0.157</v>
      </c>
      <c r="L956" s="8">
        <f>IF(F956&gt;Päälaskenta!D$24,F956-Päälaskenta!D$24,0)</f>
        <v>0.157</v>
      </c>
      <c r="M956" s="8">
        <f>IF(F956&gt;Päälaskenta!D$24,(Päälaskenta!C$20+(Päälaskenta!E$20*(Kaksitasouoma_matriisi!F956-Päälaskenta!D$24)))*(Kaksitasouoma_matriisi!F956-Päälaskenta!D$24),0)</f>
        <v>0.82197350000000002</v>
      </c>
      <c r="N956" s="8">
        <f>IF(F956&gt;Päälaskenta!D$24,(2*SQRT((POWER((F956-Päälaskenta!D$24),2))+POWER(Päälaskenta!E$20*(F956-Päälaskenta!D$24),2))+Päälaskenta!C$20),0)</f>
        <v>5.5660715502478499</v>
      </c>
      <c r="O956" s="8">
        <f t="shared" si="233"/>
        <v>0.14767569776629999</v>
      </c>
      <c r="P956" s="8">
        <f>IF(Päälaskenta!$C$29,IF(L956&gt;Päälaskenta!$F$28,Kaksitasouoma_matriisi!AQ956,Kaksitasouoma_matriisi!AR956),Päälaskenta!$F$20)</f>
        <v>0.12</v>
      </c>
      <c r="Q956" s="8">
        <f t="shared" si="234"/>
        <v>1.9137384884403399</v>
      </c>
      <c r="R956" s="8">
        <f t="shared" si="228"/>
        <v>0.29005116092143801</v>
      </c>
      <c r="S956" s="8">
        <f t="shared" si="235"/>
        <v>0.35287166912490198</v>
      </c>
      <c r="U956" s="93">
        <f>IF(F956&gt;Päälaskenta!D$24,Päälaskenta!H$24+L956*Päälaskenta!G$24,F956*Päälaskenta!C$24 + F956*F956*Päälaskenta!E$24)</f>
        <v>1.5668</v>
      </c>
      <c r="V956" s="8">
        <f>IF(F956&gt;Päälaskenta!D$24,2*SQRT(POWER(Päälaskenta!D$24,2)+POWER(Päälaskenta!E$24*Päälaskenta!D$24,2))+Päälaskenta!C$24,(2*SQRT((POWER(F956,2))+POWER(Päälaskenta!E$24*F956,2))+Päälaskenta!C$24))</f>
        <v>2.9798989873223301</v>
      </c>
      <c r="W956" s="8">
        <f t="shared" si="236"/>
        <v>0.52578963470432605</v>
      </c>
      <c r="X956" s="8">
        <f>Päälaskenta!F$24</f>
        <v>7.0000000000000007E-2</v>
      </c>
      <c r="Y956" s="8">
        <f t="shared" si="237"/>
        <v>14.581097132633801</v>
      </c>
      <c r="Z956" s="8">
        <f t="shared" si="229"/>
        <v>2.2099488390785602</v>
      </c>
      <c r="AA956" s="8">
        <f t="shared" si="238"/>
        <v>1.4104856006373201</v>
      </c>
      <c r="AC956" s="8">
        <f t="shared" si="230"/>
        <v>0.102565473551413</v>
      </c>
      <c r="AE956" s="8">
        <v>954</v>
      </c>
      <c r="AF956" s="8">
        <f t="shared" si="240"/>
        <v>16.494835621074099</v>
      </c>
      <c r="AG956" s="8">
        <f t="shared" si="231"/>
        <v>2.2971218533982301E-2</v>
      </c>
      <c r="AJ956" s="132">
        <f>IF(Päälaskenta!$F$28&lt;Kaksitasouoma_matriisi!L956,Päälaskenta!$C$20*Päälaskenta!$F$28,Päälaskenta!$C$20*Kaksitasouoma_matriisi!L956)</f>
        <v>0.78500000000000003</v>
      </c>
      <c r="AK956" s="134">
        <f>SQRT(Päälaskenta!$D$20^2+(Päälaskenta!$D$20/(1/Päälaskenta!$E$20))^2)</f>
        <v>1.8029999999999999</v>
      </c>
      <c r="AL956" s="134">
        <f>IF(Päälaskenta!$F$28&lt;Kaksitasouoma_matriisi!L956,AK956*Päälaskenta!$F$28*COS(ATAN(1/Päälaskenta!$E$20)),AK956*Kaksitasouoma_matriisi!L956*COS(ATAN(1/Päälaskenta!$E$20)))</f>
        <v>0.23599999999999999</v>
      </c>
      <c r="AM956" s="134"/>
      <c r="AN956" s="134">
        <f t="shared" si="239"/>
        <v>1.0209999999999999</v>
      </c>
      <c r="AO956" s="8">
        <f t="shared" si="232"/>
        <v>0.42717877913058</v>
      </c>
      <c r="AP956" s="134">
        <f>Refererenssiarvoja!$B$16*H956^(1/6)/(Refererenssiarvoja!$B$15^0.5)*(Päälaskenta!$G$28/2)^0.5*(1-AO956)^(-1.5)</f>
        <v>9.4E-2</v>
      </c>
      <c r="AQ956" s="8">
        <f>Refererenssiarvoja!$B$16*Kaksitasouoma_matriisi!O956^(1/6)/(SQRT((2*Refererenssiarvoja!$B$15)/(Päälaskenta!$F$31*Päälaskenta!$G$31*Päälaskenta!$F$28))+SQRT(Refererenssiarvoja!$B$15)/Refererenssiarvoja!$B$17*LN(Kaksitasouoma_matriisi!L956/Päälaskenta!$F$28))</f>
        <v>-0.10255245414622199</v>
      </c>
      <c r="AR956" s="8">
        <f>Refererenssiarvoja!$B$16*Kaksitasouoma_matriisi!O956^(1/6)/(SQRT((2*Refererenssiarvoja!$B$15)/(Päälaskenta!$F$31*Päälaskenta!$G$31*L956)))</f>
        <v>0.20566094637986701</v>
      </c>
    </row>
    <row r="957" spans="1:44" x14ac:dyDescent="0.2">
      <c r="A957" s="8">
        <v>955</v>
      </c>
      <c r="B957" s="8">
        <f>IF(Päälaskenta!C$7,Päälaskenta!E$7,Päälaskenta!G$5)</f>
        <v>2.5</v>
      </c>
      <c r="C957" s="56">
        <v>1.0449999999999999</v>
      </c>
      <c r="D957" s="93">
        <f t="shared" si="225"/>
        <v>2.3923000000000001</v>
      </c>
      <c r="E957" s="8">
        <f>IF(Päälaskenta!$C$26,Kaksitasouoma_matriisi!AP957,Kaksitasouoma_matriisi!AC957)</f>
        <v>0.102565473551413</v>
      </c>
      <c r="F957" s="56">
        <f>IF(D957&lt;Päälaskenta!H$24,(SQRT(POWER(Päälaskenta!C$24/(2*Päälaskenta!E$24),2)+(D957/Päälaskenta!E$24))-Päälaskenta!C$24/(2*Päälaskenta!E$24)),IF(D957=Päälaskenta!H$24,Päälaskenta!D$24,Päälaskenta!D$24+(SQRT(POWER((Päälaskenta!C$20+Päälaskenta!G$24)/(2*Päälaskenta!E$20),2)+((D957-Päälaskenta!H$24)/Päälaskenta!E$20))-(Päälaskenta!C$20+Päälaskenta!G$24)/(2*Päälaskenta!E$20))))</f>
        <v>0.85699999999999998</v>
      </c>
      <c r="G957" s="57">
        <f>IF(F957&gt;Päälaskenta!D$24,(2*SQRT((POWER(Päälaskenta!D$24,2))+POWER(Päälaskenta!E$24*Päälaskenta!D$24,2))+Päälaskenta!C$24)+(2*SQRT((POWER((F957-Päälaskenta!D$24),2))+POWER(Päälaskenta!E$20*(F957-Päälaskenta!D$24),2))+Päälaskenta!C$20),(2*SQRT((POWER(F957,2))+POWER(Päälaskenta!E$24*F957,2))+Päälaskenta!C$24))</f>
        <v>8.5500000000000007</v>
      </c>
      <c r="H957" s="57">
        <f t="shared" si="226"/>
        <v>0.28000000000000003</v>
      </c>
      <c r="I957" s="62">
        <f t="shared" si="227"/>
        <v>6.2713000000000005E-2</v>
      </c>
      <c r="J957" s="8">
        <f>IF(F957&lt;Päälaskenta!$D$24,0,Kaksitasouoma_matriisi!F957-Päälaskenta!$D$24)</f>
        <v>0.157</v>
      </c>
      <c r="L957" s="8">
        <f>IF(F957&gt;Päälaskenta!D$24,F957-Päälaskenta!D$24,0)</f>
        <v>0.157</v>
      </c>
      <c r="M957" s="8">
        <f>IF(F957&gt;Päälaskenta!D$24,(Päälaskenta!C$20+(Päälaskenta!E$20*(Kaksitasouoma_matriisi!F957-Päälaskenta!D$24)))*(Kaksitasouoma_matriisi!F957-Päälaskenta!D$24),0)</f>
        <v>0.82197350000000002</v>
      </c>
      <c r="N957" s="8">
        <f>IF(F957&gt;Päälaskenta!D$24,(2*SQRT((POWER((F957-Päälaskenta!D$24),2))+POWER(Päälaskenta!E$20*(F957-Päälaskenta!D$24),2))+Päälaskenta!C$20),0)</f>
        <v>5.5660715502478499</v>
      </c>
      <c r="O957" s="8">
        <f t="shared" si="233"/>
        <v>0.14767569776629999</v>
      </c>
      <c r="P957" s="8">
        <f>IF(Päälaskenta!$C$29,IF(L957&gt;Päälaskenta!$F$28,Kaksitasouoma_matriisi!AQ957,Kaksitasouoma_matriisi!AR957),Päälaskenta!$F$20)</f>
        <v>0.12</v>
      </c>
      <c r="Q957" s="8">
        <f t="shared" si="234"/>
        <v>1.9137384884403399</v>
      </c>
      <c r="R957" s="8">
        <f t="shared" si="228"/>
        <v>0.29005116092143801</v>
      </c>
      <c r="S957" s="8">
        <f t="shared" si="235"/>
        <v>0.35287166912490198</v>
      </c>
      <c r="U957" s="93">
        <f>IF(F957&gt;Päälaskenta!D$24,Päälaskenta!H$24+L957*Päälaskenta!G$24,F957*Päälaskenta!C$24 + F957*F957*Päälaskenta!E$24)</f>
        <v>1.5668</v>
      </c>
      <c r="V957" s="8">
        <f>IF(F957&gt;Päälaskenta!D$24,2*SQRT(POWER(Päälaskenta!D$24,2)+POWER(Päälaskenta!E$24*Päälaskenta!D$24,2))+Päälaskenta!C$24,(2*SQRT((POWER(F957,2))+POWER(Päälaskenta!E$24*F957,2))+Päälaskenta!C$24))</f>
        <v>2.9798989873223301</v>
      </c>
      <c r="W957" s="8">
        <f t="shared" si="236"/>
        <v>0.52578963470432605</v>
      </c>
      <c r="X957" s="8">
        <f>Päälaskenta!F$24</f>
        <v>7.0000000000000007E-2</v>
      </c>
      <c r="Y957" s="8">
        <f t="shared" si="237"/>
        <v>14.581097132633801</v>
      </c>
      <c r="Z957" s="8">
        <f t="shared" si="229"/>
        <v>2.2099488390785602</v>
      </c>
      <c r="AA957" s="8">
        <f t="shared" si="238"/>
        <v>1.4104856006373201</v>
      </c>
      <c r="AC957" s="8">
        <f t="shared" si="230"/>
        <v>0.102565473551413</v>
      </c>
      <c r="AE957" s="8">
        <v>955</v>
      </c>
      <c r="AF957" s="8">
        <f t="shared" si="240"/>
        <v>16.494835621074099</v>
      </c>
      <c r="AG957" s="8">
        <f t="shared" si="231"/>
        <v>2.2971218533982301E-2</v>
      </c>
      <c r="AJ957" s="132">
        <f>IF(Päälaskenta!$F$28&lt;Kaksitasouoma_matriisi!L957,Päälaskenta!$C$20*Päälaskenta!$F$28,Päälaskenta!$C$20*Kaksitasouoma_matriisi!L957)</f>
        <v>0.78500000000000003</v>
      </c>
      <c r="AK957" s="134">
        <f>SQRT(Päälaskenta!$D$20^2+(Päälaskenta!$D$20/(1/Päälaskenta!$E$20))^2)</f>
        <v>1.8029999999999999</v>
      </c>
      <c r="AL957" s="134">
        <f>IF(Päälaskenta!$F$28&lt;Kaksitasouoma_matriisi!L957,AK957*Päälaskenta!$F$28*COS(ATAN(1/Päälaskenta!$E$20)),AK957*Kaksitasouoma_matriisi!L957*COS(ATAN(1/Päälaskenta!$E$20)))</f>
        <v>0.23599999999999999</v>
      </c>
      <c r="AM957" s="134"/>
      <c r="AN957" s="134">
        <f t="shared" si="239"/>
        <v>1.0209999999999999</v>
      </c>
      <c r="AO957" s="8">
        <f t="shared" si="232"/>
        <v>0.42678593821845101</v>
      </c>
      <c r="AP957" s="134">
        <f>Refererenssiarvoja!$B$16*H957^(1/6)/(Refererenssiarvoja!$B$15^0.5)*(Päälaskenta!$G$28/2)^0.5*(1-AO957)^(-1.5)</f>
        <v>9.4E-2</v>
      </c>
      <c r="AQ957" s="8">
        <f>Refererenssiarvoja!$B$16*Kaksitasouoma_matriisi!O957^(1/6)/(SQRT((2*Refererenssiarvoja!$B$15)/(Päälaskenta!$F$31*Päälaskenta!$G$31*Päälaskenta!$F$28))+SQRT(Refererenssiarvoja!$B$15)/Refererenssiarvoja!$B$17*LN(Kaksitasouoma_matriisi!L957/Päälaskenta!$F$28))</f>
        <v>-0.10255245414622199</v>
      </c>
      <c r="AR957" s="8">
        <f>Refererenssiarvoja!$B$16*Kaksitasouoma_matriisi!O957^(1/6)/(SQRT((2*Refererenssiarvoja!$B$15)/(Päälaskenta!$F$31*Päälaskenta!$G$31*L957)))</f>
        <v>0.20566094637986701</v>
      </c>
    </row>
    <row r="958" spans="1:44" x14ac:dyDescent="0.2">
      <c r="A958" s="8">
        <v>956</v>
      </c>
      <c r="B958" s="8">
        <f>IF(Päälaskenta!C$7,Päälaskenta!E$7,Päälaskenta!G$5)</f>
        <v>2.5</v>
      </c>
      <c r="C958" s="56">
        <v>1.044</v>
      </c>
      <c r="D958" s="93">
        <f t="shared" si="225"/>
        <v>2.3946000000000001</v>
      </c>
      <c r="E958" s="8">
        <f>IF(Päälaskenta!$C$26,Kaksitasouoma_matriisi!AP958,Kaksitasouoma_matriisi!AC958)</f>
        <v>0.102572826088944</v>
      </c>
      <c r="F958" s="56">
        <f>IF(D958&lt;Päälaskenta!H$24,(SQRT(POWER(Päälaskenta!C$24/(2*Päälaskenta!E$24),2)+(D958/Päälaskenta!E$24))-Päälaskenta!C$24/(2*Päälaskenta!E$24)),IF(D958=Päälaskenta!H$24,Päälaskenta!D$24,Päälaskenta!D$24+(SQRT(POWER((Päälaskenta!C$20+Päälaskenta!G$24)/(2*Päälaskenta!E$20),2)+((D958-Päälaskenta!H$24)/Päälaskenta!E$20))-(Päälaskenta!C$20+Päälaskenta!G$24)/(2*Päälaskenta!E$20))))</f>
        <v>0.85799999999999998</v>
      </c>
      <c r="G958" s="57">
        <f>IF(F958&gt;Päälaskenta!D$24,(2*SQRT((POWER(Päälaskenta!D$24,2))+POWER(Päälaskenta!E$24*Päälaskenta!D$24,2))+Päälaskenta!C$24)+(2*SQRT((POWER((F958-Päälaskenta!D$24),2))+POWER(Päälaskenta!E$20*(F958-Päälaskenta!D$24),2))+Päälaskenta!C$20),(2*SQRT((POWER(F958,2))+POWER(Päälaskenta!E$24*F958,2))+Päälaskenta!C$24))</f>
        <v>8.5500000000000007</v>
      </c>
      <c r="H958" s="57">
        <f t="shared" si="226"/>
        <v>0.28000000000000003</v>
      </c>
      <c r="I958" s="62">
        <f t="shared" si="227"/>
        <v>6.2602000000000005E-2</v>
      </c>
      <c r="J958" s="8">
        <f>IF(F958&lt;Päälaskenta!$D$24,0,Kaksitasouoma_matriisi!F958-Päälaskenta!$D$24)</f>
        <v>0.158</v>
      </c>
      <c r="L958" s="8">
        <f>IF(F958&gt;Päälaskenta!D$24,F958-Päälaskenta!D$24,0)</f>
        <v>0.158</v>
      </c>
      <c r="M958" s="8">
        <f>IF(F958&gt;Päälaskenta!D$24,(Päälaskenta!C$20+(Päälaskenta!E$20*(Kaksitasouoma_matriisi!F958-Päälaskenta!D$24)))*(Kaksitasouoma_matriisi!F958-Päälaskenta!D$24),0)</f>
        <v>0.82744600000000001</v>
      </c>
      <c r="N958" s="8">
        <f>IF(F958&gt;Päälaskenta!D$24,(2*SQRT((POWER((F958-Päälaskenta!D$24),2))+POWER(Päälaskenta!E$20*(F958-Päälaskenta!D$24),2))+Päälaskenta!C$20),0)</f>
        <v>5.5696771015233102</v>
      </c>
      <c r="O958" s="8">
        <f t="shared" si="233"/>
        <v>0.14856265182297401</v>
      </c>
      <c r="P958" s="8">
        <f>IF(Päälaskenta!$C$29,IF(L958&gt;Päälaskenta!$F$28,Kaksitasouoma_matriisi!AQ958,Kaksitasouoma_matriisi!AR958),Päälaskenta!$F$20)</f>
        <v>0.12</v>
      </c>
      <c r="Q958" s="8">
        <f t="shared" si="234"/>
        <v>1.9341857384827601</v>
      </c>
      <c r="R958" s="8">
        <f t="shared" si="228"/>
        <v>0.29212846682327798</v>
      </c>
      <c r="S958" s="8">
        <f t="shared" si="235"/>
        <v>0.35304837635722203</v>
      </c>
      <c r="U958" s="93">
        <f>IF(F958&gt;Päälaskenta!D$24,Päälaskenta!H$24+L958*Päälaskenta!G$24,F958*Päälaskenta!C$24 + F958*F958*Päälaskenta!E$24)</f>
        <v>1.5691999999999999</v>
      </c>
      <c r="V958" s="8">
        <f>IF(F958&gt;Päälaskenta!D$24,2*SQRT(POWER(Päälaskenta!D$24,2)+POWER(Päälaskenta!E$24*Päälaskenta!D$24,2))+Päälaskenta!C$24,(2*SQRT((POWER(F958,2))+POWER(Päälaskenta!E$24*F958,2))+Päälaskenta!C$24))</f>
        <v>2.9798989873223301</v>
      </c>
      <c r="W958" s="8">
        <f t="shared" si="236"/>
        <v>0.52659503113226203</v>
      </c>
      <c r="X958" s="8">
        <f>Päälaskenta!F$24</f>
        <v>7.0000000000000007E-2</v>
      </c>
      <c r="Y958" s="8">
        <f t="shared" si="237"/>
        <v>14.6183413013832</v>
      </c>
      <c r="Z958" s="8">
        <f t="shared" si="229"/>
        <v>2.20787153317672</v>
      </c>
      <c r="AA958" s="8">
        <f t="shared" si="238"/>
        <v>1.4070045457409599</v>
      </c>
      <c r="AC958" s="8">
        <f t="shared" si="230"/>
        <v>0.102572826088944</v>
      </c>
      <c r="AE958" s="8">
        <v>956</v>
      </c>
      <c r="AF958" s="8">
        <f t="shared" si="240"/>
        <v>16.552527039866</v>
      </c>
      <c r="AG958" s="8">
        <f t="shared" si="231"/>
        <v>2.2811371917663501E-2</v>
      </c>
      <c r="AJ958" s="132">
        <f>IF(Päälaskenta!$F$28&lt;Kaksitasouoma_matriisi!L958,Päälaskenta!$C$20*Päälaskenta!$F$28,Päälaskenta!$C$20*Kaksitasouoma_matriisi!L958)</f>
        <v>0.79</v>
      </c>
      <c r="AK958" s="134">
        <f>SQRT(Päälaskenta!$D$20^2+(Päälaskenta!$D$20/(1/Päälaskenta!$E$20))^2)</f>
        <v>1.8029999999999999</v>
      </c>
      <c r="AL958" s="134">
        <f>IF(Päälaskenta!$F$28&lt;Kaksitasouoma_matriisi!L958,AK958*Päälaskenta!$F$28*COS(ATAN(1/Päälaskenta!$E$20)),AK958*Kaksitasouoma_matriisi!L958*COS(ATAN(1/Päälaskenta!$E$20)))</f>
        <v>0.23699999999999999</v>
      </c>
      <c r="AM958" s="134"/>
      <c r="AN958" s="134">
        <f t="shared" si="239"/>
        <v>1.0269999999999999</v>
      </c>
      <c r="AO958" s="8">
        <f t="shared" si="232"/>
        <v>0.42888165038002202</v>
      </c>
      <c r="AP958" s="134">
        <f>Refererenssiarvoja!$B$16*H958^(1/6)/(Refererenssiarvoja!$B$15^0.5)*(Päälaskenta!$G$28/2)^0.5*(1-AO958)^(-1.5)</f>
        <v>9.5000000000000001E-2</v>
      </c>
      <c r="AQ958" s="8">
        <f>Refererenssiarvoja!$B$16*Kaksitasouoma_matriisi!O958^(1/6)/(SQRT((2*Refererenssiarvoja!$B$15)/(Päälaskenta!$F$31*Päälaskenta!$G$31*Päälaskenta!$F$28))+SQRT(Refererenssiarvoja!$B$15)/Refererenssiarvoja!$B$17*LN(Kaksitasouoma_matriisi!L958/Päälaskenta!$F$28))</f>
        <v>-0.103379834408106</v>
      </c>
      <c r="AR958" s="8">
        <f>Refererenssiarvoja!$B$16*Kaksitasouoma_matriisi!O958^(1/6)/(SQRT((2*Refererenssiarvoja!$B$15)/(Päälaskenta!$F$31*Päälaskenta!$G$31*L958)))</f>
        <v>0.20652088737062901</v>
      </c>
    </row>
    <row r="959" spans="1:44" x14ac:dyDescent="0.2">
      <c r="A959" s="8">
        <v>957</v>
      </c>
      <c r="B959" s="8">
        <f>IF(Päälaskenta!C$7,Päälaskenta!E$7,Päälaskenta!G$5)</f>
        <v>2.5</v>
      </c>
      <c r="C959" s="56">
        <v>1.0429999999999999</v>
      </c>
      <c r="D959" s="93">
        <f t="shared" si="225"/>
        <v>2.3969</v>
      </c>
      <c r="E959" s="8">
        <f>IF(Päälaskenta!$C$26,Kaksitasouoma_matriisi!AP959,Kaksitasouoma_matriisi!AC959)</f>
        <v>0.102572826088944</v>
      </c>
      <c r="F959" s="56">
        <f>IF(D959&lt;Päälaskenta!H$24,(SQRT(POWER(Päälaskenta!C$24/(2*Päälaskenta!E$24),2)+(D959/Päälaskenta!E$24))-Päälaskenta!C$24/(2*Päälaskenta!E$24)),IF(D959=Päälaskenta!H$24,Päälaskenta!D$24,Päälaskenta!D$24+(SQRT(POWER((Päälaskenta!C$20+Päälaskenta!G$24)/(2*Päälaskenta!E$20),2)+((D959-Päälaskenta!H$24)/Päälaskenta!E$20))-(Päälaskenta!C$20+Päälaskenta!G$24)/(2*Päälaskenta!E$20))))</f>
        <v>0.85799999999999998</v>
      </c>
      <c r="G959" s="57">
        <f>IF(F959&gt;Päälaskenta!D$24,(2*SQRT((POWER(Päälaskenta!D$24,2))+POWER(Päälaskenta!E$24*Päälaskenta!D$24,2))+Päälaskenta!C$24)+(2*SQRT((POWER((F959-Päälaskenta!D$24),2))+POWER(Päälaskenta!E$20*(F959-Päälaskenta!D$24),2))+Päälaskenta!C$20),(2*SQRT((POWER(F959,2))+POWER(Päälaskenta!E$24*F959,2))+Päälaskenta!C$24))</f>
        <v>8.5500000000000007</v>
      </c>
      <c r="H959" s="57">
        <f t="shared" si="226"/>
        <v>0.28000000000000003</v>
      </c>
      <c r="I959" s="62">
        <f t="shared" si="227"/>
        <v>6.2482000000000003E-2</v>
      </c>
      <c r="J959" s="8">
        <f>IF(F959&lt;Päälaskenta!$D$24,0,Kaksitasouoma_matriisi!F959-Päälaskenta!$D$24)</f>
        <v>0.158</v>
      </c>
      <c r="L959" s="8">
        <f>IF(F959&gt;Päälaskenta!D$24,F959-Päälaskenta!D$24,0)</f>
        <v>0.158</v>
      </c>
      <c r="M959" s="8">
        <f>IF(F959&gt;Päälaskenta!D$24,(Päälaskenta!C$20+(Päälaskenta!E$20*(Kaksitasouoma_matriisi!F959-Päälaskenta!D$24)))*(Kaksitasouoma_matriisi!F959-Päälaskenta!D$24),0)</f>
        <v>0.82744600000000001</v>
      </c>
      <c r="N959" s="8">
        <f>IF(F959&gt;Päälaskenta!D$24,(2*SQRT((POWER((F959-Päälaskenta!D$24),2))+POWER(Päälaskenta!E$20*(F959-Päälaskenta!D$24),2))+Päälaskenta!C$20),0)</f>
        <v>5.5696771015233102</v>
      </c>
      <c r="O959" s="8">
        <f t="shared" si="233"/>
        <v>0.14856265182297401</v>
      </c>
      <c r="P959" s="8">
        <f>IF(Päälaskenta!$C$29,IF(L959&gt;Päälaskenta!$F$28,Kaksitasouoma_matriisi!AQ959,Kaksitasouoma_matriisi!AR959),Päälaskenta!$F$20)</f>
        <v>0.12</v>
      </c>
      <c r="Q959" s="8">
        <f t="shared" si="234"/>
        <v>1.9341857384827601</v>
      </c>
      <c r="R959" s="8">
        <f t="shared" si="228"/>
        <v>0.29212846682327798</v>
      </c>
      <c r="S959" s="8">
        <f t="shared" si="235"/>
        <v>0.35304837635722203</v>
      </c>
      <c r="U959" s="93">
        <f>IF(F959&gt;Päälaskenta!D$24,Päälaskenta!H$24+L959*Päälaskenta!G$24,F959*Päälaskenta!C$24 + F959*F959*Päälaskenta!E$24)</f>
        <v>1.5691999999999999</v>
      </c>
      <c r="V959" s="8">
        <f>IF(F959&gt;Päälaskenta!D$24,2*SQRT(POWER(Päälaskenta!D$24,2)+POWER(Päälaskenta!E$24*Päälaskenta!D$24,2))+Päälaskenta!C$24,(2*SQRT((POWER(F959,2))+POWER(Päälaskenta!E$24*F959,2))+Päälaskenta!C$24))</f>
        <v>2.9798989873223301</v>
      </c>
      <c r="W959" s="8">
        <f t="shared" si="236"/>
        <v>0.52659503113226203</v>
      </c>
      <c r="X959" s="8">
        <f>Päälaskenta!F$24</f>
        <v>7.0000000000000007E-2</v>
      </c>
      <c r="Y959" s="8">
        <f t="shared" si="237"/>
        <v>14.6183413013832</v>
      </c>
      <c r="Z959" s="8">
        <f t="shared" si="229"/>
        <v>2.20787153317672</v>
      </c>
      <c r="AA959" s="8">
        <f t="shared" si="238"/>
        <v>1.4070045457409599</v>
      </c>
      <c r="AC959" s="8">
        <f t="shared" si="230"/>
        <v>0.102572826088944</v>
      </c>
      <c r="AE959" s="8">
        <v>957</v>
      </c>
      <c r="AF959" s="8">
        <f t="shared" si="240"/>
        <v>16.552527039866</v>
      </c>
      <c r="AG959" s="8">
        <f t="shared" si="231"/>
        <v>2.2811371917663501E-2</v>
      </c>
      <c r="AJ959" s="132">
        <f>IF(Päälaskenta!$F$28&lt;Kaksitasouoma_matriisi!L959,Päälaskenta!$C$20*Päälaskenta!$F$28,Päälaskenta!$C$20*Kaksitasouoma_matriisi!L959)</f>
        <v>0.79</v>
      </c>
      <c r="AK959" s="134">
        <f>SQRT(Päälaskenta!$D$20^2+(Päälaskenta!$D$20/(1/Päälaskenta!$E$20))^2)</f>
        <v>1.8029999999999999</v>
      </c>
      <c r="AL959" s="134">
        <f>IF(Päälaskenta!$F$28&lt;Kaksitasouoma_matriisi!L959,AK959*Päälaskenta!$F$28*COS(ATAN(1/Päälaskenta!$E$20)),AK959*Kaksitasouoma_matriisi!L959*COS(ATAN(1/Päälaskenta!$E$20)))</f>
        <v>0.23699999999999999</v>
      </c>
      <c r="AM959" s="134"/>
      <c r="AN959" s="134">
        <f t="shared" si="239"/>
        <v>1.0269999999999999</v>
      </c>
      <c r="AO959" s="8">
        <f t="shared" si="232"/>
        <v>0.42847010722182799</v>
      </c>
      <c r="AP959" s="134">
        <f>Refererenssiarvoja!$B$16*H959^(1/6)/(Refererenssiarvoja!$B$15^0.5)*(Päälaskenta!$G$28/2)^0.5*(1-AO959)^(-1.5)</f>
        <v>9.5000000000000001E-2</v>
      </c>
      <c r="AQ959" s="8">
        <f>Refererenssiarvoja!$B$16*Kaksitasouoma_matriisi!O959^(1/6)/(SQRT((2*Refererenssiarvoja!$B$15)/(Päälaskenta!$F$31*Päälaskenta!$G$31*Päälaskenta!$F$28))+SQRT(Refererenssiarvoja!$B$15)/Refererenssiarvoja!$B$17*LN(Kaksitasouoma_matriisi!L959/Päälaskenta!$F$28))</f>
        <v>-0.103379834408106</v>
      </c>
      <c r="AR959" s="8">
        <f>Refererenssiarvoja!$B$16*Kaksitasouoma_matriisi!O959^(1/6)/(SQRT((2*Refererenssiarvoja!$B$15)/(Päälaskenta!$F$31*Päälaskenta!$G$31*L959)))</f>
        <v>0.20652088737062901</v>
      </c>
    </row>
    <row r="960" spans="1:44" x14ac:dyDescent="0.2">
      <c r="A960" s="8">
        <v>958</v>
      </c>
      <c r="B960" s="8">
        <f>IF(Päälaskenta!C$7,Päälaskenta!E$7,Päälaskenta!G$5)</f>
        <v>2.5</v>
      </c>
      <c r="C960" s="56">
        <v>1.042</v>
      </c>
      <c r="D960" s="93">
        <f t="shared" si="225"/>
        <v>2.3992</v>
      </c>
      <c r="E960" s="8">
        <f>IF(Päälaskenta!$C$26,Kaksitasouoma_matriisi!AP960,Kaksitasouoma_matriisi!AC960)</f>
        <v>0.102572826088944</v>
      </c>
      <c r="F960" s="56">
        <f>IF(D960&lt;Päälaskenta!H$24,(SQRT(POWER(Päälaskenta!C$24/(2*Päälaskenta!E$24),2)+(D960/Päälaskenta!E$24))-Päälaskenta!C$24/(2*Päälaskenta!E$24)),IF(D960=Päälaskenta!H$24,Päälaskenta!D$24,Päälaskenta!D$24+(SQRT(POWER((Päälaskenta!C$20+Päälaskenta!G$24)/(2*Päälaskenta!E$20),2)+((D960-Päälaskenta!H$24)/Päälaskenta!E$20))-(Päälaskenta!C$20+Päälaskenta!G$24)/(2*Päälaskenta!E$20))))</f>
        <v>0.85799999999999998</v>
      </c>
      <c r="G960" s="57">
        <f>IF(F960&gt;Päälaskenta!D$24,(2*SQRT((POWER(Päälaskenta!D$24,2))+POWER(Päälaskenta!E$24*Päälaskenta!D$24,2))+Päälaskenta!C$24)+(2*SQRT((POWER((F960-Päälaskenta!D$24),2))+POWER(Päälaskenta!E$20*(F960-Päälaskenta!D$24),2))+Päälaskenta!C$20),(2*SQRT((POWER(F960,2))+POWER(Päälaskenta!E$24*F960,2))+Päälaskenta!C$24))</f>
        <v>8.5500000000000007</v>
      </c>
      <c r="H960" s="57">
        <f t="shared" si="226"/>
        <v>0.28000000000000003</v>
      </c>
      <c r="I960" s="62">
        <f t="shared" si="227"/>
        <v>6.2362000000000001E-2</v>
      </c>
      <c r="J960" s="8">
        <f>IF(F960&lt;Päälaskenta!$D$24,0,Kaksitasouoma_matriisi!F960-Päälaskenta!$D$24)</f>
        <v>0.158</v>
      </c>
      <c r="L960" s="8">
        <f>IF(F960&gt;Päälaskenta!D$24,F960-Päälaskenta!D$24,0)</f>
        <v>0.158</v>
      </c>
      <c r="M960" s="8">
        <f>IF(F960&gt;Päälaskenta!D$24,(Päälaskenta!C$20+(Päälaskenta!E$20*(Kaksitasouoma_matriisi!F960-Päälaskenta!D$24)))*(Kaksitasouoma_matriisi!F960-Päälaskenta!D$24),0)</f>
        <v>0.82744600000000001</v>
      </c>
      <c r="N960" s="8">
        <f>IF(F960&gt;Päälaskenta!D$24,(2*SQRT((POWER((F960-Päälaskenta!D$24),2))+POWER(Päälaskenta!E$20*(F960-Päälaskenta!D$24),2))+Päälaskenta!C$20),0)</f>
        <v>5.5696771015233102</v>
      </c>
      <c r="O960" s="8">
        <f t="shared" si="233"/>
        <v>0.14856265182297401</v>
      </c>
      <c r="P960" s="8">
        <f>IF(Päälaskenta!$C$29,IF(L960&gt;Päälaskenta!$F$28,Kaksitasouoma_matriisi!AQ960,Kaksitasouoma_matriisi!AR960),Päälaskenta!$F$20)</f>
        <v>0.12</v>
      </c>
      <c r="Q960" s="8">
        <f t="shared" si="234"/>
        <v>1.9341857384827601</v>
      </c>
      <c r="R960" s="8">
        <f t="shared" si="228"/>
        <v>0.29212846682327798</v>
      </c>
      <c r="S960" s="8">
        <f t="shared" si="235"/>
        <v>0.35304837635722203</v>
      </c>
      <c r="U960" s="93">
        <f>IF(F960&gt;Päälaskenta!D$24,Päälaskenta!H$24+L960*Päälaskenta!G$24,F960*Päälaskenta!C$24 + F960*F960*Päälaskenta!E$24)</f>
        <v>1.5691999999999999</v>
      </c>
      <c r="V960" s="8">
        <f>IF(F960&gt;Päälaskenta!D$24,2*SQRT(POWER(Päälaskenta!D$24,2)+POWER(Päälaskenta!E$24*Päälaskenta!D$24,2))+Päälaskenta!C$24,(2*SQRT((POWER(F960,2))+POWER(Päälaskenta!E$24*F960,2))+Päälaskenta!C$24))</f>
        <v>2.9798989873223301</v>
      </c>
      <c r="W960" s="8">
        <f t="shared" si="236"/>
        <v>0.52659503113226203</v>
      </c>
      <c r="X960" s="8">
        <f>Päälaskenta!F$24</f>
        <v>7.0000000000000007E-2</v>
      </c>
      <c r="Y960" s="8">
        <f t="shared" si="237"/>
        <v>14.6183413013832</v>
      </c>
      <c r="Z960" s="8">
        <f t="shared" si="229"/>
        <v>2.20787153317672</v>
      </c>
      <c r="AA960" s="8">
        <f t="shared" si="238"/>
        <v>1.4070045457409599</v>
      </c>
      <c r="AC960" s="8">
        <f t="shared" si="230"/>
        <v>0.102572826088944</v>
      </c>
      <c r="AE960" s="8">
        <v>958</v>
      </c>
      <c r="AF960" s="8">
        <f t="shared" si="240"/>
        <v>16.552527039866</v>
      </c>
      <c r="AG960" s="8">
        <f t="shared" si="231"/>
        <v>2.2811371917663501E-2</v>
      </c>
      <c r="AJ960" s="132">
        <f>IF(Päälaskenta!$F$28&lt;Kaksitasouoma_matriisi!L960,Päälaskenta!$C$20*Päälaskenta!$F$28,Päälaskenta!$C$20*Kaksitasouoma_matriisi!L960)</f>
        <v>0.79</v>
      </c>
      <c r="AK960" s="134">
        <f>SQRT(Päälaskenta!$D$20^2+(Päälaskenta!$D$20/(1/Päälaskenta!$E$20))^2)</f>
        <v>1.8029999999999999</v>
      </c>
      <c r="AL960" s="134">
        <f>IF(Päälaskenta!$F$28&lt;Kaksitasouoma_matriisi!L960,AK960*Päälaskenta!$F$28*COS(ATAN(1/Päälaskenta!$E$20)),AK960*Kaksitasouoma_matriisi!L960*COS(ATAN(1/Päälaskenta!$E$20)))</f>
        <v>0.23699999999999999</v>
      </c>
      <c r="AM960" s="134"/>
      <c r="AN960" s="134">
        <f t="shared" si="239"/>
        <v>1.0269999999999999</v>
      </c>
      <c r="AO960" s="8">
        <f t="shared" si="232"/>
        <v>0.42805935311770599</v>
      </c>
      <c r="AP960" s="134">
        <f>Refererenssiarvoja!$B$16*H960^(1/6)/(Refererenssiarvoja!$B$15^0.5)*(Päälaskenta!$G$28/2)^0.5*(1-AO960)^(-1.5)</f>
        <v>9.4E-2</v>
      </c>
      <c r="AQ960" s="8">
        <f>Refererenssiarvoja!$B$16*Kaksitasouoma_matriisi!O960^(1/6)/(SQRT((2*Refererenssiarvoja!$B$15)/(Päälaskenta!$F$31*Päälaskenta!$G$31*Päälaskenta!$F$28))+SQRT(Refererenssiarvoja!$B$15)/Refererenssiarvoja!$B$17*LN(Kaksitasouoma_matriisi!L960/Päälaskenta!$F$28))</f>
        <v>-0.103379834408106</v>
      </c>
      <c r="AR960" s="8">
        <f>Refererenssiarvoja!$B$16*Kaksitasouoma_matriisi!O960^(1/6)/(SQRT((2*Refererenssiarvoja!$B$15)/(Päälaskenta!$F$31*Päälaskenta!$G$31*L960)))</f>
        <v>0.20652088737062901</v>
      </c>
    </row>
    <row r="961" spans="1:44" x14ac:dyDescent="0.2">
      <c r="A961" s="8">
        <v>959</v>
      </c>
      <c r="B961" s="8">
        <f>IF(Päälaskenta!C$7,Päälaskenta!E$7,Päälaskenta!G$5)</f>
        <v>2.5</v>
      </c>
      <c r="C961" s="56">
        <v>1.0409999999999999</v>
      </c>
      <c r="D961" s="93">
        <f t="shared" si="225"/>
        <v>2.4015</v>
      </c>
      <c r="E961" s="8">
        <f>IF(Päälaskenta!$C$26,Kaksitasouoma_matriisi!AP961,Kaksitasouoma_matriisi!AC961)</f>
        <v>0.102580172427625</v>
      </c>
      <c r="F961" s="56">
        <f>IF(D961&lt;Päälaskenta!H$24,(SQRT(POWER(Päälaskenta!C$24/(2*Päälaskenta!E$24),2)+(D961/Päälaskenta!E$24))-Päälaskenta!C$24/(2*Päälaskenta!E$24)),IF(D961=Päälaskenta!H$24,Päälaskenta!D$24,Päälaskenta!D$24+(SQRT(POWER((Päälaskenta!C$20+Päälaskenta!G$24)/(2*Päälaskenta!E$20),2)+((D961-Päälaskenta!H$24)/Päälaskenta!E$20))-(Päälaskenta!C$20+Päälaskenta!G$24)/(2*Päälaskenta!E$20))))</f>
        <v>0.85899999999999999</v>
      </c>
      <c r="G961" s="57">
        <f>IF(F961&gt;Päälaskenta!D$24,(2*SQRT((POWER(Päälaskenta!D$24,2))+POWER(Päälaskenta!E$24*Päälaskenta!D$24,2))+Päälaskenta!C$24)+(2*SQRT((POWER((F961-Päälaskenta!D$24),2))+POWER(Päälaskenta!E$20*(F961-Päälaskenta!D$24),2))+Päälaskenta!C$20),(2*SQRT((POWER(F961,2))+POWER(Päälaskenta!E$24*F961,2))+Päälaskenta!C$24))</f>
        <v>8.5500000000000007</v>
      </c>
      <c r="H961" s="57">
        <f t="shared" si="226"/>
        <v>0.28000000000000003</v>
      </c>
      <c r="I961" s="62">
        <f t="shared" si="227"/>
        <v>6.2252000000000002E-2</v>
      </c>
      <c r="J961" s="8">
        <f>IF(F961&lt;Päälaskenta!$D$24,0,Kaksitasouoma_matriisi!F961-Päälaskenta!$D$24)</f>
        <v>0.159</v>
      </c>
      <c r="L961" s="8">
        <f>IF(F961&gt;Päälaskenta!D$24,F961-Päälaskenta!D$24,0)</f>
        <v>0.159</v>
      </c>
      <c r="M961" s="8">
        <f>IF(F961&gt;Päälaskenta!D$24,(Päälaskenta!C$20+(Päälaskenta!E$20*(Kaksitasouoma_matriisi!F961-Päälaskenta!D$24)))*(Kaksitasouoma_matriisi!F961-Päälaskenta!D$24),0)</f>
        <v>0.83292149999999998</v>
      </c>
      <c r="N961" s="8">
        <f>IF(F961&gt;Päälaskenta!D$24,(2*SQRT((POWER((F961-Päälaskenta!D$24),2))+POWER(Päälaskenta!E$20*(F961-Päälaskenta!D$24),2))+Päälaskenta!C$20),0)</f>
        <v>5.5732826527987704</v>
      </c>
      <c r="O961" s="8">
        <f t="shared" si="233"/>
        <v>0.149448996558918</v>
      </c>
      <c r="P961" s="8">
        <f>IF(Päälaskenta!$C$29,IF(L961&gt;Päälaskenta!$F$28,Kaksitasouoma_matriisi!AQ961,Kaksitasouoma_matriisi!AR961),Päälaskenta!$F$20)</f>
        <v>0.12</v>
      </c>
      <c r="Q961" s="8">
        <f t="shared" si="234"/>
        <v>1.95472122543052</v>
      </c>
      <c r="R961" s="8">
        <f t="shared" si="228"/>
        <v>0.29420238741221</v>
      </c>
      <c r="S961" s="8">
        <f t="shared" si="235"/>
        <v>0.35321742494606001</v>
      </c>
      <c r="U961" s="93">
        <f>IF(F961&gt;Päälaskenta!D$24,Päälaskenta!H$24+L961*Päälaskenta!G$24,F961*Päälaskenta!C$24 + F961*F961*Päälaskenta!E$24)</f>
        <v>1.5716000000000001</v>
      </c>
      <c r="V961" s="8">
        <f>IF(F961&gt;Päälaskenta!D$24,2*SQRT(POWER(Päälaskenta!D$24,2)+POWER(Päälaskenta!E$24*Päälaskenta!D$24,2))+Päälaskenta!C$24,(2*SQRT((POWER(F961,2))+POWER(Päälaskenta!E$24*F961,2))+Päälaskenta!C$24))</f>
        <v>2.9798989873223301</v>
      </c>
      <c r="W961" s="8">
        <f t="shared" si="236"/>
        <v>0.527400427560199</v>
      </c>
      <c r="X961" s="8">
        <f>Päälaskenta!F$24</f>
        <v>7.0000000000000007E-2</v>
      </c>
      <c r="Y961" s="8">
        <f t="shared" si="237"/>
        <v>14.6556234647006</v>
      </c>
      <c r="Z961" s="8">
        <f t="shared" si="229"/>
        <v>2.2057976125877898</v>
      </c>
      <c r="AA961" s="8">
        <f t="shared" si="238"/>
        <v>1.40353627678022</v>
      </c>
      <c r="AC961" s="8">
        <f t="shared" si="230"/>
        <v>0.102580172427625</v>
      </c>
      <c r="AE961" s="8">
        <v>959</v>
      </c>
      <c r="AF961" s="8">
        <f t="shared" si="240"/>
        <v>16.6103446901311</v>
      </c>
      <c r="AG961" s="8">
        <f t="shared" si="231"/>
        <v>2.2652843660683E-2</v>
      </c>
      <c r="AJ961" s="132">
        <f>IF(Päälaskenta!$F$28&lt;Kaksitasouoma_matriisi!L961,Päälaskenta!$C$20*Päälaskenta!$F$28,Päälaskenta!$C$20*Kaksitasouoma_matriisi!L961)</f>
        <v>0.79500000000000004</v>
      </c>
      <c r="AK961" s="134">
        <f>SQRT(Päälaskenta!$D$20^2+(Päälaskenta!$D$20/(1/Päälaskenta!$E$20))^2)</f>
        <v>1.8029999999999999</v>
      </c>
      <c r="AL961" s="134">
        <f>IF(Päälaskenta!$F$28&lt;Kaksitasouoma_matriisi!L961,AK961*Päälaskenta!$F$28*COS(ATAN(1/Päälaskenta!$E$20)),AK961*Kaksitasouoma_matriisi!L961*COS(ATAN(1/Päälaskenta!$E$20)))</f>
        <v>0.23899999999999999</v>
      </c>
      <c r="AM961" s="134"/>
      <c r="AN961" s="134">
        <f t="shared" si="239"/>
        <v>1.034</v>
      </c>
      <c r="AO961" s="8">
        <f t="shared" si="232"/>
        <v>0.430564230689153</v>
      </c>
      <c r="AP961" s="134">
        <f>Refererenssiarvoja!$B$16*H961^(1/6)/(Refererenssiarvoja!$B$15^0.5)*(Päälaskenta!$G$28/2)^0.5*(1-AO961)^(-1.5)</f>
        <v>9.5000000000000001E-2</v>
      </c>
      <c r="AQ961" s="8">
        <f>Refererenssiarvoja!$B$16*Kaksitasouoma_matriisi!O961^(1/6)/(SQRT((2*Refererenssiarvoja!$B$15)/(Päälaskenta!$F$31*Päälaskenta!$G$31*Päälaskenta!$F$28))+SQRT(Refererenssiarvoja!$B$15)/Refererenssiarvoja!$B$17*LN(Kaksitasouoma_matriisi!L961/Päälaskenta!$F$28))</f>
        <v>-0.10421372143888701</v>
      </c>
      <c r="AR961" s="8">
        <f>Refererenssiarvoja!$B$16*Kaksitasouoma_matriisi!O961^(1/6)/(SQRT((2*Refererenssiarvoja!$B$15)/(Päälaskenta!$F$31*Päälaskenta!$G$31*L961)))</f>
        <v>0.207378897463567</v>
      </c>
    </row>
    <row r="962" spans="1:44" x14ac:dyDescent="0.2">
      <c r="A962" s="8">
        <v>960</v>
      </c>
      <c r="B962" s="8">
        <f>IF(Päälaskenta!C$7,Päälaskenta!E$7,Päälaskenta!G$5)</f>
        <v>2.5</v>
      </c>
      <c r="C962" s="56">
        <v>1.04</v>
      </c>
      <c r="D962" s="93">
        <f t="shared" si="225"/>
        <v>2.4037999999999999</v>
      </c>
      <c r="E962" s="8">
        <f>IF(Päälaskenta!$C$26,Kaksitasouoma_matriisi!AP962,Kaksitasouoma_matriisi!AC962)</f>
        <v>0.102580172427625</v>
      </c>
      <c r="F962" s="56">
        <f>IF(D962&lt;Päälaskenta!H$24,(SQRT(POWER(Päälaskenta!C$24/(2*Päälaskenta!E$24),2)+(D962/Päälaskenta!E$24))-Päälaskenta!C$24/(2*Päälaskenta!E$24)),IF(D962=Päälaskenta!H$24,Päälaskenta!D$24,Päälaskenta!D$24+(SQRT(POWER((Päälaskenta!C$20+Päälaskenta!G$24)/(2*Päälaskenta!E$20),2)+((D962-Päälaskenta!H$24)/Päälaskenta!E$20))-(Päälaskenta!C$20+Päälaskenta!G$24)/(2*Päälaskenta!E$20))))</f>
        <v>0.85899999999999999</v>
      </c>
      <c r="G962" s="57">
        <f>IF(F962&gt;Päälaskenta!D$24,(2*SQRT((POWER(Päälaskenta!D$24,2))+POWER(Päälaskenta!E$24*Päälaskenta!D$24,2))+Päälaskenta!C$24)+(2*SQRT((POWER((F962-Päälaskenta!D$24),2))+POWER(Päälaskenta!E$20*(F962-Päälaskenta!D$24),2))+Päälaskenta!C$20),(2*SQRT((POWER(F962,2))+POWER(Päälaskenta!E$24*F962,2))+Päälaskenta!C$24))</f>
        <v>8.5500000000000007</v>
      </c>
      <c r="H962" s="57">
        <f t="shared" si="226"/>
        <v>0.28000000000000003</v>
      </c>
      <c r="I962" s="62">
        <f t="shared" si="227"/>
        <v>6.2132E-2</v>
      </c>
      <c r="J962" s="8">
        <f>IF(F962&lt;Päälaskenta!$D$24,0,Kaksitasouoma_matriisi!F962-Päälaskenta!$D$24)</f>
        <v>0.159</v>
      </c>
      <c r="L962" s="8">
        <f>IF(F962&gt;Päälaskenta!D$24,F962-Päälaskenta!D$24,0)</f>
        <v>0.159</v>
      </c>
      <c r="M962" s="8">
        <f>IF(F962&gt;Päälaskenta!D$24,(Päälaskenta!C$20+(Päälaskenta!E$20*(Kaksitasouoma_matriisi!F962-Päälaskenta!D$24)))*(Kaksitasouoma_matriisi!F962-Päälaskenta!D$24),0)</f>
        <v>0.83292149999999998</v>
      </c>
      <c r="N962" s="8">
        <f>IF(F962&gt;Päälaskenta!D$24,(2*SQRT((POWER((F962-Päälaskenta!D$24),2))+POWER(Päälaskenta!E$20*(F962-Päälaskenta!D$24),2))+Päälaskenta!C$20),0)</f>
        <v>5.5732826527987704</v>
      </c>
      <c r="O962" s="8">
        <f t="shared" si="233"/>
        <v>0.149448996558918</v>
      </c>
      <c r="P962" s="8">
        <f>IF(Päälaskenta!$C$29,IF(L962&gt;Päälaskenta!$F$28,Kaksitasouoma_matriisi!AQ962,Kaksitasouoma_matriisi!AR962),Päälaskenta!$F$20)</f>
        <v>0.12</v>
      </c>
      <c r="Q962" s="8">
        <f t="shared" si="234"/>
        <v>1.95472122543052</v>
      </c>
      <c r="R962" s="8">
        <f t="shared" si="228"/>
        <v>0.29420238741221</v>
      </c>
      <c r="S962" s="8">
        <f t="shared" si="235"/>
        <v>0.35321742494606001</v>
      </c>
      <c r="U962" s="93">
        <f>IF(F962&gt;Päälaskenta!D$24,Päälaskenta!H$24+L962*Päälaskenta!G$24,F962*Päälaskenta!C$24 + F962*F962*Päälaskenta!E$24)</f>
        <v>1.5716000000000001</v>
      </c>
      <c r="V962" s="8">
        <f>IF(F962&gt;Päälaskenta!D$24,2*SQRT(POWER(Päälaskenta!D$24,2)+POWER(Päälaskenta!E$24*Päälaskenta!D$24,2))+Päälaskenta!C$24,(2*SQRT((POWER(F962,2))+POWER(Päälaskenta!E$24*F962,2))+Päälaskenta!C$24))</f>
        <v>2.9798989873223301</v>
      </c>
      <c r="W962" s="8">
        <f t="shared" si="236"/>
        <v>0.527400427560199</v>
      </c>
      <c r="X962" s="8">
        <f>Päälaskenta!F$24</f>
        <v>7.0000000000000007E-2</v>
      </c>
      <c r="Y962" s="8">
        <f t="shared" si="237"/>
        <v>14.6556234647006</v>
      </c>
      <c r="Z962" s="8">
        <f t="shared" si="229"/>
        <v>2.2057976125877898</v>
      </c>
      <c r="AA962" s="8">
        <f t="shared" si="238"/>
        <v>1.40353627678022</v>
      </c>
      <c r="AC962" s="8">
        <f t="shared" si="230"/>
        <v>0.102580172427625</v>
      </c>
      <c r="AE962" s="8">
        <v>960</v>
      </c>
      <c r="AF962" s="8">
        <f t="shared" si="240"/>
        <v>16.6103446901311</v>
      </c>
      <c r="AG962" s="8">
        <f t="shared" si="231"/>
        <v>2.2652843660683E-2</v>
      </c>
      <c r="AJ962" s="132">
        <f>IF(Päälaskenta!$F$28&lt;Kaksitasouoma_matriisi!L962,Päälaskenta!$C$20*Päälaskenta!$F$28,Päälaskenta!$C$20*Kaksitasouoma_matriisi!L962)</f>
        <v>0.79500000000000004</v>
      </c>
      <c r="AK962" s="134">
        <f>SQRT(Päälaskenta!$D$20^2+(Päälaskenta!$D$20/(1/Päälaskenta!$E$20))^2)</f>
        <v>1.8029999999999999</v>
      </c>
      <c r="AL962" s="134">
        <f>IF(Päälaskenta!$F$28&lt;Kaksitasouoma_matriisi!L962,AK962*Päälaskenta!$F$28*COS(ATAN(1/Päälaskenta!$E$20)),AK962*Kaksitasouoma_matriisi!L962*COS(ATAN(1/Päälaskenta!$E$20)))</f>
        <v>0.23899999999999999</v>
      </c>
      <c r="AM962" s="134"/>
      <c r="AN962" s="134">
        <f t="shared" si="239"/>
        <v>1.034</v>
      </c>
      <c r="AO962" s="8">
        <f t="shared" si="232"/>
        <v>0.430152258923371</v>
      </c>
      <c r="AP962" s="134">
        <f>Refererenssiarvoja!$B$16*H962^(1/6)/(Refererenssiarvoja!$B$15^0.5)*(Päälaskenta!$G$28/2)^0.5*(1-AO962)^(-1.5)</f>
        <v>9.5000000000000001E-2</v>
      </c>
      <c r="AQ962" s="8">
        <f>Refererenssiarvoja!$B$16*Kaksitasouoma_matriisi!O962^(1/6)/(SQRT((2*Refererenssiarvoja!$B$15)/(Päälaskenta!$F$31*Päälaskenta!$G$31*Päälaskenta!$F$28))+SQRT(Refererenssiarvoja!$B$15)/Refererenssiarvoja!$B$17*LN(Kaksitasouoma_matriisi!L962/Päälaskenta!$F$28))</f>
        <v>-0.10421372143888701</v>
      </c>
      <c r="AR962" s="8">
        <f>Refererenssiarvoja!$B$16*Kaksitasouoma_matriisi!O962^(1/6)/(SQRT((2*Refererenssiarvoja!$B$15)/(Päälaskenta!$F$31*Päälaskenta!$G$31*L962)))</f>
        <v>0.207378897463567</v>
      </c>
    </row>
    <row r="963" spans="1:44" x14ac:dyDescent="0.2">
      <c r="A963" s="8">
        <v>961</v>
      </c>
      <c r="B963" s="8">
        <f>IF(Päälaskenta!C$7,Päälaskenta!E$7,Päälaskenta!G$5)</f>
        <v>2.5</v>
      </c>
      <c r="C963" s="56">
        <v>1.0389999999999999</v>
      </c>
      <c r="D963" s="93">
        <f t="shared" ref="D963:D1026" si="241">B963/C963</f>
        <v>2.4062000000000001</v>
      </c>
      <c r="E963" s="8">
        <f>IF(Päälaskenta!$C$26,Kaksitasouoma_matriisi!AP963,Kaksitasouoma_matriisi!AC963)</f>
        <v>0.102580172427625</v>
      </c>
      <c r="F963" s="56">
        <f>IF(D963&lt;Päälaskenta!H$24,(SQRT(POWER(Päälaskenta!C$24/(2*Päälaskenta!E$24),2)+(D963/Päälaskenta!E$24))-Päälaskenta!C$24/(2*Päälaskenta!E$24)),IF(D963=Päälaskenta!H$24,Päälaskenta!D$24,Päälaskenta!D$24+(SQRT(POWER((Päälaskenta!C$20+Päälaskenta!G$24)/(2*Päälaskenta!E$20),2)+((D963-Päälaskenta!H$24)/Päälaskenta!E$20))-(Päälaskenta!C$20+Päälaskenta!G$24)/(2*Päälaskenta!E$20))))</f>
        <v>0.85899999999999999</v>
      </c>
      <c r="G963" s="57">
        <f>IF(F963&gt;Päälaskenta!D$24,(2*SQRT((POWER(Päälaskenta!D$24,2))+POWER(Päälaskenta!E$24*Päälaskenta!D$24,2))+Päälaskenta!C$24)+(2*SQRT((POWER((F963-Päälaskenta!D$24),2))+POWER(Päälaskenta!E$20*(F963-Päälaskenta!D$24),2))+Päälaskenta!C$20),(2*SQRT((POWER(F963,2))+POWER(Päälaskenta!E$24*F963,2))+Päälaskenta!C$24))</f>
        <v>8.5500000000000007</v>
      </c>
      <c r="H963" s="57">
        <f t="shared" ref="H963:H1026" si="242">D963/G963</f>
        <v>0.28000000000000003</v>
      </c>
      <c r="I963" s="62">
        <f t="shared" ref="I963:I1026" si="243">POWER(C963/((1/E963)*POWER(H963,2/3)),2)</f>
        <v>6.2012999999999999E-2</v>
      </c>
      <c r="J963" s="8">
        <f>IF(F963&lt;Päälaskenta!$D$24,0,Kaksitasouoma_matriisi!F963-Päälaskenta!$D$24)</f>
        <v>0.159</v>
      </c>
      <c r="L963" s="8">
        <f>IF(F963&gt;Päälaskenta!D$24,F963-Päälaskenta!D$24,0)</f>
        <v>0.159</v>
      </c>
      <c r="M963" s="8">
        <f>IF(F963&gt;Päälaskenta!D$24,(Päälaskenta!C$20+(Päälaskenta!E$20*(Kaksitasouoma_matriisi!F963-Päälaskenta!D$24)))*(Kaksitasouoma_matriisi!F963-Päälaskenta!D$24),0)</f>
        <v>0.83292149999999998</v>
      </c>
      <c r="N963" s="8">
        <f>IF(F963&gt;Päälaskenta!D$24,(2*SQRT((POWER((F963-Päälaskenta!D$24),2))+POWER(Päälaskenta!E$20*(F963-Päälaskenta!D$24),2))+Päälaskenta!C$20),0)</f>
        <v>5.5732826527987704</v>
      </c>
      <c r="O963" s="8">
        <f t="shared" si="233"/>
        <v>0.149448996558918</v>
      </c>
      <c r="P963" s="8">
        <f>IF(Päälaskenta!$C$29,IF(L963&gt;Päälaskenta!$F$28,Kaksitasouoma_matriisi!AQ963,Kaksitasouoma_matriisi!AR963),Päälaskenta!$F$20)</f>
        <v>0.12</v>
      </c>
      <c r="Q963" s="8">
        <f t="shared" si="234"/>
        <v>1.95472122543052</v>
      </c>
      <c r="R963" s="8">
        <f t="shared" ref="R963:R1026" si="244">B963*Q963/(Q963+Y963)</f>
        <v>0.29420238741221</v>
      </c>
      <c r="S963" s="8">
        <f t="shared" si="235"/>
        <v>0.35321742494606001</v>
      </c>
      <c r="U963" s="93">
        <f>IF(F963&gt;Päälaskenta!D$24,Päälaskenta!H$24+L963*Päälaskenta!G$24,F963*Päälaskenta!C$24 + F963*F963*Päälaskenta!E$24)</f>
        <v>1.5716000000000001</v>
      </c>
      <c r="V963" s="8">
        <f>IF(F963&gt;Päälaskenta!D$24,2*SQRT(POWER(Päälaskenta!D$24,2)+POWER(Päälaskenta!E$24*Päälaskenta!D$24,2))+Päälaskenta!C$24,(2*SQRT((POWER(F963,2))+POWER(Päälaskenta!E$24*F963,2))+Päälaskenta!C$24))</f>
        <v>2.9798989873223301</v>
      </c>
      <c r="W963" s="8">
        <f t="shared" si="236"/>
        <v>0.527400427560199</v>
      </c>
      <c r="X963" s="8">
        <f>Päälaskenta!F$24</f>
        <v>7.0000000000000007E-2</v>
      </c>
      <c r="Y963" s="8">
        <f t="shared" si="237"/>
        <v>14.6556234647006</v>
      </c>
      <c r="Z963" s="8">
        <f t="shared" ref="Z963:Z1026" si="245">B963*Y963/(Y963+Q963)</f>
        <v>2.2057976125877898</v>
      </c>
      <c r="AA963" s="8">
        <f t="shared" si="238"/>
        <v>1.40353627678022</v>
      </c>
      <c r="AC963" s="8">
        <f t="shared" ref="AC963:AC1026" si="246">(N963*P963+V963*X963)/(N963+V963)</f>
        <v>0.102580172427625</v>
      </c>
      <c r="AE963" s="8">
        <v>961</v>
      </c>
      <c r="AF963" s="8">
        <f t="shared" si="240"/>
        <v>16.6103446901311</v>
      </c>
      <c r="AG963" s="8">
        <f t="shared" ref="AG963:AG1026" si="247">(B963*B963)/(AF963*AF963)</f>
        <v>2.2652843660683E-2</v>
      </c>
      <c r="AJ963" s="132">
        <f>IF(Päälaskenta!$F$28&lt;Kaksitasouoma_matriisi!L963,Päälaskenta!$C$20*Päälaskenta!$F$28,Päälaskenta!$C$20*Kaksitasouoma_matriisi!L963)</f>
        <v>0.79500000000000004</v>
      </c>
      <c r="AK963" s="134">
        <f>SQRT(Päälaskenta!$D$20^2+(Päälaskenta!$D$20/(1/Päälaskenta!$E$20))^2)</f>
        <v>1.8029999999999999</v>
      </c>
      <c r="AL963" s="134">
        <f>IF(Päälaskenta!$F$28&lt;Kaksitasouoma_matriisi!L963,AK963*Päälaskenta!$F$28*COS(ATAN(1/Päälaskenta!$E$20)),AK963*Kaksitasouoma_matriisi!L963*COS(ATAN(1/Päälaskenta!$E$20)))</f>
        <v>0.23899999999999999</v>
      </c>
      <c r="AM963" s="134"/>
      <c r="AN963" s="134">
        <f t="shared" si="239"/>
        <v>1.034</v>
      </c>
      <c r="AO963" s="8">
        <f t="shared" ref="AO963:AO1026" si="248">AN963/D963</f>
        <v>0.429723215027845</v>
      </c>
      <c r="AP963" s="134">
        <f>Refererenssiarvoja!$B$16*H963^(1/6)/(Refererenssiarvoja!$B$15^0.5)*(Päälaskenta!$G$28/2)^0.5*(1-AO963)^(-1.5)</f>
        <v>9.5000000000000001E-2</v>
      </c>
      <c r="AQ963" s="8">
        <f>Refererenssiarvoja!$B$16*Kaksitasouoma_matriisi!O963^(1/6)/(SQRT((2*Refererenssiarvoja!$B$15)/(Päälaskenta!$F$31*Päälaskenta!$G$31*Päälaskenta!$F$28))+SQRT(Refererenssiarvoja!$B$15)/Refererenssiarvoja!$B$17*LN(Kaksitasouoma_matriisi!L963/Päälaskenta!$F$28))</f>
        <v>-0.10421372143888701</v>
      </c>
      <c r="AR963" s="8">
        <f>Refererenssiarvoja!$B$16*Kaksitasouoma_matriisi!O963^(1/6)/(SQRT((2*Refererenssiarvoja!$B$15)/(Päälaskenta!$F$31*Päälaskenta!$G$31*L963)))</f>
        <v>0.207378897463567</v>
      </c>
    </row>
    <row r="964" spans="1:44" x14ac:dyDescent="0.2">
      <c r="A964" s="8">
        <v>962</v>
      </c>
      <c r="B964" s="8">
        <f>IF(Päälaskenta!C$7,Päälaskenta!E$7,Päälaskenta!G$5)</f>
        <v>2.5</v>
      </c>
      <c r="C964" s="56">
        <v>1.038</v>
      </c>
      <c r="D964" s="93">
        <f t="shared" si="241"/>
        <v>2.4085000000000001</v>
      </c>
      <c r="E964" s="8">
        <f>IF(Päälaskenta!$C$26,Kaksitasouoma_matriisi!AP964,Kaksitasouoma_matriisi!AC964)</f>
        <v>0.10258751257529</v>
      </c>
      <c r="F964" s="56">
        <f>IF(D964&lt;Päälaskenta!H$24,(SQRT(POWER(Päälaskenta!C$24/(2*Päälaskenta!E$24),2)+(D964/Päälaskenta!E$24))-Päälaskenta!C$24/(2*Päälaskenta!E$24)),IF(D964=Päälaskenta!H$24,Päälaskenta!D$24,Päälaskenta!D$24+(SQRT(POWER((Päälaskenta!C$20+Päälaskenta!G$24)/(2*Päälaskenta!E$20),2)+((D964-Päälaskenta!H$24)/Päälaskenta!E$20))-(Päälaskenta!C$20+Päälaskenta!G$24)/(2*Päälaskenta!E$20))))</f>
        <v>0.86</v>
      </c>
      <c r="G964" s="57">
        <f>IF(F964&gt;Päälaskenta!D$24,(2*SQRT((POWER(Päälaskenta!D$24,2))+POWER(Päälaskenta!E$24*Päälaskenta!D$24,2))+Päälaskenta!C$24)+(2*SQRT((POWER((F964-Päälaskenta!D$24),2))+POWER(Päälaskenta!E$20*(F964-Päälaskenta!D$24),2))+Päälaskenta!C$20),(2*SQRT((POWER(F964,2))+POWER(Päälaskenta!E$24*F964,2))+Päälaskenta!C$24))</f>
        <v>8.56</v>
      </c>
      <c r="H964" s="57">
        <f t="shared" si="242"/>
        <v>0.28000000000000003</v>
      </c>
      <c r="I964" s="62">
        <f t="shared" si="243"/>
        <v>6.1901999999999999E-2</v>
      </c>
      <c r="J964" s="8">
        <f>IF(F964&lt;Päälaskenta!$D$24,0,Kaksitasouoma_matriisi!F964-Päälaskenta!$D$24)</f>
        <v>0.16</v>
      </c>
      <c r="L964" s="8">
        <f>IF(F964&gt;Päälaskenta!D$24,F964-Päälaskenta!D$24,0)</f>
        <v>0.16</v>
      </c>
      <c r="M964" s="8">
        <f>IF(F964&gt;Päälaskenta!D$24,(Päälaskenta!C$20+(Päälaskenta!E$20*(Kaksitasouoma_matriisi!F964-Päälaskenta!D$24)))*(Kaksitasouoma_matriisi!F964-Päälaskenta!D$24),0)</f>
        <v>0.83840000000000003</v>
      </c>
      <c r="N964" s="8">
        <f>IF(F964&gt;Päälaskenta!D$24,(2*SQRT((POWER((F964-Päälaskenta!D$24),2))+POWER(Päälaskenta!E$20*(F964-Päälaskenta!D$24),2))+Päälaskenta!C$20),0)</f>
        <v>5.5768882040742396</v>
      </c>
      <c r="O964" s="8">
        <f t="shared" ref="O964:O1027" si="249">IF(N964&gt;0,M964/N964,0)</f>
        <v>0.15033473315593801</v>
      </c>
      <c r="P964" s="8">
        <f>IF(Päälaskenta!$C$29,IF(L964&gt;Päälaskenta!$F$28,Kaksitasouoma_matriisi!AQ964,Kaksitasouoma_matriisi!AR964),Päälaskenta!$F$20)</f>
        <v>0.12</v>
      </c>
      <c r="Q964" s="8">
        <f t="shared" ref="Q964:Q1027" si="250">(1/P964)*M964*POWER(O964,(2/3))</f>
        <v>1.97534478861407</v>
      </c>
      <c r="R964" s="8">
        <f t="shared" si="244"/>
        <v>0.29627288989971901</v>
      </c>
      <c r="S964" s="8">
        <f t="shared" ref="S964:S1027" si="251">IF(M964&gt;0,R964/M964,0)</f>
        <v>0.35337892402161097</v>
      </c>
      <c r="U964" s="93">
        <f>IF(F964&gt;Päälaskenta!D$24,Päälaskenta!H$24+L964*Päälaskenta!G$24,F964*Päälaskenta!C$24 + F964*F964*Päälaskenta!E$24)</f>
        <v>1.5740000000000001</v>
      </c>
      <c r="V964" s="8">
        <f>IF(F964&gt;Päälaskenta!D$24,2*SQRT(POWER(Päälaskenta!D$24,2)+POWER(Päälaskenta!E$24*Päälaskenta!D$24,2))+Päälaskenta!C$24,(2*SQRT((POWER(F964,2))+POWER(Päälaskenta!E$24*F964,2))+Päälaskenta!C$24))</f>
        <v>2.9798989873223301</v>
      </c>
      <c r="W964" s="8">
        <f t="shared" ref="W964:W1027" si="252">U964/V964</f>
        <v>0.52820582398813498</v>
      </c>
      <c r="X964" s="8">
        <f>Päälaskenta!F$24</f>
        <v>7.0000000000000007E-2</v>
      </c>
      <c r="Y964" s="8">
        <f t="shared" ref="Y964:Y1027" si="253">(1/X964)*U964*POWER(W964,(2/3))</f>
        <v>14.692943603235401</v>
      </c>
      <c r="Z964" s="8">
        <f t="shared" si="245"/>
        <v>2.2037271101002802</v>
      </c>
      <c r="AA964" s="8">
        <f t="shared" ref="AA964:AA1027" si="254">Z964/U964</f>
        <v>1.4000807560992901</v>
      </c>
      <c r="AC964" s="8">
        <f t="shared" si="246"/>
        <v>0.10258751257529</v>
      </c>
      <c r="AE964" s="8">
        <v>962</v>
      </c>
      <c r="AF964" s="8">
        <f t="shared" si="240"/>
        <v>16.668288391849501</v>
      </c>
      <c r="AG964" s="8">
        <f t="shared" si="247"/>
        <v>2.2495621981011599E-2</v>
      </c>
      <c r="AJ964" s="132">
        <f>IF(Päälaskenta!$F$28&lt;Kaksitasouoma_matriisi!L964,Päälaskenta!$C$20*Päälaskenta!$F$28,Päälaskenta!$C$20*Kaksitasouoma_matriisi!L964)</f>
        <v>0.8</v>
      </c>
      <c r="AK964" s="134">
        <f>SQRT(Päälaskenta!$D$20^2+(Päälaskenta!$D$20/(1/Päälaskenta!$E$20))^2)</f>
        <v>1.8029999999999999</v>
      </c>
      <c r="AL964" s="134">
        <f>IF(Päälaskenta!$F$28&lt;Kaksitasouoma_matriisi!L964,AK964*Päälaskenta!$F$28*COS(ATAN(1/Päälaskenta!$E$20)),AK964*Kaksitasouoma_matriisi!L964*COS(ATAN(1/Päälaskenta!$E$20)))</f>
        <v>0.24</v>
      </c>
      <c r="AM964" s="134"/>
      <c r="AN964" s="134">
        <f t="shared" ref="AN964:AN1027" si="255">AJ964+AL964</f>
        <v>1.04</v>
      </c>
      <c r="AO964" s="8">
        <f t="shared" si="248"/>
        <v>0.43180402740294799</v>
      </c>
      <c r="AP964" s="134">
        <f>Refererenssiarvoja!$B$16*H964^(1/6)/(Refererenssiarvoja!$B$15^0.5)*(Päälaskenta!$G$28/2)^0.5*(1-AO964)^(-1.5)</f>
        <v>9.5000000000000001E-2</v>
      </c>
      <c r="AQ964" s="8">
        <f>Refererenssiarvoja!$B$16*Kaksitasouoma_matriisi!O964^(1/6)/(SQRT((2*Refererenssiarvoja!$B$15)/(Päälaskenta!$F$31*Päälaskenta!$G$31*Päälaskenta!$F$28))+SQRT(Refererenssiarvoja!$B$15)/Refererenssiarvoja!$B$17*LN(Kaksitasouoma_matriisi!L964/Päälaskenta!$F$28))</f>
        <v>-0.10505420747333</v>
      </c>
      <c r="AR964" s="8">
        <f>Refererenssiarvoja!$B$16*Kaksitasouoma_matriisi!O964^(1/6)/(SQRT((2*Refererenssiarvoja!$B$15)/(Päälaskenta!$F$31*Päälaskenta!$G$31*L964)))</f>
        <v>0.20823499252570499</v>
      </c>
    </row>
    <row r="965" spans="1:44" x14ac:dyDescent="0.2">
      <c r="A965" s="8">
        <v>963</v>
      </c>
      <c r="B965" s="8">
        <f>IF(Päälaskenta!C$7,Päälaskenta!E$7,Päälaskenta!G$5)</f>
        <v>2.5</v>
      </c>
      <c r="C965" s="56">
        <v>1.0369999999999999</v>
      </c>
      <c r="D965" s="93">
        <f t="shared" si="241"/>
        <v>2.4108000000000001</v>
      </c>
      <c r="E965" s="8">
        <f>IF(Päälaskenta!$C$26,Kaksitasouoma_matriisi!AP965,Kaksitasouoma_matriisi!AC965)</f>
        <v>0.10258751257529</v>
      </c>
      <c r="F965" s="56">
        <f>IF(D965&lt;Päälaskenta!H$24,(SQRT(POWER(Päälaskenta!C$24/(2*Päälaskenta!E$24),2)+(D965/Päälaskenta!E$24))-Päälaskenta!C$24/(2*Päälaskenta!E$24)),IF(D965=Päälaskenta!H$24,Päälaskenta!D$24,Päälaskenta!D$24+(SQRT(POWER((Päälaskenta!C$20+Päälaskenta!G$24)/(2*Päälaskenta!E$20),2)+((D965-Päälaskenta!H$24)/Päälaskenta!E$20))-(Päälaskenta!C$20+Päälaskenta!G$24)/(2*Päälaskenta!E$20))))</f>
        <v>0.86</v>
      </c>
      <c r="G965" s="57">
        <f>IF(F965&gt;Päälaskenta!D$24,(2*SQRT((POWER(Päälaskenta!D$24,2))+POWER(Päälaskenta!E$24*Päälaskenta!D$24,2))+Päälaskenta!C$24)+(2*SQRT((POWER((F965-Päälaskenta!D$24),2))+POWER(Päälaskenta!E$20*(F965-Päälaskenta!D$24),2))+Päälaskenta!C$20),(2*SQRT((POWER(F965,2))+POWER(Päälaskenta!E$24*F965,2))+Päälaskenta!C$24))</f>
        <v>8.56</v>
      </c>
      <c r="H965" s="57">
        <f t="shared" si="242"/>
        <v>0.28000000000000003</v>
      </c>
      <c r="I965" s="62">
        <f t="shared" si="243"/>
        <v>6.1782999999999998E-2</v>
      </c>
      <c r="J965" s="8">
        <f>IF(F965&lt;Päälaskenta!$D$24,0,Kaksitasouoma_matriisi!F965-Päälaskenta!$D$24)</f>
        <v>0.16</v>
      </c>
      <c r="L965" s="8">
        <f>IF(F965&gt;Päälaskenta!D$24,F965-Päälaskenta!D$24,0)</f>
        <v>0.16</v>
      </c>
      <c r="M965" s="8">
        <f>IF(F965&gt;Päälaskenta!D$24,(Päälaskenta!C$20+(Päälaskenta!E$20*(Kaksitasouoma_matriisi!F965-Päälaskenta!D$24)))*(Kaksitasouoma_matriisi!F965-Päälaskenta!D$24),0)</f>
        <v>0.83840000000000003</v>
      </c>
      <c r="N965" s="8">
        <f>IF(F965&gt;Päälaskenta!D$24,(2*SQRT((POWER((F965-Päälaskenta!D$24),2))+POWER(Päälaskenta!E$20*(F965-Päälaskenta!D$24),2))+Päälaskenta!C$20),0)</f>
        <v>5.5768882040742396</v>
      </c>
      <c r="O965" s="8">
        <f t="shared" si="249"/>
        <v>0.15033473315593801</v>
      </c>
      <c r="P965" s="8">
        <f>IF(Päälaskenta!$C$29,IF(L965&gt;Päälaskenta!$F$28,Kaksitasouoma_matriisi!AQ965,Kaksitasouoma_matriisi!AR965),Päälaskenta!$F$20)</f>
        <v>0.12</v>
      </c>
      <c r="Q965" s="8">
        <f t="shared" si="250"/>
        <v>1.97534478861407</v>
      </c>
      <c r="R965" s="8">
        <f t="shared" si="244"/>
        <v>0.29627288989971901</v>
      </c>
      <c r="S965" s="8">
        <f t="shared" si="251"/>
        <v>0.35337892402161097</v>
      </c>
      <c r="U965" s="93">
        <f>IF(F965&gt;Päälaskenta!D$24,Päälaskenta!H$24+L965*Päälaskenta!G$24,F965*Päälaskenta!C$24 + F965*F965*Päälaskenta!E$24)</f>
        <v>1.5740000000000001</v>
      </c>
      <c r="V965" s="8">
        <f>IF(F965&gt;Päälaskenta!D$24,2*SQRT(POWER(Päälaskenta!D$24,2)+POWER(Päälaskenta!E$24*Päälaskenta!D$24,2))+Päälaskenta!C$24,(2*SQRT((POWER(F965,2))+POWER(Päälaskenta!E$24*F965,2))+Päälaskenta!C$24))</f>
        <v>2.9798989873223301</v>
      </c>
      <c r="W965" s="8">
        <f t="shared" si="252"/>
        <v>0.52820582398813498</v>
      </c>
      <c r="X965" s="8">
        <f>Päälaskenta!F$24</f>
        <v>7.0000000000000007E-2</v>
      </c>
      <c r="Y965" s="8">
        <f t="shared" si="253"/>
        <v>14.692943603235401</v>
      </c>
      <c r="Z965" s="8">
        <f t="shared" si="245"/>
        <v>2.2037271101002802</v>
      </c>
      <c r="AA965" s="8">
        <f t="shared" si="254"/>
        <v>1.4000807560992901</v>
      </c>
      <c r="AC965" s="8">
        <f t="shared" si="246"/>
        <v>0.10258751257529</v>
      </c>
      <c r="AE965" s="8">
        <v>963</v>
      </c>
      <c r="AF965" s="8">
        <f t="shared" si="240"/>
        <v>16.668288391849501</v>
      </c>
      <c r="AG965" s="8">
        <f t="shared" si="247"/>
        <v>2.2495621981011599E-2</v>
      </c>
      <c r="AJ965" s="132">
        <f>IF(Päälaskenta!$F$28&lt;Kaksitasouoma_matriisi!L965,Päälaskenta!$C$20*Päälaskenta!$F$28,Päälaskenta!$C$20*Kaksitasouoma_matriisi!L965)</f>
        <v>0.8</v>
      </c>
      <c r="AK965" s="134">
        <f>SQRT(Päälaskenta!$D$20^2+(Päälaskenta!$D$20/(1/Päälaskenta!$E$20))^2)</f>
        <v>1.8029999999999999</v>
      </c>
      <c r="AL965" s="134">
        <f>IF(Päälaskenta!$F$28&lt;Kaksitasouoma_matriisi!L965,AK965*Päälaskenta!$F$28*COS(ATAN(1/Päälaskenta!$E$20)),AK965*Kaksitasouoma_matriisi!L965*COS(ATAN(1/Päälaskenta!$E$20)))</f>
        <v>0.24</v>
      </c>
      <c r="AM965" s="134"/>
      <c r="AN965" s="134">
        <f t="shared" si="255"/>
        <v>1.04</v>
      </c>
      <c r="AO965" s="8">
        <f t="shared" si="248"/>
        <v>0.43139206902273097</v>
      </c>
      <c r="AP965" s="134">
        <f>Refererenssiarvoja!$B$16*H965^(1/6)/(Refererenssiarvoja!$B$15^0.5)*(Päälaskenta!$G$28/2)^0.5*(1-AO965)^(-1.5)</f>
        <v>9.5000000000000001E-2</v>
      </c>
      <c r="AQ965" s="8">
        <f>Refererenssiarvoja!$B$16*Kaksitasouoma_matriisi!O965^(1/6)/(SQRT((2*Refererenssiarvoja!$B$15)/(Päälaskenta!$F$31*Päälaskenta!$G$31*Päälaskenta!$F$28))+SQRT(Refererenssiarvoja!$B$15)/Refererenssiarvoja!$B$17*LN(Kaksitasouoma_matriisi!L965/Päälaskenta!$F$28))</f>
        <v>-0.10505420747333</v>
      </c>
      <c r="AR965" s="8">
        <f>Refererenssiarvoja!$B$16*Kaksitasouoma_matriisi!O965^(1/6)/(SQRT((2*Refererenssiarvoja!$B$15)/(Päälaskenta!$F$31*Päälaskenta!$G$31*L965)))</f>
        <v>0.20823499252570499</v>
      </c>
    </row>
    <row r="966" spans="1:44" x14ac:dyDescent="0.2">
      <c r="A966" s="8">
        <v>964</v>
      </c>
      <c r="B966" s="8">
        <f>IF(Päälaskenta!C$7,Päälaskenta!E$7,Päälaskenta!G$5)</f>
        <v>2.5</v>
      </c>
      <c r="C966" s="56">
        <v>1.036</v>
      </c>
      <c r="D966" s="93">
        <f t="shared" si="241"/>
        <v>2.4131</v>
      </c>
      <c r="E966" s="8">
        <f>IF(Päälaskenta!$C$26,Kaksitasouoma_matriisi!AP966,Kaksitasouoma_matriisi!AC966)</f>
        <v>0.10258751257529</v>
      </c>
      <c r="F966" s="56">
        <f>IF(D966&lt;Päälaskenta!H$24,(SQRT(POWER(Päälaskenta!C$24/(2*Päälaskenta!E$24),2)+(D966/Päälaskenta!E$24))-Päälaskenta!C$24/(2*Päälaskenta!E$24)),IF(D966=Päälaskenta!H$24,Päälaskenta!D$24,Päälaskenta!D$24+(SQRT(POWER((Päälaskenta!C$20+Päälaskenta!G$24)/(2*Päälaskenta!E$20),2)+((D966-Päälaskenta!H$24)/Päälaskenta!E$20))-(Päälaskenta!C$20+Päälaskenta!G$24)/(2*Päälaskenta!E$20))))</f>
        <v>0.86</v>
      </c>
      <c r="G966" s="57">
        <f>IF(F966&gt;Päälaskenta!D$24,(2*SQRT((POWER(Päälaskenta!D$24,2))+POWER(Päälaskenta!E$24*Päälaskenta!D$24,2))+Päälaskenta!C$24)+(2*SQRT((POWER((F966-Päälaskenta!D$24),2))+POWER(Päälaskenta!E$20*(F966-Päälaskenta!D$24),2))+Päälaskenta!C$20),(2*SQRT((POWER(F966,2))+POWER(Päälaskenta!E$24*F966,2))+Päälaskenta!C$24))</f>
        <v>8.56</v>
      </c>
      <c r="H966" s="57">
        <f t="shared" si="242"/>
        <v>0.28000000000000003</v>
      </c>
      <c r="I966" s="62">
        <f t="shared" si="243"/>
        <v>6.1663999999999997E-2</v>
      </c>
      <c r="J966" s="8">
        <f>IF(F966&lt;Päälaskenta!$D$24,0,Kaksitasouoma_matriisi!F966-Päälaskenta!$D$24)</f>
        <v>0.16</v>
      </c>
      <c r="L966" s="8">
        <f>IF(F966&gt;Päälaskenta!D$24,F966-Päälaskenta!D$24,0)</f>
        <v>0.16</v>
      </c>
      <c r="M966" s="8">
        <f>IF(F966&gt;Päälaskenta!D$24,(Päälaskenta!C$20+(Päälaskenta!E$20*(Kaksitasouoma_matriisi!F966-Päälaskenta!D$24)))*(Kaksitasouoma_matriisi!F966-Päälaskenta!D$24),0)</f>
        <v>0.83840000000000003</v>
      </c>
      <c r="N966" s="8">
        <f>IF(F966&gt;Päälaskenta!D$24,(2*SQRT((POWER((F966-Päälaskenta!D$24),2))+POWER(Päälaskenta!E$20*(F966-Päälaskenta!D$24),2))+Päälaskenta!C$20),0)</f>
        <v>5.5768882040742396</v>
      </c>
      <c r="O966" s="8">
        <f t="shared" si="249"/>
        <v>0.15033473315593801</v>
      </c>
      <c r="P966" s="8">
        <f>IF(Päälaskenta!$C$29,IF(L966&gt;Päälaskenta!$F$28,Kaksitasouoma_matriisi!AQ966,Kaksitasouoma_matriisi!AR966),Päälaskenta!$F$20)</f>
        <v>0.12</v>
      </c>
      <c r="Q966" s="8">
        <f t="shared" si="250"/>
        <v>1.97534478861407</v>
      </c>
      <c r="R966" s="8">
        <f t="shared" si="244"/>
        <v>0.29627288989971901</v>
      </c>
      <c r="S966" s="8">
        <f t="shared" si="251"/>
        <v>0.35337892402161097</v>
      </c>
      <c r="U966" s="93">
        <f>IF(F966&gt;Päälaskenta!D$24,Päälaskenta!H$24+L966*Päälaskenta!G$24,F966*Päälaskenta!C$24 + F966*F966*Päälaskenta!E$24)</f>
        <v>1.5740000000000001</v>
      </c>
      <c r="V966" s="8">
        <f>IF(F966&gt;Päälaskenta!D$24,2*SQRT(POWER(Päälaskenta!D$24,2)+POWER(Päälaskenta!E$24*Päälaskenta!D$24,2))+Päälaskenta!C$24,(2*SQRT((POWER(F966,2))+POWER(Päälaskenta!E$24*F966,2))+Päälaskenta!C$24))</f>
        <v>2.9798989873223301</v>
      </c>
      <c r="W966" s="8">
        <f t="shared" si="252"/>
        <v>0.52820582398813498</v>
      </c>
      <c r="X966" s="8">
        <f>Päälaskenta!F$24</f>
        <v>7.0000000000000007E-2</v>
      </c>
      <c r="Y966" s="8">
        <f t="shared" si="253"/>
        <v>14.692943603235401</v>
      </c>
      <c r="Z966" s="8">
        <f t="shared" si="245"/>
        <v>2.2037271101002802</v>
      </c>
      <c r="AA966" s="8">
        <f t="shared" si="254"/>
        <v>1.4000807560992901</v>
      </c>
      <c r="AC966" s="8">
        <f t="shared" si="246"/>
        <v>0.10258751257529</v>
      </c>
      <c r="AE966" s="8">
        <v>964</v>
      </c>
      <c r="AF966" s="8">
        <f t="shared" si="240"/>
        <v>16.668288391849501</v>
      </c>
      <c r="AG966" s="8">
        <f t="shared" si="247"/>
        <v>2.2495621981011599E-2</v>
      </c>
      <c r="AJ966" s="132">
        <f>IF(Päälaskenta!$F$28&lt;Kaksitasouoma_matriisi!L966,Päälaskenta!$C$20*Päälaskenta!$F$28,Päälaskenta!$C$20*Kaksitasouoma_matriisi!L966)</f>
        <v>0.8</v>
      </c>
      <c r="AK966" s="134">
        <f>SQRT(Päälaskenta!$D$20^2+(Päälaskenta!$D$20/(1/Päälaskenta!$E$20))^2)</f>
        <v>1.8029999999999999</v>
      </c>
      <c r="AL966" s="134">
        <f>IF(Päälaskenta!$F$28&lt;Kaksitasouoma_matriisi!L966,AK966*Päälaskenta!$F$28*COS(ATAN(1/Päälaskenta!$E$20)),AK966*Kaksitasouoma_matriisi!L966*COS(ATAN(1/Päälaskenta!$E$20)))</f>
        <v>0.24</v>
      </c>
      <c r="AM966" s="134"/>
      <c r="AN966" s="134">
        <f t="shared" si="255"/>
        <v>1.04</v>
      </c>
      <c r="AO966" s="8">
        <f t="shared" si="248"/>
        <v>0.430980895942978</v>
      </c>
      <c r="AP966" s="134">
        <f>Refererenssiarvoja!$B$16*H966^(1/6)/(Refererenssiarvoja!$B$15^0.5)*(Päälaskenta!$G$28/2)^0.5*(1-AO966)^(-1.5)</f>
        <v>9.5000000000000001E-2</v>
      </c>
      <c r="AQ966" s="8">
        <f>Refererenssiarvoja!$B$16*Kaksitasouoma_matriisi!O966^(1/6)/(SQRT((2*Refererenssiarvoja!$B$15)/(Päälaskenta!$F$31*Päälaskenta!$G$31*Päälaskenta!$F$28))+SQRT(Refererenssiarvoja!$B$15)/Refererenssiarvoja!$B$17*LN(Kaksitasouoma_matriisi!L966/Päälaskenta!$F$28))</f>
        <v>-0.10505420747333</v>
      </c>
      <c r="AR966" s="8">
        <f>Refererenssiarvoja!$B$16*Kaksitasouoma_matriisi!O966^(1/6)/(SQRT((2*Refererenssiarvoja!$B$15)/(Päälaskenta!$F$31*Päälaskenta!$G$31*L966)))</f>
        <v>0.20823499252570499</v>
      </c>
    </row>
    <row r="967" spans="1:44" x14ac:dyDescent="0.2">
      <c r="A967" s="8">
        <v>965</v>
      </c>
      <c r="B967" s="8">
        <f>IF(Päälaskenta!C$7,Päälaskenta!E$7,Päälaskenta!G$5)</f>
        <v>2.5</v>
      </c>
      <c r="C967" s="56">
        <v>1.0349999999999999</v>
      </c>
      <c r="D967" s="93">
        <f t="shared" si="241"/>
        <v>2.4155000000000002</v>
      </c>
      <c r="E967" s="8">
        <f>IF(Päälaskenta!$C$26,Kaksitasouoma_matriisi!AP967,Kaksitasouoma_matriisi!AC967)</f>
        <v>0.10258751257529</v>
      </c>
      <c r="F967" s="56">
        <f>IF(D967&lt;Päälaskenta!H$24,(SQRT(POWER(Päälaskenta!C$24/(2*Päälaskenta!E$24),2)+(D967/Päälaskenta!E$24))-Päälaskenta!C$24/(2*Päälaskenta!E$24)),IF(D967=Päälaskenta!H$24,Päälaskenta!D$24,Päälaskenta!D$24+(SQRT(POWER((Päälaskenta!C$20+Päälaskenta!G$24)/(2*Päälaskenta!E$20),2)+((D967-Päälaskenta!H$24)/Päälaskenta!E$20))-(Päälaskenta!C$20+Päälaskenta!G$24)/(2*Päälaskenta!E$20))))</f>
        <v>0.86</v>
      </c>
      <c r="G967" s="57">
        <f>IF(F967&gt;Päälaskenta!D$24,(2*SQRT((POWER(Päälaskenta!D$24,2))+POWER(Päälaskenta!E$24*Päälaskenta!D$24,2))+Päälaskenta!C$24)+(2*SQRT((POWER((F967-Päälaskenta!D$24),2))+POWER(Päälaskenta!E$20*(F967-Päälaskenta!D$24),2))+Päälaskenta!C$20),(2*SQRT((POWER(F967,2))+POWER(Päälaskenta!E$24*F967,2))+Päälaskenta!C$24))</f>
        <v>8.56</v>
      </c>
      <c r="H967" s="57">
        <f t="shared" si="242"/>
        <v>0.28000000000000003</v>
      </c>
      <c r="I967" s="62">
        <f t="shared" si="243"/>
        <v>6.1545000000000002E-2</v>
      </c>
      <c r="J967" s="8">
        <f>IF(F967&lt;Päälaskenta!$D$24,0,Kaksitasouoma_matriisi!F967-Päälaskenta!$D$24)</f>
        <v>0.16</v>
      </c>
      <c r="L967" s="8">
        <f>IF(F967&gt;Päälaskenta!D$24,F967-Päälaskenta!D$24,0)</f>
        <v>0.16</v>
      </c>
      <c r="M967" s="8">
        <f>IF(F967&gt;Päälaskenta!D$24,(Päälaskenta!C$20+(Päälaskenta!E$20*(Kaksitasouoma_matriisi!F967-Päälaskenta!D$24)))*(Kaksitasouoma_matriisi!F967-Päälaskenta!D$24),0)</f>
        <v>0.83840000000000003</v>
      </c>
      <c r="N967" s="8">
        <f>IF(F967&gt;Päälaskenta!D$24,(2*SQRT((POWER((F967-Päälaskenta!D$24),2))+POWER(Päälaskenta!E$20*(F967-Päälaskenta!D$24),2))+Päälaskenta!C$20),0)</f>
        <v>5.5768882040742396</v>
      </c>
      <c r="O967" s="8">
        <f t="shared" si="249"/>
        <v>0.15033473315593801</v>
      </c>
      <c r="P967" s="8">
        <f>IF(Päälaskenta!$C$29,IF(L967&gt;Päälaskenta!$F$28,Kaksitasouoma_matriisi!AQ967,Kaksitasouoma_matriisi!AR967),Päälaskenta!$F$20)</f>
        <v>0.12</v>
      </c>
      <c r="Q967" s="8">
        <f t="shared" si="250"/>
        <v>1.97534478861407</v>
      </c>
      <c r="R967" s="8">
        <f t="shared" si="244"/>
        <v>0.29627288989971901</v>
      </c>
      <c r="S967" s="8">
        <f t="shared" si="251"/>
        <v>0.35337892402161097</v>
      </c>
      <c r="U967" s="93">
        <f>IF(F967&gt;Päälaskenta!D$24,Päälaskenta!H$24+L967*Päälaskenta!G$24,F967*Päälaskenta!C$24 + F967*F967*Päälaskenta!E$24)</f>
        <v>1.5740000000000001</v>
      </c>
      <c r="V967" s="8">
        <f>IF(F967&gt;Päälaskenta!D$24,2*SQRT(POWER(Päälaskenta!D$24,2)+POWER(Päälaskenta!E$24*Päälaskenta!D$24,2))+Päälaskenta!C$24,(2*SQRT((POWER(F967,2))+POWER(Päälaskenta!E$24*F967,2))+Päälaskenta!C$24))</f>
        <v>2.9798989873223301</v>
      </c>
      <c r="W967" s="8">
        <f t="shared" si="252"/>
        <v>0.52820582398813498</v>
      </c>
      <c r="X967" s="8">
        <f>Päälaskenta!F$24</f>
        <v>7.0000000000000007E-2</v>
      </c>
      <c r="Y967" s="8">
        <f t="shared" si="253"/>
        <v>14.692943603235401</v>
      </c>
      <c r="Z967" s="8">
        <f t="shared" si="245"/>
        <v>2.2037271101002802</v>
      </c>
      <c r="AA967" s="8">
        <f t="shared" si="254"/>
        <v>1.4000807560992901</v>
      </c>
      <c r="AC967" s="8">
        <f t="shared" si="246"/>
        <v>0.10258751257529</v>
      </c>
      <c r="AE967" s="8">
        <v>965</v>
      </c>
      <c r="AF967" s="8">
        <f t="shared" si="240"/>
        <v>16.668288391849501</v>
      </c>
      <c r="AG967" s="8">
        <f t="shared" si="247"/>
        <v>2.2495621981011599E-2</v>
      </c>
      <c r="AJ967" s="132">
        <f>IF(Päälaskenta!$F$28&lt;Kaksitasouoma_matriisi!L967,Päälaskenta!$C$20*Päälaskenta!$F$28,Päälaskenta!$C$20*Kaksitasouoma_matriisi!L967)</f>
        <v>0.8</v>
      </c>
      <c r="AK967" s="134">
        <f>SQRT(Päälaskenta!$D$20^2+(Päälaskenta!$D$20/(1/Päälaskenta!$E$20))^2)</f>
        <v>1.8029999999999999</v>
      </c>
      <c r="AL967" s="134">
        <f>IF(Päälaskenta!$F$28&lt;Kaksitasouoma_matriisi!L967,AK967*Päälaskenta!$F$28*COS(ATAN(1/Päälaskenta!$E$20)),AK967*Kaksitasouoma_matriisi!L967*COS(ATAN(1/Päälaskenta!$E$20)))</f>
        <v>0.24</v>
      </c>
      <c r="AM967" s="134"/>
      <c r="AN967" s="134">
        <f t="shared" si="255"/>
        <v>1.04</v>
      </c>
      <c r="AO967" s="8">
        <f t="shared" si="248"/>
        <v>0.43055268060443003</v>
      </c>
      <c r="AP967" s="134">
        <f>Refererenssiarvoja!$B$16*H967^(1/6)/(Refererenssiarvoja!$B$15^0.5)*(Päälaskenta!$G$28/2)^0.5*(1-AO967)^(-1.5)</f>
        <v>9.5000000000000001E-2</v>
      </c>
      <c r="AQ967" s="8">
        <f>Refererenssiarvoja!$B$16*Kaksitasouoma_matriisi!O967^(1/6)/(SQRT((2*Refererenssiarvoja!$B$15)/(Päälaskenta!$F$31*Päälaskenta!$G$31*Päälaskenta!$F$28))+SQRT(Refererenssiarvoja!$B$15)/Refererenssiarvoja!$B$17*LN(Kaksitasouoma_matriisi!L967/Päälaskenta!$F$28))</f>
        <v>-0.10505420747333</v>
      </c>
      <c r="AR967" s="8">
        <f>Refererenssiarvoja!$B$16*Kaksitasouoma_matriisi!O967^(1/6)/(SQRT((2*Refererenssiarvoja!$B$15)/(Päälaskenta!$F$31*Päälaskenta!$G$31*L967)))</f>
        <v>0.20823499252570499</v>
      </c>
    </row>
    <row r="968" spans="1:44" x14ac:dyDescent="0.2">
      <c r="A968" s="8">
        <v>966</v>
      </c>
      <c r="B968" s="8">
        <f>IF(Päälaskenta!C$7,Päälaskenta!E$7,Päälaskenta!G$5)</f>
        <v>2.5</v>
      </c>
      <c r="C968" s="56">
        <v>1.034</v>
      </c>
      <c r="D968" s="93">
        <f t="shared" si="241"/>
        <v>2.4178000000000002</v>
      </c>
      <c r="E968" s="8">
        <f>IF(Päälaskenta!$C$26,Kaksitasouoma_matriisi!AP968,Kaksitasouoma_matriisi!AC968)</f>
        <v>0.102594846539762</v>
      </c>
      <c r="F968" s="56">
        <f>IF(D968&lt;Päälaskenta!H$24,(SQRT(POWER(Päälaskenta!C$24/(2*Päälaskenta!E$24),2)+(D968/Päälaskenta!E$24))-Päälaskenta!C$24/(2*Päälaskenta!E$24)),IF(D968=Päälaskenta!H$24,Päälaskenta!D$24,Päälaskenta!D$24+(SQRT(POWER((Päälaskenta!C$20+Päälaskenta!G$24)/(2*Päälaskenta!E$20),2)+((D968-Päälaskenta!H$24)/Päälaskenta!E$20))-(Päälaskenta!C$20+Päälaskenta!G$24)/(2*Päälaskenta!E$20))))</f>
        <v>0.86099999999999999</v>
      </c>
      <c r="G968" s="57">
        <f>IF(F968&gt;Päälaskenta!D$24,(2*SQRT((POWER(Päälaskenta!D$24,2))+POWER(Päälaskenta!E$24*Päälaskenta!D$24,2))+Päälaskenta!C$24)+(2*SQRT((POWER((F968-Päälaskenta!D$24),2))+POWER(Päälaskenta!E$20*(F968-Päälaskenta!D$24),2))+Päälaskenta!C$20),(2*SQRT((POWER(F968,2))+POWER(Päälaskenta!E$24*F968,2))+Päälaskenta!C$24))</f>
        <v>8.56</v>
      </c>
      <c r="H968" s="57">
        <f t="shared" si="242"/>
        <v>0.28000000000000003</v>
      </c>
      <c r="I968" s="62">
        <f t="shared" si="243"/>
        <v>6.1434999999999997E-2</v>
      </c>
      <c r="J968" s="8">
        <f>IF(F968&lt;Päälaskenta!$D$24,0,Kaksitasouoma_matriisi!F968-Päälaskenta!$D$24)</f>
        <v>0.161</v>
      </c>
      <c r="L968" s="8">
        <f>IF(F968&gt;Päälaskenta!D$24,F968-Päälaskenta!D$24,0)</f>
        <v>0.161</v>
      </c>
      <c r="M968" s="8">
        <f>IF(F968&gt;Päälaskenta!D$24,(Päälaskenta!C$20+(Päälaskenta!E$20*(Kaksitasouoma_matriisi!F968-Päälaskenta!D$24)))*(Kaksitasouoma_matriisi!F968-Päälaskenta!D$24),0)</f>
        <v>0.84388149999999995</v>
      </c>
      <c r="N968" s="8">
        <f>IF(F968&gt;Päälaskenta!D$24,(2*SQRT((POWER((F968-Päälaskenta!D$24),2))+POWER(Päälaskenta!E$20*(F968-Päälaskenta!D$24),2))+Päälaskenta!C$20),0)</f>
        <v>5.5804937553496998</v>
      </c>
      <c r="O968" s="8">
        <f t="shared" si="249"/>
        <v>0.15121986279278901</v>
      </c>
      <c r="P968" s="8">
        <f>IF(Päälaskenta!$C$29,IF(L968&gt;Päälaskenta!$F$28,Kaksitasouoma_matriisi!AQ968,Kaksitasouoma_matriisi!AR968),Päälaskenta!$F$20)</f>
        <v>0.12</v>
      </c>
      <c r="Q968" s="8">
        <f t="shared" si="250"/>
        <v>1.9960562688953201</v>
      </c>
      <c r="R968" s="8">
        <f t="shared" si="244"/>
        <v>0.29833994239577999</v>
      </c>
      <c r="S968" s="8">
        <f t="shared" si="251"/>
        <v>0.35353298110668402</v>
      </c>
      <c r="U968" s="93">
        <f>IF(F968&gt;Päälaskenta!D$24,Päälaskenta!H$24+L968*Päälaskenta!G$24,F968*Päälaskenta!C$24 + F968*F968*Päälaskenta!E$24)</f>
        <v>1.5764</v>
      </c>
      <c r="V968" s="8">
        <f>IF(F968&gt;Päälaskenta!D$24,2*SQRT(POWER(Päälaskenta!D$24,2)+POWER(Päälaskenta!E$24*Päälaskenta!D$24,2))+Päälaskenta!C$24,(2*SQRT((POWER(F968,2))+POWER(Päälaskenta!E$24*F968,2))+Päälaskenta!C$24))</f>
        <v>2.9798989873223301</v>
      </c>
      <c r="W968" s="8">
        <f t="shared" si="252"/>
        <v>0.52901122041607096</v>
      </c>
      <c r="X968" s="8">
        <f>Päälaskenta!F$24</f>
        <v>7.0000000000000007E-2</v>
      </c>
      <c r="Y968" s="8">
        <f t="shared" si="253"/>
        <v>14.730301697676699</v>
      </c>
      <c r="Z968" s="8">
        <f t="shared" si="245"/>
        <v>2.20166005760422</v>
      </c>
      <c r="AA968" s="8">
        <f t="shared" si="254"/>
        <v>1.3966379457017399</v>
      </c>
      <c r="AC968" s="8">
        <f t="shared" si="246"/>
        <v>0.102594846539762</v>
      </c>
      <c r="AE968" s="8">
        <v>966</v>
      </c>
      <c r="AF968" s="8">
        <f t="shared" si="240"/>
        <v>16.726357966571999</v>
      </c>
      <c r="AG968" s="8">
        <f t="shared" si="247"/>
        <v>2.2339695195587601E-2</v>
      </c>
      <c r="AJ968" s="132">
        <f>IF(Päälaskenta!$F$28&lt;Kaksitasouoma_matriisi!L968,Päälaskenta!$C$20*Päälaskenta!$F$28,Päälaskenta!$C$20*Kaksitasouoma_matriisi!L968)</f>
        <v>0.80500000000000005</v>
      </c>
      <c r="AK968" s="134">
        <f>SQRT(Päälaskenta!$D$20^2+(Päälaskenta!$D$20/(1/Päälaskenta!$E$20))^2)</f>
        <v>1.8029999999999999</v>
      </c>
      <c r="AL968" s="134">
        <f>IF(Päälaskenta!$F$28&lt;Kaksitasouoma_matriisi!L968,AK968*Päälaskenta!$F$28*COS(ATAN(1/Päälaskenta!$E$20)),AK968*Kaksitasouoma_matriisi!L968*COS(ATAN(1/Päälaskenta!$E$20)))</f>
        <v>0.24199999999999999</v>
      </c>
      <c r="AM968" s="134"/>
      <c r="AN968" s="134">
        <f t="shared" si="255"/>
        <v>1.0469999999999999</v>
      </c>
      <c r="AO968" s="8">
        <f t="shared" si="248"/>
        <v>0.43303829928033699</v>
      </c>
      <c r="AP968" s="134">
        <f>Refererenssiarvoja!$B$16*H968^(1/6)/(Refererenssiarvoja!$B$15^0.5)*(Päälaskenta!$G$28/2)^0.5*(1-AO968)^(-1.5)</f>
        <v>9.6000000000000002E-2</v>
      </c>
      <c r="AQ968" s="8">
        <f>Refererenssiarvoja!$B$16*Kaksitasouoma_matriisi!O968^(1/6)/(SQRT((2*Refererenssiarvoja!$B$15)/(Päälaskenta!$F$31*Päälaskenta!$G$31*Päälaskenta!$F$28))+SQRT(Refererenssiarvoja!$B$15)/Refererenssiarvoja!$B$17*LN(Kaksitasouoma_matriisi!L968/Päälaskenta!$F$28))</f>
        <v>-0.105901386263373</v>
      </c>
      <c r="AR968" s="8">
        <f>Refererenssiarvoja!$B$16*Kaksitasouoma_matriisi!O968^(1/6)/(SQRT((2*Refererenssiarvoja!$B$15)/(Päälaskenta!$F$31*Päälaskenta!$G$31*L968)))</f>
        <v>0.20908918819511199</v>
      </c>
    </row>
    <row r="969" spans="1:44" x14ac:dyDescent="0.2">
      <c r="A969" s="8">
        <v>967</v>
      </c>
      <c r="B969" s="8">
        <f>IF(Päälaskenta!C$7,Päälaskenta!E$7,Päälaskenta!G$5)</f>
        <v>2.5</v>
      </c>
      <c r="C969" s="56">
        <v>1.0329999999999999</v>
      </c>
      <c r="D969" s="93">
        <f t="shared" si="241"/>
        <v>2.4201000000000001</v>
      </c>
      <c r="E969" s="8">
        <f>IF(Päälaskenta!$C$26,Kaksitasouoma_matriisi!AP969,Kaksitasouoma_matriisi!AC969)</f>
        <v>0.102594846539762</v>
      </c>
      <c r="F969" s="56">
        <f>IF(D969&lt;Päälaskenta!H$24,(SQRT(POWER(Päälaskenta!C$24/(2*Päälaskenta!E$24),2)+(D969/Päälaskenta!E$24))-Päälaskenta!C$24/(2*Päälaskenta!E$24)),IF(D969=Päälaskenta!H$24,Päälaskenta!D$24,Päälaskenta!D$24+(SQRT(POWER((Päälaskenta!C$20+Päälaskenta!G$24)/(2*Päälaskenta!E$20),2)+((D969-Päälaskenta!H$24)/Päälaskenta!E$20))-(Päälaskenta!C$20+Päälaskenta!G$24)/(2*Päälaskenta!E$20))))</f>
        <v>0.86099999999999999</v>
      </c>
      <c r="G969" s="57">
        <f>IF(F969&gt;Päälaskenta!D$24,(2*SQRT((POWER(Päälaskenta!D$24,2))+POWER(Päälaskenta!E$24*Päälaskenta!D$24,2))+Päälaskenta!C$24)+(2*SQRT((POWER((F969-Päälaskenta!D$24),2))+POWER(Päälaskenta!E$20*(F969-Päälaskenta!D$24),2))+Päälaskenta!C$20),(2*SQRT((POWER(F969,2))+POWER(Päälaskenta!E$24*F969,2))+Päälaskenta!C$24))</f>
        <v>8.56</v>
      </c>
      <c r="H969" s="57">
        <f t="shared" si="242"/>
        <v>0.28000000000000003</v>
      </c>
      <c r="I969" s="62">
        <f t="shared" si="243"/>
        <v>6.1316000000000002E-2</v>
      </c>
      <c r="J969" s="8">
        <f>IF(F969&lt;Päälaskenta!$D$24,0,Kaksitasouoma_matriisi!F969-Päälaskenta!$D$24)</f>
        <v>0.161</v>
      </c>
      <c r="L969" s="8">
        <f>IF(F969&gt;Päälaskenta!D$24,F969-Päälaskenta!D$24,0)</f>
        <v>0.161</v>
      </c>
      <c r="M969" s="8">
        <f>IF(F969&gt;Päälaskenta!D$24,(Päälaskenta!C$20+(Päälaskenta!E$20*(Kaksitasouoma_matriisi!F969-Päälaskenta!D$24)))*(Kaksitasouoma_matriisi!F969-Päälaskenta!D$24),0)</f>
        <v>0.84388149999999995</v>
      </c>
      <c r="N969" s="8">
        <f>IF(F969&gt;Päälaskenta!D$24,(2*SQRT((POWER((F969-Päälaskenta!D$24),2))+POWER(Päälaskenta!E$20*(F969-Päälaskenta!D$24),2))+Päälaskenta!C$20),0)</f>
        <v>5.5804937553496998</v>
      </c>
      <c r="O969" s="8">
        <f t="shared" si="249"/>
        <v>0.15121986279278901</v>
      </c>
      <c r="P969" s="8">
        <f>IF(Päälaskenta!$C$29,IF(L969&gt;Päälaskenta!$F$28,Kaksitasouoma_matriisi!AQ969,Kaksitasouoma_matriisi!AR969),Päälaskenta!$F$20)</f>
        <v>0.12</v>
      </c>
      <c r="Q969" s="8">
        <f t="shared" si="250"/>
        <v>1.9960562688953201</v>
      </c>
      <c r="R969" s="8">
        <f t="shared" si="244"/>
        <v>0.29833994239577999</v>
      </c>
      <c r="S969" s="8">
        <f t="shared" si="251"/>
        <v>0.35353298110668402</v>
      </c>
      <c r="U969" s="93">
        <f>IF(F969&gt;Päälaskenta!D$24,Päälaskenta!H$24+L969*Päälaskenta!G$24,F969*Päälaskenta!C$24 + F969*F969*Päälaskenta!E$24)</f>
        <v>1.5764</v>
      </c>
      <c r="V969" s="8">
        <f>IF(F969&gt;Päälaskenta!D$24,2*SQRT(POWER(Päälaskenta!D$24,2)+POWER(Päälaskenta!E$24*Päälaskenta!D$24,2))+Päälaskenta!C$24,(2*SQRT((POWER(F969,2))+POWER(Päälaskenta!E$24*F969,2))+Päälaskenta!C$24))</f>
        <v>2.9798989873223301</v>
      </c>
      <c r="W969" s="8">
        <f t="shared" si="252"/>
        <v>0.52901122041607096</v>
      </c>
      <c r="X969" s="8">
        <f>Päälaskenta!F$24</f>
        <v>7.0000000000000007E-2</v>
      </c>
      <c r="Y969" s="8">
        <f t="shared" si="253"/>
        <v>14.730301697676699</v>
      </c>
      <c r="Z969" s="8">
        <f t="shared" si="245"/>
        <v>2.20166005760422</v>
      </c>
      <c r="AA969" s="8">
        <f t="shared" si="254"/>
        <v>1.3966379457017399</v>
      </c>
      <c r="AC969" s="8">
        <f t="shared" si="246"/>
        <v>0.102594846539762</v>
      </c>
      <c r="AE969" s="8">
        <v>967</v>
      </c>
      <c r="AF969" s="8">
        <f t="shared" si="240"/>
        <v>16.726357966571999</v>
      </c>
      <c r="AG969" s="8">
        <f t="shared" si="247"/>
        <v>2.2339695195587601E-2</v>
      </c>
      <c r="AJ969" s="132">
        <f>IF(Päälaskenta!$F$28&lt;Kaksitasouoma_matriisi!L969,Päälaskenta!$C$20*Päälaskenta!$F$28,Päälaskenta!$C$20*Kaksitasouoma_matriisi!L969)</f>
        <v>0.80500000000000005</v>
      </c>
      <c r="AK969" s="134">
        <f>SQRT(Päälaskenta!$D$20^2+(Päälaskenta!$D$20/(1/Päälaskenta!$E$20))^2)</f>
        <v>1.8029999999999999</v>
      </c>
      <c r="AL969" s="134">
        <f>IF(Päälaskenta!$F$28&lt;Kaksitasouoma_matriisi!L969,AK969*Päälaskenta!$F$28*COS(ATAN(1/Päälaskenta!$E$20)),AK969*Kaksitasouoma_matriisi!L969*COS(ATAN(1/Päälaskenta!$E$20)))</f>
        <v>0.24199999999999999</v>
      </c>
      <c r="AM969" s="134"/>
      <c r="AN969" s="134">
        <f t="shared" si="255"/>
        <v>1.0469999999999999</v>
      </c>
      <c r="AO969" s="8">
        <f t="shared" si="248"/>
        <v>0.43262675096070402</v>
      </c>
      <c r="AP969" s="134">
        <f>Refererenssiarvoja!$B$16*H969^(1/6)/(Refererenssiarvoja!$B$15^0.5)*(Päälaskenta!$G$28/2)^0.5*(1-AO969)^(-1.5)</f>
        <v>9.6000000000000002E-2</v>
      </c>
      <c r="AQ969" s="8">
        <f>Refererenssiarvoja!$B$16*Kaksitasouoma_matriisi!O969^(1/6)/(SQRT((2*Refererenssiarvoja!$B$15)/(Päälaskenta!$F$31*Päälaskenta!$G$31*Päälaskenta!$F$28))+SQRT(Refererenssiarvoja!$B$15)/Refererenssiarvoja!$B$17*LN(Kaksitasouoma_matriisi!L969/Päälaskenta!$F$28))</f>
        <v>-0.105901386263373</v>
      </c>
      <c r="AR969" s="8">
        <f>Refererenssiarvoja!$B$16*Kaksitasouoma_matriisi!O969^(1/6)/(SQRT((2*Refererenssiarvoja!$B$15)/(Päälaskenta!$F$31*Päälaskenta!$G$31*L969)))</f>
        <v>0.20908918819511199</v>
      </c>
    </row>
    <row r="970" spans="1:44" x14ac:dyDescent="0.2">
      <c r="A970" s="8">
        <v>968</v>
      </c>
      <c r="B970" s="8">
        <f>IF(Päälaskenta!C$7,Päälaskenta!E$7,Päälaskenta!G$5)</f>
        <v>2.5</v>
      </c>
      <c r="C970" s="56">
        <v>1.032</v>
      </c>
      <c r="D970" s="93">
        <f t="shared" si="241"/>
        <v>2.4224999999999999</v>
      </c>
      <c r="E970" s="8">
        <f>IF(Päälaskenta!$C$26,Kaksitasouoma_matriisi!AP970,Kaksitasouoma_matriisi!AC970)</f>
        <v>0.102594846539762</v>
      </c>
      <c r="F970" s="56">
        <f>IF(D970&lt;Päälaskenta!H$24,(SQRT(POWER(Päälaskenta!C$24/(2*Päälaskenta!E$24),2)+(D970/Päälaskenta!E$24))-Päälaskenta!C$24/(2*Päälaskenta!E$24)),IF(D970=Päälaskenta!H$24,Päälaskenta!D$24,Päälaskenta!D$24+(SQRT(POWER((Päälaskenta!C$20+Päälaskenta!G$24)/(2*Päälaskenta!E$20),2)+((D970-Päälaskenta!H$24)/Päälaskenta!E$20))-(Päälaskenta!C$20+Päälaskenta!G$24)/(2*Päälaskenta!E$20))))</f>
        <v>0.86099999999999999</v>
      </c>
      <c r="G970" s="57">
        <f>IF(F970&gt;Päälaskenta!D$24,(2*SQRT((POWER(Päälaskenta!D$24,2))+POWER(Päälaskenta!E$24*Päälaskenta!D$24,2))+Päälaskenta!C$24)+(2*SQRT((POWER((F970-Päälaskenta!D$24),2))+POWER(Päälaskenta!E$20*(F970-Päälaskenta!D$24),2))+Päälaskenta!C$20),(2*SQRT((POWER(F970,2))+POWER(Päälaskenta!E$24*F970,2))+Päälaskenta!C$24))</f>
        <v>8.56</v>
      </c>
      <c r="H970" s="57">
        <f t="shared" si="242"/>
        <v>0.28000000000000003</v>
      </c>
      <c r="I970" s="62">
        <f t="shared" si="243"/>
        <v>6.1197000000000001E-2</v>
      </c>
      <c r="J970" s="8">
        <f>IF(F970&lt;Päälaskenta!$D$24,0,Kaksitasouoma_matriisi!F970-Päälaskenta!$D$24)</f>
        <v>0.161</v>
      </c>
      <c r="L970" s="8">
        <f>IF(F970&gt;Päälaskenta!D$24,F970-Päälaskenta!D$24,0)</f>
        <v>0.161</v>
      </c>
      <c r="M970" s="8">
        <f>IF(F970&gt;Päälaskenta!D$24,(Päälaskenta!C$20+(Päälaskenta!E$20*(Kaksitasouoma_matriisi!F970-Päälaskenta!D$24)))*(Kaksitasouoma_matriisi!F970-Päälaskenta!D$24),0)</f>
        <v>0.84388149999999995</v>
      </c>
      <c r="N970" s="8">
        <f>IF(F970&gt;Päälaskenta!D$24,(2*SQRT((POWER((F970-Päälaskenta!D$24),2))+POWER(Päälaskenta!E$20*(F970-Päälaskenta!D$24),2))+Päälaskenta!C$20),0)</f>
        <v>5.5804937553496998</v>
      </c>
      <c r="O970" s="8">
        <f t="shared" si="249"/>
        <v>0.15121986279278901</v>
      </c>
      <c r="P970" s="8">
        <f>IF(Päälaskenta!$C$29,IF(L970&gt;Päälaskenta!$F$28,Kaksitasouoma_matriisi!AQ970,Kaksitasouoma_matriisi!AR970),Päälaskenta!$F$20)</f>
        <v>0.12</v>
      </c>
      <c r="Q970" s="8">
        <f t="shared" si="250"/>
        <v>1.9960562688953201</v>
      </c>
      <c r="R970" s="8">
        <f t="shared" si="244"/>
        <v>0.29833994239577999</v>
      </c>
      <c r="S970" s="8">
        <f t="shared" si="251"/>
        <v>0.35353298110668402</v>
      </c>
      <c r="U970" s="93">
        <f>IF(F970&gt;Päälaskenta!D$24,Päälaskenta!H$24+L970*Päälaskenta!G$24,F970*Päälaskenta!C$24 + F970*F970*Päälaskenta!E$24)</f>
        <v>1.5764</v>
      </c>
      <c r="V970" s="8">
        <f>IF(F970&gt;Päälaskenta!D$24,2*SQRT(POWER(Päälaskenta!D$24,2)+POWER(Päälaskenta!E$24*Päälaskenta!D$24,2))+Päälaskenta!C$24,(2*SQRT((POWER(F970,2))+POWER(Päälaskenta!E$24*F970,2))+Päälaskenta!C$24))</f>
        <v>2.9798989873223301</v>
      </c>
      <c r="W970" s="8">
        <f t="shared" si="252"/>
        <v>0.52901122041607096</v>
      </c>
      <c r="X970" s="8">
        <f>Päälaskenta!F$24</f>
        <v>7.0000000000000007E-2</v>
      </c>
      <c r="Y970" s="8">
        <f t="shared" si="253"/>
        <v>14.730301697676699</v>
      </c>
      <c r="Z970" s="8">
        <f t="shared" si="245"/>
        <v>2.20166005760422</v>
      </c>
      <c r="AA970" s="8">
        <f t="shared" si="254"/>
        <v>1.3966379457017399</v>
      </c>
      <c r="AC970" s="8">
        <f t="shared" si="246"/>
        <v>0.102594846539762</v>
      </c>
      <c r="AE970" s="8">
        <v>968</v>
      </c>
      <c r="AF970" s="8">
        <f t="shared" si="240"/>
        <v>16.726357966571999</v>
      </c>
      <c r="AG970" s="8">
        <f t="shared" si="247"/>
        <v>2.2339695195587601E-2</v>
      </c>
      <c r="AJ970" s="132">
        <f>IF(Päälaskenta!$F$28&lt;Kaksitasouoma_matriisi!L970,Päälaskenta!$C$20*Päälaskenta!$F$28,Päälaskenta!$C$20*Kaksitasouoma_matriisi!L970)</f>
        <v>0.80500000000000005</v>
      </c>
      <c r="AK970" s="134">
        <f>SQRT(Päälaskenta!$D$20^2+(Päälaskenta!$D$20/(1/Päälaskenta!$E$20))^2)</f>
        <v>1.8029999999999999</v>
      </c>
      <c r="AL970" s="134">
        <f>IF(Päälaskenta!$F$28&lt;Kaksitasouoma_matriisi!L970,AK970*Päälaskenta!$F$28*COS(ATAN(1/Päälaskenta!$E$20)),AK970*Kaksitasouoma_matriisi!L970*COS(ATAN(1/Päälaskenta!$E$20)))</f>
        <v>0.24199999999999999</v>
      </c>
      <c r="AM970" s="134"/>
      <c r="AN970" s="134">
        <f t="shared" si="255"/>
        <v>1.0469999999999999</v>
      </c>
      <c r="AO970" s="8">
        <f t="shared" si="248"/>
        <v>0.43219814241486099</v>
      </c>
      <c r="AP970" s="134">
        <f>Refererenssiarvoja!$B$16*H970^(1/6)/(Refererenssiarvoja!$B$15^0.5)*(Päälaskenta!$G$28/2)^0.5*(1-AO970)^(-1.5)</f>
        <v>9.5000000000000001E-2</v>
      </c>
      <c r="AQ970" s="8">
        <f>Refererenssiarvoja!$B$16*Kaksitasouoma_matriisi!O970^(1/6)/(SQRT((2*Refererenssiarvoja!$B$15)/(Päälaskenta!$F$31*Päälaskenta!$G$31*Päälaskenta!$F$28))+SQRT(Refererenssiarvoja!$B$15)/Refererenssiarvoja!$B$17*LN(Kaksitasouoma_matriisi!L970/Päälaskenta!$F$28))</f>
        <v>-0.105901386263373</v>
      </c>
      <c r="AR970" s="8">
        <f>Refererenssiarvoja!$B$16*Kaksitasouoma_matriisi!O970^(1/6)/(SQRT((2*Refererenssiarvoja!$B$15)/(Päälaskenta!$F$31*Päälaskenta!$G$31*L970)))</f>
        <v>0.20908918819511199</v>
      </c>
    </row>
    <row r="971" spans="1:44" x14ac:dyDescent="0.2">
      <c r="A971" s="8">
        <v>969</v>
      </c>
      <c r="B971" s="8">
        <f>IF(Päälaskenta!C$7,Päälaskenta!E$7,Päälaskenta!G$5)</f>
        <v>2.5</v>
      </c>
      <c r="C971" s="56">
        <v>1.0309999999999999</v>
      </c>
      <c r="D971" s="93">
        <f t="shared" si="241"/>
        <v>2.4247999999999998</v>
      </c>
      <c r="E971" s="8">
        <f>IF(Päälaskenta!$C$26,Kaksitasouoma_matriisi!AP971,Kaksitasouoma_matriisi!AC971)</f>
        <v>0.10260217432885101</v>
      </c>
      <c r="F971" s="56">
        <f>IF(D971&lt;Päälaskenta!H$24,(SQRT(POWER(Päälaskenta!C$24/(2*Päälaskenta!E$24),2)+(D971/Päälaskenta!E$24))-Päälaskenta!C$24/(2*Päälaskenta!E$24)),IF(D971=Päälaskenta!H$24,Päälaskenta!D$24,Päälaskenta!D$24+(SQRT(POWER((Päälaskenta!C$20+Päälaskenta!G$24)/(2*Päälaskenta!E$20),2)+((D971-Päälaskenta!H$24)/Päälaskenta!E$20))-(Päälaskenta!C$20+Päälaskenta!G$24)/(2*Päälaskenta!E$20))))</f>
        <v>0.86199999999999999</v>
      </c>
      <c r="G971" s="57">
        <f>IF(F971&gt;Päälaskenta!D$24,(2*SQRT((POWER(Päälaskenta!D$24,2))+POWER(Päälaskenta!E$24*Päälaskenta!D$24,2))+Päälaskenta!C$24)+(2*SQRT((POWER((F971-Päälaskenta!D$24),2))+POWER(Päälaskenta!E$20*(F971-Päälaskenta!D$24),2))+Päälaskenta!C$20),(2*SQRT((POWER(F971,2))+POWER(Päälaskenta!E$24*F971,2))+Päälaskenta!C$24))</f>
        <v>8.56</v>
      </c>
      <c r="H971" s="57">
        <f t="shared" si="242"/>
        <v>0.28000000000000003</v>
      </c>
      <c r="I971" s="62">
        <f t="shared" si="243"/>
        <v>6.1088000000000003E-2</v>
      </c>
      <c r="J971" s="8">
        <f>IF(F971&lt;Päälaskenta!$D$24,0,Kaksitasouoma_matriisi!F971-Päälaskenta!$D$24)</f>
        <v>0.16200000000000001</v>
      </c>
      <c r="L971" s="8">
        <f>IF(F971&gt;Päälaskenta!D$24,F971-Päälaskenta!D$24,0)</f>
        <v>0.16200000000000001</v>
      </c>
      <c r="M971" s="8">
        <f>IF(F971&gt;Päälaskenta!D$24,(Päälaskenta!C$20+(Päälaskenta!E$20*(Kaksitasouoma_matriisi!F971-Päälaskenta!D$24)))*(Kaksitasouoma_matriisi!F971-Päälaskenta!D$24),0)</f>
        <v>0.84936599999999995</v>
      </c>
      <c r="N971" s="8">
        <f>IF(F971&gt;Päälaskenta!D$24,(2*SQRT((POWER((F971-Päälaskenta!D$24),2))+POWER(Päälaskenta!E$20*(F971-Päälaskenta!D$24),2))+Päälaskenta!C$20),0)</f>
        <v>5.5840993066251698</v>
      </c>
      <c r="O971" s="8">
        <f t="shared" si="249"/>
        <v>0.152104386645181</v>
      </c>
      <c r="P971" s="8">
        <f>IF(Päälaskenta!$C$29,IF(L971&gt;Päälaskenta!$F$28,Kaksitasouoma_matriisi!AQ971,Kaksitasouoma_matriisi!AR971),Päälaskenta!$F$20)</f>
        <v>0.12</v>
      </c>
      <c r="Q971" s="8">
        <f t="shared" si="250"/>
        <v>2.0168555086456799</v>
      </c>
      <c r="R971" s="8">
        <f t="shared" si="244"/>
        <v>0.30040351389155201</v>
      </c>
      <c r="S971" s="8">
        <f t="shared" si="251"/>
        <v>0.353679702144367</v>
      </c>
      <c r="U971" s="93">
        <f>IF(F971&gt;Päälaskenta!D$24,Päälaskenta!H$24+L971*Päälaskenta!G$24,F971*Päälaskenta!C$24 + F971*F971*Päälaskenta!E$24)</f>
        <v>1.5788</v>
      </c>
      <c r="V971" s="8">
        <f>IF(F971&gt;Päälaskenta!D$24,2*SQRT(POWER(Päälaskenta!D$24,2)+POWER(Päälaskenta!E$24*Päälaskenta!D$24,2))+Päälaskenta!C$24,(2*SQRT((POWER(F971,2))+POWER(Päälaskenta!E$24*F971,2))+Päälaskenta!C$24))</f>
        <v>2.9798989873223301</v>
      </c>
      <c r="W971" s="8">
        <f t="shared" si="252"/>
        <v>0.52981661684400705</v>
      </c>
      <c r="X971" s="8">
        <f>Päälaskenta!F$24</f>
        <v>7.0000000000000007E-2</v>
      </c>
      <c r="Y971" s="8">
        <f t="shared" si="253"/>
        <v>14.767697728752401</v>
      </c>
      <c r="Z971" s="8">
        <f t="shared" si="245"/>
        <v>2.19959648610845</v>
      </c>
      <c r="AA971" s="8">
        <f t="shared" si="254"/>
        <v>1.3932078072640299</v>
      </c>
      <c r="AC971" s="8">
        <f t="shared" si="246"/>
        <v>0.10260217432885101</v>
      </c>
      <c r="AE971" s="8">
        <v>969</v>
      </c>
      <c r="AF971" s="8">
        <f t="shared" si="240"/>
        <v>16.7845532373981</v>
      </c>
      <c r="AG971" s="8">
        <f t="shared" si="247"/>
        <v>2.2185051719907301E-2</v>
      </c>
      <c r="AJ971" s="132">
        <f>IF(Päälaskenta!$F$28&lt;Kaksitasouoma_matriisi!L971,Päälaskenta!$C$20*Päälaskenta!$F$28,Päälaskenta!$C$20*Kaksitasouoma_matriisi!L971)</f>
        <v>0.81</v>
      </c>
      <c r="AK971" s="134">
        <f>SQRT(Päälaskenta!$D$20^2+(Päälaskenta!$D$20/(1/Päälaskenta!$E$20))^2)</f>
        <v>1.8029999999999999</v>
      </c>
      <c r="AL971" s="134">
        <f>IF(Päälaskenta!$F$28&lt;Kaksitasouoma_matriisi!L971,AK971*Päälaskenta!$F$28*COS(ATAN(1/Päälaskenta!$E$20)),AK971*Kaksitasouoma_matriisi!L971*COS(ATAN(1/Päälaskenta!$E$20)))</f>
        <v>0.24299999999999999</v>
      </c>
      <c r="AM971" s="134"/>
      <c r="AN971" s="134">
        <f t="shared" si="255"/>
        <v>1.0529999999999999</v>
      </c>
      <c r="AO971" s="8">
        <f t="shared" si="248"/>
        <v>0.43426261959749302</v>
      </c>
      <c r="AP971" s="134">
        <f>Refererenssiarvoja!$B$16*H971^(1/6)/(Refererenssiarvoja!$B$15^0.5)*(Päälaskenta!$G$28/2)^0.5*(1-AO971)^(-1.5)</f>
        <v>9.6000000000000002E-2</v>
      </c>
      <c r="AQ971" s="8">
        <f>Refererenssiarvoja!$B$16*Kaksitasouoma_matriisi!O971^(1/6)/(SQRT((2*Refererenssiarvoja!$B$15)/(Päälaskenta!$F$31*Päälaskenta!$G$31*Päälaskenta!$F$28))+SQRT(Refererenssiarvoja!$B$15)/Refererenssiarvoja!$B$17*LN(Kaksitasouoma_matriisi!L971/Päälaskenta!$F$28))</f>
        <v>-0.106755353114</v>
      </c>
      <c r="AR971" s="8">
        <f>Refererenssiarvoja!$B$16*Kaksitasouoma_matriisi!O971^(1/6)/(SQRT((2*Refererenssiarvoja!$B$15)/(Päälaskenta!$F$31*Päälaskenta!$G$31*L971)))</f>
        <v>0.209941499885617</v>
      </c>
    </row>
    <row r="972" spans="1:44" x14ac:dyDescent="0.2">
      <c r="A972" s="8">
        <v>970</v>
      </c>
      <c r="B972" s="8">
        <f>IF(Päälaskenta!C$7,Päälaskenta!E$7,Päälaskenta!G$5)</f>
        <v>2.5</v>
      </c>
      <c r="C972" s="56">
        <v>1.03</v>
      </c>
      <c r="D972" s="93">
        <f t="shared" si="241"/>
        <v>2.4272</v>
      </c>
      <c r="E972" s="8">
        <f>IF(Päälaskenta!$C$26,Kaksitasouoma_matriisi!AP972,Kaksitasouoma_matriisi!AC972)</f>
        <v>0.10260217432885101</v>
      </c>
      <c r="F972" s="56">
        <f>IF(D972&lt;Päälaskenta!H$24,(SQRT(POWER(Päälaskenta!C$24/(2*Päälaskenta!E$24),2)+(D972/Päälaskenta!E$24))-Päälaskenta!C$24/(2*Päälaskenta!E$24)),IF(D972=Päälaskenta!H$24,Päälaskenta!D$24,Päälaskenta!D$24+(SQRT(POWER((Päälaskenta!C$20+Päälaskenta!G$24)/(2*Päälaskenta!E$20),2)+((D972-Päälaskenta!H$24)/Päälaskenta!E$20))-(Päälaskenta!C$20+Päälaskenta!G$24)/(2*Päälaskenta!E$20))))</f>
        <v>0.86199999999999999</v>
      </c>
      <c r="G972" s="57">
        <f>IF(F972&gt;Päälaskenta!D$24,(2*SQRT((POWER(Päälaskenta!D$24,2))+POWER(Päälaskenta!E$24*Päälaskenta!D$24,2))+Päälaskenta!C$24)+(2*SQRT((POWER((F972-Päälaskenta!D$24),2))+POWER(Päälaskenta!E$20*(F972-Päälaskenta!D$24),2))+Päälaskenta!C$20),(2*SQRT((POWER(F972,2))+POWER(Päälaskenta!E$24*F972,2))+Päälaskenta!C$24))</f>
        <v>8.56</v>
      </c>
      <c r="H972" s="57">
        <f t="shared" si="242"/>
        <v>0.28000000000000003</v>
      </c>
      <c r="I972" s="62">
        <f t="shared" si="243"/>
        <v>6.0969000000000002E-2</v>
      </c>
      <c r="J972" s="8">
        <f>IF(F972&lt;Päälaskenta!$D$24,0,Kaksitasouoma_matriisi!F972-Päälaskenta!$D$24)</f>
        <v>0.16200000000000001</v>
      </c>
      <c r="L972" s="8">
        <f>IF(F972&gt;Päälaskenta!D$24,F972-Päälaskenta!D$24,0)</f>
        <v>0.16200000000000001</v>
      </c>
      <c r="M972" s="8">
        <f>IF(F972&gt;Päälaskenta!D$24,(Päälaskenta!C$20+(Päälaskenta!E$20*(Kaksitasouoma_matriisi!F972-Päälaskenta!D$24)))*(Kaksitasouoma_matriisi!F972-Päälaskenta!D$24),0)</f>
        <v>0.84936599999999995</v>
      </c>
      <c r="N972" s="8">
        <f>IF(F972&gt;Päälaskenta!D$24,(2*SQRT((POWER((F972-Päälaskenta!D$24),2))+POWER(Päälaskenta!E$20*(F972-Päälaskenta!D$24),2))+Päälaskenta!C$20),0)</f>
        <v>5.5840993066251698</v>
      </c>
      <c r="O972" s="8">
        <f t="shared" si="249"/>
        <v>0.152104386645181</v>
      </c>
      <c r="P972" s="8">
        <f>IF(Päälaskenta!$C$29,IF(L972&gt;Päälaskenta!$F$28,Kaksitasouoma_matriisi!AQ972,Kaksitasouoma_matriisi!AR972),Päälaskenta!$F$20)</f>
        <v>0.12</v>
      </c>
      <c r="Q972" s="8">
        <f t="shared" si="250"/>
        <v>2.0168555086456799</v>
      </c>
      <c r="R972" s="8">
        <f t="shared" si="244"/>
        <v>0.30040351389155201</v>
      </c>
      <c r="S972" s="8">
        <f t="shared" si="251"/>
        <v>0.353679702144367</v>
      </c>
      <c r="U972" s="93">
        <f>IF(F972&gt;Päälaskenta!D$24,Päälaskenta!H$24+L972*Päälaskenta!G$24,F972*Päälaskenta!C$24 + F972*F972*Päälaskenta!E$24)</f>
        <v>1.5788</v>
      </c>
      <c r="V972" s="8">
        <f>IF(F972&gt;Päälaskenta!D$24,2*SQRT(POWER(Päälaskenta!D$24,2)+POWER(Päälaskenta!E$24*Päälaskenta!D$24,2))+Päälaskenta!C$24,(2*SQRT((POWER(F972,2))+POWER(Päälaskenta!E$24*F972,2))+Päälaskenta!C$24))</f>
        <v>2.9798989873223301</v>
      </c>
      <c r="W972" s="8">
        <f t="shared" si="252"/>
        <v>0.52981661684400705</v>
      </c>
      <c r="X972" s="8">
        <f>Päälaskenta!F$24</f>
        <v>7.0000000000000007E-2</v>
      </c>
      <c r="Y972" s="8">
        <f t="shared" si="253"/>
        <v>14.767697728752401</v>
      </c>
      <c r="Z972" s="8">
        <f t="shared" si="245"/>
        <v>2.19959648610845</v>
      </c>
      <c r="AA972" s="8">
        <f t="shared" si="254"/>
        <v>1.3932078072640299</v>
      </c>
      <c r="AC972" s="8">
        <f t="shared" si="246"/>
        <v>0.10260217432885101</v>
      </c>
      <c r="AE972" s="8">
        <v>970</v>
      </c>
      <c r="AF972" s="8">
        <f t="shared" si="240"/>
        <v>16.7845532373981</v>
      </c>
      <c r="AG972" s="8">
        <f t="shared" si="247"/>
        <v>2.2185051719907301E-2</v>
      </c>
      <c r="AJ972" s="132">
        <f>IF(Päälaskenta!$F$28&lt;Kaksitasouoma_matriisi!L972,Päälaskenta!$C$20*Päälaskenta!$F$28,Päälaskenta!$C$20*Kaksitasouoma_matriisi!L972)</f>
        <v>0.81</v>
      </c>
      <c r="AK972" s="134">
        <f>SQRT(Päälaskenta!$D$20^2+(Päälaskenta!$D$20/(1/Päälaskenta!$E$20))^2)</f>
        <v>1.8029999999999999</v>
      </c>
      <c r="AL972" s="134">
        <f>IF(Päälaskenta!$F$28&lt;Kaksitasouoma_matriisi!L972,AK972*Päälaskenta!$F$28*COS(ATAN(1/Päälaskenta!$E$20)),AK972*Kaksitasouoma_matriisi!L972*COS(ATAN(1/Päälaskenta!$E$20)))</f>
        <v>0.24299999999999999</v>
      </c>
      <c r="AM972" s="134"/>
      <c r="AN972" s="134">
        <f t="shared" si="255"/>
        <v>1.0529999999999999</v>
      </c>
      <c r="AO972" s="8">
        <f t="shared" si="248"/>
        <v>0.43383322346737002</v>
      </c>
      <c r="AP972" s="134">
        <f>Refererenssiarvoja!$B$16*H972^(1/6)/(Refererenssiarvoja!$B$15^0.5)*(Päälaskenta!$G$28/2)^0.5*(1-AO972)^(-1.5)</f>
        <v>9.6000000000000002E-2</v>
      </c>
      <c r="AQ972" s="8">
        <f>Refererenssiarvoja!$B$16*Kaksitasouoma_matriisi!O972^(1/6)/(SQRT((2*Refererenssiarvoja!$B$15)/(Päälaskenta!$F$31*Päälaskenta!$G$31*Päälaskenta!$F$28))+SQRT(Refererenssiarvoja!$B$15)/Refererenssiarvoja!$B$17*LN(Kaksitasouoma_matriisi!L972/Päälaskenta!$F$28))</f>
        <v>-0.106755353114</v>
      </c>
      <c r="AR972" s="8">
        <f>Refererenssiarvoja!$B$16*Kaksitasouoma_matriisi!O972^(1/6)/(SQRT((2*Refererenssiarvoja!$B$15)/(Päälaskenta!$F$31*Päälaskenta!$G$31*L972)))</f>
        <v>0.209941499885617</v>
      </c>
    </row>
    <row r="973" spans="1:44" x14ac:dyDescent="0.2">
      <c r="A973" s="8">
        <v>971</v>
      </c>
      <c r="B973" s="8">
        <f>IF(Päälaskenta!C$7,Päälaskenta!E$7,Päälaskenta!G$5)</f>
        <v>2.5</v>
      </c>
      <c r="C973" s="56">
        <v>1.0289999999999999</v>
      </c>
      <c r="D973" s="93">
        <f t="shared" si="241"/>
        <v>2.4295</v>
      </c>
      <c r="E973" s="8">
        <f>IF(Päälaskenta!$C$26,Kaksitasouoma_matriisi!AP973,Kaksitasouoma_matriisi!AC973)</f>
        <v>0.10260217432885101</v>
      </c>
      <c r="F973" s="56">
        <f>IF(D973&lt;Päälaskenta!H$24,(SQRT(POWER(Päälaskenta!C$24/(2*Päälaskenta!E$24),2)+(D973/Päälaskenta!E$24))-Päälaskenta!C$24/(2*Päälaskenta!E$24)),IF(D973=Päälaskenta!H$24,Päälaskenta!D$24,Päälaskenta!D$24+(SQRT(POWER((Päälaskenta!C$20+Päälaskenta!G$24)/(2*Päälaskenta!E$20),2)+((D973-Päälaskenta!H$24)/Päälaskenta!E$20))-(Päälaskenta!C$20+Päälaskenta!G$24)/(2*Päälaskenta!E$20))))</f>
        <v>0.86199999999999999</v>
      </c>
      <c r="G973" s="57">
        <f>IF(F973&gt;Päälaskenta!D$24,(2*SQRT((POWER(Päälaskenta!D$24,2))+POWER(Päälaskenta!E$24*Päälaskenta!D$24,2))+Päälaskenta!C$24)+(2*SQRT((POWER((F973-Päälaskenta!D$24),2))+POWER(Päälaskenta!E$20*(F973-Päälaskenta!D$24),2))+Päälaskenta!C$20),(2*SQRT((POWER(F973,2))+POWER(Päälaskenta!E$24*F973,2))+Päälaskenta!C$24))</f>
        <v>8.56</v>
      </c>
      <c r="H973" s="57">
        <f t="shared" si="242"/>
        <v>0.28000000000000003</v>
      </c>
      <c r="I973" s="62">
        <f t="shared" si="243"/>
        <v>6.0851000000000002E-2</v>
      </c>
      <c r="J973" s="8">
        <f>IF(F973&lt;Päälaskenta!$D$24,0,Kaksitasouoma_matriisi!F973-Päälaskenta!$D$24)</f>
        <v>0.16200000000000001</v>
      </c>
      <c r="L973" s="8">
        <f>IF(F973&gt;Päälaskenta!D$24,F973-Päälaskenta!D$24,0)</f>
        <v>0.16200000000000001</v>
      </c>
      <c r="M973" s="8">
        <f>IF(F973&gt;Päälaskenta!D$24,(Päälaskenta!C$20+(Päälaskenta!E$20*(Kaksitasouoma_matriisi!F973-Päälaskenta!D$24)))*(Kaksitasouoma_matriisi!F973-Päälaskenta!D$24),0)</f>
        <v>0.84936599999999995</v>
      </c>
      <c r="N973" s="8">
        <f>IF(F973&gt;Päälaskenta!D$24,(2*SQRT((POWER((F973-Päälaskenta!D$24),2))+POWER(Päälaskenta!E$20*(F973-Päälaskenta!D$24),2))+Päälaskenta!C$20),0)</f>
        <v>5.5840993066251698</v>
      </c>
      <c r="O973" s="8">
        <f t="shared" si="249"/>
        <v>0.152104386645181</v>
      </c>
      <c r="P973" s="8">
        <f>IF(Päälaskenta!$C$29,IF(L973&gt;Päälaskenta!$F$28,Kaksitasouoma_matriisi!AQ973,Kaksitasouoma_matriisi!AR973),Päälaskenta!$F$20)</f>
        <v>0.12</v>
      </c>
      <c r="Q973" s="8">
        <f t="shared" si="250"/>
        <v>2.0168555086456799</v>
      </c>
      <c r="R973" s="8">
        <f t="shared" si="244"/>
        <v>0.30040351389155201</v>
      </c>
      <c r="S973" s="8">
        <f t="shared" si="251"/>
        <v>0.353679702144367</v>
      </c>
      <c r="U973" s="93">
        <f>IF(F973&gt;Päälaskenta!D$24,Päälaskenta!H$24+L973*Päälaskenta!G$24,F973*Päälaskenta!C$24 + F973*F973*Päälaskenta!E$24)</f>
        <v>1.5788</v>
      </c>
      <c r="V973" s="8">
        <f>IF(F973&gt;Päälaskenta!D$24,2*SQRT(POWER(Päälaskenta!D$24,2)+POWER(Päälaskenta!E$24*Päälaskenta!D$24,2))+Päälaskenta!C$24,(2*SQRT((POWER(F973,2))+POWER(Päälaskenta!E$24*F973,2))+Päälaskenta!C$24))</f>
        <v>2.9798989873223301</v>
      </c>
      <c r="W973" s="8">
        <f t="shared" si="252"/>
        <v>0.52981661684400705</v>
      </c>
      <c r="X973" s="8">
        <f>Päälaskenta!F$24</f>
        <v>7.0000000000000007E-2</v>
      </c>
      <c r="Y973" s="8">
        <f t="shared" si="253"/>
        <v>14.767697728752401</v>
      </c>
      <c r="Z973" s="8">
        <f t="shared" si="245"/>
        <v>2.19959648610845</v>
      </c>
      <c r="AA973" s="8">
        <f t="shared" si="254"/>
        <v>1.3932078072640299</v>
      </c>
      <c r="AC973" s="8">
        <f t="shared" si="246"/>
        <v>0.10260217432885101</v>
      </c>
      <c r="AE973" s="8">
        <v>971</v>
      </c>
      <c r="AF973" s="8">
        <f t="shared" si="240"/>
        <v>16.7845532373981</v>
      </c>
      <c r="AG973" s="8">
        <f t="shared" si="247"/>
        <v>2.2185051719907301E-2</v>
      </c>
      <c r="AJ973" s="132">
        <f>IF(Päälaskenta!$F$28&lt;Kaksitasouoma_matriisi!L973,Päälaskenta!$C$20*Päälaskenta!$F$28,Päälaskenta!$C$20*Kaksitasouoma_matriisi!L973)</f>
        <v>0.81</v>
      </c>
      <c r="AK973" s="134">
        <f>SQRT(Päälaskenta!$D$20^2+(Päälaskenta!$D$20/(1/Päälaskenta!$E$20))^2)</f>
        <v>1.8029999999999999</v>
      </c>
      <c r="AL973" s="134">
        <f>IF(Päälaskenta!$F$28&lt;Kaksitasouoma_matriisi!L973,AK973*Päälaskenta!$F$28*COS(ATAN(1/Päälaskenta!$E$20)),AK973*Kaksitasouoma_matriisi!L973*COS(ATAN(1/Päälaskenta!$E$20)))</f>
        <v>0.24299999999999999</v>
      </c>
      <c r="AM973" s="134"/>
      <c r="AN973" s="134">
        <f t="shared" si="255"/>
        <v>1.0529999999999999</v>
      </c>
      <c r="AO973" s="8">
        <f t="shared" si="248"/>
        <v>0.433422514920766</v>
      </c>
      <c r="AP973" s="134">
        <f>Refererenssiarvoja!$B$16*H973^(1/6)/(Refererenssiarvoja!$B$15^0.5)*(Päälaskenta!$G$28/2)^0.5*(1-AO973)^(-1.5)</f>
        <v>9.6000000000000002E-2</v>
      </c>
      <c r="AQ973" s="8">
        <f>Refererenssiarvoja!$B$16*Kaksitasouoma_matriisi!O973^(1/6)/(SQRT((2*Refererenssiarvoja!$B$15)/(Päälaskenta!$F$31*Päälaskenta!$G$31*Päälaskenta!$F$28))+SQRT(Refererenssiarvoja!$B$15)/Refererenssiarvoja!$B$17*LN(Kaksitasouoma_matriisi!L973/Päälaskenta!$F$28))</f>
        <v>-0.106755353114</v>
      </c>
      <c r="AR973" s="8">
        <f>Refererenssiarvoja!$B$16*Kaksitasouoma_matriisi!O973^(1/6)/(SQRT((2*Refererenssiarvoja!$B$15)/(Päälaskenta!$F$31*Päälaskenta!$G$31*L973)))</f>
        <v>0.209941499885617</v>
      </c>
    </row>
    <row r="974" spans="1:44" x14ac:dyDescent="0.2">
      <c r="A974" s="8">
        <v>972</v>
      </c>
      <c r="B974" s="8">
        <f>IF(Päälaskenta!C$7,Päälaskenta!E$7,Päälaskenta!G$5)</f>
        <v>2.5</v>
      </c>
      <c r="C974" s="56">
        <v>1.028</v>
      </c>
      <c r="D974" s="93">
        <f t="shared" si="241"/>
        <v>2.4319000000000002</v>
      </c>
      <c r="E974" s="8">
        <f>IF(Päälaskenta!$C$26,Kaksitasouoma_matriisi!AP974,Kaksitasouoma_matriisi!AC974)</f>
        <v>0.10260217432885101</v>
      </c>
      <c r="F974" s="56">
        <f>IF(D974&lt;Päälaskenta!H$24,(SQRT(POWER(Päälaskenta!C$24/(2*Päälaskenta!E$24),2)+(D974/Päälaskenta!E$24))-Päälaskenta!C$24/(2*Päälaskenta!E$24)),IF(D974=Päälaskenta!H$24,Päälaskenta!D$24,Päälaskenta!D$24+(SQRT(POWER((Päälaskenta!C$20+Päälaskenta!G$24)/(2*Päälaskenta!E$20),2)+((D974-Päälaskenta!H$24)/Päälaskenta!E$20))-(Päälaskenta!C$20+Päälaskenta!G$24)/(2*Päälaskenta!E$20))))</f>
        <v>0.86199999999999999</v>
      </c>
      <c r="G974" s="57">
        <f>IF(F974&gt;Päälaskenta!D$24,(2*SQRT((POWER(Päälaskenta!D$24,2))+POWER(Päälaskenta!E$24*Päälaskenta!D$24,2))+Päälaskenta!C$24)+(2*SQRT((POWER((F974-Päälaskenta!D$24),2))+POWER(Päälaskenta!E$20*(F974-Päälaskenta!D$24),2))+Päälaskenta!C$20),(2*SQRT((POWER(F974,2))+POWER(Päälaskenta!E$24*F974,2))+Päälaskenta!C$24))</f>
        <v>8.56</v>
      </c>
      <c r="H974" s="57">
        <f t="shared" si="242"/>
        <v>0.28000000000000003</v>
      </c>
      <c r="I974" s="62">
        <f t="shared" si="243"/>
        <v>6.0733000000000002E-2</v>
      </c>
      <c r="J974" s="8">
        <f>IF(F974&lt;Päälaskenta!$D$24,0,Kaksitasouoma_matriisi!F974-Päälaskenta!$D$24)</f>
        <v>0.16200000000000001</v>
      </c>
      <c r="L974" s="8">
        <f>IF(F974&gt;Päälaskenta!D$24,F974-Päälaskenta!D$24,0)</f>
        <v>0.16200000000000001</v>
      </c>
      <c r="M974" s="8">
        <f>IF(F974&gt;Päälaskenta!D$24,(Päälaskenta!C$20+(Päälaskenta!E$20*(Kaksitasouoma_matriisi!F974-Päälaskenta!D$24)))*(Kaksitasouoma_matriisi!F974-Päälaskenta!D$24),0)</f>
        <v>0.84936599999999995</v>
      </c>
      <c r="N974" s="8">
        <f>IF(F974&gt;Päälaskenta!D$24,(2*SQRT((POWER((F974-Päälaskenta!D$24),2))+POWER(Päälaskenta!E$20*(F974-Päälaskenta!D$24),2))+Päälaskenta!C$20),0)</f>
        <v>5.5840993066251698</v>
      </c>
      <c r="O974" s="8">
        <f t="shared" si="249"/>
        <v>0.152104386645181</v>
      </c>
      <c r="P974" s="8">
        <f>IF(Päälaskenta!$C$29,IF(L974&gt;Päälaskenta!$F$28,Kaksitasouoma_matriisi!AQ974,Kaksitasouoma_matriisi!AR974),Päälaskenta!$F$20)</f>
        <v>0.12</v>
      </c>
      <c r="Q974" s="8">
        <f t="shared" si="250"/>
        <v>2.0168555086456799</v>
      </c>
      <c r="R974" s="8">
        <f t="shared" si="244"/>
        <v>0.30040351389155201</v>
      </c>
      <c r="S974" s="8">
        <f t="shared" si="251"/>
        <v>0.353679702144367</v>
      </c>
      <c r="U974" s="93">
        <f>IF(F974&gt;Päälaskenta!D$24,Päälaskenta!H$24+L974*Päälaskenta!G$24,F974*Päälaskenta!C$24 + F974*F974*Päälaskenta!E$24)</f>
        <v>1.5788</v>
      </c>
      <c r="V974" s="8">
        <f>IF(F974&gt;Päälaskenta!D$24,2*SQRT(POWER(Päälaskenta!D$24,2)+POWER(Päälaskenta!E$24*Päälaskenta!D$24,2))+Päälaskenta!C$24,(2*SQRT((POWER(F974,2))+POWER(Päälaskenta!E$24*F974,2))+Päälaskenta!C$24))</f>
        <v>2.9798989873223301</v>
      </c>
      <c r="W974" s="8">
        <f t="shared" si="252"/>
        <v>0.52981661684400705</v>
      </c>
      <c r="X974" s="8">
        <f>Päälaskenta!F$24</f>
        <v>7.0000000000000007E-2</v>
      </c>
      <c r="Y974" s="8">
        <f t="shared" si="253"/>
        <v>14.767697728752401</v>
      </c>
      <c r="Z974" s="8">
        <f t="shared" si="245"/>
        <v>2.19959648610845</v>
      </c>
      <c r="AA974" s="8">
        <f t="shared" si="254"/>
        <v>1.3932078072640299</v>
      </c>
      <c r="AC974" s="8">
        <f t="shared" si="246"/>
        <v>0.10260217432885101</v>
      </c>
      <c r="AE974" s="8">
        <v>972</v>
      </c>
      <c r="AF974" s="8">
        <f t="shared" si="240"/>
        <v>16.7845532373981</v>
      </c>
      <c r="AG974" s="8">
        <f t="shared" si="247"/>
        <v>2.2185051719907301E-2</v>
      </c>
      <c r="AJ974" s="132">
        <f>IF(Päälaskenta!$F$28&lt;Kaksitasouoma_matriisi!L974,Päälaskenta!$C$20*Päälaskenta!$F$28,Päälaskenta!$C$20*Kaksitasouoma_matriisi!L974)</f>
        <v>0.81</v>
      </c>
      <c r="AK974" s="134">
        <f>SQRT(Päälaskenta!$D$20^2+(Päälaskenta!$D$20/(1/Päälaskenta!$E$20))^2)</f>
        <v>1.8029999999999999</v>
      </c>
      <c r="AL974" s="134">
        <f>IF(Päälaskenta!$F$28&lt;Kaksitasouoma_matriisi!L974,AK974*Päälaskenta!$F$28*COS(ATAN(1/Päälaskenta!$E$20)),AK974*Kaksitasouoma_matriisi!L974*COS(ATAN(1/Päälaskenta!$E$20)))</f>
        <v>0.24299999999999999</v>
      </c>
      <c r="AM974" s="134"/>
      <c r="AN974" s="134">
        <f t="shared" si="255"/>
        <v>1.0529999999999999</v>
      </c>
      <c r="AO974" s="8">
        <f t="shared" si="248"/>
        <v>0.43299477774579498</v>
      </c>
      <c r="AP974" s="134">
        <f>Refererenssiarvoja!$B$16*H974^(1/6)/(Refererenssiarvoja!$B$15^0.5)*(Päälaskenta!$G$28/2)^0.5*(1-AO974)^(-1.5)</f>
        <v>9.6000000000000002E-2</v>
      </c>
      <c r="AQ974" s="8">
        <f>Refererenssiarvoja!$B$16*Kaksitasouoma_matriisi!O974^(1/6)/(SQRT((2*Refererenssiarvoja!$B$15)/(Päälaskenta!$F$31*Päälaskenta!$G$31*Päälaskenta!$F$28))+SQRT(Refererenssiarvoja!$B$15)/Refererenssiarvoja!$B$17*LN(Kaksitasouoma_matriisi!L974/Päälaskenta!$F$28))</f>
        <v>-0.106755353114</v>
      </c>
      <c r="AR974" s="8">
        <f>Refererenssiarvoja!$B$16*Kaksitasouoma_matriisi!O974^(1/6)/(SQRT((2*Refererenssiarvoja!$B$15)/(Päälaskenta!$F$31*Päälaskenta!$G$31*L974)))</f>
        <v>0.209941499885617</v>
      </c>
    </row>
    <row r="975" spans="1:44" x14ac:dyDescent="0.2">
      <c r="A975" s="8">
        <v>973</v>
      </c>
      <c r="B975" s="8">
        <f>IF(Päälaskenta!C$7,Päälaskenta!E$7,Päälaskenta!G$5)</f>
        <v>2.5</v>
      </c>
      <c r="C975" s="56">
        <v>1.0269999999999999</v>
      </c>
      <c r="D975" s="93">
        <f t="shared" si="241"/>
        <v>2.4342999999999999</v>
      </c>
      <c r="E975" s="8">
        <f>IF(Päälaskenta!$C$26,Kaksitasouoma_matriisi!AP975,Kaksitasouoma_matriisi!AC975)</f>
        <v>0.102609495950354</v>
      </c>
      <c r="F975" s="56">
        <f>IF(D975&lt;Päälaskenta!H$24,(SQRT(POWER(Päälaskenta!C$24/(2*Päälaskenta!E$24),2)+(D975/Päälaskenta!E$24))-Päälaskenta!C$24/(2*Päälaskenta!E$24)),IF(D975=Päälaskenta!H$24,Päälaskenta!D$24,Päälaskenta!D$24+(SQRT(POWER((Päälaskenta!C$20+Päälaskenta!G$24)/(2*Päälaskenta!E$20),2)+((D975-Päälaskenta!H$24)/Päälaskenta!E$20))-(Päälaskenta!C$20+Päälaskenta!G$24)/(2*Päälaskenta!E$20))))</f>
        <v>0.86299999999999999</v>
      </c>
      <c r="G975" s="57">
        <f>IF(F975&gt;Päälaskenta!D$24,(2*SQRT((POWER(Päälaskenta!D$24,2))+POWER(Päälaskenta!E$24*Päälaskenta!D$24,2))+Päälaskenta!C$24)+(2*SQRT((POWER((F975-Päälaskenta!D$24),2))+POWER(Päälaskenta!E$20*(F975-Päälaskenta!D$24),2))+Päälaskenta!C$20),(2*SQRT((POWER(F975,2))+POWER(Päälaskenta!E$24*F975,2))+Päälaskenta!C$24))</f>
        <v>8.57</v>
      </c>
      <c r="H975" s="57">
        <f t="shared" si="242"/>
        <v>0.28000000000000003</v>
      </c>
      <c r="I975" s="62">
        <f t="shared" si="243"/>
        <v>6.0623000000000003E-2</v>
      </c>
      <c r="J975" s="8">
        <f>IF(F975&lt;Päälaskenta!$D$24,0,Kaksitasouoma_matriisi!F975-Päälaskenta!$D$24)</f>
        <v>0.16300000000000001</v>
      </c>
      <c r="L975" s="8">
        <f>IF(F975&gt;Päälaskenta!D$24,F975-Päälaskenta!D$24,0)</f>
        <v>0.16300000000000001</v>
      </c>
      <c r="M975" s="8">
        <f>IF(F975&gt;Päälaskenta!D$24,(Päälaskenta!C$20+(Päälaskenta!E$20*(Kaksitasouoma_matriisi!F975-Päälaskenta!D$24)))*(Kaksitasouoma_matriisi!F975-Päälaskenta!D$24),0)</f>
        <v>0.85485350000000004</v>
      </c>
      <c r="N975" s="8">
        <f>IF(F975&gt;Päälaskenta!D$24,(2*SQRT((POWER((F975-Päälaskenta!D$24),2))+POWER(Päälaskenta!E$20*(F975-Päälaskenta!D$24),2))+Päälaskenta!C$20),0)</f>
        <v>5.5877048579006301</v>
      </c>
      <c r="O975" s="8">
        <f t="shared" si="249"/>
        <v>0.15298830588578699</v>
      </c>
      <c r="P975" s="8">
        <f>IF(Päälaskenta!$C$29,IF(L975&gt;Päälaskenta!$F$28,Kaksitasouoma_matriisi!AQ975,Kaksitasouoma_matriisi!AR975),Päälaskenta!$F$20)</f>
        <v>0.12</v>
      </c>
      <c r="Q975" s="8">
        <f t="shared" si="250"/>
        <v>2.0377423517244102</v>
      </c>
      <c r="R975" s="8">
        <f t="shared" si="244"/>
        <v>0.30246357424234099</v>
      </c>
      <c r="S975" s="8">
        <f t="shared" si="251"/>
        <v>0.353819191525029</v>
      </c>
      <c r="U975" s="93">
        <f>IF(F975&gt;Päälaskenta!D$24,Päälaskenta!H$24+L975*Päälaskenta!G$24,F975*Päälaskenta!C$24 + F975*F975*Päälaskenta!E$24)</f>
        <v>1.5811999999999999</v>
      </c>
      <c r="V975" s="8">
        <f>IF(F975&gt;Päälaskenta!D$24,2*SQRT(POWER(Päälaskenta!D$24,2)+POWER(Päälaskenta!E$24*Päälaskenta!D$24,2))+Päälaskenta!C$24,(2*SQRT((POWER(F975,2))+POWER(Päälaskenta!E$24*F975,2))+Päälaskenta!C$24))</f>
        <v>2.9798989873223301</v>
      </c>
      <c r="W975" s="8">
        <f t="shared" si="252"/>
        <v>0.53062201327194303</v>
      </c>
      <c r="X975" s="8">
        <f>Päälaskenta!F$24</f>
        <v>7.0000000000000007E-2</v>
      </c>
      <c r="Y975" s="8">
        <f t="shared" si="253"/>
        <v>14.8051316772299</v>
      </c>
      <c r="Z975" s="8">
        <f t="shared" si="245"/>
        <v>2.1975364257576602</v>
      </c>
      <c r="AA975" s="8">
        <f t="shared" si="254"/>
        <v>1.3897903021487901</v>
      </c>
      <c r="AC975" s="8">
        <f t="shared" si="246"/>
        <v>0.102609495950354</v>
      </c>
      <c r="AE975" s="8">
        <v>973</v>
      </c>
      <c r="AF975" s="8">
        <f t="shared" si="240"/>
        <v>16.842874028954299</v>
      </c>
      <c r="AG975" s="8">
        <f t="shared" si="247"/>
        <v>2.20316800676006E-2</v>
      </c>
      <c r="AJ975" s="132">
        <f>IF(Päälaskenta!$F$28&lt;Kaksitasouoma_matriisi!L975,Päälaskenta!$C$20*Päälaskenta!$F$28,Päälaskenta!$C$20*Kaksitasouoma_matriisi!L975)</f>
        <v>0.81499999999999995</v>
      </c>
      <c r="AK975" s="134">
        <f>SQRT(Päälaskenta!$D$20^2+(Päälaskenta!$D$20/(1/Päälaskenta!$E$20))^2)</f>
        <v>1.8029999999999999</v>
      </c>
      <c r="AL975" s="134">
        <f>IF(Päälaskenta!$F$28&lt;Kaksitasouoma_matriisi!L975,AK975*Päälaskenta!$F$28*COS(ATAN(1/Päälaskenta!$E$20)),AK975*Kaksitasouoma_matriisi!L975*COS(ATAN(1/Päälaskenta!$E$20)))</f>
        <v>0.245</v>
      </c>
      <c r="AM975" s="134"/>
      <c r="AN975" s="134">
        <f t="shared" si="255"/>
        <v>1.06</v>
      </c>
      <c r="AO975" s="8">
        <f t="shared" si="248"/>
        <v>0.43544345397034101</v>
      </c>
      <c r="AP975" s="134">
        <f>Refererenssiarvoja!$B$16*H975^(1/6)/(Refererenssiarvoja!$B$15^0.5)*(Päälaskenta!$G$28/2)^0.5*(1-AO975)^(-1.5)</f>
        <v>9.6000000000000002E-2</v>
      </c>
      <c r="AQ975" s="8">
        <f>Refererenssiarvoja!$B$16*Kaksitasouoma_matriisi!O975^(1/6)/(SQRT((2*Refererenssiarvoja!$B$15)/(Päälaskenta!$F$31*Päälaskenta!$G$31*Päälaskenta!$F$28))+SQRT(Refererenssiarvoja!$B$15)/Refererenssiarvoja!$B$17*LN(Kaksitasouoma_matriisi!L975/Päälaskenta!$F$28))</f>
        <v>-0.107616204920022</v>
      </c>
      <c r="AR975" s="8">
        <f>Refererenssiarvoja!$B$16*Kaksitasouoma_matriisi!O975^(1/6)/(SQRT((2*Refererenssiarvoja!$B$15)/(Päälaskenta!$F$31*Päälaskenta!$G$31*L975)))</f>
        <v>0.21079194279140301</v>
      </c>
    </row>
    <row r="976" spans="1:44" x14ac:dyDescent="0.2">
      <c r="A976" s="8">
        <v>974</v>
      </c>
      <c r="B976" s="8">
        <f>IF(Päälaskenta!C$7,Päälaskenta!E$7,Päälaskenta!G$5)</f>
        <v>2.5</v>
      </c>
      <c r="C976" s="56">
        <v>1.026</v>
      </c>
      <c r="D976" s="93">
        <f t="shared" si="241"/>
        <v>2.4365999999999999</v>
      </c>
      <c r="E976" s="8">
        <f>IF(Päälaskenta!$C$26,Kaksitasouoma_matriisi!AP976,Kaksitasouoma_matriisi!AC976)</f>
        <v>0.102609495950354</v>
      </c>
      <c r="F976" s="56">
        <f>IF(D976&lt;Päälaskenta!H$24,(SQRT(POWER(Päälaskenta!C$24/(2*Päälaskenta!E$24),2)+(D976/Päälaskenta!E$24))-Päälaskenta!C$24/(2*Päälaskenta!E$24)),IF(D976=Päälaskenta!H$24,Päälaskenta!D$24,Päälaskenta!D$24+(SQRT(POWER((Päälaskenta!C$20+Päälaskenta!G$24)/(2*Päälaskenta!E$20),2)+((D976-Päälaskenta!H$24)/Päälaskenta!E$20))-(Päälaskenta!C$20+Päälaskenta!G$24)/(2*Päälaskenta!E$20))))</f>
        <v>0.86299999999999999</v>
      </c>
      <c r="G976" s="57">
        <f>IF(F976&gt;Päälaskenta!D$24,(2*SQRT((POWER(Päälaskenta!D$24,2))+POWER(Päälaskenta!E$24*Päälaskenta!D$24,2))+Päälaskenta!C$24)+(2*SQRT((POWER((F976-Päälaskenta!D$24),2))+POWER(Päälaskenta!E$20*(F976-Päälaskenta!D$24),2))+Päälaskenta!C$20),(2*SQRT((POWER(F976,2))+POWER(Päälaskenta!E$24*F976,2))+Päälaskenta!C$24))</f>
        <v>8.57</v>
      </c>
      <c r="H976" s="57">
        <f t="shared" si="242"/>
        <v>0.28000000000000003</v>
      </c>
      <c r="I976" s="62">
        <f t="shared" si="243"/>
        <v>6.0505000000000003E-2</v>
      </c>
      <c r="J976" s="8">
        <f>IF(F976&lt;Päälaskenta!$D$24,0,Kaksitasouoma_matriisi!F976-Päälaskenta!$D$24)</f>
        <v>0.16300000000000001</v>
      </c>
      <c r="L976" s="8">
        <f>IF(F976&gt;Päälaskenta!D$24,F976-Päälaskenta!D$24,0)</f>
        <v>0.16300000000000001</v>
      </c>
      <c r="M976" s="8">
        <f>IF(F976&gt;Päälaskenta!D$24,(Päälaskenta!C$20+(Päälaskenta!E$20*(Kaksitasouoma_matriisi!F976-Päälaskenta!D$24)))*(Kaksitasouoma_matriisi!F976-Päälaskenta!D$24),0)</f>
        <v>0.85485350000000004</v>
      </c>
      <c r="N976" s="8">
        <f>IF(F976&gt;Päälaskenta!D$24,(2*SQRT((POWER((F976-Päälaskenta!D$24),2))+POWER(Päälaskenta!E$20*(F976-Päälaskenta!D$24),2))+Päälaskenta!C$20),0)</f>
        <v>5.5877048579006301</v>
      </c>
      <c r="O976" s="8">
        <f t="shared" si="249"/>
        <v>0.15298830588578699</v>
      </c>
      <c r="P976" s="8">
        <f>IF(Päälaskenta!$C$29,IF(L976&gt;Päälaskenta!$F$28,Kaksitasouoma_matriisi!AQ976,Kaksitasouoma_matriisi!AR976),Päälaskenta!$F$20)</f>
        <v>0.12</v>
      </c>
      <c r="Q976" s="8">
        <f t="shared" si="250"/>
        <v>2.0377423517244102</v>
      </c>
      <c r="R976" s="8">
        <f t="shared" si="244"/>
        <v>0.30246357424234099</v>
      </c>
      <c r="S976" s="8">
        <f t="shared" si="251"/>
        <v>0.353819191525029</v>
      </c>
      <c r="U976" s="93">
        <f>IF(F976&gt;Päälaskenta!D$24,Päälaskenta!H$24+L976*Päälaskenta!G$24,F976*Päälaskenta!C$24 + F976*F976*Päälaskenta!E$24)</f>
        <v>1.5811999999999999</v>
      </c>
      <c r="V976" s="8">
        <f>IF(F976&gt;Päälaskenta!D$24,2*SQRT(POWER(Päälaskenta!D$24,2)+POWER(Päälaskenta!E$24*Päälaskenta!D$24,2))+Päälaskenta!C$24,(2*SQRT((POWER(F976,2))+POWER(Päälaskenta!E$24*F976,2))+Päälaskenta!C$24))</f>
        <v>2.9798989873223301</v>
      </c>
      <c r="W976" s="8">
        <f t="shared" si="252"/>
        <v>0.53062201327194303</v>
      </c>
      <c r="X976" s="8">
        <f>Päälaskenta!F$24</f>
        <v>7.0000000000000007E-2</v>
      </c>
      <c r="Y976" s="8">
        <f t="shared" si="253"/>
        <v>14.8051316772299</v>
      </c>
      <c r="Z976" s="8">
        <f t="shared" si="245"/>
        <v>2.1975364257576602</v>
      </c>
      <c r="AA976" s="8">
        <f t="shared" si="254"/>
        <v>1.3897903021487901</v>
      </c>
      <c r="AC976" s="8">
        <f t="shared" si="246"/>
        <v>0.102609495950354</v>
      </c>
      <c r="AE976" s="8">
        <v>974</v>
      </c>
      <c r="AF976" s="8">
        <f t="shared" si="240"/>
        <v>16.842874028954299</v>
      </c>
      <c r="AG976" s="8">
        <f t="shared" si="247"/>
        <v>2.20316800676006E-2</v>
      </c>
      <c r="AJ976" s="132">
        <f>IF(Päälaskenta!$F$28&lt;Kaksitasouoma_matriisi!L976,Päälaskenta!$C$20*Päälaskenta!$F$28,Päälaskenta!$C$20*Kaksitasouoma_matriisi!L976)</f>
        <v>0.81499999999999995</v>
      </c>
      <c r="AK976" s="134">
        <f>SQRT(Päälaskenta!$D$20^2+(Päälaskenta!$D$20/(1/Päälaskenta!$E$20))^2)</f>
        <v>1.8029999999999999</v>
      </c>
      <c r="AL976" s="134">
        <f>IF(Päälaskenta!$F$28&lt;Kaksitasouoma_matriisi!L976,AK976*Päälaskenta!$F$28*COS(ATAN(1/Päälaskenta!$E$20)),AK976*Kaksitasouoma_matriisi!L976*COS(ATAN(1/Päälaskenta!$E$20)))</f>
        <v>0.245</v>
      </c>
      <c r="AM976" s="134"/>
      <c r="AN976" s="134">
        <f t="shared" si="255"/>
        <v>1.06</v>
      </c>
      <c r="AO976" s="8">
        <f t="shared" si="248"/>
        <v>0.435032422227694</v>
      </c>
      <c r="AP976" s="134">
        <f>Refererenssiarvoja!$B$16*H976^(1/6)/(Refererenssiarvoja!$B$15^0.5)*(Päälaskenta!$G$28/2)^0.5*(1-AO976)^(-1.5)</f>
        <v>9.6000000000000002E-2</v>
      </c>
      <c r="AQ976" s="8">
        <f>Refererenssiarvoja!$B$16*Kaksitasouoma_matriisi!O976^(1/6)/(SQRT((2*Refererenssiarvoja!$B$15)/(Päälaskenta!$F$31*Päälaskenta!$G$31*Päälaskenta!$F$28))+SQRT(Refererenssiarvoja!$B$15)/Refererenssiarvoja!$B$17*LN(Kaksitasouoma_matriisi!L976/Päälaskenta!$F$28))</f>
        <v>-0.107616204920022</v>
      </c>
      <c r="AR976" s="8">
        <f>Refererenssiarvoja!$B$16*Kaksitasouoma_matriisi!O976^(1/6)/(SQRT((2*Refererenssiarvoja!$B$15)/(Päälaskenta!$F$31*Päälaskenta!$G$31*L976)))</f>
        <v>0.21079194279140301</v>
      </c>
    </row>
    <row r="977" spans="1:44" x14ac:dyDescent="0.2">
      <c r="A977" s="8">
        <v>975</v>
      </c>
      <c r="B977" s="8">
        <f>IF(Päälaskenta!C$7,Päälaskenta!E$7,Päälaskenta!G$5)</f>
        <v>2.5</v>
      </c>
      <c r="C977" s="56">
        <v>1.0249999999999999</v>
      </c>
      <c r="D977" s="93">
        <f t="shared" si="241"/>
        <v>2.4390000000000001</v>
      </c>
      <c r="E977" s="8">
        <f>IF(Päälaskenta!$C$26,Kaksitasouoma_matriisi!AP977,Kaksitasouoma_matriisi!AC977)</f>
        <v>0.102609495950354</v>
      </c>
      <c r="F977" s="56">
        <f>IF(D977&lt;Päälaskenta!H$24,(SQRT(POWER(Päälaskenta!C$24/(2*Päälaskenta!E$24),2)+(D977/Päälaskenta!E$24))-Päälaskenta!C$24/(2*Päälaskenta!E$24)),IF(D977=Päälaskenta!H$24,Päälaskenta!D$24,Päälaskenta!D$24+(SQRT(POWER((Päälaskenta!C$20+Päälaskenta!G$24)/(2*Päälaskenta!E$20),2)+((D977-Päälaskenta!H$24)/Päälaskenta!E$20))-(Päälaskenta!C$20+Päälaskenta!G$24)/(2*Päälaskenta!E$20))))</f>
        <v>0.86299999999999999</v>
      </c>
      <c r="G977" s="57">
        <f>IF(F977&gt;Päälaskenta!D$24,(2*SQRT((POWER(Päälaskenta!D$24,2))+POWER(Päälaskenta!E$24*Päälaskenta!D$24,2))+Päälaskenta!C$24)+(2*SQRT((POWER((F977-Päälaskenta!D$24),2))+POWER(Päälaskenta!E$20*(F977-Päälaskenta!D$24),2))+Päälaskenta!C$20),(2*SQRT((POWER(F977,2))+POWER(Päälaskenta!E$24*F977,2))+Päälaskenta!C$24))</f>
        <v>8.57</v>
      </c>
      <c r="H977" s="57">
        <f t="shared" si="242"/>
        <v>0.28000000000000003</v>
      </c>
      <c r="I977" s="62">
        <f t="shared" si="243"/>
        <v>6.0387000000000003E-2</v>
      </c>
      <c r="J977" s="8">
        <f>IF(F977&lt;Päälaskenta!$D$24,0,Kaksitasouoma_matriisi!F977-Päälaskenta!$D$24)</f>
        <v>0.16300000000000001</v>
      </c>
      <c r="L977" s="8">
        <f>IF(F977&gt;Päälaskenta!D$24,F977-Päälaskenta!D$24,0)</f>
        <v>0.16300000000000001</v>
      </c>
      <c r="M977" s="8">
        <f>IF(F977&gt;Päälaskenta!D$24,(Päälaskenta!C$20+(Päälaskenta!E$20*(Kaksitasouoma_matriisi!F977-Päälaskenta!D$24)))*(Kaksitasouoma_matriisi!F977-Päälaskenta!D$24),0)</f>
        <v>0.85485350000000004</v>
      </c>
      <c r="N977" s="8">
        <f>IF(F977&gt;Päälaskenta!D$24,(2*SQRT((POWER((F977-Päälaskenta!D$24),2))+POWER(Päälaskenta!E$20*(F977-Päälaskenta!D$24),2))+Päälaskenta!C$20),0)</f>
        <v>5.5877048579006301</v>
      </c>
      <c r="O977" s="8">
        <f t="shared" si="249"/>
        <v>0.15298830588578699</v>
      </c>
      <c r="P977" s="8">
        <f>IF(Päälaskenta!$C$29,IF(L977&gt;Päälaskenta!$F$28,Kaksitasouoma_matriisi!AQ977,Kaksitasouoma_matriisi!AR977),Päälaskenta!$F$20)</f>
        <v>0.12</v>
      </c>
      <c r="Q977" s="8">
        <f t="shared" si="250"/>
        <v>2.0377423517244102</v>
      </c>
      <c r="R977" s="8">
        <f t="shared" si="244"/>
        <v>0.30246357424234099</v>
      </c>
      <c r="S977" s="8">
        <f t="shared" si="251"/>
        <v>0.353819191525029</v>
      </c>
      <c r="U977" s="93">
        <f>IF(F977&gt;Päälaskenta!D$24,Päälaskenta!H$24+L977*Päälaskenta!G$24,F977*Päälaskenta!C$24 + F977*F977*Päälaskenta!E$24)</f>
        <v>1.5811999999999999</v>
      </c>
      <c r="V977" s="8">
        <f>IF(F977&gt;Päälaskenta!D$24,2*SQRT(POWER(Päälaskenta!D$24,2)+POWER(Päälaskenta!E$24*Päälaskenta!D$24,2))+Päälaskenta!C$24,(2*SQRT((POWER(F977,2))+POWER(Päälaskenta!E$24*F977,2))+Päälaskenta!C$24))</f>
        <v>2.9798989873223301</v>
      </c>
      <c r="W977" s="8">
        <f t="shared" si="252"/>
        <v>0.53062201327194303</v>
      </c>
      <c r="X977" s="8">
        <f>Päälaskenta!F$24</f>
        <v>7.0000000000000007E-2</v>
      </c>
      <c r="Y977" s="8">
        <f t="shared" si="253"/>
        <v>14.8051316772299</v>
      </c>
      <c r="Z977" s="8">
        <f t="shared" si="245"/>
        <v>2.1975364257576602</v>
      </c>
      <c r="AA977" s="8">
        <f t="shared" si="254"/>
        <v>1.3897903021487901</v>
      </c>
      <c r="AC977" s="8">
        <f t="shared" si="246"/>
        <v>0.102609495950354</v>
      </c>
      <c r="AE977" s="8">
        <v>975</v>
      </c>
      <c r="AF977" s="8">
        <f t="shared" si="240"/>
        <v>16.842874028954299</v>
      </c>
      <c r="AG977" s="8">
        <f t="shared" si="247"/>
        <v>2.20316800676006E-2</v>
      </c>
      <c r="AJ977" s="132">
        <f>IF(Päälaskenta!$F$28&lt;Kaksitasouoma_matriisi!L977,Päälaskenta!$C$20*Päälaskenta!$F$28,Päälaskenta!$C$20*Kaksitasouoma_matriisi!L977)</f>
        <v>0.81499999999999995</v>
      </c>
      <c r="AK977" s="134">
        <f>SQRT(Päälaskenta!$D$20^2+(Päälaskenta!$D$20/(1/Päälaskenta!$E$20))^2)</f>
        <v>1.8029999999999999</v>
      </c>
      <c r="AL977" s="134">
        <f>IF(Päälaskenta!$F$28&lt;Kaksitasouoma_matriisi!L977,AK977*Päälaskenta!$F$28*COS(ATAN(1/Päälaskenta!$E$20)),AK977*Kaksitasouoma_matriisi!L977*COS(ATAN(1/Päälaskenta!$E$20)))</f>
        <v>0.245</v>
      </c>
      <c r="AM977" s="134"/>
      <c r="AN977" s="134">
        <f t="shared" si="255"/>
        <v>1.06</v>
      </c>
      <c r="AO977" s="8">
        <f t="shared" si="248"/>
        <v>0.43460434604345999</v>
      </c>
      <c r="AP977" s="134">
        <f>Refererenssiarvoja!$B$16*H977^(1/6)/(Refererenssiarvoja!$B$15^0.5)*(Päälaskenta!$G$28/2)^0.5*(1-AO977)^(-1.5)</f>
        <v>9.6000000000000002E-2</v>
      </c>
      <c r="AQ977" s="8">
        <f>Refererenssiarvoja!$B$16*Kaksitasouoma_matriisi!O977^(1/6)/(SQRT((2*Refererenssiarvoja!$B$15)/(Päälaskenta!$F$31*Päälaskenta!$G$31*Päälaskenta!$F$28))+SQRT(Refererenssiarvoja!$B$15)/Refererenssiarvoja!$B$17*LN(Kaksitasouoma_matriisi!L977/Päälaskenta!$F$28))</f>
        <v>-0.107616204920022</v>
      </c>
      <c r="AR977" s="8">
        <f>Refererenssiarvoja!$B$16*Kaksitasouoma_matriisi!O977^(1/6)/(SQRT((2*Refererenssiarvoja!$B$15)/(Päälaskenta!$F$31*Päälaskenta!$G$31*L977)))</f>
        <v>0.21079194279140301</v>
      </c>
    </row>
    <row r="978" spans="1:44" x14ac:dyDescent="0.2">
      <c r="A978" s="8">
        <v>976</v>
      </c>
      <c r="B978" s="8">
        <f>IF(Päälaskenta!C$7,Päälaskenta!E$7,Päälaskenta!G$5)</f>
        <v>2.5</v>
      </c>
      <c r="C978" s="56">
        <v>1.024</v>
      </c>
      <c r="D978" s="93">
        <f t="shared" si="241"/>
        <v>2.4413999999999998</v>
      </c>
      <c r="E978" s="8">
        <f>IF(Päälaskenta!$C$26,Kaksitasouoma_matriisi!AP978,Kaksitasouoma_matriisi!AC978)</f>
        <v>0.10261681141205301</v>
      </c>
      <c r="F978" s="56">
        <f>IF(D978&lt;Päälaskenta!H$24,(SQRT(POWER(Päälaskenta!C$24/(2*Päälaskenta!E$24),2)+(D978/Päälaskenta!E$24))-Päälaskenta!C$24/(2*Päälaskenta!E$24)),IF(D978=Päälaskenta!H$24,Päälaskenta!D$24,Päälaskenta!D$24+(SQRT(POWER((Päälaskenta!C$20+Päälaskenta!G$24)/(2*Päälaskenta!E$20),2)+((D978-Päälaskenta!H$24)/Päälaskenta!E$20))-(Päälaskenta!C$20+Päälaskenta!G$24)/(2*Päälaskenta!E$20))))</f>
        <v>0.86399999999999999</v>
      </c>
      <c r="G978" s="57">
        <f>IF(F978&gt;Päälaskenta!D$24,(2*SQRT((POWER(Päälaskenta!D$24,2))+POWER(Päälaskenta!E$24*Päälaskenta!D$24,2))+Päälaskenta!C$24)+(2*SQRT((POWER((F978-Päälaskenta!D$24),2))+POWER(Päälaskenta!E$20*(F978-Päälaskenta!D$24),2))+Päälaskenta!C$20),(2*SQRT((POWER(F978,2))+POWER(Päälaskenta!E$24*F978,2))+Päälaskenta!C$24))</f>
        <v>8.57</v>
      </c>
      <c r="H978" s="57">
        <f t="shared" si="242"/>
        <v>0.28000000000000003</v>
      </c>
      <c r="I978" s="62">
        <f t="shared" si="243"/>
        <v>6.0277999999999998E-2</v>
      </c>
      <c r="J978" s="8">
        <f>IF(F978&lt;Päälaskenta!$D$24,0,Kaksitasouoma_matriisi!F978-Päälaskenta!$D$24)</f>
        <v>0.16400000000000001</v>
      </c>
      <c r="L978" s="8">
        <f>IF(F978&gt;Päälaskenta!D$24,F978-Päälaskenta!D$24,0)</f>
        <v>0.16400000000000001</v>
      </c>
      <c r="M978" s="8">
        <f>IF(F978&gt;Päälaskenta!D$24,(Päälaskenta!C$20+(Päälaskenta!E$20*(Kaksitasouoma_matriisi!F978-Päälaskenta!D$24)))*(Kaksitasouoma_matriisi!F978-Päälaskenta!D$24),0)</f>
        <v>0.860344</v>
      </c>
      <c r="N978" s="8">
        <f>IF(F978&gt;Päälaskenta!D$24,(2*SQRT((POWER((F978-Päälaskenta!D$24),2))+POWER(Päälaskenta!E$20*(F978-Päälaskenta!D$24),2))+Päälaskenta!C$20),0)</f>
        <v>5.5913104091760903</v>
      </c>
      <c r="O978" s="8">
        <f t="shared" si="249"/>
        <v>0.153871621684258</v>
      </c>
      <c r="P978" s="8">
        <f>IF(Päälaskenta!$C$29,IF(L978&gt;Päälaskenta!$F$28,Kaksitasouoma_matriisi!AQ978,Kaksitasouoma_matriisi!AR978),Päälaskenta!$F$20)</f>
        <v>0.12</v>
      </c>
      <c r="Q978" s="8">
        <f t="shared" si="250"/>
        <v>2.0587166434575899</v>
      </c>
      <c r="R978" s="8">
        <f t="shared" si="244"/>
        <v>0.30452009415096398</v>
      </c>
      <c r="S978" s="8">
        <f t="shared" si="251"/>
        <v>0.35395155211283402</v>
      </c>
      <c r="U978" s="93">
        <f>IF(F978&gt;Päälaskenta!D$24,Päälaskenta!H$24+L978*Päälaskenta!G$24,F978*Päälaskenta!C$24 + F978*F978*Päälaskenta!E$24)</f>
        <v>1.5835999999999999</v>
      </c>
      <c r="V978" s="8">
        <f>IF(F978&gt;Päälaskenta!D$24,2*SQRT(POWER(Päälaskenta!D$24,2)+POWER(Päälaskenta!E$24*Päälaskenta!D$24,2))+Päälaskenta!C$24,(2*SQRT((POWER(F978,2))+POWER(Päälaskenta!E$24*F978,2))+Päälaskenta!C$24))</f>
        <v>2.9798989873223301</v>
      </c>
      <c r="W978" s="8">
        <f t="shared" si="252"/>
        <v>0.53142740969987901</v>
      </c>
      <c r="X978" s="8">
        <f>Päälaskenta!F$24</f>
        <v>7.0000000000000007E-2</v>
      </c>
      <c r="Y978" s="8">
        <f t="shared" si="253"/>
        <v>14.842603523915299</v>
      </c>
      <c r="Z978" s="8">
        <f t="shared" si="245"/>
        <v>2.19547990584904</v>
      </c>
      <c r="AA978" s="8">
        <f t="shared" si="254"/>
        <v>1.38638539141768</v>
      </c>
      <c r="AC978" s="8">
        <f t="shared" si="246"/>
        <v>0.10261681141205301</v>
      </c>
      <c r="AE978" s="8">
        <v>976</v>
      </c>
      <c r="AF978" s="8">
        <f t="shared" si="240"/>
        <v>16.901320167372901</v>
      </c>
      <c r="AG978" s="8">
        <f t="shared" si="247"/>
        <v>2.1879568849992599E-2</v>
      </c>
      <c r="AJ978" s="132">
        <f>IF(Päälaskenta!$F$28&lt;Kaksitasouoma_matriisi!L978,Päälaskenta!$C$20*Päälaskenta!$F$28,Päälaskenta!$C$20*Kaksitasouoma_matriisi!L978)</f>
        <v>0.82</v>
      </c>
      <c r="AK978" s="134">
        <f>SQRT(Päälaskenta!$D$20^2+(Päälaskenta!$D$20/(1/Päälaskenta!$E$20))^2)</f>
        <v>1.8029999999999999</v>
      </c>
      <c r="AL978" s="134">
        <f>IF(Päälaskenta!$F$28&lt;Kaksitasouoma_matriisi!L978,AK978*Päälaskenta!$F$28*COS(ATAN(1/Päälaskenta!$E$20)),AK978*Kaksitasouoma_matriisi!L978*COS(ATAN(1/Päälaskenta!$E$20)))</f>
        <v>0.246</v>
      </c>
      <c r="AM978" s="134"/>
      <c r="AN978" s="134">
        <f t="shared" si="255"/>
        <v>1.0660000000000001</v>
      </c>
      <c r="AO978" s="8">
        <f t="shared" si="248"/>
        <v>0.436634717784878</v>
      </c>
      <c r="AP978" s="134">
        <f>Refererenssiarvoja!$B$16*H978^(1/6)/(Refererenssiarvoja!$B$15^0.5)*(Päälaskenta!$G$28/2)^0.5*(1-AO978)^(-1.5)</f>
        <v>9.7000000000000003E-2</v>
      </c>
      <c r="AQ978" s="8">
        <f>Refererenssiarvoja!$B$16*Kaksitasouoma_matriisi!O978^(1/6)/(SQRT((2*Refererenssiarvoja!$B$15)/(Päälaskenta!$F$31*Päälaskenta!$G$31*Päälaskenta!$F$28))+SQRT(Refererenssiarvoja!$B$15)/Refererenssiarvoja!$B$17*LN(Kaksitasouoma_matriisi!L978/Päälaskenta!$F$28))</f>
        <v>-0.10848404020376801</v>
      </c>
      <c r="AR978" s="8">
        <f>Refererenssiarvoja!$B$16*Kaksitasouoma_matriisi!O978^(1/6)/(SQRT((2*Refererenssiarvoja!$B$15)/(Päälaskenta!$F$31*Päälaskenta!$G$31*L978)))</f>
        <v>0.21164053189147999</v>
      </c>
    </row>
    <row r="979" spans="1:44" x14ac:dyDescent="0.2">
      <c r="A979" s="8">
        <v>977</v>
      </c>
      <c r="B979" s="8">
        <f>IF(Päälaskenta!C$7,Päälaskenta!E$7,Päälaskenta!G$5)</f>
        <v>2.5</v>
      </c>
      <c r="C979" s="56">
        <v>1.0229999999999999</v>
      </c>
      <c r="D979" s="93">
        <f t="shared" si="241"/>
        <v>2.4438</v>
      </c>
      <c r="E979" s="8">
        <f>IF(Päälaskenta!$C$26,Kaksitasouoma_matriisi!AP979,Kaksitasouoma_matriisi!AC979)</f>
        <v>0.10261681141205301</v>
      </c>
      <c r="F979" s="56">
        <f>IF(D979&lt;Päälaskenta!H$24,(SQRT(POWER(Päälaskenta!C$24/(2*Päälaskenta!E$24),2)+(D979/Päälaskenta!E$24))-Päälaskenta!C$24/(2*Päälaskenta!E$24)),IF(D979=Päälaskenta!H$24,Päälaskenta!D$24,Päälaskenta!D$24+(SQRT(POWER((Päälaskenta!C$20+Päälaskenta!G$24)/(2*Päälaskenta!E$20),2)+((D979-Päälaskenta!H$24)/Päälaskenta!E$20))-(Päälaskenta!C$20+Päälaskenta!G$24)/(2*Päälaskenta!E$20))))</f>
        <v>0.86399999999999999</v>
      </c>
      <c r="G979" s="57">
        <f>IF(F979&gt;Päälaskenta!D$24,(2*SQRT((POWER(Päälaskenta!D$24,2))+POWER(Päälaskenta!E$24*Päälaskenta!D$24,2))+Päälaskenta!C$24)+(2*SQRT((POWER((F979-Päälaskenta!D$24),2))+POWER(Päälaskenta!E$20*(F979-Päälaskenta!D$24),2))+Päälaskenta!C$20),(2*SQRT((POWER(F979,2))+POWER(Päälaskenta!E$24*F979,2))+Päälaskenta!C$24))</f>
        <v>8.57</v>
      </c>
      <c r="H979" s="57">
        <f t="shared" si="242"/>
        <v>0.28999999999999998</v>
      </c>
      <c r="I979" s="62">
        <f t="shared" si="243"/>
        <v>5.7410000000000003E-2</v>
      </c>
      <c r="J979" s="8">
        <f>IF(F979&lt;Päälaskenta!$D$24,0,Kaksitasouoma_matriisi!F979-Päälaskenta!$D$24)</f>
        <v>0.16400000000000001</v>
      </c>
      <c r="L979" s="8">
        <f>IF(F979&gt;Päälaskenta!D$24,F979-Päälaskenta!D$24,0)</f>
        <v>0.16400000000000001</v>
      </c>
      <c r="M979" s="8">
        <f>IF(F979&gt;Päälaskenta!D$24,(Päälaskenta!C$20+(Päälaskenta!E$20*(Kaksitasouoma_matriisi!F979-Päälaskenta!D$24)))*(Kaksitasouoma_matriisi!F979-Päälaskenta!D$24),0)</f>
        <v>0.860344</v>
      </c>
      <c r="N979" s="8">
        <f>IF(F979&gt;Päälaskenta!D$24,(2*SQRT((POWER((F979-Päälaskenta!D$24),2))+POWER(Päälaskenta!E$20*(F979-Päälaskenta!D$24),2))+Päälaskenta!C$20),0)</f>
        <v>5.5913104091760903</v>
      </c>
      <c r="O979" s="8">
        <f t="shared" si="249"/>
        <v>0.153871621684258</v>
      </c>
      <c r="P979" s="8">
        <f>IF(Päälaskenta!$C$29,IF(L979&gt;Päälaskenta!$F$28,Kaksitasouoma_matriisi!AQ979,Kaksitasouoma_matriisi!AR979),Päälaskenta!$F$20)</f>
        <v>0.12</v>
      </c>
      <c r="Q979" s="8">
        <f t="shared" si="250"/>
        <v>2.0587166434575899</v>
      </c>
      <c r="R979" s="8">
        <f t="shared" si="244"/>
        <v>0.30452009415096398</v>
      </c>
      <c r="S979" s="8">
        <f t="shared" si="251"/>
        <v>0.35395155211283402</v>
      </c>
      <c r="U979" s="93">
        <f>IF(F979&gt;Päälaskenta!D$24,Päälaskenta!H$24+L979*Päälaskenta!G$24,F979*Päälaskenta!C$24 + F979*F979*Päälaskenta!E$24)</f>
        <v>1.5835999999999999</v>
      </c>
      <c r="V979" s="8">
        <f>IF(F979&gt;Päälaskenta!D$24,2*SQRT(POWER(Päälaskenta!D$24,2)+POWER(Päälaskenta!E$24*Päälaskenta!D$24,2))+Päälaskenta!C$24,(2*SQRT((POWER(F979,2))+POWER(Päälaskenta!E$24*F979,2))+Päälaskenta!C$24))</f>
        <v>2.9798989873223301</v>
      </c>
      <c r="W979" s="8">
        <f t="shared" si="252"/>
        <v>0.53142740969987901</v>
      </c>
      <c r="X979" s="8">
        <f>Päälaskenta!F$24</f>
        <v>7.0000000000000007E-2</v>
      </c>
      <c r="Y979" s="8">
        <f t="shared" si="253"/>
        <v>14.842603523915299</v>
      </c>
      <c r="Z979" s="8">
        <f t="shared" si="245"/>
        <v>2.19547990584904</v>
      </c>
      <c r="AA979" s="8">
        <f t="shared" si="254"/>
        <v>1.38638539141768</v>
      </c>
      <c r="AC979" s="8">
        <f t="shared" si="246"/>
        <v>0.10261681141205301</v>
      </c>
      <c r="AE979" s="8">
        <v>977</v>
      </c>
      <c r="AF979" s="8">
        <f t="shared" si="240"/>
        <v>16.901320167372901</v>
      </c>
      <c r="AG979" s="8">
        <f t="shared" si="247"/>
        <v>2.1879568849992599E-2</v>
      </c>
      <c r="AJ979" s="132">
        <f>IF(Päälaskenta!$F$28&lt;Kaksitasouoma_matriisi!L979,Päälaskenta!$C$20*Päälaskenta!$F$28,Päälaskenta!$C$20*Kaksitasouoma_matriisi!L979)</f>
        <v>0.82</v>
      </c>
      <c r="AK979" s="134">
        <f>SQRT(Päälaskenta!$D$20^2+(Päälaskenta!$D$20/(1/Päälaskenta!$E$20))^2)</f>
        <v>1.8029999999999999</v>
      </c>
      <c r="AL979" s="134">
        <f>IF(Päälaskenta!$F$28&lt;Kaksitasouoma_matriisi!L979,AK979*Päälaskenta!$F$28*COS(ATAN(1/Päälaskenta!$E$20)),AK979*Kaksitasouoma_matriisi!L979*COS(ATAN(1/Päälaskenta!$E$20)))</f>
        <v>0.246</v>
      </c>
      <c r="AM979" s="134"/>
      <c r="AN979" s="134">
        <f t="shared" si="255"/>
        <v>1.0660000000000001</v>
      </c>
      <c r="AO979" s="8">
        <f t="shared" si="248"/>
        <v>0.43620590883051003</v>
      </c>
      <c r="AP979" s="134">
        <f>Refererenssiarvoja!$B$16*H979^(1/6)/(Refererenssiarvoja!$B$15^0.5)*(Päälaskenta!$G$28/2)^0.5*(1-AO979)^(-1.5)</f>
        <v>9.7000000000000003E-2</v>
      </c>
      <c r="AQ979" s="8">
        <f>Refererenssiarvoja!$B$16*Kaksitasouoma_matriisi!O979^(1/6)/(SQRT((2*Refererenssiarvoja!$B$15)/(Päälaskenta!$F$31*Päälaskenta!$G$31*Päälaskenta!$F$28))+SQRT(Refererenssiarvoja!$B$15)/Refererenssiarvoja!$B$17*LN(Kaksitasouoma_matriisi!L979/Päälaskenta!$F$28))</f>
        <v>-0.10848404020376801</v>
      </c>
      <c r="AR979" s="8">
        <f>Refererenssiarvoja!$B$16*Kaksitasouoma_matriisi!O979^(1/6)/(SQRT((2*Refererenssiarvoja!$B$15)/(Päälaskenta!$F$31*Päälaskenta!$G$31*L979)))</f>
        <v>0.21164053189147999</v>
      </c>
    </row>
    <row r="980" spans="1:44" x14ac:dyDescent="0.2">
      <c r="A980" s="8">
        <v>978</v>
      </c>
      <c r="B980" s="8">
        <f>IF(Päälaskenta!C$7,Päälaskenta!E$7,Päälaskenta!G$5)</f>
        <v>2.5</v>
      </c>
      <c r="C980" s="56">
        <v>1.022</v>
      </c>
      <c r="D980" s="93">
        <f t="shared" si="241"/>
        <v>2.4462000000000002</v>
      </c>
      <c r="E980" s="8">
        <f>IF(Päälaskenta!$C$26,Kaksitasouoma_matriisi!AP980,Kaksitasouoma_matriisi!AC980)</f>
        <v>0.10261681141205301</v>
      </c>
      <c r="F980" s="56">
        <f>IF(D980&lt;Päälaskenta!H$24,(SQRT(POWER(Päälaskenta!C$24/(2*Päälaskenta!E$24),2)+(D980/Päälaskenta!E$24))-Päälaskenta!C$24/(2*Päälaskenta!E$24)),IF(D980=Päälaskenta!H$24,Päälaskenta!D$24,Päälaskenta!D$24+(SQRT(POWER((Päälaskenta!C$20+Päälaskenta!G$24)/(2*Päälaskenta!E$20),2)+((D980-Päälaskenta!H$24)/Päälaskenta!E$20))-(Päälaskenta!C$20+Päälaskenta!G$24)/(2*Päälaskenta!E$20))))</f>
        <v>0.86399999999999999</v>
      </c>
      <c r="G980" s="57">
        <f>IF(F980&gt;Päälaskenta!D$24,(2*SQRT((POWER(Päälaskenta!D$24,2))+POWER(Päälaskenta!E$24*Päälaskenta!D$24,2))+Päälaskenta!C$24)+(2*SQRT((POWER((F980-Päälaskenta!D$24),2))+POWER(Päälaskenta!E$20*(F980-Päälaskenta!D$24),2))+Päälaskenta!C$20),(2*SQRT((POWER(F980,2))+POWER(Päälaskenta!E$24*F980,2))+Päälaskenta!C$24))</f>
        <v>8.57</v>
      </c>
      <c r="H980" s="57">
        <f t="shared" si="242"/>
        <v>0.28999999999999998</v>
      </c>
      <c r="I980" s="62">
        <f t="shared" si="243"/>
        <v>5.7298000000000002E-2</v>
      </c>
      <c r="J980" s="8">
        <f>IF(F980&lt;Päälaskenta!$D$24,0,Kaksitasouoma_matriisi!F980-Päälaskenta!$D$24)</f>
        <v>0.16400000000000001</v>
      </c>
      <c r="L980" s="8">
        <f>IF(F980&gt;Päälaskenta!D$24,F980-Päälaskenta!D$24,0)</f>
        <v>0.16400000000000001</v>
      </c>
      <c r="M980" s="8">
        <f>IF(F980&gt;Päälaskenta!D$24,(Päälaskenta!C$20+(Päälaskenta!E$20*(Kaksitasouoma_matriisi!F980-Päälaskenta!D$24)))*(Kaksitasouoma_matriisi!F980-Päälaskenta!D$24),0)</f>
        <v>0.860344</v>
      </c>
      <c r="N980" s="8">
        <f>IF(F980&gt;Päälaskenta!D$24,(2*SQRT((POWER((F980-Päälaskenta!D$24),2))+POWER(Päälaskenta!E$20*(F980-Päälaskenta!D$24),2))+Päälaskenta!C$20),0)</f>
        <v>5.5913104091760903</v>
      </c>
      <c r="O980" s="8">
        <f t="shared" si="249"/>
        <v>0.153871621684258</v>
      </c>
      <c r="P980" s="8">
        <f>IF(Päälaskenta!$C$29,IF(L980&gt;Päälaskenta!$F$28,Kaksitasouoma_matriisi!AQ980,Kaksitasouoma_matriisi!AR980),Päälaskenta!$F$20)</f>
        <v>0.12</v>
      </c>
      <c r="Q980" s="8">
        <f t="shared" si="250"/>
        <v>2.0587166434575899</v>
      </c>
      <c r="R980" s="8">
        <f t="shared" si="244"/>
        <v>0.30452009415096398</v>
      </c>
      <c r="S980" s="8">
        <f t="shared" si="251"/>
        <v>0.35395155211283402</v>
      </c>
      <c r="U980" s="93">
        <f>IF(F980&gt;Päälaskenta!D$24,Päälaskenta!H$24+L980*Päälaskenta!G$24,F980*Päälaskenta!C$24 + F980*F980*Päälaskenta!E$24)</f>
        <v>1.5835999999999999</v>
      </c>
      <c r="V980" s="8">
        <f>IF(F980&gt;Päälaskenta!D$24,2*SQRT(POWER(Päälaskenta!D$24,2)+POWER(Päälaskenta!E$24*Päälaskenta!D$24,2))+Päälaskenta!C$24,(2*SQRT((POWER(F980,2))+POWER(Päälaskenta!E$24*F980,2))+Päälaskenta!C$24))</f>
        <v>2.9798989873223301</v>
      </c>
      <c r="W980" s="8">
        <f t="shared" si="252"/>
        <v>0.53142740969987901</v>
      </c>
      <c r="X980" s="8">
        <f>Päälaskenta!F$24</f>
        <v>7.0000000000000007E-2</v>
      </c>
      <c r="Y980" s="8">
        <f t="shared" si="253"/>
        <v>14.842603523915299</v>
      </c>
      <c r="Z980" s="8">
        <f t="shared" si="245"/>
        <v>2.19547990584904</v>
      </c>
      <c r="AA980" s="8">
        <f t="shared" si="254"/>
        <v>1.38638539141768</v>
      </c>
      <c r="AC980" s="8">
        <f t="shared" si="246"/>
        <v>0.10261681141205301</v>
      </c>
      <c r="AE980" s="8">
        <v>978</v>
      </c>
      <c r="AF980" s="8">
        <f t="shared" si="240"/>
        <v>16.901320167372901</v>
      </c>
      <c r="AG980" s="8">
        <f t="shared" si="247"/>
        <v>2.1879568849992599E-2</v>
      </c>
      <c r="AJ980" s="132">
        <f>IF(Päälaskenta!$F$28&lt;Kaksitasouoma_matriisi!L980,Päälaskenta!$C$20*Päälaskenta!$F$28,Päälaskenta!$C$20*Kaksitasouoma_matriisi!L980)</f>
        <v>0.82</v>
      </c>
      <c r="AK980" s="134">
        <f>SQRT(Päälaskenta!$D$20^2+(Päälaskenta!$D$20/(1/Päälaskenta!$E$20))^2)</f>
        <v>1.8029999999999999</v>
      </c>
      <c r="AL980" s="134">
        <f>IF(Päälaskenta!$F$28&lt;Kaksitasouoma_matriisi!L980,AK980*Päälaskenta!$F$28*COS(ATAN(1/Päälaskenta!$E$20)),AK980*Kaksitasouoma_matriisi!L980*COS(ATAN(1/Päälaskenta!$E$20)))</f>
        <v>0.246</v>
      </c>
      <c r="AM980" s="134"/>
      <c r="AN980" s="134">
        <f t="shared" si="255"/>
        <v>1.0660000000000001</v>
      </c>
      <c r="AO980" s="8">
        <f t="shared" si="248"/>
        <v>0.435777941296705</v>
      </c>
      <c r="AP980" s="134">
        <f>Refererenssiarvoja!$B$16*H980^(1/6)/(Refererenssiarvoja!$B$15^0.5)*(Päälaskenta!$G$28/2)^0.5*(1-AO980)^(-1.5)</f>
        <v>9.7000000000000003E-2</v>
      </c>
      <c r="AQ980" s="8">
        <f>Refererenssiarvoja!$B$16*Kaksitasouoma_matriisi!O980^(1/6)/(SQRT((2*Refererenssiarvoja!$B$15)/(Päälaskenta!$F$31*Päälaskenta!$G$31*Päälaskenta!$F$28))+SQRT(Refererenssiarvoja!$B$15)/Refererenssiarvoja!$B$17*LN(Kaksitasouoma_matriisi!L980/Päälaskenta!$F$28))</f>
        <v>-0.10848404020376801</v>
      </c>
      <c r="AR980" s="8">
        <f>Refererenssiarvoja!$B$16*Kaksitasouoma_matriisi!O980^(1/6)/(SQRT((2*Refererenssiarvoja!$B$15)/(Päälaskenta!$F$31*Päälaskenta!$G$31*L980)))</f>
        <v>0.21164053189147999</v>
      </c>
    </row>
    <row r="981" spans="1:44" x14ac:dyDescent="0.2">
      <c r="A981" s="8">
        <v>979</v>
      </c>
      <c r="B981" s="8">
        <f>IF(Päälaskenta!C$7,Päälaskenta!E$7,Päälaskenta!G$5)</f>
        <v>2.5</v>
      </c>
      <c r="C981" s="56">
        <v>1.0209999999999999</v>
      </c>
      <c r="D981" s="93">
        <f t="shared" si="241"/>
        <v>2.4485999999999999</v>
      </c>
      <c r="E981" s="8">
        <f>IF(Päälaskenta!$C$26,Kaksitasouoma_matriisi!AP981,Kaksitasouoma_matriisi!AC981)</f>
        <v>0.102624120721719</v>
      </c>
      <c r="F981" s="56">
        <f>IF(D981&lt;Päälaskenta!H$24,(SQRT(POWER(Päälaskenta!C$24/(2*Päälaskenta!E$24),2)+(D981/Päälaskenta!E$24))-Päälaskenta!C$24/(2*Päälaskenta!E$24)),IF(D981=Päälaskenta!H$24,Päälaskenta!D$24,Päälaskenta!D$24+(SQRT(POWER((Päälaskenta!C$20+Päälaskenta!G$24)/(2*Päälaskenta!E$20),2)+((D981-Päälaskenta!H$24)/Päälaskenta!E$20))-(Päälaskenta!C$20+Päälaskenta!G$24)/(2*Päälaskenta!E$20))))</f>
        <v>0.86499999999999999</v>
      </c>
      <c r="G981" s="57">
        <f>IF(F981&gt;Päälaskenta!D$24,(2*SQRT((POWER(Päälaskenta!D$24,2))+POWER(Päälaskenta!E$24*Päälaskenta!D$24,2))+Päälaskenta!C$24)+(2*SQRT((POWER((F981-Päälaskenta!D$24),2))+POWER(Päälaskenta!E$20*(F981-Päälaskenta!D$24),2))+Päälaskenta!C$20),(2*SQRT((POWER(F981,2))+POWER(Päälaskenta!E$24*F981,2))+Päälaskenta!C$24))</f>
        <v>8.57</v>
      </c>
      <c r="H981" s="57">
        <f t="shared" si="242"/>
        <v>0.28999999999999998</v>
      </c>
      <c r="I981" s="62">
        <f t="shared" si="243"/>
        <v>5.7194000000000002E-2</v>
      </c>
      <c r="J981" s="8">
        <f>IF(F981&lt;Päälaskenta!$D$24,0,Kaksitasouoma_matriisi!F981-Päälaskenta!$D$24)</f>
        <v>0.16500000000000001</v>
      </c>
      <c r="L981" s="8">
        <f>IF(F981&gt;Päälaskenta!D$24,F981-Päälaskenta!D$24,0)</f>
        <v>0.16500000000000001</v>
      </c>
      <c r="M981" s="8">
        <f>IF(F981&gt;Päälaskenta!D$24,(Päälaskenta!C$20+(Päälaskenta!E$20*(Kaksitasouoma_matriisi!F981-Päälaskenta!D$24)))*(Kaksitasouoma_matriisi!F981-Päälaskenta!D$24),0)</f>
        <v>0.86583750000000004</v>
      </c>
      <c r="N981" s="8">
        <f>IF(F981&gt;Päälaskenta!D$24,(2*SQRT((POWER((F981-Päälaskenta!D$24),2))+POWER(Päälaskenta!E$20*(F981-Päälaskenta!D$24),2))+Päälaskenta!C$20),0)</f>
        <v>5.5949159604515604</v>
      </c>
      <c r="O981" s="8">
        <f t="shared" si="249"/>
        <v>0.15475433520723</v>
      </c>
      <c r="P981" s="8">
        <f>IF(Päälaskenta!$C$29,IF(L981&gt;Päälaskenta!$F$28,Kaksitasouoma_matriisi!AQ981,Kaksitasouoma_matriisi!AR981),Päälaskenta!$F$20)</f>
        <v>0.12</v>
      </c>
      <c r="Q981" s="8">
        <f t="shared" si="250"/>
        <v>2.0797782306173902</v>
      </c>
      <c r="R981" s="8">
        <f t="shared" si="244"/>
        <v>0.30657304515136902</v>
      </c>
      <c r="S981" s="8">
        <f t="shared" si="251"/>
        <v>0.35407688527162301</v>
      </c>
      <c r="U981" s="93">
        <f>IF(F981&gt;Päälaskenta!D$24,Päälaskenta!H$24+L981*Päälaskenta!G$24,F981*Päälaskenta!C$24 + F981*F981*Päälaskenta!E$24)</f>
        <v>1.5860000000000001</v>
      </c>
      <c r="V981" s="8">
        <f>IF(F981&gt;Päälaskenta!D$24,2*SQRT(POWER(Päälaskenta!D$24,2)+POWER(Päälaskenta!E$24*Päälaskenta!D$24,2))+Päälaskenta!C$24,(2*SQRT((POWER(F981,2))+POWER(Päälaskenta!E$24*F981,2))+Päälaskenta!C$24))</f>
        <v>2.9798989873223301</v>
      </c>
      <c r="W981" s="8">
        <f t="shared" si="252"/>
        <v>0.53223280612781598</v>
      </c>
      <c r="X981" s="8">
        <f>Päälaskenta!F$24</f>
        <v>7.0000000000000007E-2</v>
      </c>
      <c r="Y981" s="8">
        <f t="shared" si="253"/>
        <v>14.8801132496537</v>
      </c>
      <c r="Z981" s="8">
        <f t="shared" si="245"/>
        <v>2.19342695484863</v>
      </c>
      <c r="AA981" s="8">
        <f t="shared" si="254"/>
        <v>1.3829930358440301</v>
      </c>
      <c r="AC981" s="8">
        <f t="shared" si="246"/>
        <v>0.102624120721719</v>
      </c>
      <c r="AE981" s="8">
        <v>979</v>
      </c>
      <c r="AF981" s="8">
        <f t="shared" si="240"/>
        <v>16.9598914802711</v>
      </c>
      <c r="AG981" s="8">
        <f t="shared" si="247"/>
        <v>2.1728706775651301E-2</v>
      </c>
      <c r="AJ981" s="132">
        <f>IF(Päälaskenta!$F$28&lt;Kaksitasouoma_matriisi!L981,Päälaskenta!$C$20*Päälaskenta!$F$28,Päälaskenta!$C$20*Kaksitasouoma_matriisi!L981)</f>
        <v>0.82499999999999996</v>
      </c>
      <c r="AK981" s="134">
        <f>SQRT(Päälaskenta!$D$20^2+(Päälaskenta!$D$20/(1/Päälaskenta!$E$20))^2)</f>
        <v>1.8029999999999999</v>
      </c>
      <c r="AL981" s="134">
        <f>IF(Päälaskenta!$F$28&lt;Kaksitasouoma_matriisi!L981,AK981*Päälaskenta!$F$28*COS(ATAN(1/Päälaskenta!$E$20)),AK981*Kaksitasouoma_matriisi!L981*COS(ATAN(1/Päälaskenta!$E$20)))</f>
        <v>0.248</v>
      </c>
      <c r="AM981" s="134"/>
      <c r="AN981" s="134">
        <f t="shared" si="255"/>
        <v>1.073</v>
      </c>
      <c r="AO981" s="8">
        <f t="shared" si="248"/>
        <v>0.43820958915298502</v>
      </c>
      <c r="AP981" s="134">
        <f>Refererenssiarvoja!$B$16*H981^(1/6)/(Refererenssiarvoja!$B$15^0.5)*(Päälaskenta!$G$28/2)^0.5*(1-AO981)^(-1.5)</f>
        <v>9.8000000000000004E-2</v>
      </c>
      <c r="AQ981" s="8">
        <f>Refererenssiarvoja!$B$16*Kaksitasouoma_matriisi!O981^(1/6)/(SQRT((2*Refererenssiarvoja!$B$15)/(Päälaskenta!$F$31*Päälaskenta!$G$31*Päälaskenta!$F$28))+SQRT(Refererenssiarvoja!$B$15)/Refererenssiarvoja!$B$17*LN(Kaksitasouoma_matriisi!L981/Päälaskenta!$F$28))</f>
        <v>-0.109358959153724</v>
      </c>
      <c r="AR981" s="8">
        <f>Refererenssiarvoja!$B$16*Kaksitasouoma_matriisi!O981^(1/6)/(SQRT((2*Refererenssiarvoja!$B$15)/(Päälaskenta!$F$31*Päälaskenta!$G$31*L981)))</f>
        <v>0.21248728195403399</v>
      </c>
    </row>
    <row r="982" spans="1:44" x14ac:dyDescent="0.2">
      <c r="A982" s="8">
        <v>980</v>
      </c>
      <c r="B982" s="8">
        <f>IF(Päälaskenta!C$7,Päälaskenta!E$7,Päälaskenta!G$5)</f>
        <v>2.5</v>
      </c>
      <c r="C982" s="56">
        <v>1.02</v>
      </c>
      <c r="D982" s="93">
        <f t="shared" si="241"/>
        <v>2.4510000000000001</v>
      </c>
      <c r="E982" s="8">
        <f>IF(Päälaskenta!$C$26,Kaksitasouoma_matriisi!AP982,Kaksitasouoma_matriisi!AC982)</f>
        <v>0.102624120721719</v>
      </c>
      <c r="F982" s="56">
        <f>IF(D982&lt;Päälaskenta!H$24,(SQRT(POWER(Päälaskenta!C$24/(2*Päälaskenta!E$24),2)+(D982/Päälaskenta!E$24))-Päälaskenta!C$24/(2*Päälaskenta!E$24)),IF(D982=Päälaskenta!H$24,Päälaskenta!D$24,Päälaskenta!D$24+(SQRT(POWER((Päälaskenta!C$20+Päälaskenta!G$24)/(2*Päälaskenta!E$20),2)+((D982-Päälaskenta!H$24)/Päälaskenta!E$20))-(Päälaskenta!C$20+Päälaskenta!G$24)/(2*Päälaskenta!E$20))))</f>
        <v>0.86499999999999999</v>
      </c>
      <c r="G982" s="57">
        <f>IF(F982&gt;Päälaskenta!D$24,(2*SQRT((POWER(Päälaskenta!D$24,2))+POWER(Päälaskenta!E$24*Päälaskenta!D$24,2))+Päälaskenta!C$24)+(2*SQRT((POWER((F982-Päälaskenta!D$24),2))+POWER(Päälaskenta!E$20*(F982-Päälaskenta!D$24),2))+Päälaskenta!C$20),(2*SQRT((POWER(F982,2))+POWER(Päälaskenta!E$24*F982,2))+Päälaskenta!C$24))</f>
        <v>8.57</v>
      </c>
      <c r="H982" s="57">
        <f t="shared" si="242"/>
        <v>0.28999999999999998</v>
      </c>
      <c r="I982" s="62">
        <f t="shared" si="243"/>
        <v>5.7082000000000001E-2</v>
      </c>
      <c r="J982" s="8">
        <f>IF(F982&lt;Päälaskenta!$D$24,0,Kaksitasouoma_matriisi!F982-Päälaskenta!$D$24)</f>
        <v>0.16500000000000001</v>
      </c>
      <c r="L982" s="8">
        <f>IF(F982&gt;Päälaskenta!D$24,F982-Päälaskenta!D$24,0)</f>
        <v>0.16500000000000001</v>
      </c>
      <c r="M982" s="8">
        <f>IF(F982&gt;Päälaskenta!D$24,(Päälaskenta!C$20+(Päälaskenta!E$20*(Kaksitasouoma_matriisi!F982-Päälaskenta!D$24)))*(Kaksitasouoma_matriisi!F982-Päälaskenta!D$24),0)</f>
        <v>0.86583750000000004</v>
      </c>
      <c r="N982" s="8">
        <f>IF(F982&gt;Päälaskenta!D$24,(2*SQRT((POWER((F982-Päälaskenta!D$24),2))+POWER(Päälaskenta!E$20*(F982-Päälaskenta!D$24),2))+Päälaskenta!C$20),0)</f>
        <v>5.5949159604515604</v>
      </c>
      <c r="O982" s="8">
        <f t="shared" si="249"/>
        <v>0.15475433520723</v>
      </c>
      <c r="P982" s="8">
        <f>IF(Päälaskenta!$C$29,IF(L982&gt;Päälaskenta!$F$28,Kaksitasouoma_matriisi!AQ982,Kaksitasouoma_matriisi!AR982),Päälaskenta!$F$20)</f>
        <v>0.12</v>
      </c>
      <c r="Q982" s="8">
        <f t="shared" si="250"/>
        <v>2.0797782306173902</v>
      </c>
      <c r="R982" s="8">
        <f t="shared" si="244"/>
        <v>0.30657304515136902</v>
      </c>
      <c r="S982" s="8">
        <f t="shared" si="251"/>
        <v>0.35407688527162301</v>
      </c>
      <c r="U982" s="93">
        <f>IF(F982&gt;Päälaskenta!D$24,Päälaskenta!H$24+L982*Päälaskenta!G$24,F982*Päälaskenta!C$24 + F982*F982*Päälaskenta!E$24)</f>
        <v>1.5860000000000001</v>
      </c>
      <c r="V982" s="8">
        <f>IF(F982&gt;Päälaskenta!D$24,2*SQRT(POWER(Päälaskenta!D$24,2)+POWER(Päälaskenta!E$24*Päälaskenta!D$24,2))+Päälaskenta!C$24,(2*SQRT((POWER(F982,2))+POWER(Päälaskenta!E$24*F982,2))+Päälaskenta!C$24))</f>
        <v>2.9798989873223301</v>
      </c>
      <c r="W982" s="8">
        <f t="shared" si="252"/>
        <v>0.53223280612781598</v>
      </c>
      <c r="X982" s="8">
        <f>Päälaskenta!F$24</f>
        <v>7.0000000000000007E-2</v>
      </c>
      <c r="Y982" s="8">
        <f t="shared" si="253"/>
        <v>14.8801132496537</v>
      </c>
      <c r="Z982" s="8">
        <f t="shared" si="245"/>
        <v>2.19342695484863</v>
      </c>
      <c r="AA982" s="8">
        <f t="shared" si="254"/>
        <v>1.3829930358440301</v>
      </c>
      <c r="AC982" s="8">
        <f t="shared" si="246"/>
        <v>0.102624120721719</v>
      </c>
      <c r="AE982" s="8">
        <v>980</v>
      </c>
      <c r="AF982" s="8">
        <f t="shared" si="240"/>
        <v>16.9598914802711</v>
      </c>
      <c r="AG982" s="8">
        <f t="shared" si="247"/>
        <v>2.1728706775651301E-2</v>
      </c>
      <c r="AJ982" s="132">
        <f>IF(Päälaskenta!$F$28&lt;Kaksitasouoma_matriisi!L982,Päälaskenta!$C$20*Päälaskenta!$F$28,Päälaskenta!$C$20*Kaksitasouoma_matriisi!L982)</f>
        <v>0.82499999999999996</v>
      </c>
      <c r="AK982" s="134">
        <f>SQRT(Päälaskenta!$D$20^2+(Päälaskenta!$D$20/(1/Päälaskenta!$E$20))^2)</f>
        <v>1.8029999999999999</v>
      </c>
      <c r="AL982" s="134">
        <f>IF(Päälaskenta!$F$28&lt;Kaksitasouoma_matriisi!L982,AK982*Päälaskenta!$F$28*COS(ATAN(1/Päälaskenta!$E$20)),AK982*Kaksitasouoma_matriisi!L982*COS(ATAN(1/Päälaskenta!$E$20)))</f>
        <v>0.248</v>
      </c>
      <c r="AM982" s="134"/>
      <c r="AN982" s="134">
        <f t="shared" si="255"/>
        <v>1.073</v>
      </c>
      <c r="AO982" s="8">
        <f t="shared" si="248"/>
        <v>0.43778049775601802</v>
      </c>
      <c r="AP982" s="134">
        <f>Refererenssiarvoja!$B$16*H982^(1/6)/(Refererenssiarvoja!$B$15^0.5)*(Päälaskenta!$G$28/2)^0.5*(1-AO982)^(-1.5)</f>
        <v>9.7000000000000003E-2</v>
      </c>
      <c r="AQ982" s="8">
        <f>Refererenssiarvoja!$B$16*Kaksitasouoma_matriisi!O982^(1/6)/(SQRT((2*Refererenssiarvoja!$B$15)/(Päälaskenta!$F$31*Päälaskenta!$G$31*Päälaskenta!$F$28))+SQRT(Refererenssiarvoja!$B$15)/Refererenssiarvoja!$B$17*LN(Kaksitasouoma_matriisi!L982/Päälaskenta!$F$28))</f>
        <v>-0.109358959153724</v>
      </c>
      <c r="AR982" s="8">
        <f>Refererenssiarvoja!$B$16*Kaksitasouoma_matriisi!O982^(1/6)/(SQRT((2*Refererenssiarvoja!$B$15)/(Päälaskenta!$F$31*Päälaskenta!$G$31*L982)))</f>
        <v>0.21248728195403399</v>
      </c>
    </row>
    <row r="983" spans="1:44" x14ac:dyDescent="0.2">
      <c r="A983" s="8">
        <v>981</v>
      </c>
      <c r="B983" s="8">
        <f>IF(Päälaskenta!C$7,Päälaskenta!E$7,Päälaskenta!G$5)</f>
        <v>2.5</v>
      </c>
      <c r="C983" s="56">
        <v>1.0189999999999999</v>
      </c>
      <c r="D983" s="93">
        <f t="shared" si="241"/>
        <v>2.4533999999999998</v>
      </c>
      <c r="E983" s="8">
        <f>IF(Päälaskenta!$C$26,Kaksitasouoma_matriisi!AP983,Kaksitasouoma_matriisi!AC983)</f>
        <v>0.102624120721719</v>
      </c>
      <c r="F983" s="56">
        <f>IF(D983&lt;Päälaskenta!H$24,(SQRT(POWER(Päälaskenta!C$24/(2*Päälaskenta!E$24),2)+(D983/Päälaskenta!E$24))-Päälaskenta!C$24/(2*Päälaskenta!E$24)),IF(D983=Päälaskenta!H$24,Päälaskenta!D$24,Päälaskenta!D$24+(SQRT(POWER((Päälaskenta!C$20+Päälaskenta!G$24)/(2*Päälaskenta!E$20),2)+((D983-Päälaskenta!H$24)/Päälaskenta!E$20))-(Päälaskenta!C$20+Päälaskenta!G$24)/(2*Päälaskenta!E$20))))</f>
        <v>0.86499999999999999</v>
      </c>
      <c r="G983" s="57">
        <f>IF(F983&gt;Päälaskenta!D$24,(2*SQRT((POWER(Päälaskenta!D$24,2))+POWER(Päälaskenta!E$24*Päälaskenta!D$24,2))+Päälaskenta!C$24)+(2*SQRT((POWER((F983-Päälaskenta!D$24),2))+POWER(Päälaskenta!E$20*(F983-Päälaskenta!D$24),2))+Päälaskenta!C$20),(2*SQRT((POWER(F983,2))+POWER(Päälaskenta!E$24*F983,2))+Päälaskenta!C$24))</f>
        <v>8.57</v>
      </c>
      <c r="H983" s="57">
        <f t="shared" si="242"/>
        <v>0.28999999999999998</v>
      </c>
      <c r="I983" s="62">
        <f t="shared" si="243"/>
        <v>5.697E-2</v>
      </c>
      <c r="J983" s="8">
        <f>IF(F983&lt;Päälaskenta!$D$24,0,Kaksitasouoma_matriisi!F983-Päälaskenta!$D$24)</f>
        <v>0.16500000000000001</v>
      </c>
      <c r="L983" s="8">
        <f>IF(F983&gt;Päälaskenta!D$24,F983-Päälaskenta!D$24,0)</f>
        <v>0.16500000000000001</v>
      </c>
      <c r="M983" s="8">
        <f>IF(F983&gt;Päälaskenta!D$24,(Päälaskenta!C$20+(Päälaskenta!E$20*(Kaksitasouoma_matriisi!F983-Päälaskenta!D$24)))*(Kaksitasouoma_matriisi!F983-Päälaskenta!D$24),0)</f>
        <v>0.86583750000000004</v>
      </c>
      <c r="N983" s="8">
        <f>IF(F983&gt;Päälaskenta!D$24,(2*SQRT((POWER((F983-Päälaskenta!D$24),2))+POWER(Päälaskenta!E$20*(F983-Päälaskenta!D$24),2))+Päälaskenta!C$20),0)</f>
        <v>5.5949159604515604</v>
      </c>
      <c r="O983" s="8">
        <f t="shared" si="249"/>
        <v>0.15475433520723</v>
      </c>
      <c r="P983" s="8">
        <f>IF(Päälaskenta!$C$29,IF(L983&gt;Päälaskenta!$F$28,Kaksitasouoma_matriisi!AQ983,Kaksitasouoma_matriisi!AR983),Päälaskenta!$F$20)</f>
        <v>0.12</v>
      </c>
      <c r="Q983" s="8">
        <f t="shared" si="250"/>
        <v>2.0797782306173902</v>
      </c>
      <c r="R983" s="8">
        <f t="shared" si="244"/>
        <v>0.30657304515136902</v>
      </c>
      <c r="S983" s="8">
        <f t="shared" si="251"/>
        <v>0.35407688527162301</v>
      </c>
      <c r="U983" s="93">
        <f>IF(F983&gt;Päälaskenta!D$24,Päälaskenta!H$24+L983*Päälaskenta!G$24,F983*Päälaskenta!C$24 + F983*F983*Päälaskenta!E$24)</f>
        <v>1.5860000000000001</v>
      </c>
      <c r="V983" s="8">
        <f>IF(F983&gt;Päälaskenta!D$24,2*SQRT(POWER(Päälaskenta!D$24,2)+POWER(Päälaskenta!E$24*Päälaskenta!D$24,2))+Päälaskenta!C$24,(2*SQRT((POWER(F983,2))+POWER(Päälaskenta!E$24*F983,2))+Päälaskenta!C$24))</f>
        <v>2.9798989873223301</v>
      </c>
      <c r="W983" s="8">
        <f t="shared" si="252"/>
        <v>0.53223280612781598</v>
      </c>
      <c r="X983" s="8">
        <f>Päälaskenta!F$24</f>
        <v>7.0000000000000007E-2</v>
      </c>
      <c r="Y983" s="8">
        <f t="shared" si="253"/>
        <v>14.8801132496537</v>
      </c>
      <c r="Z983" s="8">
        <f t="shared" si="245"/>
        <v>2.19342695484863</v>
      </c>
      <c r="AA983" s="8">
        <f t="shared" si="254"/>
        <v>1.3829930358440301</v>
      </c>
      <c r="AC983" s="8">
        <f t="shared" si="246"/>
        <v>0.102624120721719</v>
      </c>
      <c r="AE983" s="8">
        <v>981</v>
      </c>
      <c r="AF983" s="8">
        <f t="shared" si="240"/>
        <v>16.9598914802711</v>
      </c>
      <c r="AG983" s="8">
        <f t="shared" si="247"/>
        <v>2.1728706775651301E-2</v>
      </c>
      <c r="AJ983" s="132">
        <f>IF(Päälaskenta!$F$28&lt;Kaksitasouoma_matriisi!L983,Päälaskenta!$C$20*Päälaskenta!$F$28,Päälaskenta!$C$20*Kaksitasouoma_matriisi!L983)</f>
        <v>0.82499999999999996</v>
      </c>
      <c r="AK983" s="134">
        <f>SQRT(Päälaskenta!$D$20^2+(Päälaskenta!$D$20/(1/Päälaskenta!$E$20))^2)</f>
        <v>1.8029999999999999</v>
      </c>
      <c r="AL983" s="134">
        <f>IF(Päälaskenta!$F$28&lt;Kaksitasouoma_matriisi!L983,AK983*Päälaskenta!$F$28*COS(ATAN(1/Päälaskenta!$E$20)),AK983*Kaksitasouoma_matriisi!L983*COS(ATAN(1/Päälaskenta!$E$20)))</f>
        <v>0.248</v>
      </c>
      <c r="AM983" s="134"/>
      <c r="AN983" s="134">
        <f t="shared" si="255"/>
        <v>1.073</v>
      </c>
      <c r="AO983" s="8">
        <f t="shared" si="248"/>
        <v>0.43735224586288401</v>
      </c>
      <c r="AP983" s="134">
        <f>Refererenssiarvoja!$B$16*H983^(1/6)/(Refererenssiarvoja!$B$15^0.5)*(Päälaskenta!$G$28/2)^0.5*(1-AO983)^(-1.5)</f>
        <v>9.7000000000000003E-2</v>
      </c>
      <c r="AQ983" s="8">
        <f>Refererenssiarvoja!$B$16*Kaksitasouoma_matriisi!O983^(1/6)/(SQRT((2*Refererenssiarvoja!$B$15)/(Päälaskenta!$F$31*Päälaskenta!$G$31*Päälaskenta!$F$28))+SQRT(Refererenssiarvoja!$B$15)/Refererenssiarvoja!$B$17*LN(Kaksitasouoma_matriisi!L983/Päälaskenta!$F$28))</f>
        <v>-0.109358959153724</v>
      </c>
      <c r="AR983" s="8">
        <f>Refererenssiarvoja!$B$16*Kaksitasouoma_matriisi!O983^(1/6)/(SQRT((2*Refererenssiarvoja!$B$15)/(Päälaskenta!$F$31*Päälaskenta!$G$31*L983)))</f>
        <v>0.21248728195403399</v>
      </c>
    </row>
    <row r="984" spans="1:44" x14ac:dyDescent="0.2">
      <c r="A984" s="8">
        <v>982</v>
      </c>
      <c r="B984" s="8">
        <f>IF(Päälaskenta!C$7,Päälaskenta!E$7,Päälaskenta!G$5)</f>
        <v>2.5</v>
      </c>
      <c r="C984" s="56">
        <v>1.018</v>
      </c>
      <c r="D984" s="93">
        <f t="shared" si="241"/>
        <v>2.4558</v>
      </c>
      <c r="E984" s="8">
        <f>IF(Päälaskenta!$C$26,Kaksitasouoma_matriisi!AP984,Kaksitasouoma_matriisi!AC984)</f>
        <v>0.10263142388711</v>
      </c>
      <c r="F984" s="56">
        <f>IF(D984&lt;Päälaskenta!H$24,(SQRT(POWER(Päälaskenta!C$24/(2*Päälaskenta!E$24),2)+(D984/Päälaskenta!E$24))-Päälaskenta!C$24/(2*Päälaskenta!E$24)),IF(D984=Päälaskenta!H$24,Päälaskenta!D$24,Päälaskenta!D$24+(SQRT(POWER((Päälaskenta!C$20+Päälaskenta!G$24)/(2*Päälaskenta!E$20),2)+((D984-Päälaskenta!H$24)/Päälaskenta!E$20))-(Päälaskenta!C$20+Päälaskenta!G$24)/(2*Päälaskenta!E$20))))</f>
        <v>0.86599999999999999</v>
      </c>
      <c r="G984" s="57">
        <f>IF(F984&gt;Päälaskenta!D$24,(2*SQRT((POWER(Päälaskenta!D$24,2))+POWER(Päälaskenta!E$24*Päälaskenta!D$24,2))+Päälaskenta!C$24)+(2*SQRT((POWER((F984-Päälaskenta!D$24),2))+POWER(Päälaskenta!E$20*(F984-Päälaskenta!D$24),2))+Päälaskenta!C$20),(2*SQRT((POWER(F984,2))+POWER(Päälaskenta!E$24*F984,2))+Päälaskenta!C$24))</f>
        <v>8.58</v>
      </c>
      <c r="H984" s="57">
        <f t="shared" si="242"/>
        <v>0.28999999999999998</v>
      </c>
      <c r="I984" s="62">
        <f t="shared" si="243"/>
        <v>5.6867000000000001E-2</v>
      </c>
      <c r="J984" s="8">
        <f>IF(F984&lt;Päälaskenta!$D$24,0,Kaksitasouoma_matriisi!F984-Päälaskenta!$D$24)</f>
        <v>0.16600000000000001</v>
      </c>
      <c r="L984" s="8">
        <f>IF(F984&gt;Päälaskenta!D$24,F984-Päälaskenta!D$24,0)</f>
        <v>0.16600000000000001</v>
      </c>
      <c r="M984" s="8">
        <f>IF(F984&gt;Päälaskenta!D$24,(Päälaskenta!C$20+(Päälaskenta!E$20*(Kaksitasouoma_matriisi!F984-Päälaskenta!D$24)))*(Kaksitasouoma_matriisi!F984-Päälaskenta!D$24),0)</f>
        <v>0.87133400000000005</v>
      </c>
      <c r="N984" s="8">
        <f>IF(F984&gt;Päälaskenta!D$24,(2*SQRT((POWER((F984-Päälaskenta!D$24),2))+POWER(Päälaskenta!E$20*(F984-Päälaskenta!D$24),2))+Päälaskenta!C$20),0)</f>
        <v>5.5985215117270197</v>
      </c>
      <c r="O984" s="8">
        <f t="shared" si="249"/>
        <v>0.15563644761833101</v>
      </c>
      <c r="P984" s="8">
        <f>IF(Päälaskenta!$C$29,IF(L984&gt;Päälaskenta!$F$28,Kaksitasouoma_matriisi!AQ984,Kaksitasouoma_matriisi!AR984),Päälaskenta!$F$20)</f>
        <v>0.12</v>
      </c>
      <c r="Q984" s="8">
        <f t="shared" si="250"/>
        <v>2.1009269614017301</v>
      </c>
      <c r="R984" s="8">
        <f t="shared" si="244"/>
        <v>0.30862239959260601</v>
      </c>
      <c r="S984" s="8">
        <f t="shared" si="251"/>
        <v>0.354195290890297</v>
      </c>
      <c r="U984" s="93">
        <f>IF(F984&gt;Päälaskenta!D$24,Päälaskenta!H$24+L984*Päälaskenta!G$24,F984*Päälaskenta!C$24 + F984*F984*Päälaskenta!E$24)</f>
        <v>1.5884</v>
      </c>
      <c r="V984" s="8">
        <f>IF(F984&gt;Päälaskenta!D$24,2*SQRT(POWER(Päälaskenta!D$24,2)+POWER(Päälaskenta!E$24*Päälaskenta!D$24,2))+Päälaskenta!C$24,(2*SQRT((POWER(F984,2))+POWER(Päälaskenta!E$24*F984,2))+Päälaskenta!C$24))</f>
        <v>2.9798989873223301</v>
      </c>
      <c r="W984" s="8">
        <f t="shared" si="252"/>
        <v>0.53303820255575196</v>
      </c>
      <c r="X984" s="8">
        <f>Päälaskenta!F$24</f>
        <v>7.0000000000000007E-2</v>
      </c>
      <c r="Y984" s="8">
        <f t="shared" si="253"/>
        <v>14.917660835328499</v>
      </c>
      <c r="Z984" s="8">
        <f t="shared" si="245"/>
        <v>2.1913776004073902</v>
      </c>
      <c r="AA984" s="8">
        <f t="shared" si="254"/>
        <v>1.3796131959250799</v>
      </c>
      <c r="AC984" s="8">
        <f t="shared" si="246"/>
        <v>0.10263142388711</v>
      </c>
      <c r="AE984" s="8">
        <v>982</v>
      </c>
      <c r="AF984" s="8">
        <f t="shared" si="240"/>
        <v>17.018587796730198</v>
      </c>
      <c r="AG984" s="8">
        <f t="shared" si="247"/>
        <v>2.1579082649924301E-2</v>
      </c>
      <c r="AJ984" s="132">
        <f>IF(Päälaskenta!$F$28&lt;Kaksitasouoma_matriisi!L984,Päälaskenta!$C$20*Päälaskenta!$F$28,Päälaskenta!$C$20*Kaksitasouoma_matriisi!L984)</f>
        <v>0.83</v>
      </c>
      <c r="AK984" s="134">
        <f>SQRT(Päälaskenta!$D$20^2+(Päälaskenta!$D$20/(1/Päälaskenta!$E$20))^2)</f>
        <v>1.8029999999999999</v>
      </c>
      <c r="AL984" s="134">
        <f>IF(Päälaskenta!$F$28&lt;Kaksitasouoma_matriisi!L984,AK984*Päälaskenta!$F$28*COS(ATAN(1/Päälaskenta!$E$20)),AK984*Kaksitasouoma_matriisi!L984*COS(ATAN(1/Päälaskenta!$E$20)))</f>
        <v>0.249</v>
      </c>
      <c r="AM984" s="134"/>
      <c r="AN984" s="134">
        <f t="shared" si="255"/>
        <v>1.079</v>
      </c>
      <c r="AO984" s="8">
        <f t="shared" si="248"/>
        <v>0.43936802671227299</v>
      </c>
      <c r="AP984" s="134">
        <f>Refererenssiarvoja!$B$16*H984^(1/6)/(Refererenssiarvoja!$B$15^0.5)*(Päälaskenta!$G$28/2)^0.5*(1-AO984)^(-1.5)</f>
        <v>9.8000000000000004E-2</v>
      </c>
      <c r="AQ984" s="8">
        <f>Refererenssiarvoja!$B$16*Kaksitasouoma_matriisi!O984^(1/6)/(SQRT((2*Refererenssiarvoja!$B$15)/(Päälaskenta!$F$31*Päälaskenta!$G$31*Päälaskenta!$F$28))+SQRT(Refererenssiarvoja!$B$15)/Refererenssiarvoja!$B$17*LN(Kaksitasouoma_matriisi!L984/Päälaskenta!$F$28))</f>
        <v>-0.11024106366416001</v>
      </c>
      <c r="AR984" s="8">
        <f>Refererenssiarvoja!$B$16*Kaksitasouoma_matriisi!O984^(1/6)/(SQRT((2*Refererenssiarvoja!$B$15)/(Päälaskenta!$F$31*Päälaskenta!$G$31*L984)))</f>
        <v>0.21333220754066601</v>
      </c>
    </row>
    <row r="985" spans="1:44" x14ac:dyDescent="0.2">
      <c r="A985" s="8">
        <v>983</v>
      </c>
      <c r="B985" s="8">
        <f>IF(Päälaskenta!C$7,Päälaskenta!E$7,Päälaskenta!G$5)</f>
        <v>2.5</v>
      </c>
      <c r="C985" s="56">
        <v>1.0169999999999999</v>
      </c>
      <c r="D985" s="93">
        <f t="shared" si="241"/>
        <v>2.4582000000000002</v>
      </c>
      <c r="E985" s="8">
        <f>IF(Päälaskenta!$C$26,Kaksitasouoma_matriisi!AP985,Kaksitasouoma_matriisi!AC985)</f>
        <v>0.10263142388711</v>
      </c>
      <c r="F985" s="56">
        <f>IF(D985&lt;Päälaskenta!H$24,(SQRT(POWER(Päälaskenta!C$24/(2*Päälaskenta!E$24),2)+(D985/Päälaskenta!E$24))-Päälaskenta!C$24/(2*Päälaskenta!E$24)),IF(D985=Päälaskenta!H$24,Päälaskenta!D$24,Päälaskenta!D$24+(SQRT(POWER((Päälaskenta!C$20+Päälaskenta!G$24)/(2*Päälaskenta!E$20),2)+((D985-Päälaskenta!H$24)/Päälaskenta!E$20))-(Päälaskenta!C$20+Päälaskenta!G$24)/(2*Päälaskenta!E$20))))</f>
        <v>0.86599999999999999</v>
      </c>
      <c r="G985" s="57">
        <f>IF(F985&gt;Päälaskenta!D$24,(2*SQRT((POWER(Päälaskenta!D$24,2))+POWER(Päälaskenta!E$24*Päälaskenta!D$24,2))+Päälaskenta!C$24)+(2*SQRT((POWER((F985-Päälaskenta!D$24),2))+POWER(Päälaskenta!E$20*(F985-Päälaskenta!D$24),2))+Päälaskenta!C$20),(2*SQRT((POWER(F985,2))+POWER(Päälaskenta!E$24*F985,2))+Päälaskenta!C$24))</f>
        <v>8.58</v>
      </c>
      <c r="H985" s="57">
        <f t="shared" si="242"/>
        <v>0.28999999999999998</v>
      </c>
      <c r="I985" s="62">
        <f t="shared" si="243"/>
        <v>5.6755E-2</v>
      </c>
      <c r="J985" s="8">
        <f>IF(F985&lt;Päälaskenta!$D$24,0,Kaksitasouoma_matriisi!F985-Päälaskenta!$D$24)</f>
        <v>0.16600000000000001</v>
      </c>
      <c r="L985" s="8">
        <f>IF(F985&gt;Päälaskenta!D$24,F985-Päälaskenta!D$24,0)</f>
        <v>0.16600000000000001</v>
      </c>
      <c r="M985" s="8">
        <f>IF(F985&gt;Päälaskenta!D$24,(Päälaskenta!C$20+(Päälaskenta!E$20*(Kaksitasouoma_matriisi!F985-Päälaskenta!D$24)))*(Kaksitasouoma_matriisi!F985-Päälaskenta!D$24),0)</f>
        <v>0.87133400000000005</v>
      </c>
      <c r="N985" s="8">
        <f>IF(F985&gt;Päälaskenta!D$24,(2*SQRT((POWER((F985-Päälaskenta!D$24),2))+POWER(Päälaskenta!E$20*(F985-Päälaskenta!D$24),2))+Päälaskenta!C$20),0)</f>
        <v>5.5985215117270197</v>
      </c>
      <c r="O985" s="8">
        <f t="shared" si="249"/>
        <v>0.15563644761833101</v>
      </c>
      <c r="P985" s="8">
        <f>IF(Päälaskenta!$C$29,IF(L985&gt;Päälaskenta!$F$28,Kaksitasouoma_matriisi!AQ985,Kaksitasouoma_matriisi!AR985),Päälaskenta!$F$20)</f>
        <v>0.12</v>
      </c>
      <c r="Q985" s="8">
        <f t="shared" si="250"/>
        <v>2.1009269614017301</v>
      </c>
      <c r="R985" s="8">
        <f t="shared" si="244"/>
        <v>0.30862239959260601</v>
      </c>
      <c r="S985" s="8">
        <f t="shared" si="251"/>
        <v>0.354195290890297</v>
      </c>
      <c r="U985" s="93">
        <f>IF(F985&gt;Päälaskenta!D$24,Päälaskenta!H$24+L985*Päälaskenta!G$24,F985*Päälaskenta!C$24 + F985*F985*Päälaskenta!E$24)</f>
        <v>1.5884</v>
      </c>
      <c r="V985" s="8">
        <f>IF(F985&gt;Päälaskenta!D$24,2*SQRT(POWER(Päälaskenta!D$24,2)+POWER(Päälaskenta!E$24*Päälaskenta!D$24,2))+Päälaskenta!C$24,(2*SQRT((POWER(F985,2))+POWER(Päälaskenta!E$24*F985,2))+Päälaskenta!C$24))</f>
        <v>2.9798989873223301</v>
      </c>
      <c r="W985" s="8">
        <f t="shared" si="252"/>
        <v>0.53303820255575196</v>
      </c>
      <c r="X985" s="8">
        <f>Päälaskenta!F$24</f>
        <v>7.0000000000000007E-2</v>
      </c>
      <c r="Y985" s="8">
        <f t="shared" si="253"/>
        <v>14.917660835328499</v>
      </c>
      <c r="Z985" s="8">
        <f t="shared" si="245"/>
        <v>2.1913776004073902</v>
      </c>
      <c r="AA985" s="8">
        <f t="shared" si="254"/>
        <v>1.3796131959250799</v>
      </c>
      <c r="AC985" s="8">
        <f t="shared" si="246"/>
        <v>0.10263142388711</v>
      </c>
      <c r="AE985" s="8">
        <v>983</v>
      </c>
      <c r="AF985" s="8">
        <f t="shared" si="240"/>
        <v>17.018587796730198</v>
      </c>
      <c r="AG985" s="8">
        <f t="shared" si="247"/>
        <v>2.1579082649924301E-2</v>
      </c>
      <c r="AJ985" s="132">
        <f>IF(Päälaskenta!$F$28&lt;Kaksitasouoma_matriisi!L985,Päälaskenta!$C$20*Päälaskenta!$F$28,Päälaskenta!$C$20*Kaksitasouoma_matriisi!L985)</f>
        <v>0.83</v>
      </c>
      <c r="AK985" s="134">
        <f>SQRT(Päälaskenta!$D$20^2+(Päälaskenta!$D$20/(1/Päälaskenta!$E$20))^2)</f>
        <v>1.8029999999999999</v>
      </c>
      <c r="AL985" s="134">
        <f>IF(Päälaskenta!$F$28&lt;Kaksitasouoma_matriisi!L985,AK985*Päälaskenta!$F$28*COS(ATAN(1/Päälaskenta!$E$20)),AK985*Kaksitasouoma_matriisi!L985*COS(ATAN(1/Päälaskenta!$E$20)))</f>
        <v>0.249</v>
      </c>
      <c r="AM985" s="134"/>
      <c r="AN985" s="134">
        <f t="shared" si="255"/>
        <v>1.079</v>
      </c>
      <c r="AO985" s="8">
        <f t="shared" si="248"/>
        <v>0.43893906110161901</v>
      </c>
      <c r="AP985" s="134">
        <f>Refererenssiarvoja!$B$16*H985^(1/6)/(Refererenssiarvoja!$B$15^0.5)*(Päälaskenta!$G$28/2)^0.5*(1-AO985)^(-1.5)</f>
        <v>9.8000000000000004E-2</v>
      </c>
      <c r="AQ985" s="8">
        <f>Refererenssiarvoja!$B$16*Kaksitasouoma_matriisi!O985^(1/6)/(SQRT((2*Refererenssiarvoja!$B$15)/(Päälaskenta!$F$31*Päälaskenta!$G$31*Päälaskenta!$F$28))+SQRT(Refererenssiarvoja!$B$15)/Refererenssiarvoja!$B$17*LN(Kaksitasouoma_matriisi!L985/Päälaskenta!$F$28))</f>
        <v>-0.11024106366416001</v>
      </c>
      <c r="AR985" s="8">
        <f>Refererenssiarvoja!$B$16*Kaksitasouoma_matriisi!O985^(1/6)/(SQRT((2*Refererenssiarvoja!$B$15)/(Päälaskenta!$F$31*Päälaskenta!$G$31*L985)))</f>
        <v>0.21333220754066601</v>
      </c>
    </row>
    <row r="986" spans="1:44" x14ac:dyDescent="0.2">
      <c r="A986" s="8">
        <v>984</v>
      </c>
      <c r="B986" s="8">
        <f>IF(Päälaskenta!C$7,Päälaskenta!E$7,Päälaskenta!G$5)</f>
        <v>2.5</v>
      </c>
      <c r="C986" s="56">
        <v>1.016</v>
      </c>
      <c r="D986" s="93">
        <f t="shared" si="241"/>
        <v>2.4605999999999999</v>
      </c>
      <c r="E986" s="8">
        <f>IF(Päälaskenta!$C$26,Kaksitasouoma_matriisi!AP986,Kaksitasouoma_matriisi!AC986)</f>
        <v>0.10263142388711</v>
      </c>
      <c r="F986" s="56">
        <f>IF(D986&lt;Päälaskenta!H$24,(SQRT(POWER(Päälaskenta!C$24/(2*Päälaskenta!E$24),2)+(D986/Päälaskenta!E$24))-Päälaskenta!C$24/(2*Päälaskenta!E$24)),IF(D986=Päälaskenta!H$24,Päälaskenta!D$24,Päälaskenta!D$24+(SQRT(POWER((Päälaskenta!C$20+Päälaskenta!G$24)/(2*Päälaskenta!E$20),2)+((D986-Päälaskenta!H$24)/Päälaskenta!E$20))-(Päälaskenta!C$20+Päälaskenta!G$24)/(2*Päälaskenta!E$20))))</f>
        <v>0.86599999999999999</v>
      </c>
      <c r="G986" s="57">
        <f>IF(F986&gt;Päälaskenta!D$24,(2*SQRT((POWER(Päälaskenta!D$24,2))+POWER(Päälaskenta!E$24*Päälaskenta!D$24,2))+Päälaskenta!C$24)+(2*SQRT((POWER((F986-Päälaskenta!D$24),2))+POWER(Päälaskenta!E$20*(F986-Päälaskenta!D$24),2))+Päälaskenta!C$20),(2*SQRT((POWER(F986,2))+POWER(Päälaskenta!E$24*F986,2))+Päälaskenta!C$24))</f>
        <v>8.58</v>
      </c>
      <c r="H986" s="57">
        <f t="shared" si="242"/>
        <v>0.28999999999999998</v>
      </c>
      <c r="I986" s="62">
        <f t="shared" si="243"/>
        <v>5.6644E-2</v>
      </c>
      <c r="J986" s="8">
        <f>IF(F986&lt;Päälaskenta!$D$24,0,Kaksitasouoma_matriisi!F986-Päälaskenta!$D$24)</f>
        <v>0.16600000000000001</v>
      </c>
      <c r="L986" s="8">
        <f>IF(F986&gt;Päälaskenta!D$24,F986-Päälaskenta!D$24,0)</f>
        <v>0.16600000000000001</v>
      </c>
      <c r="M986" s="8">
        <f>IF(F986&gt;Päälaskenta!D$24,(Päälaskenta!C$20+(Päälaskenta!E$20*(Kaksitasouoma_matriisi!F986-Päälaskenta!D$24)))*(Kaksitasouoma_matriisi!F986-Päälaskenta!D$24),0)</f>
        <v>0.87133400000000005</v>
      </c>
      <c r="N986" s="8">
        <f>IF(F986&gt;Päälaskenta!D$24,(2*SQRT((POWER((F986-Päälaskenta!D$24),2))+POWER(Päälaskenta!E$20*(F986-Päälaskenta!D$24),2))+Päälaskenta!C$20),0)</f>
        <v>5.5985215117270197</v>
      </c>
      <c r="O986" s="8">
        <f t="shared" si="249"/>
        <v>0.15563644761833101</v>
      </c>
      <c r="P986" s="8">
        <f>IF(Päälaskenta!$C$29,IF(L986&gt;Päälaskenta!$F$28,Kaksitasouoma_matriisi!AQ986,Kaksitasouoma_matriisi!AR986),Päälaskenta!$F$20)</f>
        <v>0.12</v>
      </c>
      <c r="Q986" s="8">
        <f t="shared" si="250"/>
        <v>2.1009269614017301</v>
      </c>
      <c r="R986" s="8">
        <f t="shared" si="244"/>
        <v>0.30862239959260601</v>
      </c>
      <c r="S986" s="8">
        <f t="shared" si="251"/>
        <v>0.354195290890297</v>
      </c>
      <c r="U986" s="93">
        <f>IF(F986&gt;Päälaskenta!D$24,Päälaskenta!H$24+L986*Päälaskenta!G$24,F986*Päälaskenta!C$24 + F986*F986*Päälaskenta!E$24)</f>
        <v>1.5884</v>
      </c>
      <c r="V986" s="8">
        <f>IF(F986&gt;Päälaskenta!D$24,2*SQRT(POWER(Päälaskenta!D$24,2)+POWER(Päälaskenta!E$24*Päälaskenta!D$24,2))+Päälaskenta!C$24,(2*SQRT((POWER(F986,2))+POWER(Päälaskenta!E$24*F986,2))+Päälaskenta!C$24))</f>
        <v>2.9798989873223301</v>
      </c>
      <c r="W986" s="8">
        <f t="shared" si="252"/>
        <v>0.53303820255575196</v>
      </c>
      <c r="X986" s="8">
        <f>Päälaskenta!F$24</f>
        <v>7.0000000000000007E-2</v>
      </c>
      <c r="Y986" s="8">
        <f t="shared" si="253"/>
        <v>14.917660835328499</v>
      </c>
      <c r="Z986" s="8">
        <f t="shared" si="245"/>
        <v>2.1913776004073902</v>
      </c>
      <c r="AA986" s="8">
        <f t="shared" si="254"/>
        <v>1.3796131959250799</v>
      </c>
      <c r="AC986" s="8">
        <f t="shared" si="246"/>
        <v>0.10263142388711</v>
      </c>
      <c r="AE986" s="8">
        <v>984</v>
      </c>
      <c r="AF986" s="8">
        <f t="shared" si="240"/>
        <v>17.018587796730198</v>
      </c>
      <c r="AG986" s="8">
        <f t="shared" si="247"/>
        <v>2.1579082649924301E-2</v>
      </c>
      <c r="AJ986" s="132">
        <f>IF(Päälaskenta!$F$28&lt;Kaksitasouoma_matriisi!L986,Päälaskenta!$C$20*Päälaskenta!$F$28,Päälaskenta!$C$20*Kaksitasouoma_matriisi!L986)</f>
        <v>0.83</v>
      </c>
      <c r="AK986" s="134">
        <f>SQRT(Päälaskenta!$D$20^2+(Päälaskenta!$D$20/(1/Päälaskenta!$E$20))^2)</f>
        <v>1.8029999999999999</v>
      </c>
      <c r="AL986" s="134">
        <f>IF(Päälaskenta!$F$28&lt;Kaksitasouoma_matriisi!L986,AK986*Päälaskenta!$F$28*COS(ATAN(1/Päälaskenta!$E$20)),AK986*Kaksitasouoma_matriisi!L986*COS(ATAN(1/Päälaskenta!$E$20)))</f>
        <v>0.249</v>
      </c>
      <c r="AM986" s="134"/>
      <c r="AN986" s="134">
        <f t="shared" si="255"/>
        <v>1.079</v>
      </c>
      <c r="AO986" s="8">
        <f t="shared" si="248"/>
        <v>0.43851093229293697</v>
      </c>
      <c r="AP986" s="134">
        <f>Refererenssiarvoja!$B$16*H986^(1/6)/(Refererenssiarvoja!$B$15^0.5)*(Päälaskenta!$G$28/2)^0.5*(1-AO986)^(-1.5)</f>
        <v>9.8000000000000004E-2</v>
      </c>
      <c r="AQ986" s="8">
        <f>Refererenssiarvoja!$B$16*Kaksitasouoma_matriisi!O986^(1/6)/(SQRT((2*Refererenssiarvoja!$B$15)/(Päälaskenta!$F$31*Päälaskenta!$G$31*Päälaskenta!$F$28))+SQRT(Refererenssiarvoja!$B$15)/Refererenssiarvoja!$B$17*LN(Kaksitasouoma_matriisi!L986/Päälaskenta!$F$28))</f>
        <v>-0.11024106366416001</v>
      </c>
      <c r="AR986" s="8">
        <f>Refererenssiarvoja!$B$16*Kaksitasouoma_matriisi!O986^(1/6)/(SQRT((2*Refererenssiarvoja!$B$15)/(Päälaskenta!$F$31*Päälaskenta!$G$31*L986)))</f>
        <v>0.21333220754066601</v>
      </c>
    </row>
    <row r="987" spans="1:44" x14ac:dyDescent="0.2">
      <c r="A987" s="8">
        <v>985</v>
      </c>
      <c r="B987" s="8">
        <f>IF(Päälaskenta!C$7,Päälaskenta!E$7,Päälaskenta!G$5)</f>
        <v>2.5</v>
      </c>
      <c r="C987" s="56">
        <v>1.0149999999999999</v>
      </c>
      <c r="D987" s="93">
        <f t="shared" si="241"/>
        <v>2.4630999999999998</v>
      </c>
      <c r="E987" s="8">
        <f>IF(Päälaskenta!$C$26,Kaksitasouoma_matriisi!AP987,Kaksitasouoma_matriisi!AC987)</f>
        <v>0.10263142388711</v>
      </c>
      <c r="F987" s="56">
        <f>IF(D987&lt;Päälaskenta!H$24,(SQRT(POWER(Päälaskenta!C$24/(2*Päälaskenta!E$24),2)+(D987/Päälaskenta!E$24))-Päälaskenta!C$24/(2*Päälaskenta!E$24)),IF(D987=Päälaskenta!H$24,Päälaskenta!D$24,Päälaskenta!D$24+(SQRT(POWER((Päälaskenta!C$20+Päälaskenta!G$24)/(2*Päälaskenta!E$20),2)+((D987-Päälaskenta!H$24)/Päälaskenta!E$20))-(Päälaskenta!C$20+Päälaskenta!G$24)/(2*Päälaskenta!E$20))))</f>
        <v>0.86599999999999999</v>
      </c>
      <c r="G987" s="57">
        <f>IF(F987&gt;Päälaskenta!D$24,(2*SQRT((POWER(Päälaskenta!D$24,2))+POWER(Päälaskenta!E$24*Päälaskenta!D$24,2))+Päälaskenta!C$24)+(2*SQRT((POWER((F987-Päälaskenta!D$24),2))+POWER(Päälaskenta!E$20*(F987-Päälaskenta!D$24),2))+Päälaskenta!C$20),(2*SQRT((POWER(F987,2))+POWER(Päälaskenta!E$24*F987,2))+Päälaskenta!C$24))</f>
        <v>8.58</v>
      </c>
      <c r="H987" s="57">
        <f t="shared" si="242"/>
        <v>0.28999999999999998</v>
      </c>
      <c r="I987" s="62">
        <f t="shared" si="243"/>
        <v>5.6531999999999999E-2</v>
      </c>
      <c r="J987" s="8">
        <f>IF(F987&lt;Päälaskenta!$D$24,0,Kaksitasouoma_matriisi!F987-Päälaskenta!$D$24)</f>
        <v>0.16600000000000001</v>
      </c>
      <c r="L987" s="8">
        <f>IF(F987&gt;Päälaskenta!D$24,F987-Päälaskenta!D$24,0)</f>
        <v>0.16600000000000001</v>
      </c>
      <c r="M987" s="8">
        <f>IF(F987&gt;Päälaskenta!D$24,(Päälaskenta!C$20+(Päälaskenta!E$20*(Kaksitasouoma_matriisi!F987-Päälaskenta!D$24)))*(Kaksitasouoma_matriisi!F987-Päälaskenta!D$24),0)</f>
        <v>0.87133400000000005</v>
      </c>
      <c r="N987" s="8">
        <f>IF(F987&gt;Päälaskenta!D$24,(2*SQRT((POWER((F987-Päälaskenta!D$24),2))+POWER(Päälaskenta!E$20*(F987-Päälaskenta!D$24),2))+Päälaskenta!C$20),0)</f>
        <v>5.5985215117270197</v>
      </c>
      <c r="O987" s="8">
        <f t="shared" si="249"/>
        <v>0.15563644761833101</v>
      </c>
      <c r="P987" s="8">
        <f>IF(Päälaskenta!$C$29,IF(L987&gt;Päälaskenta!$F$28,Kaksitasouoma_matriisi!AQ987,Kaksitasouoma_matriisi!AR987),Päälaskenta!$F$20)</f>
        <v>0.12</v>
      </c>
      <c r="Q987" s="8">
        <f t="shared" si="250"/>
        <v>2.1009269614017301</v>
      </c>
      <c r="R987" s="8">
        <f t="shared" si="244"/>
        <v>0.30862239959260601</v>
      </c>
      <c r="S987" s="8">
        <f t="shared" si="251"/>
        <v>0.354195290890297</v>
      </c>
      <c r="U987" s="93">
        <f>IF(F987&gt;Päälaskenta!D$24,Päälaskenta!H$24+L987*Päälaskenta!G$24,F987*Päälaskenta!C$24 + F987*F987*Päälaskenta!E$24)</f>
        <v>1.5884</v>
      </c>
      <c r="V987" s="8">
        <f>IF(F987&gt;Päälaskenta!D$24,2*SQRT(POWER(Päälaskenta!D$24,2)+POWER(Päälaskenta!E$24*Päälaskenta!D$24,2))+Päälaskenta!C$24,(2*SQRT((POWER(F987,2))+POWER(Päälaskenta!E$24*F987,2))+Päälaskenta!C$24))</f>
        <v>2.9798989873223301</v>
      </c>
      <c r="W987" s="8">
        <f t="shared" si="252"/>
        <v>0.53303820255575196</v>
      </c>
      <c r="X987" s="8">
        <f>Päälaskenta!F$24</f>
        <v>7.0000000000000007E-2</v>
      </c>
      <c r="Y987" s="8">
        <f t="shared" si="253"/>
        <v>14.917660835328499</v>
      </c>
      <c r="Z987" s="8">
        <f t="shared" si="245"/>
        <v>2.1913776004073902</v>
      </c>
      <c r="AA987" s="8">
        <f t="shared" si="254"/>
        <v>1.3796131959250799</v>
      </c>
      <c r="AC987" s="8">
        <f t="shared" si="246"/>
        <v>0.10263142388711</v>
      </c>
      <c r="AE987" s="8">
        <v>985</v>
      </c>
      <c r="AF987" s="8">
        <f t="shared" si="240"/>
        <v>17.018587796730198</v>
      </c>
      <c r="AG987" s="8">
        <f t="shared" si="247"/>
        <v>2.1579082649924301E-2</v>
      </c>
      <c r="AJ987" s="132">
        <f>IF(Päälaskenta!$F$28&lt;Kaksitasouoma_matriisi!L987,Päälaskenta!$C$20*Päälaskenta!$F$28,Päälaskenta!$C$20*Kaksitasouoma_matriisi!L987)</f>
        <v>0.83</v>
      </c>
      <c r="AK987" s="134">
        <f>SQRT(Päälaskenta!$D$20^2+(Päälaskenta!$D$20/(1/Päälaskenta!$E$20))^2)</f>
        <v>1.8029999999999999</v>
      </c>
      <c r="AL987" s="134">
        <f>IF(Päälaskenta!$F$28&lt;Kaksitasouoma_matriisi!L987,AK987*Päälaskenta!$F$28*COS(ATAN(1/Päälaskenta!$E$20)),AK987*Kaksitasouoma_matriisi!L987*COS(ATAN(1/Päälaskenta!$E$20)))</f>
        <v>0.249</v>
      </c>
      <c r="AM987" s="134"/>
      <c r="AN987" s="134">
        <f t="shared" si="255"/>
        <v>1.079</v>
      </c>
      <c r="AO987" s="8">
        <f t="shared" si="248"/>
        <v>0.43806585197515302</v>
      </c>
      <c r="AP987" s="134">
        <f>Refererenssiarvoja!$B$16*H987^(1/6)/(Refererenssiarvoja!$B$15^0.5)*(Päälaskenta!$G$28/2)^0.5*(1-AO987)^(-1.5)</f>
        <v>9.8000000000000004E-2</v>
      </c>
      <c r="AQ987" s="8">
        <f>Refererenssiarvoja!$B$16*Kaksitasouoma_matriisi!O987^(1/6)/(SQRT((2*Refererenssiarvoja!$B$15)/(Päälaskenta!$F$31*Päälaskenta!$G$31*Päälaskenta!$F$28))+SQRT(Refererenssiarvoja!$B$15)/Refererenssiarvoja!$B$17*LN(Kaksitasouoma_matriisi!L987/Päälaskenta!$F$28))</f>
        <v>-0.11024106366416001</v>
      </c>
      <c r="AR987" s="8">
        <f>Refererenssiarvoja!$B$16*Kaksitasouoma_matriisi!O987^(1/6)/(SQRT((2*Refererenssiarvoja!$B$15)/(Päälaskenta!$F$31*Päälaskenta!$G$31*L987)))</f>
        <v>0.21333220754066601</v>
      </c>
    </row>
    <row r="988" spans="1:44" x14ac:dyDescent="0.2">
      <c r="A988" s="8">
        <v>986</v>
      </c>
      <c r="B988" s="8">
        <f>IF(Päälaskenta!C$7,Päälaskenta!E$7,Päälaskenta!G$5)</f>
        <v>2.5</v>
      </c>
      <c r="C988" s="56">
        <v>1.014</v>
      </c>
      <c r="D988" s="93">
        <f t="shared" si="241"/>
        <v>2.4655</v>
      </c>
      <c r="E988" s="8">
        <f>IF(Päälaskenta!$C$26,Kaksitasouoma_matriisi!AP988,Kaksitasouoma_matriisi!AC988)</f>
        <v>0.102638720915969</v>
      </c>
      <c r="F988" s="56">
        <f>IF(D988&lt;Päälaskenta!H$24,(SQRT(POWER(Päälaskenta!C$24/(2*Päälaskenta!E$24),2)+(D988/Päälaskenta!E$24))-Päälaskenta!C$24/(2*Päälaskenta!E$24)),IF(D988=Päälaskenta!H$24,Päälaskenta!D$24,Päälaskenta!D$24+(SQRT(POWER((Päälaskenta!C$20+Päälaskenta!G$24)/(2*Päälaskenta!E$20),2)+((D988-Päälaskenta!H$24)/Päälaskenta!E$20))-(Päälaskenta!C$20+Päälaskenta!G$24)/(2*Päälaskenta!E$20))))</f>
        <v>0.86699999999999999</v>
      </c>
      <c r="G988" s="57">
        <f>IF(F988&gt;Päälaskenta!D$24,(2*SQRT((POWER(Päälaskenta!D$24,2))+POWER(Päälaskenta!E$24*Päälaskenta!D$24,2))+Päälaskenta!C$24)+(2*SQRT((POWER((F988-Päälaskenta!D$24),2))+POWER(Päälaskenta!E$20*(F988-Päälaskenta!D$24),2))+Päälaskenta!C$20),(2*SQRT((POWER(F988,2))+POWER(Päälaskenta!E$24*F988,2))+Päälaskenta!C$24))</f>
        <v>8.58</v>
      </c>
      <c r="H988" s="57">
        <f t="shared" si="242"/>
        <v>0.28999999999999998</v>
      </c>
      <c r="I988" s="62">
        <f t="shared" si="243"/>
        <v>5.6429E-2</v>
      </c>
      <c r="J988" s="8">
        <f>IF(F988&lt;Päälaskenta!$D$24,0,Kaksitasouoma_matriisi!F988-Päälaskenta!$D$24)</f>
        <v>0.16700000000000001</v>
      </c>
      <c r="L988" s="8">
        <f>IF(F988&gt;Päälaskenta!D$24,F988-Päälaskenta!D$24,0)</f>
        <v>0.16700000000000001</v>
      </c>
      <c r="M988" s="8">
        <f>IF(F988&gt;Päälaskenta!D$24,(Päälaskenta!C$20+(Päälaskenta!E$20*(Kaksitasouoma_matriisi!F988-Päälaskenta!D$24)))*(Kaksitasouoma_matriisi!F988-Päälaskenta!D$24),0)</f>
        <v>0.87683350000000004</v>
      </c>
      <c r="N988" s="8">
        <f>IF(F988&gt;Päälaskenta!D$24,(2*SQRT((POWER((F988-Päälaskenta!D$24),2))+POWER(Päälaskenta!E$20*(F988-Päälaskenta!D$24),2))+Päälaskenta!C$20),0)</f>
        <v>5.6021270630024897</v>
      </c>
      <c r="O988" s="8">
        <f t="shared" si="249"/>
        <v>0.15651796007819499</v>
      </c>
      <c r="P988" s="8">
        <f>IF(Päälaskenta!$C$29,IF(L988&gt;Päälaskenta!$F$28,Kaksitasouoma_matriisi!AQ988,Kaksitasouoma_matriisi!AR988),Päälaskenta!$F$20)</f>
        <v>0.12</v>
      </c>
      <c r="Q988" s="8">
        <f t="shared" si="250"/>
        <v>2.1221626854144899</v>
      </c>
      <c r="R988" s="8">
        <f t="shared" si="244"/>
        <v>0.31066813062307902</v>
      </c>
      <c r="S988" s="8">
        <f t="shared" si="251"/>
        <v>0.354306867407642</v>
      </c>
      <c r="U988" s="93">
        <f>IF(F988&gt;Päälaskenta!D$24,Päälaskenta!H$24+L988*Päälaskenta!G$24,F988*Päälaskenta!C$24 + F988*F988*Päälaskenta!E$24)</f>
        <v>1.5908</v>
      </c>
      <c r="V988" s="8">
        <f>IF(F988&gt;Päälaskenta!D$24,2*SQRT(POWER(Päälaskenta!D$24,2)+POWER(Päälaskenta!E$24*Päälaskenta!D$24,2))+Päälaskenta!C$24,(2*SQRT((POWER(F988,2))+POWER(Päälaskenta!E$24*F988,2))+Päälaskenta!C$24))</f>
        <v>2.9798989873223301</v>
      </c>
      <c r="W988" s="8">
        <f t="shared" si="252"/>
        <v>0.53384359898368805</v>
      </c>
      <c r="X988" s="8">
        <f>Päälaskenta!F$24</f>
        <v>7.0000000000000007E-2</v>
      </c>
      <c r="Y988" s="8">
        <f t="shared" si="253"/>
        <v>14.955246261861999</v>
      </c>
      <c r="Z988" s="8">
        <f t="shared" si="245"/>
        <v>2.1893318693769199</v>
      </c>
      <c r="AA988" s="8">
        <f t="shared" si="254"/>
        <v>1.3762458318939701</v>
      </c>
      <c r="AC988" s="8">
        <f t="shared" si="246"/>
        <v>0.102638720915969</v>
      </c>
      <c r="AE988" s="8">
        <v>986</v>
      </c>
      <c r="AF988" s="8">
        <f t="shared" si="240"/>
        <v>17.077408947276499</v>
      </c>
      <c r="AG988" s="8">
        <f t="shared" si="247"/>
        <v>2.1430685374459201E-2</v>
      </c>
      <c r="AJ988" s="132">
        <f>IF(Päälaskenta!$F$28&lt;Kaksitasouoma_matriisi!L988,Päälaskenta!$C$20*Päälaskenta!$F$28,Päälaskenta!$C$20*Kaksitasouoma_matriisi!L988)</f>
        <v>0.83499999999999996</v>
      </c>
      <c r="AK988" s="134">
        <f>SQRT(Päälaskenta!$D$20^2+(Päälaskenta!$D$20/(1/Päälaskenta!$E$20))^2)</f>
        <v>1.8029999999999999</v>
      </c>
      <c r="AL988" s="134">
        <f>IF(Päälaskenta!$F$28&lt;Kaksitasouoma_matriisi!L988,AK988*Päälaskenta!$F$28*COS(ATAN(1/Päälaskenta!$E$20)),AK988*Kaksitasouoma_matriisi!L988*COS(ATAN(1/Päälaskenta!$E$20)))</f>
        <v>0.251</v>
      </c>
      <c r="AM988" s="134"/>
      <c r="AN988" s="134">
        <f t="shared" si="255"/>
        <v>1.0860000000000001</v>
      </c>
      <c r="AO988" s="8">
        <f t="shared" si="248"/>
        <v>0.440478604745488</v>
      </c>
      <c r="AP988" s="134">
        <f>Refererenssiarvoja!$B$16*H988^(1/6)/(Refererenssiarvoja!$B$15^0.5)*(Päälaskenta!$G$28/2)^0.5*(1-AO988)^(-1.5)</f>
        <v>9.8000000000000004E-2</v>
      </c>
      <c r="AQ988" s="8">
        <f>Refererenssiarvoja!$B$16*Kaksitasouoma_matriisi!O988^(1/6)/(SQRT((2*Refererenssiarvoja!$B$15)/(Päälaskenta!$F$31*Päälaskenta!$G$31*Päälaskenta!$F$28))+SQRT(Refererenssiarvoja!$B$15)/Refererenssiarvoja!$B$17*LN(Kaksitasouoma_matriisi!L988/Päälaskenta!$F$28))</f>
        <v>-0.111130457375773</v>
      </c>
      <c r="AR988" s="8">
        <f>Refererenssiarvoja!$B$16*Kaksitasouoma_matriisi!O988^(1/6)/(SQRT((2*Refererenssiarvoja!$B$15)/(Päälaskenta!$F$31*Päälaskenta!$G$31*L988)))</f>
        <v>0.214175323010522</v>
      </c>
    </row>
    <row r="989" spans="1:44" x14ac:dyDescent="0.2">
      <c r="A989" s="8">
        <v>987</v>
      </c>
      <c r="B989" s="8">
        <f>IF(Päälaskenta!C$7,Päälaskenta!E$7,Päälaskenta!G$5)</f>
        <v>2.5</v>
      </c>
      <c r="C989" s="56">
        <v>1.0129999999999999</v>
      </c>
      <c r="D989" s="93">
        <f t="shared" si="241"/>
        <v>2.4679000000000002</v>
      </c>
      <c r="E989" s="8">
        <f>IF(Päälaskenta!$C$26,Kaksitasouoma_matriisi!AP989,Kaksitasouoma_matriisi!AC989)</f>
        <v>0.102638720915969</v>
      </c>
      <c r="F989" s="56">
        <f>IF(D989&lt;Päälaskenta!H$24,(SQRT(POWER(Päälaskenta!C$24/(2*Päälaskenta!E$24),2)+(D989/Päälaskenta!E$24))-Päälaskenta!C$24/(2*Päälaskenta!E$24)),IF(D989=Päälaskenta!H$24,Päälaskenta!D$24,Päälaskenta!D$24+(SQRT(POWER((Päälaskenta!C$20+Päälaskenta!G$24)/(2*Päälaskenta!E$20),2)+((D989-Päälaskenta!H$24)/Päälaskenta!E$20))-(Päälaskenta!C$20+Päälaskenta!G$24)/(2*Päälaskenta!E$20))))</f>
        <v>0.86699999999999999</v>
      </c>
      <c r="G989" s="57">
        <f>IF(F989&gt;Päälaskenta!D$24,(2*SQRT((POWER(Päälaskenta!D$24,2))+POWER(Päälaskenta!E$24*Päälaskenta!D$24,2))+Päälaskenta!C$24)+(2*SQRT((POWER((F989-Päälaskenta!D$24),2))+POWER(Päälaskenta!E$20*(F989-Päälaskenta!D$24),2))+Päälaskenta!C$20),(2*SQRT((POWER(F989,2))+POWER(Päälaskenta!E$24*F989,2))+Päälaskenta!C$24))</f>
        <v>8.58</v>
      </c>
      <c r="H989" s="57">
        <f t="shared" si="242"/>
        <v>0.28999999999999998</v>
      </c>
      <c r="I989" s="62">
        <f t="shared" si="243"/>
        <v>5.6318E-2</v>
      </c>
      <c r="J989" s="8">
        <f>IF(F989&lt;Päälaskenta!$D$24,0,Kaksitasouoma_matriisi!F989-Päälaskenta!$D$24)</f>
        <v>0.16700000000000001</v>
      </c>
      <c r="L989" s="8">
        <f>IF(F989&gt;Päälaskenta!D$24,F989-Päälaskenta!D$24,0)</f>
        <v>0.16700000000000001</v>
      </c>
      <c r="M989" s="8">
        <f>IF(F989&gt;Päälaskenta!D$24,(Päälaskenta!C$20+(Päälaskenta!E$20*(Kaksitasouoma_matriisi!F989-Päälaskenta!D$24)))*(Kaksitasouoma_matriisi!F989-Päälaskenta!D$24),0)</f>
        <v>0.87683350000000004</v>
      </c>
      <c r="N989" s="8">
        <f>IF(F989&gt;Päälaskenta!D$24,(2*SQRT((POWER((F989-Päälaskenta!D$24),2))+POWER(Päälaskenta!E$20*(F989-Päälaskenta!D$24),2))+Päälaskenta!C$20),0)</f>
        <v>5.6021270630024897</v>
      </c>
      <c r="O989" s="8">
        <f t="shared" si="249"/>
        <v>0.15651796007819499</v>
      </c>
      <c r="P989" s="8">
        <f>IF(Päälaskenta!$C$29,IF(L989&gt;Päälaskenta!$F$28,Kaksitasouoma_matriisi!AQ989,Kaksitasouoma_matriisi!AR989),Päälaskenta!$F$20)</f>
        <v>0.12</v>
      </c>
      <c r="Q989" s="8">
        <f t="shared" si="250"/>
        <v>2.1221626854144899</v>
      </c>
      <c r="R989" s="8">
        <f t="shared" si="244"/>
        <v>0.31066813062307902</v>
      </c>
      <c r="S989" s="8">
        <f t="shared" si="251"/>
        <v>0.354306867407642</v>
      </c>
      <c r="U989" s="93">
        <f>IF(F989&gt;Päälaskenta!D$24,Päälaskenta!H$24+L989*Päälaskenta!G$24,F989*Päälaskenta!C$24 + F989*F989*Päälaskenta!E$24)</f>
        <v>1.5908</v>
      </c>
      <c r="V989" s="8">
        <f>IF(F989&gt;Päälaskenta!D$24,2*SQRT(POWER(Päälaskenta!D$24,2)+POWER(Päälaskenta!E$24*Päälaskenta!D$24,2))+Päälaskenta!C$24,(2*SQRT((POWER(F989,2))+POWER(Päälaskenta!E$24*F989,2))+Päälaskenta!C$24))</f>
        <v>2.9798989873223301</v>
      </c>
      <c r="W989" s="8">
        <f t="shared" si="252"/>
        <v>0.53384359898368805</v>
      </c>
      <c r="X989" s="8">
        <f>Päälaskenta!F$24</f>
        <v>7.0000000000000007E-2</v>
      </c>
      <c r="Y989" s="8">
        <f t="shared" si="253"/>
        <v>14.955246261861999</v>
      </c>
      <c r="Z989" s="8">
        <f t="shared" si="245"/>
        <v>2.1893318693769199</v>
      </c>
      <c r="AA989" s="8">
        <f t="shared" si="254"/>
        <v>1.3762458318939701</v>
      </c>
      <c r="AC989" s="8">
        <f t="shared" si="246"/>
        <v>0.102638720915969</v>
      </c>
      <c r="AE989" s="8">
        <v>987</v>
      </c>
      <c r="AF989" s="8">
        <f t="shared" si="240"/>
        <v>17.077408947276499</v>
      </c>
      <c r="AG989" s="8">
        <f t="shared" si="247"/>
        <v>2.1430685374459201E-2</v>
      </c>
      <c r="AJ989" s="132">
        <f>IF(Päälaskenta!$F$28&lt;Kaksitasouoma_matriisi!L989,Päälaskenta!$C$20*Päälaskenta!$F$28,Päälaskenta!$C$20*Kaksitasouoma_matriisi!L989)</f>
        <v>0.83499999999999996</v>
      </c>
      <c r="AK989" s="134">
        <f>SQRT(Päälaskenta!$D$20^2+(Päälaskenta!$D$20/(1/Päälaskenta!$E$20))^2)</f>
        <v>1.8029999999999999</v>
      </c>
      <c r="AL989" s="134">
        <f>IF(Päälaskenta!$F$28&lt;Kaksitasouoma_matriisi!L989,AK989*Päälaskenta!$F$28*COS(ATAN(1/Päälaskenta!$E$20)),AK989*Kaksitasouoma_matriisi!L989*COS(ATAN(1/Päälaskenta!$E$20)))</f>
        <v>0.251</v>
      </c>
      <c r="AM989" s="134"/>
      <c r="AN989" s="134">
        <f t="shared" si="255"/>
        <v>1.0860000000000001</v>
      </c>
      <c r="AO989" s="8">
        <f t="shared" si="248"/>
        <v>0.44005024514769597</v>
      </c>
      <c r="AP989" s="134">
        <f>Refererenssiarvoja!$B$16*H989^(1/6)/(Refererenssiarvoja!$B$15^0.5)*(Päälaskenta!$G$28/2)^0.5*(1-AO989)^(-1.5)</f>
        <v>9.8000000000000004E-2</v>
      </c>
      <c r="AQ989" s="8">
        <f>Refererenssiarvoja!$B$16*Kaksitasouoma_matriisi!O989^(1/6)/(SQRT((2*Refererenssiarvoja!$B$15)/(Päälaskenta!$F$31*Päälaskenta!$G$31*Päälaskenta!$F$28))+SQRT(Refererenssiarvoja!$B$15)/Refererenssiarvoja!$B$17*LN(Kaksitasouoma_matriisi!L989/Päälaskenta!$F$28))</f>
        <v>-0.111130457375773</v>
      </c>
      <c r="AR989" s="8">
        <f>Refererenssiarvoja!$B$16*Kaksitasouoma_matriisi!O989^(1/6)/(SQRT((2*Refererenssiarvoja!$B$15)/(Päälaskenta!$F$31*Päälaskenta!$G$31*L989)))</f>
        <v>0.214175323010522</v>
      </c>
    </row>
    <row r="990" spans="1:44" x14ac:dyDescent="0.2">
      <c r="A990" s="8">
        <v>988</v>
      </c>
      <c r="B990" s="8">
        <f>IF(Päälaskenta!C$7,Päälaskenta!E$7,Päälaskenta!G$5)</f>
        <v>2.5</v>
      </c>
      <c r="C990" s="56">
        <v>1.012</v>
      </c>
      <c r="D990" s="93">
        <f t="shared" si="241"/>
        <v>2.4704000000000002</v>
      </c>
      <c r="E990" s="8">
        <f>IF(Päälaskenta!$C$26,Kaksitasouoma_matriisi!AP990,Kaksitasouoma_matriisi!AC990)</f>
        <v>0.102638720915969</v>
      </c>
      <c r="F990" s="56">
        <f>IF(D990&lt;Päälaskenta!H$24,(SQRT(POWER(Päälaskenta!C$24/(2*Päälaskenta!E$24),2)+(D990/Päälaskenta!E$24))-Päälaskenta!C$24/(2*Päälaskenta!E$24)),IF(D990=Päälaskenta!H$24,Päälaskenta!D$24,Päälaskenta!D$24+(SQRT(POWER((Päälaskenta!C$20+Päälaskenta!G$24)/(2*Päälaskenta!E$20),2)+((D990-Päälaskenta!H$24)/Päälaskenta!E$20))-(Päälaskenta!C$20+Päälaskenta!G$24)/(2*Päälaskenta!E$20))))</f>
        <v>0.86699999999999999</v>
      </c>
      <c r="G990" s="57">
        <f>IF(F990&gt;Päälaskenta!D$24,(2*SQRT((POWER(Päälaskenta!D$24,2))+POWER(Päälaskenta!E$24*Päälaskenta!D$24,2))+Päälaskenta!C$24)+(2*SQRT((POWER((F990-Päälaskenta!D$24),2))+POWER(Päälaskenta!E$20*(F990-Päälaskenta!D$24),2))+Päälaskenta!C$20),(2*SQRT((POWER(F990,2))+POWER(Päälaskenta!E$24*F990,2))+Päälaskenta!C$24))</f>
        <v>8.58</v>
      </c>
      <c r="H990" s="57">
        <f t="shared" si="242"/>
        <v>0.28999999999999998</v>
      </c>
      <c r="I990" s="62">
        <f t="shared" si="243"/>
        <v>5.6205999999999999E-2</v>
      </c>
      <c r="J990" s="8">
        <f>IF(F990&lt;Päälaskenta!$D$24,0,Kaksitasouoma_matriisi!F990-Päälaskenta!$D$24)</f>
        <v>0.16700000000000001</v>
      </c>
      <c r="L990" s="8">
        <f>IF(F990&gt;Päälaskenta!D$24,F990-Päälaskenta!D$24,0)</f>
        <v>0.16700000000000001</v>
      </c>
      <c r="M990" s="8">
        <f>IF(F990&gt;Päälaskenta!D$24,(Päälaskenta!C$20+(Päälaskenta!E$20*(Kaksitasouoma_matriisi!F990-Päälaskenta!D$24)))*(Kaksitasouoma_matriisi!F990-Päälaskenta!D$24),0)</f>
        <v>0.87683350000000004</v>
      </c>
      <c r="N990" s="8">
        <f>IF(F990&gt;Päälaskenta!D$24,(2*SQRT((POWER((F990-Päälaskenta!D$24),2))+POWER(Päälaskenta!E$20*(F990-Päälaskenta!D$24),2))+Päälaskenta!C$20),0)</f>
        <v>5.6021270630024897</v>
      </c>
      <c r="O990" s="8">
        <f t="shared" si="249"/>
        <v>0.15651796007819499</v>
      </c>
      <c r="P990" s="8">
        <f>IF(Päälaskenta!$C$29,IF(L990&gt;Päälaskenta!$F$28,Kaksitasouoma_matriisi!AQ990,Kaksitasouoma_matriisi!AR990),Päälaskenta!$F$20)</f>
        <v>0.12</v>
      </c>
      <c r="Q990" s="8">
        <f t="shared" si="250"/>
        <v>2.1221626854144899</v>
      </c>
      <c r="R990" s="8">
        <f t="shared" si="244"/>
        <v>0.31066813062307902</v>
      </c>
      <c r="S990" s="8">
        <f t="shared" si="251"/>
        <v>0.354306867407642</v>
      </c>
      <c r="U990" s="93">
        <f>IF(F990&gt;Päälaskenta!D$24,Päälaskenta!H$24+L990*Päälaskenta!G$24,F990*Päälaskenta!C$24 + F990*F990*Päälaskenta!E$24)</f>
        <v>1.5908</v>
      </c>
      <c r="V990" s="8">
        <f>IF(F990&gt;Päälaskenta!D$24,2*SQRT(POWER(Päälaskenta!D$24,2)+POWER(Päälaskenta!E$24*Päälaskenta!D$24,2))+Päälaskenta!C$24,(2*SQRT((POWER(F990,2))+POWER(Päälaskenta!E$24*F990,2))+Päälaskenta!C$24))</f>
        <v>2.9798989873223301</v>
      </c>
      <c r="W990" s="8">
        <f t="shared" si="252"/>
        <v>0.53384359898368805</v>
      </c>
      <c r="X990" s="8">
        <f>Päälaskenta!F$24</f>
        <v>7.0000000000000007E-2</v>
      </c>
      <c r="Y990" s="8">
        <f t="shared" si="253"/>
        <v>14.955246261861999</v>
      </c>
      <c r="Z990" s="8">
        <f t="shared" si="245"/>
        <v>2.1893318693769199</v>
      </c>
      <c r="AA990" s="8">
        <f t="shared" si="254"/>
        <v>1.3762458318939701</v>
      </c>
      <c r="AC990" s="8">
        <f t="shared" si="246"/>
        <v>0.102638720915969</v>
      </c>
      <c r="AE990" s="8">
        <v>988</v>
      </c>
      <c r="AF990" s="8">
        <f t="shared" si="240"/>
        <v>17.077408947276499</v>
      </c>
      <c r="AG990" s="8">
        <f t="shared" si="247"/>
        <v>2.1430685374459201E-2</v>
      </c>
      <c r="AJ990" s="132">
        <f>IF(Päälaskenta!$F$28&lt;Kaksitasouoma_matriisi!L990,Päälaskenta!$C$20*Päälaskenta!$F$28,Päälaskenta!$C$20*Kaksitasouoma_matriisi!L990)</f>
        <v>0.83499999999999996</v>
      </c>
      <c r="AK990" s="134">
        <f>SQRT(Päälaskenta!$D$20^2+(Päälaskenta!$D$20/(1/Päälaskenta!$E$20))^2)</f>
        <v>1.8029999999999999</v>
      </c>
      <c r="AL990" s="134">
        <f>IF(Päälaskenta!$F$28&lt;Kaksitasouoma_matriisi!L990,AK990*Päälaskenta!$F$28*COS(ATAN(1/Päälaskenta!$E$20)),AK990*Kaksitasouoma_matriisi!L990*COS(ATAN(1/Päälaskenta!$E$20)))</f>
        <v>0.251</v>
      </c>
      <c r="AM990" s="134"/>
      <c r="AN990" s="134">
        <f t="shared" si="255"/>
        <v>1.0860000000000001</v>
      </c>
      <c r="AO990" s="8">
        <f t="shared" si="248"/>
        <v>0.43960492227979298</v>
      </c>
      <c r="AP990" s="134">
        <f>Refererenssiarvoja!$B$16*H990^(1/6)/(Refererenssiarvoja!$B$15^0.5)*(Päälaskenta!$G$28/2)^0.5*(1-AO990)^(-1.5)</f>
        <v>9.8000000000000004E-2</v>
      </c>
      <c r="AQ990" s="8">
        <f>Refererenssiarvoja!$B$16*Kaksitasouoma_matriisi!O990^(1/6)/(SQRT((2*Refererenssiarvoja!$B$15)/(Päälaskenta!$F$31*Päälaskenta!$G$31*Päälaskenta!$F$28))+SQRT(Refererenssiarvoja!$B$15)/Refererenssiarvoja!$B$17*LN(Kaksitasouoma_matriisi!L990/Päälaskenta!$F$28))</f>
        <v>-0.111130457375773</v>
      </c>
      <c r="AR990" s="8">
        <f>Refererenssiarvoja!$B$16*Kaksitasouoma_matriisi!O990^(1/6)/(SQRT((2*Refererenssiarvoja!$B$15)/(Päälaskenta!$F$31*Päälaskenta!$G$31*L990)))</f>
        <v>0.214175323010522</v>
      </c>
    </row>
    <row r="991" spans="1:44" x14ac:dyDescent="0.2">
      <c r="A991" s="8">
        <v>989</v>
      </c>
      <c r="B991" s="8">
        <f>IF(Päälaskenta!C$7,Päälaskenta!E$7,Päälaskenta!G$5)</f>
        <v>2.5</v>
      </c>
      <c r="C991" s="56">
        <v>1.0109999999999999</v>
      </c>
      <c r="D991" s="93">
        <f t="shared" si="241"/>
        <v>2.4727999999999999</v>
      </c>
      <c r="E991" s="8">
        <f>IF(Päälaskenta!$C$26,Kaksitasouoma_matriisi!AP991,Kaksitasouoma_matriisi!AC991)</f>
        <v>0.10264601181602701</v>
      </c>
      <c r="F991" s="56">
        <f>IF(D991&lt;Päälaskenta!H$24,(SQRT(POWER(Päälaskenta!C$24/(2*Päälaskenta!E$24),2)+(D991/Päälaskenta!E$24))-Päälaskenta!C$24/(2*Päälaskenta!E$24)),IF(D991=Päälaskenta!H$24,Päälaskenta!D$24,Päälaskenta!D$24+(SQRT(POWER((Päälaskenta!C$20+Päälaskenta!G$24)/(2*Päälaskenta!E$20),2)+((D991-Päälaskenta!H$24)/Päälaskenta!E$20))-(Päälaskenta!C$20+Päälaskenta!G$24)/(2*Päälaskenta!E$20))))</f>
        <v>0.86799999999999999</v>
      </c>
      <c r="G991" s="57">
        <f>IF(F991&gt;Päälaskenta!D$24,(2*SQRT((POWER(Päälaskenta!D$24,2))+POWER(Päälaskenta!E$24*Päälaskenta!D$24,2))+Päälaskenta!C$24)+(2*SQRT((POWER((F991-Päälaskenta!D$24),2))+POWER(Päälaskenta!E$20*(F991-Päälaskenta!D$24),2))+Päälaskenta!C$20),(2*SQRT((POWER(F991,2))+POWER(Päälaskenta!E$24*F991,2))+Päälaskenta!C$24))</f>
        <v>8.59</v>
      </c>
      <c r="H991" s="57">
        <f t="shared" si="242"/>
        <v>0.28999999999999998</v>
      </c>
      <c r="I991" s="62">
        <f t="shared" si="243"/>
        <v>5.6103E-2</v>
      </c>
      <c r="J991" s="8">
        <f>IF(F991&lt;Päälaskenta!$D$24,0,Kaksitasouoma_matriisi!F991-Päälaskenta!$D$24)</f>
        <v>0.16800000000000001</v>
      </c>
      <c r="L991" s="8">
        <f>IF(F991&gt;Päälaskenta!D$24,F991-Päälaskenta!D$24,0)</f>
        <v>0.16800000000000001</v>
      </c>
      <c r="M991" s="8">
        <f>IF(F991&gt;Päälaskenta!D$24,(Päälaskenta!C$20+(Päälaskenta!E$20*(Kaksitasouoma_matriisi!F991-Päälaskenta!D$24)))*(Kaksitasouoma_matriisi!F991-Päälaskenta!D$24),0)</f>
        <v>0.88233600000000001</v>
      </c>
      <c r="N991" s="8">
        <f>IF(F991&gt;Päälaskenta!D$24,(2*SQRT((POWER((F991-Päälaskenta!D$24),2))+POWER(Päälaskenta!E$20*(F991-Päälaskenta!D$24),2))+Päälaskenta!C$20),0)</f>
        <v>5.60573261427795</v>
      </c>
      <c r="O991" s="8">
        <f t="shared" si="249"/>
        <v>0.15739887374447101</v>
      </c>
      <c r="P991" s="8">
        <f>IF(Päälaskenta!$C$29,IF(L991&gt;Päälaskenta!$F$28,Kaksitasouoma_matriisi!AQ991,Kaksitasouoma_matriisi!AR991),Päälaskenta!$F$20)</f>
        <v>0.12</v>
      </c>
      <c r="Q991" s="8">
        <f t="shared" si="250"/>
        <v>2.1434852536460101</v>
      </c>
      <c r="R991" s="8">
        <f t="shared" si="244"/>
        <v>0.31271021217511902</v>
      </c>
      <c r="S991" s="8">
        <f t="shared" si="251"/>
        <v>0.35441171183666897</v>
      </c>
      <c r="U991" s="93">
        <f>IF(F991&gt;Päälaskenta!D$24,Päälaskenta!H$24+L991*Päälaskenta!G$24,F991*Päälaskenta!C$24 + F991*F991*Päälaskenta!E$24)</f>
        <v>1.5931999999999999</v>
      </c>
      <c r="V991" s="8">
        <f>IF(F991&gt;Päälaskenta!D$24,2*SQRT(POWER(Päälaskenta!D$24,2)+POWER(Päälaskenta!E$24*Päälaskenta!D$24,2))+Päälaskenta!C$24,(2*SQRT((POWER(F991,2))+POWER(Päälaskenta!E$24*F991,2))+Päälaskenta!C$24))</f>
        <v>2.9798989873223301</v>
      </c>
      <c r="W991" s="8">
        <f t="shared" si="252"/>
        <v>0.53464899541162403</v>
      </c>
      <c r="X991" s="8">
        <f>Päälaskenta!F$24</f>
        <v>7.0000000000000007E-2</v>
      </c>
      <c r="Y991" s="8">
        <f t="shared" si="253"/>
        <v>14.992869510214801</v>
      </c>
      <c r="Z991" s="8">
        <f t="shared" si="245"/>
        <v>2.1872897878248798</v>
      </c>
      <c r="AA991" s="8">
        <f t="shared" si="254"/>
        <v>1.3728909037314101</v>
      </c>
      <c r="AC991" s="8">
        <f t="shared" si="246"/>
        <v>0.10264601181602701</v>
      </c>
      <c r="AE991" s="8">
        <v>989</v>
      </c>
      <c r="AF991" s="8">
        <f t="shared" si="240"/>
        <v>17.136354763860801</v>
      </c>
      <c r="AG991" s="8">
        <f t="shared" si="247"/>
        <v>2.1283503946718001E-2</v>
      </c>
      <c r="AJ991" s="132">
        <f>IF(Päälaskenta!$F$28&lt;Kaksitasouoma_matriisi!L991,Päälaskenta!$C$20*Päälaskenta!$F$28,Päälaskenta!$C$20*Kaksitasouoma_matriisi!L991)</f>
        <v>0.84</v>
      </c>
      <c r="AK991" s="134">
        <f>SQRT(Päälaskenta!$D$20^2+(Päälaskenta!$D$20/(1/Päälaskenta!$E$20))^2)</f>
        <v>1.8029999999999999</v>
      </c>
      <c r="AL991" s="134">
        <f>IF(Päälaskenta!$F$28&lt;Kaksitasouoma_matriisi!L991,AK991*Päälaskenta!$F$28*COS(ATAN(1/Päälaskenta!$E$20)),AK991*Kaksitasouoma_matriisi!L991*COS(ATAN(1/Päälaskenta!$E$20)))</f>
        <v>0.252</v>
      </c>
      <c r="AM991" s="134"/>
      <c r="AN991" s="134">
        <f t="shared" si="255"/>
        <v>1.0920000000000001</v>
      </c>
      <c r="AO991" s="8">
        <f t="shared" si="248"/>
        <v>0.441604658686509</v>
      </c>
      <c r="AP991" s="134">
        <f>Refererenssiarvoja!$B$16*H991^(1/6)/(Refererenssiarvoja!$B$15^0.5)*(Päälaskenta!$G$28/2)^0.5*(1-AO991)^(-1.5)</f>
        <v>9.8000000000000004E-2</v>
      </c>
      <c r="AQ991" s="8">
        <f>Refererenssiarvoja!$B$16*Kaksitasouoma_matriisi!O991^(1/6)/(SQRT((2*Refererenssiarvoja!$B$15)/(Päälaskenta!$F$31*Päälaskenta!$G$31*Päälaskenta!$F$28))+SQRT(Refererenssiarvoja!$B$15)/Refererenssiarvoja!$B$17*LN(Kaksitasouoma_matriisi!L991/Päälaskenta!$F$28))</f>
        <v>-0.112027245717377</v>
      </c>
      <c r="AR991" s="8">
        <f>Refererenssiarvoja!$B$16*Kaksitasouoma_matriisi!O991^(1/6)/(SQRT((2*Refererenssiarvoja!$B$15)/(Päälaskenta!$F$31*Päälaskenta!$G$31*L991)))</f>
        <v>0.21501664252431599</v>
      </c>
    </row>
    <row r="992" spans="1:44" x14ac:dyDescent="0.2">
      <c r="A992" s="8">
        <v>990</v>
      </c>
      <c r="B992" s="8">
        <f>IF(Päälaskenta!C$7,Päälaskenta!E$7,Päälaskenta!G$5)</f>
        <v>2.5</v>
      </c>
      <c r="C992" s="56">
        <v>1.01</v>
      </c>
      <c r="D992" s="93">
        <f t="shared" si="241"/>
        <v>2.4752000000000001</v>
      </c>
      <c r="E992" s="8">
        <f>IF(Päälaskenta!$C$26,Kaksitasouoma_matriisi!AP992,Kaksitasouoma_matriisi!AC992)</f>
        <v>0.10264601181602701</v>
      </c>
      <c r="F992" s="56">
        <f>IF(D992&lt;Päälaskenta!H$24,(SQRT(POWER(Päälaskenta!C$24/(2*Päälaskenta!E$24),2)+(D992/Päälaskenta!E$24))-Päälaskenta!C$24/(2*Päälaskenta!E$24)),IF(D992=Päälaskenta!H$24,Päälaskenta!D$24,Päälaskenta!D$24+(SQRT(POWER((Päälaskenta!C$20+Päälaskenta!G$24)/(2*Päälaskenta!E$20),2)+((D992-Päälaskenta!H$24)/Päälaskenta!E$20))-(Päälaskenta!C$20+Päälaskenta!G$24)/(2*Päälaskenta!E$20))))</f>
        <v>0.86799999999999999</v>
      </c>
      <c r="G992" s="57">
        <f>IF(F992&gt;Päälaskenta!D$24,(2*SQRT((POWER(Päälaskenta!D$24,2))+POWER(Päälaskenta!E$24*Päälaskenta!D$24,2))+Päälaskenta!C$24)+(2*SQRT((POWER((F992-Päälaskenta!D$24),2))+POWER(Päälaskenta!E$20*(F992-Päälaskenta!D$24),2))+Päälaskenta!C$20),(2*SQRT((POWER(F992,2))+POWER(Päälaskenta!E$24*F992,2))+Päälaskenta!C$24))</f>
        <v>8.59</v>
      </c>
      <c r="H992" s="57">
        <f t="shared" si="242"/>
        <v>0.28999999999999998</v>
      </c>
      <c r="I992" s="62">
        <f t="shared" si="243"/>
        <v>5.5992E-2</v>
      </c>
      <c r="J992" s="8">
        <f>IF(F992&lt;Päälaskenta!$D$24,0,Kaksitasouoma_matriisi!F992-Päälaskenta!$D$24)</f>
        <v>0.16800000000000001</v>
      </c>
      <c r="L992" s="8">
        <f>IF(F992&gt;Päälaskenta!D$24,F992-Päälaskenta!D$24,0)</f>
        <v>0.16800000000000001</v>
      </c>
      <c r="M992" s="8">
        <f>IF(F992&gt;Päälaskenta!D$24,(Päälaskenta!C$20+(Päälaskenta!E$20*(Kaksitasouoma_matriisi!F992-Päälaskenta!D$24)))*(Kaksitasouoma_matriisi!F992-Päälaskenta!D$24),0)</f>
        <v>0.88233600000000001</v>
      </c>
      <c r="N992" s="8">
        <f>IF(F992&gt;Päälaskenta!D$24,(2*SQRT((POWER((F992-Päälaskenta!D$24),2))+POWER(Päälaskenta!E$20*(F992-Päälaskenta!D$24),2))+Päälaskenta!C$20),0)</f>
        <v>5.60573261427795</v>
      </c>
      <c r="O992" s="8">
        <f t="shared" si="249"/>
        <v>0.15739887374447101</v>
      </c>
      <c r="P992" s="8">
        <f>IF(Päälaskenta!$C$29,IF(L992&gt;Päälaskenta!$F$28,Kaksitasouoma_matriisi!AQ992,Kaksitasouoma_matriisi!AR992),Päälaskenta!$F$20)</f>
        <v>0.12</v>
      </c>
      <c r="Q992" s="8">
        <f t="shared" si="250"/>
        <v>2.1434852536460101</v>
      </c>
      <c r="R992" s="8">
        <f t="shared" si="244"/>
        <v>0.31271021217511902</v>
      </c>
      <c r="S992" s="8">
        <f t="shared" si="251"/>
        <v>0.35441171183666897</v>
      </c>
      <c r="U992" s="93">
        <f>IF(F992&gt;Päälaskenta!D$24,Päälaskenta!H$24+L992*Päälaskenta!G$24,F992*Päälaskenta!C$24 + F992*F992*Päälaskenta!E$24)</f>
        <v>1.5931999999999999</v>
      </c>
      <c r="V992" s="8">
        <f>IF(F992&gt;Päälaskenta!D$24,2*SQRT(POWER(Päälaskenta!D$24,2)+POWER(Päälaskenta!E$24*Päälaskenta!D$24,2))+Päälaskenta!C$24,(2*SQRT((POWER(F992,2))+POWER(Päälaskenta!E$24*F992,2))+Päälaskenta!C$24))</f>
        <v>2.9798989873223301</v>
      </c>
      <c r="W992" s="8">
        <f t="shared" si="252"/>
        <v>0.53464899541162403</v>
      </c>
      <c r="X992" s="8">
        <f>Päälaskenta!F$24</f>
        <v>7.0000000000000007E-2</v>
      </c>
      <c r="Y992" s="8">
        <f t="shared" si="253"/>
        <v>14.992869510214801</v>
      </c>
      <c r="Z992" s="8">
        <f t="shared" si="245"/>
        <v>2.1872897878248798</v>
      </c>
      <c r="AA992" s="8">
        <f t="shared" si="254"/>
        <v>1.3728909037314101</v>
      </c>
      <c r="AC992" s="8">
        <f t="shared" si="246"/>
        <v>0.10264601181602701</v>
      </c>
      <c r="AE992" s="8">
        <v>990</v>
      </c>
      <c r="AF992" s="8">
        <f t="shared" si="240"/>
        <v>17.136354763860801</v>
      </c>
      <c r="AG992" s="8">
        <f t="shared" si="247"/>
        <v>2.1283503946718001E-2</v>
      </c>
      <c r="AJ992" s="132">
        <f>IF(Päälaskenta!$F$28&lt;Kaksitasouoma_matriisi!L992,Päälaskenta!$C$20*Päälaskenta!$F$28,Päälaskenta!$C$20*Kaksitasouoma_matriisi!L992)</f>
        <v>0.84</v>
      </c>
      <c r="AK992" s="134">
        <f>SQRT(Päälaskenta!$D$20^2+(Päälaskenta!$D$20/(1/Päälaskenta!$E$20))^2)</f>
        <v>1.8029999999999999</v>
      </c>
      <c r="AL992" s="134">
        <f>IF(Päälaskenta!$F$28&lt;Kaksitasouoma_matriisi!L992,AK992*Päälaskenta!$F$28*COS(ATAN(1/Päälaskenta!$E$20)),AK992*Kaksitasouoma_matriisi!L992*COS(ATAN(1/Päälaskenta!$E$20)))</f>
        <v>0.252</v>
      </c>
      <c r="AM992" s="134"/>
      <c r="AN992" s="134">
        <f t="shared" si="255"/>
        <v>1.0920000000000001</v>
      </c>
      <c r="AO992" s="8">
        <f t="shared" si="248"/>
        <v>0.441176470588235</v>
      </c>
      <c r="AP992" s="134">
        <f>Refererenssiarvoja!$B$16*H992^(1/6)/(Refererenssiarvoja!$B$15^0.5)*(Päälaskenta!$G$28/2)^0.5*(1-AO992)^(-1.5)</f>
        <v>9.8000000000000004E-2</v>
      </c>
      <c r="AQ992" s="8">
        <f>Refererenssiarvoja!$B$16*Kaksitasouoma_matriisi!O992^(1/6)/(SQRT((2*Refererenssiarvoja!$B$15)/(Päälaskenta!$F$31*Päälaskenta!$G$31*Päälaskenta!$F$28))+SQRT(Refererenssiarvoja!$B$15)/Refererenssiarvoja!$B$17*LN(Kaksitasouoma_matriisi!L992/Päälaskenta!$F$28))</f>
        <v>-0.112027245717377</v>
      </c>
      <c r="AR992" s="8">
        <f>Refererenssiarvoja!$B$16*Kaksitasouoma_matriisi!O992^(1/6)/(SQRT((2*Refererenssiarvoja!$B$15)/(Päälaskenta!$F$31*Päälaskenta!$G$31*L992)))</f>
        <v>0.21501664252431599</v>
      </c>
    </row>
    <row r="993" spans="1:44" x14ac:dyDescent="0.2">
      <c r="A993" s="8">
        <v>991</v>
      </c>
      <c r="B993" s="8">
        <f>IF(Päälaskenta!C$7,Päälaskenta!E$7,Päälaskenta!G$5)</f>
        <v>2.5</v>
      </c>
      <c r="C993" s="56">
        <v>1.0089999999999999</v>
      </c>
      <c r="D993" s="93">
        <f t="shared" si="241"/>
        <v>2.4777</v>
      </c>
      <c r="E993" s="8">
        <f>IF(Päälaskenta!$C$26,Kaksitasouoma_matriisi!AP993,Kaksitasouoma_matriisi!AC993)</f>
        <v>0.10264601181602701</v>
      </c>
      <c r="F993" s="56">
        <f>IF(D993&lt;Päälaskenta!H$24,(SQRT(POWER(Päälaskenta!C$24/(2*Päälaskenta!E$24),2)+(D993/Päälaskenta!E$24))-Päälaskenta!C$24/(2*Päälaskenta!E$24)),IF(D993=Päälaskenta!H$24,Päälaskenta!D$24,Päälaskenta!D$24+(SQRT(POWER((Päälaskenta!C$20+Päälaskenta!G$24)/(2*Päälaskenta!E$20),2)+((D993-Päälaskenta!H$24)/Päälaskenta!E$20))-(Päälaskenta!C$20+Päälaskenta!G$24)/(2*Päälaskenta!E$20))))</f>
        <v>0.86799999999999999</v>
      </c>
      <c r="G993" s="57">
        <f>IF(F993&gt;Päälaskenta!D$24,(2*SQRT((POWER(Päälaskenta!D$24,2))+POWER(Päälaskenta!E$24*Päälaskenta!D$24,2))+Päälaskenta!C$24)+(2*SQRT((POWER((F993-Päälaskenta!D$24),2))+POWER(Päälaskenta!E$20*(F993-Päälaskenta!D$24),2))+Päälaskenta!C$20),(2*SQRT((POWER(F993,2))+POWER(Päälaskenta!E$24*F993,2))+Päälaskenta!C$24))</f>
        <v>8.59</v>
      </c>
      <c r="H993" s="57">
        <f t="shared" si="242"/>
        <v>0.28999999999999998</v>
      </c>
      <c r="I993" s="62">
        <f t="shared" si="243"/>
        <v>5.5882000000000001E-2</v>
      </c>
      <c r="J993" s="8">
        <f>IF(F993&lt;Päälaskenta!$D$24,0,Kaksitasouoma_matriisi!F993-Päälaskenta!$D$24)</f>
        <v>0.16800000000000001</v>
      </c>
      <c r="L993" s="8">
        <f>IF(F993&gt;Päälaskenta!D$24,F993-Päälaskenta!D$24,0)</f>
        <v>0.16800000000000001</v>
      </c>
      <c r="M993" s="8">
        <f>IF(F993&gt;Päälaskenta!D$24,(Päälaskenta!C$20+(Päälaskenta!E$20*(Kaksitasouoma_matriisi!F993-Päälaskenta!D$24)))*(Kaksitasouoma_matriisi!F993-Päälaskenta!D$24),0)</f>
        <v>0.88233600000000001</v>
      </c>
      <c r="N993" s="8">
        <f>IF(F993&gt;Päälaskenta!D$24,(2*SQRT((POWER((F993-Päälaskenta!D$24),2))+POWER(Päälaskenta!E$20*(F993-Päälaskenta!D$24),2))+Päälaskenta!C$20),0)</f>
        <v>5.60573261427795</v>
      </c>
      <c r="O993" s="8">
        <f t="shared" si="249"/>
        <v>0.15739887374447101</v>
      </c>
      <c r="P993" s="8">
        <f>IF(Päälaskenta!$C$29,IF(L993&gt;Päälaskenta!$F$28,Kaksitasouoma_matriisi!AQ993,Kaksitasouoma_matriisi!AR993),Päälaskenta!$F$20)</f>
        <v>0.12</v>
      </c>
      <c r="Q993" s="8">
        <f t="shared" si="250"/>
        <v>2.1434852536460101</v>
      </c>
      <c r="R993" s="8">
        <f t="shared" si="244"/>
        <v>0.31271021217511902</v>
      </c>
      <c r="S993" s="8">
        <f t="shared" si="251"/>
        <v>0.35441171183666897</v>
      </c>
      <c r="U993" s="93">
        <f>IF(F993&gt;Päälaskenta!D$24,Päälaskenta!H$24+L993*Päälaskenta!G$24,F993*Päälaskenta!C$24 + F993*F993*Päälaskenta!E$24)</f>
        <v>1.5931999999999999</v>
      </c>
      <c r="V993" s="8">
        <f>IF(F993&gt;Päälaskenta!D$24,2*SQRT(POWER(Päälaskenta!D$24,2)+POWER(Päälaskenta!E$24*Päälaskenta!D$24,2))+Päälaskenta!C$24,(2*SQRT((POWER(F993,2))+POWER(Päälaskenta!E$24*F993,2))+Päälaskenta!C$24))</f>
        <v>2.9798989873223301</v>
      </c>
      <c r="W993" s="8">
        <f t="shared" si="252"/>
        <v>0.53464899541162403</v>
      </c>
      <c r="X993" s="8">
        <f>Päälaskenta!F$24</f>
        <v>7.0000000000000007E-2</v>
      </c>
      <c r="Y993" s="8">
        <f t="shared" si="253"/>
        <v>14.992869510214801</v>
      </c>
      <c r="Z993" s="8">
        <f t="shared" si="245"/>
        <v>2.1872897878248798</v>
      </c>
      <c r="AA993" s="8">
        <f t="shared" si="254"/>
        <v>1.3728909037314101</v>
      </c>
      <c r="AC993" s="8">
        <f t="shared" si="246"/>
        <v>0.10264601181602701</v>
      </c>
      <c r="AE993" s="8">
        <v>991</v>
      </c>
      <c r="AF993" s="8">
        <f t="shared" si="240"/>
        <v>17.136354763860801</v>
      </c>
      <c r="AG993" s="8">
        <f t="shared" si="247"/>
        <v>2.1283503946718001E-2</v>
      </c>
      <c r="AJ993" s="132">
        <f>IF(Päälaskenta!$F$28&lt;Kaksitasouoma_matriisi!L993,Päälaskenta!$C$20*Päälaskenta!$F$28,Päälaskenta!$C$20*Kaksitasouoma_matriisi!L993)</f>
        <v>0.84</v>
      </c>
      <c r="AK993" s="134">
        <f>SQRT(Päälaskenta!$D$20^2+(Päälaskenta!$D$20/(1/Päälaskenta!$E$20))^2)</f>
        <v>1.8029999999999999</v>
      </c>
      <c r="AL993" s="134">
        <f>IF(Päälaskenta!$F$28&lt;Kaksitasouoma_matriisi!L993,AK993*Päälaskenta!$F$28*COS(ATAN(1/Päälaskenta!$E$20)),AK993*Kaksitasouoma_matriisi!L993*COS(ATAN(1/Päälaskenta!$E$20)))</f>
        <v>0.252</v>
      </c>
      <c r="AM993" s="134"/>
      <c r="AN993" s="134">
        <f t="shared" si="255"/>
        <v>1.0920000000000001</v>
      </c>
      <c r="AO993" s="8">
        <f t="shared" si="248"/>
        <v>0.440731323404771</v>
      </c>
      <c r="AP993" s="134">
        <f>Refererenssiarvoja!$B$16*H993^(1/6)/(Refererenssiarvoja!$B$15^0.5)*(Päälaskenta!$G$28/2)^0.5*(1-AO993)^(-1.5)</f>
        <v>9.8000000000000004E-2</v>
      </c>
      <c r="AQ993" s="8">
        <f>Refererenssiarvoja!$B$16*Kaksitasouoma_matriisi!O993^(1/6)/(SQRT((2*Refererenssiarvoja!$B$15)/(Päälaskenta!$F$31*Päälaskenta!$G$31*Päälaskenta!$F$28))+SQRT(Refererenssiarvoja!$B$15)/Refererenssiarvoja!$B$17*LN(Kaksitasouoma_matriisi!L993/Päälaskenta!$F$28))</f>
        <v>-0.112027245717377</v>
      </c>
      <c r="AR993" s="8">
        <f>Refererenssiarvoja!$B$16*Kaksitasouoma_matriisi!O993^(1/6)/(SQRT((2*Refererenssiarvoja!$B$15)/(Päälaskenta!$F$31*Päälaskenta!$G$31*L993)))</f>
        <v>0.21501664252431599</v>
      </c>
    </row>
    <row r="994" spans="1:44" x14ac:dyDescent="0.2">
      <c r="A994" s="8">
        <v>992</v>
      </c>
      <c r="B994" s="8">
        <f>IF(Päälaskenta!C$7,Päälaskenta!E$7,Päälaskenta!G$5)</f>
        <v>2.5</v>
      </c>
      <c r="C994" s="56">
        <v>1.008</v>
      </c>
      <c r="D994" s="93">
        <f t="shared" si="241"/>
        <v>2.4802</v>
      </c>
      <c r="E994" s="8">
        <f>IF(Päälaskenta!$C$26,Kaksitasouoma_matriisi!AP994,Kaksitasouoma_matriisi!AC994)</f>
        <v>0.102653296595003</v>
      </c>
      <c r="F994" s="56">
        <f>IF(D994&lt;Päälaskenta!H$24,(SQRT(POWER(Päälaskenta!C$24/(2*Päälaskenta!E$24),2)+(D994/Päälaskenta!E$24))-Päälaskenta!C$24/(2*Päälaskenta!E$24)),IF(D994=Päälaskenta!H$24,Päälaskenta!D$24,Päälaskenta!D$24+(SQRT(POWER((Päälaskenta!C$20+Päälaskenta!G$24)/(2*Päälaskenta!E$20),2)+((D994-Päälaskenta!H$24)/Päälaskenta!E$20))-(Päälaskenta!C$20+Päälaskenta!G$24)/(2*Päälaskenta!E$20))))</f>
        <v>0.86899999999999999</v>
      </c>
      <c r="G994" s="57">
        <f>IF(F994&gt;Päälaskenta!D$24,(2*SQRT((POWER(Päälaskenta!D$24,2))+POWER(Päälaskenta!E$24*Päälaskenta!D$24,2))+Päälaskenta!C$24)+(2*SQRT((POWER((F994-Päälaskenta!D$24),2))+POWER(Päälaskenta!E$20*(F994-Päälaskenta!D$24),2))+Päälaskenta!C$20),(2*SQRT((POWER(F994,2))+POWER(Päälaskenta!E$24*F994,2))+Päälaskenta!C$24))</f>
        <v>8.59</v>
      </c>
      <c r="H994" s="57">
        <f t="shared" si="242"/>
        <v>0.28999999999999998</v>
      </c>
      <c r="I994" s="62">
        <f t="shared" si="243"/>
        <v>5.5779000000000002E-2</v>
      </c>
      <c r="J994" s="8">
        <f>IF(F994&lt;Päälaskenta!$D$24,0,Kaksitasouoma_matriisi!F994-Päälaskenta!$D$24)</f>
        <v>0.16900000000000001</v>
      </c>
      <c r="L994" s="8">
        <f>IF(F994&gt;Päälaskenta!D$24,F994-Päälaskenta!D$24,0)</f>
        <v>0.16900000000000001</v>
      </c>
      <c r="M994" s="8">
        <f>IF(F994&gt;Päälaskenta!D$24,(Päälaskenta!C$20+(Päälaskenta!E$20*(Kaksitasouoma_matriisi!F994-Päälaskenta!D$24)))*(Kaksitasouoma_matriisi!F994-Päälaskenta!D$24),0)</f>
        <v>0.88784149999999995</v>
      </c>
      <c r="N994" s="8">
        <f>IF(F994&gt;Päälaskenta!D$24,(2*SQRT((POWER((F994-Päälaskenta!D$24),2))+POWER(Päälaskenta!E$20*(F994-Päälaskenta!D$24),2))+Päälaskenta!C$20),0)</f>
        <v>5.6093381655534102</v>
      </c>
      <c r="O994" s="8">
        <f t="shared" si="249"/>
        <v>0.158279189771831</v>
      </c>
      <c r="P994" s="8">
        <f>IF(Päälaskenta!$C$29,IF(L994&gt;Päälaskenta!$F$28,Kaksitasouoma_matriisi!AQ994,Kaksitasouoma_matriisi!AR994),Päälaskenta!$F$20)</f>
        <v>0.12</v>
      </c>
      <c r="Q994" s="8">
        <f t="shared" si="250"/>
        <v>2.1648945184539801</v>
      </c>
      <c r="R994" s="8">
        <f t="shared" si="244"/>
        <v>0.31474861894984002</v>
      </c>
      <c r="S994" s="8">
        <f t="shared" si="251"/>
        <v>0.35450991978843099</v>
      </c>
      <c r="U994" s="93">
        <f>IF(F994&gt;Päälaskenta!D$24,Päälaskenta!H$24+L994*Päälaskenta!G$24,F994*Päälaskenta!C$24 + F994*F994*Päälaskenta!E$24)</f>
        <v>1.5955999999999999</v>
      </c>
      <c r="V994" s="8">
        <f>IF(F994&gt;Päälaskenta!D$24,2*SQRT(POWER(Päälaskenta!D$24,2)+POWER(Päälaskenta!E$24*Päälaskenta!D$24,2))+Päälaskenta!C$24,(2*SQRT((POWER(F994,2))+POWER(Päälaskenta!E$24*F994,2))+Päälaskenta!C$24))</f>
        <v>2.9798989873223301</v>
      </c>
      <c r="W994" s="8">
        <f t="shared" si="252"/>
        <v>0.53545439183956001</v>
      </c>
      <c r="X994" s="8">
        <f>Päälaskenta!F$24</f>
        <v>7.0000000000000007E-2</v>
      </c>
      <c r="Y994" s="8">
        <f t="shared" si="253"/>
        <v>15.0305305613856</v>
      </c>
      <c r="Z994" s="8">
        <f t="shared" si="245"/>
        <v>2.1852513810501599</v>
      </c>
      <c r="AA994" s="8">
        <f t="shared" si="254"/>
        <v>1.3695483711770899</v>
      </c>
      <c r="AC994" s="8">
        <f t="shared" si="246"/>
        <v>0.102653296595003</v>
      </c>
      <c r="AE994" s="8">
        <v>992</v>
      </c>
      <c r="AF994" s="8">
        <f t="shared" si="240"/>
        <v>17.195425079839598</v>
      </c>
      <c r="AG994" s="8">
        <f t="shared" si="247"/>
        <v>2.1137527459476401E-2</v>
      </c>
      <c r="AJ994" s="132">
        <f>IF(Päälaskenta!$F$28&lt;Kaksitasouoma_matriisi!L994,Päälaskenta!$C$20*Päälaskenta!$F$28,Päälaskenta!$C$20*Kaksitasouoma_matriisi!L994)</f>
        <v>0.84499999999999997</v>
      </c>
      <c r="AK994" s="134">
        <f>SQRT(Päälaskenta!$D$20^2+(Päälaskenta!$D$20/(1/Päälaskenta!$E$20))^2)</f>
        <v>1.8029999999999999</v>
      </c>
      <c r="AL994" s="134">
        <f>IF(Päälaskenta!$F$28&lt;Kaksitasouoma_matriisi!L994,AK994*Päälaskenta!$F$28*COS(ATAN(1/Päälaskenta!$E$20)),AK994*Kaksitasouoma_matriisi!L994*COS(ATAN(1/Päälaskenta!$E$20)))</f>
        <v>0.254</v>
      </c>
      <c r="AM994" s="134"/>
      <c r="AN994" s="134">
        <f t="shared" si="255"/>
        <v>1.099</v>
      </c>
      <c r="AO994" s="8">
        <f t="shared" si="248"/>
        <v>0.44310942665913999</v>
      </c>
      <c r="AP994" s="134">
        <f>Refererenssiarvoja!$B$16*H994^(1/6)/(Refererenssiarvoja!$B$15^0.5)*(Päälaskenta!$G$28/2)^0.5*(1-AO994)^(-1.5)</f>
        <v>9.9000000000000005E-2</v>
      </c>
      <c r="AQ994" s="8">
        <f>Refererenssiarvoja!$B$16*Kaksitasouoma_matriisi!O994^(1/6)/(SQRT((2*Refererenssiarvoja!$B$15)/(Päälaskenta!$F$31*Päälaskenta!$G$31*Päälaskenta!$F$28))+SQRT(Refererenssiarvoja!$B$15)/Refererenssiarvoja!$B$17*LN(Kaksitasouoma_matriisi!L994/Päälaskenta!$F$28))</f>
        <v>-0.112931535948677</v>
      </c>
      <c r="AR994" s="8">
        <f>Refererenssiarvoja!$B$16*Kaksitasouoma_matriisi!O994^(1/6)/(SQRT((2*Refererenssiarvoja!$B$15)/(Päälaskenta!$F$31*Päälaskenta!$G$31*L994)))</f>
        <v>0.215856180048245</v>
      </c>
    </row>
    <row r="995" spans="1:44" x14ac:dyDescent="0.2">
      <c r="A995" s="8">
        <v>993</v>
      </c>
      <c r="B995" s="8">
        <f>IF(Päälaskenta!C$7,Päälaskenta!E$7,Päälaskenta!G$5)</f>
        <v>2.5</v>
      </c>
      <c r="C995" s="56">
        <v>1.0069999999999999</v>
      </c>
      <c r="D995" s="93">
        <f t="shared" si="241"/>
        <v>2.4826000000000001</v>
      </c>
      <c r="E995" s="8">
        <f>IF(Päälaskenta!$C$26,Kaksitasouoma_matriisi!AP995,Kaksitasouoma_matriisi!AC995)</f>
        <v>0.102653296595003</v>
      </c>
      <c r="F995" s="56">
        <f>IF(D995&lt;Päälaskenta!H$24,(SQRT(POWER(Päälaskenta!C$24/(2*Päälaskenta!E$24),2)+(D995/Päälaskenta!E$24))-Päälaskenta!C$24/(2*Päälaskenta!E$24)),IF(D995=Päälaskenta!H$24,Päälaskenta!D$24,Päälaskenta!D$24+(SQRT(POWER((Päälaskenta!C$20+Päälaskenta!G$24)/(2*Päälaskenta!E$20),2)+((D995-Päälaskenta!H$24)/Päälaskenta!E$20))-(Päälaskenta!C$20+Päälaskenta!G$24)/(2*Päälaskenta!E$20))))</f>
        <v>0.86899999999999999</v>
      </c>
      <c r="G995" s="57">
        <f>IF(F995&gt;Päälaskenta!D$24,(2*SQRT((POWER(Päälaskenta!D$24,2))+POWER(Päälaskenta!E$24*Päälaskenta!D$24,2))+Päälaskenta!C$24)+(2*SQRT((POWER((F995-Päälaskenta!D$24),2))+POWER(Päälaskenta!E$20*(F995-Päälaskenta!D$24),2))+Päälaskenta!C$20),(2*SQRT((POWER(F995,2))+POWER(Päälaskenta!E$24*F995,2))+Päälaskenta!C$24))</f>
        <v>8.59</v>
      </c>
      <c r="H995" s="57">
        <f t="shared" si="242"/>
        <v>0.28999999999999998</v>
      </c>
      <c r="I995" s="62">
        <f t="shared" si="243"/>
        <v>5.5668000000000002E-2</v>
      </c>
      <c r="J995" s="8">
        <f>IF(F995&lt;Päälaskenta!$D$24,0,Kaksitasouoma_matriisi!F995-Päälaskenta!$D$24)</f>
        <v>0.16900000000000001</v>
      </c>
      <c r="L995" s="8">
        <f>IF(F995&gt;Päälaskenta!D$24,F995-Päälaskenta!D$24,0)</f>
        <v>0.16900000000000001</v>
      </c>
      <c r="M995" s="8">
        <f>IF(F995&gt;Päälaskenta!D$24,(Päälaskenta!C$20+(Päälaskenta!E$20*(Kaksitasouoma_matriisi!F995-Päälaskenta!D$24)))*(Kaksitasouoma_matriisi!F995-Päälaskenta!D$24),0)</f>
        <v>0.88784149999999995</v>
      </c>
      <c r="N995" s="8">
        <f>IF(F995&gt;Päälaskenta!D$24,(2*SQRT((POWER((F995-Päälaskenta!D$24),2))+POWER(Päälaskenta!E$20*(F995-Päälaskenta!D$24),2))+Päälaskenta!C$20),0)</f>
        <v>5.6093381655534102</v>
      </c>
      <c r="O995" s="8">
        <f t="shared" si="249"/>
        <v>0.158279189771831</v>
      </c>
      <c r="P995" s="8">
        <f>IF(Päälaskenta!$C$29,IF(L995&gt;Päälaskenta!$F$28,Kaksitasouoma_matriisi!AQ995,Kaksitasouoma_matriisi!AR995),Päälaskenta!$F$20)</f>
        <v>0.12</v>
      </c>
      <c r="Q995" s="8">
        <f t="shared" si="250"/>
        <v>2.1648945184539801</v>
      </c>
      <c r="R995" s="8">
        <f t="shared" si="244"/>
        <v>0.31474861894984002</v>
      </c>
      <c r="S995" s="8">
        <f t="shared" si="251"/>
        <v>0.35450991978843099</v>
      </c>
      <c r="U995" s="93">
        <f>IF(F995&gt;Päälaskenta!D$24,Päälaskenta!H$24+L995*Päälaskenta!G$24,F995*Päälaskenta!C$24 + F995*F995*Päälaskenta!E$24)</f>
        <v>1.5955999999999999</v>
      </c>
      <c r="V995" s="8">
        <f>IF(F995&gt;Päälaskenta!D$24,2*SQRT(POWER(Päälaskenta!D$24,2)+POWER(Päälaskenta!E$24*Päälaskenta!D$24,2))+Päälaskenta!C$24,(2*SQRT((POWER(F995,2))+POWER(Päälaskenta!E$24*F995,2))+Päälaskenta!C$24))</f>
        <v>2.9798989873223301</v>
      </c>
      <c r="W995" s="8">
        <f t="shared" si="252"/>
        <v>0.53545439183956001</v>
      </c>
      <c r="X995" s="8">
        <f>Päälaskenta!F$24</f>
        <v>7.0000000000000007E-2</v>
      </c>
      <c r="Y995" s="8">
        <f t="shared" si="253"/>
        <v>15.0305305613856</v>
      </c>
      <c r="Z995" s="8">
        <f t="shared" si="245"/>
        <v>2.1852513810501599</v>
      </c>
      <c r="AA995" s="8">
        <f t="shared" si="254"/>
        <v>1.3695483711770899</v>
      </c>
      <c r="AC995" s="8">
        <f t="shared" si="246"/>
        <v>0.102653296595003</v>
      </c>
      <c r="AE995" s="8">
        <v>993</v>
      </c>
      <c r="AF995" s="8">
        <f t="shared" ref="AF995:AF1058" si="256">Q995+Y995</f>
        <v>17.195425079839598</v>
      </c>
      <c r="AG995" s="8">
        <f t="shared" si="247"/>
        <v>2.1137527459476401E-2</v>
      </c>
      <c r="AJ995" s="132">
        <f>IF(Päälaskenta!$F$28&lt;Kaksitasouoma_matriisi!L995,Päälaskenta!$C$20*Päälaskenta!$F$28,Päälaskenta!$C$20*Kaksitasouoma_matriisi!L995)</f>
        <v>0.84499999999999997</v>
      </c>
      <c r="AK995" s="134">
        <f>SQRT(Päälaskenta!$D$20^2+(Päälaskenta!$D$20/(1/Päälaskenta!$E$20))^2)</f>
        <v>1.8029999999999999</v>
      </c>
      <c r="AL995" s="134">
        <f>IF(Päälaskenta!$F$28&lt;Kaksitasouoma_matriisi!L995,AK995*Päälaskenta!$F$28*COS(ATAN(1/Päälaskenta!$E$20)),AK995*Kaksitasouoma_matriisi!L995*COS(ATAN(1/Päälaskenta!$E$20)))</f>
        <v>0.254</v>
      </c>
      <c r="AM995" s="134"/>
      <c r="AN995" s="134">
        <f t="shared" si="255"/>
        <v>1.099</v>
      </c>
      <c r="AO995" s="8">
        <f t="shared" si="248"/>
        <v>0.44268106017884501</v>
      </c>
      <c r="AP995" s="134">
        <f>Refererenssiarvoja!$B$16*H995^(1/6)/(Refererenssiarvoja!$B$15^0.5)*(Päälaskenta!$G$28/2)^0.5*(1-AO995)^(-1.5)</f>
        <v>9.9000000000000005E-2</v>
      </c>
      <c r="AQ995" s="8">
        <f>Refererenssiarvoja!$B$16*Kaksitasouoma_matriisi!O995^(1/6)/(SQRT((2*Refererenssiarvoja!$B$15)/(Päälaskenta!$F$31*Päälaskenta!$G$31*Päälaskenta!$F$28))+SQRT(Refererenssiarvoja!$B$15)/Refererenssiarvoja!$B$17*LN(Kaksitasouoma_matriisi!L995/Päälaskenta!$F$28))</f>
        <v>-0.112931535948677</v>
      </c>
      <c r="AR995" s="8">
        <f>Refererenssiarvoja!$B$16*Kaksitasouoma_matriisi!O995^(1/6)/(SQRT((2*Refererenssiarvoja!$B$15)/(Päälaskenta!$F$31*Päälaskenta!$G$31*L995)))</f>
        <v>0.215856180048245</v>
      </c>
    </row>
    <row r="996" spans="1:44" x14ac:dyDescent="0.2">
      <c r="A996" s="8">
        <v>994</v>
      </c>
      <c r="B996" s="8">
        <f>IF(Päälaskenta!C$7,Päälaskenta!E$7,Päälaskenta!G$5)</f>
        <v>2.5</v>
      </c>
      <c r="C996" s="56">
        <v>1.006</v>
      </c>
      <c r="D996" s="93">
        <f t="shared" si="241"/>
        <v>2.4851000000000001</v>
      </c>
      <c r="E996" s="8">
        <f>IF(Päälaskenta!$C$26,Kaksitasouoma_matriisi!AP996,Kaksitasouoma_matriisi!AC996)</f>
        <v>0.102653296595003</v>
      </c>
      <c r="F996" s="56">
        <f>IF(D996&lt;Päälaskenta!H$24,(SQRT(POWER(Päälaskenta!C$24/(2*Päälaskenta!E$24),2)+(D996/Päälaskenta!E$24))-Päälaskenta!C$24/(2*Päälaskenta!E$24)),IF(D996=Päälaskenta!H$24,Päälaskenta!D$24,Päälaskenta!D$24+(SQRT(POWER((Päälaskenta!C$20+Päälaskenta!G$24)/(2*Päälaskenta!E$20),2)+((D996-Päälaskenta!H$24)/Päälaskenta!E$20))-(Päälaskenta!C$20+Päälaskenta!G$24)/(2*Päälaskenta!E$20))))</f>
        <v>0.86899999999999999</v>
      </c>
      <c r="G996" s="57">
        <f>IF(F996&gt;Päälaskenta!D$24,(2*SQRT((POWER(Päälaskenta!D$24,2))+POWER(Päälaskenta!E$24*Päälaskenta!D$24,2))+Päälaskenta!C$24)+(2*SQRT((POWER((F996-Päälaskenta!D$24),2))+POWER(Päälaskenta!E$20*(F996-Päälaskenta!D$24),2))+Päälaskenta!C$20),(2*SQRT((POWER(F996,2))+POWER(Päälaskenta!E$24*F996,2))+Päälaskenta!C$24))</f>
        <v>8.59</v>
      </c>
      <c r="H996" s="57">
        <f t="shared" si="242"/>
        <v>0.28999999999999998</v>
      </c>
      <c r="I996" s="62">
        <f t="shared" si="243"/>
        <v>5.5558000000000003E-2</v>
      </c>
      <c r="J996" s="8">
        <f>IF(F996&lt;Päälaskenta!$D$24,0,Kaksitasouoma_matriisi!F996-Päälaskenta!$D$24)</f>
        <v>0.16900000000000001</v>
      </c>
      <c r="L996" s="8">
        <f>IF(F996&gt;Päälaskenta!D$24,F996-Päälaskenta!D$24,0)</f>
        <v>0.16900000000000001</v>
      </c>
      <c r="M996" s="8">
        <f>IF(F996&gt;Päälaskenta!D$24,(Päälaskenta!C$20+(Päälaskenta!E$20*(Kaksitasouoma_matriisi!F996-Päälaskenta!D$24)))*(Kaksitasouoma_matriisi!F996-Päälaskenta!D$24),0)</f>
        <v>0.88784149999999995</v>
      </c>
      <c r="N996" s="8">
        <f>IF(F996&gt;Päälaskenta!D$24,(2*SQRT((POWER((F996-Päälaskenta!D$24),2))+POWER(Päälaskenta!E$20*(F996-Päälaskenta!D$24),2))+Päälaskenta!C$20),0)</f>
        <v>5.6093381655534102</v>
      </c>
      <c r="O996" s="8">
        <f t="shared" si="249"/>
        <v>0.158279189771831</v>
      </c>
      <c r="P996" s="8">
        <f>IF(Päälaskenta!$C$29,IF(L996&gt;Päälaskenta!$F$28,Kaksitasouoma_matriisi!AQ996,Kaksitasouoma_matriisi!AR996),Päälaskenta!$F$20)</f>
        <v>0.12</v>
      </c>
      <c r="Q996" s="8">
        <f t="shared" si="250"/>
        <v>2.1648945184539801</v>
      </c>
      <c r="R996" s="8">
        <f t="shared" si="244"/>
        <v>0.31474861894984002</v>
      </c>
      <c r="S996" s="8">
        <f t="shared" si="251"/>
        <v>0.35450991978843099</v>
      </c>
      <c r="U996" s="93">
        <f>IF(F996&gt;Päälaskenta!D$24,Päälaskenta!H$24+L996*Päälaskenta!G$24,F996*Päälaskenta!C$24 + F996*F996*Päälaskenta!E$24)</f>
        <v>1.5955999999999999</v>
      </c>
      <c r="V996" s="8">
        <f>IF(F996&gt;Päälaskenta!D$24,2*SQRT(POWER(Päälaskenta!D$24,2)+POWER(Päälaskenta!E$24*Päälaskenta!D$24,2))+Päälaskenta!C$24,(2*SQRT((POWER(F996,2))+POWER(Päälaskenta!E$24*F996,2))+Päälaskenta!C$24))</f>
        <v>2.9798989873223301</v>
      </c>
      <c r="W996" s="8">
        <f t="shared" si="252"/>
        <v>0.53545439183956001</v>
      </c>
      <c r="X996" s="8">
        <f>Päälaskenta!F$24</f>
        <v>7.0000000000000007E-2</v>
      </c>
      <c r="Y996" s="8">
        <f t="shared" si="253"/>
        <v>15.0305305613856</v>
      </c>
      <c r="Z996" s="8">
        <f t="shared" si="245"/>
        <v>2.1852513810501599</v>
      </c>
      <c r="AA996" s="8">
        <f t="shared" si="254"/>
        <v>1.3695483711770899</v>
      </c>
      <c r="AC996" s="8">
        <f t="shared" si="246"/>
        <v>0.102653296595003</v>
      </c>
      <c r="AE996" s="8">
        <v>994</v>
      </c>
      <c r="AF996" s="8">
        <f t="shared" si="256"/>
        <v>17.195425079839598</v>
      </c>
      <c r="AG996" s="8">
        <f t="shared" si="247"/>
        <v>2.1137527459476401E-2</v>
      </c>
      <c r="AJ996" s="132">
        <f>IF(Päälaskenta!$F$28&lt;Kaksitasouoma_matriisi!L996,Päälaskenta!$C$20*Päälaskenta!$F$28,Päälaskenta!$C$20*Kaksitasouoma_matriisi!L996)</f>
        <v>0.84499999999999997</v>
      </c>
      <c r="AK996" s="134">
        <f>SQRT(Päälaskenta!$D$20^2+(Päälaskenta!$D$20/(1/Päälaskenta!$E$20))^2)</f>
        <v>1.8029999999999999</v>
      </c>
      <c r="AL996" s="134">
        <f>IF(Päälaskenta!$F$28&lt;Kaksitasouoma_matriisi!L996,AK996*Päälaskenta!$F$28*COS(ATAN(1/Päälaskenta!$E$20)),AK996*Kaksitasouoma_matriisi!L996*COS(ATAN(1/Päälaskenta!$E$20)))</f>
        <v>0.254</v>
      </c>
      <c r="AM996" s="134"/>
      <c r="AN996" s="134">
        <f t="shared" si="255"/>
        <v>1.099</v>
      </c>
      <c r="AO996" s="8">
        <f t="shared" si="248"/>
        <v>0.44223572492052599</v>
      </c>
      <c r="AP996" s="134">
        <f>Refererenssiarvoja!$B$16*H996^(1/6)/(Refererenssiarvoja!$B$15^0.5)*(Päälaskenta!$G$28/2)^0.5*(1-AO996)^(-1.5)</f>
        <v>9.9000000000000005E-2</v>
      </c>
      <c r="AQ996" s="8">
        <f>Refererenssiarvoja!$B$16*Kaksitasouoma_matriisi!O996^(1/6)/(SQRT((2*Refererenssiarvoja!$B$15)/(Päälaskenta!$F$31*Päälaskenta!$G$31*Päälaskenta!$F$28))+SQRT(Refererenssiarvoja!$B$15)/Refererenssiarvoja!$B$17*LN(Kaksitasouoma_matriisi!L996/Päälaskenta!$F$28))</f>
        <v>-0.112931535948677</v>
      </c>
      <c r="AR996" s="8">
        <f>Refererenssiarvoja!$B$16*Kaksitasouoma_matriisi!O996^(1/6)/(SQRT((2*Refererenssiarvoja!$B$15)/(Päälaskenta!$F$31*Päälaskenta!$G$31*L996)))</f>
        <v>0.215856180048245</v>
      </c>
    </row>
    <row r="997" spans="1:44" x14ac:dyDescent="0.2">
      <c r="A997" s="8">
        <v>995</v>
      </c>
      <c r="B997" s="8">
        <f>IF(Päälaskenta!C$7,Päälaskenta!E$7,Päälaskenta!G$5)</f>
        <v>2.5</v>
      </c>
      <c r="C997" s="56">
        <v>1.0049999999999999</v>
      </c>
      <c r="D997" s="93">
        <f t="shared" si="241"/>
        <v>2.4876</v>
      </c>
      <c r="E997" s="8">
        <f>IF(Päälaskenta!$C$26,Kaksitasouoma_matriisi!AP997,Kaksitasouoma_matriisi!AC997)</f>
        <v>0.102660575260602</v>
      </c>
      <c r="F997" s="56">
        <f>IF(D997&lt;Päälaskenta!H$24,(SQRT(POWER(Päälaskenta!C$24/(2*Päälaskenta!E$24),2)+(D997/Päälaskenta!E$24))-Päälaskenta!C$24/(2*Päälaskenta!E$24)),IF(D997=Päälaskenta!H$24,Päälaskenta!D$24,Päälaskenta!D$24+(SQRT(POWER((Päälaskenta!C$20+Päälaskenta!G$24)/(2*Päälaskenta!E$20),2)+((D997-Päälaskenta!H$24)/Päälaskenta!E$20))-(Päälaskenta!C$20+Päälaskenta!G$24)/(2*Päälaskenta!E$20))))</f>
        <v>0.87</v>
      </c>
      <c r="G997" s="57">
        <f>IF(F997&gt;Päälaskenta!D$24,(2*SQRT((POWER(Päälaskenta!D$24,2))+POWER(Päälaskenta!E$24*Päälaskenta!D$24,2))+Päälaskenta!C$24)+(2*SQRT((POWER((F997-Päälaskenta!D$24),2))+POWER(Päälaskenta!E$20*(F997-Päälaskenta!D$24),2))+Päälaskenta!C$20),(2*SQRT((POWER(F997,2))+POWER(Päälaskenta!E$24*F997,2))+Päälaskenta!C$24))</f>
        <v>8.59</v>
      </c>
      <c r="H997" s="57">
        <f t="shared" si="242"/>
        <v>0.28999999999999998</v>
      </c>
      <c r="I997" s="62">
        <f t="shared" si="243"/>
        <v>5.5454999999999997E-2</v>
      </c>
      <c r="J997" s="8">
        <f>IF(F997&lt;Päälaskenta!$D$24,0,Kaksitasouoma_matriisi!F997-Päälaskenta!$D$24)</f>
        <v>0.17</v>
      </c>
      <c r="L997" s="8">
        <f>IF(F997&gt;Päälaskenta!D$24,F997-Päälaskenta!D$24,0)</f>
        <v>0.17</v>
      </c>
      <c r="M997" s="8">
        <f>IF(F997&gt;Päälaskenta!D$24,(Päälaskenta!C$20+(Päälaskenta!E$20*(Kaksitasouoma_matriisi!F997-Päälaskenta!D$24)))*(Kaksitasouoma_matriisi!F997-Päälaskenta!D$24),0)</f>
        <v>0.89334999999999998</v>
      </c>
      <c r="N997" s="8">
        <f>IF(F997&gt;Päälaskenta!D$24,(2*SQRT((POWER((F997-Päälaskenta!D$24),2))+POWER(Päälaskenta!E$20*(F997-Päälaskenta!D$24),2))+Päälaskenta!C$20),0)</f>
        <v>5.6129437168288803</v>
      </c>
      <c r="O997" s="8">
        <f t="shared" si="249"/>
        <v>0.15915890931197699</v>
      </c>
      <c r="P997" s="8">
        <f>IF(Päälaskenta!$C$29,IF(L997&gt;Päälaskenta!$F$28,Kaksitasouoma_matriisi!AQ997,Kaksitasouoma_matriisi!AR997),Päälaskenta!$F$20)</f>
        <v>0.12</v>
      </c>
      <c r="Q997" s="8">
        <f t="shared" si="250"/>
        <v>2.1863903335446699</v>
      </c>
      <c r="R997" s="8">
        <f t="shared" si="244"/>
        <v>0.31678332640226697</v>
      </c>
      <c r="S997" s="8">
        <f t="shared" si="251"/>
        <v>0.35460158549534598</v>
      </c>
      <c r="U997" s="93">
        <f>IF(F997&gt;Päälaskenta!D$24,Päälaskenta!H$24+L997*Päälaskenta!G$24,F997*Päälaskenta!C$24 + F997*F997*Päälaskenta!E$24)</f>
        <v>1.5980000000000001</v>
      </c>
      <c r="V997" s="8">
        <f>IF(F997&gt;Päälaskenta!D$24,2*SQRT(POWER(Päälaskenta!D$24,2)+POWER(Päälaskenta!E$24*Päälaskenta!D$24,2))+Päälaskenta!C$24,(2*SQRT((POWER(F997,2))+POWER(Päälaskenta!E$24*F997,2))+Päälaskenta!C$24))</f>
        <v>2.9798989873223301</v>
      </c>
      <c r="W997" s="8">
        <f t="shared" si="252"/>
        <v>0.53625978826749698</v>
      </c>
      <c r="X997" s="8">
        <f>Päälaskenta!F$24</f>
        <v>7.0000000000000007E-2</v>
      </c>
      <c r="Y997" s="8">
        <f t="shared" si="253"/>
        <v>15.0682293964114</v>
      </c>
      <c r="Z997" s="8">
        <f t="shared" si="245"/>
        <v>2.1832166735977299</v>
      </c>
      <c r="AA997" s="8">
        <f t="shared" si="254"/>
        <v>1.36621819374076</v>
      </c>
      <c r="AC997" s="8">
        <f t="shared" si="246"/>
        <v>0.102660575260602</v>
      </c>
      <c r="AE997" s="8">
        <v>995</v>
      </c>
      <c r="AF997" s="8">
        <f t="shared" si="256"/>
        <v>17.254619729956101</v>
      </c>
      <c r="AG997" s="8">
        <f t="shared" si="247"/>
        <v>2.09927451003151E-2</v>
      </c>
      <c r="AJ997" s="132">
        <f>IF(Päälaskenta!$F$28&lt;Kaksitasouoma_matriisi!L997,Päälaskenta!$C$20*Päälaskenta!$F$28,Päälaskenta!$C$20*Kaksitasouoma_matriisi!L997)</f>
        <v>0.85</v>
      </c>
      <c r="AK997" s="134">
        <f>SQRT(Päälaskenta!$D$20^2+(Päälaskenta!$D$20/(1/Päälaskenta!$E$20))^2)</f>
        <v>1.8029999999999999</v>
      </c>
      <c r="AL997" s="134">
        <f>IF(Päälaskenta!$F$28&lt;Kaksitasouoma_matriisi!L997,AK997*Päälaskenta!$F$28*COS(ATAN(1/Päälaskenta!$E$20)),AK997*Kaksitasouoma_matriisi!L997*COS(ATAN(1/Päälaskenta!$E$20)))</f>
        <v>0.255</v>
      </c>
      <c r="AM997" s="134"/>
      <c r="AN997" s="134">
        <f t="shared" si="255"/>
        <v>1.105</v>
      </c>
      <c r="AO997" s="8">
        <f t="shared" si="248"/>
        <v>0.444203248110629</v>
      </c>
      <c r="AP997" s="134">
        <f>Refererenssiarvoja!$B$16*H997^(1/6)/(Refererenssiarvoja!$B$15^0.5)*(Päälaskenta!$G$28/2)^0.5*(1-AO997)^(-1.5)</f>
        <v>9.9000000000000005E-2</v>
      </c>
      <c r="AQ997" s="8">
        <f>Refererenssiarvoja!$B$16*Kaksitasouoma_matriisi!O997^(1/6)/(SQRT((2*Refererenssiarvoja!$B$15)/(Päälaskenta!$F$31*Päälaskenta!$G$31*Päälaskenta!$F$28))+SQRT(Refererenssiarvoja!$B$15)/Refererenssiarvoja!$B$17*LN(Kaksitasouoma_matriisi!L997/Päälaskenta!$F$28))</f>
        <v>-0.11384343720416901</v>
      </c>
      <c r="AR997" s="8">
        <f>Refererenssiarvoja!$B$16*Kaksitasouoma_matriisi!O997^(1/6)/(SQRT((2*Refererenssiarvoja!$B$15)/(Päälaskenta!$F$31*Päälaskenta!$G$31*L997)))</f>
        <v>0.216693949357808</v>
      </c>
    </row>
    <row r="998" spans="1:44" x14ac:dyDescent="0.2">
      <c r="A998" s="8">
        <v>996</v>
      </c>
      <c r="B998" s="8">
        <f>IF(Päälaskenta!C$7,Päälaskenta!E$7,Päälaskenta!G$5)</f>
        <v>2.5</v>
      </c>
      <c r="C998" s="56">
        <v>1.004</v>
      </c>
      <c r="D998" s="93">
        <f t="shared" si="241"/>
        <v>2.4900000000000002</v>
      </c>
      <c r="E998" s="8">
        <f>IF(Päälaskenta!$C$26,Kaksitasouoma_matriisi!AP998,Kaksitasouoma_matriisi!AC998)</f>
        <v>0.102660575260602</v>
      </c>
      <c r="F998" s="56">
        <f>IF(D998&lt;Päälaskenta!H$24,(SQRT(POWER(Päälaskenta!C$24/(2*Päälaskenta!E$24),2)+(D998/Päälaskenta!E$24))-Päälaskenta!C$24/(2*Päälaskenta!E$24)),IF(D998=Päälaskenta!H$24,Päälaskenta!D$24,Päälaskenta!D$24+(SQRT(POWER((Päälaskenta!C$20+Päälaskenta!G$24)/(2*Päälaskenta!E$20),2)+((D998-Päälaskenta!H$24)/Päälaskenta!E$20))-(Päälaskenta!C$20+Päälaskenta!G$24)/(2*Päälaskenta!E$20))))</f>
        <v>0.87</v>
      </c>
      <c r="G998" s="57">
        <f>IF(F998&gt;Päälaskenta!D$24,(2*SQRT((POWER(Päälaskenta!D$24,2))+POWER(Päälaskenta!E$24*Päälaskenta!D$24,2))+Päälaskenta!C$24)+(2*SQRT((POWER((F998-Päälaskenta!D$24),2))+POWER(Päälaskenta!E$20*(F998-Päälaskenta!D$24),2))+Päälaskenta!C$20),(2*SQRT((POWER(F998,2))+POWER(Päälaskenta!E$24*F998,2))+Päälaskenta!C$24))</f>
        <v>8.59</v>
      </c>
      <c r="H998" s="57">
        <f t="shared" si="242"/>
        <v>0.28999999999999998</v>
      </c>
      <c r="I998" s="62">
        <f t="shared" si="243"/>
        <v>5.5344999999999998E-2</v>
      </c>
      <c r="J998" s="8">
        <f>IF(F998&lt;Päälaskenta!$D$24,0,Kaksitasouoma_matriisi!F998-Päälaskenta!$D$24)</f>
        <v>0.17</v>
      </c>
      <c r="L998" s="8">
        <f>IF(F998&gt;Päälaskenta!D$24,F998-Päälaskenta!D$24,0)</f>
        <v>0.17</v>
      </c>
      <c r="M998" s="8">
        <f>IF(F998&gt;Päälaskenta!D$24,(Päälaskenta!C$20+(Päälaskenta!E$20*(Kaksitasouoma_matriisi!F998-Päälaskenta!D$24)))*(Kaksitasouoma_matriisi!F998-Päälaskenta!D$24),0)</f>
        <v>0.89334999999999998</v>
      </c>
      <c r="N998" s="8">
        <f>IF(F998&gt;Päälaskenta!D$24,(2*SQRT((POWER((F998-Päälaskenta!D$24),2))+POWER(Päälaskenta!E$20*(F998-Päälaskenta!D$24),2))+Päälaskenta!C$20),0)</f>
        <v>5.6129437168288803</v>
      </c>
      <c r="O998" s="8">
        <f t="shared" si="249"/>
        <v>0.15915890931197699</v>
      </c>
      <c r="P998" s="8">
        <f>IF(Päälaskenta!$C$29,IF(L998&gt;Päälaskenta!$F$28,Kaksitasouoma_matriisi!AQ998,Kaksitasouoma_matriisi!AR998),Päälaskenta!$F$20)</f>
        <v>0.12</v>
      </c>
      <c r="Q998" s="8">
        <f t="shared" si="250"/>
        <v>2.1863903335446699</v>
      </c>
      <c r="R998" s="8">
        <f t="shared" si="244"/>
        <v>0.31678332640226697</v>
      </c>
      <c r="S998" s="8">
        <f t="shared" si="251"/>
        <v>0.35460158549534598</v>
      </c>
      <c r="U998" s="93">
        <f>IF(F998&gt;Päälaskenta!D$24,Päälaskenta!H$24+L998*Päälaskenta!G$24,F998*Päälaskenta!C$24 + F998*F998*Päälaskenta!E$24)</f>
        <v>1.5980000000000001</v>
      </c>
      <c r="V998" s="8">
        <f>IF(F998&gt;Päälaskenta!D$24,2*SQRT(POWER(Päälaskenta!D$24,2)+POWER(Päälaskenta!E$24*Päälaskenta!D$24,2))+Päälaskenta!C$24,(2*SQRT((POWER(F998,2))+POWER(Päälaskenta!E$24*F998,2))+Päälaskenta!C$24))</f>
        <v>2.9798989873223301</v>
      </c>
      <c r="W998" s="8">
        <f t="shared" si="252"/>
        <v>0.53625978826749698</v>
      </c>
      <c r="X998" s="8">
        <f>Päälaskenta!F$24</f>
        <v>7.0000000000000007E-2</v>
      </c>
      <c r="Y998" s="8">
        <f t="shared" si="253"/>
        <v>15.0682293964114</v>
      </c>
      <c r="Z998" s="8">
        <f t="shared" si="245"/>
        <v>2.1832166735977299</v>
      </c>
      <c r="AA998" s="8">
        <f t="shared" si="254"/>
        <v>1.36621819374076</v>
      </c>
      <c r="AC998" s="8">
        <f t="shared" si="246"/>
        <v>0.102660575260602</v>
      </c>
      <c r="AE998" s="8">
        <v>996</v>
      </c>
      <c r="AF998" s="8">
        <f t="shared" si="256"/>
        <v>17.254619729956101</v>
      </c>
      <c r="AG998" s="8">
        <f t="shared" si="247"/>
        <v>2.09927451003151E-2</v>
      </c>
      <c r="AJ998" s="132">
        <f>IF(Päälaskenta!$F$28&lt;Kaksitasouoma_matriisi!L998,Päälaskenta!$C$20*Päälaskenta!$F$28,Päälaskenta!$C$20*Kaksitasouoma_matriisi!L998)</f>
        <v>0.85</v>
      </c>
      <c r="AK998" s="134">
        <f>SQRT(Päälaskenta!$D$20^2+(Päälaskenta!$D$20/(1/Päälaskenta!$E$20))^2)</f>
        <v>1.8029999999999999</v>
      </c>
      <c r="AL998" s="134">
        <f>IF(Päälaskenta!$F$28&lt;Kaksitasouoma_matriisi!L998,AK998*Päälaskenta!$F$28*COS(ATAN(1/Päälaskenta!$E$20)),AK998*Kaksitasouoma_matriisi!L998*COS(ATAN(1/Päälaskenta!$E$20)))</f>
        <v>0.255</v>
      </c>
      <c r="AM998" s="134"/>
      <c r="AN998" s="134">
        <f t="shared" si="255"/>
        <v>1.105</v>
      </c>
      <c r="AO998" s="8">
        <f t="shared" si="248"/>
        <v>0.443775100401606</v>
      </c>
      <c r="AP998" s="134">
        <f>Refererenssiarvoja!$B$16*H998^(1/6)/(Refererenssiarvoja!$B$15^0.5)*(Päälaskenta!$G$28/2)^0.5*(1-AO998)^(-1.5)</f>
        <v>9.9000000000000005E-2</v>
      </c>
      <c r="AQ998" s="8">
        <f>Refererenssiarvoja!$B$16*Kaksitasouoma_matriisi!O998^(1/6)/(SQRT((2*Refererenssiarvoja!$B$15)/(Päälaskenta!$F$31*Päälaskenta!$G$31*Päälaskenta!$F$28))+SQRT(Refererenssiarvoja!$B$15)/Refererenssiarvoja!$B$17*LN(Kaksitasouoma_matriisi!L998/Päälaskenta!$F$28))</f>
        <v>-0.11384343720416901</v>
      </c>
      <c r="AR998" s="8">
        <f>Refererenssiarvoja!$B$16*Kaksitasouoma_matriisi!O998^(1/6)/(SQRT((2*Refererenssiarvoja!$B$15)/(Päälaskenta!$F$31*Päälaskenta!$G$31*L998)))</f>
        <v>0.216693949357808</v>
      </c>
    </row>
    <row r="999" spans="1:44" x14ac:dyDescent="0.2">
      <c r="A999" s="8">
        <v>997</v>
      </c>
      <c r="B999" s="8">
        <f>IF(Päälaskenta!C$7,Päälaskenta!E$7,Päälaskenta!G$5)</f>
        <v>2.5</v>
      </c>
      <c r="C999" s="56">
        <v>1.0029999999999999</v>
      </c>
      <c r="D999" s="93">
        <f t="shared" si="241"/>
        <v>2.4925000000000002</v>
      </c>
      <c r="E999" s="8">
        <f>IF(Päälaskenta!$C$26,Kaksitasouoma_matriisi!AP999,Kaksitasouoma_matriisi!AC999)</f>
        <v>0.102660575260602</v>
      </c>
      <c r="F999" s="56">
        <f>IF(D999&lt;Päälaskenta!H$24,(SQRT(POWER(Päälaskenta!C$24/(2*Päälaskenta!E$24),2)+(D999/Päälaskenta!E$24))-Päälaskenta!C$24/(2*Päälaskenta!E$24)),IF(D999=Päälaskenta!H$24,Päälaskenta!D$24,Päälaskenta!D$24+(SQRT(POWER((Päälaskenta!C$20+Päälaskenta!G$24)/(2*Päälaskenta!E$20),2)+((D999-Päälaskenta!H$24)/Päälaskenta!E$20))-(Päälaskenta!C$20+Päälaskenta!G$24)/(2*Päälaskenta!E$20))))</f>
        <v>0.87</v>
      </c>
      <c r="G999" s="57">
        <f>IF(F999&gt;Päälaskenta!D$24,(2*SQRT((POWER(Päälaskenta!D$24,2))+POWER(Päälaskenta!E$24*Päälaskenta!D$24,2))+Päälaskenta!C$24)+(2*SQRT((POWER((F999-Päälaskenta!D$24),2))+POWER(Päälaskenta!E$20*(F999-Päälaskenta!D$24),2))+Päälaskenta!C$20),(2*SQRT((POWER(F999,2))+POWER(Päälaskenta!E$24*F999,2))+Päälaskenta!C$24))</f>
        <v>8.59</v>
      </c>
      <c r="H999" s="57">
        <f t="shared" si="242"/>
        <v>0.28999999999999998</v>
      </c>
      <c r="I999" s="62">
        <f t="shared" si="243"/>
        <v>5.5234999999999999E-2</v>
      </c>
      <c r="J999" s="8">
        <f>IF(F999&lt;Päälaskenta!$D$24,0,Kaksitasouoma_matriisi!F999-Päälaskenta!$D$24)</f>
        <v>0.17</v>
      </c>
      <c r="L999" s="8">
        <f>IF(F999&gt;Päälaskenta!D$24,F999-Päälaskenta!D$24,0)</f>
        <v>0.17</v>
      </c>
      <c r="M999" s="8">
        <f>IF(F999&gt;Päälaskenta!D$24,(Päälaskenta!C$20+(Päälaskenta!E$20*(Kaksitasouoma_matriisi!F999-Päälaskenta!D$24)))*(Kaksitasouoma_matriisi!F999-Päälaskenta!D$24),0)</f>
        <v>0.89334999999999998</v>
      </c>
      <c r="N999" s="8">
        <f>IF(F999&gt;Päälaskenta!D$24,(2*SQRT((POWER((F999-Päälaskenta!D$24),2))+POWER(Päälaskenta!E$20*(F999-Päälaskenta!D$24),2))+Päälaskenta!C$20),0)</f>
        <v>5.6129437168288803</v>
      </c>
      <c r="O999" s="8">
        <f t="shared" si="249"/>
        <v>0.15915890931197699</v>
      </c>
      <c r="P999" s="8">
        <f>IF(Päälaskenta!$C$29,IF(L999&gt;Päälaskenta!$F$28,Kaksitasouoma_matriisi!AQ999,Kaksitasouoma_matriisi!AR999),Päälaskenta!$F$20)</f>
        <v>0.12</v>
      </c>
      <c r="Q999" s="8">
        <f t="shared" si="250"/>
        <v>2.1863903335446699</v>
      </c>
      <c r="R999" s="8">
        <f t="shared" si="244"/>
        <v>0.31678332640226697</v>
      </c>
      <c r="S999" s="8">
        <f t="shared" si="251"/>
        <v>0.35460158549534598</v>
      </c>
      <c r="U999" s="93">
        <f>IF(F999&gt;Päälaskenta!D$24,Päälaskenta!H$24+L999*Päälaskenta!G$24,F999*Päälaskenta!C$24 + F999*F999*Päälaskenta!E$24)</f>
        <v>1.5980000000000001</v>
      </c>
      <c r="V999" s="8">
        <f>IF(F999&gt;Päälaskenta!D$24,2*SQRT(POWER(Päälaskenta!D$24,2)+POWER(Päälaskenta!E$24*Päälaskenta!D$24,2))+Päälaskenta!C$24,(2*SQRT((POWER(F999,2))+POWER(Päälaskenta!E$24*F999,2))+Päälaskenta!C$24))</f>
        <v>2.9798989873223301</v>
      </c>
      <c r="W999" s="8">
        <f t="shared" si="252"/>
        <v>0.53625978826749698</v>
      </c>
      <c r="X999" s="8">
        <f>Päälaskenta!F$24</f>
        <v>7.0000000000000007E-2</v>
      </c>
      <c r="Y999" s="8">
        <f t="shared" si="253"/>
        <v>15.0682293964114</v>
      </c>
      <c r="Z999" s="8">
        <f t="shared" si="245"/>
        <v>2.1832166735977299</v>
      </c>
      <c r="AA999" s="8">
        <f t="shared" si="254"/>
        <v>1.36621819374076</v>
      </c>
      <c r="AC999" s="8">
        <f t="shared" si="246"/>
        <v>0.102660575260602</v>
      </c>
      <c r="AE999" s="8">
        <v>997</v>
      </c>
      <c r="AF999" s="8">
        <f t="shared" si="256"/>
        <v>17.254619729956101</v>
      </c>
      <c r="AG999" s="8">
        <f t="shared" si="247"/>
        <v>2.09927451003151E-2</v>
      </c>
      <c r="AJ999" s="132">
        <f>IF(Päälaskenta!$F$28&lt;Kaksitasouoma_matriisi!L999,Päälaskenta!$C$20*Päälaskenta!$F$28,Päälaskenta!$C$20*Kaksitasouoma_matriisi!L999)</f>
        <v>0.85</v>
      </c>
      <c r="AK999" s="134">
        <f>SQRT(Päälaskenta!$D$20^2+(Päälaskenta!$D$20/(1/Päälaskenta!$E$20))^2)</f>
        <v>1.8029999999999999</v>
      </c>
      <c r="AL999" s="134">
        <f>IF(Päälaskenta!$F$28&lt;Kaksitasouoma_matriisi!L999,AK999*Päälaskenta!$F$28*COS(ATAN(1/Päälaskenta!$E$20)),AK999*Kaksitasouoma_matriisi!L999*COS(ATAN(1/Päälaskenta!$E$20)))</f>
        <v>0.255</v>
      </c>
      <c r="AM999" s="134"/>
      <c r="AN999" s="134">
        <f t="shared" si="255"/>
        <v>1.105</v>
      </c>
      <c r="AO999" s="8">
        <f t="shared" si="248"/>
        <v>0.44332998996991002</v>
      </c>
      <c r="AP999" s="134">
        <f>Refererenssiarvoja!$B$16*H999^(1/6)/(Refererenssiarvoja!$B$15^0.5)*(Päälaskenta!$G$28/2)^0.5*(1-AO999)^(-1.5)</f>
        <v>9.9000000000000005E-2</v>
      </c>
      <c r="AQ999" s="8">
        <f>Refererenssiarvoja!$B$16*Kaksitasouoma_matriisi!O999^(1/6)/(SQRT((2*Refererenssiarvoja!$B$15)/(Päälaskenta!$F$31*Päälaskenta!$G$31*Päälaskenta!$F$28))+SQRT(Refererenssiarvoja!$B$15)/Refererenssiarvoja!$B$17*LN(Kaksitasouoma_matriisi!L999/Päälaskenta!$F$28))</f>
        <v>-0.11384343720416901</v>
      </c>
      <c r="AR999" s="8">
        <f>Refererenssiarvoja!$B$16*Kaksitasouoma_matriisi!O999^(1/6)/(SQRT((2*Refererenssiarvoja!$B$15)/(Päälaskenta!$F$31*Päälaskenta!$G$31*L999)))</f>
        <v>0.216693949357808</v>
      </c>
    </row>
    <row r="1000" spans="1:44" x14ac:dyDescent="0.2">
      <c r="A1000" s="8">
        <v>998</v>
      </c>
      <c r="B1000" s="8">
        <f>IF(Päälaskenta!C$7,Päälaskenta!E$7,Päälaskenta!G$5)</f>
        <v>2.5</v>
      </c>
      <c r="C1000" s="56">
        <v>1.002</v>
      </c>
      <c r="D1000" s="93">
        <f t="shared" si="241"/>
        <v>2.4950000000000001</v>
      </c>
      <c r="E1000" s="8">
        <f>IF(Päälaskenta!$C$26,Kaksitasouoma_matriisi!AP1000,Kaksitasouoma_matriisi!AC1000)</f>
        <v>0.102660575260602</v>
      </c>
      <c r="F1000" s="56">
        <f>IF(D1000&lt;Päälaskenta!H$24,(SQRT(POWER(Päälaskenta!C$24/(2*Päälaskenta!E$24),2)+(D1000/Päälaskenta!E$24))-Päälaskenta!C$24/(2*Päälaskenta!E$24)),IF(D1000=Päälaskenta!H$24,Päälaskenta!D$24,Päälaskenta!D$24+(SQRT(POWER((Päälaskenta!C$20+Päälaskenta!G$24)/(2*Päälaskenta!E$20),2)+((D1000-Päälaskenta!H$24)/Päälaskenta!E$20))-(Päälaskenta!C$20+Päälaskenta!G$24)/(2*Päälaskenta!E$20))))</f>
        <v>0.87</v>
      </c>
      <c r="G1000" s="57">
        <f>IF(F1000&gt;Päälaskenta!D$24,(2*SQRT((POWER(Päälaskenta!D$24,2))+POWER(Päälaskenta!E$24*Päälaskenta!D$24,2))+Päälaskenta!C$24)+(2*SQRT((POWER((F1000-Päälaskenta!D$24),2))+POWER(Päälaskenta!E$20*(F1000-Päälaskenta!D$24),2))+Päälaskenta!C$20),(2*SQRT((POWER(F1000,2))+POWER(Päälaskenta!E$24*F1000,2))+Päälaskenta!C$24))</f>
        <v>8.59</v>
      </c>
      <c r="H1000" s="57">
        <f t="shared" si="242"/>
        <v>0.28999999999999998</v>
      </c>
      <c r="I1000" s="62">
        <f t="shared" si="243"/>
        <v>5.5125E-2</v>
      </c>
      <c r="J1000" s="8">
        <f>IF(F1000&lt;Päälaskenta!$D$24,0,Kaksitasouoma_matriisi!F1000-Päälaskenta!$D$24)</f>
        <v>0.17</v>
      </c>
      <c r="L1000" s="8">
        <f>IF(F1000&gt;Päälaskenta!D$24,F1000-Päälaskenta!D$24,0)</f>
        <v>0.17</v>
      </c>
      <c r="M1000" s="8">
        <f>IF(F1000&gt;Päälaskenta!D$24,(Päälaskenta!C$20+(Päälaskenta!E$20*(Kaksitasouoma_matriisi!F1000-Päälaskenta!D$24)))*(Kaksitasouoma_matriisi!F1000-Päälaskenta!D$24),0)</f>
        <v>0.89334999999999998</v>
      </c>
      <c r="N1000" s="8">
        <f>IF(F1000&gt;Päälaskenta!D$24,(2*SQRT((POWER((F1000-Päälaskenta!D$24),2))+POWER(Päälaskenta!E$20*(F1000-Päälaskenta!D$24),2))+Päälaskenta!C$20),0)</f>
        <v>5.6129437168288803</v>
      </c>
      <c r="O1000" s="8">
        <f t="shared" si="249"/>
        <v>0.15915890931197699</v>
      </c>
      <c r="P1000" s="8">
        <f>IF(Päälaskenta!$C$29,IF(L1000&gt;Päälaskenta!$F$28,Kaksitasouoma_matriisi!AQ1000,Kaksitasouoma_matriisi!AR1000),Päälaskenta!$F$20)</f>
        <v>0.12</v>
      </c>
      <c r="Q1000" s="8">
        <f t="shared" si="250"/>
        <v>2.1863903335446699</v>
      </c>
      <c r="R1000" s="8">
        <f t="shared" si="244"/>
        <v>0.31678332640226697</v>
      </c>
      <c r="S1000" s="8">
        <f t="shared" si="251"/>
        <v>0.35460158549534598</v>
      </c>
      <c r="U1000" s="93">
        <f>IF(F1000&gt;Päälaskenta!D$24,Päälaskenta!H$24+L1000*Päälaskenta!G$24,F1000*Päälaskenta!C$24 + F1000*F1000*Päälaskenta!E$24)</f>
        <v>1.5980000000000001</v>
      </c>
      <c r="V1000" s="8">
        <f>IF(F1000&gt;Päälaskenta!D$24,2*SQRT(POWER(Päälaskenta!D$24,2)+POWER(Päälaskenta!E$24*Päälaskenta!D$24,2))+Päälaskenta!C$24,(2*SQRT((POWER(F1000,2))+POWER(Päälaskenta!E$24*F1000,2))+Päälaskenta!C$24))</f>
        <v>2.9798989873223301</v>
      </c>
      <c r="W1000" s="8">
        <f t="shared" si="252"/>
        <v>0.53625978826749698</v>
      </c>
      <c r="X1000" s="8">
        <f>Päälaskenta!F$24</f>
        <v>7.0000000000000007E-2</v>
      </c>
      <c r="Y1000" s="8">
        <f t="shared" si="253"/>
        <v>15.0682293964114</v>
      </c>
      <c r="Z1000" s="8">
        <f t="shared" si="245"/>
        <v>2.1832166735977299</v>
      </c>
      <c r="AA1000" s="8">
        <f t="shared" si="254"/>
        <v>1.36621819374076</v>
      </c>
      <c r="AC1000" s="8">
        <f t="shared" si="246"/>
        <v>0.102660575260602</v>
      </c>
      <c r="AE1000" s="8">
        <v>998</v>
      </c>
      <c r="AF1000" s="8">
        <f t="shared" si="256"/>
        <v>17.254619729956101</v>
      </c>
      <c r="AG1000" s="8">
        <f t="shared" si="247"/>
        <v>2.09927451003151E-2</v>
      </c>
      <c r="AJ1000" s="132">
        <f>IF(Päälaskenta!$F$28&lt;Kaksitasouoma_matriisi!L1000,Päälaskenta!$C$20*Päälaskenta!$F$28,Päälaskenta!$C$20*Kaksitasouoma_matriisi!L1000)</f>
        <v>0.85</v>
      </c>
      <c r="AK1000" s="134">
        <f>SQRT(Päälaskenta!$D$20^2+(Päälaskenta!$D$20/(1/Päälaskenta!$E$20))^2)</f>
        <v>1.8029999999999999</v>
      </c>
      <c r="AL1000" s="134">
        <f>IF(Päälaskenta!$F$28&lt;Kaksitasouoma_matriisi!L1000,AK1000*Päälaskenta!$F$28*COS(ATAN(1/Päälaskenta!$E$20)),AK1000*Kaksitasouoma_matriisi!L1000*COS(ATAN(1/Päälaskenta!$E$20)))</f>
        <v>0.255</v>
      </c>
      <c r="AM1000" s="134"/>
      <c r="AN1000" s="134">
        <f t="shared" si="255"/>
        <v>1.105</v>
      </c>
      <c r="AO1000" s="8">
        <f t="shared" si="248"/>
        <v>0.442885771543086</v>
      </c>
      <c r="AP1000" s="134">
        <f>Refererenssiarvoja!$B$16*H1000^(1/6)/(Refererenssiarvoja!$B$15^0.5)*(Päälaskenta!$G$28/2)^0.5*(1-AO1000)^(-1.5)</f>
        <v>9.9000000000000005E-2</v>
      </c>
      <c r="AQ1000" s="8">
        <f>Refererenssiarvoja!$B$16*Kaksitasouoma_matriisi!O1000^(1/6)/(SQRT((2*Refererenssiarvoja!$B$15)/(Päälaskenta!$F$31*Päälaskenta!$G$31*Päälaskenta!$F$28))+SQRT(Refererenssiarvoja!$B$15)/Refererenssiarvoja!$B$17*LN(Kaksitasouoma_matriisi!L1000/Päälaskenta!$F$28))</f>
        <v>-0.11384343720416901</v>
      </c>
      <c r="AR1000" s="8">
        <f>Refererenssiarvoja!$B$16*Kaksitasouoma_matriisi!O1000^(1/6)/(SQRT((2*Refererenssiarvoja!$B$15)/(Päälaskenta!$F$31*Päälaskenta!$G$31*L1000)))</f>
        <v>0.216693949357808</v>
      </c>
    </row>
    <row r="1001" spans="1:44" x14ac:dyDescent="0.2">
      <c r="A1001" s="8">
        <v>999</v>
      </c>
      <c r="B1001" s="8">
        <f>IF(Päälaskenta!C$7,Päälaskenta!E$7,Päälaskenta!G$5)</f>
        <v>2.5</v>
      </c>
      <c r="C1001" s="56">
        <v>1.0009999999999999</v>
      </c>
      <c r="D1001" s="93">
        <f t="shared" si="241"/>
        <v>2.4975000000000001</v>
      </c>
      <c r="E1001" s="8">
        <f>IF(Päälaskenta!$C$26,Kaksitasouoma_matriisi!AP1001,Kaksitasouoma_matriisi!AC1001)</f>
        <v>0.102667847820516</v>
      </c>
      <c r="F1001" s="56">
        <f>IF(D1001&lt;Päälaskenta!H$24,(SQRT(POWER(Päälaskenta!C$24/(2*Päälaskenta!E$24),2)+(D1001/Päälaskenta!E$24))-Päälaskenta!C$24/(2*Päälaskenta!E$24)),IF(D1001=Päälaskenta!H$24,Päälaskenta!D$24,Päälaskenta!D$24+(SQRT(POWER((Päälaskenta!C$20+Päälaskenta!G$24)/(2*Päälaskenta!E$20),2)+((D1001-Päälaskenta!H$24)/Päälaskenta!E$20))-(Päälaskenta!C$20+Päälaskenta!G$24)/(2*Päälaskenta!E$20))))</f>
        <v>0.871</v>
      </c>
      <c r="G1001" s="57">
        <f>IF(F1001&gt;Päälaskenta!D$24,(2*SQRT((POWER(Päälaskenta!D$24,2))+POWER(Päälaskenta!E$24*Päälaskenta!D$24,2))+Päälaskenta!C$24)+(2*SQRT((POWER((F1001-Päälaskenta!D$24),2))+POWER(Päälaskenta!E$20*(F1001-Päälaskenta!D$24),2))+Päälaskenta!C$20),(2*SQRT((POWER(F1001,2))+POWER(Päälaskenta!E$24*F1001,2))+Päälaskenta!C$24))</f>
        <v>8.6</v>
      </c>
      <c r="H1001" s="57">
        <f t="shared" si="242"/>
        <v>0.28999999999999998</v>
      </c>
      <c r="I1001" s="62">
        <f t="shared" si="243"/>
        <v>5.5022000000000001E-2</v>
      </c>
      <c r="J1001" s="8">
        <f>IF(F1001&lt;Päälaskenta!$D$24,0,Kaksitasouoma_matriisi!F1001-Päälaskenta!$D$24)</f>
        <v>0.17100000000000001</v>
      </c>
      <c r="L1001" s="8">
        <f>IF(F1001&gt;Päälaskenta!D$24,F1001-Päälaskenta!D$24,0)</f>
        <v>0.17100000000000001</v>
      </c>
      <c r="M1001" s="8">
        <f>IF(F1001&gt;Päälaskenta!D$24,(Päälaskenta!C$20+(Päälaskenta!E$20*(Kaksitasouoma_matriisi!F1001-Päälaskenta!D$24)))*(Kaksitasouoma_matriisi!F1001-Päälaskenta!D$24),0)</f>
        <v>0.89886149999999998</v>
      </c>
      <c r="N1001" s="8">
        <f>IF(F1001&gt;Päälaskenta!D$24,(2*SQRT((POWER((F1001-Päälaskenta!D$24),2))+POWER(Päälaskenta!E$20*(F1001-Päälaskenta!D$24),2))+Päälaskenta!C$20),0)</f>
        <v>5.6165492681043396</v>
      </c>
      <c r="O1001" s="8">
        <f t="shared" si="249"/>
        <v>0.160038033513659</v>
      </c>
      <c r="P1001" s="8">
        <f>IF(Päälaskenta!$C$29,IF(L1001&gt;Päälaskenta!$F$28,Kaksitasouoma_matriisi!AQ1001,Kaksitasouoma_matriisi!AR1001),Päälaskenta!$F$20)</f>
        <v>0.12</v>
      </c>
      <c r="Q1001" s="8">
        <f t="shared" si="250"/>
        <v>2.2079725539547099</v>
      </c>
      <c r="R1001" s="8">
        <f t="shared" si="244"/>
        <v>0.31881431072678401</v>
      </c>
      <c r="S1001" s="8">
        <f t="shared" si="251"/>
        <v>0.35468680183408002</v>
      </c>
      <c r="U1001" s="93">
        <f>IF(F1001&gt;Päälaskenta!D$24,Päälaskenta!H$24+L1001*Päälaskenta!G$24,F1001*Päälaskenta!C$24 + F1001*F1001*Päälaskenta!E$24)</f>
        <v>1.6004</v>
      </c>
      <c r="V1001" s="8">
        <f>IF(F1001&gt;Päälaskenta!D$24,2*SQRT(POWER(Päälaskenta!D$24,2)+POWER(Päälaskenta!E$24*Päälaskenta!D$24,2))+Päälaskenta!C$24,(2*SQRT((POWER(F1001,2))+POWER(Päälaskenta!E$24*F1001,2))+Päälaskenta!C$24))</f>
        <v>2.9798989873223301</v>
      </c>
      <c r="W1001" s="8">
        <f t="shared" si="252"/>
        <v>0.53706518469543296</v>
      </c>
      <c r="X1001" s="8">
        <f>Päälaskenta!F$24</f>
        <v>7.0000000000000007E-2</v>
      </c>
      <c r="Y1001" s="8">
        <f t="shared" si="253"/>
        <v>15.1059659963672</v>
      </c>
      <c r="Z1001" s="8">
        <f t="shared" si="245"/>
        <v>2.18118568927322</v>
      </c>
      <c r="AA1001" s="8">
        <f t="shared" si="254"/>
        <v>1.36290033071308</v>
      </c>
      <c r="AC1001" s="8">
        <f t="shared" si="246"/>
        <v>0.102667847820516</v>
      </c>
      <c r="AE1001" s="8">
        <v>999</v>
      </c>
      <c r="AF1001" s="8">
        <f t="shared" si="256"/>
        <v>17.3139385503219</v>
      </c>
      <c r="AG1001" s="8">
        <f t="shared" si="247"/>
        <v>2.08491461511001E-2</v>
      </c>
      <c r="AJ1001" s="132">
        <f>IF(Päälaskenta!$F$28&lt;Kaksitasouoma_matriisi!L1001,Päälaskenta!$C$20*Päälaskenta!$F$28,Päälaskenta!$C$20*Kaksitasouoma_matriisi!L1001)</f>
        <v>0.85499999999999998</v>
      </c>
      <c r="AK1001" s="134">
        <f>SQRT(Päälaskenta!$D$20^2+(Päälaskenta!$D$20/(1/Päälaskenta!$E$20))^2)</f>
        <v>1.8029999999999999</v>
      </c>
      <c r="AL1001" s="134">
        <f>IF(Päälaskenta!$F$28&lt;Kaksitasouoma_matriisi!L1001,AK1001*Päälaskenta!$F$28*COS(ATAN(1/Päälaskenta!$E$20)),AK1001*Kaksitasouoma_matriisi!L1001*COS(ATAN(1/Päälaskenta!$E$20)))</f>
        <v>0.25700000000000001</v>
      </c>
      <c r="AM1001" s="134"/>
      <c r="AN1001" s="134">
        <f t="shared" si="255"/>
        <v>1.1120000000000001</v>
      </c>
      <c r="AO1001" s="8">
        <f t="shared" si="248"/>
        <v>0.445245245245245</v>
      </c>
      <c r="AP1001" s="134">
        <f>Refererenssiarvoja!$B$16*H1001^(1/6)/(Refererenssiarvoja!$B$15^0.5)*(Päälaskenta!$G$28/2)^0.5*(1-AO1001)^(-1.5)</f>
        <v>9.9000000000000005E-2</v>
      </c>
      <c r="AQ1001" s="8">
        <f>Refererenssiarvoja!$B$16*Kaksitasouoma_matriisi!O1001^(1/6)/(SQRT((2*Refererenssiarvoja!$B$15)/(Päälaskenta!$F$31*Päälaskenta!$G$31*Päälaskenta!$F$28))+SQRT(Refererenssiarvoja!$B$15)/Refererenssiarvoja!$B$17*LN(Kaksitasouoma_matriisi!L1001/Päälaskenta!$F$28))</f>
        <v>-0.114763060538198</v>
      </c>
      <c r="AR1001" s="8">
        <f>Refererenssiarvoja!$B$16*Kaksitasouoma_matriisi!O1001^(1/6)/(SQRT((2*Refererenssiarvoja!$B$15)/(Päälaskenta!$F$31*Päälaskenta!$G$31*L1001)))</f>
        <v>0.217529964041527</v>
      </c>
    </row>
    <row r="1002" spans="1:44" x14ac:dyDescent="0.2">
      <c r="A1002" s="8">
        <v>1000</v>
      </c>
      <c r="B1002" s="8">
        <f>IF(Päälaskenta!C$7,Päälaskenta!E$7,Päälaskenta!G$5)</f>
        <v>2.5</v>
      </c>
      <c r="C1002" s="56">
        <v>1</v>
      </c>
      <c r="D1002" s="93">
        <f t="shared" si="241"/>
        <v>2.5</v>
      </c>
      <c r="E1002" s="8">
        <f>IF(Päälaskenta!$C$26,Kaksitasouoma_matriisi!AP1002,Kaksitasouoma_matriisi!AC1002)</f>
        <v>0.102667847820516</v>
      </c>
      <c r="F1002" s="56">
        <f>IF(D1002&lt;Päälaskenta!H$24,(SQRT(POWER(Päälaskenta!C$24/(2*Päälaskenta!E$24),2)+(D1002/Päälaskenta!E$24))-Päälaskenta!C$24/(2*Päälaskenta!E$24)),IF(D1002=Päälaskenta!H$24,Päälaskenta!D$24,Päälaskenta!D$24+(SQRT(POWER((Päälaskenta!C$20+Päälaskenta!G$24)/(2*Päälaskenta!E$20),2)+((D1002-Päälaskenta!H$24)/Päälaskenta!E$20))-(Päälaskenta!C$20+Päälaskenta!G$24)/(2*Päälaskenta!E$20))))</f>
        <v>0.871</v>
      </c>
      <c r="G1002" s="57">
        <f>IF(F1002&gt;Päälaskenta!D$24,(2*SQRT((POWER(Päälaskenta!D$24,2))+POWER(Päälaskenta!E$24*Päälaskenta!D$24,2))+Päälaskenta!C$24)+(2*SQRT((POWER((F1002-Päälaskenta!D$24),2))+POWER(Päälaskenta!E$20*(F1002-Päälaskenta!D$24),2))+Päälaskenta!C$20),(2*SQRT((POWER(F1002,2))+POWER(Päälaskenta!E$24*F1002,2))+Päälaskenta!C$24))</f>
        <v>8.6</v>
      </c>
      <c r="H1002" s="57">
        <f t="shared" si="242"/>
        <v>0.28999999999999998</v>
      </c>
      <c r="I1002" s="62">
        <f t="shared" si="243"/>
        <v>5.4912999999999997E-2</v>
      </c>
      <c r="J1002" s="8">
        <f>IF(F1002&lt;Päälaskenta!$D$24,0,Kaksitasouoma_matriisi!F1002-Päälaskenta!$D$24)</f>
        <v>0.17100000000000001</v>
      </c>
      <c r="L1002" s="8">
        <f>IF(F1002&gt;Päälaskenta!D$24,F1002-Päälaskenta!D$24,0)</f>
        <v>0.17100000000000001</v>
      </c>
      <c r="M1002" s="8">
        <f>IF(F1002&gt;Päälaskenta!D$24,(Päälaskenta!C$20+(Päälaskenta!E$20*(Kaksitasouoma_matriisi!F1002-Päälaskenta!D$24)))*(Kaksitasouoma_matriisi!F1002-Päälaskenta!D$24),0)</f>
        <v>0.89886149999999998</v>
      </c>
      <c r="N1002" s="8">
        <f>IF(F1002&gt;Päälaskenta!D$24,(2*SQRT((POWER((F1002-Päälaskenta!D$24),2))+POWER(Päälaskenta!E$20*(F1002-Päälaskenta!D$24),2))+Päälaskenta!C$20),0)</f>
        <v>5.6165492681043396</v>
      </c>
      <c r="O1002" s="8">
        <f t="shared" si="249"/>
        <v>0.160038033513659</v>
      </c>
      <c r="P1002" s="8">
        <f>IF(Päälaskenta!$C$29,IF(L1002&gt;Päälaskenta!$F$28,Kaksitasouoma_matriisi!AQ1002,Kaksitasouoma_matriisi!AR1002),Päälaskenta!$F$20)</f>
        <v>0.12</v>
      </c>
      <c r="Q1002" s="8">
        <f t="shared" si="250"/>
        <v>2.2079725539547099</v>
      </c>
      <c r="R1002" s="8">
        <f t="shared" si="244"/>
        <v>0.31881431072678401</v>
      </c>
      <c r="S1002" s="8">
        <f t="shared" si="251"/>
        <v>0.35468680183408002</v>
      </c>
      <c r="U1002" s="93">
        <f>IF(F1002&gt;Päälaskenta!D$24,Päälaskenta!H$24+L1002*Päälaskenta!G$24,F1002*Päälaskenta!C$24 + F1002*F1002*Päälaskenta!E$24)</f>
        <v>1.6004</v>
      </c>
      <c r="V1002" s="8">
        <f>IF(F1002&gt;Päälaskenta!D$24,2*SQRT(POWER(Päälaskenta!D$24,2)+POWER(Päälaskenta!E$24*Päälaskenta!D$24,2))+Päälaskenta!C$24,(2*SQRT((POWER(F1002,2))+POWER(Päälaskenta!E$24*F1002,2))+Päälaskenta!C$24))</f>
        <v>2.9798989873223301</v>
      </c>
      <c r="W1002" s="8">
        <f t="shared" si="252"/>
        <v>0.53706518469543296</v>
      </c>
      <c r="X1002" s="8">
        <f>Päälaskenta!F$24</f>
        <v>7.0000000000000007E-2</v>
      </c>
      <c r="Y1002" s="8">
        <f t="shared" si="253"/>
        <v>15.1059659963672</v>
      </c>
      <c r="Z1002" s="8">
        <f t="shared" si="245"/>
        <v>2.18118568927322</v>
      </c>
      <c r="AA1002" s="8">
        <f t="shared" si="254"/>
        <v>1.36290033071308</v>
      </c>
      <c r="AC1002" s="8">
        <f t="shared" si="246"/>
        <v>0.102667847820516</v>
      </c>
      <c r="AE1002" s="8">
        <v>1000</v>
      </c>
      <c r="AF1002" s="8">
        <f t="shared" si="256"/>
        <v>17.3139385503219</v>
      </c>
      <c r="AG1002" s="8">
        <f t="shared" si="247"/>
        <v>2.08491461511001E-2</v>
      </c>
      <c r="AJ1002" s="132">
        <f>IF(Päälaskenta!$F$28&lt;Kaksitasouoma_matriisi!L1002,Päälaskenta!$C$20*Päälaskenta!$F$28,Päälaskenta!$C$20*Kaksitasouoma_matriisi!L1002)</f>
        <v>0.85499999999999998</v>
      </c>
      <c r="AK1002" s="134">
        <f>SQRT(Päälaskenta!$D$20^2+(Päälaskenta!$D$20/(1/Päälaskenta!$E$20))^2)</f>
        <v>1.8029999999999999</v>
      </c>
      <c r="AL1002" s="134">
        <f>IF(Päälaskenta!$F$28&lt;Kaksitasouoma_matriisi!L1002,AK1002*Päälaskenta!$F$28*COS(ATAN(1/Päälaskenta!$E$20)),AK1002*Kaksitasouoma_matriisi!L1002*COS(ATAN(1/Päälaskenta!$E$20)))</f>
        <v>0.25700000000000001</v>
      </c>
      <c r="AM1002" s="134"/>
      <c r="AN1002" s="134">
        <f t="shared" si="255"/>
        <v>1.1120000000000001</v>
      </c>
      <c r="AO1002" s="8">
        <f t="shared" si="248"/>
        <v>0.44479999999999997</v>
      </c>
      <c r="AP1002" s="134">
        <f>Refererenssiarvoja!$B$16*H1002^(1/6)/(Refererenssiarvoja!$B$15^0.5)*(Päälaskenta!$G$28/2)^0.5*(1-AO1002)^(-1.5)</f>
        <v>9.9000000000000005E-2</v>
      </c>
      <c r="AQ1002" s="8">
        <f>Refererenssiarvoja!$B$16*Kaksitasouoma_matriisi!O1002^(1/6)/(SQRT((2*Refererenssiarvoja!$B$15)/(Päälaskenta!$F$31*Päälaskenta!$G$31*Päälaskenta!$F$28))+SQRT(Refererenssiarvoja!$B$15)/Refererenssiarvoja!$B$17*LN(Kaksitasouoma_matriisi!L1002/Päälaskenta!$F$28))</f>
        <v>-0.114763060538198</v>
      </c>
      <c r="AR1002" s="8">
        <f>Refererenssiarvoja!$B$16*Kaksitasouoma_matriisi!O1002^(1/6)/(SQRT((2*Refererenssiarvoja!$B$15)/(Päälaskenta!$F$31*Päälaskenta!$G$31*L1002)))</f>
        <v>0.217529964041527</v>
      </c>
    </row>
    <row r="1003" spans="1:44" x14ac:dyDescent="0.2">
      <c r="A1003" s="8">
        <v>1001</v>
      </c>
      <c r="B1003" s="8">
        <f>IF(Päälaskenta!C$7,Päälaskenta!E$7,Päälaskenta!G$5)</f>
        <v>2.5</v>
      </c>
      <c r="C1003" s="56">
        <v>0.999</v>
      </c>
      <c r="D1003" s="93">
        <f t="shared" si="241"/>
        <v>2.5024999999999999</v>
      </c>
      <c r="E1003" s="8">
        <f>IF(Päälaskenta!$C$26,Kaksitasouoma_matriisi!AP1003,Kaksitasouoma_matriisi!AC1003)</f>
        <v>0.102667847820516</v>
      </c>
      <c r="F1003" s="56">
        <f>IF(D1003&lt;Päälaskenta!H$24,(SQRT(POWER(Päälaskenta!C$24/(2*Päälaskenta!E$24),2)+(D1003/Päälaskenta!E$24))-Päälaskenta!C$24/(2*Päälaskenta!E$24)),IF(D1003=Päälaskenta!H$24,Päälaskenta!D$24,Päälaskenta!D$24+(SQRT(POWER((Päälaskenta!C$20+Päälaskenta!G$24)/(2*Päälaskenta!E$20),2)+((D1003-Päälaskenta!H$24)/Päälaskenta!E$20))-(Päälaskenta!C$20+Päälaskenta!G$24)/(2*Päälaskenta!E$20))))</f>
        <v>0.871</v>
      </c>
      <c r="G1003" s="57">
        <f>IF(F1003&gt;Päälaskenta!D$24,(2*SQRT((POWER(Päälaskenta!D$24,2))+POWER(Päälaskenta!E$24*Päälaskenta!D$24,2))+Päälaskenta!C$24)+(2*SQRT((POWER((F1003-Päälaskenta!D$24),2))+POWER(Päälaskenta!E$20*(F1003-Päälaskenta!D$24),2))+Päälaskenta!C$20),(2*SQRT((POWER(F1003,2))+POWER(Päälaskenta!E$24*F1003,2))+Päälaskenta!C$24))</f>
        <v>8.6</v>
      </c>
      <c r="H1003" s="57">
        <f t="shared" si="242"/>
        <v>0.28999999999999998</v>
      </c>
      <c r="I1003" s="62">
        <f t="shared" si="243"/>
        <v>5.4802999999999998E-2</v>
      </c>
      <c r="J1003" s="8">
        <f>IF(F1003&lt;Päälaskenta!$D$24,0,Kaksitasouoma_matriisi!F1003-Päälaskenta!$D$24)</f>
        <v>0.17100000000000001</v>
      </c>
      <c r="L1003" s="8">
        <f>IF(F1003&gt;Päälaskenta!D$24,F1003-Päälaskenta!D$24,0)</f>
        <v>0.17100000000000001</v>
      </c>
      <c r="M1003" s="8">
        <f>IF(F1003&gt;Päälaskenta!D$24,(Päälaskenta!C$20+(Päälaskenta!E$20*(Kaksitasouoma_matriisi!F1003-Päälaskenta!D$24)))*(Kaksitasouoma_matriisi!F1003-Päälaskenta!D$24),0)</f>
        <v>0.89886149999999998</v>
      </c>
      <c r="N1003" s="8">
        <f>IF(F1003&gt;Päälaskenta!D$24,(2*SQRT((POWER((F1003-Päälaskenta!D$24),2))+POWER(Päälaskenta!E$20*(F1003-Päälaskenta!D$24),2))+Päälaskenta!C$20),0)</f>
        <v>5.6165492681043396</v>
      </c>
      <c r="O1003" s="8">
        <f t="shared" si="249"/>
        <v>0.160038033513659</v>
      </c>
      <c r="P1003" s="8">
        <f>IF(Päälaskenta!$C$29,IF(L1003&gt;Päälaskenta!$F$28,Kaksitasouoma_matriisi!AQ1003,Kaksitasouoma_matriisi!AR1003),Päälaskenta!$F$20)</f>
        <v>0.12</v>
      </c>
      <c r="Q1003" s="8">
        <f t="shared" si="250"/>
        <v>2.2079725539547099</v>
      </c>
      <c r="R1003" s="8">
        <f t="shared" si="244"/>
        <v>0.31881431072678401</v>
      </c>
      <c r="S1003" s="8">
        <f t="shared" si="251"/>
        <v>0.35468680183408002</v>
      </c>
      <c r="U1003" s="93">
        <f>IF(F1003&gt;Päälaskenta!D$24,Päälaskenta!H$24+L1003*Päälaskenta!G$24,F1003*Päälaskenta!C$24 + F1003*F1003*Päälaskenta!E$24)</f>
        <v>1.6004</v>
      </c>
      <c r="V1003" s="8">
        <f>IF(F1003&gt;Päälaskenta!D$24,2*SQRT(POWER(Päälaskenta!D$24,2)+POWER(Päälaskenta!E$24*Päälaskenta!D$24,2))+Päälaskenta!C$24,(2*SQRT((POWER(F1003,2))+POWER(Päälaskenta!E$24*F1003,2))+Päälaskenta!C$24))</f>
        <v>2.9798989873223301</v>
      </c>
      <c r="W1003" s="8">
        <f t="shared" si="252"/>
        <v>0.53706518469543296</v>
      </c>
      <c r="X1003" s="8">
        <f>Päälaskenta!F$24</f>
        <v>7.0000000000000007E-2</v>
      </c>
      <c r="Y1003" s="8">
        <f t="shared" si="253"/>
        <v>15.1059659963672</v>
      </c>
      <c r="Z1003" s="8">
        <f t="shared" si="245"/>
        <v>2.18118568927322</v>
      </c>
      <c r="AA1003" s="8">
        <f t="shared" si="254"/>
        <v>1.36290033071308</v>
      </c>
      <c r="AC1003" s="8">
        <f t="shared" si="246"/>
        <v>0.102667847820516</v>
      </c>
      <c r="AE1003" s="8">
        <v>1001</v>
      </c>
      <c r="AF1003" s="8">
        <f t="shared" si="256"/>
        <v>17.3139385503219</v>
      </c>
      <c r="AG1003" s="8">
        <f t="shared" si="247"/>
        <v>2.08491461511001E-2</v>
      </c>
      <c r="AJ1003" s="132">
        <f>IF(Päälaskenta!$F$28&lt;Kaksitasouoma_matriisi!L1003,Päälaskenta!$C$20*Päälaskenta!$F$28,Päälaskenta!$C$20*Kaksitasouoma_matriisi!L1003)</f>
        <v>0.85499999999999998</v>
      </c>
      <c r="AK1003" s="134">
        <f>SQRT(Päälaskenta!$D$20^2+(Päälaskenta!$D$20/(1/Päälaskenta!$E$20))^2)</f>
        <v>1.8029999999999999</v>
      </c>
      <c r="AL1003" s="134">
        <f>IF(Päälaskenta!$F$28&lt;Kaksitasouoma_matriisi!L1003,AK1003*Päälaskenta!$F$28*COS(ATAN(1/Päälaskenta!$E$20)),AK1003*Kaksitasouoma_matriisi!L1003*COS(ATAN(1/Päälaskenta!$E$20)))</f>
        <v>0.25700000000000001</v>
      </c>
      <c r="AM1003" s="134"/>
      <c r="AN1003" s="134">
        <f t="shared" si="255"/>
        <v>1.1120000000000001</v>
      </c>
      <c r="AO1003" s="8">
        <f t="shared" si="248"/>
        <v>0.44435564435564401</v>
      </c>
      <c r="AP1003" s="134">
        <f>Refererenssiarvoja!$B$16*H1003^(1/6)/(Refererenssiarvoja!$B$15^0.5)*(Päälaskenta!$G$28/2)^0.5*(1-AO1003)^(-1.5)</f>
        <v>9.9000000000000005E-2</v>
      </c>
      <c r="AQ1003" s="8">
        <f>Refererenssiarvoja!$B$16*Kaksitasouoma_matriisi!O1003^(1/6)/(SQRT((2*Refererenssiarvoja!$B$15)/(Päälaskenta!$F$31*Päälaskenta!$G$31*Päälaskenta!$F$28))+SQRT(Refererenssiarvoja!$B$15)/Refererenssiarvoja!$B$17*LN(Kaksitasouoma_matriisi!L1003/Päälaskenta!$F$28))</f>
        <v>-0.114763060538198</v>
      </c>
      <c r="AR1003" s="8">
        <f>Refererenssiarvoja!$B$16*Kaksitasouoma_matriisi!O1003^(1/6)/(SQRT((2*Refererenssiarvoja!$B$15)/(Päälaskenta!$F$31*Päälaskenta!$G$31*L1003)))</f>
        <v>0.217529964041527</v>
      </c>
    </row>
    <row r="1004" spans="1:44" x14ac:dyDescent="0.2">
      <c r="A1004" s="8">
        <v>1002</v>
      </c>
      <c r="B1004" s="8">
        <f>IF(Päälaskenta!C$7,Päälaskenta!E$7,Päälaskenta!G$5)</f>
        <v>2.5</v>
      </c>
      <c r="C1004" s="56">
        <v>0.998</v>
      </c>
      <c r="D1004" s="93">
        <f t="shared" si="241"/>
        <v>2.5049999999999999</v>
      </c>
      <c r="E1004" s="8">
        <f>IF(Päälaskenta!$C$26,Kaksitasouoma_matriisi!AP1004,Kaksitasouoma_matriisi!AC1004)</f>
        <v>0.102675114282424</v>
      </c>
      <c r="F1004" s="56">
        <f>IF(D1004&lt;Päälaskenta!H$24,(SQRT(POWER(Päälaskenta!C$24/(2*Päälaskenta!E$24),2)+(D1004/Päälaskenta!E$24))-Päälaskenta!C$24/(2*Päälaskenta!E$24)),IF(D1004=Päälaskenta!H$24,Päälaskenta!D$24,Päälaskenta!D$24+(SQRT(POWER((Päälaskenta!C$20+Päälaskenta!G$24)/(2*Päälaskenta!E$20),2)+((D1004-Päälaskenta!H$24)/Päälaskenta!E$20))-(Päälaskenta!C$20+Päälaskenta!G$24)/(2*Päälaskenta!E$20))))</f>
        <v>0.872</v>
      </c>
      <c r="G1004" s="57">
        <f>IF(F1004&gt;Päälaskenta!D$24,(2*SQRT((POWER(Päälaskenta!D$24,2))+POWER(Päälaskenta!E$24*Päälaskenta!D$24,2))+Päälaskenta!C$24)+(2*SQRT((POWER((F1004-Päälaskenta!D$24),2))+POWER(Päälaskenta!E$20*(F1004-Päälaskenta!D$24),2))+Päälaskenta!C$20),(2*SQRT((POWER(F1004,2))+POWER(Päälaskenta!E$24*F1004,2))+Päälaskenta!C$24))</f>
        <v>8.6</v>
      </c>
      <c r="H1004" s="57">
        <f t="shared" si="242"/>
        <v>0.28999999999999998</v>
      </c>
      <c r="I1004" s="62">
        <f t="shared" si="243"/>
        <v>5.4701E-2</v>
      </c>
      <c r="J1004" s="8">
        <f>IF(F1004&lt;Päälaskenta!$D$24,0,Kaksitasouoma_matriisi!F1004-Päälaskenta!$D$24)</f>
        <v>0.17199999999999999</v>
      </c>
      <c r="L1004" s="8">
        <f>IF(F1004&gt;Päälaskenta!D$24,F1004-Päälaskenta!D$24,0)</f>
        <v>0.17199999999999999</v>
      </c>
      <c r="M1004" s="8">
        <f>IF(F1004&gt;Päälaskenta!D$24,(Päälaskenta!C$20+(Päälaskenta!E$20*(Kaksitasouoma_matriisi!F1004-Päälaskenta!D$24)))*(Kaksitasouoma_matriisi!F1004-Päälaskenta!D$24),0)</f>
        <v>0.90437599999999996</v>
      </c>
      <c r="N1004" s="8">
        <f>IF(F1004&gt;Päälaskenta!D$24,(2*SQRT((POWER((F1004-Päälaskenta!D$24),2))+POWER(Päälaskenta!E$20*(F1004-Päälaskenta!D$24),2))+Päälaskenta!C$20),0)</f>
        <v>5.6201548193798097</v>
      </c>
      <c r="O1004" s="8">
        <f t="shared" si="249"/>
        <v>0.160916563522675</v>
      </c>
      <c r="P1004" s="8">
        <f>IF(Päälaskenta!$C$29,IF(L1004&gt;Päälaskenta!$F$28,Kaksitasouoma_matriisi!AQ1004,Kaksitasouoma_matriisi!AR1004),Päälaskenta!$F$20)</f>
        <v>0.12</v>
      </c>
      <c r="Q1004" s="8">
        <f t="shared" si="250"/>
        <v>2.2296410360329499</v>
      </c>
      <c r="R1004" s="8">
        <f t="shared" si="244"/>
        <v>0.32084154884281502</v>
      </c>
      <c r="S1004" s="8">
        <f t="shared" si="251"/>
        <v>0.354765660347925</v>
      </c>
      <c r="U1004" s="93">
        <f>IF(F1004&gt;Päälaskenta!D$24,Päälaskenta!H$24+L1004*Päälaskenta!G$24,F1004*Päälaskenta!C$24 + F1004*F1004*Päälaskenta!E$24)</f>
        <v>1.6028</v>
      </c>
      <c r="V1004" s="8">
        <f>IF(F1004&gt;Päälaskenta!D$24,2*SQRT(POWER(Päälaskenta!D$24,2)+POWER(Päälaskenta!E$24*Päälaskenta!D$24,2))+Päälaskenta!C$24,(2*SQRT((POWER(F1004,2))+POWER(Päälaskenta!E$24*F1004,2))+Päälaskenta!C$24))</f>
        <v>2.9798989873223301</v>
      </c>
      <c r="W1004" s="8">
        <f t="shared" si="252"/>
        <v>0.53787058112336905</v>
      </c>
      <c r="X1004" s="8">
        <f>Päälaskenta!F$24</f>
        <v>7.0000000000000007E-2</v>
      </c>
      <c r="Y1004" s="8">
        <f t="shared" si="253"/>
        <v>15.143740342365801</v>
      </c>
      <c r="Z1004" s="8">
        <f t="shared" si="245"/>
        <v>2.17915845115719</v>
      </c>
      <c r="AA1004" s="8">
        <f t="shared" si="254"/>
        <v>1.3595947411761899</v>
      </c>
      <c r="AC1004" s="8">
        <f t="shared" si="246"/>
        <v>0.102675114282424</v>
      </c>
      <c r="AE1004" s="8">
        <v>1002</v>
      </c>
      <c r="AF1004" s="8">
        <f t="shared" si="256"/>
        <v>17.3733813783988</v>
      </c>
      <c r="AG1004" s="8">
        <f t="shared" si="247"/>
        <v>2.0706719987455099E-2</v>
      </c>
      <c r="AJ1004" s="132">
        <f>IF(Päälaskenta!$F$28&lt;Kaksitasouoma_matriisi!L1004,Päälaskenta!$C$20*Päälaskenta!$F$28,Päälaskenta!$C$20*Kaksitasouoma_matriisi!L1004)</f>
        <v>0.86</v>
      </c>
      <c r="AK1004" s="134">
        <f>SQRT(Päälaskenta!$D$20^2+(Päälaskenta!$D$20/(1/Päälaskenta!$E$20))^2)</f>
        <v>1.8029999999999999</v>
      </c>
      <c r="AL1004" s="134">
        <f>IF(Päälaskenta!$F$28&lt;Kaksitasouoma_matriisi!L1004,AK1004*Päälaskenta!$F$28*COS(ATAN(1/Päälaskenta!$E$20)),AK1004*Kaksitasouoma_matriisi!L1004*COS(ATAN(1/Päälaskenta!$E$20)))</f>
        <v>0.25800000000000001</v>
      </c>
      <c r="AM1004" s="134"/>
      <c r="AN1004" s="134">
        <f t="shared" si="255"/>
        <v>1.1180000000000001</v>
      </c>
      <c r="AO1004" s="8">
        <f t="shared" si="248"/>
        <v>0.446307385229541</v>
      </c>
      <c r="AP1004" s="134">
        <f>Refererenssiarvoja!$B$16*H1004^(1/6)/(Refererenssiarvoja!$B$15^0.5)*(Päälaskenta!$G$28/2)^0.5*(1-AO1004)^(-1.5)</f>
        <v>0.1</v>
      </c>
      <c r="AQ1004" s="8">
        <f>Refererenssiarvoja!$B$16*Kaksitasouoma_matriisi!O1004^(1/6)/(SQRT((2*Refererenssiarvoja!$B$15)/(Päälaskenta!$F$31*Päälaskenta!$G$31*Päälaskenta!$F$28))+SQRT(Refererenssiarvoja!$B$15)/Refererenssiarvoja!$B$17*LN(Kaksitasouoma_matriisi!L1004/Päälaskenta!$F$28))</f>
        <v>-0.115690518971214</v>
      </c>
      <c r="AR1004" s="8">
        <f>Refererenssiarvoja!$B$16*Kaksitasouoma_matriisi!O1004^(1/6)/(SQRT((2*Refererenssiarvoja!$B$15)/(Päälaskenta!$F$31*Päälaskenta!$G$31*L1004)))</f>
        <v>0.21836423750457501</v>
      </c>
    </row>
    <row r="1005" spans="1:44" x14ac:dyDescent="0.2">
      <c r="A1005" s="8">
        <v>1003</v>
      </c>
      <c r="B1005" s="8">
        <f>IF(Päälaskenta!C$7,Päälaskenta!E$7,Päälaskenta!G$5)</f>
        <v>2.5</v>
      </c>
      <c r="C1005" s="56">
        <v>0.997</v>
      </c>
      <c r="D1005" s="93">
        <f t="shared" si="241"/>
        <v>2.5074999999999998</v>
      </c>
      <c r="E1005" s="8">
        <f>IF(Päälaskenta!$C$26,Kaksitasouoma_matriisi!AP1005,Kaksitasouoma_matriisi!AC1005)</f>
        <v>0.102675114282424</v>
      </c>
      <c r="F1005" s="56">
        <f>IF(D1005&lt;Päälaskenta!H$24,(SQRT(POWER(Päälaskenta!C$24/(2*Päälaskenta!E$24),2)+(D1005/Päälaskenta!E$24))-Päälaskenta!C$24/(2*Päälaskenta!E$24)),IF(D1005=Päälaskenta!H$24,Päälaskenta!D$24,Päälaskenta!D$24+(SQRT(POWER((Päälaskenta!C$20+Päälaskenta!G$24)/(2*Päälaskenta!E$20),2)+((D1005-Päälaskenta!H$24)/Päälaskenta!E$20))-(Päälaskenta!C$20+Päälaskenta!G$24)/(2*Päälaskenta!E$20))))</f>
        <v>0.872</v>
      </c>
      <c r="G1005" s="57">
        <f>IF(F1005&gt;Päälaskenta!D$24,(2*SQRT((POWER(Päälaskenta!D$24,2))+POWER(Päälaskenta!E$24*Päälaskenta!D$24,2))+Päälaskenta!C$24)+(2*SQRT((POWER((F1005-Päälaskenta!D$24),2))+POWER(Päälaskenta!E$20*(F1005-Päälaskenta!D$24),2))+Päälaskenta!C$20),(2*SQRT((POWER(F1005,2))+POWER(Päälaskenta!E$24*F1005,2))+Päälaskenta!C$24))</f>
        <v>8.6</v>
      </c>
      <c r="H1005" s="57">
        <f t="shared" si="242"/>
        <v>0.28999999999999998</v>
      </c>
      <c r="I1005" s="62">
        <f t="shared" si="243"/>
        <v>5.4591000000000001E-2</v>
      </c>
      <c r="J1005" s="8">
        <f>IF(F1005&lt;Päälaskenta!$D$24,0,Kaksitasouoma_matriisi!F1005-Päälaskenta!$D$24)</f>
        <v>0.17199999999999999</v>
      </c>
      <c r="L1005" s="8">
        <f>IF(F1005&gt;Päälaskenta!D$24,F1005-Päälaskenta!D$24,0)</f>
        <v>0.17199999999999999</v>
      </c>
      <c r="M1005" s="8">
        <f>IF(F1005&gt;Päälaskenta!D$24,(Päälaskenta!C$20+(Päälaskenta!E$20*(Kaksitasouoma_matriisi!F1005-Päälaskenta!D$24)))*(Kaksitasouoma_matriisi!F1005-Päälaskenta!D$24),0)</f>
        <v>0.90437599999999996</v>
      </c>
      <c r="N1005" s="8">
        <f>IF(F1005&gt;Päälaskenta!D$24,(2*SQRT((POWER((F1005-Päälaskenta!D$24),2))+POWER(Päälaskenta!E$20*(F1005-Päälaskenta!D$24),2))+Päälaskenta!C$20),0)</f>
        <v>5.6201548193798097</v>
      </c>
      <c r="O1005" s="8">
        <f t="shared" si="249"/>
        <v>0.160916563522675</v>
      </c>
      <c r="P1005" s="8">
        <f>IF(Päälaskenta!$C$29,IF(L1005&gt;Päälaskenta!$F$28,Kaksitasouoma_matriisi!AQ1005,Kaksitasouoma_matriisi!AR1005),Päälaskenta!$F$20)</f>
        <v>0.12</v>
      </c>
      <c r="Q1005" s="8">
        <f t="shared" si="250"/>
        <v>2.2296410360329499</v>
      </c>
      <c r="R1005" s="8">
        <f t="shared" si="244"/>
        <v>0.32084154884281502</v>
      </c>
      <c r="S1005" s="8">
        <f t="shared" si="251"/>
        <v>0.354765660347925</v>
      </c>
      <c r="U1005" s="93">
        <f>IF(F1005&gt;Päälaskenta!D$24,Päälaskenta!H$24+L1005*Päälaskenta!G$24,F1005*Päälaskenta!C$24 + F1005*F1005*Päälaskenta!E$24)</f>
        <v>1.6028</v>
      </c>
      <c r="V1005" s="8">
        <f>IF(F1005&gt;Päälaskenta!D$24,2*SQRT(POWER(Päälaskenta!D$24,2)+POWER(Päälaskenta!E$24*Päälaskenta!D$24,2))+Päälaskenta!C$24,(2*SQRT((POWER(F1005,2))+POWER(Päälaskenta!E$24*F1005,2))+Päälaskenta!C$24))</f>
        <v>2.9798989873223301</v>
      </c>
      <c r="W1005" s="8">
        <f t="shared" si="252"/>
        <v>0.53787058112336905</v>
      </c>
      <c r="X1005" s="8">
        <f>Päälaskenta!F$24</f>
        <v>7.0000000000000007E-2</v>
      </c>
      <c r="Y1005" s="8">
        <f t="shared" si="253"/>
        <v>15.143740342365801</v>
      </c>
      <c r="Z1005" s="8">
        <f t="shared" si="245"/>
        <v>2.17915845115719</v>
      </c>
      <c r="AA1005" s="8">
        <f t="shared" si="254"/>
        <v>1.3595947411761899</v>
      </c>
      <c r="AC1005" s="8">
        <f t="shared" si="246"/>
        <v>0.102675114282424</v>
      </c>
      <c r="AE1005" s="8">
        <v>1003</v>
      </c>
      <c r="AF1005" s="8">
        <f t="shared" si="256"/>
        <v>17.3733813783988</v>
      </c>
      <c r="AG1005" s="8">
        <f t="shared" si="247"/>
        <v>2.0706719987455099E-2</v>
      </c>
      <c r="AJ1005" s="132">
        <f>IF(Päälaskenta!$F$28&lt;Kaksitasouoma_matriisi!L1005,Päälaskenta!$C$20*Päälaskenta!$F$28,Päälaskenta!$C$20*Kaksitasouoma_matriisi!L1005)</f>
        <v>0.86</v>
      </c>
      <c r="AK1005" s="134">
        <f>SQRT(Päälaskenta!$D$20^2+(Päälaskenta!$D$20/(1/Päälaskenta!$E$20))^2)</f>
        <v>1.8029999999999999</v>
      </c>
      <c r="AL1005" s="134">
        <f>IF(Päälaskenta!$F$28&lt;Kaksitasouoma_matriisi!L1005,AK1005*Päälaskenta!$F$28*COS(ATAN(1/Päälaskenta!$E$20)),AK1005*Kaksitasouoma_matriisi!L1005*COS(ATAN(1/Päälaskenta!$E$20)))</f>
        <v>0.25800000000000001</v>
      </c>
      <c r="AM1005" s="134"/>
      <c r="AN1005" s="134">
        <f t="shared" si="255"/>
        <v>1.1180000000000001</v>
      </c>
      <c r="AO1005" s="8">
        <f t="shared" si="248"/>
        <v>0.44586241276171501</v>
      </c>
      <c r="AP1005" s="134">
        <f>Refererenssiarvoja!$B$16*H1005^(1/6)/(Refererenssiarvoja!$B$15^0.5)*(Päälaskenta!$G$28/2)^0.5*(1-AO1005)^(-1.5)</f>
        <v>0.1</v>
      </c>
      <c r="AQ1005" s="8">
        <f>Refererenssiarvoja!$B$16*Kaksitasouoma_matriisi!O1005^(1/6)/(SQRT((2*Refererenssiarvoja!$B$15)/(Päälaskenta!$F$31*Päälaskenta!$G$31*Päälaskenta!$F$28))+SQRT(Refererenssiarvoja!$B$15)/Refererenssiarvoja!$B$17*LN(Kaksitasouoma_matriisi!L1005/Päälaskenta!$F$28))</f>
        <v>-0.115690518971214</v>
      </c>
      <c r="AR1005" s="8">
        <f>Refererenssiarvoja!$B$16*Kaksitasouoma_matriisi!O1005^(1/6)/(SQRT((2*Refererenssiarvoja!$B$15)/(Päälaskenta!$F$31*Päälaskenta!$G$31*L1005)))</f>
        <v>0.21836423750457501</v>
      </c>
    </row>
    <row r="1006" spans="1:44" x14ac:dyDescent="0.2">
      <c r="A1006" s="8">
        <v>1004</v>
      </c>
      <c r="B1006" s="8">
        <f>IF(Päälaskenta!C$7,Päälaskenta!E$7,Päälaskenta!G$5)</f>
        <v>2.5</v>
      </c>
      <c r="C1006" s="56">
        <v>0.996</v>
      </c>
      <c r="D1006" s="93">
        <f t="shared" si="241"/>
        <v>2.5099999999999998</v>
      </c>
      <c r="E1006" s="8">
        <f>IF(Päälaskenta!$C$26,Kaksitasouoma_matriisi!AP1006,Kaksitasouoma_matriisi!AC1006)</f>
        <v>0.102675114282424</v>
      </c>
      <c r="F1006" s="56">
        <f>IF(D1006&lt;Päälaskenta!H$24,(SQRT(POWER(Päälaskenta!C$24/(2*Päälaskenta!E$24),2)+(D1006/Päälaskenta!E$24))-Päälaskenta!C$24/(2*Päälaskenta!E$24)),IF(D1006=Päälaskenta!H$24,Päälaskenta!D$24,Päälaskenta!D$24+(SQRT(POWER((Päälaskenta!C$20+Päälaskenta!G$24)/(2*Päälaskenta!E$20),2)+((D1006-Päälaskenta!H$24)/Päälaskenta!E$20))-(Päälaskenta!C$20+Päälaskenta!G$24)/(2*Päälaskenta!E$20))))</f>
        <v>0.872</v>
      </c>
      <c r="G1006" s="57">
        <f>IF(F1006&gt;Päälaskenta!D$24,(2*SQRT((POWER(Päälaskenta!D$24,2))+POWER(Päälaskenta!E$24*Päälaskenta!D$24,2))+Päälaskenta!C$24)+(2*SQRT((POWER((F1006-Päälaskenta!D$24),2))+POWER(Päälaskenta!E$20*(F1006-Päälaskenta!D$24),2))+Päälaskenta!C$20),(2*SQRT((POWER(F1006,2))+POWER(Päälaskenta!E$24*F1006,2))+Päälaskenta!C$24))</f>
        <v>8.6</v>
      </c>
      <c r="H1006" s="57">
        <f t="shared" si="242"/>
        <v>0.28999999999999998</v>
      </c>
      <c r="I1006" s="62">
        <f t="shared" si="243"/>
        <v>5.4482000000000003E-2</v>
      </c>
      <c r="J1006" s="8">
        <f>IF(F1006&lt;Päälaskenta!$D$24,0,Kaksitasouoma_matriisi!F1006-Päälaskenta!$D$24)</f>
        <v>0.17199999999999999</v>
      </c>
      <c r="L1006" s="8">
        <f>IF(F1006&gt;Päälaskenta!D$24,F1006-Päälaskenta!D$24,0)</f>
        <v>0.17199999999999999</v>
      </c>
      <c r="M1006" s="8">
        <f>IF(F1006&gt;Päälaskenta!D$24,(Päälaskenta!C$20+(Päälaskenta!E$20*(Kaksitasouoma_matriisi!F1006-Päälaskenta!D$24)))*(Kaksitasouoma_matriisi!F1006-Päälaskenta!D$24),0)</f>
        <v>0.90437599999999996</v>
      </c>
      <c r="N1006" s="8">
        <f>IF(F1006&gt;Päälaskenta!D$24,(2*SQRT((POWER((F1006-Päälaskenta!D$24),2))+POWER(Päälaskenta!E$20*(F1006-Päälaskenta!D$24),2))+Päälaskenta!C$20),0)</f>
        <v>5.6201548193798097</v>
      </c>
      <c r="O1006" s="8">
        <f t="shared" si="249"/>
        <v>0.160916563522675</v>
      </c>
      <c r="P1006" s="8">
        <f>IF(Päälaskenta!$C$29,IF(L1006&gt;Päälaskenta!$F$28,Kaksitasouoma_matriisi!AQ1006,Kaksitasouoma_matriisi!AR1006),Päälaskenta!$F$20)</f>
        <v>0.12</v>
      </c>
      <c r="Q1006" s="8">
        <f t="shared" si="250"/>
        <v>2.2296410360329499</v>
      </c>
      <c r="R1006" s="8">
        <f t="shared" si="244"/>
        <v>0.32084154884281502</v>
      </c>
      <c r="S1006" s="8">
        <f t="shared" si="251"/>
        <v>0.354765660347925</v>
      </c>
      <c r="U1006" s="93">
        <f>IF(F1006&gt;Päälaskenta!D$24,Päälaskenta!H$24+L1006*Päälaskenta!G$24,F1006*Päälaskenta!C$24 + F1006*F1006*Päälaskenta!E$24)</f>
        <v>1.6028</v>
      </c>
      <c r="V1006" s="8">
        <f>IF(F1006&gt;Päälaskenta!D$24,2*SQRT(POWER(Päälaskenta!D$24,2)+POWER(Päälaskenta!E$24*Päälaskenta!D$24,2))+Päälaskenta!C$24,(2*SQRT((POWER(F1006,2))+POWER(Päälaskenta!E$24*F1006,2))+Päälaskenta!C$24))</f>
        <v>2.9798989873223301</v>
      </c>
      <c r="W1006" s="8">
        <f t="shared" si="252"/>
        <v>0.53787058112336905</v>
      </c>
      <c r="X1006" s="8">
        <f>Päälaskenta!F$24</f>
        <v>7.0000000000000007E-2</v>
      </c>
      <c r="Y1006" s="8">
        <f t="shared" si="253"/>
        <v>15.143740342365801</v>
      </c>
      <c r="Z1006" s="8">
        <f t="shared" si="245"/>
        <v>2.17915845115719</v>
      </c>
      <c r="AA1006" s="8">
        <f t="shared" si="254"/>
        <v>1.3595947411761899</v>
      </c>
      <c r="AC1006" s="8">
        <f t="shared" si="246"/>
        <v>0.102675114282424</v>
      </c>
      <c r="AE1006" s="8">
        <v>1004</v>
      </c>
      <c r="AF1006" s="8">
        <f t="shared" si="256"/>
        <v>17.3733813783988</v>
      </c>
      <c r="AG1006" s="8">
        <f t="shared" si="247"/>
        <v>2.0706719987455099E-2</v>
      </c>
      <c r="AJ1006" s="132">
        <f>IF(Päälaskenta!$F$28&lt;Kaksitasouoma_matriisi!L1006,Päälaskenta!$C$20*Päälaskenta!$F$28,Päälaskenta!$C$20*Kaksitasouoma_matriisi!L1006)</f>
        <v>0.86</v>
      </c>
      <c r="AK1006" s="134">
        <f>SQRT(Päälaskenta!$D$20^2+(Päälaskenta!$D$20/(1/Päälaskenta!$E$20))^2)</f>
        <v>1.8029999999999999</v>
      </c>
      <c r="AL1006" s="134">
        <f>IF(Päälaskenta!$F$28&lt;Kaksitasouoma_matriisi!L1006,AK1006*Päälaskenta!$F$28*COS(ATAN(1/Päälaskenta!$E$20)),AK1006*Kaksitasouoma_matriisi!L1006*COS(ATAN(1/Päälaskenta!$E$20)))</f>
        <v>0.25800000000000001</v>
      </c>
      <c r="AM1006" s="134"/>
      <c r="AN1006" s="134">
        <f t="shared" si="255"/>
        <v>1.1180000000000001</v>
      </c>
      <c r="AO1006" s="8">
        <f t="shared" si="248"/>
        <v>0.44541832669322701</v>
      </c>
      <c r="AP1006" s="134">
        <f>Refererenssiarvoja!$B$16*H1006^(1/6)/(Refererenssiarvoja!$B$15^0.5)*(Päälaskenta!$G$28/2)^0.5*(1-AO1006)^(-1.5)</f>
        <v>9.9000000000000005E-2</v>
      </c>
      <c r="AQ1006" s="8">
        <f>Refererenssiarvoja!$B$16*Kaksitasouoma_matriisi!O1006^(1/6)/(SQRT((2*Refererenssiarvoja!$B$15)/(Päälaskenta!$F$31*Päälaskenta!$G$31*Päälaskenta!$F$28))+SQRT(Refererenssiarvoja!$B$15)/Refererenssiarvoja!$B$17*LN(Kaksitasouoma_matriisi!L1006/Päälaskenta!$F$28))</f>
        <v>-0.115690518971214</v>
      </c>
      <c r="AR1006" s="8">
        <f>Refererenssiarvoja!$B$16*Kaksitasouoma_matriisi!O1006^(1/6)/(SQRT((2*Refererenssiarvoja!$B$15)/(Päälaskenta!$F$31*Päälaskenta!$G$31*L1006)))</f>
        <v>0.21836423750457501</v>
      </c>
    </row>
    <row r="1007" spans="1:44" x14ac:dyDescent="0.2">
      <c r="A1007" s="8">
        <v>1005</v>
      </c>
      <c r="B1007" s="8">
        <f>IF(Päälaskenta!C$7,Päälaskenta!E$7,Päälaskenta!G$5)</f>
        <v>2.5</v>
      </c>
      <c r="C1007" s="56">
        <v>0.995</v>
      </c>
      <c r="D1007" s="93">
        <f t="shared" si="241"/>
        <v>2.5125999999999999</v>
      </c>
      <c r="E1007" s="8">
        <f>IF(Päälaskenta!$C$26,Kaksitasouoma_matriisi!AP1007,Kaksitasouoma_matriisi!AC1007)</f>
        <v>0.102682374653994</v>
      </c>
      <c r="F1007" s="56">
        <f>IF(D1007&lt;Päälaskenta!H$24,(SQRT(POWER(Päälaskenta!C$24/(2*Päälaskenta!E$24),2)+(D1007/Päälaskenta!E$24))-Päälaskenta!C$24/(2*Päälaskenta!E$24)),IF(D1007=Päälaskenta!H$24,Päälaskenta!D$24,Päälaskenta!D$24+(SQRT(POWER((Päälaskenta!C$20+Päälaskenta!G$24)/(2*Päälaskenta!E$20),2)+((D1007-Päälaskenta!H$24)/Päälaskenta!E$20))-(Päälaskenta!C$20+Päälaskenta!G$24)/(2*Päälaskenta!E$20))))</f>
        <v>0.873</v>
      </c>
      <c r="G1007" s="57">
        <f>IF(F1007&gt;Päälaskenta!D$24,(2*SQRT((POWER(Päälaskenta!D$24,2))+POWER(Päälaskenta!E$24*Päälaskenta!D$24,2))+Päälaskenta!C$24)+(2*SQRT((POWER((F1007-Päälaskenta!D$24),2))+POWER(Päälaskenta!E$20*(F1007-Päälaskenta!D$24),2))+Päälaskenta!C$20),(2*SQRT((POWER(F1007,2))+POWER(Päälaskenta!E$24*F1007,2))+Päälaskenta!C$24))</f>
        <v>8.6</v>
      </c>
      <c r="H1007" s="57">
        <f t="shared" si="242"/>
        <v>0.28999999999999998</v>
      </c>
      <c r="I1007" s="62">
        <f t="shared" si="243"/>
        <v>5.4379999999999998E-2</v>
      </c>
      <c r="J1007" s="8">
        <f>IF(F1007&lt;Päälaskenta!$D$24,0,Kaksitasouoma_matriisi!F1007-Päälaskenta!$D$24)</f>
        <v>0.17299999999999999</v>
      </c>
      <c r="L1007" s="8">
        <f>IF(F1007&gt;Päälaskenta!D$24,F1007-Päälaskenta!D$24,0)</f>
        <v>0.17299999999999999</v>
      </c>
      <c r="M1007" s="8">
        <f>IF(F1007&gt;Päälaskenta!D$24,(Päälaskenta!C$20+(Päälaskenta!E$20*(Kaksitasouoma_matriisi!F1007-Päälaskenta!D$24)))*(Kaksitasouoma_matriisi!F1007-Päälaskenta!D$24),0)</f>
        <v>0.90989350000000002</v>
      </c>
      <c r="N1007" s="8">
        <f>IF(F1007&gt;Päälaskenta!D$24,(2*SQRT((POWER((F1007-Päälaskenta!D$24),2))+POWER(Päälaskenta!E$20*(F1007-Päälaskenta!D$24),2))+Päälaskenta!C$20),0)</f>
        <v>5.6237603706552699</v>
      </c>
      <c r="O1007" s="8">
        <f t="shared" si="249"/>
        <v>0.16179450048188701</v>
      </c>
      <c r="P1007" s="8">
        <f>IF(Päälaskenta!$C$29,IF(L1007&gt;Päälaskenta!$F$28,Kaksitasouoma_matriisi!AQ1007,Kaksitasouoma_matriisi!AR1007),Päälaskenta!$F$20)</f>
        <v>0.12</v>
      </c>
      <c r="Q1007" s="8">
        <f t="shared" si="250"/>
        <v>2.2513956374228901</v>
      </c>
      <c r="R1007" s="8">
        <f t="shared" si="244"/>
        <v>0.322865018380808</v>
      </c>
      <c r="S1007" s="8">
        <f t="shared" si="251"/>
        <v>0.35483825126875601</v>
      </c>
      <c r="U1007" s="93">
        <f>IF(F1007&gt;Päälaskenta!D$24,Päälaskenta!H$24+L1007*Päälaskenta!G$24,F1007*Päälaskenta!C$24 + F1007*F1007*Päälaskenta!E$24)</f>
        <v>1.6052</v>
      </c>
      <c r="V1007" s="8">
        <f>IF(F1007&gt;Päälaskenta!D$24,2*SQRT(POWER(Päälaskenta!D$24,2)+POWER(Päälaskenta!E$24*Päälaskenta!D$24,2))+Päälaskenta!C$24,(2*SQRT((POWER(F1007,2))+POWER(Päälaskenta!E$24*F1007,2))+Päälaskenta!C$24))</f>
        <v>2.9798989873223301</v>
      </c>
      <c r="W1007" s="8">
        <f t="shared" si="252"/>
        <v>0.53867597755130503</v>
      </c>
      <c r="X1007" s="8">
        <f>Päälaskenta!F$24</f>
        <v>7.0000000000000007E-2</v>
      </c>
      <c r="Y1007" s="8">
        <f t="shared" si="253"/>
        <v>15.181552415557601</v>
      </c>
      <c r="Z1007" s="8">
        <f t="shared" si="245"/>
        <v>2.1771349816191901</v>
      </c>
      <c r="AA1007" s="8">
        <f t="shared" si="254"/>
        <v>1.35630138401395</v>
      </c>
      <c r="AC1007" s="8">
        <f t="shared" si="246"/>
        <v>0.102682374653994</v>
      </c>
      <c r="AE1007" s="8">
        <v>1005</v>
      </c>
      <c r="AF1007" s="8">
        <f t="shared" si="256"/>
        <v>17.4329480529805</v>
      </c>
      <c r="AG1007" s="8">
        <f t="shared" si="247"/>
        <v>2.0565456078225901E-2</v>
      </c>
      <c r="AJ1007" s="132">
        <f>IF(Päälaskenta!$F$28&lt;Kaksitasouoma_matriisi!L1007,Päälaskenta!$C$20*Päälaskenta!$F$28,Päälaskenta!$C$20*Kaksitasouoma_matriisi!L1007)</f>
        <v>0.86499999999999999</v>
      </c>
      <c r="AK1007" s="134">
        <f>SQRT(Päälaskenta!$D$20^2+(Päälaskenta!$D$20/(1/Päälaskenta!$E$20))^2)</f>
        <v>1.8029999999999999</v>
      </c>
      <c r="AL1007" s="134">
        <f>IF(Päälaskenta!$F$28&lt;Kaksitasouoma_matriisi!L1007,AK1007*Päälaskenta!$F$28*COS(ATAN(1/Päälaskenta!$E$20)),AK1007*Kaksitasouoma_matriisi!L1007*COS(ATAN(1/Päälaskenta!$E$20)))</f>
        <v>0.26</v>
      </c>
      <c r="AM1007" s="134"/>
      <c r="AN1007" s="134">
        <f t="shared" si="255"/>
        <v>1.125</v>
      </c>
      <c r="AO1007" s="8">
        <f t="shared" si="248"/>
        <v>0.44774337339807402</v>
      </c>
      <c r="AP1007" s="134">
        <f>Refererenssiarvoja!$B$16*H1007^(1/6)/(Refererenssiarvoja!$B$15^0.5)*(Päälaskenta!$G$28/2)^0.5*(1-AO1007)^(-1.5)</f>
        <v>0.1</v>
      </c>
      <c r="AQ1007" s="8">
        <f>Refererenssiarvoja!$B$16*Kaksitasouoma_matriisi!O1007^(1/6)/(SQRT((2*Refererenssiarvoja!$B$15)/(Päälaskenta!$F$31*Päälaskenta!$G$31*Päälaskenta!$F$28))+SQRT(Refererenssiarvoja!$B$15)/Refererenssiarvoja!$B$17*LN(Kaksitasouoma_matriisi!L1007/Päälaskenta!$F$28))</f>
        <v>-0.116625927537272</v>
      </c>
      <c r="AR1007" s="8">
        <f>Refererenssiarvoja!$B$16*Kaksitasouoma_matriisi!O1007^(1/6)/(SQRT((2*Refererenssiarvoja!$B$15)/(Päälaskenta!$F$31*Päälaskenta!$G$31*L1007)))</f>
        <v>0.21919678297230899</v>
      </c>
    </row>
    <row r="1008" spans="1:44" x14ac:dyDescent="0.2">
      <c r="A1008" s="8">
        <v>1006</v>
      </c>
      <c r="B1008" s="8">
        <f>IF(Päälaskenta!C$7,Päälaskenta!E$7,Päälaskenta!G$5)</f>
        <v>2.5</v>
      </c>
      <c r="C1008" s="56">
        <v>0.99399999999999999</v>
      </c>
      <c r="D1008" s="93">
        <f t="shared" si="241"/>
        <v>2.5150999999999999</v>
      </c>
      <c r="E1008" s="8">
        <f>IF(Päälaskenta!$C$26,Kaksitasouoma_matriisi!AP1008,Kaksitasouoma_matriisi!AC1008)</f>
        <v>0.102682374653994</v>
      </c>
      <c r="F1008" s="56">
        <f>IF(D1008&lt;Päälaskenta!H$24,(SQRT(POWER(Päälaskenta!C$24/(2*Päälaskenta!E$24),2)+(D1008/Päälaskenta!E$24))-Päälaskenta!C$24/(2*Päälaskenta!E$24)),IF(D1008=Päälaskenta!H$24,Päälaskenta!D$24,Päälaskenta!D$24+(SQRT(POWER((Päälaskenta!C$20+Päälaskenta!G$24)/(2*Päälaskenta!E$20),2)+((D1008-Päälaskenta!H$24)/Päälaskenta!E$20))-(Päälaskenta!C$20+Päälaskenta!G$24)/(2*Päälaskenta!E$20))))</f>
        <v>0.873</v>
      </c>
      <c r="G1008" s="57">
        <f>IF(F1008&gt;Päälaskenta!D$24,(2*SQRT((POWER(Päälaskenta!D$24,2))+POWER(Päälaskenta!E$24*Päälaskenta!D$24,2))+Päälaskenta!C$24)+(2*SQRT((POWER((F1008-Päälaskenta!D$24),2))+POWER(Päälaskenta!E$20*(F1008-Päälaskenta!D$24),2))+Päälaskenta!C$20),(2*SQRT((POWER(F1008,2))+POWER(Päälaskenta!E$24*F1008,2))+Päälaskenta!C$24))</f>
        <v>8.6</v>
      </c>
      <c r="H1008" s="57">
        <f t="shared" si="242"/>
        <v>0.28999999999999998</v>
      </c>
      <c r="I1008" s="62">
        <f t="shared" si="243"/>
        <v>5.4271E-2</v>
      </c>
      <c r="J1008" s="8">
        <f>IF(F1008&lt;Päälaskenta!$D$24,0,Kaksitasouoma_matriisi!F1008-Päälaskenta!$D$24)</f>
        <v>0.17299999999999999</v>
      </c>
      <c r="L1008" s="8">
        <f>IF(F1008&gt;Päälaskenta!D$24,F1008-Päälaskenta!D$24,0)</f>
        <v>0.17299999999999999</v>
      </c>
      <c r="M1008" s="8">
        <f>IF(F1008&gt;Päälaskenta!D$24,(Päälaskenta!C$20+(Päälaskenta!E$20*(Kaksitasouoma_matriisi!F1008-Päälaskenta!D$24)))*(Kaksitasouoma_matriisi!F1008-Päälaskenta!D$24),0)</f>
        <v>0.90989350000000002</v>
      </c>
      <c r="N1008" s="8">
        <f>IF(F1008&gt;Päälaskenta!D$24,(2*SQRT((POWER((F1008-Päälaskenta!D$24),2))+POWER(Päälaskenta!E$20*(F1008-Päälaskenta!D$24),2))+Päälaskenta!C$20),0)</f>
        <v>5.6237603706552699</v>
      </c>
      <c r="O1008" s="8">
        <f t="shared" si="249"/>
        <v>0.16179450048188701</v>
      </c>
      <c r="P1008" s="8">
        <f>IF(Päälaskenta!$C$29,IF(L1008&gt;Päälaskenta!$F$28,Kaksitasouoma_matriisi!AQ1008,Kaksitasouoma_matriisi!AR1008),Päälaskenta!$F$20)</f>
        <v>0.12</v>
      </c>
      <c r="Q1008" s="8">
        <f t="shared" si="250"/>
        <v>2.2513956374228901</v>
      </c>
      <c r="R1008" s="8">
        <f t="shared" si="244"/>
        <v>0.322865018380808</v>
      </c>
      <c r="S1008" s="8">
        <f t="shared" si="251"/>
        <v>0.35483825126875601</v>
      </c>
      <c r="U1008" s="93">
        <f>IF(F1008&gt;Päälaskenta!D$24,Päälaskenta!H$24+L1008*Päälaskenta!G$24,F1008*Päälaskenta!C$24 + F1008*F1008*Päälaskenta!E$24)</f>
        <v>1.6052</v>
      </c>
      <c r="V1008" s="8">
        <f>IF(F1008&gt;Päälaskenta!D$24,2*SQRT(POWER(Päälaskenta!D$24,2)+POWER(Päälaskenta!E$24*Päälaskenta!D$24,2))+Päälaskenta!C$24,(2*SQRT((POWER(F1008,2))+POWER(Päälaskenta!E$24*F1008,2))+Päälaskenta!C$24))</f>
        <v>2.9798989873223301</v>
      </c>
      <c r="W1008" s="8">
        <f t="shared" si="252"/>
        <v>0.53867597755130503</v>
      </c>
      <c r="X1008" s="8">
        <f>Päälaskenta!F$24</f>
        <v>7.0000000000000007E-2</v>
      </c>
      <c r="Y1008" s="8">
        <f t="shared" si="253"/>
        <v>15.181552415557601</v>
      </c>
      <c r="Z1008" s="8">
        <f t="shared" si="245"/>
        <v>2.1771349816191901</v>
      </c>
      <c r="AA1008" s="8">
        <f t="shared" si="254"/>
        <v>1.35630138401395</v>
      </c>
      <c r="AC1008" s="8">
        <f t="shared" si="246"/>
        <v>0.102682374653994</v>
      </c>
      <c r="AE1008" s="8">
        <v>1006</v>
      </c>
      <c r="AF1008" s="8">
        <f t="shared" si="256"/>
        <v>17.4329480529805</v>
      </c>
      <c r="AG1008" s="8">
        <f t="shared" si="247"/>
        <v>2.0565456078225901E-2</v>
      </c>
      <c r="AJ1008" s="132">
        <f>IF(Päälaskenta!$F$28&lt;Kaksitasouoma_matriisi!L1008,Päälaskenta!$C$20*Päälaskenta!$F$28,Päälaskenta!$C$20*Kaksitasouoma_matriisi!L1008)</f>
        <v>0.86499999999999999</v>
      </c>
      <c r="AK1008" s="134">
        <f>SQRT(Päälaskenta!$D$20^2+(Päälaskenta!$D$20/(1/Päälaskenta!$E$20))^2)</f>
        <v>1.8029999999999999</v>
      </c>
      <c r="AL1008" s="134">
        <f>IF(Päälaskenta!$F$28&lt;Kaksitasouoma_matriisi!L1008,AK1008*Päälaskenta!$F$28*COS(ATAN(1/Päälaskenta!$E$20)),AK1008*Kaksitasouoma_matriisi!L1008*COS(ATAN(1/Päälaskenta!$E$20)))</f>
        <v>0.26</v>
      </c>
      <c r="AM1008" s="134"/>
      <c r="AN1008" s="134">
        <f t="shared" si="255"/>
        <v>1.125</v>
      </c>
      <c r="AO1008" s="8">
        <f t="shared" si="248"/>
        <v>0.44729831815832399</v>
      </c>
      <c r="AP1008" s="134">
        <f>Refererenssiarvoja!$B$16*H1008^(1/6)/(Refererenssiarvoja!$B$15^0.5)*(Päälaskenta!$G$28/2)^0.5*(1-AO1008)^(-1.5)</f>
        <v>0.1</v>
      </c>
      <c r="AQ1008" s="8">
        <f>Refererenssiarvoja!$B$16*Kaksitasouoma_matriisi!O1008^(1/6)/(SQRT((2*Refererenssiarvoja!$B$15)/(Päälaskenta!$F$31*Päälaskenta!$G$31*Päälaskenta!$F$28))+SQRT(Refererenssiarvoja!$B$15)/Refererenssiarvoja!$B$17*LN(Kaksitasouoma_matriisi!L1008/Päälaskenta!$F$28))</f>
        <v>-0.116625927537272</v>
      </c>
      <c r="AR1008" s="8">
        <f>Refererenssiarvoja!$B$16*Kaksitasouoma_matriisi!O1008^(1/6)/(SQRT((2*Refererenssiarvoja!$B$15)/(Päälaskenta!$F$31*Päälaskenta!$G$31*L1008)))</f>
        <v>0.21919678297230899</v>
      </c>
    </row>
    <row r="1009" spans="1:44" x14ac:dyDescent="0.2">
      <c r="A1009" s="8">
        <v>1007</v>
      </c>
      <c r="B1009" s="8">
        <f>IF(Päälaskenta!C$7,Päälaskenta!E$7,Päälaskenta!G$5)</f>
        <v>2.5</v>
      </c>
      <c r="C1009" s="56">
        <v>0.99299999999999999</v>
      </c>
      <c r="D1009" s="93">
        <f t="shared" si="241"/>
        <v>2.5175999999999998</v>
      </c>
      <c r="E1009" s="8">
        <f>IF(Päälaskenta!$C$26,Kaksitasouoma_matriisi!AP1009,Kaksitasouoma_matriisi!AC1009)</f>
        <v>0.102682374653994</v>
      </c>
      <c r="F1009" s="56">
        <f>IF(D1009&lt;Päälaskenta!H$24,(SQRT(POWER(Päälaskenta!C$24/(2*Päälaskenta!E$24),2)+(D1009/Päälaskenta!E$24))-Päälaskenta!C$24/(2*Päälaskenta!E$24)),IF(D1009=Päälaskenta!H$24,Päälaskenta!D$24,Päälaskenta!D$24+(SQRT(POWER((Päälaskenta!C$20+Päälaskenta!G$24)/(2*Päälaskenta!E$20),2)+((D1009-Päälaskenta!H$24)/Päälaskenta!E$20))-(Päälaskenta!C$20+Päälaskenta!G$24)/(2*Päälaskenta!E$20))))</f>
        <v>0.873</v>
      </c>
      <c r="G1009" s="57">
        <f>IF(F1009&gt;Päälaskenta!D$24,(2*SQRT((POWER(Päälaskenta!D$24,2))+POWER(Päälaskenta!E$24*Päälaskenta!D$24,2))+Päälaskenta!C$24)+(2*SQRT((POWER((F1009-Päälaskenta!D$24),2))+POWER(Päälaskenta!E$20*(F1009-Päälaskenta!D$24),2))+Päälaskenta!C$20),(2*SQRT((POWER(F1009,2))+POWER(Päälaskenta!E$24*F1009,2))+Päälaskenta!C$24))</f>
        <v>8.6</v>
      </c>
      <c r="H1009" s="57">
        <f t="shared" si="242"/>
        <v>0.28999999999999998</v>
      </c>
      <c r="I1009" s="62">
        <f t="shared" si="243"/>
        <v>5.4162000000000002E-2</v>
      </c>
      <c r="J1009" s="8">
        <f>IF(F1009&lt;Päälaskenta!$D$24,0,Kaksitasouoma_matriisi!F1009-Päälaskenta!$D$24)</f>
        <v>0.17299999999999999</v>
      </c>
      <c r="L1009" s="8">
        <f>IF(F1009&gt;Päälaskenta!D$24,F1009-Päälaskenta!D$24,0)</f>
        <v>0.17299999999999999</v>
      </c>
      <c r="M1009" s="8">
        <f>IF(F1009&gt;Päälaskenta!D$24,(Päälaskenta!C$20+(Päälaskenta!E$20*(Kaksitasouoma_matriisi!F1009-Päälaskenta!D$24)))*(Kaksitasouoma_matriisi!F1009-Päälaskenta!D$24),0)</f>
        <v>0.90989350000000002</v>
      </c>
      <c r="N1009" s="8">
        <f>IF(F1009&gt;Päälaskenta!D$24,(2*SQRT((POWER((F1009-Päälaskenta!D$24),2))+POWER(Päälaskenta!E$20*(F1009-Päälaskenta!D$24),2))+Päälaskenta!C$20),0)</f>
        <v>5.6237603706552699</v>
      </c>
      <c r="O1009" s="8">
        <f t="shared" si="249"/>
        <v>0.16179450048188701</v>
      </c>
      <c r="P1009" s="8">
        <f>IF(Päälaskenta!$C$29,IF(L1009&gt;Päälaskenta!$F$28,Kaksitasouoma_matriisi!AQ1009,Kaksitasouoma_matriisi!AR1009),Päälaskenta!$F$20)</f>
        <v>0.12</v>
      </c>
      <c r="Q1009" s="8">
        <f t="shared" si="250"/>
        <v>2.2513956374228901</v>
      </c>
      <c r="R1009" s="8">
        <f t="shared" si="244"/>
        <v>0.322865018380808</v>
      </c>
      <c r="S1009" s="8">
        <f t="shared" si="251"/>
        <v>0.35483825126875601</v>
      </c>
      <c r="U1009" s="93">
        <f>IF(F1009&gt;Päälaskenta!D$24,Päälaskenta!H$24+L1009*Päälaskenta!G$24,F1009*Päälaskenta!C$24 + F1009*F1009*Päälaskenta!E$24)</f>
        <v>1.6052</v>
      </c>
      <c r="V1009" s="8">
        <f>IF(F1009&gt;Päälaskenta!D$24,2*SQRT(POWER(Päälaskenta!D$24,2)+POWER(Päälaskenta!E$24*Päälaskenta!D$24,2))+Päälaskenta!C$24,(2*SQRT((POWER(F1009,2))+POWER(Päälaskenta!E$24*F1009,2))+Päälaskenta!C$24))</f>
        <v>2.9798989873223301</v>
      </c>
      <c r="W1009" s="8">
        <f t="shared" si="252"/>
        <v>0.53867597755130503</v>
      </c>
      <c r="X1009" s="8">
        <f>Päälaskenta!F$24</f>
        <v>7.0000000000000007E-2</v>
      </c>
      <c r="Y1009" s="8">
        <f t="shared" si="253"/>
        <v>15.181552415557601</v>
      </c>
      <c r="Z1009" s="8">
        <f t="shared" si="245"/>
        <v>2.1771349816191901</v>
      </c>
      <c r="AA1009" s="8">
        <f t="shared" si="254"/>
        <v>1.35630138401395</v>
      </c>
      <c r="AC1009" s="8">
        <f t="shared" si="246"/>
        <v>0.102682374653994</v>
      </c>
      <c r="AE1009" s="8">
        <v>1007</v>
      </c>
      <c r="AF1009" s="8">
        <f t="shared" si="256"/>
        <v>17.4329480529805</v>
      </c>
      <c r="AG1009" s="8">
        <f t="shared" si="247"/>
        <v>2.0565456078225901E-2</v>
      </c>
      <c r="AJ1009" s="132">
        <f>IF(Päälaskenta!$F$28&lt;Kaksitasouoma_matriisi!L1009,Päälaskenta!$C$20*Päälaskenta!$F$28,Päälaskenta!$C$20*Kaksitasouoma_matriisi!L1009)</f>
        <v>0.86499999999999999</v>
      </c>
      <c r="AK1009" s="134">
        <f>SQRT(Päälaskenta!$D$20^2+(Päälaskenta!$D$20/(1/Päälaskenta!$E$20))^2)</f>
        <v>1.8029999999999999</v>
      </c>
      <c r="AL1009" s="134">
        <f>IF(Päälaskenta!$F$28&lt;Kaksitasouoma_matriisi!L1009,AK1009*Päälaskenta!$F$28*COS(ATAN(1/Päälaskenta!$E$20)),AK1009*Kaksitasouoma_matriisi!L1009*COS(ATAN(1/Päälaskenta!$E$20)))</f>
        <v>0.26</v>
      </c>
      <c r="AM1009" s="134"/>
      <c r="AN1009" s="134">
        <f t="shared" si="255"/>
        <v>1.125</v>
      </c>
      <c r="AO1009" s="8">
        <f t="shared" si="248"/>
        <v>0.446854146806482</v>
      </c>
      <c r="AP1009" s="134">
        <f>Refererenssiarvoja!$B$16*H1009^(1/6)/(Refererenssiarvoja!$B$15^0.5)*(Päälaskenta!$G$28/2)^0.5*(1-AO1009)^(-1.5)</f>
        <v>0.1</v>
      </c>
      <c r="AQ1009" s="8">
        <f>Refererenssiarvoja!$B$16*Kaksitasouoma_matriisi!O1009^(1/6)/(SQRT((2*Refererenssiarvoja!$B$15)/(Päälaskenta!$F$31*Päälaskenta!$G$31*Päälaskenta!$F$28))+SQRT(Refererenssiarvoja!$B$15)/Refererenssiarvoja!$B$17*LN(Kaksitasouoma_matriisi!L1009/Päälaskenta!$F$28))</f>
        <v>-0.116625927537272</v>
      </c>
      <c r="AR1009" s="8">
        <f>Refererenssiarvoja!$B$16*Kaksitasouoma_matriisi!O1009^(1/6)/(SQRT((2*Refererenssiarvoja!$B$15)/(Päälaskenta!$F$31*Päälaskenta!$G$31*L1009)))</f>
        <v>0.21919678297230899</v>
      </c>
    </row>
    <row r="1010" spans="1:44" x14ac:dyDescent="0.2">
      <c r="A1010" s="8">
        <v>1008</v>
      </c>
      <c r="B1010" s="8">
        <f>IF(Päälaskenta!C$7,Päälaskenta!E$7,Päälaskenta!G$5)</f>
        <v>2.5</v>
      </c>
      <c r="C1010" s="56">
        <v>0.99199999999999999</v>
      </c>
      <c r="D1010" s="93">
        <f t="shared" si="241"/>
        <v>2.5202</v>
      </c>
      <c r="E1010" s="8">
        <f>IF(Päälaskenta!$C$26,Kaksitasouoma_matriisi!AP1010,Kaksitasouoma_matriisi!AC1010)</f>
        <v>0.102689628942878</v>
      </c>
      <c r="F1010" s="56">
        <f>IF(D1010&lt;Päälaskenta!H$24,(SQRT(POWER(Päälaskenta!C$24/(2*Päälaskenta!E$24),2)+(D1010/Päälaskenta!E$24))-Päälaskenta!C$24/(2*Päälaskenta!E$24)),IF(D1010=Päälaskenta!H$24,Päälaskenta!D$24,Päälaskenta!D$24+(SQRT(POWER((Päälaskenta!C$20+Päälaskenta!G$24)/(2*Päälaskenta!E$20),2)+((D1010-Päälaskenta!H$24)/Päälaskenta!E$20))-(Päälaskenta!C$20+Päälaskenta!G$24)/(2*Päälaskenta!E$20))))</f>
        <v>0.874</v>
      </c>
      <c r="G1010" s="57">
        <f>IF(F1010&gt;Päälaskenta!D$24,(2*SQRT((POWER(Päälaskenta!D$24,2))+POWER(Päälaskenta!E$24*Päälaskenta!D$24,2))+Päälaskenta!C$24)+(2*SQRT((POWER((F1010-Päälaskenta!D$24),2))+POWER(Päälaskenta!E$20*(F1010-Päälaskenta!D$24),2))+Päälaskenta!C$20),(2*SQRT((POWER(F1010,2))+POWER(Päälaskenta!E$24*F1010,2))+Päälaskenta!C$24))</f>
        <v>8.61</v>
      </c>
      <c r="H1010" s="57">
        <f t="shared" si="242"/>
        <v>0.28999999999999998</v>
      </c>
      <c r="I1010" s="62">
        <f t="shared" si="243"/>
        <v>5.4059999999999997E-2</v>
      </c>
      <c r="J1010" s="8">
        <f>IF(F1010&lt;Päälaskenta!$D$24,0,Kaksitasouoma_matriisi!F1010-Päälaskenta!$D$24)</f>
        <v>0.17399999999999999</v>
      </c>
      <c r="L1010" s="8">
        <f>IF(F1010&gt;Päälaskenta!D$24,F1010-Päälaskenta!D$24,0)</f>
        <v>0.17399999999999999</v>
      </c>
      <c r="M1010" s="8">
        <f>IF(F1010&gt;Päälaskenta!D$24,(Päälaskenta!C$20+(Päälaskenta!E$20*(Kaksitasouoma_matriisi!F1010-Päälaskenta!D$24)))*(Kaksitasouoma_matriisi!F1010-Päälaskenta!D$24),0)</f>
        <v>0.91541399999999995</v>
      </c>
      <c r="N1010" s="8">
        <f>IF(F1010&gt;Päälaskenta!D$24,(2*SQRT((POWER((F1010-Päälaskenta!D$24),2))+POWER(Päälaskenta!E$20*(F1010-Päälaskenta!D$24),2))+Päälaskenta!C$20),0)</f>
        <v>5.6273659219307302</v>
      </c>
      <c r="O1010" s="8">
        <f t="shared" si="249"/>
        <v>0.16267184553122599</v>
      </c>
      <c r="P1010" s="8">
        <f>IF(Päälaskenta!$C$29,IF(L1010&gt;Päälaskenta!$F$28,Kaksitasouoma_matriisi!AQ1010,Kaksitasouoma_matriisi!AR1010),Päälaskenta!$F$20)</f>
        <v>0.12</v>
      </c>
      <c r="Q1010" s="8">
        <f t="shared" si="250"/>
        <v>2.2732362170453499</v>
      </c>
      <c r="R1010" s="8">
        <f t="shared" si="244"/>
        <v>0.32488469766846401</v>
      </c>
      <c r="S1010" s="8">
        <f t="shared" si="251"/>
        <v>0.354904663538535</v>
      </c>
      <c r="U1010" s="93">
        <f>IF(F1010&gt;Päälaskenta!D$24,Päälaskenta!H$24+L1010*Päälaskenta!G$24,F1010*Päälaskenta!C$24 + F1010*F1010*Päälaskenta!E$24)</f>
        <v>1.6075999999999999</v>
      </c>
      <c r="V1010" s="8">
        <f>IF(F1010&gt;Päälaskenta!D$24,2*SQRT(POWER(Päälaskenta!D$24,2)+POWER(Päälaskenta!E$24*Päälaskenta!D$24,2))+Päälaskenta!C$24,(2*SQRT((POWER(F1010,2))+POWER(Päälaskenta!E$24*F1010,2))+Päälaskenta!C$24))</f>
        <v>2.9798989873223301</v>
      </c>
      <c r="W1010" s="8">
        <f t="shared" si="252"/>
        <v>0.53948137397924101</v>
      </c>
      <c r="X1010" s="8">
        <f>Päälaskenta!F$24</f>
        <v>7.0000000000000007E-2</v>
      </c>
      <c r="Y1010" s="8">
        <f t="shared" si="253"/>
        <v>15.219402197130799</v>
      </c>
      <c r="Z1010" s="8">
        <f t="shared" si="245"/>
        <v>2.1751153023315402</v>
      </c>
      <c r="AA1010" s="8">
        <f t="shared" si="254"/>
        <v>1.35302021792208</v>
      </c>
      <c r="AC1010" s="8">
        <f t="shared" si="246"/>
        <v>0.102689628942878</v>
      </c>
      <c r="AE1010" s="8">
        <v>1008</v>
      </c>
      <c r="AF1010" s="8">
        <f t="shared" si="256"/>
        <v>17.492638414176099</v>
      </c>
      <c r="AG1010" s="8">
        <f t="shared" si="247"/>
        <v>2.0425343984933599E-2</v>
      </c>
      <c r="AJ1010" s="132">
        <f>IF(Päälaskenta!$F$28&lt;Kaksitasouoma_matriisi!L1010,Päälaskenta!$C$20*Päälaskenta!$F$28,Päälaskenta!$C$20*Kaksitasouoma_matriisi!L1010)</f>
        <v>0.87</v>
      </c>
      <c r="AK1010" s="134">
        <f>SQRT(Päälaskenta!$D$20^2+(Päälaskenta!$D$20/(1/Päälaskenta!$E$20))^2)</f>
        <v>1.8029999999999999</v>
      </c>
      <c r="AL1010" s="134">
        <f>IF(Päälaskenta!$F$28&lt;Kaksitasouoma_matriisi!L1010,AK1010*Päälaskenta!$F$28*COS(ATAN(1/Päälaskenta!$E$20)),AK1010*Kaksitasouoma_matriisi!L1010*COS(ATAN(1/Päälaskenta!$E$20)))</f>
        <v>0.26100000000000001</v>
      </c>
      <c r="AM1010" s="134"/>
      <c r="AN1010" s="134">
        <f t="shared" si="255"/>
        <v>1.131</v>
      </c>
      <c r="AO1010" s="8">
        <f t="shared" si="248"/>
        <v>0.448773906832791</v>
      </c>
      <c r="AP1010" s="134">
        <f>Refererenssiarvoja!$B$16*H1010^(1/6)/(Refererenssiarvoja!$B$15^0.5)*(Päälaskenta!$G$28/2)^0.5*(1-AO1010)^(-1.5)</f>
        <v>0.1</v>
      </c>
      <c r="AQ1010" s="8">
        <f>Refererenssiarvoja!$B$16*Kaksitasouoma_matriisi!O1010^(1/6)/(SQRT((2*Refererenssiarvoja!$B$15)/(Päälaskenta!$F$31*Päälaskenta!$G$31*Päälaskenta!$F$28))+SQRT(Refererenssiarvoja!$B$15)/Refererenssiarvoja!$B$17*LN(Kaksitasouoma_matriisi!L1010/Päälaskenta!$F$28))</f>
        <v>-0.11756940333280599</v>
      </c>
      <c r="AR1010" s="8">
        <f>Refererenssiarvoja!$B$16*Kaksitasouoma_matriisi!O1010^(1/6)/(SQRT((2*Refererenssiarvoja!$B$15)/(Päälaskenta!$F$31*Päälaskenta!$G$31*L1010)))</f>
        <v>0.22002761349372099</v>
      </c>
    </row>
    <row r="1011" spans="1:44" x14ac:dyDescent="0.2">
      <c r="A1011" s="8">
        <v>1009</v>
      </c>
      <c r="B1011" s="8">
        <f>IF(Päälaskenta!C$7,Päälaskenta!E$7,Päälaskenta!G$5)</f>
        <v>2.5</v>
      </c>
      <c r="C1011" s="56">
        <v>0.99099999999999999</v>
      </c>
      <c r="D1011" s="93">
        <f t="shared" si="241"/>
        <v>2.5226999999999999</v>
      </c>
      <c r="E1011" s="8">
        <f>IF(Päälaskenta!$C$26,Kaksitasouoma_matriisi!AP1011,Kaksitasouoma_matriisi!AC1011)</f>
        <v>0.102689628942878</v>
      </c>
      <c r="F1011" s="56">
        <f>IF(D1011&lt;Päälaskenta!H$24,(SQRT(POWER(Päälaskenta!C$24/(2*Päälaskenta!E$24),2)+(D1011/Päälaskenta!E$24))-Päälaskenta!C$24/(2*Päälaskenta!E$24)),IF(D1011=Päälaskenta!H$24,Päälaskenta!D$24,Päälaskenta!D$24+(SQRT(POWER((Päälaskenta!C$20+Päälaskenta!G$24)/(2*Päälaskenta!E$20),2)+((D1011-Päälaskenta!H$24)/Päälaskenta!E$20))-(Päälaskenta!C$20+Päälaskenta!G$24)/(2*Päälaskenta!E$20))))</f>
        <v>0.874</v>
      </c>
      <c r="G1011" s="57">
        <f>IF(F1011&gt;Päälaskenta!D$24,(2*SQRT((POWER(Päälaskenta!D$24,2))+POWER(Päälaskenta!E$24*Päälaskenta!D$24,2))+Päälaskenta!C$24)+(2*SQRT((POWER((F1011-Päälaskenta!D$24),2))+POWER(Päälaskenta!E$20*(F1011-Päälaskenta!D$24),2))+Päälaskenta!C$20),(2*SQRT((POWER(F1011,2))+POWER(Päälaskenta!E$24*F1011,2))+Päälaskenta!C$24))</f>
        <v>8.61</v>
      </c>
      <c r="H1011" s="57">
        <f t="shared" si="242"/>
        <v>0.28999999999999998</v>
      </c>
      <c r="I1011" s="62">
        <f t="shared" si="243"/>
        <v>5.3950999999999999E-2</v>
      </c>
      <c r="J1011" s="8">
        <f>IF(F1011&lt;Päälaskenta!$D$24,0,Kaksitasouoma_matriisi!F1011-Päälaskenta!$D$24)</f>
        <v>0.17399999999999999</v>
      </c>
      <c r="L1011" s="8">
        <f>IF(F1011&gt;Päälaskenta!D$24,F1011-Päälaskenta!D$24,0)</f>
        <v>0.17399999999999999</v>
      </c>
      <c r="M1011" s="8">
        <f>IF(F1011&gt;Päälaskenta!D$24,(Päälaskenta!C$20+(Päälaskenta!E$20*(Kaksitasouoma_matriisi!F1011-Päälaskenta!D$24)))*(Kaksitasouoma_matriisi!F1011-Päälaskenta!D$24),0)</f>
        <v>0.91541399999999995</v>
      </c>
      <c r="N1011" s="8">
        <f>IF(F1011&gt;Päälaskenta!D$24,(2*SQRT((POWER((F1011-Päälaskenta!D$24),2))+POWER(Päälaskenta!E$20*(F1011-Päälaskenta!D$24),2))+Päälaskenta!C$20),0)</f>
        <v>5.6273659219307302</v>
      </c>
      <c r="O1011" s="8">
        <f t="shared" si="249"/>
        <v>0.16267184553122599</v>
      </c>
      <c r="P1011" s="8">
        <f>IF(Päälaskenta!$C$29,IF(L1011&gt;Päälaskenta!$F$28,Kaksitasouoma_matriisi!AQ1011,Kaksitasouoma_matriisi!AR1011),Päälaskenta!$F$20)</f>
        <v>0.12</v>
      </c>
      <c r="Q1011" s="8">
        <f t="shared" si="250"/>
        <v>2.2732362170453499</v>
      </c>
      <c r="R1011" s="8">
        <f t="shared" si="244"/>
        <v>0.32488469766846401</v>
      </c>
      <c r="S1011" s="8">
        <f t="shared" si="251"/>
        <v>0.354904663538535</v>
      </c>
      <c r="U1011" s="93">
        <f>IF(F1011&gt;Päälaskenta!D$24,Päälaskenta!H$24+L1011*Päälaskenta!G$24,F1011*Päälaskenta!C$24 + F1011*F1011*Päälaskenta!E$24)</f>
        <v>1.6075999999999999</v>
      </c>
      <c r="V1011" s="8">
        <f>IF(F1011&gt;Päälaskenta!D$24,2*SQRT(POWER(Päälaskenta!D$24,2)+POWER(Päälaskenta!E$24*Päälaskenta!D$24,2))+Päälaskenta!C$24,(2*SQRT((POWER(F1011,2))+POWER(Päälaskenta!E$24*F1011,2))+Päälaskenta!C$24))</f>
        <v>2.9798989873223301</v>
      </c>
      <c r="W1011" s="8">
        <f t="shared" si="252"/>
        <v>0.53948137397924101</v>
      </c>
      <c r="X1011" s="8">
        <f>Päälaskenta!F$24</f>
        <v>7.0000000000000007E-2</v>
      </c>
      <c r="Y1011" s="8">
        <f t="shared" si="253"/>
        <v>15.219402197130799</v>
      </c>
      <c r="Z1011" s="8">
        <f t="shared" si="245"/>
        <v>2.1751153023315402</v>
      </c>
      <c r="AA1011" s="8">
        <f t="shared" si="254"/>
        <v>1.35302021792208</v>
      </c>
      <c r="AC1011" s="8">
        <f t="shared" si="246"/>
        <v>0.102689628942878</v>
      </c>
      <c r="AE1011" s="8">
        <v>1009</v>
      </c>
      <c r="AF1011" s="8">
        <f t="shared" si="256"/>
        <v>17.492638414176099</v>
      </c>
      <c r="AG1011" s="8">
        <f t="shared" si="247"/>
        <v>2.0425343984933599E-2</v>
      </c>
      <c r="AJ1011" s="132">
        <f>IF(Päälaskenta!$F$28&lt;Kaksitasouoma_matriisi!L1011,Päälaskenta!$C$20*Päälaskenta!$F$28,Päälaskenta!$C$20*Kaksitasouoma_matriisi!L1011)</f>
        <v>0.87</v>
      </c>
      <c r="AK1011" s="134">
        <f>SQRT(Päälaskenta!$D$20^2+(Päälaskenta!$D$20/(1/Päälaskenta!$E$20))^2)</f>
        <v>1.8029999999999999</v>
      </c>
      <c r="AL1011" s="134">
        <f>IF(Päälaskenta!$F$28&lt;Kaksitasouoma_matriisi!L1011,AK1011*Päälaskenta!$F$28*COS(ATAN(1/Päälaskenta!$E$20)),AK1011*Kaksitasouoma_matriisi!L1011*COS(ATAN(1/Päälaskenta!$E$20)))</f>
        <v>0.26100000000000001</v>
      </c>
      <c r="AM1011" s="134"/>
      <c r="AN1011" s="134">
        <f t="shared" si="255"/>
        <v>1.131</v>
      </c>
      <c r="AO1011" s="8">
        <f t="shared" si="248"/>
        <v>0.44832917112617399</v>
      </c>
      <c r="AP1011" s="134">
        <f>Refererenssiarvoja!$B$16*H1011^(1/6)/(Refererenssiarvoja!$B$15^0.5)*(Päälaskenta!$G$28/2)^0.5*(1-AO1011)^(-1.5)</f>
        <v>0.1</v>
      </c>
      <c r="AQ1011" s="8">
        <f>Refererenssiarvoja!$B$16*Kaksitasouoma_matriisi!O1011^(1/6)/(SQRT((2*Refererenssiarvoja!$B$15)/(Päälaskenta!$F$31*Päälaskenta!$G$31*Päälaskenta!$F$28))+SQRT(Refererenssiarvoja!$B$15)/Refererenssiarvoja!$B$17*LN(Kaksitasouoma_matriisi!L1011/Päälaskenta!$F$28))</f>
        <v>-0.11756940333280599</v>
      </c>
      <c r="AR1011" s="8">
        <f>Refererenssiarvoja!$B$16*Kaksitasouoma_matriisi!O1011^(1/6)/(SQRT((2*Refererenssiarvoja!$B$15)/(Päälaskenta!$F$31*Päälaskenta!$G$31*L1011)))</f>
        <v>0.22002761349372099</v>
      </c>
    </row>
    <row r="1012" spans="1:44" x14ac:dyDescent="0.2">
      <c r="A1012" s="8">
        <v>1010</v>
      </c>
      <c r="B1012" s="8">
        <f>IF(Päälaskenta!C$7,Päälaskenta!E$7,Päälaskenta!G$5)</f>
        <v>2.5</v>
      </c>
      <c r="C1012" s="56">
        <v>0.99</v>
      </c>
      <c r="D1012" s="93">
        <f t="shared" si="241"/>
        <v>2.5253000000000001</v>
      </c>
      <c r="E1012" s="8">
        <f>IF(Päälaskenta!$C$26,Kaksitasouoma_matriisi!AP1012,Kaksitasouoma_matriisi!AC1012)</f>
        <v>0.102689628942878</v>
      </c>
      <c r="F1012" s="56">
        <f>IF(D1012&lt;Päälaskenta!H$24,(SQRT(POWER(Päälaskenta!C$24/(2*Päälaskenta!E$24),2)+(D1012/Päälaskenta!E$24))-Päälaskenta!C$24/(2*Päälaskenta!E$24)),IF(D1012=Päälaskenta!H$24,Päälaskenta!D$24,Päälaskenta!D$24+(SQRT(POWER((Päälaskenta!C$20+Päälaskenta!G$24)/(2*Päälaskenta!E$20),2)+((D1012-Päälaskenta!H$24)/Päälaskenta!E$20))-(Päälaskenta!C$20+Päälaskenta!G$24)/(2*Päälaskenta!E$20))))</f>
        <v>0.874</v>
      </c>
      <c r="G1012" s="57">
        <f>IF(F1012&gt;Päälaskenta!D$24,(2*SQRT((POWER(Päälaskenta!D$24,2))+POWER(Päälaskenta!E$24*Päälaskenta!D$24,2))+Päälaskenta!C$24)+(2*SQRT((POWER((F1012-Päälaskenta!D$24),2))+POWER(Päälaskenta!E$20*(F1012-Päälaskenta!D$24),2))+Päälaskenta!C$20),(2*SQRT((POWER(F1012,2))+POWER(Päälaskenta!E$24*F1012,2))+Päälaskenta!C$24))</f>
        <v>8.61</v>
      </c>
      <c r="H1012" s="57">
        <f t="shared" si="242"/>
        <v>0.28999999999999998</v>
      </c>
      <c r="I1012" s="62">
        <f t="shared" si="243"/>
        <v>5.3843000000000002E-2</v>
      </c>
      <c r="J1012" s="8">
        <f>IF(F1012&lt;Päälaskenta!$D$24,0,Kaksitasouoma_matriisi!F1012-Päälaskenta!$D$24)</f>
        <v>0.17399999999999999</v>
      </c>
      <c r="L1012" s="8">
        <f>IF(F1012&gt;Päälaskenta!D$24,F1012-Päälaskenta!D$24,0)</f>
        <v>0.17399999999999999</v>
      </c>
      <c r="M1012" s="8">
        <f>IF(F1012&gt;Päälaskenta!D$24,(Päälaskenta!C$20+(Päälaskenta!E$20*(Kaksitasouoma_matriisi!F1012-Päälaskenta!D$24)))*(Kaksitasouoma_matriisi!F1012-Päälaskenta!D$24),0)</f>
        <v>0.91541399999999995</v>
      </c>
      <c r="N1012" s="8">
        <f>IF(F1012&gt;Päälaskenta!D$24,(2*SQRT((POWER((F1012-Päälaskenta!D$24),2))+POWER(Päälaskenta!E$20*(F1012-Päälaskenta!D$24),2))+Päälaskenta!C$20),0)</f>
        <v>5.6273659219307302</v>
      </c>
      <c r="O1012" s="8">
        <f t="shared" si="249"/>
        <v>0.16267184553122599</v>
      </c>
      <c r="P1012" s="8">
        <f>IF(Päälaskenta!$C$29,IF(L1012&gt;Päälaskenta!$F$28,Kaksitasouoma_matriisi!AQ1012,Kaksitasouoma_matriisi!AR1012),Päälaskenta!$F$20)</f>
        <v>0.12</v>
      </c>
      <c r="Q1012" s="8">
        <f t="shared" si="250"/>
        <v>2.2732362170453499</v>
      </c>
      <c r="R1012" s="8">
        <f t="shared" si="244"/>
        <v>0.32488469766846401</v>
      </c>
      <c r="S1012" s="8">
        <f t="shared" si="251"/>
        <v>0.354904663538535</v>
      </c>
      <c r="U1012" s="93">
        <f>IF(F1012&gt;Päälaskenta!D$24,Päälaskenta!H$24+L1012*Päälaskenta!G$24,F1012*Päälaskenta!C$24 + F1012*F1012*Päälaskenta!E$24)</f>
        <v>1.6075999999999999</v>
      </c>
      <c r="V1012" s="8">
        <f>IF(F1012&gt;Päälaskenta!D$24,2*SQRT(POWER(Päälaskenta!D$24,2)+POWER(Päälaskenta!E$24*Päälaskenta!D$24,2))+Päälaskenta!C$24,(2*SQRT((POWER(F1012,2))+POWER(Päälaskenta!E$24*F1012,2))+Päälaskenta!C$24))</f>
        <v>2.9798989873223301</v>
      </c>
      <c r="W1012" s="8">
        <f t="shared" si="252"/>
        <v>0.53948137397924101</v>
      </c>
      <c r="X1012" s="8">
        <f>Päälaskenta!F$24</f>
        <v>7.0000000000000007E-2</v>
      </c>
      <c r="Y1012" s="8">
        <f t="shared" si="253"/>
        <v>15.219402197130799</v>
      </c>
      <c r="Z1012" s="8">
        <f t="shared" si="245"/>
        <v>2.1751153023315402</v>
      </c>
      <c r="AA1012" s="8">
        <f t="shared" si="254"/>
        <v>1.35302021792208</v>
      </c>
      <c r="AC1012" s="8">
        <f t="shared" si="246"/>
        <v>0.102689628942878</v>
      </c>
      <c r="AE1012" s="8">
        <v>1010</v>
      </c>
      <c r="AF1012" s="8">
        <f t="shared" si="256"/>
        <v>17.492638414176099</v>
      </c>
      <c r="AG1012" s="8">
        <f t="shared" si="247"/>
        <v>2.0425343984933599E-2</v>
      </c>
      <c r="AJ1012" s="132">
        <f>IF(Päälaskenta!$F$28&lt;Kaksitasouoma_matriisi!L1012,Päälaskenta!$C$20*Päälaskenta!$F$28,Päälaskenta!$C$20*Kaksitasouoma_matriisi!L1012)</f>
        <v>0.87</v>
      </c>
      <c r="AK1012" s="134">
        <f>SQRT(Päälaskenta!$D$20^2+(Päälaskenta!$D$20/(1/Päälaskenta!$E$20))^2)</f>
        <v>1.8029999999999999</v>
      </c>
      <c r="AL1012" s="134">
        <f>IF(Päälaskenta!$F$28&lt;Kaksitasouoma_matriisi!L1012,AK1012*Päälaskenta!$F$28*COS(ATAN(1/Päälaskenta!$E$20)),AK1012*Kaksitasouoma_matriisi!L1012*COS(ATAN(1/Päälaskenta!$E$20)))</f>
        <v>0.26100000000000001</v>
      </c>
      <c r="AM1012" s="134"/>
      <c r="AN1012" s="134">
        <f t="shared" si="255"/>
        <v>1.131</v>
      </c>
      <c r="AO1012" s="8">
        <f t="shared" si="248"/>
        <v>0.44786758008949401</v>
      </c>
      <c r="AP1012" s="134">
        <f>Refererenssiarvoja!$B$16*H1012^(1/6)/(Refererenssiarvoja!$B$15^0.5)*(Päälaskenta!$G$28/2)^0.5*(1-AO1012)^(-1.5)</f>
        <v>0.1</v>
      </c>
      <c r="AQ1012" s="8">
        <f>Refererenssiarvoja!$B$16*Kaksitasouoma_matriisi!O1012^(1/6)/(SQRT((2*Refererenssiarvoja!$B$15)/(Päälaskenta!$F$31*Päälaskenta!$G$31*Päälaskenta!$F$28))+SQRT(Refererenssiarvoja!$B$15)/Refererenssiarvoja!$B$17*LN(Kaksitasouoma_matriisi!L1012/Päälaskenta!$F$28))</f>
        <v>-0.11756940333280599</v>
      </c>
      <c r="AR1012" s="8">
        <f>Refererenssiarvoja!$B$16*Kaksitasouoma_matriisi!O1012^(1/6)/(SQRT((2*Refererenssiarvoja!$B$15)/(Päälaskenta!$F$31*Päälaskenta!$G$31*L1012)))</f>
        <v>0.22002761349372099</v>
      </c>
    </row>
    <row r="1013" spans="1:44" x14ac:dyDescent="0.2">
      <c r="A1013" s="8">
        <v>1011</v>
      </c>
      <c r="B1013" s="8">
        <f>IF(Päälaskenta!C$7,Päälaskenta!E$7,Päälaskenta!G$5)</f>
        <v>2.5</v>
      </c>
      <c r="C1013" s="56">
        <v>0.98899999999999999</v>
      </c>
      <c r="D1013" s="93">
        <f t="shared" si="241"/>
        <v>2.5278</v>
      </c>
      <c r="E1013" s="8">
        <f>IF(Päälaskenta!$C$26,Kaksitasouoma_matriisi!AP1013,Kaksitasouoma_matriisi!AC1013)</f>
        <v>0.10269687715671801</v>
      </c>
      <c r="F1013" s="56">
        <f>IF(D1013&lt;Päälaskenta!H$24,(SQRT(POWER(Päälaskenta!C$24/(2*Päälaskenta!E$24),2)+(D1013/Päälaskenta!E$24))-Päälaskenta!C$24/(2*Päälaskenta!E$24)),IF(D1013=Päälaskenta!H$24,Päälaskenta!D$24,Päälaskenta!D$24+(SQRT(POWER((Päälaskenta!C$20+Päälaskenta!G$24)/(2*Päälaskenta!E$20),2)+((D1013-Päälaskenta!H$24)/Päälaskenta!E$20))-(Päälaskenta!C$20+Päälaskenta!G$24)/(2*Päälaskenta!E$20))))</f>
        <v>0.875</v>
      </c>
      <c r="G1013" s="57">
        <f>IF(F1013&gt;Päälaskenta!D$24,(2*SQRT((POWER(Päälaskenta!D$24,2))+POWER(Päälaskenta!E$24*Päälaskenta!D$24,2))+Päälaskenta!C$24)+(2*SQRT((POWER((F1013-Päälaskenta!D$24),2))+POWER(Päälaskenta!E$20*(F1013-Päälaskenta!D$24),2))+Päälaskenta!C$20),(2*SQRT((POWER(F1013,2))+POWER(Päälaskenta!E$24*F1013,2))+Päälaskenta!C$24))</f>
        <v>8.61</v>
      </c>
      <c r="H1013" s="57">
        <f t="shared" si="242"/>
        <v>0.28999999999999998</v>
      </c>
      <c r="I1013" s="62">
        <f t="shared" si="243"/>
        <v>5.3740999999999997E-2</v>
      </c>
      <c r="J1013" s="8">
        <f>IF(F1013&lt;Päälaskenta!$D$24,0,Kaksitasouoma_matriisi!F1013-Päälaskenta!$D$24)</f>
        <v>0.17499999999999999</v>
      </c>
      <c r="L1013" s="8">
        <f>IF(F1013&gt;Päälaskenta!D$24,F1013-Päälaskenta!D$24,0)</f>
        <v>0.17499999999999999</v>
      </c>
      <c r="M1013" s="8">
        <f>IF(F1013&gt;Päälaskenta!D$24,(Päälaskenta!C$20+(Päälaskenta!E$20*(Kaksitasouoma_matriisi!F1013-Päälaskenta!D$24)))*(Kaksitasouoma_matriisi!F1013-Päälaskenta!D$24),0)</f>
        <v>0.92093749999999996</v>
      </c>
      <c r="N1013" s="8">
        <f>IF(F1013&gt;Päälaskenta!D$24,(2*SQRT((POWER((F1013-Päälaskenta!D$24),2))+POWER(Päälaskenta!E$20*(F1013-Päälaskenta!D$24),2))+Päälaskenta!C$20),0)</f>
        <v>5.6309714732062002</v>
      </c>
      <c r="O1013" s="8">
        <f t="shared" si="249"/>
        <v>0.163548599807704</v>
      </c>
      <c r="P1013" s="8">
        <f>IF(Päälaskenta!$C$29,IF(L1013&gt;Päälaskenta!$F$28,Kaksitasouoma_matriisi!AQ1013,Kaksitasouoma_matriisi!AR1013),Päälaskenta!$F$20)</f>
        <v>0.12</v>
      </c>
      <c r="Q1013" s="8">
        <f t="shared" si="250"/>
        <v>2.29516263508147</v>
      </c>
      <c r="R1013" s="8">
        <f t="shared" si="244"/>
        <v>0.32690056571722698</v>
      </c>
      <c r="S1013" s="8">
        <f t="shared" si="251"/>
        <v>0.35496498483037903</v>
      </c>
      <c r="U1013" s="93">
        <f>IF(F1013&gt;Päälaskenta!D$24,Päälaskenta!H$24+L1013*Päälaskenta!G$24,F1013*Päälaskenta!C$24 + F1013*F1013*Päälaskenta!E$24)</f>
        <v>1.61</v>
      </c>
      <c r="V1013" s="8">
        <f>IF(F1013&gt;Päälaskenta!D$24,2*SQRT(POWER(Päälaskenta!D$24,2)+POWER(Päälaskenta!E$24*Päälaskenta!D$24,2))+Päälaskenta!C$24,(2*SQRT((POWER(F1013,2))+POWER(Päälaskenta!E$24*F1013,2))+Päälaskenta!C$24))</f>
        <v>2.9798989873223301</v>
      </c>
      <c r="W1013" s="8">
        <f t="shared" si="252"/>
        <v>0.54028677040717699</v>
      </c>
      <c r="X1013" s="8">
        <f>Päälaskenta!F$24</f>
        <v>7.0000000000000007E-2</v>
      </c>
      <c r="Y1013" s="8">
        <f t="shared" si="253"/>
        <v>15.257289668311101</v>
      </c>
      <c r="Z1013" s="8">
        <f t="shared" si="245"/>
        <v>2.1730994342827699</v>
      </c>
      <c r="AA1013" s="8">
        <f t="shared" si="254"/>
        <v>1.3497512014178701</v>
      </c>
      <c r="AC1013" s="8">
        <f t="shared" si="246"/>
        <v>0.10269687715671801</v>
      </c>
      <c r="AE1013" s="8">
        <v>1011</v>
      </c>
      <c r="AF1013" s="8">
        <f t="shared" si="256"/>
        <v>17.552452303392599</v>
      </c>
      <c r="AG1013" s="8">
        <f t="shared" si="247"/>
        <v>2.0286373361223201E-2</v>
      </c>
      <c r="AJ1013" s="132">
        <f>IF(Päälaskenta!$F$28&lt;Kaksitasouoma_matriisi!L1013,Päälaskenta!$C$20*Päälaskenta!$F$28,Päälaskenta!$C$20*Kaksitasouoma_matriisi!L1013)</f>
        <v>0.875</v>
      </c>
      <c r="AK1013" s="134">
        <f>SQRT(Päälaskenta!$D$20^2+(Päälaskenta!$D$20/(1/Päälaskenta!$E$20))^2)</f>
        <v>1.8029999999999999</v>
      </c>
      <c r="AL1013" s="134">
        <f>IF(Päälaskenta!$F$28&lt;Kaksitasouoma_matriisi!L1013,AK1013*Päälaskenta!$F$28*COS(ATAN(1/Päälaskenta!$E$20)),AK1013*Kaksitasouoma_matriisi!L1013*COS(ATAN(1/Päälaskenta!$E$20)))</f>
        <v>0.26300000000000001</v>
      </c>
      <c r="AM1013" s="134"/>
      <c r="AN1013" s="134">
        <f t="shared" si="255"/>
        <v>1.1379999999999999</v>
      </c>
      <c r="AO1013" s="8">
        <f t="shared" si="248"/>
        <v>0.45019384444971899</v>
      </c>
      <c r="AP1013" s="134">
        <f>Refererenssiarvoja!$B$16*H1013^(1/6)/(Refererenssiarvoja!$B$15^0.5)*(Päälaskenta!$G$28/2)^0.5*(1-AO1013)^(-1.5)</f>
        <v>0.10100000000000001</v>
      </c>
      <c r="AQ1013" s="8">
        <f>Refererenssiarvoja!$B$16*Kaksitasouoma_matriisi!O1013^(1/6)/(SQRT((2*Refererenssiarvoja!$B$15)/(Päälaskenta!$F$31*Päälaskenta!$G$31*Päälaskenta!$F$28))+SQRT(Refererenssiarvoja!$B$15)/Refererenssiarvoja!$B$17*LN(Kaksitasouoma_matriisi!L1013/Päälaskenta!$F$28))</f>
        <v>-0.118521065566739</v>
      </c>
      <c r="AR1013" s="8">
        <f>Refererenssiarvoja!$B$16*Kaksitasouoma_matriisi!O1013^(1/6)/(SQRT((2*Refererenssiarvoja!$B$15)/(Päälaskenta!$F$31*Päälaskenta!$G$31*L1013)))</f>
        <v>0.22085674194479599</v>
      </c>
    </row>
    <row r="1014" spans="1:44" x14ac:dyDescent="0.2">
      <c r="A1014" s="8">
        <v>1012</v>
      </c>
      <c r="B1014" s="8">
        <f>IF(Päälaskenta!C$7,Päälaskenta!E$7,Päälaskenta!G$5)</f>
        <v>2.5</v>
      </c>
      <c r="C1014" s="56">
        <v>0.98799999999999999</v>
      </c>
      <c r="D1014" s="93">
        <f t="shared" si="241"/>
        <v>2.5304000000000002</v>
      </c>
      <c r="E1014" s="8">
        <f>IF(Päälaskenta!$C$26,Kaksitasouoma_matriisi!AP1014,Kaksitasouoma_matriisi!AC1014)</f>
        <v>0.10269687715671801</v>
      </c>
      <c r="F1014" s="56">
        <f>IF(D1014&lt;Päälaskenta!H$24,(SQRT(POWER(Päälaskenta!C$24/(2*Päälaskenta!E$24),2)+(D1014/Päälaskenta!E$24))-Päälaskenta!C$24/(2*Päälaskenta!E$24)),IF(D1014=Päälaskenta!H$24,Päälaskenta!D$24,Päälaskenta!D$24+(SQRT(POWER((Päälaskenta!C$20+Päälaskenta!G$24)/(2*Päälaskenta!E$20),2)+((D1014-Päälaskenta!H$24)/Päälaskenta!E$20))-(Päälaskenta!C$20+Päälaskenta!G$24)/(2*Päälaskenta!E$20))))</f>
        <v>0.875</v>
      </c>
      <c r="G1014" s="57">
        <f>IF(F1014&gt;Päälaskenta!D$24,(2*SQRT((POWER(Päälaskenta!D$24,2))+POWER(Päälaskenta!E$24*Päälaskenta!D$24,2))+Päälaskenta!C$24)+(2*SQRT((POWER((F1014-Päälaskenta!D$24),2))+POWER(Päälaskenta!E$20*(F1014-Päälaskenta!D$24),2))+Päälaskenta!C$20),(2*SQRT((POWER(F1014,2))+POWER(Päälaskenta!E$24*F1014,2))+Päälaskenta!C$24))</f>
        <v>8.61</v>
      </c>
      <c r="H1014" s="57">
        <f t="shared" si="242"/>
        <v>0.28999999999999998</v>
      </c>
      <c r="I1014" s="62">
        <f t="shared" si="243"/>
        <v>5.3633E-2</v>
      </c>
      <c r="J1014" s="8">
        <f>IF(F1014&lt;Päälaskenta!$D$24,0,Kaksitasouoma_matriisi!F1014-Päälaskenta!$D$24)</f>
        <v>0.17499999999999999</v>
      </c>
      <c r="L1014" s="8">
        <f>IF(F1014&gt;Päälaskenta!D$24,F1014-Päälaskenta!D$24,0)</f>
        <v>0.17499999999999999</v>
      </c>
      <c r="M1014" s="8">
        <f>IF(F1014&gt;Päälaskenta!D$24,(Päälaskenta!C$20+(Päälaskenta!E$20*(Kaksitasouoma_matriisi!F1014-Päälaskenta!D$24)))*(Kaksitasouoma_matriisi!F1014-Päälaskenta!D$24),0)</f>
        <v>0.92093749999999996</v>
      </c>
      <c r="N1014" s="8">
        <f>IF(F1014&gt;Päälaskenta!D$24,(2*SQRT((POWER((F1014-Päälaskenta!D$24),2))+POWER(Päälaskenta!E$20*(F1014-Päälaskenta!D$24),2))+Päälaskenta!C$20),0)</f>
        <v>5.6309714732062002</v>
      </c>
      <c r="O1014" s="8">
        <f t="shared" si="249"/>
        <v>0.163548599807704</v>
      </c>
      <c r="P1014" s="8">
        <f>IF(Päälaskenta!$C$29,IF(L1014&gt;Päälaskenta!$F$28,Kaksitasouoma_matriisi!AQ1014,Kaksitasouoma_matriisi!AR1014),Päälaskenta!$F$20)</f>
        <v>0.12</v>
      </c>
      <c r="Q1014" s="8">
        <f t="shared" si="250"/>
        <v>2.29516263508147</v>
      </c>
      <c r="R1014" s="8">
        <f t="shared" si="244"/>
        <v>0.32690056571722698</v>
      </c>
      <c r="S1014" s="8">
        <f t="shared" si="251"/>
        <v>0.35496498483037903</v>
      </c>
      <c r="U1014" s="93">
        <f>IF(F1014&gt;Päälaskenta!D$24,Päälaskenta!H$24+L1014*Päälaskenta!G$24,F1014*Päälaskenta!C$24 + F1014*F1014*Päälaskenta!E$24)</f>
        <v>1.61</v>
      </c>
      <c r="V1014" s="8">
        <f>IF(F1014&gt;Päälaskenta!D$24,2*SQRT(POWER(Päälaskenta!D$24,2)+POWER(Päälaskenta!E$24*Päälaskenta!D$24,2))+Päälaskenta!C$24,(2*SQRT((POWER(F1014,2))+POWER(Päälaskenta!E$24*F1014,2))+Päälaskenta!C$24))</f>
        <v>2.9798989873223301</v>
      </c>
      <c r="W1014" s="8">
        <f t="shared" si="252"/>
        <v>0.54028677040717699</v>
      </c>
      <c r="X1014" s="8">
        <f>Päälaskenta!F$24</f>
        <v>7.0000000000000007E-2</v>
      </c>
      <c r="Y1014" s="8">
        <f t="shared" si="253"/>
        <v>15.257289668311101</v>
      </c>
      <c r="Z1014" s="8">
        <f t="shared" si="245"/>
        <v>2.1730994342827699</v>
      </c>
      <c r="AA1014" s="8">
        <f t="shared" si="254"/>
        <v>1.3497512014178701</v>
      </c>
      <c r="AC1014" s="8">
        <f t="shared" si="246"/>
        <v>0.10269687715671801</v>
      </c>
      <c r="AE1014" s="8">
        <v>1012</v>
      </c>
      <c r="AF1014" s="8">
        <f t="shared" si="256"/>
        <v>17.552452303392599</v>
      </c>
      <c r="AG1014" s="8">
        <f t="shared" si="247"/>
        <v>2.0286373361223201E-2</v>
      </c>
      <c r="AJ1014" s="132">
        <f>IF(Päälaskenta!$F$28&lt;Kaksitasouoma_matriisi!L1014,Päälaskenta!$C$20*Päälaskenta!$F$28,Päälaskenta!$C$20*Kaksitasouoma_matriisi!L1014)</f>
        <v>0.875</v>
      </c>
      <c r="AK1014" s="134">
        <f>SQRT(Päälaskenta!$D$20^2+(Päälaskenta!$D$20/(1/Päälaskenta!$E$20))^2)</f>
        <v>1.8029999999999999</v>
      </c>
      <c r="AL1014" s="134">
        <f>IF(Päälaskenta!$F$28&lt;Kaksitasouoma_matriisi!L1014,AK1014*Päälaskenta!$F$28*COS(ATAN(1/Päälaskenta!$E$20)),AK1014*Kaksitasouoma_matriisi!L1014*COS(ATAN(1/Päälaskenta!$E$20)))</f>
        <v>0.26300000000000001</v>
      </c>
      <c r="AM1014" s="134"/>
      <c r="AN1014" s="134">
        <f t="shared" si="255"/>
        <v>1.1379999999999999</v>
      </c>
      <c r="AO1014" s="8">
        <f t="shared" si="248"/>
        <v>0.44973126778375</v>
      </c>
      <c r="AP1014" s="134">
        <f>Refererenssiarvoja!$B$16*H1014^(1/6)/(Refererenssiarvoja!$B$15^0.5)*(Päälaskenta!$G$28/2)^0.5*(1-AO1014)^(-1.5)</f>
        <v>0.10100000000000001</v>
      </c>
      <c r="AQ1014" s="8">
        <f>Refererenssiarvoja!$B$16*Kaksitasouoma_matriisi!O1014^(1/6)/(SQRT((2*Refererenssiarvoja!$B$15)/(Päälaskenta!$F$31*Päälaskenta!$G$31*Päälaskenta!$F$28))+SQRT(Refererenssiarvoja!$B$15)/Refererenssiarvoja!$B$17*LN(Kaksitasouoma_matriisi!L1014/Päälaskenta!$F$28))</f>
        <v>-0.118521065566739</v>
      </c>
      <c r="AR1014" s="8">
        <f>Refererenssiarvoja!$B$16*Kaksitasouoma_matriisi!O1014^(1/6)/(SQRT((2*Refererenssiarvoja!$B$15)/(Päälaskenta!$F$31*Päälaskenta!$G$31*L1014)))</f>
        <v>0.22085674194479599</v>
      </c>
    </row>
    <row r="1015" spans="1:44" x14ac:dyDescent="0.2">
      <c r="A1015" s="8">
        <v>1013</v>
      </c>
      <c r="B1015" s="8">
        <f>IF(Päälaskenta!C$7,Päälaskenta!E$7,Päälaskenta!G$5)</f>
        <v>2.5</v>
      </c>
      <c r="C1015" s="56">
        <v>0.98699999999999999</v>
      </c>
      <c r="D1015" s="93">
        <f t="shared" si="241"/>
        <v>2.5329000000000002</v>
      </c>
      <c r="E1015" s="8">
        <f>IF(Päälaskenta!$C$26,Kaksitasouoma_matriisi!AP1015,Kaksitasouoma_matriisi!AC1015)</f>
        <v>0.10269687715671801</v>
      </c>
      <c r="F1015" s="56">
        <f>IF(D1015&lt;Päälaskenta!H$24,(SQRT(POWER(Päälaskenta!C$24/(2*Päälaskenta!E$24),2)+(D1015/Päälaskenta!E$24))-Päälaskenta!C$24/(2*Päälaskenta!E$24)),IF(D1015=Päälaskenta!H$24,Päälaskenta!D$24,Päälaskenta!D$24+(SQRT(POWER((Päälaskenta!C$20+Päälaskenta!G$24)/(2*Päälaskenta!E$20),2)+((D1015-Päälaskenta!H$24)/Päälaskenta!E$20))-(Päälaskenta!C$20+Päälaskenta!G$24)/(2*Päälaskenta!E$20))))</f>
        <v>0.875</v>
      </c>
      <c r="G1015" s="57">
        <f>IF(F1015&gt;Päälaskenta!D$24,(2*SQRT((POWER(Päälaskenta!D$24,2))+POWER(Päälaskenta!E$24*Päälaskenta!D$24,2))+Päälaskenta!C$24)+(2*SQRT((POWER((F1015-Päälaskenta!D$24),2))+POWER(Päälaskenta!E$20*(F1015-Päälaskenta!D$24),2))+Päälaskenta!C$20),(2*SQRT((POWER(F1015,2))+POWER(Päälaskenta!E$24*F1015,2))+Päälaskenta!C$24))</f>
        <v>8.61</v>
      </c>
      <c r="H1015" s="57">
        <f t="shared" si="242"/>
        <v>0.28999999999999998</v>
      </c>
      <c r="I1015" s="62">
        <f t="shared" si="243"/>
        <v>5.3524000000000002E-2</v>
      </c>
      <c r="J1015" s="8">
        <f>IF(F1015&lt;Päälaskenta!$D$24,0,Kaksitasouoma_matriisi!F1015-Päälaskenta!$D$24)</f>
        <v>0.17499999999999999</v>
      </c>
      <c r="L1015" s="8">
        <f>IF(F1015&gt;Päälaskenta!D$24,F1015-Päälaskenta!D$24,0)</f>
        <v>0.17499999999999999</v>
      </c>
      <c r="M1015" s="8">
        <f>IF(F1015&gt;Päälaskenta!D$24,(Päälaskenta!C$20+(Päälaskenta!E$20*(Kaksitasouoma_matriisi!F1015-Päälaskenta!D$24)))*(Kaksitasouoma_matriisi!F1015-Päälaskenta!D$24),0)</f>
        <v>0.92093749999999996</v>
      </c>
      <c r="N1015" s="8">
        <f>IF(F1015&gt;Päälaskenta!D$24,(2*SQRT((POWER((F1015-Päälaskenta!D$24),2))+POWER(Päälaskenta!E$20*(F1015-Päälaskenta!D$24),2))+Päälaskenta!C$20),0)</f>
        <v>5.6309714732062002</v>
      </c>
      <c r="O1015" s="8">
        <f t="shared" si="249"/>
        <v>0.163548599807704</v>
      </c>
      <c r="P1015" s="8">
        <f>IF(Päälaskenta!$C$29,IF(L1015&gt;Päälaskenta!$F$28,Kaksitasouoma_matriisi!AQ1015,Kaksitasouoma_matriisi!AR1015),Päälaskenta!$F$20)</f>
        <v>0.12</v>
      </c>
      <c r="Q1015" s="8">
        <f t="shared" si="250"/>
        <v>2.29516263508147</v>
      </c>
      <c r="R1015" s="8">
        <f t="shared" si="244"/>
        <v>0.32690056571722698</v>
      </c>
      <c r="S1015" s="8">
        <f t="shared" si="251"/>
        <v>0.35496498483037903</v>
      </c>
      <c r="U1015" s="93">
        <f>IF(F1015&gt;Päälaskenta!D$24,Päälaskenta!H$24+L1015*Päälaskenta!G$24,F1015*Päälaskenta!C$24 + F1015*F1015*Päälaskenta!E$24)</f>
        <v>1.61</v>
      </c>
      <c r="V1015" s="8">
        <f>IF(F1015&gt;Päälaskenta!D$24,2*SQRT(POWER(Päälaskenta!D$24,2)+POWER(Päälaskenta!E$24*Päälaskenta!D$24,2))+Päälaskenta!C$24,(2*SQRT((POWER(F1015,2))+POWER(Päälaskenta!E$24*F1015,2))+Päälaskenta!C$24))</f>
        <v>2.9798989873223301</v>
      </c>
      <c r="W1015" s="8">
        <f t="shared" si="252"/>
        <v>0.54028677040717699</v>
      </c>
      <c r="X1015" s="8">
        <f>Päälaskenta!F$24</f>
        <v>7.0000000000000007E-2</v>
      </c>
      <c r="Y1015" s="8">
        <f t="shared" si="253"/>
        <v>15.257289668311101</v>
      </c>
      <c r="Z1015" s="8">
        <f t="shared" si="245"/>
        <v>2.1730994342827699</v>
      </c>
      <c r="AA1015" s="8">
        <f t="shared" si="254"/>
        <v>1.3497512014178701</v>
      </c>
      <c r="AC1015" s="8">
        <f t="shared" si="246"/>
        <v>0.10269687715671801</v>
      </c>
      <c r="AE1015" s="8">
        <v>1013</v>
      </c>
      <c r="AF1015" s="8">
        <f t="shared" si="256"/>
        <v>17.552452303392599</v>
      </c>
      <c r="AG1015" s="8">
        <f t="shared" si="247"/>
        <v>2.0286373361223201E-2</v>
      </c>
      <c r="AJ1015" s="132">
        <f>IF(Päälaskenta!$F$28&lt;Kaksitasouoma_matriisi!L1015,Päälaskenta!$C$20*Päälaskenta!$F$28,Päälaskenta!$C$20*Kaksitasouoma_matriisi!L1015)</f>
        <v>0.875</v>
      </c>
      <c r="AK1015" s="134">
        <f>SQRT(Päälaskenta!$D$20^2+(Päälaskenta!$D$20/(1/Päälaskenta!$E$20))^2)</f>
        <v>1.8029999999999999</v>
      </c>
      <c r="AL1015" s="134">
        <f>IF(Päälaskenta!$F$28&lt;Kaksitasouoma_matriisi!L1015,AK1015*Päälaskenta!$F$28*COS(ATAN(1/Päälaskenta!$E$20)),AK1015*Kaksitasouoma_matriisi!L1015*COS(ATAN(1/Päälaskenta!$E$20)))</f>
        <v>0.26300000000000001</v>
      </c>
      <c r="AM1015" s="134"/>
      <c r="AN1015" s="134">
        <f t="shared" si="255"/>
        <v>1.1379999999999999</v>
      </c>
      <c r="AO1015" s="8">
        <f t="shared" si="248"/>
        <v>0.44928737810414898</v>
      </c>
      <c r="AP1015" s="134">
        <f>Refererenssiarvoja!$B$16*H1015^(1/6)/(Refererenssiarvoja!$B$15^0.5)*(Päälaskenta!$G$28/2)^0.5*(1-AO1015)^(-1.5)</f>
        <v>0.1</v>
      </c>
      <c r="AQ1015" s="8">
        <f>Refererenssiarvoja!$B$16*Kaksitasouoma_matriisi!O1015^(1/6)/(SQRT((2*Refererenssiarvoja!$B$15)/(Päälaskenta!$F$31*Päälaskenta!$G$31*Päälaskenta!$F$28))+SQRT(Refererenssiarvoja!$B$15)/Refererenssiarvoja!$B$17*LN(Kaksitasouoma_matriisi!L1015/Päälaskenta!$F$28))</f>
        <v>-0.118521065566739</v>
      </c>
      <c r="AR1015" s="8">
        <f>Refererenssiarvoja!$B$16*Kaksitasouoma_matriisi!O1015^(1/6)/(SQRT((2*Refererenssiarvoja!$B$15)/(Päälaskenta!$F$31*Päälaskenta!$G$31*L1015)))</f>
        <v>0.22085674194479599</v>
      </c>
    </row>
    <row r="1016" spans="1:44" x14ac:dyDescent="0.2">
      <c r="A1016" s="8">
        <v>1014</v>
      </c>
      <c r="B1016" s="8">
        <f>IF(Päälaskenta!C$7,Päälaskenta!E$7,Päälaskenta!G$5)</f>
        <v>2.5</v>
      </c>
      <c r="C1016" s="56">
        <v>0.98599999999999999</v>
      </c>
      <c r="D1016" s="93">
        <f t="shared" si="241"/>
        <v>2.5354999999999999</v>
      </c>
      <c r="E1016" s="8">
        <f>IF(Päälaskenta!$C$26,Kaksitasouoma_matriisi!AP1016,Kaksitasouoma_matriisi!AC1016)</f>
        <v>0.10270411930314099</v>
      </c>
      <c r="F1016" s="56">
        <f>IF(D1016&lt;Päälaskenta!H$24,(SQRT(POWER(Päälaskenta!C$24/(2*Päälaskenta!E$24),2)+(D1016/Päälaskenta!E$24))-Päälaskenta!C$24/(2*Päälaskenta!E$24)),IF(D1016=Päälaskenta!H$24,Päälaskenta!D$24,Päälaskenta!D$24+(SQRT(POWER((Päälaskenta!C$20+Päälaskenta!G$24)/(2*Päälaskenta!E$20),2)+((D1016-Päälaskenta!H$24)/Päälaskenta!E$20))-(Päälaskenta!C$20+Päälaskenta!G$24)/(2*Päälaskenta!E$20))))</f>
        <v>0.876</v>
      </c>
      <c r="G1016" s="57">
        <f>IF(F1016&gt;Päälaskenta!D$24,(2*SQRT((POWER(Päälaskenta!D$24,2))+POWER(Päälaskenta!E$24*Päälaskenta!D$24,2))+Päälaskenta!C$24)+(2*SQRT((POWER((F1016-Päälaskenta!D$24),2))+POWER(Päälaskenta!E$20*(F1016-Päälaskenta!D$24),2))+Päälaskenta!C$20),(2*SQRT((POWER(F1016,2))+POWER(Päälaskenta!E$24*F1016,2))+Päälaskenta!C$24))</f>
        <v>8.61</v>
      </c>
      <c r="H1016" s="57">
        <f t="shared" si="242"/>
        <v>0.28999999999999998</v>
      </c>
      <c r="I1016" s="62">
        <f t="shared" si="243"/>
        <v>5.3422999999999998E-2</v>
      </c>
      <c r="J1016" s="8">
        <f>IF(F1016&lt;Päälaskenta!$D$24,0,Kaksitasouoma_matriisi!F1016-Päälaskenta!$D$24)</f>
        <v>0.17599999999999999</v>
      </c>
      <c r="L1016" s="8">
        <f>IF(F1016&gt;Päälaskenta!D$24,F1016-Päälaskenta!D$24,0)</f>
        <v>0.17599999999999999</v>
      </c>
      <c r="M1016" s="8">
        <f>IF(F1016&gt;Päälaskenta!D$24,(Päälaskenta!C$20+(Päälaskenta!E$20*(Kaksitasouoma_matriisi!F1016-Päälaskenta!D$24)))*(Kaksitasouoma_matriisi!F1016-Päälaskenta!D$24),0)</f>
        <v>0.92646399999999995</v>
      </c>
      <c r="N1016" s="8">
        <f>IF(F1016&gt;Päälaskenta!D$24,(2*SQRT((POWER((F1016-Päälaskenta!D$24),2))+POWER(Päälaskenta!E$20*(F1016-Päälaskenta!D$24),2))+Päälaskenta!C$20),0)</f>
        <v>5.6345770244816604</v>
      </c>
      <c r="O1016" s="8">
        <f t="shared" si="249"/>
        <v>0.164424764445425</v>
      </c>
      <c r="P1016" s="8">
        <f>IF(Päälaskenta!$C$29,IF(L1016&gt;Päälaskenta!$F$28,Kaksitasouoma_matriisi!AQ1016,Kaksitasouoma_matriisi!AR1016),Päälaskenta!$F$20)</f>
        <v>0.12</v>
      </c>
      <c r="Q1016" s="8">
        <f t="shared" si="250"/>
        <v>2.3171747529560598</v>
      </c>
      <c r="R1016" s="8">
        <f t="shared" si="244"/>
        <v>0.328912602209047</v>
      </c>
      <c r="S1016" s="8">
        <f t="shared" si="251"/>
        <v>0.355019301569243</v>
      </c>
      <c r="U1016" s="93">
        <f>IF(F1016&gt;Päälaskenta!D$24,Päälaskenta!H$24+L1016*Päälaskenta!G$24,F1016*Päälaskenta!C$24 + F1016*F1016*Päälaskenta!E$24)</f>
        <v>1.6124000000000001</v>
      </c>
      <c r="V1016" s="8">
        <f>IF(F1016&gt;Päälaskenta!D$24,2*SQRT(POWER(Päälaskenta!D$24,2)+POWER(Päälaskenta!E$24*Päälaskenta!D$24,2))+Päälaskenta!C$24,(2*SQRT((POWER(F1016,2))+POWER(Päälaskenta!E$24*F1016,2))+Päälaskenta!C$24))</f>
        <v>2.9798989873223301</v>
      </c>
      <c r="W1016" s="8">
        <f t="shared" si="252"/>
        <v>0.54109216683511396</v>
      </c>
      <c r="X1016" s="8">
        <f>Päälaskenta!F$24</f>
        <v>7.0000000000000007E-2</v>
      </c>
      <c r="Y1016" s="8">
        <f t="shared" si="253"/>
        <v>15.2952148103612</v>
      </c>
      <c r="Z1016" s="8">
        <f t="shared" si="245"/>
        <v>2.1710873977909499</v>
      </c>
      <c r="AA1016" s="8">
        <f t="shared" si="254"/>
        <v>1.3464942928497601</v>
      </c>
      <c r="AC1016" s="8">
        <f t="shared" si="246"/>
        <v>0.10270411930314099</v>
      </c>
      <c r="AE1016" s="8">
        <v>1014</v>
      </c>
      <c r="AF1016" s="8">
        <f t="shared" si="256"/>
        <v>17.612389563317301</v>
      </c>
      <c r="AG1016" s="8">
        <f t="shared" si="247"/>
        <v>2.0148533952306601E-2</v>
      </c>
      <c r="AJ1016" s="132">
        <f>IF(Päälaskenta!$F$28&lt;Kaksitasouoma_matriisi!L1016,Päälaskenta!$C$20*Päälaskenta!$F$28,Päälaskenta!$C$20*Kaksitasouoma_matriisi!L1016)</f>
        <v>0.88</v>
      </c>
      <c r="AK1016" s="134">
        <f>SQRT(Päälaskenta!$D$20^2+(Päälaskenta!$D$20/(1/Päälaskenta!$E$20))^2)</f>
        <v>1.8029999999999999</v>
      </c>
      <c r="AL1016" s="134">
        <f>IF(Päälaskenta!$F$28&lt;Kaksitasouoma_matriisi!L1016,AK1016*Päälaskenta!$F$28*COS(ATAN(1/Päälaskenta!$E$20)),AK1016*Kaksitasouoma_matriisi!L1016*COS(ATAN(1/Päälaskenta!$E$20)))</f>
        <v>0.26400000000000001</v>
      </c>
      <c r="AM1016" s="134"/>
      <c r="AN1016" s="134">
        <f t="shared" si="255"/>
        <v>1.1439999999999999</v>
      </c>
      <c r="AO1016" s="8">
        <f t="shared" si="248"/>
        <v>0.45119305856832997</v>
      </c>
      <c r="AP1016" s="134">
        <f>Refererenssiarvoja!$B$16*H1016^(1/6)/(Refererenssiarvoja!$B$15^0.5)*(Päälaskenta!$G$28/2)^0.5*(1-AO1016)^(-1.5)</f>
        <v>0.10100000000000001</v>
      </c>
      <c r="AQ1016" s="8">
        <f>Refererenssiarvoja!$B$16*Kaksitasouoma_matriisi!O1016^(1/6)/(SQRT((2*Refererenssiarvoja!$B$15)/(Päälaskenta!$F$31*Päälaskenta!$G$31*Päälaskenta!$F$28))+SQRT(Refererenssiarvoja!$B$15)/Refererenssiarvoja!$B$17*LN(Kaksitasouoma_matriisi!L1016/Päälaskenta!$F$28))</f>
        <v>-0.119481035611954</v>
      </c>
      <c r="AR1016" s="8">
        <f>Refererenssiarvoja!$B$16*Kaksitasouoma_matriisi!O1016^(1/6)/(SQRT((2*Refererenssiarvoja!$B$15)/(Päälaskenta!$F$31*Päälaskenta!$G$31*L1016)))</f>
        <v>0.22168418103179499</v>
      </c>
    </row>
    <row r="1017" spans="1:44" x14ac:dyDescent="0.2">
      <c r="A1017" s="8">
        <v>1015</v>
      </c>
      <c r="B1017" s="8">
        <f>IF(Päälaskenta!C$7,Päälaskenta!E$7,Päälaskenta!G$5)</f>
        <v>2.5</v>
      </c>
      <c r="C1017" s="56">
        <v>0.98499999999999999</v>
      </c>
      <c r="D1017" s="93">
        <f t="shared" si="241"/>
        <v>2.5381</v>
      </c>
      <c r="E1017" s="8">
        <f>IF(Päälaskenta!$C$26,Kaksitasouoma_matriisi!AP1017,Kaksitasouoma_matriisi!AC1017)</f>
        <v>0.10270411930314099</v>
      </c>
      <c r="F1017" s="56">
        <f>IF(D1017&lt;Päälaskenta!H$24,(SQRT(POWER(Päälaskenta!C$24/(2*Päälaskenta!E$24),2)+(D1017/Päälaskenta!E$24))-Päälaskenta!C$24/(2*Päälaskenta!E$24)),IF(D1017=Päälaskenta!H$24,Päälaskenta!D$24,Päälaskenta!D$24+(SQRT(POWER((Päälaskenta!C$20+Päälaskenta!G$24)/(2*Päälaskenta!E$20),2)+((D1017-Päälaskenta!H$24)/Päälaskenta!E$20))-(Päälaskenta!C$20+Päälaskenta!G$24)/(2*Päälaskenta!E$20))))</f>
        <v>0.876</v>
      </c>
      <c r="G1017" s="57">
        <f>IF(F1017&gt;Päälaskenta!D$24,(2*SQRT((POWER(Päälaskenta!D$24,2))+POWER(Päälaskenta!E$24*Päälaskenta!D$24,2))+Päälaskenta!C$24)+(2*SQRT((POWER((F1017-Päälaskenta!D$24),2))+POWER(Päälaskenta!E$20*(F1017-Päälaskenta!D$24),2))+Päälaskenta!C$20),(2*SQRT((POWER(F1017,2))+POWER(Päälaskenta!E$24*F1017,2))+Päälaskenta!C$24))</f>
        <v>8.61</v>
      </c>
      <c r="H1017" s="57">
        <f t="shared" si="242"/>
        <v>0.28999999999999998</v>
      </c>
      <c r="I1017" s="62">
        <f t="shared" si="243"/>
        <v>5.3315000000000001E-2</v>
      </c>
      <c r="J1017" s="8">
        <f>IF(F1017&lt;Päälaskenta!$D$24,0,Kaksitasouoma_matriisi!F1017-Päälaskenta!$D$24)</f>
        <v>0.17599999999999999</v>
      </c>
      <c r="L1017" s="8">
        <f>IF(F1017&gt;Päälaskenta!D$24,F1017-Päälaskenta!D$24,0)</f>
        <v>0.17599999999999999</v>
      </c>
      <c r="M1017" s="8">
        <f>IF(F1017&gt;Päälaskenta!D$24,(Päälaskenta!C$20+(Päälaskenta!E$20*(Kaksitasouoma_matriisi!F1017-Päälaskenta!D$24)))*(Kaksitasouoma_matriisi!F1017-Päälaskenta!D$24),0)</f>
        <v>0.92646399999999995</v>
      </c>
      <c r="N1017" s="8">
        <f>IF(F1017&gt;Päälaskenta!D$24,(2*SQRT((POWER((F1017-Päälaskenta!D$24),2))+POWER(Päälaskenta!E$20*(F1017-Päälaskenta!D$24),2))+Päälaskenta!C$20),0)</f>
        <v>5.6345770244816604</v>
      </c>
      <c r="O1017" s="8">
        <f t="shared" si="249"/>
        <v>0.164424764445425</v>
      </c>
      <c r="P1017" s="8">
        <f>IF(Päälaskenta!$C$29,IF(L1017&gt;Päälaskenta!$F$28,Kaksitasouoma_matriisi!AQ1017,Kaksitasouoma_matriisi!AR1017),Päälaskenta!$F$20)</f>
        <v>0.12</v>
      </c>
      <c r="Q1017" s="8">
        <f t="shared" si="250"/>
        <v>2.3171747529560598</v>
      </c>
      <c r="R1017" s="8">
        <f t="shared" si="244"/>
        <v>0.328912602209047</v>
      </c>
      <c r="S1017" s="8">
        <f t="shared" si="251"/>
        <v>0.355019301569243</v>
      </c>
      <c r="U1017" s="93">
        <f>IF(F1017&gt;Päälaskenta!D$24,Päälaskenta!H$24+L1017*Päälaskenta!G$24,F1017*Päälaskenta!C$24 + F1017*F1017*Päälaskenta!E$24)</f>
        <v>1.6124000000000001</v>
      </c>
      <c r="V1017" s="8">
        <f>IF(F1017&gt;Päälaskenta!D$24,2*SQRT(POWER(Päälaskenta!D$24,2)+POWER(Päälaskenta!E$24*Päälaskenta!D$24,2))+Päälaskenta!C$24,(2*SQRT((POWER(F1017,2))+POWER(Päälaskenta!E$24*F1017,2))+Päälaskenta!C$24))</f>
        <v>2.9798989873223301</v>
      </c>
      <c r="W1017" s="8">
        <f t="shared" si="252"/>
        <v>0.54109216683511396</v>
      </c>
      <c r="X1017" s="8">
        <f>Päälaskenta!F$24</f>
        <v>7.0000000000000007E-2</v>
      </c>
      <c r="Y1017" s="8">
        <f t="shared" si="253"/>
        <v>15.2952148103612</v>
      </c>
      <c r="Z1017" s="8">
        <f t="shared" si="245"/>
        <v>2.1710873977909499</v>
      </c>
      <c r="AA1017" s="8">
        <f t="shared" si="254"/>
        <v>1.3464942928497601</v>
      </c>
      <c r="AC1017" s="8">
        <f t="shared" si="246"/>
        <v>0.10270411930314099</v>
      </c>
      <c r="AE1017" s="8">
        <v>1015</v>
      </c>
      <c r="AF1017" s="8">
        <f t="shared" si="256"/>
        <v>17.612389563317301</v>
      </c>
      <c r="AG1017" s="8">
        <f t="shared" si="247"/>
        <v>2.0148533952306601E-2</v>
      </c>
      <c r="AJ1017" s="132">
        <f>IF(Päälaskenta!$F$28&lt;Kaksitasouoma_matriisi!L1017,Päälaskenta!$C$20*Päälaskenta!$F$28,Päälaskenta!$C$20*Kaksitasouoma_matriisi!L1017)</f>
        <v>0.88</v>
      </c>
      <c r="AK1017" s="134">
        <f>SQRT(Päälaskenta!$D$20^2+(Päälaskenta!$D$20/(1/Päälaskenta!$E$20))^2)</f>
        <v>1.8029999999999999</v>
      </c>
      <c r="AL1017" s="134">
        <f>IF(Päälaskenta!$F$28&lt;Kaksitasouoma_matriisi!L1017,AK1017*Päälaskenta!$F$28*COS(ATAN(1/Päälaskenta!$E$20)),AK1017*Kaksitasouoma_matriisi!L1017*COS(ATAN(1/Päälaskenta!$E$20)))</f>
        <v>0.26400000000000001</v>
      </c>
      <c r="AM1017" s="134"/>
      <c r="AN1017" s="134">
        <f t="shared" si="255"/>
        <v>1.1439999999999999</v>
      </c>
      <c r="AO1017" s="8">
        <f t="shared" si="248"/>
        <v>0.450730861668177</v>
      </c>
      <c r="AP1017" s="134">
        <f>Refererenssiarvoja!$B$16*H1017^(1/6)/(Refererenssiarvoja!$B$15^0.5)*(Päälaskenta!$G$28/2)^0.5*(1-AO1017)^(-1.5)</f>
        <v>0.10100000000000001</v>
      </c>
      <c r="AQ1017" s="8">
        <f>Refererenssiarvoja!$B$16*Kaksitasouoma_matriisi!O1017^(1/6)/(SQRT((2*Refererenssiarvoja!$B$15)/(Päälaskenta!$F$31*Päälaskenta!$G$31*Päälaskenta!$F$28))+SQRT(Refererenssiarvoja!$B$15)/Refererenssiarvoja!$B$17*LN(Kaksitasouoma_matriisi!L1017/Päälaskenta!$F$28))</f>
        <v>-0.119481035611954</v>
      </c>
      <c r="AR1017" s="8">
        <f>Refererenssiarvoja!$B$16*Kaksitasouoma_matriisi!O1017^(1/6)/(SQRT((2*Refererenssiarvoja!$B$15)/(Päälaskenta!$F$31*Päälaskenta!$G$31*L1017)))</f>
        <v>0.22168418103179499</v>
      </c>
    </row>
    <row r="1018" spans="1:44" x14ac:dyDescent="0.2">
      <c r="A1018" s="8">
        <v>1016</v>
      </c>
      <c r="B1018" s="8">
        <f>IF(Päälaskenta!C$7,Päälaskenta!E$7,Päälaskenta!G$5)</f>
        <v>2.5</v>
      </c>
      <c r="C1018" s="56">
        <v>0.98399999999999999</v>
      </c>
      <c r="D1018" s="93">
        <f t="shared" si="241"/>
        <v>2.5407000000000002</v>
      </c>
      <c r="E1018" s="8">
        <f>IF(Päälaskenta!$C$26,Kaksitasouoma_matriisi!AP1018,Kaksitasouoma_matriisi!AC1018)</f>
        <v>0.10270411930314099</v>
      </c>
      <c r="F1018" s="56">
        <f>IF(D1018&lt;Päälaskenta!H$24,(SQRT(POWER(Päälaskenta!C$24/(2*Päälaskenta!E$24),2)+(D1018/Päälaskenta!E$24))-Päälaskenta!C$24/(2*Päälaskenta!E$24)),IF(D1018=Päälaskenta!H$24,Päälaskenta!D$24,Päälaskenta!D$24+(SQRT(POWER((Päälaskenta!C$20+Päälaskenta!G$24)/(2*Päälaskenta!E$20),2)+((D1018-Päälaskenta!H$24)/Päälaskenta!E$20))-(Päälaskenta!C$20+Päälaskenta!G$24)/(2*Päälaskenta!E$20))))</f>
        <v>0.876</v>
      </c>
      <c r="G1018" s="57">
        <f>IF(F1018&gt;Päälaskenta!D$24,(2*SQRT((POWER(Päälaskenta!D$24,2))+POWER(Päälaskenta!E$24*Päälaskenta!D$24,2))+Päälaskenta!C$24)+(2*SQRT((POWER((F1018-Päälaskenta!D$24),2))+POWER(Päälaskenta!E$20*(F1018-Päälaskenta!D$24),2))+Päälaskenta!C$20),(2*SQRT((POWER(F1018,2))+POWER(Päälaskenta!E$24*F1018,2))+Päälaskenta!C$24))</f>
        <v>8.61</v>
      </c>
      <c r="H1018" s="57">
        <f t="shared" si="242"/>
        <v>0.3</v>
      </c>
      <c r="I1018" s="62">
        <f t="shared" si="243"/>
        <v>5.0854999999999997E-2</v>
      </c>
      <c r="J1018" s="8">
        <f>IF(F1018&lt;Päälaskenta!$D$24,0,Kaksitasouoma_matriisi!F1018-Päälaskenta!$D$24)</f>
        <v>0.17599999999999999</v>
      </c>
      <c r="L1018" s="8">
        <f>IF(F1018&gt;Päälaskenta!D$24,F1018-Päälaskenta!D$24,0)</f>
        <v>0.17599999999999999</v>
      </c>
      <c r="M1018" s="8">
        <f>IF(F1018&gt;Päälaskenta!D$24,(Päälaskenta!C$20+(Päälaskenta!E$20*(Kaksitasouoma_matriisi!F1018-Päälaskenta!D$24)))*(Kaksitasouoma_matriisi!F1018-Päälaskenta!D$24),0)</f>
        <v>0.92646399999999995</v>
      </c>
      <c r="N1018" s="8">
        <f>IF(F1018&gt;Päälaskenta!D$24,(2*SQRT((POWER((F1018-Päälaskenta!D$24),2))+POWER(Päälaskenta!E$20*(F1018-Päälaskenta!D$24),2))+Päälaskenta!C$20),0)</f>
        <v>5.6345770244816604</v>
      </c>
      <c r="O1018" s="8">
        <f t="shared" si="249"/>
        <v>0.164424764445425</v>
      </c>
      <c r="P1018" s="8">
        <f>IF(Päälaskenta!$C$29,IF(L1018&gt;Päälaskenta!$F$28,Kaksitasouoma_matriisi!AQ1018,Kaksitasouoma_matriisi!AR1018),Päälaskenta!$F$20)</f>
        <v>0.12</v>
      </c>
      <c r="Q1018" s="8">
        <f t="shared" si="250"/>
        <v>2.3171747529560598</v>
      </c>
      <c r="R1018" s="8">
        <f t="shared" si="244"/>
        <v>0.328912602209047</v>
      </c>
      <c r="S1018" s="8">
        <f t="shared" si="251"/>
        <v>0.355019301569243</v>
      </c>
      <c r="U1018" s="93">
        <f>IF(F1018&gt;Päälaskenta!D$24,Päälaskenta!H$24+L1018*Päälaskenta!G$24,F1018*Päälaskenta!C$24 + F1018*F1018*Päälaskenta!E$24)</f>
        <v>1.6124000000000001</v>
      </c>
      <c r="V1018" s="8">
        <f>IF(F1018&gt;Päälaskenta!D$24,2*SQRT(POWER(Päälaskenta!D$24,2)+POWER(Päälaskenta!E$24*Päälaskenta!D$24,2))+Päälaskenta!C$24,(2*SQRT((POWER(F1018,2))+POWER(Päälaskenta!E$24*F1018,2))+Päälaskenta!C$24))</f>
        <v>2.9798989873223301</v>
      </c>
      <c r="W1018" s="8">
        <f t="shared" si="252"/>
        <v>0.54109216683511396</v>
      </c>
      <c r="X1018" s="8">
        <f>Päälaskenta!F$24</f>
        <v>7.0000000000000007E-2</v>
      </c>
      <c r="Y1018" s="8">
        <f t="shared" si="253"/>
        <v>15.2952148103612</v>
      </c>
      <c r="Z1018" s="8">
        <f t="shared" si="245"/>
        <v>2.1710873977909499</v>
      </c>
      <c r="AA1018" s="8">
        <f t="shared" si="254"/>
        <v>1.3464942928497601</v>
      </c>
      <c r="AC1018" s="8">
        <f t="shared" si="246"/>
        <v>0.10270411930314099</v>
      </c>
      <c r="AE1018" s="8">
        <v>1016</v>
      </c>
      <c r="AF1018" s="8">
        <f t="shared" si="256"/>
        <v>17.612389563317301</v>
      </c>
      <c r="AG1018" s="8">
        <f t="shared" si="247"/>
        <v>2.0148533952306601E-2</v>
      </c>
      <c r="AJ1018" s="132">
        <f>IF(Päälaskenta!$F$28&lt;Kaksitasouoma_matriisi!L1018,Päälaskenta!$C$20*Päälaskenta!$F$28,Päälaskenta!$C$20*Kaksitasouoma_matriisi!L1018)</f>
        <v>0.88</v>
      </c>
      <c r="AK1018" s="134">
        <f>SQRT(Päälaskenta!$D$20^2+(Päälaskenta!$D$20/(1/Päälaskenta!$E$20))^2)</f>
        <v>1.8029999999999999</v>
      </c>
      <c r="AL1018" s="134">
        <f>IF(Päälaskenta!$F$28&lt;Kaksitasouoma_matriisi!L1018,AK1018*Päälaskenta!$F$28*COS(ATAN(1/Päälaskenta!$E$20)),AK1018*Kaksitasouoma_matriisi!L1018*COS(ATAN(1/Päälaskenta!$E$20)))</f>
        <v>0.26400000000000001</v>
      </c>
      <c r="AM1018" s="134"/>
      <c r="AN1018" s="134">
        <f t="shared" si="255"/>
        <v>1.1439999999999999</v>
      </c>
      <c r="AO1018" s="8">
        <f t="shared" si="248"/>
        <v>0.45026961073719801</v>
      </c>
      <c r="AP1018" s="134">
        <f>Refererenssiarvoja!$B$16*H1018^(1/6)/(Refererenssiarvoja!$B$15^0.5)*(Päälaskenta!$G$28/2)^0.5*(1-AO1018)^(-1.5)</f>
        <v>0.10100000000000001</v>
      </c>
      <c r="AQ1018" s="8">
        <f>Refererenssiarvoja!$B$16*Kaksitasouoma_matriisi!O1018^(1/6)/(SQRT((2*Refererenssiarvoja!$B$15)/(Päälaskenta!$F$31*Päälaskenta!$G$31*Päälaskenta!$F$28))+SQRT(Refererenssiarvoja!$B$15)/Refererenssiarvoja!$B$17*LN(Kaksitasouoma_matriisi!L1018/Päälaskenta!$F$28))</f>
        <v>-0.119481035611954</v>
      </c>
      <c r="AR1018" s="8">
        <f>Refererenssiarvoja!$B$16*Kaksitasouoma_matriisi!O1018^(1/6)/(SQRT((2*Refererenssiarvoja!$B$15)/(Päälaskenta!$F$31*Päälaskenta!$G$31*L1018)))</f>
        <v>0.22168418103179499</v>
      </c>
    </row>
    <row r="1019" spans="1:44" x14ac:dyDescent="0.2">
      <c r="A1019" s="8">
        <v>1017</v>
      </c>
      <c r="B1019" s="8">
        <f>IF(Päälaskenta!C$7,Päälaskenta!E$7,Päälaskenta!G$5)</f>
        <v>2.5</v>
      </c>
      <c r="C1019" s="56">
        <v>0.98299999999999998</v>
      </c>
      <c r="D1019" s="93">
        <f t="shared" si="241"/>
        <v>2.5432000000000001</v>
      </c>
      <c r="E1019" s="8">
        <f>IF(Päälaskenta!$C$26,Kaksitasouoma_matriisi!AP1019,Kaksitasouoma_matriisi!AC1019)</f>
        <v>0.102711355389763</v>
      </c>
      <c r="F1019" s="56">
        <f>IF(D1019&lt;Päälaskenta!H$24,(SQRT(POWER(Päälaskenta!C$24/(2*Päälaskenta!E$24),2)+(D1019/Päälaskenta!E$24))-Päälaskenta!C$24/(2*Päälaskenta!E$24)),IF(D1019=Päälaskenta!H$24,Päälaskenta!D$24,Päälaskenta!D$24+(SQRT(POWER((Päälaskenta!C$20+Päälaskenta!G$24)/(2*Päälaskenta!E$20),2)+((D1019-Päälaskenta!H$24)/Päälaskenta!E$20))-(Päälaskenta!C$20+Päälaskenta!G$24)/(2*Päälaskenta!E$20))))</f>
        <v>0.877</v>
      </c>
      <c r="G1019" s="57">
        <f>IF(F1019&gt;Päälaskenta!D$24,(2*SQRT((POWER(Päälaskenta!D$24,2))+POWER(Päälaskenta!E$24*Päälaskenta!D$24,2))+Päälaskenta!C$24)+(2*SQRT((POWER((F1019-Päälaskenta!D$24),2))+POWER(Päälaskenta!E$20*(F1019-Päälaskenta!D$24),2))+Päälaskenta!C$20),(2*SQRT((POWER(F1019,2))+POWER(Päälaskenta!E$24*F1019,2))+Päälaskenta!C$24))</f>
        <v>8.6199999999999992</v>
      </c>
      <c r="H1019" s="57">
        <f t="shared" si="242"/>
        <v>0.3</v>
      </c>
      <c r="I1019" s="62">
        <f t="shared" si="243"/>
        <v>5.0758999999999999E-2</v>
      </c>
      <c r="J1019" s="8">
        <f>IF(F1019&lt;Päälaskenta!$D$24,0,Kaksitasouoma_matriisi!F1019-Päälaskenta!$D$24)</f>
        <v>0.17699999999999999</v>
      </c>
      <c r="L1019" s="8">
        <f>IF(F1019&gt;Päälaskenta!D$24,F1019-Päälaskenta!D$24,0)</f>
        <v>0.17699999999999999</v>
      </c>
      <c r="M1019" s="8">
        <f>IF(F1019&gt;Päälaskenta!D$24,(Päälaskenta!C$20+(Päälaskenta!E$20*(Kaksitasouoma_matriisi!F1019-Päälaskenta!D$24)))*(Kaksitasouoma_matriisi!F1019-Päälaskenta!D$24),0)</f>
        <v>0.93199350000000003</v>
      </c>
      <c r="N1019" s="8">
        <f>IF(F1019&gt;Päälaskenta!D$24,(2*SQRT((POWER((F1019-Päälaskenta!D$24),2))+POWER(Päälaskenta!E$20*(F1019-Päälaskenta!D$24),2))+Päälaskenta!C$20),0)</f>
        <v>5.6381825757571304</v>
      </c>
      <c r="O1019" s="8">
        <f t="shared" si="249"/>
        <v>0.16530034057558801</v>
      </c>
      <c r="P1019" s="8">
        <f>IF(Päälaskenta!$C$29,IF(L1019&gt;Päälaskenta!$F$28,Kaksitasouoma_matriisi!AQ1019,Kaksitasouoma_matriisi!AR1019),Päälaskenta!$F$20)</f>
        <v>0.12</v>
      </c>
      <c r="Q1019" s="8">
        <f t="shared" si="250"/>
        <v>2.33927243332126</v>
      </c>
      <c r="R1019" s="8">
        <f t="shared" si="244"/>
        <v>0.33092078748336401</v>
      </c>
      <c r="S1019" s="8">
        <f t="shared" si="251"/>
        <v>0.35506769895215401</v>
      </c>
      <c r="U1019" s="93">
        <f>IF(F1019&gt;Päälaskenta!D$24,Päälaskenta!H$24+L1019*Päälaskenta!G$24,F1019*Päälaskenta!C$24 + F1019*F1019*Päälaskenta!E$24)</f>
        <v>1.6148</v>
      </c>
      <c r="V1019" s="8">
        <f>IF(F1019&gt;Päälaskenta!D$24,2*SQRT(POWER(Päälaskenta!D$24,2)+POWER(Päälaskenta!E$24*Päälaskenta!D$24,2))+Päälaskenta!C$24,(2*SQRT((POWER(F1019,2))+POWER(Päälaskenta!E$24*F1019,2))+Päälaskenta!C$24))</f>
        <v>2.9798989873223301</v>
      </c>
      <c r="W1019" s="8">
        <f t="shared" si="252"/>
        <v>0.54189756326305005</v>
      </c>
      <c r="X1019" s="8">
        <f>Päälaskenta!F$24</f>
        <v>7.0000000000000007E-2</v>
      </c>
      <c r="Y1019" s="8">
        <f t="shared" si="253"/>
        <v>15.333177604581399</v>
      </c>
      <c r="Z1019" s="8">
        <f t="shared" si="245"/>
        <v>2.1690792125166398</v>
      </c>
      <c r="AA1019" s="8">
        <f t="shared" si="254"/>
        <v>1.3432494504066399</v>
      </c>
      <c r="AC1019" s="8">
        <f t="shared" si="246"/>
        <v>0.102711355389763</v>
      </c>
      <c r="AE1019" s="8">
        <v>1017</v>
      </c>
      <c r="AF1019" s="8">
        <f t="shared" si="256"/>
        <v>17.672450037902699</v>
      </c>
      <c r="AG1019" s="8">
        <f t="shared" si="247"/>
        <v>2.0011815594393401E-2</v>
      </c>
      <c r="AJ1019" s="132">
        <f>IF(Päälaskenta!$F$28&lt;Kaksitasouoma_matriisi!L1019,Päälaskenta!$C$20*Päälaskenta!$F$28,Päälaskenta!$C$20*Kaksitasouoma_matriisi!L1019)</f>
        <v>0.88500000000000001</v>
      </c>
      <c r="AK1019" s="134">
        <f>SQRT(Päälaskenta!$D$20^2+(Päälaskenta!$D$20/(1/Päälaskenta!$E$20))^2)</f>
        <v>1.8029999999999999</v>
      </c>
      <c r="AL1019" s="134">
        <f>IF(Päälaskenta!$F$28&lt;Kaksitasouoma_matriisi!L1019,AK1019*Päälaskenta!$F$28*COS(ATAN(1/Päälaskenta!$E$20)),AK1019*Kaksitasouoma_matriisi!L1019*COS(ATAN(1/Päälaskenta!$E$20)))</f>
        <v>0.26600000000000001</v>
      </c>
      <c r="AM1019" s="134"/>
      <c r="AN1019" s="134">
        <f t="shared" si="255"/>
        <v>1.151</v>
      </c>
      <c r="AO1019" s="8">
        <f t="shared" si="248"/>
        <v>0.45257942749292202</v>
      </c>
      <c r="AP1019" s="134">
        <f>Refererenssiarvoja!$B$16*H1019^(1/6)/(Refererenssiarvoja!$B$15^0.5)*(Päälaskenta!$G$28/2)^0.5*(1-AO1019)^(-1.5)</f>
        <v>0.10199999999999999</v>
      </c>
      <c r="AQ1019" s="8">
        <f>Refererenssiarvoja!$B$16*Kaksitasouoma_matriisi!O1019^(1/6)/(SQRT((2*Refererenssiarvoja!$B$15)/(Päälaskenta!$F$31*Päälaskenta!$G$31*Päälaskenta!$F$28))+SQRT(Refererenssiarvoja!$B$15)/Refererenssiarvoja!$B$17*LN(Kaksitasouoma_matriisi!L1019/Päälaskenta!$F$28))</f>
        <v>-0.12044943705819</v>
      </c>
      <c r="AR1019" s="8">
        <f>Refererenssiarvoja!$B$16*Kaksitasouoma_matriisi!O1019^(1/6)/(SQRT((2*Refererenssiarvoja!$B$15)/(Päälaskenta!$F$31*Päälaskenta!$G$31*L1019)))</f>
        <v>0.22250994329444701</v>
      </c>
    </row>
    <row r="1020" spans="1:44" x14ac:dyDescent="0.2">
      <c r="A1020" s="8">
        <v>1018</v>
      </c>
      <c r="B1020" s="8">
        <f>IF(Päälaskenta!C$7,Päälaskenta!E$7,Päälaskenta!G$5)</f>
        <v>2.5</v>
      </c>
      <c r="C1020" s="56">
        <v>0.98199999999999998</v>
      </c>
      <c r="D1020" s="93">
        <f t="shared" si="241"/>
        <v>2.5457999999999998</v>
      </c>
      <c r="E1020" s="8">
        <f>IF(Päälaskenta!$C$26,Kaksitasouoma_matriisi!AP1020,Kaksitasouoma_matriisi!AC1020)</f>
        <v>0.102711355389763</v>
      </c>
      <c r="F1020" s="56">
        <f>IF(D1020&lt;Päälaskenta!H$24,(SQRT(POWER(Päälaskenta!C$24/(2*Päälaskenta!E$24),2)+(D1020/Päälaskenta!E$24))-Päälaskenta!C$24/(2*Päälaskenta!E$24)),IF(D1020=Päälaskenta!H$24,Päälaskenta!D$24,Päälaskenta!D$24+(SQRT(POWER((Päälaskenta!C$20+Päälaskenta!G$24)/(2*Päälaskenta!E$20),2)+((D1020-Päälaskenta!H$24)/Päälaskenta!E$20))-(Päälaskenta!C$20+Päälaskenta!G$24)/(2*Päälaskenta!E$20))))</f>
        <v>0.877</v>
      </c>
      <c r="G1020" s="57">
        <f>IF(F1020&gt;Päälaskenta!D$24,(2*SQRT((POWER(Päälaskenta!D$24,2))+POWER(Päälaskenta!E$24*Päälaskenta!D$24,2))+Päälaskenta!C$24)+(2*SQRT((POWER((F1020-Päälaskenta!D$24),2))+POWER(Päälaskenta!E$20*(F1020-Päälaskenta!D$24),2))+Päälaskenta!C$20),(2*SQRT((POWER(F1020,2))+POWER(Päälaskenta!E$24*F1020,2))+Päälaskenta!C$24))</f>
        <v>8.6199999999999992</v>
      </c>
      <c r="H1020" s="57">
        <f t="shared" si="242"/>
        <v>0.3</v>
      </c>
      <c r="I1020" s="62">
        <f t="shared" si="243"/>
        <v>5.0656E-2</v>
      </c>
      <c r="J1020" s="8">
        <f>IF(F1020&lt;Päälaskenta!$D$24,0,Kaksitasouoma_matriisi!F1020-Päälaskenta!$D$24)</f>
        <v>0.17699999999999999</v>
      </c>
      <c r="L1020" s="8">
        <f>IF(F1020&gt;Päälaskenta!D$24,F1020-Päälaskenta!D$24,0)</f>
        <v>0.17699999999999999</v>
      </c>
      <c r="M1020" s="8">
        <f>IF(F1020&gt;Päälaskenta!D$24,(Päälaskenta!C$20+(Päälaskenta!E$20*(Kaksitasouoma_matriisi!F1020-Päälaskenta!D$24)))*(Kaksitasouoma_matriisi!F1020-Päälaskenta!D$24),0)</f>
        <v>0.93199350000000003</v>
      </c>
      <c r="N1020" s="8">
        <f>IF(F1020&gt;Päälaskenta!D$24,(2*SQRT((POWER((F1020-Päälaskenta!D$24),2))+POWER(Päälaskenta!E$20*(F1020-Päälaskenta!D$24),2))+Päälaskenta!C$20),0)</f>
        <v>5.6381825757571304</v>
      </c>
      <c r="O1020" s="8">
        <f t="shared" si="249"/>
        <v>0.16530034057558801</v>
      </c>
      <c r="P1020" s="8">
        <f>IF(Päälaskenta!$C$29,IF(L1020&gt;Päälaskenta!$F$28,Kaksitasouoma_matriisi!AQ1020,Kaksitasouoma_matriisi!AR1020),Päälaskenta!$F$20)</f>
        <v>0.12</v>
      </c>
      <c r="Q1020" s="8">
        <f t="shared" si="250"/>
        <v>2.33927243332126</v>
      </c>
      <c r="R1020" s="8">
        <f t="shared" si="244"/>
        <v>0.33092078748336401</v>
      </c>
      <c r="S1020" s="8">
        <f t="shared" si="251"/>
        <v>0.35506769895215401</v>
      </c>
      <c r="U1020" s="93">
        <f>IF(F1020&gt;Päälaskenta!D$24,Päälaskenta!H$24+L1020*Päälaskenta!G$24,F1020*Päälaskenta!C$24 + F1020*F1020*Päälaskenta!E$24)</f>
        <v>1.6148</v>
      </c>
      <c r="V1020" s="8">
        <f>IF(F1020&gt;Päälaskenta!D$24,2*SQRT(POWER(Päälaskenta!D$24,2)+POWER(Päälaskenta!E$24*Päälaskenta!D$24,2))+Päälaskenta!C$24,(2*SQRT((POWER(F1020,2))+POWER(Päälaskenta!E$24*F1020,2))+Päälaskenta!C$24))</f>
        <v>2.9798989873223301</v>
      </c>
      <c r="W1020" s="8">
        <f t="shared" si="252"/>
        <v>0.54189756326305005</v>
      </c>
      <c r="X1020" s="8">
        <f>Päälaskenta!F$24</f>
        <v>7.0000000000000007E-2</v>
      </c>
      <c r="Y1020" s="8">
        <f t="shared" si="253"/>
        <v>15.333177604581399</v>
      </c>
      <c r="Z1020" s="8">
        <f t="shared" si="245"/>
        <v>2.1690792125166398</v>
      </c>
      <c r="AA1020" s="8">
        <f t="shared" si="254"/>
        <v>1.3432494504066399</v>
      </c>
      <c r="AC1020" s="8">
        <f t="shared" si="246"/>
        <v>0.102711355389763</v>
      </c>
      <c r="AE1020" s="8">
        <v>1018</v>
      </c>
      <c r="AF1020" s="8">
        <f t="shared" si="256"/>
        <v>17.672450037902699</v>
      </c>
      <c r="AG1020" s="8">
        <f t="shared" si="247"/>
        <v>2.0011815594393401E-2</v>
      </c>
      <c r="AJ1020" s="132">
        <f>IF(Päälaskenta!$F$28&lt;Kaksitasouoma_matriisi!L1020,Päälaskenta!$C$20*Päälaskenta!$F$28,Päälaskenta!$C$20*Kaksitasouoma_matriisi!L1020)</f>
        <v>0.88500000000000001</v>
      </c>
      <c r="AK1020" s="134">
        <f>SQRT(Päälaskenta!$D$20^2+(Päälaskenta!$D$20/(1/Päälaskenta!$E$20))^2)</f>
        <v>1.8029999999999999</v>
      </c>
      <c r="AL1020" s="134">
        <f>IF(Päälaskenta!$F$28&lt;Kaksitasouoma_matriisi!L1020,AK1020*Päälaskenta!$F$28*COS(ATAN(1/Päälaskenta!$E$20)),AK1020*Kaksitasouoma_matriisi!L1020*COS(ATAN(1/Päälaskenta!$E$20)))</f>
        <v>0.26600000000000001</v>
      </c>
      <c r="AM1020" s="134"/>
      <c r="AN1020" s="134">
        <f t="shared" si="255"/>
        <v>1.151</v>
      </c>
      <c r="AO1020" s="8">
        <f t="shared" si="248"/>
        <v>0.45211721266399602</v>
      </c>
      <c r="AP1020" s="134">
        <f>Refererenssiarvoja!$B$16*H1020^(1/6)/(Refererenssiarvoja!$B$15^0.5)*(Päälaskenta!$G$28/2)^0.5*(1-AO1020)^(-1.5)</f>
        <v>0.10199999999999999</v>
      </c>
      <c r="AQ1020" s="8">
        <f>Refererenssiarvoja!$B$16*Kaksitasouoma_matriisi!O1020^(1/6)/(SQRT((2*Refererenssiarvoja!$B$15)/(Päälaskenta!$F$31*Päälaskenta!$G$31*Päälaskenta!$F$28))+SQRT(Refererenssiarvoja!$B$15)/Refererenssiarvoja!$B$17*LN(Kaksitasouoma_matriisi!L1020/Päälaskenta!$F$28))</f>
        <v>-0.12044943705819</v>
      </c>
      <c r="AR1020" s="8">
        <f>Refererenssiarvoja!$B$16*Kaksitasouoma_matriisi!O1020^(1/6)/(SQRT((2*Refererenssiarvoja!$B$15)/(Päälaskenta!$F$31*Päälaskenta!$G$31*L1020)))</f>
        <v>0.22250994329444701</v>
      </c>
    </row>
    <row r="1021" spans="1:44" x14ac:dyDescent="0.2">
      <c r="A1021" s="8">
        <v>1019</v>
      </c>
      <c r="B1021" s="8">
        <f>IF(Päälaskenta!C$7,Päälaskenta!E$7,Päälaskenta!G$5)</f>
        <v>2.5</v>
      </c>
      <c r="C1021" s="56">
        <v>0.98099999999999998</v>
      </c>
      <c r="D1021" s="93">
        <f t="shared" si="241"/>
        <v>2.5484</v>
      </c>
      <c r="E1021" s="8">
        <f>IF(Päälaskenta!$C$26,Kaksitasouoma_matriisi!AP1021,Kaksitasouoma_matriisi!AC1021)</f>
        <v>0.102711355389763</v>
      </c>
      <c r="F1021" s="56">
        <f>IF(D1021&lt;Päälaskenta!H$24,(SQRT(POWER(Päälaskenta!C$24/(2*Päälaskenta!E$24),2)+(D1021/Päälaskenta!E$24))-Päälaskenta!C$24/(2*Päälaskenta!E$24)),IF(D1021=Päälaskenta!H$24,Päälaskenta!D$24,Päälaskenta!D$24+(SQRT(POWER((Päälaskenta!C$20+Päälaskenta!G$24)/(2*Päälaskenta!E$20),2)+((D1021-Päälaskenta!H$24)/Päälaskenta!E$20))-(Päälaskenta!C$20+Päälaskenta!G$24)/(2*Päälaskenta!E$20))))</f>
        <v>0.877</v>
      </c>
      <c r="G1021" s="57">
        <f>IF(F1021&gt;Päälaskenta!D$24,(2*SQRT((POWER(Päälaskenta!D$24,2))+POWER(Päälaskenta!E$24*Päälaskenta!D$24,2))+Päälaskenta!C$24)+(2*SQRT((POWER((F1021-Päälaskenta!D$24),2))+POWER(Päälaskenta!E$20*(F1021-Päälaskenta!D$24),2))+Päälaskenta!C$20),(2*SQRT((POWER(F1021,2))+POWER(Päälaskenta!E$24*F1021,2))+Päälaskenta!C$24))</f>
        <v>8.6199999999999992</v>
      </c>
      <c r="H1021" s="57">
        <f t="shared" si="242"/>
        <v>0.3</v>
      </c>
      <c r="I1021" s="62">
        <f t="shared" si="243"/>
        <v>5.0553000000000001E-2</v>
      </c>
      <c r="J1021" s="8">
        <f>IF(F1021&lt;Päälaskenta!$D$24,0,Kaksitasouoma_matriisi!F1021-Päälaskenta!$D$24)</f>
        <v>0.17699999999999999</v>
      </c>
      <c r="L1021" s="8">
        <f>IF(F1021&gt;Päälaskenta!D$24,F1021-Päälaskenta!D$24,0)</f>
        <v>0.17699999999999999</v>
      </c>
      <c r="M1021" s="8">
        <f>IF(F1021&gt;Päälaskenta!D$24,(Päälaskenta!C$20+(Päälaskenta!E$20*(Kaksitasouoma_matriisi!F1021-Päälaskenta!D$24)))*(Kaksitasouoma_matriisi!F1021-Päälaskenta!D$24),0)</f>
        <v>0.93199350000000003</v>
      </c>
      <c r="N1021" s="8">
        <f>IF(F1021&gt;Päälaskenta!D$24,(2*SQRT((POWER((F1021-Päälaskenta!D$24),2))+POWER(Päälaskenta!E$20*(F1021-Päälaskenta!D$24),2))+Päälaskenta!C$20),0)</f>
        <v>5.6381825757571304</v>
      </c>
      <c r="O1021" s="8">
        <f t="shared" si="249"/>
        <v>0.16530034057558801</v>
      </c>
      <c r="P1021" s="8">
        <f>IF(Päälaskenta!$C$29,IF(L1021&gt;Päälaskenta!$F$28,Kaksitasouoma_matriisi!AQ1021,Kaksitasouoma_matriisi!AR1021),Päälaskenta!$F$20)</f>
        <v>0.12</v>
      </c>
      <c r="Q1021" s="8">
        <f t="shared" si="250"/>
        <v>2.33927243332126</v>
      </c>
      <c r="R1021" s="8">
        <f t="shared" si="244"/>
        <v>0.33092078748336401</v>
      </c>
      <c r="S1021" s="8">
        <f t="shared" si="251"/>
        <v>0.35506769895215401</v>
      </c>
      <c r="U1021" s="93">
        <f>IF(F1021&gt;Päälaskenta!D$24,Päälaskenta!H$24+L1021*Päälaskenta!G$24,F1021*Päälaskenta!C$24 + F1021*F1021*Päälaskenta!E$24)</f>
        <v>1.6148</v>
      </c>
      <c r="V1021" s="8">
        <f>IF(F1021&gt;Päälaskenta!D$24,2*SQRT(POWER(Päälaskenta!D$24,2)+POWER(Päälaskenta!E$24*Päälaskenta!D$24,2))+Päälaskenta!C$24,(2*SQRT((POWER(F1021,2))+POWER(Päälaskenta!E$24*F1021,2))+Päälaskenta!C$24))</f>
        <v>2.9798989873223301</v>
      </c>
      <c r="W1021" s="8">
        <f t="shared" si="252"/>
        <v>0.54189756326305005</v>
      </c>
      <c r="X1021" s="8">
        <f>Päälaskenta!F$24</f>
        <v>7.0000000000000007E-2</v>
      </c>
      <c r="Y1021" s="8">
        <f t="shared" si="253"/>
        <v>15.333177604581399</v>
      </c>
      <c r="Z1021" s="8">
        <f t="shared" si="245"/>
        <v>2.1690792125166398</v>
      </c>
      <c r="AA1021" s="8">
        <f t="shared" si="254"/>
        <v>1.3432494504066399</v>
      </c>
      <c r="AC1021" s="8">
        <f t="shared" si="246"/>
        <v>0.102711355389763</v>
      </c>
      <c r="AE1021" s="8">
        <v>1019</v>
      </c>
      <c r="AF1021" s="8">
        <f t="shared" si="256"/>
        <v>17.672450037902699</v>
      </c>
      <c r="AG1021" s="8">
        <f t="shared" si="247"/>
        <v>2.0011815594393401E-2</v>
      </c>
      <c r="AJ1021" s="132">
        <f>IF(Päälaskenta!$F$28&lt;Kaksitasouoma_matriisi!L1021,Päälaskenta!$C$20*Päälaskenta!$F$28,Päälaskenta!$C$20*Kaksitasouoma_matriisi!L1021)</f>
        <v>0.88500000000000001</v>
      </c>
      <c r="AK1021" s="134">
        <f>SQRT(Päälaskenta!$D$20^2+(Päälaskenta!$D$20/(1/Päälaskenta!$E$20))^2)</f>
        <v>1.8029999999999999</v>
      </c>
      <c r="AL1021" s="134">
        <f>IF(Päälaskenta!$F$28&lt;Kaksitasouoma_matriisi!L1021,AK1021*Päälaskenta!$F$28*COS(ATAN(1/Päälaskenta!$E$20)),AK1021*Kaksitasouoma_matriisi!L1021*COS(ATAN(1/Päälaskenta!$E$20)))</f>
        <v>0.26600000000000001</v>
      </c>
      <c r="AM1021" s="134"/>
      <c r="AN1021" s="134">
        <f t="shared" si="255"/>
        <v>1.151</v>
      </c>
      <c r="AO1021" s="8">
        <f t="shared" si="248"/>
        <v>0.451655940982577</v>
      </c>
      <c r="AP1021" s="134">
        <f>Refererenssiarvoja!$B$16*H1021^(1/6)/(Refererenssiarvoja!$B$15^0.5)*(Päälaskenta!$G$28/2)^0.5*(1-AO1021)^(-1.5)</f>
        <v>0.10199999999999999</v>
      </c>
      <c r="AQ1021" s="8">
        <f>Refererenssiarvoja!$B$16*Kaksitasouoma_matriisi!O1021^(1/6)/(SQRT((2*Refererenssiarvoja!$B$15)/(Päälaskenta!$F$31*Päälaskenta!$G$31*Päälaskenta!$F$28))+SQRT(Refererenssiarvoja!$B$15)/Refererenssiarvoja!$B$17*LN(Kaksitasouoma_matriisi!L1021/Päälaskenta!$F$28))</f>
        <v>-0.12044943705819</v>
      </c>
      <c r="AR1021" s="8">
        <f>Refererenssiarvoja!$B$16*Kaksitasouoma_matriisi!O1021^(1/6)/(SQRT((2*Refererenssiarvoja!$B$15)/(Päälaskenta!$F$31*Päälaskenta!$G$31*L1021)))</f>
        <v>0.22250994329444701</v>
      </c>
    </row>
    <row r="1022" spans="1:44" x14ac:dyDescent="0.2">
      <c r="A1022" s="8">
        <v>1020</v>
      </c>
      <c r="B1022" s="8">
        <f>IF(Päälaskenta!C$7,Päälaskenta!E$7,Päälaskenta!G$5)</f>
        <v>2.5</v>
      </c>
      <c r="C1022" s="56">
        <v>0.98</v>
      </c>
      <c r="D1022" s="93">
        <f t="shared" si="241"/>
        <v>2.5510000000000002</v>
      </c>
      <c r="E1022" s="8">
        <f>IF(Päälaskenta!$C$26,Kaksitasouoma_matriisi!AP1022,Kaksitasouoma_matriisi!AC1022)</f>
        <v>0.10271858542418701</v>
      </c>
      <c r="F1022" s="56">
        <f>IF(D1022&lt;Päälaskenta!H$24,(SQRT(POWER(Päälaskenta!C$24/(2*Päälaskenta!E$24),2)+(D1022/Päälaskenta!E$24))-Päälaskenta!C$24/(2*Päälaskenta!E$24)),IF(D1022=Päälaskenta!H$24,Päälaskenta!D$24,Päälaskenta!D$24+(SQRT(POWER((Päälaskenta!C$20+Päälaskenta!G$24)/(2*Päälaskenta!E$20),2)+((D1022-Päälaskenta!H$24)/Päälaskenta!E$20))-(Päälaskenta!C$20+Päälaskenta!G$24)/(2*Päälaskenta!E$20))))</f>
        <v>0.878</v>
      </c>
      <c r="G1022" s="57">
        <f>IF(F1022&gt;Päälaskenta!D$24,(2*SQRT((POWER(Päälaskenta!D$24,2))+POWER(Päälaskenta!E$24*Päälaskenta!D$24,2))+Päälaskenta!C$24)+(2*SQRT((POWER((F1022-Päälaskenta!D$24),2))+POWER(Päälaskenta!E$20*(F1022-Päälaskenta!D$24),2))+Päälaskenta!C$20),(2*SQRT((POWER(F1022,2))+POWER(Päälaskenta!E$24*F1022,2))+Päälaskenta!C$24))</f>
        <v>8.6199999999999992</v>
      </c>
      <c r="H1022" s="57">
        <f t="shared" si="242"/>
        <v>0.3</v>
      </c>
      <c r="I1022" s="62">
        <f t="shared" si="243"/>
        <v>5.0457000000000002E-2</v>
      </c>
      <c r="J1022" s="8">
        <f>IF(F1022&lt;Päälaskenta!$D$24,0,Kaksitasouoma_matriisi!F1022-Päälaskenta!$D$24)</f>
        <v>0.17799999999999999</v>
      </c>
      <c r="L1022" s="8">
        <f>IF(F1022&gt;Päälaskenta!D$24,F1022-Päälaskenta!D$24,0)</f>
        <v>0.17799999999999999</v>
      </c>
      <c r="M1022" s="8">
        <f>IF(F1022&gt;Päälaskenta!D$24,(Päälaskenta!C$20+(Päälaskenta!E$20*(Kaksitasouoma_matriisi!F1022-Päälaskenta!D$24)))*(Kaksitasouoma_matriisi!F1022-Päälaskenta!D$24),0)</f>
        <v>0.93752599999999997</v>
      </c>
      <c r="N1022" s="8">
        <f>IF(F1022&gt;Päälaskenta!D$24,(2*SQRT((POWER((F1022-Päälaskenta!D$24),2))+POWER(Päälaskenta!E$20*(F1022-Päälaskenta!D$24),2))+Päälaskenta!C$20),0)</f>
        <v>5.6417881270325898</v>
      </c>
      <c r="O1022" s="8">
        <f t="shared" si="249"/>
        <v>0.166175329326504</v>
      </c>
      <c r="P1022" s="8">
        <f>IF(Päälaskenta!$C$29,IF(L1022&gt;Päälaskenta!$F$28,Kaksitasouoma_matriisi!AQ1022,Kaksitasouoma_matriisi!AR1022),Päälaskenta!$F$20)</f>
        <v>0.12</v>
      </c>
      <c r="Q1022" s="8">
        <f t="shared" si="250"/>
        <v>2.3614555400404802</v>
      </c>
      <c r="R1022" s="8">
        <f t="shared" si="244"/>
        <v>0.33292510252435298</v>
      </c>
      <c r="S1022" s="8">
        <f t="shared" si="251"/>
        <v>0.35511026096807202</v>
      </c>
      <c r="U1022" s="93">
        <f>IF(F1022&gt;Päälaskenta!D$24,Päälaskenta!H$24+L1022*Päälaskenta!G$24,F1022*Päälaskenta!C$24 + F1022*F1022*Päälaskenta!E$24)</f>
        <v>1.6172</v>
      </c>
      <c r="V1022" s="8">
        <f>IF(F1022&gt;Päälaskenta!D$24,2*SQRT(POWER(Päälaskenta!D$24,2)+POWER(Päälaskenta!E$24*Päälaskenta!D$24,2))+Päälaskenta!C$24,(2*SQRT((POWER(F1022,2))+POWER(Päälaskenta!E$24*F1022,2))+Päälaskenta!C$24))</f>
        <v>2.9798989873223301</v>
      </c>
      <c r="W1022" s="8">
        <f t="shared" si="252"/>
        <v>0.54270295969098603</v>
      </c>
      <c r="X1022" s="8">
        <f>Päälaskenta!F$24</f>
        <v>7.0000000000000007E-2</v>
      </c>
      <c r="Y1022" s="8">
        <f t="shared" si="253"/>
        <v>15.371178032308899</v>
      </c>
      <c r="Z1022" s="8">
        <f t="shared" si="245"/>
        <v>2.1670748974756502</v>
      </c>
      <c r="AA1022" s="8">
        <f t="shared" si="254"/>
        <v>1.34001663212692</v>
      </c>
      <c r="AC1022" s="8">
        <f t="shared" si="246"/>
        <v>0.10271858542418701</v>
      </c>
      <c r="AE1022" s="8">
        <v>1020</v>
      </c>
      <c r="AF1022" s="8">
        <f t="shared" si="256"/>
        <v>17.7326335723494</v>
      </c>
      <c r="AG1022" s="8">
        <f t="shared" si="247"/>
        <v>1.9876208214121501E-2</v>
      </c>
      <c r="AJ1022" s="132">
        <f>IF(Päälaskenta!$F$28&lt;Kaksitasouoma_matriisi!L1022,Päälaskenta!$C$20*Päälaskenta!$F$28,Päälaskenta!$C$20*Kaksitasouoma_matriisi!L1022)</f>
        <v>0.89</v>
      </c>
      <c r="AK1022" s="134">
        <f>SQRT(Päälaskenta!$D$20^2+(Päälaskenta!$D$20/(1/Päälaskenta!$E$20))^2)</f>
        <v>1.8029999999999999</v>
      </c>
      <c r="AL1022" s="134">
        <f>IF(Päälaskenta!$F$28&lt;Kaksitasouoma_matriisi!L1022,AK1022*Päälaskenta!$F$28*COS(ATAN(1/Päälaskenta!$E$20)),AK1022*Kaksitasouoma_matriisi!L1022*COS(ATAN(1/Päälaskenta!$E$20)))</f>
        <v>0.26700000000000002</v>
      </c>
      <c r="AM1022" s="134"/>
      <c r="AN1022" s="134">
        <f t="shared" si="255"/>
        <v>1.157</v>
      </c>
      <c r="AO1022" s="8">
        <f t="shared" si="248"/>
        <v>0.45354762838102702</v>
      </c>
      <c r="AP1022" s="134">
        <f>Refererenssiarvoja!$B$16*H1022^(1/6)/(Refererenssiarvoja!$B$15^0.5)*(Päälaskenta!$G$28/2)^0.5*(1-AO1022)^(-1.5)</f>
        <v>0.10199999999999999</v>
      </c>
      <c r="AQ1022" s="8">
        <f>Refererenssiarvoja!$B$16*Kaksitasouoma_matriisi!O1022^(1/6)/(SQRT((2*Refererenssiarvoja!$B$15)/(Päälaskenta!$F$31*Päälaskenta!$G$31*Päälaskenta!$F$28))+SQRT(Refererenssiarvoja!$B$15)/Refererenssiarvoja!$B$17*LN(Kaksitasouoma_matriisi!L1022/Päälaskenta!$F$28))</f>
        <v>-0.12142639576639901</v>
      </c>
      <c r="AR1022" s="8">
        <f>Refererenssiarvoja!$B$16*Kaksitasouoma_matriisi!O1022^(1/6)/(SQRT((2*Refererenssiarvoja!$B$15)/(Päälaskenta!$F$31*Päälaskenta!$G$31*L1022)))</f>
        <v>0.22333404110907801</v>
      </c>
    </row>
    <row r="1023" spans="1:44" x14ac:dyDescent="0.2">
      <c r="A1023" s="8">
        <v>1021</v>
      </c>
      <c r="B1023" s="8">
        <f>IF(Päälaskenta!C$7,Päälaskenta!E$7,Päälaskenta!G$5)</f>
        <v>2.5</v>
      </c>
      <c r="C1023" s="56">
        <v>0.97899999999999998</v>
      </c>
      <c r="D1023" s="93">
        <f t="shared" si="241"/>
        <v>2.5535999999999999</v>
      </c>
      <c r="E1023" s="8">
        <f>IF(Päälaskenta!$C$26,Kaksitasouoma_matriisi!AP1023,Kaksitasouoma_matriisi!AC1023)</f>
        <v>0.10271858542418701</v>
      </c>
      <c r="F1023" s="56">
        <f>IF(D1023&lt;Päälaskenta!H$24,(SQRT(POWER(Päälaskenta!C$24/(2*Päälaskenta!E$24),2)+(D1023/Päälaskenta!E$24))-Päälaskenta!C$24/(2*Päälaskenta!E$24)),IF(D1023=Päälaskenta!H$24,Päälaskenta!D$24,Päälaskenta!D$24+(SQRT(POWER((Päälaskenta!C$20+Päälaskenta!G$24)/(2*Päälaskenta!E$20),2)+((D1023-Päälaskenta!H$24)/Päälaskenta!E$20))-(Päälaskenta!C$20+Päälaskenta!G$24)/(2*Päälaskenta!E$20))))</f>
        <v>0.878</v>
      </c>
      <c r="G1023" s="57">
        <f>IF(F1023&gt;Päälaskenta!D$24,(2*SQRT((POWER(Päälaskenta!D$24,2))+POWER(Päälaskenta!E$24*Päälaskenta!D$24,2))+Päälaskenta!C$24)+(2*SQRT((POWER((F1023-Päälaskenta!D$24),2))+POWER(Päälaskenta!E$20*(F1023-Päälaskenta!D$24),2))+Päälaskenta!C$20),(2*SQRT((POWER(F1023,2))+POWER(Päälaskenta!E$24*F1023,2))+Päälaskenta!C$24))</f>
        <v>8.6199999999999992</v>
      </c>
      <c r="H1023" s="57">
        <f t="shared" si="242"/>
        <v>0.3</v>
      </c>
      <c r="I1023" s="62">
        <f t="shared" si="243"/>
        <v>5.0354000000000003E-2</v>
      </c>
      <c r="J1023" s="8">
        <f>IF(F1023&lt;Päälaskenta!$D$24,0,Kaksitasouoma_matriisi!F1023-Päälaskenta!$D$24)</f>
        <v>0.17799999999999999</v>
      </c>
      <c r="L1023" s="8">
        <f>IF(F1023&gt;Päälaskenta!D$24,F1023-Päälaskenta!D$24,0)</f>
        <v>0.17799999999999999</v>
      </c>
      <c r="M1023" s="8">
        <f>IF(F1023&gt;Päälaskenta!D$24,(Päälaskenta!C$20+(Päälaskenta!E$20*(Kaksitasouoma_matriisi!F1023-Päälaskenta!D$24)))*(Kaksitasouoma_matriisi!F1023-Päälaskenta!D$24),0)</f>
        <v>0.93752599999999997</v>
      </c>
      <c r="N1023" s="8">
        <f>IF(F1023&gt;Päälaskenta!D$24,(2*SQRT((POWER((F1023-Päälaskenta!D$24),2))+POWER(Päälaskenta!E$20*(F1023-Päälaskenta!D$24),2))+Päälaskenta!C$20),0)</f>
        <v>5.6417881270325898</v>
      </c>
      <c r="O1023" s="8">
        <f t="shared" si="249"/>
        <v>0.166175329326504</v>
      </c>
      <c r="P1023" s="8">
        <f>IF(Päälaskenta!$C$29,IF(L1023&gt;Päälaskenta!$F$28,Kaksitasouoma_matriisi!AQ1023,Kaksitasouoma_matriisi!AR1023),Päälaskenta!$F$20)</f>
        <v>0.12</v>
      </c>
      <c r="Q1023" s="8">
        <f t="shared" si="250"/>
        <v>2.3614555400404802</v>
      </c>
      <c r="R1023" s="8">
        <f t="shared" si="244"/>
        <v>0.33292510252435298</v>
      </c>
      <c r="S1023" s="8">
        <f t="shared" si="251"/>
        <v>0.35511026096807202</v>
      </c>
      <c r="U1023" s="93">
        <f>IF(F1023&gt;Päälaskenta!D$24,Päälaskenta!H$24+L1023*Päälaskenta!G$24,F1023*Päälaskenta!C$24 + F1023*F1023*Päälaskenta!E$24)</f>
        <v>1.6172</v>
      </c>
      <c r="V1023" s="8">
        <f>IF(F1023&gt;Päälaskenta!D$24,2*SQRT(POWER(Päälaskenta!D$24,2)+POWER(Päälaskenta!E$24*Päälaskenta!D$24,2))+Päälaskenta!C$24,(2*SQRT((POWER(F1023,2))+POWER(Päälaskenta!E$24*F1023,2))+Päälaskenta!C$24))</f>
        <v>2.9798989873223301</v>
      </c>
      <c r="W1023" s="8">
        <f t="shared" si="252"/>
        <v>0.54270295969098603</v>
      </c>
      <c r="X1023" s="8">
        <f>Päälaskenta!F$24</f>
        <v>7.0000000000000007E-2</v>
      </c>
      <c r="Y1023" s="8">
        <f t="shared" si="253"/>
        <v>15.371178032308899</v>
      </c>
      <c r="Z1023" s="8">
        <f t="shared" si="245"/>
        <v>2.1670748974756502</v>
      </c>
      <c r="AA1023" s="8">
        <f t="shared" si="254"/>
        <v>1.34001663212692</v>
      </c>
      <c r="AC1023" s="8">
        <f t="shared" si="246"/>
        <v>0.10271858542418701</v>
      </c>
      <c r="AE1023" s="8">
        <v>1021</v>
      </c>
      <c r="AF1023" s="8">
        <f t="shared" si="256"/>
        <v>17.7326335723494</v>
      </c>
      <c r="AG1023" s="8">
        <f t="shared" si="247"/>
        <v>1.9876208214121501E-2</v>
      </c>
      <c r="AJ1023" s="132">
        <f>IF(Päälaskenta!$F$28&lt;Kaksitasouoma_matriisi!L1023,Päälaskenta!$C$20*Päälaskenta!$F$28,Päälaskenta!$C$20*Kaksitasouoma_matriisi!L1023)</f>
        <v>0.89</v>
      </c>
      <c r="AK1023" s="134">
        <f>SQRT(Päälaskenta!$D$20^2+(Päälaskenta!$D$20/(1/Päälaskenta!$E$20))^2)</f>
        <v>1.8029999999999999</v>
      </c>
      <c r="AL1023" s="134">
        <f>IF(Päälaskenta!$F$28&lt;Kaksitasouoma_matriisi!L1023,AK1023*Päälaskenta!$F$28*COS(ATAN(1/Päälaskenta!$E$20)),AK1023*Kaksitasouoma_matriisi!L1023*COS(ATAN(1/Päälaskenta!$E$20)))</f>
        <v>0.26700000000000002</v>
      </c>
      <c r="AM1023" s="134"/>
      <c r="AN1023" s="134">
        <f t="shared" si="255"/>
        <v>1.157</v>
      </c>
      <c r="AO1023" s="8">
        <f t="shared" si="248"/>
        <v>0.45308583959899801</v>
      </c>
      <c r="AP1023" s="134">
        <f>Refererenssiarvoja!$B$16*H1023^(1/6)/(Refererenssiarvoja!$B$15^0.5)*(Päälaskenta!$G$28/2)^0.5*(1-AO1023)^(-1.5)</f>
        <v>0.10199999999999999</v>
      </c>
      <c r="AQ1023" s="8">
        <f>Refererenssiarvoja!$B$16*Kaksitasouoma_matriisi!O1023^(1/6)/(SQRT((2*Refererenssiarvoja!$B$15)/(Päälaskenta!$F$31*Päälaskenta!$G$31*Päälaskenta!$F$28))+SQRT(Refererenssiarvoja!$B$15)/Refererenssiarvoja!$B$17*LN(Kaksitasouoma_matriisi!L1023/Päälaskenta!$F$28))</f>
        <v>-0.12142639576639901</v>
      </c>
      <c r="AR1023" s="8">
        <f>Refererenssiarvoja!$B$16*Kaksitasouoma_matriisi!O1023^(1/6)/(SQRT((2*Refererenssiarvoja!$B$15)/(Päälaskenta!$F$31*Päälaskenta!$G$31*L1023)))</f>
        <v>0.22333404110907801</v>
      </c>
    </row>
    <row r="1024" spans="1:44" x14ac:dyDescent="0.2">
      <c r="A1024" s="8">
        <v>1022</v>
      </c>
      <c r="B1024" s="8">
        <f>IF(Päälaskenta!C$7,Päälaskenta!E$7,Päälaskenta!G$5)</f>
        <v>2.5</v>
      </c>
      <c r="C1024" s="56">
        <v>0.97799999999999998</v>
      </c>
      <c r="D1024" s="93">
        <f t="shared" si="241"/>
        <v>2.5562</v>
      </c>
      <c r="E1024" s="8">
        <f>IF(Päälaskenta!$C$26,Kaksitasouoma_matriisi!AP1024,Kaksitasouoma_matriisi!AC1024)</f>
        <v>0.10271858542418701</v>
      </c>
      <c r="F1024" s="56">
        <f>IF(D1024&lt;Päälaskenta!H$24,(SQRT(POWER(Päälaskenta!C$24/(2*Päälaskenta!E$24),2)+(D1024/Päälaskenta!E$24))-Päälaskenta!C$24/(2*Päälaskenta!E$24)),IF(D1024=Päälaskenta!H$24,Päälaskenta!D$24,Päälaskenta!D$24+(SQRT(POWER((Päälaskenta!C$20+Päälaskenta!G$24)/(2*Päälaskenta!E$20),2)+((D1024-Päälaskenta!H$24)/Päälaskenta!E$20))-(Päälaskenta!C$20+Päälaskenta!G$24)/(2*Päälaskenta!E$20))))</f>
        <v>0.878</v>
      </c>
      <c r="G1024" s="57">
        <f>IF(F1024&gt;Päälaskenta!D$24,(2*SQRT((POWER(Päälaskenta!D$24,2))+POWER(Päälaskenta!E$24*Päälaskenta!D$24,2))+Päälaskenta!C$24)+(2*SQRT((POWER((F1024-Päälaskenta!D$24),2))+POWER(Päälaskenta!E$20*(F1024-Päälaskenta!D$24),2))+Päälaskenta!C$20),(2*SQRT((POWER(F1024,2))+POWER(Päälaskenta!E$24*F1024,2))+Päälaskenta!C$24))</f>
        <v>8.6199999999999992</v>
      </c>
      <c r="H1024" s="57">
        <f t="shared" si="242"/>
        <v>0.3</v>
      </c>
      <c r="I1024" s="62">
        <f t="shared" si="243"/>
        <v>5.0250999999999997E-2</v>
      </c>
      <c r="J1024" s="8">
        <f>IF(F1024&lt;Päälaskenta!$D$24,0,Kaksitasouoma_matriisi!F1024-Päälaskenta!$D$24)</f>
        <v>0.17799999999999999</v>
      </c>
      <c r="L1024" s="8">
        <f>IF(F1024&gt;Päälaskenta!D$24,F1024-Päälaskenta!D$24,0)</f>
        <v>0.17799999999999999</v>
      </c>
      <c r="M1024" s="8">
        <f>IF(F1024&gt;Päälaskenta!D$24,(Päälaskenta!C$20+(Päälaskenta!E$20*(Kaksitasouoma_matriisi!F1024-Päälaskenta!D$24)))*(Kaksitasouoma_matriisi!F1024-Päälaskenta!D$24),0)</f>
        <v>0.93752599999999997</v>
      </c>
      <c r="N1024" s="8">
        <f>IF(F1024&gt;Päälaskenta!D$24,(2*SQRT((POWER((F1024-Päälaskenta!D$24),2))+POWER(Päälaskenta!E$20*(F1024-Päälaskenta!D$24),2))+Päälaskenta!C$20),0)</f>
        <v>5.6417881270325898</v>
      </c>
      <c r="O1024" s="8">
        <f t="shared" si="249"/>
        <v>0.166175329326504</v>
      </c>
      <c r="P1024" s="8">
        <f>IF(Päälaskenta!$C$29,IF(L1024&gt;Päälaskenta!$F$28,Kaksitasouoma_matriisi!AQ1024,Kaksitasouoma_matriisi!AR1024),Päälaskenta!$F$20)</f>
        <v>0.12</v>
      </c>
      <c r="Q1024" s="8">
        <f t="shared" si="250"/>
        <v>2.3614555400404802</v>
      </c>
      <c r="R1024" s="8">
        <f t="shared" si="244"/>
        <v>0.33292510252435298</v>
      </c>
      <c r="S1024" s="8">
        <f t="shared" si="251"/>
        <v>0.35511026096807202</v>
      </c>
      <c r="U1024" s="93">
        <f>IF(F1024&gt;Päälaskenta!D$24,Päälaskenta!H$24+L1024*Päälaskenta!G$24,F1024*Päälaskenta!C$24 + F1024*F1024*Päälaskenta!E$24)</f>
        <v>1.6172</v>
      </c>
      <c r="V1024" s="8">
        <f>IF(F1024&gt;Päälaskenta!D$24,2*SQRT(POWER(Päälaskenta!D$24,2)+POWER(Päälaskenta!E$24*Päälaskenta!D$24,2))+Päälaskenta!C$24,(2*SQRT((POWER(F1024,2))+POWER(Päälaskenta!E$24*F1024,2))+Päälaskenta!C$24))</f>
        <v>2.9798989873223301</v>
      </c>
      <c r="W1024" s="8">
        <f t="shared" si="252"/>
        <v>0.54270295969098603</v>
      </c>
      <c r="X1024" s="8">
        <f>Päälaskenta!F$24</f>
        <v>7.0000000000000007E-2</v>
      </c>
      <c r="Y1024" s="8">
        <f t="shared" si="253"/>
        <v>15.371178032308899</v>
      </c>
      <c r="Z1024" s="8">
        <f t="shared" si="245"/>
        <v>2.1670748974756502</v>
      </c>
      <c r="AA1024" s="8">
        <f t="shared" si="254"/>
        <v>1.34001663212692</v>
      </c>
      <c r="AC1024" s="8">
        <f t="shared" si="246"/>
        <v>0.10271858542418701</v>
      </c>
      <c r="AE1024" s="8">
        <v>1022</v>
      </c>
      <c r="AF1024" s="8">
        <f t="shared" si="256"/>
        <v>17.7326335723494</v>
      </c>
      <c r="AG1024" s="8">
        <f t="shared" si="247"/>
        <v>1.9876208214121501E-2</v>
      </c>
      <c r="AJ1024" s="132">
        <f>IF(Päälaskenta!$F$28&lt;Kaksitasouoma_matriisi!L1024,Päälaskenta!$C$20*Päälaskenta!$F$28,Päälaskenta!$C$20*Kaksitasouoma_matriisi!L1024)</f>
        <v>0.89</v>
      </c>
      <c r="AK1024" s="134">
        <f>SQRT(Päälaskenta!$D$20^2+(Päälaskenta!$D$20/(1/Päälaskenta!$E$20))^2)</f>
        <v>1.8029999999999999</v>
      </c>
      <c r="AL1024" s="134">
        <f>IF(Päälaskenta!$F$28&lt;Kaksitasouoma_matriisi!L1024,AK1024*Päälaskenta!$F$28*COS(ATAN(1/Päälaskenta!$E$20)),AK1024*Kaksitasouoma_matriisi!L1024*COS(ATAN(1/Päälaskenta!$E$20)))</f>
        <v>0.26700000000000002</v>
      </c>
      <c r="AM1024" s="134"/>
      <c r="AN1024" s="134">
        <f t="shared" si="255"/>
        <v>1.157</v>
      </c>
      <c r="AO1024" s="8">
        <f t="shared" si="248"/>
        <v>0.45262499021985803</v>
      </c>
      <c r="AP1024" s="134">
        <f>Refererenssiarvoja!$B$16*H1024^(1/6)/(Refererenssiarvoja!$B$15^0.5)*(Päälaskenta!$G$28/2)^0.5*(1-AO1024)^(-1.5)</f>
        <v>0.10199999999999999</v>
      </c>
      <c r="AQ1024" s="8">
        <f>Refererenssiarvoja!$B$16*Kaksitasouoma_matriisi!O1024^(1/6)/(SQRT((2*Refererenssiarvoja!$B$15)/(Päälaskenta!$F$31*Päälaskenta!$G$31*Päälaskenta!$F$28))+SQRT(Refererenssiarvoja!$B$15)/Refererenssiarvoja!$B$17*LN(Kaksitasouoma_matriisi!L1024/Päälaskenta!$F$28))</f>
        <v>-0.12142639576639901</v>
      </c>
      <c r="AR1024" s="8">
        <f>Refererenssiarvoja!$B$16*Kaksitasouoma_matriisi!O1024^(1/6)/(SQRT((2*Refererenssiarvoja!$B$15)/(Päälaskenta!$F$31*Päälaskenta!$G$31*L1024)))</f>
        <v>0.22333404110907801</v>
      </c>
    </row>
    <row r="1025" spans="1:44" x14ac:dyDescent="0.2">
      <c r="A1025" s="8">
        <v>1023</v>
      </c>
      <c r="B1025" s="8">
        <f>IF(Päälaskenta!C$7,Päälaskenta!E$7,Päälaskenta!G$5)</f>
        <v>2.5</v>
      </c>
      <c r="C1025" s="56">
        <v>0.97699999999999998</v>
      </c>
      <c r="D1025" s="93">
        <f t="shared" si="241"/>
        <v>2.5589</v>
      </c>
      <c r="E1025" s="8">
        <f>IF(Päälaskenta!$C$26,Kaksitasouoma_matriisi!AP1025,Kaksitasouoma_matriisi!AC1025)</f>
        <v>0.102725809414001</v>
      </c>
      <c r="F1025" s="56">
        <f>IF(D1025&lt;Päälaskenta!H$24,(SQRT(POWER(Päälaskenta!C$24/(2*Päälaskenta!E$24),2)+(D1025/Päälaskenta!E$24))-Päälaskenta!C$24/(2*Päälaskenta!E$24)),IF(D1025=Päälaskenta!H$24,Päälaskenta!D$24,Päälaskenta!D$24+(SQRT(POWER((Päälaskenta!C$20+Päälaskenta!G$24)/(2*Päälaskenta!E$20),2)+((D1025-Päälaskenta!H$24)/Päälaskenta!E$20))-(Päälaskenta!C$20+Päälaskenta!G$24)/(2*Päälaskenta!E$20))))</f>
        <v>0.879</v>
      </c>
      <c r="G1025" s="57">
        <f>IF(F1025&gt;Päälaskenta!D$24,(2*SQRT((POWER(Päälaskenta!D$24,2))+POWER(Päälaskenta!E$24*Päälaskenta!D$24,2))+Päälaskenta!C$24)+(2*SQRT((POWER((F1025-Päälaskenta!D$24),2))+POWER(Päälaskenta!E$20*(F1025-Päälaskenta!D$24),2))+Päälaskenta!C$20),(2*SQRT((POWER(F1025,2))+POWER(Päälaskenta!E$24*F1025,2))+Päälaskenta!C$24))</f>
        <v>8.6300000000000008</v>
      </c>
      <c r="H1025" s="57">
        <f t="shared" si="242"/>
        <v>0.3</v>
      </c>
      <c r="I1025" s="62">
        <f t="shared" si="243"/>
        <v>5.0155999999999999E-2</v>
      </c>
      <c r="J1025" s="8">
        <f>IF(F1025&lt;Päälaskenta!$D$24,0,Kaksitasouoma_matriisi!F1025-Päälaskenta!$D$24)</f>
        <v>0.17899999999999999</v>
      </c>
      <c r="L1025" s="8">
        <f>IF(F1025&gt;Päälaskenta!D$24,F1025-Päälaskenta!D$24,0)</f>
        <v>0.17899999999999999</v>
      </c>
      <c r="M1025" s="8">
        <f>IF(F1025&gt;Päälaskenta!D$24,(Päälaskenta!C$20+(Päälaskenta!E$20*(Kaksitasouoma_matriisi!F1025-Päälaskenta!D$24)))*(Kaksitasouoma_matriisi!F1025-Päälaskenta!D$24),0)</f>
        <v>0.9430615</v>
      </c>
      <c r="N1025" s="8">
        <f>IF(F1025&gt;Päälaskenta!D$24,(2*SQRT((POWER((F1025-Päälaskenta!D$24),2))+POWER(Päälaskenta!E$20*(F1025-Päälaskenta!D$24),2))+Päälaskenta!C$20),0)</f>
        <v>5.6453936783080501</v>
      </c>
      <c r="O1025" s="8">
        <f t="shared" si="249"/>
        <v>0.167049731823599</v>
      </c>
      <c r="P1025" s="8">
        <f>IF(Päälaskenta!$C$29,IF(L1025&gt;Päälaskenta!$F$28,Kaksitasouoma_matriisi!AQ1025,Kaksitasouoma_matriisi!AR1025),Päälaskenta!$F$20)</f>
        <v>0.12</v>
      </c>
      <c r="Q1025" s="8">
        <f t="shared" si="250"/>
        <v>2.38372393817269</v>
      </c>
      <c r="R1025" s="8">
        <f t="shared" si="244"/>
        <v>0.33492552894841499</v>
      </c>
      <c r="S1025" s="8">
        <f t="shared" si="251"/>
        <v>0.35514707041737498</v>
      </c>
      <c r="U1025" s="93">
        <f>IF(F1025&gt;Päälaskenta!D$24,Päälaskenta!H$24+L1025*Päälaskenta!G$24,F1025*Päälaskenta!C$24 + F1025*F1025*Päälaskenta!E$24)</f>
        <v>1.6195999999999999</v>
      </c>
      <c r="V1025" s="8">
        <f>IF(F1025&gt;Päälaskenta!D$24,2*SQRT(POWER(Päälaskenta!D$24,2)+POWER(Päälaskenta!E$24*Päälaskenta!D$24,2))+Päälaskenta!C$24,(2*SQRT((POWER(F1025,2))+POWER(Päälaskenta!E$24*F1025,2))+Päälaskenta!C$24))</f>
        <v>2.9798989873223301</v>
      </c>
      <c r="W1025" s="8">
        <f t="shared" si="252"/>
        <v>0.54350835611892201</v>
      </c>
      <c r="X1025" s="8">
        <f>Päälaskenta!F$24</f>
        <v>7.0000000000000007E-2</v>
      </c>
      <c r="Y1025" s="8">
        <f t="shared" si="253"/>
        <v>15.409216074917699</v>
      </c>
      <c r="Z1025" s="8">
        <f t="shared" si="245"/>
        <v>2.1650744710515801</v>
      </c>
      <c r="AA1025" s="8">
        <f t="shared" si="254"/>
        <v>1.33679579590737</v>
      </c>
      <c r="AC1025" s="8">
        <f t="shared" si="246"/>
        <v>0.102725809414001</v>
      </c>
      <c r="AE1025" s="8">
        <v>1023</v>
      </c>
      <c r="AF1025" s="8">
        <f t="shared" si="256"/>
        <v>17.792940013090401</v>
      </c>
      <c r="AG1025" s="8">
        <f t="shared" si="247"/>
        <v>1.97417018279788E-2</v>
      </c>
      <c r="AJ1025" s="132">
        <f>IF(Päälaskenta!$F$28&lt;Kaksitasouoma_matriisi!L1025,Päälaskenta!$C$20*Päälaskenta!$F$28,Päälaskenta!$C$20*Kaksitasouoma_matriisi!L1025)</f>
        <v>0.89500000000000002</v>
      </c>
      <c r="AK1025" s="134">
        <f>SQRT(Päälaskenta!$D$20^2+(Päälaskenta!$D$20/(1/Päälaskenta!$E$20))^2)</f>
        <v>1.8029999999999999</v>
      </c>
      <c r="AL1025" s="134">
        <f>IF(Päälaskenta!$F$28&lt;Kaksitasouoma_matriisi!L1025,AK1025*Päälaskenta!$F$28*COS(ATAN(1/Päälaskenta!$E$20)),AK1025*Kaksitasouoma_matriisi!L1025*COS(ATAN(1/Päälaskenta!$E$20)))</f>
        <v>0.26900000000000002</v>
      </c>
      <c r="AM1025" s="134"/>
      <c r="AN1025" s="134">
        <f t="shared" si="255"/>
        <v>1.1639999999999999</v>
      </c>
      <c r="AO1025" s="8">
        <f t="shared" si="248"/>
        <v>0.45488295752080998</v>
      </c>
      <c r="AP1025" s="134">
        <f>Refererenssiarvoja!$B$16*H1025^(1/6)/(Refererenssiarvoja!$B$15^0.5)*(Päälaskenta!$G$28/2)^0.5*(1-AO1025)^(-1.5)</f>
        <v>0.10299999999999999</v>
      </c>
      <c r="AQ1025" s="8">
        <f>Refererenssiarvoja!$B$16*Kaksitasouoma_matriisi!O1025^(1/6)/(SQRT((2*Refererenssiarvoja!$B$15)/(Päälaskenta!$F$31*Päälaskenta!$G$31*Päälaskenta!$F$28))+SQRT(Refererenssiarvoja!$B$15)/Refererenssiarvoja!$B$17*LN(Kaksitasouoma_matriisi!L1025/Päälaskenta!$F$28))</f>
        <v>-0.122412039924623</v>
      </c>
      <c r="AR1025" s="8">
        <f>Refererenssiarvoja!$B$16*Kaksitasouoma_matriisi!O1025^(1/6)/(SQRT((2*Refererenssiarvoja!$B$15)/(Päälaskenta!$F$31*Päälaskenta!$G$31*L1025)))</f>
        <v>0.224156486691648</v>
      </c>
    </row>
    <row r="1026" spans="1:44" x14ac:dyDescent="0.2">
      <c r="A1026" s="8">
        <v>1024</v>
      </c>
      <c r="B1026" s="8">
        <f>IF(Päälaskenta!C$7,Päälaskenta!E$7,Päälaskenta!G$5)</f>
        <v>2.5</v>
      </c>
      <c r="C1026" s="56">
        <v>0.97599999999999998</v>
      </c>
      <c r="D1026" s="93">
        <f t="shared" si="241"/>
        <v>2.5615000000000001</v>
      </c>
      <c r="E1026" s="8">
        <f>IF(Päälaskenta!$C$26,Kaksitasouoma_matriisi!AP1026,Kaksitasouoma_matriisi!AC1026)</f>
        <v>0.102725809414001</v>
      </c>
      <c r="F1026" s="56">
        <f>IF(D1026&lt;Päälaskenta!H$24,(SQRT(POWER(Päälaskenta!C$24/(2*Päälaskenta!E$24),2)+(D1026/Päälaskenta!E$24))-Päälaskenta!C$24/(2*Päälaskenta!E$24)),IF(D1026=Päälaskenta!H$24,Päälaskenta!D$24,Päälaskenta!D$24+(SQRT(POWER((Päälaskenta!C$20+Päälaskenta!G$24)/(2*Päälaskenta!E$20),2)+((D1026-Päälaskenta!H$24)/Päälaskenta!E$20))-(Päälaskenta!C$20+Päälaskenta!G$24)/(2*Päälaskenta!E$20))))</f>
        <v>0.879</v>
      </c>
      <c r="G1026" s="57">
        <f>IF(F1026&gt;Päälaskenta!D$24,(2*SQRT((POWER(Päälaskenta!D$24,2))+POWER(Päälaskenta!E$24*Päälaskenta!D$24,2))+Päälaskenta!C$24)+(2*SQRT((POWER((F1026-Päälaskenta!D$24),2))+POWER(Päälaskenta!E$20*(F1026-Päälaskenta!D$24),2))+Päälaskenta!C$20),(2*SQRT((POWER(F1026,2))+POWER(Päälaskenta!E$24*F1026,2))+Päälaskenta!C$24))</f>
        <v>8.6300000000000008</v>
      </c>
      <c r="H1026" s="57">
        <f t="shared" si="242"/>
        <v>0.3</v>
      </c>
      <c r="I1026" s="62">
        <f t="shared" si="243"/>
        <v>5.0053E-2</v>
      </c>
      <c r="J1026" s="8">
        <f>IF(F1026&lt;Päälaskenta!$D$24,0,Kaksitasouoma_matriisi!F1026-Päälaskenta!$D$24)</f>
        <v>0.17899999999999999</v>
      </c>
      <c r="L1026" s="8">
        <f>IF(F1026&gt;Päälaskenta!D$24,F1026-Päälaskenta!D$24,0)</f>
        <v>0.17899999999999999</v>
      </c>
      <c r="M1026" s="8">
        <f>IF(F1026&gt;Päälaskenta!D$24,(Päälaskenta!C$20+(Päälaskenta!E$20*(Kaksitasouoma_matriisi!F1026-Päälaskenta!D$24)))*(Kaksitasouoma_matriisi!F1026-Päälaskenta!D$24),0)</f>
        <v>0.9430615</v>
      </c>
      <c r="N1026" s="8">
        <f>IF(F1026&gt;Päälaskenta!D$24,(2*SQRT((POWER((F1026-Päälaskenta!D$24),2))+POWER(Päälaskenta!E$20*(F1026-Päälaskenta!D$24),2))+Päälaskenta!C$20),0)</f>
        <v>5.6453936783080501</v>
      </c>
      <c r="O1026" s="8">
        <f t="shared" si="249"/>
        <v>0.167049731823599</v>
      </c>
      <c r="P1026" s="8">
        <f>IF(Päälaskenta!$C$29,IF(L1026&gt;Päälaskenta!$F$28,Kaksitasouoma_matriisi!AQ1026,Kaksitasouoma_matriisi!AR1026),Päälaskenta!$F$20)</f>
        <v>0.12</v>
      </c>
      <c r="Q1026" s="8">
        <f t="shared" si="250"/>
        <v>2.38372393817269</v>
      </c>
      <c r="R1026" s="8">
        <f t="shared" si="244"/>
        <v>0.33492552894841499</v>
      </c>
      <c r="S1026" s="8">
        <f t="shared" si="251"/>
        <v>0.35514707041737498</v>
      </c>
      <c r="U1026" s="93">
        <f>IF(F1026&gt;Päälaskenta!D$24,Päälaskenta!H$24+L1026*Päälaskenta!G$24,F1026*Päälaskenta!C$24 + F1026*F1026*Päälaskenta!E$24)</f>
        <v>1.6195999999999999</v>
      </c>
      <c r="V1026" s="8">
        <f>IF(F1026&gt;Päälaskenta!D$24,2*SQRT(POWER(Päälaskenta!D$24,2)+POWER(Päälaskenta!E$24*Päälaskenta!D$24,2))+Päälaskenta!C$24,(2*SQRT((POWER(F1026,2))+POWER(Päälaskenta!E$24*F1026,2))+Päälaskenta!C$24))</f>
        <v>2.9798989873223301</v>
      </c>
      <c r="W1026" s="8">
        <f t="shared" si="252"/>
        <v>0.54350835611892201</v>
      </c>
      <c r="X1026" s="8">
        <f>Päälaskenta!F$24</f>
        <v>7.0000000000000007E-2</v>
      </c>
      <c r="Y1026" s="8">
        <f t="shared" si="253"/>
        <v>15.409216074917699</v>
      </c>
      <c r="Z1026" s="8">
        <f t="shared" si="245"/>
        <v>2.1650744710515801</v>
      </c>
      <c r="AA1026" s="8">
        <f t="shared" si="254"/>
        <v>1.33679579590737</v>
      </c>
      <c r="AC1026" s="8">
        <f t="shared" si="246"/>
        <v>0.102725809414001</v>
      </c>
      <c r="AE1026" s="8">
        <v>1024</v>
      </c>
      <c r="AF1026" s="8">
        <f t="shared" si="256"/>
        <v>17.792940013090401</v>
      </c>
      <c r="AG1026" s="8">
        <f t="shared" si="247"/>
        <v>1.97417018279788E-2</v>
      </c>
      <c r="AJ1026" s="132">
        <f>IF(Päälaskenta!$F$28&lt;Kaksitasouoma_matriisi!L1026,Päälaskenta!$C$20*Päälaskenta!$F$28,Päälaskenta!$C$20*Kaksitasouoma_matriisi!L1026)</f>
        <v>0.89500000000000002</v>
      </c>
      <c r="AK1026" s="134">
        <f>SQRT(Päälaskenta!$D$20^2+(Päälaskenta!$D$20/(1/Päälaskenta!$E$20))^2)</f>
        <v>1.8029999999999999</v>
      </c>
      <c r="AL1026" s="134">
        <f>IF(Päälaskenta!$F$28&lt;Kaksitasouoma_matriisi!L1026,AK1026*Päälaskenta!$F$28*COS(ATAN(1/Päälaskenta!$E$20)),AK1026*Kaksitasouoma_matriisi!L1026*COS(ATAN(1/Päälaskenta!$E$20)))</f>
        <v>0.26900000000000002</v>
      </c>
      <c r="AM1026" s="134"/>
      <c r="AN1026" s="134">
        <f t="shared" si="255"/>
        <v>1.1639999999999999</v>
      </c>
      <c r="AO1026" s="8">
        <f t="shared" si="248"/>
        <v>0.45442123755611902</v>
      </c>
      <c r="AP1026" s="134">
        <f>Refererenssiarvoja!$B$16*H1026^(1/6)/(Refererenssiarvoja!$B$15^0.5)*(Päälaskenta!$G$28/2)^0.5*(1-AO1026)^(-1.5)</f>
        <v>0.10199999999999999</v>
      </c>
      <c r="AQ1026" s="8">
        <f>Refererenssiarvoja!$B$16*Kaksitasouoma_matriisi!O1026^(1/6)/(SQRT((2*Refererenssiarvoja!$B$15)/(Päälaskenta!$F$31*Päälaskenta!$G$31*Päälaskenta!$F$28))+SQRT(Refererenssiarvoja!$B$15)/Refererenssiarvoja!$B$17*LN(Kaksitasouoma_matriisi!L1026/Päälaskenta!$F$28))</f>
        <v>-0.122412039924623</v>
      </c>
      <c r="AR1026" s="8">
        <f>Refererenssiarvoja!$B$16*Kaksitasouoma_matriisi!O1026^(1/6)/(SQRT((2*Refererenssiarvoja!$B$15)/(Päälaskenta!$F$31*Päälaskenta!$G$31*L1026)))</f>
        <v>0.224156486691648</v>
      </c>
    </row>
    <row r="1027" spans="1:44" x14ac:dyDescent="0.2">
      <c r="A1027" s="8">
        <v>1025</v>
      </c>
      <c r="B1027" s="8">
        <f>IF(Päälaskenta!C$7,Päälaskenta!E$7,Päälaskenta!G$5)</f>
        <v>2.5</v>
      </c>
      <c r="C1027" s="56">
        <v>0.97499999999999998</v>
      </c>
      <c r="D1027" s="93">
        <f t="shared" ref="D1027:D1090" si="257">B1027/C1027</f>
        <v>2.5640999999999998</v>
      </c>
      <c r="E1027" s="8">
        <f>IF(Päälaskenta!$C$26,Kaksitasouoma_matriisi!AP1027,Kaksitasouoma_matriisi!AC1027)</f>
        <v>0.102725809414001</v>
      </c>
      <c r="F1027" s="56">
        <f>IF(D1027&lt;Päälaskenta!H$24,(SQRT(POWER(Päälaskenta!C$24/(2*Päälaskenta!E$24),2)+(D1027/Päälaskenta!E$24))-Päälaskenta!C$24/(2*Päälaskenta!E$24)),IF(D1027=Päälaskenta!H$24,Päälaskenta!D$24,Päälaskenta!D$24+(SQRT(POWER((Päälaskenta!C$20+Päälaskenta!G$24)/(2*Päälaskenta!E$20),2)+((D1027-Päälaskenta!H$24)/Päälaskenta!E$20))-(Päälaskenta!C$20+Päälaskenta!G$24)/(2*Päälaskenta!E$20))))</f>
        <v>0.879</v>
      </c>
      <c r="G1027" s="57">
        <f>IF(F1027&gt;Päälaskenta!D$24,(2*SQRT((POWER(Päälaskenta!D$24,2))+POWER(Päälaskenta!E$24*Päälaskenta!D$24,2))+Päälaskenta!C$24)+(2*SQRT((POWER((F1027-Päälaskenta!D$24),2))+POWER(Päälaskenta!E$20*(F1027-Päälaskenta!D$24),2))+Päälaskenta!C$20),(2*SQRT((POWER(F1027,2))+POWER(Päälaskenta!E$24*F1027,2))+Päälaskenta!C$24))</f>
        <v>8.6300000000000008</v>
      </c>
      <c r="H1027" s="57">
        <f t="shared" ref="H1027:H1090" si="258">D1027/G1027</f>
        <v>0.3</v>
      </c>
      <c r="I1027" s="62">
        <f t="shared" ref="I1027:I1090" si="259">POWER(C1027/((1/E1027)*POWER(H1027,2/3)),2)</f>
        <v>4.9951000000000002E-2</v>
      </c>
      <c r="J1027" s="8">
        <f>IF(F1027&lt;Päälaskenta!$D$24,0,Kaksitasouoma_matriisi!F1027-Päälaskenta!$D$24)</f>
        <v>0.17899999999999999</v>
      </c>
      <c r="L1027" s="8">
        <f>IF(F1027&gt;Päälaskenta!D$24,F1027-Päälaskenta!D$24,0)</f>
        <v>0.17899999999999999</v>
      </c>
      <c r="M1027" s="8">
        <f>IF(F1027&gt;Päälaskenta!D$24,(Päälaskenta!C$20+(Päälaskenta!E$20*(Kaksitasouoma_matriisi!F1027-Päälaskenta!D$24)))*(Kaksitasouoma_matriisi!F1027-Päälaskenta!D$24),0)</f>
        <v>0.9430615</v>
      </c>
      <c r="N1027" s="8">
        <f>IF(F1027&gt;Päälaskenta!D$24,(2*SQRT((POWER((F1027-Päälaskenta!D$24),2))+POWER(Päälaskenta!E$20*(F1027-Päälaskenta!D$24),2))+Päälaskenta!C$20),0)</f>
        <v>5.6453936783080501</v>
      </c>
      <c r="O1027" s="8">
        <f t="shared" si="249"/>
        <v>0.167049731823599</v>
      </c>
      <c r="P1027" s="8">
        <f>IF(Päälaskenta!$C$29,IF(L1027&gt;Päälaskenta!$F$28,Kaksitasouoma_matriisi!AQ1027,Kaksitasouoma_matriisi!AR1027),Päälaskenta!$F$20)</f>
        <v>0.12</v>
      </c>
      <c r="Q1027" s="8">
        <f t="shared" si="250"/>
        <v>2.38372393817269</v>
      </c>
      <c r="R1027" s="8">
        <f t="shared" ref="R1027:R1090" si="260">B1027*Q1027/(Q1027+Y1027)</f>
        <v>0.33492552894841499</v>
      </c>
      <c r="S1027" s="8">
        <f t="shared" si="251"/>
        <v>0.35514707041737498</v>
      </c>
      <c r="U1027" s="93">
        <f>IF(F1027&gt;Päälaskenta!D$24,Päälaskenta!H$24+L1027*Päälaskenta!G$24,F1027*Päälaskenta!C$24 + F1027*F1027*Päälaskenta!E$24)</f>
        <v>1.6195999999999999</v>
      </c>
      <c r="V1027" s="8">
        <f>IF(F1027&gt;Päälaskenta!D$24,2*SQRT(POWER(Päälaskenta!D$24,2)+POWER(Päälaskenta!E$24*Päälaskenta!D$24,2))+Päälaskenta!C$24,(2*SQRT((POWER(F1027,2))+POWER(Päälaskenta!E$24*F1027,2))+Päälaskenta!C$24))</f>
        <v>2.9798989873223301</v>
      </c>
      <c r="W1027" s="8">
        <f t="shared" si="252"/>
        <v>0.54350835611892201</v>
      </c>
      <c r="X1027" s="8">
        <f>Päälaskenta!F$24</f>
        <v>7.0000000000000007E-2</v>
      </c>
      <c r="Y1027" s="8">
        <f t="shared" si="253"/>
        <v>15.409216074917699</v>
      </c>
      <c r="Z1027" s="8">
        <f t="shared" ref="Z1027:Z1090" si="261">B1027*Y1027/(Y1027+Q1027)</f>
        <v>2.1650744710515801</v>
      </c>
      <c r="AA1027" s="8">
        <f t="shared" si="254"/>
        <v>1.33679579590737</v>
      </c>
      <c r="AC1027" s="8">
        <f t="shared" ref="AC1027:AC1090" si="262">(N1027*P1027+V1027*X1027)/(N1027+V1027)</f>
        <v>0.102725809414001</v>
      </c>
      <c r="AE1027" s="8">
        <v>1025</v>
      </c>
      <c r="AF1027" s="8">
        <f t="shared" si="256"/>
        <v>17.792940013090401</v>
      </c>
      <c r="AG1027" s="8">
        <f t="shared" ref="AG1027:AG1090" si="263">(B1027*B1027)/(AF1027*AF1027)</f>
        <v>1.97417018279788E-2</v>
      </c>
      <c r="AJ1027" s="132">
        <f>IF(Päälaskenta!$F$28&lt;Kaksitasouoma_matriisi!L1027,Päälaskenta!$C$20*Päälaskenta!$F$28,Päälaskenta!$C$20*Kaksitasouoma_matriisi!L1027)</f>
        <v>0.89500000000000002</v>
      </c>
      <c r="AK1027" s="134">
        <f>SQRT(Päälaskenta!$D$20^2+(Päälaskenta!$D$20/(1/Päälaskenta!$E$20))^2)</f>
        <v>1.8029999999999999</v>
      </c>
      <c r="AL1027" s="134">
        <f>IF(Päälaskenta!$F$28&lt;Kaksitasouoma_matriisi!L1027,AK1027*Päälaskenta!$F$28*COS(ATAN(1/Päälaskenta!$E$20)),AK1027*Kaksitasouoma_matriisi!L1027*COS(ATAN(1/Päälaskenta!$E$20)))</f>
        <v>0.26900000000000002</v>
      </c>
      <c r="AM1027" s="134"/>
      <c r="AN1027" s="134">
        <f t="shared" si="255"/>
        <v>1.1639999999999999</v>
      </c>
      <c r="AO1027" s="8">
        <f t="shared" ref="AO1027:AO1090" si="264">AN1027/D1027</f>
        <v>0.45396045396045398</v>
      </c>
      <c r="AP1027" s="134">
        <f>Refererenssiarvoja!$B$16*H1027^(1/6)/(Refererenssiarvoja!$B$15^0.5)*(Päälaskenta!$G$28/2)^0.5*(1-AO1027)^(-1.5)</f>
        <v>0.10199999999999999</v>
      </c>
      <c r="AQ1027" s="8">
        <f>Refererenssiarvoja!$B$16*Kaksitasouoma_matriisi!O1027^(1/6)/(SQRT((2*Refererenssiarvoja!$B$15)/(Päälaskenta!$F$31*Päälaskenta!$G$31*Päälaskenta!$F$28))+SQRT(Refererenssiarvoja!$B$15)/Refererenssiarvoja!$B$17*LN(Kaksitasouoma_matriisi!L1027/Päälaskenta!$F$28))</f>
        <v>-0.122412039924623</v>
      </c>
      <c r="AR1027" s="8">
        <f>Refererenssiarvoja!$B$16*Kaksitasouoma_matriisi!O1027^(1/6)/(SQRT((2*Refererenssiarvoja!$B$15)/(Päälaskenta!$F$31*Päälaskenta!$G$31*L1027)))</f>
        <v>0.224156486691648</v>
      </c>
    </row>
    <row r="1028" spans="1:44" x14ac:dyDescent="0.2">
      <c r="A1028" s="8">
        <v>1026</v>
      </c>
      <c r="B1028" s="8">
        <f>IF(Päälaskenta!C$7,Päälaskenta!E$7,Päälaskenta!G$5)</f>
        <v>2.5</v>
      </c>
      <c r="C1028" s="56">
        <v>0.97399999999999998</v>
      </c>
      <c r="D1028" s="93">
        <f t="shared" si="257"/>
        <v>2.5667</v>
      </c>
      <c r="E1028" s="8">
        <f>IF(Päälaskenta!$C$26,Kaksitasouoma_matriisi!AP1028,Kaksitasouoma_matriisi!AC1028)</f>
        <v>0.102733027366784</v>
      </c>
      <c r="F1028" s="56">
        <f>IF(D1028&lt;Päälaskenta!H$24,(SQRT(POWER(Päälaskenta!C$24/(2*Päälaskenta!E$24),2)+(D1028/Päälaskenta!E$24))-Päälaskenta!C$24/(2*Päälaskenta!E$24)),IF(D1028=Päälaskenta!H$24,Päälaskenta!D$24,Päälaskenta!D$24+(SQRT(POWER((Päälaskenta!C$20+Päälaskenta!G$24)/(2*Päälaskenta!E$20),2)+((D1028-Päälaskenta!H$24)/Päälaskenta!E$20))-(Päälaskenta!C$20+Päälaskenta!G$24)/(2*Päälaskenta!E$20))))</f>
        <v>0.88</v>
      </c>
      <c r="G1028" s="57">
        <f>IF(F1028&gt;Päälaskenta!D$24,(2*SQRT((POWER(Päälaskenta!D$24,2))+POWER(Päälaskenta!E$24*Päälaskenta!D$24,2))+Päälaskenta!C$24)+(2*SQRT((POWER((F1028-Päälaskenta!D$24),2))+POWER(Päälaskenta!E$20*(F1028-Päälaskenta!D$24),2))+Päälaskenta!C$20),(2*SQRT((POWER(F1028,2))+POWER(Päälaskenta!E$24*F1028,2))+Päälaskenta!C$24))</f>
        <v>8.6300000000000008</v>
      </c>
      <c r="H1028" s="57">
        <f t="shared" si="258"/>
        <v>0.3</v>
      </c>
      <c r="I1028" s="62">
        <f t="shared" si="259"/>
        <v>4.9854999999999997E-2</v>
      </c>
      <c r="J1028" s="8">
        <f>IF(F1028&lt;Päälaskenta!$D$24,0,Kaksitasouoma_matriisi!F1028-Päälaskenta!$D$24)</f>
        <v>0.18</v>
      </c>
      <c r="L1028" s="8">
        <f>IF(F1028&gt;Päälaskenta!D$24,F1028-Päälaskenta!D$24,0)</f>
        <v>0.18</v>
      </c>
      <c r="M1028" s="8">
        <f>IF(F1028&gt;Päälaskenta!D$24,(Päälaskenta!C$20+(Päälaskenta!E$20*(Kaksitasouoma_matriisi!F1028-Päälaskenta!D$24)))*(Kaksitasouoma_matriisi!F1028-Päälaskenta!D$24),0)</f>
        <v>0.9486</v>
      </c>
      <c r="N1028" s="8">
        <f>IF(F1028&gt;Päälaskenta!D$24,(2*SQRT((POWER((F1028-Päälaskenta!D$24),2))+POWER(Päälaskenta!E$20*(F1028-Päälaskenta!D$24),2))+Päälaskenta!C$20),0)</f>
        <v>5.6489992295835201</v>
      </c>
      <c r="O1028" s="8">
        <f t="shared" ref="O1028:O1091" si="265">IF(N1028&gt;0,M1028/N1028,0)</f>
        <v>0.16792354918942601</v>
      </c>
      <c r="P1028" s="8">
        <f>IF(Päälaskenta!$C$29,IF(L1028&gt;Päälaskenta!$F$28,Kaksitasouoma_matriisi!AQ1028,Kaksitasouoma_matriisi!AR1028),Päälaskenta!$F$20)</f>
        <v>0.12</v>
      </c>
      <c r="Q1028" s="8">
        <f t="shared" ref="Q1028:Q1091" si="266">(1/P1028)*M1028*POWER(O1028,(2/3))</f>
        <v>2.4060774939569098</v>
      </c>
      <c r="R1028" s="8">
        <f t="shared" si="260"/>
        <v>0.336922048991875</v>
      </c>
      <c r="S1028" s="8">
        <f t="shared" ref="S1028:S1091" si="267">IF(M1028&gt;0,R1028/M1028,0)</f>
        <v>0.355178208930924</v>
      </c>
      <c r="U1028" s="93">
        <f>IF(F1028&gt;Päälaskenta!D$24,Päälaskenta!H$24+L1028*Päälaskenta!G$24,F1028*Päälaskenta!C$24 + F1028*F1028*Päälaskenta!E$24)</f>
        <v>1.6220000000000001</v>
      </c>
      <c r="V1028" s="8">
        <f>IF(F1028&gt;Päälaskenta!D$24,2*SQRT(POWER(Päälaskenta!D$24,2)+POWER(Päälaskenta!E$24*Päälaskenta!D$24,2))+Päälaskenta!C$24,(2*SQRT((POWER(F1028,2))+POWER(Päälaskenta!E$24*F1028,2))+Päälaskenta!C$24))</f>
        <v>2.9798989873223301</v>
      </c>
      <c r="W1028" s="8">
        <f t="shared" ref="W1028:W1091" si="268">U1028/V1028</f>
        <v>0.54431375254685799</v>
      </c>
      <c r="X1028" s="8">
        <f>Päälaskenta!F$24</f>
        <v>7.0000000000000007E-2</v>
      </c>
      <c r="Y1028" s="8">
        <f t="shared" ref="Y1028:Y1091" si="269">(1/X1028)*U1028*POWER(W1028,(2/3))</f>
        <v>15.447291713818901</v>
      </c>
      <c r="Z1028" s="8">
        <f t="shared" si="261"/>
        <v>2.1630779510081299</v>
      </c>
      <c r="AA1028" s="8">
        <f t="shared" ref="AA1028:AA1091" si="270">Z1028/U1028</f>
        <v>1.3335868995117901</v>
      </c>
      <c r="AC1028" s="8">
        <f t="shared" si="262"/>
        <v>0.102733027366784</v>
      </c>
      <c r="AE1028" s="8">
        <v>1026</v>
      </c>
      <c r="AF1028" s="8">
        <f t="shared" si="256"/>
        <v>17.853369207775799</v>
      </c>
      <c r="AG1028" s="8">
        <f t="shared" si="263"/>
        <v>1.96082865417203E-2</v>
      </c>
      <c r="AJ1028" s="132">
        <f>IF(Päälaskenta!$F$28&lt;Kaksitasouoma_matriisi!L1028,Päälaskenta!$C$20*Päälaskenta!$F$28,Päälaskenta!$C$20*Kaksitasouoma_matriisi!L1028)</f>
        <v>0.9</v>
      </c>
      <c r="AK1028" s="134">
        <f>SQRT(Päälaskenta!$D$20^2+(Päälaskenta!$D$20/(1/Päälaskenta!$E$20))^2)</f>
        <v>1.8029999999999999</v>
      </c>
      <c r="AL1028" s="134">
        <f>IF(Päälaskenta!$F$28&lt;Kaksitasouoma_matriisi!L1028,AK1028*Päälaskenta!$F$28*COS(ATAN(1/Päälaskenta!$E$20)),AK1028*Kaksitasouoma_matriisi!L1028*COS(ATAN(1/Päälaskenta!$E$20)))</f>
        <v>0.27</v>
      </c>
      <c r="AM1028" s="134"/>
      <c r="AN1028" s="134">
        <f t="shared" ref="AN1028:AN1091" si="271">AJ1028+AL1028</f>
        <v>1.17</v>
      </c>
      <c r="AO1028" s="8">
        <f t="shared" si="264"/>
        <v>0.45583823586706701</v>
      </c>
      <c r="AP1028" s="134">
        <f>Refererenssiarvoja!$B$16*H1028^(1/6)/(Refererenssiarvoja!$B$15^0.5)*(Päälaskenta!$G$28/2)^0.5*(1-AO1028)^(-1.5)</f>
        <v>0.10299999999999999</v>
      </c>
      <c r="AQ1028" s="8">
        <f>Refererenssiarvoja!$B$16*Kaksitasouoma_matriisi!O1028^(1/6)/(SQRT((2*Refererenssiarvoja!$B$15)/(Päälaskenta!$F$31*Päälaskenta!$G$31*Päälaskenta!$F$28))+SQRT(Refererenssiarvoja!$B$15)/Refererenssiarvoja!$B$17*LN(Kaksitasouoma_matriisi!L1028/Päälaskenta!$F$28))</f>
        <v>-0.12340650010544101</v>
      </c>
      <c r="AR1028" s="8">
        <f>Refererenssiarvoja!$B$16*Kaksitasouoma_matriisi!O1028^(1/6)/(SQRT((2*Refererenssiarvoja!$B$15)/(Päälaskenta!$F$31*Päälaskenta!$G$31*L1028)))</f>
        <v>0.22497729210072301</v>
      </c>
    </row>
    <row r="1029" spans="1:44" x14ac:dyDescent="0.2">
      <c r="A1029" s="8">
        <v>1027</v>
      </c>
      <c r="B1029" s="8">
        <f>IF(Päälaskenta!C$7,Päälaskenta!E$7,Päälaskenta!G$5)</f>
        <v>2.5</v>
      </c>
      <c r="C1029" s="56">
        <v>0.97299999999999998</v>
      </c>
      <c r="D1029" s="93">
        <f t="shared" si="257"/>
        <v>2.5693999999999999</v>
      </c>
      <c r="E1029" s="8">
        <f>IF(Päälaskenta!$C$26,Kaksitasouoma_matriisi!AP1029,Kaksitasouoma_matriisi!AC1029)</f>
        <v>0.102733027366784</v>
      </c>
      <c r="F1029" s="56">
        <f>IF(D1029&lt;Päälaskenta!H$24,(SQRT(POWER(Päälaskenta!C$24/(2*Päälaskenta!E$24),2)+(D1029/Päälaskenta!E$24))-Päälaskenta!C$24/(2*Päälaskenta!E$24)),IF(D1029=Päälaskenta!H$24,Päälaskenta!D$24,Päälaskenta!D$24+(SQRT(POWER((Päälaskenta!C$20+Päälaskenta!G$24)/(2*Päälaskenta!E$20),2)+((D1029-Päälaskenta!H$24)/Päälaskenta!E$20))-(Päälaskenta!C$20+Päälaskenta!G$24)/(2*Päälaskenta!E$20))))</f>
        <v>0.88</v>
      </c>
      <c r="G1029" s="57">
        <f>IF(F1029&gt;Päälaskenta!D$24,(2*SQRT((POWER(Päälaskenta!D$24,2))+POWER(Päälaskenta!E$24*Päälaskenta!D$24,2))+Päälaskenta!C$24)+(2*SQRT((POWER((F1029-Päälaskenta!D$24),2))+POWER(Päälaskenta!E$20*(F1029-Päälaskenta!D$24),2))+Päälaskenta!C$20),(2*SQRT((POWER(F1029,2))+POWER(Päälaskenta!E$24*F1029,2))+Päälaskenta!C$24))</f>
        <v>8.6300000000000008</v>
      </c>
      <c r="H1029" s="57">
        <f t="shared" si="258"/>
        <v>0.3</v>
      </c>
      <c r="I1029" s="62">
        <f t="shared" si="259"/>
        <v>4.9752999999999999E-2</v>
      </c>
      <c r="J1029" s="8">
        <f>IF(F1029&lt;Päälaskenta!$D$24,0,Kaksitasouoma_matriisi!F1029-Päälaskenta!$D$24)</f>
        <v>0.18</v>
      </c>
      <c r="L1029" s="8">
        <f>IF(F1029&gt;Päälaskenta!D$24,F1029-Päälaskenta!D$24,0)</f>
        <v>0.18</v>
      </c>
      <c r="M1029" s="8">
        <f>IF(F1029&gt;Päälaskenta!D$24,(Päälaskenta!C$20+(Päälaskenta!E$20*(Kaksitasouoma_matriisi!F1029-Päälaskenta!D$24)))*(Kaksitasouoma_matriisi!F1029-Päälaskenta!D$24),0)</f>
        <v>0.9486</v>
      </c>
      <c r="N1029" s="8">
        <f>IF(F1029&gt;Päälaskenta!D$24,(2*SQRT((POWER((F1029-Päälaskenta!D$24),2))+POWER(Päälaskenta!E$20*(F1029-Päälaskenta!D$24),2))+Päälaskenta!C$20),0)</f>
        <v>5.6489992295835201</v>
      </c>
      <c r="O1029" s="8">
        <f t="shared" si="265"/>
        <v>0.16792354918942601</v>
      </c>
      <c r="P1029" s="8">
        <f>IF(Päälaskenta!$C$29,IF(L1029&gt;Päälaskenta!$F$28,Kaksitasouoma_matriisi!AQ1029,Kaksitasouoma_matriisi!AR1029),Päälaskenta!$F$20)</f>
        <v>0.12</v>
      </c>
      <c r="Q1029" s="8">
        <f t="shared" si="266"/>
        <v>2.4060774939569098</v>
      </c>
      <c r="R1029" s="8">
        <f t="shared" si="260"/>
        <v>0.336922048991875</v>
      </c>
      <c r="S1029" s="8">
        <f t="shared" si="267"/>
        <v>0.355178208930924</v>
      </c>
      <c r="U1029" s="93">
        <f>IF(F1029&gt;Päälaskenta!D$24,Päälaskenta!H$24+L1029*Päälaskenta!G$24,F1029*Päälaskenta!C$24 + F1029*F1029*Päälaskenta!E$24)</f>
        <v>1.6220000000000001</v>
      </c>
      <c r="V1029" s="8">
        <f>IF(F1029&gt;Päälaskenta!D$24,2*SQRT(POWER(Päälaskenta!D$24,2)+POWER(Päälaskenta!E$24*Päälaskenta!D$24,2))+Päälaskenta!C$24,(2*SQRT((POWER(F1029,2))+POWER(Päälaskenta!E$24*F1029,2))+Päälaskenta!C$24))</f>
        <v>2.9798989873223301</v>
      </c>
      <c r="W1029" s="8">
        <f t="shared" si="268"/>
        <v>0.54431375254685799</v>
      </c>
      <c r="X1029" s="8">
        <f>Päälaskenta!F$24</f>
        <v>7.0000000000000007E-2</v>
      </c>
      <c r="Y1029" s="8">
        <f t="shared" si="269"/>
        <v>15.447291713818901</v>
      </c>
      <c r="Z1029" s="8">
        <f t="shared" si="261"/>
        <v>2.1630779510081299</v>
      </c>
      <c r="AA1029" s="8">
        <f t="shared" si="270"/>
        <v>1.3335868995117901</v>
      </c>
      <c r="AC1029" s="8">
        <f t="shared" si="262"/>
        <v>0.102733027366784</v>
      </c>
      <c r="AE1029" s="8">
        <v>1027</v>
      </c>
      <c r="AF1029" s="8">
        <f t="shared" si="256"/>
        <v>17.853369207775799</v>
      </c>
      <c r="AG1029" s="8">
        <f t="shared" si="263"/>
        <v>1.96082865417203E-2</v>
      </c>
      <c r="AJ1029" s="132">
        <f>IF(Päälaskenta!$F$28&lt;Kaksitasouoma_matriisi!L1029,Päälaskenta!$C$20*Päälaskenta!$F$28,Päälaskenta!$C$20*Kaksitasouoma_matriisi!L1029)</f>
        <v>0.9</v>
      </c>
      <c r="AK1029" s="134">
        <f>SQRT(Päälaskenta!$D$20^2+(Päälaskenta!$D$20/(1/Päälaskenta!$E$20))^2)</f>
        <v>1.8029999999999999</v>
      </c>
      <c r="AL1029" s="134">
        <f>IF(Päälaskenta!$F$28&lt;Kaksitasouoma_matriisi!L1029,AK1029*Päälaskenta!$F$28*COS(ATAN(1/Päälaskenta!$E$20)),AK1029*Kaksitasouoma_matriisi!L1029*COS(ATAN(1/Päälaskenta!$E$20)))</f>
        <v>0.27</v>
      </c>
      <c r="AM1029" s="134"/>
      <c r="AN1029" s="134">
        <f t="shared" si="271"/>
        <v>1.17</v>
      </c>
      <c r="AO1029" s="8">
        <f t="shared" si="264"/>
        <v>0.45535922783529198</v>
      </c>
      <c r="AP1029" s="134">
        <f>Refererenssiarvoja!$B$16*H1029^(1/6)/(Refererenssiarvoja!$B$15^0.5)*(Päälaskenta!$G$28/2)^0.5*(1-AO1029)^(-1.5)</f>
        <v>0.10299999999999999</v>
      </c>
      <c r="AQ1029" s="8">
        <f>Refererenssiarvoja!$B$16*Kaksitasouoma_matriisi!O1029^(1/6)/(SQRT((2*Refererenssiarvoja!$B$15)/(Päälaskenta!$F$31*Päälaskenta!$G$31*Päälaskenta!$F$28))+SQRT(Refererenssiarvoja!$B$15)/Refererenssiarvoja!$B$17*LN(Kaksitasouoma_matriisi!L1029/Päälaskenta!$F$28))</f>
        <v>-0.12340650010544101</v>
      </c>
      <c r="AR1029" s="8">
        <f>Refererenssiarvoja!$B$16*Kaksitasouoma_matriisi!O1029^(1/6)/(SQRT((2*Refererenssiarvoja!$B$15)/(Päälaskenta!$F$31*Päälaskenta!$G$31*L1029)))</f>
        <v>0.22497729210072301</v>
      </c>
    </row>
    <row r="1030" spans="1:44" x14ac:dyDescent="0.2">
      <c r="A1030" s="8">
        <v>1028</v>
      </c>
      <c r="B1030" s="8">
        <f>IF(Päälaskenta!C$7,Päälaskenta!E$7,Päälaskenta!G$5)</f>
        <v>2.5</v>
      </c>
      <c r="C1030" s="56">
        <v>0.97199999999999998</v>
      </c>
      <c r="D1030" s="93">
        <f t="shared" si="257"/>
        <v>2.5720000000000001</v>
      </c>
      <c r="E1030" s="8">
        <f>IF(Päälaskenta!$C$26,Kaksitasouoma_matriisi!AP1030,Kaksitasouoma_matriisi!AC1030)</f>
        <v>0.102733027366784</v>
      </c>
      <c r="F1030" s="56">
        <f>IF(D1030&lt;Päälaskenta!H$24,(SQRT(POWER(Päälaskenta!C$24/(2*Päälaskenta!E$24),2)+(D1030/Päälaskenta!E$24))-Päälaskenta!C$24/(2*Päälaskenta!E$24)),IF(D1030=Päälaskenta!H$24,Päälaskenta!D$24,Päälaskenta!D$24+(SQRT(POWER((Päälaskenta!C$20+Päälaskenta!G$24)/(2*Päälaskenta!E$20),2)+((D1030-Päälaskenta!H$24)/Päälaskenta!E$20))-(Päälaskenta!C$20+Päälaskenta!G$24)/(2*Päälaskenta!E$20))))</f>
        <v>0.88</v>
      </c>
      <c r="G1030" s="57">
        <f>IF(F1030&gt;Päälaskenta!D$24,(2*SQRT((POWER(Päälaskenta!D$24,2))+POWER(Päälaskenta!E$24*Päälaskenta!D$24,2))+Päälaskenta!C$24)+(2*SQRT((POWER((F1030-Päälaskenta!D$24),2))+POWER(Päälaskenta!E$20*(F1030-Päälaskenta!D$24),2))+Päälaskenta!C$20),(2*SQRT((POWER(F1030,2))+POWER(Päälaskenta!E$24*F1030,2))+Päälaskenta!C$24))</f>
        <v>8.6300000000000008</v>
      </c>
      <c r="H1030" s="57">
        <f t="shared" si="258"/>
        <v>0.3</v>
      </c>
      <c r="I1030" s="62">
        <f t="shared" si="259"/>
        <v>4.9651000000000001E-2</v>
      </c>
      <c r="J1030" s="8">
        <f>IF(F1030&lt;Päälaskenta!$D$24,0,Kaksitasouoma_matriisi!F1030-Päälaskenta!$D$24)</f>
        <v>0.18</v>
      </c>
      <c r="L1030" s="8">
        <f>IF(F1030&gt;Päälaskenta!D$24,F1030-Päälaskenta!D$24,0)</f>
        <v>0.18</v>
      </c>
      <c r="M1030" s="8">
        <f>IF(F1030&gt;Päälaskenta!D$24,(Päälaskenta!C$20+(Päälaskenta!E$20*(Kaksitasouoma_matriisi!F1030-Päälaskenta!D$24)))*(Kaksitasouoma_matriisi!F1030-Päälaskenta!D$24),0)</f>
        <v>0.9486</v>
      </c>
      <c r="N1030" s="8">
        <f>IF(F1030&gt;Päälaskenta!D$24,(2*SQRT((POWER((F1030-Päälaskenta!D$24),2))+POWER(Päälaskenta!E$20*(F1030-Päälaskenta!D$24),2))+Päälaskenta!C$20),0)</f>
        <v>5.6489992295835201</v>
      </c>
      <c r="O1030" s="8">
        <f t="shared" si="265"/>
        <v>0.16792354918942601</v>
      </c>
      <c r="P1030" s="8">
        <f>IF(Päälaskenta!$C$29,IF(L1030&gt;Päälaskenta!$F$28,Kaksitasouoma_matriisi!AQ1030,Kaksitasouoma_matriisi!AR1030),Päälaskenta!$F$20)</f>
        <v>0.12</v>
      </c>
      <c r="Q1030" s="8">
        <f t="shared" si="266"/>
        <v>2.4060774939569098</v>
      </c>
      <c r="R1030" s="8">
        <f t="shared" si="260"/>
        <v>0.336922048991875</v>
      </c>
      <c r="S1030" s="8">
        <f t="shared" si="267"/>
        <v>0.355178208930924</v>
      </c>
      <c r="U1030" s="93">
        <f>IF(F1030&gt;Päälaskenta!D$24,Päälaskenta!H$24+L1030*Päälaskenta!G$24,F1030*Päälaskenta!C$24 + F1030*F1030*Päälaskenta!E$24)</f>
        <v>1.6220000000000001</v>
      </c>
      <c r="V1030" s="8">
        <f>IF(F1030&gt;Päälaskenta!D$24,2*SQRT(POWER(Päälaskenta!D$24,2)+POWER(Päälaskenta!E$24*Päälaskenta!D$24,2))+Päälaskenta!C$24,(2*SQRT((POWER(F1030,2))+POWER(Päälaskenta!E$24*F1030,2))+Päälaskenta!C$24))</f>
        <v>2.9798989873223301</v>
      </c>
      <c r="W1030" s="8">
        <f t="shared" si="268"/>
        <v>0.54431375254685799</v>
      </c>
      <c r="X1030" s="8">
        <f>Päälaskenta!F$24</f>
        <v>7.0000000000000007E-2</v>
      </c>
      <c r="Y1030" s="8">
        <f t="shared" si="269"/>
        <v>15.447291713818901</v>
      </c>
      <c r="Z1030" s="8">
        <f t="shared" si="261"/>
        <v>2.1630779510081299</v>
      </c>
      <c r="AA1030" s="8">
        <f t="shared" si="270"/>
        <v>1.3335868995117901</v>
      </c>
      <c r="AC1030" s="8">
        <f t="shared" si="262"/>
        <v>0.102733027366784</v>
      </c>
      <c r="AE1030" s="8">
        <v>1028</v>
      </c>
      <c r="AF1030" s="8">
        <f t="shared" si="256"/>
        <v>17.853369207775799</v>
      </c>
      <c r="AG1030" s="8">
        <f t="shared" si="263"/>
        <v>1.96082865417203E-2</v>
      </c>
      <c r="AJ1030" s="132">
        <f>IF(Päälaskenta!$F$28&lt;Kaksitasouoma_matriisi!L1030,Päälaskenta!$C$20*Päälaskenta!$F$28,Päälaskenta!$C$20*Kaksitasouoma_matriisi!L1030)</f>
        <v>0.9</v>
      </c>
      <c r="AK1030" s="134">
        <f>SQRT(Päälaskenta!$D$20^2+(Päälaskenta!$D$20/(1/Päälaskenta!$E$20))^2)</f>
        <v>1.8029999999999999</v>
      </c>
      <c r="AL1030" s="134">
        <f>IF(Päälaskenta!$F$28&lt;Kaksitasouoma_matriisi!L1030,AK1030*Päälaskenta!$F$28*COS(ATAN(1/Päälaskenta!$E$20)),AK1030*Kaksitasouoma_matriisi!L1030*COS(ATAN(1/Päälaskenta!$E$20)))</f>
        <v>0.27</v>
      </c>
      <c r="AM1030" s="134"/>
      <c r="AN1030" s="134">
        <f t="shared" si="271"/>
        <v>1.17</v>
      </c>
      <c r="AO1030" s="8">
        <f t="shared" si="264"/>
        <v>0.45489891135303301</v>
      </c>
      <c r="AP1030" s="134">
        <f>Refererenssiarvoja!$B$16*H1030^(1/6)/(Refererenssiarvoja!$B$15^0.5)*(Päälaskenta!$G$28/2)^0.5*(1-AO1030)^(-1.5)</f>
        <v>0.10299999999999999</v>
      </c>
      <c r="AQ1030" s="8">
        <f>Refererenssiarvoja!$B$16*Kaksitasouoma_matriisi!O1030^(1/6)/(SQRT((2*Refererenssiarvoja!$B$15)/(Päälaskenta!$F$31*Päälaskenta!$G$31*Päälaskenta!$F$28))+SQRT(Refererenssiarvoja!$B$15)/Refererenssiarvoja!$B$17*LN(Kaksitasouoma_matriisi!L1030/Päälaskenta!$F$28))</f>
        <v>-0.12340650010544101</v>
      </c>
      <c r="AR1030" s="8">
        <f>Refererenssiarvoja!$B$16*Kaksitasouoma_matriisi!O1030^(1/6)/(SQRT((2*Refererenssiarvoja!$B$15)/(Päälaskenta!$F$31*Päälaskenta!$G$31*L1030)))</f>
        <v>0.22497729210072301</v>
      </c>
    </row>
    <row r="1031" spans="1:44" x14ac:dyDescent="0.2">
      <c r="A1031" s="8">
        <v>1029</v>
      </c>
      <c r="B1031" s="8">
        <f>IF(Päälaskenta!C$7,Päälaskenta!E$7,Päälaskenta!G$5)</f>
        <v>2.5</v>
      </c>
      <c r="C1031" s="56">
        <v>0.97099999999999997</v>
      </c>
      <c r="D1031" s="93">
        <f t="shared" si="257"/>
        <v>2.5747</v>
      </c>
      <c r="E1031" s="8">
        <f>IF(Päälaskenta!$C$26,Kaksitasouoma_matriisi!AP1031,Kaksitasouoma_matriisi!AC1031)</f>
        <v>0.1027402392901</v>
      </c>
      <c r="F1031" s="56">
        <f>IF(D1031&lt;Päälaskenta!H$24,(SQRT(POWER(Päälaskenta!C$24/(2*Päälaskenta!E$24),2)+(D1031/Päälaskenta!E$24))-Päälaskenta!C$24/(2*Päälaskenta!E$24)),IF(D1031=Päälaskenta!H$24,Päälaskenta!D$24,Päälaskenta!D$24+(SQRT(POWER((Päälaskenta!C$20+Päälaskenta!G$24)/(2*Päälaskenta!E$20),2)+((D1031-Päälaskenta!H$24)/Päälaskenta!E$20))-(Päälaskenta!C$20+Päälaskenta!G$24)/(2*Päälaskenta!E$20))))</f>
        <v>0.88100000000000001</v>
      </c>
      <c r="G1031" s="57">
        <f>IF(F1031&gt;Päälaskenta!D$24,(2*SQRT((POWER(Päälaskenta!D$24,2))+POWER(Päälaskenta!E$24*Päälaskenta!D$24,2))+Päälaskenta!C$24)+(2*SQRT((POWER((F1031-Päälaskenta!D$24),2))+POWER(Päälaskenta!E$20*(F1031-Päälaskenta!D$24),2))+Päälaskenta!C$20),(2*SQRT((POWER(F1031,2))+POWER(Päälaskenta!E$24*F1031,2))+Päälaskenta!C$24))</f>
        <v>8.6300000000000008</v>
      </c>
      <c r="H1031" s="57">
        <f t="shared" si="258"/>
        <v>0.3</v>
      </c>
      <c r="I1031" s="62">
        <f t="shared" si="259"/>
        <v>4.9555000000000002E-2</v>
      </c>
      <c r="J1031" s="8">
        <f>IF(F1031&lt;Päälaskenta!$D$24,0,Kaksitasouoma_matriisi!F1031-Päälaskenta!$D$24)</f>
        <v>0.18099999999999999</v>
      </c>
      <c r="L1031" s="8">
        <f>IF(F1031&gt;Päälaskenta!D$24,F1031-Päälaskenta!D$24,0)</f>
        <v>0.18099999999999999</v>
      </c>
      <c r="M1031" s="8">
        <f>IF(F1031&gt;Päälaskenta!D$24,(Päälaskenta!C$20+(Päälaskenta!E$20*(Kaksitasouoma_matriisi!F1031-Päälaskenta!D$24)))*(Kaksitasouoma_matriisi!F1031-Päälaskenta!D$24),0)</f>
        <v>0.95414149999999998</v>
      </c>
      <c r="N1031" s="8">
        <f>IF(F1031&gt;Päälaskenta!D$24,(2*SQRT((POWER((F1031-Päälaskenta!D$24),2))+POWER(Päälaskenta!E$20*(F1031-Päälaskenta!D$24),2))+Päälaskenta!C$20),0)</f>
        <v>5.6526047808589803</v>
      </c>
      <c r="O1031" s="8">
        <f t="shared" si="265"/>
        <v>0.168796782543677</v>
      </c>
      <c r="P1031" s="8">
        <f>IF(Päälaskenta!$C$29,IF(L1031&gt;Päälaskenta!$F$28,Kaksitasouoma_matriisi!AQ1031,Kaksitasouoma_matriisi!AR1031),Päälaskenta!$F$20)</f>
        <v>0.12</v>
      </c>
      <c r="Q1031" s="8">
        <f t="shared" si="266"/>
        <v>2.4285160747971299</v>
      </c>
      <c r="R1031" s="8">
        <f t="shared" si="260"/>
        <v>0.33891464549894301</v>
      </c>
      <c r="S1031" s="8">
        <f t="shared" si="267"/>
        <v>0.35520375698881501</v>
      </c>
      <c r="U1031" s="93">
        <f>IF(F1031&gt;Päälaskenta!D$24,Päälaskenta!H$24+L1031*Päälaskenta!G$24,F1031*Päälaskenta!C$24 + F1031*F1031*Päälaskenta!E$24)</f>
        <v>1.6244000000000001</v>
      </c>
      <c r="V1031" s="8">
        <f>IF(F1031&gt;Päälaskenta!D$24,2*SQRT(POWER(Päälaskenta!D$24,2)+POWER(Päälaskenta!E$24*Päälaskenta!D$24,2))+Päälaskenta!C$24,(2*SQRT((POWER(F1031,2))+POWER(Päälaskenta!E$24*F1031,2))+Päälaskenta!C$24))</f>
        <v>2.9798989873223301</v>
      </c>
      <c r="W1031" s="8">
        <f t="shared" si="268"/>
        <v>0.54511914897479397</v>
      </c>
      <c r="X1031" s="8">
        <f>Päälaskenta!F$24</f>
        <v>7.0000000000000007E-2</v>
      </c>
      <c r="Y1031" s="8">
        <f t="shared" si="269"/>
        <v>15.485404930460099</v>
      </c>
      <c r="Z1031" s="8">
        <f t="shared" si="261"/>
        <v>2.16108535450106</v>
      </c>
      <c r="AA1031" s="8">
        <f t="shared" si="270"/>
        <v>1.33038990057933</v>
      </c>
      <c r="AC1031" s="8">
        <f t="shared" si="262"/>
        <v>0.1027402392901</v>
      </c>
      <c r="AE1031" s="8">
        <v>1029</v>
      </c>
      <c r="AF1031" s="8">
        <f t="shared" si="256"/>
        <v>17.913921005257201</v>
      </c>
      <c r="AG1031" s="8">
        <f t="shared" si="263"/>
        <v>1.9475952549780701E-2</v>
      </c>
      <c r="AJ1031" s="132">
        <f>IF(Päälaskenta!$F$28&lt;Kaksitasouoma_matriisi!L1031,Päälaskenta!$C$20*Päälaskenta!$F$28,Päälaskenta!$C$20*Kaksitasouoma_matriisi!L1031)</f>
        <v>0.90500000000000003</v>
      </c>
      <c r="AK1031" s="134">
        <f>SQRT(Päälaskenta!$D$20^2+(Päälaskenta!$D$20/(1/Päälaskenta!$E$20))^2)</f>
        <v>1.8029999999999999</v>
      </c>
      <c r="AL1031" s="134">
        <f>IF(Päälaskenta!$F$28&lt;Kaksitasouoma_matriisi!L1031,AK1031*Päälaskenta!$F$28*COS(ATAN(1/Päälaskenta!$E$20)),AK1031*Kaksitasouoma_matriisi!L1031*COS(ATAN(1/Päälaskenta!$E$20)))</f>
        <v>0.27200000000000002</v>
      </c>
      <c r="AM1031" s="134"/>
      <c r="AN1031" s="134">
        <f t="shared" si="271"/>
        <v>1.177</v>
      </c>
      <c r="AO1031" s="8">
        <f t="shared" si="264"/>
        <v>0.45714063774420299</v>
      </c>
      <c r="AP1031" s="134">
        <f>Refererenssiarvoja!$B$16*H1031^(1/6)/(Refererenssiarvoja!$B$15^0.5)*(Päälaskenta!$G$28/2)^0.5*(1-AO1031)^(-1.5)</f>
        <v>0.10299999999999999</v>
      </c>
      <c r="AQ1031" s="8">
        <f>Refererenssiarvoja!$B$16*Kaksitasouoma_matriisi!O1031^(1/6)/(SQRT((2*Refererenssiarvoja!$B$15)/(Päälaskenta!$F$31*Päälaskenta!$G$31*Päälaskenta!$F$28))+SQRT(Refererenssiarvoja!$B$15)/Refererenssiarvoja!$B$17*LN(Kaksitasouoma_matriisi!L1031/Päälaskenta!$F$28))</f>
        <v>-0.124409909325032</v>
      </c>
      <c r="AR1031" s="8">
        <f>Refererenssiarvoja!$B$16*Kaksitasouoma_matriisi!O1031^(1/6)/(SQRT((2*Refererenssiarvoja!$B$15)/(Päälaskenta!$F$31*Päälaskenta!$G$31*L1031)))</f>
        <v>0.22579646924037999</v>
      </c>
    </row>
    <row r="1032" spans="1:44" x14ac:dyDescent="0.2">
      <c r="A1032" s="8">
        <v>1030</v>
      </c>
      <c r="B1032" s="8">
        <f>IF(Päälaskenta!C$7,Päälaskenta!E$7,Päälaskenta!G$5)</f>
        <v>2.5</v>
      </c>
      <c r="C1032" s="56">
        <v>0.97</v>
      </c>
      <c r="D1032" s="93">
        <f t="shared" si="257"/>
        <v>2.5773000000000001</v>
      </c>
      <c r="E1032" s="8">
        <f>IF(Päälaskenta!$C$26,Kaksitasouoma_matriisi!AP1032,Kaksitasouoma_matriisi!AC1032)</f>
        <v>0.1027402392901</v>
      </c>
      <c r="F1032" s="56">
        <f>IF(D1032&lt;Päälaskenta!H$24,(SQRT(POWER(Päälaskenta!C$24/(2*Päälaskenta!E$24),2)+(D1032/Päälaskenta!E$24))-Päälaskenta!C$24/(2*Päälaskenta!E$24)),IF(D1032=Päälaskenta!H$24,Päälaskenta!D$24,Päälaskenta!D$24+(SQRT(POWER((Päälaskenta!C$20+Päälaskenta!G$24)/(2*Päälaskenta!E$20),2)+((D1032-Päälaskenta!H$24)/Päälaskenta!E$20))-(Päälaskenta!C$20+Päälaskenta!G$24)/(2*Päälaskenta!E$20))))</f>
        <v>0.88100000000000001</v>
      </c>
      <c r="G1032" s="57">
        <f>IF(F1032&gt;Päälaskenta!D$24,(2*SQRT((POWER(Päälaskenta!D$24,2))+POWER(Päälaskenta!E$24*Päälaskenta!D$24,2))+Päälaskenta!C$24)+(2*SQRT((POWER((F1032-Päälaskenta!D$24),2))+POWER(Päälaskenta!E$20*(F1032-Päälaskenta!D$24),2))+Päälaskenta!C$20),(2*SQRT((POWER(F1032,2))+POWER(Päälaskenta!E$24*F1032,2))+Päälaskenta!C$24))</f>
        <v>8.6300000000000008</v>
      </c>
      <c r="H1032" s="57">
        <f t="shared" si="258"/>
        <v>0.3</v>
      </c>
      <c r="I1032" s="62">
        <f t="shared" si="259"/>
        <v>4.9452999999999997E-2</v>
      </c>
      <c r="J1032" s="8">
        <f>IF(F1032&lt;Päälaskenta!$D$24,0,Kaksitasouoma_matriisi!F1032-Päälaskenta!$D$24)</f>
        <v>0.18099999999999999</v>
      </c>
      <c r="L1032" s="8">
        <f>IF(F1032&gt;Päälaskenta!D$24,F1032-Päälaskenta!D$24,0)</f>
        <v>0.18099999999999999</v>
      </c>
      <c r="M1032" s="8">
        <f>IF(F1032&gt;Päälaskenta!D$24,(Päälaskenta!C$20+(Päälaskenta!E$20*(Kaksitasouoma_matriisi!F1032-Päälaskenta!D$24)))*(Kaksitasouoma_matriisi!F1032-Päälaskenta!D$24),0)</f>
        <v>0.95414149999999998</v>
      </c>
      <c r="N1032" s="8">
        <f>IF(F1032&gt;Päälaskenta!D$24,(2*SQRT((POWER((F1032-Päälaskenta!D$24),2))+POWER(Päälaskenta!E$20*(F1032-Päälaskenta!D$24),2))+Päälaskenta!C$20),0)</f>
        <v>5.6526047808589803</v>
      </c>
      <c r="O1032" s="8">
        <f t="shared" si="265"/>
        <v>0.168796782543677</v>
      </c>
      <c r="P1032" s="8">
        <f>IF(Päälaskenta!$C$29,IF(L1032&gt;Päälaskenta!$F$28,Kaksitasouoma_matriisi!AQ1032,Kaksitasouoma_matriisi!AR1032),Päälaskenta!$F$20)</f>
        <v>0.12</v>
      </c>
      <c r="Q1032" s="8">
        <f t="shared" si="266"/>
        <v>2.4285160747971299</v>
      </c>
      <c r="R1032" s="8">
        <f t="shared" si="260"/>
        <v>0.33891464549894301</v>
      </c>
      <c r="S1032" s="8">
        <f t="shared" si="267"/>
        <v>0.35520375698881501</v>
      </c>
      <c r="U1032" s="93">
        <f>IF(F1032&gt;Päälaskenta!D$24,Päälaskenta!H$24+L1032*Päälaskenta!G$24,F1032*Päälaskenta!C$24 + F1032*F1032*Päälaskenta!E$24)</f>
        <v>1.6244000000000001</v>
      </c>
      <c r="V1032" s="8">
        <f>IF(F1032&gt;Päälaskenta!D$24,2*SQRT(POWER(Päälaskenta!D$24,2)+POWER(Päälaskenta!E$24*Päälaskenta!D$24,2))+Päälaskenta!C$24,(2*SQRT((POWER(F1032,2))+POWER(Päälaskenta!E$24*F1032,2))+Päälaskenta!C$24))</f>
        <v>2.9798989873223301</v>
      </c>
      <c r="W1032" s="8">
        <f t="shared" si="268"/>
        <v>0.54511914897479397</v>
      </c>
      <c r="X1032" s="8">
        <f>Päälaskenta!F$24</f>
        <v>7.0000000000000007E-2</v>
      </c>
      <c r="Y1032" s="8">
        <f t="shared" si="269"/>
        <v>15.485404930460099</v>
      </c>
      <c r="Z1032" s="8">
        <f t="shared" si="261"/>
        <v>2.16108535450106</v>
      </c>
      <c r="AA1032" s="8">
        <f t="shared" si="270"/>
        <v>1.33038990057933</v>
      </c>
      <c r="AC1032" s="8">
        <f t="shared" si="262"/>
        <v>0.1027402392901</v>
      </c>
      <c r="AE1032" s="8">
        <v>1030</v>
      </c>
      <c r="AF1032" s="8">
        <f t="shared" si="256"/>
        <v>17.913921005257201</v>
      </c>
      <c r="AG1032" s="8">
        <f t="shared" si="263"/>
        <v>1.9475952549780701E-2</v>
      </c>
      <c r="AJ1032" s="132">
        <f>IF(Päälaskenta!$F$28&lt;Kaksitasouoma_matriisi!L1032,Päälaskenta!$C$20*Päälaskenta!$F$28,Päälaskenta!$C$20*Kaksitasouoma_matriisi!L1032)</f>
        <v>0.90500000000000003</v>
      </c>
      <c r="AK1032" s="134">
        <f>SQRT(Päälaskenta!$D$20^2+(Päälaskenta!$D$20/(1/Päälaskenta!$E$20))^2)</f>
        <v>1.8029999999999999</v>
      </c>
      <c r="AL1032" s="134">
        <f>IF(Päälaskenta!$F$28&lt;Kaksitasouoma_matriisi!L1032,AK1032*Päälaskenta!$F$28*COS(ATAN(1/Päälaskenta!$E$20)),AK1032*Kaksitasouoma_matriisi!L1032*COS(ATAN(1/Päälaskenta!$E$20)))</f>
        <v>0.27200000000000002</v>
      </c>
      <c r="AM1032" s="134"/>
      <c r="AN1032" s="134">
        <f t="shared" si="271"/>
        <v>1.177</v>
      </c>
      <c r="AO1032" s="8">
        <f t="shared" si="264"/>
        <v>0.45667947076397802</v>
      </c>
      <c r="AP1032" s="134">
        <f>Refererenssiarvoja!$B$16*H1032^(1/6)/(Refererenssiarvoja!$B$15^0.5)*(Päälaskenta!$G$28/2)^0.5*(1-AO1032)^(-1.5)</f>
        <v>0.10299999999999999</v>
      </c>
      <c r="AQ1032" s="8">
        <f>Refererenssiarvoja!$B$16*Kaksitasouoma_matriisi!O1032^(1/6)/(SQRT((2*Refererenssiarvoja!$B$15)/(Päälaskenta!$F$31*Päälaskenta!$G$31*Päälaskenta!$F$28))+SQRT(Refererenssiarvoja!$B$15)/Refererenssiarvoja!$B$17*LN(Kaksitasouoma_matriisi!L1032/Päälaskenta!$F$28))</f>
        <v>-0.124409909325032</v>
      </c>
      <c r="AR1032" s="8">
        <f>Refererenssiarvoja!$B$16*Kaksitasouoma_matriisi!O1032^(1/6)/(SQRT((2*Refererenssiarvoja!$B$15)/(Päälaskenta!$F$31*Päälaskenta!$G$31*L1032)))</f>
        <v>0.22579646924037999</v>
      </c>
    </row>
    <row r="1033" spans="1:44" x14ac:dyDescent="0.2">
      <c r="A1033" s="8">
        <v>1031</v>
      </c>
      <c r="B1033" s="8">
        <f>IF(Päälaskenta!C$7,Päälaskenta!E$7,Päälaskenta!G$5)</f>
        <v>2.5</v>
      </c>
      <c r="C1033" s="56">
        <v>0.96899999999999997</v>
      </c>
      <c r="D1033" s="93">
        <f t="shared" si="257"/>
        <v>2.58</v>
      </c>
      <c r="E1033" s="8">
        <f>IF(Päälaskenta!$C$26,Kaksitasouoma_matriisi!AP1033,Kaksitasouoma_matriisi!AC1033)</f>
        <v>0.1027402392901</v>
      </c>
      <c r="F1033" s="56">
        <f>IF(D1033&lt;Päälaskenta!H$24,(SQRT(POWER(Päälaskenta!C$24/(2*Päälaskenta!E$24),2)+(D1033/Päälaskenta!E$24))-Päälaskenta!C$24/(2*Päälaskenta!E$24)),IF(D1033=Päälaskenta!H$24,Päälaskenta!D$24,Päälaskenta!D$24+(SQRT(POWER((Päälaskenta!C$20+Päälaskenta!G$24)/(2*Päälaskenta!E$20),2)+((D1033-Päälaskenta!H$24)/Päälaskenta!E$20))-(Päälaskenta!C$20+Päälaskenta!G$24)/(2*Päälaskenta!E$20))))</f>
        <v>0.88100000000000001</v>
      </c>
      <c r="G1033" s="57">
        <f>IF(F1033&gt;Päälaskenta!D$24,(2*SQRT((POWER(Päälaskenta!D$24,2))+POWER(Päälaskenta!E$24*Päälaskenta!D$24,2))+Päälaskenta!C$24)+(2*SQRT((POWER((F1033-Päälaskenta!D$24),2))+POWER(Päälaskenta!E$20*(F1033-Päälaskenta!D$24),2))+Päälaskenta!C$20),(2*SQRT((POWER(F1033,2))+POWER(Päälaskenta!E$24*F1033,2))+Päälaskenta!C$24))</f>
        <v>8.6300000000000008</v>
      </c>
      <c r="H1033" s="57">
        <f t="shared" si="258"/>
        <v>0.3</v>
      </c>
      <c r="I1033" s="62">
        <f t="shared" si="259"/>
        <v>4.9352E-2</v>
      </c>
      <c r="J1033" s="8">
        <f>IF(F1033&lt;Päälaskenta!$D$24,0,Kaksitasouoma_matriisi!F1033-Päälaskenta!$D$24)</f>
        <v>0.18099999999999999</v>
      </c>
      <c r="L1033" s="8">
        <f>IF(F1033&gt;Päälaskenta!D$24,F1033-Päälaskenta!D$24,0)</f>
        <v>0.18099999999999999</v>
      </c>
      <c r="M1033" s="8">
        <f>IF(F1033&gt;Päälaskenta!D$24,(Päälaskenta!C$20+(Päälaskenta!E$20*(Kaksitasouoma_matriisi!F1033-Päälaskenta!D$24)))*(Kaksitasouoma_matriisi!F1033-Päälaskenta!D$24),0)</f>
        <v>0.95414149999999998</v>
      </c>
      <c r="N1033" s="8">
        <f>IF(F1033&gt;Päälaskenta!D$24,(2*SQRT((POWER((F1033-Päälaskenta!D$24),2))+POWER(Päälaskenta!E$20*(F1033-Päälaskenta!D$24),2))+Päälaskenta!C$20),0)</f>
        <v>5.6526047808589803</v>
      </c>
      <c r="O1033" s="8">
        <f t="shared" si="265"/>
        <v>0.168796782543677</v>
      </c>
      <c r="P1033" s="8">
        <f>IF(Päälaskenta!$C$29,IF(L1033&gt;Päälaskenta!$F$28,Kaksitasouoma_matriisi!AQ1033,Kaksitasouoma_matriisi!AR1033),Päälaskenta!$F$20)</f>
        <v>0.12</v>
      </c>
      <c r="Q1033" s="8">
        <f t="shared" si="266"/>
        <v>2.4285160747971299</v>
      </c>
      <c r="R1033" s="8">
        <f t="shared" si="260"/>
        <v>0.33891464549894301</v>
      </c>
      <c r="S1033" s="8">
        <f t="shared" si="267"/>
        <v>0.35520375698881501</v>
      </c>
      <c r="U1033" s="93">
        <f>IF(F1033&gt;Päälaskenta!D$24,Päälaskenta!H$24+L1033*Päälaskenta!G$24,F1033*Päälaskenta!C$24 + F1033*F1033*Päälaskenta!E$24)</f>
        <v>1.6244000000000001</v>
      </c>
      <c r="V1033" s="8">
        <f>IF(F1033&gt;Päälaskenta!D$24,2*SQRT(POWER(Päälaskenta!D$24,2)+POWER(Päälaskenta!E$24*Päälaskenta!D$24,2))+Päälaskenta!C$24,(2*SQRT((POWER(F1033,2))+POWER(Päälaskenta!E$24*F1033,2))+Päälaskenta!C$24))</f>
        <v>2.9798989873223301</v>
      </c>
      <c r="W1033" s="8">
        <f t="shared" si="268"/>
        <v>0.54511914897479397</v>
      </c>
      <c r="X1033" s="8">
        <f>Päälaskenta!F$24</f>
        <v>7.0000000000000007E-2</v>
      </c>
      <c r="Y1033" s="8">
        <f t="shared" si="269"/>
        <v>15.485404930460099</v>
      </c>
      <c r="Z1033" s="8">
        <f t="shared" si="261"/>
        <v>2.16108535450106</v>
      </c>
      <c r="AA1033" s="8">
        <f t="shared" si="270"/>
        <v>1.33038990057933</v>
      </c>
      <c r="AC1033" s="8">
        <f t="shared" si="262"/>
        <v>0.1027402392901</v>
      </c>
      <c r="AE1033" s="8">
        <v>1031</v>
      </c>
      <c r="AF1033" s="8">
        <f t="shared" si="256"/>
        <v>17.913921005257201</v>
      </c>
      <c r="AG1033" s="8">
        <f t="shared" si="263"/>
        <v>1.9475952549780701E-2</v>
      </c>
      <c r="AJ1033" s="132">
        <f>IF(Päälaskenta!$F$28&lt;Kaksitasouoma_matriisi!L1033,Päälaskenta!$C$20*Päälaskenta!$F$28,Päälaskenta!$C$20*Kaksitasouoma_matriisi!L1033)</f>
        <v>0.90500000000000003</v>
      </c>
      <c r="AK1033" s="134">
        <f>SQRT(Päälaskenta!$D$20^2+(Päälaskenta!$D$20/(1/Päälaskenta!$E$20))^2)</f>
        <v>1.8029999999999999</v>
      </c>
      <c r="AL1033" s="134">
        <f>IF(Päälaskenta!$F$28&lt;Kaksitasouoma_matriisi!L1033,AK1033*Päälaskenta!$F$28*COS(ATAN(1/Päälaskenta!$E$20)),AK1033*Kaksitasouoma_matriisi!L1033*COS(ATAN(1/Päälaskenta!$E$20)))</f>
        <v>0.27200000000000002</v>
      </c>
      <c r="AM1033" s="134"/>
      <c r="AN1033" s="134">
        <f t="shared" si="271"/>
        <v>1.177</v>
      </c>
      <c r="AO1033" s="8">
        <f t="shared" si="264"/>
        <v>0.45620155038759702</v>
      </c>
      <c r="AP1033" s="134">
        <f>Refererenssiarvoja!$B$16*H1033^(1/6)/(Refererenssiarvoja!$B$15^0.5)*(Päälaskenta!$G$28/2)^0.5*(1-AO1033)^(-1.5)</f>
        <v>0.10299999999999999</v>
      </c>
      <c r="AQ1033" s="8">
        <f>Refererenssiarvoja!$B$16*Kaksitasouoma_matriisi!O1033^(1/6)/(SQRT((2*Refererenssiarvoja!$B$15)/(Päälaskenta!$F$31*Päälaskenta!$G$31*Päälaskenta!$F$28))+SQRT(Refererenssiarvoja!$B$15)/Refererenssiarvoja!$B$17*LN(Kaksitasouoma_matriisi!L1033/Päälaskenta!$F$28))</f>
        <v>-0.124409909325032</v>
      </c>
      <c r="AR1033" s="8">
        <f>Refererenssiarvoja!$B$16*Kaksitasouoma_matriisi!O1033^(1/6)/(SQRT((2*Refererenssiarvoja!$B$15)/(Päälaskenta!$F$31*Päälaskenta!$G$31*L1033)))</f>
        <v>0.22579646924037999</v>
      </c>
    </row>
    <row r="1034" spans="1:44" x14ac:dyDescent="0.2">
      <c r="A1034" s="8">
        <v>1032</v>
      </c>
      <c r="B1034" s="8">
        <f>IF(Päälaskenta!C$7,Päälaskenta!E$7,Päälaskenta!G$5)</f>
        <v>2.5</v>
      </c>
      <c r="C1034" s="56">
        <v>0.96799999999999997</v>
      </c>
      <c r="D1034" s="93">
        <f t="shared" si="257"/>
        <v>2.5825999999999998</v>
      </c>
      <c r="E1034" s="8">
        <f>IF(Päälaskenta!$C$26,Kaksitasouoma_matriisi!AP1034,Kaksitasouoma_matriisi!AC1034)</f>
        <v>0.102747445191501</v>
      </c>
      <c r="F1034" s="56">
        <f>IF(D1034&lt;Päälaskenta!H$24,(SQRT(POWER(Päälaskenta!C$24/(2*Päälaskenta!E$24),2)+(D1034/Päälaskenta!E$24))-Päälaskenta!C$24/(2*Päälaskenta!E$24)),IF(D1034=Päälaskenta!H$24,Päälaskenta!D$24,Päälaskenta!D$24+(SQRT(POWER((Päälaskenta!C$20+Päälaskenta!G$24)/(2*Päälaskenta!E$20),2)+((D1034-Päälaskenta!H$24)/Päälaskenta!E$20))-(Päälaskenta!C$20+Päälaskenta!G$24)/(2*Päälaskenta!E$20))))</f>
        <v>0.88200000000000001</v>
      </c>
      <c r="G1034" s="57">
        <f>IF(F1034&gt;Päälaskenta!D$24,(2*SQRT((POWER(Päälaskenta!D$24,2))+POWER(Päälaskenta!E$24*Päälaskenta!D$24,2))+Päälaskenta!C$24)+(2*SQRT((POWER((F1034-Päälaskenta!D$24),2))+POWER(Päälaskenta!E$20*(F1034-Päälaskenta!D$24),2))+Päälaskenta!C$20),(2*SQRT((POWER(F1034,2))+POWER(Päälaskenta!E$24*F1034,2))+Päälaskenta!C$24))</f>
        <v>8.64</v>
      </c>
      <c r="H1034" s="57">
        <f t="shared" si="258"/>
        <v>0.3</v>
      </c>
      <c r="I1034" s="62">
        <f t="shared" si="259"/>
        <v>4.9257000000000002E-2</v>
      </c>
      <c r="J1034" s="8">
        <f>IF(F1034&lt;Päälaskenta!$D$24,0,Kaksitasouoma_matriisi!F1034-Päälaskenta!$D$24)</f>
        <v>0.182</v>
      </c>
      <c r="L1034" s="8">
        <f>IF(F1034&gt;Päälaskenta!D$24,F1034-Päälaskenta!D$24,0)</f>
        <v>0.182</v>
      </c>
      <c r="M1034" s="8">
        <f>IF(F1034&gt;Päälaskenta!D$24,(Päälaskenta!C$20+(Päälaskenta!E$20*(Kaksitasouoma_matriisi!F1034-Päälaskenta!D$24)))*(Kaksitasouoma_matriisi!F1034-Päälaskenta!D$24),0)</f>
        <v>0.95968600000000004</v>
      </c>
      <c r="N1034" s="8">
        <f>IF(F1034&gt;Päälaskenta!D$24,(2*SQRT((POWER((F1034-Päälaskenta!D$24),2))+POWER(Päälaskenta!E$20*(F1034-Päälaskenta!D$24),2))+Päälaskenta!C$20),0)</f>
        <v>5.6562103321344503</v>
      </c>
      <c r="O1034" s="8">
        <f t="shared" si="265"/>
        <v>0.16966943300318299</v>
      </c>
      <c r="P1034" s="8">
        <f>IF(Päälaskenta!$C$29,IF(L1034&gt;Päälaskenta!$F$28,Kaksitasouoma_matriisi!AQ1034,Kaksitasouoma_matriisi!AR1034),Päälaskenta!$F$20)</f>
        <v>0.12</v>
      </c>
      <c r="Q1034" s="8">
        <f t="shared" si="266"/>
        <v>2.4510395492472998</v>
      </c>
      <c r="R1034" s="8">
        <f t="shared" si="260"/>
        <v>0.34090330190986801</v>
      </c>
      <c r="S1034" s="8">
        <f t="shared" si="267"/>
        <v>0.35522379393871301</v>
      </c>
      <c r="U1034" s="93">
        <f>IF(F1034&gt;Päälaskenta!D$24,Päälaskenta!H$24+L1034*Päälaskenta!G$24,F1034*Päälaskenta!C$24 + F1034*F1034*Päälaskenta!E$24)</f>
        <v>1.6268</v>
      </c>
      <c r="V1034" s="8">
        <f>IF(F1034&gt;Päälaskenta!D$24,2*SQRT(POWER(Päälaskenta!D$24,2)+POWER(Päälaskenta!E$24*Päälaskenta!D$24,2))+Päälaskenta!C$24,(2*SQRT((POWER(F1034,2))+POWER(Päälaskenta!E$24*F1034,2))+Päälaskenta!C$24))</f>
        <v>2.9798989873223301</v>
      </c>
      <c r="W1034" s="8">
        <f t="shared" si="268"/>
        <v>0.54592454540273005</v>
      </c>
      <c r="X1034" s="8">
        <f>Päälaskenta!F$24</f>
        <v>7.0000000000000007E-2</v>
      </c>
      <c r="Y1034" s="8">
        <f t="shared" si="269"/>
        <v>15.523555706325601</v>
      </c>
      <c r="Z1034" s="8">
        <f t="shared" si="261"/>
        <v>2.1590966980901301</v>
      </c>
      <c r="AA1034" s="8">
        <f t="shared" si="270"/>
        <v>1.3272047566327301</v>
      </c>
      <c r="AC1034" s="8">
        <f t="shared" si="262"/>
        <v>0.102747445191501</v>
      </c>
      <c r="AE1034" s="8">
        <v>1032</v>
      </c>
      <c r="AF1034" s="8">
        <f t="shared" si="256"/>
        <v>17.9745952555729</v>
      </c>
      <c r="AG1034" s="8">
        <f t="shared" si="263"/>
        <v>1.9344690134682201E-2</v>
      </c>
      <c r="AJ1034" s="132">
        <f>IF(Päälaskenta!$F$28&lt;Kaksitasouoma_matriisi!L1034,Päälaskenta!$C$20*Päälaskenta!$F$28,Päälaskenta!$C$20*Kaksitasouoma_matriisi!L1034)</f>
        <v>0.91</v>
      </c>
      <c r="AK1034" s="134">
        <f>SQRT(Päälaskenta!$D$20^2+(Päälaskenta!$D$20/(1/Päälaskenta!$E$20))^2)</f>
        <v>1.8029999999999999</v>
      </c>
      <c r="AL1034" s="134">
        <f>IF(Päälaskenta!$F$28&lt;Kaksitasouoma_matriisi!L1034,AK1034*Päälaskenta!$F$28*COS(ATAN(1/Päälaskenta!$E$20)),AK1034*Kaksitasouoma_matriisi!L1034*COS(ATAN(1/Päälaskenta!$E$20)))</f>
        <v>0.27300000000000002</v>
      </c>
      <c r="AM1034" s="134"/>
      <c r="AN1034" s="134">
        <f t="shared" si="271"/>
        <v>1.1830000000000001</v>
      </c>
      <c r="AO1034" s="8">
        <f t="shared" si="264"/>
        <v>0.45806551537210599</v>
      </c>
      <c r="AP1034" s="134">
        <f>Refererenssiarvoja!$B$16*H1034^(1/6)/(Refererenssiarvoja!$B$15^0.5)*(Päälaskenta!$G$28/2)^0.5*(1-AO1034)^(-1.5)</f>
        <v>0.104</v>
      </c>
      <c r="AQ1034" s="8">
        <f>Refererenssiarvoja!$B$16*Kaksitasouoma_matriisi!O1034^(1/6)/(SQRT((2*Refererenssiarvoja!$B$15)/(Päälaskenta!$F$31*Päälaskenta!$G$31*Päälaskenta!$F$28))+SQRT(Refererenssiarvoja!$B$15)/Refererenssiarvoja!$B$17*LN(Kaksitasouoma_matriisi!L1034/Päälaskenta!$F$28))</f>
        <v>-0.12542240310392599</v>
      </c>
      <c r="AR1034" s="8">
        <f>Refererenssiarvoja!$B$16*Kaksitasouoma_matriisi!O1034^(1/6)/(SQRT((2*Refererenssiarvoja!$B$15)/(Päälaskenta!$F$31*Päälaskenta!$G$31*L1034)))</f>
        <v>0.22661402986303</v>
      </c>
    </row>
    <row r="1035" spans="1:44" x14ac:dyDescent="0.2">
      <c r="A1035" s="8">
        <v>1033</v>
      </c>
      <c r="B1035" s="8">
        <f>IF(Päälaskenta!C$7,Päälaskenta!E$7,Päälaskenta!G$5)</f>
        <v>2.5</v>
      </c>
      <c r="C1035" s="56">
        <v>0.96699999999999997</v>
      </c>
      <c r="D1035" s="93">
        <f t="shared" si="257"/>
        <v>2.5853000000000002</v>
      </c>
      <c r="E1035" s="8">
        <f>IF(Päälaskenta!$C$26,Kaksitasouoma_matriisi!AP1035,Kaksitasouoma_matriisi!AC1035)</f>
        <v>0.102747445191501</v>
      </c>
      <c r="F1035" s="56">
        <f>IF(D1035&lt;Päälaskenta!H$24,(SQRT(POWER(Päälaskenta!C$24/(2*Päälaskenta!E$24),2)+(D1035/Päälaskenta!E$24))-Päälaskenta!C$24/(2*Päälaskenta!E$24)),IF(D1035=Päälaskenta!H$24,Päälaskenta!D$24,Päälaskenta!D$24+(SQRT(POWER((Päälaskenta!C$20+Päälaskenta!G$24)/(2*Päälaskenta!E$20),2)+((D1035-Päälaskenta!H$24)/Päälaskenta!E$20))-(Päälaskenta!C$20+Päälaskenta!G$24)/(2*Päälaskenta!E$20))))</f>
        <v>0.88200000000000001</v>
      </c>
      <c r="G1035" s="57">
        <f>IF(F1035&gt;Päälaskenta!D$24,(2*SQRT((POWER(Päälaskenta!D$24,2))+POWER(Päälaskenta!E$24*Päälaskenta!D$24,2))+Päälaskenta!C$24)+(2*SQRT((POWER((F1035-Päälaskenta!D$24),2))+POWER(Päälaskenta!E$20*(F1035-Päälaskenta!D$24),2))+Päälaskenta!C$20),(2*SQRT((POWER(F1035,2))+POWER(Päälaskenta!E$24*F1035,2))+Päälaskenta!C$24))</f>
        <v>8.64</v>
      </c>
      <c r="H1035" s="57">
        <f t="shared" si="258"/>
        <v>0.3</v>
      </c>
      <c r="I1035" s="62">
        <f t="shared" si="259"/>
        <v>4.9154999999999997E-2</v>
      </c>
      <c r="J1035" s="8">
        <f>IF(F1035&lt;Päälaskenta!$D$24,0,Kaksitasouoma_matriisi!F1035-Päälaskenta!$D$24)</f>
        <v>0.182</v>
      </c>
      <c r="L1035" s="8">
        <f>IF(F1035&gt;Päälaskenta!D$24,F1035-Päälaskenta!D$24,0)</f>
        <v>0.182</v>
      </c>
      <c r="M1035" s="8">
        <f>IF(F1035&gt;Päälaskenta!D$24,(Päälaskenta!C$20+(Päälaskenta!E$20*(Kaksitasouoma_matriisi!F1035-Päälaskenta!D$24)))*(Kaksitasouoma_matriisi!F1035-Päälaskenta!D$24),0)</f>
        <v>0.95968600000000004</v>
      </c>
      <c r="N1035" s="8">
        <f>IF(F1035&gt;Päälaskenta!D$24,(2*SQRT((POWER((F1035-Päälaskenta!D$24),2))+POWER(Päälaskenta!E$20*(F1035-Päälaskenta!D$24),2))+Päälaskenta!C$20),0)</f>
        <v>5.6562103321344503</v>
      </c>
      <c r="O1035" s="8">
        <f t="shared" si="265"/>
        <v>0.16966943300318299</v>
      </c>
      <c r="P1035" s="8">
        <f>IF(Päälaskenta!$C$29,IF(L1035&gt;Päälaskenta!$F$28,Kaksitasouoma_matriisi!AQ1035,Kaksitasouoma_matriisi!AR1035),Päälaskenta!$F$20)</f>
        <v>0.12</v>
      </c>
      <c r="Q1035" s="8">
        <f t="shared" si="266"/>
        <v>2.4510395492472998</v>
      </c>
      <c r="R1035" s="8">
        <f t="shared" si="260"/>
        <v>0.34090330190986801</v>
      </c>
      <c r="S1035" s="8">
        <f t="shared" si="267"/>
        <v>0.35522379393871301</v>
      </c>
      <c r="U1035" s="93">
        <f>IF(F1035&gt;Päälaskenta!D$24,Päälaskenta!H$24+L1035*Päälaskenta!G$24,F1035*Päälaskenta!C$24 + F1035*F1035*Päälaskenta!E$24)</f>
        <v>1.6268</v>
      </c>
      <c r="V1035" s="8">
        <f>IF(F1035&gt;Päälaskenta!D$24,2*SQRT(POWER(Päälaskenta!D$24,2)+POWER(Päälaskenta!E$24*Päälaskenta!D$24,2))+Päälaskenta!C$24,(2*SQRT((POWER(F1035,2))+POWER(Päälaskenta!E$24*F1035,2))+Päälaskenta!C$24))</f>
        <v>2.9798989873223301</v>
      </c>
      <c r="W1035" s="8">
        <f t="shared" si="268"/>
        <v>0.54592454540273005</v>
      </c>
      <c r="X1035" s="8">
        <f>Päälaskenta!F$24</f>
        <v>7.0000000000000007E-2</v>
      </c>
      <c r="Y1035" s="8">
        <f t="shared" si="269"/>
        <v>15.523555706325601</v>
      </c>
      <c r="Z1035" s="8">
        <f t="shared" si="261"/>
        <v>2.1590966980901301</v>
      </c>
      <c r="AA1035" s="8">
        <f t="shared" si="270"/>
        <v>1.3272047566327301</v>
      </c>
      <c r="AC1035" s="8">
        <f t="shared" si="262"/>
        <v>0.102747445191501</v>
      </c>
      <c r="AE1035" s="8">
        <v>1033</v>
      </c>
      <c r="AF1035" s="8">
        <f t="shared" si="256"/>
        <v>17.9745952555729</v>
      </c>
      <c r="AG1035" s="8">
        <f t="shared" si="263"/>
        <v>1.9344690134682201E-2</v>
      </c>
      <c r="AJ1035" s="132">
        <f>IF(Päälaskenta!$F$28&lt;Kaksitasouoma_matriisi!L1035,Päälaskenta!$C$20*Päälaskenta!$F$28,Päälaskenta!$C$20*Kaksitasouoma_matriisi!L1035)</f>
        <v>0.91</v>
      </c>
      <c r="AK1035" s="134">
        <f>SQRT(Päälaskenta!$D$20^2+(Päälaskenta!$D$20/(1/Päälaskenta!$E$20))^2)</f>
        <v>1.8029999999999999</v>
      </c>
      <c r="AL1035" s="134">
        <f>IF(Päälaskenta!$F$28&lt;Kaksitasouoma_matriisi!L1035,AK1035*Päälaskenta!$F$28*COS(ATAN(1/Päälaskenta!$E$20)),AK1035*Kaksitasouoma_matriisi!L1035*COS(ATAN(1/Päälaskenta!$E$20)))</f>
        <v>0.27300000000000002</v>
      </c>
      <c r="AM1035" s="134"/>
      <c r="AN1035" s="134">
        <f t="shared" si="271"/>
        <v>1.1830000000000001</v>
      </c>
      <c r="AO1035" s="8">
        <f t="shared" si="264"/>
        <v>0.45758712721927802</v>
      </c>
      <c r="AP1035" s="134">
        <f>Refererenssiarvoja!$B$16*H1035^(1/6)/(Refererenssiarvoja!$B$15^0.5)*(Päälaskenta!$G$28/2)^0.5*(1-AO1035)^(-1.5)</f>
        <v>0.10299999999999999</v>
      </c>
      <c r="AQ1035" s="8">
        <f>Refererenssiarvoja!$B$16*Kaksitasouoma_matriisi!O1035^(1/6)/(SQRT((2*Refererenssiarvoja!$B$15)/(Päälaskenta!$F$31*Päälaskenta!$G$31*Päälaskenta!$F$28))+SQRT(Refererenssiarvoja!$B$15)/Refererenssiarvoja!$B$17*LN(Kaksitasouoma_matriisi!L1035/Päälaskenta!$F$28))</f>
        <v>-0.12542240310392599</v>
      </c>
      <c r="AR1035" s="8">
        <f>Refererenssiarvoja!$B$16*Kaksitasouoma_matriisi!O1035^(1/6)/(SQRT((2*Refererenssiarvoja!$B$15)/(Päälaskenta!$F$31*Päälaskenta!$G$31*L1035)))</f>
        <v>0.22661402986303</v>
      </c>
    </row>
    <row r="1036" spans="1:44" x14ac:dyDescent="0.2">
      <c r="A1036" s="8">
        <v>1034</v>
      </c>
      <c r="B1036" s="8">
        <f>IF(Päälaskenta!C$7,Päälaskenta!E$7,Päälaskenta!G$5)</f>
        <v>2.5</v>
      </c>
      <c r="C1036" s="56">
        <v>0.96599999999999997</v>
      </c>
      <c r="D1036" s="93">
        <f t="shared" si="257"/>
        <v>2.5880000000000001</v>
      </c>
      <c r="E1036" s="8">
        <f>IF(Päälaskenta!$C$26,Kaksitasouoma_matriisi!AP1036,Kaksitasouoma_matriisi!AC1036)</f>
        <v>0.102747445191501</v>
      </c>
      <c r="F1036" s="56">
        <f>IF(D1036&lt;Päälaskenta!H$24,(SQRT(POWER(Päälaskenta!C$24/(2*Päälaskenta!E$24),2)+(D1036/Päälaskenta!E$24))-Päälaskenta!C$24/(2*Päälaskenta!E$24)),IF(D1036=Päälaskenta!H$24,Päälaskenta!D$24,Päälaskenta!D$24+(SQRT(POWER((Päälaskenta!C$20+Päälaskenta!G$24)/(2*Päälaskenta!E$20),2)+((D1036-Päälaskenta!H$24)/Päälaskenta!E$20))-(Päälaskenta!C$20+Päälaskenta!G$24)/(2*Päälaskenta!E$20))))</f>
        <v>0.88200000000000001</v>
      </c>
      <c r="G1036" s="57">
        <f>IF(F1036&gt;Päälaskenta!D$24,(2*SQRT((POWER(Päälaskenta!D$24,2))+POWER(Päälaskenta!E$24*Päälaskenta!D$24,2))+Päälaskenta!C$24)+(2*SQRT((POWER((F1036-Päälaskenta!D$24),2))+POWER(Päälaskenta!E$20*(F1036-Päälaskenta!D$24),2))+Päälaskenta!C$20),(2*SQRT((POWER(F1036,2))+POWER(Päälaskenta!E$24*F1036,2))+Päälaskenta!C$24))</f>
        <v>8.64</v>
      </c>
      <c r="H1036" s="57">
        <f t="shared" si="258"/>
        <v>0.3</v>
      </c>
      <c r="I1036" s="62">
        <f t="shared" si="259"/>
        <v>4.9052999999999999E-2</v>
      </c>
      <c r="J1036" s="8">
        <f>IF(F1036&lt;Päälaskenta!$D$24,0,Kaksitasouoma_matriisi!F1036-Päälaskenta!$D$24)</f>
        <v>0.182</v>
      </c>
      <c r="L1036" s="8">
        <f>IF(F1036&gt;Päälaskenta!D$24,F1036-Päälaskenta!D$24,0)</f>
        <v>0.182</v>
      </c>
      <c r="M1036" s="8">
        <f>IF(F1036&gt;Päälaskenta!D$24,(Päälaskenta!C$20+(Päälaskenta!E$20*(Kaksitasouoma_matriisi!F1036-Päälaskenta!D$24)))*(Kaksitasouoma_matriisi!F1036-Päälaskenta!D$24),0)</f>
        <v>0.95968600000000004</v>
      </c>
      <c r="N1036" s="8">
        <f>IF(F1036&gt;Päälaskenta!D$24,(2*SQRT((POWER((F1036-Päälaskenta!D$24),2))+POWER(Päälaskenta!E$20*(F1036-Päälaskenta!D$24),2))+Päälaskenta!C$20),0)</f>
        <v>5.6562103321344503</v>
      </c>
      <c r="O1036" s="8">
        <f t="shared" si="265"/>
        <v>0.16966943300318299</v>
      </c>
      <c r="P1036" s="8">
        <f>IF(Päälaskenta!$C$29,IF(L1036&gt;Päälaskenta!$F$28,Kaksitasouoma_matriisi!AQ1036,Kaksitasouoma_matriisi!AR1036),Päälaskenta!$F$20)</f>
        <v>0.12</v>
      </c>
      <c r="Q1036" s="8">
        <f t="shared" si="266"/>
        <v>2.4510395492472998</v>
      </c>
      <c r="R1036" s="8">
        <f t="shared" si="260"/>
        <v>0.34090330190986801</v>
      </c>
      <c r="S1036" s="8">
        <f t="shared" si="267"/>
        <v>0.35522379393871301</v>
      </c>
      <c r="U1036" s="93">
        <f>IF(F1036&gt;Päälaskenta!D$24,Päälaskenta!H$24+L1036*Päälaskenta!G$24,F1036*Päälaskenta!C$24 + F1036*F1036*Päälaskenta!E$24)</f>
        <v>1.6268</v>
      </c>
      <c r="V1036" s="8">
        <f>IF(F1036&gt;Päälaskenta!D$24,2*SQRT(POWER(Päälaskenta!D$24,2)+POWER(Päälaskenta!E$24*Päälaskenta!D$24,2))+Päälaskenta!C$24,(2*SQRT((POWER(F1036,2))+POWER(Päälaskenta!E$24*F1036,2))+Päälaskenta!C$24))</f>
        <v>2.9798989873223301</v>
      </c>
      <c r="W1036" s="8">
        <f t="shared" si="268"/>
        <v>0.54592454540273005</v>
      </c>
      <c r="X1036" s="8">
        <f>Päälaskenta!F$24</f>
        <v>7.0000000000000007E-2</v>
      </c>
      <c r="Y1036" s="8">
        <f t="shared" si="269"/>
        <v>15.523555706325601</v>
      </c>
      <c r="Z1036" s="8">
        <f t="shared" si="261"/>
        <v>2.1590966980901301</v>
      </c>
      <c r="AA1036" s="8">
        <f t="shared" si="270"/>
        <v>1.3272047566327301</v>
      </c>
      <c r="AC1036" s="8">
        <f t="shared" si="262"/>
        <v>0.102747445191501</v>
      </c>
      <c r="AE1036" s="8">
        <v>1034</v>
      </c>
      <c r="AF1036" s="8">
        <f t="shared" si="256"/>
        <v>17.9745952555729</v>
      </c>
      <c r="AG1036" s="8">
        <f t="shared" si="263"/>
        <v>1.9344690134682201E-2</v>
      </c>
      <c r="AJ1036" s="132">
        <f>IF(Päälaskenta!$F$28&lt;Kaksitasouoma_matriisi!L1036,Päälaskenta!$C$20*Päälaskenta!$F$28,Päälaskenta!$C$20*Kaksitasouoma_matriisi!L1036)</f>
        <v>0.91</v>
      </c>
      <c r="AK1036" s="134">
        <f>SQRT(Päälaskenta!$D$20^2+(Päälaskenta!$D$20/(1/Päälaskenta!$E$20))^2)</f>
        <v>1.8029999999999999</v>
      </c>
      <c r="AL1036" s="134">
        <f>IF(Päälaskenta!$F$28&lt;Kaksitasouoma_matriisi!L1036,AK1036*Päälaskenta!$F$28*COS(ATAN(1/Päälaskenta!$E$20)),AK1036*Kaksitasouoma_matriisi!L1036*COS(ATAN(1/Päälaskenta!$E$20)))</f>
        <v>0.27300000000000002</v>
      </c>
      <c r="AM1036" s="134"/>
      <c r="AN1036" s="134">
        <f t="shared" si="271"/>
        <v>1.1830000000000001</v>
      </c>
      <c r="AO1036" s="8">
        <f t="shared" si="264"/>
        <v>0.45710973724884102</v>
      </c>
      <c r="AP1036" s="134">
        <f>Refererenssiarvoja!$B$16*H1036^(1/6)/(Refererenssiarvoja!$B$15^0.5)*(Päälaskenta!$G$28/2)^0.5*(1-AO1036)^(-1.5)</f>
        <v>0.10299999999999999</v>
      </c>
      <c r="AQ1036" s="8">
        <f>Refererenssiarvoja!$B$16*Kaksitasouoma_matriisi!O1036^(1/6)/(SQRT((2*Refererenssiarvoja!$B$15)/(Päälaskenta!$F$31*Päälaskenta!$G$31*Päälaskenta!$F$28))+SQRT(Refererenssiarvoja!$B$15)/Refererenssiarvoja!$B$17*LN(Kaksitasouoma_matriisi!L1036/Päälaskenta!$F$28))</f>
        <v>-0.12542240310392599</v>
      </c>
      <c r="AR1036" s="8">
        <f>Refererenssiarvoja!$B$16*Kaksitasouoma_matriisi!O1036^(1/6)/(SQRT((2*Refererenssiarvoja!$B$15)/(Päälaskenta!$F$31*Päälaskenta!$G$31*L1036)))</f>
        <v>0.22661402986303</v>
      </c>
    </row>
    <row r="1037" spans="1:44" x14ac:dyDescent="0.2">
      <c r="A1037" s="8">
        <v>1035</v>
      </c>
      <c r="B1037" s="8">
        <f>IF(Päälaskenta!C$7,Päälaskenta!E$7,Päälaskenta!G$5)</f>
        <v>2.5</v>
      </c>
      <c r="C1037" s="56">
        <v>0.96499999999999997</v>
      </c>
      <c r="D1037" s="93">
        <f t="shared" si="257"/>
        <v>2.5907</v>
      </c>
      <c r="E1037" s="8">
        <f>IF(Päälaskenta!$C$26,Kaksitasouoma_matriisi!AP1037,Kaksitasouoma_matriisi!AC1037)</f>
        <v>0.102754645078526</v>
      </c>
      <c r="F1037" s="56">
        <f>IF(D1037&lt;Päälaskenta!H$24,(SQRT(POWER(Päälaskenta!C$24/(2*Päälaskenta!E$24),2)+(D1037/Päälaskenta!E$24))-Päälaskenta!C$24/(2*Päälaskenta!E$24)),IF(D1037=Päälaskenta!H$24,Päälaskenta!D$24,Päälaskenta!D$24+(SQRT(POWER((Päälaskenta!C$20+Päälaskenta!G$24)/(2*Päälaskenta!E$20),2)+((D1037-Päälaskenta!H$24)/Päälaskenta!E$20))-(Päälaskenta!C$20+Päälaskenta!G$24)/(2*Päälaskenta!E$20))))</f>
        <v>0.88300000000000001</v>
      </c>
      <c r="G1037" s="57">
        <f>IF(F1037&gt;Päälaskenta!D$24,(2*SQRT((POWER(Päälaskenta!D$24,2))+POWER(Päälaskenta!E$24*Päälaskenta!D$24,2))+Päälaskenta!C$24)+(2*SQRT((POWER((F1037-Päälaskenta!D$24),2))+POWER(Päälaskenta!E$20*(F1037-Päälaskenta!D$24),2))+Päälaskenta!C$20),(2*SQRT((POWER(F1037,2))+POWER(Päälaskenta!E$24*F1037,2))+Päälaskenta!C$24))</f>
        <v>8.64</v>
      </c>
      <c r="H1037" s="57">
        <f t="shared" si="258"/>
        <v>0.3</v>
      </c>
      <c r="I1037" s="62">
        <f t="shared" si="259"/>
        <v>4.8959000000000003E-2</v>
      </c>
      <c r="J1037" s="8">
        <f>IF(F1037&lt;Päälaskenta!$D$24,0,Kaksitasouoma_matriisi!F1037-Päälaskenta!$D$24)</f>
        <v>0.183</v>
      </c>
      <c r="L1037" s="8">
        <f>IF(F1037&gt;Päälaskenta!D$24,F1037-Päälaskenta!D$24,0)</f>
        <v>0.183</v>
      </c>
      <c r="M1037" s="8">
        <f>IF(F1037&gt;Päälaskenta!D$24,(Päälaskenta!C$20+(Päälaskenta!E$20*(Kaksitasouoma_matriisi!F1037-Päälaskenta!D$24)))*(Kaksitasouoma_matriisi!F1037-Päälaskenta!D$24),0)</f>
        <v>0.96523349999999997</v>
      </c>
      <c r="N1037" s="8">
        <f>IF(F1037&gt;Päälaskenta!D$24,(2*SQRT((POWER((F1037-Päälaskenta!D$24),2))+POWER(Päälaskenta!E$20*(F1037-Päälaskenta!D$24),2))+Päälaskenta!C$20),0)</f>
        <v>5.6598158834099097</v>
      </c>
      <c r="O1037" s="8">
        <f t="shared" si="265"/>
        <v>0.17054150168193599</v>
      </c>
      <c r="P1037" s="8">
        <f>IF(Päälaskenta!$C$29,IF(L1037&gt;Päälaskenta!$F$28,Kaksitasouoma_matriisi!AQ1037,Kaksitasouoma_matriisi!AR1037),Päälaskenta!$F$20)</f>
        <v>0.12</v>
      </c>
      <c r="Q1037" s="8">
        <f t="shared" si="266"/>
        <v>2.47364778699687</v>
      </c>
      <c r="R1037" s="8">
        <f t="shared" si="260"/>
        <v>0.34288800224935001</v>
      </c>
      <c r="S1037" s="8">
        <f t="shared" si="267"/>
        <v>0.3552383980139</v>
      </c>
      <c r="U1037" s="93">
        <f>IF(F1037&gt;Päälaskenta!D$24,Päälaskenta!H$24+L1037*Päälaskenta!G$24,F1037*Päälaskenta!C$24 + F1037*F1037*Päälaskenta!E$24)</f>
        <v>1.6292</v>
      </c>
      <c r="V1037" s="8">
        <f>IF(F1037&gt;Päälaskenta!D$24,2*SQRT(POWER(Päälaskenta!D$24,2)+POWER(Päälaskenta!E$24*Päälaskenta!D$24,2))+Päälaskenta!C$24,(2*SQRT((POWER(F1037,2))+POWER(Päälaskenta!E$24*F1037,2))+Päälaskenta!C$24))</f>
        <v>2.9798989873223301</v>
      </c>
      <c r="W1037" s="8">
        <f t="shared" si="268"/>
        <v>0.54672994183066703</v>
      </c>
      <c r="X1037" s="8">
        <f>Päälaskenta!F$24</f>
        <v>7.0000000000000007E-2</v>
      </c>
      <c r="Y1037" s="8">
        <f t="shared" si="269"/>
        <v>15.561744022936001</v>
      </c>
      <c r="Z1037" s="8">
        <f t="shared" si="261"/>
        <v>2.1571119977506501</v>
      </c>
      <c r="AA1037" s="8">
        <f t="shared" si="270"/>
        <v>1.3240314250863301</v>
      </c>
      <c r="AC1037" s="8">
        <f t="shared" si="262"/>
        <v>0.102754645078526</v>
      </c>
      <c r="AE1037" s="8">
        <v>1035</v>
      </c>
      <c r="AF1037" s="8">
        <f t="shared" si="256"/>
        <v>18.0353918099329</v>
      </c>
      <c r="AG1037" s="8">
        <f t="shared" si="263"/>
        <v>1.9214489666438701E-2</v>
      </c>
      <c r="AJ1037" s="132">
        <f>IF(Päälaskenta!$F$28&lt;Kaksitasouoma_matriisi!L1037,Päälaskenta!$C$20*Päälaskenta!$F$28,Päälaskenta!$C$20*Kaksitasouoma_matriisi!L1037)</f>
        <v>0.91500000000000004</v>
      </c>
      <c r="AK1037" s="134">
        <f>SQRT(Päälaskenta!$D$20^2+(Päälaskenta!$D$20/(1/Päälaskenta!$E$20))^2)</f>
        <v>1.8029999999999999</v>
      </c>
      <c r="AL1037" s="134">
        <f>IF(Päälaskenta!$F$28&lt;Kaksitasouoma_matriisi!L1037,AK1037*Päälaskenta!$F$28*COS(ATAN(1/Päälaskenta!$E$20)),AK1037*Kaksitasouoma_matriisi!L1037*COS(ATAN(1/Päälaskenta!$E$20)))</f>
        <v>0.27500000000000002</v>
      </c>
      <c r="AM1037" s="134"/>
      <c r="AN1037" s="134">
        <f t="shared" si="271"/>
        <v>1.19</v>
      </c>
      <c r="AO1037" s="8">
        <f t="shared" si="264"/>
        <v>0.45933531477978901</v>
      </c>
      <c r="AP1037" s="134">
        <f>Refererenssiarvoja!$B$16*H1037^(1/6)/(Refererenssiarvoja!$B$15^0.5)*(Päälaskenta!$G$28/2)^0.5*(1-AO1037)^(-1.5)</f>
        <v>0.104</v>
      </c>
      <c r="AQ1037" s="8">
        <f>Refererenssiarvoja!$B$16*Kaksitasouoma_matriisi!O1037^(1/6)/(SQRT((2*Refererenssiarvoja!$B$15)/(Päälaskenta!$F$31*Päälaskenta!$G$31*Päälaskenta!$F$28))+SQRT(Refererenssiarvoja!$B$15)/Refererenssiarvoja!$B$17*LN(Kaksitasouoma_matriisi!L1037/Päälaskenta!$F$28))</f>
        <v>-0.126444119529493</v>
      </c>
      <c r="AR1037" s="8">
        <f>Refererenssiarvoja!$B$16*Kaksitasouoma_matriisi!O1037^(1/6)/(SQRT((2*Refererenssiarvoja!$B$15)/(Päälaskenta!$F$31*Päälaskenta!$G$31*L1037)))</f>
        <v>0.22742998557218699</v>
      </c>
    </row>
    <row r="1038" spans="1:44" x14ac:dyDescent="0.2">
      <c r="A1038" s="8">
        <v>1036</v>
      </c>
      <c r="B1038" s="8">
        <f>IF(Päälaskenta!C$7,Päälaskenta!E$7,Päälaskenta!G$5)</f>
        <v>2.5</v>
      </c>
      <c r="C1038" s="56">
        <v>0.96399999999999997</v>
      </c>
      <c r="D1038" s="93">
        <f t="shared" si="257"/>
        <v>2.5933999999999999</v>
      </c>
      <c r="E1038" s="8">
        <f>IF(Päälaskenta!$C$26,Kaksitasouoma_matriisi!AP1038,Kaksitasouoma_matriisi!AC1038)</f>
        <v>0.102754645078526</v>
      </c>
      <c r="F1038" s="56">
        <f>IF(D1038&lt;Päälaskenta!H$24,(SQRT(POWER(Päälaskenta!C$24/(2*Päälaskenta!E$24),2)+(D1038/Päälaskenta!E$24))-Päälaskenta!C$24/(2*Päälaskenta!E$24)),IF(D1038=Päälaskenta!H$24,Päälaskenta!D$24,Päälaskenta!D$24+(SQRT(POWER((Päälaskenta!C$20+Päälaskenta!G$24)/(2*Päälaskenta!E$20),2)+((D1038-Päälaskenta!H$24)/Päälaskenta!E$20))-(Päälaskenta!C$20+Päälaskenta!G$24)/(2*Päälaskenta!E$20))))</f>
        <v>0.88300000000000001</v>
      </c>
      <c r="G1038" s="57">
        <f>IF(F1038&gt;Päälaskenta!D$24,(2*SQRT((POWER(Päälaskenta!D$24,2))+POWER(Päälaskenta!E$24*Päälaskenta!D$24,2))+Päälaskenta!C$24)+(2*SQRT((POWER((F1038-Päälaskenta!D$24),2))+POWER(Päälaskenta!E$20*(F1038-Päälaskenta!D$24),2))+Päälaskenta!C$20),(2*SQRT((POWER(F1038,2))+POWER(Päälaskenta!E$24*F1038,2))+Päälaskenta!C$24))</f>
        <v>8.64</v>
      </c>
      <c r="H1038" s="57">
        <f t="shared" si="258"/>
        <v>0.3</v>
      </c>
      <c r="I1038" s="62">
        <f t="shared" si="259"/>
        <v>4.8856999999999998E-2</v>
      </c>
      <c r="J1038" s="8">
        <f>IF(F1038&lt;Päälaskenta!$D$24,0,Kaksitasouoma_matriisi!F1038-Päälaskenta!$D$24)</f>
        <v>0.183</v>
      </c>
      <c r="L1038" s="8">
        <f>IF(F1038&gt;Päälaskenta!D$24,F1038-Päälaskenta!D$24,0)</f>
        <v>0.183</v>
      </c>
      <c r="M1038" s="8">
        <f>IF(F1038&gt;Päälaskenta!D$24,(Päälaskenta!C$20+(Päälaskenta!E$20*(Kaksitasouoma_matriisi!F1038-Päälaskenta!D$24)))*(Kaksitasouoma_matriisi!F1038-Päälaskenta!D$24),0)</f>
        <v>0.96523349999999997</v>
      </c>
      <c r="N1038" s="8">
        <f>IF(F1038&gt;Päälaskenta!D$24,(2*SQRT((POWER((F1038-Päälaskenta!D$24),2))+POWER(Päälaskenta!E$20*(F1038-Päälaskenta!D$24),2))+Päälaskenta!C$20),0)</f>
        <v>5.6598158834099097</v>
      </c>
      <c r="O1038" s="8">
        <f t="shared" si="265"/>
        <v>0.17054150168193599</v>
      </c>
      <c r="P1038" s="8">
        <f>IF(Päälaskenta!$C$29,IF(L1038&gt;Päälaskenta!$F$28,Kaksitasouoma_matriisi!AQ1038,Kaksitasouoma_matriisi!AR1038),Päälaskenta!$F$20)</f>
        <v>0.12</v>
      </c>
      <c r="Q1038" s="8">
        <f t="shared" si="266"/>
        <v>2.47364778699687</v>
      </c>
      <c r="R1038" s="8">
        <f t="shared" si="260"/>
        <v>0.34288800224935001</v>
      </c>
      <c r="S1038" s="8">
        <f t="shared" si="267"/>
        <v>0.3552383980139</v>
      </c>
      <c r="U1038" s="93">
        <f>IF(F1038&gt;Päälaskenta!D$24,Päälaskenta!H$24+L1038*Päälaskenta!G$24,F1038*Päälaskenta!C$24 + F1038*F1038*Päälaskenta!E$24)</f>
        <v>1.6292</v>
      </c>
      <c r="V1038" s="8">
        <f>IF(F1038&gt;Päälaskenta!D$24,2*SQRT(POWER(Päälaskenta!D$24,2)+POWER(Päälaskenta!E$24*Päälaskenta!D$24,2))+Päälaskenta!C$24,(2*SQRT((POWER(F1038,2))+POWER(Päälaskenta!E$24*F1038,2))+Päälaskenta!C$24))</f>
        <v>2.9798989873223301</v>
      </c>
      <c r="W1038" s="8">
        <f t="shared" si="268"/>
        <v>0.54672994183066703</v>
      </c>
      <c r="X1038" s="8">
        <f>Päälaskenta!F$24</f>
        <v>7.0000000000000007E-2</v>
      </c>
      <c r="Y1038" s="8">
        <f t="shared" si="269"/>
        <v>15.561744022936001</v>
      </c>
      <c r="Z1038" s="8">
        <f t="shared" si="261"/>
        <v>2.1571119977506501</v>
      </c>
      <c r="AA1038" s="8">
        <f t="shared" si="270"/>
        <v>1.3240314250863301</v>
      </c>
      <c r="AC1038" s="8">
        <f t="shared" si="262"/>
        <v>0.102754645078526</v>
      </c>
      <c r="AE1038" s="8">
        <v>1036</v>
      </c>
      <c r="AF1038" s="8">
        <f t="shared" si="256"/>
        <v>18.0353918099329</v>
      </c>
      <c r="AG1038" s="8">
        <f t="shared" si="263"/>
        <v>1.9214489666438701E-2</v>
      </c>
      <c r="AJ1038" s="132">
        <f>IF(Päälaskenta!$F$28&lt;Kaksitasouoma_matriisi!L1038,Päälaskenta!$C$20*Päälaskenta!$F$28,Päälaskenta!$C$20*Kaksitasouoma_matriisi!L1038)</f>
        <v>0.91500000000000004</v>
      </c>
      <c r="AK1038" s="134">
        <f>SQRT(Päälaskenta!$D$20^2+(Päälaskenta!$D$20/(1/Päälaskenta!$E$20))^2)</f>
        <v>1.8029999999999999</v>
      </c>
      <c r="AL1038" s="134">
        <f>IF(Päälaskenta!$F$28&lt;Kaksitasouoma_matriisi!L1038,AK1038*Päälaskenta!$F$28*COS(ATAN(1/Päälaskenta!$E$20)),AK1038*Kaksitasouoma_matriisi!L1038*COS(ATAN(1/Päälaskenta!$E$20)))</f>
        <v>0.27500000000000002</v>
      </c>
      <c r="AM1038" s="134"/>
      <c r="AN1038" s="134">
        <f t="shared" si="271"/>
        <v>1.19</v>
      </c>
      <c r="AO1038" s="8">
        <f t="shared" si="264"/>
        <v>0.45885709878923397</v>
      </c>
      <c r="AP1038" s="134">
        <f>Refererenssiarvoja!$B$16*H1038^(1/6)/(Refererenssiarvoja!$B$15^0.5)*(Päälaskenta!$G$28/2)^0.5*(1-AO1038)^(-1.5)</f>
        <v>0.104</v>
      </c>
      <c r="AQ1038" s="8">
        <f>Refererenssiarvoja!$B$16*Kaksitasouoma_matriisi!O1038^(1/6)/(SQRT((2*Refererenssiarvoja!$B$15)/(Päälaskenta!$F$31*Päälaskenta!$G$31*Päälaskenta!$F$28))+SQRT(Refererenssiarvoja!$B$15)/Refererenssiarvoja!$B$17*LN(Kaksitasouoma_matriisi!L1038/Päälaskenta!$F$28))</f>
        <v>-0.126444119529493</v>
      </c>
      <c r="AR1038" s="8">
        <f>Refererenssiarvoja!$B$16*Kaksitasouoma_matriisi!O1038^(1/6)/(SQRT((2*Refererenssiarvoja!$B$15)/(Päälaskenta!$F$31*Päälaskenta!$G$31*L1038)))</f>
        <v>0.22742998557218699</v>
      </c>
    </row>
    <row r="1039" spans="1:44" x14ac:dyDescent="0.2">
      <c r="A1039" s="8">
        <v>1037</v>
      </c>
      <c r="B1039" s="8">
        <f>IF(Päälaskenta!C$7,Päälaskenta!E$7,Päälaskenta!G$5)</f>
        <v>2.5</v>
      </c>
      <c r="C1039" s="56">
        <v>0.96299999999999997</v>
      </c>
      <c r="D1039" s="93">
        <f t="shared" si="257"/>
        <v>2.5960999999999999</v>
      </c>
      <c r="E1039" s="8">
        <f>IF(Päälaskenta!$C$26,Kaksitasouoma_matriisi!AP1039,Kaksitasouoma_matriisi!AC1039)</f>
        <v>0.102754645078526</v>
      </c>
      <c r="F1039" s="56">
        <f>IF(D1039&lt;Päälaskenta!H$24,(SQRT(POWER(Päälaskenta!C$24/(2*Päälaskenta!E$24),2)+(D1039/Päälaskenta!E$24))-Päälaskenta!C$24/(2*Päälaskenta!E$24)),IF(D1039=Päälaskenta!H$24,Päälaskenta!D$24,Päälaskenta!D$24+(SQRT(POWER((Päälaskenta!C$20+Päälaskenta!G$24)/(2*Päälaskenta!E$20),2)+((D1039-Päälaskenta!H$24)/Päälaskenta!E$20))-(Päälaskenta!C$20+Päälaskenta!G$24)/(2*Päälaskenta!E$20))))</f>
        <v>0.88300000000000001</v>
      </c>
      <c r="G1039" s="57">
        <f>IF(F1039&gt;Päälaskenta!D$24,(2*SQRT((POWER(Päälaskenta!D$24,2))+POWER(Päälaskenta!E$24*Päälaskenta!D$24,2))+Päälaskenta!C$24)+(2*SQRT((POWER((F1039-Päälaskenta!D$24),2))+POWER(Päälaskenta!E$20*(F1039-Päälaskenta!D$24),2))+Päälaskenta!C$20),(2*SQRT((POWER(F1039,2))+POWER(Päälaskenta!E$24*F1039,2))+Päälaskenta!C$24))</f>
        <v>8.64</v>
      </c>
      <c r="H1039" s="57">
        <f t="shared" si="258"/>
        <v>0.3</v>
      </c>
      <c r="I1039" s="62">
        <f t="shared" si="259"/>
        <v>4.8756000000000001E-2</v>
      </c>
      <c r="J1039" s="8">
        <f>IF(F1039&lt;Päälaskenta!$D$24,0,Kaksitasouoma_matriisi!F1039-Päälaskenta!$D$24)</f>
        <v>0.183</v>
      </c>
      <c r="L1039" s="8">
        <f>IF(F1039&gt;Päälaskenta!D$24,F1039-Päälaskenta!D$24,0)</f>
        <v>0.183</v>
      </c>
      <c r="M1039" s="8">
        <f>IF(F1039&gt;Päälaskenta!D$24,(Päälaskenta!C$20+(Päälaskenta!E$20*(Kaksitasouoma_matriisi!F1039-Päälaskenta!D$24)))*(Kaksitasouoma_matriisi!F1039-Päälaskenta!D$24),0)</f>
        <v>0.96523349999999997</v>
      </c>
      <c r="N1039" s="8">
        <f>IF(F1039&gt;Päälaskenta!D$24,(2*SQRT((POWER((F1039-Päälaskenta!D$24),2))+POWER(Päälaskenta!E$20*(F1039-Päälaskenta!D$24),2))+Päälaskenta!C$20),0)</f>
        <v>5.6598158834099097</v>
      </c>
      <c r="O1039" s="8">
        <f t="shared" si="265"/>
        <v>0.17054150168193599</v>
      </c>
      <c r="P1039" s="8">
        <f>IF(Päälaskenta!$C$29,IF(L1039&gt;Päälaskenta!$F$28,Kaksitasouoma_matriisi!AQ1039,Kaksitasouoma_matriisi!AR1039),Päälaskenta!$F$20)</f>
        <v>0.12</v>
      </c>
      <c r="Q1039" s="8">
        <f t="shared" si="266"/>
        <v>2.47364778699687</v>
      </c>
      <c r="R1039" s="8">
        <f t="shared" si="260"/>
        <v>0.34288800224935001</v>
      </c>
      <c r="S1039" s="8">
        <f t="shared" si="267"/>
        <v>0.3552383980139</v>
      </c>
      <c r="U1039" s="93">
        <f>IF(F1039&gt;Päälaskenta!D$24,Päälaskenta!H$24+L1039*Päälaskenta!G$24,F1039*Päälaskenta!C$24 + F1039*F1039*Päälaskenta!E$24)</f>
        <v>1.6292</v>
      </c>
      <c r="V1039" s="8">
        <f>IF(F1039&gt;Päälaskenta!D$24,2*SQRT(POWER(Päälaskenta!D$24,2)+POWER(Päälaskenta!E$24*Päälaskenta!D$24,2))+Päälaskenta!C$24,(2*SQRT((POWER(F1039,2))+POWER(Päälaskenta!E$24*F1039,2))+Päälaskenta!C$24))</f>
        <v>2.9798989873223301</v>
      </c>
      <c r="W1039" s="8">
        <f t="shared" si="268"/>
        <v>0.54672994183066703</v>
      </c>
      <c r="X1039" s="8">
        <f>Päälaskenta!F$24</f>
        <v>7.0000000000000007E-2</v>
      </c>
      <c r="Y1039" s="8">
        <f t="shared" si="269"/>
        <v>15.561744022936001</v>
      </c>
      <c r="Z1039" s="8">
        <f t="shared" si="261"/>
        <v>2.1571119977506501</v>
      </c>
      <c r="AA1039" s="8">
        <f t="shared" si="270"/>
        <v>1.3240314250863301</v>
      </c>
      <c r="AC1039" s="8">
        <f t="shared" si="262"/>
        <v>0.102754645078526</v>
      </c>
      <c r="AE1039" s="8">
        <v>1037</v>
      </c>
      <c r="AF1039" s="8">
        <f t="shared" si="256"/>
        <v>18.0353918099329</v>
      </c>
      <c r="AG1039" s="8">
        <f t="shared" si="263"/>
        <v>1.9214489666438701E-2</v>
      </c>
      <c r="AJ1039" s="132">
        <f>IF(Päälaskenta!$F$28&lt;Kaksitasouoma_matriisi!L1039,Päälaskenta!$C$20*Päälaskenta!$F$28,Päälaskenta!$C$20*Kaksitasouoma_matriisi!L1039)</f>
        <v>0.91500000000000004</v>
      </c>
      <c r="AK1039" s="134">
        <f>SQRT(Päälaskenta!$D$20^2+(Päälaskenta!$D$20/(1/Päälaskenta!$E$20))^2)</f>
        <v>1.8029999999999999</v>
      </c>
      <c r="AL1039" s="134">
        <f>IF(Päälaskenta!$F$28&lt;Kaksitasouoma_matriisi!L1039,AK1039*Päälaskenta!$F$28*COS(ATAN(1/Päälaskenta!$E$20)),AK1039*Kaksitasouoma_matriisi!L1039*COS(ATAN(1/Päälaskenta!$E$20)))</f>
        <v>0.27500000000000002</v>
      </c>
      <c r="AM1039" s="134"/>
      <c r="AN1039" s="134">
        <f t="shared" si="271"/>
        <v>1.19</v>
      </c>
      <c r="AO1039" s="8">
        <f t="shared" si="264"/>
        <v>0.45837987750857101</v>
      </c>
      <c r="AP1039" s="134">
        <f>Refererenssiarvoja!$B$16*H1039^(1/6)/(Refererenssiarvoja!$B$15^0.5)*(Päälaskenta!$G$28/2)^0.5*(1-AO1039)^(-1.5)</f>
        <v>0.104</v>
      </c>
      <c r="AQ1039" s="8">
        <f>Refererenssiarvoja!$B$16*Kaksitasouoma_matriisi!O1039^(1/6)/(SQRT((2*Refererenssiarvoja!$B$15)/(Päälaskenta!$F$31*Päälaskenta!$G$31*Päälaskenta!$F$28))+SQRT(Refererenssiarvoja!$B$15)/Refererenssiarvoja!$B$17*LN(Kaksitasouoma_matriisi!L1039/Päälaskenta!$F$28))</f>
        <v>-0.126444119529493</v>
      </c>
      <c r="AR1039" s="8">
        <f>Refererenssiarvoja!$B$16*Kaksitasouoma_matriisi!O1039^(1/6)/(SQRT((2*Refererenssiarvoja!$B$15)/(Päälaskenta!$F$31*Päälaskenta!$G$31*L1039)))</f>
        <v>0.22742998557218699</v>
      </c>
    </row>
    <row r="1040" spans="1:44" x14ac:dyDescent="0.2">
      <c r="A1040" s="8">
        <v>1038</v>
      </c>
      <c r="B1040" s="8">
        <f>IF(Päälaskenta!C$7,Päälaskenta!E$7,Päälaskenta!G$5)</f>
        <v>2.5</v>
      </c>
      <c r="C1040" s="56">
        <v>0.96199999999999997</v>
      </c>
      <c r="D1040" s="93">
        <f t="shared" si="257"/>
        <v>2.5988000000000002</v>
      </c>
      <c r="E1040" s="8">
        <f>IF(Päälaskenta!$C$26,Kaksitasouoma_matriisi!AP1040,Kaksitasouoma_matriisi!AC1040)</f>
        <v>0.102761838958701</v>
      </c>
      <c r="F1040" s="56">
        <f>IF(D1040&lt;Päälaskenta!H$24,(SQRT(POWER(Päälaskenta!C$24/(2*Päälaskenta!E$24),2)+(D1040/Päälaskenta!E$24))-Päälaskenta!C$24/(2*Päälaskenta!E$24)),IF(D1040=Päälaskenta!H$24,Päälaskenta!D$24,Päälaskenta!D$24+(SQRT(POWER((Päälaskenta!C$20+Päälaskenta!G$24)/(2*Päälaskenta!E$20),2)+((D1040-Päälaskenta!H$24)/Päälaskenta!E$20))-(Päälaskenta!C$20+Päälaskenta!G$24)/(2*Päälaskenta!E$20))))</f>
        <v>0.88400000000000001</v>
      </c>
      <c r="G1040" s="57">
        <f>IF(F1040&gt;Päälaskenta!D$24,(2*SQRT((POWER(Päälaskenta!D$24,2))+POWER(Päälaskenta!E$24*Päälaskenta!D$24,2))+Päälaskenta!C$24)+(2*SQRT((POWER((F1040-Päälaskenta!D$24),2))+POWER(Päälaskenta!E$20*(F1040-Päälaskenta!D$24),2))+Päälaskenta!C$20),(2*SQRT((POWER(F1040,2))+POWER(Päälaskenta!E$24*F1040,2))+Päälaskenta!C$24))</f>
        <v>8.64</v>
      </c>
      <c r="H1040" s="57">
        <f t="shared" si="258"/>
        <v>0.3</v>
      </c>
      <c r="I1040" s="62">
        <f t="shared" si="259"/>
        <v>4.8661999999999997E-2</v>
      </c>
      <c r="J1040" s="8">
        <f>IF(F1040&lt;Päälaskenta!$D$24,0,Kaksitasouoma_matriisi!F1040-Päälaskenta!$D$24)</f>
        <v>0.184</v>
      </c>
      <c r="L1040" s="8">
        <f>IF(F1040&gt;Päälaskenta!D$24,F1040-Päälaskenta!D$24,0)</f>
        <v>0.184</v>
      </c>
      <c r="M1040" s="8">
        <f>IF(F1040&gt;Päälaskenta!D$24,(Päälaskenta!C$20+(Päälaskenta!E$20*(Kaksitasouoma_matriisi!F1040-Päälaskenta!D$24)))*(Kaksitasouoma_matriisi!F1040-Päälaskenta!D$24),0)</f>
        <v>0.97078399999999998</v>
      </c>
      <c r="N1040" s="8">
        <f>IF(F1040&gt;Päälaskenta!D$24,(2*SQRT((POWER((F1040-Päälaskenta!D$24),2))+POWER(Päälaskenta!E$20*(F1040-Päälaskenta!D$24),2))+Päälaskenta!C$20),0)</f>
        <v>5.66342143468537</v>
      </c>
      <c r="O1040" s="8">
        <f t="shared" si="265"/>
        <v>0.17141298969108601</v>
      </c>
      <c r="P1040" s="8">
        <f>IF(Päälaskenta!$C$29,IF(L1040&gt;Päälaskenta!$F$28,Kaksitasouoma_matriisi!AQ1040,Kaksitasouoma_matriisi!AR1040),Päälaskenta!$F$20)</f>
        <v>0.12</v>
      </c>
      <c r="Q1040" s="8">
        <f t="shared" si="266"/>
        <v>2.49634065885629</v>
      </c>
      <c r="R1040" s="8">
        <f t="shared" si="260"/>
        <v>0.344868731115128</v>
      </c>
      <c r="S1040" s="8">
        <f t="shared" si="267"/>
        <v>0.35524764635091599</v>
      </c>
      <c r="U1040" s="93">
        <f>IF(F1040&gt;Päälaskenta!D$24,Päälaskenta!H$24+L1040*Päälaskenta!G$24,F1040*Päälaskenta!C$24 + F1040*F1040*Päälaskenta!E$24)</f>
        <v>1.6315999999999999</v>
      </c>
      <c r="V1040" s="8">
        <f>IF(F1040&gt;Päälaskenta!D$24,2*SQRT(POWER(Päälaskenta!D$24,2)+POWER(Päälaskenta!E$24*Päälaskenta!D$24,2))+Päälaskenta!C$24,(2*SQRT((POWER(F1040,2))+POWER(Päälaskenta!E$24*F1040,2))+Päälaskenta!C$24))</f>
        <v>2.9798989873223301</v>
      </c>
      <c r="W1040" s="8">
        <f t="shared" si="268"/>
        <v>0.54753533825860301</v>
      </c>
      <c r="X1040" s="8">
        <f>Päälaskenta!F$24</f>
        <v>7.0000000000000007E-2</v>
      </c>
      <c r="Y1040" s="8">
        <f t="shared" si="269"/>
        <v>15.599969861848299</v>
      </c>
      <c r="Z1040" s="8">
        <f t="shared" si="261"/>
        <v>2.1551312688848698</v>
      </c>
      <c r="AA1040" s="8">
        <f t="shared" si="270"/>
        <v>1.3208698632537801</v>
      </c>
      <c r="AC1040" s="8">
        <f t="shared" si="262"/>
        <v>0.102761838958701</v>
      </c>
      <c r="AE1040" s="8">
        <v>1038</v>
      </c>
      <c r="AF1040" s="8">
        <f t="shared" si="256"/>
        <v>18.096310520704598</v>
      </c>
      <c r="AG1040" s="8">
        <f t="shared" si="263"/>
        <v>1.9085341601955502E-2</v>
      </c>
      <c r="AJ1040" s="132">
        <f>IF(Päälaskenta!$F$28&lt;Kaksitasouoma_matriisi!L1040,Päälaskenta!$C$20*Päälaskenta!$F$28,Päälaskenta!$C$20*Kaksitasouoma_matriisi!L1040)</f>
        <v>0.92</v>
      </c>
      <c r="AK1040" s="134">
        <f>SQRT(Päälaskenta!$D$20^2+(Päälaskenta!$D$20/(1/Päälaskenta!$E$20))^2)</f>
        <v>1.8029999999999999</v>
      </c>
      <c r="AL1040" s="134">
        <f>IF(Päälaskenta!$F$28&lt;Kaksitasouoma_matriisi!L1040,AK1040*Päälaskenta!$F$28*COS(ATAN(1/Päälaskenta!$E$20)),AK1040*Kaksitasouoma_matriisi!L1040*COS(ATAN(1/Päälaskenta!$E$20)))</f>
        <v>0.27600000000000002</v>
      </c>
      <c r="AM1040" s="134"/>
      <c r="AN1040" s="134">
        <f t="shared" si="271"/>
        <v>1.196</v>
      </c>
      <c r="AO1040" s="8">
        <f t="shared" si="264"/>
        <v>0.46021240572571998</v>
      </c>
      <c r="AP1040" s="134">
        <f>Refererenssiarvoja!$B$16*H1040^(1/6)/(Refererenssiarvoja!$B$15^0.5)*(Päälaskenta!$G$28/2)^0.5*(1-AO1040)^(-1.5)</f>
        <v>0.104</v>
      </c>
      <c r="AQ1040" s="8">
        <f>Refererenssiarvoja!$B$16*Kaksitasouoma_matriisi!O1040^(1/6)/(SQRT((2*Refererenssiarvoja!$B$15)/(Päälaskenta!$F$31*Päälaskenta!$G$31*Päälaskenta!$F$28))+SQRT(Refererenssiarvoja!$B$15)/Refererenssiarvoja!$B$17*LN(Kaksitasouoma_matriisi!L1040/Päälaskenta!$F$28))</f>
        <v>-0.127475199320219</v>
      </c>
      <c r="AR1040" s="8">
        <f>Refererenssiarvoja!$B$16*Kaksitasouoma_matriisi!O1040^(1/6)/(SQRT((2*Refererenssiarvoja!$B$15)/(Päälaskenta!$F$31*Päälaskenta!$G$31*L1040)))</f>
        <v>0.22824434782516301</v>
      </c>
    </row>
    <row r="1041" spans="1:44" x14ac:dyDescent="0.2">
      <c r="A1041" s="8">
        <v>1039</v>
      </c>
      <c r="B1041" s="8">
        <f>IF(Päälaskenta!C$7,Päälaskenta!E$7,Päälaskenta!G$5)</f>
        <v>2.5</v>
      </c>
      <c r="C1041" s="56">
        <v>0.96099999999999997</v>
      </c>
      <c r="D1041" s="93">
        <f t="shared" si="257"/>
        <v>2.6015000000000001</v>
      </c>
      <c r="E1041" s="8">
        <f>IF(Päälaskenta!$C$26,Kaksitasouoma_matriisi!AP1041,Kaksitasouoma_matriisi!AC1041)</f>
        <v>0.102761838958701</v>
      </c>
      <c r="F1041" s="56">
        <f>IF(D1041&lt;Päälaskenta!H$24,(SQRT(POWER(Päälaskenta!C$24/(2*Päälaskenta!E$24),2)+(D1041/Päälaskenta!E$24))-Päälaskenta!C$24/(2*Päälaskenta!E$24)),IF(D1041=Päälaskenta!H$24,Päälaskenta!D$24,Päälaskenta!D$24+(SQRT(POWER((Päälaskenta!C$20+Päälaskenta!G$24)/(2*Päälaskenta!E$20),2)+((D1041-Päälaskenta!H$24)/Päälaskenta!E$20))-(Päälaskenta!C$20+Päälaskenta!G$24)/(2*Päälaskenta!E$20))))</f>
        <v>0.88400000000000001</v>
      </c>
      <c r="G1041" s="57">
        <f>IF(F1041&gt;Päälaskenta!D$24,(2*SQRT((POWER(Päälaskenta!D$24,2))+POWER(Päälaskenta!E$24*Päälaskenta!D$24,2))+Päälaskenta!C$24)+(2*SQRT((POWER((F1041-Päälaskenta!D$24),2))+POWER(Päälaskenta!E$20*(F1041-Päälaskenta!D$24),2))+Päälaskenta!C$20),(2*SQRT((POWER(F1041,2))+POWER(Päälaskenta!E$24*F1041,2))+Päälaskenta!C$24))</f>
        <v>8.64</v>
      </c>
      <c r="H1041" s="57">
        <f t="shared" si="258"/>
        <v>0.3</v>
      </c>
      <c r="I1041" s="62">
        <f t="shared" si="259"/>
        <v>4.8559999999999999E-2</v>
      </c>
      <c r="J1041" s="8">
        <f>IF(F1041&lt;Päälaskenta!$D$24,0,Kaksitasouoma_matriisi!F1041-Päälaskenta!$D$24)</f>
        <v>0.184</v>
      </c>
      <c r="L1041" s="8">
        <f>IF(F1041&gt;Päälaskenta!D$24,F1041-Päälaskenta!D$24,0)</f>
        <v>0.184</v>
      </c>
      <c r="M1041" s="8">
        <f>IF(F1041&gt;Päälaskenta!D$24,(Päälaskenta!C$20+(Päälaskenta!E$20*(Kaksitasouoma_matriisi!F1041-Päälaskenta!D$24)))*(Kaksitasouoma_matriisi!F1041-Päälaskenta!D$24),0)</f>
        <v>0.97078399999999998</v>
      </c>
      <c r="N1041" s="8">
        <f>IF(F1041&gt;Päälaskenta!D$24,(2*SQRT((POWER((F1041-Päälaskenta!D$24),2))+POWER(Päälaskenta!E$20*(F1041-Päälaskenta!D$24),2))+Päälaskenta!C$20),0)</f>
        <v>5.66342143468537</v>
      </c>
      <c r="O1041" s="8">
        <f t="shared" si="265"/>
        <v>0.17141298969108601</v>
      </c>
      <c r="P1041" s="8">
        <f>IF(Päälaskenta!$C$29,IF(L1041&gt;Päälaskenta!$F$28,Kaksitasouoma_matriisi!AQ1041,Kaksitasouoma_matriisi!AR1041),Päälaskenta!$F$20)</f>
        <v>0.12</v>
      </c>
      <c r="Q1041" s="8">
        <f t="shared" si="266"/>
        <v>2.49634065885629</v>
      </c>
      <c r="R1041" s="8">
        <f t="shared" si="260"/>
        <v>0.344868731115128</v>
      </c>
      <c r="S1041" s="8">
        <f t="shared" si="267"/>
        <v>0.35524764635091599</v>
      </c>
      <c r="U1041" s="93">
        <f>IF(F1041&gt;Päälaskenta!D$24,Päälaskenta!H$24+L1041*Päälaskenta!G$24,F1041*Päälaskenta!C$24 + F1041*F1041*Päälaskenta!E$24)</f>
        <v>1.6315999999999999</v>
      </c>
      <c r="V1041" s="8">
        <f>IF(F1041&gt;Päälaskenta!D$24,2*SQRT(POWER(Päälaskenta!D$24,2)+POWER(Päälaskenta!E$24*Päälaskenta!D$24,2))+Päälaskenta!C$24,(2*SQRT((POWER(F1041,2))+POWER(Päälaskenta!E$24*F1041,2))+Päälaskenta!C$24))</f>
        <v>2.9798989873223301</v>
      </c>
      <c r="W1041" s="8">
        <f t="shared" si="268"/>
        <v>0.54753533825860301</v>
      </c>
      <c r="X1041" s="8">
        <f>Päälaskenta!F$24</f>
        <v>7.0000000000000007E-2</v>
      </c>
      <c r="Y1041" s="8">
        <f t="shared" si="269"/>
        <v>15.599969861848299</v>
      </c>
      <c r="Z1041" s="8">
        <f t="shared" si="261"/>
        <v>2.1551312688848698</v>
      </c>
      <c r="AA1041" s="8">
        <f t="shared" si="270"/>
        <v>1.3208698632537801</v>
      </c>
      <c r="AC1041" s="8">
        <f t="shared" si="262"/>
        <v>0.102761838958701</v>
      </c>
      <c r="AE1041" s="8">
        <v>1039</v>
      </c>
      <c r="AF1041" s="8">
        <f t="shared" si="256"/>
        <v>18.096310520704598</v>
      </c>
      <c r="AG1041" s="8">
        <f t="shared" si="263"/>
        <v>1.9085341601955502E-2</v>
      </c>
      <c r="AJ1041" s="132">
        <f>IF(Päälaskenta!$F$28&lt;Kaksitasouoma_matriisi!L1041,Päälaskenta!$C$20*Päälaskenta!$F$28,Päälaskenta!$C$20*Kaksitasouoma_matriisi!L1041)</f>
        <v>0.92</v>
      </c>
      <c r="AK1041" s="134">
        <f>SQRT(Päälaskenta!$D$20^2+(Päälaskenta!$D$20/(1/Päälaskenta!$E$20))^2)</f>
        <v>1.8029999999999999</v>
      </c>
      <c r="AL1041" s="134">
        <f>IF(Päälaskenta!$F$28&lt;Kaksitasouoma_matriisi!L1041,AK1041*Päälaskenta!$F$28*COS(ATAN(1/Päälaskenta!$E$20)),AK1041*Kaksitasouoma_matriisi!L1041*COS(ATAN(1/Päälaskenta!$E$20)))</f>
        <v>0.27600000000000002</v>
      </c>
      <c r="AM1041" s="134"/>
      <c r="AN1041" s="134">
        <f t="shared" si="271"/>
        <v>1.196</v>
      </c>
      <c r="AO1041" s="8">
        <f t="shared" si="264"/>
        <v>0.459734768402844</v>
      </c>
      <c r="AP1041" s="134">
        <f>Refererenssiarvoja!$B$16*H1041^(1/6)/(Refererenssiarvoja!$B$15^0.5)*(Päälaskenta!$G$28/2)^0.5*(1-AO1041)^(-1.5)</f>
        <v>0.104</v>
      </c>
      <c r="AQ1041" s="8">
        <f>Refererenssiarvoja!$B$16*Kaksitasouoma_matriisi!O1041^(1/6)/(SQRT((2*Refererenssiarvoja!$B$15)/(Päälaskenta!$F$31*Päälaskenta!$G$31*Päälaskenta!$F$28))+SQRT(Refererenssiarvoja!$B$15)/Refererenssiarvoja!$B$17*LN(Kaksitasouoma_matriisi!L1041/Päälaskenta!$F$28))</f>
        <v>-0.127475199320219</v>
      </c>
      <c r="AR1041" s="8">
        <f>Refererenssiarvoja!$B$16*Kaksitasouoma_matriisi!O1041^(1/6)/(SQRT((2*Refererenssiarvoja!$B$15)/(Päälaskenta!$F$31*Päälaskenta!$G$31*L1041)))</f>
        <v>0.22824434782516301</v>
      </c>
    </row>
    <row r="1042" spans="1:44" x14ac:dyDescent="0.2">
      <c r="A1042" s="8">
        <v>1040</v>
      </c>
      <c r="B1042" s="8">
        <f>IF(Päälaskenta!C$7,Päälaskenta!E$7,Päälaskenta!G$5)</f>
        <v>2.5</v>
      </c>
      <c r="C1042" s="56">
        <v>0.96</v>
      </c>
      <c r="D1042" s="93">
        <f t="shared" si="257"/>
        <v>2.6042000000000001</v>
      </c>
      <c r="E1042" s="8">
        <f>IF(Päälaskenta!$C$26,Kaksitasouoma_matriisi!AP1042,Kaksitasouoma_matriisi!AC1042)</f>
        <v>0.102761838958701</v>
      </c>
      <c r="F1042" s="56">
        <f>IF(D1042&lt;Päälaskenta!H$24,(SQRT(POWER(Päälaskenta!C$24/(2*Päälaskenta!E$24),2)+(D1042/Päälaskenta!E$24))-Päälaskenta!C$24/(2*Päälaskenta!E$24)),IF(D1042=Päälaskenta!H$24,Päälaskenta!D$24,Päälaskenta!D$24+(SQRT(POWER((Päälaskenta!C$20+Päälaskenta!G$24)/(2*Päälaskenta!E$20),2)+((D1042-Päälaskenta!H$24)/Päälaskenta!E$20))-(Päälaskenta!C$20+Päälaskenta!G$24)/(2*Päälaskenta!E$20))))</f>
        <v>0.88400000000000001</v>
      </c>
      <c r="G1042" s="57">
        <f>IF(F1042&gt;Päälaskenta!D$24,(2*SQRT((POWER(Päälaskenta!D$24,2))+POWER(Päälaskenta!E$24*Päälaskenta!D$24,2))+Päälaskenta!C$24)+(2*SQRT((POWER((F1042-Päälaskenta!D$24),2))+POWER(Päälaskenta!E$20*(F1042-Päälaskenta!D$24),2))+Päälaskenta!C$20),(2*SQRT((POWER(F1042,2))+POWER(Päälaskenta!E$24*F1042,2))+Päälaskenta!C$24))</f>
        <v>8.64</v>
      </c>
      <c r="H1042" s="57">
        <f t="shared" si="258"/>
        <v>0.3</v>
      </c>
      <c r="I1042" s="62">
        <f t="shared" si="259"/>
        <v>4.8459000000000002E-2</v>
      </c>
      <c r="J1042" s="8">
        <f>IF(F1042&lt;Päälaskenta!$D$24,0,Kaksitasouoma_matriisi!F1042-Päälaskenta!$D$24)</f>
        <v>0.184</v>
      </c>
      <c r="L1042" s="8">
        <f>IF(F1042&gt;Päälaskenta!D$24,F1042-Päälaskenta!D$24,0)</f>
        <v>0.184</v>
      </c>
      <c r="M1042" s="8">
        <f>IF(F1042&gt;Päälaskenta!D$24,(Päälaskenta!C$20+(Päälaskenta!E$20*(Kaksitasouoma_matriisi!F1042-Päälaskenta!D$24)))*(Kaksitasouoma_matriisi!F1042-Päälaskenta!D$24),0)</f>
        <v>0.97078399999999998</v>
      </c>
      <c r="N1042" s="8">
        <f>IF(F1042&gt;Päälaskenta!D$24,(2*SQRT((POWER((F1042-Päälaskenta!D$24),2))+POWER(Päälaskenta!E$20*(F1042-Päälaskenta!D$24),2))+Päälaskenta!C$20),0)</f>
        <v>5.66342143468537</v>
      </c>
      <c r="O1042" s="8">
        <f t="shared" si="265"/>
        <v>0.17141298969108601</v>
      </c>
      <c r="P1042" s="8">
        <f>IF(Päälaskenta!$C$29,IF(L1042&gt;Päälaskenta!$F$28,Kaksitasouoma_matriisi!AQ1042,Kaksitasouoma_matriisi!AR1042),Päälaskenta!$F$20)</f>
        <v>0.12</v>
      </c>
      <c r="Q1042" s="8">
        <f t="shared" si="266"/>
        <v>2.49634065885629</v>
      </c>
      <c r="R1042" s="8">
        <f t="shared" si="260"/>
        <v>0.344868731115128</v>
      </c>
      <c r="S1042" s="8">
        <f t="shared" si="267"/>
        <v>0.35524764635091599</v>
      </c>
      <c r="U1042" s="93">
        <f>IF(F1042&gt;Päälaskenta!D$24,Päälaskenta!H$24+L1042*Päälaskenta!G$24,F1042*Päälaskenta!C$24 + F1042*F1042*Päälaskenta!E$24)</f>
        <v>1.6315999999999999</v>
      </c>
      <c r="V1042" s="8">
        <f>IF(F1042&gt;Päälaskenta!D$24,2*SQRT(POWER(Päälaskenta!D$24,2)+POWER(Päälaskenta!E$24*Päälaskenta!D$24,2))+Päälaskenta!C$24,(2*SQRT((POWER(F1042,2))+POWER(Päälaskenta!E$24*F1042,2))+Päälaskenta!C$24))</f>
        <v>2.9798989873223301</v>
      </c>
      <c r="W1042" s="8">
        <f t="shared" si="268"/>
        <v>0.54753533825860301</v>
      </c>
      <c r="X1042" s="8">
        <f>Päälaskenta!F$24</f>
        <v>7.0000000000000007E-2</v>
      </c>
      <c r="Y1042" s="8">
        <f t="shared" si="269"/>
        <v>15.599969861848299</v>
      </c>
      <c r="Z1042" s="8">
        <f t="shared" si="261"/>
        <v>2.1551312688848698</v>
      </c>
      <c r="AA1042" s="8">
        <f t="shared" si="270"/>
        <v>1.3208698632537801</v>
      </c>
      <c r="AC1042" s="8">
        <f t="shared" si="262"/>
        <v>0.102761838958701</v>
      </c>
      <c r="AE1042" s="8">
        <v>1040</v>
      </c>
      <c r="AF1042" s="8">
        <f t="shared" si="256"/>
        <v>18.096310520704598</v>
      </c>
      <c r="AG1042" s="8">
        <f t="shared" si="263"/>
        <v>1.9085341601955502E-2</v>
      </c>
      <c r="AJ1042" s="132">
        <f>IF(Päälaskenta!$F$28&lt;Kaksitasouoma_matriisi!L1042,Päälaskenta!$C$20*Päälaskenta!$F$28,Päälaskenta!$C$20*Kaksitasouoma_matriisi!L1042)</f>
        <v>0.92</v>
      </c>
      <c r="AK1042" s="134">
        <f>SQRT(Päälaskenta!$D$20^2+(Päälaskenta!$D$20/(1/Päälaskenta!$E$20))^2)</f>
        <v>1.8029999999999999</v>
      </c>
      <c r="AL1042" s="134">
        <f>IF(Päälaskenta!$F$28&lt;Kaksitasouoma_matriisi!L1042,AK1042*Päälaskenta!$F$28*COS(ATAN(1/Päälaskenta!$E$20)),AK1042*Kaksitasouoma_matriisi!L1042*COS(ATAN(1/Päälaskenta!$E$20)))</f>
        <v>0.27600000000000002</v>
      </c>
      <c r="AM1042" s="134"/>
      <c r="AN1042" s="134">
        <f t="shared" si="271"/>
        <v>1.196</v>
      </c>
      <c r="AO1042" s="8">
        <f t="shared" si="264"/>
        <v>0.459258121496045</v>
      </c>
      <c r="AP1042" s="134">
        <f>Refererenssiarvoja!$B$16*H1042^(1/6)/(Refererenssiarvoja!$B$15^0.5)*(Päälaskenta!$G$28/2)^0.5*(1-AO1042)^(-1.5)</f>
        <v>0.104</v>
      </c>
      <c r="AQ1042" s="8">
        <f>Refererenssiarvoja!$B$16*Kaksitasouoma_matriisi!O1042^(1/6)/(SQRT((2*Refererenssiarvoja!$B$15)/(Päälaskenta!$F$31*Päälaskenta!$G$31*Päälaskenta!$F$28))+SQRT(Refererenssiarvoja!$B$15)/Refererenssiarvoja!$B$17*LN(Kaksitasouoma_matriisi!L1042/Päälaskenta!$F$28))</f>
        <v>-0.127475199320219</v>
      </c>
      <c r="AR1042" s="8">
        <f>Refererenssiarvoja!$B$16*Kaksitasouoma_matriisi!O1042^(1/6)/(SQRT((2*Refererenssiarvoja!$B$15)/(Päälaskenta!$F$31*Päälaskenta!$G$31*L1042)))</f>
        <v>0.22824434782516301</v>
      </c>
    </row>
    <row r="1043" spans="1:44" x14ac:dyDescent="0.2">
      <c r="A1043" s="8">
        <v>1041</v>
      </c>
      <c r="B1043" s="8">
        <f>IF(Päälaskenta!C$7,Päälaskenta!E$7,Päälaskenta!G$5)</f>
        <v>2.5</v>
      </c>
      <c r="C1043" s="56">
        <v>0.95899999999999996</v>
      </c>
      <c r="D1043" s="93">
        <f t="shared" si="257"/>
        <v>2.6069</v>
      </c>
      <c r="E1043" s="8">
        <f>IF(Päälaskenta!$C$26,Kaksitasouoma_matriisi!AP1043,Kaksitasouoma_matriisi!AC1043)</f>
        <v>0.10276902683954101</v>
      </c>
      <c r="F1043" s="56">
        <f>IF(D1043&lt;Päälaskenta!H$24,(SQRT(POWER(Päälaskenta!C$24/(2*Päälaskenta!E$24),2)+(D1043/Päälaskenta!E$24))-Päälaskenta!C$24/(2*Päälaskenta!E$24)),IF(D1043=Päälaskenta!H$24,Päälaskenta!D$24,Päälaskenta!D$24+(SQRT(POWER((Päälaskenta!C$20+Päälaskenta!G$24)/(2*Päälaskenta!E$20),2)+((D1043-Päälaskenta!H$24)/Päälaskenta!E$20))-(Päälaskenta!C$20+Päälaskenta!G$24)/(2*Päälaskenta!E$20))))</f>
        <v>0.88500000000000001</v>
      </c>
      <c r="G1043" s="57">
        <f>IF(F1043&gt;Päälaskenta!D$24,(2*SQRT((POWER(Päälaskenta!D$24,2))+POWER(Päälaskenta!E$24*Päälaskenta!D$24,2))+Päälaskenta!C$24)+(2*SQRT((POWER((F1043-Päälaskenta!D$24),2))+POWER(Päälaskenta!E$20*(F1043-Päälaskenta!D$24),2))+Päälaskenta!C$20),(2*SQRT((POWER(F1043,2))+POWER(Päälaskenta!E$24*F1043,2))+Päälaskenta!C$24))</f>
        <v>8.65</v>
      </c>
      <c r="H1043" s="57">
        <f t="shared" si="258"/>
        <v>0.3</v>
      </c>
      <c r="I1043" s="62">
        <f t="shared" si="259"/>
        <v>4.8364999999999998E-2</v>
      </c>
      <c r="J1043" s="8">
        <f>IF(F1043&lt;Päälaskenta!$D$24,0,Kaksitasouoma_matriisi!F1043-Päälaskenta!$D$24)</f>
        <v>0.185</v>
      </c>
      <c r="L1043" s="8">
        <f>IF(F1043&gt;Päälaskenta!D$24,F1043-Päälaskenta!D$24,0)</f>
        <v>0.185</v>
      </c>
      <c r="M1043" s="8">
        <f>IF(F1043&gt;Päälaskenta!D$24,(Päälaskenta!C$20+(Päälaskenta!E$20*(Kaksitasouoma_matriisi!F1043-Päälaskenta!D$24)))*(Kaksitasouoma_matriisi!F1043-Päälaskenta!D$24),0)</f>
        <v>0.97633749999999997</v>
      </c>
      <c r="N1043" s="8">
        <f>IF(F1043&gt;Päälaskenta!D$24,(2*SQRT((POWER((F1043-Päälaskenta!D$24),2))+POWER(Päälaskenta!E$20*(F1043-Päälaskenta!D$24),2))+Päälaskenta!C$20),0)</f>
        <v>5.66702698596084</v>
      </c>
      <c r="O1043" s="8">
        <f t="shared" si="265"/>
        <v>0.172283898138957</v>
      </c>
      <c r="P1043" s="8">
        <f>IF(Päälaskenta!$C$29,IF(L1043&gt;Päälaskenta!$F$28,Kaksitasouoma_matriisi!AQ1043,Kaksitasouoma_matriisi!AR1043),Päälaskenta!$F$20)</f>
        <v>0.12</v>
      </c>
      <c r="Q1043" s="8">
        <f t="shared" si="266"/>
        <v>2.5191180367429902</v>
      </c>
      <c r="R1043" s="8">
        <f t="shared" si="260"/>
        <v>0.34684547366680701</v>
      </c>
      <c r="S1043" s="8">
        <f t="shared" si="267"/>
        <v>0.35525161500690799</v>
      </c>
      <c r="U1043" s="93">
        <f>IF(F1043&gt;Päälaskenta!D$24,Päälaskenta!H$24+L1043*Päälaskenta!G$24,F1043*Päälaskenta!C$24 + F1043*F1043*Päälaskenta!E$24)</f>
        <v>1.6339999999999999</v>
      </c>
      <c r="V1043" s="8">
        <f>IF(F1043&gt;Päälaskenta!D$24,2*SQRT(POWER(Päälaskenta!D$24,2)+POWER(Päälaskenta!E$24*Päälaskenta!D$24,2))+Päälaskenta!C$24,(2*SQRT((POWER(F1043,2))+POWER(Päälaskenta!E$24*F1043,2))+Päälaskenta!C$24))</f>
        <v>2.9798989873223301</v>
      </c>
      <c r="W1043" s="8">
        <f t="shared" si="268"/>
        <v>0.54834073468653899</v>
      </c>
      <c r="X1043" s="8">
        <f>Päälaskenta!F$24</f>
        <v>7.0000000000000007E-2</v>
      </c>
      <c r="Y1043" s="8">
        <f t="shared" si="269"/>
        <v>15.638233204655601</v>
      </c>
      <c r="Z1043" s="8">
        <f t="shared" si="261"/>
        <v>2.1531545263331902</v>
      </c>
      <c r="AA1043" s="8">
        <f t="shared" si="270"/>
        <v>1.31772002835569</v>
      </c>
      <c r="AC1043" s="8">
        <f t="shared" si="262"/>
        <v>0.10276902683954101</v>
      </c>
      <c r="AE1043" s="8">
        <v>1041</v>
      </c>
      <c r="AF1043" s="8">
        <f t="shared" si="256"/>
        <v>18.157351241398601</v>
      </c>
      <c r="AG1043" s="8">
        <f t="shared" si="263"/>
        <v>1.89572364844263E-2</v>
      </c>
      <c r="AJ1043" s="132">
        <f>IF(Päälaskenta!$F$28&lt;Kaksitasouoma_matriisi!L1043,Päälaskenta!$C$20*Päälaskenta!$F$28,Päälaskenta!$C$20*Kaksitasouoma_matriisi!L1043)</f>
        <v>0.92500000000000004</v>
      </c>
      <c r="AK1043" s="134">
        <f>SQRT(Päälaskenta!$D$20^2+(Päälaskenta!$D$20/(1/Päälaskenta!$E$20))^2)</f>
        <v>1.8029999999999999</v>
      </c>
      <c r="AL1043" s="134">
        <f>IF(Päälaskenta!$F$28&lt;Kaksitasouoma_matriisi!L1043,AK1043*Päälaskenta!$F$28*COS(ATAN(1/Päälaskenta!$E$20)),AK1043*Kaksitasouoma_matriisi!L1043*COS(ATAN(1/Päälaskenta!$E$20)))</f>
        <v>0.27800000000000002</v>
      </c>
      <c r="AM1043" s="134"/>
      <c r="AN1043" s="134">
        <f t="shared" si="271"/>
        <v>1.2030000000000001</v>
      </c>
      <c r="AO1043" s="8">
        <f t="shared" si="264"/>
        <v>0.46146764356131798</v>
      </c>
      <c r="AP1043" s="134">
        <f>Refererenssiarvoja!$B$16*H1043^(1/6)/(Refererenssiarvoja!$B$15^0.5)*(Päälaskenta!$G$28/2)^0.5*(1-AO1043)^(-1.5)</f>
        <v>0.105</v>
      </c>
      <c r="AQ1043" s="8">
        <f>Refererenssiarvoja!$B$16*Kaksitasouoma_matriisi!O1043^(1/6)/(SQRT((2*Refererenssiarvoja!$B$15)/(Päälaskenta!$F$31*Päälaskenta!$G$31*Päälaskenta!$F$28))+SQRT(Refererenssiarvoja!$B$15)/Refererenssiarvoja!$B$17*LN(Kaksitasouoma_matriisi!L1043/Päälaskenta!$F$28))</f>
        <v>-0.12851578589186</v>
      </c>
      <c r="AR1043" s="8">
        <f>Refererenssiarvoja!$B$16*Kaksitasouoma_matriisi!O1043^(1/6)/(SQRT((2*Refererenssiarvoja!$B$15)/(Päälaskenta!$F$31*Päälaskenta!$G$31*L1043)))</f>
        <v>0.22905712793570299</v>
      </c>
    </row>
    <row r="1044" spans="1:44" x14ac:dyDescent="0.2">
      <c r="A1044" s="8">
        <v>1042</v>
      </c>
      <c r="B1044" s="8">
        <f>IF(Päälaskenta!C$7,Päälaskenta!E$7,Päälaskenta!G$5)</f>
        <v>2.5</v>
      </c>
      <c r="C1044" s="56">
        <v>0.95799999999999996</v>
      </c>
      <c r="D1044" s="93">
        <f t="shared" si="257"/>
        <v>2.6095999999999999</v>
      </c>
      <c r="E1044" s="8">
        <f>IF(Päälaskenta!$C$26,Kaksitasouoma_matriisi!AP1044,Kaksitasouoma_matriisi!AC1044)</f>
        <v>0.10276902683954101</v>
      </c>
      <c r="F1044" s="56">
        <f>IF(D1044&lt;Päälaskenta!H$24,(SQRT(POWER(Päälaskenta!C$24/(2*Päälaskenta!E$24),2)+(D1044/Päälaskenta!E$24))-Päälaskenta!C$24/(2*Päälaskenta!E$24)),IF(D1044=Päälaskenta!H$24,Päälaskenta!D$24,Päälaskenta!D$24+(SQRT(POWER((Päälaskenta!C$20+Päälaskenta!G$24)/(2*Päälaskenta!E$20),2)+((D1044-Päälaskenta!H$24)/Päälaskenta!E$20))-(Päälaskenta!C$20+Päälaskenta!G$24)/(2*Päälaskenta!E$20))))</f>
        <v>0.88500000000000001</v>
      </c>
      <c r="G1044" s="57">
        <f>IF(F1044&gt;Päälaskenta!D$24,(2*SQRT((POWER(Päälaskenta!D$24,2))+POWER(Päälaskenta!E$24*Päälaskenta!D$24,2))+Päälaskenta!C$24)+(2*SQRT((POWER((F1044-Päälaskenta!D$24),2))+POWER(Päälaskenta!E$20*(F1044-Päälaskenta!D$24),2))+Päälaskenta!C$20),(2*SQRT((POWER(F1044,2))+POWER(Päälaskenta!E$24*F1044,2))+Päälaskenta!C$24))</f>
        <v>8.65</v>
      </c>
      <c r="H1044" s="57">
        <f t="shared" si="258"/>
        <v>0.3</v>
      </c>
      <c r="I1044" s="62">
        <f t="shared" si="259"/>
        <v>4.8264000000000001E-2</v>
      </c>
      <c r="J1044" s="8">
        <f>IF(F1044&lt;Päälaskenta!$D$24,0,Kaksitasouoma_matriisi!F1044-Päälaskenta!$D$24)</f>
        <v>0.185</v>
      </c>
      <c r="L1044" s="8">
        <f>IF(F1044&gt;Päälaskenta!D$24,F1044-Päälaskenta!D$24,0)</f>
        <v>0.185</v>
      </c>
      <c r="M1044" s="8">
        <f>IF(F1044&gt;Päälaskenta!D$24,(Päälaskenta!C$20+(Päälaskenta!E$20*(Kaksitasouoma_matriisi!F1044-Päälaskenta!D$24)))*(Kaksitasouoma_matriisi!F1044-Päälaskenta!D$24),0)</f>
        <v>0.97633749999999997</v>
      </c>
      <c r="N1044" s="8">
        <f>IF(F1044&gt;Päälaskenta!D$24,(2*SQRT((POWER((F1044-Päälaskenta!D$24),2))+POWER(Päälaskenta!E$20*(F1044-Päälaskenta!D$24),2))+Päälaskenta!C$20),0)</f>
        <v>5.66702698596084</v>
      </c>
      <c r="O1044" s="8">
        <f t="shared" si="265"/>
        <v>0.172283898138957</v>
      </c>
      <c r="P1044" s="8">
        <f>IF(Päälaskenta!$C$29,IF(L1044&gt;Päälaskenta!$F$28,Kaksitasouoma_matriisi!AQ1044,Kaksitasouoma_matriisi!AR1044),Päälaskenta!$F$20)</f>
        <v>0.12</v>
      </c>
      <c r="Q1044" s="8">
        <f t="shared" si="266"/>
        <v>2.5191180367429902</v>
      </c>
      <c r="R1044" s="8">
        <f t="shared" si="260"/>
        <v>0.34684547366680701</v>
      </c>
      <c r="S1044" s="8">
        <f t="shared" si="267"/>
        <v>0.35525161500690799</v>
      </c>
      <c r="U1044" s="93">
        <f>IF(F1044&gt;Päälaskenta!D$24,Päälaskenta!H$24+L1044*Päälaskenta!G$24,F1044*Päälaskenta!C$24 + F1044*F1044*Päälaskenta!E$24)</f>
        <v>1.6339999999999999</v>
      </c>
      <c r="V1044" s="8">
        <f>IF(F1044&gt;Päälaskenta!D$24,2*SQRT(POWER(Päälaskenta!D$24,2)+POWER(Päälaskenta!E$24*Päälaskenta!D$24,2))+Päälaskenta!C$24,(2*SQRT((POWER(F1044,2))+POWER(Päälaskenta!E$24*F1044,2))+Päälaskenta!C$24))</f>
        <v>2.9798989873223301</v>
      </c>
      <c r="W1044" s="8">
        <f t="shared" si="268"/>
        <v>0.54834073468653899</v>
      </c>
      <c r="X1044" s="8">
        <f>Päälaskenta!F$24</f>
        <v>7.0000000000000007E-2</v>
      </c>
      <c r="Y1044" s="8">
        <f t="shared" si="269"/>
        <v>15.638233204655601</v>
      </c>
      <c r="Z1044" s="8">
        <f t="shared" si="261"/>
        <v>2.1531545263331902</v>
      </c>
      <c r="AA1044" s="8">
        <f t="shared" si="270"/>
        <v>1.31772002835569</v>
      </c>
      <c r="AC1044" s="8">
        <f t="shared" si="262"/>
        <v>0.10276902683954101</v>
      </c>
      <c r="AE1044" s="8">
        <v>1042</v>
      </c>
      <c r="AF1044" s="8">
        <f t="shared" si="256"/>
        <v>18.157351241398601</v>
      </c>
      <c r="AG1044" s="8">
        <f t="shared" si="263"/>
        <v>1.89572364844263E-2</v>
      </c>
      <c r="AJ1044" s="132">
        <f>IF(Päälaskenta!$F$28&lt;Kaksitasouoma_matriisi!L1044,Päälaskenta!$C$20*Päälaskenta!$F$28,Päälaskenta!$C$20*Kaksitasouoma_matriisi!L1044)</f>
        <v>0.92500000000000004</v>
      </c>
      <c r="AK1044" s="134">
        <f>SQRT(Päälaskenta!$D$20^2+(Päälaskenta!$D$20/(1/Päälaskenta!$E$20))^2)</f>
        <v>1.8029999999999999</v>
      </c>
      <c r="AL1044" s="134">
        <f>IF(Päälaskenta!$F$28&lt;Kaksitasouoma_matriisi!L1044,AK1044*Päälaskenta!$F$28*COS(ATAN(1/Päälaskenta!$E$20)),AK1044*Kaksitasouoma_matriisi!L1044*COS(ATAN(1/Päälaskenta!$E$20)))</f>
        <v>0.27800000000000002</v>
      </c>
      <c r="AM1044" s="134"/>
      <c r="AN1044" s="134">
        <f t="shared" si="271"/>
        <v>1.2030000000000001</v>
      </c>
      <c r="AO1044" s="8">
        <f t="shared" si="264"/>
        <v>0.46099019006744302</v>
      </c>
      <c r="AP1044" s="134">
        <f>Refererenssiarvoja!$B$16*H1044^(1/6)/(Refererenssiarvoja!$B$15^0.5)*(Päälaskenta!$G$28/2)^0.5*(1-AO1044)^(-1.5)</f>
        <v>0.104</v>
      </c>
      <c r="AQ1044" s="8">
        <f>Refererenssiarvoja!$B$16*Kaksitasouoma_matriisi!O1044^(1/6)/(SQRT((2*Refererenssiarvoja!$B$15)/(Päälaskenta!$F$31*Päälaskenta!$G$31*Päälaskenta!$F$28))+SQRT(Refererenssiarvoja!$B$15)/Refererenssiarvoja!$B$17*LN(Kaksitasouoma_matriisi!L1044/Päälaskenta!$F$28))</f>
        <v>-0.12851578589186</v>
      </c>
      <c r="AR1044" s="8">
        <f>Refererenssiarvoja!$B$16*Kaksitasouoma_matriisi!O1044^(1/6)/(SQRT((2*Refererenssiarvoja!$B$15)/(Päälaskenta!$F$31*Päälaskenta!$G$31*L1044)))</f>
        <v>0.22905712793570299</v>
      </c>
    </row>
    <row r="1045" spans="1:44" x14ac:dyDescent="0.2">
      <c r="A1045" s="8">
        <v>1043</v>
      </c>
      <c r="B1045" s="8">
        <f>IF(Päälaskenta!C$7,Päälaskenta!E$7,Päälaskenta!G$5)</f>
        <v>2.5</v>
      </c>
      <c r="C1045" s="56">
        <v>0.95699999999999996</v>
      </c>
      <c r="D1045" s="93">
        <f t="shared" si="257"/>
        <v>2.6122999999999998</v>
      </c>
      <c r="E1045" s="8">
        <f>IF(Päälaskenta!$C$26,Kaksitasouoma_matriisi!AP1045,Kaksitasouoma_matriisi!AC1045)</f>
        <v>0.10276902683954101</v>
      </c>
      <c r="F1045" s="56">
        <f>IF(D1045&lt;Päälaskenta!H$24,(SQRT(POWER(Päälaskenta!C$24/(2*Päälaskenta!E$24),2)+(D1045/Päälaskenta!E$24))-Päälaskenta!C$24/(2*Päälaskenta!E$24)),IF(D1045=Päälaskenta!H$24,Päälaskenta!D$24,Päälaskenta!D$24+(SQRT(POWER((Päälaskenta!C$20+Päälaskenta!G$24)/(2*Päälaskenta!E$20),2)+((D1045-Päälaskenta!H$24)/Päälaskenta!E$20))-(Päälaskenta!C$20+Päälaskenta!G$24)/(2*Päälaskenta!E$20))))</f>
        <v>0.88500000000000001</v>
      </c>
      <c r="G1045" s="57">
        <f>IF(F1045&gt;Päälaskenta!D$24,(2*SQRT((POWER(Päälaskenta!D$24,2))+POWER(Päälaskenta!E$24*Päälaskenta!D$24,2))+Päälaskenta!C$24)+(2*SQRT((POWER((F1045-Päälaskenta!D$24),2))+POWER(Päälaskenta!E$20*(F1045-Päälaskenta!D$24),2))+Päälaskenta!C$20),(2*SQRT((POWER(F1045,2))+POWER(Päälaskenta!E$24*F1045,2))+Päälaskenta!C$24))</f>
        <v>8.65</v>
      </c>
      <c r="H1045" s="57">
        <f t="shared" si="258"/>
        <v>0.3</v>
      </c>
      <c r="I1045" s="62">
        <f t="shared" si="259"/>
        <v>4.8163999999999998E-2</v>
      </c>
      <c r="J1045" s="8">
        <f>IF(F1045&lt;Päälaskenta!$D$24,0,Kaksitasouoma_matriisi!F1045-Päälaskenta!$D$24)</f>
        <v>0.185</v>
      </c>
      <c r="L1045" s="8">
        <f>IF(F1045&gt;Päälaskenta!D$24,F1045-Päälaskenta!D$24,0)</f>
        <v>0.185</v>
      </c>
      <c r="M1045" s="8">
        <f>IF(F1045&gt;Päälaskenta!D$24,(Päälaskenta!C$20+(Päälaskenta!E$20*(Kaksitasouoma_matriisi!F1045-Päälaskenta!D$24)))*(Kaksitasouoma_matriisi!F1045-Päälaskenta!D$24),0)</f>
        <v>0.97633749999999997</v>
      </c>
      <c r="N1045" s="8">
        <f>IF(F1045&gt;Päälaskenta!D$24,(2*SQRT((POWER((F1045-Päälaskenta!D$24),2))+POWER(Päälaskenta!E$20*(F1045-Päälaskenta!D$24),2))+Päälaskenta!C$20),0)</f>
        <v>5.66702698596084</v>
      </c>
      <c r="O1045" s="8">
        <f t="shared" si="265"/>
        <v>0.172283898138957</v>
      </c>
      <c r="P1045" s="8">
        <f>IF(Päälaskenta!$C$29,IF(L1045&gt;Päälaskenta!$F$28,Kaksitasouoma_matriisi!AQ1045,Kaksitasouoma_matriisi!AR1045),Päälaskenta!$F$20)</f>
        <v>0.12</v>
      </c>
      <c r="Q1045" s="8">
        <f t="shared" si="266"/>
        <v>2.5191180367429902</v>
      </c>
      <c r="R1045" s="8">
        <f t="shared" si="260"/>
        <v>0.34684547366680701</v>
      </c>
      <c r="S1045" s="8">
        <f t="shared" si="267"/>
        <v>0.35525161500690799</v>
      </c>
      <c r="U1045" s="93">
        <f>IF(F1045&gt;Päälaskenta!D$24,Päälaskenta!H$24+L1045*Päälaskenta!G$24,F1045*Päälaskenta!C$24 + F1045*F1045*Päälaskenta!E$24)</f>
        <v>1.6339999999999999</v>
      </c>
      <c r="V1045" s="8">
        <f>IF(F1045&gt;Päälaskenta!D$24,2*SQRT(POWER(Päälaskenta!D$24,2)+POWER(Päälaskenta!E$24*Päälaskenta!D$24,2))+Päälaskenta!C$24,(2*SQRT((POWER(F1045,2))+POWER(Päälaskenta!E$24*F1045,2))+Päälaskenta!C$24))</f>
        <v>2.9798989873223301</v>
      </c>
      <c r="W1045" s="8">
        <f t="shared" si="268"/>
        <v>0.54834073468653899</v>
      </c>
      <c r="X1045" s="8">
        <f>Päälaskenta!F$24</f>
        <v>7.0000000000000007E-2</v>
      </c>
      <c r="Y1045" s="8">
        <f t="shared" si="269"/>
        <v>15.638233204655601</v>
      </c>
      <c r="Z1045" s="8">
        <f t="shared" si="261"/>
        <v>2.1531545263331902</v>
      </c>
      <c r="AA1045" s="8">
        <f t="shared" si="270"/>
        <v>1.31772002835569</v>
      </c>
      <c r="AC1045" s="8">
        <f t="shared" si="262"/>
        <v>0.10276902683954101</v>
      </c>
      <c r="AE1045" s="8">
        <v>1043</v>
      </c>
      <c r="AF1045" s="8">
        <f t="shared" si="256"/>
        <v>18.157351241398601</v>
      </c>
      <c r="AG1045" s="8">
        <f t="shared" si="263"/>
        <v>1.89572364844263E-2</v>
      </c>
      <c r="AJ1045" s="132">
        <f>IF(Päälaskenta!$F$28&lt;Kaksitasouoma_matriisi!L1045,Päälaskenta!$C$20*Päälaskenta!$F$28,Päälaskenta!$C$20*Kaksitasouoma_matriisi!L1045)</f>
        <v>0.92500000000000004</v>
      </c>
      <c r="AK1045" s="134">
        <f>SQRT(Päälaskenta!$D$20^2+(Päälaskenta!$D$20/(1/Päälaskenta!$E$20))^2)</f>
        <v>1.8029999999999999</v>
      </c>
      <c r="AL1045" s="134">
        <f>IF(Päälaskenta!$F$28&lt;Kaksitasouoma_matriisi!L1045,AK1045*Päälaskenta!$F$28*COS(ATAN(1/Päälaskenta!$E$20)),AK1045*Kaksitasouoma_matriisi!L1045*COS(ATAN(1/Päälaskenta!$E$20)))</f>
        <v>0.27800000000000002</v>
      </c>
      <c r="AM1045" s="134"/>
      <c r="AN1045" s="134">
        <f t="shared" si="271"/>
        <v>1.2030000000000001</v>
      </c>
      <c r="AO1045" s="8">
        <f t="shared" si="264"/>
        <v>0.460513723538644</v>
      </c>
      <c r="AP1045" s="134">
        <f>Refererenssiarvoja!$B$16*H1045^(1/6)/(Refererenssiarvoja!$B$15^0.5)*(Päälaskenta!$G$28/2)^0.5*(1-AO1045)^(-1.5)</f>
        <v>0.104</v>
      </c>
      <c r="AQ1045" s="8">
        <f>Refererenssiarvoja!$B$16*Kaksitasouoma_matriisi!O1045^(1/6)/(SQRT((2*Refererenssiarvoja!$B$15)/(Päälaskenta!$F$31*Päälaskenta!$G$31*Päälaskenta!$F$28))+SQRT(Refererenssiarvoja!$B$15)/Refererenssiarvoja!$B$17*LN(Kaksitasouoma_matriisi!L1045/Päälaskenta!$F$28))</f>
        <v>-0.12851578589186</v>
      </c>
      <c r="AR1045" s="8">
        <f>Refererenssiarvoja!$B$16*Kaksitasouoma_matriisi!O1045^(1/6)/(SQRT((2*Refererenssiarvoja!$B$15)/(Päälaskenta!$F$31*Päälaskenta!$G$31*L1045)))</f>
        <v>0.22905712793570299</v>
      </c>
    </row>
    <row r="1046" spans="1:44" x14ac:dyDescent="0.2">
      <c r="A1046" s="8">
        <v>1044</v>
      </c>
      <c r="B1046" s="8">
        <f>IF(Päälaskenta!C$7,Päälaskenta!E$7,Päälaskenta!G$5)</f>
        <v>2.5</v>
      </c>
      <c r="C1046" s="56">
        <v>0.95599999999999996</v>
      </c>
      <c r="D1046" s="93">
        <f t="shared" si="257"/>
        <v>2.6151</v>
      </c>
      <c r="E1046" s="8">
        <f>IF(Päälaskenta!$C$26,Kaksitasouoma_matriisi!AP1046,Kaksitasouoma_matriisi!AC1046)</f>
        <v>0.10277620872854799</v>
      </c>
      <c r="F1046" s="56">
        <f>IF(D1046&lt;Päälaskenta!H$24,(SQRT(POWER(Päälaskenta!C$24/(2*Päälaskenta!E$24),2)+(D1046/Päälaskenta!E$24))-Päälaskenta!C$24/(2*Päälaskenta!E$24)),IF(D1046=Päälaskenta!H$24,Päälaskenta!D$24,Päälaskenta!D$24+(SQRT(POWER((Päälaskenta!C$20+Päälaskenta!G$24)/(2*Päälaskenta!E$20),2)+((D1046-Päälaskenta!H$24)/Päälaskenta!E$20))-(Päälaskenta!C$20+Päälaskenta!G$24)/(2*Päälaskenta!E$20))))</f>
        <v>0.88600000000000001</v>
      </c>
      <c r="G1046" s="57">
        <f>IF(F1046&gt;Päälaskenta!D$24,(2*SQRT((POWER(Päälaskenta!D$24,2))+POWER(Päälaskenta!E$24*Päälaskenta!D$24,2))+Päälaskenta!C$24)+(2*SQRT((POWER((F1046-Päälaskenta!D$24),2))+POWER(Päälaskenta!E$20*(F1046-Päälaskenta!D$24),2))+Päälaskenta!C$20),(2*SQRT((POWER(F1046,2))+POWER(Päälaskenta!E$24*F1046,2))+Päälaskenta!C$24))</f>
        <v>8.65</v>
      </c>
      <c r="H1046" s="57">
        <f t="shared" si="258"/>
        <v>0.3</v>
      </c>
      <c r="I1046" s="62">
        <f t="shared" si="259"/>
        <v>4.8070000000000002E-2</v>
      </c>
      <c r="J1046" s="8">
        <f>IF(F1046&lt;Päälaskenta!$D$24,0,Kaksitasouoma_matriisi!F1046-Päälaskenta!$D$24)</f>
        <v>0.186</v>
      </c>
      <c r="L1046" s="8">
        <f>IF(F1046&gt;Päälaskenta!D$24,F1046-Päälaskenta!D$24,0)</f>
        <v>0.186</v>
      </c>
      <c r="M1046" s="8">
        <f>IF(F1046&gt;Päälaskenta!D$24,(Päälaskenta!C$20+(Päälaskenta!E$20*(Kaksitasouoma_matriisi!F1046-Päälaskenta!D$24)))*(Kaksitasouoma_matriisi!F1046-Päälaskenta!D$24),0)</f>
        <v>0.98189400000000004</v>
      </c>
      <c r="N1046" s="8">
        <f>IF(F1046&gt;Päälaskenta!D$24,(2*SQRT((POWER((F1046-Päälaskenta!D$24),2))+POWER(Päälaskenta!E$20*(F1046-Päälaskenta!D$24),2))+Päälaskenta!C$20),0)</f>
        <v>5.6706325372363002</v>
      </c>
      <c r="O1046" s="8">
        <f t="shared" si="265"/>
        <v>0.17315422813105499</v>
      </c>
      <c r="P1046" s="8">
        <f>IF(Päälaskenta!$C$29,IF(L1046&gt;Päälaskenta!$F$28,Kaksitasouoma_matriisi!AQ1046,Kaksitasouoma_matriisi!AR1046),Päälaskenta!$F$20)</f>
        <v>0.12</v>
      </c>
      <c r="Q1046" s="8">
        <f t="shared" si="266"/>
        <v>2.5419797936675201</v>
      </c>
      <c r="R1046" s="8">
        <f t="shared" si="260"/>
        <v>0.34881821561488302</v>
      </c>
      <c r="S1046" s="8">
        <f t="shared" si="267"/>
        <v>0.35525037897663397</v>
      </c>
      <c r="U1046" s="93">
        <f>IF(F1046&gt;Päälaskenta!D$24,Päälaskenta!H$24+L1046*Päälaskenta!G$24,F1046*Päälaskenta!C$24 + F1046*F1046*Päälaskenta!E$24)</f>
        <v>1.6364000000000001</v>
      </c>
      <c r="V1046" s="8">
        <f>IF(F1046&gt;Päälaskenta!D$24,2*SQRT(POWER(Päälaskenta!D$24,2)+POWER(Päälaskenta!E$24*Päälaskenta!D$24,2))+Päälaskenta!C$24,(2*SQRT((POWER(F1046,2))+POWER(Päälaskenta!E$24*F1046,2))+Päälaskenta!C$24))</f>
        <v>2.9798989873223301</v>
      </c>
      <c r="W1046" s="8">
        <f t="shared" si="268"/>
        <v>0.54914613111447497</v>
      </c>
      <c r="X1046" s="8">
        <f>Päälaskenta!F$24</f>
        <v>7.0000000000000007E-2</v>
      </c>
      <c r="Y1046" s="8">
        <f t="shared" si="269"/>
        <v>15.6765340329873</v>
      </c>
      <c r="Z1046" s="8">
        <f t="shared" si="261"/>
        <v>2.1511817843851202</v>
      </c>
      <c r="AA1046" s="8">
        <f t="shared" si="270"/>
        <v>1.31458187752696</v>
      </c>
      <c r="AC1046" s="8">
        <f t="shared" si="262"/>
        <v>0.10277620872854799</v>
      </c>
      <c r="AE1046" s="8">
        <v>1044</v>
      </c>
      <c r="AF1046" s="8">
        <f t="shared" si="256"/>
        <v>18.218513826654799</v>
      </c>
      <c r="AG1046" s="8">
        <f t="shared" si="263"/>
        <v>1.8830164942726199E-2</v>
      </c>
      <c r="AJ1046" s="132">
        <f>IF(Päälaskenta!$F$28&lt;Kaksitasouoma_matriisi!L1046,Päälaskenta!$C$20*Päälaskenta!$F$28,Päälaskenta!$C$20*Kaksitasouoma_matriisi!L1046)</f>
        <v>0.93</v>
      </c>
      <c r="AK1046" s="134">
        <f>SQRT(Päälaskenta!$D$20^2+(Päälaskenta!$D$20/(1/Päälaskenta!$E$20))^2)</f>
        <v>1.8029999999999999</v>
      </c>
      <c r="AL1046" s="134">
        <f>IF(Päälaskenta!$F$28&lt;Kaksitasouoma_matriisi!L1046,AK1046*Päälaskenta!$F$28*COS(ATAN(1/Päälaskenta!$E$20)),AK1046*Kaksitasouoma_matriisi!L1046*COS(ATAN(1/Päälaskenta!$E$20)))</f>
        <v>0.27900000000000003</v>
      </c>
      <c r="AM1046" s="134"/>
      <c r="AN1046" s="134">
        <f t="shared" si="271"/>
        <v>1.2090000000000001</v>
      </c>
      <c r="AO1046" s="8">
        <f t="shared" si="264"/>
        <v>0.46231501663416302</v>
      </c>
      <c r="AP1046" s="134">
        <f>Refererenssiarvoja!$B$16*H1046^(1/6)/(Refererenssiarvoja!$B$15^0.5)*(Päälaskenta!$G$28/2)^0.5*(1-AO1046)^(-1.5)</f>
        <v>0.105</v>
      </c>
      <c r="AQ1046" s="8">
        <f>Refererenssiarvoja!$B$16*Kaksitasouoma_matriisi!O1046^(1/6)/(SQRT((2*Refererenssiarvoja!$B$15)/(Päälaskenta!$F$31*Päälaskenta!$G$31*Päälaskenta!$F$28))+SQRT(Refererenssiarvoja!$B$15)/Refererenssiarvoja!$B$17*LN(Kaksitasouoma_matriisi!L1046/Päälaskenta!$F$28))</f>
        <v>-0.12956602542551299</v>
      </c>
      <c r="AR1046" s="8">
        <f>Refererenssiarvoja!$B$16*Kaksitasouoma_matriisi!O1046^(1/6)/(SQRT((2*Refererenssiarvoja!$B$15)/(Päälaskenta!$F$31*Päälaskenta!$G$31*L1046)))</f>
        <v>0.22986833707655899</v>
      </c>
    </row>
    <row r="1047" spans="1:44" x14ac:dyDescent="0.2">
      <c r="A1047" s="8">
        <v>1045</v>
      </c>
      <c r="B1047" s="8">
        <f>IF(Päälaskenta!C$7,Päälaskenta!E$7,Päälaskenta!G$5)</f>
        <v>2.5</v>
      </c>
      <c r="C1047" s="56">
        <v>0.95499999999999996</v>
      </c>
      <c r="D1047" s="93">
        <f t="shared" si="257"/>
        <v>2.6177999999999999</v>
      </c>
      <c r="E1047" s="8">
        <f>IF(Päälaskenta!$C$26,Kaksitasouoma_matriisi!AP1047,Kaksitasouoma_matriisi!AC1047)</f>
        <v>0.10277620872854799</v>
      </c>
      <c r="F1047" s="56">
        <f>IF(D1047&lt;Päälaskenta!H$24,(SQRT(POWER(Päälaskenta!C$24/(2*Päälaskenta!E$24),2)+(D1047/Päälaskenta!E$24))-Päälaskenta!C$24/(2*Päälaskenta!E$24)),IF(D1047=Päälaskenta!H$24,Päälaskenta!D$24,Päälaskenta!D$24+(SQRT(POWER((Päälaskenta!C$20+Päälaskenta!G$24)/(2*Päälaskenta!E$20),2)+((D1047-Päälaskenta!H$24)/Päälaskenta!E$20))-(Päälaskenta!C$20+Päälaskenta!G$24)/(2*Päälaskenta!E$20))))</f>
        <v>0.88600000000000001</v>
      </c>
      <c r="G1047" s="57">
        <f>IF(F1047&gt;Päälaskenta!D$24,(2*SQRT((POWER(Päälaskenta!D$24,2))+POWER(Päälaskenta!E$24*Päälaskenta!D$24,2))+Päälaskenta!C$24)+(2*SQRT((POWER((F1047-Päälaskenta!D$24),2))+POWER(Päälaskenta!E$20*(F1047-Päälaskenta!D$24),2))+Päälaskenta!C$20),(2*SQRT((POWER(F1047,2))+POWER(Päälaskenta!E$24*F1047,2))+Päälaskenta!C$24))</f>
        <v>8.65</v>
      </c>
      <c r="H1047" s="57">
        <f t="shared" si="258"/>
        <v>0.3</v>
      </c>
      <c r="I1047" s="62">
        <f t="shared" si="259"/>
        <v>4.7968999999999998E-2</v>
      </c>
      <c r="J1047" s="8">
        <f>IF(F1047&lt;Päälaskenta!$D$24,0,Kaksitasouoma_matriisi!F1047-Päälaskenta!$D$24)</f>
        <v>0.186</v>
      </c>
      <c r="L1047" s="8">
        <f>IF(F1047&gt;Päälaskenta!D$24,F1047-Päälaskenta!D$24,0)</f>
        <v>0.186</v>
      </c>
      <c r="M1047" s="8">
        <f>IF(F1047&gt;Päälaskenta!D$24,(Päälaskenta!C$20+(Päälaskenta!E$20*(Kaksitasouoma_matriisi!F1047-Päälaskenta!D$24)))*(Kaksitasouoma_matriisi!F1047-Päälaskenta!D$24),0)</f>
        <v>0.98189400000000004</v>
      </c>
      <c r="N1047" s="8">
        <f>IF(F1047&gt;Päälaskenta!D$24,(2*SQRT((POWER((F1047-Päälaskenta!D$24),2))+POWER(Päälaskenta!E$20*(F1047-Päälaskenta!D$24),2))+Päälaskenta!C$20),0)</f>
        <v>5.6706325372363002</v>
      </c>
      <c r="O1047" s="8">
        <f t="shared" si="265"/>
        <v>0.17315422813105499</v>
      </c>
      <c r="P1047" s="8">
        <f>IF(Päälaskenta!$C$29,IF(L1047&gt;Päälaskenta!$F$28,Kaksitasouoma_matriisi!AQ1047,Kaksitasouoma_matriisi!AR1047),Päälaskenta!$F$20)</f>
        <v>0.12</v>
      </c>
      <c r="Q1047" s="8">
        <f t="shared" si="266"/>
        <v>2.5419797936675201</v>
      </c>
      <c r="R1047" s="8">
        <f t="shared" si="260"/>
        <v>0.34881821561488302</v>
      </c>
      <c r="S1047" s="8">
        <f t="shared" si="267"/>
        <v>0.35525037897663397</v>
      </c>
      <c r="U1047" s="93">
        <f>IF(F1047&gt;Päälaskenta!D$24,Päälaskenta!H$24+L1047*Päälaskenta!G$24,F1047*Päälaskenta!C$24 + F1047*F1047*Päälaskenta!E$24)</f>
        <v>1.6364000000000001</v>
      </c>
      <c r="V1047" s="8">
        <f>IF(F1047&gt;Päälaskenta!D$24,2*SQRT(POWER(Päälaskenta!D$24,2)+POWER(Päälaskenta!E$24*Päälaskenta!D$24,2))+Päälaskenta!C$24,(2*SQRT((POWER(F1047,2))+POWER(Päälaskenta!E$24*F1047,2))+Päälaskenta!C$24))</f>
        <v>2.9798989873223301</v>
      </c>
      <c r="W1047" s="8">
        <f t="shared" si="268"/>
        <v>0.54914613111447497</v>
      </c>
      <c r="X1047" s="8">
        <f>Päälaskenta!F$24</f>
        <v>7.0000000000000007E-2</v>
      </c>
      <c r="Y1047" s="8">
        <f t="shared" si="269"/>
        <v>15.6765340329873</v>
      </c>
      <c r="Z1047" s="8">
        <f t="shared" si="261"/>
        <v>2.1511817843851202</v>
      </c>
      <c r="AA1047" s="8">
        <f t="shared" si="270"/>
        <v>1.31458187752696</v>
      </c>
      <c r="AC1047" s="8">
        <f t="shared" si="262"/>
        <v>0.10277620872854799</v>
      </c>
      <c r="AE1047" s="8">
        <v>1045</v>
      </c>
      <c r="AF1047" s="8">
        <f t="shared" si="256"/>
        <v>18.218513826654799</v>
      </c>
      <c r="AG1047" s="8">
        <f t="shared" si="263"/>
        <v>1.8830164942726199E-2</v>
      </c>
      <c r="AJ1047" s="132">
        <f>IF(Päälaskenta!$F$28&lt;Kaksitasouoma_matriisi!L1047,Päälaskenta!$C$20*Päälaskenta!$F$28,Päälaskenta!$C$20*Kaksitasouoma_matriisi!L1047)</f>
        <v>0.93</v>
      </c>
      <c r="AK1047" s="134">
        <f>SQRT(Päälaskenta!$D$20^2+(Päälaskenta!$D$20/(1/Päälaskenta!$E$20))^2)</f>
        <v>1.8029999999999999</v>
      </c>
      <c r="AL1047" s="134">
        <f>IF(Päälaskenta!$F$28&lt;Kaksitasouoma_matriisi!L1047,AK1047*Päälaskenta!$F$28*COS(ATAN(1/Päälaskenta!$E$20)),AK1047*Kaksitasouoma_matriisi!L1047*COS(ATAN(1/Päälaskenta!$E$20)))</f>
        <v>0.27900000000000003</v>
      </c>
      <c r="AM1047" s="134"/>
      <c r="AN1047" s="134">
        <f t="shared" si="271"/>
        <v>1.2090000000000001</v>
      </c>
      <c r="AO1047" s="8">
        <f t="shared" si="264"/>
        <v>0.46183818473527399</v>
      </c>
      <c r="AP1047" s="134">
        <f>Refererenssiarvoja!$B$16*H1047^(1/6)/(Refererenssiarvoja!$B$15^0.5)*(Päälaskenta!$G$28/2)^0.5*(1-AO1047)^(-1.5)</f>
        <v>0.105</v>
      </c>
      <c r="AQ1047" s="8">
        <f>Refererenssiarvoja!$B$16*Kaksitasouoma_matriisi!O1047^(1/6)/(SQRT((2*Refererenssiarvoja!$B$15)/(Päälaskenta!$F$31*Päälaskenta!$G$31*Päälaskenta!$F$28))+SQRT(Refererenssiarvoja!$B$15)/Refererenssiarvoja!$B$17*LN(Kaksitasouoma_matriisi!L1047/Päälaskenta!$F$28))</f>
        <v>-0.12956602542551299</v>
      </c>
      <c r="AR1047" s="8">
        <f>Refererenssiarvoja!$B$16*Kaksitasouoma_matriisi!O1047^(1/6)/(SQRT((2*Refererenssiarvoja!$B$15)/(Päälaskenta!$F$31*Päälaskenta!$G$31*L1047)))</f>
        <v>0.22986833707655899</v>
      </c>
    </row>
    <row r="1048" spans="1:44" x14ac:dyDescent="0.2">
      <c r="A1048" s="8">
        <v>1046</v>
      </c>
      <c r="B1048" s="8">
        <f>IF(Päälaskenta!C$7,Päälaskenta!E$7,Päälaskenta!G$5)</f>
        <v>2.5</v>
      </c>
      <c r="C1048" s="56">
        <v>0.95399999999999996</v>
      </c>
      <c r="D1048" s="93">
        <f t="shared" si="257"/>
        <v>2.6204999999999998</v>
      </c>
      <c r="E1048" s="8">
        <f>IF(Päälaskenta!$C$26,Kaksitasouoma_matriisi!AP1048,Kaksitasouoma_matriisi!AC1048)</f>
        <v>0.10277620872854799</v>
      </c>
      <c r="F1048" s="56">
        <f>IF(D1048&lt;Päälaskenta!H$24,(SQRT(POWER(Päälaskenta!C$24/(2*Päälaskenta!E$24),2)+(D1048/Päälaskenta!E$24))-Päälaskenta!C$24/(2*Päälaskenta!E$24)),IF(D1048=Päälaskenta!H$24,Päälaskenta!D$24,Päälaskenta!D$24+(SQRT(POWER((Päälaskenta!C$20+Päälaskenta!G$24)/(2*Päälaskenta!E$20),2)+((D1048-Päälaskenta!H$24)/Päälaskenta!E$20))-(Päälaskenta!C$20+Päälaskenta!G$24)/(2*Päälaskenta!E$20))))</f>
        <v>0.88600000000000001</v>
      </c>
      <c r="G1048" s="57">
        <f>IF(F1048&gt;Päälaskenta!D$24,(2*SQRT((POWER(Päälaskenta!D$24,2))+POWER(Päälaskenta!E$24*Päälaskenta!D$24,2))+Päälaskenta!C$24)+(2*SQRT((POWER((F1048-Päälaskenta!D$24),2))+POWER(Päälaskenta!E$20*(F1048-Päälaskenta!D$24),2))+Päälaskenta!C$20),(2*SQRT((POWER(F1048,2))+POWER(Päälaskenta!E$24*F1048,2))+Päälaskenta!C$24))</f>
        <v>8.65</v>
      </c>
      <c r="H1048" s="57">
        <f t="shared" si="258"/>
        <v>0.3</v>
      </c>
      <c r="I1048" s="62">
        <f t="shared" si="259"/>
        <v>4.7869000000000002E-2</v>
      </c>
      <c r="J1048" s="8">
        <f>IF(F1048&lt;Päälaskenta!$D$24,0,Kaksitasouoma_matriisi!F1048-Päälaskenta!$D$24)</f>
        <v>0.186</v>
      </c>
      <c r="L1048" s="8">
        <f>IF(F1048&gt;Päälaskenta!D$24,F1048-Päälaskenta!D$24,0)</f>
        <v>0.186</v>
      </c>
      <c r="M1048" s="8">
        <f>IF(F1048&gt;Päälaskenta!D$24,(Päälaskenta!C$20+(Päälaskenta!E$20*(Kaksitasouoma_matriisi!F1048-Päälaskenta!D$24)))*(Kaksitasouoma_matriisi!F1048-Päälaskenta!D$24),0)</f>
        <v>0.98189400000000004</v>
      </c>
      <c r="N1048" s="8">
        <f>IF(F1048&gt;Päälaskenta!D$24,(2*SQRT((POWER((F1048-Päälaskenta!D$24),2))+POWER(Päälaskenta!E$20*(F1048-Päälaskenta!D$24),2))+Päälaskenta!C$20),0)</f>
        <v>5.6706325372363002</v>
      </c>
      <c r="O1048" s="8">
        <f t="shared" si="265"/>
        <v>0.17315422813105499</v>
      </c>
      <c r="P1048" s="8">
        <f>IF(Päälaskenta!$C$29,IF(L1048&gt;Päälaskenta!$F$28,Kaksitasouoma_matriisi!AQ1048,Kaksitasouoma_matriisi!AR1048),Päälaskenta!$F$20)</f>
        <v>0.12</v>
      </c>
      <c r="Q1048" s="8">
        <f t="shared" si="266"/>
        <v>2.5419797936675201</v>
      </c>
      <c r="R1048" s="8">
        <f t="shared" si="260"/>
        <v>0.34881821561488302</v>
      </c>
      <c r="S1048" s="8">
        <f t="shared" si="267"/>
        <v>0.35525037897663397</v>
      </c>
      <c r="U1048" s="93">
        <f>IF(F1048&gt;Päälaskenta!D$24,Päälaskenta!H$24+L1048*Päälaskenta!G$24,F1048*Päälaskenta!C$24 + F1048*F1048*Päälaskenta!E$24)</f>
        <v>1.6364000000000001</v>
      </c>
      <c r="V1048" s="8">
        <f>IF(F1048&gt;Päälaskenta!D$24,2*SQRT(POWER(Päälaskenta!D$24,2)+POWER(Päälaskenta!E$24*Päälaskenta!D$24,2))+Päälaskenta!C$24,(2*SQRT((POWER(F1048,2))+POWER(Päälaskenta!E$24*F1048,2))+Päälaskenta!C$24))</f>
        <v>2.9798989873223301</v>
      </c>
      <c r="W1048" s="8">
        <f t="shared" si="268"/>
        <v>0.54914613111447497</v>
      </c>
      <c r="X1048" s="8">
        <f>Päälaskenta!F$24</f>
        <v>7.0000000000000007E-2</v>
      </c>
      <c r="Y1048" s="8">
        <f t="shared" si="269"/>
        <v>15.6765340329873</v>
      </c>
      <c r="Z1048" s="8">
        <f t="shared" si="261"/>
        <v>2.1511817843851202</v>
      </c>
      <c r="AA1048" s="8">
        <f t="shared" si="270"/>
        <v>1.31458187752696</v>
      </c>
      <c r="AC1048" s="8">
        <f t="shared" si="262"/>
        <v>0.10277620872854799</v>
      </c>
      <c r="AE1048" s="8">
        <v>1046</v>
      </c>
      <c r="AF1048" s="8">
        <f t="shared" si="256"/>
        <v>18.218513826654799</v>
      </c>
      <c r="AG1048" s="8">
        <f t="shared" si="263"/>
        <v>1.8830164942726199E-2</v>
      </c>
      <c r="AJ1048" s="132">
        <f>IF(Päälaskenta!$F$28&lt;Kaksitasouoma_matriisi!L1048,Päälaskenta!$C$20*Päälaskenta!$F$28,Päälaskenta!$C$20*Kaksitasouoma_matriisi!L1048)</f>
        <v>0.93</v>
      </c>
      <c r="AK1048" s="134">
        <f>SQRT(Päälaskenta!$D$20^2+(Päälaskenta!$D$20/(1/Päälaskenta!$E$20))^2)</f>
        <v>1.8029999999999999</v>
      </c>
      <c r="AL1048" s="134">
        <f>IF(Päälaskenta!$F$28&lt;Kaksitasouoma_matriisi!L1048,AK1048*Päälaskenta!$F$28*COS(ATAN(1/Päälaskenta!$E$20)),AK1048*Kaksitasouoma_matriisi!L1048*COS(ATAN(1/Päälaskenta!$E$20)))</f>
        <v>0.27900000000000003</v>
      </c>
      <c r="AM1048" s="134"/>
      <c r="AN1048" s="134">
        <f t="shared" si="271"/>
        <v>1.2090000000000001</v>
      </c>
      <c r="AO1048" s="8">
        <f t="shared" si="264"/>
        <v>0.46136233543216898</v>
      </c>
      <c r="AP1048" s="134">
        <f>Refererenssiarvoja!$B$16*H1048^(1/6)/(Refererenssiarvoja!$B$15^0.5)*(Päälaskenta!$G$28/2)^0.5*(1-AO1048)^(-1.5)</f>
        <v>0.104</v>
      </c>
      <c r="AQ1048" s="8">
        <f>Refererenssiarvoja!$B$16*Kaksitasouoma_matriisi!O1048^(1/6)/(SQRT((2*Refererenssiarvoja!$B$15)/(Päälaskenta!$F$31*Päälaskenta!$G$31*Päälaskenta!$F$28))+SQRT(Refererenssiarvoja!$B$15)/Refererenssiarvoja!$B$17*LN(Kaksitasouoma_matriisi!L1048/Päälaskenta!$F$28))</f>
        <v>-0.12956602542551299</v>
      </c>
      <c r="AR1048" s="8">
        <f>Refererenssiarvoja!$B$16*Kaksitasouoma_matriisi!O1048^(1/6)/(SQRT((2*Refererenssiarvoja!$B$15)/(Päälaskenta!$F$31*Päälaskenta!$G$31*L1048)))</f>
        <v>0.22986833707655899</v>
      </c>
    </row>
    <row r="1049" spans="1:44" x14ac:dyDescent="0.2">
      <c r="A1049" s="8">
        <v>1047</v>
      </c>
      <c r="B1049" s="8">
        <f>IF(Päälaskenta!C$7,Päälaskenta!E$7,Päälaskenta!G$5)</f>
        <v>2.5</v>
      </c>
      <c r="C1049" s="56">
        <v>0.95299999999999996</v>
      </c>
      <c r="D1049" s="93">
        <f t="shared" si="257"/>
        <v>2.6233</v>
      </c>
      <c r="E1049" s="8">
        <f>IF(Päälaskenta!$C$26,Kaksitasouoma_matriisi!AP1049,Kaksitasouoma_matriisi!AC1049)</f>
        <v>0.10278338463321</v>
      </c>
      <c r="F1049" s="56">
        <f>IF(D1049&lt;Päälaskenta!H$24,(SQRT(POWER(Päälaskenta!C$24/(2*Päälaskenta!E$24),2)+(D1049/Päälaskenta!E$24))-Päälaskenta!C$24/(2*Päälaskenta!E$24)),IF(D1049=Päälaskenta!H$24,Päälaskenta!D$24,Päälaskenta!D$24+(SQRT(POWER((Päälaskenta!C$20+Päälaskenta!G$24)/(2*Päälaskenta!E$20),2)+((D1049-Päälaskenta!H$24)/Päälaskenta!E$20))-(Päälaskenta!C$20+Päälaskenta!G$24)/(2*Päälaskenta!E$20))))</f>
        <v>0.88700000000000001</v>
      </c>
      <c r="G1049" s="57">
        <f>IF(F1049&gt;Päälaskenta!D$24,(2*SQRT((POWER(Päälaskenta!D$24,2))+POWER(Päälaskenta!E$24*Päälaskenta!D$24,2))+Päälaskenta!C$24)+(2*SQRT((POWER((F1049-Päälaskenta!D$24),2))+POWER(Päälaskenta!E$20*(F1049-Päälaskenta!D$24),2))+Päälaskenta!C$20),(2*SQRT((POWER(F1049,2))+POWER(Päälaskenta!E$24*F1049,2))+Päälaskenta!C$24))</f>
        <v>8.65</v>
      </c>
      <c r="H1049" s="57">
        <f t="shared" si="258"/>
        <v>0.3</v>
      </c>
      <c r="I1049" s="62">
        <f t="shared" si="259"/>
        <v>4.7774999999999998E-2</v>
      </c>
      <c r="J1049" s="8">
        <f>IF(F1049&lt;Päälaskenta!$D$24,0,Kaksitasouoma_matriisi!F1049-Päälaskenta!$D$24)</f>
        <v>0.187</v>
      </c>
      <c r="L1049" s="8">
        <f>IF(F1049&gt;Päälaskenta!D$24,F1049-Päälaskenta!D$24,0)</f>
        <v>0.187</v>
      </c>
      <c r="M1049" s="8">
        <f>IF(F1049&gt;Päälaskenta!D$24,(Päälaskenta!C$20+(Päälaskenta!E$20*(Kaksitasouoma_matriisi!F1049-Päälaskenta!D$24)))*(Kaksitasouoma_matriisi!F1049-Päälaskenta!D$24),0)</f>
        <v>0.98745349999999998</v>
      </c>
      <c r="N1049" s="8">
        <f>IF(F1049&gt;Päälaskenta!D$24,(2*SQRT((POWER((F1049-Päälaskenta!D$24),2))+POWER(Päälaskenta!E$20*(F1049-Päälaskenta!D$24),2))+Päälaskenta!C$20),0)</f>
        <v>5.6742380885117703</v>
      </c>
      <c r="O1049" s="8">
        <f t="shared" si="265"/>
        <v>0.174023980770075</v>
      </c>
      <c r="P1049" s="8">
        <f>IF(Päälaskenta!$C$29,IF(L1049&gt;Päälaskenta!$F$28,Kaksitasouoma_matriisi!AQ1049,Kaksitasouoma_matriisi!AR1049),Päälaskenta!$F$20)</f>
        <v>0.12</v>
      </c>
      <c r="Q1049" s="8">
        <f t="shared" si="266"/>
        <v>2.5649258037199698</v>
      </c>
      <c r="R1049" s="8">
        <f t="shared" si="260"/>
        <v>0.35078694320998199</v>
      </c>
      <c r="S1049" s="8">
        <f t="shared" si="267"/>
        <v>0.35524401220916402</v>
      </c>
      <c r="U1049" s="93">
        <f>IF(F1049&gt;Päälaskenta!D$24,Päälaskenta!H$24+L1049*Päälaskenta!G$24,F1049*Päälaskenta!C$24 + F1049*F1049*Päälaskenta!E$24)</f>
        <v>1.6388</v>
      </c>
      <c r="V1049" s="8">
        <f>IF(F1049&gt;Päälaskenta!D$24,2*SQRT(POWER(Päälaskenta!D$24,2)+POWER(Päälaskenta!E$24*Päälaskenta!D$24,2))+Päälaskenta!C$24,(2*SQRT((POWER(F1049,2))+POWER(Päälaskenta!E$24*F1049,2))+Päälaskenta!C$24))</f>
        <v>2.9798989873223301</v>
      </c>
      <c r="W1049" s="8">
        <f t="shared" si="268"/>
        <v>0.54995152754241095</v>
      </c>
      <c r="X1049" s="8">
        <f>Päälaskenta!F$24</f>
        <v>7.0000000000000007E-2</v>
      </c>
      <c r="Y1049" s="8">
        <f t="shared" si="269"/>
        <v>15.714872328508401</v>
      </c>
      <c r="Z1049" s="8">
        <f t="shared" si="261"/>
        <v>2.1492130567900198</v>
      </c>
      <c r="AA1049" s="8">
        <f t="shared" si="270"/>
        <v>1.3114553678240299</v>
      </c>
      <c r="AC1049" s="8">
        <f t="shared" si="262"/>
        <v>0.10278338463321</v>
      </c>
      <c r="AE1049" s="8">
        <v>1047</v>
      </c>
      <c r="AF1049" s="8">
        <f t="shared" si="256"/>
        <v>18.2797981322284</v>
      </c>
      <c r="AG1049" s="8">
        <f t="shared" si="263"/>
        <v>1.8704117690803799E-2</v>
      </c>
      <c r="AJ1049" s="132">
        <f>IF(Päälaskenta!$F$28&lt;Kaksitasouoma_matriisi!L1049,Päälaskenta!$C$20*Päälaskenta!$F$28,Päälaskenta!$C$20*Kaksitasouoma_matriisi!L1049)</f>
        <v>0.93500000000000005</v>
      </c>
      <c r="AK1049" s="134">
        <f>SQRT(Päälaskenta!$D$20^2+(Päälaskenta!$D$20/(1/Päälaskenta!$E$20))^2)</f>
        <v>1.8029999999999999</v>
      </c>
      <c r="AL1049" s="134">
        <f>IF(Päälaskenta!$F$28&lt;Kaksitasouoma_matriisi!L1049,AK1049*Päälaskenta!$F$28*COS(ATAN(1/Päälaskenta!$E$20)),AK1049*Kaksitasouoma_matriisi!L1049*COS(ATAN(1/Päälaskenta!$E$20)))</f>
        <v>0.28100000000000003</v>
      </c>
      <c r="AM1049" s="134"/>
      <c r="AN1049" s="134">
        <f t="shared" si="271"/>
        <v>1.216</v>
      </c>
      <c r="AO1049" s="8">
        <f t="shared" si="264"/>
        <v>0.46353829146494901</v>
      </c>
      <c r="AP1049" s="134">
        <f>Refererenssiarvoja!$B$16*H1049^(1/6)/(Refererenssiarvoja!$B$15^0.5)*(Päälaskenta!$G$28/2)^0.5*(1-AO1049)^(-1.5)</f>
        <v>0.105</v>
      </c>
      <c r="AQ1049" s="8">
        <f>Refererenssiarvoja!$B$16*Kaksitasouoma_matriisi!O1049^(1/6)/(SQRT((2*Refererenssiarvoja!$B$15)/(Päälaskenta!$F$31*Päälaskenta!$G$31*Päälaskenta!$F$28))+SQRT(Refererenssiarvoja!$B$15)/Refererenssiarvoja!$B$17*LN(Kaksitasouoma_matriisi!L1049/Päälaskenta!$F$28))</f>
        <v>-0.130626066937683</v>
      </c>
      <c r="AR1049" s="8">
        <f>Refererenssiarvoja!$B$16*Kaksitasouoma_matriisi!O1049^(1/6)/(SQRT((2*Refererenssiarvoja!$B$15)/(Päälaskenta!$F$31*Päälaskenta!$G$31*L1049)))</f>
        <v>0.23067798628200401</v>
      </c>
    </row>
    <row r="1050" spans="1:44" x14ac:dyDescent="0.2">
      <c r="A1050" s="8">
        <v>1048</v>
      </c>
      <c r="B1050" s="8">
        <f>IF(Päälaskenta!C$7,Päälaskenta!E$7,Päälaskenta!G$5)</f>
        <v>2.5</v>
      </c>
      <c r="C1050" s="56">
        <v>0.95199999999999996</v>
      </c>
      <c r="D1050" s="93">
        <f t="shared" si="257"/>
        <v>2.6261000000000001</v>
      </c>
      <c r="E1050" s="8">
        <f>IF(Päälaskenta!$C$26,Kaksitasouoma_matriisi!AP1050,Kaksitasouoma_matriisi!AC1050)</f>
        <v>0.10278338463321</v>
      </c>
      <c r="F1050" s="56">
        <f>IF(D1050&lt;Päälaskenta!H$24,(SQRT(POWER(Päälaskenta!C$24/(2*Päälaskenta!E$24),2)+(D1050/Päälaskenta!E$24))-Päälaskenta!C$24/(2*Päälaskenta!E$24)),IF(D1050=Päälaskenta!H$24,Päälaskenta!D$24,Päälaskenta!D$24+(SQRT(POWER((Päälaskenta!C$20+Päälaskenta!G$24)/(2*Päälaskenta!E$20),2)+((D1050-Päälaskenta!H$24)/Päälaskenta!E$20))-(Päälaskenta!C$20+Päälaskenta!G$24)/(2*Päälaskenta!E$20))))</f>
        <v>0.88700000000000001</v>
      </c>
      <c r="G1050" s="57">
        <f>IF(F1050&gt;Päälaskenta!D$24,(2*SQRT((POWER(Päälaskenta!D$24,2))+POWER(Päälaskenta!E$24*Päälaskenta!D$24,2))+Päälaskenta!C$24)+(2*SQRT((POWER((F1050-Päälaskenta!D$24),2))+POWER(Päälaskenta!E$20*(F1050-Päälaskenta!D$24),2))+Päälaskenta!C$20),(2*SQRT((POWER(F1050,2))+POWER(Päälaskenta!E$24*F1050,2))+Päälaskenta!C$24))</f>
        <v>8.65</v>
      </c>
      <c r="H1050" s="57">
        <f t="shared" si="258"/>
        <v>0.3</v>
      </c>
      <c r="I1050" s="62">
        <f t="shared" si="259"/>
        <v>4.7675000000000002E-2</v>
      </c>
      <c r="J1050" s="8">
        <f>IF(F1050&lt;Päälaskenta!$D$24,0,Kaksitasouoma_matriisi!F1050-Päälaskenta!$D$24)</f>
        <v>0.187</v>
      </c>
      <c r="L1050" s="8">
        <f>IF(F1050&gt;Päälaskenta!D$24,F1050-Päälaskenta!D$24,0)</f>
        <v>0.187</v>
      </c>
      <c r="M1050" s="8">
        <f>IF(F1050&gt;Päälaskenta!D$24,(Päälaskenta!C$20+(Päälaskenta!E$20*(Kaksitasouoma_matriisi!F1050-Päälaskenta!D$24)))*(Kaksitasouoma_matriisi!F1050-Päälaskenta!D$24),0)</f>
        <v>0.98745349999999998</v>
      </c>
      <c r="N1050" s="8">
        <f>IF(F1050&gt;Päälaskenta!D$24,(2*SQRT((POWER((F1050-Päälaskenta!D$24),2))+POWER(Päälaskenta!E$20*(F1050-Päälaskenta!D$24),2))+Päälaskenta!C$20),0)</f>
        <v>5.6742380885117703</v>
      </c>
      <c r="O1050" s="8">
        <f t="shared" si="265"/>
        <v>0.174023980770075</v>
      </c>
      <c r="P1050" s="8">
        <f>IF(Päälaskenta!$C$29,IF(L1050&gt;Päälaskenta!$F$28,Kaksitasouoma_matriisi!AQ1050,Kaksitasouoma_matriisi!AR1050),Päälaskenta!$F$20)</f>
        <v>0.12</v>
      </c>
      <c r="Q1050" s="8">
        <f t="shared" si="266"/>
        <v>2.5649258037199698</v>
      </c>
      <c r="R1050" s="8">
        <f t="shared" si="260"/>
        <v>0.35078694320998199</v>
      </c>
      <c r="S1050" s="8">
        <f t="shared" si="267"/>
        <v>0.35524401220916402</v>
      </c>
      <c r="U1050" s="93">
        <f>IF(F1050&gt;Päälaskenta!D$24,Päälaskenta!H$24+L1050*Päälaskenta!G$24,F1050*Päälaskenta!C$24 + F1050*F1050*Päälaskenta!E$24)</f>
        <v>1.6388</v>
      </c>
      <c r="V1050" s="8">
        <f>IF(F1050&gt;Päälaskenta!D$24,2*SQRT(POWER(Päälaskenta!D$24,2)+POWER(Päälaskenta!E$24*Päälaskenta!D$24,2))+Päälaskenta!C$24,(2*SQRT((POWER(F1050,2))+POWER(Päälaskenta!E$24*F1050,2))+Päälaskenta!C$24))</f>
        <v>2.9798989873223301</v>
      </c>
      <c r="W1050" s="8">
        <f t="shared" si="268"/>
        <v>0.54995152754241095</v>
      </c>
      <c r="X1050" s="8">
        <f>Päälaskenta!F$24</f>
        <v>7.0000000000000007E-2</v>
      </c>
      <c r="Y1050" s="8">
        <f t="shared" si="269"/>
        <v>15.714872328508401</v>
      </c>
      <c r="Z1050" s="8">
        <f t="shared" si="261"/>
        <v>2.1492130567900198</v>
      </c>
      <c r="AA1050" s="8">
        <f t="shared" si="270"/>
        <v>1.3114553678240299</v>
      </c>
      <c r="AC1050" s="8">
        <f t="shared" si="262"/>
        <v>0.10278338463321</v>
      </c>
      <c r="AE1050" s="8">
        <v>1048</v>
      </c>
      <c r="AF1050" s="8">
        <f t="shared" si="256"/>
        <v>18.2797981322284</v>
      </c>
      <c r="AG1050" s="8">
        <f t="shared" si="263"/>
        <v>1.8704117690803799E-2</v>
      </c>
      <c r="AJ1050" s="132">
        <f>IF(Päälaskenta!$F$28&lt;Kaksitasouoma_matriisi!L1050,Päälaskenta!$C$20*Päälaskenta!$F$28,Päälaskenta!$C$20*Kaksitasouoma_matriisi!L1050)</f>
        <v>0.93500000000000005</v>
      </c>
      <c r="AK1050" s="134">
        <f>SQRT(Päälaskenta!$D$20^2+(Päälaskenta!$D$20/(1/Päälaskenta!$E$20))^2)</f>
        <v>1.8029999999999999</v>
      </c>
      <c r="AL1050" s="134">
        <f>IF(Päälaskenta!$F$28&lt;Kaksitasouoma_matriisi!L1050,AK1050*Päälaskenta!$F$28*COS(ATAN(1/Päälaskenta!$E$20)),AK1050*Kaksitasouoma_matriisi!L1050*COS(ATAN(1/Päälaskenta!$E$20)))</f>
        <v>0.28100000000000003</v>
      </c>
      <c r="AM1050" s="134"/>
      <c r="AN1050" s="134">
        <f t="shared" si="271"/>
        <v>1.216</v>
      </c>
      <c r="AO1050" s="8">
        <f t="shared" si="264"/>
        <v>0.46304405772819002</v>
      </c>
      <c r="AP1050" s="134">
        <f>Refererenssiarvoja!$B$16*H1050^(1/6)/(Refererenssiarvoja!$B$15^0.5)*(Päälaskenta!$G$28/2)^0.5*(1-AO1050)^(-1.5)</f>
        <v>0.105</v>
      </c>
      <c r="AQ1050" s="8">
        <f>Refererenssiarvoja!$B$16*Kaksitasouoma_matriisi!O1050^(1/6)/(SQRT((2*Refererenssiarvoja!$B$15)/(Päälaskenta!$F$31*Päälaskenta!$G$31*Päälaskenta!$F$28))+SQRT(Refererenssiarvoja!$B$15)/Refererenssiarvoja!$B$17*LN(Kaksitasouoma_matriisi!L1050/Päälaskenta!$F$28))</f>
        <v>-0.130626066937683</v>
      </c>
      <c r="AR1050" s="8">
        <f>Refererenssiarvoja!$B$16*Kaksitasouoma_matriisi!O1050^(1/6)/(SQRT((2*Refererenssiarvoja!$B$15)/(Päälaskenta!$F$31*Päälaskenta!$G$31*L1050)))</f>
        <v>0.23067798628200401</v>
      </c>
    </row>
    <row r="1051" spans="1:44" x14ac:dyDescent="0.2">
      <c r="A1051" s="8">
        <v>1049</v>
      </c>
      <c r="B1051" s="8">
        <f>IF(Päälaskenta!C$7,Päälaskenta!E$7,Päälaskenta!G$5)</f>
        <v>2.5</v>
      </c>
      <c r="C1051" s="56">
        <v>0.95099999999999996</v>
      </c>
      <c r="D1051" s="93">
        <f t="shared" si="257"/>
        <v>2.6288</v>
      </c>
      <c r="E1051" s="8">
        <f>IF(Päälaskenta!$C$26,Kaksitasouoma_matriisi!AP1051,Kaksitasouoma_matriisi!AC1051)</f>
        <v>0.10278338463321</v>
      </c>
      <c r="F1051" s="56">
        <f>IF(D1051&lt;Päälaskenta!H$24,(SQRT(POWER(Päälaskenta!C$24/(2*Päälaskenta!E$24),2)+(D1051/Päälaskenta!E$24))-Päälaskenta!C$24/(2*Päälaskenta!E$24)),IF(D1051=Päälaskenta!H$24,Päälaskenta!D$24,Päälaskenta!D$24+(SQRT(POWER((Päälaskenta!C$20+Päälaskenta!G$24)/(2*Päälaskenta!E$20),2)+((D1051-Päälaskenta!H$24)/Päälaskenta!E$20))-(Päälaskenta!C$20+Päälaskenta!G$24)/(2*Päälaskenta!E$20))))</f>
        <v>0.88700000000000001</v>
      </c>
      <c r="G1051" s="57">
        <f>IF(F1051&gt;Päälaskenta!D$24,(2*SQRT((POWER(Päälaskenta!D$24,2))+POWER(Päälaskenta!E$24*Päälaskenta!D$24,2))+Päälaskenta!C$24)+(2*SQRT((POWER((F1051-Päälaskenta!D$24),2))+POWER(Päälaskenta!E$20*(F1051-Päälaskenta!D$24),2))+Päälaskenta!C$20),(2*SQRT((POWER(F1051,2))+POWER(Päälaskenta!E$24*F1051,2))+Päälaskenta!C$24))</f>
        <v>8.65</v>
      </c>
      <c r="H1051" s="57">
        <f t="shared" si="258"/>
        <v>0.3</v>
      </c>
      <c r="I1051" s="62">
        <f t="shared" si="259"/>
        <v>4.7574999999999999E-2</v>
      </c>
      <c r="J1051" s="8">
        <f>IF(F1051&lt;Päälaskenta!$D$24,0,Kaksitasouoma_matriisi!F1051-Päälaskenta!$D$24)</f>
        <v>0.187</v>
      </c>
      <c r="L1051" s="8">
        <f>IF(F1051&gt;Päälaskenta!D$24,F1051-Päälaskenta!D$24,0)</f>
        <v>0.187</v>
      </c>
      <c r="M1051" s="8">
        <f>IF(F1051&gt;Päälaskenta!D$24,(Päälaskenta!C$20+(Päälaskenta!E$20*(Kaksitasouoma_matriisi!F1051-Päälaskenta!D$24)))*(Kaksitasouoma_matriisi!F1051-Päälaskenta!D$24),0)</f>
        <v>0.98745349999999998</v>
      </c>
      <c r="N1051" s="8">
        <f>IF(F1051&gt;Päälaskenta!D$24,(2*SQRT((POWER((F1051-Päälaskenta!D$24),2))+POWER(Päälaskenta!E$20*(F1051-Päälaskenta!D$24),2))+Päälaskenta!C$20),0)</f>
        <v>5.6742380885117703</v>
      </c>
      <c r="O1051" s="8">
        <f t="shared" si="265"/>
        <v>0.174023980770075</v>
      </c>
      <c r="P1051" s="8">
        <f>IF(Päälaskenta!$C$29,IF(L1051&gt;Päälaskenta!$F$28,Kaksitasouoma_matriisi!AQ1051,Kaksitasouoma_matriisi!AR1051),Päälaskenta!$F$20)</f>
        <v>0.12</v>
      </c>
      <c r="Q1051" s="8">
        <f t="shared" si="266"/>
        <v>2.5649258037199698</v>
      </c>
      <c r="R1051" s="8">
        <f t="shared" si="260"/>
        <v>0.35078694320998199</v>
      </c>
      <c r="S1051" s="8">
        <f t="shared" si="267"/>
        <v>0.35524401220916402</v>
      </c>
      <c r="U1051" s="93">
        <f>IF(F1051&gt;Päälaskenta!D$24,Päälaskenta!H$24+L1051*Päälaskenta!G$24,F1051*Päälaskenta!C$24 + F1051*F1051*Päälaskenta!E$24)</f>
        <v>1.6388</v>
      </c>
      <c r="V1051" s="8">
        <f>IF(F1051&gt;Päälaskenta!D$24,2*SQRT(POWER(Päälaskenta!D$24,2)+POWER(Päälaskenta!E$24*Päälaskenta!D$24,2))+Päälaskenta!C$24,(2*SQRT((POWER(F1051,2))+POWER(Päälaskenta!E$24*F1051,2))+Päälaskenta!C$24))</f>
        <v>2.9798989873223301</v>
      </c>
      <c r="W1051" s="8">
        <f t="shared" si="268"/>
        <v>0.54995152754241095</v>
      </c>
      <c r="X1051" s="8">
        <f>Päälaskenta!F$24</f>
        <v>7.0000000000000007E-2</v>
      </c>
      <c r="Y1051" s="8">
        <f t="shared" si="269"/>
        <v>15.714872328508401</v>
      </c>
      <c r="Z1051" s="8">
        <f t="shared" si="261"/>
        <v>2.1492130567900198</v>
      </c>
      <c r="AA1051" s="8">
        <f t="shared" si="270"/>
        <v>1.3114553678240299</v>
      </c>
      <c r="AC1051" s="8">
        <f t="shared" si="262"/>
        <v>0.10278338463321</v>
      </c>
      <c r="AE1051" s="8">
        <v>1049</v>
      </c>
      <c r="AF1051" s="8">
        <f t="shared" si="256"/>
        <v>18.2797981322284</v>
      </c>
      <c r="AG1051" s="8">
        <f t="shared" si="263"/>
        <v>1.8704117690803799E-2</v>
      </c>
      <c r="AJ1051" s="132">
        <f>IF(Päälaskenta!$F$28&lt;Kaksitasouoma_matriisi!L1051,Päälaskenta!$C$20*Päälaskenta!$F$28,Päälaskenta!$C$20*Kaksitasouoma_matriisi!L1051)</f>
        <v>0.93500000000000005</v>
      </c>
      <c r="AK1051" s="134">
        <f>SQRT(Päälaskenta!$D$20^2+(Päälaskenta!$D$20/(1/Päälaskenta!$E$20))^2)</f>
        <v>1.8029999999999999</v>
      </c>
      <c r="AL1051" s="134">
        <f>IF(Päälaskenta!$F$28&lt;Kaksitasouoma_matriisi!L1051,AK1051*Päälaskenta!$F$28*COS(ATAN(1/Päälaskenta!$E$20)),AK1051*Kaksitasouoma_matriisi!L1051*COS(ATAN(1/Päälaskenta!$E$20)))</f>
        <v>0.28100000000000003</v>
      </c>
      <c r="AM1051" s="134"/>
      <c r="AN1051" s="134">
        <f t="shared" si="271"/>
        <v>1.216</v>
      </c>
      <c r="AO1051" s="8">
        <f t="shared" si="264"/>
        <v>0.46256847230675602</v>
      </c>
      <c r="AP1051" s="134">
        <f>Refererenssiarvoja!$B$16*H1051^(1/6)/(Refererenssiarvoja!$B$15^0.5)*(Päälaskenta!$G$28/2)^0.5*(1-AO1051)^(-1.5)</f>
        <v>0.105</v>
      </c>
      <c r="AQ1051" s="8">
        <f>Refererenssiarvoja!$B$16*Kaksitasouoma_matriisi!O1051^(1/6)/(SQRT((2*Refererenssiarvoja!$B$15)/(Päälaskenta!$F$31*Päälaskenta!$G$31*Päälaskenta!$F$28))+SQRT(Refererenssiarvoja!$B$15)/Refererenssiarvoja!$B$17*LN(Kaksitasouoma_matriisi!L1051/Päälaskenta!$F$28))</f>
        <v>-0.130626066937683</v>
      </c>
      <c r="AR1051" s="8">
        <f>Refererenssiarvoja!$B$16*Kaksitasouoma_matriisi!O1051^(1/6)/(SQRT((2*Refererenssiarvoja!$B$15)/(Päälaskenta!$F$31*Päälaskenta!$G$31*L1051)))</f>
        <v>0.23067798628200401</v>
      </c>
    </row>
    <row r="1052" spans="1:44" x14ac:dyDescent="0.2">
      <c r="A1052" s="8">
        <v>1050</v>
      </c>
      <c r="B1052" s="8">
        <f>IF(Päälaskenta!C$7,Päälaskenta!E$7,Päälaskenta!G$5)</f>
        <v>2.5</v>
      </c>
      <c r="C1052" s="56">
        <v>0.95</v>
      </c>
      <c r="D1052" s="93">
        <f t="shared" si="257"/>
        <v>2.6316000000000002</v>
      </c>
      <c r="E1052" s="8">
        <f>IF(Päälaskenta!$C$26,Kaksitasouoma_matriisi!AP1052,Kaksitasouoma_matriisi!AC1052)</f>
        <v>0.102790554561003</v>
      </c>
      <c r="F1052" s="56">
        <f>IF(D1052&lt;Päälaskenta!H$24,(SQRT(POWER(Päälaskenta!C$24/(2*Päälaskenta!E$24),2)+(D1052/Päälaskenta!E$24))-Päälaskenta!C$24/(2*Päälaskenta!E$24)),IF(D1052=Päälaskenta!H$24,Päälaskenta!D$24,Päälaskenta!D$24+(SQRT(POWER((Päälaskenta!C$20+Päälaskenta!G$24)/(2*Päälaskenta!E$20),2)+((D1052-Päälaskenta!H$24)/Päälaskenta!E$20))-(Päälaskenta!C$20+Päälaskenta!G$24)/(2*Päälaskenta!E$20))))</f>
        <v>0.88800000000000001</v>
      </c>
      <c r="G1052" s="57">
        <f>IF(F1052&gt;Päälaskenta!D$24,(2*SQRT((POWER(Päälaskenta!D$24,2))+POWER(Päälaskenta!E$24*Päälaskenta!D$24,2))+Päälaskenta!C$24)+(2*SQRT((POWER((F1052-Päälaskenta!D$24),2))+POWER(Päälaskenta!E$20*(F1052-Päälaskenta!D$24),2))+Päälaskenta!C$20),(2*SQRT((POWER(F1052,2))+POWER(Päälaskenta!E$24*F1052,2))+Päälaskenta!C$24))</f>
        <v>8.66</v>
      </c>
      <c r="H1052" s="57">
        <f t="shared" si="258"/>
        <v>0.3</v>
      </c>
      <c r="I1052" s="62">
        <f t="shared" si="259"/>
        <v>4.7482000000000003E-2</v>
      </c>
      <c r="J1052" s="8">
        <f>IF(F1052&lt;Päälaskenta!$D$24,0,Kaksitasouoma_matriisi!F1052-Päälaskenta!$D$24)</f>
        <v>0.188</v>
      </c>
      <c r="L1052" s="8">
        <f>IF(F1052&gt;Päälaskenta!D$24,F1052-Päälaskenta!D$24,0)</f>
        <v>0.188</v>
      </c>
      <c r="M1052" s="8">
        <f>IF(F1052&gt;Päälaskenta!D$24,(Päälaskenta!C$20+(Päälaskenta!E$20*(Kaksitasouoma_matriisi!F1052-Päälaskenta!D$24)))*(Kaksitasouoma_matriisi!F1052-Päälaskenta!D$24),0)</f>
        <v>0.99301600000000001</v>
      </c>
      <c r="N1052" s="8">
        <f>IF(F1052&gt;Päälaskenta!D$24,(2*SQRT((POWER((F1052-Päälaskenta!D$24),2))+POWER(Päälaskenta!E$20*(F1052-Päälaskenta!D$24),2))+Päälaskenta!C$20),0)</f>
        <v>5.6778436397872296</v>
      </c>
      <c r="O1052" s="8">
        <f t="shared" si="265"/>
        <v>0.174893157155911</v>
      </c>
      <c r="P1052" s="8">
        <f>IF(Päälaskenta!$C$29,IF(L1052&gt;Päälaskenta!$F$28,Kaksitasouoma_matriisi!AQ1052,Kaksitasouoma_matriisi!AR1052),Päälaskenta!$F$20)</f>
        <v>0.12</v>
      </c>
      <c r="Q1052" s="8">
        <f t="shared" si="266"/>
        <v>2.5879559420565901</v>
      </c>
      <c r="R1052" s="8">
        <f t="shared" si="260"/>
        <v>0.35275164323228098</v>
      </c>
      <c r="S1052" s="8">
        <f t="shared" si="267"/>
        <v>0.35523258762424897</v>
      </c>
      <c r="U1052" s="93">
        <f>IF(F1052&gt;Päälaskenta!D$24,Päälaskenta!H$24+L1052*Päälaskenta!G$24,F1052*Päälaskenta!C$24 + F1052*F1052*Päälaskenta!E$24)</f>
        <v>1.6412</v>
      </c>
      <c r="V1052" s="8">
        <f>IF(F1052&gt;Päälaskenta!D$24,2*SQRT(POWER(Päälaskenta!D$24,2)+POWER(Päälaskenta!E$24*Päälaskenta!D$24,2))+Päälaskenta!C$24,(2*SQRT((POWER(F1052,2))+POWER(Päälaskenta!E$24*F1052,2))+Päälaskenta!C$24))</f>
        <v>2.9798989873223301</v>
      </c>
      <c r="W1052" s="8">
        <f t="shared" si="268"/>
        <v>0.55075692397034703</v>
      </c>
      <c r="X1052" s="8">
        <f>Päälaskenta!F$24</f>
        <v>7.0000000000000007E-2</v>
      </c>
      <c r="Y1052" s="8">
        <f t="shared" si="269"/>
        <v>15.7532480729199</v>
      </c>
      <c r="Z1052" s="8">
        <f t="shared" si="261"/>
        <v>2.1472483567677201</v>
      </c>
      <c r="AA1052" s="8">
        <f t="shared" si="270"/>
        <v>1.3083404562318499</v>
      </c>
      <c r="AC1052" s="8">
        <f t="shared" si="262"/>
        <v>0.102790554561003</v>
      </c>
      <c r="AE1052" s="8">
        <v>1050</v>
      </c>
      <c r="AF1052" s="8">
        <f t="shared" si="256"/>
        <v>18.341204014976501</v>
      </c>
      <c r="AG1052" s="8">
        <f t="shared" si="263"/>
        <v>1.8579085527069002E-2</v>
      </c>
      <c r="AJ1052" s="132">
        <f>IF(Päälaskenta!$F$28&lt;Kaksitasouoma_matriisi!L1052,Päälaskenta!$C$20*Päälaskenta!$F$28,Päälaskenta!$C$20*Kaksitasouoma_matriisi!L1052)</f>
        <v>0.94</v>
      </c>
      <c r="AK1052" s="134">
        <f>SQRT(Päälaskenta!$D$20^2+(Päälaskenta!$D$20/(1/Päälaskenta!$E$20))^2)</f>
        <v>1.8029999999999999</v>
      </c>
      <c r="AL1052" s="134">
        <f>IF(Päälaskenta!$F$28&lt;Kaksitasouoma_matriisi!L1052,AK1052*Päälaskenta!$F$28*COS(ATAN(1/Päälaskenta!$E$20)),AK1052*Kaksitasouoma_matriisi!L1052*COS(ATAN(1/Päälaskenta!$E$20)))</f>
        <v>0.28199999999999997</v>
      </c>
      <c r="AM1052" s="134"/>
      <c r="AN1052" s="134">
        <f t="shared" si="271"/>
        <v>1.222</v>
      </c>
      <c r="AO1052" s="8">
        <f t="shared" si="264"/>
        <v>0.46435628514971899</v>
      </c>
      <c r="AP1052" s="134">
        <f>Refererenssiarvoja!$B$16*H1052^(1/6)/(Refererenssiarvoja!$B$15^0.5)*(Päälaskenta!$G$28/2)^0.5*(1-AO1052)^(-1.5)</f>
        <v>0.105</v>
      </c>
      <c r="AQ1052" s="8">
        <f>Refererenssiarvoja!$B$16*Kaksitasouoma_matriisi!O1052^(1/6)/(SQRT((2*Refererenssiarvoja!$B$15)/(Päälaskenta!$F$31*Päälaskenta!$G$31*Päälaskenta!$F$28))+SQRT(Refererenssiarvoja!$B$15)/Refererenssiarvoja!$B$17*LN(Kaksitasouoma_matriisi!L1052/Päälaskenta!$F$28))</f>
        <v>-0.13169606235242401</v>
      </c>
      <c r="AR1052" s="8">
        <f>Refererenssiarvoja!$B$16*Kaksitasouoma_matriisi!O1052^(1/6)/(SQRT((2*Refererenssiarvoja!$B$15)/(Päälaskenta!$F$31*Päälaskenta!$G$31*L1052)))</f>
        <v>0.23148608645028301</v>
      </c>
    </row>
    <row r="1053" spans="1:44" x14ac:dyDescent="0.2">
      <c r="A1053" s="8">
        <v>1051</v>
      </c>
      <c r="B1053" s="8">
        <f>IF(Päälaskenta!C$7,Päälaskenta!E$7,Päälaskenta!G$5)</f>
        <v>2.5</v>
      </c>
      <c r="C1053" s="56">
        <v>0.94899999999999995</v>
      </c>
      <c r="D1053" s="93">
        <f t="shared" si="257"/>
        <v>2.6343999999999999</v>
      </c>
      <c r="E1053" s="8">
        <f>IF(Päälaskenta!$C$26,Kaksitasouoma_matriisi!AP1053,Kaksitasouoma_matriisi!AC1053)</f>
        <v>0.102790554561003</v>
      </c>
      <c r="F1053" s="56">
        <f>IF(D1053&lt;Päälaskenta!H$24,(SQRT(POWER(Päälaskenta!C$24/(2*Päälaskenta!E$24),2)+(D1053/Päälaskenta!E$24))-Päälaskenta!C$24/(2*Päälaskenta!E$24)),IF(D1053=Päälaskenta!H$24,Päälaskenta!D$24,Päälaskenta!D$24+(SQRT(POWER((Päälaskenta!C$20+Päälaskenta!G$24)/(2*Päälaskenta!E$20),2)+((D1053-Päälaskenta!H$24)/Päälaskenta!E$20))-(Päälaskenta!C$20+Päälaskenta!G$24)/(2*Päälaskenta!E$20))))</f>
        <v>0.88800000000000001</v>
      </c>
      <c r="G1053" s="57">
        <f>IF(F1053&gt;Päälaskenta!D$24,(2*SQRT((POWER(Päälaskenta!D$24,2))+POWER(Päälaskenta!E$24*Päälaskenta!D$24,2))+Päälaskenta!C$24)+(2*SQRT((POWER((F1053-Päälaskenta!D$24),2))+POWER(Päälaskenta!E$20*(F1053-Päälaskenta!D$24),2))+Päälaskenta!C$20),(2*SQRT((POWER(F1053,2))+POWER(Päälaskenta!E$24*F1053,2))+Päälaskenta!C$24))</f>
        <v>8.66</v>
      </c>
      <c r="H1053" s="57">
        <f t="shared" si="258"/>
        <v>0.3</v>
      </c>
      <c r="I1053" s="62">
        <f t="shared" si="259"/>
        <v>4.7382000000000001E-2</v>
      </c>
      <c r="J1053" s="8">
        <f>IF(F1053&lt;Päälaskenta!$D$24,0,Kaksitasouoma_matriisi!F1053-Päälaskenta!$D$24)</f>
        <v>0.188</v>
      </c>
      <c r="L1053" s="8">
        <f>IF(F1053&gt;Päälaskenta!D$24,F1053-Päälaskenta!D$24,0)</f>
        <v>0.188</v>
      </c>
      <c r="M1053" s="8">
        <f>IF(F1053&gt;Päälaskenta!D$24,(Päälaskenta!C$20+(Päälaskenta!E$20*(Kaksitasouoma_matriisi!F1053-Päälaskenta!D$24)))*(Kaksitasouoma_matriisi!F1053-Päälaskenta!D$24),0)</f>
        <v>0.99301600000000001</v>
      </c>
      <c r="N1053" s="8">
        <f>IF(F1053&gt;Päälaskenta!D$24,(2*SQRT((POWER((F1053-Päälaskenta!D$24),2))+POWER(Päälaskenta!E$20*(F1053-Päälaskenta!D$24),2))+Päälaskenta!C$20),0)</f>
        <v>5.6778436397872296</v>
      </c>
      <c r="O1053" s="8">
        <f t="shared" si="265"/>
        <v>0.174893157155911</v>
      </c>
      <c r="P1053" s="8">
        <f>IF(Päälaskenta!$C$29,IF(L1053&gt;Päälaskenta!$F$28,Kaksitasouoma_matriisi!AQ1053,Kaksitasouoma_matriisi!AR1053),Päälaskenta!$F$20)</f>
        <v>0.12</v>
      </c>
      <c r="Q1053" s="8">
        <f t="shared" si="266"/>
        <v>2.5879559420565901</v>
      </c>
      <c r="R1053" s="8">
        <f t="shared" si="260"/>
        <v>0.35275164323228098</v>
      </c>
      <c r="S1053" s="8">
        <f t="shared" si="267"/>
        <v>0.35523258762424897</v>
      </c>
      <c r="U1053" s="93">
        <f>IF(F1053&gt;Päälaskenta!D$24,Päälaskenta!H$24+L1053*Päälaskenta!G$24,F1053*Päälaskenta!C$24 + F1053*F1053*Päälaskenta!E$24)</f>
        <v>1.6412</v>
      </c>
      <c r="V1053" s="8">
        <f>IF(F1053&gt;Päälaskenta!D$24,2*SQRT(POWER(Päälaskenta!D$24,2)+POWER(Päälaskenta!E$24*Päälaskenta!D$24,2))+Päälaskenta!C$24,(2*SQRT((POWER(F1053,2))+POWER(Päälaskenta!E$24*F1053,2))+Päälaskenta!C$24))</f>
        <v>2.9798989873223301</v>
      </c>
      <c r="W1053" s="8">
        <f t="shared" si="268"/>
        <v>0.55075692397034703</v>
      </c>
      <c r="X1053" s="8">
        <f>Päälaskenta!F$24</f>
        <v>7.0000000000000007E-2</v>
      </c>
      <c r="Y1053" s="8">
        <f t="shared" si="269"/>
        <v>15.7532480729199</v>
      </c>
      <c r="Z1053" s="8">
        <f t="shared" si="261"/>
        <v>2.1472483567677201</v>
      </c>
      <c r="AA1053" s="8">
        <f t="shared" si="270"/>
        <v>1.3083404562318499</v>
      </c>
      <c r="AC1053" s="8">
        <f t="shared" si="262"/>
        <v>0.102790554561003</v>
      </c>
      <c r="AE1053" s="8">
        <v>1051</v>
      </c>
      <c r="AF1053" s="8">
        <f t="shared" si="256"/>
        <v>18.341204014976501</v>
      </c>
      <c r="AG1053" s="8">
        <f t="shared" si="263"/>
        <v>1.8579085527069002E-2</v>
      </c>
      <c r="AJ1053" s="132">
        <f>IF(Päälaskenta!$F$28&lt;Kaksitasouoma_matriisi!L1053,Päälaskenta!$C$20*Päälaskenta!$F$28,Päälaskenta!$C$20*Kaksitasouoma_matriisi!L1053)</f>
        <v>0.94</v>
      </c>
      <c r="AK1053" s="134">
        <f>SQRT(Päälaskenta!$D$20^2+(Päälaskenta!$D$20/(1/Päälaskenta!$E$20))^2)</f>
        <v>1.8029999999999999</v>
      </c>
      <c r="AL1053" s="134">
        <f>IF(Päälaskenta!$F$28&lt;Kaksitasouoma_matriisi!L1053,AK1053*Päälaskenta!$F$28*COS(ATAN(1/Päälaskenta!$E$20)),AK1053*Kaksitasouoma_matriisi!L1053*COS(ATAN(1/Päälaskenta!$E$20)))</f>
        <v>0.28199999999999997</v>
      </c>
      <c r="AM1053" s="134"/>
      <c r="AN1053" s="134">
        <f t="shared" si="271"/>
        <v>1.222</v>
      </c>
      <c r="AO1053" s="8">
        <f t="shared" si="264"/>
        <v>0.46386273914363801</v>
      </c>
      <c r="AP1053" s="134">
        <f>Refererenssiarvoja!$B$16*H1053^(1/6)/(Refererenssiarvoja!$B$15^0.5)*(Päälaskenta!$G$28/2)^0.5*(1-AO1053)^(-1.5)</f>
        <v>0.105</v>
      </c>
      <c r="AQ1053" s="8">
        <f>Refererenssiarvoja!$B$16*Kaksitasouoma_matriisi!O1053^(1/6)/(SQRT((2*Refererenssiarvoja!$B$15)/(Päälaskenta!$F$31*Päälaskenta!$G$31*Päälaskenta!$F$28))+SQRT(Refererenssiarvoja!$B$15)/Refererenssiarvoja!$B$17*LN(Kaksitasouoma_matriisi!L1053/Päälaskenta!$F$28))</f>
        <v>-0.13169606235242401</v>
      </c>
      <c r="AR1053" s="8">
        <f>Refererenssiarvoja!$B$16*Kaksitasouoma_matriisi!O1053^(1/6)/(SQRT((2*Refererenssiarvoja!$B$15)/(Päälaskenta!$F$31*Päälaskenta!$G$31*L1053)))</f>
        <v>0.23148608645028301</v>
      </c>
    </row>
    <row r="1054" spans="1:44" x14ac:dyDescent="0.2">
      <c r="A1054" s="8">
        <v>1052</v>
      </c>
      <c r="B1054" s="8">
        <f>IF(Päälaskenta!C$7,Päälaskenta!E$7,Päälaskenta!G$5)</f>
        <v>2.5</v>
      </c>
      <c r="C1054" s="56">
        <v>0.94799999999999995</v>
      </c>
      <c r="D1054" s="93">
        <f t="shared" si="257"/>
        <v>2.6371000000000002</v>
      </c>
      <c r="E1054" s="8">
        <f>IF(Päälaskenta!$C$26,Kaksitasouoma_matriisi!AP1054,Kaksitasouoma_matriisi!AC1054)</f>
        <v>0.102790554561003</v>
      </c>
      <c r="F1054" s="56">
        <f>IF(D1054&lt;Päälaskenta!H$24,(SQRT(POWER(Päälaskenta!C$24/(2*Päälaskenta!E$24),2)+(D1054/Päälaskenta!E$24))-Päälaskenta!C$24/(2*Päälaskenta!E$24)),IF(D1054=Päälaskenta!H$24,Päälaskenta!D$24,Päälaskenta!D$24+(SQRT(POWER((Päälaskenta!C$20+Päälaskenta!G$24)/(2*Päälaskenta!E$20),2)+((D1054-Päälaskenta!H$24)/Päälaskenta!E$20))-(Päälaskenta!C$20+Päälaskenta!G$24)/(2*Päälaskenta!E$20))))</f>
        <v>0.88800000000000001</v>
      </c>
      <c r="G1054" s="57">
        <f>IF(F1054&gt;Päälaskenta!D$24,(2*SQRT((POWER(Päälaskenta!D$24,2))+POWER(Päälaskenta!E$24*Päälaskenta!D$24,2))+Päälaskenta!C$24)+(2*SQRT((POWER((F1054-Päälaskenta!D$24),2))+POWER(Päälaskenta!E$20*(F1054-Päälaskenta!D$24),2))+Päälaskenta!C$20),(2*SQRT((POWER(F1054,2))+POWER(Päälaskenta!E$24*F1054,2))+Päälaskenta!C$24))</f>
        <v>8.66</v>
      </c>
      <c r="H1054" s="57">
        <f t="shared" si="258"/>
        <v>0.3</v>
      </c>
      <c r="I1054" s="62">
        <f t="shared" si="259"/>
        <v>4.7281999999999998E-2</v>
      </c>
      <c r="J1054" s="8">
        <f>IF(F1054&lt;Päälaskenta!$D$24,0,Kaksitasouoma_matriisi!F1054-Päälaskenta!$D$24)</f>
        <v>0.188</v>
      </c>
      <c r="L1054" s="8">
        <f>IF(F1054&gt;Päälaskenta!D$24,F1054-Päälaskenta!D$24,0)</f>
        <v>0.188</v>
      </c>
      <c r="M1054" s="8">
        <f>IF(F1054&gt;Päälaskenta!D$24,(Päälaskenta!C$20+(Päälaskenta!E$20*(Kaksitasouoma_matriisi!F1054-Päälaskenta!D$24)))*(Kaksitasouoma_matriisi!F1054-Päälaskenta!D$24),0)</f>
        <v>0.99301600000000001</v>
      </c>
      <c r="N1054" s="8">
        <f>IF(F1054&gt;Päälaskenta!D$24,(2*SQRT((POWER((F1054-Päälaskenta!D$24),2))+POWER(Päälaskenta!E$20*(F1054-Päälaskenta!D$24),2))+Päälaskenta!C$20),0)</f>
        <v>5.6778436397872296</v>
      </c>
      <c r="O1054" s="8">
        <f t="shared" si="265"/>
        <v>0.174893157155911</v>
      </c>
      <c r="P1054" s="8">
        <f>IF(Päälaskenta!$C$29,IF(L1054&gt;Päälaskenta!$F$28,Kaksitasouoma_matriisi!AQ1054,Kaksitasouoma_matriisi!AR1054),Päälaskenta!$F$20)</f>
        <v>0.12</v>
      </c>
      <c r="Q1054" s="8">
        <f t="shared" si="266"/>
        <v>2.5879559420565901</v>
      </c>
      <c r="R1054" s="8">
        <f t="shared" si="260"/>
        <v>0.35275164323228098</v>
      </c>
      <c r="S1054" s="8">
        <f t="shared" si="267"/>
        <v>0.35523258762424897</v>
      </c>
      <c r="U1054" s="93">
        <f>IF(F1054&gt;Päälaskenta!D$24,Päälaskenta!H$24+L1054*Päälaskenta!G$24,F1054*Päälaskenta!C$24 + F1054*F1054*Päälaskenta!E$24)</f>
        <v>1.6412</v>
      </c>
      <c r="V1054" s="8">
        <f>IF(F1054&gt;Päälaskenta!D$24,2*SQRT(POWER(Päälaskenta!D$24,2)+POWER(Päälaskenta!E$24*Päälaskenta!D$24,2))+Päälaskenta!C$24,(2*SQRT((POWER(F1054,2))+POWER(Päälaskenta!E$24*F1054,2))+Päälaskenta!C$24))</f>
        <v>2.9798989873223301</v>
      </c>
      <c r="W1054" s="8">
        <f t="shared" si="268"/>
        <v>0.55075692397034703</v>
      </c>
      <c r="X1054" s="8">
        <f>Päälaskenta!F$24</f>
        <v>7.0000000000000007E-2</v>
      </c>
      <c r="Y1054" s="8">
        <f t="shared" si="269"/>
        <v>15.7532480729199</v>
      </c>
      <c r="Z1054" s="8">
        <f t="shared" si="261"/>
        <v>2.1472483567677201</v>
      </c>
      <c r="AA1054" s="8">
        <f t="shared" si="270"/>
        <v>1.3083404562318499</v>
      </c>
      <c r="AC1054" s="8">
        <f t="shared" si="262"/>
        <v>0.102790554561003</v>
      </c>
      <c r="AE1054" s="8">
        <v>1052</v>
      </c>
      <c r="AF1054" s="8">
        <f t="shared" si="256"/>
        <v>18.341204014976501</v>
      </c>
      <c r="AG1054" s="8">
        <f t="shared" si="263"/>
        <v>1.8579085527069002E-2</v>
      </c>
      <c r="AJ1054" s="132">
        <f>IF(Päälaskenta!$F$28&lt;Kaksitasouoma_matriisi!L1054,Päälaskenta!$C$20*Päälaskenta!$F$28,Päälaskenta!$C$20*Kaksitasouoma_matriisi!L1054)</f>
        <v>0.94</v>
      </c>
      <c r="AK1054" s="134">
        <f>SQRT(Päälaskenta!$D$20^2+(Päälaskenta!$D$20/(1/Päälaskenta!$E$20))^2)</f>
        <v>1.8029999999999999</v>
      </c>
      <c r="AL1054" s="134">
        <f>IF(Päälaskenta!$F$28&lt;Kaksitasouoma_matriisi!L1054,AK1054*Päälaskenta!$F$28*COS(ATAN(1/Päälaskenta!$E$20)),AK1054*Kaksitasouoma_matriisi!L1054*COS(ATAN(1/Päälaskenta!$E$20)))</f>
        <v>0.28199999999999997</v>
      </c>
      <c r="AM1054" s="134"/>
      <c r="AN1054" s="134">
        <f t="shared" si="271"/>
        <v>1.222</v>
      </c>
      <c r="AO1054" s="8">
        <f t="shared" si="264"/>
        <v>0.46338781236964799</v>
      </c>
      <c r="AP1054" s="134">
        <f>Refererenssiarvoja!$B$16*H1054^(1/6)/(Refererenssiarvoja!$B$15^0.5)*(Päälaskenta!$G$28/2)^0.5*(1-AO1054)^(-1.5)</f>
        <v>0.105</v>
      </c>
      <c r="AQ1054" s="8">
        <f>Refererenssiarvoja!$B$16*Kaksitasouoma_matriisi!O1054^(1/6)/(SQRT((2*Refererenssiarvoja!$B$15)/(Päälaskenta!$F$31*Päälaskenta!$G$31*Päälaskenta!$F$28))+SQRT(Refererenssiarvoja!$B$15)/Refererenssiarvoja!$B$17*LN(Kaksitasouoma_matriisi!L1054/Päälaskenta!$F$28))</f>
        <v>-0.13169606235242401</v>
      </c>
      <c r="AR1054" s="8">
        <f>Refererenssiarvoja!$B$16*Kaksitasouoma_matriisi!O1054^(1/6)/(SQRT((2*Refererenssiarvoja!$B$15)/(Päälaskenta!$F$31*Päälaskenta!$G$31*L1054)))</f>
        <v>0.23148608645028301</v>
      </c>
    </row>
    <row r="1055" spans="1:44" x14ac:dyDescent="0.2">
      <c r="A1055" s="8">
        <v>1053</v>
      </c>
      <c r="B1055" s="8">
        <f>IF(Päälaskenta!C$7,Päälaskenta!E$7,Päälaskenta!G$5)</f>
        <v>2.5</v>
      </c>
      <c r="C1055" s="56">
        <v>0.94699999999999995</v>
      </c>
      <c r="D1055" s="93">
        <f t="shared" si="257"/>
        <v>2.6398999999999999</v>
      </c>
      <c r="E1055" s="8">
        <f>IF(Päälaskenta!$C$26,Kaksitasouoma_matriisi!AP1055,Kaksitasouoma_matriisi!AC1055)</f>
        <v>0.102797718519394</v>
      </c>
      <c r="F1055" s="56">
        <f>IF(D1055&lt;Päälaskenta!H$24,(SQRT(POWER(Päälaskenta!C$24/(2*Päälaskenta!E$24),2)+(D1055/Päälaskenta!E$24))-Päälaskenta!C$24/(2*Päälaskenta!E$24)),IF(D1055=Päälaskenta!H$24,Päälaskenta!D$24,Päälaskenta!D$24+(SQRT(POWER((Päälaskenta!C$20+Päälaskenta!G$24)/(2*Päälaskenta!E$20),2)+((D1055-Päälaskenta!H$24)/Päälaskenta!E$20))-(Päälaskenta!C$20+Päälaskenta!G$24)/(2*Päälaskenta!E$20))))</f>
        <v>0.88900000000000001</v>
      </c>
      <c r="G1055" s="57">
        <f>IF(F1055&gt;Päälaskenta!D$24,(2*SQRT((POWER(Päälaskenta!D$24,2))+POWER(Päälaskenta!E$24*Päälaskenta!D$24,2))+Päälaskenta!C$24)+(2*SQRT((POWER((F1055-Päälaskenta!D$24),2))+POWER(Päälaskenta!E$20*(F1055-Päälaskenta!D$24),2))+Päälaskenta!C$20),(2*SQRT((POWER(F1055,2))+POWER(Päälaskenta!E$24*F1055,2))+Päälaskenta!C$24))</f>
        <v>8.66</v>
      </c>
      <c r="H1055" s="57">
        <f t="shared" si="258"/>
        <v>0.3</v>
      </c>
      <c r="I1055" s="62">
        <f t="shared" si="259"/>
        <v>4.7189000000000002E-2</v>
      </c>
      <c r="J1055" s="8">
        <f>IF(F1055&lt;Päälaskenta!$D$24,0,Kaksitasouoma_matriisi!F1055-Päälaskenta!$D$24)</f>
        <v>0.189</v>
      </c>
      <c r="L1055" s="8">
        <f>IF(F1055&gt;Päälaskenta!D$24,F1055-Päälaskenta!D$24,0)</f>
        <v>0.189</v>
      </c>
      <c r="M1055" s="8">
        <f>IF(F1055&gt;Päälaskenta!D$24,(Päälaskenta!C$20+(Päälaskenta!E$20*(Kaksitasouoma_matriisi!F1055-Päälaskenta!D$24)))*(Kaksitasouoma_matriisi!F1055-Päälaskenta!D$24),0)</f>
        <v>0.99858150000000001</v>
      </c>
      <c r="N1055" s="8">
        <f>IF(F1055&gt;Päälaskenta!D$24,(2*SQRT((POWER((F1055-Päälaskenta!D$24),2))+POWER(Päälaskenta!E$20*(F1055-Päälaskenta!D$24),2))+Päälaskenta!C$20),0)</f>
        <v>5.6814491910626899</v>
      </c>
      <c r="O1055" s="8">
        <f t="shared" si="265"/>
        <v>0.17576175838566599</v>
      </c>
      <c r="P1055" s="8">
        <f>IF(Päälaskenta!$C$29,IF(L1055&gt;Päälaskenta!$F$28,Kaksitasouoma_matriisi!AQ1055,Kaksitasouoma_matriisi!AR1055),Päälaskenta!$F$20)</f>
        <v>0.12</v>
      </c>
      <c r="Q1055" s="8">
        <f t="shared" si="266"/>
        <v>2.6110700848866801</v>
      </c>
      <c r="R1055" s="8">
        <f t="shared" si="260"/>
        <v>0.35471230298113599</v>
      </c>
      <c r="S1055" s="8">
        <f t="shared" si="267"/>
        <v>0.35521617712839298</v>
      </c>
      <c r="U1055" s="93">
        <f>IF(F1055&gt;Päälaskenta!D$24,Päälaskenta!H$24+L1055*Päälaskenta!G$24,F1055*Päälaskenta!C$24 + F1055*F1055*Päälaskenta!E$24)</f>
        <v>1.6435999999999999</v>
      </c>
      <c r="V1055" s="8">
        <f>IF(F1055&gt;Päälaskenta!D$24,2*SQRT(POWER(Päälaskenta!D$24,2)+POWER(Päälaskenta!E$24*Päälaskenta!D$24,2))+Päälaskenta!C$24,(2*SQRT((POWER(F1055,2))+POWER(Päälaskenta!E$24*F1055,2))+Päälaskenta!C$24))</f>
        <v>2.9798989873223301</v>
      </c>
      <c r="W1055" s="8">
        <f t="shared" si="268"/>
        <v>0.55156232039828401</v>
      </c>
      <c r="X1055" s="8">
        <f>Päälaskenta!F$24</f>
        <v>7.0000000000000007E-2</v>
      </c>
      <c r="Y1055" s="8">
        <f t="shared" si="269"/>
        <v>15.7916612479587</v>
      </c>
      <c r="Z1055" s="8">
        <f t="shared" si="261"/>
        <v>2.1452876970188601</v>
      </c>
      <c r="AA1055" s="8">
        <f t="shared" si="270"/>
        <v>1.3052370996707601</v>
      </c>
      <c r="AC1055" s="8">
        <f t="shared" si="262"/>
        <v>0.102797718519394</v>
      </c>
      <c r="AE1055" s="8">
        <v>1053</v>
      </c>
      <c r="AF1055" s="8">
        <f t="shared" si="256"/>
        <v>18.402731332845399</v>
      </c>
      <c r="AG1055" s="8">
        <f t="shared" si="263"/>
        <v>1.84550593337789E-2</v>
      </c>
      <c r="AJ1055" s="132">
        <f>IF(Päälaskenta!$F$28&lt;Kaksitasouoma_matriisi!L1055,Päälaskenta!$C$20*Päälaskenta!$F$28,Päälaskenta!$C$20*Kaksitasouoma_matriisi!L1055)</f>
        <v>0.94499999999999995</v>
      </c>
      <c r="AK1055" s="134">
        <f>SQRT(Päälaskenta!$D$20^2+(Päälaskenta!$D$20/(1/Päälaskenta!$E$20))^2)</f>
        <v>1.8029999999999999</v>
      </c>
      <c r="AL1055" s="134">
        <f>IF(Päälaskenta!$F$28&lt;Kaksitasouoma_matriisi!L1055,AK1055*Päälaskenta!$F$28*COS(ATAN(1/Päälaskenta!$E$20)),AK1055*Kaksitasouoma_matriisi!L1055*COS(ATAN(1/Päälaskenta!$E$20)))</f>
        <v>0.28399999999999997</v>
      </c>
      <c r="AM1055" s="134"/>
      <c r="AN1055" s="134">
        <f t="shared" si="271"/>
        <v>1.2290000000000001</v>
      </c>
      <c r="AO1055" s="8">
        <f t="shared" si="264"/>
        <v>0.465547937421872</v>
      </c>
      <c r="AP1055" s="134">
        <f>Refererenssiarvoja!$B$16*H1055^(1/6)/(Refererenssiarvoja!$B$15^0.5)*(Päälaskenta!$G$28/2)^0.5*(1-AO1055)^(-1.5)</f>
        <v>0.106</v>
      </c>
      <c r="AQ1055" s="8">
        <f>Refererenssiarvoja!$B$16*Kaksitasouoma_matriisi!O1055^(1/6)/(SQRT((2*Refererenssiarvoja!$B$15)/(Päälaskenta!$F$31*Päälaskenta!$G$31*Päälaskenta!$F$28))+SQRT(Refererenssiarvoja!$B$15)/Refererenssiarvoja!$B$17*LN(Kaksitasouoma_matriisi!L1055/Päälaskenta!$F$28))</f>
        <v>-0.13277616657560701</v>
      </c>
      <c r="AR1055" s="8">
        <f>Refererenssiarvoja!$B$16*Kaksitasouoma_matriisi!O1055^(1/6)/(SQRT((2*Refererenssiarvoja!$B$15)/(Päälaskenta!$F$31*Päälaskenta!$G$31*L1055)))</f>
        <v>0.23229264834601801</v>
      </c>
    </row>
    <row r="1056" spans="1:44" x14ac:dyDescent="0.2">
      <c r="A1056" s="8">
        <v>1054</v>
      </c>
      <c r="B1056" s="8">
        <f>IF(Päälaskenta!C$7,Päälaskenta!E$7,Päälaskenta!G$5)</f>
        <v>2.5</v>
      </c>
      <c r="C1056" s="56">
        <v>0.94599999999999995</v>
      </c>
      <c r="D1056" s="93">
        <f t="shared" si="257"/>
        <v>2.6427</v>
      </c>
      <c r="E1056" s="8">
        <f>IF(Päälaskenta!$C$26,Kaksitasouoma_matriisi!AP1056,Kaksitasouoma_matriisi!AC1056)</f>
        <v>0.102797718519394</v>
      </c>
      <c r="F1056" s="56">
        <f>IF(D1056&lt;Päälaskenta!H$24,(SQRT(POWER(Päälaskenta!C$24/(2*Päälaskenta!E$24),2)+(D1056/Päälaskenta!E$24))-Päälaskenta!C$24/(2*Päälaskenta!E$24)),IF(D1056=Päälaskenta!H$24,Päälaskenta!D$24,Päälaskenta!D$24+(SQRT(POWER((Päälaskenta!C$20+Päälaskenta!G$24)/(2*Päälaskenta!E$20),2)+((D1056-Päälaskenta!H$24)/Päälaskenta!E$20))-(Päälaskenta!C$20+Päälaskenta!G$24)/(2*Päälaskenta!E$20))))</f>
        <v>0.88900000000000001</v>
      </c>
      <c r="G1056" s="57">
        <f>IF(F1056&gt;Päälaskenta!D$24,(2*SQRT((POWER(Päälaskenta!D$24,2))+POWER(Päälaskenta!E$24*Päälaskenta!D$24,2))+Päälaskenta!C$24)+(2*SQRT((POWER((F1056-Päälaskenta!D$24),2))+POWER(Päälaskenta!E$20*(F1056-Päälaskenta!D$24),2))+Päälaskenta!C$20),(2*SQRT((POWER(F1056,2))+POWER(Päälaskenta!E$24*F1056,2))+Päälaskenta!C$24))</f>
        <v>8.66</v>
      </c>
      <c r="H1056" s="57">
        <f t="shared" si="258"/>
        <v>0.31</v>
      </c>
      <c r="I1056" s="62">
        <f t="shared" si="259"/>
        <v>4.5074999999999997E-2</v>
      </c>
      <c r="J1056" s="8">
        <f>IF(F1056&lt;Päälaskenta!$D$24,0,Kaksitasouoma_matriisi!F1056-Päälaskenta!$D$24)</f>
        <v>0.189</v>
      </c>
      <c r="L1056" s="8">
        <f>IF(F1056&gt;Päälaskenta!D$24,F1056-Päälaskenta!D$24,0)</f>
        <v>0.189</v>
      </c>
      <c r="M1056" s="8">
        <f>IF(F1056&gt;Päälaskenta!D$24,(Päälaskenta!C$20+(Päälaskenta!E$20*(Kaksitasouoma_matriisi!F1056-Päälaskenta!D$24)))*(Kaksitasouoma_matriisi!F1056-Päälaskenta!D$24),0)</f>
        <v>0.99858150000000001</v>
      </c>
      <c r="N1056" s="8">
        <f>IF(F1056&gt;Päälaskenta!D$24,(2*SQRT((POWER((F1056-Päälaskenta!D$24),2))+POWER(Päälaskenta!E$20*(F1056-Päälaskenta!D$24),2))+Päälaskenta!C$20),0)</f>
        <v>5.6814491910626899</v>
      </c>
      <c r="O1056" s="8">
        <f t="shared" si="265"/>
        <v>0.17576175838566599</v>
      </c>
      <c r="P1056" s="8">
        <f>IF(Päälaskenta!$C$29,IF(L1056&gt;Päälaskenta!$F$28,Kaksitasouoma_matriisi!AQ1056,Kaksitasouoma_matriisi!AR1056),Päälaskenta!$F$20)</f>
        <v>0.12</v>
      </c>
      <c r="Q1056" s="8">
        <f t="shared" si="266"/>
        <v>2.6110700848866801</v>
      </c>
      <c r="R1056" s="8">
        <f t="shared" si="260"/>
        <v>0.35471230298113599</v>
      </c>
      <c r="S1056" s="8">
        <f t="shared" si="267"/>
        <v>0.35521617712839298</v>
      </c>
      <c r="U1056" s="93">
        <f>IF(F1056&gt;Päälaskenta!D$24,Päälaskenta!H$24+L1056*Päälaskenta!G$24,F1056*Päälaskenta!C$24 + F1056*F1056*Päälaskenta!E$24)</f>
        <v>1.6435999999999999</v>
      </c>
      <c r="V1056" s="8">
        <f>IF(F1056&gt;Päälaskenta!D$24,2*SQRT(POWER(Päälaskenta!D$24,2)+POWER(Päälaskenta!E$24*Päälaskenta!D$24,2))+Päälaskenta!C$24,(2*SQRT((POWER(F1056,2))+POWER(Päälaskenta!E$24*F1056,2))+Päälaskenta!C$24))</f>
        <v>2.9798989873223301</v>
      </c>
      <c r="W1056" s="8">
        <f t="shared" si="268"/>
        <v>0.55156232039828401</v>
      </c>
      <c r="X1056" s="8">
        <f>Päälaskenta!F$24</f>
        <v>7.0000000000000007E-2</v>
      </c>
      <c r="Y1056" s="8">
        <f t="shared" si="269"/>
        <v>15.7916612479587</v>
      </c>
      <c r="Z1056" s="8">
        <f t="shared" si="261"/>
        <v>2.1452876970188601</v>
      </c>
      <c r="AA1056" s="8">
        <f t="shared" si="270"/>
        <v>1.3052370996707601</v>
      </c>
      <c r="AC1056" s="8">
        <f t="shared" si="262"/>
        <v>0.102797718519394</v>
      </c>
      <c r="AE1056" s="8">
        <v>1054</v>
      </c>
      <c r="AF1056" s="8">
        <f t="shared" si="256"/>
        <v>18.402731332845399</v>
      </c>
      <c r="AG1056" s="8">
        <f t="shared" si="263"/>
        <v>1.84550593337789E-2</v>
      </c>
      <c r="AJ1056" s="132">
        <f>IF(Päälaskenta!$F$28&lt;Kaksitasouoma_matriisi!L1056,Päälaskenta!$C$20*Päälaskenta!$F$28,Päälaskenta!$C$20*Kaksitasouoma_matriisi!L1056)</f>
        <v>0.94499999999999995</v>
      </c>
      <c r="AK1056" s="134">
        <f>SQRT(Päälaskenta!$D$20^2+(Päälaskenta!$D$20/(1/Päälaskenta!$E$20))^2)</f>
        <v>1.8029999999999999</v>
      </c>
      <c r="AL1056" s="134">
        <f>IF(Päälaskenta!$F$28&lt;Kaksitasouoma_matriisi!L1056,AK1056*Päälaskenta!$F$28*COS(ATAN(1/Päälaskenta!$E$20)),AK1056*Kaksitasouoma_matriisi!L1056*COS(ATAN(1/Päälaskenta!$E$20)))</f>
        <v>0.28399999999999997</v>
      </c>
      <c r="AM1056" s="134"/>
      <c r="AN1056" s="134">
        <f t="shared" si="271"/>
        <v>1.2290000000000001</v>
      </c>
      <c r="AO1056" s="8">
        <f t="shared" si="264"/>
        <v>0.46505467892685498</v>
      </c>
      <c r="AP1056" s="134">
        <f>Refererenssiarvoja!$B$16*H1056^(1/6)/(Refererenssiarvoja!$B$15^0.5)*(Päälaskenta!$G$28/2)^0.5*(1-AO1056)^(-1.5)</f>
        <v>0.106</v>
      </c>
      <c r="AQ1056" s="8">
        <f>Refererenssiarvoja!$B$16*Kaksitasouoma_matriisi!O1056^(1/6)/(SQRT((2*Refererenssiarvoja!$B$15)/(Päälaskenta!$F$31*Päälaskenta!$G$31*Päälaskenta!$F$28))+SQRT(Refererenssiarvoja!$B$15)/Refererenssiarvoja!$B$17*LN(Kaksitasouoma_matriisi!L1056/Päälaskenta!$F$28))</f>
        <v>-0.13277616657560701</v>
      </c>
      <c r="AR1056" s="8">
        <f>Refererenssiarvoja!$B$16*Kaksitasouoma_matriisi!O1056^(1/6)/(SQRT((2*Refererenssiarvoja!$B$15)/(Päälaskenta!$F$31*Päälaskenta!$G$31*L1056)))</f>
        <v>0.23229264834601801</v>
      </c>
    </row>
    <row r="1057" spans="1:44" x14ac:dyDescent="0.2">
      <c r="A1057" s="8">
        <v>1055</v>
      </c>
      <c r="B1057" s="8">
        <f>IF(Päälaskenta!C$7,Päälaskenta!E$7,Päälaskenta!G$5)</f>
        <v>2.5</v>
      </c>
      <c r="C1057" s="56">
        <v>0.94499999999999995</v>
      </c>
      <c r="D1057" s="93">
        <f t="shared" si="257"/>
        <v>2.6455000000000002</v>
      </c>
      <c r="E1057" s="8">
        <f>IF(Päälaskenta!$C$26,Kaksitasouoma_matriisi!AP1057,Kaksitasouoma_matriisi!AC1057)</f>
        <v>0.102797718519394</v>
      </c>
      <c r="F1057" s="56">
        <f>IF(D1057&lt;Päälaskenta!H$24,(SQRT(POWER(Päälaskenta!C$24/(2*Päälaskenta!E$24),2)+(D1057/Päälaskenta!E$24))-Päälaskenta!C$24/(2*Päälaskenta!E$24)),IF(D1057=Päälaskenta!H$24,Päälaskenta!D$24,Päälaskenta!D$24+(SQRT(POWER((Päälaskenta!C$20+Päälaskenta!G$24)/(2*Päälaskenta!E$20),2)+((D1057-Päälaskenta!H$24)/Päälaskenta!E$20))-(Päälaskenta!C$20+Päälaskenta!G$24)/(2*Päälaskenta!E$20))))</f>
        <v>0.88900000000000001</v>
      </c>
      <c r="G1057" s="57">
        <f>IF(F1057&gt;Päälaskenta!D$24,(2*SQRT((POWER(Päälaskenta!D$24,2))+POWER(Päälaskenta!E$24*Päälaskenta!D$24,2))+Päälaskenta!C$24)+(2*SQRT((POWER((F1057-Päälaskenta!D$24),2))+POWER(Päälaskenta!E$20*(F1057-Päälaskenta!D$24),2))+Päälaskenta!C$20),(2*SQRT((POWER(F1057,2))+POWER(Päälaskenta!E$24*F1057,2))+Päälaskenta!C$24))</f>
        <v>8.66</v>
      </c>
      <c r="H1057" s="57">
        <f t="shared" si="258"/>
        <v>0.31</v>
      </c>
      <c r="I1057" s="62">
        <f t="shared" si="259"/>
        <v>4.4979999999999999E-2</v>
      </c>
      <c r="J1057" s="8">
        <f>IF(F1057&lt;Päälaskenta!$D$24,0,Kaksitasouoma_matriisi!F1057-Päälaskenta!$D$24)</f>
        <v>0.189</v>
      </c>
      <c r="L1057" s="8">
        <f>IF(F1057&gt;Päälaskenta!D$24,F1057-Päälaskenta!D$24,0)</f>
        <v>0.189</v>
      </c>
      <c r="M1057" s="8">
        <f>IF(F1057&gt;Päälaskenta!D$24,(Päälaskenta!C$20+(Päälaskenta!E$20*(Kaksitasouoma_matriisi!F1057-Päälaskenta!D$24)))*(Kaksitasouoma_matriisi!F1057-Päälaskenta!D$24),0)</f>
        <v>0.99858150000000001</v>
      </c>
      <c r="N1057" s="8">
        <f>IF(F1057&gt;Päälaskenta!D$24,(2*SQRT((POWER((F1057-Päälaskenta!D$24),2))+POWER(Päälaskenta!E$20*(F1057-Päälaskenta!D$24),2))+Päälaskenta!C$20),0)</f>
        <v>5.6814491910626899</v>
      </c>
      <c r="O1057" s="8">
        <f t="shared" si="265"/>
        <v>0.17576175838566599</v>
      </c>
      <c r="P1057" s="8">
        <f>IF(Päälaskenta!$C$29,IF(L1057&gt;Päälaskenta!$F$28,Kaksitasouoma_matriisi!AQ1057,Kaksitasouoma_matriisi!AR1057),Päälaskenta!$F$20)</f>
        <v>0.12</v>
      </c>
      <c r="Q1057" s="8">
        <f t="shared" si="266"/>
        <v>2.6110700848866801</v>
      </c>
      <c r="R1057" s="8">
        <f t="shared" si="260"/>
        <v>0.35471230298113599</v>
      </c>
      <c r="S1057" s="8">
        <f t="shared" si="267"/>
        <v>0.35521617712839298</v>
      </c>
      <c r="U1057" s="93">
        <f>IF(F1057&gt;Päälaskenta!D$24,Päälaskenta!H$24+L1057*Päälaskenta!G$24,F1057*Päälaskenta!C$24 + F1057*F1057*Päälaskenta!E$24)</f>
        <v>1.6435999999999999</v>
      </c>
      <c r="V1057" s="8">
        <f>IF(F1057&gt;Päälaskenta!D$24,2*SQRT(POWER(Päälaskenta!D$24,2)+POWER(Päälaskenta!E$24*Päälaskenta!D$24,2))+Päälaskenta!C$24,(2*SQRT((POWER(F1057,2))+POWER(Päälaskenta!E$24*F1057,2))+Päälaskenta!C$24))</f>
        <v>2.9798989873223301</v>
      </c>
      <c r="W1057" s="8">
        <f t="shared" si="268"/>
        <v>0.55156232039828401</v>
      </c>
      <c r="X1057" s="8">
        <f>Päälaskenta!F$24</f>
        <v>7.0000000000000007E-2</v>
      </c>
      <c r="Y1057" s="8">
        <f t="shared" si="269"/>
        <v>15.7916612479587</v>
      </c>
      <c r="Z1057" s="8">
        <f t="shared" si="261"/>
        <v>2.1452876970188601</v>
      </c>
      <c r="AA1057" s="8">
        <f t="shared" si="270"/>
        <v>1.3052370996707601</v>
      </c>
      <c r="AC1057" s="8">
        <f t="shared" si="262"/>
        <v>0.102797718519394</v>
      </c>
      <c r="AE1057" s="8">
        <v>1055</v>
      </c>
      <c r="AF1057" s="8">
        <f t="shared" si="256"/>
        <v>18.402731332845399</v>
      </c>
      <c r="AG1057" s="8">
        <f t="shared" si="263"/>
        <v>1.84550593337789E-2</v>
      </c>
      <c r="AJ1057" s="132">
        <f>IF(Päälaskenta!$F$28&lt;Kaksitasouoma_matriisi!L1057,Päälaskenta!$C$20*Päälaskenta!$F$28,Päälaskenta!$C$20*Kaksitasouoma_matriisi!L1057)</f>
        <v>0.94499999999999995</v>
      </c>
      <c r="AK1057" s="134">
        <f>SQRT(Päälaskenta!$D$20^2+(Päälaskenta!$D$20/(1/Päälaskenta!$E$20))^2)</f>
        <v>1.8029999999999999</v>
      </c>
      <c r="AL1057" s="134">
        <f>IF(Päälaskenta!$F$28&lt;Kaksitasouoma_matriisi!L1057,AK1057*Päälaskenta!$F$28*COS(ATAN(1/Päälaskenta!$E$20)),AK1057*Kaksitasouoma_matriisi!L1057*COS(ATAN(1/Päälaskenta!$E$20)))</f>
        <v>0.28399999999999997</v>
      </c>
      <c r="AM1057" s="134"/>
      <c r="AN1057" s="134">
        <f t="shared" si="271"/>
        <v>1.2290000000000001</v>
      </c>
      <c r="AO1057" s="8">
        <f t="shared" si="264"/>
        <v>0.46456246456246503</v>
      </c>
      <c r="AP1057" s="134">
        <f>Refererenssiarvoja!$B$16*H1057^(1/6)/(Refererenssiarvoja!$B$15^0.5)*(Päälaskenta!$G$28/2)^0.5*(1-AO1057)^(-1.5)</f>
        <v>0.106</v>
      </c>
      <c r="AQ1057" s="8">
        <f>Refererenssiarvoja!$B$16*Kaksitasouoma_matriisi!O1057^(1/6)/(SQRT((2*Refererenssiarvoja!$B$15)/(Päälaskenta!$F$31*Päälaskenta!$G$31*Päälaskenta!$F$28))+SQRT(Refererenssiarvoja!$B$15)/Refererenssiarvoja!$B$17*LN(Kaksitasouoma_matriisi!L1057/Päälaskenta!$F$28))</f>
        <v>-0.13277616657560701</v>
      </c>
      <c r="AR1057" s="8">
        <f>Refererenssiarvoja!$B$16*Kaksitasouoma_matriisi!O1057^(1/6)/(SQRT((2*Refererenssiarvoja!$B$15)/(Päälaskenta!$F$31*Päälaskenta!$G$31*L1057)))</f>
        <v>0.23229264834601801</v>
      </c>
    </row>
    <row r="1058" spans="1:44" x14ac:dyDescent="0.2">
      <c r="A1058" s="8">
        <v>1056</v>
      </c>
      <c r="B1058" s="8">
        <f>IF(Päälaskenta!C$7,Päälaskenta!E$7,Päälaskenta!G$5)</f>
        <v>2.5</v>
      </c>
      <c r="C1058" s="56">
        <v>0.94399999999999995</v>
      </c>
      <c r="D1058" s="93">
        <f t="shared" si="257"/>
        <v>2.6482999999999999</v>
      </c>
      <c r="E1058" s="8">
        <f>IF(Päälaskenta!$C$26,Kaksitasouoma_matriisi!AP1058,Kaksitasouoma_matriisi!AC1058)</f>
        <v>0.10280487651583201</v>
      </c>
      <c r="F1058" s="56">
        <f>IF(D1058&lt;Päälaskenta!H$24,(SQRT(POWER(Päälaskenta!C$24/(2*Päälaskenta!E$24),2)+(D1058/Päälaskenta!E$24))-Päälaskenta!C$24/(2*Päälaskenta!E$24)),IF(D1058=Päälaskenta!H$24,Päälaskenta!D$24,Päälaskenta!D$24+(SQRT(POWER((Päälaskenta!C$20+Päälaskenta!G$24)/(2*Päälaskenta!E$20),2)+((D1058-Päälaskenta!H$24)/Päälaskenta!E$20))-(Päälaskenta!C$20+Päälaskenta!G$24)/(2*Päälaskenta!E$20))))</f>
        <v>0.89</v>
      </c>
      <c r="G1058" s="57">
        <f>IF(F1058&gt;Päälaskenta!D$24,(2*SQRT((POWER(Päälaskenta!D$24,2))+POWER(Päälaskenta!E$24*Päälaskenta!D$24,2))+Päälaskenta!C$24)+(2*SQRT((POWER((F1058-Päälaskenta!D$24),2))+POWER(Päälaskenta!E$20*(F1058-Päälaskenta!D$24),2))+Päälaskenta!C$20),(2*SQRT((POWER(F1058,2))+POWER(Päälaskenta!E$24*F1058,2))+Päälaskenta!C$24))</f>
        <v>8.66</v>
      </c>
      <c r="H1058" s="57">
        <f t="shared" si="258"/>
        <v>0.31</v>
      </c>
      <c r="I1058" s="62">
        <f t="shared" si="259"/>
        <v>4.4891E-2</v>
      </c>
      <c r="J1058" s="8">
        <f>IF(F1058&lt;Päälaskenta!$D$24,0,Kaksitasouoma_matriisi!F1058-Päälaskenta!$D$24)</f>
        <v>0.19</v>
      </c>
      <c r="L1058" s="8">
        <f>IF(F1058&gt;Päälaskenta!D$24,F1058-Päälaskenta!D$24,0)</f>
        <v>0.19</v>
      </c>
      <c r="M1058" s="8">
        <f>IF(F1058&gt;Päälaskenta!D$24,(Päälaskenta!C$20+(Päälaskenta!E$20*(Kaksitasouoma_matriisi!F1058-Päälaskenta!D$24)))*(Kaksitasouoma_matriisi!F1058-Päälaskenta!D$24),0)</f>
        <v>1.0041500000000001</v>
      </c>
      <c r="N1058" s="8">
        <f>IF(F1058&gt;Päälaskenta!D$24,(2*SQRT((POWER((F1058-Päälaskenta!D$24),2))+POWER(Päälaskenta!E$20*(F1058-Päälaskenta!D$24),2))+Päälaskenta!C$20),0)</f>
        <v>5.6850547423381599</v>
      </c>
      <c r="O1058" s="8">
        <f t="shared" si="265"/>
        <v>0.17662978555365899</v>
      </c>
      <c r="P1058" s="8">
        <f>IF(Päälaskenta!$C$29,IF(L1058&gt;Päälaskenta!$F$28,Kaksitasouoma_matriisi!AQ1058,Kaksitasouoma_matriisi!AR1058),Päälaskenta!$F$20)</f>
        <v>0.12</v>
      </c>
      <c r="Q1058" s="8">
        <f t="shared" si="266"/>
        <v>2.63426810945972</v>
      </c>
      <c r="R1058" s="8">
        <f t="shared" si="260"/>
        <v>0.35666891026491399</v>
      </c>
      <c r="S1058" s="8">
        <f t="shared" si="267"/>
        <v>0.35519485163064701</v>
      </c>
      <c r="U1058" s="93">
        <f>IF(F1058&gt;Päälaskenta!D$24,Päälaskenta!H$24+L1058*Päälaskenta!G$24,F1058*Päälaskenta!C$24 + F1058*F1058*Päälaskenta!E$24)</f>
        <v>1.6459999999999999</v>
      </c>
      <c r="V1058" s="8">
        <f>IF(F1058&gt;Päälaskenta!D$24,2*SQRT(POWER(Päälaskenta!D$24,2)+POWER(Päälaskenta!E$24*Päälaskenta!D$24,2))+Päälaskenta!C$24,(2*SQRT((POWER(F1058,2))+POWER(Päälaskenta!E$24*F1058,2))+Päälaskenta!C$24))</f>
        <v>2.9798989873223301</v>
      </c>
      <c r="W1058" s="8">
        <f t="shared" si="268"/>
        <v>0.55236771682621999</v>
      </c>
      <c r="X1058" s="8">
        <f>Päälaskenta!F$24</f>
        <v>7.0000000000000007E-2</v>
      </c>
      <c r="Y1058" s="8">
        <f t="shared" si="269"/>
        <v>15.830111835396799</v>
      </c>
      <c r="Z1058" s="8">
        <f t="shared" si="261"/>
        <v>2.1433310897350899</v>
      </c>
      <c r="AA1058" s="8">
        <f t="shared" si="270"/>
        <v>1.3021452550030901</v>
      </c>
      <c r="AC1058" s="8">
        <f t="shared" si="262"/>
        <v>0.10280487651583201</v>
      </c>
      <c r="AE1058" s="8">
        <v>1056</v>
      </c>
      <c r="AF1058" s="8">
        <f t="shared" si="256"/>
        <v>18.4643799448565</v>
      </c>
      <c r="AG1058" s="8">
        <f t="shared" si="263"/>
        <v>1.8332030076424099E-2</v>
      </c>
      <c r="AJ1058" s="132">
        <f>IF(Päälaskenta!$F$28&lt;Kaksitasouoma_matriisi!L1058,Päälaskenta!$C$20*Päälaskenta!$F$28,Päälaskenta!$C$20*Kaksitasouoma_matriisi!L1058)</f>
        <v>0.95</v>
      </c>
      <c r="AK1058" s="134">
        <f>SQRT(Päälaskenta!$D$20^2+(Päälaskenta!$D$20/(1/Päälaskenta!$E$20))^2)</f>
        <v>1.8029999999999999</v>
      </c>
      <c r="AL1058" s="134">
        <f>IF(Päälaskenta!$F$28&lt;Kaksitasouoma_matriisi!L1058,AK1058*Päälaskenta!$F$28*COS(ATAN(1/Päälaskenta!$E$20)),AK1058*Kaksitasouoma_matriisi!L1058*COS(ATAN(1/Päälaskenta!$E$20)))</f>
        <v>0.28499999999999998</v>
      </c>
      <c r="AM1058" s="134"/>
      <c r="AN1058" s="134">
        <f t="shared" si="271"/>
        <v>1.2350000000000001</v>
      </c>
      <c r="AO1058" s="8">
        <f t="shared" si="264"/>
        <v>0.46633689536683898</v>
      </c>
      <c r="AP1058" s="134">
        <f>Refererenssiarvoja!$B$16*H1058^(1/6)/(Refererenssiarvoja!$B$15^0.5)*(Päälaskenta!$G$28/2)^0.5*(1-AO1058)^(-1.5)</f>
        <v>0.107</v>
      </c>
      <c r="AQ1058" s="8">
        <f>Refererenssiarvoja!$B$16*Kaksitasouoma_matriisi!O1058^(1/6)/(SQRT((2*Refererenssiarvoja!$B$15)/(Päälaskenta!$F$31*Päälaskenta!$G$31*Päälaskenta!$F$28))+SQRT(Refererenssiarvoja!$B$15)/Refererenssiarvoja!$B$17*LN(Kaksitasouoma_matriisi!L1058/Päälaskenta!$F$28))</f>
        <v>-0.133866537571418</v>
      </c>
      <c r="AR1058" s="8">
        <f>Refererenssiarvoja!$B$16*Kaksitasouoma_matriisi!O1058^(1/6)/(SQRT((2*Refererenssiarvoja!$B$15)/(Päälaskenta!$F$31*Päälaskenta!$G$31*L1058)))</f>
        <v>0.23309768260254601</v>
      </c>
    </row>
    <row r="1059" spans="1:44" x14ac:dyDescent="0.2">
      <c r="A1059" s="8">
        <v>1057</v>
      </c>
      <c r="B1059" s="8">
        <f>IF(Päälaskenta!C$7,Päälaskenta!E$7,Päälaskenta!G$5)</f>
        <v>2.5</v>
      </c>
      <c r="C1059" s="56">
        <v>0.94299999999999995</v>
      </c>
      <c r="D1059" s="93">
        <f t="shared" si="257"/>
        <v>2.6511</v>
      </c>
      <c r="E1059" s="8">
        <f>IF(Päälaskenta!$C$26,Kaksitasouoma_matriisi!AP1059,Kaksitasouoma_matriisi!AC1059)</f>
        <v>0.10280487651583201</v>
      </c>
      <c r="F1059" s="56">
        <f>IF(D1059&lt;Päälaskenta!H$24,(SQRT(POWER(Päälaskenta!C$24/(2*Päälaskenta!E$24),2)+(D1059/Päälaskenta!E$24))-Päälaskenta!C$24/(2*Päälaskenta!E$24)),IF(D1059=Päälaskenta!H$24,Päälaskenta!D$24,Päälaskenta!D$24+(SQRT(POWER((Päälaskenta!C$20+Päälaskenta!G$24)/(2*Päälaskenta!E$20),2)+((D1059-Päälaskenta!H$24)/Päälaskenta!E$20))-(Päälaskenta!C$20+Päälaskenta!G$24)/(2*Päälaskenta!E$20))))</f>
        <v>0.89</v>
      </c>
      <c r="G1059" s="57">
        <f>IF(F1059&gt;Päälaskenta!D$24,(2*SQRT((POWER(Päälaskenta!D$24,2))+POWER(Päälaskenta!E$24*Päälaskenta!D$24,2))+Päälaskenta!C$24)+(2*SQRT((POWER((F1059-Päälaskenta!D$24),2))+POWER(Päälaskenta!E$20*(F1059-Päälaskenta!D$24),2))+Päälaskenta!C$20),(2*SQRT((POWER(F1059,2))+POWER(Päälaskenta!E$24*F1059,2))+Päälaskenta!C$24))</f>
        <v>8.66</v>
      </c>
      <c r="H1059" s="57">
        <f t="shared" si="258"/>
        <v>0.31</v>
      </c>
      <c r="I1059" s="62">
        <f t="shared" si="259"/>
        <v>4.4796000000000002E-2</v>
      </c>
      <c r="J1059" s="8">
        <f>IF(F1059&lt;Päälaskenta!$D$24,0,Kaksitasouoma_matriisi!F1059-Päälaskenta!$D$24)</f>
        <v>0.19</v>
      </c>
      <c r="L1059" s="8">
        <f>IF(F1059&gt;Päälaskenta!D$24,F1059-Päälaskenta!D$24,0)</f>
        <v>0.19</v>
      </c>
      <c r="M1059" s="8">
        <f>IF(F1059&gt;Päälaskenta!D$24,(Päälaskenta!C$20+(Päälaskenta!E$20*(Kaksitasouoma_matriisi!F1059-Päälaskenta!D$24)))*(Kaksitasouoma_matriisi!F1059-Päälaskenta!D$24),0)</f>
        <v>1.0041500000000001</v>
      </c>
      <c r="N1059" s="8">
        <f>IF(F1059&gt;Päälaskenta!D$24,(2*SQRT((POWER((F1059-Päälaskenta!D$24),2))+POWER(Päälaskenta!E$20*(F1059-Päälaskenta!D$24),2))+Päälaskenta!C$20),0)</f>
        <v>5.6850547423381599</v>
      </c>
      <c r="O1059" s="8">
        <f t="shared" si="265"/>
        <v>0.17662978555365899</v>
      </c>
      <c r="P1059" s="8">
        <f>IF(Päälaskenta!$C$29,IF(L1059&gt;Päälaskenta!$F$28,Kaksitasouoma_matriisi!AQ1059,Kaksitasouoma_matriisi!AR1059),Päälaskenta!$F$20)</f>
        <v>0.12</v>
      </c>
      <c r="Q1059" s="8">
        <f t="shared" si="266"/>
        <v>2.63426810945972</v>
      </c>
      <c r="R1059" s="8">
        <f t="shared" si="260"/>
        <v>0.35666891026491399</v>
      </c>
      <c r="S1059" s="8">
        <f t="shared" si="267"/>
        <v>0.35519485163064701</v>
      </c>
      <c r="U1059" s="93">
        <f>IF(F1059&gt;Päälaskenta!D$24,Päälaskenta!H$24+L1059*Päälaskenta!G$24,F1059*Päälaskenta!C$24 + F1059*F1059*Päälaskenta!E$24)</f>
        <v>1.6459999999999999</v>
      </c>
      <c r="V1059" s="8">
        <f>IF(F1059&gt;Päälaskenta!D$24,2*SQRT(POWER(Päälaskenta!D$24,2)+POWER(Päälaskenta!E$24*Päälaskenta!D$24,2))+Päälaskenta!C$24,(2*SQRT((POWER(F1059,2))+POWER(Päälaskenta!E$24*F1059,2))+Päälaskenta!C$24))</f>
        <v>2.9798989873223301</v>
      </c>
      <c r="W1059" s="8">
        <f t="shared" si="268"/>
        <v>0.55236771682621999</v>
      </c>
      <c r="X1059" s="8">
        <f>Päälaskenta!F$24</f>
        <v>7.0000000000000007E-2</v>
      </c>
      <c r="Y1059" s="8">
        <f t="shared" si="269"/>
        <v>15.830111835396799</v>
      </c>
      <c r="Z1059" s="8">
        <f t="shared" si="261"/>
        <v>2.1433310897350899</v>
      </c>
      <c r="AA1059" s="8">
        <f t="shared" si="270"/>
        <v>1.3021452550030901</v>
      </c>
      <c r="AC1059" s="8">
        <f t="shared" si="262"/>
        <v>0.10280487651583201</v>
      </c>
      <c r="AE1059" s="8">
        <v>1057</v>
      </c>
      <c r="AF1059" s="8">
        <f t="shared" ref="AF1059:AF1122" si="272">Q1059+Y1059</f>
        <v>18.4643799448565</v>
      </c>
      <c r="AG1059" s="8">
        <f t="shared" si="263"/>
        <v>1.8332030076424099E-2</v>
      </c>
      <c r="AJ1059" s="132">
        <f>IF(Päälaskenta!$F$28&lt;Kaksitasouoma_matriisi!L1059,Päälaskenta!$C$20*Päälaskenta!$F$28,Päälaskenta!$C$20*Kaksitasouoma_matriisi!L1059)</f>
        <v>0.95</v>
      </c>
      <c r="AK1059" s="134">
        <f>SQRT(Päälaskenta!$D$20^2+(Päälaskenta!$D$20/(1/Päälaskenta!$E$20))^2)</f>
        <v>1.8029999999999999</v>
      </c>
      <c r="AL1059" s="134">
        <f>IF(Päälaskenta!$F$28&lt;Kaksitasouoma_matriisi!L1059,AK1059*Päälaskenta!$F$28*COS(ATAN(1/Päälaskenta!$E$20)),AK1059*Kaksitasouoma_matriisi!L1059*COS(ATAN(1/Päälaskenta!$E$20)))</f>
        <v>0.28499999999999998</v>
      </c>
      <c r="AM1059" s="134"/>
      <c r="AN1059" s="134">
        <f t="shared" si="271"/>
        <v>1.2350000000000001</v>
      </c>
      <c r="AO1059" s="8">
        <f t="shared" si="264"/>
        <v>0.46584436648938199</v>
      </c>
      <c r="AP1059" s="134">
        <f>Refererenssiarvoja!$B$16*H1059^(1/6)/(Refererenssiarvoja!$B$15^0.5)*(Päälaskenta!$G$28/2)^0.5*(1-AO1059)^(-1.5)</f>
        <v>0.106</v>
      </c>
      <c r="AQ1059" s="8">
        <f>Refererenssiarvoja!$B$16*Kaksitasouoma_matriisi!O1059^(1/6)/(SQRT((2*Refererenssiarvoja!$B$15)/(Päälaskenta!$F$31*Päälaskenta!$G$31*Päälaskenta!$F$28))+SQRT(Refererenssiarvoja!$B$15)/Refererenssiarvoja!$B$17*LN(Kaksitasouoma_matriisi!L1059/Päälaskenta!$F$28))</f>
        <v>-0.133866537571418</v>
      </c>
      <c r="AR1059" s="8">
        <f>Refererenssiarvoja!$B$16*Kaksitasouoma_matriisi!O1059^(1/6)/(SQRT((2*Refererenssiarvoja!$B$15)/(Päälaskenta!$F$31*Päälaskenta!$G$31*L1059)))</f>
        <v>0.23309768260254601</v>
      </c>
    </row>
    <row r="1060" spans="1:44" x14ac:dyDescent="0.2">
      <c r="A1060" s="8">
        <v>1058</v>
      </c>
      <c r="B1060" s="8">
        <f>IF(Päälaskenta!C$7,Päälaskenta!E$7,Päälaskenta!G$5)</f>
        <v>2.5</v>
      </c>
      <c r="C1060" s="56">
        <v>0.94199999999999995</v>
      </c>
      <c r="D1060" s="93">
        <f t="shared" si="257"/>
        <v>2.6539000000000001</v>
      </c>
      <c r="E1060" s="8">
        <f>IF(Päälaskenta!$C$26,Kaksitasouoma_matriisi!AP1060,Kaksitasouoma_matriisi!AC1060)</f>
        <v>0.10280487651583201</v>
      </c>
      <c r="F1060" s="56">
        <f>IF(D1060&lt;Päälaskenta!H$24,(SQRT(POWER(Päälaskenta!C$24/(2*Päälaskenta!E$24),2)+(D1060/Päälaskenta!E$24))-Päälaskenta!C$24/(2*Päälaskenta!E$24)),IF(D1060=Päälaskenta!H$24,Päälaskenta!D$24,Päälaskenta!D$24+(SQRT(POWER((Päälaskenta!C$20+Päälaskenta!G$24)/(2*Päälaskenta!E$20),2)+((D1060-Päälaskenta!H$24)/Päälaskenta!E$20))-(Päälaskenta!C$20+Päälaskenta!G$24)/(2*Päälaskenta!E$20))))</f>
        <v>0.89</v>
      </c>
      <c r="G1060" s="57">
        <f>IF(F1060&gt;Päälaskenta!D$24,(2*SQRT((POWER(Päälaskenta!D$24,2))+POWER(Päälaskenta!E$24*Päälaskenta!D$24,2))+Päälaskenta!C$24)+(2*SQRT((POWER((F1060-Päälaskenta!D$24),2))+POWER(Päälaskenta!E$20*(F1060-Päälaskenta!D$24),2))+Päälaskenta!C$20),(2*SQRT((POWER(F1060,2))+POWER(Päälaskenta!E$24*F1060,2))+Päälaskenta!C$24))</f>
        <v>8.66</v>
      </c>
      <c r="H1060" s="57">
        <f t="shared" si="258"/>
        <v>0.31</v>
      </c>
      <c r="I1060" s="62">
        <f t="shared" si="259"/>
        <v>4.4700999999999998E-2</v>
      </c>
      <c r="J1060" s="8">
        <f>IF(F1060&lt;Päälaskenta!$D$24,0,Kaksitasouoma_matriisi!F1060-Päälaskenta!$D$24)</f>
        <v>0.19</v>
      </c>
      <c r="L1060" s="8">
        <f>IF(F1060&gt;Päälaskenta!D$24,F1060-Päälaskenta!D$24,0)</f>
        <v>0.19</v>
      </c>
      <c r="M1060" s="8">
        <f>IF(F1060&gt;Päälaskenta!D$24,(Päälaskenta!C$20+(Päälaskenta!E$20*(Kaksitasouoma_matriisi!F1060-Päälaskenta!D$24)))*(Kaksitasouoma_matriisi!F1060-Päälaskenta!D$24),0)</f>
        <v>1.0041500000000001</v>
      </c>
      <c r="N1060" s="8">
        <f>IF(F1060&gt;Päälaskenta!D$24,(2*SQRT((POWER((F1060-Päälaskenta!D$24),2))+POWER(Päälaskenta!E$20*(F1060-Päälaskenta!D$24),2))+Päälaskenta!C$20),0)</f>
        <v>5.6850547423381599</v>
      </c>
      <c r="O1060" s="8">
        <f t="shared" si="265"/>
        <v>0.17662978555365899</v>
      </c>
      <c r="P1060" s="8">
        <f>IF(Päälaskenta!$C$29,IF(L1060&gt;Päälaskenta!$F$28,Kaksitasouoma_matriisi!AQ1060,Kaksitasouoma_matriisi!AR1060),Päälaskenta!$F$20)</f>
        <v>0.12</v>
      </c>
      <c r="Q1060" s="8">
        <f t="shared" si="266"/>
        <v>2.63426810945972</v>
      </c>
      <c r="R1060" s="8">
        <f t="shared" si="260"/>
        <v>0.35666891026491399</v>
      </c>
      <c r="S1060" s="8">
        <f t="shared" si="267"/>
        <v>0.35519485163064701</v>
      </c>
      <c r="U1060" s="93">
        <f>IF(F1060&gt;Päälaskenta!D$24,Päälaskenta!H$24+L1060*Päälaskenta!G$24,F1060*Päälaskenta!C$24 + F1060*F1060*Päälaskenta!E$24)</f>
        <v>1.6459999999999999</v>
      </c>
      <c r="V1060" s="8">
        <f>IF(F1060&gt;Päälaskenta!D$24,2*SQRT(POWER(Päälaskenta!D$24,2)+POWER(Päälaskenta!E$24*Päälaskenta!D$24,2))+Päälaskenta!C$24,(2*SQRT((POWER(F1060,2))+POWER(Päälaskenta!E$24*F1060,2))+Päälaskenta!C$24))</f>
        <v>2.9798989873223301</v>
      </c>
      <c r="W1060" s="8">
        <f t="shared" si="268"/>
        <v>0.55236771682621999</v>
      </c>
      <c r="X1060" s="8">
        <f>Päälaskenta!F$24</f>
        <v>7.0000000000000007E-2</v>
      </c>
      <c r="Y1060" s="8">
        <f t="shared" si="269"/>
        <v>15.830111835396799</v>
      </c>
      <c r="Z1060" s="8">
        <f t="shared" si="261"/>
        <v>2.1433310897350899</v>
      </c>
      <c r="AA1060" s="8">
        <f t="shared" si="270"/>
        <v>1.3021452550030901</v>
      </c>
      <c r="AC1060" s="8">
        <f t="shared" si="262"/>
        <v>0.10280487651583201</v>
      </c>
      <c r="AE1060" s="8">
        <v>1058</v>
      </c>
      <c r="AF1060" s="8">
        <f t="shared" si="272"/>
        <v>18.4643799448565</v>
      </c>
      <c r="AG1060" s="8">
        <f t="shared" si="263"/>
        <v>1.8332030076424099E-2</v>
      </c>
      <c r="AJ1060" s="132">
        <f>IF(Päälaskenta!$F$28&lt;Kaksitasouoma_matriisi!L1060,Päälaskenta!$C$20*Päälaskenta!$F$28,Päälaskenta!$C$20*Kaksitasouoma_matriisi!L1060)</f>
        <v>0.95</v>
      </c>
      <c r="AK1060" s="134">
        <f>SQRT(Päälaskenta!$D$20^2+(Päälaskenta!$D$20/(1/Päälaskenta!$E$20))^2)</f>
        <v>1.8029999999999999</v>
      </c>
      <c r="AL1060" s="134">
        <f>IF(Päälaskenta!$F$28&lt;Kaksitasouoma_matriisi!L1060,AK1060*Päälaskenta!$F$28*COS(ATAN(1/Päälaskenta!$E$20)),AK1060*Kaksitasouoma_matriisi!L1060*COS(ATAN(1/Päälaskenta!$E$20)))</f>
        <v>0.28499999999999998</v>
      </c>
      <c r="AM1060" s="134"/>
      <c r="AN1060" s="134">
        <f t="shared" si="271"/>
        <v>1.2350000000000001</v>
      </c>
      <c r="AO1060" s="8">
        <f t="shared" si="264"/>
        <v>0.46535287689815003</v>
      </c>
      <c r="AP1060" s="134">
        <f>Refererenssiarvoja!$B$16*H1060^(1/6)/(Refererenssiarvoja!$B$15^0.5)*(Päälaskenta!$G$28/2)^0.5*(1-AO1060)^(-1.5)</f>
        <v>0.106</v>
      </c>
      <c r="AQ1060" s="8">
        <f>Refererenssiarvoja!$B$16*Kaksitasouoma_matriisi!O1060^(1/6)/(SQRT((2*Refererenssiarvoja!$B$15)/(Päälaskenta!$F$31*Päälaskenta!$G$31*Päälaskenta!$F$28))+SQRT(Refererenssiarvoja!$B$15)/Refererenssiarvoja!$B$17*LN(Kaksitasouoma_matriisi!L1060/Päälaskenta!$F$28))</f>
        <v>-0.133866537571418</v>
      </c>
      <c r="AR1060" s="8">
        <f>Refererenssiarvoja!$B$16*Kaksitasouoma_matriisi!O1060^(1/6)/(SQRT((2*Refererenssiarvoja!$B$15)/(Päälaskenta!$F$31*Päälaskenta!$G$31*L1060)))</f>
        <v>0.23309768260254601</v>
      </c>
    </row>
    <row r="1061" spans="1:44" x14ac:dyDescent="0.2">
      <c r="A1061" s="8">
        <v>1059</v>
      </c>
      <c r="B1061" s="8">
        <f>IF(Päälaskenta!C$7,Päälaskenta!E$7,Päälaskenta!G$5)</f>
        <v>2.5</v>
      </c>
      <c r="C1061" s="56">
        <v>0.94099999999999995</v>
      </c>
      <c r="D1061" s="93">
        <f t="shared" si="257"/>
        <v>2.6566999999999998</v>
      </c>
      <c r="E1061" s="8">
        <f>IF(Päälaskenta!$C$26,Kaksitasouoma_matriisi!AP1061,Kaksitasouoma_matriisi!AC1061)</f>
        <v>0.10281202855775699</v>
      </c>
      <c r="F1061" s="56">
        <f>IF(D1061&lt;Päälaskenta!H$24,(SQRT(POWER(Päälaskenta!C$24/(2*Päälaskenta!E$24),2)+(D1061/Päälaskenta!E$24))-Päälaskenta!C$24/(2*Päälaskenta!E$24)),IF(D1061=Päälaskenta!H$24,Päälaskenta!D$24,Päälaskenta!D$24+(SQRT(POWER((Päälaskenta!C$20+Päälaskenta!G$24)/(2*Päälaskenta!E$20),2)+((D1061-Päälaskenta!H$24)/Päälaskenta!E$20))-(Päälaskenta!C$20+Päälaskenta!G$24)/(2*Päälaskenta!E$20))))</f>
        <v>0.89100000000000001</v>
      </c>
      <c r="G1061" s="57">
        <f>IF(F1061&gt;Päälaskenta!D$24,(2*SQRT((POWER(Päälaskenta!D$24,2))+POWER(Päälaskenta!E$24*Päälaskenta!D$24,2))+Päälaskenta!C$24)+(2*SQRT((POWER((F1061-Päälaskenta!D$24),2))+POWER(Päälaskenta!E$20*(F1061-Päälaskenta!D$24),2))+Päälaskenta!C$20),(2*SQRT((POWER(F1061,2))+POWER(Päälaskenta!E$24*F1061,2))+Päälaskenta!C$24))</f>
        <v>8.67</v>
      </c>
      <c r="H1061" s="57">
        <f t="shared" si="258"/>
        <v>0.31</v>
      </c>
      <c r="I1061" s="62">
        <f t="shared" si="259"/>
        <v>4.4611999999999999E-2</v>
      </c>
      <c r="J1061" s="8">
        <f>IF(F1061&lt;Päälaskenta!$D$24,0,Kaksitasouoma_matriisi!F1061-Päälaskenta!$D$24)</f>
        <v>0.191</v>
      </c>
      <c r="L1061" s="8">
        <f>IF(F1061&gt;Päälaskenta!D$24,F1061-Päälaskenta!D$24,0)</f>
        <v>0.191</v>
      </c>
      <c r="M1061" s="8">
        <f>IF(F1061&gt;Päälaskenta!D$24,(Päälaskenta!C$20+(Päälaskenta!E$20*(Kaksitasouoma_matriisi!F1061-Päälaskenta!D$24)))*(Kaksitasouoma_matriisi!F1061-Päälaskenta!D$24),0)</f>
        <v>1.0097214999999999</v>
      </c>
      <c r="N1061" s="8">
        <f>IF(F1061&gt;Päälaskenta!D$24,(2*SQRT((POWER((F1061-Päälaskenta!D$24),2))+POWER(Päälaskenta!E$20*(F1061-Päälaskenta!D$24),2))+Päälaskenta!C$20),0)</f>
        <v>5.6886602936136201</v>
      </c>
      <c r="O1061" s="8">
        <f t="shared" si="265"/>
        <v>0.177497239751434</v>
      </c>
      <c r="P1061" s="8">
        <f>IF(Päälaskenta!$C$29,IF(L1061&gt;Päälaskenta!$F$28,Kaksitasouoma_matriisi!AQ1061,Kaksitasouoma_matriisi!AR1061),Päälaskenta!$F$20)</f>
        <v>0.12</v>
      </c>
      <c r="Q1061" s="8">
        <f t="shared" si="266"/>
        <v>2.6575498940526701</v>
      </c>
      <c r="R1061" s="8">
        <f t="shared" si="260"/>
        <v>0.35862145339097701</v>
      </c>
      <c r="S1061" s="8">
        <f t="shared" si="267"/>
        <v>0.35516868105807098</v>
      </c>
      <c r="U1061" s="93">
        <f>IF(F1061&gt;Päälaskenta!D$24,Päälaskenta!H$24+L1061*Päälaskenta!G$24,F1061*Päälaskenta!C$24 + F1061*F1061*Päälaskenta!E$24)</f>
        <v>1.6484000000000001</v>
      </c>
      <c r="V1061" s="8">
        <f>IF(F1061&gt;Päälaskenta!D$24,2*SQRT(POWER(Päälaskenta!D$24,2)+POWER(Päälaskenta!E$24*Päälaskenta!D$24,2))+Päälaskenta!C$24,(2*SQRT((POWER(F1061,2))+POWER(Päälaskenta!E$24*F1061,2))+Päälaskenta!C$24))</f>
        <v>2.9798989873223301</v>
      </c>
      <c r="W1061" s="8">
        <f t="shared" si="268"/>
        <v>0.55317311325415597</v>
      </c>
      <c r="X1061" s="8">
        <f>Päälaskenta!F$24</f>
        <v>7.0000000000000007E-2</v>
      </c>
      <c r="Y1061" s="8">
        <f t="shared" si="269"/>
        <v>15.868599817042201</v>
      </c>
      <c r="Z1061" s="8">
        <f t="shared" si="261"/>
        <v>2.1413785466090198</v>
      </c>
      <c r="AA1061" s="8">
        <f t="shared" si="270"/>
        <v>1.2990648790396899</v>
      </c>
      <c r="AC1061" s="8">
        <f t="shared" si="262"/>
        <v>0.10281202855775699</v>
      </c>
      <c r="AE1061" s="8">
        <v>1059</v>
      </c>
      <c r="AF1061" s="8">
        <f t="shared" si="272"/>
        <v>18.526149711094899</v>
      </c>
      <c r="AG1061" s="8">
        <f t="shared" si="263"/>
        <v>1.82099888031091E-2</v>
      </c>
      <c r="AJ1061" s="132">
        <f>IF(Päälaskenta!$F$28&lt;Kaksitasouoma_matriisi!L1061,Päälaskenta!$C$20*Päälaskenta!$F$28,Päälaskenta!$C$20*Kaksitasouoma_matriisi!L1061)</f>
        <v>0.95499999999999996</v>
      </c>
      <c r="AK1061" s="134">
        <f>SQRT(Päälaskenta!$D$20^2+(Päälaskenta!$D$20/(1/Päälaskenta!$E$20))^2)</f>
        <v>1.8029999999999999</v>
      </c>
      <c r="AL1061" s="134">
        <f>IF(Päälaskenta!$F$28&lt;Kaksitasouoma_matriisi!L1061,AK1061*Päälaskenta!$F$28*COS(ATAN(1/Päälaskenta!$E$20)),AK1061*Kaksitasouoma_matriisi!L1061*COS(ATAN(1/Päälaskenta!$E$20)))</f>
        <v>0.28699999999999998</v>
      </c>
      <c r="AM1061" s="134"/>
      <c r="AN1061" s="134">
        <f t="shared" si="271"/>
        <v>1.242</v>
      </c>
      <c r="AO1061" s="8">
        <f t="shared" si="264"/>
        <v>0.467497271050551</v>
      </c>
      <c r="AP1061" s="134">
        <f>Refererenssiarvoja!$B$16*H1061^(1/6)/(Refererenssiarvoja!$B$15^0.5)*(Päälaskenta!$G$28/2)^0.5*(1-AO1061)^(-1.5)</f>
        <v>0.107</v>
      </c>
      <c r="AQ1061" s="8">
        <f>Refererenssiarvoja!$B$16*Kaksitasouoma_matriisi!O1061^(1/6)/(SQRT((2*Refererenssiarvoja!$B$15)/(Päälaskenta!$F$31*Päälaskenta!$G$31*Päälaskenta!$F$28))+SQRT(Refererenssiarvoja!$B$15)/Refererenssiarvoja!$B$17*LN(Kaksitasouoma_matriisi!L1061/Päälaskenta!$F$28))</f>
        <v>-0.13496733644113901</v>
      </c>
      <c r="AR1061" s="8">
        <f>Refererenssiarvoja!$B$16*Kaksitasouoma_matriisi!O1061^(1/6)/(SQRT((2*Refererenssiarvoja!$B$15)/(Päälaskenta!$F$31*Päälaskenta!$G$31*L1061)))</f>
        <v>0.233901199724214</v>
      </c>
    </row>
    <row r="1062" spans="1:44" x14ac:dyDescent="0.2">
      <c r="A1062" s="8">
        <v>1060</v>
      </c>
      <c r="B1062" s="8">
        <f>IF(Päälaskenta!C$7,Päälaskenta!E$7,Päälaskenta!G$5)</f>
        <v>2.5</v>
      </c>
      <c r="C1062" s="56">
        <v>0.94</v>
      </c>
      <c r="D1062" s="93">
        <f t="shared" si="257"/>
        <v>2.6596000000000002</v>
      </c>
      <c r="E1062" s="8">
        <f>IF(Päälaskenta!$C$26,Kaksitasouoma_matriisi!AP1062,Kaksitasouoma_matriisi!AC1062)</f>
        <v>0.10281202855775699</v>
      </c>
      <c r="F1062" s="56">
        <f>IF(D1062&lt;Päälaskenta!H$24,(SQRT(POWER(Päälaskenta!C$24/(2*Päälaskenta!E$24),2)+(D1062/Päälaskenta!E$24))-Päälaskenta!C$24/(2*Päälaskenta!E$24)),IF(D1062=Päälaskenta!H$24,Päälaskenta!D$24,Päälaskenta!D$24+(SQRT(POWER((Päälaskenta!C$20+Päälaskenta!G$24)/(2*Päälaskenta!E$20),2)+((D1062-Päälaskenta!H$24)/Päälaskenta!E$20))-(Päälaskenta!C$20+Päälaskenta!G$24)/(2*Päälaskenta!E$20))))</f>
        <v>0.89100000000000001</v>
      </c>
      <c r="G1062" s="57">
        <f>IF(F1062&gt;Päälaskenta!D$24,(2*SQRT((POWER(Päälaskenta!D$24,2))+POWER(Päälaskenta!E$24*Päälaskenta!D$24,2))+Päälaskenta!C$24)+(2*SQRT((POWER((F1062-Päälaskenta!D$24),2))+POWER(Päälaskenta!E$20*(F1062-Päälaskenta!D$24),2))+Päälaskenta!C$20),(2*SQRT((POWER(F1062,2))+POWER(Päälaskenta!E$24*F1062,2))+Päälaskenta!C$24))</f>
        <v>8.67</v>
      </c>
      <c r="H1062" s="57">
        <f t="shared" si="258"/>
        <v>0.31</v>
      </c>
      <c r="I1062" s="62">
        <f t="shared" si="259"/>
        <v>4.4517000000000001E-2</v>
      </c>
      <c r="J1062" s="8">
        <f>IF(F1062&lt;Päälaskenta!$D$24,0,Kaksitasouoma_matriisi!F1062-Päälaskenta!$D$24)</f>
        <v>0.191</v>
      </c>
      <c r="L1062" s="8">
        <f>IF(F1062&gt;Päälaskenta!D$24,F1062-Päälaskenta!D$24,0)</f>
        <v>0.191</v>
      </c>
      <c r="M1062" s="8">
        <f>IF(F1062&gt;Päälaskenta!D$24,(Päälaskenta!C$20+(Päälaskenta!E$20*(Kaksitasouoma_matriisi!F1062-Päälaskenta!D$24)))*(Kaksitasouoma_matriisi!F1062-Päälaskenta!D$24),0)</f>
        <v>1.0097214999999999</v>
      </c>
      <c r="N1062" s="8">
        <f>IF(F1062&gt;Päälaskenta!D$24,(2*SQRT((POWER((F1062-Päälaskenta!D$24),2))+POWER(Päälaskenta!E$20*(F1062-Päälaskenta!D$24),2))+Päälaskenta!C$20),0)</f>
        <v>5.6886602936136201</v>
      </c>
      <c r="O1062" s="8">
        <f t="shared" si="265"/>
        <v>0.177497239751434</v>
      </c>
      <c r="P1062" s="8">
        <f>IF(Päälaskenta!$C$29,IF(L1062&gt;Päälaskenta!$F$28,Kaksitasouoma_matriisi!AQ1062,Kaksitasouoma_matriisi!AR1062),Päälaskenta!$F$20)</f>
        <v>0.12</v>
      </c>
      <c r="Q1062" s="8">
        <f t="shared" si="266"/>
        <v>2.6575498940526701</v>
      </c>
      <c r="R1062" s="8">
        <f t="shared" si="260"/>
        <v>0.35862145339097701</v>
      </c>
      <c r="S1062" s="8">
        <f t="shared" si="267"/>
        <v>0.35516868105807098</v>
      </c>
      <c r="U1062" s="93">
        <f>IF(F1062&gt;Päälaskenta!D$24,Päälaskenta!H$24+L1062*Päälaskenta!G$24,F1062*Päälaskenta!C$24 + F1062*F1062*Päälaskenta!E$24)</f>
        <v>1.6484000000000001</v>
      </c>
      <c r="V1062" s="8">
        <f>IF(F1062&gt;Päälaskenta!D$24,2*SQRT(POWER(Päälaskenta!D$24,2)+POWER(Päälaskenta!E$24*Päälaskenta!D$24,2))+Päälaskenta!C$24,(2*SQRT((POWER(F1062,2))+POWER(Päälaskenta!E$24*F1062,2))+Päälaskenta!C$24))</f>
        <v>2.9798989873223301</v>
      </c>
      <c r="W1062" s="8">
        <f t="shared" si="268"/>
        <v>0.55317311325415597</v>
      </c>
      <c r="X1062" s="8">
        <f>Päälaskenta!F$24</f>
        <v>7.0000000000000007E-2</v>
      </c>
      <c r="Y1062" s="8">
        <f t="shared" si="269"/>
        <v>15.868599817042201</v>
      </c>
      <c r="Z1062" s="8">
        <f t="shared" si="261"/>
        <v>2.1413785466090198</v>
      </c>
      <c r="AA1062" s="8">
        <f t="shared" si="270"/>
        <v>1.2990648790396899</v>
      </c>
      <c r="AC1062" s="8">
        <f t="shared" si="262"/>
        <v>0.10281202855775699</v>
      </c>
      <c r="AE1062" s="8">
        <v>1060</v>
      </c>
      <c r="AF1062" s="8">
        <f t="shared" si="272"/>
        <v>18.526149711094899</v>
      </c>
      <c r="AG1062" s="8">
        <f t="shared" si="263"/>
        <v>1.82099888031091E-2</v>
      </c>
      <c r="AJ1062" s="132">
        <f>IF(Päälaskenta!$F$28&lt;Kaksitasouoma_matriisi!L1062,Päälaskenta!$C$20*Päälaskenta!$F$28,Päälaskenta!$C$20*Kaksitasouoma_matriisi!L1062)</f>
        <v>0.95499999999999996</v>
      </c>
      <c r="AK1062" s="134">
        <f>SQRT(Päälaskenta!$D$20^2+(Päälaskenta!$D$20/(1/Päälaskenta!$E$20))^2)</f>
        <v>1.8029999999999999</v>
      </c>
      <c r="AL1062" s="134">
        <f>IF(Päälaskenta!$F$28&lt;Kaksitasouoma_matriisi!L1062,AK1062*Päälaskenta!$F$28*COS(ATAN(1/Päälaskenta!$E$20)),AK1062*Kaksitasouoma_matriisi!L1062*COS(ATAN(1/Päälaskenta!$E$20)))</f>
        <v>0.28699999999999998</v>
      </c>
      <c r="AM1062" s="134"/>
      <c r="AN1062" s="134">
        <f t="shared" si="271"/>
        <v>1.242</v>
      </c>
      <c r="AO1062" s="8">
        <f t="shared" si="264"/>
        <v>0.46698751691983797</v>
      </c>
      <c r="AP1062" s="134">
        <f>Refererenssiarvoja!$B$16*H1062^(1/6)/(Refererenssiarvoja!$B$15^0.5)*(Päälaskenta!$G$28/2)^0.5*(1-AO1062)^(-1.5)</f>
        <v>0.107</v>
      </c>
      <c r="AQ1062" s="8">
        <f>Refererenssiarvoja!$B$16*Kaksitasouoma_matriisi!O1062^(1/6)/(SQRT((2*Refererenssiarvoja!$B$15)/(Päälaskenta!$F$31*Päälaskenta!$G$31*Päälaskenta!$F$28))+SQRT(Refererenssiarvoja!$B$15)/Refererenssiarvoja!$B$17*LN(Kaksitasouoma_matriisi!L1062/Päälaskenta!$F$28))</f>
        <v>-0.13496733644113901</v>
      </c>
      <c r="AR1062" s="8">
        <f>Refererenssiarvoja!$B$16*Kaksitasouoma_matriisi!O1062^(1/6)/(SQRT((2*Refererenssiarvoja!$B$15)/(Päälaskenta!$F$31*Päälaskenta!$G$31*L1062)))</f>
        <v>0.233901199724214</v>
      </c>
    </row>
    <row r="1063" spans="1:44" x14ac:dyDescent="0.2">
      <c r="A1063" s="8">
        <v>1061</v>
      </c>
      <c r="B1063" s="8">
        <f>IF(Päälaskenta!C$7,Päälaskenta!E$7,Päälaskenta!G$5)</f>
        <v>2.5</v>
      </c>
      <c r="C1063" s="56">
        <v>0.93899999999999995</v>
      </c>
      <c r="D1063" s="93">
        <f t="shared" si="257"/>
        <v>2.6623999999999999</v>
      </c>
      <c r="E1063" s="8">
        <f>IF(Päälaskenta!$C$26,Kaksitasouoma_matriisi!AP1063,Kaksitasouoma_matriisi!AC1063)</f>
        <v>0.102819174652597</v>
      </c>
      <c r="F1063" s="56">
        <f>IF(D1063&lt;Päälaskenta!H$24,(SQRT(POWER(Päälaskenta!C$24/(2*Päälaskenta!E$24),2)+(D1063/Päälaskenta!E$24))-Päälaskenta!C$24/(2*Päälaskenta!E$24)),IF(D1063=Päälaskenta!H$24,Päälaskenta!D$24,Päälaskenta!D$24+(SQRT(POWER((Päälaskenta!C$20+Päälaskenta!G$24)/(2*Päälaskenta!E$20),2)+((D1063-Päälaskenta!H$24)/Päälaskenta!E$20))-(Päälaskenta!C$20+Päälaskenta!G$24)/(2*Päälaskenta!E$20))))</f>
        <v>0.89200000000000002</v>
      </c>
      <c r="G1063" s="57">
        <f>IF(F1063&gt;Päälaskenta!D$24,(2*SQRT((POWER(Päälaskenta!D$24,2))+POWER(Päälaskenta!E$24*Päälaskenta!D$24,2))+Päälaskenta!C$24)+(2*SQRT((POWER((F1063-Päälaskenta!D$24),2))+POWER(Päälaskenta!E$20*(F1063-Päälaskenta!D$24),2))+Päälaskenta!C$20),(2*SQRT((POWER(F1063,2))+POWER(Päälaskenta!E$24*F1063,2))+Päälaskenta!C$24))</f>
        <v>8.67</v>
      </c>
      <c r="H1063" s="57">
        <f t="shared" si="258"/>
        <v>0.31</v>
      </c>
      <c r="I1063" s="62">
        <f t="shared" si="259"/>
        <v>4.4429000000000003E-2</v>
      </c>
      <c r="J1063" s="8">
        <f>IF(F1063&lt;Päälaskenta!$D$24,0,Kaksitasouoma_matriisi!F1063-Päälaskenta!$D$24)</f>
        <v>0.192</v>
      </c>
      <c r="L1063" s="8">
        <f>IF(F1063&gt;Päälaskenta!D$24,F1063-Päälaskenta!D$24,0)</f>
        <v>0.192</v>
      </c>
      <c r="M1063" s="8">
        <f>IF(F1063&gt;Päälaskenta!D$24,(Päälaskenta!C$20+(Päälaskenta!E$20*(Kaksitasouoma_matriisi!F1063-Päälaskenta!D$24)))*(Kaksitasouoma_matriisi!F1063-Päälaskenta!D$24),0)</f>
        <v>1.015296</v>
      </c>
      <c r="N1063" s="8">
        <f>IF(F1063&gt;Päälaskenta!D$24,(2*SQRT((POWER((F1063-Päälaskenta!D$24),2))+POWER(Päälaskenta!E$20*(F1063-Päälaskenta!D$24),2))+Päälaskenta!C$20),0)</f>
        <v>5.6922658448890902</v>
      </c>
      <c r="O1063" s="8">
        <f t="shared" si="265"/>
        <v>0.178364122067771</v>
      </c>
      <c r="P1063" s="8">
        <f>IF(Päälaskenta!$C$29,IF(L1063&gt;Päälaskenta!$F$28,Kaksitasouoma_matriisi!AQ1063,Kaksitasouoma_matriisi!AR1063),Päälaskenta!$F$20)</f>
        <v>0.12</v>
      </c>
      <c r="Q1063" s="8">
        <f t="shared" si="266"/>
        <v>2.68091531795756</v>
      </c>
      <c r="R1063" s="8">
        <f t="shared" si="260"/>
        <v>0.36056992115590702</v>
      </c>
      <c r="S1063" s="8">
        <f t="shared" si="267"/>
        <v>0.35513773437096902</v>
      </c>
      <c r="U1063" s="93">
        <f>IF(F1063&gt;Päälaskenta!D$24,Päälaskenta!H$24+L1063*Päälaskenta!G$24,F1063*Päälaskenta!C$24 + F1063*F1063*Päälaskenta!E$24)</f>
        <v>1.6508</v>
      </c>
      <c r="V1063" s="8">
        <f>IF(F1063&gt;Päälaskenta!D$24,2*SQRT(POWER(Päälaskenta!D$24,2)+POWER(Päälaskenta!E$24*Päälaskenta!D$24,2))+Päälaskenta!C$24,(2*SQRT((POWER(F1063,2))+POWER(Päälaskenta!E$24*F1063,2))+Päälaskenta!C$24))</f>
        <v>2.9798989873223301</v>
      </c>
      <c r="W1063" s="8">
        <f t="shared" si="268"/>
        <v>0.55397850968209195</v>
      </c>
      <c r="X1063" s="8">
        <f>Päälaskenta!F$24</f>
        <v>7.0000000000000007E-2</v>
      </c>
      <c r="Y1063" s="8">
        <f t="shared" si="269"/>
        <v>15.907125174737599</v>
      </c>
      <c r="Z1063" s="8">
        <f t="shared" si="261"/>
        <v>2.1394300788440899</v>
      </c>
      <c r="AA1063" s="8">
        <f t="shared" si="270"/>
        <v>1.2959959285462099</v>
      </c>
      <c r="AC1063" s="8">
        <f t="shared" si="262"/>
        <v>0.102819174652597</v>
      </c>
      <c r="AE1063" s="8">
        <v>1061</v>
      </c>
      <c r="AF1063" s="8">
        <f t="shared" si="272"/>
        <v>18.5880404926952</v>
      </c>
      <c r="AG1063" s="8">
        <f t="shared" si="263"/>
        <v>1.8088926643937499E-2</v>
      </c>
      <c r="AJ1063" s="132">
        <f>IF(Päälaskenta!$F$28&lt;Kaksitasouoma_matriisi!L1063,Päälaskenta!$C$20*Päälaskenta!$F$28,Päälaskenta!$C$20*Kaksitasouoma_matriisi!L1063)</f>
        <v>0.96</v>
      </c>
      <c r="AK1063" s="134">
        <f>SQRT(Päälaskenta!$D$20^2+(Päälaskenta!$D$20/(1/Päälaskenta!$E$20))^2)</f>
        <v>1.8029999999999999</v>
      </c>
      <c r="AL1063" s="134">
        <f>IF(Päälaskenta!$F$28&lt;Kaksitasouoma_matriisi!L1063,AK1063*Päälaskenta!$F$28*COS(ATAN(1/Päälaskenta!$E$20)),AK1063*Kaksitasouoma_matriisi!L1063*COS(ATAN(1/Päälaskenta!$E$20)))</f>
        <v>0.28799999999999998</v>
      </c>
      <c r="AM1063" s="134"/>
      <c r="AN1063" s="134">
        <f t="shared" si="271"/>
        <v>1.248</v>
      </c>
      <c r="AO1063" s="8">
        <f t="shared" si="264"/>
        <v>0.46875</v>
      </c>
      <c r="AP1063" s="134">
        <f>Refererenssiarvoja!$B$16*H1063^(1/6)/(Refererenssiarvoja!$B$15^0.5)*(Päälaskenta!$G$28/2)^0.5*(1-AO1063)^(-1.5)</f>
        <v>0.107</v>
      </c>
      <c r="AQ1063" s="8">
        <f>Refererenssiarvoja!$B$16*Kaksitasouoma_matriisi!O1063^(1/6)/(SQRT((2*Refererenssiarvoja!$B$15)/(Päälaskenta!$F$31*Päälaskenta!$G$31*Päälaskenta!$F$28))+SQRT(Refererenssiarvoja!$B$15)/Refererenssiarvoja!$B$17*LN(Kaksitasouoma_matriisi!L1063/Päälaskenta!$F$28))</f>
        <v>-0.13607872750432201</v>
      </c>
      <c r="AR1063" s="8">
        <f>Refererenssiarvoja!$B$16*Kaksitasouoma_matriisi!O1063^(1/6)/(SQRT((2*Refererenssiarvoja!$B$15)/(Päälaskenta!$F$31*Päälaskenta!$G$31*L1063)))</f>
        <v>0.234703210088618</v>
      </c>
    </row>
    <row r="1064" spans="1:44" x14ac:dyDescent="0.2">
      <c r="A1064" s="8">
        <v>1062</v>
      </c>
      <c r="B1064" s="8">
        <f>IF(Päälaskenta!C$7,Päälaskenta!E$7,Päälaskenta!G$5)</f>
        <v>2.5</v>
      </c>
      <c r="C1064" s="56">
        <v>0.93799999999999994</v>
      </c>
      <c r="D1064" s="93">
        <f t="shared" si="257"/>
        <v>2.6652</v>
      </c>
      <c r="E1064" s="8">
        <f>IF(Päälaskenta!$C$26,Kaksitasouoma_matriisi!AP1064,Kaksitasouoma_matriisi!AC1064)</f>
        <v>0.102819174652597</v>
      </c>
      <c r="F1064" s="56">
        <f>IF(D1064&lt;Päälaskenta!H$24,(SQRT(POWER(Päälaskenta!C$24/(2*Päälaskenta!E$24),2)+(D1064/Päälaskenta!E$24))-Päälaskenta!C$24/(2*Päälaskenta!E$24)),IF(D1064=Päälaskenta!H$24,Päälaskenta!D$24,Päälaskenta!D$24+(SQRT(POWER((Päälaskenta!C$20+Päälaskenta!G$24)/(2*Päälaskenta!E$20),2)+((D1064-Päälaskenta!H$24)/Päälaskenta!E$20))-(Päälaskenta!C$20+Päälaskenta!G$24)/(2*Päälaskenta!E$20))))</f>
        <v>0.89200000000000002</v>
      </c>
      <c r="G1064" s="57">
        <f>IF(F1064&gt;Päälaskenta!D$24,(2*SQRT((POWER(Päälaskenta!D$24,2))+POWER(Päälaskenta!E$24*Päälaskenta!D$24,2))+Päälaskenta!C$24)+(2*SQRT((POWER((F1064-Päälaskenta!D$24),2))+POWER(Päälaskenta!E$20*(F1064-Päälaskenta!D$24),2))+Päälaskenta!C$20),(2*SQRT((POWER(F1064,2))+POWER(Päälaskenta!E$24*F1064,2))+Päälaskenta!C$24))</f>
        <v>8.67</v>
      </c>
      <c r="H1064" s="57">
        <f t="shared" si="258"/>
        <v>0.31</v>
      </c>
      <c r="I1064" s="62">
        <f t="shared" si="259"/>
        <v>4.4333999999999998E-2</v>
      </c>
      <c r="J1064" s="8">
        <f>IF(F1064&lt;Päälaskenta!$D$24,0,Kaksitasouoma_matriisi!F1064-Päälaskenta!$D$24)</f>
        <v>0.192</v>
      </c>
      <c r="L1064" s="8">
        <f>IF(F1064&gt;Päälaskenta!D$24,F1064-Päälaskenta!D$24,0)</f>
        <v>0.192</v>
      </c>
      <c r="M1064" s="8">
        <f>IF(F1064&gt;Päälaskenta!D$24,(Päälaskenta!C$20+(Päälaskenta!E$20*(Kaksitasouoma_matriisi!F1064-Päälaskenta!D$24)))*(Kaksitasouoma_matriisi!F1064-Päälaskenta!D$24),0)</f>
        <v>1.015296</v>
      </c>
      <c r="N1064" s="8">
        <f>IF(F1064&gt;Päälaskenta!D$24,(2*SQRT((POWER((F1064-Päälaskenta!D$24),2))+POWER(Päälaskenta!E$20*(F1064-Päälaskenta!D$24),2))+Päälaskenta!C$20),0)</f>
        <v>5.6922658448890902</v>
      </c>
      <c r="O1064" s="8">
        <f t="shared" si="265"/>
        <v>0.178364122067771</v>
      </c>
      <c r="P1064" s="8">
        <f>IF(Päälaskenta!$C$29,IF(L1064&gt;Päälaskenta!$F$28,Kaksitasouoma_matriisi!AQ1064,Kaksitasouoma_matriisi!AR1064),Päälaskenta!$F$20)</f>
        <v>0.12</v>
      </c>
      <c r="Q1064" s="8">
        <f t="shared" si="266"/>
        <v>2.68091531795756</v>
      </c>
      <c r="R1064" s="8">
        <f t="shared" si="260"/>
        <v>0.36056992115590702</v>
      </c>
      <c r="S1064" s="8">
        <f t="shared" si="267"/>
        <v>0.35513773437096902</v>
      </c>
      <c r="U1064" s="93">
        <f>IF(F1064&gt;Päälaskenta!D$24,Päälaskenta!H$24+L1064*Päälaskenta!G$24,F1064*Päälaskenta!C$24 + F1064*F1064*Päälaskenta!E$24)</f>
        <v>1.6508</v>
      </c>
      <c r="V1064" s="8">
        <f>IF(F1064&gt;Päälaskenta!D$24,2*SQRT(POWER(Päälaskenta!D$24,2)+POWER(Päälaskenta!E$24*Päälaskenta!D$24,2))+Päälaskenta!C$24,(2*SQRT((POWER(F1064,2))+POWER(Päälaskenta!E$24*F1064,2))+Päälaskenta!C$24))</f>
        <v>2.9798989873223301</v>
      </c>
      <c r="W1064" s="8">
        <f t="shared" si="268"/>
        <v>0.55397850968209195</v>
      </c>
      <c r="X1064" s="8">
        <f>Päälaskenta!F$24</f>
        <v>7.0000000000000007E-2</v>
      </c>
      <c r="Y1064" s="8">
        <f t="shared" si="269"/>
        <v>15.907125174737599</v>
      </c>
      <c r="Z1064" s="8">
        <f t="shared" si="261"/>
        <v>2.1394300788440899</v>
      </c>
      <c r="AA1064" s="8">
        <f t="shared" si="270"/>
        <v>1.2959959285462099</v>
      </c>
      <c r="AC1064" s="8">
        <f t="shared" si="262"/>
        <v>0.102819174652597</v>
      </c>
      <c r="AE1064" s="8">
        <v>1062</v>
      </c>
      <c r="AF1064" s="8">
        <f t="shared" si="272"/>
        <v>18.5880404926952</v>
      </c>
      <c r="AG1064" s="8">
        <f t="shared" si="263"/>
        <v>1.8088926643937499E-2</v>
      </c>
      <c r="AJ1064" s="132">
        <f>IF(Päälaskenta!$F$28&lt;Kaksitasouoma_matriisi!L1064,Päälaskenta!$C$20*Päälaskenta!$F$28,Päälaskenta!$C$20*Kaksitasouoma_matriisi!L1064)</f>
        <v>0.96</v>
      </c>
      <c r="AK1064" s="134">
        <f>SQRT(Päälaskenta!$D$20^2+(Päälaskenta!$D$20/(1/Päälaskenta!$E$20))^2)</f>
        <v>1.8029999999999999</v>
      </c>
      <c r="AL1064" s="134">
        <f>IF(Päälaskenta!$F$28&lt;Kaksitasouoma_matriisi!L1064,AK1064*Päälaskenta!$F$28*COS(ATAN(1/Päälaskenta!$E$20)),AK1064*Kaksitasouoma_matriisi!L1064*COS(ATAN(1/Päälaskenta!$E$20)))</f>
        <v>0.28799999999999998</v>
      </c>
      <c r="AM1064" s="134"/>
      <c r="AN1064" s="134">
        <f t="shared" si="271"/>
        <v>1.248</v>
      </c>
      <c r="AO1064" s="8">
        <f t="shared" si="264"/>
        <v>0.46825754164790601</v>
      </c>
      <c r="AP1064" s="134">
        <f>Refererenssiarvoja!$B$16*H1064^(1/6)/(Refererenssiarvoja!$B$15^0.5)*(Päälaskenta!$G$28/2)^0.5*(1-AO1064)^(-1.5)</f>
        <v>0.107</v>
      </c>
      <c r="AQ1064" s="8">
        <f>Refererenssiarvoja!$B$16*Kaksitasouoma_matriisi!O1064^(1/6)/(SQRT((2*Refererenssiarvoja!$B$15)/(Päälaskenta!$F$31*Päälaskenta!$G$31*Päälaskenta!$F$28))+SQRT(Refererenssiarvoja!$B$15)/Refererenssiarvoja!$B$17*LN(Kaksitasouoma_matriisi!L1064/Päälaskenta!$F$28))</f>
        <v>-0.13607872750432201</v>
      </c>
      <c r="AR1064" s="8">
        <f>Refererenssiarvoja!$B$16*Kaksitasouoma_matriisi!O1064^(1/6)/(SQRT((2*Refererenssiarvoja!$B$15)/(Päälaskenta!$F$31*Päälaskenta!$G$31*L1064)))</f>
        <v>0.234703210088618</v>
      </c>
    </row>
    <row r="1065" spans="1:44" x14ac:dyDescent="0.2">
      <c r="A1065" s="8">
        <v>1063</v>
      </c>
      <c r="B1065" s="8">
        <f>IF(Päälaskenta!C$7,Päälaskenta!E$7,Päälaskenta!G$5)</f>
        <v>2.5</v>
      </c>
      <c r="C1065" s="56">
        <v>0.93700000000000006</v>
      </c>
      <c r="D1065" s="93">
        <f t="shared" si="257"/>
        <v>2.6680999999999999</v>
      </c>
      <c r="E1065" s="8">
        <f>IF(Päälaskenta!$C$26,Kaksitasouoma_matriisi!AP1065,Kaksitasouoma_matriisi!AC1065)</f>
        <v>0.102819174652597</v>
      </c>
      <c r="F1065" s="56">
        <f>IF(D1065&lt;Päälaskenta!H$24,(SQRT(POWER(Päälaskenta!C$24/(2*Päälaskenta!E$24),2)+(D1065/Päälaskenta!E$24))-Päälaskenta!C$24/(2*Päälaskenta!E$24)),IF(D1065=Päälaskenta!H$24,Päälaskenta!D$24,Päälaskenta!D$24+(SQRT(POWER((Päälaskenta!C$20+Päälaskenta!G$24)/(2*Päälaskenta!E$20),2)+((D1065-Päälaskenta!H$24)/Päälaskenta!E$20))-(Päälaskenta!C$20+Päälaskenta!G$24)/(2*Päälaskenta!E$20))))</f>
        <v>0.89200000000000002</v>
      </c>
      <c r="G1065" s="57">
        <f>IF(F1065&gt;Päälaskenta!D$24,(2*SQRT((POWER(Päälaskenta!D$24,2))+POWER(Päälaskenta!E$24*Päälaskenta!D$24,2))+Päälaskenta!C$24)+(2*SQRT((POWER((F1065-Päälaskenta!D$24),2))+POWER(Päälaskenta!E$20*(F1065-Päälaskenta!D$24),2))+Päälaskenta!C$20),(2*SQRT((POWER(F1065,2))+POWER(Päälaskenta!E$24*F1065,2))+Päälaskenta!C$24))</f>
        <v>8.67</v>
      </c>
      <c r="H1065" s="57">
        <f t="shared" si="258"/>
        <v>0.31</v>
      </c>
      <c r="I1065" s="62">
        <f t="shared" si="259"/>
        <v>4.4240000000000002E-2</v>
      </c>
      <c r="J1065" s="8">
        <f>IF(F1065&lt;Päälaskenta!$D$24,0,Kaksitasouoma_matriisi!F1065-Päälaskenta!$D$24)</f>
        <v>0.192</v>
      </c>
      <c r="L1065" s="8">
        <f>IF(F1065&gt;Päälaskenta!D$24,F1065-Päälaskenta!D$24,0)</f>
        <v>0.192</v>
      </c>
      <c r="M1065" s="8">
        <f>IF(F1065&gt;Päälaskenta!D$24,(Päälaskenta!C$20+(Päälaskenta!E$20*(Kaksitasouoma_matriisi!F1065-Päälaskenta!D$24)))*(Kaksitasouoma_matriisi!F1065-Päälaskenta!D$24),0)</f>
        <v>1.015296</v>
      </c>
      <c r="N1065" s="8">
        <f>IF(F1065&gt;Päälaskenta!D$24,(2*SQRT((POWER((F1065-Päälaskenta!D$24),2))+POWER(Päälaskenta!E$20*(F1065-Päälaskenta!D$24),2))+Päälaskenta!C$20),0)</f>
        <v>5.6922658448890902</v>
      </c>
      <c r="O1065" s="8">
        <f t="shared" si="265"/>
        <v>0.178364122067771</v>
      </c>
      <c r="P1065" s="8">
        <f>IF(Päälaskenta!$C$29,IF(L1065&gt;Päälaskenta!$F$28,Kaksitasouoma_matriisi!AQ1065,Kaksitasouoma_matriisi!AR1065),Päälaskenta!$F$20)</f>
        <v>0.12</v>
      </c>
      <c r="Q1065" s="8">
        <f t="shared" si="266"/>
        <v>2.68091531795756</v>
      </c>
      <c r="R1065" s="8">
        <f t="shared" si="260"/>
        <v>0.36056992115590702</v>
      </c>
      <c r="S1065" s="8">
        <f t="shared" si="267"/>
        <v>0.35513773437096902</v>
      </c>
      <c r="U1065" s="93">
        <f>IF(F1065&gt;Päälaskenta!D$24,Päälaskenta!H$24+L1065*Päälaskenta!G$24,F1065*Päälaskenta!C$24 + F1065*F1065*Päälaskenta!E$24)</f>
        <v>1.6508</v>
      </c>
      <c r="V1065" s="8">
        <f>IF(F1065&gt;Päälaskenta!D$24,2*SQRT(POWER(Päälaskenta!D$24,2)+POWER(Päälaskenta!E$24*Päälaskenta!D$24,2))+Päälaskenta!C$24,(2*SQRT((POWER(F1065,2))+POWER(Päälaskenta!E$24*F1065,2))+Päälaskenta!C$24))</f>
        <v>2.9798989873223301</v>
      </c>
      <c r="W1065" s="8">
        <f t="shared" si="268"/>
        <v>0.55397850968209195</v>
      </c>
      <c r="X1065" s="8">
        <f>Päälaskenta!F$24</f>
        <v>7.0000000000000007E-2</v>
      </c>
      <c r="Y1065" s="8">
        <f t="shared" si="269"/>
        <v>15.907125174737599</v>
      </c>
      <c r="Z1065" s="8">
        <f t="shared" si="261"/>
        <v>2.1394300788440899</v>
      </c>
      <c r="AA1065" s="8">
        <f t="shared" si="270"/>
        <v>1.2959959285462099</v>
      </c>
      <c r="AC1065" s="8">
        <f t="shared" si="262"/>
        <v>0.102819174652597</v>
      </c>
      <c r="AE1065" s="8">
        <v>1063</v>
      </c>
      <c r="AF1065" s="8">
        <f t="shared" si="272"/>
        <v>18.5880404926952</v>
      </c>
      <c r="AG1065" s="8">
        <f t="shared" si="263"/>
        <v>1.8088926643937499E-2</v>
      </c>
      <c r="AJ1065" s="132">
        <f>IF(Päälaskenta!$F$28&lt;Kaksitasouoma_matriisi!L1065,Päälaskenta!$C$20*Päälaskenta!$F$28,Päälaskenta!$C$20*Kaksitasouoma_matriisi!L1065)</f>
        <v>0.96</v>
      </c>
      <c r="AK1065" s="134">
        <f>SQRT(Päälaskenta!$D$20^2+(Päälaskenta!$D$20/(1/Päälaskenta!$E$20))^2)</f>
        <v>1.8029999999999999</v>
      </c>
      <c r="AL1065" s="134">
        <f>IF(Päälaskenta!$F$28&lt;Kaksitasouoma_matriisi!L1065,AK1065*Päälaskenta!$F$28*COS(ATAN(1/Päälaskenta!$E$20)),AK1065*Kaksitasouoma_matriisi!L1065*COS(ATAN(1/Päälaskenta!$E$20)))</f>
        <v>0.28799999999999998</v>
      </c>
      <c r="AM1065" s="134"/>
      <c r="AN1065" s="134">
        <f t="shared" si="271"/>
        <v>1.248</v>
      </c>
      <c r="AO1065" s="8">
        <f t="shared" si="264"/>
        <v>0.46774858513549</v>
      </c>
      <c r="AP1065" s="134">
        <f>Refererenssiarvoja!$B$16*H1065^(1/6)/(Refererenssiarvoja!$B$15^0.5)*(Päälaskenta!$G$28/2)^0.5*(1-AO1065)^(-1.5)</f>
        <v>0.107</v>
      </c>
      <c r="AQ1065" s="8">
        <f>Refererenssiarvoja!$B$16*Kaksitasouoma_matriisi!O1065^(1/6)/(SQRT((2*Refererenssiarvoja!$B$15)/(Päälaskenta!$F$31*Päälaskenta!$G$31*Päälaskenta!$F$28))+SQRT(Refererenssiarvoja!$B$15)/Refererenssiarvoja!$B$17*LN(Kaksitasouoma_matriisi!L1065/Päälaskenta!$F$28))</f>
        <v>-0.13607872750432201</v>
      </c>
      <c r="AR1065" s="8">
        <f>Refererenssiarvoja!$B$16*Kaksitasouoma_matriisi!O1065^(1/6)/(SQRT((2*Refererenssiarvoja!$B$15)/(Päälaskenta!$F$31*Päälaskenta!$G$31*L1065)))</f>
        <v>0.234703210088618</v>
      </c>
    </row>
    <row r="1066" spans="1:44" x14ac:dyDescent="0.2">
      <c r="A1066" s="8">
        <v>1064</v>
      </c>
      <c r="B1066" s="8">
        <f>IF(Päälaskenta!C$7,Päälaskenta!E$7,Päälaskenta!G$5)</f>
        <v>2.5</v>
      </c>
      <c r="C1066" s="56">
        <v>0.93600000000000005</v>
      </c>
      <c r="D1066" s="93">
        <f t="shared" si="257"/>
        <v>2.6709000000000001</v>
      </c>
      <c r="E1066" s="8">
        <f>IF(Päälaskenta!$C$26,Kaksitasouoma_matriisi!AP1066,Kaksitasouoma_matriisi!AC1066)</f>
        <v>0.102826314807765</v>
      </c>
      <c r="F1066" s="56">
        <f>IF(D1066&lt;Päälaskenta!H$24,(SQRT(POWER(Päälaskenta!C$24/(2*Päälaskenta!E$24),2)+(D1066/Päälaskenta!E$24))-Päälaskenta!C$24/(2*Päälaskenta!E$24)),IF(D1066=Päälaskenta!H$24,Päälaskenta!D$24,Päälaskenta!D$24+(SQRT(POWER((Päälaskenta!C$20+Päälaskenta!G$24)/(2*Päälaskenta!E$20),2)+((D1066-Päälaskenta!H$24)/Päälaskenta!E$20))-(Päälaskenta!C$20+Päälaskenta!G$24)/(2*Päälaskenta!E$20))))</f>
        <v>0.89300000000000002</v>
      </c>
      <c r="G1066" s="57">
        <f>IF(F1066&gt;Päälaskenta!D$24,(2*SQRT((POWER(Päälaskenta!D$24,2))+POWER(Päälaskenta!E$24*Päälaskenta!D$24,2))+Päälaskenta!C$24)+(2*SQRT((POWER((F1066-Päälaskenta!D$24),2))+POWER(Päälaskenta!E$20*(F1066-Päälaskenta!D$24),2))+Päälaskenta!C$20),(2*SQRT((POWER(F1066,2))+POWER(Päälaskenta!E$24*F1066,2))+Päälaskenta!C$24))</f>
        <v>8.68</v>
      </c>
      <c r="H1066" s="57">
        <f t="shared" si="258"/>
        <v>0.31</v>
      </c>
      <c r="I1066" s="62">
        <f t="shared" si="259"/>
        <v>4.4151000000000003E-2</v>
      </c>
      <c r="J1066" s="8">
        <f>IF(F1066&lt;Päälaskenta!$D$24,0,Kaksitasouoma_matriisi!F1066-Päälaskenta!$D$24)</f>
        <v>0.193</v>
      </c>
      <c r="L1066" s="8">
        <f>IF(F1066&gt;Päälaskenta!D$24,F1066-Päälaskenta!D$24,0)</f>
        <v>0.193</v>
      </c>
      <c r="M1066" s="8">
        <f>IF(F1066&gt;Päälaskenta!D$24,(Päälaskenta!C$20+(Päälaskenta!E$20*(Kaksitasouoma_matriisi!F1066-Päälaskenta!D$24)))*(Kaksitasouoma_matriisi!F1066-Päälaskenta!D$24),0)</f>
        <v>1.0208735</v>
      </c>
      <c r="N1066" s="8">
        <f>IF(F1066&gt;Päälaskenta!D$24,(2*SQRT((POWER((F1066-Päälaskenta!D$24),2))+POWER(Päälaskenta!E$20*(F1066-Päälaskenta!D$24),2))+Päälaskenta!C$20),0)</f>
        <v>5.6958713961645504</v>
      </c>
      <c r="O1066" s="8">
        <f t="shared" si="265"/>
        <v>0.17923043358869201</v>
      </c>
      <c r="P1066" s="8">
        <f>IF(Päälaskenta!$C$29,IF(L1066&gt;Päälaskenta!$F$28,Kaksitasouoma_matriisi!AQ1066,Kaksitasouoma_matriisi!AR1066),Päälaskenta!$F$20)</f>
        <v>0.12</v>
      </c>
      <c r="Q1066" s="8">
        <f t="shared" si="266"/>
        <v>2.7043642614692001</v>
      </c>
      <c r="R1066" s="8">
        <f t="shared" si="260"/>
        <v>0.36251430283584002</v>
      </c>
      <c r="S1066" s="8">
        <f t="shared" si="267"/>
        <v>0.35510207957777301</v>
      </c>
      <c r="U1066" s="93">
        <f>IF(F1066&gt;Päälaskenta!D$24,Päälaskenta!H$24+L1066*Päälaskenta!G$24,F1066*Päälaskenta!C$24 + F1066*F1066*Päälaskenta!E$24)</f>
        <v>1.6532</v>
      </c>
      <c r="V1066" s="8">
        <f>IF(F1066&gt;Päälaskenta!D$24,2*SQRT(POWER(Päälaskenta!D$24,2)+POWER(Päälaskenta!E$24*Päälaskenta!D$24,2))+Päälaskenta!C$24,(2*SQRT((POWER(F1066,2))+POWER(Päälaskenta!E$24*F1066,2))+Päälaskenta!C$24))</f>
        <v>2.9798989873223301</v>
      </c>
      <c r="W1066" s="8">
        <f t="shared" si="268"/>
        <v>0.55478390611002804</v>
      </c>
      <c r="X1066" s="8">
        <f>Päälaskenta!F$24</f>
        <v>7.0000000000000007E-2</v>
      </c>
      <c r="Y1066" s="8">
        <f t="shared" si="269"/>
        <v>15.945687890361601</v>
      </c>
      <c r="Z1066" s="8">
        <f t="shared" si="261"/>
        <v>2.13748569716416</v>
      </c>
      <c r="AA1066" s="8">
        <f t="shared" si="270"/>
        <v>1.2929383602493101</v>
      </c>
      <c r="AC1066" s="8">
        <f t="shared" si="262"/>
        <v>0.102826314807765</v>
      </c>
      <c r="AE1066" s="8">
        <v>1064</v>
      </c>
      <c r="AF1066" s="8">
        <f t="shared" si="272"/>
        <v>18.650052151830799</v>
      </c>
      <c r="AG1066" s="8">
        <f t="shared" si="263"/>
        <v>1.79688348103887E-2</v>
      </c>
      <c r="AJ1066" s="132">
        <f>IF(Päälaskenta!$F$28&lt;Kaksitasouoma_matriisi!L1066,Päälaskenta!$C$20*Päälaskenta!$F$28,Päälaskenta!$C$20*Kaksitasouoma_matriisi!L1066)</f>
        <v>0.96499999999999997</v>
      </c>
      <c r="AK1066" s="134">
        <f>SQRT(Päälaskenta!$D$20^2+(Päälaskenta!$D$20/(1/Päälaskenta!$E$20))^2)</f>
        <v>1.8029999999999999</v>
      </c>
      <c r="AL1066" s="134">
        <f>IF(Päälaskenta!$F$28&lt;Kaksitasouoma_matriisi!L1066,AK1066*Päälaskenta!$F$28*COS(ATAN(1/Päälaskenta!$E$20)),AK1066*Kaksitasouoma_matriisi!L1066*COS(ATAN(1/Päälaskenta!$E$20)))</f>
        <v>0.28999999999999998</v>
      </c>
      <c r="AM1066" s="134"/>
      <c r="AN1066" s="134">
        <f t="shared" si="271"/>
        <v>1.2549999999999999</v>
      </c>
      <c r="AO1066" s="8">
        <f t="shared" si="264"/>
        <v>0.46987906698116699</v>
      </c>
      <c r="AP1066" s="134">
        <f>Refererenssiarvoja!$B$16*H1066^(1/6)/(Refererenssiarvoja!$B$15^0.5)*(Päälaskenta!$G$28/2)^0.5*(1-AO1066)^(-1.5)</f>
        <v>0.108</v>
      </c>
      <c r="AQ1066" s="8">
        <f>Refererenssiarvoja!$B$16*Kaksitasouoma_matriisi!O1066^(1/6)/(SQRT((2*Refererenssiarvoja!$B$15)/(Päälaskenta!$F$31*Päälaskenta!$G$31*Päälaskenta!$F$28))+SQRT(Refererenssiarvoja!$B$15)/Refererenssiarvoja!$B$17*LN(Kaksitasouoma_matriisi!L1066/Päälaskenta!$F$28))</f>
        <v>-0.13720087838241299</v>
      </c>
      <c r="AR1066" s="8">
        <f>Refererenssiarvoja!$B$16*Kaksitasouoma_matriisi!O1066^(1/6)/(SQRT((2*Refererenssiarvoja!$B$15)/(Päälaskenta!$F$31*Päälaskenta!$G$31*L1066)))</f>
        <v>0.23550372394878499</v>
      </c>
    </row>
    <row r="1067" spans="1:44" x14ac:dyDescent="0.2">
      <c r="A1067" s="8">
        <v>1065</v>
      </c>
      <c r="B1067" s="8">
        <f>IF(Päälaskenta!C$7,Päälaskenta!E$7,Päälaskenta!G$5)</f>
        <v>2.5</v>
      </c>
      <c r="C1067" s="56">
        <v>0.93500000000000005</v>
      </c>
      <c r="D1067" s="93">
        <f t="shared" si="257"/>
        <v>2.6738</v>
      </c>
      <c r="E1067" s="8">
        <f>IF(Päälaskenta!$C$26,Kaksitasouoma_matriisi!AP1067,Kaksitasouoma_matriisi!AC1067)</f>
        <v>0.102826314807765</v>
      </c>
      <c r="F1067" s="56">
        <f>IF(D1067&lt;Päälaskenta!H$24,(SQRT(POWER(Päälaskenta!C$24/(2*Päälaskenta!E$24),2)+(D1067/Päälaskenta!E$24))-Päälaskenta!C$24/(2*Päälaskenta!E$24)),IF(D1067=Päälaskenta!H$24,Päälaskenta!D$24,Päälaskenta!D$24+(SQRT(POWER((Päälaskenta!C$20+Päälaskenta!G$24)/(2*Päälaskenta!E$20),2)+((D1067-Päälaskenta!H$24)/Päälaskenta!E$20))-(Päälaskenta!C$20+Päälaskenta!G$24)/(2*Päälaskenta!E$20))))</f>
        <v>0.89300000000000002</v>
      </c>
      <c r="G1067" s="57">
        <f>IF(F1067&gt;Päälaskenta!D$24,(2*SQRT((POWER(Päälaskenta!D$24,2))+POWER(Päälaskenta!E$24*Päälaskenta!D$24,2))+Päälaskenta!C$24)+(2*SQRT((POWER((F1067-Päälaskenta!D$24),2))+POWER(Päälaskenta!E$20*(F1067-Päälaskenta!D$24),2))+Päälaskenta!C$20),(2*SQRT((POWER(F1067,2))+POWER(Päälaskenta!E$24*F1067,2))+Päälaskenta!C$24))</f>
        <v>8.68</v>
      </c>
      <c r="H1067" s="57">
        <f t="shared" si="258"/>
        <v>0.31</v>
      </c>
      <c r="I1067" s="62">
        <f t="shared" si="259"/>
        <v>4.4056999999999999E-2</v>
      </c>
      <c r="J1067" s="8">
        <f>IF(F1067&lt;Päälaskenta!$D$24,0,Kaksitasouoma_matriisi!F1067-Päälaskenta!$D$24)</f>
        <v>0.193</v>
      </c>
      <c r="L1067" s="8">
        <f>IF(F1067&gt;Päälaskenta!D$24,F1067-Päälaskenta!D$24,0)</f>
        <v>0.193</v>
      </c>
      <c r="M1067" s="8">
        <f>IF(F1067&gt;Päälaskenta!D$24,(Päälaskenta!C$20+(Päälaskenta!E$20*(Kaksitasouoma_matriisi!F1067-Päälaskenta!D$24)))*(Kaksitasouoma_matriisi!F1067-Päälaskenta!D$24),0)</f>
        <v>1.0208735</v>
      </c>
      <c r="N1067" s="8">
        <f>IF(F1067&gt;Päälaskenta!D$24,(2*SQRT((POWER((F1067-Päälaskenta!D$24),2))+POWER(Päälaskenta!E$20*(F1067-Päälaskenta!D$24),2))+Päälaskenta!C$20),0)</f>
        <v>5.6958713961645504</v>
      </c>
      <c r="O1067" s="8">
        <f t="shared" si="265"/>
        <v>0.17923043358869201</v>
      </c>
      <c r="P1067" s="8">
        <f>IF(Päälaskenta!$C$29,IF(L1067&gt;Päälaskenta!$F$28,Kaksitasouoma_matriisi!AQ1067,Kaksitasouoma_matriisi!AR1067),Päälaskenta!$F$20)</f>
        <v>0.12</v>
      </c>
      <c r="Q1067" s="8">
        <f t="shared" si="266"/>
        <v>2.7043642614692001</v>
      </c>
      <c r="R1067" s="8">
        <f t="shared" si="260"/>
        <v>0.36251430283584002</v>
      </c>
      <c r="S1067" s="8">
        <f t="shared" si="267"/>
        <v>0.35510207957777301</v>
      </c>
      <c r="U1067" s="93">
        <f>IF(F1067&gt;Päälaskenta!D$24,Päälaskenta!H$24+L1067*Päälaskenta!G$24,F1067*Päälaskenta!C$24 + F1067*F1067*Päälaskenta!E$24)</f>
        <v>1.6532</v>
      </c>
      <c r="V1067" s="8">
        <f>IF(F1067&gt;Päälaskenta!D$24,2*SQRT(POWER(Päälaskenta!D$24,2)+POWER(Päälaskenta!E$24*Päälaskenta!D$24,2))+Päälaskenta!C$24,(2*SQRT((POWER(F1067,2))+POWER(Päälaskenta!E$24*F1067,2))+Päälaskenta!C$24))</f>
        <v>2.9798989873223301</v>
      </c>
      <c r="W1067" s="8">
        <f t="shared" si="268"/>
        <v>0.55478390611002804</v>
      </c>
      <c r="X1067" s="8">
        <f>Päälaskenta!F$24</f>
        <v>7.0000000000000007E-2</v>
      </c>
      <c r="Y1067" s="8">
        <f t="shared" si="269"/>
        <v>15.945687890361601</v>
      </c>
      <c r="Z1067" s="8">
        <f t="shared" si="261"/>
        <v>2.13748569716416</v>
      </c>
      <c r="AA1067" s="8">
        <f t="shared" si="270"/>
        <v>1.2929383602493101</v>
      </c>
      <c r="AC1067" s="8">
        <f t="shared" si="262"/>
        <v>0.102826314807765</v>
      </c>
      <c r="AE1067" s="8">
        <v>1065</v>
      </c>
      <c r="AF1067" s="8">
        <f t="shared" si="272"/>
        <v>18.650052151830799</v>
      </c>
      <c r="AG1067" s="8">
        <f t="shared" si="263"/>
        <v>1.79688348103887E-2</v>
      </c>
      <c r="AJ1067" s="132">
        <f>IF(Päälaskenta!$F$28&lt;Kaksitasouoma_matriisi!L1067,Päälaskenta!$C$20*Päälaskenta!$F$28,Päälaskenta!$C$20*Kaksitasouoma_matriisi!L1067)</f>
        <v>0.96499999999999997</v>
      </c>
      <c r="AK1067" s="134">
        <f>SQRT(Päälaskenta!$D$20^2+(Päälaskenta!$D$20/(1/Päälaskenta!$E$20))^2)</f>
        <v>1.8029999999999999</v>
      </c>
      <c r="AL1067" s="134">
        <f>IF(Päälaskenta!$F$28&lt;Kaksitasouoma_matriisi!L1067,AK1067*Päälaskenta!$F$28*COS(ATAN(1/Päälaskenta!$E$20)),AK1067*Kaksitasouoma_matriisi!L1067*COS(ATAN(1/Päälaskenta!$E$20)))</f>
        <v>0.28999999999999998</v>
      </c>
      <c r="AM1067" s="134"/>
      <c r="AN1067" s="134">
        <f t="shared" si="271"/>
        <v>1.2549999999999999</v>
      </c>
      <c r="AO1067" s="8">
        <f t="shared" si="264"/>
        <v>0.46936943675667597</v>
      </c>
      <c r="AP1067" s="134">
        <f>Refererenssiarvoja!$B$16*H1067^(1/6)/(Refererenssiarvoja!$B$15^0.5)*(Päälaskenta!$G$28/2)^0.5*(1-AO1067)^(-1.5)</f>
        <v>0.107</v>
      </c>
      <c r="AQ1067" s="8">
        <f>Refererenssiarvoja!$B$16*Kaksitasouoma_matriisi!O1067^(1/6)/(SQRT((2*Refererenssiarvoja!$B$15)/(Päälaskenta!$F$31*Päälaskenta!$G$31*Päälaskenta!$F$28))+SQRT(Refererenssiarvoja!$B$15)/Refererenssiarvoja!$B$17*LN(Kaksitasouoma_matriisi!L1067/Päälaskenta!$F$28))</f>
        <v>-0.13720087838241299</v>
      </c>
      <c r="AR1067" s="8">
        <f>Refererenssiarvoja!$B$16*Kaksitasouoma_matriisi!O1067^(1/6)/(SQRT((2*Refererenssiarvoja!$B$15)/(Päälaskenta!$F$31*Päälaskenta!$G$31*L1067)))</f>
        <v>0.23550372394878499</v>
      </c>
    </row>
    <row r="1068" spans="1:44" x14ac:dyDescent="0.2">
      <c r="A1068" s="8">
        <v>1066</v>
      </c>
      <c r="B1068" s="8">
        <f>IF(Päälaskenta!C$7,Päälaskenta!E$7,Päälaskenta!G$5)</f>
        <v>2.5</v>
      </c>
      <c r="C1068" s="56">
        <v>0.93400000000000005</v>
      </c>
      <c r="D1068" s="93">
        <f t="shared" si="257"/>
        <v>2.6766999999999999</v>
      </c>
      <c r="E1068" s="8">
        <f>IF(Päälaskenta!$C$26,Kaksitasouoma_matriisi!AP1068,Kaksitasouoma_matriisi!AC1068)</f>
        <v>0.102826314807765</v>
      </c>
      <c r="F1068" s="56">
        <f>IF(D1068&lt;Päälaskenta!H$24,(SQRT(POWER(Päälaskenta!C$24/(2*Päälaskenta!E$24),2)+(D1068/Päälaskenta!E$24))-Päälaskenta!C$24/(2*Päälaskenta!E$24)),IF(D1068=Päälaskenta!H$24,Päälaskenta!D$24,Päälaskenta!D$24+(SQRT(POWER((Päälaskenta!C$20+Päälaskenta!G$24)/(2*Päälaskenta!E$20),2)+((D1068-Päälaskenta!H$24)/Päälaskenta!E$20))-(Päälaskenta!C$20+Päälaskenta!G$24)/(2*Päälaskenta!E$20))))</f>
        <v>0.89300000000000002</v>
      </c>
      <c r="G1068" s="57">
        <f>IF(F1068&gt;Päälaskenta!D$24,(2*SQRT((POWER(Päälaskenta!D$24,2))+POWER(Päälaskenta!E$24*Päälaskenta!D$24,2))+Päälaskenta!C$24)+(2*SQRT((POWER((F1068-Päälaskenta!D$24),2))+POWER(Päälaskenta!E$20*(F1068-Päälaskenta!D$24),2))+Päälaskenta!C$20),(2*SQRT((POWER(F1068,2))+POWER(Päälaskenta!E$24*F1068,2))+Päälaskenta!C$24))</f>
        <v>8.68</v>
      </c>
      <c r="H1068" s="57">
        <f t="shared" si="258"/>
        <v>0.31</v>
      </c>
      <c r="I1068" s="62">
        <f t="shared" si="259"/>
        <v>4.3963000000000002E-2</v>
      </c>
      <c r="J1068" s="8">
        <f>IF(F1068&lt;Päälaskenta!$D$24,0,Kaksitasouoma_matriisi!F1068-Päälaskenta!$D$24)</f>
        <v>0.193</v>
      </c>
      <c r="L1068" s="8">
        <f>IF(F1068&gt;Päälaskenta!D$24,F1068-Päälaskenta!D$24,0)</f>
        <v>0.193</v>
      </c>
      <c r="M1068" s="8">
        <f>IF(F1068&gt;Päälaskenta!D$24,(Päälaskenta!C$20+(Päälaskenta!E$20*(Kaksitasouoma_matriisi!F1068-Päälaskenta!D$24)))*(Kaksitasouoma_matriisi!F1068-Päälaskenta!D$24),0)</f>
        <v>1.0208735</v>
      </c>
      <c r="N1068" s="8">
        <f>IF(F1068&gt;Päälaskenta!D$24,(2*SQRT((POWER((F1068-Päälaskenta!D$24),2))+POWER(Päälaskenta!E$20*(F1068-Päälaskenta!D$24),2))+Päälaskenta!C$20),0)</f>
        <v>5.6958713961645504</v>
      </c>
      <c r="O1068" s="8">
        <f t="shared" si="265"/>
        <v>0.17923043358869201</v>
      </c>
      <c r="P1068" s="8">
        <f>IF(Päälaskenta!$C$29,IF(L1068&gt;Päälaskenta!$F$28,Kaksitasouoma_matriisi!AQ1068,Kaksitasouoma_matriisi!AR1068),Päälaskenta!$F$20)</f>
        <v>0.12</v>
      </c>
      <c r="Q1068" s="8">
        <f t="shared" si="266"/>
        <v>2.7043642614692001</v>
      </c>
      <c r="R1068" s="8">
        <f t="shared" si="260"/>
        <v>0.36251430283584002</v>
      </c>
      <c r="S1068" s="8">
        <f t="shared" si="267"/>
        <v>0.35510207957777301</v>
      </c>
      <c r="U1068" s="93">
        <f>IF(F1068&gt;Päälaskenta!D$24,Päälaskenta!H$24+L1068*Päälaskenta!G$24,F1068*Päälaskenta!C$24 + F1068*F1068*Päälaskenta!E$24)</f>
        <v>1.6532</v>
      </c>
      <c r="V1068" s="8">
        <f>IF(F1068&gt;Päälaskenta!D$24,2*SQRT(POWER(Päälaskenta!D$24,2)+POWER(Päälaskenta!E$24*Päälaskenta!D$24,2))+Päälaskenta!C$24,(2*SQRT((POWER(F1068,2))+POWER(Päälaskenta!E$24*F1068,2))+Päälaskenta!C$24))</f>
        <v>2.9798989873223301</v>
      </c>
      <c r="W1068" s="8">
        <f t="shared" si="268"/>
        <v>0.55478390611002804</v>
      </c>
      <c r="X1068" s="8">
        <f>Päälaskenta!F$24</f>
        <v>7.0000000000000007E-2</v>
      </c>
      <c r="Y1068" s="8">
        <f t="shared" si="269"/>
        <v>15.945687890361601</v>
      </c>
      <c r="Z1068" s="8">
        <f t="shared" si="261"/>
        <v>2.13748569716416</v>
      </c>
      <c r="AA1068" s="8">
        <f t="shared" si="270"/>
        <v>1.2929383602493101</v>
      </c>
      <c r="AC1068" s="8">
        <f t="shared" si="262"/>
        <v>0.102826314807765</v>
      </c>
      <c r="AE1068" s="8">
        <v>1066</v>
      </c>
      <c r="AF1068" s="8">
        <f t="shared" si="272"/>
        <v>18.650052151830799</v>
      </c>
      <c r="AG1068" s="8">
        <f t="shared" si="263"/>
        <v>1.79688348103887E-2</v>
      </c>
      <c r="AJ1068" s="132">
        <f>IF(Päälaskenta!$F$28&lt;Kaksitasouoma_matriisi!L1068,Päälaskenta!$C$20*Päälaskenta!$F$28,Päälaskenta!$C$20*Kaksitasouoma_matriisi!L1068)</f>
        <v>0.96499999999999997</v>
      </c>
      <c r="AK1068" s="134">
        <f>SQRT(Päälaskenta!$D$20^2+(Päälaskenta!$D$20/(1/Päälaskenta!$E$20))^2)</f>
        <v>1.8029999999999999</v>
      </c>
      <c r="AL1068" s="134">
        <f>IF(Päälaskenta!$F$28&lt;Kaksitasouoma_matriisi!L1068,AK1068*Päälaskenta!$F$28*COS(ATAN(1/Päälaskenta!$E$20)),AK1068*Kaksitasouoma_matriisi!L1068*COS(ATAN(1/Päälaskenta!$E$20)))</f>
        <v>0.28999999999999998</v>
      </c>
      <c r="AM1068" s="134"/>
      <c r="AN1068" s="134">
        <f t="shared" si="271"/>
        <v>1.2549999999999999</v>
      </c>
      <c r="AO1068" s="8">
        <f t="shared" si="264"/>
        <v>0.468860910823028</v>
      </c>
      <c r="AP1068" s="134">
        <f>Refererenssiarvoja!$B$16*H1068^(1/6)/(Refererenssiarvoja!$B$15^0.5)*(Päälaskenta!$G$28/2)^0.5*(1-AO1068)^(-1.5)</f>
        <v>0.107</v>
      </c>
      <c r="AQ1068" s="8">
        <f>Refererenssiarvoja!$B$16*Kaksitasouoma_matriisi!O1068^(1/6)/(SQRT((2*Refererenssiarvoja!$B$15)/(Päälaskenta!$F$31*Päälaskenta!$G$31*Päälaskenta!$F$28))+SQRT(Refererenssiarvoja!$B$15)/Refererenssiarvoja!$B$17*LN(Kaksitasouoma_matriisi!L1068/Päälaskenta!$F$28))</f>
        <v>-0.13720087838241299</v>
      </c>
      <c r="AR1068" s="8">
        <f>Refererenssiarvoja!$B$16*Kaksitasouoma_matriisi!O1068^(1/6)/(SQRT((2*Refererenssiarvoja!$B$15)/(Päälaskenta!$F$31*Päälaskenta!$G$31*L1068)))</f>
        <v>0.23550372394878499</v>
      </c>
    </row>
    <row r="1069" spans="1:44" x14ac:dyDescent="0.2">
      <c r="A1069" s="8">
        <v>1067</v>
      </c>
      <c r="B1069" s="8">
        <f>IF(Päälaskenta!C$7,Päälaskenta!E$7,Päälaskenta!G$5)</f>
        <v>2.5</v>
      </c>
      <c r="C1069" s="56">
        <v>0.93300000000000005</v>
      </c>
      <c r="D1069" s="93">
        <f t="shared" si="257"/>
        <v>2.6795</v>
      </c>
      <c r="E1069" s="8">
        <f>IF(Päälaskenta!$C$26,Kaksitasouoma_matriisi!AP1069,Kaksitasouoma_matriisi!AC1069)</f>
        <v>0.10283344903066501</v>
      </c>
      <c r="F1069" s="56">
        <f>IF(D1069&lt;Päälaskenta!H$24,(SQRT(POWER(Päälaskenta!C$24/(2*Päälaskenta!E$24),2)+(D1069/Päälaskenta!E$24))-Päälaskenta!C$24/(2*Päälaskenta!E$24)),IF(D1069=Päälaskenta!H$24,Päälaskenta!D$24,Päälaskenta!D$24+(SQRT(POWER((Päälaskenta!C$20+Päälaskenta!G$24)/(2*Päälaskenta!E$20),2)+((D1069-Päälaskenta!H$24)/Päälaskenta!E$20))-(Päälaskenta!C$20+Päälaskenta!G$24)/(2*Päälaskenta!E$20))))</f>
        <v>0.89400000000000002</v>
      </c>
      <c r="G1069" s="57">
        <f>IF(F1069&gt;Päälaskenta!D$24,(2*SQRT((POWER(Päälaskenta!D$24,2))+POWER(Päälaskenta!E$24*Päälaskenta!D$24,2))+Päälaskenta!C$24)+(2*SQRT((POWER((F1069-Päälaskenta!D$24),2))+POWER(Päälaskenta!E$20*(F1069-Päälaskenta!D$24),2))+Päälaskenta!C$20),(2*SQRT((POWER(F1069,2))+POWER(Päälaskenta!E$24*F1069,2))+Päälaskenta!C$24))</f>
        <v>8.68</v>
      </c>
      <c r="H1069" s="57">
        <f t="shared" si="258"/>
        <v>0.31</v>
      </c>
      <c r="I1069" s="62">
        <f t="shared" si="259"/>
        <v>4.3874999999999997E-2</v>
      </c>
      <c r="J1069" s="8">
        <f>IF(F1069&lt;Päälaskenta!$D$24,0,Kaksitasouoma_matriisi!F1069-Päälaskenta!$D$24)</f>
        <v>0.19400000000000001</v>
      </c>
      <c r="L1069" s="8">
        <f>IF(F1069&gt;Päälaskenta!D$24,F1069-Päälaskenta!D$24,0)</f>
        <v>0.19400000000000001</v>
      </c>
      <c r="M1069" s="8">
        <f>IF(F1069&gt;Päälaskenta!D$24,(Päälaskenta!C$20+(Päälaskenta!E$20*(Kaksitasouoma_matriisi!F1069-Päälaskenta!D$24)))*(Kaksitasouoma_matriisi!F1069-Päälaskenta!D$24),0)</f>
        <v>1.026454</v>
      </c>
      <c r="N1069" s="8">
        <f>IF(F1069&gt;Päälaskenta!D$24,(2*SQRT((POWER((F1069-Päälaskenta!D$24),2))+POWER(Päälaskenta!E$20*(F1069-Päälaskenta!D$24),2))+Päälaskenta!C$20),0)</f>
        <v>5.6994769474400098</v>
      </c>
      <c r="O1069" s="8">
        <f t="shared" si="265"/>
        <v>0.180096175397471</v>
      </c>
      <c r="P1069" s="8">
        <f>IF(Päälaskenta!$C$29,IF(L1069&gt;Päälaskenta!$F$28,Kaksitasouoma_matriisi!AQ1069,Kaksitasouoma_matriisi!AR1069),Päälaskenta!$F$20)</f>
        <v>0.12</v>
      </c>
      <c r="Q1069" s="8">
        <f t="shared" si="266"/>
        <v>2.7278966058732599</v>
      </c>
      <c r="R1069" s="8">
        <f t="shared" si="260"/>
        <v>0.364454588177057</v>
      </c>
      <c r="S1069" s="8">
        <f t="shared" si="267"/>
        <v>0.35506178374974101</v>
      </c>
      <c r="U1069" s="93">
        <f>IF(F1069&gt;Päälaskenta!D$24,Päälaskenta!H$24+L1069*Päälaskenta!G$24,F1069*Päälaskenta!C$24 + F1069*F1069*Päälaskenta!E$24)</f>
        <v>1.6556</v>
      </c>
      <c r="V1069" s="8">
        <f>IF(F1069&gt;Päälaskenta!D$24,2*SQRT(POWER(Päälaskenta!D$24,2)+POWER(Päälaskenta!E$24*Päälaskenta!D$24,2))+Päälaskenta!C$24,(2*SQRT((POWER(F1069,2))+POWER(Päälaskenta!E$24*F1069,2))+Päälaskenta!C$24))</f>
        <v>2.9798989873223301</v>
      </c>
      <c r="W1069" s="8">
        <f t="shared" si="268"/>
        <v>0.55558930253796401</v>
      </c>
      <c r="X1069" s="8">
        <f>Päälaskenta!F$24</f>
        <v>7.0000000000000007E-2</v>
      </c>
      <c r="Y1069" s="8">
        <f t="shared" si="269"/>
        <v>15.984287945827401</v>
      </c>
      <c r="Z1069" s="8">
        <f t="shared" si="261"/>
        <v>2.1355454118229402</v>
      </c>
      <c r="AA1069" s="8">
        <f t="shared" si="270"/>
        <v>1.2898921308425599</v>
      </c>
      <c r="AC1069" s="8">
        <f t="shared" si="262"/>
        <v>0.10283344903066501</v>
      </c>
      <c r="AE1069" s="8">
        <v>1067</v>
      </c>
      <c r="AF1069" s="8">
        <f t="shared" si="272"/>
        <v>18.712184551700702</v>
      </c>
      <c r="AG1069" s="8">
        <f t="shared" si="263"/>
        <v>1.78497045947008E-2</v>
      </c>
      <c r="AJ1069" s="132">
        <f>IF(Päälaskenta!$F$28&lt;Kaksitasouoma_matriisi!L1069,Päälaskenta!$C$20*Päälaskenta!$F$28,Päälaskenta!$C$20*Kaksitasouoma_matriisi!L1069)</f>
        <v>0.97</v>
      </c>
      <c r="AK1069" s="134">
        <f>SQRT(Päälaskenta!$D$20^2+(Päälaskenta!$D$20/(1/Päälaskenta!$E$20))^2)</f>
        <v>1.8029999999999999</v>
      </c>
      <c r="AL1069" s="134">
        <f>IF(Päälaskenta!$F$28&lt;Kaksitasouoma_matriisi!L1069,AK1069*Päälaskenta!$F$28*COS(ATAN(1/Päälaskenta!$E$20)),AK1069*Kaksitasouoma_matriisi!L1069*COS(ATAN(1/Päälaskenta!$E$20)))</f>
        <v>0.29099999999999998</v>
      </c>
      <c r="AM1069" s="134"/>
      <c r="AN1069" s="134">
        <f t="shared" si="271"/>
        <v>1.2609999999999999</v>
      </c>
      <c r="AO1069" s="8">
        <f t="shared" si="264"/>
        <v>0.47061018846799801</v>
      </c>
      <c r="AP1069" s="134">
        <f>Refererenssiarvoja!$B$16*H1069^(1/6)/(Refererenssiarvoja!$B$15^0.5)*(Päälaskenta!$G$28/2)^0.5*(1-AO1069)^(-1.5)</f>
        <v>0.108</v>
      </c>
      <c r="AQ1069" s="8">
        <f>Refererenssiarvoja!$B$16*Kaksitasouoma_matriisi!O1069^(1/6)/(SQRT((2*Refererenssiarvoja!$B$15)/(Päälaskenta!$F$31*Päälaskenta!$G$31*Päälaskenta!$F$28))+SQRT(Refererenssiarvoja!$B$15)/Refererenssiarvoja!$B$17*LN(Kaksitasouoma_matriisi!L1069/Päälaskenta!$F$28))</f>
        <v>-0.138333960084942</v>
      </c>
      <c r="AR1069" s="8">
        <f>Refererenssiarvoja!$B$16*Kaksitasouoma_matriisi!O1069^(1/6)/(SQRT((2*Refererenssiarvoja!$B$15)/(Päälaskenta!$F$31*Päälaskenta!$G$31*L1069)))</f>
        <v>0.23630275143532301</v>
      </c>
    </row>
    <row r="1070" spans="1:44" x14ac:dyDescent="0.2">
      <c r="A1070" s="8">
        <v>1068</v>
      </c>
      <c r="B1070" s="8">
        <f>IF(Päälaskenta!C$7,Päälaskenta!E$7,Päälaskenta!G$5)</f>
        <v>2.5</v>
      </c>
      <c r="C1070" s="56">
        <v>0.93200000000000005</v>
      </c>
      <c r="D1070" s="93">
        <f t="shared" si="257"/>
        <v>2.6823999999999999</v>
      </c>
      <c r="E1070" s="8">
        <f>IF(Päälaskenta!$C$26,Kaksitasouoma_matriisi!AP1070,Kaksitasouoma_matriisi!AC1070)</f>
        <v>0.10283344903066501</v>
      </c>
      <c r="F1070" s="56">
        <f>IF(D1070&lt;Päälaskenta!H$24,(SQRT(POWER(Päälaskenta!C$24/(2*Päälaskenta!E$24),2)+(D1070/Päälaskenta!E$24))-Päälaskenta!C$24/(2*Päälaskenta!E$24)),IF(D1070=Päälaskenta!H$24,Päälaskenta!D$24,Päälaskenta!D$24+(SQRT(POWER((Päälaskenta!C$20+Päälaskenta!G$24)/(2*Päälaskenta!E$20),2)+((D1070-Päälaskenta!H$24)/Päälaskenta!E$20))-(Päälaskenta!C$20+Päälaskenta!G$24)/(2*Päälaskenta!E$20))))</f>
        <v>0.89400000000000002</v>
      </c>
      <c r="G1070" s="57">
        <f>IF(F1070&gt;Päälaskenta!D$24,(2*SQRT((POWER(Päälaskenta!D$24,2))+POWER(Päälaskenta!E$24*Päälaskenta!D$24,2))+Päälaskenta!C$24)+(2*SQRT((POWER((F1070-Päälaskenta!D$24),2))+POWER(Päälaskenta!E$20*(F1070-Päälaskenta!D$24),2))+Päälaskenta!C$20),(2*SQRT((POWER(F1070,2))+POWER(Päälaskenta!E$24*F1070,2))+Päälaskenta!C$24))</f>
        <v>8.68</v>
      </c>
      <c r="H1070" s="57">
        <f t="shared" si="258"/>
        <v>0.31</v>
      </c>
      <c r="I1070" s="62">
        <f t="shared" si="259"/>
        <v>4.3781E-2</v>
      </c>
      <c r="J1070" s="8">
        <f>IF(F1070&lt;Päälaskenta!$D$24,0,Kaksitasouoma_matriisi!F1070-Päälaskenta!$D$24)</f>
        <v>0.19400000000000001</v>
      </c>
      <c r="L1070" s="8">
        <f>IF(F1070&gt;Päälaskenta!D$24,F1070-Päälaskenta!D$24,0)</f>
        <v>0.19400000000000001</v>
      </c>
      <c r="M1070" s="8">
        <f>IF(F1070&gt;Päälaskenta!D$24,(Päälaskenta!C$20+(Päälaskenta!E$20*(Kaksitasouoma_matriisi!F1070-Päälaskenta!D$24)))*(Kaksitasouoma_matriisi!F1070-Päälaskenta!D$24),0)</f>
        <v>1.026454</v>
      </c>
      <c r="N1070" s="8">
        <f>IF(F1070&gt;Päälaskenta!D$24,(2*SQRT((POWER((F1070-Päälaskenta!D$24),2))+POWER(Päälaskenta!E$20*(F1070-Päälaskenta!D$24),2))+Päälaskenta!C$20),0)</f>
        <v>5.6994769474400098</v>
      </c>
      <c r="O1070" s="8">
        <f t="shared" si="265"/>
        <v>0.180096175397471</v>
      </c>
      <c r="P1070" s="8">
        <f>IF(Päälaskenta!$C$29,IF(L1070&gt;Päälaskenta!$F$28,Kaksitasouoma_matriisi!AQ1070,Kaksitasouoma_matriisi!AR1070),Päälaskenta!$F$20)</f>
        <v>0.12</v>
      </c>
      <c r="Q1070" s="8">
        <f t="shared" si="266"/>
        <v>2.7278966058732599</v>
      </c>
      <c r="R1070" s="8">
        <f t="shared" si="260"/>
        <v>0.364454588177057</v>
      </c>
      <c r="S1070" s="8">
        <f t="shared" si="267"/>
        <v>0.35506178374974101</v>
      </c>
      <c r="U1070" s="93">
        <f>IF(F1070&gt;Päälaskenta!D$24,Päälaskenta!H$24+L1070*Päälaskenta!G$24,F1070*Päälaskenta!C$24 + F1070*F1070*Päälaskenta!E$24)</f>
        <v>1.6556</v>
      </c>
      <c r="V1070" s="8">
        <f>IF(F1070&gt;Päälaskenta!D$24,2*SQRT(POWER(Päälaskenta!D$24,2)+POWER(Päälaskenta!E$24*Päälaskenta!D$24,2))+Päälaskenta!C$24,(2*SQRT((POWER(F1070,2))+POWER(Päälaskenta!E$24*F1070,2))+Päälaskenta!C$24))</f>
        <v>2.9798989873223301</v>
      </c>
      <c r="W1070" s="8">
        <f t="shared" si="268"/>
        <v>0.55558930253796401</v>
      </c>
      <c r="X1070" s="8">
        <f>Päälaskenta!F$24</f>
        <v>7.0000000000000007E-2</v>
      </c>
      <c r="Y1070" s="8">
        <f t="shared" si="269"/>
        <v>15.984287945827401</v>
      </c>
      <c r="Z1070" s="8">
        <f t="shared" si="261"/>
        <v>2.1355454118229402</v>
      </c>
      <c r="AA1070" s="8">
        <f t="shared" si="270"/>
        <v>1.2898921308425599</v>
      </c>
      <c r="AC1070" s="8">
        <f t="shared" si="262"/>
        <v>0.10283344903066501</v>
      </c>
      <c r="AE1070" s="8">
        <v>1068</v>
      </c>
      <c r="AF1070" s="8">
        <f t="shared" si="272"/>
        <v>18.712184551700702</v>
      </c>
      <c r="AG1070" s="8">
        <f t="shared" si="263"/>
        <v>1.78497045947008E-2</v>
      </c>
      <c r="AJ1070" s="132">
        <f>IF(Päälaskenta!$F$28&lt;Kaksitasouoma_matriisi!L1070,Päälaskenta!$C$20*Päälaskenta!$F$28,Päälaskenta!$C$20*Kaksitasouoma_matriisi!L1070)</f>
        <v>0.97</v>
      </c>
      <c r="AK1070" s="134">
        <f>SQRT(Päälaskenta!$D$20^2+(Päälaskenta!$D$20/(1/Päälaskenta!$E$20))^2)</f>
        <v>1.8029999999999999</v>
      </c>
      <c r="AL1070" s="134">
        <f>IF(Päälaskenta!$F$28&lt;Kaksitasouoma_matriisi!L1070,AK1070*Päälaskenta!$F$28*COS(ATAN(1/Päälaskenta!$E$20)),AK1070*Kaksitasouoma_matriisi!L1070*COS(ATAN(1/Päälaskenta!$E$20)))</f>
        <v>0.29099999999999998</v>
      </c>
      <c r="AM1070" s="134"/>
      <c r="AN1070" s="134">
        <f t="shared" si="271"/>
        <v>1.2609999999999999</v>
      </c>
      <c r="AO1070" s="8">
        <f t="shared" si="264"/>
        <v>0.47010140172979398</v>
      </c>
      <c r="AP1070" s="134">
        <f>Refererenssiarvoja!$B$16*H1070^(1/6)/(Refererenssiarvoja!$B$15^0.5)*(Päälaskenta!$G$28/2)^0.5*(1-AO1070)^(-1.5)</f>
        <v>0.108</v>
      </c>
      <c r="AQ1070" s="8">
        <f>Refererenssiarvoja!$B$16*Kaksitasouoma_matriisi!O1070^(1/6)/(SQRT((2*Refererenssiarvoja!$B$15)/(Päälaskenta!$F$31*Päälaskenta!$G$31*Päälaskenta!$F$28))+SQRT(Refererenssiarvoja!$B$15)/Refererenssiarvoja!$B$17*LN(Kaksitasouoma_matriisi!L1070/Päälaskenta!$F$28))</f>
        <v>-0.138333960084942</v>
      </c>
      <c r="AR1070" s="8">
        <f>Refererenssiarvoja!$B$16*Kaksitasouoma_matriisi!O1070^(1/6)/(SQRT((2*Refererenssiarvoja!$B$15)/(Päälaskenta!$F$31*Päälaskenta!$G$31*L1070)))</f>
        <v>0.23630275143532301</v>
      </c>
    </row>
    <row r="1071" spans="1:44" x14ac:dyDescent="0.2">
      <c r="A1071" s="8">
        <v>1069</v>
      </c>
      <c r="B1071" s="8">
        <f>IF(Päälaskenta!C$7,Päälaskenta!E$7,Päälaskenta!G$5)</f>
        <v>2.5</v>
      </c>
      <c r="C1071" s="56">
        <v>0.93100000000000005</v>
      </c>
      <c r="D1071" s="93">
        <f t="shared" si="257"/>
        <v>2.6852999999999998</v>
      </c>
      <c r="E1071" s="8">
        <f>IF(Päälaskenta!$C$26,Kaksitasouoma_matriisi!AP1071,Kaksitasouoma_matriisi!AC1071)</f>
        <v>0.10283344903066501</v>
      </c>
      <c r="F1071" s="56">
        <f>IF(D1071&lt;Päälaskenta!H$24,(SQRT(POWER(Päälaskenta!C$24/(2*Päälaskenta!E$24),2)+(D1071/Päälaskenta!E$24))-Päälaskenta!C$24/(2*Päälaskenta!E$24)),IF(D1071=Päälaskenta!H$24,Päälaskenta!D$24,Päälaskenta!D$24+(SQRT(POWER((Päälaskenta!C$20+Päälaskenta!G$24)/(2*Päälaskenta!E$20),2)+((D1071-Päälaskenta!H$24)/Päälaskenta!E$20))-(Päälaskenta!C$20+Päälaskenta!G$24)/(2*Päälaskenta!E$20))))</f>
        <v>0.89400000000000002</v>
      </c>
      <c r="G1071" s="57">
        <f>IF(F1071&gt;Päälaskenta!D$24,(2*SQRT((POWER(Päälaskenta!D$24,2))+POWER(Päälaskenta!E$24*Päälaskenta!D$24,2))+Päälaskenta!C$24)+(2*SQRT((POWER((F1071-Päälaskenta!D$24),2))+POWER(Päälaskenta!E$20*(F1071-Päälaskenta!D$24),2))+Päälaskenta!C$20),(2*SQRT((POWER(F1071,2))+POWER(Päälaskenta!E$24*F1071,2))+Päälaskenta!C$24))</f>
        <v>8.68</v>
      </c>
      <c r="H1071" s="57">
        <f t="shared" si="258"/>
        <v>0.31</v>
      </c>
      <c r="I1071" s="62">
        <f t="shared" si="259"/>
        <v>4.3686999999999997E-2</v>
      </c>
      <c r="J1071" s="8">
        <f>IF(F1071&lt;Päälaskenta!$D$24,0,Kaksitasouoma_matriisi!F1071-Päälaskenta!$D$24)</f>
        <v>0.19400000000000001</v>
      </c>
      <c r="L1071" s="8">
        <f>IF(F1071&gt;Päälaskenta!D$24,F1071-Päälaskenta!D$24,0)</f>
        <v>0.19400000000000001</v>
      </c>
      <c r="M1071" s="8">
        <f>IF(F1071&gt;Päälaskenta!D$24,(Päälaskenta!C$20+(Päälaskenta!E$20*(Kaksitasouoma_matriisi!F1071-Päälaskenta!D$24)))*(Kaksitasouoma_matriisi!F1071-Päälaskenta!D$24),0)</f>
        <v>1.026454</v>
      </c>
      <c r="N1071" s="8">
        <f>IF(F1071&gt;Päälaskenta!D$24,(2*SQRT((POWER((F1071-Päälaskenta!D$24),2))+POWER(Päälaskenta!E$20*(F1071-Päälaskenta!D$24),2))+Päälaskenta!C$20),0)</f>
        <v>5.6994769474400098</v>
      </c>
      <c r="O1071" s="8">
        <f t="shared" si="265"/>
        <v>0.180096175397471</v>
      </c>
      <c r="P1071" s="8">
        <f>IF(Päälaskenta!$C$29,IF(L1071&gt;Päälaskenta!$F$28,Kaksitasouoma_matriisi!AQ1071,Kaksitasouoma_matriisi!AR1071),Päälaskenta!$F$20)</f>
        <v>0.12</v>
      </c>
      <c r="Q1071" s="8">
        <f t="shared" si="266"/>
        <v>2.7278966058732599</v>
      </c>
      <c r="R1071" s="8">
        <f t="shared" si="260"/>
        <v>0.364454588177057</v>
      </c>
      <c r="S1071" s="8">
        <f t="shared" si="267"/>
        <v>0.35506178374974101</v>
      </c>
      <c r="U1071" s="93">
        <f>IF(F1071&gt;Päälaskenta!D$24,Päälaskenta!H$24+L1071*Päälaskenta!G$24,F1071*Päälaskenta!C$24 + F1071*F1071*Päälaskenta!E$24)</f>
        <v>1.6556</v>
      </c>
      <c r="V1071" s="8">
        <f>IF(F1071&gt;Päälaskenta!D$24,2*SQRT(POWER(Päälaskenta!D$24,2)+POWER(Päälaskenta!E$24*Päälaskenta!D$24,2))+Päälaskenta!C$24,(2*SQRT((POWER(F1071,2))+POWER(Päälaskenta!E$24*F1071,2))+Päälaskenta!C$24))</f>
        <v>2.9798989873223301</v>
      </c>
      <c r="W1071" s="8">
        <f t="shared" si="268"/>
        <v>0.55558930253796401</v>
      </c>
      <c r="X1071" s="8">
        <f>Päälaskenta!F$24</f>
        <v>7.0000000000000007E-2</v>
      </c>
      <c r="Y1071" s="8">
        <f t="shared" si="269"/>
        <v>15.984287945827401</v>
      </c>
      <c r="Z1071" s="8">
        <f t="shared" si="261"/>
        <v>2.1355454118229402</v>
      </c>
      <c r="AA1071" s="8">
        <f t="shared" si="270"/>
        <v>1.2898921308425599</v>
      </c>
      <c r="AC1071" s="8">
        <f t="shared" si="262"/>
        <v>0.10283344903066501</v>
      </c>
      <c r="AE1071" s="8">
        <v>1069</v>
      </c>
      <c r="AF1071" s="8">
        <f t="shared" si="272"/>
        <v>18.712184551700702</v>
      </c>
      <c r="AG1071" s="8">
        <f t="shared" si="263"/>
        <v>1.78497045947008E-2</v>
      </c>
      <c r="AJ1071" s="132">
        <f>IF(Päälaskenta!$F$28&lt;Kaksitasouoma_matriisi!L1071,Päälaskenta!$C$20*Päälaskenta!$F$28,Päälaskenta!$C$20*Kaksitasouoma_matriisi!L1071)</f>
        <v>0.97</v>
      </c>
      <c r="AK1071" s="134">
        <f>SQRT(Päälaskenta!$D$20^2+(Päälaskenta!$D$20/(1/Päälaskenta!$E$20))^2)</f>
        <v>1.8029999999999999</v>
      </c>
      <c r="AL1071" s="134">
        <f>IF(Päälaskenta!$F$28&lt;Kaksitasouoma_matriisi!L1071,AK1071*Päälaskenta!$F$28*COS(ATAN(1/Päälaskenta!$E$20)),AK1071*Kaksitasouoma_matriisi!L1071*COS(ATAN(1/Päälaskenta!$E$20)))</f>
        <v>0.29099999999999998</v>
      </c>
      <c r="AM1071" s="134"/>
      <c r="AN1071" s="134">
        <f t="shared" si="271"/>
        <v>1.2609999999999999</v>
      </c>
      <c r="AO1071" s="8">
        <f t="shared" si="264"/>
        <v>0.46959371392395599</v>
      </c>
      <c r="AP1071" s="134">
        <f>Refererenssiarvoja!$B$16*H1071^(1/6)/(Refererenssiarvoja!$B$15^0.5)*(Päälaskenta!$G$28/2)^0.5*(1-AO1071)^(-1.5)</f>
        <v>0.108</v>
      </c>
      <c r="AQ1071" s="8">
        <f>Refererenssiarvoja!$B$16*Kaksitasouoma_matriisi!O1071^(1/6)/(SQRT((2*Refererenssiarvoja!$B$15)/(Päälaskenta!$F$31*Päälaskenta!$G$31*Päälaskenta!$F$28))+SQRT(Refererenssiarvoja!$B$15)/Refererenssiarvoja!$B$17*LN(Kaksitasouoma_matriisi!L1071/Päälaskenta!$F$28))</f>
        <v>-0.138333960084942</v>
      </c>
      <c r="AR1071" s="8">
        <f>Refererenssiarvoja!$B$16*Kaksitasouoma_matriisi!O1071^(1/6)/(SQRT((2*Refererenssiarvoja!$B$15)/(Päälaskenta!$F$31*Päälaskenta!$G$31*L1071)))</f>
        <v>0.23630275143532301</v>
      </c>
    </row>
    <row r="1072" spans="1:44" x14ac:dyDescent="0.2">
      <c r="A1072" s="8">
        <v>1070</v>
      </c>
      <c r="B1072" s="8">
        <f>IF(Päälaskenta!C$7,Päälaskenta!E$7,Päälaskenta!G$5)</f>
        <v>2.5</v>
      </c>
      <c r="C1072" s="56">
        <v>0.93</v>
      </c>
      <c r="D1072" s="93">
        <f t="shared" si="257"/>
        <v>2.6882000000000001</v>
      </c>
      <c r="E1072" s="8">
        <f>IF(Päälaskenta!$C$26,Kaksitasouoma_matriisi!AP1072,Kaksitasouoma_matriisi!AC1072)</f>
        <v>0.102840577328686</v>
      </c>
      <c r="F1072" s="56">
        <f>IF(D1072&lt;Päälaskenta!H$24,(SQRT(POWER(Päälaskenta!C$24/(2*Päälaskenta!E$24),2)+(D1072/Päälaskenta!E$24))-Päälaskenta!C$24/(2*Päälaskenta!E$24)),IF(D1072=Päälaskenta!H$24,Päälaskenta!D$24,Päälaskenta!D$24+(SQRT(POWER((Päälaskenta!C$20+Päälaskenta!G$24)/(2*Päälaskenta!E$20),2)+((D1072-Päälaskenta!H$24)/Päälaskenta!E$20))-(Päälaskenta!C$20+Päälaskenta!G$24)/(2*Päälaskenta!E$20))))</f>
        <v>0.89500000000000002</v>
      </c>
      <c r="G1072" s="57">
        <f>IF(F1072&gt;Päälaskenta!D$24,(2*SQRT((POWER(Päälaskenta!D$24,2))+POWER(Päälaskenta!E$24*Päälaskenta!D$24,2))+Päälaskenta!C$24)+(2*SQRT((POWER((F1072-Päälaskenta!D$24),2))+POWER(Päälaskenta!E$20*(F1072-Päälaskenta!D$24),2))+Päälaskenta!C$20),(2*SQRT((POWER(F1072,2))+POWER(Päälaskenta!E$24*F1072,2))+Päälaskenta!C$24))</f>
        <v>8.68</v>
      </c>
      <c r="H1072" s="57">
        <f t="shared" si="258"/>
        <v>0.31</v>
      </c>
      <c r="I1072" s="62">
        <f t="shared" si="259"/>
        <v>4.3598999999999999E-2</v>
      </c>
      <c r="J1072" s="8">
        <f>IF(F1072&lt;Päälaskenta!$D$24,0,Kaksitasouoma_matriisi!F1072-Päälaskenta!$D$24)</f>
        <v>0.19500000000000001</v>
      </c>
      <c r="L1072" s="8">
        <f>IF(F1072&gt;Päälaskenta!D$24,F1072-Päälaskenta!D$24,0)</f>
        <v>0.19500000000000001</v>
      </c>
      <c r="M1072" s="8">
        <f>IF(F1072&gt;Päälaskenta!D$24,(Päälaskenta!C$20+(Päälaskenta!E$20*(Kaksitasouoma_matriisi!F1072-Päälaskenta!D$24)))*(Kaksitasouoma_matriisi!F1072-Päälaskenta!D$24),0)</f>
        <v>1.0320374999999999</v>
      </c>
      <c r="N1072" s="8">
        <f>IF(F1072&gt;Päälaskenta!D$24,(2*SQRT((POWER((F1072-Päälaskenta!D$24),2))+POWER(Päälaskenta!E$20*(F1072-Päälaskenta!D$24),2))+Päälaskenta!C$20),0)</f>
        <v>5.7030824987154798</v>
      </c>
      <c r="O1072" s="8">
        <f t="shared" si="265"/>
        <v>0.18096134857464299</v>
      </c>
      <c r="P1072" s="8">
        <f>IF(Päälaskenta!$C$29,IF(L1072&gt;Päälaskenta!$F$28,Kaksitasouoma_matriisi!AQ1072,Kaksitasouoma_matriisi!AR1072),Päälaskenta!$F$20)</f>
        <v>0.12</v>
      </c>
      <c r="Q1072" s="8">
        <f t="shared" si="266"/>
        <v>2.7515122334343398</v>
      </c>
      <c r="R1072" s="8">
        <f t="shared" si="260"/>
        <v>0.36639076738668103</v>
      </c>
      <c r="S1072" s="8">
        <f t="shared" si="267"/>
        <v>0.35501691303531202</v>
      </c>
      <c r="U1072" s="93">
        <f>IF(F1072&gt;Päälaskenta!D$24,Päälaskenta!H$24+L1072*Päälaskenta!G$24,F1072*Päälaskenta!C$24 + F1072*F1072*Päälaskenta!E$24)</f>
        <v>1.6579999999999999</v>
      </c>
      <c r="V1072" s="8">
        <f>IF(F1072&gt;Päälaskenta!D$24,2*SQRT(POWER(Päälaskenta!D$24,2)+POWER(Päälaskenta!E$24*Päälaskenta!D$24,2))+Päälaskenta!C$24,(2*SQRT((POWER(F1072,2))+POWER(Päälaskenta!E$24*F1072,2))+Päälaskenta!C$24))</f>
        <v>2.9798989873223301</v>
      </c>
      <c r="W1072" s="8">
        <f t="shared" si="268"/>
        <v>0.55639469896590099</v>
      </c>
      <c r="X1072" s="8">
        <f>Päälaskenta!F$24</f>
        <v>7.0000000000000007E-2</v>
      </c>
      <c r="Y1072" s="8">
        <f t="shared" si="269"/>
        <v>16.022925323083399</v>
      </c>
      <c r="Z1072" s="8">
        <f t="shared" si="261"/>
        <v>2.13360923261332</v>
      </c>
      <c r="AA1072" s="8">
        <f t="shared" si="270"/>
        <v>1.2868571969923499</v>
      </c>
      <c r="AC1072" s="8">
        <f t="shared" si="262"/>
        <v>0.102840577328686</v>
      </c>
      <c r="AE1072" s="8">
        <v>1070</v>
      </c>
      <c r="AF1072" s="8">
        <f t="shared" si="272"/>
        <v>18.7744375565177</v>
      </c>
      <c r="AG1072" s="8">
        <f t="shared" si="263"/>
        <v>1.7731527369249E-2</v>
      </c>
      <c r="AJ1072" s="132">
        <f>IF(Päälaskenta!$F$28&lt;Kaksitasouoma_matriisi!L1072,Päälaskenta!$C$20*Päälaskenta!$F$28,Päälaskenta!$C$20*Kaksitasouoma_matriisi!L1072)</f>
        <v>0.97499999999999998</v>
      </c>
      <c r="AK1072" s="134">
        <f>SQRT(Päälaskenta!$D$20^2+(Päälaskenta!$D$20/(1/Päälaskenta!$E$20))^2)</f>
        <v>1.8029999999999999</v>
      </c>
      <c r="AL1072" s="134">
        <f>IF(Päälaskenta!$F$28&lt;Kaksitasouoma_matriisi!L1072,AK1072*Päälaskenta!$F$28*COS(ATAN(1/Päälaskenta!$E$20)),AK1072*Kaksitasouoma_matriisi!L1072*COS(ATAN(1/Päälaskenta!$E$20)))</f>
        <v>0.29299999999999998</v>
      </c>
      <c r="AM1072" s="134"/>
      <c r="AN1072" s="134">
        <f t="shared" si="271"/>
        <v>1.268</v>
      </c>
      <c r="AO1072" s="8">
        <f t="shared" si="264"/>
        <v>0.47169109441261797</v>
      </c>
      <c r="AP1072" s="134">
        <f>Refererenssiarvoja!$B$16*H1072^(1/6)/(Refererenssiarvoja!$B$15^0.5)*(Päälaskenta!$G$28/2)^0.5*(1-AO1072)^(-1.5)</f>
        <v>0.108</v>
      </c>
      <c r="AQ1072" s="8">
        <f>Refererenssiarvoja!$B$16*Kaksitasouoma_matriisi!O1072^(1/6)/(SQRT((2*Refererenssiarvoja!$B$15)/(Päälaskenta!$F$31*Päälaskenta!$G$31*Päälaskenta!$F$28))+SQRT(Refererenssiarvoja!$B$15)/Refererenssiarvoja!$B$17*LN(Kaksitasouoma_matriisi!L1072/Päälaskenta!$F$28))</f>
        <v>-0.13947814709835299</v>
      </c>
      <c r="AR1072" s="8">
        <f>Refererenssiarvoja!$B$16*Kaksitasouoma_matriisi!O1072^(1/6)/(SQRT((2*Refererenssiarvoja!$B$15)/(Päälaskenta!$F$31*Päälaskenta!$G$31*L1072)))</f>
        <v>0.23710030255850201</v>
      </c>
    </row>
    <row r="1073" spans="1:44" x14ac:dyDescent="0.2">
      <c r="A1073" s="8">
        <v>1071</v>
      </c>
      <c r="B1073" s="8">
        <f>IF(Päälaskenta!C$7,Päälaskenta!E$7,Päälaskenta!G$5)</f>
        <v>2.5</v>
      </c>
      <c r="C1073" s="56">
        <v>0.92900000000000005</v>
      </c>
      <c r="D1073" s="93">
        <f t="shared" si="257"/>
        <v>2.6911</v>
      </c>
      <c r="E1073" s="8">
        <f>IF(Päälaskenta!$C$26,Kaksitasouoma_matriisi!AP1073,Kaksitasouoma_matriisi!AC1073)</f>
        <v>0.102840577328686</v>
      </c>
      <c r="F1073" s="56">
        <f>IF(D1073&lt;Päälaskenta!H$24,(SQRT(POWER(Päälaskenta!C$24/(2*Päälaskenta!E$24),2)+(D1073/Päälaskenta!E$24))-Päälaskenta!C$24/(2*Päälaskenta!E$24)),IF(D1073=Päälaskenta!H$24,Päälaskenta!D$24,Päälaskenta!D$24+(SQRT(POWER((Päälaskenta!C$20+Päälaskenta!G$24)/(2*Päälaskenta!E$20),2)+((D1073-Päälaskenta!H$24)/Päälaskenta!E$20))-(Päälaskenta!C$20+Päälaskenta!G$24)/(2*Päälaskenta!E$20))))</f>
        <v>0.89500000000000002</v>
      </c>
      <c r="G1073" s="57">
        <f>IF(F1073&gt;Päälaskenta!D$24,(2*SQRT((POWER(Päälaskenta!D$24,2))+POWER(Päälaskenta!E$24*Päälaskenta!D$24,2))+Päälaskenta!C$24)+(2*SQRT((POWER((F1073-Päälaskenta!D$24),2))+POWER(Päälaskenta!E$20*(F1073-Päälaskenta!D$24),2))+Päälaskenta!C$20),(2*SQRT((POWER(F1073,2))+POWER(Päälaskenta!E$24*F1073,2))+Päälaskenta!C$24))</f>
        <v>8.68</v>
      </c>
      <c r="H1073" s="57">
        <f t="shared" si="258"/>
        <v>0.31</v>
      </c>
      <c r="I1073" s="62">
        <f t="shared" si="259"/>
        <v>4.3506000000000003E-2</v>
      </c>
      <c r="J1073" s="8">
        <f>IF(F1073&lt;Päälaskenta!$D$24,0,Kaksitasouoma_matriisi!F1073-Päälaskenta!$D$24)</f>
        <v>0.19500000000000001</v>
      </c>
      <c r="L1073" s="8">
        <f>IF(F1073&gt;Päälaskenta!D$24,F1073-Päälaskenta!D$24,0)</f>
        <v>0.19500000000000001</v>
      </c>
      <c r="M1073" s="8">
        <f>IF(F1073&gt;Päälaskenta!D$24,(Päälaskenta!C$20+(Päälaskenta!E$20*(Kaksitasouoma_matriisi!F1073-Päälaskenta!D$24)))*(Kaksitasouoma_matriisi!F1073-Päälaskenta!D$24),0)</f>
        <v>1.0320374999999999</v>
      </c>
      <c r="N1073" s="8">
        <f>IF(F1073&gt;Päälaskenta!D$24,(2*SQRT((POWER((F1073-Päälaskenta!D$24),2))+POWER(Päälaskenta!E$20*(F1073-Päälaskenta!D$24),2))+Päälaskenta!C$20),0)</f>
        <v>5.7030824987154798</v>
      </c>
      <c r="O1073" s="8">
        <f t="shared" si="265"/>
        <v>0.18096134857464299</v>
      </c>
      <c r="P1073" s="8">
        <f>IF(Päälaskenta!$C$29,IF(L1073&gt;Päälaskenta!$F$28,Kaksitasouoma_matriisi!AQ1073,Kaksitasouoma_matriisi!AR1073),Päälaskenta!$F$20)</f>
        <v>0.12</v>
      </c>
      <c r="Q1073" s="8">
        <f t="shared" si="266"/>
        <v>2.7515122334343398</v>
      </c>
      <c r="R1073" s="8">
        <f t="shared" si="260"/>
        <v>0.36639076738668103</v>
      </c>
      <c r="S1073" s="8">
        <f t="shared" si="267"/>
        <v>0.35501691303531202</v>
      </c>
      <c r="U1073" s="93">
        <f>IF(F1073&gt;Päälaskenta!D$24,Päälaskenta!H$24+L1073*Päälaskenta!G$24,F1073*Päälaskenta!C$24 + F1073*F1073*Päälaskenta!E$24)</f>
        <v>1.6579999999999999</v>
      </c>
      <c r="V1073" s="8">
        <f>IF(F1073&gt;Päälaskenta!D$24,2*SQRT(POWER(Päälaskenta!D$24,2)+POWER(Päälaskenta!E$24*Päälaskenta!D$24,2))+Päälaskenta!C$24,(2*SQRT((POWER(F1073,2))+POWER(Päälaskenta!E$24*F1073,2))+Päälaskenta!C$24))</f>
        <v>2.9798989873223301</v>
      </c>
      <c r="W1073" s="8">
        <f t="shared" si="268"/>
        <v>0.55639469896590099</v>
      </c>
      <c r="X1073" s="8">
        <f>Päälaskenta!F$24</f>
        <v>7.0000000000000007E-2</v>
      </c>
      <c r="Y1073" s="8">
        <f t="shared" si="269"/>
        <v>16.022925323083399</v>
      </c>
      <c r="Z1073" s="8">
        <f t="shared" si="261"/>
        <v>2.13360923261332</v>
      </c>
      <c r="AA1073" s="8">
        <f t="shared" si="270"/>
        <v>1.2868571969923499</v>
      </c>
      <c r="AC1073" s="8">
        <f t="shared" si="262"/>
        <v>0.102840577328686</v>
      </c>
      <c r="AE1073" s="8">
        <v>1071</v>
      </c>
      <c r="AF1073" s="8">
        <f t="shared" si="272"/>
        <v>18.7744375565177</v>
      </c>
      <c r="AG1073" s="8">
        <f t="shared" si="263"/>
        <v>1.7731527369249E-2</v>
      </c>
      <c r="AJ1073" s="132">
        <f>IF(Päälaskenta!$F$28&lt;Kaksitasouoma_matriisi!L1073,Päälaskenta!$C$20*Päälaskenta!$F$28,Päälaskenta!$C$20*Kaksitasouoma_matriisi!L1073)</f>
        <v>0.97499999999999998</v>
      </c>
      <c r="AK1073" s="134">
        <f>SQRT(Päälaskenta!$D$20^2+(Päälaskenta!$D$20/(1/Päälaskenta!$E$20))^2)</f>
        <v>1.8029999999999999</v>
      </c>
      <c r="AL1073" s="134">
        <f>IF(Päälaskenta!$F$28&lt;Kaksitasouoma_matriisi!L1073,AK1073*Päälaskenta!$F$28*COS(ATAN(1/Päälaskenta!$E$20)),AK1073*Kaksitasouoma_matriisi!L1073*COS(ATAN(1/Päälaskenta!$E$20)))</f>
        <v>0.29299999999999998</v>
      </c>
      <c r="AM1073" s="134"/>
      <c r="AN1073" s="134">
        <f t="shared" si="271"/>
        <v>1.268</v>
      </c>
      <c r="AO1073" s="8">
        <f t="shared" si="264"/>
        <v>0.471182787707629</v>
      </c>
      <c r="AP1073" s="134">
        <f>Refererenssiarvoja!$B$16*H1073^(1/6)/(Refererenssiarvoja!$B$15^0.5)*(Päälaskenta!$G$28/2)^0.5*(1-AO1073)^(-1.5)</f>
        <v>0.108</v>
      </c>
      <c r="AQ1073" s="8">
        <f>Refererenssiarvoja!$B$16*Kaksitasouoma_matriisi!O1073^(1/6)/(SQRT((2*Refererenssiarvoja!$B$15)/(Päälaskenta!$F$31*Päälaskenta!$G$31*Päälaskenta!$F$28))+SQRT(Refererenssiarvoja!$B$15)/Refererenssiarvoja!$B$17*LN(Kaksitasouoma_matriisi!L1073/Päälaskenta!$F$28))</f>
        <v>-0.13947814709835299</v>
      </c>
      <c r="AR1073" s="8">
        <f>Refererenssiarvoja!$B$16*Kaksitasouoma_matriisi!O1073^(1/6)/(SQRT((2*Refererenssiarvoja!$B$15)/(Päälaskenta!$F$31*Päälaskenta!$G$31*L1073)))</f>
        <v>0.23710030255850201</v>
      </c>
    </row>
    <row r="1074" spans="1:44" x14ac:dyDescent="0.2">
      <c r="A1074" s="8">
        <v>1072</v>
      </c>
      <c r="B1074" s="8">
        <f>IF(Päälaskenta!C$7,Päälaskenta!E$7,Päälaskenta!G$5)</f>
        <v>2.5</v>
      </c>
      <c r="C1074" s="56">
        <v>0.92800000000000005</v>
      </c>
      <c r="D1074" s="93">
        <f t="shared" si="257"/>
        <v>2.694</v>
      </c>
      <c r="E1074" s="8">
        <f>IF(Päälaskenta!$C$26,Kaksitasouoma_matriisi!AP1074,Kaksitasouoma_matriisi!AC1074)</f>
        <v>0.102840577328686</v>
      </c>
      <c r="F1074" s="56">
        <f>IF(D1074&lt;Päälaskenta!H$24,(SQRT(POWER(Päälaskenta!C$24/(2*Päälaskenta!E$24),2)+(D1074/Päälaskenta!E$24))-Päälaskenta!C$24/(2*Päälaskenta!E$24)),IF(D1074=Päälaskenta!H$24,Päälaskenta!D$24,Päälaskenta!D$24+(SQRT(POWER((Päälaskenta!C$20+Päälaskenta!G$24)/(2*Päälaskenta!E$20),2)+((D1074-Päälaskenta!H$24)/Päälaskenta!E$20))-(Päälaskenta!C$20+Päälaskenta!G$24)/(2*Päälaskenta!E$20))))</f>
        <v>0.89500000000000002</v>
      </c>
      <c r="G1074" s="57">
        <f>IF(F1074&gt;Päälaskenta!D$24,(2*SQRT((POWER(Päälaskenta!D$24,2))+POWER(Päälaskenta!E$24*Päälaskenta!D$24,2))+Päälaskenta!C$24)+(2*SQRT((POWER((F1074-Päälaskenta!D$24),2))+POWER(Päälaskenta!E$20*(F1074-Päälaskenta!D$24),2))+Päälaskenta!C$20),(2*SQRT((POWER(F1074,2))+POWER(Päälaskenta!E$24*F1074,2))+Päälaskenta!C$24))</f>
        <v>8.68</v>
      </c>
      <c r="H1074" s="57">
        <f t="shared" si="258"/>
        <v>0.31</v>
      </c>
      <c r="I1074" s="62">
        <f t="shared" si="259"/>
        <v>4.3411999999999999E-2</v>
      </c>
      <c r="J1074" s="8">
        <f>IF(F1074&lt;Päälaskenta!$D$24,0,Kaksitasouoma_matriisi!F1074-Päälaskenta!$D$24)</f>
        <v>0.19500000000000001</v>
      </c>
      <c r="L1074" s="8">
        <f>IF(F1074&gt;Päälaskenta!D$24,F1074-Päälaskenta!D$24,0)</f>
        <v>0.19500000000000001</v>
      </c>
      <c r="M1074" s="8">
        <f>IF(F1074&gt;Päälaskenta!D$24,(Päälaskenta!C$20+(Päälaskenta!E$20*(Kaksitasouoma_matriisi!F1074-Päälaskenta!D$24)))*(Kaksitasouoma_matriisi!F1074-Päälaskenta!D$24),0)</f>
        <v>1.0320374999999999</v>
      </c>
      <c r="N1074" s="8">
        <f>IF(F1074&gt;Päälaskenta!D$24,(2*SQRT((POWER((F1074-Päälaskenta!D$24),2))+POWER(Päälaskenta!E$20*(F1074-Päälaskenta!D$24),2))+Päälaskenta!C$20),0)</f>
        <v>5.7030824987154798</v>
      </c>
      <c r="O1074" s="8">
        <f t="shared" si="265"/>
        <v>0.18096134857464299</v>
      </c>
      <c r="P1074" s="8">
        <f>IF(Päälaskenta!$C$29,IF(L1074&gt;Päälaskenta!$F$28,Kaksitasouoma_matriisi!AQ1074,Kaksitasouoma_matriisi!AR1074),Päälaskenta!$F$20)</f>
        <v>0.12</v>
      </c>
      <c r="Q1074" s="8">
        <f t="shared" si="266"/>
        <v>2.7515122334343398</v>
      </c>
      <c r="R1074" s="8">
        <f t="shared" si="260"/>
        <v>0.36639076738668103</v>
      </c>
      <c r="S1074" s="8">
        <f t="shared" si="267"/>
        <v>0.35501691303531202</v>
      </c>
      <c r="U1074" s="93">
        <f>IF(F1074&gt;Päälaskenta!D$24,Päälaskenta!H$24+L1074*Päälaskenta!G$24,F1074*Päälaskenta!C$24 + F1074*F1074*Päälaskenta!E$24)</f>
        <v>1.6579999999999999</v>
      </c>
      <c r="V1074" s="8">
        <f>IF(F1074&gt;Päälaskenta!D$24,2*SQRT(POWER(Päälaskenta!D$24,2)+POWER(Päälaskenta!E$24*Päälaskenta!D$24,2))+Päälaskenta!C$24,(2*SQRT((POWER(F1074,2))+POWER(Päälaskenta!E$24*F1074,2))+Päälaskenta!C$24))</f>
        <v>2.9798989873223301</v>
      </c>
      <c r="W1074" s="8">
        <f t="shared" si="268"/>
        <v>0.55639469896590099</v>
      </c>
      <c r="X1074" s="8">
        <f>Päälaskenta!F$24</f>
        <v>7.0000000000000007E-2</v>
      </c>
      <c r="Y1074" s="8">
        <f t="shared" si="269"/>
        <v>16.022925323083399</v>
      </c>
      <c r="Z1074" s="8">
        <f t="shared" si="261"/>
        <v>2.13360923261332</v>
      </c>
      <c r="AA1074" s="8">
        <f t="shared" si="270"/>
        <v>1.2868571969923499</v>
      </c>
      <c r="AC1074" s="8">
        <f t="shared" si="262"/>
        <v>0.102840577328686</v>
      </c>
      <c r="AE1074" s="8">
        <v>1072</v>
      </c>
      <c r="AF1074" s="8">
        <f t="shared" si="272"/>
        <v>18.7744375565177</v>
      </c>
      <c r="AG1074" s="8">
        <f t="shared" si="263"/>
        <v>1.7731527369249E-2</v>
      </c>
      <c r="AJ1074" s="132">
        <f>IF(Päälaskenta!$F$28&lt;Kaksitasouoma_matriisi!L1074,Päälaskenta!$C$20*Päälaskenta!$F$28,Päälaskenta!$C$20*Kaksitasouoma_matriisi!L1074)</f>
        <v>0.97499999999999998</v>
      </c>
      <c r="AK1074" s="134">
        <f>SQRT(Päälaskenta!$D$20^2+(Päälaskenta!$D$20/(1/Päälaskenta!$E$20))^2)</f>
        <v>1.8029999999999999</v>
      </c>
      <c r="AL1074" s="134">
        <f>IF(Päälaskenta!$F$28&lt;Kaksitasouoma_matriisi!L1074,AK1074*Päälaskenta!$F$28*COS(ATAN(1/Päälaskenta!$E$20)),AK1074*Kaksitasouoma_matriisi!L1074*COS(ATAN(1/Päälaskenta!$E$20)))</f>
        <v>0.29299999999999998</v>
      </c>
      <c r="AM1074" s="134"/>
      <c r="AN1074" s="134">
        <f t="shared" si="271"/>
        <v>1.268</v>
      </c>
      <c r="AO1074" s="8">
        <f t="shared" si="264"/>
        <v>0.47067557535263499</v>
      </c>
      <c r="AP1074" s="134">
        <f>Refererenssiarvoja!$B$16*H1074^(1/6)/(Refererenssiarvoja!$B$15^0.5)*(Päälaskenta!$G$28/2)^0.5*(1-AO1074)^(-1.5)</f>
        <v>0.108</v>
      </c>
      <c r="AQ1074" s="8">
        <f>Refererenssiarvoja!$B$16*Kaksitasouoma_matriisi!O1074^(1/6)/(SQRT((2*Refererenssiarvoja!$B$15)/(Päälaskenta!$F$31*Päälaskenta!$G$31*Päälaskenta!$F$28))+SQRT(Refererenssiarvoja!$B$15)/Refererenssiarvoja!$B$17*LN(Kaksitasouoma_matriisi!L1074/Päälaskenta!$F$28))</f>
        <v>-0.13947814709835299</v>
      </c>
      <c r="AR1074" s="8">
        <f>Refererenssiarvoja!$B$16*Kaksitasouoma_matriisi!O1074^(1/6)/(SQRT((2*Refererenssiarvoja!$B$15)/(Päälaskenta!$F$31*Päälaskenta!$G$31*L1074)))</f>
        <v>0.23710030255850201</v>
      </c>
    </row>
    <row r="1075" spans="1:44" x14ac:dyDescent="0.2">
      <c r="A1075" s="8">
        <v>1073</v>
      </c>
      <c r="B1075" s="8">
        <f>IF(Päälaskenta!C$7,Päälaskenta!E$7,Päälaskenta!G$5)</f>
        <v>2.5</v>
      </c>
      <c r="C1075" s="56">
        <v>0.92700000000000005</v>
      </c>
      <c r="D1075" s="93">
        <f t="shared" si="257"/>
        <v>2.6968999999999999</v>
      </c>
      <c r="E1075" s="8">
        <f>IF(Päälaskenta!$C$26,Kaksitasouoma_matriisi!AP1075,Kaksitasouoma_matriisi!AC1075)</f>
        <v>0.102847699709206</v>
      </c>
      <c r="F1075" s="56">
        <f>IF(D1075&lt;Päälaskenta!H$24,(SQRT(POWER(Päälaskenta!C$24/(2*Päälaskenta!E$24),2)+(D1075/Päälaskenta!E$24))-Päälaskenta!C$24/(2*Päälaskenta!E$24)),IF(D1075=Päälaskenta!H$24,Päälaskenta!D$24,Päälaskenta!D$24+(SQRT(POWER((Päälaskenta!C$20+Päälaskenta!G$24)/(2*Päälaskenta!E$20),2)+((D1075-Päälaskenta!H$24)/Päälaskenta!E$20))-(Päälaskenta!C$20+Päälaskenta!G$24)/(2*Päälaskenta!E$20))))</f>
        <v>0.89600000000000002</v>
      </c>
      <c r="G1075" s="57">
        <f>IF(F1075&gt;Päälaskenta!D$24,(2*SQRT((POWER(Päälaskenta!D$24,2))+POWER(Päälaskenta!E$24*Päälaskenta!D$24,2))+Päälaskenta!C$24)+(2*SQRT((POWER((F1075-Päälaskenta!D$24),2))+POWER(Päälaskenta!E$20*(F1075-Päälaskenta!D$24),2))+Päälaskenta!C$20),(2*SQRT((POWER(F1075,2))+POWER(Päälaskenta!E$24*F1075,2))+Päälaskenta!C$24))</f>
        <v>8.69</v>
      </c>
      <c r="H1075" s="57">
        <f t="shared" si="258"/>
        <v>0.31</v>
      </c>
      <c r="I1075" s="62">
        <f t="shared" si="259"/>
        <v>4.3324000000000001E-2</v>
      </c>
      <c r="J1075" s="8">
        <f>IF(F1075&lt;Päälaskenta!$D$24,0,Kaksitasouoma_matriisi!F1075-Päälaskenta!$D$24)</f>
        <v>0.19600000000000001</v>
      </c>
      <c r="L1075" s="8">
        <f>IF(F1075&gt;Päälaskenta!D$24,F1075-Päälaskenta!D$24,0)</f>
        <v>0.19600000000000001</v>
      </c>
      <c r="M1075" s="8">
        <f>IF(F1075&gt;Päälaskenta!D$24,(Päälaskenta!C$20+(Päälaskenta!E$20*(Kaksitasouoma_matriisi!F1075-Päälaskenta!D$24)))*(Kaksitasouoma_matriisi!F1075-Päälaskenta!D$24),0)</f>
        <v>1.0376240000000001</v>
      </c>
      <c r="N1075" s="8">
        <f>IF(F1075&gt;Päälaskenta!D$24,(2*SQRT((POWER((F1075-Päälaskenta!D$24),2))+POWER(Päälaskenta!E$20*(F1075-Päälaskenta!D$24),2))+Päälaskenta!C$20),0)</f>
        <v>5.70668804999094</v>
      </c>
      <c r="O1075" s="8">
        <f t="shared" si="265"/>
        <v>0.18182595419801301</v>
      </c>
      <c r="P1075" s="8">
        <f>IF(Päälaskenta!$C$29,IF(L1075&gt;Päälaskenta!$F$28,Kaksitasouoma_matriisi!AQ1075,Kaksitasouoma_matriisi!AR1075),Päälaskenta!$F$20)</f>
        <v>0.12</v>
      </c>
      <c r="Q1075" s="8">
        <f t="shared" si="266"/>
        <v>2.7752110273844601</v>
      </c>
      <c r="R1075" s="8">
        <f t="shared" si="260"/>
        <v>0.36832283112359199</v>
      </c>
      <c r="S1075" s="8">
        <f t="shared" si="267"/>
        <v>0.35496753267425601</v>
      </c>
      <c r="U1075" s="93">
        <f>IF(F1075&gt;Päälaskenta!D$24,Päälaskenta!H$24+L1075*Päälaskenta!G$24,F1075*Päälaskenta!C$24 + F1075*F1075*Päälaskenta!E$24)</f>
        <v>1.6604000000000001</v>
      </c>
      <c r="V1075" s="8">
        <f>IF(F1075&gt;Päälaskenta!D$24,2*SQRT(POWER(Päälaskenta!D$24,2)+POWER(Päälaskenta!E$24*Päälaskenta!D$24,2))+Päälaskenta!C$24,(2*SQRT((POWER(F1075,2))+POWER(Päälaskenta!E$24*F1075,2))+Päälaskenta!C$24))</f>
        <v>2.9798989873223301</v>
      </c>
      <c r="W1075" s="8">
        <f t="shared" si="268"/>
        <v>0.55720009539383697</v>
      </c>
      <c r="X1075" s="8">
        <f>Päälaskenta!F$24</f>
        <v>7.0000000000000007E-2</v>
      </c>
      <c r="Y1075" s="8">
        <f t="shared" si="269"/>
        <v>16.061600004112702</v>
      </c>
      <c r="Z1075" s="8">
        <f t="shared" si="261"/>
        <v>2.13167716887641</v>
      </c>
      <c r="AA1075" s="8">
        <f t="shared" si="270"/>
        <v>1.2838335153435401</v>
      </c>
      <c r="AC1075" s="8">
        <f t="shared" si="262"/>
        <v>0.102847699709206</v>
      </c>
      <c r="AE1075" s="8">
        <v>1073</v>
      </c>
      <c r="AF1075" s="8">
        <f t="shared" si="272"/>
        <v>18.836811031497199</v>
      </c>
      <c r="AG1075" s="8">
        <f t="shared" si="263"/>
        <v>1.7614294585923399E-2</v>
      </c>
      <c r="AJ1075" s="132">
        <f>IF(Päälaskenta!$F$28&lt;Kaksitasouoma_matriisi!L1075,Päälaskenta!$C$20*Päälaskenta!$F$28,Päälaskenta!$C$20*Kaksitasouoma_matriisi!L1075)</f>
        <v>0.98</v>
      </c>
      <c r="AK1075" s="134">
        <f>SQRT(Päälaskenta!$D$20^2+(Päälaskenta!$D$20/(1/Päälaskenta!$E$20))^2)</f>
        <v>1.8029999999999999</v>
      </c>
      <c r="AL1075" s="134">
        <f>IF(Päälaskenta!$F$28&lt;Kaksitasouoma_matriisi!L1075,AK1075*Päälaskenta!$F$28*COS(ATAN(1/Päälaskenta!$E$20)),AK1075*Kaksitasouoma_matriisi!L1075*COS(ATAN(1/Päälaskenta!$E$20)))</f>
        <v>0.29399999999999998</v>
      </c>
      <c r="AM1075" s="134"/>
      <c r="AN1075" s="134">
        <f t="shared" si="271"/>
        <v>1.274</v>
      </c>
      <c r="AO1075" s="8">
        <f t="shared" si="264"/>
        <v>0.47239423041269601</v>
      </c>
      <c r="AP1075" s="134">
        <f>Refererenssiarvoja!$B$16*H1075^(1/6)/(Refererenssiarvoja!$B$15^0.5)*(Päälaskenta!$G$28/2)^0.5*(1-AO1075)^(-1.5)</f>
        <v>0.108</v>
      </c>
      <c r="AQ1075" s="8">
        <f>Refererenssiarvoja!$B$16*Kaksitasouoma_matriisi!O1075^(1/6)/(SQRT((2*Refererenssiarvoja!$B$15)/(Päälaskenta!$F$31*Päälaskenta!$G$31*Päälaskenta!$F$28))+SQRT(Refererenssiarvoja!$B$15)/Refererenssiarvoja!$B$17*LN(Kaksitasouoma_matriisi!L1075/Päälaskenta!$F$28))</f>
        <v>-0.14063361747758599</v>
      </c>
      <c r="AR1075" s="8">
        <f>Refererenssiarvoja!$B$16*Kaksitasouoma_matriisi!O1075^(1/6)/(SQRT((2*Refererenssiarvoja!$B$15)/(Päälaskenta!$F$31*Päälaskenta!$G$31*L1075)))</f>
        <v>0.23789638721030801</v>
      </c>
    </row>
    <row r="1076" spans="1:44" x14ac:dyDescent="0.2">
      <c r="A1076" s="8">
        <v>1074</v>
      </c>
      <c r="B1076" s="8">
        <f>IF(Päälaskenta!C$7,Päälaskenta!E$7,Päälaskenta!G$5)</f>
        <v>2.5</v>
      </c>
      <c r="C1076" s="56">
        <v>0.92600000000000005</v>
      </c>
      <c r="D1076" s="93">
        <f t="shared" si="257"/>
        <v>2.6998000000000002</v>
      </c>
      <c r="E1076" s="8">
        <f>IF(Päälaskenta!$C$26,Kaksitasouoma_matriisi!AP1076,Kaksitasouoma_matriisi!AC1076)</f>
        <v>0.102847699709206</v>
      </c>
      <c r="F1076" s="56">
        <f>IF(D1076&lt;Päälaskenta!H$24,(SQRT(POWER(Päälaskenta!C$24/(2*Päälaskenta!E$24),2)+(D1076/Päälaskenta!E$24))-Päälaskenta!C$24/(2*Päälaskenta!E$24)),IF(D1076=Päälaskenta!H$24,Päälaskenta!D$24,Päälaskenta!D$24+(SQRT(POWER((Päälaskenta!C$20+Päälaskenta!G$24)/(2*Päälaskenta!E$20),2)+((D1076-Päälaskenta!H$24)/Päälaskenta!E$20))-(Päälaskenta!C$20+Päälaskenta!G$24)/(2*Päälaskenta!E$20))))</f>
        <v>0.89600000000000002</v>
      </c>
      <c r="G1076" s="57">
        <f>IF(F1076&gt;Päälaskenta!D$24,(2*SQRT((POWER(Päälaskenta!D$24,2))+POWER(Päälaskenta!E$24*Päälaskenta!D$24,2))+Päälaskenta!C$24)+(2*SQRT((POWER((F1076-Päälaskenta!D$24),2))+POWER(Päälaskenta!E$20*(F1076-Päälaskenta!D$24),2))+Päälaskenta!C$20),(2*SQRT((POWER(F1076,2))+POWER(Päälaskenta!E$24*F1076,2))+Päälaskenta!C$24))</f>
        <v>8.69</v>
      </c>
      <c r="H1076" s="57">
        <f t="shared" si="258"/>
        <v>0.31</v>
      </c>
      <c r="I1076" s="62">
        <f t="shared" si="259"/>
        <v>4.3230999999999999E-2</v>
      </c>
      <c r="J1076" s="8">
        <f>IF(F1076&lt;Päälaskenta!$D$24,0,Kaksitasouoma_matriisi!F1076-Päälaskenta!$D$24)</f>
        <v>0.19600000000000001</v>
      </c>
      <c r="L1076" s="8">
        <f>IF(F1076&gt;Päälaskenta!D$24,F1076-Päälaskenta!D$24,0)</f>
        <v>0.19600000000000001</v>
      </c>
      <c r="M1076" s="8">
        <f>IF(F1076&gt;Päälaskenta!D$24,(Päälaskenta!C$20+(Päälaskenta!E$20*(Kaksitasouoma_matriisi!F1076-Päälaskenta!D$24)))*(Kaksitasouoma_matriisi!F1076-Päälaskenta!D$24),0)</f>
        <v>1.0376240000000001</v>
      </c>
      <c r="N1076" s="8">
        <f>IF(F1076&gt;Päälaskenta!D$24,(2*SQRT((POWER((F1076-Päälaskenta!D$24),2))+POWER(Päälaskenta!E$20*(F1076-Päälaskenta!D$24),2))+Päälaskenta!C$20),0)</f>
        <v>5.70668804999094</v>
      </c>
      <c r="O1076" s="8">
        <f t="shared" si="265"/>
        <v>0.18182595419801301</v>
      </c>
      <c r="P1076" s="8">
        <f>IF(Päälaskenta!$C$29,IF(L1076&gt;Päälaskenta!$F$28,Kaksitasouoma_matriisi!AQ1076,Kaksitasouoma_matriisi!AR1076),Päälaskenta!$F$20)</f>
        <v>0.12</v>
      </c>
      <c r="Q1076" s="8">
        <f t="shared" si="266"/>
        <v>2.7752110273844601</v>
      </c>
      <c r="R1076" s="8">
        <f t="shared" si="260"/>
        <v>0.36832283112359199</v>
      </c>
      <c r="S1076" s="8">
        <f t="shared" si="267"/>
        <v>0.35496753267425601</v>
      </c>
      <c r="U1076" s="93">
        <f>IF(F1076&gt;Päälaskenta!D$24,Päälaskenta!H$24+L1076*Päälaskenta!G$24,F1076*Päälaskenta!C$24 + F1076*F1076*Päälaskenta!E$24)</f>
        <v>1.6604000000000001</v>
      </c>
      <c r="V1076" s="8">
        <f>IF(F1076&gt;Päälaskenta!D$24,2*SQRT(POWER(Päälaskenta!D$24,2)+POWER(Päälaskenta!E$24*Päälaskenta!D$24,2))+Päälaskenta!C$24,(2*SQRT((POWER(F1076,2))+POWER(Päälaskenta!E$24*F1076,2))+Päälaskenta!C$24))</f>
        <v>2.9798989873223301</v>
      </c>
      <c r="W1076" s="8">
        <f t="shared" si="268"/>
        <v>0.55720009539383697</v>
      </c>
      <c r="X1076" s="8">
        <f>Päälaskenta!F$24</f>
        <v>7.0000000000000007E-2</v>
      </c>
      <c r="Y1076" s="8">
        <f t="shared" si="269"/>
        <v>16.061600004112702</v>
      </c>
      <c r="Z1076" s="8">
        <f t="shared" si="261"/>
        <v>2.13167716887641</v>
      </c>
      <c r="AA1076" s="8">
        <f t="shared" si="270"/>
        <v>1.2838335153435401</v>
      </c>
      <c r="AC1076" s="8">
        <f t="shared" si="262"/>
        <v>0.102847699709206</v>
      </c>
      <c r="AE1076" s="8">
        <v>1074</v>
      </c>
      <c r="AF1076" s="8">
        <f t="shared" si="272"/>
        <v>18.836811031497199</v>
      </c>
      <c r="AG1076" s="8">
        <f t="shared" si="263"/>
        <v>1.7614294585923399E-2</v>
      </c>
      <c r="AJ1076" s="132">
        <f>IF(Päälaskenta!$F$28&lt;Kaksitasouoma_matriisi!L1076,Päälaskenta!$C$20*Päälaskenta!$F$28,Päälaskenta!$C$20*Kaksitasouoma_matriisi!L1076)</f>
        <v>0.98</v>
      </c>
      <c r="AK1076" s="134">
        <f>SQRT(Päälaskenta!$D$20^2+(Päälaskenta!$D$20/(1/Päälaskenta!$E$20))^2)</f>
        <v>1.8029999999999999</v>
      </c>
      <c r="AL1076" s="134">
        <f>IF(Päälaskenta!$F$28&lt;Kaksitasouoma_matriisi!L1076,AK1076*Päälaskenta!$F$28*COS(ATAN(1/Päälaskenta!$E$20)),AK1076*Kaksitasouoma_matriisi!L1076*COS(ATAN(1/Päälaskenta!$E$20)))</f>
        <v>0.29399999999999998</v>
      </c>
      <c r="AM1076" s="134"/>
      <c r="AN1076" s="134">
        <f t="shared" si="271"/>
        <v>1.274</v>
      </c>
      <c r="AO1076" s="8">
        <f t="shared" si="264"/>
        <v>0.471886806430106</v>
      </c>
      <c r="AP1076" s="134">
        <f>Refererenssiarvoja!$B$16*H1076^(1/6)/(Refererenssiarvoja!$B$15^0.5)*(Päälaskenta!$G$28/2)^0.5*(1-AO1076)^(-1.5)</f>
        <v>0.108</v>
      </c>
      <c r="AQ1076" s="8">
        <f>Refererenssiarvoja!$B$16*Kaksitasouoma_matriisi!O1076^(1/6)/(SQRT((2*Refererenssiarvoja!$B$15)/(Päälaskenta!$F$31*Päälaskenta!$G$31*Päälaskenta!$F$28))+SQRT(Refererenssiarvoja!$B$15)/Refererenssiarvoja!$B$17*LN(Kaksitasouoma_matriisi!L1076/Päälaskenta!$F$28))</f>
        <v>-0.14063361747758599</v>
      </c>
      <c r="AR1076" s="8">
        <f>Refererenssiarvoja!$B$16*Kaksitasouoma_matriisi!O1076^(1/6)/(SQRT((2*Refererenssiarvoja!$B$15)/(Päälaskenta!$F$31*Päälaskenta!$G$31*L1076)))</f>
        <v>0.23789638721030801</v>
      </c>
    </row>
    <row r="1077" spans="1:44" x14ac:dyDescent="0.2">
      <c r="A1077" s="8">
        <v>1075</v>
      </c>
      <c r="B1077" s="8">
        <f>IF(Päälaskenta!C$7,Päälaskenta!E$7,Päälaskenta!G$5)</f>
        <v>2.5</v>
      </c>
      <c r="C1077" s="56">
        <v>0.92500000000000004</v>
      </c>
      <c r="D1077" s="93">
        <f t="shared" si="257"/>
        <v>2.7027000000000001</v>
      </c>
      <c r="E1077" s="8">
        <f>IF(Päälaskenta!$C$26,Kaksitasouoma_matriisi!AP1077,Kaksitasouoma_matriisi!AC1077)</f>
        <v>0.10285481617959</v>
      </c>
      <c r="F1077" s="56">
        <f>IF(D1077&lt;Päälaskenta!H$24,(SQRT(POWER(Päälaskenta!C$24/(2*Päälaskenta!E$24),2)+(D1077/Päälaskenta!E$24))-Päälaskenta!C$24/(2*Päälaskenta!E$24)),IF(D1077=Päälaskenta!H$24,Päälaskenta!D$24,Päälaskenta!D$24+(SQRT(POWER((Päälaskenta!C$20+Päälaskenta!G$24)/(2*Päälaskenta!E$20),2)+((D1077-Päälaskenta!H$24)/Päälaskenta!E$20))-(Päälaskenta!C$20+Päälaskenta!G$24)/(2*Päälaskenta!E$20))))</f>
        <v>0.89700000000000002</v>
      </c>
      <c r="G1077" s="57">
        <f>IF(F1077&gt;Päälaskenta!D$24,(2*SQRT((POWER(Päälaskenta!D$24,2))+POWER(Päälaskenta!E$24*Päälaskenta!D$24,2))+Päälaskenta!C$24)+(2*SQRT((POWER((F1077-Päälaskenta!D$24),2))+POWER(Päälaskenta!E$20*(F1077-Päälaskenta!D$24),2))+Päälaskenta!C$20),(2*SQRT((POWER(F1077,2))+POWER(Päälaskenta!E$24*F1077,2))+Päälaskenta!C$24))</f>
        <v>8.69</v>
      </c>
      <c r="H1077" s="57">
        <f t="shared" si="258"/>
        <v>0.31</v>
      </c>
      <c r="I1077" s="62">
        <f t="shared" si="259"/>
        <v>4.3144000000000002E-2</v>
      </c>
      <c r="J1077" s="8">
        <f>IF(F1077&lt;Päälaskenta!$D$24,0,Kaksitasouoma_matriisi!F1077-Päälaskenta!$D$24)</f>
        <v>0.19700000000000001</v>
      </c>
      <c r="L1077" s="8">
        <f>IF(F1077&gt;Päälaskenta!D$24,F1077-Päälaskenta!D$24,0)</f>
        <v>0.19700000000000001</v>
      </c>
      <c r="M1077" s="8">
        <f>IF(F1077&gt;Päälaskenta!D$24,(Päälaskenta!C$20+(Päälaskenta!E$20*(Kaksitasouoma_matriisi!F1077-Päälaskenta!D$24)))*(Kaksitasouoma_matriisi!F1077-Päälaskenta!D$24),0)</f>
        <v>1.0432135</v>
      </c>
      <c r="N1077" s="8">
        <f>IF(F1077&gt;Päälaskenta!D$24,(2*SQRT((POWER((F1077-Päälaskenta!D$24),2))+POWER(Päälaskenta!E$20*(F1077-Päälaskenta!D$24),2))+Päälaskenta!C$20),0)</f>
        <v>5.7102936012664101</v>
      </c>
      <c r="O1077" s="8">
        <f t="shared" si="265"/>
        <v>0.18268999334266101</v>
      </c>
      <c r="P1077" s="8">
        <f>IF(Päälaskenta!$C$29,IF(L1077&gt;Päälaskenta!$F$28,Kaksitasouoma_matriisi!AQ1077,Kaksitasouoma_matriisi!AR1077),Päälaskenta!$F$20)</f>
        <v>0.12</v>
      </c>
      <c r="Q1077" s="8">
        <f t="shared" si="266"/>
        <v>2.79899287191152</v>
      </c>
      <c r="R1077" s="8">
        <f t="shared" si="260"/>
        <v>0.37025077048947702</v>
      </c>
      <c r="S1077" s="8">
        <f t="shared" si="267"/>
        <v>0.35491370701153402</v>
      </c>
      <c r="U1077" s="93">
        <f>IF(F1077&gt;Päälaskenta!D$24,Päälaskenta!H$24+L1077*Päälaskenta!G$24,F1077*Päälaskenta!C$24 + F1077*F1077*Päälaskenta!E$24)</f>
        <v>1.6628000000000001</v>
      </c>
      <c r="V1077" s="8">
        <f>IF(F1077&gt;Päälaskenta!D$24,2*SQRT(POWER(Päälaskenta!D$24,2)+POWER(Päälaskenta!E$24*Päälaskenta!D$24,2))+Päälaskenta!C$24,(2*SQRT((POWER(F1077,2))+POWER(Päälaskenta!E$24*F1077,2))+Päälaskenta!C$24))</f>
        <v>2.9798989873223301</v>
      </c>
      <c r="W1077" s="8">
        <f t="shared" si="268"/>
        <v>0.55800549182177295</v>
      </c>
      <c r="X1077" s="8">
        <f>Päälaskenta!F$24</f>
        <v>7.0000000000000007E-2</v>
      </c>
      <c r="Y1077" s="8">
        <f t="shared" si="269"/>
        <v>16.100311970933301</v>
      </c>
      <c r="Z1077" s="8">
        <f t="shared" si="261"/>
        <v>2.1297492295105198</v>
      </c>
      <c r="AA1077" s="8">
        <f t="shared" si="270"/>
        <v>1.28082104252497</v>
      </c>
      <c r="AC1077" s="8">
        <f t="shared" si="262"/>
        <v>0.10285481617959</v>
      </c>
      <c r="AE1077" s="8">
        <v>1075</v>
      </c>
      <c r="AF1077" s="8">
        <f t="shared" si="272"/>
        <v>18.899304842844799</v>
      </c>
      <c r="AG1077" s="8">
        <f t="shared" si="263"/>
        <v>1.74979977755103E-2</v>
      </c>
      <c r="AJ1077" s="132">
        <f>IF(Päälaskenta!$F$28&lt;Kaksitasouoma_matriisi!L1077,Päälaskenta!$C$20*Päälaskenta!$F$28,Päälaskenta!$C$20*Kaksitasouoma_matriisi!L1077)</f>
        <v>0.98499999999999999</v>
      </c>
      <c r="AK1077" s="134">
        <f>SQRT(Päälaskenta!$D$20^2+(Päälaskenta!$D$20/(1/Päälaskenta!$E$20))^2)</f>
        <v>1.8029999999999999</v>
      </c>
      <c r="AL1077" s="134">
        <f>IF(Päälaskenta!$F$28&lt;Kaksitasouoma_matriisi!L1077,AK1077*Päälaskenta!$F$28*COS(ATAN(1/Päälaskenta!$E$20)),AK1077*Kaksitasouoma_matriisi!L1077*COS(ATAN(1/Päälaskenta!$E$20)))</f>
        <v>0.29599999999999999</v>
      </c>
      <c r="AM1077" s="134"/>
      <c r="AN1077" s="134">
        <f t="shared" si="271"/>
        <v>1.2809999999999999</v>
      </c>
      <c r="AO1077" s="8">
        <f t="shared" si="264"/>
        <v>0.47397047397047398</v>
      </c>
      <c r="AP1077" s="134">
        <f>Refererenssiarvoja!$B$16*H1077^(1/6)/(Refererenssiarvoja!$B$15^0.5)*(Päälaskenta!$G$28/2)^0.5*(1-AO1077)^(-1.5)</f>
        <v>0.109</v>
      </c>
      <c r="AQ1077" s="8">
        <f>Refererenssiarvoja!$B$16*Kaksitasouoma_matriisi!O1077^(1/6)/(SQRT((2*Refererenssiarvoja!$B$15)/(Päälaskenta!$F$31*Päälaskenta!$G$31*Päälaskenta!$F$28))+SQRT(Refererenssiarvoja!$B$15)/Refererenssiarvoja!$B$17*LN(Kaksitasouoma_matriisi!L1077/Päälaskenta!$F$28))</f>
        <v>-0.14180055294050301</v>
      </c>
      <c r="AR1077" s="8">
        <f>Refererenssiarvoja!$B$16*Kaksitasouoma_matriisi!O1077^(1/6)/(SQRT((2*Refererenssiarvoja!$B$15)/(Päälaskenta!$F$31*Päälaskenta!$G$31*L1077)))</f>
        <v>0.23869101516643901</v>
      </c>
    </row>
    <row r="1078" spans="1:44" x14ac:dyDescent="0.2">
      <c r="A1078" s="8">
        <v>1076</v>
      </c>
      <c r="B1078" s="8">
        <f>IF(Päälaskenta!C$7,Päälaskenta!E$7,Päälaskenta!G$5)</f>
        <v>2.5</v>
      </c>
      <c r="C1078" s="56">
        <v>0.92400000000000004</v>
      </c>
      <c r="D1078" s="93">
        <f t="shared" si="257"/>
        <v>2.7056</v>
      </c>
      <c r="E1078" s="8">
        <f>IF(Päälaskenta!$C$26,Kaksitasouoma_matriisi!AP1078,Kaksitasouoma_matriisi!AC1078)</f>
        <v>0.10285481617959</v>
      </c>
      <c r="F1078" s="56">
        <f>IF(D1078&lt;Päälaskenta!H$24,(SQRT(POWER(Päälaskenta!C$24/(2*Päälaskenta!E$24),2)+(D1078/Päälaskenta!E$24))-Päälaskenta!C$24/(2*Päälaskenta!E$24)),IF(D1078=Päälaskenta!H$24,Päälaskenta!D$24,Päälaskenta!D$24+(SQRT(POWER((Päälaskenta!C$20+Päälaskenta!G$24)/(2*Päälaskenta!E$20),2)+((D1078-Päälaskenta!H$24)/Päälaskenta!E$20))-(Päälaskenta!C$20+Päälaskenta!G$24)/(2*Päälaskenta!E$20))))</f>
        <v>0.89700000000000002</v>
      </c>
      <c r="G1078" s="57">
        <f>IF(F1078&gt;Päälaskenta!D$24,(2*SQRT((POWER(Päälaskenta!D$24,2))+POWER(Päälaskenta!E$24*Päälaskenta!D$24,2))+Päälaskenta!C$24)+(2*SQRT((POWER((F1078-Päälaskenta!D$24),2))+POWER(Päälaskenta!E$20*(F1078-Päälaskenta!D$24),2))+Päälaskenta!C$20),(2*SQRT((POWER(F1078,2))+POWER(Päälaskenta!E$24*F1078,2))+Päälaskenta!C$24))</f>
        <v>8.69</v>
      </c>
      <c r="H1078" s="57">
        <f t="shared" si="258"/>
        <v>0.31</v>
      </c>
      <c r="I1078" s="62">
        <f t="shared" si="259"/>
        <v>4.3049999999999998E-2</v>
      </c>
      <c r="J1078" s="8">
        <f>IF(F1078&lt;Päälaskenta!$D$24,0,Kaksitasouoma_matriisi!F1078-Päälaskenta!$D$24)</f>
        <v>0.19700000000000001</v>
      </c>
      <c r="L1078" s="8">
        <f>IF(F1078&gt;Päälaskenta!D$24,F1078-Päälaskenta!D$24,0)</f>
        <v>0.19700000000000001</v>
      </c>
      <c r="M1078" s="8">
        <f>IF(F1078&gt;Päälaskenta!D$24,(Päälaskenta!C$20+(Päälaskenta!E$20*(Kaksitasouoma_matriisi!F1078-Päälaskenta!D$24)))*(Kaksitasouoma_matriisi!F1078-Päälaskenta!D$24),0)</f>
        <v>1.0432135</v>
      </c>
      <c r="N1078" s="8">
        <f>IF(F1078&gt;Päälaskenta!D$24,(2*SQRT((POWER((F1078-Päälaskenta!D$24),2))+POWER(Päälaskenta!E$20*(F1078-Päälaskenta!D$24),2))+Päälaskenta!C$20),0)</f>
        <v>5.7102936012664101</v>
      </c>
      <c r="O1078" s="8">
        <f t="shared" si="265"/>
        <v>0.18268999334266101</v>
      </c>
      <c r="P1078" s="8">
        <f>IF(Päälaskenta!$C$29,IF(L1078&gt;Päälaskenta!$F$28,Kaksitasouoma_matriisi!AQ1078,Kaksitasouoma_matriisi!AR1078),Päälaskenta!$F$20)</f>
        <v>0.12</v>
      </c>
      <c r="Q1078" s="8">
        <f t="shared" si="266"/>
        <v>2.79899287191152</v>
      </c>
      <c r="R1078" s="8">
        <f t="shared" si="260"/>
        <v>0.37025077048947702</v>
      </c>
      <c r="S1078" s="8">
        <f t="shared" si="267"/>
        <v>0.35491370701153402</v>
      </c>
      <c r="U1078" s="93">
        <f>IF(F1078&gt;Päälaskenta!D$24,Päälaskenta!H$24+L1078*Päälaskenta!G$24,F1078*Päälaskenta!C$24 + F1078*F1078*Päälaskenta!E$24)</f>
        <v>1.6628000000000001</v>
      </c>
      <c r="V1078" s="8">
        <f>IF(F1078&gt;Päälaskenta!D$24,2*SQRT(POWER(Päälaskenta!D$24,2)+POWER(Päälaskenta!E$24*Päälaskenta!D$24,2))+Päälaskenta!C$24,(2*SQRT((POWER(F1078,2))+POWER(Päälaskenta!E$24*F1078,2))+Päälaskenta!C$24))</f>
        <v>2.9798989873223301</v>
      </c>
      <c r="W1078" s="8">
        <f t="shared" si="268"/>
        <v>0.55800549182177295</v>
      </c>
      <c r="X1078" s="8">
        <f>Päälaskenta!F$24</f>
        <v>7.0000000000000007E-2</v>
      </c>
      <c r="Y1078" s="8">
        <f t="shared" si="269"/>
        <v>16.100311970933301</v>
      </c>
      <c r="Z1078" s="8">
        <f t="shared" si="261"/>
        <v>2.1297492295105198</v>
      </c>
      <c r="AA1078" s="8">
        <f t="shared" si="270"/>
        <v>1.28082104252497</v>
      </c>
      <c r="AC1078" s="8">
        <f t="shared" si="262"/>
        <v>0.10285481617959</v>
      </c>
      <c r="AE1078" s="8">
        <v>1076</v>
      </c>
      <c r="AF1078" s="8">
        <f t="shared" si="272"/>
        <v>18.899304842844799</v>
      </c>
      <c r="AG1078" s="8">
        <f t="shared" si="263"/>
        <v>1.74979977755103E-2</v>
      </c>
      <c r="AJ1078" s="132">
        <f>IF(Päälaskenta!$F$28&lt;Kaksitasouoma_matriisi!L1078,Päälaskenta!$C$20*Päälaskenta!$F$28,Päälaskenta!$C$20*Kaksitasouoma_matriisi!L1078)</f>
        <v>0.98499999999999999</v>
      </c>
      <c r="AK1078" s="134">
        <f>SQRT(Päälaskenta!$D$20^2+(Päälaskenta!$D$20/(1/Päälaskenta!$E$20))^2)</f>
        <v>1.8029999999999999</v>
      </c>
      <c r="AL1078" s="134">
        <f>IF(Päälaskenta!$F$28&lt;Kaksitasouoma_matriisi!L1078,AK1078*Päälaskenta!$F$28*COS(ATAN(1/Päälaskenta!$E$20)),AK1078*Kaksitasouoma_matriisi!L1078*COS(ATAN(1/Päälaskenta!$E$20)))</f>
        <v>0.29599999999999999</v>
      </c>
      <c r="AM1078" s="134"/>
      <c r="AN1078" s="134">
        <f t="shared" si="271"/>
        <v>1.2809999999999999</v>
      </c>
      <c r="AO1078" s="8">
        <f t="shared" si="264"/>
        <v>0.47346244825547001</v>
      </c>
      <c r="AP1078" s="134">
        <f>Refererenssiarvoja!$B$16*H1078^(1/6)/(Refererenssiarvoja!$B$15^0.5)*(Päälaskenta!$G$28/2)^0.5*(1-AO1078)^(-1.5)</f>
        <v>0.109</v>
      </c>
      <c r="AQ1078" s="8">
        <f>Refererenssiarvoja!$B$16*Kaksitasouoma_matriisi!O1078^(1/6)/(SQRT((2*Refererenssiarvoja!$B$15)/(Päälaskenta!$F$31*Päälaskenta!$G$31*Päälaskenta!$F$28))+SQRT(Refererenssiarvoja!$B$15)/Refererenssiarvoja!$B$17*LN(Kaksitasouoma_matriisi!L1078/Päälaskenta!$F$28))</f>
        <v>-0.14180055294050301</v>
      </c>
      <c r="AR1078" s="8">
        <f>Refererenssiarvoja!$B$16*Kaksitasouoma_matriisi!O1078^(1/6)/(SQRT((2*Refererenssiarvoja!$B$15)/(Päälaskenta!$F$31*Päälaskenta!$G$31*L1078)))</f>
        <v>0.23869101516643901</v>
      </c>
    </row>
    <row r="1079" spans="1:44" x14ac:dyDescent="0.2">
      <c r="A1079" s="8">
        <v>1077</v>
      </c>
      <c r="B1079" s="8">
        <f>IF(Päälaskenta!C$7,Päälaskenta!E$7,Päälaskenta!G$5)</f>
        <v>2.5</v>
      </c>
      <c r="C1079" s="56">
        <v>0.92300000000000004</v>
      </c>
      <c r="D1079" s="93">
        <f t="shared" si="257"/>
        <v>2.7086000000000001</v>
      </c>
      <c r="E1079" s="8">
        <f>IF(Päälaskenta!$C$26,Kaksitasouoma_matriisi!AP1079,Kaksitasouoma_matriisi!AC1079)</f>
        <v>0.10285481617959</v>
      </c>
      <c r="F1079" s="56">
        <f>IF(D1079&lt;Päälaskenta!H$24,(SQRT(POWER(Päälaskenta!C$24/(2*Päälaskenta!E$24),2)+(D1079/Päälaskenta!E$24))-Päälaskenta!C$24/(2*Päälaskenta!E$24)),IF(D1079=Päälaskenta!H$24,Päälaskenta!D$24,Päälaskenta!D$24+(SQRT(POWER((Päälaskenta!C$20+Päälaskenta!G$24)/(2*Päälaskenta!E$20),2)+((D1079-Päälaskenta!H$24)/Päälaskenta!E$20))-(Päälaskenta!C$20+Päälaskenta!G$24)/(2*Päälaskenta!E$20))))</f>
        <v>0.89700000000000002</v>
      </c>
      <c r="G1079" s="57">
        <f>IF(F1079&gt;Päälaskenta!D$24,(2*SQRT((POWER(Päälaskenta!D$24,2))+POWER(Päälaskenta!E$24*Päälaskenta!D$24,2))+Päälaskenta!C$24)+(2*SQRT((POWER((F1079-Päälaskenta!D$24),2))+POWER(Päälaskenta!E$20*(F1079-Päälaskenta!D$24),2))+Päälaskenta!C$20),(2*SQRT((POWER(F1079,2))+POWER(Päälaskenta!E$24*F1079,2))+Päälaskenta!C$24))</f>
        <v>8.69</v>
      </c>
      <c r="H1079" s="57">
        <f t="shared" si="258"/>
        <v>0.31</v>
      </c>
      <c r="I1079" s="62">
        <f t="shared" si="259"/>
        <v>4.2957000000000002E-2</v>
      </c>
      <c r="J1079" s="8">
        <f>IF(F1079&lt;Päälaskenta!$D$24,0,Kaksitasouoma_matriisi!F1079-Päälaskenta!$D$24)</f>
        <v>0.19700000000000001</v>
      </c>
      <c r="L1079" s="8">
        <f>IF(F1079&gt;Päälaskenta!D$24,F1079-Päälaskenta!D$24,0)</f>
        <v>0.19700000000000001</v>
      </c>
      <c r="M1079" s="8">
        <f>IF(F1079&gt;Päälaskenta!D$24,(Päälaskenta!C$20+(Päälaskenta!E$20*(Kaksitasouoma_matriisi!F1079-Päälaskenta!D$24)))*(Kaksitasouoma_matriisi!F1079-Päälaskenta!D$24),0)</f>
        <v>1.0432135</v>
      </c>
      <c r="N1079" s="8">
        <f>IF(F1079&gt;Päälaskenta!D$24,(2*SQRT((POWER((F1079-Päälaskenta!D$24),2))+POWER(Päälaskenta!E$20*(F1079-Päälaskenta!D$24),2))+Päälaskenta!C$20),0)</f>
        <v>5.7102936012664101</v>
      </c>
      <c r="O1079" s="8">
        <f t="shared" si="265"/>
        <v>0.18268999334266101</v>
      </c>
      <c r="P1079" s="8">
        <f>IF(Päälaskenta!$C$29,IF(L1079&gt;Päälaskenta!$F$28,Kaksitasouoma_matriisi!AQ1079,Kaksitasouoma_matriisi!AR1079),Päälaskenta!$F$20)</f>
        <v>0.12</v>
      </c>
      <c r="Q1079" s="8">
        <f t="shared" si="266"/>
        <v>2.79899287191152</v>
      </c>
      <c r="R1079" s="8">
        <f t="shared" si="260"/>
        <v>0.37025077048947702</v>
      </c>
      <c r="S1079" s="8">
        <f t="shared" si="267"/>
        <v>0.35491370701153402</v>
      </c>
      <c r="U1079" s="93">
        <f>IF(F1079&gt;Päälaskenta!D$24,Päälaskenta!H$24+L1079*Päälaskenta!G$24,F1079*Päälaskenta!C$24 + F1079*F1079*Päälaskenta!E$24)</f>
        <v>1.6628000000000001</v>
      </c>
      <c r="V1079" s="8">
        <f>IF(F1079&gt;Päälaskenta!D$24,2*SQRT(POWER(Päälaskenta!D$24,2)+POWER(Päälaskenta!E$24*Päälaskenta!D$24,2))+Päälaskenta!C$24,(2*SQRT((POWER(F1079,2))+POWER(Päälaskenta!E$24*F1079,2))+Päälaskenta!C$24))</f>
        <v>2.9798989873223301</v>
      </c>
      <c r="W1079" s="8">
        <f t="shared" si="268"/>
        <v>0.55800549182177295</v>
      </c>
      <c r="X1079" s="8">
        <f>Päälaskenta!F$24</f>
        <v>7.0000000000000007E-2</v>
      </c>
      <c r="Y1079" s="8">
        <f t="shared" si="269"/>
        <v>16.100311970933301</v>
      </c>
      <c r="Z1079" s="8">
        <f t="shared" si="261"/>
        <v>2.1297492295105198</v>
      </c>
      <c r="AA1079" s="8">
        <f t="shared" si="270"/>
        <v>1.28082104252497</v>
      </c>
      <c r="AC1079" s="8">
        <f t="shared" si="262"/>
        <v>0.10285481617959</v>
      </c>
      <c r="AE1079" s="8">
        <v>1077</v>
      </c>
      <c r="AF1079" s="8">
        <f t="shared" si="272"/>
        <v>18.899304842844799</v>
      </c>
      <c r="AG1079" s="8">
        <f t="shared" si="263"/>
        <v>1.74979977755103E-2</v>
      </c>
      <c r="AJ1079" s="132">
        <f>IF(Päälaskenta!$F$28&lt;Kaksitasouoma_matriisi!L1079,Päälaskenta!$C$20*Päälaskenta!$F$28,Päälaskenta!$C$20*Kaksitasouoma_matriisi!L1079)</f>
        <v>0.98499999999999999</v>
      </c>
      <c r="AK1079" s="134">
        <f>SQRT(Päälaskenta!$D$20^2+(Päälaskenta!$D$20/(1/Päälaskenta!$E$20))^2)</f>
        <v>1.8029999999999999</v>
      </c>
      <c r="AL1079" s="134">
        <f>IF(Päälaskenta!$F$28&lt;Kaksitasouoma_matriisi!L1079,AK1079*Päälaskenta!$F$28*COS(ATAN(1/Päälaskenta!$E$20)),AK1079*Kaksitasouoma_matriisi!L1079*COS(ATAN(1/Päälaskenta!$E$20)))</f>
        <v>0.29599999999999999</v>
      </c>
      <c r="AM1079" s="134"/>
      <c r="AN1079" s="134">
        <f t="shared" si="271"/>
        <v>1.2809999999999999</v>
      </c>
      <c r="AO1079" s="8">
        <f t="shared" si="264"/>
        <v>0.47293804917669602</v>
      </c>
      <c r="AP1079" s="134">
        <f>Refererenssiarvoja!$B$16*H1079^(1/6)/(Refererenssiarvoja!$B$15^0.5)*(Päälaskenta!$G$28/2)^0.5*(1-AO1079)^(-1.5)</f>
        <v>0.109</v>
      </c>
      <c r="AQ1079" s="8">
        <f>Refererenssiarvoja!$B$16*Kaksitasouoma_matriisi!O1079^(1/6)/(SQRT((2*Refererenssiarvoja!$B$15)/(Päälaskenta!$F$31*Päälaskenta!$G$31*Päälaskenta!$F$28))+SQRT(Refererenssiarvoja!$B$15)/Refererenssiarvoja!$B$17*LN(Kaksitasouoma_matriisi!L1079/Päälaskenta!$F$28))</f>
        <v>-0.14180055294050301</v>
      </c>
      <c r="AR1079" s="8">
        <f>Refererenssiarvoja!$B$16*Kaksitasouoma_matriisi!O1079^(1/6)/(SQRT((2*Refererenssiarvoja!$B$15)/(Päälaskenta!$F$31*Päälaskenta!$G$31*L1079)))</f>
        <v>0.23869101516643901</v>
      </c>
    </row>
    <row r="1080" spans="1:44" x14ac:dyDescent="0.2">
      <c r="A1080" s="8">
        <v>1078</v>
      </c>
      <c r="B1080" s="8">
        <f>IF(Päälaskenta!C$7,Päälaskenta!E$7,Päälaskenta!G$5)</f>
        <v>2.5</v>
      </c>
      <c r="C1080" s="56">
        <v>0.92200000000000004</v>
      </c>
      <c r="D1080" s="93">
        <f t="shared" si="257"/>
        <v>2.7115</v>
      </c>
      <c r="E1080" s="8">
        <f>IF(Päälaskenta!$C$26,Kaksitasouoma_matriisi!AP1080,Kaksitasouoma_matriisi!AC1080)</f>
        <v>0.102861926747192</v>
      </c>
      <c r="F1080" s="56">
        <f>IF(D1080&lt;Päälaskenta!H$24,(SQRT(POWER(Päälaskenta!C$24/(2*Päälaskenta!E$24),2)+(D1080/Päälaskenta!E$24))-Päälaskenta!C$24/(2*Päälaskenta!E$24)),IF(D1080=Päälaskenta!H$24,Päälaskenta!D$24,Päälaskenta!D$24+(SQRT(POWER((Päälaskenta!C$20+Päälaskenta!G$24)/(2*Päälaskenta!E$20),2)+((D1080-Päälaskenta!H$24)/Päälaskenta!E$20))-(Päälaskenta!C$20+Päälaskenta!G$24)/(2*Päälaskenta!E$20))))</f>
        <v>0.89800000000000002</v>
      </c>
      <c r="G1080" s="57">
        <f>IF(F1080&gt;Päälaskenta!D$24,(2*SQRT((POWER(Päälaskenta!D$24,2))+POWER(Päälaskenta!E$24*Päälaskenta!D$24,2))+Päälaskenta!C$24)+(2*SQRT((POWER((F1080-Päälaskenta!D$24),2))+POWER(Päälaskenta!E$20*(F1080-Päälaskenta!D$24),2))+Päälaskenta!C$20),(2*SQRT((POWER(F1080,2))+POWER(Päälaskenta!E$24*F1080,2))+Päälaskenta!C$24))</f>
        <v>8.69</v>
      </c>
      <c r="H1080" s="57">
        <f t="shared" si="258"/>
        <v>0.31</v>
      </c>
      <c r="I1080" s="62">
        <f t="shared" si="259"/>
        <v>4.2869999999999998E-2</v>
      </c>
      <c r="J1080" s="8">
        <f>IF(F1080&lt;Päälaskenta!$D$24,0,Kaksitasouoma_matriisi!F1080-Päälaskenta!$D$24)</f>
        <v>0.19800000000000001</v>
      </c>
      <c r="L1080" s="8">
        <f>IF(F1080&gt;Päälaskenta!D$24,F1080-Päälaskenta!D$24,0)</f>
        <v>0.19800000000000001</v>
      </c>
      <c r="M1080" s="8">
        <f>IF(F1080&gt;Päälaskenta!D$24,(Päälaskenta!C$20+(Päälaskenta!E$20*(Kaksitasouoma_matriisi!F1080-Päälaskenta!D$24)))*(Kaksitasouoma_matriisi!F1080-Päälaskenta!D$24),0)</f>
        <v>1.0488059999999999</v>
      </c>
      <c r="N1080" s="8">
        <f>IF(F1080&gt;Päälaskenta!D$24,(2*SQRT((POWER((F1080-Päälaskenta!D$24),2))+POWER(Päälaskenta!E$20*(F1080-Päälaskenta!D$24),2))+Päälaskenta!C$20),0)</f>
        <v>5.7138991525418703</v>
      </c>
      <c r="O1080" s="8">
        <f t="shared" si="265"/>
        <v>0.18355346708095699</v>
      </c>
      <c r="P1080" s="8">
        <f>IF(Päälaskenta!$C$29,IF(L1080&gt;Päälaskenta!$F$28,Kaksitasouoma_matriisi!AQ1080,Kaksitasouoma_matriisi!AR1080),Päälaskenta!$F$20)</f>
        <v>0.12</v>
      </c>
      <c r="Q1080" s="8">
        <f t="shared" si="266"/>
        <v>2.8228576521482198</v>
      </c>
      <c r="R1080" s="8">
        <f t="shared" si="260"/>
        <v>0.37217457702007201</v>
      </c>
      <c r="S1080" s="8">
        <f t="shared" si="267"/>
        <v>0.35485549951094097</v>
      </c>
      <c r="U1080" s="93">
        <f>IF(F1080&gt;Päälaskenta!D$24,Päälaskenta!H$24+L1080*Päälaskenta!G$24,F1080*Päälaskenta!C$24 + F1080*F1080*Päälaskenta!E$24)</f>
        <v>1.6652</v>
      </c>
      <c r="V1080" s="8">
        <f>IF(F1080&gt;Päälaskenta!D$24,2*SQRT(POWER(Päälaskenta!D$24,2)+POWER(Päälaskenta!E$24*Päälaskenta!D$24,2))+Päälaskenta!C$24,(2*SQRT((POWER(F1080,2))+POWER(Päälaskenta!E$24*F1080,2))+Päälaskenta!C$24))</f>
        <v>2.9798989873223301</v>
      </c>
      <c r="W1080" s="8">
        <f t="shared" si="268"/>
        <v>0.55881088824970904</v>
      </c>
      <c r="X1080" s="8">
        <f>Päälaskenta!F$24</f>
        <v>7.0000000000000007E-2</v>
      </c>
      <c r="Y1080" s="8">
        <f t="shared" si="269"/>
        <v>16.139061205597802</v>
      </c>
      <c r="Z1080" s="8">
        <f t="shared" si="261"/>
        <v>2.1278254229799298</v>
      </c>
      <c r="AA1080" s="8">
        <f t="shared" si="270"/>
        <v>1.2778197351548899</v>
      </c>
      <c r="AC1080" s="8">
        <f t="shared" si="262"/>
        <v>0.102861926747192</v>
      </c>
      <c r="AE1080" s="8">
        <v>1078</v>
      </c>
      <c r="AF1080" s="8">
        <f t="shared" si="272"/>
        <v>18.961918857745999</v>
      </c>
      <c r="AG1080" s="8">
        <f t="shared" si="263"/>
        <v>1.73826285470682E-2</v>
      </c>
      <c r="AJ1080" s="132">
        <f>IF(Päälaskenta!$F$28&lt;Kaksitasouoma_matriisi!L1080,Päälaskenta!$C$20*Päälaskenta!$F$28,Päälaskenta!$C$20*Kaksitasouoma_matriisi!L1080)</f>
        <v>0.99</v>
      </c>
      <c r="AK1080" s="134">
        <f>SQRT(Päälaskenta!$D$20^2+(Päälaskenta!$D$20/(1/Päälaskenta!$E$20))^2)</f>
        <v>1.8029999999999999</v>
      </c>
      <c r="AL1080" s="134">
        <f>IF(Päälaskenta!$F$28&lt;Kaksitasouoma_matriisi!L1080,AK1080*Päälaskenta!$F$28*COS(ATAN(1/Päälaskenta!$E$20)),AK1080*Kaksitasouoma_matriisi!L1080*COS(ATAN(1/Päälaskenta!$E$20)))</f>
        <v>0.29699999999999999</v>
      </c>
      <c r="AM1080" s="134"/>
      <c r="AN1080" s="134">
        <f t="shared" si="271"/>
        <v>1.2869999999999999</v>
      </c>
      <c r="AO1080" s="8">
        <f t="shared" si="264"/>
        <v>0.47464503042596301</v>
      </c>
      <c r="AP1080" s="134">
        <f>Refererenssiarvoja!$B$16*H1080^(1/6)/(Refererenssiarvoja!$B$15^0.5)*(Päälaskenta!$G$28/2)^0.5*(1-AO1080)^(-1.5)</f>
        <v>0.109</v>
      </c>
      <c r="AQ1080" s="8">
        <f>Refererenssiarvoja!$B$16*Kaksitasouoma_matriisi!O1080^(1/6)/(SQRT((2*Refererenssiarvoja!$B$15)/(Päälaskenta!$F$31*Päälaskenta!$G$31*Päälaskenta!$F$28))+SQRT(Refererenssiarvoja!$B$15)/Refererenssiarvoja!$B$17*LN(Kaksitasouoma_matriisi!L1080/Päälaskenta!$F$28))</f>
        <v>-0.14297913896525799</v>
      </c>
      <c r="AR1080" s="8">
        <f>Refererenssiarvoja!$B$16*Kaksitasouoma_matriisi!O1080^(1/6)/(SQRT((2*Refererenssiarvoja!$B$15)/(Päälaskenta!$F$31*Päälaskenta!$G$31*L1080)))</f>
        <v>0.23948419608826199</v>
      </c>
    </row>
    <row r="1081" spans="1:44" x14ac:dyDescent="0.2">
      <c r="A1081" s="8">
        <v>1079</v>
      </c>
      <c r="B1081" s="8">
        <f>IF(Päälaskenta!C$7,Päälaskenta!E$7,Päälaskenta!G$5)</f>
        <v>2.5</v>
      </c>
      <c r="C1081" s="56">
        <v>0.92100000000000004</v>
      </c>
      <c r="D1081" s="93">
        <f t="shared" si="257"/>
        <v>2.7143999999999999</v>
      </c>
      <c r="E1081" s="8">
        <f>IF(Päälaskenta!$C$26,Kaksitasouoma_matriisi!AP1081,Kaksitasouoma_matriisi!AC1081)</f>
        <v>0.102861926747192</v>
      </c>
      <c r="F1081" s="56">
        <f>IF(D1081&lt;Päälaskenta!H$24,(SQRT(POWER(Päälaskenta!C$24/(2*Päälaskenta!E$24),2)+(D1081/Päälaskenta!E$24))-Päälaskenta!C$24/(2*Päälaskenta!E$24)),IF(D1081=Päälaskenta!H$24,Päälaskenta!D$24,Päälaskenta!D$24+(SQRT(POWER((Päälaskenta!C$20+Päälaskenta!G$24)/(2*Päälaskenta!E$20),2)+((D1081-Päälaskenta!H$24)/Päälaskenta!E$20))-(Päälaskenta!C$20+Päälaskenta!G$24)/(2*Päälaskenta!E$20))))</f>
        <v>0.89800000000000002</v>
      </c>
      <c r="G1081" s="57">
        <f>IF(F1081&gt;Päälaskenta!D$24,(2*SQRT((POWER(Päälaskenta!D$24,2))+POWER(Päälaskenta!E$24*Päälaskenta!D$24,2))+Päälaskenta!C$24)+(2*SQRT((POWER((F1081-Päälaskenta!D$24),2))+POWER(Päälaskenta!E$20*(F1081-Päälaskenta!D$24),2))+Päälaskenta!C$20),(2*SQRT((POWER(F1081,2))+POWER(Päälaskenta!E$24*F1081,2))+Päälaskenta!C$24))</f>
        <v>8.69</v>
      </c>
      <c r="H1081" s="57">
        <f t="shared" si="258"/>
        <v>0.31</v>
      </c>
      <c r="I1081" s="62">
        <f t="shared" si="259"/>
        <v>4.2777000000000003E-2</v>
      </c>
      <c r="J1081" s="8">
        <f>IF(F1081&lt;Päälaskenta!$D$24,0,Kaksitasouoma_matriisi!F1081-Päälaskenta!$D$24)</f>
        <v>0.19800000000000001</v>
      </c>
      <c r="L1081" s="8">
        <f>IF(F1081&gt;Päälaskenta!D$24,F1081-Päälaskenta!D$24,0)</f>
        <v>0.19800000000000001</v>
      </c>
      <c r="M1081" s="8">
        <f>IF(F1081&gt;Päälaskenta!D$24,(Päälaskenta!C$20+(Päälaskenta!E$20*(Kaksitasouoma_matriisi!F1081-Päälaskenta!D$24)))*(Kaksitasouoma_matriisi!F1081-Päälaskenta!D$24),0)</f>
        <v>1.0488059999999999</v>
      </c>
      <c r="N1081" s="8">
        <f>IF(F1081&gt;Päälaskenta!D$24,(2*SQRT((POWER((F1081-Päälaskenta!D$24),2))+POWER(Päälaskenta!E$20*(F1081-Päälaskenta!D$24),2))+Päälaskenta!C$20),0)</f>
        <v>5.7138991525418703</v>
      </c>
      <c r="O1081" s="8">
        <f t="shared" si="265"/>
        <v>0.18355346708095699</v>
      </c>
      <c r="P1081" s="8">
        <f>IF(Päälaskenta!$C$29,IF(L1081&gt;Päälaskenta!$F$28,Kaksitasouoma_matriisi!AQ1081,Kaksitasouoma_matriisi!AR1081),Päälaskenta!$F$20)</f>
        <v>0.12</v>
      </c>
      <c r="Q1081" s="8">
        <f t="shared" si="266"/>
        <v>2.8228576521482198</v>
      </c>
      <c r="R1081" s="8">
        <f t="shared" si="260"/>
        <v>0.37217457702007201</v>
      </c>
      <c r="S1081" s="8">
        <f t="shared" si="267"/>
        <v>0.35485549951094097</v>
      </c>
      <c r="U1081" s="93">
        <f>IF(F1081&gt;Päälaskenta!D$24,Päälaskenta!H$24+L1081*Päälaskenta!G$24,F1081*Päälaskenta!C$24 + F1081*F1081*Päälaskenta!E$24)</f>
        <v>1.6652</v>
      </c>
      <c r="V1081" s="8">
        <f>IF(F1081&gt;Päälaskenta!D$24,2*SQRT(POWER(Päälaskenta!D$24,2)+POWER(Päälaskenta!E$24*Päälaskenta!D$24,2))+Päälaskenta!C$24,(2*SQRT((POWER(F1081,2))+POWER(Päälaskenta!E$24*F1081,2))+Päälaskenta!C$24))</f>
        <v>2.9798989873223301</v>
      </c>
      <c r="W1081" s="8">
        <f t="shared" si="268"/>
        <v>0.55881088824970904</v>
      </c>
      <c r="X1081" s="8">
        <f>Päälaskenta!F$24</f>
        <v>7.0000000000000007E-2</v>
      </c>
      <c r="Y1081" s="8">
        <f t="shared" si="269"/>
        <v>16.139061205597802</v>
      </c>
      <c r="Z1081" s="8">
        <f t="shared" si="261"/>
        <v>2.1278254229799298</v>
      </c>
      <c r="AA1081" s="8">
        <f t="shared" si="270"/>
        <v>1.2778197351548899</v>
      </c>
      <c r="AC1081" s="8">
        <f t="shared" si="262"/>
        <v>0.102861926747192</v>
      </c>
      <c r="AE1081" s="8">
        <v>1079</v>
      </c>
      <c r="AF1081" s="8">
        <f t="shared" si="272"/>
        <v>18.961918857745999</v>
      </c>
      <c r="AG1081" s="8">
        <f t="shared" si="263"/>
        <v>1.73826285470682E-2</v>
      </c>
      <c r="AJ1081" s="132">
        <f>IF(Päälaskenta!$F$28&lt;Kaksitasouoma_matriisi!L1081,Päälaskenta!$C$20*Päälaskenta!$F$28,Päälaskenta!$C$20*Kaksitasouoma_matriisi!L1081)</f>
        <v>0.99</v>
      </c>
      <c r="AK1081" s="134">
        <f>SQRT(Päälaskenta!$D$20^2+(Päälaskenta!$D$20/(1/Päälaskenta!$E$20))^2)</f>
        <v>1.8029999999999999</v>
      </c>
      <c r="AL1081" s="134">
        <f>IF(Päälaskenta!$F$28&lt;Kaksitasouoma_matriisi!L1081,AK1081*Päälaskenta!$F$28*COS(ATAN(1/Päälaskenta!$E$20)),AK1081*Kaksitasouoma_matriisi!L1081*COS(ATAN(1/Päälaskenta!$E$20)))</f>
        <v>0.29699999999999999</v>
      </c>
      <c r="AM1081" s="134"/>
      <c r="AN1081" s="134">
        <f t="shared" si="271"/>
        <v>1.2869999999999999</v>
      </c>
      <c r="AO1081" s="8">
        <f t="shared" si="264"/>
        <v>0.47413793103448298</v>
      </c>
      <c r="AP1081" s="134">
        <f>Refererenssiarvoja!$B$16*H1081^(1/6)/(Refererenssiarvoja!$B$15^0.5)*(Päälaskenta!$G$28/2)^0.5*(1-AO1081)^(-1.5)</f>
        <v>0.109</v>
      </c>
      <c r="AQ1081" s="8">
        <f>Refererenssiarvoja!$B$16*Kaksitasouoma_matriisi!O1081^(1/6)/(SQRT((2*Refererenssiarvoja!$B$15)/(Päälaskenta!$F$31*Päälaskenta!$G$31*Päälaskenta!$F$28))+SQRT(Refererenssiarvoja!$B$15)/Refererenssiarvoja!$B$17*LN(Kaksitasouoma_matriisi!L1081/Päälaskenta!$F$28))</f>
        <v>-0.14297913896525799</v>
      </c>
      <c r="AR1081" s="8">
        <f>Refererenssiarvoja!$B$16*Kaksitasouoma_matriisi!O1081^(1/6)/(SQRT((2*Refererenssiarvoja!$B$15)/(Päälaskenta!$F$31*Päälaskenta!$G$31*L1081)))</f>
        <v>0.23948419608826199</v>
      </c>
    </row>
    <row r="1082" spans="1:44" x14ac:dyDescent="0.2">
      <c r="A1082" s="8">
        <v>1080</v>
      </c>
      <c r="B1082" s="8">
        <f>IF(Päälaskenta!C$7,Päälaskenta!E$7,Päälaskenta!G$5)</f>
        <v>2.5</v>
      </c>
      <c r="C1082" s="56">
        <v>0.92</v>
      </c>
      <c r="D1082" s="93">
        <f t="shared" si="257"/>
        <v>2.7174</v>
      </c>
      <c r="E1082" s="8">
        <f>IF(Päälaskenta!$C$26,Kaksitasouoma_matriisi!AP1082,Kaksitasouoma_matriisi!AC1082)</f>
        <v>0.102861926747192</v>
      </c>
      <c r="F1082" s="56">
        <f>IF(D1082&lt;Päälaskenta!H$24,(SQRT(POWER(Päälaskenta!C$24/(2*Päälaskenta!E$24),2)+(D1082/Päälaskenta!E$24))-Päälaskenta!C$24/(2*Päälaskenta!E$24)),IF(D1082=Päälaskenta!H$24,Päälaskenta!D$24,Päälaskenta!D$24+(SQRT(POWER((Päälaskenta!C$20+Päälaskenta!G$24)/(2*Päälaskenta!E$20),2)+((D1082-Päälaskenta!H$24)/Päälaskenta!E$20))-(Päälaskenta!C$20+Päälaskenta!G$24)/(2*Päälaskenta!E$20))))</f>
        <v>0.89800000000000002</v>
      </c>
      <c r="G1082" s="57">
        <f>IF(F1082&gt;Päälaskenta!D$24,(2*SQRT((POWER(Päälaskenta!D$24,2))+POWER(Päälaskenta!E$24*Päälaskenta!D$24,2))+Päälaskenta!C$24)+(2*SQRT((POWER((F1082-Päälaskenta!D$24),2))+POWER(Päälaskenta!E$20*(F1082-Päälaskenta!D$24),2))+Päälaskenta!C$20),(2*SQRT((POWER(F1082,2))+POWER(Päälaskenta!E$24*F1082,2))+Päälaskenta!C$24))</f>
        <v>8.69</v>
      </c>
      <c r="H1082" s="57">
        <f t="shared" si="258"/>
        <v>0.31</v>
      </c>
      <c r="I1082" s="62">
        <f t="shared" si="259"/>
        <v>4.2684E-2</v>
      </c>
      <c r="J1082" s="8">
        <f>IF(F1082&lt;Päälaskenta!$D$24,0,Kaksitasouoma_matriisi!F1082-Päälaskenta!$D$24)</f>
        <v>0.19800000000000001</v>
      </c>
      <c r="L1082" s="8">
        <f>IF(F1082&gt;Päälaskenta!D$24,F1082-Päälaskenta!D$24,0)</f>
        <v>0.19800000000000001</v>
      </c>
      <c r="M1082" s="8">
        <f>IF(F1082&gt;Päälaskenta!D$24,(Päälaskenta!C$20+(Päälaskenta!E$20*(Kaksitasouoma_matriisi!F1082-Päälaskenta!D$24)))*(Kaksitasouoma_matriisi!F1082-Päälaskenta!D$24),0)</f>
        <v>1.0488059999999999</v>
      </c>
      <c r="N1082" s="8">
        <f>IF(F1082&gt;Päälaskenta!D$24,(2*SQRT((POWER((F1082-Päälaskenta!D$24),2))+POWER(Päälaskenta!E$20*(F1082-Päälaskenta!D$24),2))+Päälaskenta!C$20),0)</f>
        <v>5.7138991525418703</v>
      </c>
      <c r="O1082" s="8">
        <f t="shared" si="265"/>
        <v>0.18355346708095699</v>
      </c>
      <c r="P1082" s="8">
        <f>IF(Päälaskenta!$C$29,IF(L1082&gt;Päälaskenta!$F$28,Kaksitasouoma_matriisi!AQ1082,Kaksitasouoma_matriisi!AR1082),Päälaskenta!$F$20)</f>
        <v>0.12</v>
      </c>
      <c r="Q1082" s="8">
        <f t="shared" si="266"/>
        <v>2.8228576521482198</v>
      </c>
      <c r="R1082" s="8">
        <f t="shared" si="260"/>
        <v>0.37217457702007201</v>
      </c>
      <c r="S1082" s="8">
        <f t="shared" si="267"/>
        <v>0.35485549951094097</v>
      </c>
      <c r="U1082" s="93">
        <f>IF(F1082&gt;Päälaskenta!D$24,Päälaskenta!H$24+L1082*Päälaskenta!G$24,F1082*Päälaskenta!C$24 + F1082*F1082*Päälaskenta!E$24)</f>
        <v>1.6652</v>
      </c>
      <c r="V1082" s="8">
        <f>IF(F1082&gt;Päälaskenta!D$24,2*SQRT(POWER(Päälaskenta!D$24,2)+POWER(Päälaskenta!E$24*Päälaskenta!D$24,2))+Päälaskenta!C$24,(2*SQRT((POWER(F1082,2))+POWER(Päälaskenta!E$24*F1082,2))+Päälaskenta!C$24))</f>
        <v>2.9798989873223301</v>
      </c>
      <c r="W1082" s="8">
        <f t="shared" si="268"/>
        <v>0.55881088824970904</v>
      </c>
      <c r="X1082" s="8">
        <f>Päälaskenta!F$24</f>
        <v>7.0000000000000007E-2</v>
      </c>
      <c r="Y1082" s="8">
        <f t="shared" si="269"/>
        <v>16.139061205597802</v>
      </c>
      <c r="Z1082" s="8">
        <f t="shared" si="261"/>
        <v>2.1278254229799298</v>
      </c>
      <c r="AA1082" s="8">
        <f t="shared" si="270"/>
        <v>1.2778197351548899</v>
      </c>
      <c r="AC1082" s="8">
        <f t="shared" si="262"/>
        <v>0.102861926747192</v>
      </c>
      <c r="AE1082" s="8">
        <v>1080</v>
      </c>
      <c r="AF1082" s="8">
        <f t="shared" si="272"/>
        <v>18.961918857745999</v>
      </c>
      <c r="AG1082" s="8">
        <f t="shared" si="263"/>
        <v>1.73826285470682E-2</v>
      </c>
      <c r="AJ1082" s="132">
        <f>IF(Päälaskenta!$F$28&lt;Kaksitasouoma_matriisi!L1082,Päälaskenta!$C$20*Päälaskenta!$F$28,Päälaskenta!$C$20*Kaksitasouoma_matriisi!L1082)</f>
        <v>0.99</v>
      </c>
      <c r="AK1082" s="134">
        <f>SQRT(Päälaskenta!$D$20^2+(Päälaskenta!$D$20/(1/Päälaskenta!$E$20))^2)</f>
        <v>1.8029999999999999</v>
      </c>
      <c r="AL1082" s="134">
        <f>IF(Päälaskenta!$F$28&lt;Kaksitasouoma_matriisi!L1082,AK1082*Päälaskenta!$F$28*COS(ATAN(1/Päälaskenta!$E$20)),AK1082*Kaksitasouoma_matriisi!L1082*COS(ATAN(1/Päälaskenta!$E$20)))</f>
        <v>0.29699999999999999</v>
      </c>
      <c r="AM1082" s="134"/>
      <c r="AN1082" s="134">
        <f t="shared" si="271"/>
        <v>1.2869999999999999</v>
      </c>
      <c r="AO1082" s="8">
        <f t="shared" si="264"/>
        <v>0.47361448443365001</v>
      </c>
      <c r="AP1082" s="134">
        <f>Refererenssiarvoja!$B$16*H1082^(1/6)/(Refererenssiarvoja!$B$15^0.5)*(Päälaskenta!$G$28/2)^0.5*(1-AO1082)^(-1.5)</f>
        <v>0.109</v>
      </c>
      <c r="AQ1082" s="8">
        <f>Refererenssiarvoja!$B$16*Kaksitasouoma_matriisi!O1082^(1/6)/(SQRT((2*Refererenssiarvoja!$B$15)/(Päälaskenta!$F$31*Päälaskenta!$G$31*Päälaskenta!$F$28))+SQRT(Refererenssiarvoja!$B$15)/Refererenssiarvoja!$B$17*LN(Kaksitasouoma_matriisi!L1082/Päälaskenta!$F$28))</f>
        <v>-0.14297913896525799</v>
      </c>
      <c r="AR1082" s="8">
        <f>Refererenssiarvoja!$B$16*Kaksitasouoma_matriisi!O1082^(1/6)/(SQRT((2*Refererenssiarvoja!$B$15)/(Päälaskenta!$F$31*Päälaskenta!$G$31*L1082)))</f>
        <v>0.23948419608826199</v>
      </c>
    </row>
    <row r="1083" spans="1:44" x14ac:dyDescent="0.2">
      <c r="A1083" s="8">
        <v>1081</v>
      </c>
      <c r="B1083" s="8">
        <f>IF(Päälaskenta!C$7,Päälaskenta!E$7,Päälaskenta!G$5)</f>
        <v>2.5</v>
      </c>
      <c r="C1083" s="56">
        <v>0.91900000000000004</v>
      </c>
      <c r="D1083" s="93">
        <f t="shared" si="257"/>
        <v>2.7202999999999999</v>
      </c>
      <c r="E1083" s="8">
        <f>IF(Päälaskenta!$C$26,Kaksitasouoma_matriisi!AP1083,Kaksitasouoma_matriisi!AC1083)</f>
        <v>0.102869031419353</v>
      </c>
      <c r="F1083" s="56">
        <f>IF(D1083&lt;Päälaskenta!H$24,(SQRT(POWER(Päälaskenta!C$24/(2*Päälaskenta!E$24),2)+(D1083/Päälaskenta!E$24))-Päälaskenta!C$24/(2*Päälaskenta!E$24)),IF(D1083=Päälaskenta!H$24,Päälaskenta!D$24,Päälaskenta!D$24+(SQRT(POWER((Päälaskenta!C$20+Päälaskenta!G$24)/(2*Päälaskenta!E$20),2)+((D1083-Päälaskenta!H$24)/Päälaskenta!E$20))-(Päälaskenta!C$20+Päälaskenta!G$24)/(2*Päälaskenta!E$20))))</f>
        <v>0.89900000000000002</v>
      </c>
      <c r="G1083" s="57">
        <f>IF(F1083&gt;Päälaskenta!D$24,(2*SQRT((POWER(Päälaskenta!D$24,2))+POWER(Päälaskenta!E$24*Päälaskenta!D$24,2))+Päälaskenta!C$24)+(2*SQRT((POWER((F1083-Päälaskenta!D$24),2))+POWER(Päälaskenta!E$20*(F1083-Päälaskenta!D$24),2))+Päälaskenta!C$20),(2*SQRT((POWER(F1083,2))+POWER(Päälaskenta!E$24*F1083,2))+Päälaskenta!C$24))</f>
        <v>8.6999999999999993</v>
      </c>
      <c r="H1083" s="57">
        <f t="shared" si="258"/>
        <v>0.31</v>
      </c>
      <c r="I1083" s="62">
        <f t="shared" si="259"/>
        <v>4.2597999999999997E-2</v>
      </c>
      <c r="J1083" s="8">
        <f>IF(F1083&lt;Päälaskenta!$D$24,0,Kaksitasouoma_matriisi!F1083-Päälaskenta!$D$24)</f>
        <v>0.19900000000000001</v>
      </c>
      <c r="L1083" s="8">
        <f>IF(F1083&gt;Päälaskenta!D$24,F1083-Päälaskenta!D$24,0)</f>
        <v>0.19900000000000001</v>
      </c>
      <c r="M1083" s="8">
        <f>IF(F1083&gt;Päälaskenta!D$24,(Päälaskenta!C$20+(Päälaskenta!E$20*(Kaksitasouoma_matriisi!F1083-Päälaskenta!D$24)))*(Kaksitasouoma_matriisi!F1083-Päälaskenta!D$24),0)</f>
        <v>1.0544015</v>
      </c>
      <c r="N1083" s="8">
        <f>IF(F1083&gt;Päälaskenta!D$24,(2*SQRT((POWER((F1083-Päälaskenta!D$24),2))+POWER(Päälaskenta!E$20*(F1083-Päälaskenta!D$24),2))+Päälaskenta!C$20),0)</f>
        <v>5.7175047038173297</v>
      </c>
      <c r="O1083" s="8">
        <f t="shared" si="265"/>
        <v>0.18441637648256301</v>
      </c>
      <c r="P1083" s="8">
        <f>IF(Päälaskenta!$C$29,IF(L1083&gt;Päälaskenta!$F$28,Kaksitasouoma_matriisi!AQ1083,Kaksitasouoma_matriisi!AR1083),Päälaskenta!$F$20)</f>
        <v>0.12</v>
      </c>
      <c r="Q1083" s="8">
        <f t="shared" si="266"/>
        <v>2.8468052541608801</v>
      </c>
      <c r="R1083" s="8">
        <f t="shared" si="260"/>
        <v>0.37409424267654501</v>
      </c>
      <c r="S1083" s="8">
        <f t="shared" si="267"/>
        <v>0.35479297276848099</v>
      </c>
      <c r="U1083" s="93">
        <f>IF(F1083&gt;Päälaskenta!D$24,Päälaskenta!H$24+L1083*Päälaskenta!G$24,F1083*Päälaskenta!C$24 + F1083*F1083*Päälaskenta!E$24)</f>
        <v>1.6676</v>
      </c>
      <c r="V1083" s="8">
        <f>IF(F1083&gt;Päälaskenta!D$24,2*SQRT(POWER(Päälaskenta!D$24,2)+POWER(Päälaskenta!E$24*Päälaskenta!D$24,2))+Päälaskenta!C$24,(2*SQRT((POWER(F1083,2))+POWER(Päälaskenta!E$24*F1083,2))+Päälaskenta!C$24))</f>
        <v>2.9798989873223301</v>
      </c>
      <c r="W1083" s="8">
        <f t="shared" si="268"/>
        <v>0.55961628467764502</v>
      </c>
      <c r="X1083" s="8">
        <f>Päälaskenta!F$24</f>
        <v>7.0000000000000007E-2</v>
      </c>
      <c r="Y1083" s="8">
        <f t="shared" si="269"/>
        <v>16.177847690193101</v>
      </c>
      <c r="Z1083" s="8">
        <f t="shared" si="261"/>
        <v>2.1259057573234599</v>
      </c>
      <c r="AA1083" s="8">
        <f t="shared" si="270"/>
        <v>1.2748295498461599</v>
      </c>
      <c r="AC1083" s="8">
        <f t="shared" si="262"/>
        <v>0.102869031419353</v>
      </c>
      <c r="AE1083" s="8">
        <v>1081</v>
      </c>
      <c r="AF1083" s="8">
        <f t="shared" si="272"/>
        <v>19.024652944353999</v>
      </c>
      <c r="AG1083" s="8">
        <f t="shared" si="263"/>
        <v>1.7268178587309502E-2</v>
      </c>
      <c r="AJ1083" s="132">
        <f>IF(Päälaskenta!$F$28&lt;Kaksitasouoma_matriisi!L1083,Päälaskenta!$C$20*Päälaskenta!$F$28,Päälaskenta!$C$20*Kaksitasouoma_matriisi!L1083)</f>
        <v>0.995</v>
      </c>
      <c r="AK1083" s="134">
        <f>SQRT(Päälaskenta!$D$20^2+(Päälaskenta!$D$20/(1/Päälaskenta!$E$20))^2)</f>
        <v>1.8029999999999999</v>
      </c>
      <c r="AL1083" s="134">
        <f>IF(Päälaskenta!$F$28&lt;Kaksitasouoma_matriisi!L1083,AK1083*Päälaskenta!$F$28*COS(ATAN(1/Päälaskenta!$E$20)),AK1083*Kaksitasouoma_matriisi!L1083*COS(ATAN(1/Päälaskenta!$E$20)))</f>
        <v>0.29899999999999999</v>
      </c>
      <c r="AM1083" s="134"/>
      <c r="AN1083" s="134">
        <f t="shared" si="271"/>
        <v>1.294</v>
      </c>
      <c r="AO1083" s="8">
        <f t="shared" si="264"/>
        <v>0.47568282909973197</v>
      </c>
      <c r="AP1083" s="134">
        <f>Refererenssiarvoja!$B$16*H1083^(1/6)/(Refererenssiarvoja!$B$15^0.5)*(Päälaskenta!$G$28/2)^0.5*(1-AO1083)^(-1.5)</f>
        <v>0.109</v>
      </c>
      <c r="AQ1083" s="8">
        <f>Refererenssiarvoja!$B$16*Kaksitasouoma_matriisi!O1083^(1/6)/(SQRT((2*Refererenssiarvoja!$B$15)/(Päälaskenta!$F$31*Päälaskenta!$G$31*Päälaskenta!$F$28))+SQRT(Refererenssiarvoja!$B$15)/Refererenssiarvoja!$B$17*LN(Kaksitasouoma_matriisi!L1083/Päälaskenta!$F$28))</f>
        <v>-0.14416956489074501</v>
      </c>
      <c r="AR1083" s="8">
        <f>Refererenssiarvoja!$B$16*Kaksitasouoma_matriisi!O1083^(1/6)/(SQRT((2*Refererenssiarvoja!$B$15)/(Päälaskenta!$F$31*Päälaskenta!$G$31*L1083)))</f>
        <v>0.240275939524728</v>
      </c>
    </row>
    <row r="1084" spans="1:44" x14ac:dyDescent="0.2">
      <c r="A1084" s="8">
        <v>1082</v>
      </c>
      <c r="B1084" s="8">
        <f>IF(Päälaskenta!C$7,Päälaskenta!E$7,Päälaskenta!G$5)</f>
        <v>2.5</v>
      </c>
      <c r="C1084" s="56">
        <v>0.91800000000000004</v>
      </c>
      <c r="D1084" s="93">
        <f t="shared" si="257"/>
        <v>2.7233000000000001</v>
      </c>
      <c r="E1084" s="8">
        <f>IF(Päälaskenta!$C$26,Kaksitasouoma_matriisi!AP1084,Kaksitasouoma_matriisi!AC1084)</f>
        <v>0.102869031419353</v>
      </c>
      <c r="F1084" s="56">
        <f>IF(D1084&lt;Päälaskenta!H$24,(SQRT(POWER(Päälaskenta!C$24/(2*Päälaskenta!E$24),2)+(D1084/Päälaskenta!E$24))-Päälaskenta!C$24/(2*Päälaskenta!E$24)),IF(D1084=Päälaskenta!H$24,Päälaskenta!D$24,Päälaskenta!D$24+(SQRT(POWER((Päälaskenta!C$20+Päälaskenta!G$24)/(2*Päälaskenta!E$20),2)+((D1084-Päälaskenta!H$24)/Päälaskenta!E$20))-(Päälaskenta!C$20+Päälaskenta!G$24)/(2*Päälaskenta!E$20))))</f>
        <v>0.89900000000000002</v>
      </c>
      <c r="G1084" s="57">
        <f>IF(F1084&gt;Päälaskenta!D$24,(2*SQRT((POWER(Päälaskenta!D$24,2))+POWER(Päälaskenta!E$24*Päälaskenta!D$24,2))+Päälaskenta!C$24)+(2*SQRT((POWER((F1084-Päälaskenta!D$24),2))+POWER(Päälaskenta!E$20*(F1084-Päälaskenta!D$24),2))+Päälaskenta!C$20),(2*SQRT((POWER(F1084,2))+POWER(Päälaskenta!E$24*F1084,2))+Päälaskenta!C$24))</f>
        <v>8.6999999999999993</v>
      </c>
      <c r="H1084" s="57">
        <f t="shared" si="258"/>
        <v>0.31</v>
      </c>
      <c r="I1084" s="62">
        <f t="shared" si="259"/>
        <v>4.2505000000000001E-2</v>
      </c>
      <c r="J1084" s="8">
        <f>IF(F1084&lt;Päälaskenta!$D$24,0,Kaksitasouoma_matriisi!F1084-Päälaskenta!$D$24)</f>
        <v>0.19900000000000001</v>
      </c>
      <c r="L1084" s="8">
        <f>IF(F1084&gt;Päälaskenta!D$24,F1084-Päälaskenta!D$24,0)</f>
        <v>0.19900000000000001</v>
      </c>
      <c r="M1084" s="8">
        <f>IF(F1084&gt;Päälaskenta!D$24,(Päälaskenta!C$20+(Päälaskenta!E$20*(Kaksitasouoma_matriisi!F1084-Päälaskenta!D$24)))*(Kaksitasouoma_matriisi!F1084-Päälaskenta!D$24),0)</f>
        <v>1.0544015</v>
      </c>
      <c r="N1084" s="8">
        <f>IF(F1084&gt;Päälaskenta!D$24,(2*SQRT((POWER((F1084-Päälaskenta!D$24),2))+POWER(Päälaskenta!E$20*(F1084-Päälaskenta!D$24),2))+Päälaskenta!C$20),0)</f>
        <v>5.7175047038173297</v>
      </c>
      <c r="O1084" s="8">
        <f t="shared" si="265"/>
        <v>0.18441637648256301</v>
      </c>
      <c r="P1084" s="8">
        <f>IF(Päälaskenta!$C$29,IF(L1084&gt;Päälaskenta!$F$28,Kaksitasouoma_matriisi!AQ1084,Kaksitasouoma_matriisi!AR1084),Päälaskenta!$F$20)</f>
        <v>0.12</v>
      </c>
      <c r="Q1084" s="8">
        <f t="shared" si="266"/>
        <v>2.8468052541608801</v>
      </c>
      <c r="R1084" s="8">
        <f t="shared" si="260"/>
        <v>0.37409424267654501</v>
      </c>
      <c r="S1084" s="8">
        <f t="shared" si="267"/>
        <v>0.35479297276848099</v>
      </c>
      <c r="U1084" s="93">
        <f>IF(F1084&gt;Päälaskenta!D$24,Päälaskenta!H$24+L1084*Päälaskenta!G$24,F1084*Päälaskenta!C$24 + F1084*F1084*Päälaskenta!E$24)</f>
        <v>1.6676</v>
      </c>
      <c r="V1084" s="8">
        <f>IF(F1084&gt;Päälaskenta!D$24,2*SQRT(POWER(Päälaskenta!D$24,2)+POWER(Päälaskenta!E$24*Päälaskenta!D$24,2))+Päälaskenta!C$24,(2*SQRT((POWER(F1084,2))+POWER(Päälaskenta!E$24*F1084,2))+Päälaskenta!C$24))</f>
        <v>2.9798989873223301</v>
      </c>
      <c r="W1084" s="8">
        <f t="shared" si="268"/>
        <v>0.55961628467764502</v>
      </c>
      <c r="X1084" s="8">
        <f>Päälaskenta!F$24</f>
        <v>7.0000000000000007E-2</v>
      </c>
      <c r="Y1084" s="8">
        <f t="shared" si="269"/>
        <v>16.177847690193101</v>
      </c>
      <c r="Z1084" s="8">
        <f t="shared" si="261"/>
        <v>2.1259057573234599</v>
      </c>
      <c r="AA1084" s="8">
        <f t="shared" si="270"/>
        <v>1.2748295498461599</v>
      </c>
      <c r="AC1084" s="8">
        <f t="shared" si="262"/>
        <v>0.102869031419353</v>
      </c>
      <c r="AE1084" s="8">
        <v>1082</v>
      </c>
      <c r="AF1084" s="8">
        <f t="shared" si="272"/>
        <v>19.024652944353999</v>
      </c>
      <c r="AG1084" s="8">
        <f t="shared" si="263"/>
        <v>1.7268178587309502E-2</v>
      </c>
      <c r="AJ1084" s="132">
        <f>IF(Päälaskenta!$F$28&lt;Kaksitasouoma_matriisi!L1084,Päälaskenta!$C$20*Päälaskenta!$F$28,Päälaskenta!$C$20*Kaksitasouoma_matriisi!L1084)</f>
        <v>0.995</v>
      </c>
      <c r="AK1084" s="134">
        <f>SQRT(Päälaskenta!$D$20^2+(Päälaskenta!$D$20/(1/Päälaskenta!$E$20))^2)</f>
        <v>1.8029999999999999</v>
      </c>
      <c r="AL1084" s="134">
        <f>IF(Päälaskenta!$F$28&lt;Kaksitasouoma_matriisi!L1084,AK1084*Päälaskenta!$F$28*COS(ATAN(1/Päälaskenta!$E$20)),AK1084*Kaksitasouoma_matriisi!L1084*COS(ATAN(1/Päälaskenta!$E$20)))</f>
        <v>0.29899999999999999</v>
      </c>
      <c r="AM1084" s="134"/>
      <c r="AN1084" s="134">
        <f t="shared" si="271"/>
        <v>1.294</v>
      </c>
      <c r="AO1084" s="8">
        <f t="shared" si="264"/>
        <v>0.47515881467337401</v>
      </c>
      <c r="AP1084" s="134">
        <f>Refererenssiarvoja!$B$16*H1084^(1/6)/(Refererenssiarvoja!$B$15^0.5)*(Päälaskenta!$G$28/2)^0.5*(1-AO1084)^(-1.5)</f>
        <v>0.109</v>
      </c>
      <c r="AQ1084" s="8">
        <f>Refererenssiarvoja!$B$16*Kaksitasouoma_matriisi!O1084^(1/6)/(SQRT((2*Refererenssiarvoja!$B$15)/(Päälaskenta!$F$31*Päälaskenta!$G$31*Päälaskenta!$F$28))+SQRT(Refererenssiarvoja!$B$15)/Refererenssiarvoja!$B$17*LN(Kaksitasouoma_matriisi!L1084/Päälaskenta!$F$28))</f>
        <v>-0.14416956489074501</v>
      </c>
      <c r="AR1084" s="8">
        <f>Refererenssiarvoja!$B$16*Kaksitasouoma_matriisi!O1084^(1/6)/(SQRT((2*Refererenssiarvoja!$B$15)/(Päälaskenta!$F$31*Päälaskenta!$G$31*L1084)))</f>
        <v>0.240275939524728</v>
      </c>
    </row>
    <row r="1085" spans="1:44" x14ac:dyDescent="0.2">
      <c r="A1085" s="8">
        <v>1083</v>
      </c>
      <c r="B1085" s="8">
        <f>IF(Päälaskenta!C$7,Päälaskenta!E$7,Päälaskenta!G$5)</f>
        <v>2.5</v>
      </c>
      <c r="C1085" s="56">
        <v>0.91700000000000004</v>
      </c>
      <c r="D1085" s="93">
        <f t="shared" si="257"/>
        <v>2.7263000000000002</v>
      </c>
      <c r="E1085" s="8">
        <f>IF(Päälaskenta!$C$26,Kaksitasouoma_matriisi!AP1085,Kaksitasouoma_matriisi!AC1085)</f>
        <v>0.102876130203402</v>
      </c>
      <c r="F1085" s="56">
        <f>IF(D1085&lt;Päälaskenta!H$24,(SQRT(POWER(Päälaskenta!C$24/(2*Päälaskenta!E$24),2)+(D1085/Päälaskenta!E$24))-Päälaskenta!C$24/(2*Päälaskenta!E$24)),IF(D1085=Päälaskenta!H$24,Päälaskenta!D$24,Päälaskenta!D$24+(SQRT(POWER((Päälaskenta!C$20+Päälaskenta!G$24)/(2*Päälaskenta!E$20),2)+((D1085-Päälaskenta!H$24)/Päälaskenta!E$20))-(Päälaskenta!C$20+Päälaskenta!G$24)/(2*Päälaskenta!E$20))))</f>
        <v>0.9</v>
      </c>
      <c r="G1085" s="57">
        <f>IF(F1085&gt;Päälaskenta!D$24,(2*SQRT((POWER(Päälaskenta!D$24,2))+POWER(Päälaskenta!E$24*Päälaskenta!D$24,2))+Päälaskenta!C$24)+(2*SQRT((POWER((F1085-Päälaskenta!D$24),2))+POWER(Päälaskenta!E$20*(F1085-Päälaskenta!D$24),2))+Päälaskenta!C$20),(2*SQRT((POWER(F1085,2))+POWER(Päälaskenta!E$24*F1085,2))+Päälaskenta!C$24))</f>
        <v>8.6999999999999993</v>
      </c>
      <c r="H1085" s="57">
        <f t="shared" si="258"/>
        <v>0.31</v>
      </c>
      <c r="I1085" s="62">
        <f t="shared" si="259"/>
        <v>4.2417999999999997E-2</v>
      </c>
      <c r="J1085" s="8">
        <f>IF(F1085&lt;Päälaskenta!$D$24,0,Kaksitasouoma_matriisi!F1085-Päälaskenta!$D$24)</f>
        <v>0.2</v>
      </c>
      <c r="L1085" s="8">
        <f>IF(F1085&gt;Päälaskenta!D$24,F1085-Päälaskenta!D$24,0)</f>
        <v>0.2</v>
      </c>
      <c r="M1085" s="8">
        <f>IF(F1085&gt;Päälaskenta!D$24,(Päälaskenta!C$20+(Päälaskenta!E$20*(Kaksitasouoma_matriisi!F1085-Päälaskenta!D$24)))*(Kaksitasouoma_matriisi!F1085-Päälaskenta!D$24),0)</f>
        <v>1.06</v>
      </c>
      <c r="N1085" s="8">
        <f>IF(F1085&gt;Päälaskenta!D$24,(2*SQRT((POWER((F1085-Päälaskenta!D$24),2))+POWER(Päälaskenta!E$20*(F1085-Päälaskenta!D$24),2))+Päälaskenta!C$20),0)</f>
        <v>5.7211102550927997</v>
      </c>
      <c r="O1085" s="8">
        <f t="shared" si="265"/>
        <v>0.185278722614446</v>
      </c>
      <c r="P1085" s="8">
        <f>IF(Päälaskenta!$C$29,IF(L1085&gt;Päälaskenta!$F$28,Kaksitasouoma_matriisi!AQ1085,Kaksitasouoma_matriisi!AR1085),Päälaskenta!$F$20)</f>
        <v>0.12</v>
      </c>
      <c r="Q1085" s="8">
        <f t="shared" si="266"/>
        <v>2.8708355649386799</v>
      </c>
      <c r="R1085" s="8">
        <f t="shared" si="260"/>
        <v>0.37600975983704199</v>
      </c>
      <c r="S1085" s="8">
        <f t="shared" si="267"/>
        <v>0.35472618852551102</v>
      </c>
      <c r="U1085" s="93">
        <f>IF(F1085&gt;Päälaskenta!D$24,Päälaskenta!H$24+L1085*Päälaskenta!G$24,F1085*Päälaskenta!C$24 + F1085*F1085*Päälaskenta!E$24)</f>
        <v>1.67</v>
      </c>
      <c r="V1085" s="8">
        <f>IF(F1085&gt;Päälaskenta!D$24,2*SQRT(POWER(Päälaskenta!D$24,2)+POWER(Päälaskenta!E$24*Päälaskenta!D$24,2))+Päälaskenta!C$24,(2*SQRT((POWER(F1085,2))+POWER(Päälaskenta!E$24*F1085,2))+Päälaskenta!C$24))</f>
        <v>2.9798989873223301</v>
      </c>
      <c r="W1085" s="8">
        <f t="shared" si="268"/>
        <v>0.56042168110558099</v>
      </c>
      <c r="X1085" s="8">
        <f>Päälaskenta!F$24</f>
        <v>7.0000000000000007E-2</v>
      </c>
      <c r="Y1085" s="8">
        <f t="shared" si="269"/>
        <v>16.216671406840899</v>
      </c>
      <c r="Z1085" s="8">
        <f t="shared" si="261"/>
        <v>2.1239902401629598</v>
      </c>
      <c r="AA1085" s="8">
        <f t="shared" si="270"/>
        <v>1.27185044321135</v>
      </c>
      <c r="AC1085" s="8">
        <f t="shared" si="262"/>
        <v>0.102876130203402</v>
      </c>
      <c r="AE1085" s="8">
        <v>1083</v>
      </c>
      <c r="AF1085" s="8">
        <f t="shared" si="272"/>
        <v>19.0875069717796</v>
      </c>
      <c r="AG1085" s="8">
        <f t="shared" si="263"/>
        <v>1.7154639659978401E-2</v>
      </c>
      <c r="AJ1085" s="132">
        <f>IF(Päälaskenta!$F$28&lt;Kaksitasouoma_matriisi!L1085,Päälaskenta!$C$20*Päälaskenta!$F$28,Päälaskenta!$C$20*Kaksitasouoma_matriisi!L1085)</f>
        <v>1</v>
      </c>
      <c r="AK1085" s="134">
        <f>SQRT(Päälaskenta!$D$20^2+(Päälaskenta!$D$20/(1/Päälaskenta!$E$20))^2)</f>
        <v>1.8029999999999999</v>
      </c>
      <c r="AL1085" s="134">
        <f>IF(Päälaskenta!$F$28&lt;Kaksitasouoma_matriisi!L1085,AK1085*Päälaskenta!$F$28*COS(ATAN(1/Päälaskenta!$E$20)),AK1085*Kaksitasouoma_matriisi!L1085*COS(ATAN(1/Päälaskenta!$E$20)))</f>
        <v>0.3</v>
      </c>
      <c r="AM1085" s="134"/>
      <c r="AN1085" s="134">
        <f t="shared" si="271"/>
        <v>1.3</v>
      </c>
      <c r="AO1085" s="8">
        <f t="shared" si="264"/>
        <v>0.47683673843670898</v>
      </c>
      <c r="AP1085" s="134">
        <f>Refererenssiarvoja!$B$16*H1085^(1/6)/(Refererenssiarvoja!$B$15^0.5)*(Päälaskenta!$G$28/2)^0.5*(1-AO1085)^(-1.5)</f>
        <v>0.11</v>
      </c>
      <c r="AQ1085" s="8">
        <f>Refererenssiarvoja!$B$16*Kaksitasouoma_matriisi!O1085^(1/6)/(SQRT((2*Refererenssiarvoja!$B$15)/(Päälaskenta!$F$31*Päälaskenta!$G$31*Päälaskenta!$F$28))+SQRT(Refererenssiarvoja!$B$15)/Refererenssiarvoja!$B$17*LN(Kaksitasouoma_matriisi!L1085/Päälaskenta!$F$28))</f>
        <v>-0.14537202402020699</v>
      </c>
      <c r="AR1085" s="8">
        <f>Refererenssiarvoja!$B$16*Kaksitasouoma_matriisi!O1085^(1/6)/(SQRT((2*Refererenssiarvoja!$B$15)/(Päälaskenta!$F$31*Päälaskenta!$G$31*L1085)))</f>
        <v>0.24106625491424399</v>
      </c>
    </row>
    <row r="1086" spans="1:44" x14ac:dyDescent="0.2">
      <c r="A1086" s="8">
        <v>1084</v>
      </c>
      <c r="B1086" s="8">
        <f>IF(Päälaskenta!C$7,Päälaskenta!E$7,Päälaskenta!G$5)</f>
        <v>2.5</v>
      </c>
      <c r="C1086" s="56">
        <v>0.91600000000000004</v>
      </c>
      <c r="D1086" s="93">
        <f t="shared" si="257"/>
        <v>2.7292999999999998</v>
      </c>
      <c r="E1086" s="8">
        <f>IF(Päälaskenta!$C$26,Kaksitasouoma_matriisi!AP1086,Kaksitasouoma_matriisi!AC1086)</f>
        <v>0.102876130203402</v>
      </c>
      <c r="F1086" s="56">
        <f>IF(D1086&lt;Päälaskenta!H$24,(SQRT(POWER(Päälaskenta!C$24/(2*Päälaskenta!E$24),2)+(D1086/Päälaskenta!E$24))-Päälaskenta!C$24/(2*Päälaskenta!E$24)),IF(D1086=Päälaskenta!H$24,Päälaskenta!D$24,Päälaskenta!D$24+(SQRT(POWER((Päälaskenta!C$20+Päälaskenta!G$24)/(2*Päälaskenta!E$20),2)+((D1086-Päälaskenta!H$24)/Päälaskenta!E$20))-(Päälaskenta!C$20+Päälaskenta!G$24)/(2*Päälaskenta!E$20))))</f>
        <v>0.9</v>
      </c>
      <c r="G1086" s="57">
        <f>IF(F1086&gt;Päälaskenta!D$24,(2*SQRT((POWER(Päälaskenta!D$24,2))+POWER(Päälaskenta!E$24*Päälaskenta!D$24,2))+Päälaskenta!C$24)+(2*SQRT((POWER((F1086-Päälaskenta!D$24),2))+POWER(Päälaskenta!E$20*(F1086-Päälaskenta!D$24),2))+Päälaskenta!C$20),(2*SQRT((POWER(F1086,2))+POWER(Päälaskenta!E$24*F1086,2))+Päälaskenta!C$24))</f>
        <v>8.6999999999999993</v>
      </c>
      <c r="H1086" s="57">
        <f t="shared" si="258"/>
        <v>0.31</v>
      </c>
      <c r="I1086" s="62">
        <f t="shared" si="259"/>
        <v>4.2326000000000003E-2</v>
      </c>
      <c r="J1086" s="8">
        <f>IF(F1086&lt;Päälaskenta!$D$24,0,Kaksitasouoma_matriisi!F1086-Päälaskenta!$D$24)</f>
        <v>0.2</v>
      </c>
      <c r="L1086" s="8">
        <f>IF(F1086&gt;Päälaskenta!D$24,F1086-Päälaskenta!D$24,0)</f>
        <v>0.2</v>
      </c>
      <c r="M1086" s="8">
        <f>IF(F1086&gt;Päälaskenta!D$24,(Päälaskenta!C$20+(Päälaskenta!E$20*(Kaksitasouoma_matriisi!F1086-Päälaskenta!D$24)))*(Kaksitasouoma_matriisi!F1086-Päälaskenta!D$24),0)</f>
        <v>1.06</v>
      </c>
      <c r="N1086" s="8">
        <f>IF(F1086&gt;Päälaskenta!D$24,(2*SQRT((POWER((F1086-Päälaskenta!D$24),2))+POWER(Päälaskenta!E$20*(F1086-Päälaskenta!D$24),2))+Päälaskenta!C$20),0)</f>
        <v>5.7211102550927997</v>
      </c>
      <c r="O1086" s="8">
        <f t="shared" si="265"/>
        <v>0.185278722614446</v>
      </c>
      <c r="P1086" s="8">
        <f>IF(Päälaskenta!$C$29,IF(L1086&gt;Päälaskenta!$F$28,Kaksitasouoma_matriisi!AQ1086,Kaksitasouoma_matriisi!AR1086),Päälaskenta!$F$20)</f>
        <v>0.12</v>
      </c>
      <c r="Q1086" s="8">
        <f t="shared" si="266"/>
        <v>2.8708355649386799</v>
      </c>
      <c r="R1086" s="8">
        <f t="shared" si="260"/>
        <v>0.37600975983704199</v>
      </c>
      <c r="S1086" s="8">
        <f t="shared" si="267"/>
        <v>0.35472618852551102</v>
      </c>
      <c r="U1086" s="93">
        <f>IF(F1086&gt;Päälaskenta!D$24,Päälaskenta!H$24+L1086*Päälaskenta!G$24,F1086*Päälaskenta!C$24 + F1086*F1086*Päälaskenta!E$24)</f>
        <v>1.67</v>
      </c>
      <c r="V1086" s="8">
        <f>IF(F1086&gt;Päälaskenta!D$24,2*SQRT(POWER(Päälaskenta!D$24,2)+POWER(Päälaskenta!E$24*Päälaskenta!D$24,2))+Päälaskenta!C$24,(2*SQRT((POWER(F1086,2))+POWER(Päälaskenta!E$24*F1086,2))+Päälaskenta!C$24))</f>
        <v>2.9798989873223301</v>
      </c>
      <c r="W1086" s="8">
        <f t="shared" si="268"/>
        <v>0.56042168110558099</v>
      </c>
      <c r="X1086" s="8">
        <f>Päälaskenta!F$24</f>
        <v>7.0000000000000007E-2</v>
      </c>
      <c r="Y1086" s="8">
        <f t="shared" si="269"/>
        <v>16.216671406840899</v>
      </c>
      <c r="Z1086" s="8">
        <f t="shared" si="261"/>
        <v>2.1239902401629598</v>
      </c>
      <c r="AA1086" s="8">
        <f t="shared" si="270"/>
        <v>1.27185044321135</v>
      </c>
      <c r="AC1086" s="8">
        <f t="shared" si="262"/>
        <v>0.102876130203402</v>
      </c>
      <c r="AE1086" s="8">
        <v>1084</v>
      </c>
      <c r="AF1086" s="8">
        <f t="shared" si="272"/>
        <v>19.0875069717796</v>
      </c>
      <c r="AG1086" s="8">
        <f t="shared" si="263"/>
        <v>1.7154639659978401E-2</v>
      </c>
      <c r="AJ1086" s="132">
        <f>IF(Päälaskenta!$F$28&lt;Kaksitasouoma_matriisi!L1086,Päälaskenta!$C$20*Päälaskenta!$F$28,Päälaskenta!$C$20*Kaksitasouoma_matriisi!L1086)</f>
        <v>1</v>
      </c>
      <c r="AK1086" s="134">
        <f>SQRT(Päälaskenta!$D$20^2+(Päälaskenta!$D$20/(1/Päälaskenta!$E$20))^2)</f>
        <v>1.8029999999999999</v>
      </c>
      <c r="AL1086" s="134">
        <f>IF(Päälaskenta!$F$28&lt;Kaksitasouoma_matriisi!L1086,AK1086*Päälaskenta!$F$28*COS(ATAN(1/Päälaskenta!$E$20)),AK1086*Kaksitasouoma_matriisi!L1086*COS(ATAN(1/Päälaskenta!$E$20)))</f>
        <v>0.3</v>
      </c>
      <c r="AM1086" s="134"/>
      <c r="AN1086" s="134">
        <f t="shared" si="271"/>
        <v>1.3</v>
      </c>
      <c r="AO1086" s="8">
        <f t="shared" si="264"/>
        <v>0.47631260762833</v>
      </c>
      <c r="AP1086" s="134">
        <f>Refererenssiarvoja!$B$16*H1086^(1/6)/(Refererenssiarvoja!$B$15^0.5)*(Päälaskenta!$G$28/2)^0.5*(1-AO1086)^(-1.5)</f>
        <v>0.11</v>
      </c>
      <c r="AQ1086" s="8">
        <f>Refererenssiarvoja!$B$16*Kaksitasouoma_matriisi!O1086^(1/6)/(SQRT((2*Refererenssiarvoja!$B$15)/(Päälaskenta!$F$31*Päälaskenta!$G$31*Päälaskenta!$F$28))+SQRT(Refererenssiarvoja!$B$15)/Refererenssiarvoja!$B$17*LN(Kaksitasouoma_matriisi!L1086/Päälaskenta!$F$28))</f>
        <v>-0.14537202402020699</v>
      </c>
      <c r="AR1086" s="8">
        <f>Refererenssiarvoja!$B$16*Kaksitasouoma_matriisi!O1086^(1/6)/(SQRT((2*Refererenssiarvoja!$B$15)/(Päälaskenta!$F$31*Päälaskenta!$G$31*L1086)))</f>
        <v>0.24106625491424399</v>
      </c>
    </row>
    <row r="1087" spans="1:44" x14ac:dyDescent="0.2">
      <c r="A1087" s="8">
        <v>1085</v>
      </c>
      <c r="B1087" s="8">
        <f>IF(Päälaskenta!C$7,Päälaskenta!E$7,Päälaskenta!G$5)</f>
        <v>2.5</v>
      </c>
      <c r="C1087" s="56">
        <v>0.91500000000000004</v>
      </c>
      <c r="D1087" s="93">
        <f t="shared" si="257"/>
        <v>2.7322000000000002</v>
      </c>
      <c r="E1087" s="8">
        <f>IF(Päälaskenta!$C$26,Kaksitasouoma_matriisi!AP1087,Kaksitasouoma_matriisi!AC1087)</f>
        <v>0.102876130203402</v>
      </c>
      <c r="F1087" s="56">
        <f>IF(D1087&lt;Päälaskenta!H$24,(SQRT(POWER(Päälaskenta!C$24/(2*Päälaskenta!E$24),2)+(D1087/Päälaskenta!E$24))-Päälaskenta!C$24/(2*Päälaskenta!E$24)),IF(D1087=Päälaskenta!H$24,Päälaskenta!D$24,Päälaskenta!D$24+(SQRT(POWER((Päälaskenta!C$20+Päälaskenta!G$24)/(2*Päälaskenta!E$20),2)+((D1087-Päälaskenta!H$24)/Päälaskenta!E$20))-(Päälaskenta!C$20+Päälaskenta!G$24)/(2*Päälaskenta!E$20))))</f>
        <v>0.9</v>
      </c>
      <c r="G1087" s="57">
        <f>IF(F1087&gt;Päälaskenta!D$24,(2*SQRT((POWER(Päälaskenta!D$24,2))+POWER(Päälaskenta!E$24*Päälaskenta!D$24,2))+Päälaskenta!C$24)+(2*SQRT((POWER((F1087-Päälaskenta!D$24),2))+POWER(Päälaskenta!E$20*(F1087-Päälaskenta!D$24),2))+Päälaskenta!C$20),(2*SQRT((POWER(F1087,2))+POWER(Päälaskenta!E$24*F1087,2))+Päälaskenta!C$24))</f>
        <v>8.6999999999999993</v>
      </c>
      <c r="H1087" s="57">
        <f t="shared" si="258"/>
        <v>0.31</v>
      </c>
      <c r="I1087" s="62">
        <f t="shared" si="259"/>
        <v>4.2233E-2</v>
      </c>
      <c r="J1087" s="8">
        <f>IF(F1087&lt;Päälaskenta!$D$24,0,Kaksitasouoma_matriisi!F1087-Päälaskenta!$D$24)</f>
        <v>0.2</v>
      </c>
      <c r="L1087" s="8">
        <f>IF(F1087&gt;Päälaskenta!D$24,F1087-Päälaskenta!D$24,0)</f>
        <v>0.2</v>
      </c>
      <c r="M1087" s="8">
        <f>IF(F1087&gt;Päälaskenta!D$24,(Päälaskenta!C$20+(Päälaskenta!E$20*(Kaksitasouoma_matriisi!F1087-Päälaskenta!D$24)))*(Kaksitasouoma_matriisi!F1087-Päälaskenta!D$24),0)</f>
        <v>1.06</v>
      </c>
      <c r="N1087" s="8">
        <f>IF(F1087&gt;Päälaskenta!D$24,(2*SQRT((POWER((F1087-Päälaskenta!D$24),2))+POWER(Päälaskenta!E$20*(F1087-Päälaskenta!D$24),2))+Päälaskenta!C$20),0)</f>
        <v>5.7211102550927997</v>
      </c>
      <c r="O1087" s="8">
        <f t="shared" si="265"/>
        <v>0.185278722614446</v>
      </c>
      <c r="P1087" s="8">
        <f>IF(Päälaskenta!$C$29,IF(L1087&gt;Päälaskenta!$F$28,Kaksitasouoma_matriisi!AQ1087,Kaksitasouoma_matriisi!AR1087),Päälaskenta!$F$20)</f>
        <v>0.12</v>
      </c>
      <c r="Q1087" s="8">
        <f t="shared" si="266"/>
        <v>2.8708355649386799</v>
      </c>
      <c r="R1087" s="8">
        <f t="shared" si="260"/>
        <v>0.37600975983704199</v>
      </c>
      <c r="S1087" s="8">
        <f t="shared" si="267"/>
        <v>0.35472618852551102</v>
      </c>
      <c r="U1087" s="93">
        <f>IF(F1087&gt;Päälaskenta!D$24,Päälaskenta!H$24+L1087*Päälaskenta!G$24,F1087*Päälaskenta!C$24 + F1087*F1087*Päälaskenta!E$24)</f>
        <v>1.67</v>
      </c>
      <c r="V1087" s="8">
        <f>IF(F1087&gt;Päälaskenta!D$24,2*SQRT(POWER(Päälaskenta!D$24,2)+POWER(Päälaskenta!E$24*Päälaskenta!D$24,2))+Päälaskenta!C$24,(2*SQRT((POWER(F1087,2))+POWER(Päälaskenta!E$24*F1087,2))+Päälaskenta!C$24))</f>
        <v>2.9798989873223301</v>
      </c>
      <c r="W1087" s="8">
        <f t="shared" si="268"/>
        <v>0.56042168110558099</v>
      </c>
      <c r="X1087" s="8">
        <f>Päälaskenta!F$24</f>
        <v>7.0000000000000007E-2</v>
      </c>
      <c r="Y1087" s="8">
        <f t="shared" si="269"/>
        <v>16.216671406840899</v>
      </c>
      <c r="Z1087" s="8">
        <f t="shared" si="261"/>
        <v>2.1239902401629598</v>
      </c>
      <c r="AA1087" s="8">
        <f t="shared" si="270"/>
        <v>1.27185044321135</v>
      </c>
      <c r="AC1087" s="8">
        <f t="shared" si="262"/>
        <v>0.102876130203402</v>
      </c>
      <c r="AE1087" s="8">
        <v>1085</v>
      </c>
      <c r="AF1087" s="8">
        <f t="shared" si="272"/>
        <v>19.0875069717796</v>
      </c>
      <c r="AG1087" s="8">
        <f t="shared" si="263"/>
        <v>1.7154639659978401E-2</v>
      </c>
      <c r="AJ1087" s="132">
        <f>IF(Päälaskenta!$F$28&lt;Kaksitasouoma_matriisi!L1087,Päälaskenta!$C$20*Päälaskenta!$F$28,Päälaskenta!$C$20*Kaksitasouoma_matriisi!L1087)</f>
        <v>1</v>
      </c>
      <c r="AK1087" s="134">
        <f>SQRT(Päälaskenta!$D$20^2+(Päälaskenta!$D$20/(1/Päälaskenta!$E$20))^2)</f>
        <v>1.8029999999999999</v>
      </c>
      <c r="AL1087" s="134">
        <f>IF(Päälaskenta!$F$28&lt;Kaksitasouoma_matriisi!L1087,AK1087*Päälaskenta!$F$28*COS(ATAN(1/Päälaskenta!$E$20)),AK1087*Kaksitasouoma_matriisi!L1087*COS(ATAN(1/Päälaskenta!$E$20)))</f>
        <v>0.3</v>
      </c>
      <c r="AM1087" s="134"/>
      <c r="AN1087" s="134">
        <f t="shared" si="271"/>
        <v>1.3</v>
      </c>
      <c r="AO1087" s="8">
        <f t="shared" si="264"/>
        <v>0.47580704194422102</v>
      </c>
      <c r="AP1087" s="134">
        <f>Refererenssiarvoja!$B$16*H1087^(1/6)/(Refererenssiarvoja!$B$15^0.5)*(Päälaskenta!$G$28/2)^0.5*(1-AO1087)^(-1.5)</f>
        <v>0.109</v>
      </c>
      <c r="AQ1087" s="8">
        <f>Refererenssiarvoja!$B$16*Kaksitasouoma_matriisi!O1087^(1/6)/(SQRT((2*Refererenssiarvoja!$B$15)/(Päälaskenta!$F$31*Päälaskenta!$G$31*Päälaskenta!$F$28))+SQRT(Refererenssiarvoja!$B$15)/Refererenssiarvoja!$B$17*LN(Kaksitasouoma_matriisi!L1087/Päälaskenta!$F$28))</f>
        <v>-0.14537202402020699</v>
      </c>
      <c r="AR1087" s="8">
        <f>Refererenssiarvoja!$B$16*Kaksitasouoma_matriisi!O1087^(1/6)/(SQRT((2*Refererenssiarvoja!$B$15)/(Päälaskenta!$F$31*Päälaskenta!$G$31*L1087)))</f>
        <v>0.24106625491424399</v>
      </c>
    </row>
    <row r="1088" spans="1:44" x14ac:dyDescent="0.2">
      <c r="A1088" s="8">
        <v>1086</v>
      </c>
      <c r="B1088" s="8">
        <f>IF(Päälaskenta!C$7,Päälaskenta!E$7,Päälaskenta!G$5)</f>
        <v>2.5</v>
      </c>
      <c r="C1088" s="56">
        <v>0.91400000000000003</v>
      </c>
      <c r="D1088" s="93">
        <f t="shared" si="257"/>
        <v>2.7351999999999999</v>
      </c>
      <c r="E1088" s="8">
        <f>IF(Päälaskenta!$C$26,Kaksitasouoma_matriisi!AP1088,Kaksitasouoma_matriisi!AC1088)</f>
        <v>0.102883223106655</v>
      </c>
      <c r="F1088" s="56">
        <f>IF(D1088&lt;Päälaskenta!H$24,(SQRT(POWER(Päälaskenta!C$24/(2*Päälaskenta!E$24),2)+(D1088/Päälaskenta!E$24))-Päälaskenta!C$24/(2*Päälaskenta!E$24)),IF(D1088=Päälaskenta!H$24,Päälaskenta!D$24,Päälaskenta!D$24+(SQRT(POWER((Päälaskenta!C$20+Päälaskenta!G$24)/(2*Päälaskenta!E$20),2)+((D1088-Päälaskenta!H$24)/Päälaskenta!E$20))-(Päälaskenta!C$20+Päälaskenta!G$24)/(2*Päälaskenta!E$20))))</f>
        <v>0.90100000000000002</v>
      </c>
      <c r="G1088" s="57">
        <f>IF(F1088&gt;Päälaskenta!D$24,(2*SQRT((POWER(Päälaskenta!D$24,2))+POWER(Päälaskenta!E$24*Päälaskenta!D$24,2))+Päälaskenta!C$24)+(2*SQRT((POWER((F1088-Päälaskenta!D$24),2))+POWER(Päälaskenta!E$20*(F1088-Päälaskenta!D$24),2))+Päälaskenta!C$20),(2*SQRT((POWER(F1088,2))+POWER(Päälaskenta!E$24*F1088,2))+Päälaskenta!C$24))</f>
        <v>8.6999999999999993</v>
      </c>
      <c r="H1088" s="57">
        <f t="shared" si="258"/>
        <v>0.31</v>
      </c>
      <c r="I1088" s="62">
        <f t="shared" si="259"/>
        <v>4.2146999999999997E-2</v>
      </c>
      <c r="J1088" s="8">
        <f>IF(F1088&lt;Päälaskenta!$D$24,0,Kaksitasouoma_matriisi!F1088-Päälaskenta!$D$24)</f>
        <v>0.20100000000000001</v>
      </c>
      <c r="L1088" s="8">
        <f>IF(F1088&gt;Päälaskenta!D$24,F1088-Päälaskenta!D$24,0)</f>
        <v>0.20100000000000001</v>
      </c>
      <c r="M1088" s="8">
        <f>IF(F1088&gt;Päälaskenta!D$24,(Päälaskenta!C$20+(Päälaskenta!E$20*(Kaksitasouoma_matriisi!F1088-Päälaskenta!D$24)))*(Kaksitasouoma_matriisi!F1088-Päälaskenta!D$24),0)</f>
        <v>1.0656015000000001</v>
      </c>
      <c r="N1088" s="8">
        <f>IF(F1088&gt;Päälaskenta!D$24,(2*SQRT((POWER((F1088-Päälaskenta!D$24),2))+POWER(Päälaskenta!E$20*(F1088-Päälaskenta!D$24),2))+Päälaskenta!C$20),0)</f>
        <v>5.7247158063682599</v>
      </c>
      <c r="O1088" s="8">
        <f t="shared" si="265"/>
        <v>0.18614050654088499</v>
      </c>
      <c r="P1088" s="8">
        <f>IF(Päälaskenta!$C$29,IF(L1088&gt;Päälaskenta!$F$28,Kaksitasouoma_matriisi!AQ1088,Kaksitasouoma_matriisi!AR1088),Päälaskenta!$F$20)</f>
        <v>0.12</v>
      </c>
      <c r="Q1088" s="8">
        <f t="shared" si="266"/>
        <v>2.8949484723829402</v>
      </c>
      <c r="R1088" s="8">
        <f t="shared" si="260"/>
        <v>0.37792112128840299</v>
      </c>
      <c r="S1088" s="8">
        <f t="shared" si="267"/>
        <v>0.35465520768167402</v>
      </c>
      <c r="U1088" s="93">
        <f>IF(F1088&gt;Päälaskenta!D$24,Päälaskenta!H$24+L1088*Päälaskenta!G$24,F1088*Päälaskenta!C$24 + F1088*F1088*Päälaskenta!E$24)</f>
        <v>1.6724000000000001</v>
      </c>
      <c r="V1088" s="8">
        <f>IF(F1088&gt;Päälaskenta!D$24,2*SQRT(POWER(Päälaskenta!D$24,2)+POWER(Päälaskenta!E$24*Päälaskenta!D$24,2))+Päälaskenta!C$24,(2*SQRT((POWER(F1088,2))+POWER(Päälaskenta!E$24*F1088,2))+Päälaskenta!C$24))</f>
        <v>2.9798989873223301</v>
      </c>
      <c r="W1088" s="8">
        <f t="shared" si="268"/>
        <v>0.56122707753351797</v>
      </c>
      <c r="X1088" s="8">
        <f>Päälaskenta!F$24</f>
        <v>7.0000000000000007E-2</v>
      </c>
      <c r="Y1088" s="8">
        <f t="shared" si="269"/>
        <v>16.2555323376967</v>
      </c>
      <c r="Z1088" s="8">
        <f t="shared" si="261"/>
        <v>2.1220788787116001</v>
      </c>
      <c r="AA1088" s="8">
        <f t="shared" si="270"/>
        <v>1.26888237186773</v>
      </c>
      <c r="AC1088" s="8">
        <f t="shared" si="262"/>
        <v>0.102883223106655</v>
      </c>
      <c r="AE1088" s="8">
        <v>1086</v>
      </c>
      <c r="AF1088" s="8">
        <f t="shared" si="272"/>
        <v>19.1504808100796</v>
      </c>
      <c r="AG1088" s="8">
        <f t="shared" si="263"/>
        <v>1.7042003605232701E-2</v>
      </c>
      <c r="AJ1088" s="132">
        <f>IF(Päälaskenta!$F$28&lt;Kaksitasouoma_matriisi!L1088,Päälaskenta!$C$20*Päälaskenta!$F$28,Päälaskenta!$C$20*Kaksitasouoma_matriisi!L1088)</f>
        <v>1.0049999999999999</v>
      </c>
      <c r="AK1088" s="134">
        <f>SQRT(Päälaskenta!$D$20^2+(Päälaskenta!$D$20/(1/Päälaskenta!$E$20))^2)</f>
        <v>1.8029999999999999</v>
      </c>
      <c r="AL1088" s="134">
        <f>IF(Päälaskenta!$F$28&lt;Kaksitasouoma_matriisi!L1088,AK1088*Päälaskenta!$F$28*COS(ATAN(1/Päälaskenta!$E$20)),AK1088*Kaksitasouoma_matriisi!L1088*COS(ATAN(1/Päälaskenta!$E$20)))</f>
        <v>0.30199999999999999</v>
      </c>
      <c r="AM1088" s="134"/>
      <c r="AN1088" s="134">
        <f t="shared" si="271"/>
        <v>1.3069999999999999</v>
      </c>
      <c r="AO1088" s="8">
        <f t="shared" si="264"/>
        <v>0.47784439894706099</v>
      </c>
      <c r="AP1088" s="134">
        <f>Refererenssiarvoja!$B$16*H1088^(1/6)/(Refererenssiarvoja!$B$15^0.5)*(Päälaskenta!$G$28/2)^0.5*(1-AO1088)^(-1.5)</f>
        <v>0.11</v>
      </c>
      <c r="AQ1088" s="8">
        <f>Refererenssiarvoja!$B$16*Kaksitasouoma_matriisi!O1088^(1/6)/(SQRT((2*Refererenssiarvoja!$B$15)/(Päälaskenta!$F$31*Päälaskenta!$G$31*Päälaskenta!$F$28))+SQRT(Refererenssiarvoja!$B$15)/Refererenssiarvoja!$B$17*LN(Kaksitasouoma_matriisi!L1088/Päälaskenta!$F$28))</f>
        <v>-0.14658671372814899</v>
      </c>
      <c r="AR1088" s="8">
        <f>Refererenssiarvoja!$B$16*Kaksitasouoma_matriisi!O1088^(1/6)/(SQRT((2*Refererenssiarvoja!$B$15)/(Päälaskenta!$F$31*Päälaskenta!$G$31*L1088)))</f>
        <v>0.241855151586502</v>
      </c>
    </row>
    <row r="1089" spans="1:44" x14ac:dyDescent="0.2">
      <c r="A1089" s="8">
        <v>1087</v>
      </c>
      <c r="B1089" s="8">
        <f>IF(Päälaskenta!C$7,Päälaskenta!E$7,Päälaskenta!G$5)</f>
        <v>2.5</v>
      </c>
      <c r="C1089" s="56">
        <v>0.91300000000000003</v>
      </c>
      <c r="D1089" s="93">
        <f t="shared" si="257"/>
        <v>2.7382</v>
      </c>
      <c r="E1089" s="8">
        <f>IF(Päälaskenta!$C$26,Kaksitasouoma_matriisi!AP1089,Kaksitasouoma_matriisi!AC1089)</f>
        <v>0.102883223106655</v>
      </c>
      <c r="F1089" s="56">
        <f>IF(D1089&lt;Päälaskenta!H$24,(SQRT(POWER(Päälaskenta!C$24/(2*Päälaskenta!E$24),2)+(D1089/Päälaskenta!E$24))-Päälaskenta!C$24/(2*Päälaskenta!E$24)),IF(D1089=Päälaskenta!H$24,Päälaskenta!D$24,Päälaskenta!D$24+(SQRT(POWER((Päälaskenta!C$20+Päälaskenta!G$24)/(2*Päälaskenta!E$20),2)+((D1089-Päälaskenta!H$24)/Päälaskenta!E$20))-(Päälaskenta!C$20+Päälaskenta!G$24)/(2*Päälaskenta!E$20))))</f>
        <v>0.90100000000000002</v>
      </c>
      <c r="G1089" s="57">
        <f>IF(F1089&gt;Päälaskenta!D$24,(2*SQRT((POWER(Päälaskenta!D$24,2))+POWER(Päälaskenta!E$24*Päälaskenta!D$24,2))+Päälaskenta!C$24)+(2*SQRT((POWER((F1089-Päälaskenta!D$24),2))+POWER(Päälaskenta!E$20*(F1089-Päälaskenta!D$24),2))+Päälaskenta!C$20),(2*SQRT((POWER(F1089,2))+POWER(Päälaskenta!E$24*F1089,2))+Päälaskenta!C$24))</f>
        <v>8.6999999999999993</v>
      </c>
      <c r="H1089" s="57">
        <f t="shared" si="258"/>
        <v>0.31</v>
      </c>
      <c r="I1089" s="62">
        <f t="shared" si="259"/>
        <v>4.2055000000000002E-2</v>
      </c>
      <c r="J1089" s="8">
        <f>IF(F1089&lt;Päälaskenta!$D$24,0,Kaksitasouoma_matriisi!F1089-Päälaskenta!$D$24)</f>
        <v>0.20100000000000001</v>
      </c>
      <c r="L1089" s="8">
        <f>IF(F1089&gt;Päälaskenta!D$24,F1089-Päälaskenta!D$24,0)</f>
        <v>0.20100000000000001</v>
      </c>
      <c r="M1089" s="8">
        <f>IF(F1089&gt;Päälaskenta!D$24,(Päälaskenta!C$20+(Päälaskenta!E$20*(Kaksitasouoma_matriisi!F1089-Päälaskenta!D$24)))*(Kaksitasouoma_matriisi!F1089-Päälaskenta!D$24),0)</f>
        <v>1.0656015000000001</v>
      </c>
      <c r="N1089" s="8">
        <f>IF(F1089&gt;Päälaskenta!D$24,(2*SQRT((POWER((F1089-Päälaskenta!D$24),2))+POWER(Päälaskenta!E$20*(F1089-Päälaskenta!D$24),2))+Päälaskenta!C$20),0)</f>
        <v>5.7247158063682599</v>
      </c>
      <c r="O1089" s="8">
        <f t="shared" si="265"/>
        <v>0.18614050654088499</v>
      </c>
      <c r="P1089" s="8">
        <f>IF(Päälaskenta!$C$29,IF(L1089&gt;Päälaskenta!$F$28,Kaksitasouoma_matriisi!AQ1089,Kaksitasouoma_matriisi!AR1089),Päälaskenta!$F$20)</f>
        <v>0.12</v>
      </c>
      <c r="Q1089" s="8">
        <f t="shared" si="266"/>
        <v>2.8949484723829402</v>
      </c>
      <c r="R1089" s="8">
        <f t="shared" si="260"/>
        <v>0.37792112128840299</v>
      </c>
      <c r="S1089" s="8">
        <f t="shared" si="267"/>
        <v>0.35465520768167402</v>
      </c>
      <c r="U1089" s="93">
        <f>IF(F1089&gt;Päälaskenta!D$24,Päälaskenta!H$24+L1089*Päälaskenta!G$24,F1089*Päälaskenta!C$24 + F1089*F1089*Päälaskenta!E$24)</f>
        <v>1.6724000000000001</v>
      </c>
      <c r="V1089" s="8">
        <f>IF(F1089&gt;Päälaskenta!D$24,2*SQRT(POWER(Päälaskenta!D$24,2)+POWER(Päälaskenta!E$24*Päälaskenta!D$24,2))+Päälaskenta!C$24,(2*SQRT((POWER(F1089,2))+POWER(Päälaskenta!E$24*F1089,2))+Päälaskenta!C$24))</f>
        <v>2.9798989873223301</v>
      </c>
      <c r="W1089" s="8">
        <f t="shared" si="268"/>
        <v>0.56122707753351797</v>
      </c>
      <c r="X1089" s="8">
        <f>Päälaskenta!F$24</f>
        <v>7.0000000000000007E-2</v>
      </c>
      <c r="Y1089" s="8">
        <f t="shared" si="269"/>
        <v>16.2555323376967</v>
      </c>
      <c r="Z1089" s="8">
        <f t="shared" si="261"/>
        <v>2.1220788787116001</v>
      </c>
      <c r="AA1089" s="8">
        <f t="shared" si="270"/>
        <v>1.26888237186773</v>
      </c>
      <c r="AC1089" s="8">
        <f t="shared" si="262"/>
        <v>0.102883223106655</v>
      </c>
      <c r="AE1089" s="8">
        <v>1087</v>
      </c>
      <c r="AF1089" s="8">
        <f t="shared" si="272"/>
        <v>19.1504808100796</v>
      </c>
      <c r="AG1089" s="8">
        <f t="shared" si="263"/>
        <v>1.7042003605232701E-2</v>
      </c>
      <c r="AJ1089" s="132">
        <f>IF(Päälaskenta!$F$28&lt;Kaksitasouoma_matriisi!L1089,Päälaskenta!$C$20*Päälaskenta!$F$28,Päälaskenta!$C$20*Kaksitasouoma_matriisi!L1089)</f>
        <v>1.0049999999999999</v>
      </c>
      <c r="AK1089" s="134">
        <f>SQRT(Päälaskenta!$D$20^2+(Päälaskenta!$D$20/(1/Päälaskenta!$E$20))^2)</f>
        <v>1.8029999999999999</v>
      </c>
      <c r="AL1089" s="134">
        <f>IF(Päälaskenta!$F$28&lt;Kaksitasouoma_matriisi!L1089,AK1089*Päälaskenta!$F$28*COS(ATAN(1/Päälaskenta!$E$20)),AK1089*Kaksitasouoma_matriisi!L1089*COS(ATAN(1/Päälaskenta!$E$20)))</f>
        <v>0.30199999999999999</v>
      </c>
      <c r="AM1089" s="134"/>
      <c r="AN1089" s="134">
        <f t="shared" si="271"/>
        <v>1.3069999999999999</v>
      </c>
      <c r="AO1089" s="8">
        <f t="shared" si="264"/>
        <v>0.477320867723322</v>
      </c>
      <c r="AP1089" s="134">
        <f>Refererenssiarvoja!$B$16*H1089^(1/6)/(Refererenssiarvoja!$B$15^0.5)*(Päälaskenta!$G$28/2)^0.5*(1-AO1089)^(-1.5)</f>
        <v>0.11</v>
      </c>
      <c r="AQ1089" s="8">
        <f>Refererenssiarvoja!$B$16*Kaksitasouoma_matriisi!O1089^(1/6)/(SQRT((2*Refererenssiarvoja!$B$15)/(Päälaskenta!$F$31*Päälaskenta!$G$31*Päälaskenta!$F$28))+SQRT(Refererenssiarvoja!$B$15)/Refererenssiarvoja!$B$17*LN(Kaksitasouoma_matriisi!L1089/Päälaskenta!$F$28))</f>
        <v>-0.14658671372814899</v>
      </c>
      <c r="AR1089" s="8">
        <f>Refererenssiarvoja!$B$16*Kaksitasouoma_matriisi!O1089^(1/6)/(SQRT((2*Refererenssiarvoja!$B$15)/(Päälaskenta!$F$31*Päälaskenta!$G$31*L1089)))</f>
        <v>0.241855151586502</v>
      </c>
    </row>
    <row r="1090" spans="1:44" x14ac:dyDescent="0.2">
      <c r="A1090" s="8">
        <v>1088</v>
      </c>
      <c r="B1090" s="8">
        <f>IF(Päälaskenta!C$7,Päälaskenta!E$7,Päälaskenta!G$5)</f>
        <v>2.5</v>
      </c>
      <c r="C1090" s="56">
        <v>0.91200000000000003</v>
      </c>
      <c r="D1090" s="93">
        <f t="shared" si="257"/>
        <v>2.7412000000000001</v>
      </c>
      <c r="E1090" s="8">
        <f>IF(Päälaskenta!$C$26,Kaksitasouoma_matriisi!AP1090,Kaksitasouoma_matriisi!AC1090)</f>
        <v>0.102883223106655</v>
      </c>
      <c r="F1090" s="56">
        <f>IF(D1090&lt;Päälaskenta!H$24,(SQRT(POWER(Päälaskenta!C$24/(2*Päälaskenta!E$24),2)+(D1090/Päälaskenta!E$24))-Päälaskenta!C$24/(2*Päälaskenta!E$24)),IF(D1090=Päälaskenta!H$24,Päälaskenta!D$24,Päälaskenta!D$24+(SQRT(POWER((Päälaskenta!C$20+Päälaskenta!G$24)/(2*Päälaskenta!E$20),2)+((D1090-Päälaskenta!H$24)/Päälaskenta!E$20))-(Päälaskenta!C$20+Päälaskenta!G$24)/(2*Päälaskenta!E$20))))</f>
        <v>0.90100000000000002</v>
      </c>
      <c r="G1090" s="57">
        <f>IF(F1090&gt;Päälaskenta!D$24,(2*SQRT((POWER(Päälaskenta!D$24,2))+POWER(Päälaskenta!E$24*Päälaskenta!D$24,2))+Päälaskenta!C$24)+(2*SQRT((POWER((F1090-Päälaskenta!D$24),2))+POWER(Päälaskenta!E$20*(F1090-Päälaskenta!D$24),2))+Päälaskenta!C$20),(2*SQRT((POWER(F1090,2))+POWER(Päälaskenta!E$24*F1090,2))+Päälaskenta!C$24))</f>
        <v>8.6999999999999993</v>
      </c>
      <c r="H1090" s="57">
        <f t="shared" si="258"/>
        <v>0.32</v>
      </c>
      <c r="I1090" s="62">
        <f t="shared" si="259"/>
        <v>4.0223000000000002E-2</v>
      </c>
      <c r="J1090" s="8">
        <f>IF(F1090&lt;Päälaskenta!$D$24,0,Kaksitasouoma_matriisi!F1090-Päälaskenta!$D$24)</f>
        <v>0.20100000000000001</v>
      </c>
      <c r="L1090" s="8">
        <f>IF(F1090&gt;Päälaskenta!D$24,F1090-Päälaskenta!D$24,0)</f>
        <v>0.20100000000000001</v>
      </c>
      <c r="M1090" s="8">
        <f>IF(F1090&gt;Päälaskenta!D$24,(Päälaskenta!C$20+(Päälaskenta!E$20*(Kaksitasouoma_matriisi!F1090-Päälaskenta!D$24)))*(Kaksitasouoma_matriisi!F1090-Päälaskenta!D$24),0)</f>
        <v>1.0656015000000001</v>
      </c>
      <c r="N1090" s="8">
        <f>IF(F1090&gt;Päälaskenta!D$24,(2*SQRT((POWER((F1090-Päälaskenta!D$24),2))+POWER(Päälaskenta!E$20*(F1090-Päälaskenta!D$24),2))+Päälaskenta!C$20),0)</f>
        <v>5.7247158063682599</v>
      </c>
      <c r="O1090" s="8">
        <f t="shared" si="265"/>
        <v>0.18614050654088499</v>
      </c>
      <c r="P1090" s="8">
        <f>IF(Päälaskenta!$C$29,IF(L1090&gt;Päälaskenta!$F$28,Kaksitasouoma_matriisi!AQ1090,Kaksitasouoma_matriisi!AR1090),Päälaskenta!$F$20)</f>
        <v>0.12</v>
      </c>
      <c r="Q1090" s="8">
        <f t="shared" si="266"/>
        <v>2.8949484723829402</v>
      </c>
      <c r="R1090" s="8">
        <f t="shared" si="260"/>
        <v>0.37792112128840299</v>
      </c>
      <c r="S1090" s="8">
        <f t="shared" si="267"/>
        <v>0.35465520768167402</v>
      </c>
      <c r="U1090" s="93">
        <f>IF(F1090&gt;Päälaskenta!D$24,Päälaskenta!H$24+L1090*Päälaskenta!G$24,F1090*Päälaskenta!C$24 + F1090*F1090*Päälaskenta!E$24)</f>
        <v>1.6724000000000001</v>
      </c>
      <c r="V1090" s="8">
        <f>IF(F1090&gt;Päälaskenta!D$24,2*SQRT(POWER(Päälaskenta!D$24,2)+POWER(Päälaskenta!E$24*Päälaskenta!D$24,2))+Päälaskenta!C$24,(2*SQRT((POWER(F1090,2))+POWER(Päälaskenta!E$24*F1090,2))+Päälaskenta!C$24))</f>
        <v>2.9798989873223301</v>
      </c>
      <c r="W1090" s="8">
        <f t="shared" si="268"/>
        <v>0.56122707753351797</v>
      </c>
      <c r="X1090" s="8">
        <f>Päälaskenta!F$24</f>
        <v>7.0000000000000007E-2</v>
      </c>
      <c r="Y1090" s="8">
        <f t="shared" si="269"/>
        <v>16.2555323376967</v>
      </c>
      <c r="Z1090" s="8">
        <f t="shared" si="261"/>
        <v>2.1220788787116001</v>
      </c>
      <c r="AA1090" s="8">
        <f t="shared" si="270"/>
        <v>1.26888237186773</v>
      </c>
      <c r="AC1090" s="8">
        <f t="shared" si="262"/>
        <v>0.102883223106655</v>
      </c>
      <c r="AE1090" s="8">
        <v>1088</v>
      </c>
      <c r="AF1090" s="8">
        <f t="shared" si="272"/>
        <v>19.1504808100796</v>
      </c>
      <c r="AG1090" s="8">
        <f t="shared" si="263"/>
        <v>1.7042003605232701E-2</v>
      </c>
      <c r="AJ1090" s="132">
        <f>IF(Päälaskenta!$F$28&lt;Kaksitasouoma_matriisi!L1090,Päälaskenta!$C$20*Päälaskenta!$F$28,Päälaskenta!$C$20*Kaksitasouoma_matriisi!L1090)</f>
        <v>1.0049999999999999</v>
      </c>
      <c r="AK1090" s="134">
        <f>SQRT(Päälaskenta!$D$20^2+(Päälaskenta!$D$20/(1/Päälaskenta!$E$20))^2)</f>
        <v>1.8029999999999999</v>
      </c>
      <c r="AL1090" s="134">
        <f>IF(Päälaskenta!$F$28&lt;Kaksitasouoma_matriisi!L1090,AK1090*Päälaskenta!$F$28*COS(ATAN(1/Päälaskenta!$E$20)),AK1090*Kaksitasouoma_matriisi!L1090*COS(ATAN(1/Päälaskenta!$E$20)))</f>
        <v>0.30199999999999999</v>
      </c>
      <c r="AM1090" s="134"/>
      <c r="AN1090" s="134">
        <f t="shared" si="271"/>
        <v>1.3069999999999999</v>
      </c>
      <c r="AO1090" s="8">
        <f t="shared" si="264"/>
        <v>0.47679848241646</v>
      </c>
      <c r="AP1090" s="134">
        <f>Refererenssiarvoja!$B$16*H1090^(1/6)/(Refererenssiarvoja!$B$15^0.5)*(Päälaskenta!$G$28/2)^0.5*(1-AO1090)^(-1.5)</f>
        <v>0.11</v>
      </c>
      <c r="AQ1090" s="8">
        <f>Refererenssiarvoja!$B$16*Kaksitasouoma_matriisi!O1090^(1/6)/(SQRT((2*Refererenssiarvoja!$B$15)/(Päälaskenta!$F$31*Päälaskenta!$G$31*Päälaskenta!$F$28))+SQRT(Refererenssiarvoja!$B$15)/Refererenssiarvoja!$B$17*LN(Kaksitasouoma_matriisi!L1090/Päälaskenta!$F$28))</f>
        <v>-0.14658671372814899</v>
      </c>
      <c r="AR1090" s="8">
        <f>Refererenssiarvoja!$B$16*Kaksitasouoma_matriisi!O1090^(1/6)/(SQRT((2*Refererenssiarvoja!$B$15)/(Päälaskenta!$F$31*Päälaskenta!$G$31*L1090)))</f>
        <v>0.241855151586502</v>
      </c>
    </row>
    <row r="1091" spans="1:44" x14ac:dyDescent="0.2">
      <c r="A1091" s="8">
        <v>1089</v>
      </c>
      <c r="B1091" s="8">
        <f>IF(Päälaskenta!C$7,Päälaskenta!E$7,Päälaskenta!G$5)</f>
        <v>2.5</v>
      </c>
      <c r="C1091" s="56">
        <v>0.91100000000000003</v>
      </c>
      <c r="D1091" s="93">
        <f t="shared" ref="D1091:D1154" si="273">B1091/C1091</f>
        <v>2.7442000000000002</v>
      </c>
      <c r="E1091" s="8">
        <f>IF(Päälaskenta!$C$26,Kaksitasouoma_matriisi!AP1091,Kaksitasouoma_matriisi!AC1091)</f>
        <v>0.102890310136417</v>
      </c>
      <c r="F1091" s="56">
        <f>IF(D1091&lt;Päälaskenta!H$24,(SQRT(POWER(Päälaskenta!C$24/(2*Päälaskenta!E$24),2)+(D1091/Päälaskenta!E$24))-Päälaskenta!C$24/(2*Päälaskenta!E$24)),IF(D1091=Päälaskenta!H$24,Päälaskenta!D$24,Päälaskenta!D$24+(SQRT(POWER((Päälaskenta!C$20+Päälaskenta!G$24)/(2*Päälaskenta!E$20),2)+((D1091-Päälaskenta!H$24)/Päälaskenta!E$20))-(Päälaskenta!C$20+Päälaskenta!G$24)/(2*Päälaskenta!E$20))))</f>
        <v>0.90200000000000002</v>
      </c>
      <c r="G1091" s="57">
        <f>IF(F1091&gt;Päälaskenta!D$24,(2*SQRT((POWER(Päälaskenta!D$24,2))+POWER(Päälaskenta!E$24*Päälaskenta!D$24,2))+Päälaskenta!C$24)+(2*SQRT((POWER((F1091-Päälaskenta!D$24),2))+POWER(Päälaskenta!E$20*(F1091-Päälaskenta!D$24),2))+Päälaskenta!C$20),(2*SQRT((POWER(F1091,2))+POWER(Päälaskenta!E$24*F1091,2))+Päälaskenta!C$24))</f>
        <v>8.7100000000000009</v>
      </c>
      <c r="H1091" s="57">
        <f t="shared" ref="H1091:H1154" si="274">D1091/G1091</f>
        <v>0.32</v>
      </c>
      <c r="I1091" s="62">
        <f t="shared" ref="I1091:I1154" si="275">POWER(C1091/((1/E1091)*POWER(H1091,2/3)),2)</f>
        <v>4.0141000000000003E-2</v>
      </c>
      <c r="J1091" s="8">
        <f>IF(F1091&lt;Päälaskenta!$D$24,0,Kaksitasouoma_matriisi!F1091-Päälaskenta!$D$24)</f>
        <v>0.20200000000000001</v>
      </c>
      <c r="L1091" s="8">
        <f>IF(F1091&gt;Päälaskenta!D$24,F1091-Päälaskenta!D$24,0)</f>
        <v>0.20200000000000001</v>
      </c>
      <c r="M1091" s="8">
        <f>IF(F1091&gt;Päälaskenta!D$24,(Päälaskenta!C$20+(Päälaskenta!E$20*(Kaksitasouoma_matriisi!F1091-Päälaskenta!D$24)))*(Kaksitasouoma_matriisi!F1091-Päälaskenta!D$24),0)</f>
        <v>1.0712060000000001</v>
      </c>
      <c r="N1091" s="8">
        <f>IF(F1091&gt;Päälaskenta!D$24,(2*SQRT((POWER((F1091-Päälaskenta!D$24),2))+POWER(Päälaskenta!E$20*(F1091-Päälaskenta!D$24),2))+Päälaskenta!C$20),0)</f>
        <v>5.72832135764373</v>
      </c>
      <c r="O1091" s="8">
        <f t="shared" si="265"/>
        <v>0.18700172932348</v>
      </c>
      <c r="P1091" s="8">
        <f>IF(Päälaskenta!$C$29,IF(L1091&gt;Päälaskenta!$F$28,Kaksitasouoma_matriisi!AQ1091,Kaksitasouoma_matriisi!AR1091),Päälaskenta!$F$20)</f>
        <v>0.12</v>
      </c>
      <c r="Q1091" s="8">
        <f t="shared" si="266"/>
        <v>2.9191438652966202</v>
      </c>
      <c r="R1091" s="8">
        <f t="shared" ref="R1091:R1154" si="276">B1091*Q1091/(Q1091+Y1091)</f>
        <v>0.379828320218005</v>
      </c>
      <c r="S1091" s="8">
        <f t="shared" si="267"/>
        <v>0.35458009030756499</v>
      </c>
      <c r="U1091" s="93">
        <f>IF(F1091&gt;Päälaskenta!D$24,Päälaskenta!H$24+L1091*Päälaskenta!G$24,F1091*Päälaskenta!C$24 + F1091*F1091*Päälaskenta!E$24)</f>
        <v>1.6748000000000001</v>
      </c>
      <c r="V1091" s="8">
        <f>IF(F1091&gt;Päälaskenta!D$24,2*SQRT(POWER(Päälaskenta!D$24,2)+POWER(Päälaskenta!E$24*Päälaskenta!D$24,2))+Päälaskenta!C$24,(2*SQRT((POWER(F1091,2))+POWER(Päälaskenta!E$24*F1091,2))+Päälaskenta!C$24))</f>
        <v>2.9798989873223301</v>
      </c>
      <c r="W1091" s="8">
        <f t="shared" si="268"/>
        <v>0.56203247396145395</v>
      </c>
      <c r="X1091" s="8">
        <f>Päälaskenta!F$24</f>
        <v>7.0000000000000007E-2</v>
      </c>
      <c r="Y1091" s="8">
        <f t="shared" si="269"/>
        <v>16.294430464950501</v>
      </c>
      <c r="Z1091" s="8">
        <f t="shared" ref="Z1091:Z1154" si="277">B1091*Y1091/(Y1091+Q1091)</f>
        <v>2.1201716797819898</v>
      </c>
      <c r="AA1091" s="8">
        <f t="shared" si="270"/>
        <v>1.2659252924420801</v>
      </c>
      <c r="AC1091" s="8">
        <f t="shared" ref="AC1091:AC1154" si="278">(N1091*P1091+V1091*X1091)/(N1091+V1091)</f>
        <v>0.102890310136417</v>
      </c>
      <c r="AE1091" s="8">
        <v>1089</v>
      </c>
      <c r="AF1091" s="8">
        <f t="shared" si="272"/>
        <v>19.213574330247098</v>
      </c>
      <c r="AG1091" s="8">
        <f t="shared" ref="AG1091:AG1154" si="279">(B1091*B1091)/(AF1091*AF1091)</f>
        <v>1.6930262339023401E-2</v>
      </c>
      <c r="AJ1091" s="132">
        <f>IF(Päälaskenta!$F$28&lt;Kaksitasouoma_matriisi!L1091,Päälaskenta!$C$20*Päälaskenta!$F$28,Päälaskenta!$C$20*Kaksitasouoma_matriisi!L1091)</f>
        <v>1.01</v>
      </c>
      <c r="AK1091" s="134">
        <f>SQRT(Päälaskenta!$D$20^2+(Päälaskenta!$D$20/(1/Päälaskenta!$E$20))^2)</f>
        <v>1.8029999999999999</v>
      </c>
      <c r="AL1091" s="134">
        <f>IF(Päälaskenta!$F$28&lt;Kaksitasouoma_matriisi!L1091,AK1091*Päälaskenta!$F$28*COS(ATAN(1/Päälaskenta!$E$20)),AK1091*Kaksitasouoma_matriisi!L1091*COS(ATAN(1/Päälaskenta!$E$20)))</f>
        <v>0.30299999999999999</v>
      </c>
      <c r="AM1091" s="134"/>
      <c r="AN1091" s="134">
        <f t="shared" si="271"/>
        <v>1.3129999999999999</v>
      </c>
      <c r="AO1091" s="8">
        <f t="shared" ref="AO1091:AO1154" si="280">AN1091/D1091</f>
        <v>0.47846366882880298</v>
      </c>
      <c r="AP1091" s="134">
        <f>Refererenssiarvoja!$B$16*H1091^(1/6)/(Refererenssiarvoja!$B$15^0.5)*(Päälaskenta!$G$28/2)^0.5*(1-AO1091)^(-1.5)</f>
        <v>0.111</v>
      </c>
      <c r="AQ1091" s="8">
        <f>Refererenssiarvoja!$B$16*Kaksitasouoma_matriisi!O1091^(1/6)/(SQRT((2*Refererenssiarvoja!$B$15)/(Päälaskenta!$F$31*Päälaskenta!$G$31*Päälaskenta!$F$28))+SQRT(Refererenssiarvoja!$B$15)/Refererenssiarvoja!$B$17*LN(Kaksitasouoma_matriisi!L1091/Päälaskenta!$F$28))</f>
        <v>-0.14781383557067199</v>
      </c>
      <c r="AR1091" s="8">
        <f>Refererenssiarvoja!$B$16*Kaksitasouoma_matriisi!O1091^(1/6)/(SQRT((2*Refererenssiarvoja!$B$15)/(Päälaskenta!$F$31*Päälaskenta!$G$31*L1091)))</f>
        <v>0.242642638764279</v>
      </c>
    </row>
    <row r="1092" spans="1:44" x14ac:dyDescent="0.2">
      <c r="A1092" s="8">
        <v>1090</v>
      </c>
      <c r="B1092" s="8">
        <f>IF(Päälaskenta!C$7,Päälaskenta!E$7,Päälaskenta!G$5)</f>
        <v>2.5</v>
      </c>
      <c r="C1092" s="56">
        <v>0.91</v>
      </c>
      <c r="D1092" s="93">
        <f t="shared" si="273"/>
        <v>2.7473000000000001</v>
      </c>
      <c r="E1092" s="8">
        <f>IF(Päälaskenta!$C$26,Kaksitasouoma_matriisi!AP1092,Kaksitasouoma_matriisi!AC1092)</f>
        <v>0.102890310136417</v>
      </c>
      <c r="F1092" s="56">
        <f>IF(D1092&lt;Päälaskenta!H$24,(SQRT(POWER(Päälaskenta!C$24/(2*Päälaskenta!E$24),2)+(D1092/Päälaskenta!E$24))-Päälaskenta!C$24/(2*Päälaskenta!E$24)),IF(D1092=Päälaskenta!H$24,Päälaskenta!D$24,Päälaskenta!D$24+(SQRT(POWER((Päälaskenta!C$20+Päälaskenta!G$24)/(2*Päälaskenta!E$20),2)+((D1092-Päälaskenta!H$24)/Päälaskenta!E$20))-(Päälaskenta!C$20+Päälaskenta!G$24)/(2*Päälaskenta!E$20))))</f>
        <v>0.90200000000000002</v>
      </c>
      <c r="G1092" s="57">
        <f>IF(F1092&gt;Päälaskenta!D$24,(2*SQRT((POWER(Päälaskenta!D$24,2))+POWER(Päälaskenta!E$24*Päälaskenta!D$24,2))+Päälaskenta!C$24)+(2*SQRT((POWER((F1092-Päälaskenta!D$24),2))+POWER(Päälaskenta!E$20*(F1092-Päälaskenta!D$24),2))+Päälaskenta!C$20),(2*SQRT((POWER(F1092,2))+POWER(Päälaskenta!E$24*F1092,2))+Päälaskenta!C$24))</f>
        <v>8.7100000000000009</v>
      </c>
      <c r="H1092" s="57">
        <f t="shared" si="274"/>
        <v>0.32</v>
      </c>
      <c r="I1092" s="62">
        <f t="shared" si="275"/>
        <v>4.0052999999999998E-2</v>
      </c>
      <c r="J1092" s="8">
        <f>IF(F1092&lt;Päälaskenta!$D$24,0,Kaksitasouoma_matriisi!F1092-Päälaskenta!$D$24)</f>
        <v>0.20200000000000001</v>
      </c>
      <c r="L1092" s="8">
        <f>IF(F1092&gt;Päälaskenta!D$24,F1092-Päälaskenta!D$24,0)</f>
        <v>0.20200000000000001</v>
      </c>
      <c r="M1092" s="8">
        <f>IF(F1092&gt;Päälaskenta!D$24,(Päälaskenta!C$20+(Päälaskenta!E$20*(Kaksitasouoma_matriisi!F1092-Päälaskenta!D$24)))*(Kaksitasouoma_matriisi!F1092-Päälaskenta!D$24),0)</f>
        <v>1.0712060000000001</v>
      </c>
      <c r="N1092" s="8">
        <f>IF(F1092&gt;Päälaskenta!D$24,(2*SQRT((POWER((F1092-Päälaskenta!D$24),2))+POWER(Päälaskenta!E$20*(F1092-Päälaskenta!D$24),2))+Päälaskenta!C$20),0)</f>
        <v>5.72832135764373</v>
      </c>
      <c r="O1092" s="8">
        <f t="shared" ref="O1092:O1155" si="281">IF(N1092&gt;0,M1092/N1092,0)</f>
        <v>0.18700172932348</v>
      </c>
      <c r="P1092" s="8">
        <f>IF(Päälaskenta!$C$29,IF(L1092&gt;Päälaskenta!$F$28,Kaksitasouoma_matriisi!AQ1092,Kaksitasouoma_matriisi!AR1092),Päälaskenta!$F$20)</f>
        <v>0.12</v>
      </c>
      <c r="Q1092" s="8">
        <f t="shared" ref="Q1092:Q1155" si="282">(1/P1092)*M1092*POWER(O1092,(2/3))</f>
        <v>2.9191438652966202</v>
      </c>
      <c r="R1092" s="8">
        <f t="shared" si="276"/>
        <v>0.379828320218005</v>
      </c>
      <c r="S1092" s="8">
        <f t="shared" ref="S1092:S1155" si="283">IF(M1092&gt;0,R1092/M1092,0)</f>
        <v>0.35458009030756499</v>
      </c>
      <c r="U1092" s="93">
        <f>IF(F1092&gt;Päälaskenta!D$24,Päälaskenta!H$24+L1092*Päälaskenta!G$24,F1092*Päälaskenta!C$24 + F1092*F1092*Päälaskenta!E$24)</f>
        <v>1.6748000000000001</v>
      </c>
      <c r="V1092" s="8">
        <f>IF(F1092&gt;Päälaskenta!D$24,2*SQRT(POWER(Päälaskenta!D$24,2)+POWER(Päälaskenta!E$24*Päälaskenta!D$24,2))+Päälaskenta!C$24,(2*SQRT((POWER(F1092,2))+POWER(Päälaskenta!E$24*F1092,2))+Päälaskenta!C$24))</f>
        <v>2.9798989873223301</v>
      </c>
      <c r="W1092" s="8">
        <f t="shared" ref="W1092:W1155" si="284">U1092/V1092</f>
        <v>0.56203247396145395</v>
      </c>
      <c r="X1092" s="8">
        <f>Päälaskenta!F$24</f>
        <v>7.0000000000000007E-2</v>
      </c>
      <c r="Y1092" s="8">
        <f t="shared" ref="Y1092:Y1155" si="285">(1/X1092)*U1092*POWER(W1092,(2/3))</f>
        <v>16.294430464950501</v>
      </c>
      <c r="Z1092" s="8">
        <f t="shared" si="277"/>
        <v>2.1201716797819898</v>
      </c>
      <c r="AA1092" s="8">
        <f t="shared" ref="AA1092:AA1155" si="286">Z1092/U1092</f>
        <v>1.2659252924420801</v>
      </c>
      <c r="AC1092" s="8">
        <f t="shared" si="278"/>
        <v>0.102890310136417</v>
      </c>
      <c r="AE1092" s="8">
        <v>1090</v>
      </c>
      <c r="AF1092" s="8">
        <f t="shared" si="272"/>
        <v>19.213574330247098</v>
      </c>
      <c r="AG1092" s="8">
        <f t="shared" si="279"/>
        <v>1.6930262339023401E-2</v>
      </c>
      <c r="AJ1092" s="132">
        <f>IF(Päälaskenta!$F$28&lt;Kaksitasouoma_matriisi!L1092,Päälaskenta!$C$20*Päälaskenta!$F$28,Päälaskenta!$C$20*Kaksitasouoma_matriisi!L1092)</f>
        <v>1.01</v>
      </c>
      <c r="AK1092" s="134">
        <f>SQRT(Päälaskenta!$D$20^2+(Päälaskenta!$D$20/(1/Päälaskenta!$E$20))^2)</f>
        <v>1.8029999999999999</v>
      </c>
      <c r="AL1092" s="134">
        <f>IF(Päälaskenta!$F$28&lt;Kaksitasouoma_matriisi!L1092,AK1092*Päälaskenta!$F$28*COS(ATAN(1/Päälaskenta!$E$20)),AK1092*Kaksitasouoma_matriisi!L1092*COS(ATAN(1/Päälaskenta!$E$20)))</f>
        <v>0.30299999999999999</v>
      </c>
      <c r="AM1092" s="134"/>
      <c r="AN1092" s="134">
        <f t="shared" ref="AN1092:AN1155" si="287">AJ1092+AL1092</f>
        <v>1.3129999999999999</v>
      </c>
      <c r="AO1092" s="8">
        <f t="shared" si="280"/>
        <v>0.47792377971098898</v>
      </c>
      <c r="AP1092" s="134">
        <f>Refererenssiarvoja!$B$16*H1092^(1/6)/(Refererenssiarvoja!$B$15^0.5)*(Päälaskenta!$G$28/2)^0.5*(1-AO1092)^(-1.5)</f>
        <v>0.111</v>
      </c>
      <c r="AQ1092" s="8">
        <f>Refererenssiarvoja!$B$16*Kaksitasouoma_matriisi!O1092^(1/6)/(SQRT((2*Refererenssiarvoja!$B$15)/(Päälaskenta!$F$31*Päälaskenta!$G$31*Päälaskenta!$F$28))+SQRT(Refererenssiarvoja!$B$15)/Refererenssiarvoja!$B$17*LN(Kaksitasouoma_matriisi!L1092/Päälaskenta!$F$28))</f>
        <v>-0.14781383557067199</v>
      </c>
      <c r="AR1092" s="8">
        <f>Refererenssiarvoja!$B$16*Kaksitasouoma_matriisi!O1092^(1/6)/(SQRT((2*Refererenssiarvoja!$B$15)/(Päälaskenta!$F$31*Päälaskenta!$G$31*L1092)))</f>
        <v>0.242642638764279</v>
      </c>
    </row>
    <row r="1093" spans="1:44" x14ac:dyDescent="0.2">
      <c r="A1093" s="8">
        <v>1091</v>
      </c>
      <c r="B1093" s="8">
        <f>IF(Päälaskenta!C$7,Päälaskenta!E$7,Päälaskenta!G$5)</f>
        <v>2.5</v>
      </c>
      <c r="C1093" s="56">
        <v>0.90900000000000003</v>
      </c>
      <c r="D1093" s="93">
        <f t="shared" si="273"/>
        <v>2.7503000000000002</v>
      </c>
      <c r="E1093" s="8">
        <f>IF(Päälaskenta!$C$26,Kaksitasouoma_matriisi!AP1093,Kaksitasouoma_matriisi!AC1093)</f>
        <v>0.10289739129998</v>
      </c>
      <c r="F1093" s="56">
        <f>IF(D1093&lt;Päälaskenta!H$24,(SQRT(POWER(Päälaskenta!C$24/(2*Päälaskenta!E$24),2)+(D1093/Päälaskenta!E$24))-Päälaskenta!C$24/(2*Päälaskenta!E$24)),IF(D1093=Päälaskenta!H$24,Päälaskenta!D$24,Päälaskenta!D$24+(SQRT(POWER((Päälaskenta!C$20+Päälaskenta!G$24)/(2*Päälaskenta!E$20),2)+((D1093-Päälaskenta!H$24)/Päälaskenta!E$20))-(Päälaskenta!C$20+Päälaskenta!G$24)/(2*Päälaskenta!E$20))))</f>
        <v>0.90300000000000002</v>
      </c>
      <c r="G1093" s="57">
        <f>IF(F1093&gt;Päälaskenta!D$24,(2*SQRT((POWER(Päälaskenta!D$24,2))+POWER(Päälaskenta!E$24*Päälaskenta!D$24,2))+Päälaskenta!C$24)+(2*SQRT((POWER((F1093-Päälaskenta!D$24),2))+POWER(Päälaskenta!E$20*(F1093-Päälaskenta!D$24),2))+Päälaskenta!C$20),(2*SQRT((POWER(F1093,2))+POWER(Päälaskenta!E$24*F1093,2))+Päälaskenta!C$24))</f>
        <v>8.7100000000000009</v>
      </c>
      <c r="H1093" s="57">
        <f t="shared" si="274"/>
        <v>0.32</v>
      </c>
      <c r="I1093" s="62">
        <f t="shared" si="275"/>
        <v>3.9969999999999999E-2</v>
      </c>
      <c r="J1093" s="8">
        <f>IF(F1093&lt;Päälaskenta!$D$24,0,Kaksitasouoma_matriisi!F1093-Päälaskenta!$D$24)</f>
        <v>0.20300000000000001</v>
      </c>
      <c r="L1093" s="8">
        <f>IF(F1093&gt;Päälaskenta!D$24,F1093-Päälaskenta!D$24,0)</f>
        <v>0.20300000000000001</v>
      </c>
      <c r="M1093" s="8">
        <f>IF(F1093&gt;Päälaskenta!D$24,(Päälaskenta!C$20+(Päälaskenta!E$20*(Kaksitasouoma_matriisi!F1093-Päälaskenta!D$24)))*(Kaksitasouoma_matriisi!F1093-Päälaskenta!D$24),0)</f>
        <v>1.0768135000000001</v>
      </c>
      <c r="N1093" s="8">
        <f>IF(F1093&gt;Päälaskenta!D$24,(2*SQRT((POWER((F1093-Päälaskenta!D$24),2))+POWER(Päälaskenta!E$20*(F1093-Päälaskenta!D$24),2))+Päälaskenta!C$20),0)</f>
        <v>5.7319269089191902</v>
      </c>
      <c r="O1093" s="8">
        <f t="shared" si="281"/>
        <v>0.18786239202115801</v>
      </c>
      <c r="P1093" s="8">
        <f>IF(Päälaskenta!$C$29,IF(L1093&gt;Päälaskenta!$F$28,Kaksitasouoma_matriisi!AQ1093,Kaksitasouoma_matriisi!AR1093),Päälaskenta!$F$20)</f>
        <v>0.12</v>
      </c>
      <c r="Q1093" s="8">
        <f t="shared" si="282"/>
        <v>2.94342163337401</v>
      </c>
      <c r="R1093" s="8">
        <f t="shared" si="276"/>
        <v>0.38173135020577498</v>
      </c>
      <c r="S1093" s="8">
        <f t="shared" si="283"/>
        <v>0.35450089565720999</v>
      </c>
      <c r="U1093" s="93">
        <f>IF(F1093&gt;Päälaskenta!D$24,Päälaskenta!H$24+L1093*Päälaskenta!G$24,F1093*Päälaskenta!C$24 + F1093*F1093*Päälaskenta!E$24)</f>
        <v>1.6772</v>
      </c>
      <c r="V1093" s="8">
        <f>IF(F1093&gt;Päälaskenta!D$24,2*SQRT(POWER(Päälaskenta!D$24,2)+POWER(Päälaskenta!E$24*Päälaskenta!D$24,2))+Päälaskenta!C$24,(2*SQRT((POWER(F1093,2))+POWER(Päälaskenta!E$24*F1093,2))+Päälaskenta!C$24))</f>
        <v>2.9798989873223301</v>
      </c>
      <c r="W1093" s="8">
        <f t="shared" si="284"/>
        <v>0.56283787038939004</v>
      </c>
      <c r="X1093" s="8">
        <f>Päälaskenta!F$24</f>
        <v>7.0000000000000007E-2</v>
      </c>
      <c r="Y1093" s="8">
        <f t="shared" si="285"/>
        <v>16.333365770826202</v>
      </c>
      <c r="Z1093" s="8">
        <f t="shared" si="277"/>
        <v>2.1182686497942198</v>
      </c>
      <c r="AA1093" s="8">
        <f t="shared" si="286"/>
        <v>1.26297916157538</v>
      </c>
      <c r="AC1093" s="8">
        <f t="shared" si="278"/>
        <v>0.10289739129998</v>
      </c>
      <c r="AE1093" s="8">
        <v>1091</v>
      </c>
      <c r="AF1093" s="8">
        <f t="shared" si="272"/>
        <v>19.276787404200199</v>
      </c>
      <c r="AG1093" s="8">
        <f t="shared" si="279"/>
        <v>1.6819407852478201E-2</v>
      </c>
      <c r="AJ1093" s="132">
        <f>IF(Päälaskenta!$F$28&lt;Kaksitasouoma_matriisi!L1093,Päälaskenta!$C$20*Päälaskenta!$F$28,Päälaskenta!$C$20*Kaksitasouoma_matriisi!L1093)</f>
        <v>1.0149999999999999</v>
      </c>
      <c r="AK1093" s="134">
        <f>SQRT(Päälaskenta!$D$20^2+(Päälaskenta!$D$20/(1/Päälaskenta!$E$20))^2)</f>
        <v>1.8029999999999999</v>
      </c>
      <c r="AL1093" s="134">
        <f>IF(Päälaskenta!$F$28&lt;Kaksitasouoma_matriisi!L1093,AK1093*Päälaskenta!$F$28*COS(ATAN(1/Päälaskenta!$E$20)),AK1093*Kaksitasouoma_matriisi!L1093*COS(ATAN(1/Päälaskenta!$E$20)))</f>
        <v>0.30499999999999999</v>
      </c>
      <c r="AM1093" s="134"/>
      <c r="AN1093" s="134">
        <f t="shared" si="287"/>
        <v>1.32</v>
      </c>
      <c r="AO1093" s="8">
        <f t="shared" si="280"/>
        <v>0.47994764207541002</v>
      </c>
      <c r="AP1093" s="134">
        <f>Refererenssiarvoja!$B$16*H1093^(1/6)/(Refererenssiarvoja!$B$15^0.5)*(Päälaskenta!$G$28/2)^0.5*(1-AO1093)^(-1.5)</f>
        <v>0.111</v>
      </c>
      <c r="AQ1093" s="8">
        <f>Refererenssiarvoja!$B$16*Kaksitasouoma_matriisi!O1093^(1/6)/(SQRT((2*Refererenssiarvoja!$B$15)/(Päälaskenta!$F$31*Päälaskenta!$G$31*Päälaskenta!$F$28))+SQRT(Refererenssiarvoja!$B$15)/Refererenssiarvoja!$B$17*LN(Kaksitasouoma_matriisi!L1093/Päälaskenta!$F$28))</f>
        <v>-0.14905359539935001</v>
      </c>
      <c r="AR1093" s="8">
        <f>Refererenssiarvoja!$B$16*Kaksitasouoma_matriisi!O1093^(1/6)/(SQRT((2*Refererenssiarvoja!$B$15)/(Päälaskenta!$F$31*Päälaskenta!$G$31*L1093)))</f>
        <v>0.24342872556518</v>
      </c>
    </row>
    <row r="1094" spans="1:44" x14ac:dyDescent="0.2">
      <c r="A1094" s="8">
        <v>1092</v>
      </c>
      <c r="B1094" s="8">
        <f>IF(Päälaskenta!C$7,Päälaskenta!E$7,Päälaskenta!G$5)</f>
        <v>2.5</v>
      </c>
      <c r="C1094" s="56">
        <v>0.90800000000000003</v>
      </c>
      <c r="D1094" s="93">
        <f t="shared" si="273"/>
        <v>2.7532999999999999</v>
      </c>
      <c r="E1094" s="8">
        <f>IF(Päälaskenta!$C$26,Kaksitasouoma_matriisi!AP1094,Kaksitasouoma_matriisi!AC1094)</f>
        <v>0.10289739129998</v>
      </c>
      <c r="F1094" s="56">
        <f>IF(D1094&lt;Päälaskenta!H$24,(SQRT(POWER(Päälaskenta!C$24/(2*Päälaskenta!E$24),2)+(D1094/Päälaskenta!E$24))-Päälaskenta!C$24/(2*Päälaskenta!E$24)),IF(D1094=Päälaskenta!H$24,Päälaskenta!D$24,Päälaskenta!D$24+(SQRT(POWER((Päälaskenta!C$20+Päälaskenta!G$24)/(2*Päälaskenta!E$20),2)+((D1094-Päälaskenta!H$24)/Päälaskenta!E$20))-(Päälaskenta!C$20+Päälaskenta!G$24)/(2*Päälaskenta!E$20))))</f>
        <v>0.90300000000000002</v>
      </c>
      <c r="G1094" s="57">
        <f>IF(F1094&gt;Päälaskenta!D$24,(2*SQRT((POWER(Päälaskenta!D$24,2))+POWER(Päälaskenta!E$24*Päälaskenta!D$24,2))+Päälaskenta!C$24)+(2*SQRT((POWER((F1094-Päälaskenta!D$24),2))+POWER(Päälaskenta!E$20*(F1094-Päälaskenta!D$24),2))+Päälaskenta!C$20),(2*SQRT((POWER(F1094,2))+POWER(Päälaskenta!E$24*F1094,2))+Päälaskenta!C$24))</f>
        <v>8.7100000000000009</v>
      </c>
      <c r="H1094" s="57">
        <f t="shared" si="274"/>
        <v>0.32</v>
      </c>
      <c r="I1094" s="62">
        <f t="shared" si="275"/>
        <v>3.9882000000000001E-2</v>
      </c>
      <c r="J1094" s="8">
        <f>IF(F1094&lt;Päälaskenta!$D$24,0,Kaksitasouoma_matriisi!F1094-Päälaskenta!$D$24)</f>
        <v>0.20300000000000001</v>
      </c>
      <c r="L1094" s="8">
        <f>IF(F1094&gt;Päälaskenta!D$24,F1094-Päälaskenta!D$24,0)</f>
        <v>0.20300000000000001</v>
      </c>
      <c r="M1094" s="8">
        <f>IF(F1094&gt;Päälaskenta!D$24,(Päälaskenta!C$20+(Päälaskenta!E$20*(Kaksitasouoma_matriisi!F1094-Päälaskenta!D$24)))*(Kaksitasouoma_matriisi!F1094-Päälaskenta!D$24),0)</f>
        <v>1.0768135000000001</v>
      </c>
      <c r="N1094" s="8">
        <f>IF(F1094&gt;Päälaskenta!D$24,(2*SQRT((POWER((F1094-Päälaskenta!D$24),2))+POWER(Päälaskenta!E$20*(F1094-Päälaskenta!D$24),2))+Päälaskenta!C$20),0)</f>
        <v>5.7319269089191902</v>
      </c>
      <c r="O1094" s="8">
        <f t="shared" si="281"/>
        <v>0.18786239202115801</v>
      </c>
      <c r="P1094" s="8">
        <f>IF(Päälaskenta!$C$29,IF(L1094&gt;Päälaskenta!$F$28,Kaksitasouoma_matriisi!AQ1094,Kaksitasouoma_matriisi!AR1094),Päälaskenta!$F$20)</f>
        <v>0.12</v>
      </c>
      <c r="Q1094" s="8">
        <f t="shared" si="282"/>
        <v>2.94342163337401</v>
      </c>
      <c r="R1094" s="8">
        <f t="shared" si="276"/>
        <v>0.38173135020577498</v>
      </c>
      <c r="S1094" s="8">
        <f t="shared" si="283"/>
        <v>0.35450089565720999</v>
      </c>
      <c r="U1094" s="93">
        <f>IF(F1094&gt;Päälaskenta!D$24,Päälaskenta!H$24+L1094*Päälaskenta!G$24,F1094*Päälaskenta!C$24 + F1094*F1094*Päälaskenta!E$24)</f>
        <v>1.6772</v>
      </c>
      <c r="V1094" s="8">
        <f>IF(F1094&gt;Päälaskenta!D$24,2*SQRT(POWER(Päälaskenta!D$24,2)+POWER(Päälaskenta!E$24*Päälaskenta!D$24,2))+Päälaskenta!C$24,(2*SQRT((POWER(F1094,2))+POWER(Päälaskenta!E$24*F1094,2))+Päälaskenta!C$24))</f>
        <v>2.9798989873223301</v>
      </c>
      <c r="W1094" s="8">
        <f t="shared" si="284"/>
        <v>0.56283787038939004</v>
      </c>
      <c r="X1094" s="8">
        <f>Päälaskenta!F$24</f>
        <v>7.0000000000000007E-2</v>
      </c>
      <c r="Y1094" s="8">
        <f t="shared" si="285"/>
        <v>16.333365770826202</v>
      </c>
      <c r="Z1094" s="8">
        <f t="shared" si="277"/>
        <v>2.1182686497942198</v>
      </c>
      <c r="AA1094" s="8">
        <f t="shared" si="286"/>
        <v>1.26297916157538</v>
      </c>
      <c r="AC1094" s="8">
        <f t="shared" si="278"/>
        <v>0.10289739129998</v>
      </c>
      <c r="AE1094" s="8">
        <v>1092</v>
      </c>
      <c r="AF1094" s="8">
        <f t="shared" si="272"/>
        <v>19.276787404200199</v>
      </c>
      <c r="AG1094" s="8">
        <f t="shared" si="279"/>
        <v>1.6819407852478201E-2</v>
      </c>
      <c r="AJ1094" s="132">
        <f>IF(Päälaskenta!$F$28&lt;Kaksitasouoma_matriisi!L1094,Päälaskenta!$C$20*Päälaskenta!$F$28,Päälaskenta!$C$20*Kaksitasouoma_matriisi!L1094)</f>
        <v>1.0149999999999999</v>
      </c>
      <c r="AK1094" s="134">
        <f>SQRT(Päälaskenta!$D$20^2+(Päälaskenta!$D$20/(1/Päälaskenta!$E$20))^2)</f>
        <v>1.8029999999999999</v>
      </c>
      <c r="AL1094" s="134">
        <f>IF(Päälaskenta!$F$28&lt;Kaksitasouoma_matriisi!L1094,AK1094*Päälaskenta!$F$28*COS(ATAN(1/Päälaskenta!$E$20)),AK1094*Kaksitasouoma_matriisi!L1094*COS(ATAN(1/Päälaskenta!$E$20)))</f>
        <v>0.30499999999999999</v>
      </c>
      <c r="AM1094" s="134"/>
      <c r="AN1094" s="134">
        <f t="shared" si="287"/>
        <v>1.32</v>
      </c>
      <c r="AO1094" s="8">
        <f t="shared" si="280"/>
        <v>0.479424690371554</v>
      </c>
      <c r="AP1094" s="134">
        <f>Refererenssiarvoja!$B$16*H1094^(1/6)/(Refererenssiarvoja!$B$15^0.5)*(Päälaskenta!$G$28/2)^0.5*(1-AO1094)^(-1.5)</f>
        <v>0.111</v>
      </c>
      <c r="AQ1094" s="8">
        <f>Refererenssiarvoja!$B$16*Kaksitasouoma_matriisi!O1094^(1/6)/(SQRT((2*Refererenssiarvoja!$B$15)/(Päälaskenta!$F$31*Päälaskenta!$G$31*Päälaskenta!$F$28))+SQRT(Refererenssiarvoja!$B$15)/Refererenssiarvoja!$B$17*LN(Kaksitasouoma_matriisi!L1094/Päälaskenta!$F$28))</f>
        <v>-0.14905359539935001</v>
      </c>
      <c r="AR1094" s="8">
        <f>Refererenssiarvoja!$B$16*Kaksitasouoma_matriisi!O1094^(1/6)/(SQRT((2*Refererenssiarvoja!$B$15)/(Päälaskenta!$F$31*Päälaskenta!$G$31*L1094)))</f>
        <v>0.24342872556518</v>
      </c>
    </row>
    <row r="1095" spans="1:44" x14ac:dyDescent="0.2">
      <c r="A1095" s="8">
        <v>1093</v>
      </c>
      <c r="B1095" s="8">
        <f>IF(Päälaskenta!C$7,Päälaskenta!E$7,Päälaskenta!G$5)</f>
        <v>2.5</v>
      </c>
      <c r="C1095" s="56">
        <v>0.90700000000000003</v>
      </c>
      <c r="D1095" s="93">
        <f t="shared" si="273"/>
        <v>2.7563</v>
      </c>
      <c r="E1095" s="8">
        <f>IF(Päälaskenta!$C$26,Kaksitasouoma_matriisi!AP1095,Kaksitasouoma_matriisi!AC1095)</f>
        <v>0.10289739129998</v>
      </c>
      <c r="F1095" s="56">
        <f>IF(D1095&lt;Päälaskenta!H$24,(SQRT(POWER(Päälaskenta!C$24/(2*Päälaskenta!E$24),2)+(D1095/Päälaskenta!E$24))-Päälaskenta!C$24/(2*Päälaskenta!E$24)),IF(D1095=Päälaskenta!H$24,Päälaskenta!D$24,Päälaskenta!D$24+(SQRT(POWER((Päälaskenta!C$20+Päälaskenta!G$24)/(2*Päälaskenta!E$20),2)+((D1095-Päälaskenta!H$24)/Päälaskenta!E$20))-(Päälaskenta!C$20+Päälaskenta!G$24)/(2*Päälaskenta!E$20))))</f>
        <v>0.90300000000000002</v>
      </c>
      <c r="G1095" s="57">
        <f>IF(F1095&gt;Päälaskenta!D$24,(2*SQRT((POWER(Päälaskenta!D$24,2))+POWER(Päälaskenta!E$24*Päälaskenta!D$24,2))+Päälaskenta!C$24)+(2*SQRT((POWER((F1095-Päälaskenta!D$24),2))+POWER(Päälaskenta!E$20*(F1095-Päälaskenta!D$24),2))+Päälaskenta!C$20),(2*SQRT((POWER(F1095,2))+POWER(Päälaskenta!E$24*F1095,2))+Päälaskenta!C$24))</f>
        <v>8.7100000000000009</v>
      </c>
      <c r="H1095" s="57">
        <f t="shared" si="274"/>
        <v>0.32</v>
      </c>
      <c r="I1095" s="62">
        <f t="shared" si="275"/>
        <v>3.9794999999999997E-2</v>
      </c>
      <c r="J1095" s="8">
        <f>IF(F1095&lt;Päälaskenta!$D$24,0,Kaksitasouoma_matriisi!F1095-Päälaskenta!$D$24)</f>
        <v>0.20300000000000001</v>
      </c>
      <c r="L1095" s="8">
        <f>IF(F1095&gt;Päälaskenta!D$24,F1095-Päälaskenta!D$24,0)</f>
        <v>0.20300000000000001</v>
      </c>
      <c r="M1095" s="8">
        <f>IF(F1095&gt;Päälaskenta!D$24,(Päälaskenta!C$20+(Päälaskenta!E$20*(Kaksitasouoma_matriisi!F1095-Päälaskenta!D$24)))*(Kaksitasouoma_matriisi!F1095-Päälaskenta!D$24),0)</f>
        <v>1.0768135000000001</v>
      </c>
      <c r="N1095" s="8">
        <f>IF(F1095&gt;Päälaskenta!D$24,(2*SQRT((POWER((F1095-Päälaskenta!D$24),2))+POWER(Päälaskenta!E$20*(F1095-Päälaskenta!D$24),2))+Päälaskenta!C$20),0)</f>
        <v>5.7319269089191902</v>
      </c>
      <c r="O1095" s="8">
        <f t="shared" si="281"/>
        <v>0.18786239202115801</v>
      </c>
      <c r="P1095" s="8">
        <f>IF(Päälaskenta!$C$29,IF(L1095&gt;Päälaskenta!$F$28,Kaksitasouoma_matriisi!AQ1095,Kaksitasouoma_matriisi!AR1095),Päälaskenta!$F$20)</f>
        <v>0.12</v>
      </c>
      <c r="Q1095" s="8">
        <f t="shared" si="282"/>
        <v>2.94342163337401</v>
      </c>
      <c r="R1095" s="8">
        <f t="shared" si="276"/>
        <v>0.38173135020577498</v>
      </c>
      <c r="S1095" s="8">
        <f t="shared" si="283"/>
        <v>0.35450089565720999</v>
      </c>
      <c r="U1095" s="93">
        <f>IF(F1095&gt;Päälaskenta!D$24,Päälaskenta!H$24+L1095*Päälaskenta!G$24,F1095*Päälaskenta!C$24 + F1095*F1095*Päälaskenta!E$24)</f>
        <v>1.6772</v>
      </c>
      <c r="V1095" s="8">
        <f>IF(F1095&gt;Päälaskenta!D$24,2*SQRT(POWER(Päälaskenta!D$24,2)+POWER(Päälaskenta!E$24*Päälaskenta!D$24,2))+Päälaskenta!C$24,(2*SQRT((POWER(F1095,2))+POWER(Päälaskenta!E$24*F1095,2))+Päälaskenta!C$24))</f>
        <v>2.9798989873223301</v>
      </c>
      <c r="W1095" s="8">
        <f t="shared" si="284"/>
        <v>0.56283787038939004</v>
      </c>
      <c r="X1095" s="8">
        <f>Päälaskenta!F$24</f>
        <v>7.0000000000000007E-2</v>
      </c>
      <c r="Y1095" s="8">
        <f t="shared" si="285"/>
        <v>16.333365770826202</v>
      </c>
      <c r="Z1095" s="8">
        <f t="shared" si="277"/>
        <v>2.1182686497942198</v>
      </c>
      <c r="AA1095" s="8">
        <f t="shared" si="286"/>
        <v>1.26297916157538</v>
      </c>
      <c r="AC1095" s="8">
        <f t="shared" si="278"/>
        <v>0.10289739129998</v>
      </c>
      <c r="AE1095" s="8">
        <v>1093</v>
      </c>
      <c r="AF1095" s="8">
        <f t="shared" si="272"/>
        <v>19.276787404200199</v>
      </c>
      <c r="AG1095" s="8">
        <f t="shared" si="279"/>
        <v>1.6819407852478201E-2</v>
      </c>
      <c r="AJ1095" s="132">
        <f>IF(Päälaskenta!$F$28&lt;Kaksitasouoma_matriisi!L1095,Päälaskenta!$C$20*Päälaskenta!$F$28,Päälaskenta!$C$20*Kaksitasouoma_matriisi!L1095)</f>
        <v>1.0149999999999999</v>
      </c>
      <c r="AK1095" s="134">
        <f>SQRT(Päälaskenta!$D$20^2+(Päälaskenta!$D$20/(1/Päälaskenta!$E$20))^2)</f>
        <v>1.8029999999999999</v>
      </c>
      <c r="AL1095" s="134">
        <f>IF(Päälaskenta!$F$28&lt;Kaksitasouoma_matriisi!L1095,AK1095*Päälaskenta!$F$28*COS(ATAN(1/Päälaskenta!$E$20)),AK1095*Kaksitasouoma_matriisi!L1095*COS(ATAN(1/Päälaskenta!$E$20)))</f>
        <v>0.30499999999999999</v>
      </c>
      <c r="AM1095" s="134"/>
      <c r="AN1095" s="134">
        <f t="shared" si="287"/>
        <v>1.32</v>
      </c>
      <c r="AO1095" s="8">
        <f t="shared" si="280"/>
        <v>0.47890287704531398</v>
      </c>
      <c r="AP1095" s="134">
        <f>Refererenssiarvoja!$B$16*H1095^(1/6)/(Refererenssiarvoja!$B$15^0.5)*(Päälaskenta!$G$28/2)^0.5*(1-AO1095)^(-1.5)</f>
        <v>0.111</v>
      </c>
      <c r="AQ1095" s="8">
        <f>Refererenssiarvoja!$B$16*Kaksitasouoma_matriisi!O1095^(1/6)/(SQRT((2*Refererenssiarvoja!$B$15)/(Päälaskenta!$F$31*Päälaskenta!$G$31*Päälaskenta!$F$28))+SQRT(Refererenssiarvoja!$B$15)/Refererenssiarvoja!$B$17*LN(Kaksitasouoma_matriisi!L1095/Päälaskenta!$F$28))</f>
        <v>-0.14905359539935001</v>
      </c>
      <c r="AR1095" s="8">
        <f>Refererenssiarvoja!$B$16*Kaksitasouoma_matriisi!O1095^(1/6)/(SQRT((2*Refererenssiarvoja!$B$15)/(Päälaskenta!$F$31*Päälaskenta!$G$31*L1095)))</f>
        <v>0.24342872556518</v>
      </c>
    </row>
    <row r="1096" spans="1:44" x14ac:dyDescent="0.2">
      <c r="A1096" s="8">
        <v>1094</v>
      </c>
      <c r="B1096" s="8">
        <f>IF(Päälaskenta!C$7,Päälaskenta!E$7,Päälaskenta!G$5)</f>
        <v>2.5</v>
      </c>
      <c r="C1096" s="56">
        <v>0.90600000000000003</v>
      </c>
      <c r="D1096" s="93">
        <f t="shared" si="273"/>
        <v>2.7593999999999999</v>
      </c>
      <c r="E1096" s="8">
        <f>IF(Päälaskenta!$C$26,Kaksitasouoma_matriisi!AP1096,Kaksitasouoma_matriisi!AC1096)</f>
        <v>0.102904466604626</v>
      </c>
      <c r="F1096" s="56">
        <f>IF(D1096&lt;Päälaskenta!H$24,(SQRT(POWER(Päälaskenta!C$24/(2*Päälaskenta!E$24),2)+(D1096/Päälaskenta!E$24))-Päälaskenta!C$24/(2*Päälaskenta!E$24)),IF(D1096=Päälaskenta!H$24,Päälaskenta!D$24,Päälaskenta!D$24+(SQRT(POWER((Päälaskenta!C$20+Päälaskenta!G$24)/(2*Päälaskenta!E$20),2)+((D1096-Päälaskenta!H$24)/Päälaskenta!E$20))-(Päälaskenta!C$20+Päälaskenta!G$24)/(2*Päälaskenta!E$20))))</f>
        <v>0.90400000000000003</v>
      </c>
      <c r="G1096" s="57">
        <f>IF(F1096&gt;Päälaskenta!D$24,(2*SQRT((POWER(Päälaskenta!D$24,2))+POWER(Päälaskenta!E$24*Päälaskenta!D$24,2))+Päälaskenta!C$24)+(2*SQRT((POWER((F1096-Päälaskenta!D$24),2))+POWER(Päälaskenta!E$20*(F1096-Päälaskenta!D$24),2))+Päälaskenta!C$20),(2*SQRT((POWER(F1096,2))+POWER(Päälaskenta!E$24*F1096,2))+Päälaskenta!C$24))</f>
        <v>8.7200000000000006</v>
      </c>
      <c r="H1096" s="57">
        <f t="shared" si="274"/>
        <v>0.32</v>
      </c>
      <c r="I1096" s="62">
        <f t="shared" si="275"/>
        <v>3.9711999999999997E-2</v>
      </c>
      <c r="J1096" s="8">
        <f>IF(F1096&lt;Päälaskenta!$D$24,0,Kaksitasouoma_matriisi!F1096-Päälaskenta!$D$24)</f>
        <v>0.20399999999999999</v>
      </c>
      <c r="L1096" s="8">
        <f>IF(F1096&gt;Päälaskenta!D$24,F1096-Päälaskenta!D$24,0)</f>
        <v>0.20399999999999999</v>
      </c>
      <c r="M1096" s="8">
        <f>IF(F1096&gt;Päälaskenta!D$24,(Päälaskenta!C$20+(Päälaskenta!E$20*(Kaksitasouoma_matriisi!F1096-Päälaskenta!D$24)))*(Kaksitasouoma_matriisi!F1096-Päälaskenta!D$24),0)</f>
        <v>1.0824240000000001</v>
      </c>
      <c r="N1096" s="8">
        <f>IF(F1096&gt;Päälaskenta!D$24,(2*SQRT((POWER((F1096-Päälaskenta!D$24),2))+POWER(Päälaskenta!E$20*(F1096-Päälaskenta!D$24),2))+Päälaskenta!C$20),0)</f>
        <v>5.7355324601946496</v>
      </c>
      <c r="O1096" s="8">
        <f t="shared" si="281"/>
        <v>0.18872249569018501</v>
      </c>
      <c r="P1096" s="8">
        <f>IF(Päälaskenta!$C$29,IF(L1096&gt;Päälaskenta!$F$28,Kaksitasouoma_matriisi!AQ1096,Kaksitasouoma_matriisi!AR1096),Päälaskenta!$F$20)</f>
        <v>0.12</v>
      </c>
      <c r="Q1096" s="8">
        <f t="shared" si="282"/>
        <v>2.9677816671905601</v>
      </c>
      <c r="R1096" s="8">
        <f t="shared" si="276"/>
        <v>0.38363020521634</v>
      </c>
      <c r="S1096" s="8">
        <f t="shared" si="283"/>
        <v>0.35441768218031</v>
      </c>
      <c r="U1096" s="93">
        <f>IF(F1096&gt;Päälaskenta!D$24,Päälaskenta!H$24+L1096*Päälaskenta!G$24,F1096*Päälaskenta!C$24 + F1096*F1096*Päälaskenta!E$24)</f>
        <v>1.6796</v>
      </c>
      <c r="V1096" s="8">
        <f>IF(F1096&gt;Päälaskenta!D$24,2*SQRT(POWER(Päälaskenta!D$24,2)+POWER(Päälaskenta!E$24*Päälaskenta!D$24,2))+Päälaskenta!C$24,(2*SQRT((POWER(F1096,2))+POWER(Päälaskenta!E$24*F1096,2))+Päälaskenta!C$24))</f>
        <v>2.9798989873223301</v>
      </c>
      <c r="W1096" s="8">
        <f t="shared" si="284"/>
        <v>0.56364326681732602</v>
      </c>
      <c r="X1096" s="8">
        <f>Päälaskenta!F$24</f>
        <v>7.0000000000000007E-2</v>
      </c>
      <c r="Y1096" s="8">
        <f t="shared" si="285"/>
        <v>16.372338237581701</v>
      </c>
      <c r="Z1096" s="8">
        <f t="shared" si="277"/>
        <v>2.1163697947836599</v>
      </c>
      <c r="AA1096" s="8">
        <f t="shared" si="286"/>
        <v>1.2600439359274</v>
      </c>
      <c r="AC1096" s="8">
        <f t="shared" si="278"/>
        <v>0.102904466604626</v>
      </c>
      <c r="AE1096" s="8">
        <v>1094</v>
      </c>
      <c r="AF1096" s="8">
        <f t="shared" si="272"/>
        <v>19.340119904772301</v>
      </c>
      <c r="AG1096" s="8">
        <f t="shared" si="279"/>
        <v>1.6709432211283799E-2</v>
      </c>
      <c r="AJ1096" s="132">
        <f>IF(Päälaskenta!$F$28&lt;Kaksitasouoma_matriisi!L1096,Päälaskenta!$C$20*Päälaskenta!$F$28,Päälaskenta!$C$20*Kaksitasouoma_matriisi!L1096)</f>
        <v>1.02</v>
      </c>
      <c r="AK1096" s="134">
        <f>SQRT(Päälaskenta!$D$20^2+(Päälaskenta!$D$20/(1/Päälaskenta!$E$20))^2)</f>
        <v>1.8029999999999999</v>
      </c>
      <c r="AL1096" s="134">
        <f>IF(Päälaskenta!$F$28&lt;Kaksitasouoma_matriisi!L1096,AK1096*Päälaskenta!$F$28*COS(ATAN(1/Päälaskenta!$E$20)),AK1096*Kaksitasouoma_matriisi!L1096*COS(ATAN(1/Päälaskenta!$E$20)))</f>
        <v>0.30599999999999999</v>
      </c>
      <c r="AM1096" s="134"/>
      <c r="AN1096" s="134">
        <f t="shared" si="287"/>
        <v>1.3260000000000001</v>
      </c>
      <c r="AO1096" s="8">
        <f t="shared" si="280"/>
        <v>0.48053924766253497</v>
      </c>
      <c r="AP1096" s="134">
        <f>Refererenssiarvoja!$B$16*H1096^(1/6)/(Refererenssiarvoja!$B$15^0.5)*(Päälaskenta!$G$28/2)^0.5*(1-AO1096)^(-1.5)</f>
        <v>0.112</v>
      </c>
      <c r="AQ1096" s="8">
        <f>Refererenssiarvoja!$B$16*Kaksitasouoma_matriisi!O1096^(1/6)/(SQRT((2*Refererenssiarvoja!$B$15)/(Päälaskenta!$F$31*Päälaskenta!$G$31*Päälaskenta!$F$28))+SQRT(Refererenssiarvoja!$B$15)/Refererenssiarvoja!$B$17*LN(Kaksitasouoma_matriisi!L1096/Päälaskenta!$F$28))</f>
        <v>-0.150306203478803</v>
      </c>
      <c r="AR1096" s="8">
        <f>Refererenssiarvoja!$B$16*Kaksitasouoma_matriisi!O1096^(1/6)/(SQRT((2*Refererenssiarvoja!$B$15)/(Päälaskenta!$F$31*Päälaskenta!$G$31*L1096)))</f>
        <v>0.24421342100336599</v>
      </c>
    </row>
    <row r="1097" spans="1:44" x14ac:dyDescent="0.2">
      <c r="A1097" s="8">
        <v>1095</v>
      </c>
      <c r="B1097" s="8">
        <f>IF(Päälaskenta!C$7,Päälaskenta!E$7,Päälaskenta!G$5)</f>
        <v>2.5</v>
      </c>
      <c r="C1097" s="56">
        <v>0.90500000000000003</v>
      </c>
      <c r="D1097" s="93">
        <f t="shared" si="273"/>
        <v>2.7624</v>
      </c>
      <c r="E1097" s="8">
        <f>IF(Päälaskenta!$C$26,Kaksitasouoma_matriisi!AP1097,Kaksitasouoma_matriisi!AC1097)</f>
        <v>0.102904466604626</v>
      </c>
      <c r="F1097" s="56">
        <f>IF(D1097&lt;Päälaskenta!H$24,(SQRT(POWER(Päälaskenta!C$24/(2*Päälaskenta!E$24),2)+(D1097/Päälaskenta!E$24))-Päälaskenta!C$24/(2*Päälaskenta!E$24)),IF(D1097=Päälaskenta!H$24,Päälaskenta!D$24,Päälaskenta!D$24+(SQRT(POWER((Päälaskenta!C$20+Päälaskenta!G$24)/(2*Päälaskenta!E$20),2)+((D1097-Päälaskenta!H$24)/Päälaskenta!E$20))-(Päälaskenta!C$20+Päälaskenta!G$24)/(2*Päälaskenta!E$20))))</f>
        <v>0.90400000000000003</v>
      </c>
      <c r="G1097" s="57">
        <f>IF(F1097&gt;Päälaskenta!D$24,(2*SQRT((POWER(Päälaskenta!D$24,2))+POWER(Päälaskenta!E$24*Päälaskenta!D$24,2))+Päälaskenta!C$24)+(2*SQRT((POWER((F1097-Päälaskenta!D$24),2))+POWER(Päälaskenta!E$20*(F1097-Päälaskenta!D$24),2))+Päälaskenta!C$20),(2*SQRT((POWER(F1097,2))+POWER(Päälaskenta!E$24*F1097,2))+Päälaskenta!C$24))</f>
        <v>8.7200000000000006</v>
      </c>
      <c r="H1097" s="57">
        <f t="shared" si="274"/>
        <v>0.32</v>
      </c>
      <c r="I1097" s="62">
        <f t="shared" si="275"/>
        <v>3.9625E-2</v>
      </c>
      <c r="J1097" s="8">
        <f>IF(F1097&lt;Päälaskenta!$D$24,0,Kaksitasouoma_matriisi!F1097-Päälaskenta!$D$24)</f>
        <v>0.20399999999999999</v>
      </c>
      <c r="L1097" s="8">
        <f>IF(F1097&gt;Päälaskenta!D$24,F1097-Päälaskenta!D$24,0)</f>
        <v>0.20399999999999999</v>
      </c>
      <c r="M1097" s="8">
        <f>IF(F1097&gt;Päälaskenta!D$24,(Päälaskenta!C$20+(Päälaskenta!E$20*(Kaksitasouoma_matriisi!F1097-Päälaskenta!D$24)))*(Kaksitasouoma_matriisi!F1097-Päälaskenta!D$24),0)</f>
        <v>1.0824240000000001</v>
      </c>
      <c r="N1097" s="8">
        <f>IF(F1097&gt;Päälaskenta!D$24,(2*SQRT((POWER((F1097-Päälaskenta!D$24),2))+POWER(Päälaskenta!E$20*(F1097-Päälaskenta!D$24),2))+Päälaskenta!C$20),0)</f>
        <v>5.7355324601946496</v>
      </c>
      <c r="O1097" s="8">
        <f t="shared" si="281"/>
        <v>0.18872249569018501</v>
      </c>
      <c r="P1097" s="8">
        <f>IF(Päälaskenta!$C$29,IF(L1097&gt;Päälaskenta!$F$28,Kaksitasouoma_matriisi!AQ1097,Kaksitasouoma_matriisi!AR1097),Päälaskenta!$F$20)</f>
        <v>0.12</v>
      </c>
      <c r="Q1097" s="8">
        <f t="shared" si="282"/>
        <v>2.9677816671905601</v>
      </c>
      <c r="R1097" s="8">
        <f t="shared" si="276"/>
        <v>0.38363020521634</v>
      </c>
      <c r="S1097" s="8">
        <f t="shared" si="283"/>
        <v>0.35441768218031</v>
      </c>
      <c r="U1097" s="93">
        <f>IF(F1097&gt;Päälaskenta!D$24,Päälaskenta!H$24+L1097*Päälaskenta!G$24,F1097*Päälaskenta!C$24 + F1097*F1097*Päälaskenta!E$24)</f>
        <v>1.6796</v>
      </c>
      <c r="V1097" s="8">
        <f>IF(F1097&gt;Päälaskenta!D$24,2*SQRT(POWER(Päälaskenta!D$24,2)+POWER(Päälaskenta!E$24*Päälaskenta!D$24,2))+Päälaskenta!C$24,(2*SQRT((POWER(F1097,2))+POWER(Päälaskenta!E$24*F1097,2))+Päälaskenta!C$24))</f>
        <v>2.9798989873223301</v>
      </c>
      <c r="W1097" s="8">
        <f t="shared" si="284"/>
        <v>0.56364326681732602</v>
      </c>
      <c r="X1097" s="8">
        <f>Päälaskenta!F$24</f>
        <v>7.0000000000000007E-2</v>
      </c>
      <c r="Y1097" s="8">
        <f t="shared" si="285"/>
        <v>16.372338237581701</v>
      </c>
      <c r="Z1097" s="8">
        <f t="shared" si="277"/>
        <v>2.1163697947836599</v>
      </c>
      <c r="AA1097" s="8">
        <f t="shared" si="286"/>
        <v>1.2600439359274</v>
      </c>
      <c r="AC1097" s="8">
        <f t="shared" si="278"/>
        <v>0.102904466604626</v>
      </c>
      <c r="AE1097" s="8">
        <v>1095</v>
      </c>
      <c r="AF1097" s="8">
        <f t="shared" si="272"/>
        <v>19.340119904772301</v>
      </c>
      <c r="AG1097" s="8">
        <f t="shared" si="279"/>
        <v>1.6709432211283799E-2</v>
      </c>
      <c r="AJ1097" s="132">
        <f>IF(Päälaskenta!$F$28&lt;Kaksitasouoma_matriisi!L1097,Päälaskenta!$C$20*Päälaskenta!$F$28,Päälaskenta!$C$20*Kaksitasouoma_matriisi!L1097)</f>
        <v>1.02</v>
      </c>
      <c r="AK1097" s="134">
        <f>SQRT(Päälaskenta!$D$20^2+(Päälaskenta!$D$20/(1/Päälaskenta!$E$20))^2)</f>
        <v>1.8029999999999999</v>
      </c>
      <c r="AL1097" s="134">
        <f>IF(Päälaskenta!$F$28&lt;Kaksitasouoma_matriisi!L1097,AK1097*Päälaskenta!$F$28*COS(ATAN(1/Päälaskenta!$E$20)),AK1097*Kaksitasouoma_matriisi!L1097*COS(ATAN(1/Päälaskenta!$E$20)))</f>
        <v>0.30599999999999999</v>
      </c>
      <c r="AM1097" s="134"/>
      <c r="AN1097" s="134">
        <f t="shared" si="287"/>
        <v>1.3260000000000001</v>
      </c>
      <c r="AO1097" s="8">
        <f t="shared" si="280"/>
        <v>0.48001737619461299</v>
      </c>
      <c r="AP1097" s="134">
        <f>Refererenssiarvoja!$B$16*H1097^(1/6)/(Refererenssiarvoja!$B$15^0.5)*(Päälaskenta!$G$28/2)^0.5*(1-AO1097)^(-1.5)</f>
        <v>0.111</v>
      </c>
      <c r="AQ1097" s="8">
        <f>Refererenssiarvoja!$B$16*Kaksitasouoma_matriisi!O1097^(1/6)/(SQRT((2*Refererenssiarvoja!$B$15)/(Päälaskenta!$F$31*Päälaskenta!$G$31*Päälaskenta!$F$28))+SQRT(Refererenssiarvoja!$B$15)/Refererenssiarvoja!$B$17*LN(Kaksitasouoma_matriisi!L1097/Päälaskenta!$F$28))</f>
        <v>-0.150306203478803</v>
      </c>
      <c r="AR1097" s="8">
        <f>Refererenssiarvoja!$B$16*Kaksitasouoma_matriisi!O1097^(1/6)/(SQRT((2*Refererenssiarvoja!$B$15)/(Päälaskenta!$F$31*Päälaskenta!$G$31*L1097)))</f>
        <v>0.24421342100336599</v>
      </c>
    </row>
    <row r="1098" spans="1:44" x14ac:dyDescent="0.2">
      <c r="A1098" s="8">
        <v>1096</v>
      </c>
      <c r="B1098" s="8">
        <f>IF(Päälaskenta!C$7,Päälaskenta!E$7,Päälaskenta!G$5)</f>
        <v>2.5</v>
      </c>
      <c r="C1098" s="56">
        <v>0.90400000000000003</v>
      </c>
      <c r="D1098" s="93">
        <f t="shared" si="273"/>
        <v>2.7654999999999998</v>
      </c>
      <c r="E1098" s="8">
        <f>IF(Päälaskenta!$C$26,Kaksitasouoma_matriisi!AP1098,Kaksitasouoma_matriisi!AC1098)</f>
        <v>0.102904466604626</v>
      </c>
      <c r="F1098" s="56">
        <f>IF(D1098&lt;Päälaskenta!H$24,(SQRT(POWER(Päälaskenta!C$24/(2*Päälaskenta!E$24),2)+(D1098/Päälaskenta!E$24))-Päälaskenta!C$24/(2*Päälaskenta!E$24)),IF(D1098=Päälaskenta!H$24,Päälaskenta!D$24,Päälaskenta!D$24+(SQRT(POWER((Päälaskenta!C$20+Päälaskenta!G$24)/(2*Päälaskenta!E$20),2)+((D1098-Päälaskenta!H$24)/Päälaskenta!E$20))-(Päälaskenta!C$20+Päälaskenta!G$24)/(2*Päälaskenta!E$20))))</f>
        <v>0.90400000000000003</v>
      </c>
      <c r="G1098" s="57">
        <f>IF(F1098&gt;Päälaskenta!D$24,(2*SQRT((POWER(Päälaskenta!D$24,2))+POWER(Päälaskenta!E$24*Päälaskenta!D$24,2))+Päälaskenta!C$24)+(2*SQRT((POWER((F1098-Päälaskenta!D$24),2))+POWER(Päälaskenta!E$20*(F1098-Päälaskenta!D$24),2))+Päälaskenta!C$20),(2*SQRT((POWER(F1098,2))+POWER(Päälaskenta!E$24*F1098,2))+Päälaskenta!C$24))</f>
        <v>8.7200000000000006</v>
      </c>
      <c r="H1098" s="57">
        <f t="shared" si="274"/>
        <v>0.32</v>
      </c>
      <c r="I1098" s="62">
        <f t="shared" si="275"/>
        <v>3.9537000000000003E-2</v>
      </c>
      <c r="J1098" s="8">
        <f>IF(F1098&lt;Päälaskenta!$D$24,0,Kaksitasouoma_matriisi!F1098-Päälaskenta!$D$24)</f>
        <v>0.20399999999999999</v>
      </c>
      <c r="L1098" s="8">
        <f>IF(F1098&gt;Päälaskenta!D$24,F1098-Päälaskenta!D$24,0)</f>
        <v>0.20399999999999999</v>
      </c>
      <c r="M1098" s="8">
        <f>IF(F1098&gt;Päälaskenta!D$24,(Päälaskenta!C$20+(Päälaskenta!E$20*(Kaksitasouoma_matriisi!F1098-Päälaskenta!D$24)))*(Kaksitasouoma_matriisi!F1098-Päälaskenta!D$24),0)</f>
        <v>1.0824240000000001</v>
      </c>
      <c r="N1098" s="8">
        <f>IF(F1098&gt;Päälaskenta!D$24,(2*SQRT((POWER((F1098-Päälaskenta!D$24),2))+POWER(Päälaskenta!E$20*(F1098-Päälaskenta!D$24),2))+Päälaskenta!C$20),0)</f>
        <v>5.7355324601946496</v>
      </c>
      <c r="O1098" s="8">
        <f t="shared" si="281"/>
        <v>0.18872249569018501</v>
      </c>
      <c r="P1098" s="8">
        <f>IF(Päälaskenta!$C$29,IF(L1098&gt;Päälaskenta!$F$28,Kaksitasouoma_matriisi!AQ1098,Kaksitasouoma_matriisi!AR1098),Päälaskenta!$F$20)</f>
        <v>0.12</v>
      </c>
      <c r="Q1098" s="8">
        <f t="shared" si="282"/>
        <v>2.9677816671905601</v>
      </c>
      <c r="R1098" s="8">
        <f t="shared" si="276"/>
        <v>0.38363020521634</v>
      </c>
      <c r="S1098" s="8">
        <f t="shared" si="283"/>
        <v>0.35441768218031</v>
      </c>
      <c r="U1098" s="93">
        <f>IF(F1098&gt;Päälaskenta!D$24,Päälaskenta!H$24+L1098*Päälaskenta!G$24,F1098*Päälaskenta!C$24 + F1098*F1098*Päälaskenta!E$24)</f>
        <v>1.6796</v>
      </c>
      <c r="V1098" s="8">
        <f>IF(F1098&gt;Päälaskenta!D$24,2*SQRT(POWER(Päälaskenta!D$24,2)+POWER(Päälaskenta!E$24*Päälaskenta!D$24,2))+Päälaskenta!C$24,(2*SQRT((POWER(F1098,2))+POWER(Päälaskenta!E$24*F1098,2))+Päälaskenta!C$24))</f>
        <v>2.9798989873223301</v>
      </c>
      <c r="W1098" s="8">
        <f t="shared" si="284"/>
        <v>0.56364326681732602</v>
      </c>
      <c r="X1098" s="8">
        <f>Päälaskenta!F$24</f>
        <v>7.0000000000000007E-2</v>
      </c>
      <c r="Y1098" s="8">
        <f t="shared" si="285"/>
        <v>16.372338237581701</v>
      </c>
      <c r="Z1098" s="8">
        <f t="shared" si="277"/>
        <v>2.1163697947836599</v>
      </c>
      <c r="AA1098" s="8">
        <f t="shared" si="286"/>
        <v>1.2600439359274</v>
      </c>
      <c r="AC1098" s="8">
        <f t="shared" si="278"/>
        <v>0.102904466604626</v>
      </c>
      <c r="AE1098" s="8">
        <v>1096</v>
      </c>
      <c r="AF1098" s="8">
        <f t="shared" si="272"/>
        <v>19.340119904772301</v>
      </c>
      <c r="AG1098" s="8">
        <f t="shared" si="279"/>
        <v>1.6709432211283799E-2</v>
      </c>
      <c r="AJ1098" s="132">
        <f>IF(Päälaskenta!$F$28&lt;Kaksitasouoma_matriisi!L1098,Päälaskenta!$C$20*Päälaskenta!$F$28,Päälaskenta!$C$20*Kaksitasouoma_matriisi!L1098)</f>
        <v>1.02</v>
      </c>
      <c r="AK1098" s="134">
        <f>SQRT(Päälaskenta!$D$20^2+(Päälaskenta!$D$20/(1/Päälaskenta!$E$20))^2)</f>
        <v>1.8029999999999999</v>
      </c>
      <c r="AL1098" s="134">
        <f>IF(Päälaskenta!$F$28&lt;Kaksitasouoma_matriisi!L1098,AK1098*Päälaskenta!$F$28*COS(ATAN(1/Päälaskenta!$E$20)),AK1098*Kaksitasouoma_matriisi!L1098*COS(ATAN(1/Päälaskenta!$E$20)))</f>
        <v>0.30599999999999999</v>
      </c>
      <c r="AM1098" s="134"/>
      <c r="AN1098" s="134">
        <f t="shared" si="287"/>
        <v>1.3260000000000001</v>
      </c>
      <c r="AO1098" s="8">
        <f t="shared" si="280"/>
        <v>0.47947929849936699</v>
      </c>
      <c r="AP1098" s="134">
        <f>Refererenssiarvoja!$B$16*H1098^(1/6)/(Refererenssiarvoja!$B$15^0.5)*(Päälaskenta!$G$28/2)^0.5*(1-AO1098)^(-1.5)</f>
        <v>0.111</v>
      </c>
      <c r="AQ1098" s="8">
        <f>Refererenssiarvoja!$B$16*Kaksitasouoma_matriisi!O1098^(1/6)/(SQRT((2*Refererenssiarvoja!$B$15)/(Päälaskenta!$F$31*Päälaskenta!$G$31*Päälaskenta!$F$28))+SQRT(Refererenssiarvoja!$B$15)/Refererenssiarvoja!$B$17*LN(Kaksitasouoma_matriisi!L1098/Päälaskenta!$F$28))</f>
        <v>-0.150306203478803</v>
      </c>
      <c r="AR1098" s="8">
        <f>Refererenssiarvoja!$B$16*Kaksitasouoma_matriisi!O1098^(1/6)/(SQRT((2*Refererenssiarvoja!$B$15)/(Päälaskenta!$F$31*Päälaskenta!$G$31*L1098)))</f>
        <v>0.24421342100336599</v>
      </c>
    </row>
    <row r="1099" spans="1:44" x14ac:dyDescent="0.2">
      <c r="A1099" s="8">
        <v>1097</v>
      </c>
      <c r="B1099" s="8">
        <f>IF(Päälaskenta!C$7,Päälaskenta!E$7,Päälaskenta!G$5)</f>
        <v>2.5</v>
      </c>
      <c r="C1099" s="56">
        <v>0.90300000000000002</v>
      </c>
      <c r="D1099" s="93">
        <f t="shared" si="273"/>
        <v>2.7685</v>
      </c>
      <c r="E1099" s="8">
        <f>IF(Päälaskenta!$C$26,Kaksitasouoma_matriisi!AP1099,Kaksitasouoma_matriisi!AC1099)</f>
        <v>0.102911536057623</v>
      </c>
      <c r="F1099" s="56">
        <f>IF(D1099&lt;Päälaskenta!H$24,(SQRT(POWER(Päälaskenta!C$24/(2*Päälaskenta!E$24),2)+(D1099/Päälaskenta!E$24))-Päälaskenta!C$24/(2*Päälaskenta!E$24)),IF(D1099=Päälaskenta!H$24,Päälaskenta!D$24,Päälaskenta!D$24+(SQRT(POWER((Päälaskenta!C$20+Päälaskenta!G$24)/(2*Päälaskenta!E$20),2)+((D1099-Päälaskenta!H$24)/Päälaskenta!E$20))-(Päälaskenta!C$20+Päälaskenta!G$24)/(2*Päälaskenta!E$20))))</f>
        <v>0.90500000000000003</v>
      </c>
      <c r="G1099" s="57">
        <f>IF(F1099&gt;Päälaskenta!D$24,(2*SQRT((POWER(Päälaskenta!D$24,2))+POWER(Päälaskenta!E$24*Päälaskenta!D$24,2))+Päälaskenta!C$24)+(2*SQRT((POWER((F1099-Päälaskenta!D$24),2))+POWER(Päälaskenta!E$20*(F1099-Päälaskenta!D$24),2))+Päälaskenta!C$20),(2*SQRT((POWER(F1099,2))+POWER(Päälaskenta!E$24*F1099,2))+Päälaskenta!C$24))</f>
        <v>8.7200000000000006</v>
      </c>
      <c r="H1099" s="57">
        <f t="shared" si="274"/>
        <v>0.32</v>
      </c>
      <c r="I1099" s="62">
        <f t="shared" si="275"/>
        <v>3.9454999999999997E-2</v>
      </c>
      <c r="J1099" s="8">
        <f>IF(F1099&lt;Päälaskenta!$D$24,0,Kaksitasouoma_matriisi!F1099-Päälaskenta!$D$24)</f>
        <v>0.20499999999999999</v>
      </c>
      <c r="L1099" s="8">
        <f>IF(F1099&gt;Päälaskenta!D$24,F1099-Päälaskenta!D$24,0)</f>
        <v>0.20499999999999999</v>
      </c>
      <c r="M1099" s="8">
        <f>IF(F1099&gt;Päälaskenta!D$24,(Päälaskenta!C$20+(Päälaskenta!E$20*(Kaksitasouoma_matriisi!F1099-Päälaskenta!D$24)))*(Kaksitasouoma_matriisi!F1099-Päälaskenta!D$24),0)</f>
        <v>1.0880375</v>
      </c>
      <c r="N1099" s="8">
        <f>IF(F1099&gt;Päälaskenta!D$24,(2*SQRT((POWER((F1099-Päälaskenta!D$24),2))+POWER(Päälaskenta!E$20*(F1099-Päälaskenta!D$24),2))+Päälaskenta!C$20),0)</f>
        <v>5.7391380114701196</v>
      </c>
      <c r="O1099" s="8">
        <f t="shared" si="281"/>
        <v>0.18958204138417201</v>
      </c>
      <c r="P1099" s="8">
        <f>IF(Päälaskenta!$C$29,IF(L1099&gt;Päälaskenta!$F$28,Kaksitasouoma_matriisi!AQ1099,Kaksitasouoma_matriisi!AR1099),Päälaskenta!$F$20)</f>
        <v>0.12</v>
      </c>
      <c r="Q1099" s="8">
        <f t="shared" si="282"/>
        <v>2.9922238581928799</v>
      </c>
      <c r="R1099" s="8">
        <f t="shared" si="276"/>
        <v>0.38552487959132498</v>
      </c>
      <c r="S1099" s="8">
        <f t="shared" si="283"/>
        <v>0.35433050753427597</v>
      </c>
      <c r="U1099" s="93">
        <f>IF(F1099&gt;Päälaskenta!D$24,Päälaskenta!H$24+L1099*Päälaskenta!G$24,F1099*Päälaskenta!C$24 + F1099*F1099*Päälaskenta!E$24)</f>
        <v>1.6819999999999999</v>
      </c>
      <c r="V1099" s="8">
        <f>IF(F1099&gt;Päälaskenta!D$24,2*SQRT(POWER(Päälaskenta!D$24,2)+POWER(Päälaskenta!E$24*Päälaskenta!D$24,2))+Päälaskenta!C$24,(2*SQRT((POWER(F1099,2))+POWER(Päälaskenta!E$24*F1099,2))+Päälaskenta!C$24))</f>
        <v>2.9798989873223301</v>
      </c>
      <c r="W1099" s="8">
        <f t="shared" si="284"/>
        <v>0.56444866324526199</v>
      </c>
      <c r="X1099" s="8">
        <f>Päälaskenta!F$24</f>
        <v>7.0000000000000007E-2</v>
      </c>
      <c r="Y1099" s="8">
        <f t="shared" si="285"/>
        <v>16.411347847508601</v>
      </c>
      <c r="Z1099" s="8">
        <f t="shared" si="277"/>
        <v>2.11447512040868</v>
      </c>
      <c r="AA1099" s="8">
        <f t="shared" si="286"/>
        <v>1.2571195721811399</v>
      </c>
      <c r="AC1099" s="8">
        <f t="shared" si="278"/>
        <v>0.102911536057623</v>
      </c>
      <c r="AE1099" s="8">
        <v>1097</v>
      </c>
      <c r="AF1099" s="8">
        <f t="shared" si="272"/>
        <v>19.403571705701498</v>
      </c>
      <c r="AG1099" s="8">
        <f t="shared" si="279"/>
        <v>1.6600327555071601E-2</v>
      </c>
      <c r="AJ1099" s="132">
        <f>IF(Päälaskenta!$F$28&lt;Kaksitasouoma_matriisi!L1099,Päälaskenta!$C$20*Päälaskenta!$F$28,Päälaskenta!$C$20*Kaksitasouoma_matriisi!L1099)</f>
        <v>1.0249999999999999</v>
      </c>
      <c r="AK1099" s="134">
        <f>SQRT(Päälaskenta!$D$20^2+(Päälaskenta!$D$20/(1/Päälaskenta!$E$20))^2)</f>
        <v>1.8029999999999999</v>
      </c>
      <c r="AL1099" s="134">
        <f>IF(Päälaskenta!$F$28&lt;Kaksitasouoma_matriisi!L1099,AK1099*Päälaskenta!$F$28*COS(ATAN(1/Päälaskenta!$E$20)),AK1099*Kaksitasouoma_matriisi!L1099*COS(ATAN(1/Päälaskenta!$E$20)))</f>
        <v>0.308</v>
      </c>
      <c r="AM1099" s="134"/>
      <c r="AN1099" s="134">
        <f t="shared" si="287"/>
        <v>1.333</v>
      </c>
      <c r="AO1099" s="8">
        <f t="shared" si="280"/>
        <v>0.48148817048943499</v>
      </c>
      <c r="AP1099" s="134">
        <f>Refererenssiarvoja!$B$16*H1099^(1/6)/(Refererenssiarvoja!$B$15^0.5)*(Päälaskenta!$G$28/2)^0.5*(1-AO1099)^(-1.5)</f>
        <v>0.112</v>
      </c>
      <c r="AQ1099" s="8">
        <f>Refererenssiarvoja!$B$16*Kaksitasouoma_matriisi!O1099^(1/6)/(SQRT((2*Refererenssiarvoja!$B$15)/(Päälaskenta!$F$31*Päälaskenta!$G$31*Päälaskenta!$F$28))+SQRT(Refererenssiarvoja!$B$15)/Refererenssiarvoja!$B$17*LN(Kaksitasouoma_matriisi!L1099/Päälaskenta!$F$28))</f>
        <v>-0.15157187460808799</v>
      </c>
      <c r="AR1099" s="8">
        <f>Refererenssiarvoja!$B$16*Kaksitasouoma_matriisi!O1099^(1/6)/(SQRT((2*Refererenssiarvoja!$B$15)/(Päälaskenta!$F$31*Päälaskenta!$G$31*L1099)))</f>
        <v>0.24499673399122701</v>
      </c>
    </row>
    <row r="1100" spans="1:44" x14ac:dyDescent="0.2">
      <c r="A1100" s="8">
        <v>1098</v>
      </c>
      <c r="B1100" s="8">
        <f>IF(Päälaskenta!C$7,Päälaskenta!E$7,Päälaskenta!G$5)</f>
        <v>2.5</v>
      </c>
      <c r="C1100" s="56">
        <v>0.90200000000000002</v>
      </c>
      <c r="D1100" s="93">
        <f t="shared" si="273"/>
        <v>2.7715999999999998</v>
      </c>
      <c r="E1100" s="8">
        <f>IF(Päälaskenta!$C$26,Kaksitasouoma_matriisi!AP1100,Kaksitasouoma_matriisi!AC1100)</f>
        <v>0.102911536057623</v>
      </c>
      <c r="F1100" s="56">
        <f>IF(D1100&lt;Päälaskenta!H$24,(SQRT(POWER(Päälaskenta!C$24/(2*Päälaskenta!E$24),2)+(D1100/Päälaskenta!E$24))-Päälaskenta!C$24/(2*Päälaskenta!E$24)),IF(D1100=Päälaskenta!H$24,Päälaskenta!D$24,Päälaskenta!D$24+(SQRT(POWER((Päälaskenta!C$20+Päälaskenta!G$24)/(2*Päälaskenta!E$20),2)+((D1100-Päälaskenta!H$24)/Päälaskenta!E$20))-(Päälaskenta!C$20+Päälaskenta!G$24)/(2*Päälaskenta!E$20))))</f>
        <v>0.90500000000000003</v>
      </c>
      <c r="G1100" s="57">
        <f>IF(F1100&gt;Päälaskenta!D$24,(2*SQRT((POWER(Päälaskenta!D$24,2))+POWER(Päälaskenta!E$24*Päälaskenta!D$24,2))+Päälaskenta!C$24)+(2*SQRT((POWER((F1100-Päälaskenta!D$24),2))+POWER(Päälaskenta!E$20*(F1100-Päälaskenta!D$24),2))+Päälaskenta!C$20),(2*SQRT((POWER(F1100,2))+POWER(Päälaskenta!E$24*F1100,2))+Päälaskenta!C$24))</f>
        <v>8.7200000000000006</v>
      </c>
      <c r="H1100" s="57">
        <f t="shared" si="274"/>
        <v>0.32</v>
      </c>
      <c r="I1100" s="62">
        <f t="shared" si="275"/>
        <v>3.9368E-2</v>
      </c>
      <c r="J1100" s="8">
        <f>IF(F1100&lt;Päälaskenta!$D$24,0,Kaksitasouoma_matriisi!F1100-Päälaskenta!$D$24)</f>
        <v>0.20499999999999999</v>
      </c>
      <c r="L1100" s="8">
        <f>IF(F1100&gt;Päälaskenta!D$24,F1100-Päälaskenta!D$24,0)</f>
        <v>0.20499999999999999</v>
      </c>
      <c r="M1100" s="8">
        <f>IF(F1100&gt;Päälaskenta!D$24,(Päälaskenta!C$20+(Päälaskenta!E$20*(Kaksitasouoma_matriisi!F1100-Päälaskenta!D$24)))*(Kaksitasouoma_matriisi!F1100-Päälaskenta!D$24),0)</f>
        <v>1.0880375</v>
      </c>
      <c r="N1100" s="8">
        <f>IF(F1100&gt;Päälaskenta!D$24,(2*SQRT((POWER((F1100-Päälaskenta!D$24),2))+POWER(Päälaskenta!E$20*(F1100-Päälaskenta!D$24),2))+Päälaskenta!C$20),0)</f>
        <v>5.7391380114701196</v>
      </c>
      <c r="O1100" s="8">
        <f t="shared" si="281"/>
        <v>0.18958204138417201</v>
      </c>
      <c r="P1100" s="8">
        <f>IF(Päälaskenta!$C$29,IF(L1100&gt;Päälaskenta!$F$28,Kaksitasouoma_matriisi!AQ1100,Kaksitasouoma_matriisi!AR1100),Päälaskenta!$F$20)</f>
        <v>0.12</v>
      </c>
      <c r="Q1100" s="8">
        <f t="shared" si="282"/>
        <v>2.9922238581928799</v>
      </c>
      <c r="R1100" s="8">
        <f t="shared" si="276"/>
        <v>0.38552487959132498</v>
      </c>
      <c r="S1100" s="8">
        <f t="shared" si="283"/>
        <v>0.35433050753427597</v>
      </c>
      <c r="U1100" s="93">
        <f>IF(F1100&gt;Päälaskenta!D$24,Päälaskenta!H$24+L1100*Päälaskenta!G$24,F1100*Päälaskenta!C$24 + F1100*F1100*Päälaskenta!E$24)</f>
        <v>1.6819999999999999</v>
      </c>
      <c r="V1100" s="8">
        <f>IF(F1100&gt;Päälaskenta!D$24,2*SQRT(POWER(Päälaskenta!D$24,2)+POWER(Päälaskenta!E$24*Päälaskenta!D$24,2))+Päälaskenta!C$24,(2*SQRT((POWER(F1100,2))+POWER(Päälaskenta!E$24*F1100,2))+Päälaskenta!C$24))</f>
        <v>2.9798989873223301</v>
      </c>
      <c r="W1100" s="8">
        <f t="shared" si="284"/>
        <v>0.56444866324526199</v>
      </c>
      <c r="X1100" s="8">
        <f>Päälaskenta!F$24</f>
        <v>7.0000000000000007E-2</v>
      </c>
      <c r="Y1100" s="8">
        <f t="shared" si="285"/>
        <v>16.411347847508601</v>
      </c>
      <c r="Z1100" s="8">
        <f t="shared" si="277"/>
        <v>2.11447512040868</v>
      </c>
      <c r="AA1100" s="8">
        <f t="shared" si="286"/>
        <v>1.2571195721811399</v>
      </c>
      <c r="AC1100" s="8">
        <f t="shared" si="278"/>
        <v>0.102911536057623</v>
      </c>
      <c r="AE1100" s="8">
        <v>1098</v>
      </c>
      <c r="AF1100" s="8">
        <f t="shared" si="272"/>
        <v>19.403571705701498</v>
      </c>
      <c r="AG1100" s="8">
        <f t="shared" si="279"/>
        <v>1.6600327555071601E-2</v>
      </c>
      <c r="AJ1100" s="132">
        <f>IF(Päälaskenta!$F$28&lt;Kaksitasouoma_matriisi!L1100,Päälaskenta!$C$20*Päälaskenta!$F$28,Päälaskenta!$C$20*Kaksitasouoma_matriisi!L1100)</f>
        <v>1.0249999999999999</v>
      </c>
      <c r="AK1100" s="134">
        <f>SQRT(Päälaskenta!$D$20^2+(Päälaskenta!$D$20/(1/Päälaskenta!$E$20))^2)</f>
        <v>1.8029999999999999</v>
      </c>
      <c r="AL1100" s="134">
        <f>IF(Päälaskenta!$F$28&lt;Kaksitasouoma_matriisi!L1100,AK1100*Päälaskenta!$F$28*COS(ATAN(1/Päälaskenta!$E$20)),AK1100*Kaksitasouoma_matriisi!L1100*COS(ATAN(1/Päälaskenta!$E$20)))</f>
        <v>0.308</v>
      </c>
      <c r="AM1100" s="134"/>
      <c r="AN1100" s="134">
        <f t="shared" si="287"/>
        <v>1.333</v>
      </c>
      <c r="AO1100" s="8">
        <f t="shared" si="280"/>
        <v>0.48094963198152701</v>
      </c>
      <c r="AP1100" s="134">
        <f>Refererenssiarvoja!$B$16*H1100^(1/6)/(Refererenssiarvoja!$B$15^0.5)*(Päälaskenta!$G$28/2)^0.5*(1-AO1100)^(-1.5)</f>
        <v>0.112</v>
      </c>
      <c r="AQ1100" s="8">
        <f>Refererenssiarvoja!$B$16*Kaksitasouoma_matriisi!O1100^(1/6)/(SQRT((2*Refererenssiarvoja!$B$15)/(Päälaskenta!$F$31*Päälaskenta!$G$31*Päälaskenta!$F$28))+SQRT(Refererenssiarvoja!$B$15)/Refererenssiarvoja!$B$17*LN(Kaksitasouoma_matriisi!L1100/Päälaskenta!$F$28))</f>
        <v>-0.15157187460808799</v>
      </c>
      <c r="AR1100" s="8">
        <f>Refererenssiarvoja!$B$16*Kaksitasouoma_matriisi!O1100^(1/6)/(SQRT((2*Refererenssiarvoja!$B$15)/(Päälaskenta!$F$31*Päälaskenta!$G$31*L1100)))</f>
        <v>0.24499673399122701</v>
      </c>
    </row>
    <row r="1101" spans="1:44" x14ac:dyDescent="0.2">
      <c r="A1101" s="8">
        <v>1099</v>
      </c>
      <c r="B1101" s="8">
        <f>IF(Päälaskenta!C$7,Päälaskenta!E$7,Päälaskenta!G$5)</f>
        <v>2.5</v>
      </c>
      <c r="C1101" s="56">
        <v>0.90100000000000002</v>
      </c>
      <c r="D1101" s="93">
        <f t="shared" si="273"/>
        <v>2.7747000000000002</v>
      </c>
      <c r="E1101" s="8">
        <f>IF(Päälaskenta!$C$26,Kaksitasouoma_matriisi!AP1101,Kaksitasouoma_matriisi!AC1101)</f>
        <v>0.102918599666227</v>
      </c>
      <c r="F1101" s="56">
        <f>IF(D1101&lt;Päälaskenta!H$24,(SQRT(POWER(Päälaskenta!C$24/(2*Päälaskenta!E$24),2)+(D1101/Päälaskenta!E$24))-Päälaskenta!C$24/(2*Päälaskenta!E$24)),IF(D1101=Päälaskenta!H$24,Päälaskenta!D$24,Päälaskenta!D$24+(SQRT(POWER((Päälaskenta!C$20+Päälaskenta!G$24)/(2*Päälaskenta!E$20),2)+((D1101-Päälaskenta!H$24)/Päälaskenta!E$20))-(Päälaskenta!C$20+Päälaskenta!G$24)/(2*Päälaskenta!E$20))))</f>
        <v>0.90600000000000003</v>
      </c>
      <c r="G1101" s="57">
        <f>IF(F1101&gt;Päälaskenta!D$24,(2*SQRT((POWER(Päälaskenta!D$24,2))+POWER(Päälaskenta!E$24*Päälaskenta!D$24,2))+Päälaskenta!C$24)+(2*SQRT((POWER((F1101-Päälaskenta!D$24),2))+POWER(Päälaskenta!E$20*(F1101-Päälaskenta!D$24),2))+Päälaskenta!C$20),(2*SQRT((POWER(F1101,2))+POWER(Päälaskenta!E$24*F1101,2))+Päälaskenta!C$24))</f>
        <v>8.7200000000000006</v>
      </c>
      <c r="H1101" s="57">
        <f t="shared" si="274"/>
        <v>0.32</v>
      </c>
      <c r="I1101" s="62">
        <f t="shared" si="275"/>
        <v>3.9286000000000001E-2</v>
      </c>
      <c r="J1101" s="8">
        <f>IF(F1101&lt;Päälaskenta!$D$24,0,Kaksitasouoma_matriisi!F1101-Päälaskenta!$D$24)</f>
        <v>0.20599999999999999</v>
      </c>
      <c r="L1101" s="8">
        <f>IF(F1101&gt;Päälaskenta!D$24,F1101-Päälaskenta!D$24,0)</f>
        <v>0.20599999999999999</v>
      </c>
      <c r="M1101" s="8">
        <f>IF(F1101&gt;Päälaskenta!D$24,(Päälaskenta!C$20+(Päälaskenta!E$20*(Kaksitasouoma_matriisi!F1101-Päälaskenta!D$24)))*(Kaksitasouoma_matriisi!F1101-Päälaskenta!D$24),0)</f>
        <v>1.0936539999999999</v>
      </c>
      <c r="N1101" s="8">
        <f>IF(F1101&gt;Päälaskenta!D$24,(2*SQRT((POWER((F1101-Päälaskenta!D$24),2))+POWER(Päälaskenta!E$20*(F1101-Päälaskenta!D$24),2))+Päälaskenta!C$20),0)</f>
        <v>5.7427435627455798</v>
      </c>
      <c r="O1101" s="8">
        <f t="shared" si="281"/>
        <v>0.19044103015408401</v>
      </c>
      <c r="P1101" s="8">
        <f>IF(Päälaskenta!$C$29,IF(L1101&gt;Päälaskenta!$F$28,Kaksitasouoma_matriisi!AQ1101,Kaksitasouoma_matriisi!AR1101),Päälaskenta!$F$20)</f>
        <v>0.12</v>
      </c>
      <c r="Q1101" s="8">
        <f t="shared" si="282"/>
        <v>3.0167480986888999</v>
      </c>
      <c r="R1101" s="8">
        <f t="shared" si="276"/>
        <v>0.387415368041785</v>
      </c>
      <c r="S1101" s="8">
        <f t="shared" si="283"/>
        <v>0.35423942859605101</v>
      </c>
      <c r="U1101" s="93">
        <f>IF(F1101&gt;Päälaskenta!D$24,Päälaskenta!H$24+L1101*Päälaskenta!G$24,F1101*Päälaskenta!C$24 + F1101*F1101*Päälaskenta!E$24)</f>
        <v>1.6843999999999999</v>
      </c>
      <c r="V1101" s="8">
        <f>IF(F1101&gt;Päälaskenta!D$24,2*SQRT(POWER(Päälaskenta!D$24,2)+POWER(Päälaskenta!E$24*Päälaskenta!D$24,2))+Päälaskenta!C$24,(2*SQRT((POWER(F1101,2))+POWER(Päälaskenta!E$24*F1101,2))+Päälaskenta!C$24))</f>
        <v>2.9798989873223301</v>
      </c>
      <c r="W1101" s="8">
        <f t="shared" si="284"/>
        <v>0.56525405967319797</v>
      </c>
      <c r="X1101" s="8">
        <f>Päälaskenta!F$24</f>
        <v>7.0000000000000007E-2</v>
      </c>
      <c r="Y1101" s="8">
        <f t="shared" si="285"/>
        <v>16.4503945829324</v>
      </c>
      <c r="Z1101" s="8">
        <f t="shared" si="277"/>
        <v>2.11258463195822</v>
      </c>
      <c r="AA1101" s="8">
        <f t="shared" si="286"/>
        <v>1.25420602704715</v>
      </c>
      <c r="AC1101" s="8">
        <f t="shared" si="278"/>
        <v>0.102918599666227</v>
      </c>
      <c r="AE1101" s="8">
        <v>1099</v>
      </c>
      <c r="AF1101" s="8">
        <f t="shared" si="272"/>
        <v>19.467142681621301</v>
      </c>
      <c r="AG1101" s="8">
        <f t="shared" si="279"/>
        <v>1.6492086096802399E-2</v>
      </c>
      <c r="AJ1101" s="132">
        <f>IF(Päälaskenta!$F$28&lt;Kaksitasouoma_matriisi!L1101,Päälaskenta!$C$20*Päälaskenta!$F$28,Päälaskenta!$C$20*Kaksitasouoma_matriisi!L1101)</f>
        <v>1.03</v>
      </c>
      <c r="AK1101" s="134">
        <f>SQRT(Päälaskenta!$D$20^2+(Päälaskenta!$D$20/(1/Päälaskenta!$E$20))^2)</f>
        <v>1.8029999999999999</v>
      </c>
      <c r="AL1101" s="134">
        <f>IF(Päälaskenta!$F$28&lt;Kaksitasouoma_matriisi!L1101,AK1101*Päälaskenta!$F$28*COS(ATAN(1/Päälaskenta!$E$20)),AK1101*Kaksitasouoma_matriisi!L1101*COS(ATAN(1/Päälaskenta!$E$20)))</f>
        <v>0.309</v>
      </c>
      <c r="AM1101" s="134"/>
      <c r="AN1101" s="134">
        <f t="shared" si="287"/>
        <v>1.339</v>
      </c>
      <c r="AO1101" s="8">
        <f t="shared" si="280"/>
        <v>0.48257469275957798</v>
      </c>
      <c r="AP1101" s="134">
        <f>Refererenssiarvoja!$B$16*H1101^(1/6)/(Refererenssiarvoja!$B$15^0.5)*(Päälaskenta!$G$28/2)^0.5*(1-AO1101)^(-1.5)</f>
        <v>0.112</v>
      </c>
      <c r="AQ1101" s="8">
        <f>Refererenssiarvoja!$B$16*Kaksitasouoma_matriisi!O1101^(1/6)/(SQRT((2*Refererenssiarvoja!$B$15)/(Päälaskenta!$F$31*Päälaskenta!$G$31*Päälaskenta!$F$28))+SQRT(Refererenssiarvoja!$B$15)/Refererenssiarvoja!$B$17*LN(Kaksitasouoma_matriisi!L1101/Päälaskenta!$F$28))</f>
        <v>-0.15285082824606999</v>
      </c>
      <c r="AR1101" s="8">
        <f>Refererenssiarvoja!$B$16*Kaksitasouoma_matriisi!O1101^(1/6)/(SQRT((2*Refererenssiarvoja!$B$15)/(Päälaskenta!$F$31*Päälaskenta!$G$31*L1101)))</f>
        <v>0.24577867334103001</v>
      </c>
    </row>
    <row r="1102" spans="1:44" x14ac:dyDescent="0.2">
      <c r="A1102" s="8">
        <v>1100</v>
      </c>
      <c r="B1102" s="8">
        <f>IF(Päälaskenta!C$7,Päälaskenta!E$7,Päälaskenta!G$5)</f>
        <v>2.5</v>
      </c>
      <c r="C1102" s="56">
        <v>0.9</v>
      </c>
      <c r="D1102" s="93">
        <f t="shared" si="273"/>
        <v>2.7778</v>
      </c>
      <c r="E1102" s="8">
        <f>IF(Päälaskenta!$C$26,Kaksitasouoma_matriisi!AP1102,Kaksitasouoma_matriisi!AC1102)</f>
        <v>0.102918599666227</v>
      </c>
      <c r="F1102" s="56">
        <f>IF(D1102&lt;Päälaskenta!H$24,(SQRT(POWER(Päälaskenta!C$24/(2*Päälaskenta!E$24),2)+(D1102/Päälaskenta!E$24))-Päälaskenta!C$24/(2*Päälaskenta!E$24)),IF(D1102=Päälaskenta!H$24,Päälaskenta!D$24,Päälaskenta!D$24+(SQRT(POWER((Päälaskenta!C$20+Päälaskenta!G$24)/(2*Päälaskenta!E$20),2)+((D1102-Päälaskenta!H$24)/Päälaskenta!E$20))-(Päälaskenta!C$20+Päälaskenta!G$24)/(2*Päälaskenta!E$20))))</f>
        <v>0.90600000000000003</v>
      </c>
      <c r="G1102" s="57">
        <f>IF(F1102&gt;Päälaskenta!D$24,(2*SQRT((POWER(Päälaskenta!D$24,2))+POWER(Päälaskenta!E$24*Päälaskenta!D$24,2))+Päälaskenta!C$24)+(2*SQRT((POWER((F1102-Päälaskenta!D$24),2))+POWER(Päälaskenta!E$20*(F1102-Päälaskenta!D$24),2))+Päälaskenta!C$20),(2*SQRT((POWER(F1102,2))+POWER(Päälaskenta!E$24*F1102,2))+Päälaskenta!C$24))</f>
        <v>8.7200000000000006</v>
      </c>
      <c r="H1102" s="57">
        <f t="shared" si="274"/>
        <v>0.32</v>
      </c>
      <c r="I1102" s="62">
        <f t="shared" si="275"/>
        <v>3.9198999999999998E-2</v>
      </c>
      <c r="J1102" s="8">
        <f>IF(F1102&lt;Päälaskenta!$D$24,0,Kaksitasouoma_matriisi!F1102-Päälaskenta!$D$24)</f>
        <v>0.20599999999999999</v>
      </c>
      <c r="L1102" s="8">
        <f>IF(F1102&gt;Päälaskenta!D$24,F1102-Päälaskenta!D$24,0)</f>
        <v>0.20599999999999999</v>
      </c>
      <c r="M1102" s="8">
        <f>IF(F1102&gt;Päälaskenta!D$24,(Päälaskenta!C$20+(Päälaskenta!E$20*(Kaksitasouoma_matriisi!F1102-Päälaskenta!D$24)))*(Kaksitasouoma_matriisi!F1102-Päälaskenta!D$24),0)</f>
        <v>1.0936539999999999</v>
      </c>
      <c r="N1102" s="8">
        <f>IF(F1102&gt;Päälaskenta!D$24,(2*SQRT((POWER((F1102-Päälaskenta!D$24),2))+POWER(Päälaskenta!E$20*(F1102-Päälaskenta!D$24),2))+Päälaskenta!C$20),0)</f>
        <v>5.7427435627455798</v>
      </c>
      <c r="O1102" s="8">
        <f t="shared" si="281"/>
        <v>0.19044103015408401</v>
      </c>
      <c r="P1102" s="8">
        <f>IF(Päälaskenta!$C$29,IF(L1102&gt;Päälaskenta!$F$28,Kaksitasouoma_matriisi!AQ1102,Kaksitasouoma_matriisi!AR1102),Päälaskenta!$F$20)</f>
        <v>0.12</v>
      </c>
      <c r="Q1102" s="8">
        <f t="shared" si="282"/>
        <v>3.0167480986888999</v>
      </c>
      <c r="R1102" s="8">
        <f t="shared" si="276"/>
        <v>0.387415368041785</v>
      </c>
      <c r="S1102" s="8">
        <f t="shared" si="283"/>
        <v>0.35423942859605101</v>
      </c>
      <c r="U1102" s="93">
        <f>IF(F1102&gt;Päälaskenta!D$24,Päälaskenta!H$24+L1102*Päälaskenta!G$24,F1102*Päälaskenta!C$24 + F1102*F1102*Päälaskenta!E$24)</f>
        <v>1.6843999999999999</v>
      </c>
      <c r="V1102" s="8">
        <f>IF(F1102&gt;Päälaskenta!D$24,2*SQRT(POWER(Päälaskenta!D$24,2)+POWER(Päälaskenta!E$24*Päälaskenta!D$24,2))+Päälaskenta!C$24,(2*SQRT((POWER(F1102,2))+POWER(Päälaskenta!E$24*F1102,2))+Päälaskenta!C$24))</f>
        <v>2.9798989873223301</v>
      </c>
      <c r="W1102" s="8">
        <f t="shared" si="284"/>
        <v>0.56525405967319797</v>
      </c>
      <c r="X1102" s="8">
        <f>Päälaskenta!F$24</f>
        <v>7.0000000000000007E-2</v>
      </c>
      <c r="Y1102" s="8">
        <f t="shared" si="285"/>
        <v>16.4503945829324</v>
      </c>
      <c r="Z1102" s="8">
        <f t="shared" si="277"/>
        <v>2.11258463195822</v>
      </c>
      <c r="AA1102" s="8">
        <f t="shared" si="286"/>
        <v>1.25420602704715</v>
      </c>
      <c r="AC1102" s="8">
        <f t="shared" si="278"/>
        <v>0.102918599666227</v>
      </c>
      <c r="AE1102" s="8">
        <v>1100</v>
      </c>
      <c r="AF1102" s="8">
        <f t="shared" si="272"/>
        <v>19.467142681621301</v>
      </c>
      <c r="AG1102" s="8">
        <f t="shared" si="279"/>
        <v>1.6492086096802399E-2</v>
      </c>
      <c r="AJ1102" s="132">
        <f>IF(Päälaskenta!$F$28&lt;Kaksitasouoma_matriisi!L1102,Päälaskenta!$C$20*Päälaskenta!$F$28,Päälaskenta!$C$20*Kaksitasouoma_matriisi!L1102)</f>
        <v>1.03</v>
      </c>
      <c r="AK1102" s="134">
        <f>SQRT(Päälaskenta!$D$20^2+(Päälaskenta!$D$20/(1/Päälaskenta!$E$20))^2)</f>
        <v>1.8029999999999999</v>
      </c>
      <c r="AL1102" s="134">
        <f>IF(Päälaskenta!$F$28&lt;Kaksitasouoma_matriisi!L1102,AK1102*Päälaskenta!$F$28*COS(ATAN(1/Päälaskenta!$E$20)),AK1102*Kaksitasouoma_matriisi!L1102*COS(ATAN(1/Päälaskenta!$E$20)))</f>
        <v>0.309</v>
      </c>
      <c r="AM1102" s="134"/>
      <c r="AN1102" s="134">
        <f t="shared" si="287"/>
        <v>1.339</v>
      </c>
      <c r="AO1102" s="8">
        <f t="shared" si="280"/>
        <v>0.48203614371085002</v>
      </c>
      <c r="AP1102" s="134">
        <f>Refererenssiarvoja!$B$16*H1102^(1/6)/(Refererenssiarvoja!$B$15^0.5)*(Päälaskenta!$G$28/2)^0.5*(1-AO1102)^(-1.5)</f>
        <v>0.112</v>
      </c>
      <c r="AQ1102" s="8">
        <f>Refererenssiarvoja!$B$16*Kaksitasouoma_matriisi!O1102^(1/6)/(SQRT((2*Refererenssiarvoja!$B$15)/(Päälaskenta!$F$31*Päälaskenta!$G$31*Päälaskenta!$F$28))+SQRT(Refererenssiarvoja!$B$15)/Refererenssiarvoja!$B$17*LN(Kaksitasouoma_matriisi!L1102/Päälaskenta!$F$28))</f>
        <v>-0.15285082824606999</v>
      </c>
      <c r="AR1102" s="8">
        <f>Refererenssiarvoja!$B$16*Kaksitasouoma_matriisi!O1102^(1/6)/(SQRT((2*Refererenssiarvoja!$B$15)/(Päälaskenta!$F$31*Päälaskenta!$G$31*L1102)))</f>
        <v>0.24577867334103001</v>
      </c>
    </row>
    <row r="1103" spans="1:44" x14ac:dyDescent="0.2">
      <c r="A1103" s="8">
        <v>1101</v>
      </c>
      <c r="B1103" s="8">
        <f>IF(Päälaskenta!C$7,Päälaskenta!E$7,Päälaskenta!G$5)</f>
        <v>2.5</v>
      </c>
      <c r="C1103" s="56">
        <v>0.89900000000000002</v>
      </c>
      <c r="D1103" s="93">
        <f t="shared" si="273"/>
        <v>2.7808999999999999</v>
      </c>
      <c r="E1103" s="8">
        <f>IF(Päälaskenta!$C$26,Kaksitasouoma_matriisi!AP1103,Kaksitasouoma_matriisi!AC1103)</f>
        <v>0.102918599666227</v>
      </c>
      <c r="F1103" s="56">
        <f>IF(D1103&lt;Päälaskenta!H$24,(SQRT(POWER(Päälaskenta!C$24/(2*Päälaskenta!E$24),2)+(D1103/Päälaskenta!E$24))-Päälaskenta!C$24/(2*Päälaskenta!E$24)),IF(D1103=Päälaskenta!H$24,Päälaskenta!D$24,Päälaskenta!D$24+(SQRT(POWER((Päälaskenta!C$20+Päälaskenta!G$24)/(2*Päälaskenta!E$20),2)+((D1103-Päälaskenta!H$24)/Päälaskenta!E$20))-(Päälaskenta!C$20+Päälaskenta!G$24)/(2*Päälaskenta!E$20))))</f>
        <v>0.90600000000000003</v>
      </c>
      <c r="G1103" s="57">
        <f>IF(F1103&gt;Päälaskenta!D$24,(2*SQRT((POWER(Päälaskenta!D$24,2))+POWER(Päälaskenta!E$24*Päälaskenta!D$24,2))+Päälaskenta!C$24)+(2*SQRT((POWER((F1103-Päälaskenta!D$24),2))+POWER(Päälaskenta!E$20*(F1103-Päälaskenta!D$24),2))+Päälaskenta!C$20),(2*SQRT((POWER(F1103,2))+POWER(Päälaskenta!E$24*F1103,2))+Päälaskenta!C$24))</f>
        <v>8.7200000000000006</v>
      </c>
      <c r="H1103" s="57">
        <f t="shared" si="274"/>
        <v>0.32</v>
      </c>
      <c r="I1103" s="62">
        <f t="shared" si="275"/>
        <v>3.9112000000000001E-2</v>
      </c>
      <c r="J1103" s="8">
        <f>IF(F1103&lt;Päälaskenta!$D$24,0,Kaksitasouoma_matriisi!F1103-Päälaskenta!$D$24)</f>
        <v>0.20599999999999999</v>
      </c>
      <c r="L1103" s="8">
        <f>IF(F1103&gt;Päälaskenta!D$24,F1103-Päälaskenta!D$24,0)</f>
        <v>0.20599999999999999</v>
      </c>
      <c r="M1103" s="8">
        <f>IF(F1103&gt;Päälaskenta!D$24,(Päälaskenta!C$20+(Päälaskenta!E$20*(Kaksitasouoma_matriisi!F1103-Päälaskenta!D$24)))*(Kaksitasouoma_matriisi!F1103-Päälaskenta!D$24),0)</f>
        <v>1.0936539999999999</v>
      </c>
      <c r="N1103" s="8">
        <f>IF(F1103&gt;Päälaskenta!D$24,(2*SQRT((POWER((F1103-Päälaskenta!D$24),2))+POWER(Päälaskenta!E$20*(F1103-Päälaskenta!D$24),2))+Päälaskenta!C$20),0)</f>
        <v>5.7427435627455798</v>
      </c>
      <c r="O1103" s="8">
        <f t="shared" si="281"/>
        <v>0.19044103015408401</v>
      </c>
      <c r="P1103" s="8">
        <f>IF(Päälaskenta!$C$29,IF(L1103&gt;Päälaskenta!$F$28,Kaksitasouoma_matriisi!AQ1103,Kaksitasouoma_matriisi!AR1103),Päälaskenta!$F$20)</f>
        <v>0.12</v>
      </c>
      <c r="Q1103" s="8">
        <f t="shared" si="282"/>
        <v>3.0167480986888999</v>
      </c>
      <c r="R1103" s="8">
        <f t="shared" si="276"/>
        <v>0.387415368041785</v>
      </c>
      <c r="S1103" s="8">
        <f t="shared" si="283"/>
        <v>0.35423942859605101</v>
      </c>
      <c r="U1103" s="93">
        <f>IF(F1103&gt;Päälaskenta!D$24,Päälaskenta!H$24+L1103*Päälaskenta!G$24,F1103*Päälaskenta!C$24 + F1103*F1103*Päälaskenta!E$24)</f>
        <v>1.6843999999999999</v>
      </c>
      <c r="V1103" s="8">
        <f>IF(F1103&gt;Päälaskenta!D$24,2*SQRT(POWER(Päälaskenta!D$24,2)+POWER(Päälaskenta!E$24*Päälaskenta!D$24,2))+Päälaskenta!C$24,(2*SQRT((POWER(F1103,2))+POWER(Päälaskenta!E$24*F1103,2))+Päälaskenta!C$24))</f>
        <v>2.9798989873223301</v>
      </c>
      <c r="W1103" s="8">
        <f t="shared" si="284"/>
        <v>0.56525405967319797</v>
      </c>
      <c r="X1103" s="8">
        <f>Päälaskenta!F$24</f>
        <v>7.0000000000000007E-2</v>
      </c>
      <c r="Y1103" s="8">
        <f t="shared" si="285"/>
        <v>16.4503945829324</v>
      </c>
      <c r="Z1103" s="8">
        <f t="shared" si="277"/>
        <v>2.11258463195822</v>
      </c>
      <c r="AA1103" s="8">
        <f t="shared" si="286"/>
        <v>1.25420602704715</v>
      </c>
      <c r="AC1103" s="8">
        <f t="shared" si="278"/>
        <v>0.102918599666227</v>
      </c>
      <c r="AE1103" s="8">
        <v>1101</v>
      </c>
      <c r="AF1103" s="8">
        <f t="shared" si="272"/>
        <v>19.467142681621301</v>
      </c>
      <c r="AG1103" s="8">
        <f t="shared" si="279"/>
        <v>1.6492086096802399E-2</v>
      </c>
      <c r="AJ1103" s="132">
        <f>IF(Päälaskenta!$F$28&lt;Kaksitasouoma_matriisi!L1103,Päälaskenta!$C$20*Päälaskenta!$F$28,Päälaskenta!$C$20*Kaksitasouoma_matriisi!L1103)</f>
        <v>1.03</v>
      </c>
      <c r="AK1103" s="134">
        <f>SQRT(Päälaskenta!$D$20^2+(Päälaskenta!$D$20/(1/Päälaskenta!$E$20))^2)</f>
        <v>1.8029999999999999</v>
      </c>
      <c r="AL1103" s="134">
        <f>IF(Päälaskenta!$F$28&lt;Kaksitasouoma_matriisi!L1103,AK1103*Päälaskenta!$F$28*COS(ATAN(1/Päälaskenta!$E$20)),AK1103*Kaksitasouoma_matriisi!L1103*COS(ATAN(1/Päälaskenta!$E$20)))</f>
        <v>0.309</v>
      </c>
      <c r="AM1103" s="134"/>
      <c r="AN1103" s="134">
        <f t="shared" si="287"/>
        <v>1.339</v>
      </c>
      <c r="AO1103" s="8">
        <f t="shared" si="280"/>
        <v>0.48149879535402201</v>
      </c>
      <c r="AP1103" s="134">
        <f>Refererenssiarvoja!$B$16*H1103^(1/6)/(Refererenssiarvoja!$B$15^0.5)*(Päälaskenta!$G$28/2)^0.5*(1-AO1103)^(-1.5)</f>
        <v>0.112</v>
      </c>
      <c r="AQ1103" s="8">
        <f>Refererenssiarvoja!$B$16*Kaksitasouoma_matriisi!O1103^(1/6)/(SQRT((2*Refererenssiarvoja!$B$15)/(Päälaskenta!$F$31*Päälaskenta!$G$31*Päälaskenta!$F$28))+SQRT(Refererenssiarvoja!$B$15)/Refererenssiarvoja!$B$17*LN(Kaksitasouoma_matriisi!L1103/Päälaskenta!$F$28))</f>
        <v>-0.15285082824606999</v>
      </c>
      <c r="AR1103" s="8">
        <f>Refererenssiarvoja!$B$16*Kaksitasouoma_matriisi!O1103^(1/6)/(SQRT((2*Refererenssiarvoja!$B$15)/(Päälaskenta!$F$31*Päälaskenta!$G$31*L1103)))</f>
        <v>0.24577867334103001</v>
      </c>
    </row>
    <row r="1104" spans="1:44" x14ac:dyDescent="0.2">
      <c r="A1104" s="8">
        <v>1102</v>
      </c>
      <c r="B1104" s="8">
        <f>IF(Päälaskenta!C$7,Päälaskenta!E$7,Päälaskenta!G$5)</f>
        <v>2.5</v>
      </c>
      <c r="C1104" s="56">
        <v>0.89800000000000002</v>
      </c>
      <c r="D1104" s="93">
        <f t="shared" si="273"/>
        <v>2.7839999999999998</v>
      </c>
      <c r="E1104" s="8">
        <f>IF(Päälaskenta!$C$26,Kaksitasouoma_matriisi!AP1104,Kaksitasouoma_matriisi!AC1104)</f>
        <v>0.10292565743768201</v>
      </c>
      <c r="F1104" s="56">
        <f>IF(D1104&lt;Päälaskenta!H$24,(SQRT(POWER(Päälaskenta!C$24/(2*Päälaskenta!E$24),2)+(D1104/Päälaskenta!E$24))-Päälaskenta!C$24/(2*Päälaskenta!E$24)),IF(D1104=Päälaskenta!H$24,Päälaskenta!D$24,Päälaskenta!D$24+(SQRT(POWER((Päälaskenta!C$20+Päälaskenta!G$24)/(2*Päälaskenta!E$20),2)+((D1104-Päälaskenta!H$24)/Päälaskenta!E$20))-(Päälaskenta!C$20+Päälaskenta!G$24)/(2*Päälaskenta!E$20))))</f>
        <v>0.90700000000000003</v>
      </c>
      <c r="G1104" s="57">
        <f>IF(F1104&gt;Päälaskenta!D$24,(2*SQRT((POWER(Päälaskenta!D$24,2))+POWER(Päälaskenta!E$24*Päälaskenta!D$24,2))+Päälaskenta!C$24)+(2*SQRT((POWER((F1104-Päälaskenta!D$24),2))+POWER(Päälaskenta!E$20*(F1104-Päälaskenta!D$24),2))+Päälaskenta!C$20),(2*SQRT((POWER(F1104,2))+POWER(Päälaskenta!E$24*F1104,2))+Päälaskenta!C$24))</f>
        <v>8.73</v>
      </c>
      <c r="H1104" s="57">
        <f t="shared" si="274"/>
        <v>0.32</v>
      </c>
      <c r="I1104" s="62">
        <f t="shared" si="275"/>
        <v>3.9030000000000002E-2</v>
      </c>
      <c r="J1104" s="8">
        <f>IF(F1104&lt;Päälaskenta!$D$24,0,Kaksitasouoma_matriisi!F1104-Päälaskenta!$D$24)</f>
        <v>0.20699999999999999</v>
      </c>
      <c r="L1104" s="8">
        <f>IF(F1104&gt;Päälaskenta!D$24,F1104-Päälaskenta!D$24,0)</f>
        <v>0.20699999999999999</v>
      </c>
      <c r="M1104" s="8">
        <f>IF(F1104&gt;Päälaskenta!D$24,(Päälaskenta!C$20+(Päälaskenta!E$20*(Kaksitasouoma_matriisi!F1104-Päälaskenta!D$24)))*(Kaksitasouoma_matriisi!F1104-Päälaskenta!D$24),0)</f>
        <v>1.0992735</v>
      </c>
      <c r="N1104" s="8">
        <f>IF(F1104&gt;Päälaskenta!D$24,(2*SQRT((POWER((F1104-Päälaskenta!D$24),2))+POWER(Päälaskenta!E$20*(F1104-Päälaskenta!D$24),2))+Päälaskenta!C$20),0)</f>
        <v>5.7463491140210499</v>
      </c>
      <c r="O1104" s="8">
        <f t="shared" si="281"/>
        <v>0.19129946304824799</v>
      </c>
      <c r="P1104" s="8">
        <f>IF(Päälaskenta!$C$29,IF(L1104&gt;Päälaskenta!$F$28,Kaksitasouoma_matriisi!AQ1104,Kaksitasouoma_matriisi!AR1104),Päälaskenta!$F$20)</f>
        <v>0.12</v>
      </c>
      <c r="Q1104" s="8">
        <f t="shared" si="282"/>
        <v>3.04135428183822</v>
      </c>
      <c r="R1104" s="8">
        <f t="shared" si="276"/>
        <v>0.389301665640789</v>
      </c>
      <c r="S1104" s="8">
        <f t="shared" si="283"/>
        <v>0.354144501473736</v>
      </c>
      <c r="U1104" s="93">
        <f>IF(F1104&gt;Päälaskenta!D$24,Päälaskenta!H$24+L1104*Päälaskenta!G$24,F1104*Päälaskenta!C$24 + F1104*F1104*Päälaskenta!E$24)</f>
        <v>1.6868000000000001</v>
      </c>
      <c r="V1104" s="8">
        <f>IF(F1104&gt;Päälaskenta!D$24,2*SQRT(POWER(Päälaskenta!D$24,2)+POWER(Päälaskenta!E$24*Päälaskenta!D$24,2))+Päälaskenta!C$24,(2*SQRT((POWER(F1104,2))+POWER(Päälaskenta!E$24*F1104,2))+Päälaskenta!C$24))</f>
        <v>2.9798989873223301</v>
      </c>
      <c r="W1104" s="8">
        <f t="shared" si="284"/>
        <v>0.56605945610113495</v>
      </c>
      <c r="X1104" s="8">
        <f>Päälaskenta!F$24</f>
        <v>7.0000000000000007E-2</v>
      </c>
      <c r="Y1104" s="8">
        <f t="shared" si="285"/>
        <v>16.489478426211999</v>
      </c>
      <c r="Z1104" s="8">
        <f t="shared" si="277"/>
        <v>2.1106983343592098</v>
      </c>
      <c r="AA1104" s="8">
        <f t="shared" si="286"/>
        <v>1.2513032572677301</v>
      </c>
      <c r="AC1104" s="8">
        <f t="shared" si="278"/>
        <v>0.10292565743768201</v>
      </c>
      <c r="AE1104" s="8">
        <v>1102</v>
      </c>
      <c r="AF1104" s="8">
        <f t="shared" si="272"/>
        <v>19.530832708050202</v>
      </c>
      <c r="AG1104" s="8">
        <f t="shared" si="279"/>
        <v>1.6384700122155101E-2</v>
      </c>
      <c r="AJ1104" s="132">
        <f>IF(Päälaskenta!$F$28&lt;Kaksitasouoma_matriisi!L1104,Päälaskenta!$C$20*Päälaskenta!$F$28,Päälaskenta!$C$20*Kaksitasouoma_matriisi!L1104)</f>
        <v>1.0349999999999999</v>
      </c>
      <c r="AK1104" s="134">
        <f>SQRT(Päälaskenta!$D$20^2+(Päälaskenta!$D$20/(1/Päälaskenta!$E$20))^2)</f>
        <v>1.8029999999999999</v>
      </c>
      <c r="AL1104" s="134">
        <f>IF(Päälaskenta!$F$28&lt;Kaksitasouoma_matriisi!L1104,AK1104*Päälaskenta!$F$28*COS(ATAN(1/Päälaskenta!$E$20)),AK1104*Kaksitasouoma_matriisi!L1104*COS(ATAN(1/Päälaskenta!$E$20)))</f>
        <v>0.311</v>
      </c>
      <c r="AM1104" s="134"/>
      <c r="AN1104" s="134">
        <f t="shared" si="287"/>
        <v>1.3460000000000001</v>
      </c>
      <c r="AO1104" s="8">
        <f t="shared" si="280"/>
        <v>0.48347701149425298</v>
      </c>
      <c r="AP1104" s="134">
        <f>Refererenssiarvoja!$B$16*H1104^(1/6)/(Refererenssiarvoja!$B$15^0.5)*(Päälaskenta!$G$28/2)^0.5*(1-AO1104)^(-1.5)</f>
        <v>0.112</v>
      </c>
      <c r="AQ1104" s="8">
        <f>Refererenssiarvoja!$B$16*Kaksitasouoma_matriisi!O1104^(1/6)/(SQRT((2*Refererenssiarvoja!$B$15)/(Päälaskenta!$F$31*Päälaskenta!$G$31*Päälaskenta!$F$28))+SQRT(Refererenssiarvoja!$B$15)/Refererenssiarvoja!$B$17*LN(Kaksitasouoma_matriisi!L1104/Päälaskenta!$F$28))</f>
        <v>-0.154143288640923</v>
      </c>
      <c r="AR1104" s="8">
        <f>Refererenssiarvoja!$B$16*Kaksitasouoma_matriisi!O1104^(1/6)/(SQRT((2*Refererenssiarvoja!$B$15)/(Päälaskenta!$F$31*Päälaskenta!$G$31*L1104)))</f>
        <v>0.24655924776652799</v>
      </c>
    </row>
    <row r="1105" spans="1:44" x14ac:dyDescent="0.2">
      <c r="A1105" s="8">
        <v>1103</v>
      </c>
      <c r="B1105" s="8">
        <f>IF(Päälaskenta!C$7,Päälaskenta!E$7,Päälaskenta!G$5)</f>
        <v>2.5</v>
      </c>
      <c r="C1105" s="56">
        <v>0.89700000000000002</v>
      </c>
      <c r="D1105" s="93">
        <f t="shared" si="273"/>
        <v>2.7871000000000001</v>
      </c>
      <c r="E1105" s="8">
        <f>IF(Päälaskenta!$C$26,Kaksitasouoma_matriisi!AP1105,Kaksitasouoma_matriisi!AC1105)</f>
        <v>0.10292565743768201</v>
      </c>
      <c r="F1105" s="56">
        <f>IF(D1105&lt;Päälaskenta!H$24,(SQRT(POWER(Päälaskenta!C$24/(2*Päälaskenta!E$24),2)+(D1105/Päälaskenta!E$24))-Päälaskenta!C$24/(2*Päälaskenta!E$24)),IF(D1105=Päälaskenta!H$24,Päälaskenta!D$24,Päälaskenta!D$24+(SQRT(POWER((Päälaskenta!C$20+Päälaskenta!G$24)/(2*Päälaskenta!E$20),2)+((D1105-Päälaskenta!H$24)/Päälaskenta!E$20))-(Päälaskenta!C$20+Päälaskenta!G$24)/(2*Päälaskenta!E$20))))</f>
        <v>0.90700000000000003</v>
      </c>
      <c r="G1105" s="57">
        <f>IF(F1105&gt;Päälaskenta!D$24,(2*SQRT((POWER(Päälaskenta!D$24,2))+POWER(Päälaskenta!E$24*Päälaskenta!D$24,2))+Päälaskenta!C$24)+(2*SQRT((POWER((F1105-Päälaskenta!D$24),2))+POWER(Päälaskenta!E$20*(F1105-Päälaskenta!D$24),2))+Päälaskenta!C$20),(2*SQRT((POWER(F1105,2))+POWER(Päälaskenta!E$24*F1105,2))+Päälaskenta!C$24))</f>
        <v>8.73</v>
      </c>
      <c r="H1105" s="57">
        <f t="shared" si="274"/>
        <v>0.32</v>
      </c>
      <c r="I1105" s="62">
        <f t="shared" si="275"/>
        <v>3.8942999999999998E-2</v>
      </c>
      <c r="J1105" s="8">
        <f>IF(F1105&lt;Päälaskenta!$D$24,0,Kaksitasouoma_matriisi!F1105-Päälaskenta!$D$24)</f>
        <v>0.20699999999999999</v>
      </c>
      <c r="L1105" s="8">
        <f>IF(F1105&gt;Päälaskenta!D$24,F1105-Päälaskenta!D$24,0)</f>
        <v>0.20699999999999999</v>
      </c>
      <c r="M1105" s="8">
        <f>IF(F1105&gt;Päälaskenta!D$24,(Päälaskenta!C$20+(Päälaskenta!E$20*(Kaksitasouoma_matriisi!F1105-Päälaskenta!D$24)))*(Kaksitasouoma_matriisi!F1105-Päälaskenta!D$24),0)</f>
        <v>1.0992735</v>
      </c>
      <c r="N1105" s="8">
        <f>IF(F1105&gt;Päälaskenta!D$24,(2*SQRT((POWER((F1105-Päälaskenta!D$24),2))+POWER(Päälaskenta!E$20*(F1105-Päälaskenta!D$24),2))+Päälaskenta!C$20),0)</f>
        <v>5.7463491140210499</v>
      </c>
      <c r="O1105" s="8">
        <f t="shared" si="281"/>
        <v>0.19129946304824799</v>
      </c>
      <c r="P1105" s="8">
        <f>IF(Päälaskenta!$C$29,IF(L1105&gt;Päälaskenta!$F$28,Kaksitasouoma_matriisi!AQ1105,Kaksitasouoma_matriisi!AR1105),Päälaskenta!$F$20)</f>
        <v>0.12</v>
      </c>
      <c r="Q1105" s="8">
        <f t="shared" si="282"/>
        <v>3.04135428183822</v>
      </c>
      <c r="R1105" s="8">
        <f t="shared" si="276"/>
        <v>0.389301665640789</v>
      </c>
      <c r="S1105" s="8">
        <f t="shared" si="283"/>
        <v>0.354144501473736</v>
      </c>
      <c r="U1105" s="93">
        <f>IF(F1105&gt;Päälaskenta!D$24,Päälaskenta!H$24+L1105*Päälaskenta!G$24,F1105*Päälaskenta!C$24 + F1105*F1105*Päälaskenta!E$24)</f>
        <v>1.6868000000000001</v>
      </c>
      <c r="V1105" s="8">
        <f>IF(F1105&gt;Päälaskenta!D$24,2*SQRT(POWER(Päälaskenta!D$24,2)+POWER(Päälaskenta!E$24*Päälaskenta!D$24,2))+Päälaskenta!C$24,(2*SQRT((POWER(F1105,2))+POWER(Päälaskenta!E$24*F1105,2))+Päälaskenta!C$24))</f>
        <v>2.9798989873223301</v>
      </c>
      <c r="W1105" s="8">
        <f t="shared" si="284"/>
        <v>0.56605945610113495</v>
      </c>
      <c r="X1105" s="8">
        <f>Päälaskenta!F$24</f>
        <v>7.0000000000000007E-2</v>
      </c>
      <c r="Y1105" s="8">
        <f t="shared" si="285"/>
        <v>16.489478426211999</v>
      </c>
      <c r="Z1105" s="8">
        <f t="shared" si="277"/>
        <v>2.1106983343592098</v>
      </c>
      <c r="AA1105" s="8">
        <f t="shared" si="286"/>
        <v>1.2513032572677301</v>
      </c>
      <c r="AC1105" s="8">
        <f t="shared" si="278"/>
        <v>0.10292565743768201</v>
      </c>
      <c r="AE1105" s="8">
        <v>1103</v>
      </c>
      <c r="AF1105" s="8">
        <f t="shared" si="272"/>
        <v>19.530832708050202</v>
      </c>
      <c r="AG1105" s="8">
        <f t="shared" si="279"/>
        <v>1.6384700122155101E-2</v>
      </c>
      <c r="AJ1105" s="132">
        <f>IF(Päälaskenta!$F$28&lt;Kaksitasouoma_matriisi!L1105,Päälaskenta!$C$20*Päälaskenta!$F$28,Päälaskenta!$C$20*Kaksitasouoma_matriisi!L1105)</f>
        <v>1.0349999999999999</v>
      </c>
      <c r="AK1105" s="134">
        <f>SQRT(Päälaskenta!$D$20^2+(Päälaskenta!$D$20/(1/Päälaskenta!$E$20))^2)</f>
        <v>1.8029999999999999</v>
      </c>
      <c r="AL1105" s="134">
        <f>IF(Päälaskenta!$F$28&lt;Kaksitasouoma_matriisi!L1105,AK1105*Päälaskenta!$F$28*COS(ATAN(1/Päälaskenta!$E$20)),AK1105*Kaksitasouoma_matriisi!L1105*COS(ATAN(1/Päälaskenta!$E$20)))</f>
        <v>0.311</v>
      </c>
      <c r="AM1105" s="134"/>
      <c r="AN1105" s="134">
        <f t="shared" si="287"/>
        <v>1.3460000000000001</v>
      </c>
      <c r="AO1105" s="8">
        <f t="shared" si="280"/>
        <v>0.48293925585734299</v>
      </c>
      <c r="AP1105" s="134">
        <f>Refererenssiarvoja!$B$16*H1105^(1/6)/(Refererenssiarvoja!$B$15^0.5)*(Päälaskenta!$G$28/2)^0.5*(1-AO1105)^(-1.5)</f>
        <v>0.112</v>
      </c>
      <c r="AQ1105" s="8">
        <f>Refererenssiarvoja!$B$16*Kaksitasouoma_matriisi!O1105^(1/6)/(SQRT((2*Refererenssiarvoja!$B$15)/(Päälaskenta!$F$31*Päälaskenta!$G$31*Päälaskenta!$F$28))+SQRT(Refererenssiarvoja!$B$15)/Refererenssiarvoja!$B$17*LN(Kaksitasouoma_matriisi!L1105/Päälaskenta!$F$28))</f>
        <v>-0.154143288640923</v>
      </c>
      <c r="AR1105" s="8">
        <f>Refererenssiarvoja!$B$16*Kaksitasouoma_matriisi!O1105^(1/6)/(SQRT((2*Refererenssiarvoja!$B$15)/(Päälaskenta!$F$31*Päälaskenta!$G$31*L1105)))</f>
        <v>0.24655924776652799</v>
      </c>
    </row>
    <row r="1106" spans="1:44" x14ac:dyDescent="0.2">
      <c r="A1106" s="8">
        <v>1104</v>
      </c>
      <c r="B1106" s="8">
        <f>IF(Päälaskenta!C$7,Päälaskenta!E$7,Päälaskenta!G$5)</f>
        <v>2.5</v>
      </c>
      <c r="C1106" s="56">
        <v>0.89600000000000002</v>
      </c>
      <c r="D1106" s="93">
        <f t="shared" si="273"/>
        <v>2.7902</v>
      </c>
      <c r="E1106" s="8">
        <f>IF(Päälaskenta!$C$26,Kaksitasouoma_matriisi!AP1106,Kaksitasouoma_matriisi!AC1106)</f>
        <v>0.102932709379221</v>
      </c>
      <c r="F1106" s="56">
        <f>IF(D1106&lt;Päälaskenta!H$24,(SQRT(POWER(Päälaskenta!C$24/(2*Päälaskenta!E$24),2)+(D1106/Päälaskenta!E$24))-Päälaskenta!C$24/(2*Päälaskenta!E$24)),IF(D1106=Päälaskenta!H$24,Päälaskenta!D$24,Päälaskenta!D$24+(SQRT(POWER((Päälaskenta!C$20+Päälaskenta!G$24)/(2*Päälaskenta!E$20),2)+((D1106-Päälaskenta!H$24)/Päälaskenta!E$20))-(Päälaskenta!C$20+Päälaskenta!G$24)/(2*Päälaskenta!E$20))))</f>
        <v>0.90800000000000003</v>
      </c>
      <c r="G1106" s="57">
        <f>IF(F1106&gt;Päälaskenta!D$24,(2*SQRT((POWER(Päälaskenta!D$24,2))+POWER(Päälaskenta!E$24*Päälaskenta!D$24,2))+Päälaskenta!C$24)+(2*SQRT((POWER((F1106-Päälaskenta!D$24),2))+POWER(Päälaskenta!E$20*(F1106-Päälaskenta!D$24),2))+Päälaskenta!C$20),(2*SQRT((POWER(F1106,2))+POWER(Päälaskenta!E$24*F1106,2))+Päälaskenta!C$24))</f>
        <v>8.73</v>
      </c>
      <c r="H1106" s="57">
        <f t="shared" si="274"/>
        <v>0.32</v>
      </c>
      <c r="I1106" s="62">
        <f t="shared" si="275"/>
        <v>3.8862000000000001E-2</v>
      </c>
      <c r="J1106" s="8">
        <f>IF(F1106&lt;Päälaskenta!$D$24,0,Kaksitasouoma_matriisi!F1106-Päälaskenta!$D$24)</f>
        <v>0.20799999999999999</v>
      </c>
      <c r="L1106" s="8">
        <f>IF(F1106&gt;Päälaskenta!D$24,F1106-Päälaskenta!D$24,0)</f>
        <v>0.20799999999999999</v>
      </c>
      <c r="M1106" s="8">
        <f>IF(F1106&gt;Päälaskenta!D$24,(Päälaskenta!C$20+(Päälaskenta!E$20*(Kaksitasouoma_matriisi!F1106-Päälaskenta!D$24)))*(Kaksitasouoma_matriisi!F1106-Päälaskenta!D$24),0)</f>
        <v>1.1048960000000001</v>
      </c>
      <c r="N1106" s="8">
        <f>IF(F1106&gt;Päälaskenta!D$24,(2*SQRT((POWER((F1106-Päälaskenta!D$24),2))+POWER(Päälaskenta!E$20*(F1106-Päälaskenta!D$24),2))+Päälaskenta!C$20),0)</f>
        <v>5.7499546652965101</v>
      </c>
      <c r="O1106" s="8">
        <f t="shared" si="281"/>
        <v>0.19215734111236199</v>
      </c>
      <c r="P1106" s="8">
        <f>IF(Päälaskenta!$C$29,IF(L1106&gt;Päälaskenta!$F$28,Kaksitasouoma_matriisi!AQ1106,Kaksitasouoma_matriisi!AR1106),Päälaskenta!$F$20)</f>
        <v>0.12</v>
      </c>
      <c r="Q1106" s="8">
        <f t="shared" si="282"/>
        <v>3.0660423016425402</v>
      </c>
      <c r="R1106" s="8">
        <f t="shared" si="276"/>
        <v>0.39118376781612102</v>
      </c>
      <c r="S1106" s="8">
        <f t="shared" si="283"/>
        <v>0.35404578151800797</v>
      </c>
      <c r="U1106" s="93">
        <f>IF(F1106&gt;Päälaskenta!D$24,Päälaskenta!H$24+L1106*Päälaskenta!G$24,F1106*Päälaskenta!C$24 + F1106*F1106*Päälaskenta!E$24)</f>
        <v>1.6892</v>
      </c>
      <c r="V1106" s="8">
        <f>IF(F1106&gt;Päälaskenta!D$24,2*SQRT(POWER(Päälaskenta!D$24,2)+POWER(Päälaskenta!E$24*Päälaskenta!D$24,2))+Päälaskenta!C$24,(2*SQRT((POWER(F1106,2))+POWER(Päälaskenta!E$24*F1106,2))+Päälaskenta!C$24))</f>
        <v>2.9798989873223301</v>
      </c>
      <c r="W1106" s="8">
        <f t="shared" si="284"/>
        <v>0.56686485252907104</v>
      </c>
      <c r="X1106" s="8">
        <f>Päälaskenta!F$24</f>
        <v>7.0000000000000007E-2</v>
      </c>
      <c r="Y1106" s="8">
        <f t="shared" si="285"/>
        <v>16.528599359739999</v>
      </c>
      <c r="Z1106" s="8">
        <f t="shared" si="277"/>
        <v>2.1088162321838801</v>
      </c>
      <c r="AA1106" s="8">
        <f t="shared" si="286"/>
        <v>1.24841121962105</v>
      </c>
      <c r="AC1106" s="8">
        <f t="shared" si="278"/>
        <v>0.102932709379221</v>
      </c>
      <c r="AE1106" s="8">
        <v>1104</v>
      </c>
      <c r="AF1106" s="8">
        <f t="shared" si="272"/>
        <v>19.5946416613825</v>
      </c>
      <c r="AG1106" s="8">
        <f t="shared" si="279"/>
        <v>1.6278161988915699E-2</v>
      </c>
      <c r="AJ1106" s="132">
        <f>IF(Päälaskenta!$F$28&lt;Kaksitasouoma_matriisi!L1106,Päälaskenta!$C$20*Päälaskenta!$F$28,Päälaskenta!$C$20*Kaksitasouoma_matriisi!L1106)</f>
        <v>1.04</v>
      </c>
      <c r="AK1106" s="134">
        <f>SQRT(Päälaskenta!$D$20^2+(Päälaskenta!$D$20/(1/Päälaskenta!$E$20))^2)</f>
        <v>1.8029999999999999</v>
      </c>
      <c r="AL1106" s="134">
        <f>IF(Päälaskenta!$F$28&lt;Kaksitasouoma_matriisi!L1106,AK1106*Päälaskenta!$F$28*COS(ATAN(1/Päälaskenta!$E$20)),AK1106*Kaksitasouoma_matriisi!L1106*COS(ATAN(1/Päälaskenta!$E$20)))</f>
        <v>0.312</v>
      </c>
      <c r="AM1106" s="134"/>
      <c r="AN1106" s="134">
        <f t="shared" si="287"/>
        <v>1.3520000000000001</v>
      </c>
      <c r="AO1106" s="8">
        <f t="shared" si="280"/>
        <v>0.48455307863235603</v>
      </c>
      <c r="AP1106" s="134">
        <f>Refererenssiarvoja!$B$16*H1106^(1/6)/(Refererenssiarvoja!$B$15^0.5)*(Päälaskenta!$G$28/2)^0.5*(1-AO1106)^(-1.5)</f>
        <v>0.113</v>
      </c>
      <c r="AQ1106" s="8">
        <f>Refererenssiarvoja!$B$16*Kaksitasouoma_matriisi!O1106^(1/6)/(SQRT((2*Refererenssiarvoja!$B$15)/(Päälaskenta!$F$31*Päälaskenta!$G$31*Päälaskenta!$F$28))+SQRT(Refererenssiarvoja!$B$15)/Refererenssiarvoja!$B$17*LN(Kaksitasouoma_matriisi!L1106/Päälaskenta!$F$28))</f>
        <v>-0.155449484963918</v>
      </c>
      <c r="AR1106" s="8">
        <f>Refererenssiarvoja!$B$16*Kaksitasouoma_matriisi!O1106^(1/6)/(SQRT((2*Refererenssiarvoja!$B$15)/(Päälaskenta!$F$31*Päälaskenta!$G$31*L1106)))</f>
        <v>0.247338465884541</v>
      </c>
    </row>
    <row r="1107" spans="1:44" x14ac:dyDescent="0.2">
      <c r="A1107" s="8">
        <v>1105</v>
      </c>
      <c r="B1107" s="8">
        <f>IF(Päälaskenta!C$7,Päälaskenta!E$7,Päälaskenta!G$5)</f>
        <v>2.5</v>
      </c>
      <c r="C1107" s="56">
        <v>0.89500000000000002</v>
      </c>
      <c r="D1107" s="93">
        <f t="shared" si="273"/>
        <v>2.7932999999999999</v>
      </c>
      <c r="E1107" s="8">
        <f>IF(Päälaskenta!$C$26,Kaksitasouoma_matriisi!AP1107,Kaksitasouoma_matriisi!AC1107)</f>
        <v>0.102932709379221</v>
      </c>
      <c r="F1107" s="56">
        <f>IF(D1107&lt;Päälaskenta!H$24,(SQRT(POWER(Päälaskenta!C$24/(2*Päälaskenta!E$24),2)+(D1107/Päälaskenta!E$24))-Päälaskenta!C$24/(2*Päälaskenta!E$24)),IF(D1107=Päälaskenta!H$24,Päälaskenta!D$24,Päälaskenta!D$24+(SQRT(POWER((Päälaskenta!C$20+Päälaskenta!G$24)/(2*Päälaskenta!E$20),2)+((D1107-Päälaskenta!H$24)/Päälaskenta!E$20))-(Päälaskenta!C$20+Päälaskenta!G$24)/(2*Päälaskenta!E$20))))</f>
        <v>0.90800000000000003</v>
      </c>
      <c r="G1107" s="57">
        <f>IF(F1107&gt;Päälaskenta!D$24,(2*SQRT((POWER(Päälaskenta!D$24,2))+POWER(Päälaskenta!E$24*Päälaskenta!D$24,2))+Päälaskenta!C$24)+(2*SQRT((POWER((F1107-Päälaskenta!D$24),2))+POWER(Päälaskenta!E$20*(F1107-Päälaskenta!D$24),2))+Päälaskenta!C$20),(2*SQRT((POWER(F1107,2))+POWER(Päälaskenta!E$24*F1107,2))+Päälaskenta!C$24))</f>
        <v>8.73</v>
      </c>
      <c r="H1107" s="57">
        <f t="shared" si="274"/>
        <v>0.32</v>
      </c>
      <c r="I1107" s="62">
        <f t="shared" si="275"/>
        <v>3.8774999999999997E-2</v>
      </c>
      <c r="J1107" s="8">
        <f>IF(F1107&lt;Päälaskenta!$D$24,0,Kaksitasouoma_matriisi!F1107-Päälaskenta!$D$24)</f>
        <v>0.20799999999999999</v>
      </c>
      <c r="L1107" s="8">
        <f>IF(F1107&gt;Päälaskenta!D$24,F1107-Päälaskenta!D$24,0)</f>
        <v>0.20799999999999999</v>
      </c>
      <c r="M1107" s="8">
        <f>IF(F1107&gt;Päälaskenta!D$24,(Päälaskenta!C$20+(Päälaskenta!E$20*(Kaksitasouoma_matriisi!F1107-Päälaskenta!D$24)))*(Kaksitasouoma_matriisi!F1107-Päälaskenta!D$24),0)</f>
        <v>1.1048960000000001</v>
      </c>
      <c r="N1107" s="8">
        <f>IF(F1107&gt;Päälaskenta!D$24,(2*SQRT((POWER((F1107-Päälaskenta!D$24),2))+POWER(Päälaskenta!E$20*(F1107-Päälaskenta!D$24),2))+Päälaskenta!C$20),0)</f>
        <v>5.7499546652965101</v>
      </c>
      <c r="O1107" s="8">
        <f t="shared" si="281"/>
        <v>0.19215734111236199</v>
      </c>
      <c r="P1107" s="8">
        <f>IF(Päälaskenta!$C$29,IF(L1107&gt;Päälaskenta!$F$28,Kaksitasouoma_matriisi!AQ1107,Kaksitasouoma_matriisi!AR1107),Päälaskenta!$F$20)</f>
        <v>0.12</v>
      </c>
      <c r="Q1107" s="8">
        <f t="shared" si="282"/>
        <v>3.0660423016425402</v>
      </c>
      <c r="R1107" s="8">
        <f t="shared" si="276"/>
        <v>0.39118376781612102</v>
      </c>
      <c r="S1107" s="8">
        <f t="shared" si="283"/>
        <v>0.35404578151800797</v>
      </c>
      <c r="U1107" s="93">
        <f>IF(F1107&gt;Päälaskenta!D$24,Päälaskenta!H$24+L1107*Päälaskenta!G$24,F1107*Päälaskenta!C$24 + F1107*F1107*Päälaskenta!E$24)</f>
        <v>1.6892</v>
      </c>
      <c r="V1107" s="8">
        <f>IF(F1107&gt;Päälaskenta!D$24,2*SQRT(POWER(Päälaskenta!D$24,2)+POWER(Päälaskenta!E$24*Päälaskenta!D$24,2))+Päälaskenta!C$24,(2*SQRT((POWER(F1107,2))+POWER(Päälaskenta!E$24*F1107,2))+Päälaskenta!C$24))</f>
        <v>2.9798989873223301</v>
      </c>
      <c r="W1107" s="8">
        <f t="shared" si="284"/>
        <v>0.56686485252907104</v>
      </c>
      <c r="X1107" s="8">
        <f>Päälaskenta!F$24</f>
        <v>7.0000000000000007E-2</v>
      </c>
      <c r="Y1107" s="8">
        <f t="shared" si="285"/>
        <v>16.528599359739999</v>
      </c>
      <c r="Z1107" s="8">
        <f t="shared" si="277"/>
        <v>2.1088162321838801</v>
      </c>
      <c r="AA1107" s="8">
        <f t="shared" si="286"/>
        <v>1.24841121962105</v>
      </c>
      <c r="AC1107" s="8">
        <f t="shared" si="278"/>
        <v>0.102932709379221</v>
      </c>
      <c r="AE1107" s="8">
        <v>1105</v>
      </c>
      <c r="AF1107" s="8">
        <f t="shared" si="272"/>
        <v>19.5946416613825</v>
      </c>
      <c r="AG1107" s="8">
        <f t="shared" si="279"/>
        <v>1.6278161988915699E-2</v>
      </c>
      <c r="AJ1107" s="132">
        <f>IF(Päälaskenta!$F$28&lt;Kaksitasouoma_matriisi!L1107,Päälaskenta!$C$20*Päälaskenta!$F$28,Päälaskenta!$C$20*Kaksitasouoma_matriisi!L1107)</f>
        <v>1.04</v>
      </c>
      <c r="AK1107" s="134">
        <f>SQRT(Päälaskenta!$D$20^2+(Päälaskenta!$D$20/(1/Päälaskenta!$E$20))^2)</f>
        <v>1.8029999999999999</v>
      </c>
      <c r="AL1107" s="134">
        <f>IF(Päälaskenta!$F$28&lt;Kaksitasouoma_matriisi!L1107,AK1107*Päälaskenta!$F$28*COS(ATAN(1/Päälaskenta!$E$20)),AK1107*Kaksitasouoma_matriisi!L1107*COS(ATAN(1/Päälaskenta!$E$20)))</f>
        <v>0.312</v>
      </c>
      <c r="AM1107" s="134"/>
      <c r="AN1107" s="134">
        <f t="shared" si="287"/>
        <v>1.3520000000000001</v>
      </c>
      <c r="AO1107" s="8">
        <f t="shared" si="280"/>
        <v>0.484015322378549</v>
      </c>
      <c r="AP1107" s="134">
        <f>Refererenssiarvoja!$B$16*H1107^(1/6)/(Refererenssiarvoja!$B$15^0.5)*(Päälaskenta!$G$28/2)^0.5*(1-AO1107)^(-1.5)</f>
        <v>0.113</v>
      </c>
      <c r="AQ1107" s="8">
        <f>Refererenssiarvoja!$B$16*Kaksitasouoma_matriisi!O1107^(1/6)/(SQRT((2*Refererenssiarvoja!$B$15)/(Päälaskenta!$F$31*Päälaskenta!$G$31*Päälaskenta!$F$28))+SQRT(Refererenssiarvoja!$B$15)/Refererenssiarvoja!$B$17*LN(Kaksitasouoma_matriisi!L1107/Päälaskenta!$F$28))</f>
        <v>-0.155449484963918</v>
      </c>
      <c r="AR1107" s="8">
        <f>Refererenssiarvoja!$B$16*Kaksitasouoma_matriisi!O1107^(1/6)/(SQRT((2*Refererenssiarvoja!$B$15)/(Päälaskenta!$F$31*Päälaskenta!$G$31*L1107)))</f>
        <v>0.247338465884541</v>
      </c>
    </row>
    <row r="1108" spans="1:44" x14ac:dyDescent="0.2">
      <c r="A1108" s="8">
        <v>1106</v>
      </c>
      <c r="B1108" s="8">
        <f>IF(Päälaskenta!C$7,Päälaskenta!E$7,Päälaskenta!G$5)</f>
        <v>2.5</v>
      </c>
      <c r="C1108" s="56">
        <v>0.89400000000000002</v>
      </c>
      <c r="D1108" s="93">
        <f t="shared" si="273"/>
        <v>2.7964000000000002</v>
      </c>
      <c r="E1108" s="8">
        <f>IF(Päälaskenta!$C$26,Kaksitasouoma_matriisi!AP1108,Kaksitasouoma_matriisi!AC1108)</f>
        <v>0.102932709379221</v>
      </c>
      <c r="F1108" s="56">
        <f>IF(D1108&lt;Päälaskenta!H$24,(SQRT(POWER(Päälaskenta!C$24/(2*Päälaskenta!E$24),2)+(D1108/Päälaskenta!E$24))-Päälaskenta!C$24/(2*Päälaskenta!E$24)),IF(D1108=Päälaskenta!H$24,Päälaskenta!D$24,Päälaskenta!D$24+(SQRT(POWER((Päälaskenta!C$20+Päälaskenta!G$24)/(2*Päälaskenta!E$20),2)+((D1108-Päälaskenta!H$24)/Päälaskenta!E$20))-(Päälaskenta!C$20+Päälaskenta!G$24)/(2*Päälaskenta!E$20))))</f>
        <v>0.90800000000000003</v>
      </c>
      <c r="G1108" s="57">
        <f>IF(F1108&gt;Päälaskenta!D$24,(2*SQRT((POWER(Päälaskenta!D$24,2))+POWER(Päälaskenta!E$24*Päälaskenta!D$24,2))+Päälaskenta!C$24)+(2*SQRT((POWER((F1108-Päälaskenta!D$24),2))+POWER(Päälaskenta!E$20*(F1108-Päälaskenta!D$24),2))+Päälaskenta!C$20),(2*SQRT((POWER(F1108,2))+POWER(Päälaskenta!E$24*F1108,2))+Päälaskenta!C$24))</f>
        <v>8.73</v>
      </c>
      <c r="H1108" s="57">
        <f t="shared" si="274"/>
        <v>0.32</v>
      </c>
      <c r="I1108" s="62">
        <f t="shared" si="275"/>
        <v>3.8688E-2</v>
      </c>
      <c r="J1108" s="8">
        <f>IF(F1108&lt;Päälaskenta!$D$24,0,Kaksitasouoma_matriisi!F1108-Päälaskenta!$D$24)</f>
        <v>0.20799999999999999</v>
      </c>
      <c r="L1108" s="8">
        <f>IF(F1108&gt;Päälaskenta!D$24,F1108-Päälaskenta!D$24,0)</f>
        <v>0.20799999999999999</v>
      </c>
      <c r="M1108" s="8">
        <f>IF(F1108&gt;Päälaskenta!D$24,(Päälaskenta!C$20+(Päälaskenta!E$20*(Kaksitasouoma_matriisi!F1108-Päälaskenta!D$24)))*(Kaksitasouoma_matriisi!F1108-Päälaskenta!D$24),0)</f>
        <v>1.1048960000000001</v>
      </c>
      <c r="N1108" s="8">
        <f>IF(F1108&gt;Päälaskenta!D$24,(2*SQRT((POWER((F1108-Päälaskenta!D$24),2))+POWER(Päälaskenta!E$20*(F1108-Päälaskenta!D$24),2))+Päälaskenta!C$20),0)</f>
        <v>5.7499546652965101</v>
      </c>
      <c r="O1108" s="8">
        <f t="shared" si="281"/>
        <v>0.19215734111236199</v>
      </c>
      <c r="P1108" s="8">
        <f>IF(Päälaskenta!$C$29,IF(L1108&gt;Päälaskenta!$F$28,Kaksitasouoma_matriisi!AQ1108,Kaksitasouoma_matriisi!AR1108),Päälaskenta!$F$20)</f>
        <v>0.12</v>
      </c>
      <c r="Q1108" s="8">
        <f t="shared" si="282"/>
        <v>3.0660423016425402</v>
      </c>
      <c r="R1108" s="8">
        <f t="shared" si="276"/>
        <v>0.39118376781612102</v>
      </c>
      <c r="S1108" s="8">
        <f t="shared" si="283"/>
        <v>0.35404578151800797</v>
      </c>
      <c r="U1108" s="93">
        <f>IF(F1108&gt;Päälaskenta!D$24,Päälaskenta!H$24+L1108*Päälaskenta!G$24,F1108*Päälaskenta!C$24 + F1108*F1108*Päälaskenta!E$24)</f>
        <v>1.6892</v>
      </c>
      <c r="V1108" s="8">
        <f>IF(F1108&gt;Päälaskenta!D$24,2*SQRT(POWER(Päälaskenta!D$24,2)+POWER(Päälaskenta!E$24*Päälaskenta!D$24,2))+Päälaskenta!C$24,(2*SQRT((POWER(F1108,2))+POWER(Päälaskenta!E$24*F1108,2))+Päälaskenta!C$24))</f>
        <v>2.9798989873223301</v>
      </c>
      <c r="W1108" s="8">
        <f t="shared" si="284"/>
        <v>0.56686485252907104</v>
      </c>
      <c r="X1108" s="8">
        <f>Päälaskenta!F$24</f>
        <v>7.0000000000000007E-2</v>
      </c>
      <c r="Y1108" s="8">
        <f t="shared" si="285"/>
        <v>16.528599359739999</v>
      </c>
      <c r="Z1108" s="8">
        <f t="shared" si="277"/>
        <v>2.1088162321838801</v>
      </c>
      <c r="AA1108" s="8">
        <f t="shared" si="286"/>
        <v>1.24841121962105</v>
      </c>
      <c r="AC1108" s="8">
        <f t="shared" si="278"/>
        <v>0.102932709379221</v>
      </c>
      <c r="AE1108" s="8">
        <v>1106</v>
      </c>
      <c r="AF1108" s="8">
        <f t="shared" si="272"/>
        <v>19.5946416613825</v>
      </c>
      <c r="AG1108" s="8">
        <f t="shared" si="279"/>
        <v>1.6278161988915699E-2</v>
      </c>
      <c r="AJ1108" s="132">
        <f>IF(Päälaskenta!$F$28&lt;Kaksitasouoma_matriisi!L1108,Päälaskenta!$C$20*Päälaskenta!$F$28,Päälaskenta!$C$20*Kaksitasouoma_matriisi!L1108)</f>
        <v>1.04</v>
      </c>
      <c r="AK1108" s="134">
        <f>SQRT(Päälaskenta!$D$20^2+(Päälaskenta!$D$20/(1/Päälaskenta!$E$20))^2)</f>
        <v>1.8029999999999999</v>
      </c>
      <c r="AL1108" s="134">
        <f>IF(Päälaskenta!$F$28&lt;Kaksitasouoma_matriisi!L1108,AK1108*Päälaskenta!$F$28*COS(ATAN(1/Päälaskenta!$E$20)),AK1108*Kaksitasouoma_matriisi!L1108*COS(ATAN(1/Päälaskenta!$E$20)))</f>
        <v>0.312</v>
      </c>
      <c r="AM1108" s="134"/>
      <c r="AN1108" s="134">
        <f t="shared" si="287"/>
        <v>1.3520000000000001</v>
      </c>
      <c r="AO1108" s="8">
        <f t="shared" si="280"/>
        <v>0.483478758403662</v>
      </c>
      <c r="AP1108" s="134">
        <f>Refererenssiarvoja!$B$16*H1108^(1/6)/(Refererenssiarvoja!$B$15^0.5)*(Päälaskenta!$G$28/2)^0.5*(1-AO1108)^(-1.5)</f>
        <v>0.112</v>
      </c>
      <c r="AQ1108" s="8">
        <f>Refererenssiarvoja!$B$16*Kaksitasouoma_matriisi!O1108^(1/6)/(SQRT((2*Refererenssiarvoja!$B$15)/(Päälaskenta!$F$31*Päälaskenta!$G$31*Päälaskenta!$F$28))+SQRT(Refererenssiarvoja!$B$15)/Refererenssiarvoja!$B$17*LN(Kaksitasouoma_matriisi!L1108/Päälaskenta!$F$28))</f>
        <v>-0.155449484963918</v>
      </c>
      <c r="AR1108" s="8">
        <f>Refererenssiarvoja!$B$16*Kaksitasouoma_matriisi!O1108^(1/6)/(SQRT((2*Refererenssiarvoja!$B$15)/(Päälaskenta!$F$31*Päälaskenta!$G$31*L1108)))</f>
        <v>0.247338465884541</v>
      </c>
    </row>
    <row r="1109" spans="1:44" x14ac:dyDescent="0.2">
      <c r="A1109" s="8">
        <v>1107</v>
      </c>
      <c r="B1109" s="8">
        <f>IF(Päälaskenta!C$7,Päälaskenta!E$7,Päälaskenta!G$5)</f>
        <v>2.5</v>
      </c>
      <c r="C1109" s="56">
        <v>0.89300000000000002</v>
      </c>
      <c r="D1109" s="93">
        <f t="shared" si="273"/>
        <v>2.7995999999999999</v>
      </c>
      <c r="E1109" s="8">
        <f>IF(Päälaskenta!$C$26,Kaksitasouoma_matriisi!AP1109,Kaksitasouoma_matriisi!AC1109)</f>
        <v>0.102939755498064</v>
      </c>
      <c r="F1109" s="56">
        <f>IF(D1109&lt;Päälaskenta!H$24,(SQRT(POWER(Päälaskenta!C$24/(2*Päälaskenta!E$24),2)+(D1109/Päälaskenta!E$24))-Päälaskenta!C$24/(2*Päälaskenta!E$24)),IF(D1109=Päälaskenta!H$24,Päälaskenta!D$24,Päälaskenta!D$24+(SQRT(POWER((Päälaskenta!C$20+Päälaskenta!G$24)/(2*Päälaskenta!E$20),2)+((D1109-Päälaskenta!H$24)/Päälaskenta!E$20))-(Päälaskenta!C$20+Päälaskenta!G$24)/(2*Päälaskenta!E$20))))</f>
        <v>0.90900000000000003</v>
      </c>
      <c r="G1109" s="57">
        <f>IF(F1109&gt;Päälaskenta!D$24,(2*SQRT((POWER(Päälaskenta!D$24,2))+POWER(Päälaskenta!E$24*Päälaskenta!D$24,2))+Päälaskenta!C$24)+(2*SQRT((POWER((F1109-Päälaskenta!D$24),2))+POWER(Päälaskenta!E$20*(F1109-Päälaskenta!D$24),2))+Päälaskenta!C$20),(2*SQRT((POWER(F1109,2))+POWER(Päälaskenta!E$24*F1109,2))+Päälaskenta!C$24))</f>
        <v>8.73</v>
      </c>
      <c r="H1109" s="57">
        <f t="shared" si="274"/>
        <v>0.32</v>
      </c>
      <c r="I1109" s="62">
        <f t="shared" si="275"/>
        <v>3.8607000000000002E-2</v>
      </c>
      <c r="J1109" s="8">
        <f>IF(F1109&lt;Päälaskenta!$D$24,0,Kaksitasouoma_matriisi!F1109-Päälaskenta!$D$24)</f>
        <v>0.20899999999999999</v>
      </c>
      <c r="L1109" s="8">
        <f>IF(F1109&gt;Päälaskenta!D$24,F1109-Päälaskenta!D$24,0)</f>
        <v>0.20899999999999999</v>
      </c>
      <c r="M1109" s="8">
        <f>IF(F1109&gt;Päälaskenta!D$24,(Päälaskenta!C$20+(Päälaskenta!E$20*(Kaksitasouoma_matriisi!F1109-Päälaskenta!D$24)))*(Kaksitasouoma_matriisi!F1109-Päälaskenta!D$24),0)</f>
        <v>1.1105214999999999</v>
      </c>
      <c r="N1109" s="8">
        <f>IF(F1109&gt;Päälaskenta!D$24,(2*SQRT((POWER((F1109-Päälaskenta!D$24),2))+POWER(Päälaskenta!E$20*(F1109-Päälaskenta!D$24),2))+Päälaskenta!C$20),0)</f>
        <v>5.7535602165719704</v>
      </c>
      <c r="O1109" s="8">
        <f t="shared" si="281"/>
        <v>0.19301466538950399</v>
      </c>
      <c r="P1109" s="8">
        <f>IF(Päälaskenta!$C$29,IF(L1109&gt;Päälaskenta!$F$28,Kaksitasouoma_matriisi!AQ1109,Kaksitasouoma_matriisi!AR1109),Päälaskenta!$F$20)</f>
        <v>0.12</v>
      </c>
      <c r="Q1109" s="8">
        <f t="shared" si="282"/>
        <v>3.0908120529363701</v>
      </c>
      <c r="R1109" s="8">
        <f t="shared" si="276"/>
        <v>0.39306167034314099</v>
      </c>
      <c r="S1109" s="8">
        <f t="shared" si="283"/>
        <v>0.35394332333335399</v>
      </c>
      <c r="U1109" s="93">
        <f>IF(F1109&gt;Päälaskenta!D$24,Päälaskenta!H$24+L1109*Päälaskenta!G$24,F1109*Päälaskenta!C$24 + F1109*F1109*Päälaskenta!E$24)</f>
        <v>1.6916</v>
      </c>
      <c r="V1109" s="8">
        <f>IF(F1109&gt;Päälaskenta!D$24,2*SQRT(POWER(Päälaskenta!D$24,2)+POWER(Päälaskenta!E$24*Päälaskenta!D$24,2))+Päälaskenta!C$24,(2*SQRT((POWER(F1109,2))+POWER(Päälaskenta!E$24*F1109,2))+Päälaskenta!C$24))</f>
        <v>2.9798989873223301</v>
      </c>
      <c r="W1109" s="8">
        <f t="shared" si="284"/>
        <v>0.56767024895700702</v>
      </c>
      <c r="X1109" s="8">
        <f>Päälaskenta!F$24</f>
        <v>7.0000000000000007E-2</v>
      </c>
      <c r="Y1109" s="8">
        <f t="shared" si="285"/>
        <v>16.567757365942001</v>
      </c>
      <c r="Z1109" s="8">
        <f t="shared" si="277"/>
        <v>2.10693832965686</v>
      </c>
      <c r="AA1109" s="8">
        <f t="shared" si="286"/>
        <v>1.2455298709250799</v>
      </c>
      <c r="AC1109" s="8">
        <f t="shared" si="278"/>
        <v>0.102939755498064</v>
      </c>
      <c r="AE1109" s="8">
        <v>1107</v>
      </c>
      <c r="AF1109" s="8">
        <f t="shared" si="272"/>
        <v>19.6585694188784</v>
      </c>
      <c r="AG1109" s="8">
        <f t="shared" si="279"/>
        <v>1.6172464126368798E-2</v>
      </c>
      <c r="AJ1109" s="132">
        <f>IF(Päälaskenta!$F$28&lt;Kaksitasouoma_matriisi!L1109,Päälaskenta!$C$20*Päälaskenta!$F$28,Päälaskenta!$C$20*Kaksitasouoma_matriisi!L1109)</f>
        <v>1.0449999999999999</v>
      </c>
      <c r="AK1109" s="134">
        <f>SQRT(Päälaskenta!$D$20^2+(Päälaskenta!$D$20/(1/Päälaskenta!$E$20))^2)</f>
        <v>1.8029999999999999</v>
      </c>
      <c r="AL1109" s="134">
        <f>IF(Päälaskenta!$F$28&lt;Kaksitasouoma_matriisi!L1109,AK1109*Päälaskenta!$F$28*COS(ATAN(1/Päälaskenta!$E$20)),AK1109*Kaksitasouoma_matriisi!L1109*COS(ATAN(1/Päälaskenta!$E$20)))</f>
        <v>0.314</v>
      </c>
      <c r="AM1109" s="134"/>
      <c r="AN1109" s="134">
        <f t="shared" si="287"/>
        <v>1.359</v>
      </c>
      <c r="AO1109" s="8">
        <f t="shared" si="280"/>
        <v>0.48542648949849998</v>
      </c>
      <c r="AP1109" s="134">
        <f>Refererenssiarvoja!$B$16*H1109^(1/6)/(Refererenssiarvoja!$B$15^0.5)*(Päälaskenta!$G$28/2)^0.5*(1-AO1109)^(-1.5)</f>
        <v>0.113</v>
      </c>
      <c r="AQ1109" s="8">
        <f>Refererenssiarvoja!$B$16*Kaksitasouoma_matriisi!O1109^(1/6)/(SQRT((2*Refererenssiarvoja!$B$15)/(Päälaskenta!$F$31*Päälaskenta!$G$31*Päälaskenta!$F$28))+SQRT(Refererenssiarvoja!$B$15)/Refererenssiarvoja!$B$17*LN(Kaksitasouoma_matriisi!L1109/Päälaskenta!$F$28))</f>
        <v>-0.156769651447668</v>
      </c>
      <c r="AR1109" s="8">
        <f>Refererenssiarvoja!$B$16*Kaksitasouoma_matriisi!O1109^(1/6)/(SQRT((2*Refererenssiarvoja!$B$15)/(Päälaskenta!$F$31*Päälaskenta!$G$31*L1109)))</f>
        <v>0.24811633621649301</v>
      </c>
    </row>
    <row r="1110" spans="1:44" x14ac:dyDescent="0.2">
      <c r="A1110" s="8">
        <v>1108</v>
      </c>
      <c r="B1110" s="8">
        <f>IF(Päälaskenta!C$7,Päälaskenta!E$7,Päälaskenta!G$5)</f>
        <v>2.5</v>
      </c>
      <c r="C1110" s="56">
        <v>0.89200000000000002</v>
      </c>
      <c r="D1110" s="93">
        <f t="shared" si="273"/>
        <v>2.8027000000000002</v>
      </c>
      <c r="E1110" s="8">
        <f>IF(Päälaskenta!$C$26,Kaksitasouoma_matriisi!AP1110,Kaksitasouoma_matriisi!AC1110)</f>
        <v>0.102939755498064</v>
      </c>
      <c r="F1110" s="56">
        <f>IF(D1110&lt;Päälaskenta!H$24,(SQRT(POWER(Päälaskenta!C$24/(2*Päälaskenta!E$24),2)+(D1110/Päälaskenta!E$24))-Päälaskenta!C$24/(2*Päälaskenta!E$24)),IF(D1110=Päälaskenta!H$24,Päälaskenta!D$24,Päälaskenta!D$24+(SQRT(POWER((Päälaskenta!C$20+Päälaskenta!G$24)/(2*Päälaskenta!E$20),2)+((D1110-Päälaskenta!H$24)/Päälaskenta!E$20))-(Päälaskenta!C$20+Päälaskenta!G$24)/(2*Päälaskenta!E$20))))</f>
        <v>0.90900000000000003</v>
      </c>
      <c r="G1110" s="57">
        <f>IF(F1110&gt;Päälaskenta!D$24,(2*SQRT((POWER(Päälaskenta!D$24,2))+POWER(Päälaskenta!E$24*Päälaskenta!D$24,2))+Päälaskenta!C$24)+(2*SQRT((POWER((F1110-Päälaskenta!D$24),2))+POWER(Päälaskenta!E$20*(F1110-Päälaskenta!D$24),2))+Päälaskenta!C$20),(2*SQRT((POWER(F1110,2))+POWER(Päälaskenta!E$24*F1110,2))+Päälaskenta!C$24))</f>
        <v>8.73</v>
      </c>
      <c r="H1110" s="57">
        <f t="shared" si="274"/>
        <v>0.32</v>
      </c>
      <c r="I1110" s="62">
        <f t="shared" si="275"/>
        <v>3.8521E-2</v>
      </c>
      <c r="J1110" s="8">
        <f>IF(F1110&lt;Päälaskenta!$D$24,0,Kaksitasouoma_matriisi!F1110-Päälaskenta!$D$24)</f>
        <v>0.20899999999999999</v>
      </c>
      <c r="L1110" s="8">
        <f>IF(F1110&gt;Päälaskenta!D$24,F1110-Päälaskenta!D$24,0)</f>
        <v>0.20899999999999999</v>
      </c>
      <c r="M1110" s="8">
        <f>IF(F1110&gt;Päälaskenta!D$24,(Päälaskenta!C$20+(Päälaskenta!E$20*(Kaksitasouoma_matriisi!F1110-Päälaskenta!D$24)))*(Kaksitasouoma_matriisi!F1110-Päälaskenta!D$24),0)</f>
        <v>1.1105214999999999</v>
      </c>
      <c r="N1110" s="8">
        <f>IF(F1110&gt;Päälaskenta!D$24,(2*SQRT((POWER((F1110-Päälaskenta!D$24),2))+POWER(Päälaskenta!E$20*(F1110-Päälaskenta!D$24),2))+Päälaskenta!C$20),0)</f>
        <v>5.7535602165719704</v>
      </c>
      <c r="O1110" s="8">
        <f t="shared" si="281"/>
        <v>0.19301466538950399</v>
      </c>
      <c r="P1110" s="8">
        <f>IF(Päälaskenta!$C$29,IF(L1110&gt;Päälaskenta!$F$28,Kaksitasouoma_matriisi!AQ1110,Kaksitasouoma_matriisi!AR1110),Päälaskenta!$F$20)</f>
        <v>0.12</v>
      </c>
      <c r="Q1110" s="8">
        <f t="shared" si="282"/>
        <v>3.0908120529363701</v>
      </c>
      <c r="R1110" s="8">
        <f t="shared" si="276"/>
        <v>0.39306167034314099</v>
      </c>
      <c r="S1110" s="8">
        <f t="shared" si="283"/>
        <v>0.35394332333335399</v>
      </c>
      <c r="U1110" s="93">
        <f>IF(F1110&gt;Päälaskenta!D$24,Päälaskenta!H$24+L1110*Päälaskenta!G$24,F1110*Päälaskenta!C$24 + F1110*F1110*Päälaskenta!E$24)</f>
        <v>1.6916</v>
      </c>
      <c r="V1110" s="8">
        <f>IF(F1110&gt;Päälaskenta!D$24,2*SQRT(POWER(Päälaskenta!D$24,2)+POWER(Päälaskenta!E$24*Päälaskenta!D$24,2))+Päälaskenta!C$24,(2*SQRT((POWER(F1110,2))+POWER(Päälaskenta!E$24*F1110,2))+Päälaskenta!C$24))</f>
        <v>2.9798989873223301</v>
      </c>
      <c r="W1110" s="8">
        <f t="shared" si="284"/>
        <v>0.56767024895700702</v>
      </c>
      <c r="X1110" s="8">
        <f>Päälaskenta!F$24</f>
        <v>7.0000000000000007E-2</v>
      </c>
      <c r="Y1110" s="8">
        <f t="shared" si="285"/>
        <v>16.567757365942001</v>
      </c>
      <c r="Z1110" s="8">
        <f t="shared" si="277"/>
        <v>2.10693832965686</v>
      </c>
      <c r="AA1110" s="8">
        <f t="shared" si="286"/>
        <v>1.2455298709250799</v>
      </c>
      <c r="AC1110" s="8">
        <f t="shared" si="278"/>
        <v>0.102939755498064</v>
      </c>
      <c r="AE1110" s="8">
        <v>1108</v>
      </c>
      <c r="AF1110" s="8">
        <f t="shared" si="272"/>
        <v>19.6585694188784</v>
      </c>
      <c r="AG1110" s="8">
        <f t="shared" si="279"/>
        <v>1.6172464126368798E-2</v>
      </c>
      <c r="AJ1110" s="132">
        <f>IF(Päälaskenta!$F$28&lt;Kaksitasouoma_matriisi!L1110,Päälaskenta!$C$20*Päälaskenta!$F$28,Päälaskenta!$C$20*Kaksitasouoma_matriisi!L1110)</f>
        <v>1.0449999999999999</v>
      </c>
      <c r="AK1110" s="134">
        <f>SQRT(Päälaskenta!$D$20^2+(Päälaskenta!$D$20/(1/Päälaskenta!$E$20))^2)</f>
        <v>1.8029999999999999</v>
      </c>
      <c r="AL1110" s="134">
        <f>IF(Päälaskenta!$F$28&lt;Kaksitasouoma_matriisi!L1110,AK1110*Päälaskenta!$F$28*COS(ATAN(1/Päälaskenta!$E$20)),AK1110*Kaksitasouoma_matriisi!L1110*COS(ATAN(1/Päälaskenta!$E$20)))</f>
        <v>0.314</v>
      </c>
      <c r="AM1110" s="134"/>
      <c r="AN1110" s="134">
        <f t="shared" si="287"/>
        <v>1.359</v>
      </c>
      <c r="AO1110" s="8">
        <f t="shared" si="280"/>
        <v>0.484889570771042</v>
      </c>
      <c r="AP1110" s="134">
        <f>Refererenssiarvoja!$B$16*H1110^(1/6)/(Refererenssiarvoja!$B$15^0.5)*(Päälaskenta!$G$28/2)^0.5*(1-AO1110)^(-1.5)</f>
        <v>0.113</v>
      </c>
      <c r="AQ1110" s="8">
        <f>Refererenssiarvoja!$B$16*Kaksitasouoma_matriisi!O1110^(1/6)/(SQRT((2*Refererenssiarvoja!$B$15)/(Päälaskenta!$F$31*Päälaskenta!$G$31*Päälaskenta!$F$28))+SQRT(Refererenssiarvoja!$B$15)/Refererenssiarvoja!$B$17*LN(Kaksitasouoma_matriisi!L1110/Päälaskenta!$F$28))</f>
        <v>-0.156769651447668</v>
      </c>
      <c r="AR1110" s="8">
        <f>Refererenssiarvoja!$B$16*Kaksitasouoma_matriisi!O1110^(1/6)/(SQRT((2*Refererenssiarvoja!$B$15)/(Päälaskenta!$F$31*Päälaskenta!$G$31*L1110)))</f>
        <v>0.24811633621649301</v>
      </c>
    </row>
    <row r="1111" spans="1:44" x14ac:dyDescent="0.2">
      <c r="A1111" s="8">
        <v>1109</v>
      </c>
      <c r="B1111" s="8">
        <f>IF(Päälaskenta!C$7,Päälaskenta!E$7,Päälaskenta!G$5)</f>
        <v>2.5</v>
      </c>
      <c r="C1111" s="56">
        <v>0.89100000000000001</v>
      </c>
      <c r="D1111" s="93">
        <f t="shared" si="273"/>
        <v>2.8058000000000001</v>
      </c>
      <c r="E1111" s="8">
        <f>IF(Päälaskenta!$C$26,Kaksitasouoma_matriisi!AP1111,Kaksitasouoma_matriisi!AC1111)</f>
        <v>0.102939755498064</v>
      </c>
      <c r="F1111" s="56">
        <f>IF(D1111&lt;Päälaskenta!H$24,(SQRT(POWER(Päälaskenta!C$24/(2*Päälaskenta!E$24),2)+(D1111/Päälaskenta!E$24))-Päälaskenta!C$24/(2*Päälaskenta!E$24)),IF(D1111=Päälaskenta!H$24,Päälaskenta!D$24,Päälaskenta!D$24+(SQRT(POWER((Päälaskenta!C$20+Päälaskenta!G$24)/(2*Päälaskenta!E$20),2)+((D1111-Päälaskenta!H$24)/Päälaskenta!E$20))-(Päälaskenta!C$20+Päälaskenta!G$24)/(2*Päälaskenta!E$20))))</f>
        <v>0.90900000000000003</v>
      </c>
      <c r="G1111" s="57">
        <f>IF(F1111&gt;Päälaskenta!D$24,(2*SQRT((POWER(Päälaskenta!D$24,2))+POWER(Päälaskenta!E$24*Päälaskenta!D$24,2))+Päälaskenta!C$24)+(2*SQRT((POWER((F1111-Päälaskenta!D$24),2))+POWER(Päälaskenta!E$20*(F1111-Päälaskenta!D$24),2))+Päälaskenta!C$20),(2*SQRT((POWER(F1111,2))+POWER(Päälaskenta!E$24*F1111,2))+Päälaskenta!C$24))</f>
        <v>8.73</v>
      </c>
      <c r="H1111" s="57">
        <f t="shared" si="274"/>
        <v>0.32</v>
      </c>
      <c r="I1111" s="62">
        <f t="shared" si="275"/>
        <v>3.8434999999999997E-2</v>
      </c>
      <c r="J1111" s="8">
        <f>IF(F1111&lt;Päälaskenta!$D$24,0,Kaksitasouoma_matriisi!F1111-Päälaskenta!$D$24)</f>
        <v>0.20899999999999999</v>
      </c>
      <c r="L1111" s="8">
        <f>IF(F1111&gt;Päälaskenta!D$24,F1111-Päälaskenta!D$24,0)</f>
        <v>0.20899999999999999</v>
      </c>
      <c r="M1111" s="8">
        <f>IF(F1111&gt;Päälaskenta!D$24,(Päälaskenta!C$20+(Päälaskenta!E$20*(Kaksitasouoma_matriisi!F1111-Päälaskenta!D$24)))*(Kaksitasouoma_matriisi!F1111-Päälaskenta!D$24),0)</f>
        <v>1.1105214999999999</v>
      </c>
      <c r="N1111" s="8">
        <f>IF(F1111&gt;Päälaskenta!D$24,(2*SQRT((POWER((F1111-Päälaskenta!D$24),2))+POWER(Päälaskenta!E$20*(F1111-Päälaskenta!D$24),2))+Päälaskenta!C$20),0)</f>
        <v>5.7535602165719704</v>
      </c>
      <c r="O1111" s="8">
        <f t="shared" si="281"/>
        <v>0.19301466538950399</v>
      </c>
      <c r="P1111" s="8">
        <f>IF(Päälaskenta!$C$29,IF(L1111&gt;Päälaskenta!$F$28,Kaksitasouoma_matriisi!AQ1111,Kaksitasouoma_matriisi!AR1111),Päälaskenta!$F$20)</f>
        <v>0.12</v>
      </c>
      <c r="Q1111" s="8">
        <f t="shared" si="282"/>
        <v>3.0908120529363701</v>
      </c>
      <c r="R1111" s="8">
        <f t="shared" si="276"/>
        <v>0.39306167034314099</v>
      </c>
      <c r="S1111" s="8">
        <f t="shared" si="283"/>
        <v>0.35394332333335399</v>
      </c>
      <c r="U1111" s="93">
        <f>IF(F1111&gt;Päälaskenta!D$24,Päälaskenta!H$24+L1111*Päälaskenta!G$24,F1111*Päälaskenta!C$24 + F1111*F1111*Päälaskenta!E$24)</f>
        <v>1.6916</v>
      </c>
      <c r="V1111" s="8">
        <f>IF(F1111&gt;Päälaskenta!D$24,2*SQRT(POWER(Päälaskenta!D$24,2)+POWER(Päälaskenta!E$24*Päälaskenta!D$24,2))+Päälaskenta!C$24,(2*SQRT((POWER(F1111,2))+POWER(Päälaskenta!E$24*F1111,2))+Päälaskenta!C$24))</f>
        <v>2.9798989873223301</v>
      </c>
      <c r="W1111" s="8">
        <f t="shared" si="284"/>
        <v>0.56767024895700702</v>
      </c>
      <c r="X1111" s="8">
        <f>Päälaskenta!F$24</f>
        <v>7.0000000000000007E-2</v>
      </c>
      <c r="Y1111" s="8">
        <f t="shared" si="285"/>
        <v>16.567757365942001</v>
      </c>
      <c r="Z1111" s="8">
        <f t="shared" si="277"/>
        <v>2.10693832965686</v>
      </c>
      <c r="AA1111" s="8">
        <f t="shared" si="286"/>
        <v>1.2455298709250799</v>
      </c>
      <c r="AC1111" s="8">
        <f t="shared" si="278"/>
        <v>0.102939755498064</v>
      </c>
      <c r="AE1111" s="8">
        <v>1109</v>
      </c>
      <c r="AF1111" s="8">
        <f t="shared" si="272"/>
        <v>19.6585694188784</v>
      </c>
      <c r="AG1111" s="8">
        <f t="shared" si="279"/>
        <v>1.6172464126368798E-2</v>
      </c>
      <c r="AJ1111" s="132">
        <f>IF(Päälaskenta!$F$28&lt;Kaksitasouoma_matriisi!L1111,Päälaskenta!$C$20*Päälaskenta!$F$28,Päälaskenta!$C$20*Kaksitasouoma_matriisi!L1111)</f>
        <v>1.0449999999999999</v>
      </c>
      <c r="AK1111" s="134">
        <f>SQRT(Päälaskenta!$D$20^2+(Päälaskenta!$D$20/(1/Päälaskenta!$E$20))^2)</f>
        <v>1.8029999999999999</v>
      </c>
      <c r="AL1111" s="134">
        <f>IF(Päälaskenta!$F$28&lt;Kaksitasouoma_matriisi!L1111,AK1111*Päälaskenta!$F$28*COS(ATAN(1/Päälaskenta!$E$20)),AK1111*Kaksitasouoma_matriisi!L1111*COS(ATAN(1/Päälaskenta!$E$20)))</f>
        <v>0.314</v>
      </c>
      <c r="AM1111" s="134"/>
      <c r="AN1111" s="134">
        <f t="shared" si="287"/>
        <v>1.359</v>
      </c>
      <c r="AO1111" s="8">
        <f t="shared" si="280"/>
        <v>0.48435383847744001</v>
      </c>
      <c r="AP1111" s="134">
        <f>Refererenssiarvoja!$B$16*H1111^(1/6)/(Refererenssiarvoja!$B$15^0.5)*(Päälaskenta!$G$28/2)^0.5*(1-AO1111)^(-1.5)</f>
        <v>0.113</v>
      </c>
      <c r="AQ1111" s="8">
        <f>Refererenssiarvoja!$B$16*Kaksitasouoma_matriisi!O1111^(1/6)/(SQRT((2*Refererenssiarvoja!$B$15)/(Päälaskenta!$F$31*Päälaskenta!$G$31*Päälaskenta!$F$28))+SQRT(Refererenssiarvoja!$B$15)/Refererenssiarvoja!$B$17*LN(Kaksitasouoma_matriisi!L1111/Päälaskenta!$F$28))</f>
        <v>-0.156769651447668</v>
      </c>
      <c r="AR1111" s="8">
        <f>Refererenssiarvoja!$B$16*Kaksitasouoma_matriisi!O1111^(1/6)/(SQRT((2*Refererenssiarvoja!$B$15)/(Päälaskenta!$F$31*Päälaskenta!$G$31*L1111)))</f>
        <v>0.24811633621649301</v>
      </c>
    </row>
    <row r="1112" spans="1:44" x14ac:dyDescent="0.2">
      <c r="A1112" s="8">
        <v>1110</v>
      </c>
      <c r="B1112" s="8">
        <f>IF(Päälaskenta!C$7,Päälaskenta!E$7,Päälaskenta!G$5)</f>
        <v>2.5</v>
      </c>
      <c r="C1112" s="56">
        <v>0.89</v>
      </c>
      <c r="D1112" s="93">
        <f t="shared" si="273"/>
        <v>2.8090000000000002</v>
      </c>
      <c r="E1112" s="8">
        <f>IF(Päälaskenta!$C$26,Kaksitasouoma_matriisi!AP1112,Kaksitasouoma_matriisi!AC1112)</f>
        <v>0.10294679580142101</v>
      </c>
      <c r="F1112" s="56">
        <f>IF(D1112&lt;Päälaskenta!H$24,(SQRT(POWER(Päälaskenta!C$24/(2*Päälaskenta!E$24),2)+(D1112/Päälaskenta!E$24))-Päälaskenta!C$24/(2*Päälaskenta!E$24)),IF(D1112=Päälaskenta!H$24,Päälaskenta!D$24,Päälaskenta!D$24+(SQRT(POWER((Päälaskenta!C$20+Päälaskenta!G$24)/(2*Päälaskenta!E$20),2)+((D1112-Päälaskenta!H$24)/Päälaskenta!E$20))-(Päälaskenta!C$20+Päälaskenta!G$24)/(2*Päälaskenta!E$20))))</f>
        <v>0.91</v>
      </c>
      <c r="G1112" s="57">
        <f>IF(F1112&gt;Päälaskenta!D$24,(2*SQRT((POWER(Päälaskenta!D$24,2))+POWER(Päälaskenta!E$24*Päälaskenta!D$24,2))+Päälaskenta!C$24)+(2*SQRT((POWER((F1112-Päälaskenta!D$24),2))+POWER(Päälaskenta!E$20*(F1112-Päälaskenta!D$24),2))+Päälaskenta!C$20),(2*SQRT((POWER(F1112,2))+POWER(Päälaskenta!E$24*F1112,2))+Päälaskenta!C$24))</f>
        <v>8.74</v>
      </c>
      <c r="H1112" s="57">
        <f t="shared" si="274"/>
        <v>0.32</v>
      </c>
      <c r="I1112" s="62">
        <f t="shared" si="275"/>
        <v>3.8353999999999999E-2</v>
      </c>
      <c r="J1112" s="8">
        <f>IF(F1112&lt;Päälaskenta!$D$24,0,Kaksitasouoma_matriisi!F1112-Päälaskenta!$D$24)</f>
        <v>0.21</v>
      </c>
      <c r="L1112" s="8">
        <f>IF(F1112&gt;Päälaskenta!D$24,F1112-Päälaskenta!D$24,0)</f>
        <v>0.21</v>
      </c>
      <c r="M1112" s="8">
        <f>IF(F1112&gt;Päälaskenta!D$24,(Päälaskenta!C$20+(Päälaskenta!E$20*(Kaksitasouoma_matriisi!F1112-Päälaskenta!D$24)))*(Kaksitasouoma_matriisi!F1112-Päälaskenta!D$24),0)</f>
        <v>1.11615</v>
      </c>
      <c r="N1112" s="8">
        <f>IF(F1112&gt;Päälaskenta!D$24,(2*SQRT((POWER((F1112-Päälaskenta!D$24),2))+POWER(Päälaskenta!E$20*(F1112-Päälaskenta!D$24),2))+Päälaskenta!C$20),0)</f>
        <v>5.7571657678474404</v>
      </c>
      <c r="O1112" s="8">
        <f t="shared" si="281"/>
        <v>0.193871436920136</v>
      </c>
      <c r="P1112" s="8">
        <f>IF(Päälaskenta!$C$29,IF(L1112&gt;Päälaskenta!$F$28,Kaksitasouoma_matriisi!AQ1112,Kaksitasouoma_matriisi!AR1112),Päälaskenta!$F$20)</f>
        <v>0.12</v>
      </c>
      <c r="Q1112" s="8">
        <f t="shared" si="282"/>
        <v>3.1156634313776999</v>
      </c>
      <c r="R1112" s="8">
        <f t="shared" si="276"/>
        <v>0.39493536933773798</v>
      </c>
      <c r="S1112" s="8">
        <f t="shared" si="283"/>
        <v>0.35383718078908599</v>
      </c>
      <c r="U1112" s="93">
        <f>IF(F1112&gt;Päälaskenta!D$24,Päälaskenta!H$24+L1112*Päälaskenta!G$24,F1112*Päälaskenta!C$24 + F1112*F1112*Päälaskenta!E$24)</f>
        <v>1.694</v>
      </c>
      <c r="V1112" s="8">
        <f>IF(F1112&gt;Päälaskenta!D$24,2*SQRT(POWER(Päälaskenta!D$24,2)+POWER(Päälaskenta!E$24*Päälaskenta!D$24,2))+Päälaskenta!C$24,(2*SQRT((POWER(F1112,2))+POWER(Päälaskenta!E$24*F1112,2))+Päälaskenta!C$24))</f>
        <v>2.9798989873223301</v>
      </c>
      <c r="W1112" s="8">
        <f t="shared" si="284"/>
        <v>0.568475645384943</v>
      </c>
      <c r="X1112" s="8">
        <f>Päälaskenta!F$24</f>
        <v>7.0000000000000007E-2</v>
      </c>
      <c r="Y1112" s="8">
        <f t="shared" si="285"/>
        <v>16.606952427277299</v>
      </c>
      <c r="Z1112" s="8">
        <f t="shared" si="277"/>
        <v>2.1050646306622598</v>
      </c>
      <c r="AA1112" s="8">
        <f t="shared" si="286"/>
        <v>1.24265916804148</v>
      </c>
      <c r="AC1112" s="8">
        <f t="shared" si="278"/>
        <v>0.10294679580142101</v>
      </c>
      <c r="AE1112" s="8">
        <v>1110</v>
      </c>
      <c r="AF1112" s="8">
        <f t="shared" si="272"/>
        <v>19.722615858655001</v>
      </c>
      <c r="AG1112" s="8">
        <f t="shared" si="279"/>
        <v>1.60675990346907E-2</v>
      </c>
      <c r="AJ1112" s="132">
        <f>IF(Päälaskenta!$F$28&lt;Kaksitasouoma_matriisi!L1112,Päälaskenta!$C$20*Päälaskenta!$F$28,Päälaskenta!$C$20*Kaksitasouoma_matriisi!L1112)</f>
        <v>1.05</v>
      </c>
      <c r="AK1112" s="134">
        <f>SQRT(Päälaskenta!$D$20^2+(Päälaskenta!$D$20/(1/Päälaskenta!$E$20))^2)</f>
        <v>1.8029999999999999</v>
      </c>
      <c r="AL1112" s="134">
        <f>IF(Päälaskenta!$F$28&lt;Kaksitasouoma_matriisi!L1112,AK1112*Päälaskenta!$F$28*COS(ATAN(1/Päälaskenta!$E$20)),AK1112*Kaksitasouoma_matriisi!L1112*COS(ATAN(1/Päälaskenta!$E$20)))</f>
        <v>0.315</v>
      </c>
      <c r="AM1112" s="134"/>
      <c r="AN1112" s="134">
        <f t="shared" si="287"/>
        <v>1.365</v>
      </c>
      <c r="AO1112" s="8">
        <f t="shared" si="280"/>
        <v>0.48593805624777497</v>
      </c>
      <c r="AP1112" s="134">
        <f>Refererenssiarvoja!$B$16*H1112^(1/6)/(Refererenssiarvoja!$B$15^0.5)*(Päälaskenta!$G$28/2)^0.5*(1-AO1112)^(-1.5)</f>
        <v>0.113</v>
      </c>
      <c r="AQ1112" s="8">
        <f>Refererenssiarvoja!$B$16*Kaksitasouoma_matriisi!O1112^(1/6)/(SQRT((2*Refererenssiarvoja!$B$15)/(Päälaskenta!$F$31*Päälaskenta!$G$31*Päälaskenta!$F$28))+SQRT(Refererenssiarvoja!$B$15)/Refererenssiarvoja!$B$17*LN(Kaksitasouoma_matriisi!L1112/Päälaskenta!$F$28))</f>
        <v>-0.15810402752901201</v>
      </c>
      <c r="AR1112" s="8">
        <f>Refererenssiarvoja!$B$16*Kaksitasouoma_matriisi!O1112^(1/6)/(SQRT((2*Refererenssiarvoja!$B$15)/(Päälaskenta!$F$31*Päälaskenta!$G$31*L1112)))</f>
        <v>0.248892867189932</v>
      </c>
    </row>
    <row r="1113" spans="1:44" x14ac:dyDescent="0.2">
      <c r="A1113" s="8">
        <v>1111</v>
      </c>
      <c r="B1113" s="8">
        <f>IF(Päälaskenta!C$7,Päälaskenta!E$7,Päälaskenta!G$5)</f>
        <v>2.5</v>
      </c>
      <c r="C1113" s="56">
        <v>0.88900000000000001</v>
      </c>
      <c r="D1113" s="93">
        <f t="shared" si="273"/>
        <v>2.8121</v>
      </c>
      <c r="E1113" s="8">
        <f>IF(Päälaskenta!$C$26,Kaksitasouoma_matriisi!AP1113,Kaksitasouoma_matriisi!AC1113)</f>
        <v>0.10294679580142101</v>
      </c>
      <c r="F1113" s="56">
        <f>IF(D1113&lt;Päälaskenta!H$24,(SQRT(POWER(Päälaskenta!C$24/(2*Päälaskenta!E$24),2)+(D1113/Päälaskenta!E$24))-Päälaskenta!C$24/(2*Päälaskenta!E$24)),IF(D1113=Päälaskenta!H$24,Päälaskenta!D$24,Päälaskenta!D$24+(SQRT(POWER((Päälaskenta!C$20+Päälaskenta!G$24)/(2*Päälaskenta!E$20),2)+((D1113-Päälaskenta!H$24)/Päälaskenta!E$20))-(Päälaskenta!C$20+Päälaskenta!G$24)/(2*Päälaskenta!E$20))))</f>
        <v>0.91</v>
      </c>
      <c r="G1113" s="57">
        <f>IF(F1113&gt;Päälaskenta!D$24,(2*SQRT((POWER(Päälaskenta!D$24,2))+POWER(Päälaskenta!E$24*Päälaskenta!D$24,2))+Päälaskenta!C$24)+(2*SQRT((POWER((F1113-Päälaskenta!D$24),2))+POWER(Päälaskenta!E$20*(F1113-Päälaskenta!D$24),2))+Päälaskenta!C$20),(2*SQRT((POWER(F1113,2))+POWER(Päälaskenta!E$24*F1113,2))+Päälaskenta!C$24))</f>
        <v>8.74</v>
      </c>
      <c r="H1113" s="57">
        <f t="shared" si="274"/>
        <v>0.32</v>
      </c>
      <c r="I1113" s="62">
        <f t="shared" si="275"/>
        <v>3.8267000000000002E-2</v>
      </c>
      <c r="J1113" s="8">
        <f>IF(F1113&lt;Päälaskenta!$D$24,0,Kaksitasouoma_matriisi!F1113-Päälaskenta!$D$24)</f>
        <v>0.21</v>
      </c>
      <c r="L1113" s="8">
        <f>IF(F1113&gt;Päälaskenta!D$24,F1113-Päälaskenta!D$24,0)</f>
        <v>0.21</v>
      </c>
      <c r="M1113" s="8">
        <f>IF(F1113&gt;Päälaskenta!D$24,(Päälaskenta!C$20+(Päälaskenta!E$20*(Kaksitasouoma_matriisi!F1113-Päälaskenta!D$24)))*(Kaksitasouoma_matriisi!F1113-Päälaskenta!D$24),0)</f>
        <v>1.11615</v>
      </c>
      <c r="N1113" s="8">
        <f>IF(F1113&gt;Päälaskenta!D$24,(2*SQRT((POWER((F1113-Päälaskenta!D$24),2))+POWER(Päälaskenta!E$20*(F1113-Päälaskenta!D$24),2))+Päälaskenta!C$20),0)</f>
        <v>5.7571657678474404</v>
      </c>
      <c r="O1113" s="8">
        <f t="shared" si="281"/>
        <v>0.193871436920136</v>
      </c>
      <c r="P1113" s="8">
        <f>IF(Päälaskenta!$C$29,IF(L1113&gt;Päälaskenta!$F$28,Kaksitasouoma_matriisi!AQ1113,Kaksitasouoma_matriisi!AR1113),Päälaskenta!$F$20)</f>
        <v>0.12</v>
      </c>
      <c r="Q1113" s="8">
        <f t="shared" si="282"/>
        <v>3.1156634313776999</v>
      </c>
      <c r="R1113" s="8">
        <f t="shared" si="276"/>
        <v>0.39493536933773798</v>
      </c>
      <c r="S1113" s="8">
        <f t="shared" si="283"/>
        <v>0.35383718078908599</v>
      </c>
      <c r="U1113" s="93">
        <f>IF(F1113&gt;Päälaskenta!D$24,Päälaskenta!H$24+L1113*Päälaskenta!G$24,F1113*Päälaskenta!C$24 + F1113*F1113*Päälaskenta!E$24)</f>
        <v>1.694</v>
      </c>
      <c r="V1113" s="8">
        <f>IF(F1113&gt;Päälaskenta!D$24,2*SQRT(POWER(Päälaskenta!D$24,2)+POWER(Päälaskenta!E$24*Päälaskenta!D$24,2))+Päälaskenta!C$24,(2*SQRT((POWER(F1113,2))+POWER(Päälaskenta!E$24*F1113,2))+Päälaskenta!C$24))</f>
        <v>2.9798989873223301</v>
      </c>
      <c r="W1113" s="8">
        <f t="shared" si="284"/>
        <v>0.568475645384943</v>
      </c>
      <c r="X1113" s="8">
        <f>Päälaskenta!F$24</f>
        <v>7.0000000000000007E-2</v>
      </c>
      <c r="Y1113" s="8">
        <f t="shared" si="285"/>
        <v>16.606952427277299</v>
      </c>
      <c r="Z1113" s="8">
        <f t="shared" si="277"/>
        <v>2.1050646306622598</v>
      </c>
      <c r="AA1113" s="8">
        <f t="shared" si="286"/>
        <v>1.24265916804148</v>
      </c>
      <c r="AC1113" s="8">
        <f t="shared" si="278"/>
        <v>0.10294679580142101</v>
      </c>
      <c r="AE1113" s="8">
        <v>1111</v>
      </c>
      <c r="AF1113" s="8">
        <f t="shared" si="272"/>
        <v>19.722615858655001</v>
      </c>
      <c r="AG1113" s="8">
        <f t="shared" si="279"/>
        <v>1.60675990346907E-2</v>
      </c>
      <c r="AJ1113" s="132">
        <f>IF(Päälaskenta!$F$28&lt;Kaksitasouoma_matriisi!L1113,Päälaskenta!$C$20*Päälaskenta!$F$28,Päälaskenta!$C$20*Kaksitasouoma_matriisi!L1113)</f>
        <v>1.05</v>
      </c>
      <c r="AK1113" s="134">
        <f>SQRT(Päälaskenta!$D$20^2+(Päälaskenta!$D$20/(1/Päälaskenta!$E$20))^2)</f>
        <v>1.8029999999999999</v>
      </c>
      <c r="AL1113" s="134">
        <f>IF(Päälaskenta!$F$28&lt;Kaksitasouoma_matriisi!L1113,AK1113*Päälaskenta!$F$28*COS(ATAN(1/Päälaskenta!$E$20)),AK1113*Kaksitasouoma_matriisi!L1113*COS(ATAN(1/Päälaskenta!$E$20)))</f>
        <v>0.315</v>
      </c>
      <c r="AM1113" s="134"/>
      <c r="AN1113" s="134">
        <f t="shared" si="287"/>
        <v>1.365</v>
      </c>
      <c r="AO1113" s="8">
        <f t="shared" si="280"/>
        <v>0.48540236833682998</v>
      </c>
      <c r="AP1113" s="134">
        <f>Refererenssiarvoja!$B$16*H1113^(1/6)/(Refererenssiarvoja!$B$15^0.5)*(Päälaskenta!$G$28/2)^0.5*(1-AO1113)^(-1.5)</f>
        <v>0.113</v>
      </c>
      <c r="AQ1113" s="8">
        <f>Refererenssiarvoja!$B$16*Kaksitasouoma_matriisi!O1113^(1/6)/(SQRT((2*Refererenssiarvoja!$B$15)/(Päälaskenta!$F$31*Päälaskenta!$G$31*Päälaskenta!$F$28))+SQRT(Refererenssiarvoja!$B$15)/Refererenssiarvoja!$B$17*LN(Kaksitasouoma_matriisi!L1113/Päälaskenta!$F$28))</f>
        <v>-0.15810402752901201</v>
      </c>
      <c r="AR1113" s="8">
        <f>Refererenssiarvoja!$B$16*Kaksitasouoma_matriisi!O1113^(1/6)/(SQRT((2*Refererenssiarvoja!$B$15)/(Päälaskenta!$F$31*Päälaskenta!$G$31*L1113)))</f>
        <v>0.248892867189932</v>
      </c>
    </row>
    <row r="1114" spans="1:44" x14ac:dyDescent="0.2">
      <c r="A1114" s="8">
        <v>1112</v>
      </c>
      <c r="B1114" s="8">
        <f>IF(Päälaskenta!C$7,Päälaskenta!E$7,Päälaskenta!G$5)</f>
        <v>2.5</v>
      </c>
      <c r="C1114" s="56">
        <v>0.88800000000000001</v>
      </c>
      <c r="D1114" s="93">
        <f t="shared" si="273"/>
        <v>2.8153000000000001</v>
      </c>
      <c r="E1114" s="8">
        <f>IF(Päälaskenta!$C$26,Kaksitasouoma_matriisi!AP1114,Kaksitasouoma_matriisi!AC1114)</f>
        <v>0.102953830296488</v>
      </c>
      <c r="F1114" s="56">
        <f>IF(D1114&lt;Päälaskenta!H$24,(SQRT(POWER(Päälaskenta!C$24/(2*Päälaskenta!E$24),2)+(D1114/Päälaskenta!E$24))-Päälaskenta!C$24/(2*Päälaskenta!E$24)),IF(D1114=Päälaskenta!H$24,Päälaskenta!D$24,Päälaskenta!D$24+(SQRT(POWER((Päälaskenta!C$20+Päälaskenta!G$24)/(2*Päälaskenta!E$20),2)+((D1114-Päälaskenta!H$24)/Päälaskenta!E$20))-(Päälaskenta!C$20+Päälaskenta!G$24)/(2*Päälaskenta!E$20))))</f>
        <v>0.91100000000000003</v>
      </c>
      <c r="G1114" s="57">
        <f>IF(F1114&gt;Päälaskenta!D$24,(2*SQRT((POWER(Päälaskenta!D$24,2))+POWER(Päälaskenta!E$24*Päälaskenta!D$24,2))+Päälaskenta!C$24)+(2*SQRT((POWER((F1114-Päälaskenta!D$24),2))+POWER(Päälaskenta!E$20*(F1114-Päälaskenta!D$24),2))+Päälaskenta!C$20),(2*SQRT((POWER(F1114,2))+POWER(Päälaskenta!E$24*F1114,2))+Päälaskenta!C$24))</f>
        <v>8.74</v>
      </c>
      <c r="H1114" s="57">
        <f t="shared" si="274"/>
        <v>0.32</v>
      </c>
      <c r="I1114" s="62">
        <f t="shared" si="275"/>
        <v>3.8186999999999999E-2</v>
      </c>
      <c r="J1114" s="8">
        <f>IF(F1114&lt;Päälaskenta!$D$24,0,Kaksitasouoma_matriisi!F1114-Päälaskenta!$D$24)</f>
        <v>0.21099999999999999</v>
      </c>
      <c r="L1114" s="8">
        <f>IF(F1114&gt;Päälaskenta!D$24,F1114-Päälaskenta!D$24,0)</f>
        <v>0.21099999999999999</v>
      </c>
      <c r="M1114" s="8">
        <f>IF(F1114&gt;Päälaskenta!D$24,(Päälaskenta!C$20+(Päälaskenta!E$20*(Kaksitasouoma_matriisi!F1114-Päälaskenta!D$24)))*(Kaksitasouoma_matriisi!F1114-Päälaskenta!D$24),0)</f>
        <v>1.1217815</v>
      </c>
      <c r="N1114" s="8">
        <f>IF(F1114&gt;Päälaskenta!D$24,(2*SQRT((POWER((F1114-Päälaskenta!D$24),2))+POWER(Päälaskenta!E$20*(F1114-Päälaskenta!D$24),2))+Päälaskenta!C$20),0)</f>
        <v>5.7607713191228997</v>
      </c>
      <c r="O1114" s="8">
        <f t="shared" si="281"/>
        <v>0.194727656742118</v>
      </c>
      <c r="P1114" s="8">
        <f>IF(Päälaskenta!$C$29,IF(L1114&gt;Päälaskenta!$F$28,Kaksitasouoma_matriisi!AQ1114,Kaksitasouoma_matriisi!AR1114),Päälaskenta!$F$20)</f>
        <v>0.12</v>
      </c>
      <c r="Q1114" s="8">
        <f t="shared" si="282"/>
        <v>3.1405963334390199</v>
      </c>
      <c r="R1114" s="8">
        <f t="shared" si="276"/>
        <v>0.39680486124945502</v>
      </c>
      <c r="S1114" s="8">
        <f t="shared" si="283"/>
        <v>0.353727407030206</v>
      </c>
      <c r="U1114" s="93">
        <f>IF(F1114&gt;Päälaskenta!D$24,Päälaskenta!H$24+L1114*Päälaskenta!G$24,F1114*Päälaskenta!C$24 + F1114*F1114*Päälaskenta!E$24)</f>
        <v>1.6963999999999999</v>
      </c>
      <c r="V1114" s="8">
        <f>IF(F1114&gt;Päälaskenta!D$24,2*SQRT(POWER(Päälaskenta!D$24,2)+POWER(Päälaskenta!E$24*Päälaskenta!D$24,2))+Päälaskenta!C$24,(2*SQRT((POWER(F1114,2))+POWER(Päälaskenta!E$24*F1114,2))+Päälaskenta!C$24))</f>
        <v>2.9798989873223301</v>
      </c>
      <c r="W1114" s="8">
        <f t="shared" si="284"/>
        <v>0.56928104181287897</v>
      </c>
      <c r="X1114" s="8">
        <f>Päälaskenta!F$24</f>
        <v>7.0000000000000007E-2</v>
      </c>
      <c r="Y1114" s="8">
        <f t="shared" si="285"/>
        <v>16.646184526238098</v>
      </c>
      <c r="Z1114" s="8">
        <f t="shared" si="277"/>
        <v>2.1031951387505501</v>
      </c>
      <c r="AA1114" s="8">
        <f t="shared" si="286"/>
        <v>1.23979906787936</v>
      </c>
      <c r="AC1114" s="8">
        <f t="shared" si="278"/>
        <v>0.102953830296488</v>
      </c>
      <c r="AE1114" s="8">
        <v>1112</v>
      </c>
      <c r="AF1114" s="8">
        <f t="shared" si="272"/>
        <v>19.786780859677101</v>
      </c>
      <c r="AG1114" s="8">
        <f t="shared" si="279"/>
        <v>1.59635592843443E-2</v>
      </c>
      <c r="AJ1114" s="132">
        <f>IF(Päälaskenta!$F$28&lt;Kaksitasouoma_matriisi!L1114,Päälaskenta!$C$20*Päälaskenta!$F$28,Päälaskenta!$C$20*Kaksitasouoma_matriisi!L1114)</f>
        <v>1.0549999999999999</v>
      </c>
      <c r="AK1114" s="134">
        <f>SQRT(Päälaskenta!$D$20^2+(Päälaskenta!$D$20/(1/Päälaskenta!$E$20))^2)</f>
        <v>1.8029999999999999</v>
      </c>
      <c r="AL1114" s="134">
        <f>IF(Päälaskenta!$F$28&lt;Kaksitasouoma_matriisi!L1114,AK1114*Päälaskenta!$F$28*COS(ATAN(1/Päälaskenta!$E$20)),AK1114*Kaksitasouoma_matriisi!L1114*COS(ATAN(1/Päälaskenta!$E$20)))</f>
        <v>0.317</v>
      </c>
      <c r="AM1114" s="134"/>
      <c r="AN1114" s="134">
        <f t="shared" si="287"/>
        <v>1.3720000000000001</v>
      </c>
      <c r="AO1114" s="8">
        <f t="shared" si="280"/>
        <v>0.48733705111355802</v>
      </c>
      <c r="AP1114" s="134">
        <f>Refererenssiarvoja!$B$16*H1114^(1/6)/(Refererenssiarvoja!$B$15^0.5)*(Päälaskenta!$G$28/2)^0.5*(1-AO1114)^(-1.5)</f>
        <v>0.114</v>
      </c>
      <c r="AQ1114" s="8">
        <f>Refererenssiarvoja!$B$16*Kaksitasouoma_matriisi!O1114^(1/6)/(SQRT((2*Refererenssiarvoja!$B$15)/(Päälaskenta!$F$31*Päälaskenta!$G$31*Päälaskenta!$F$28))+SQRT(Refererenssiarvoja!$B$15)/Refererenssiarvoja!$B$17*LN(Kaksitasouoma_matriisi!L1114/Päälaskenta!$F$28))</f>
        <v>-0.15945285799671</v>
      </c>
      <c r="AR1114" s="8">
        <f>Refererenssiarvoja!$B$16*Kaksitasouoma_matriisi!O1114^(1/6)/(SQRT((2*Refererenssiarvoja!$B$15)/(Päälaskenta!$F$31*Päälaskenta!$G$31*L1114)))</f>
        <v>0.249668067140005</v>
      </c>
    </row>
    <row r="1115" spans="1:44" x14ac:dyDescent="0.2">
      <c r="A1115" s="8">
        <v>1113</v>
      </c>
      <c r="B1115" s="8">
        <f>IF(Päälaskenta!C$7,Päälaskenta!E$7,Päälaskenta!G$5)</f>
        <v>2.5</v>
      </c>
      <c r="C1115" s="56">
        <v>0.88700000000000001</v>
      </c>
      <c r="D1115" s="93">
        <f t="shared" si="273"/>
        <v>2.8184999999999998</v>
      </c>
      <c r="E1115" s="8">
        <f>IF(Päälaskenta!$C$26,Kaksitasouoma_matriisi!AP1115,Kaksitasouoma_matriisi!AC1115)</f>
        <v>0.102953830296488</v>
      </c>
      <c r="F1115" s="56">
        <f>IF(D1115&lt;Päälaskenta!H$24,(SQRT(POWER(Päälaskenta!C$24/(2*Päälaskenta!E$24),2)+(D1115/Päälaskenta!E$24))-Päälaskenta!C$24/(2*Päälaskenta!E$24)),IF(D1115=Päälaskenta!H$24,Päälaskenta!D$24,Päälaskenta!D$24+(SQRT(POWER((Päälaskenta!C$20+Päälaskenta!G$24)/(2*Päälaskenta!E$20),2)+((D1115-Päälaskenta!H$24)/Päälaskenta!E$20))-(Päälaskenta!C$20+Päälaskenta!G$24)/(2*Päälaskenta!E$20))))</f>
        <v>0.91100000000000003</v>
      </c>
      <c r="G1115" s="57">
        <f>IF(F1115&gt;Päälaskenta!D$24,(2*SQRT((POWER(Päälaskenta!D$24,2))+POWER(Päälaskenta!E$24*Päälaskenta!D$24,2))+Päälaskenta!C$24)+(2*SQRT((POWER((F1115-Päälaskenta!D$24),2))+POWER(Päälaskenta!E$20*(F1115-Päälaskenta!D$24),2))+Päälaskenta!C$20),(2*SQRT((POWER(F1115,2))+POWER(Päälaskenta!E$24*F1115,2))+Päälaskenta!C$24))</f>
        <v>8.74</v>
      </c>
      <c r="H1115" s="57">
        <f t="shared" si="274"/>
        <v>0.32</v>
      </c>
      <c r="I1115" s="62">
        <f t="shared" si="275"/>
        <v>3.8101000000000003E-2</v>
      </c>
      <c r="J1115" s="8">
        <f>IF(F1115&lt;Päälaskenta!$D$24,0,Kaksitasouoma_matriisi!F1115-Päälaskenta!$D$24)</f>
        <v>0.21099999999999999</v>
      </c>
      <c r="L1115" s="8">
        <f>IF(F1115&gt;Päälaskenta!D$24,F1115-Päälaskenta!D$24,0)</f>
        <v>0.21099999999999999</v>
      </c>
      <c r="M1115" s="8">
        <f>IF(F1115&gt;Päälaskenta!D$24,(Päälaskenta!C$20+(Päälaskenta!E$20*(Kaksitasouoma_matriisi!F1115-Päälaskenta!D$24)))*(Kaksitasouoma_matriisi!F1115-Päälaskenta!D$24),0)</f>
        <v>1.1217815</v>
      </c>
      <c r="N1115" s="8">
        <f>IF(F1115&gt;Päälaskenta!D$24,(2*SQRT((POWER((F1115-Päälaskenta!D$24),2))+POWER(Päälaskenta!E$20*(F1115-Päälaskenta!D$24),2))+Päälaskenta!C$20),0)</f>
        <v>5.7607713191228997</v>
      </c>
      <c r="O1115" s="8">
        <f t="shared" si="281"/>
        <v>0.194727656742118</v>
      </c>
      <c r="P1115" s="8">
        <f>IF(Päälaskenta!$C$29,IF(L1115&gt;Päälaskenta!$F$28,Kaksitasouoma_matriisi!AQ1115,Kaksitasouoma_matriisi!AR1115),Päälaskenta!$F$20)</f>
        <v>0.12</v>
      </c>
      <c r="Q1115" s="8">
        <f t="shared" si="282"/>
        <v>3.1405963334390199</v>
      </c>
      <c r="R1115" s="8">
        <f t="shared" si="276"/>
        <v>0.39680486124945502</v>
      </c>
      <c r="S1115" s="8">
        <f t="shared" si="283"/>
        <v>0.353727407030206</v>
      </c>
      <c r="U1115" s="93">
        <f>IF(F1115&gt;Päälaskenta!D$24,Päälaskenta!H$24+L1115*Päälaskenta!G$24,F1115*Päälaskenta!C$24 + F1115*F1115*Päälaskenta!E$24)</f>
        <v>1.6963999999999999</v>
      </c>
      <c r="V1115" s="8">
        <f>IF(F1115&gt;Päälaskenta!D$24,2*SQRT(POWER(Päälaskenta!D$24,2)+POWER(Päälaskenta!E$24*Päälaskenta!D$24,2))+Päälaskenta!C$24,(2*SQRT((POWER(F1115,2))+POWER(Päälaskenta!E$24*F1115,2))+Päälaskenta!C$24))</f>
        <v>2.9798989873223301</v>
      </c>
      <c r="W1115" s="8">
        <f t="shared" si="284"/>
        <v>0.56928104181287897</v>
      </c>
      <c r="X1115" s="8">
        <f>Päälaskenta!F$24</f>
        <v>7.0000000000000007E-2</v>
      </c>
      <c r="Y1115" s="8">
        <f t="shared" si="285"/>
        <v>16.646184526238098</v>
      </c>
      <c r="Z1115" s="8">
        <f t="shared" si="277"/>
        <v>2.1031951387505501</v>
      </c>
      <c r="AA1115" s="8">
        <f t="shared" si="286"/>
        <v>1.23979906787936</v>
      </c>
      <c r="AC1115" s="8">
        <f t="shared" si="278"/>
        <v>0.102953830296488</v>
      </c>
      <c r="AE1115" s="8">
        <v>1113</v>
      </c>
      <c r="AF1115" s="8">
        <f t="shared" si="272"/>
        <v>19.786780859677101</v>
      </c>
      <c r="AG1115" s="8">
        <f t="shared" si="279"/>
        <v>1.59635592843443E-2</v>
      </c>
      <c r="AJ1115" s="132">
        <f>IF(Päälaskenta!$F$28&lt;Kaksitasouoma_matriisi!L1115,Päälaskenta!$C$20*Päälaskenta!$F$28,Päälaskenta!$C$20*Kaksitasouoma_matriisi!L1115)</f>
        <v>1.0549999999999999</v>
      </c>
      <c r="AK1115" s="134">
        <f>SQRT(Päälaskenta!$D$20^2+(Päälaskenta!$D$20/(1/Päälaskenta!$E$20))^2)</f>
        <v>1.8029999999999999</v>
      </c>
      <c r="AL1115" s="134">
        <f>IF(Päälaskenta!$F$28&lt;Kaksitasouoma_matriisi!L1115,AK1115*Päälaskenta!$F$28*COS(ATAN(1/Päälaskenta!$E$20)),AK1115*Kaksitasouoma_matriisi!L1115*COS(ATAN(1/Päälaskenta!$E$20)))</f>
        <v>0.317</v>
      </c>
      <c r="AM1115" s="134"/>
      <c r="AN1115" s="134">
        <f t="shared" si="287"/>
        <v>1.3720000000000001</v>
      </c>
      <c r="AO1115" s="8">
        <f t="shared" si="280"/>
        <v>0.48678375022174902</v>
      </c>
      <c r="AP1115" s="134">
        <f>Refererenssiarvoja!$B$16*H1115^(1/6)/(Refererenssiarvoja!$B$15^0.5)*(Päälaskenta!$G$28/2)^0.5*(1-AO1115)^(-1.5)</f>
        <v>0.114</v>
      </c>
      <c r="AQ1115" s="8">
        <f>Refererenssiarvoja!$B$16*Kaksitasouoma_matriisi!O1115^(1/6)/(SQRT((2*Refererenssiarvoja!$B$15)/(Päälaskenta!$F$31*Päälaskenta!$G$31*Päälaskenta!$F$28))+SQRT(Refererenssiarvoja!$B$15)/Refererenssiarvoja!$B$17*LN(Kaksitasouoma_matriisi!L1115/Päälaskenta!$F$28))</f>
        <v>-0.15945285799671</v>
      </c>
      <c r="AR1115" s="8">
        <f>Refererenssiarvoja!$B$16*Kaksitasouoma_matriisi!O1115^(1/6)/(SQRT((2*Refererenssiarvoja!$B$15)/(Päälaskenta!$F$31*Päälaskenta!$G$31*L1115)))</f>
        <v>0.249668067140005</v>
      </c>
    </row>
    <row r="1116" spans="1:44" x14ac:dyDescent="0.2">
      <c r="A1116" s="8">
        <v>1114</v>
      </c>
      <c r="B1116" s="8">
        <f>IF(Päälaskenta!C$7,Päälaskenta!E$7,Päälaskenta!G$5)</f>
        <v>2.5</v>
      </c>
      <c r="C1116" s="56">
        <v>0.88600000000000001</v>
      </c>
      <c r="D1116" s="93">
        <f t="shared" si="273"/>
        <v>2.8216999999999999</v>
      </c>
      <c r="E1116" s="8">
        <f>IF(Päälaskenta!$C$26,Kaksitasouoma_matriisi!AP1116,Kaksitasouoma_matriisi!AC1116)</f>
        <v>0.102953830296488</v>
      </c>
      <c r="F1116" s="56">
        <f>IF(D1116&lt;Päälaskenta!H$24,(SQRT(POWER(Päälaskenta!C$24/(2*Päälaskenta!E$24),2)+(D1116/Päälaskenta!E$24))-Päälaskenta!C$24/(2*Päälaskenta!E$24)),IF(D1116=Päälaskenta!H$24,Päälaskenta!D$24,Päälaskenta!D$24+(SQRT(POWER((Päälaskenta!C$20+Päälaskenta!G$24)/(2*Päälaskenta!E$20),2)+((D1116-Päälaskenta!H$24)/Päälaskenta!E$20))-(Päälaskenta!C$20+Päälaskenta!G$24)/(2*Päälaskenta!E$20))))</f>
        <v>0.91100000000000003</v>
      </c>
      <c r="G1116" s="57">
        <f>IF(F1116&gt;Päälaskenta!D$24,(2*SQRT((POWER(Päälaskenta!D$24,2))+POWER(Päälaskenta!E$24*Päälaskenta!D$24,2))+Päälaskenta!C$24)+(2*SQRT((POWER((F1116-Päälaskenta!D$24),2))+POWER(Päälaskenta!E$20*(F1116-Päälaskenta!D$24),2))+Päälaskenta!C$20),(2*SQRT((POWER(F1116,2))+POWER(Päälaskenta!E$24*F1116,2))+Päälaskenta!C$24))</f>
        <v>8.74</v>
      </c>
      <c r="H1116" s="57">
        <f t="shared" si="274"/>
        <v>0.32</v>
      </c>
      <c r="I1116" s="62">
        <f t="shared" si="275"/>
        <v>3.8015E-2</v>
      </c>
      <c r="J1116" s="8">
        <f>IF(F1116&lt;Päälaskenta!$D$24,0,Kaksitasouoma_matriisi!F1116-Päälaskenta!$D$24)</f>
        <v>0.21099999999999999</v>
      </c>
      <c r="L1116" s="8">
        <f>IF(F1116&gt;Päälaskenta!D$24,F1116-Päälaskenta!D$24,0)</f>
        <v>0.21099999999999999</v>
      </c>
      <c r="M1116" s="8">
        <f>IF(F1116&gt;Päälaskenta!D$24,(Päälaskenta!C$20+(Päälaskenta!E$20*(Kaksitasouoma_matriisi!F1116-Päälaskenta!D$24)))*(Kaksitasouoma_matriisi!F1116-Päälaskenta!D$24),0)</f>
        <v>1.1217815</v>
      </c>
      <c r="N1116" s="8">
        <f>IF(F1116&gt;Päälaskenta!D$24,(2*SQRT((POWER((F1116-Päälaskenta!D$24),2))+POWER(Päälaskenta!E$20*(F1116-Päälaskenta!D$24),2))+Päälaskenta!C$20),0)</f>
        <v>5.7607713191228997</v>
      </c>
      <c r="O1116" s="8">
        <f t="shared" si="281"/>
        <v>0.194727656742118</v>
      </c>
      <c r="P1116" s="8">
        <f>IF(Päälaskenta!$C$29,IF(L1116&gt;Päälaskenta!$F$28,Kaksitasouoma_matriisi!AQ1116,Kaksitasouoma_matriisi!AR1116),Päälaskenta!$F$20)</f>
        <v>0.12</v>
      </c>
      <c r="Q1116" s="8">
        <f t="shared" si="282"/>
        <v>3.1405963334390199</v>
      </c>
      <c r="R1116" s="8">
        <f t="shared" si="276"/>
        <v>0.39680486124945502</v>
      </c>
      <c r="S1116" s="8">
        <f t="shared" si="283"/>
        <v>0.353727407030206</v>
      </c>
      <c r="U1116" s="93">
        <f>IF(F1116&gt;Päälaskenta!D$24,Päälaskenta!H$24+L1116*Päälaskenta!G$24,F1116*Päälaskenta!C$24 + F1116*F1116*Päälaskenta!E$24)</f>
        <v>1.6963999999999999</v>
      </c>
      <c r="V1116" s="8">
        <f>IF(F1116&gt;Päälaskenta!D$24,2*SQRT(POWER(Päälaskenta!D$24,2)+POWER(Päälaskenta!E$24*Päälaskenta!D$24,2))+Päälaskenta!C$24,(2*SQRT((POWER(F1116,2))+POWER(Päälaskenta!E$24*F1116,2))+Päälaskenta!C$24))</f>
        <v>2.9798989873223301</v>
      </c>
      <c r="W1116" s="8">
        <f t="shared" si="284"/>
        <v>0.56928104181287897</v>
      </c>
      <c r="X1116" s="8">
        <f>Päälaskenta!F$24</f>
        <v>7.0000000000000007E-2</v>
      </c>
      <c r="Y1116" s="8">
        <f t="shared" si="285"/>
        <v>16.646184526238098</v>
      </c>
      <c r="Z1116" s="8">
        <f t="shared" si="277"/>
        <v>2.1031951387505501</v>
      </c>
      <c r="AA1116" s="8">
        <f t="shared" si="286"/>
        <v>1.23979906787936</v>
      </c>
      <c r="AC1116" s="8">
        <f t="shared" si="278"/>
        <v>0.102953830296488</v>
      </c>
      <c r="AE1116" s="8">
        <v>1114</v>
      </c>
      <c r="AF1116" s="8">
        <f t="shared" si="272"/>
        <v>19.786780859677101</v>
      </c>
      <c r="AG1116" s="8">
        <f t="shared" si="279"/>
        <v>1.59635592843443E-2</v>
      </c>
      <c r="AJ1116" s="132">
        <f>IF(Päälaskenta!$F$28&lt;Kaksitasouoma_matriisi!L1116,Päälaskenta!$C$20*Päälaskenta!$F$28,Päälaskenta!$C$20*Kaksitasouoma_matriisi!L1116)</f>
        <v>1.0549999999999999</v>
      </c>
      <c r="AK1116" s="134">
        <f>SQRT(Päälaskenta!$D$20^2+(Päälaskenta!$D$20/(1/Päälaskenta!$E$20))^2)</f>
        <v>1.8029999999999999</v>
      </c>
      <c r="AL1116" s="134">
        <f>IF(Päälaskenta!$F$28&lt;Kaksitasouoma_matriisi!L1116,AK1116*Päälaskenta!$F$28*COS(ATAN(1/Päälaskenta!$E$20)),AK1116*Kaksitasouoma_matriisi!L1116*COS(ATAN(1/Päälaskenta!$E$20)))</f>
        <v>0.317</v>
      </c>
      <c r="AM1116" s="134"/>
      <c r="AN1116" s="134">
        <f t="shared" si="287"/>
        <v>1.3720000000000001</v>
      </c>
      <c r="AO1116" s="8">
        <f t="shared" si="280"/>
        <v>0.48623170429173901</v>
      </c>
      <c r="AP1116" s="134">
        <f>Refererenssiarvoja!$B$16*H1116^(1/6)/(Refererenssiarvoja!$B$15^0.5)*(Päälaskenta!$G$28/2)^0.5*(1-AO1116)^(-1.5)</f>
        <v>0.113</v>
      </c>
      <c r="AQ1116" s="8">
        <f>Refererenssiarvoja!$B$16*Kaksitasouoma_matriisi!O1116^(1/6)/(SQRT((2*Refererenssiarvoja!$B$15)/(Päälaskenta!$F$31*Päälaskenta!$G$31*Päälaskenta!$F$28))+SQRT(Refererenssiarvoja!$B$15)/Refererenssiarvoja!$B$17*LN(Kaksitasouoma_matriisi!L1116/Päälaskenta!$F$28))</f>
        <v>-0.15945285799671</v>
      </c>
      <c r="AR1116" s="8">
        <f>Refererenssiarvoja!$B$16*Kaksitasouoma_matriisi!O1116^(1/6)/(SQRT((2*Refererenssiarvoja!$B$15)/(Päälaskenta!$F$31*Päälaskenta!$G$31*L1116)))</f>
        <v>0.249668067140005</v>
      </c>
    </row>
    <row r="1117" spans="1:44" x14ac:dyDescent="0.2">
      <c r="A1117" s="8">
        <v>1115</v>
      </c>
      <c r="B1117" s="8">
        <f>IF(Päälaskenta!C$7,Päälaskenta!E$7,Päälaskenta!G$5)</f>
        <v>2.5</v>
      </c>
      <c r="C1117" s="56">
        <v>0.88500000000000001</v>
      </c>
      <c r="D1117" s="93">
        <f t="shared" si="273"/>
        <v>2.8249</v>
      </c>
      <c r="E1117" s="8">
        <f>IF(Päälaskenta!$C$26,Kaksitasouoma_matriisi!AP1117,Kaksitasouoma_matriisi!AC1117)</f>
        <v>0.102960858990449</v>
      </c>
      <c r="F1117" s="56">
        <f>IF(D1117&lt;Päälaskenta!H$24,(SQRT(POWER(Päälaskenta!C$24/(2*Päälaskenta!E$24),2)+(D1117/Päälaskenta!E$24))-Päälaskenta!C$24/(2*Päälaskenta!E$24)),IF(D1117=Päälaskenta!H$24,Päälaskenta!D$24,Päälaskenta!D$24+(SQRT(POWER((Päälaskenta!C$20+Päälaskenta!G$24)/(2*Päälaskenta!E$20),2)+((D1117-Päälaskenta!H$24)/Päälaskenta!E$20))-(Päälaskenta!C$20+Päälaskenta!G$24)/(2*Päälaskenta!E$20))))</f>
        <v>0.91200000000000003</v>
      </c>
      <c r="G1117" s="57">
        <f>IF(F1117&gt;Päälaskenta!D$24,(2*SQRT((POWER(Päälaskenta!D$24,2))+POWER(Päälaskenta!E$24*Päälaskenta!D$24,2))+Päälaskenta!C$24)+(2*SQRT((POWER((F1117-Päälaskenta!D$24),2))+POWER(Päälaskenta!E$20*(F1117-Päälaskenta!D$24),2))+Päälaskenta!C$20),(2*SQRT((POWER(F1117,2))+POWER(Päälaskenta!E$24*F1117,2))+Päälaskenta!C$24))</f>
        <v>8.74</v>
      </c>
      <c r="H1117" s="57">
        <f t="shared" si="274"/>
        <v>0.32</v>
      </c>
      <c r="I1117" s="62">
        <f t="shared" si="275"/>
        <v>3.7934000000000002E-2</v>
      </c>
      <c r="J1117" s="8">
        <f>IF(F1117&lt;Päälaskenta!$D$24,0,Kaksitasouoma_matriisi!F1117-Päälaskenta!$D$24)</f>
        <v>0.21199999999999999</v>
      </c>
      <c r="L1117" s="8">
        <f>IF(F1117&gt;Päälaskenta!D$24,F1117-Päälaskenta!D$24,0)</f>
        <v>0.21199999999999999</v>
      </c>
      <c r="M1117" s="8">
        <f>IF(F1117&gt;Päälaskenta!D$24,(Päälaskenta!C$20+(Päälaskenta!E$20*(Kaksitasouoma_matriisi!F1117-Päälaskenta!D$24)))*(Kaksitasouoma_matriisi!F1117-Päälaskenta!D$24),0)</f>
        <v>1.127416</v>
      </c>
      <c r="N1117" s="8">
        <f>IF(F1117&gt;Päälaskenta!D$24,(2*SQRT((POWER((F1117-Päälaskenta!D$24),2))+POWER(Päälaskenta!E$20*(F1117-Päälaskenta!D$24),2))+Päälaskenta!C$20),0)</f>
        <v>5.7643768703983698</v>
      </c>
      <c r="O1117" s="8">
        <f t="shared" si="281"/>
        <v>0.19558332589071101</v>
      </c>
      <c r="P1117" s="8">
        <f>IF(Päälaskenta!$C$29,IF(L1117&gt;Päälaskenta!$F$28,Kaksitasouoma_matriisi!AQ1117,Kaksitasouoma_matriisi!AR1117),Päälaskenta!$F$20)</f>
        <v>0.12</v>
      </c>
      <c r="Q1117" s="8">
        <f t="shared" si="282"/>
        <v>3.1656106563983299</v>
      </c>
      <c r="R1117" s="8">
        <f t="shared" si="276"/>
        <v>0.39867014285470698</v>
      </c>
      <c r="S1117" s="8">
        <f t="shared" si="283"/>
        <v>0.35361405448805699</v>
      </c>
      <c r="U1117" s="93">
        <f>IF(F1117&gt;Päälaskenta!D$24,Päälaskenta!H$24+L1117*Päälaskenta!G$24,F1117*Päälaskenta!C$24 + F1117*F1117*Päälaskenta!E$24)</f>
        <v>1.6988000000000001</v>
      </c>
      <c r="V1117" s="8">
        <f>IF(F1117&gt;Päälaskenta!D$24,2*SQRT(POWER(Päälaskenta!D$24,2)+POWER(Päälaskenta!E$24*Päälaskenta!D$24,2))+Päälaskenta!C$24,(2*SQRT((POWER(F1117,2))+POWER(Päälaskenta!E$24*F1117,2))+Päälaskenta!C$24))</f>
        <v>2.9798989873223301</v>
      </c>
      <c r="W1117" s="8">
        <f t="shared" si="284"/>
        <v>0.57008643824081595</v>
      </c>
      <c r="X1117" s="8">
        <f>Päälaskenta!F$24</f>
        <v>7.0000000000000007E-2</v>
      </c>
      <c r="Y1117" s="8">
        <f t="shared" si="285"/>
        <v>16.6854536453496</v>
      </c>
      <c r="Z1117" s="8">
        <f t="shared" si="277"/>
        <v>2.1013298571452901</v>
      </c>
      <c r="AA1117" s="8">
        <f t="shared" si="286"/>
        <v>1.2369495273989199</v>
      </c>
      <c r="AC1117" s="8">
        <f t="shared" si="278"/>
        <v>0.102960858990449</v>
      </c>
      <c r="AE1117" s="8">
        <v>1115</v>
      </c>
      <c r="AF1117" s="8">
        <f t="shared" si="272"/>
        <v>19.8510643017479</v>
      </c>
      <c r="AG1117" s="8">
        <f t="shared" si="279"/>
        <v>1.58603375154776E-2</v>
      </c>
      <c r="AJ1117" s="132">
        <f>IF(Päälaskenta!$F$28&lt;Kaksitasouoma_matriisi!L1117,Päälaskenta!$C$20*Päälaskenta!$F$28,Päälaskenta!$C$20*Kaksitasouoma_matriisi!L1117)</f>
        <v>1.06</v>
      </c>
      <c r="AK1117" s="134">
        <f>SQRT(Päälaskenta!$D$20^2+(Päälaskenta!$D$20/(1/Päälaskenta!$E$20))^2)</f>
        <v>1.8029999999999999</v>
      </c>
      <c r="AL1117" s="134">
        <f>IF(Päälaskenta!$F$28&lt;Kaksitasouoma_matriisi!L1117,AK1117*Päälaskenta!$F$28*COS(ATAN(1/Päälaskenta!$E$20)),AK1117*Kaksitasouoma_matriisi!L1117*COS(ATAN(1/Päälaskenta!$E$20)))</f>
        <v>0.318</v>
      </c>
      <c r="AM1117" s="134"/>
      <c r="AN1117" s="134">
        <f t="shared" si="287"/>
        <v>1.3779999999999999</v>
      </c>
      <c r="AO1117" s="8">
        <f t="shared" si="280"/>
        <v>0.48780487804877998</v>
      </c>
      <c r="AP1117" s="134">
        <f>Refererenssiarvoja!$B$16*H1117^(1/6)/(Refererenssiarvoja!$B$15^0.5)*(Päälaskenta!$G$28/2)^0.5*(1-AO1117)^(-1.5)</f>
        <v>0.114</v>
      </c>
      <c r="AQ1117" s="8">
        <f>Refererenssiarvoja!$B$16*Kaksitasouoma_matriisi!O1117^(1/6)/(SQRT((2*Refererenssiarvoja!$B$15)/(Päälaskenta!$F$31*Päälaskenta!$G$31*Päälaskenta!$F$28))+SQRT(Refererenssiarvoja!$B$15)/Refererenssiarvoja!$B$17*LN(Kaksitasouoma_matriisi!L1117/Päälaskenta!$F$28))</f>
        <v>-0.160816393144151</v>
      </c>
      <c r="AR1117" s="8">
        <f>Refererenssiarvoja!$B$16*Kaksitasouoma_matriisi!O1117^(1/6)/(SQRT((2*Refererenssiarvoja!$B$15)/(Päälaskenta!$F$31*Päälaskenta!$G$31*L1117)))</f>
        <v>0.25044194431091299</v>
      </c>
    </row>
    <row r="1118" spans="1:44" x14ac:dyDescent="0.2">
      <c r="A1118" s="8">
        <v>1116</v>
      </c>
      <c r="B1118" s="8">
        <f>IF(Päälaskenta!C$7,Päälaskenta!E$7,Päälaskenta!G$5)</f>
        <v>2.5</v>
      </c>
      <c r="C1118" s="56">
        <v>0.88400000000000001</v>
      </c>
      <c r="D1118" s="93">
        <f t="shared" si="273"/>
        <v>2.8281000000000001</v>
      </c>
      <c r="E1118" s="8">
        <f>IF(Päälaskenta!$C$26,Kaksitasouoma_matriisi!AP1118,Kaksitasouoma_matriisi!AC1118)</f>
        <v>0.102960858990449</v>
      </c>
      <c r="F1118" s="56">
        <f>IF(D1118&lt;Päälaskenta!H$24,(SQRT(POWER(Päälaskenta!C$24/(2*Päälaskenta!E$24),2)+(D1118/Päälaskenta!E$24))-Päälaskenta!C$24/(2*Päälaskenta!E$24)),IF(D1118=Päälaskenta!H$24,Päälaskenta!D$24,Päälaskenta!D$24+(SQRT(POWER((Päälaskenta!C$20+Päälaskenta!G$24)/(2*Päälaskenta!E$20),2)+((D1118-Päälaskenta!H$24)/Päälaskenta!E$20))-(Päälaskenta!C$20+Päälaskenta!G$24)/(2*Päälaskenta!E$20))))</f>
        <v>0.91200000000000003</v>
      </c>
      <c r="G1118" s="57">
        <f>IF(F1118&gt;Päälaskenta!D$24,(2*SQRT((POWER(Päälaskenta!D$24,2))+POWER(Päälaskenta!E$24*Päälaskenta!D$24,2))+Päälaskenta!C$24)+(2*SQRT((POWER((F1118-Päälaskenta!D$24),2))+POWER(Päälaskenta!E$20*(F1118-Päälaskenta!D$24),2))+Päälaskenta!C$20),(2*SQRT((POWER(F1118,2))+POWER(Päälaskenta!E$24*F1118,2))+Päälaskenta!C$24))</f>
        <v>8.74</v>
      </c>
      <c r="H1118" s="57">
        <f t="shared" si="274"/>
        <v>0.32</v>
      </c>
      <c r="I1118" s="62">
        <f t="shared" si="275"/>
        <v>3.7849000000000001E-2</v>
      </c>
      <c r="J1118" s="8">
        <f>IF(F1118&lt;Päälaskenta!$D$24,0,Kaksitasouoma_matriisi!F1118-Päälaskenta!$D$24)</f>
        <v>0.21199999999999999</v>
      </c>
      <c r="L1118" s="8">
        <f>IF(F1118&gt;Päälaskenta!D$24,F1118-Päälaskenta!D$24,0)</f>
        <v>0.21199999999999999</v>
      </c>
      <c r="M1118" s="8">
        <f>IF(F1118&gt;Päälaskenta!D$24,(Päälaskenta!C$20+(Päälaskenta!E$20*(Kaksitasouoma_matriisi!F1118-Päälaskenta!D$24)))*(Kaksitasouoma_matriisi!F1118-Päälaskenta!D$24),0)</f>
        <v>1.127416</v>
      </c>
      <c r="N1118" s="8">
        <f>IF(F1118&gt;Päälaskenta!D$24,(2*SQRT((POWER((F1118-Päälaskenta!D$24),2))+POWER(Päälaskenta!E$20*(F1118-Päälaskenta!D$24),2))+Päälaskenta!C$20),0)</f>
        <v>5.7643768703983698</v>
      </c>
      <c r="O1118" s="8">
        <f t="shared" si="281"/>
        <v>0.19558332589071101</v>
      </c>
      <c r="P1118" s="8">
        <f>IF(Päälaskenta!$C$29,IF(L1118&gt;Päälaskenta!$F$28,Kaksitasouoma_matriisi!AQ1118,Kaksitasouoma_matriisi!AR1118),Päälaskenta!$F$20)</f>
        <v>0.12</v>
      </c>
      <c r="Q1118" s="8">
        <f t="shared" si="282"/>
        <v>3.1656106563983299</v>
      </c>
      <c r="R1118" s="8">
        <f t="shared" si="276"/>
        <v>0.39867014285470698</v>
      </c>
      <c r="S1118" s="8">
        <f t="shared" si="283"/>
        <v>0.35361405448805699</v>
      </c>
      <c r="U1118" s="93">
        <f>IF(F1118&gt;Päälaskenta!D$24,Päälaskenta!H$24+L1118*Päälaskenta!G$24,F1118*Päälaskenta!C$24 + F1118*F1118*Päälaskenta!E$24)</f>
        <v>1.6988000000000001</v>
      </c>
      <c r="V1118" s="8">
        <f>IF(F1118&gt;Päälaskenta!D$24,2*SQRT(POWER(Päälaskenta!D$24,2)+POWER(Päälaskenta!E$24*Päälaskenta!D$24,2))+Päälaskenta!C$24,(2*SQRT((POWER(F1118,2))+POWER(Päälaskenta!E$24*F1118,2))+Päälaskenta!C$24))</f>
        <v>2.9798989873223301</v>
      </c>
      <c r="W1118" s="8">
        <f t="shared" si="284"/>
        <v>0.57008643824081595</v>
      </c>
      <c r="X1118" s="8">
        <f>Päälaskenta!F$24</f>
        <v>7.0000000000000007E-2</v>
      </c>
      <c r="Y1118" s="8">
        <f t="shared" si="285"/>
        <v>16.6854536453496</v>
      </c>
      <c r="Z1118" s="8">
        <f t="shared" si="277"/>
        <v>2.1013298571452901</v>
      </c>
      <c r="AA1118" s="8">
        <f t="shared" si="286"/>
        <v>1.2369495273989199</v>
      </c>
      <c r="AC1118" s="8">
        <f t="shared" si="278"/>
        <v>0.102960858990449</v>
      </c>
      <c r="AE1118" s="8">
        <v>1116</v>
      </c>
      <c r="AF1118" s="8">
        <f t="shared" si="272"/>
        <v>19.8510643017479</v>
      </c>
      <c r="AG1118" s="8">
        <f t="shared" si="279"/>
        <v>1.58603375154776E-2</v>
      </c>
      <c r="AJ1118" s="132">
        <f>IF(Päälaskenta!$F$28&lt;Kaksitasouoma_matriisi!L1118,Päälaskenta!$C$20*Päälaskenta!$F$28,Päälaskenta!$C$20*Kaksitasouoma_matriisi!L1118)</f>
        <v>1.06</v>
      </c>
      <c r="AK1118" s="134">
        <f>SQRT(Päälaskenta!$D$20^2+(Päälaskenta!$D$20/(1/Päälaskenta!$E$20))^2)</f>
        <v>1.8029999999999999</v>
      </c>
      <c r="AL1118" s="134">
        <f>IF(Päälaskenta!$F$28&lt;Kaksitasouoma_matriisi!L1118,AK1118*Päälaskenta!$F$28*COS(ATAN(1/Päälaskenta!$E$20)),AK1118*Kaksitasouoma_matriisi!L1118*COS(ATAN(1/Päälaskenta!$E$20)))</f>
        <v>0.318</v>
      </c>
      <c r="AM1118" s="134"/>
      <c r="AN1118" s="134">
        <f t="shared" si="287"/>
        <v>1.3779999999999999</v>
      </c>
      <c r="AO1118" s="8">
        <f t="shared" si="280"/>
        <v>0.48725292599271602</v>
      </c>
      <c r="AP1118" s="134">
        <f>Refererenssiarvoja!$B$16*H1118^(1/6)/(Refererenssiarvoja!$B$15^0.5)*(Päälaskenta!$G$28/2)^0.5*(1-AO1118)^(-1.5)</f>
        <v>0.114</v>
      </c>
      <c r="AQ1118" s="8">
        <f>Refererenssiarvoja!$B$16*Kaksitasouoma_matriisi!O1118^(1/6)/(SQRT((2*Refererenssiarvoja!$B$15)/(Päälaskenta!$F$31*Päälaskenta!$G$31*Päälaskenta!$F$28))+SQRT(Refererenssiarvoja!$B$15)/Refererenssiarvoja!$B$17*LN(Kaksitasouoma_matriisi!L1118/Päälaskenta!$F$28))</f>
        <v>-0.160816393144151</v>
      </c>
      <c r="AR1118" s="8">
        <f>Refererenssiarvoja!$B$16*Kaksitasouoma_matriisi!O1118^(1/6)/(SQRT((2*Refererenssiarvoja!$B$15)/(Päälaskenta!$F$31*Päälaskenta!$G$31*L1118)))</f>
        <v>0.25044194431091299</v>
      </c>
    </row>
    <row r="1119" spans="1:44" x14ac:dyDescent="0.2">
      <c r="A1119" s="8">
        <v>1117</v>
      </c>
      <c r="B1119" s="8">
        <f>IF(Päälaskenta!C$7,Päälaskenta!E$7,Päälaskenta!G$5)</f>
        <v>2.5</v>
      </c>
      <c r="C1119" s="56">
        <v>0.88300000000000001</v>
      </c>
      <c r="D1119" s="93">
        <f t="shared" si="273"/>
        <v>2.8313000000000001</v>
      </c>
      <c r="E1119" s="8">
        <f>IF(Päälaskenta!$C$26,Kaksitasouoma_matriisi!AP1119,Kaksitasouoma_matriisi!AC1119)</f>
        <v>0.10296788189047799</v>
      </c>
      <c r="F1119" s="56">
        <f>IF(D1119&lt;Päälaskenta!H$24,(SQRT(POWER(Päälaskenta!C$24/(2*Päälaskenta!E$24),2)+(D1119/Päälaskenta!E$24))-Päälaskenta!C$24/(2*Päälaskenta!E$24)),IF(D1119=Päälaskenta!H$24,Päälaskenta!D$24,Päälaskenta!D$24+(SQRT(POWER((Päälaskenta!C$20+Päälaskenta!G$24)/(2*Päälaskenta!E$20),2)+((D1119-Päälaskenta!H$24)/Päälaskenta!E$20))-(Päälaskenta!C$20+Päälaskenta!G$24)/(2*Päälaskenta!E$20))))</f>
        <v>0.91300000000000003</v>
      </c>
      <c r="G1119" s="57">
        <f>IF(F1119&gt;Päälaskenta!D$24,(2*SQRT((POWER(Päälaskenta!D$24,2))+POWER(Päälaskenta!E$24*Päälaskenta!D$24,2))+Päälaskenta!C$24)+(2*SQRT((POWER((F1119-Päälaskenta!D$24),2))+POWER(Päälaskenta!E$20*(F1119-Päälaskenta!D$24),2))+Päälaskenta!C$20),(2*SQRT((POWER(F1119,2))+POWER(Päälaskenta!E$24*F1119,2))+Päälaskenta!C$24))</f>
        <v>8.75</v>
      </c>
      <c r="H1119" s="57">
        <f t="shared" si="274"/>
        <v>0.32</v>
      </c>
      <c r="I1119" s="62">
        <f t="shared" si="275"/>
        <v>3.7768000000000003E-2</v>
      </c>
      <c r="J1119" s="8">
        <f>IF(F1119&lt;Päälaskenta!$D$24,0,Kaksitasouoma_matriisi!F1119-Päälaskenta!$D$24)</f>
        <v>0.21299999999999999</v>
      </c>
      <c r="L1119" s="8">
        <f>IF(F1119&gt;Päälaskenta!D$24,F1119-Päälaskenta!D$24,0)</f>
        <v>0.21299999999999999</v>
      </c>
      <c r="M1119" s="8">
        <f>IF(F1119&gt;Päälaskenta!D$24,(Päälaskenta!C$20+(Päälaskenta!E$20*(Kaksitasouoma_matriisi!F1119-Päälaskenta!D$24)))*(Kaksitasouoma_matriisi!F1119-Päälaskenta!D$24),0)</f>
        <v>1.1330534999999999</v>
      </c>
      <c r="N1119" s="8">
        <f>IF(F1119&gt;Päälaskenta!D$24,(2*SQRT((POWER((F1119-Päälaskenta!D$24),2))+POWER(Päälaskenta!E$20*(F1119-Päälaskenta!D$24),2))+Päälaskenta!C$20),0)</f>
        <v>5.76798242167383</v>
      </c>
      <c r="O1119" s="8">
        <f t="shared" si="281"/>
        <v>0.19643844539859001</v>
      </c>
      <c r="P1119" s="8">
        <f>IF(Päälaskenta!$C$29,IF(L1119&gt;Päälaskenta!$F$28,Kaksitasouoma_matriisi!AQ1119,Kaksitasouoma_matriisi!AR1119),Päälaskenta!$F$20)</f>
        <v>0.12</v>
      </c>
      <c r="Q1119" s="8">
        <f t="shared" si="282"/>
        <v>3.1907062983303498</v>
      </c>
      <c r="R1119" s="8">
        <f t="shared" si="276"/>
        <v>0.40053121125013602</v>
      </c>
      <c r="S1119" s="8">
        <f t="shared" si="283"/>
        <v>0.35349717489080301</v>
      </c>
      <c r="U1119" s="93">
        <f>IF(F1119&gt;Päälaskenta!D$24,Päälaskenta!H$24+L1119*Päälaskenta!G$24,F1119*Päälaskenta!C$24 + F1119*F1119*Päälaskenta!E$24)</f>
        <v>1.7012</v>
      </c>
      <c r="V1119" s="8">
        <f>IF(F1119&gt;Päälaskenta!D$24,2*SQRT(POWER(Päälaskenta!D$24,2)+POWER(Päälaskenta!E$24*Päälaskenta!D$24,2))+Päälaskenta!C$24,(2*SQRT((POWER(F1119,2))+POWER(Päälaskenta!E$24*F1119,2))+Päälaskenta!C$24))</f>
        <v>2.9798989873223301</v>
      </c>
      <c r="W1119" s="8">
        <f t="shared" si="284"/>
        <v>0.57089183466875204</v>
      </c>
      <c r="X1119" s="8">
        <f>Päälaskenta!F$24</f>
        <v>7.0000000000000007E-2</v>
      </c>
      <c r="Y1119" s="8">
        <f t="shared" si="285"/>
        <v>16.724759767170099</v>
      </c>
      <c r="Z1119" s="8">
        <f t="shared" si="277"/>
        <v>2.09946878874986</v>
      </c>
      <c r="AA1119" s="8">
        <f t="shared" si="286"/>
        <v>1.23411050361501</v>
      </c>
      <c r="AC1119" s="8">
        <f t="shared" si="278"/>
        <v>0.10296788189047799</v>
      </c>
      <c r="AE1119" s="8">
        <v>1117</v>
      </c>
      <c r="AF1119" s="8">
        <f t="shared" si="272"/>
        <v>19.9154660655004</v>
      </c>
      <c r="AG1119" s="8">
        <f t="shared" si="279"/>
        <v>1.5757926437322701E-2</v>
      </c>
      <c r="AJ1119" s="132">
        <f>IF(Päälaskenta!$F$28&lt;Kaksitasouoma_matriisi!L1119,Päälaskenta!$C$20*Päälaskenta!$F$28,Päälaskenta!$C$20*Kaksitasouoma_matriisi!L1119)</f>
        <v>1.0649999999999999</v>
      </c>
      <c r="AK1119" s="134">
        <f>SQRT(Päälaskenta!$D$20^2+(Päälaskenta!$D$20/(1/Päälaskenta!$E$20))^2)</f>
        <v>1.8029999999999999</v>
      </c>
      <c r="AL1119" s="134">
        <f>IF(Päälaskenta!$F$28&lt;Kaksitasouoma_matriisi!L1119,AK1119*Päälaskenta!$F$28*COS(ATAN(1/Päälaskenta!$E$20)),AK1119*Kaksitasouoma_matriisi!L1119*COS(ATAN(1/Päälaskenta!$E$20)))</f>
        <v>0.32</v>
      </c>
      <c r="AM1119" s="134"/>
      <c r="AN1119" s="134">
        <f t="shared" si="287"/>
        <v>1.385</v>
      </c>
      <c r="AO1119" s="8">
        <f t="shared" si="280"/>
        <v>0.489174584113305</v>
      </c>
      <c r="AP1119" s="134">
        <f>Refererenssiarvoja!$B$16*H1119^(1/6)/(Refererenssiarvoja!$B$15^0.5)*(Päälaskenta!$G$28/2)^0.5*(1-AO1119)^(-1.5)</f>
        <v>0.114</v>
      </c>
      <c r="AQ1119" s="8">
        <f>Refererenssiarvoja!$B$16*Kaksitasouoma_matriisi!O1119^(1/6)/(SQRT((2*Refererenssiarvoja!$B$15)/(Päälaskenta!$F$31*Päälaskenta!$G$31*Päälaskenta!$F$28))+SQRT(Refererenssiarvoja!$B$15)/Refererenssiarvoja!$B$17*LN(Kaksitasouoma_matriisi!L1119/Päälaskenta!$F$28))</f>
        <v>-0.16219488892727299</v>
      </c>
      <c r="AR1119" s="8">
        <f>Refererenssiarvoja!$B$16*Kaksitasouoma_matriisi!O1119^(1/6)/(SQRT((2*Refererenssiarvoja!$B$15)/(Päälaskenta!$F$31*Päälaskenta!$G$31*L1119)))</f>
        <v>0.25121450685733099</v>
      </c>
    </row>
    <row r="1120" spans="1:44" x14ac:dyDescent="0.2">
      <c r="A1120" s="8">
        <v>1118</v>
      </c>
      <c r="B1120" s="8">
        <f>IF(Päälaskenta!C$7,Päälaskenta!E$7,Päälaskenta!G$5)</f>
        <v>2.5</v>
      </c>
      <c r="C1120" s="56">
        <v>0.88200000000000001</v>
      </c>
      <c r="D1120" s="93">
        <f t="shared" si="273"/>
        <v>2.8344999999999998</v>
      </c>
      <c r="E1120" s="8">
        <f>IF(Päälaskenta!$C$26,Kaksitasouoma_matriisi!AP1120,Kaksitasouoma_matriisi!AC1120)</f>
        <v>0.10296788189047799</v>
      </c>
      <c r="F1120" s="56">
        <f>IF(D1120&lt;Päälaskenta!H$24,(SQRT(POWER(Päälaskenta!C$24/(2*Päälaskenta!E$24),2)+(D1120/Päälaskenta!E$24))-Päälaskenta!C$24/(2*Päälaskenta!E$24)),IF(D1120=Päälaskenta!H$24,Päälaskenta!D$24,Päälaskenta!D$24+(SQRT(POWER((Päälaskenta!C$20+Päälaskenta!G$24)/(2*Päälaskenta!E$20),2)+((D1120-Päälaskenta!H$24)/Päälaskenta!E$20))-(Päälaskenta!C$20+Päälaskenta!G$24)/(2*Päälaskenta!E$20))))</f>
        <v>0.91300000000000003</v>
      </c>
      <c r="G1120" s="57">
        <f>IF(F1120&gt;Päälaskenta!D$24,(2*SQRT((POWER(Päälaskenta!D$24,2))+POWER(Päälaskenta!E$24*Päälaskenta!D$24,2))+Päälaskenta!C$24)+(2*SQRT((POWER((F1120-Päälaskenta!D$24),2))+POWER(Päälaskenta!E$20*(F1120-Päälaskenta!D$24),2))+Päälaskenta!C$20),(2*SQRT((POWER(F1120,2))+POWER(Päälaskenta!E$24*F1120,2))+Päälaskenta!C$24))</f>
        <v>8.75</v>
      </c>
      <c r="H1120" s="57">
        <f t="shared" si="274"/>
        <v>0.32</v>
      </c>
      <c r="I1120" s="62">
        <f t="shared" si="275"/>
        <v>3.7683000000000001E-2</v>
      </c>
      <c r="J1120" s="8">
        <f>IF(F1120&lt;Päälaskenta!$D$24,0,Kaksitasouoma_matriisi!F1120-Päälaskenta!$D$24)</f>
        <v>0.21299999999999999</v>
      </c>
      <c r="L1120" s="8">
        <f>IF(F1120&gt;Päälaskenta!D$24,F1120-Päälaskenta!D$24,0)</f>
        <v>0.21299999999999999</v>
      </c>
      <c r="M1120" s="8">
        <f>IF(F1120&gt;Päälaskenta!D$24,(Päälaskenta!C$20+(Päälaskenta!E$20*(Kaksitasouoma_matriisi!F1120-Päälaskenta!D$24)))*(Kaksitasouoma_matriisi!F1120-Päälaskenta!D$24),0)</f>
        <v>1.1330534999999999</v>
      </c>
      <c r="N1120" s="8">
        <f>IF(F1120&gt;Päälaskenta!D$24,(2*SQRT((POWER((F1120-Päälaskenta!D$24),2))+POWER(Päälaskenta!E$20*(F1120-Päälaskenta!D$24),2))+Päälaskenta!C$20),0)</f>
        <v>5.76798242167383</v>
      </c>
      <c r="O1120" s="8">
        <f t="shared" si="281"/>
        <v>0.19643844539859001</v>
      </c>
      <c r="P1120" s="8">
        <f>IF(Päälaskenta!$C$29,IF(L1120&gt;Päälaskenta!$F$28,Kaksitasouoma_matriisi!AQ1120,Kaksitasouoma_matriisi!AR1120),Päälaskenta!$F$20)</f>
        <v>0.12</v>
      </c>
      <c r="Q1120" s="8">
        <f t="shared" si="282"/>
        <v>3.1907062983303498</v>
      </c>
      <c r="R1120" s="8">
        <f t="shared" si="276"/>
        <v>0.40053121125013602</v>
      </c>
      <c r="S1120" s="8">
        <f t="shared" si="283"/>
        <v>0.35349717489080301</v>
      </c>
      <c r="U1120" s="93">
        <f>IF(F1120&gt;Päälaskenta!D$24,Päälaskenta!H$24+L1120*Päälaskenta!G$24,F1120*Päälaskenta!C$24 + F1120*F1120*Päälaskenta!E$24)</f>
        <v>1.7012</v>
      </c>
      <c r="V1120" s="8">
        <f>IF(F1120&gt;Päälaskenta!D$24,2*SQRT(POWER(Päälaskenta!D$24,2)+POWER(Päälaskenta!E$24*Päälaskenta!D$24,2))+Päälaskenta!C$24,(2*SQRT((POWER(F1120,2))+POWER(Päälaskenta!E$24*F1120,2))+Päälaskenta!C$24))</f>
        <v>2.9798989873223301</v>
      </c>
      <c r="W1120" s="8">
        <f t="shared" si="284"/>
        <v>0.57089183466875204</v>
      </c>
      <c r="X1120" s="8">
        <f>Päälaskenta!F$24</f>
        <v>7.0000000000000007E-2</v>
      </c>
      <c r="Y1120" s="8">
        <f t="shared" si="285"/>
        <v>16.724759767170099</v>
      </c>
      <c r="Z1120" s="8">
        <f t="shared" si="277"/>
        <v>2.09946878874986</v>
      </c>
      <c r="AA1120" s="8">
        <f t="shared" si="286"/>
        <v>1.23411050361501</v>
      </c>
      <c r="AC1120" s="8">
        <f t="shared" si="278"/>
        <v>0.10296788189047799</v>
      </c>
      <c r="AE1120" s="8">
        <v>1118</v>
      </c>
      <c r="AF1120" s="8">
        <f t="shared" si="272"/>
        <v>19.9154660655004</v>
      </c>
      <c r="AG1120" s="8">
        <f t="shared" si="279"/>
        <v>1.5757926437322701E-2</v>
      </c>
      <c r="AJ1120" s="132">
        <f>IF(Päälaskenta!$F$28&lt;Kaksitasouoma_matriisi!L1120,Päälaskenta!$C$20*Päälaskenta!$F$28,Päälaskenta!$C$20*Kaksitasouoma_matriisi!L1120)</f>
        <v>1.0649999999999999</v>
      </c>
      <c r="AK1120" s="134">
        <f>SQRT(Päälaskenta!$D$20^2+(Päälaskenta!$D$20/(1/Päälaskenta!$E$20))^2)</f>
        <v>1.8029999999999999</v>
      </c>
      <c r="AL1120" s="134">
        <f>IF(Päälaskenta!$F$28&lt;Kaksitasouoma_matriisi!L1120,AK1120*Päälaskenta!$F$28*COS(ATAN(1/Päälaskenta!$E$20)),AK1120*Kaksitasouoma_matriisi!L1120*COS(ATAN(1/Päälaskenta!$E$20)))</f>
        <v>0.32</v>
      </c>
      <c r="AM1120" s="134"/>
      <c r="AN1120" s="134">
        <f t="shared" si="287"/>
        <v>1.385</v>
      </c>
      <c r="AO1120" s="8">
        <f t="shared" si="280"/>
        <v>0.48862233198094901</v>
      </c>
      <c r="AP1120" s="134">
        <f>Refererenssiarvoja!$B$16*H1120^(1/6)/(Refererenssiarvoja!$B$15^0.5)*(Päälaskenta!$G$28/2)^0.5*(1-AO1120)^(-1.5)</f>
        <v>0.114</v>
      </c>
      <c r="AQ1120" s="8">
        <f>Refererenssiarvoja!$B$16*Kaksitasouoma_matriisi!O1120^(1/6)/(SQRT((2*Refererenssiarvoja!$B$15)/(Päälaskenta!$F$31*Päälaskenta!$G$31*Päälaskenta!$F$28))+SQRT(Refererenssiarvoja!$B$15)/Refererenssiarvoja!$B$17*LN(Kaksitasouoma_matriisi!L1120/Päälaskenta!$F$28))</f>
        <v>-0.16219488892727299</v>
      </c>
      <c r="AR1120" s="8">
        <f>Refererenssiarvoja!$B$16*Kaksitasouoma_matriisi!O1120^(1/6)/(SQRT((2*Refererenssiarvoja!$B$15)/(Päälaskenta!$F$31*Päälaskenta!$G$31*L1120)))</f>
        <v>0.25121450685733099</v>
      </c>
    </row>
    <row r="1121" spans="1:44" x14ac:dyDescent="0.2">
      <c r="A1121" s="8">
        <v>1119</v>
      </c>
      <c r="B1121" s="8">
        <f>IF(Päälaskenta!C$7,Päälaskenta!E$7,Päälaskenta!G$5)</f>
        <v>2.5</v>
      </c>
      <c r="C1121" s="56">
        <v>0.88100000000000001</v>
      </c>
      <c r="D1121" s="93">
        <f t="shared" si="273"/>
        <v>2.8376999999999999</v>
      </c>
      <c r="E1121" s="8">
        <f>IF(Päälaskenta!$C$26,Kaksitasouoma_matriisi!AP1121,Kaksitasouoma_matriisi!AC1121)</f>
        <v>0.10296788189047799</v>
      </c>
      <c r="F1121" s="56">
        <f>IF(D1121&lt;Päälaskenta!H$24,(SQRT(POWER(Päälaskenta!C$24/(2*Päälaskenta!E$24),2)+(D1121/Päälaskenta!E$24))-Päälaskenta!C$24/(2*Päälaskenta!E$24)),IF(D1121=Päälaskenta!H$24,Päälaskenta!D$24,Päälaskenta!D$24+(SQRT(POWER((Päälaskenta!C$20+Päälaskenta!G$24)/(2*Päälaskenta!E$20),2)+((D1121-Päälaskenta!H$24)/Päälaskenta!E$20))-(Päälaskenta!C$20+Päälaskenta!G$24)/(2*Päälaskenta!E$20))))</f>
        <v>0.91300000000000003</v>
      </c>
      <c r="G1121" s="57">
        <f>IF(F1121&gt;Päälaskenta!D$24,(2*SQRT((POWER(Päälaskenta!D$24,2))+POWER(Päälaskenta!E$24*Päälaskenta!D$24,2))+Päälaskenta!C$24)+(2*SQRT((POWER((F1121-Päälaskenta!D$24),2))+POWER(Päälaskenta!E$20*(F1121-Päälaskenta!D$24),2))+Päälaskenta!C$20),(2*SQRT((POWER(F1121,2))+POWER(Päälaskenta!E$24*F1121,2))+Päälaskenta!C$24))</f>
        <v>8.75</v>
      </c>
      <c r="H1121" s="57">
        <f t="shared" si="274"/>
        <v>0.32</v>
      </c>
      <c r="I1121" s="62">
        <f t="shared" si="275"/>
        <v>3.7596999999999998E-2</v>
      </c>
      <c r="J1121" s="8">
        <f>IF(F1121&lt;Päälaskenta!$D$24,0,Kaksitasouoma_matriisi!F1121-Päälaskenta!$D$24)</f>
        <v>0.21299999999999999</v>
      </c>
      <c r="L1121" s="8">
        <f>IF(F1121&gt;Päälaskenta!D$24,F1121-Päälaskenta!D$24,0)</f>
        <v>0.21299999999999999</v>
      </c>
      <c r="M1121" s="8">
        <f>IF(F1121&gt;Päälaskenta!D$24,(Päälaskenta!C$20+(Päälaskenta!E$20*(Kaksitasouoma_matriisi!F1121-Päälaskenta!D$24)))*(Kaksitasouoma_matriisi!F1121-Päälaskenta!D$24),0)</f>
        <v>1.1330534999999999</v>
      </c>
      <c r="N1121" s="8">
        <f>IF(F1121&gt;Päälaskenta!D$24,(2*SQRT((POWER((F1121-Päälaskenta!D$24),2))+POWER(Päälaskenta!E$20*(F1121-Päälaskenta!D$24),2))+Päälaskenta!C$20),0)</f>
        <v>5.76798242167383</v>
      </c>
      <c r="O1121" s="8">
        <f t="shared" si="281"/>
        <v>0.19643844539859001</v>
      </c>
      <c r="P1121" s="8">
        <f>IF(Päälaskenta!$C$29,IF(L1121&gt;Päälaskenta!$F$28,Kaksitasouoma_matriisi!AQ1121,Kaksitasouoma_matriisi!AR1121),Päälaskenta!$F$20)</f>
        <v>0.12</v>
      </c>
      <c r="Q1121" s="8">
        <f t="shared" si="282"/>
        <v>3.1907062983303498</v>
      </c>
      <c r="R1121" s="8">
        <f t="shared" si="276"/>
        <v>0.40053121125013602</v>
      </c>
      <c r="S1121" s="8">
        <f t="shared" si="283"/>
        <v>0.35349717489080301</v>
      </c>
      <c r="U1121" s="93">
        <f>IF(F1121&gt;Päälaskenta!D$24,Päälaskenta!H$24+L1121*Päälaskenta!G$24,F1121*Päälaskenta!C$24 + F1121*F1121*Päälaskenta!E$24)</f>
        <v>1.7012</v>
      </c>
      <c r="V1121" s="8">
        <f>IF(F1121&gt;Päälaskenta!D$24,2*SQRT(POWER(Päälaskenta!D$24,2)+POWER(Päälaskenta!E$24*Päälaskenta!D$24,2))+Päälaskenta!C$24,(2*SQRT((POWER(F1121,2))+POWER(Päälaskenta!E$24*F1121,2))+Päälaskenta!C$24))</f>
        <v>2.9798989873223301</v>
      </c>
      <c r="W1121" s="8">
        <f t="shared" si="284"/>
        <v>0.57089183466875204</v>
      </c>
      <c r="X1121" s="8">
        <f>Päälaskenta!F$24</f>
        <v>7.0000000000000007E-2</v>
      </c>
      <c r="Y1121" s="8">
        <f t="shared" si="285"/>
        <v>16.724759767170099</v>
      </c>
      <c r="Z1121" s="8">
        <f t="shared" si="277"/>
        <v>2.09946878874986</v>
      </c>
      <c r="AA1121" s="8">
        <f t="shared" si="286"/>
        <v>1.23411050361501</v>
      </c>
      <c r="AC1121" s="8">
        <f t="shared" si="278"/>
        <v>0.10296788189047799</v>
      </c>
      <c r="AE1121" s="8">
        <v>1119</v>
      </c>
      <c r="AF1121" s="8">
        <f t="shared" si="272"/>
        <v>19.9154660655004</v>
      </c>
      <c r="AG1121" s="8">
        <f t="shared" si="279"/>
        <v>1.5757926437322701E-2</v>
      </c>
      <c r="AJ1121" s="132">
        <f>IF(Päälaskenta!$F$28&lt;Kaksitasouoma_matriisi!L1121,Päälaskenta!$C$20*Päälaskenta!$F$28,Päälaskenta!$C$20*Kaksitasouoma_matriisi!L1121)</f>
        <v>1.0649999999999999</v>
      </c>
      <c r="AK1121" s="134">
        <f>SQRT(Päälaskenta!$D$20^2+(Päälaskenta!$D$20/(1/Päälaskenta!$E$20))^2)</f>
        <v>1.8029999999999999</v>
      </c>
      <c r="AL1121" s="134">
        <f>IF(Päälaskenta!$F$28&lt;Kaksitasouoma_matriisi!L1121,AK1121*Päälaskenta!$F$28*COS(ATAN(1/Päälaskenta!$E$20)),AK1121*Kaksitasouoma_matriisi!L1121*COS(ATAN(1/Päälaskenta!$E$20)))</f>
        <v>0.32</v>
      </c>
      <c r="AM1121" s="134"/>
      <c r="AN1121" s="134">
        <f t="shared" si="287"/>
        <v>1.385</v>
      </c>
      <c r="AO1121" s="8">
        <f t="shared" si="280"/>
        <v>0.488071325369137</v>
      </c>
      <c r="AP1121" s="134">
        <f>Refererenssiarvoja!$B$16*H1121^(1/6)/(Refererenssiarvoja!$B$15^0.5)*(Päälaskenta!$G$28/2)^0.5*(1-AO1121)^(-1.5)</f>
        <v>0.114</v>
      </c>
      <c r="AQ1121" s="8">
        <f>Refererenssiarvoja!$B$16*Kaksitasouoma_matriisi!O1121^(1/6)/(SQRT((2*Refererenssiarvoja!$B$15)/(Päälaskenta!$F$31*Päälaskenta!$G$31*Päälaskenta!$F$28))+SQRT(Refererenssiarvoja!$B$15)/Refererenssiarvoja!$B$17*LN(Kaksitasouoma_matriisi!L1121/Päälaskenta!$F$28))</f>
        <v>-0.16219488892727299</v>
      </c>
      <c r="AR1121" s="8">
        <f>Refererenssiarvoja!$B$16*Kaksitasouoma_matriisi!O1121^(1/6)/(SQRT((2*Refererenssiarvoja!$B$15)/(Päälaskenta!$F$31*Päälaskenta!$G$31*L1121)))</f>
        <v>0.25121450685733099</v>
      </c>
    </row>
    <row r="1122" spans="1:44" x14ac:dyDescent="0.2">
      <c r="A1122" s="8">
        <v>1120</v>
      </c>
      <c r="B1122" s="8">
        <f>IF(Päälaskenta!C$7,Päälaskenta!E$7,Päälaskenta!G$5)</f>
        <v>2.5</v>
      </c>
      <c r="C1122" s="56">
        <v>0.88</v>
      </c>
      <c r="D1122" s="93">
        <f t="shared" si="273"/>
        <v>2.8409</v>
      </c>
      <c r="E1122" s="8">
        <f>IF(Päälaskenta!$C$26,Kaksitasouoma_matriisi!AP1122,Kaksitasouoma_matriisi!AC1122)</f>
        <v>0.10297489900373499</v>
      </c>
      <c r="F1122" s="56">
        <f>IF(D1122&lt;Päälaskenta!H$24,(SQRT(POWER(Päälaskenta!C$24/(2*Päälaskenta!E$24),2)+(D1122/Päälaskenta!E$24))-Päälaskenta!C$24/(2*Päälaskenta!E$24)),IF(D1122=Päälaskenta!H$24,Päälaskenta!D$24,Päälaskenta!D$24+(SQRT(POWER((Päälaskenta!C$20+Päälaskenta!G$24)/(2*Päälaskenta!E$20),2)+((D1122-Päälaskenta!H$24)/Päälaskenta!E$20))-(Päälaskenta!C$20+Päälaskenta!G$24)/(2*Päälaskenta!E$20))))</f>
        <v>0.91400000000000003</v>
      </c>
      <c r="G1122" s="57">
        <f>IF(F1122&gt;Päälaskenta!D$24,(2*SQRT((POWER(Päälaskenta!D$24,2))+POWER(Päälaskenta!E$24*Päälaskenta!D$24,2))+Päälaskenta!C$24)+(2*SQRT((POWER((F1122-Päälaskenta!D$24),2))+POWER(Päälaskenta!E$20*(F1122-Päälaskenta!D$24),2))+Päälaskenta!C$20),(2*SQRT((POWER(F1122,2))+POWER(Päälaskenta!E$24*F1122,2))+Päälaskenta!C$24))</f>
        <v>8.75</v>
      </c>
      <c r="H1122" s="57">
        <f t="shared" si="274"/>
        <v>0.32</v>
      </c>
      <c r="I1122" s="62">
        <f t="shared" si="275"/>
        <v>3.7517000000000002E-2</v>
      </c>
      <c r="J1122" s="8">
        <f>IF(F1122&lt;Päälaskenta!$D$24,0,Kaksitasouoma_matriisi!F1122-Päälaskenta!$D$24)</f>
        <v>0.214</v>
      </c>
      <c r="L1122" s="8">
        <f>IF(F1122&gt;Päälaskenta!D$24,F1122-Päälaskenta!D$24,0)</f>
        <v>0.214</v>
      </c>
      <c r="M1122" s="8">
        <f>IF(F1122&gt;Päälaskenta!D$24,(Päälaskenta!C$20+(Päälaskenta!E$20*(Kaksitasouoma_matriisi!F1122-Päälaskenta!D$24)))*(Kaksitasouoma_matriisi!F1122-Päälaskenta!D$24),0)</f>
        <v>1.1386940000000001</v>
      </c>
      <c r="N1122" s="8">
        <f>IF(F1122&gt;Päälaskenta!D$24,(2*SQRT((POWER((F1122-Päälaskenta!D$24),2))+POWER(Päälaskenta!E$20*(F1122-Päälaskenta!D$24),2))+Päälaskenta!C$20),0)</f>
        <v>5.7715879729492903</v>
      </c>
      <c r="O1122" s="8">
        <f t="shared" si="281"/>
        <v>0.197293016295847</v>
      </c>
      <c r="P1122" s="8">
        <f>IF(Päälaskenta!$C$29,IF(L1122&gt;Päälaskenta!$F$28,Kaksitasouoma_matriisi!AQ1122,Kaksitasouoma_matriisi!AR1122),Päälaskenta!$F$20)</f>
        <v>0.12</v>
      </c>
      <c r="Q1122" s="8">
        <f t="shared" si="282"/>
        <v>3.2158831580978902</v>
      </c>
      <c r="R1122" s="8">
        <f t="shared" si="276"/>
        <v>0.402388063846088</v>
      </c>
      <c r="S1122" s="8">
        <f t="shared" si="283"/>
        <v>0.35337681927373599</v>
      </c>
      <c r="U1122" s="93">
        <f>IF(F1122&gt;Päälaskenta!D$24,Päälaskenta!H$24+L1122*Päälaskenta!G$24,F1122*Päälaskenta!C$24 + F1122*F1122*Päälaskenta!E$24)</f>
        <v>1.7036</v>
      </c>
      <c r="V1122" s="8">
        <f>IF(F1122&gt;Päälaskenta!D$24,2*SQRT(POWER(Päälaskenta!D$24,2)+POWER(Päälaskenta!E$24*Päälaskenta!D$24,2))+Päälaskenta!C$24,(2*SQRT((POWER(F1122,2))+POWER(Päälaskenta!E$24*F1122,2))+Päälaskenta!C$24))</f>
        <v>2.9798989873223301</v>
      </c>
      <c r="W1122" s="8">
        <f t="shared" si="284"/>
        <v>0.57169723109668802</v>
      </c>
      <c r="X1122" s="8">
        <f>Päälaskenta!F$24</f>
        <v>7.0000000000000007E-2</v>
      </c>
      <c r="Y1122" s="8">
        <f t="shared" si="285"/>
        <v>16.7641028742907</v>
      </c>
      <c r="Z1122" s="8">
        <f t="shared" si="277"/>
        <v>2.0976119361539101</v>
      </c>
      <c r="AA1122" s="8">
        <f t="shared" si="286"/>
        <v>1.2312819536005599</v>
      </c>
      <c r="AC1122" s="8">
        <f t="shared" si="278"/>
        <v>0.10297489900373499</v>
      </c>
      <c r="AE1122" s="8">
        <v>1120</v>
      </c>
      <c r="AF1122" s="8">
        <f t="shared" si="272"/>
        <v>19.979986032388599</v>
      </c>
      <c r="AG1122" s="8">
        <f t="shared" si="279"/>
        <v>1.5656318827598301E-2</v>
      </c>
      <c r="AJ1122" s="132">
        <f>IF(Päälaskenta!$F$28&lt;Kaksitasouoma_matriisi!L1122,Päälaskenta!$C$20*Päälaskenta!$F$28,Päälaskenta!$C$20*Kaksitasouoma_matriisi!L1122)</f>
        <v>1.07</v>
      </c>
      <c r="AK1122" s="134">
        <f>SQRT(Päälaskenta!$D$20^2+(Päälaskenta!$D$20/(1/Päälaskenta!$E$20))^2)</f>
        <v>1.8029999999999999</v>
      </c>
      <c r="AL1122" s="134">
        <f>IF(Päälaskenta!$F$28&lt;Kaksitasouoma_matriisi!L1122,AK1122*Päälaskenta!$F$28*COS(ATAN(1/Päälaskenta!$E$20)),AK1122*Kaksitasouoma_matriisi!L1122*COS(ATAN(1/Päälaskenta!$E$20)))</f>
        <v>0.32100000000000001</v>
      </c>
      <c r="AM1122" s="134"/>
      <c r="AN1122" s="134">
        <f t="shared" si="287"/>
        <v>1.391</v>
      </c>
      <c r="AO1122" s="8">
        <f t="shared" si="280"/>
        <v>0.48963356682741399</v>
      </c>
      <c r="AP1122" s="134">
        <f>Refererenssiarvoja!$B$16*H1122^(1/6)/(Refererenssiarvoja!$B$15^0.5)*(Päälaskenta!$G$28/2)^0.5*(1-AO1122)^(-1.5)</f>
        <v>0.115</v>
      </c>
      <c r="AQ1122" s="8">
        <f>Refererenssiarvoja!$B$16*Kaksitasouoma_matriisi!O1122^(1/6)/(SQRT((2*Refererenssiarvoja!$B$15)/(Päälaskenta!$F$31*Päälaskenta!$G$31*Päälaskenta!$F$28))+SQRT(Refererenssiarvoja!$B$15)/Refererenssiarvoja!$B$17*LN(Kaksitasouoma_matriisi!L1122/Päälaskenta!$F$28))</f>
        <v>-0.163588607127894</v>
      </c>
      <c r="AR1122" s="8">
        <f>Refererenssiarvoja!$B$16*Kaksitasouoma_matriisi!O1122^(1/6)/(SQRT((2*Refererenssiarvoja!$B$15)/(Päälaskenta!$F$31*Päälaskenta!$G$31*L1122)))</f>
        <v>0.25198576284579899</v>
      </c>
    </row>
    <row r="1123" spans="1:44" x14ac:dyDescent="0.2">
      <c r="A1123" s="8">
        <v>1121</v>
      </c>
      <c r="B1123" s="8">
        <f>IF(Päälaskenta!C$7,Päälaskenta!E$7,Päälaskenta!G$5)</f>
        <v>2.5</v>
      </c>
      <c r="C1123" s="56">
        <v>0.879</v>
      </c>
      <c r="D1123" s="93">
        <f t="shared" si="273"/>
        <v>2.8441000000000001</v>
      </c>
      <c r="E1123" s="8">
        <f>IF(Päälaskenta!$C$26,Kaksitasouoma_matriisi!AP1123,Kaksitasouoma_matriisi!AC1123)</f>
        <v>0.10297489900373499</v>
      </c>
      <c r="F1123" s="56">
        <f>IF(D1123&lt;Päälaskenta!H$24,(SQRT(POWER(Päälaskenta!C$24/(2*Päälaskenta!E$24),2)+(D1123/Päälaskenta!E$24))-Päälaskenta!C$24/(2*Päälaskenta!E$24)),IF(D1123=Päälaskenta!H$24,Päälaskenta!D$24,Päälaskenta!D$24+(SQRT(POWER((Päälaskenta!C$20+Päälaskenta!G$24)/(2*Päälaskenta!E$20),2)+((D1123-Päälaskenta!H$24)/Päälaskenta!E$20))-(Päälaskenta!C$20+Päälaskenta!G$24)/(2*Päälaskenta!E$20))))</f>
        <v>0.91400000000000003</v>
      </c>
      <c r="G1123" s="57">
        <f>IF(F1123&gt;Päälaskenta!D$24,(2*SQRT((POWER(Päälaskenta!D$24,2))+POWER(Päälaskenta!E$24*Päälaskenta!D$24,2))+Päälaskenta!C$24)+(2*SQRT((POWER((F1123-Päälaskenta!D$24),2))+POWER(Päälaskenta!E$20*(F1123-Päälaskenta!D$24),2))+Päälaskenta!C$20),(2*SQRT((POWER(F1123,2))+POWER(Päälaskenta!E$24*F1123,2))+Päälaskenta!C$24))</f>
        <v>8.75</v>
      </c>
      <c r="H1123" s="57">
        <f t="shared" si="274"/>
        <v>0.33</v>
      </c>
      <c r="I1123" s="62">
        <f t="shared" si="275"/>
        <v>3.5927000000000001E-2</v>
      </c>
      <c r="J1123" s="8">
        <f>IF(F1123&lt;Päälaskenta!$D$24,0,Kaksitasouoma_matriisi!F1123-Päälaskenta!$D$24)</f>
        <v>0.214</v>
      </c>
      <c r="L1123" s="8">
        <f>IF(F1123&gt;Päälaskenta!D$24,F1123-Päälaskenta!D$24,0)</f>
        <v>0.214</v>
      </c>
      <c r="M1123" s="8">
        <f>IF(F1123&gt;Päälaskenta!D$24,(Päälaskenta!C$20+(Päälaskenta!E$20*(Kaksitasouoma_matriisi!F1123-Päälaskenta!D$24)))*(Kaksitasouoma_matriisi!F1123-Päälaskenta!D$24),0)</f>
        <v>1.1386940000000001</v>
      </c>
      <c r="N1123" s="8">
        <f>IF(F1123&gt;Päälaskenta!D$24,(2*SQRT((POWER((F1123-Päälaskenta!D$24),2))+POWER(Päälaskenta!E$20*(F1123-Päälaskenta!D$24),2))+Päälaskenta!C$20),0)</f>
        <v>5.7715879729492903</v>
      </c>
      <c r="O1123" s="8">
        <f t="shared" si="281"/>
        <v>0.197293016295847</v>
      </c>
      <c r="P1123" s="8">
        <f>IF(Päälaskenta!$C$29,IF(L1123&gt;Päälaskenta!$F$28,Kaksitasouoma_matriisi!AQ1123,Kaksitasouoma_matriisi!AR1123),Päälaskenta!$F$20)</f>
        <v>0.12</v>
      </c>
      <c r="Q1123" s="8">
        <f t="shared" si="282"/>
        <v>3.2158831580978902</v>
      </c>
      <c r="R1123" s="8">
        <f t="shared" si="276"/>
        <v>0.402388063846088</v>
      </c>
      <c r="S1123" s="8">
        <f t="shared" si="283"/>
        <v>0.35337681927373599</v>
      </c>
      <c r="U1123" s="93">
        <f>IF(F1123&gt;Päälaskenta!D$24,Päälaskenta!H$24+L1123*Päälaskenta!G$24,F1123*Päälaskenta!C$24 + F1123*F1123*Päälaskenta!E$24)</f>
        <v>1.7036</v>
      </c>
      <c r="V1123" s="8">
        <f>IF(F1123&gt;Päälaskenta!D$24,2*SQRT(POWER(Päälaskenta!D$24,2)+POWER(Päälaskenta!E$24*Päälaskenta!D$24,2))+Päälaskenta!C$24,(2*SQRT((POWER(F1123,2))+POWER(Päälaskenta!E$24*F1123,2))+Päälaskenta!C$24))</f>
        <v>2.9798989873223301</v>
      </c>
      <c r="W1123" s="8">
        <f t="shared" si="284"/>
        <v>0.57169723109668802</v>
      </c>
      <c r="X1123" s="8">
        <f>Päälaskenta!F$24</f>
        <v>7.0000000000000007E-2</v>
      </c>
      <c r="Y1123" s="8">
        <f t="shared" si="285"/>
        <v>16.7641028742907</v>
      </c>
      <c r="Z1123" s="8">
        <f t="shared" si="277"/>
        <v>2.0976119361539101</v>
      </c>
      <c r="AA1123" s="8">
        <f t="shared" si="286"/>
        <v>1.2312819536005599</v>
      </c>
      <c r="AC1123" s="8">
        <f t="shared" si="278"/>
        <v>0.10297489900373499</v>
      </c>
      <c r="AE1123" s="8">
        <v>1121</v>
      </c>
      <c r="AF1123" s="8">
        <f t="shared" ref="AF1123:AF1186" si="288">Q1123+Y1123</f>
        <v>19.979986032388599</v>
      </c>
      <c r="AG1123" s="8">
        <f t="shared" si="279"/>
        <v>1.5656318827598301E-2</v>
      </c>
      <c r="AJ1123" s="132">
        <f>IF(Päälaskenta!$F$28&lt;Kaksitasouoma_matriisi!L1123,Päälaskenta!$C$20*Päälaskenta!$F$28,Päälaskenta!$C$20*Kaksitasouoma_matriisi!L1123)</f>
        <v>1.07</v>
      </c>
      <c r="AK1123" s="134">
        <f>SQRT(Päälaskenta!$D$20^2+(Päälaskenta!$D$20/(1/Päälaskenta!$E$20))^2)</f>
        <v>1.8029999999999999</v>
      </c>
      <c r="AL1123" s="134">
        <f>IF(Päälaskenta!$F$28&lt;Kaksitasouoma_matriisi!L1123,AK1123*Päälaskenta!$F$28*COS(ATAN(1/Päälaskenta!$E$20)),AK1123*Kaksitasouoma_matriisi!L1123*COS(ATAN(1/Päälaskenta!$E$20)))</f>
        <v>0.32100000000000001</v>
      </c>
      <c r="AM1123" s="134"/>
      <c r="AN1123" s="134">
        <f t="shared" si="287"/>
        <v>1.391</v>
      </c>
      <c r="AO1123" s="8">
        <f t="shared" si="280"/>
        <v>0.489082662353644</v>
      </c>
      <c r="AP1123" s="134">
        <f>Refererenssiarvoja!$B$16*H1123^(1/6)/(Refererenssiarvoja!$B$15^0.5)*(Päälaskenta!$G$28/2)^0.5*(1-AO1123)^(-1.5)</f>
        <v>0.115</v>
      </c>
      <c r="AQ1123" s="8">
        <f>Refererenssiarvoja!$B$16*Kaksitasouoma_matriisi!O1123^(1/6)/(SQRT((2*Refererenssiarvoja!$B$15)/(Päälaskenta!$F$31*Päälaskenta!$G$31*Päälaskenta!$F$28))+SQRT(Refererenssiarvoja!$B$15)/Refererenssiarvoja!$B$17*LN(Kaksitasouoma_matriisi!L1123/Päälaskenta!$F$28))</f>
        <v>-0.163588607127894</v>
      </c>
      <c r="AR1123" s="8">
        <f>Refererenssiarvoja!$B$16*Kaksitasouoma_matriisi!O1123^(1/6)/(SQRT((2*Refererenssiarvoja!$B$15)/(Päälaskenta!$F$31*Päälaskenta!$G$31*L1123)))</f>
        <v>0.25198576284579899</v>
      </c>
    </row>
    <row r="1124" spans="1:44" x14ac:dyDescent="0.2">
      <c r="A1124" s="8">
        <v>1122</v>
      </c>
      <c r="B1124" s="8">
        <f>IF(Päälaskenta!C$7,Päälaskenta!E$7,Päälaskenta!G$5)</f>
        <v>2.5</v>
      </c>
      <c r="C1124" s="56">
        <v>0.878</v>
      </c>
      <c r="D1124" s="93">
        <f t="shared" si="273"/>
        <v>2.8473999999999999</v>
      </c>
      <c r="E1124" s="8">
        <f>IF(Päälaskenta!$C$26,Kaksitasouoma_matriisi!AP1124,Kaksitasouoma_matriisi!AC1124)</f>
        <v>0.102981910337371</v>
      </c>
      <c r="F1124" s="56">
        <f>IF(D1124&lt;Päälaskenta!H$24,(SQRT(POWER(Päälaskenta!C$24/(2*Päälaskenta!E$24),2)+(D1124/Päälaskenta!E$24))-Päälaskenta!C$24/(2*Päälaskenta!E$24)),IF(D1124=Päälaskenta!H$24,Päälaskenta!D$24,Päälaskenta!D$24+(SQRT(POWER((Päälaskenta!C$20+Päälaskenta!G$24)/(2*Päälaskenta!E$20),2)+((D1124-Päälaskenta!H$24)/Päälaskenta!E$20))-(Päälaskenta!C$20+Päälaskenta!G$24)/(2*Päälaskenta!E$20))))</f>
        <v>0.91500000000000004</v>
      </c>
      <c r="G1124" s="57">
        <f>IF(F1124&gt;Päälaskenta!D$24,(2*SQRT((POWER(Päälaskenta!D$24,2))+POWER(Päälaskenta!E$24*Päälaskenta!D$24,2))+Päälaskenta!C$24)+(2*SQRT((POWER((F1124-Päälaskenta!D$24),2))+POWER(Päälaskenta!E$20*(F1124-Päälaskenta!D$24),2))+Päälaskenta!C$20),(2*SQRT((POWER(F1124,2))+POWER(Päälaskenta!E$24*F1124,2))+Päälaskenta!C$24))</f>
        <v>8.76</v>
      </c>
      <c r="H1124" s="57">
        <f t="shared" si="274"/>
        <v>0.33</v>
      </c>
      <c r="I1124" s="62">
        <f t="shared" si="275"/>
        <v>3.585E-2</v>
      </c>
      <c r="J1124" s="8">
        <f>IF(F1124&lt;Päälaskenta!$D$24,0,Kaksitasouoma_matriisi!F1124-Päälaskenta!$D$24)</f>
        <v>0.215</v>
      </c>
      <c r="L1124" s="8">
        <f>IF(F1124&gt;Päälaskenta!D$24,F1124-Päälaskenta!D$24,0)</f>
        <v>0.215</v>
      </c>
      <c r="M1124" s="8">
        <f>IF(F1124&gt;Päälaskenta!D$24,(Päälaskenta!C$20+(Päälaskenta!E$20*(Kaksitasouoma_matriisi!F1124-Päälaskenta!D$24)))*(Kaksitasouoma_matriisi!F1124-Päälaskenta!D$24),0)</f>
        <v>1.1443375</v>
      </c>
      <c r="N1124" s="8">
        <f>IF(F1124&gt;Päälaskenta!D$24,(2*SQRT((POWER((F1124-Päälaskenta!D$24),2))+POWER(Päälaskenta!E$20*(F1124-Päälaskenta!D$24),2))+Päälaskenta!C$20),0)</f>
        <v>5.7751935242247603</v>
      </c>
      <c r="O1124" s="8">
        <f t="shared" si="281"/>
        <v>0.19814703961000399</v>
      </c>
      <c r="P1124" s="8">
        <f>IF(Päälaskenta!$C$29,IF(L1124&gt;Päälaskenta!$F$28,Kaksitasouoma_matriisi!AQ1124,Kaksitasouoma_matriisi!AR1124),Päälaskenta!$F$20)</f>
        <v>0.12</v>
      </c>
      <c r="Q1124" s="8">
        <f t="shared" si="282"/>
        <v>3.2411411353432902</v>
      </c>
      <c r="R1124" s="8">
        <f t="shared" si="276"/>
        <v>0.40424069836020698</v>
      </c>
      <c r="S1124" s="8">
        <f t="shared" si="283"/>
        <v>0.35325303798940999</v>
      </c>
      <c r="U1124" s="93">
        <f>IF(F1124&gt;Päälaskenta!D$24,Päälaskenta!H$24+L1124*Päälaskenta!G$24,F1124*Päälaskenta!C$24 + F1124*F1124*Päälaskenta!E$24)</f>
        <v>1.706</v>
      </c>
      <c r="V1124" s="8">
        <f>IF(F1124&gt;Päälaskenta!D$24,2*SQRT(POWER(Päälaskenta!D$24,2)+POWER(Päälaskenta!E$24*Päälaskenta!D$24,2))+Päälaskenta!C$24,(2*SQRT((POWER(F1124,2))+POWER(Päälaskenta!E$24*F1124,2))+Päälaskenta!C$24))</f>
        <v>2.9798989873223301</v>
      </c>
      <c r="W1124" s="8">
        <f t="shared" si="284"/>
        <v>0.572502627524624</v>
      </c>
      <c r="X1124" s="8">
        <f>Päälaskenta!F$24</f>
        <v>7.0000000000000007E-2</v>
      </c>
      <c r="Y1124" s="8">
        <f t="shared" si="285"/>
        <v>16.803482949335098</v>
      </c>
      <c r="Z1124" s="8">
        <f t="shared" si="277"/>
        <v>2.0957593016397902</v>
      </c>
      <c r="AA1124" s="8">
        <f t="shared" si="286"/>
        <v>1.2284638344899099</v>
      </c>
      <c r="AC1124" s="8">
        <f t="shared" si="278"/>
        <v>0.102981910337371</v>
      </c>
      <c r="AE1124" s="8">
        <v>1122</v>
      </c>
      <c r="AF1124" s="8">
        <f t="shared" si="288"/>
        <v>20.0446240846784</v>
      </c>
      <c r="AG1124" s="8">
        <f t="shared" si="279"/>
        <v>1.55555075319153E-2</v>
      </c>
      <c r="AJ1124" s="132">
        <f>IF(Päälaskenta!$F$28&lt;Kaksitasouoma_matriisi!L1124,Päälaskenta!$C$20*Päälaskenta!$F$28,Päälaskenta!$C$20*Kaksitasouoma_matriisi!L1124)</f>
        <v>1.075</v>
      </c>
      <c r="AK1124" s="134">
        <f>SQRT(Päälaskenta!$D$20^2+(Päälaskenta!$D$20/(1/Päälaskenta!$E$20))^2)</f>
        <v>1.8029999999999999</v>
      </c>
      <c r="AL1124" s="134">
        <f>IF(Päälaskenta!$F$28&lt;Kaksitasouoma_matriisi!L1124,AK1124*Päälaskenta!$F$28*COS(ATAN(1/Päälaskenta!$E$20)),AK1124*Kaksitasouoma_matriisi!L1124*COS(ATAN(1/Päälaskenta!$E$20)))</f>
        <v>0.32300000000000001</v>
      </c>
      <c r="AM1124" s="134"/>
      <c r="AN1124" s="134">
        <f t="shared" si="287"/>
        <v>1.3979999999999999</v>
      </c>
      <c r="AO1124" s="8">
        <f t="shared" si="280"/>
        <v>0.49097422209735198</v>
      </c>
      <c r="AP1124" s="134">
        <f>Refererenssiarvoja!$B$16*H1124^(1/6)/(Refererenssiarvoja!$B$15^0.5)*(Päälaskenta!$G$28/2)^0.5*(1-AO1124)^(-1.5)</f>
        <v>0.11600000000000001</v>
      </c>
      <c r="AQ1124" s="8">
        <f>Refererenssiarvoja!$B$16*Kaksitasouoma_matriisi!O1124^(1/6)/(SQRT((2*Refererenssiarvoja!$B$15)/(Päälaskenta!$F$31*Päälaskenta!$G$31*Päälaskenta!$F$28))+SQRT(Refererenssiarvoja!$B$15)/Refererenssiarvoja!$B$17*LN(Kaksitasouoma_matriisi!L1124/Päälaskenta!$F$28))</f>
        <v>-0.164997815522689</v>
      </c>
      <c r="AR1124" s="8">
        <f>Refererenssiarvoja!$B$16*Kaksitasouoma_matriisi!O1124^(1/6)/(SQRT((2*Refererenssiarvoja!$B$15)/(Päälaskenta!$F$31*Päälaskenta!$G$31*L1124)))</f>
        <v>0.252755720256088</v>
      </c>
    </row>
    <row r="1125" spans="1:44" x14ac:dyDescent="0.2">
      <c r="A1125" s="8">
        <v>1123</v>
      </c>
      <c r="B1125" s="8">
        <f>IF(Päälaskenta!C$7,Päälaskenta!E$7,Päälaskenta!G$5)</f>
        <v>2.5</v>
      </c>
      <c r="C1125" s="56">
        <v>0.877</v>
      </c>
      <c r="D1125" s="93">
        <f t="shared" si="273"/>
        <v>2.8506</v>
      </c>
      <c r="E1125" s="8">
        <f>IF(Päälaskenta!$C$26,Kaksitasouoma_matriisi!AP1125,Kaksitasouoma_matriisi!AC1125)</f>
        <v>0.102981910337371</v>
      </c>
      <c r="F1125" s="56">
        <f>IF(D1125&lt;Päälaskenta!H$24,(SQRT(POWER(Päälaskenta!C$24/(2*Päälaskenta!E$24),2)+(D1125/Päälaskenta!E$24))-Päälaskenta!C$24/(2*Päälaskenta!E$24)),IF(D1125=Päälaskenta!H$24,Päälaskenta!D$24,Päälaskenta!D$24+(SQRT(POWER((Päälaskenta!C$20+Päälaskenta!G$24)/(2*Päälaskenta!E$20),2)+((D1125-Päälaskenta!H$24)/Päälaskenta!E$20))-(Päälaskenta!C$20+Päälaskenta!G$24)/(2*Päälaskenta!E$20))))</f>
        <v>0.91500000000000004</v>
      </c>
      <c r="G1125" s="57">
        <f>IF(F1125&gt;Päälaskenta!D$24,(2*SQRT((POWER(Päälaskenta!D$24,2))+POWER(Päälaskenta!E$24*Päälaskenta!D$24,2))+Päälaskenta!C$24)+(2*SQRT((POWER((F1125-Päälaskenta!D$24),2))+POWER(Päälaskenta!E$20*(F1125-Päälaskenta!D$24),2))+Päälaskenta!C$20),(2*SQRT((POWER(F1125,2))+POWER(Päälaskenta!E$24*F1125,2))+Päälaskenta!C$24))</f>
        <v>8.76</v>
      </c>
      <c r="H1125" s="57">
        <f t="shared" si="274"/>
        <v>0.33</v>
      </c>
      <c r="I1125" s="62">
        <f t="shared" si="275"/>
        <v>3.5769000000000002E-2</v>
      </c>
      <c r="J1125" s="8">
        <f>IF(F1125&lt;Päälaskenta!$D$24,0,Kaksitasouoma_matriisi!F1125-Päälaskenta!$D$24)</f>
        <v>0.215</v>
      </c>
      <c r="L1125" s="8">
        <f>IF(F1125&gt;Päälaskenta!D$24,F1125-Päälaskenta!D$24,0)</f>
        <v>0.215</v>
      </c>
      <c r="M1125" s="8">
        <f>IF(F1125&gt;Päälaskenta!D$24,(Päälaskenta!C$20+(Päälaskenta!E$20*(Kaksitasouoma_matriisi!F1125-Päälaskenta!D$24)))*(Kaksitasouoma_matriisi!F1125-Päälaskenta!D$24),0)</f>
        <v>1.1443375</v>
      </c>
      <c r="N1125" s="8">
        <f>IF(F1125&gt;Päälaskenta!D$24,(2*SQRT((POWER((F1125-Päälaskenta!D$24),2))+POWER(Päälaskenta!E$20*(F1125-Päälaskenta!D$24),2))+Päälaskenta!C$20),0)</f>
        <v>5.7751935242247603</v>
      </c>
      <c r="O1125" s="8">
        <f t="shared" si="281"/>
        <v>0.19814703961000399</v>
      </c>
      <c r="P1125" s="8">
        <f>IF(Päälaskenta!$C$29,IF(L1125&gt;Päälaskenta!$F$28,Kaksitasouoma_matriisi!AQ1125,Kaksitasouoma_matriisi!AR1125),Päälaskenta!$F$20)</f>
        <v>0.12</v>
      </c>
      <c r="Q1125" s="8">
        <f t="shared" si="282"/>
        <v>3.2411411353432902</v>
      </c>
      <c r="R1125" s="8">
        <f t="shared" si="276"/>
        <v>0.40424069836020698</v>
      </c>
      <c r="S1125" s="8">
        <f t="shared" si="283"/>
        <v>0.35325303798940999</v>
      </c>
      <c r="U1125" s="93">
        <f>IF(F1125&gt;Päälaskenta!D$24,Päälaskenta!H$24+L1125*Päälaskenta!G$24,F1125*Päälaskenta!C$24 + F1125*F1125*Päälaskenta!E$24)</f>
        <v>1.706</v>
      </c>
      <c r="V1125" s="8">
        <f>IF(F1125&gt;Päälaskenta!D$24,2*SQRT(POWER(Päälaskenta!D$24,2)+POWER(Päälaskenta!E$24*Päälaskenta!D$24,2))+Päälaskenta!C$24,(2*SQRT((POWER(F1125,2))+POWER(Päälaskenta!E$24*F1125,2))+Päälaskenta!C$24))</f>
        <v>2.9798989873223301</v>
      </c>
      <c r="W1125" s="8">
        <f t="shared" si="284"/>
        <v>0.572502627524624</v>
      </c>
      <c r="X1125" s="8">
        <f>Päälaskenta!F$24</f>
        <v>7.0000000000000007E-2</v>
      </c>
      <c r="Y1125" s="8">
        <f t="shared" si="285"/>
        <v>16.803482949335098</v>
      </c>
      <c r="Z1125" s="8">
        <f t="shared" si="277"/>
        <v>2.0957593016397902</v>
      </c>
      <c r="AA1125" s="8">
        <f t="shared" si="286"/>
        <v>1.2284638344899099</v>
      </c>
      <c r="AC1125" s="8">
        <f t="shared" si="278"/>
        <v>0.102981910337371</v>
      </c>
      <c r="AE1125" s="8">
        <v>1123</v>
      </c>
      <c r="AF1125" s="8">
        <f t="shared" si="288"/>
        <v>20.0446240846784</v>
      </c>
      <c r="AG1125" s="8">
        <f t="shared" si="279"/>
        <v>1.55555075319153E-2</v>
      </c>
      <c r="AJ1125" s="132">
        <f>IF(Päälaskenta!$F$28&lt;Kaksitasouoma_matriisi!L1125,Päälaskenta!$C$20*Päälaskenta!$F$28,Päälaskenta!$C$20*Kaksitasouoma_matriisi!L1125)</f>
        <v>1.075</v>
      </c>
      <c r="AK1125" s="134">
        <f>SQRT(Päälaskenta!$D$20^2+(Päälaskenta!$D$20/(1/Päälaskenta!$E$20))^2)</f>
        <v>1.8029999999999999</v>
      </c>
      <c r="AL1125" s="134">
        <f>IF(Päälaskenta!$F$28&lt;Kaksitasouoma_matriisi!L1125,AK1125*Päälaskenta!$F$28*COS(ATAN(1/Päälaskenta!$E$20)),AK1125*Kaksitasouoma_matriisi!L1125*COS(ATAN(1/Päälaskenta!$E$20)))</f>
        <v>0.32300000000000001</v>
      </c>
      <c r="AM1125" s="134"/>
      <c r="AN1125" s="134">
        <f t="shared" si="287"/>
        <v>1.3979999999999999</v>
      </c>
      <c r="AO1125" s="8">
        <f t="shared" si="280"/>
        <v>0.49042306882761499</v>
      </c>
      <c r="AP1125" s="134">
        <f>Refererenssiarvoja!$B$16*H1125^(1/6)/(Refererenssiarvoja!$B$15^0.5)*(Päälaskenta!$G$28/2)^0.5*(1-AO1125)^(-1.5)</f>
        <v>0.115</v>
      </c>
      <c r="AQ1125" s="8">
        <f>Refererenssiarvoja!$B$16*Kaksitasouoma_matriisi!O1125^(1/6)/(SQRT((2*Refererenssiarvoja!$B$15)/(Päälaskenta!$F$31*Päälaskenta!$G$31*Päälaskenta!$F$28))+SQRT(Refererenssiarvoja!$B$15)/Refererenssiarvoja!$B$17*LN(Kaksitasouoma_matriisi!L1125/Päälaskenta!$F$28))</f>
        <v>-0.164997815522689</v>
      </c>
      <c r="AR1125" s="8">
        <f>Refererenssiarvoja!$B$16*Kaksitasouoma_matriisi!O1125^(1/6)/(SQRT((2*Refererenssiarvoja!$B$15)/(Päälaskenta!$F$31*Päälaskenta!$G$31*L1125)))</f>
        <v>0.252755720256088</v>
      </c>
    </row>
    <row r="1126" spans="1:44" x14ac:dyDescent="0.2">
      <c r="A1126" s="8">
        <v>1124</v>
      </c>
      <c r="B1126" s="8">
        <f>IF(Päälaskenta!C$7,Päälaskenta!E$7,Päälaskenta!G$5)</f>
        <v>2.5</v>
      </c>
      <c r="C1126" s="56">
        <v>0.876</v>
      </c>
      <c r="D1126" s="93">
        <f t="shared" si="273"/>
        <v>2.8538999999999999</v>
      </c>
      <c r="E1126" s="8">
        <f>IF(Päälaskenta!$C$26,Kaksitasouoma_matriisi!AP1126,Kaksitasouoma_matriisi!AC1126)</f>
        <v>0.102981910337371</v>
      </c>
      <c r="F1126" s="56">
        <f>IF(D1126&lt;Päälaskenta!H$24,(SQRT(POWER(Päälaskenta!C$24/(2*Päälaskenta!E$24),2)+(D1126/Päälaskenta!E$24))-Päälaskenta!C$24/(2*Päälaskenta!E$24)),IF(D1126=Päälaskenta!H$24,Päälaskenta!D$24,Päälaskenta!D$24+(SQRT(POWER((Päälaskenta!C$20+Päälaskenta!G$24)/(2*Päälaskenta!E$20),2)+((D1126-Päälaskenta!H$24)/Päälaskenta!E$20))-(Päälaskenta!C$20+Päälaskenta!G$24)/(2*Päälaskenta!E$20))))</f>
        <v>0.91500000000000004</v>
      </c>
      <c r="G1126" s="57">
        <f>IF(F1126&gt;Päälaskenta!D$24,(2*SQRT((POWER(Päälaskenta!D$24,2))+POWER(Päälaskenta!E$24*Päälaskenta!D$24,2))+Päälaskenta!C$24)+(2*SQRT((POWER((F1126-Päälaskenta!D$24),2))+POWER(Päälaskenta!E$20*(F1126-Päälaskenta!D$24),2))+Päälaskenta!C$20),(2*SQRT((POWER(F1126,2))+POWER(Päälaskenta!E$24*F1126,2))+Päälaskenta!C$24))</f>
        <v>8.76</v>
      </c>
      <c r="H1126" s="57">
        <f t="shared" si="274"/>
        <v>0.33</v>
      </c>
      <c r="I1126" s="62">
        <f t="shared" si="275"/>
        <v>3.5687000000000003E-2</v>
      </c>
      <c r="J1126" s="8">
        <f>IF(F1126&lt;Päälaskenta!$D$24,0,Kaksitasouoma_matriisi!F1126-Päälaskenta!$D$24)</f>
        <v>0.215</v>
      </c>
      <c r="L1126" s="8">
        <f>IF(F1126&gt;Päälaskenta!D$24,F1126-Päälaskenta!D$24,0)</f>
        <v>0.215</v>
      </c>
      <c r="M1126" s="8">
        <f>IF(F1126&gt;Päälaskenta!D$24,(Päälaskenta!C$20+(Päälaskenta!E$20*(Kaksitasouoma_matriisi!F1126-Päälaskenta!D$24)))*(Kaksitasouoma_matriisi!F1126-Päälaskenta!D$24),0)</f>
        <v>1.1443375</v>
      </c>
      <c r="N1126" s="8">
        <f>IF(F1126&gt;Päälaskenta!D$24,(2*SQRT((POWER((F1126-Päälaskenta!D$24),2))+POWER(Päälaskenta!E$20*(F1126-Päälaskenta!D$24),2))+Päälaskenta!C$20),0)</f>
        <v>5.7751935242247603</v>
      </c>
      <c r="O1126" s="8">
        <f t="shared" si="281"/>
        <v>0.19814703961000399</v>
      </c>
      <c r="P1126" s="8">
        <f>IF(Päälaskenta!$C$29,IF(L1126&gt;Päälaskenta!$F$28,Kaksitasouoma_matriisi!AQ1126,Kaksitasouoma_matriisi!AR1126),Päälaskenta!$F$20)</f>
        <v>0.12</v>
      </c>
      <c r="Q1126" s="8">
        <f t="shared" si="282"/>
        <v>3.2411411353432902</v>
      </c>
      <c r="R1126" s="8">
        <f t="shared" si="276"/>
        <v>0.40424069836020698</v>
      </c>
      <c r="S1126" s="8">
        <f t="shared" si="283"/>
        <v>0.35325303798940999</v>
      </c>
      <c r="U1126" s="93">
        <f>IF(F1126&gt;Päälaskenta!D$24,Päälaskenta!H$24+L1126*Päälaskenta!G$24,F1126*Päälaskenta!C$24 + F1126*F1126*Päälaskenta!E$24)</f>
        <v>1.706</v>
      </c>
      <c r="V1126" s="8">
        <f>IF(F1126&gt;Päälaskenta!D$24,2*SQRT(POWER(Päälaskenta!D$24,2)+POWER(Päälaskenta!E$24*Päälaskenta!D$24,2))+Päälaskenta!C$24,(2*SQRT((POWER(F1126,2))+POWER(Päälaskenta!E$24*F1126,2))+Päälaskenta!C$24))</f>
        <v>2.9798989873223301</v>
      </c>
      <c r="W1126" s="8">
        <f t="shared" si="284"/>
        <v>0.572502627524624</v>
      </c>
      <c r="X1126" s="8">
        <f>Päälaskenta!F$24</f>
        <v>7.0000000000000007E-2</v>
      </c>
      <c r="Y1126" s="8">
        <f t="shared" si="285"/>
        <v>16.803482949335098</v>
      </c>
      <c r="Z1126" s="8">
        <f t="shared" si="277"/>
        <v>2.0957593016397902</v>
      </c>
      <c r="AA1126" s="8">
        <f t="shared" si="286"/>
        <v>1.2284638344899099</v>
      </c>
      <c r="AC1126" s="8">
        <f t="shared" si="278"/>
        <v>0.102981910337371</v>
      </c>
      <c r="AE1126" s="8">
        <v>1124</v>
      </c>
      <c r="AF1126" s="8">
        <f t="shared" si="288"/>
        <v>20.0446240846784</v>
      </c>
      <c r="AG1126" s="8">
        <f t="shared" si="279"/>
        <v>1.55555075319153E-2</v>
      </c>
      <c r="AJ1126" s="132">
        <f>IF(Päälaskenta!$F$28&lt;Kaksitasouoma_matriisi!L1126,Päälaskenta!$C$20*Päälaskenta!$F$28,Päälaskenta!$C$20*Kaksitasouoma_matriisi!L1126)</f>
        <v>1.075</v>
      </c>
      <c r="AK1126" s="134">
        <f>SQRT(Päälaskenta!$D$20^2+(Päälaskenta!$D$20/(1/Päälaskenta!$E$20))^2)</f>
        <v>1.8029999999999999</v>
      </c>
      <c r="AL1126" s="134">
        <f>IF(Päälaskenta!$F$28&lt;Kaksitasouoma_matriisi!L1126,AK1126*Päälaskenta!$F$28*COS(ATAN(1/Päälaskenta!$E$20)),AK1126*Kaksitasouoma_matriisi!L1126*COS(ATAN(1/Päälaskenta!$E$20)))</f>
        <v>0.32300000000000001</v>
      </c>
      <c r="AM1126" s="134"/>
      <c r="AN1126" s="134">
        <f t="shared" si="287"/>
        <v>1.3979999999999999</v>
      </c>
      <c r="AO1126" s="8">
        <f t="shared" si="280"/>
        <v>0.48985598654472801</v>
      </c>
      <c r="AP1126" s="134">
        <f>Refererenssiarvoja!$B$16*H1126^(1/6)/(Refererenssiarvoja!$B$15^0.5)*(Päälaskenta!$G$28/2)^0.5*(1-AO1126)^(-1.5)</f>
        <v>0.115</v>
      </c>
      <c r="AQ1126" s="8">
        <f>Refererenssiarvoja!$B$16*Kaksitasouoma_matriisi!O1126^(1/6)/(SQRT((2*Refererenssiarvoja!$B$15)/(Päälaskenta!$F$31*Päälaskenta!$G$31*Päälaskenta!$F$28))+SQRT(Refererenssiarvoja!$B$15)/Refererenssiarvoja!$B$17*LN(Kaksitasouoma_matriisi!L1126/Päälaskenta!$F$28))</f>
        <v>-0.164997815522689</v>
      </c>
      <c r="AR1126" s="8">
        <f>Refererenssiarvoja!$B$16*Kaksitasouoma_matriisi!O1126^(1/6)/(SQRT((2*Refererenssiarvoja!$B$15)/(Päälaskenta!$F$31*Päälaskenta!$G$31*L1126)))</f>
        <v>0.252755720256088</v>
      </c>
    </row>
    <row r="1127" spans="1:44" x14ac:dyDescent="0.2">
      <c r="A1127" s="8">
        <v>1125</v>
      </c>
      <c r="B1127" s="8">
        <f>IF(Päälaskenta!C$7,Päälaskenta!E$7,Päälaskenta!G$5)</f>
        <v>2.5</v>
      </c>
      <c r="C1127" s="56">
        <v>0.875</v>
      </c>
      <c r="D1127" s="93">
        <f t="shared" si="273"/>
        <v>2.8571</v>
      </c>
      <c r="E1127" s="8">
        <f>IF(Päälaskenta!$C$26,Kaksitasouoma_matriisi!AP1127,Kaksitasouoma_matriisi!AC1127)</f>
        <v>0.10298891589852301</v>
      </c>
      <c r="F1127" s="56">
        <f>IF(D1127&lt;Päälaskenta!H$24,(SQRT(POWER(Päälaskenta!C$24/(2*Päälaskenta!E$24),2)+(D1127/Päälaskenta!E$24))-Päälaskenta!C$24/(2*Päälaskenta!E$24)),IF(D1127=Päälaskenta!H$24,Päälaskenta!D$24,Päälaskenta!D$24+(SQRT(POWER((Päälaskenta!C$20+Päälaskenta!G$24)/(2*Päälaskenta!E$20),2)+((D1127-Päälaskenta!H$24)/Päälaskenta!E$20))-(Päälaskenta!C$20+Päälaskenta!G$24)/(2*Päälaskenta!E$20))))</f>
        <v>0.91600000000000004</v>
      </c>
      <c r="G1127" s="57">
        <f>IF(F1127&gt;Päälaskenta!D$24,(2*SQRT((POWER(Päälaskenta!D$24,2))+POWER(Päälaskenta!E$24*Päälaskenta!D$24,2))+Päälaskenta!C$24)+(2*SQRT((POWER((F1127-Päälaskenta!D$24),2))+POWER(Päälaskenta!E$20*(F1127-Päälaskenta!D$24),2))+Päälaskenta!C$20),(2*SQRT((POWER(F1127,2))+POWER(Päälaskenta!E$24*F1127,2))+Päälaskenta!C$24))</f>
        <v>8.76</v>
      </c>
      <c r="H1127" s="57">
        <f t="shared" si="274"/>
        <v>0.33</v>
      </c>
      <c r="I1127" s="62">
        <f t="shared" si="275"/>
        <v>3.5610999999999997E-2</v>
      </c>
      <c r="J1127" s="8">
        <f>IF(F1127&lt;Päälaskenta!$D$24,0,Kaksitasouoma_matriisi!F1127-Päälaskenta!$D$24)</f>
        <v>0.216</v>
      </c>
      <c r="L1127" s="8">
        <f>IF(F1127&gt;Päälaskenta!D$24,F1127-Päälaskenta!D$24,0)</f>
        <v>0.216</v>
      </c>
      <c r="M1127" s="8">
        <f>IF(F1127&gt;Päälaskenta!D$24,(Päälaskenta!C$20+(Päälaskenta!E$20*(Kaksitasouoma_matriisi!F1127-Päälaskenta!D$24)))*(Kaksitasouoma_matriisi!F1127-Päälaskenta!D$24),0)</f>
        <v>1.1499839999999999</v>
      </c>
      <c r="N1127" s="8">
        <f>IF(F1127&gt;Päälaskenta!D$24,(2*SQRT((POWER((F1127-Päälaskenta!D$24),2))+POWER(Päälaskenta!E$20*(F1127-Päälaskenta!D$24),2))+Päälaskenta!C$20),0)</f>
        <v>5.7787990755002197</v>
      </c>
      <c r="O1127" s="8">
        <f t="shared" si="281"/>
        <v>0.19900051636601601</v>
      </c>
      <c r="P1127" s="8">
        <f>IF(Päälaskenta!$C$29,IF(L1127&gt;Päälaskenta!$F$28,Kaksitasouoma_matriisi!AQ1127,Kaksitasouoma_matriisi!AR1127),Päälaskenta!$F$20)</f>
        <v>0.12</v>
      </c>
      <c r="Q1127" s="8">
        <f t="shared" si="282"/>
        <v>3.2664801304800402</v>
      </c>
      <c r="R1127" s="8">
        <f t="shared" si="276"/>
        <v>0.40608911281114601</v>
      </c>
      <c r="S1127" s="8">
        <f t="shared" si="283"/>
        <v>0.35312588071759798</v>
      </c>
      <c r="U1127" s="93">
        <f>IF(F1127&gt;Päälaskenta!D$24,Päälaskenta!H$24+L1127*Päälaskenta!G$24,F1127*Päälaskenta!C$24 + F1127*F1127*Päälaskenta!E$24)</f>
        <v>1.7083999999999999</v>
      </c>
      <c r="V1127" s="8">
        <f>IF(F1127&gt;Päälaskenta!D$24,2*SQRT(POWER(Päälaskenta!D$24,2)+POWER(Päälaskenta!E$24*Päälaskenta!D$24,2))+Päälaskenta!C$24,(2*SQRT((POWER(F1127,2))+POWER(Päälaskenta!E$24*F1127,2))+Päälaskenta!C$24))</f>
        <v>2.9798989873223301</v>
      </c>
      <c r="W1127" s="8">
        <f t="shared" si="284"/>
        <v>0.57330802395255998</v>
      </c>
      <c r="X1127" s="8">
        <f>Päälaskenta!F$24</f>
        <v>7.0000000000000007E-2</v>
      </c>
      <c r="Y1127" s="8">
        <f t="shared" si="285"/>
        <v>16.8428999749596</v>
      </c>
      <c r="Z1127" s="8">
        <f t="shared" si="277"/>
        <v>2.0939108871888501</v>
      </c>
      <c r="AA1127" s="8">
        <f t="shared" si="286"/>
        <v>1.2256561034821201</v>
      </c>
      <c r="AC1127" s="8">
        <f t="shared" si="278"/>
        <v>0.10298891589852301</v>
      </c>
      <c r="AE1127" s="8">
        <v>1125</v>
      </c>
      <c r="AF1127" s="8">
        <f t="shared" si="288"/>
        <v>20.109380105439602</v>
      </c>
      <c r="AG1127" s="8">
        <f t="shared" si="279"/>
        <v>1.5455485463183E-2</v>
      </c>
      <c r="AJ1127" s="132">
        <f>IF(Päälaskenta!$F$28&lt;Kaksitasouoma_matriisi!L1127,Päälaskenta!$C$20*Päälaskenta!$F$28,Päälaskenta!$C$20*Kaksitasouoma_matriisi!L1127)</f>
        <v>1.08</v>
      </c>
      <c r="AK1127" s="134">
        <f>SQRT(Päälaskenta!$D$20^2+(Päälaskenta!$D$20/(1/Päälaskenta!$E$20))^2)</f>
        <v>1.8029999999999999</v>
      </c>
      <c r="AL1127" s="134">
        <f>IF(Päälaskenta!$F$28&lt;Kaksitasouoma_matriisi!L1127,AK1127*Päälaskenta!$F$28*COS(ATAN(1/Päälaskenta!$E$20)),AK1127*Kaksitasouoma_matriisi!L1127*COS(ATAN(1/Päälaskenta!$E$20)))</f>
        <v>0.32400000000000001</v>
      </c>
      <c r="AM1127" s="134"/>
      <c r="AN1127" s="134">
        <f t="shared" si="287"/>
        <v>1.4039999999999999</v>
      </c>
      <c r="AO1127" s="8">
        <f t="shared" si="280"/>
        <v>0.49140737111056698</v>
      </c>
      <c r="AP1127" s="134">
        <f>Refererenssiarvoja!$B$16*H1127^(1/6)/(Refererenssiarvoja!$B$15^0.5)*(Päälaskenta!$G$28/2)^0.5*(1-AO1127)^(-1.5)</f>
        <v>0.11600000000000001</v>
      </c>
      <c r="AQ1127" s="8">
        <f>Refererenssiarvoja!$B$16*Kaksitasouoma_matriisi!O1127^(1/6)/(SQRT((2*Refererenssiarvoja!$B$15)/(Päälaskenta!$F$31*Päälaskenta!$G$31*Päälaskenta!$F$28))+SQRT(Refererenssiarvoja!$B$15)/Refererenssiarvoja!$B$17*LN(Kaksitasouoma_matriisi!L1127/Päälaskenta!$F$28))</f>
        <v>-0.16642278805803401</v>
      </c>
      <c r="AR1127" s="8">
        <f>Refererenssiarvoja!$B$16*Kaksitasouoma_matriisi!O1127^(1/6)/(SQRT((2*Refererenssiarvoja!$B$15)/(Päälaskenta!$F$31*Päälaskenta!$G$31*L1127)))</f>
        <v>0.25352438698253599</v>
      </c>
    </row>
    <row r="1128" spans="1:44" x14ac:dyDescent="0.2">
      <c r="A1128" s="8">
        <v>1126</v>
      </c>
      <c r="B1128" s="8">
        <f>IF(Päälaskenta!C$7,Päälaskenta!E$7,Päälaskenta!G$5)</f>
        <v>2.5</v>
      </c>
      <c r="C1128" s="56">
        <v>0.874</v>
      </c>
      <c r="D1128" s="93">
        <f t="shared" si="273"/>
        <v>2.8603999999999998</v>
      </c>
      <c r="E1128" s="8">
        <f>IF(Päälaskenta!$C$26,Kaksitasouoma_matriisi!AP1128,Kaksitasouoma_matriisi!AC1128)</f>
        <v>0.10298891589852301</v>
      </c>
      <c r="F1128" s="56">
        <f>IF(D1128&lt;Päälaskenta!H$24,(SQRT(POWER(Päälaskenta!C$24/(2*Päälaskenta!E$24),2)+(D1128/Päälaskenta!E$24))-Päälaskenta!C$24/(2*Päälaskenta!E$24)),IF(D1128=Päälaskenta!H$24,Päälaskenta!D$24,Päälaskenta!D$24+(SQRT(POWER((Päälaskenta!C$20+Päälaskenta!G$24)/(2*Päälaskenta!E$20),2)+((D1128-Päälaskenta!H$24)/Päälaskenta!E$20))-(Päälaskenta!C$20+Päälaskenta!G$24)/(2*Päälaskenta!E$20))))</f>
        <v>0.91600000000000004</v>
      </c>
      <c r="G1128" s="57">
        <f>IF(F1128&gt;Päälaskenta!D$24,(2*SQRT((POWER(Päälaskenta!D$24,2))+POWER(Päälaskenta!E$24*Päälaskenta!D$24,2))+Päälaskenta!C$24)+(2*SQRT((POWER((F1128-Päälaskenta!D$24),2))+POWER(Päälaskenta!E$20*(F1128-Päälaskenta!D$24),2))+Päälaskenta!C$20),(2*SQRT((POWER(F1128,2))+POWER(Päälaskenta!E$24*F1128,2))+Päälaskenta!C$24))</f>
        <v>8.76</v>
      </c>
      <c r="H1128" s="57">
        <f t="shared" si="274"/>
        <v>0.33</v>
      </c>
      <c r="I1128" s="62">
        <f t="shared" si="275"/>
        <v>3.5528999999999998E-2</v>
      </c>
      <c r="J1128" s="8">
        <f>IF(F1128&lt;Päälaskenta!$D$24,0,Kaksitasouoma_matriisi!F1128-Päälaskenta!$D$24)</f>
        <v>0.216</v>
      </c>
      <c r="L1128" s="8">
        <f>IF(F1128&gt;Päälaskenta!D$24,F1128-Päälaskenta!D$24,0)</f>
        <v>0.216</v>
      </c>
      <c r="M1128" s="8">
        <f>IF(F1128&gt;Päälaskenta!D$24,(Päälaskenta!C$20+(Päälaskenta!E$20*(Kaksitasouoma_matriisi!F1128-Päälaskenta!D$24)))*(Kaksitasouoma_matriisi!F1128-Päälaskenta!D$24),0)</f>
        <v>1.1499839999999999</v>
      </c>
      <c r="N1128" s="8">
        <f>IF(F1128&gt;Päälaskenta!D$24,(2*SQRT((POWER((F1128-Päälaskenta!D$24),2))+POWER(Päälaskenta!E$20*(F1128-Päälaskenta!D$24),2))+Päälaskenta!C$20),0)</f>
        <v>5.7787990755002197</v>
      </c>
      <c r="O1128" s="8">
        <f t="shared" si="281"/>
        <v>0.19900051636601601</v>
      </c>
      <c r="P1128" s="8">
        <f>IF(Päälaskenta!$C$29,IF(L1128&gt;Päälaskenta!$F$28,Kaksitasouoma_matriisi!AQ1128,Kaksitasouoma_matriisi!AR1128),Päälaskenta!$F$20)</f>
        <v>0.12</v>
      </c>
      <c r="Q1128" s="8">
        <f t="shared" si="282"/>
        <v>3.2664801304800402</v>
      </c>
      <c r="R1128" s="8">
        <f t="shared" si="276"/>
        <v>0.40608911281114601</v>
      </c>
      <c r="S1128" s="8">
        <f t="shared" si="283"/>
        <v>0.35312588071759798</v>
      </c>
      <c r="U1128" s="93">
        <f>IF(F1128&gt;Päälaskenta!D$24,Päälaskenta!H$24+L1128*Päälaskenta!G$24,F1128*Päälaskenta!C$24 + F1128*F1128*Päälaskenta!E$24)</f>
        <v>1.7083999999999999</v>
      </c>
      <c r="V1128" s="8">
        <f>IF(F1128&gt;Päälaskenta!D$24,2*SQRT(POWER(Päälaskenta!D$24,2)+POWER(Päälaskenta!E$24*Päälaskenta!D$24,2))+Päälaskenta!C$24,(2*SQRT((POWER(F1128,2))+POWER(Päälaskenta!E$24*F1128,2))+Päälaskenta!C$24))</f>
        <v>2.9798989873223301</v>
      </c>
      <c r="W1128" s="8">
        <f t="shared" si="284"/>
        <v>0.57330802395255998</v>
      </c>
      <c r="X1128" s="8">
        <f>Päälaskenta!F$24</f>
        <v>7.0000000000000007E-2</v>
      </c>
      <c r="Y1128" s="8">
        <f t="shared" si="285"/>
        <v>16.8428999749596</v>
      </c>
      <c r="Z1128" s="8">
        <f t="shared" si="277"/>
        <v>2.0939108871888501</v>
      </c>
      <c r="AA1128" s="8">
        <f t="shared" si="286"/>
        <v>1.2256561034821201</v>
      </c>
      <c r="AC1128" s="8">
        <f t="shared" si="278"/>
        <v>0.10298891589852301</v>
      </c>
      <c r="AE1128" s="8">
        <v>1126</v>
      </c>
      <c r="AF1128" s="8">
        <f t="shared" si="288"/>
        <v>20.109380105439602</v>
      </c>
      <c r="AG1128" s="8">
        <f t="shared" si="279"/>
        <v>1.5455485463183E-2</v>
      </c>
      <c r="AJ1128" s="132">
        <f>IF(Päälaskenta!$F$28&lt;Kaksitasouoma_matriisi!L1128,Päälaskenta!$C$20*Päälaskenta!$F$28,Päälaskenta!$C$20*Kaksitasouoma_matriisi!L1128)</f>
        <v>1.08</v>
      </c>
      <c r="AK1128" s="134">
        <f>SQRT(Päälaskenta!$D$20^2+(Päälaskenta!$D$20/(1/Päälaskenta!$E$20))^2)</f>
        <v>1.8029999999999999</v>
      </c>
      <c r="AL1128" s="134">
        <f>IF(Päälaskenta!$F$28&lt;Kaksitasouoma_matriisi!L1128,AK1128*Päälaskenta!$F$28*COS(ATAN(1/Päälaskenta!$E$20)),AK1128*Kaksitasouoma_matriisi!L1128*COS(ATAN(1/Päälaskenta!$E$20)))</f>
        <v>0.32400000000000001</v>
      </c>
      <c r="AM1128" s="134"/>
      <c r="AN1128" s="134">
        <f t="shared" si="287"/>
        <v>1.4039999999999999</v>
      </c>
      <c r="AO1128" s="8">
        <f t="shared" si="280"/>
        <v>0.49084044189623799</v>
      </c>
      <c r="AP1128" s="134">
        <f>Refererenssiarvoja!$B$16*H1128^(1/6)/(Refererenssiarvoja!$B$15^0.5)*(Päälaskenta!$G$28/2)^0.5*(1-AO1128)^(-1.5)</f>
        <v>0.11600000000000001</v>
      </c>
      <c r="AQ1128" s="8">
        <f>Refererenssiarvoja!$B$16*Kaksitasouoma_matriisi!O1128^(1/6)/(SQRT((2*Refererenssiarvoja!$B$15)/(Päälaskenta!$F$31*Päälaskenta!$G$31*Päälaskenta!$F$28))+SQRT(Refererenssiarvoja!$B$15)/Refererenssiarvoja!$B$17*LN(Kaksitasouoma_matriisi!L1128/Päälaskenta!$F$28))</f>
        <v>-0.16642278805803401</v>
      </c>
      <c r="AR1128" s="8">
        <f>Refererenssiarvoja!$B$16*Kaksitasouoma_matriisi!O1128^(1/6)/(SQRT((2*Refererenssiarvoja!$B$15)/(Päälaskenta!$F$31*Päälaskenta!$G$31*L1128)))</f>
        <v>0.25352438698253599</v>
      </c>
    </row>
    <row r="1129" spans="1:44" x14ac:dyDescent="0.2">
      <c r="A1129" s="8">
        <v>1127</v>
      </c>
      <c r="B1129" s="8">
        <f>IF(Päälaskenta!C$7,Päälaskenta!E$7,Päälaskenta!G$5)</f>
        <v>2.5</v>
      </c>
      <c r="C1129" s="56">
        <v>0.873</v>
      </c>
      <c r="D1129" s="93">
        <f t="shared" si="273"/>
        <v>2.8637000000000001</v>
      </c>
      <c r="E1129" s="8">
        <f>IF(Päälaskenta!$C$26,Kaksitasouoma_matriisi!AP1129,Kaksitasouoma_matriisi!AC1129)</f>
        <v>0.102995915694317</v>
      </c>
      <c r="F1129" s="56">
        <f>IF(D1129&lt;Päälaskenta!H$24,(SQRT(POWER(Päälaskenta!C$24/(2*Päälaskenta!E$24),2)+(D1129/Päälaskenta!E$24))-Päälaskenta!C$24/(2*Päälaskenta!E$24)),IF(D1129=Päälaskenta!H$24,Päälaskenta!D$24,Päälaskenta!D$24+(SQRT(POWER((Päälaskenta!C$20+Päälaskenta!G$24)/(2*Päälaskenta!E$20),2)+((D1129-Päälaskenta!H$24)/Päälaskenta!E$20))-(Päälaskenta!C$20+Päälaskenta!G$24)/(2*Päälaskenta!E$20))))</f>
        <v>0.91700000000000004</v>
      </c>
      <c r="G1129" s="57">
        <f>IF(F1129&gt;Päälaskenta!D$24,(2*SQRT((POWER(Päälaskenta!D$24,2))+POWER(Päälaskenta!E$24*Päälaskenta!D$24,2))+Päälaskenta!C$24)+(2*SQRT((POWER((F1129-Päälaskenta!D$24),2))+POWER(Päälaskenta!E$20*(F1129-Päälaskenta!D$24),2))+Päälaskenta!C$20),(2*SQRT((POWER(F1129,2))+POWER(Päälaskenta!E$24*F1129,2))+Päälaskenta!C$24))</f>
        <v>8.76</v>
      </c>
      <c r="H1129" s="57">
        <f t="shared" si="274"/>
        <v>0.33</v>
      </c>
      <c r="I1129" s="62">
        <f t="shared" si="275"/>
        <v>3.5452999999999998E-2</v>
      </c>
      <c r="J1129" s="8">
        <f>IF(F1129&lt;Päälaskenta!$D$24,0,Kaksitasouoma_matriisi!F1129-Päälaskenta!$D$24)</f>
        <v>0.217</v>
      </c>
      <c r="L1129" s="8">
        <f>IF(F1129&gt;Päälaskenta!D$24,F1129-Päälaskenta!D$24,0)</f>
        <v>0.217</v>
      </c>
      <c r="M1129" s="8">
        <f>IF(F1129&gt;Päälaskenta!D$24,(Päälaskenta!C$20+(Päälaskenta!E$20*(Kaksitasouoma_matriisi!F1129-Päälaskenta!D$24)))*(Kaksitasouoma_matriisi!F1129-Päälaskenta!D$24),0)</f>
        <v>1.1556335</v>
      </c>
      <c r="N1129" s="8">
        <f>IF(F1129&gt;Päälaskenta!D$24,(2*SQRT((POWER((F1129-Päälaskenta!D$24),2))+POWER(Päälaskenta!E$20*(F1129-Päälaskenta!D$24),2))+Päälaskenta!C$20),0)</f>
        <v>5.7824046267756897</v>
      </c>
      <c r="O1129" s="8">
        <f t="shared" si="281"/>
        <v>0.19985344758628401</v>
      </c>
      <c r="P1129" s="8">
        <f>IF(Päälaskenta!$C$29,IF(L1129&gt;Päälaskenta!$F$28,Kaksitasouoma_matriisi!AQ1129,Kaksitasouoma_matriisi!AR1129),Päälaskenta!$F$20)</f>
        <v>0.12</v>
      </c>
      <c r="Q1129" s="8">
        <f t="shared" si="282"/>
        <v>3.2919000446845401</v>
      </c>
      <c r="R1129" s="8">
        <f t="shared" si="276"/>
        <v>0.40793330551238799</v>
      </c>
      <c r="S1129" s="8">
        <f t="shared" si="283"/>
        <v>0.35299539647508299</v>
      </c>
      <c r="U1129" s="93">
        <f>IF(F1129&gt;Päälaskenta!D$24,Päälaskenta!H$24+L1129*Päälaskenta!G$24,F1129*Päälaskenta!C$24 + F1129*F1129*Päälaskenta!E$24)</f>
        <v>1.7108000000000001</v>
      </c>
      <c r="V1129" s="8">
        <f>IF(F1129&gt;Päälaskenta!D$24,2*SQRT(POWER(Päälaskenta!D$24,2)+POWER(Päälaskenta!E$24*Päälaskenta!D$24,2))+Päälaskenta!C$24,(2*SQRT((POWER(F1129,2))+POWER(Päälaskenta!E$24*F1129,2))+Päälaskenta!C$24))</f>
        <v>2.9798989873223301</v>
      </c>
      <c r="W1129" s="8">
        <f t="shared" si="284"/>
        <v>0.57411342038049595</v>
      </c>
      <c r="X1129" s="8">
        <f>Päälaskenta!F$24</f>
        <v>7.0000000000000007E-2</v>
      </c>
      <c r="Y1129" s="8">
        <f t="shared" si="285"/>
        <v>16.882353933853199</v>
      </c>
      <c r="Z1129" s="8">
        <f t="shared" si="277"/>
        <v>2.0920666944876101</v>
      </c>
      <c r="AA1129" s="8">
        <f t="shared" si="286"/>
        <v>1.22285871784406</v>
      </c>
      <c r="AC1129" s="8">
        <f t="shared" si="278"/>
        <v>0.102995915694317</v>
      </c>
      <c r="AE1129" s="8">
        <v>1127</v>
      </c>
      <c r="AF1129" s="8">
        <f t="shared" si="288"/>
        <v>20.174253978537699</v>
      </c>
      <c r="AG1129" s="8">
        <f t="shared" si="279"/>
        <v>1.53562456010197E-2</v>
      </c>
      <c r="AJ1129" s="132">
        <f>IF(Päälaskenta!$F$28&lt;Kaksitasouoma_matriisi!L1129,Päälaskenta!$C$20*Päälaskenta!$F$28,Päälaskenta!$C$20*Kaksitasouoma_matriisi!L1129)</f>
        <v>1.085</v>
      </c>
      <c r="AK1129" s="134">
        <f>SQRT(Päälaskenta!$D$20^2+(Päälaskenta!$D$20/(1/Päälaskenta!$E$20))^2)</f>
        <v>1.8029999999999999</v>
      </c>
      <c r="AL1129" s="134">
        <f>IF(Päälaskenta!$F$28&lt;Kaksitasouoma_matriisi!L1129,AK1129*Päälaskenta!$F$28*COS(ATAN(1/Päälaskenta!$E$20)),AK1129*Kaksitasouoma_matriisi!L1129*COS(ATAN(1/Päälaskenta!$E$20)))</f>
        <v>0.32600000000000001</v>
      </c>
      <c r="AM1129" s="134"/>
      <c r="AN1129" s="134">
        <f t="shared" si="287"/>
        <v>1.411</v>
      </c>
      <c r="AO1129" s="8">
        <f t="shared" si="280"/>
        <v>0.49271920941439401</v>
      </c>
      <c r="AP1129" s="134">
        <f>Refererenssiarvoja!$B$16*H1129^(1/6)/(Refererenssiarvoja!$B$15^0.5)*(Päälaskenta!$G$28/2)^0.5*(1-AO1129)^(-1.5)</f>
        <v>0.11600000000000001</v>
      </c>
      <c r="AQ1129" s="8">
        <f>Refererenssiarvoja!$B$16*Kaksitasouoma_matriisi!O1129^(1/6)/(SQRT((2*Refererenssiarvoja!$B$15)/(Päälaskenta!$F$31*Päälaskenta!$G$31*Päälaskenta!$F$28))+SQRT(Refererenssiarvoja!$B$15)/Refererenssiarvoja!$B$17*LN(Kaksitasouoma_matriisi!L1129/Päälaskenta!$F$28))</f>
        <v>-0.16786380503096099</v>
      </c>
      <c r="AR1129" s="8">
        <f>Refererenssiarvoja!$B$16*Kaksitasouoma_matriisi!O1129^(1/6)/(SQRT((2*Refererenssiarvoja!$B$15)/(Päälaskenta!$F$31*Päälaskenta!$G$31*L1129)))</f>
        <v>0.25429177083535998</v>
      </c>
    </row>
    <row r="1130" spans="1:44" x14ac:dyDescent="0.2">
      <c r="A1130" s="8">
        <v>1128</v>
      </c>
      <c r="B1130" s="8">
        <f>IF(Päälaskenta!C$7,Päälaskenta!E$7,Päälaskenta!G$5)</f>
        <v>2.5</v>
      </c>
      <c r="C1130" s="56">
        <v>0.872</v>
      </c>
      <c r="D1130" s="93">
        <f t="shared" si="273"/>
        <v>2.867</v>
      </c>
      <c r="E1130" s="8">
        <f>IF(Päälaskenta!$C$26,Kaksitasouoma_matriisi!AP1130,Kaksitasouoma_matriisi!AC1130)</f>
        <v>0.102995915694317</v>
      </c>
      <c r="F1130" s="56">
        <f>IF(D1130&lt;Päälaskenta!H$24,(SQRT(POWER(Päälaskenta!C$24/(2*Päälaskenta!E$24),2)+(D1130/Päälaskenta!E$24))-Päälaskenta!C$24/(2*Päälaskenta!E$24)),IF(D1130=Päälaskenta!H$24,Päälaskenta!D$24,Päälaskenta!D$24+(SQRT(POWER((Päälaskenta!C$20+Päälaskenta!G$24)/(2*Päälaskenta!E$20),2)+((D1130-Päälaskenta!H$24)/Päälaskenta!E$20))-(Päälaskenta!C$20+Päälaskenta!G$24)/(2*Päälaskenta!E$20))))</f>
        <v>0.91700000000000004</v>
      </c>
      <c r="G1130" s="57">
        <f>IF(F1130&gt;Päälaskenta!D$24,(2*SQRT((POWER(Päälaskenta!D$24,2))+POWER(Päälaskenta!E$24*Päälaskenta!D$24,2))+Päälaskenta!C$24)+(2*SQRT((POWER((F1130-Päälaskenta!D$24),2))+POWER(Päälaskenta!E$20*(F1130-Päälaskenta!D$24),2))+Päälaskenta!C$20),(2*SQRT((POWER(F1130,2))+POWER(Päälaskenta!E$24*F1130,2))+Päälaskenta!C$24))</f>
        <v>8.76</v>
      </c>
      <c r="H1130" s="57">
        <f t="shared" si="274"/>
        <v>0.33</v>
      </c>
      <c r="I1130" s="62">
        <f t="shared" si="275"/>
        <v>3.5372000000000001E-2</v>
      </c>
      <c r="J1130" s="8">
        <f>IF(F1130&lt;Päälaskenta!$D$24,0,Kaksitasouoma_matriisi!F1130-Päälaskenta!$D$24)</f>
        <v>0.217</v>
      </c>
      <c r="L1130" s="8">
        <f>IF(F1130&gt;Päälaskenta!D$24,F1130-Päälaskenta!D$24,0)</f>
        <v>0.217</v>
      </c>
      <c r="M1130" s="8">
        <f>IF(F1130&gt;Päälaskenta!D$24,(Päälaskenta!C$20+(Päälaskenta!E$20*(Kaksitasouoma_matriisi!F1130-Päälaskenta!D$24)))*(Kaksitasouoma_matriisi!F1130-Päälaskenta!D$24),0)</f>
        <v>1.1556335</v>
      </c>
      <c r="N1130" s="8">
        <f>IF(F1130&gt;Päälaskenta!D$24,(2*SQRT((POWER((F1130-Päälaskenta!D$24),2))+POWER(Päälaskenta!E$20*(F1130-Päälaskenta!D$24),2))+Päälaskenta!C$20),0)</f>
        <v>5.7824046267756897</v>
      </c>
      <c r="O1130" s="8">
        <f t="shared" si="281"/>
        <v>0.19985344758628401</v>
      </c>
      <c r="P1130" s="8">
        <f>IF(Päälaskenta!$C$29,IF(L1130&gt;Päälaskenta!$F$28,Kaksitasouoma_matriisi!AQ1130,Kaksitasouoma_matriisi!AR1130),Päälaskenta!$F$20)</f>
        <v>0.12</v>
      </c>
      <c r="Q1130" s="8">
        <f t="shared" si="282"/>
        <v>3.2919000446845401</v>
      </c>
      <c r="R1130" s="8">
        <f t="shared" si="276"/>
        <v>0.40793330551238799</v>
      </c>
      <c r="S1130" s="8">
        <f t="shared" si="283"/>
        <v>0.35299539647508299</v>
      </c>
      <c r="U1130" s="93">
        <f>IF(F1130&gt;Päälaskenta!D$24,Päälaskenta!H$24+L1130*Päälaskenta!G$24,F1130*Päälaskenta!C$24 + F1130*F1130*Päälaskenta!E$24)</f>
        <v>1.7108000000000001</v>
      </c>
      <c r="V1130" s="8">
        <f>IF(F1130&gt;Päälaskenta!D$24,2*SQRT(POWER(Päälaskenta!D$24,2)+POWER(Päälaskenta!E$24*Päälaskenta!D$24,2))+Päälaskenta!C$24,(2*SQRT((POWER(F1130,2))+POWER(Päälaskenta!E$24*F1130,2))+Päälaskenta!C$24))</f>
        <v>2.9798989873223301</v>
      </c>
      <c r="W1130" s="8">
        <f t="shared" si="284"/>
        <v>0.57411342038049595</v>
      </c>
      <c r="X1130" s="8">
        <f>Päälaskenta!F$24</f>
        <v>7.0000000000000007E-2</v>
      </c>
      <c r="Y1130" s="8">
        <f t="shared" si="285"/>
        <v>16.882353933853199</v>
      </c>
      <c r="Z1130" s="8">
        <f t="shared" si="277"/>
        <v>2.0920666944876101</v>
      </c>
      <c r="AA1130" s="8">
        <f t="shared" si="286"/>
        <v>1.22285871784406</v>
      </c>
      <c r="AC1130" s="8">
        <f t="shared" si="278"/>
        <v>0.102995915694317</v>
      </c>
      <c r="AE1130" s="8">
        <v>1128</v>
      </c>
      <c r="AF1130" s="8">
        <f t="shared" si="288"/>
        <v>20.174253978537699</v>
      </c>
      <c r="AG1130" s="8">
        <f t="shared" si="279"/>
        <v>1.53562456010197E-2</v>
      </c>
      <c r="AJ1130" s="132">
        <f>IF(Päälaskenta!$F$28&lt;Kaksitasouoma_matriisi!L1130,Päälaskenta!$C$20*Päälaskenta!$F$28,Päälaskenta!$C$20*Kaksitasouoma_matriisi!L1130)</f>
        <v>1.085</v>
      </c>
      <c r="AK1130" s="134">
        <f>SQRT(Päälaskenta!$D$20^2+(Päälaskenta!$D$20/(1/Päälaskenta!$E$20))^2)</f>
        <v>1.8029999999999999</v>
      </c>
      <c r="AL1130" s="134">
        <f>IF(Päälaskenta!$F$28&lt;Kaksitasouoma_matriisi!L1130,AK1130*Päälaskenta!$F$28*COS(ATAN(1/Päälaskenta!$E$20)),AK1130*Kaksitasouoma_matriisi!L1130*COS(ATAN(1/Päälaskenta!$E$20)))</f>
        <v>0.32600000000000001</v>
      </c>
      <c r="AM1130" s="134"/>
      <c r="AN1130" s="134">
        <f t="shared" si="287"/>
        <v>1.411</v>
      </c>
      <c r="AO1130" s="8">
        <f t="shared" si="280"/>
        <v>0.49215207534007699</v>
      </c>
      <c r="AP1130" s="134">
        <f>Refererenssiarvoja!$B$16*H1130^(1/6)/(Refererenssiarvoja!$B$15^0.5)*(Päälaskenta!$G$28/2)^0.5*(1-AO1130)^(-1.5)</f>
        <v>0.11600000000000001</v>
      </c>
      <c r="AQ1130" s="8">
        <f>Refererenssiarvoja!$B$16*Kaksitasouoma_matriisi!O1130^(1/6)/(SQRT((2*Refererenssiarvoja!$B$15)/(Päälaskenta!$F$31*Päälaskenta!$G$31*Päälaskenta!$F$28))+SQRT(Refererenssiarvoja!$B$15)/Refererenssiarvoja!$B$17*LN(Kaksitasouoma_matriisi!L1130/Päälaskenta!$F$28))</f>
        <v>-0.16786380503096099</v>
      </c>
      <c r="AR1130" s="8">
        <f>Refererenssiarvoja!$B$16*Kaksitasouoma_matriisi!O1130^(1/6)/(SQRT((2*Refererenssiarvoja!$B$15)/(Päälaskenta!$F$31*Päälaskenta!$G$31*L1130)))</f>
        <v>0.25429177083535998</v>
      </c>
    </row>
    <row r="1131" spans="1:44" x14ac:dyDescent="0.2">
      <c r="A1131" s="8">
        <v>1129</v>
      </c>
      <c r="B1131" s="8">
        <f>IF(Päälaskenta!C$7,Päälaskenta!E$7,Päälaskenta!G$5)</f>
        <v>2.5</v>
      </c>
      <c r="C1131" s="56">
        <v>0.871</v>
      </c>
      <c r="D1131" s="93">
        <f t="shared" si="273"/>
        <v>2.8702999999999999</v>
      </c>
      <c r="E1131" s="8">
        <f>IF(Päälaskenta!$C$26,Kaksitasouoma_matriisi!AP1131,Kaksitasouoma_matriisi!AC1131)</f>
        <v>0.102995915694317</v>
      </c>
      <c r="F1131" s="56">
        <f>IF(D1131&lt;Päälaskenta!H$24,(SQRT(POWER(Päälaskenta!C$24/(2*Päälaskenta!E$24),2)+(D1131/Päälaskenta!E$24))-Päälaskenta!C$24/(2*Päälaskenta!E$24)),IF(D1131=Päälaskenta!H$24,Päälaskenta!D$24,Päälaskenta!D$24+(SQRT(POWER((Päälaskenta!C$20+Päälaskenta!G$24)/(2*Päälaskenta!E$20),2)+((D1131-Päälaskenta!H$24)/Päälaskenta!E$20))-(Päälaskenta!C$20+Päälaskenta!G$24)/(2*Päälaskenta!E$20))))</f>
        <v>0.91700000000000004</v>
      </c>
      <c r="G1131" s="57">
        <f>IF(F1131&gt;Päälaskenta!D$24,(2*SQRT((POWER(Päälaskenta!D$24,2))+POWER(Päälaskenta!E$24*Päälaskenta!D$24,2))+Päälaskenta!C$24)+(2*SQRT((POWER((F1131-Päälaskenta!D$24),2))+POWER(Päälaskenta!E$20*(F1131-Päälaskenta!D$24),2))+Päälaskenta!C$20),(2*SQRT((POWER(F1131,2))+POWER(Päälaskenta!E$24*F1131,2))+Päälaskenta!C$24))</f>
        <v>8.76</v>
      </c>
      <c r="H1131" s="57">
        <f t="shared" si="274"/>
        <v>0.33</v>
      </c>
      <c r="I1131" s="62">
        <f t="shared" si="275"/>
        <v>3.5290000000000002E-2</v>
      </c>
      <c r="J1131" s="8">
        <f>IF(F1131&lt;Päälaskenta!$D$24,0,Kaksitasouoma_matriisi!F1131-Päälaskenta!$D$24)</f>
        <v>0.217</v>
      </c>
      <c r="L1131" s="8">
        <f>IF(F1131&gt;Päälaskenta!D$24,F1131-Päälaskenta!D$24,0)</f>
        <v>0.217</v>
      </c>
      <c r="M1131" s="8">
        <f>IF(F1131&gt;Päälaskenta!D$24,(Päälaskenta!C$20+(Päälaskenta!E$20*(Kaksitasouoma_matriisi!F1131-Päälaskenta!D$24)))*(Kaksitasouoma_matriisi!F1131-Päälaskenta!D$24),0)</f>
        <v>1.1556335</v>
      </c>
      <c r="N1131" s="8">
        <f>IF(F1131&gt;Päälaskenta!D$24,(2*SQRT((POWER((F1131-Päälaskenta!D$24),2))+POWER(Päälaskenta!E$20*(F1131-Päälaskenta!D$24),2))+Päälaskenta!C$20),0)</f>
        <v>5.7824046267756897</v>
      </c>
      <c r="O1131" s="8">
        <f t="shared" si="281"/>
        <v>0.19985344758628401</v>
      </c>
      <c r="P1131" s="8">
        <f>IF(Päälaskenta!$C$29,IF(L1131&gt;Päälaskenta!$F$28,Kaksitasouoma_matriisi!AQ1131,Kaksitasouoma_matriisi!AR1131),Päälaskenta!$F$20)</f>
        <v>0.12</v>
      </c>
      <c r="Q1131" s="8">
        <f t="shared" si="282"/>
        <v>3.2919000446845401</v>
      </c>
      <c r="R1131" s="8">
        <f t="shared" si="276"/>
        <v>0.40793330551238799</v>
      </c>
      <c r="S1131" s="8">
        <f t="shared" si="283"/>
        <v>0.35299539647508299</v>
      </c>
      <c r="U1131" s="93">
        <f>IF(F1131&gt;Päälaskenta!D$24,Päälaskenta!H$24+L1131*Päälaskenta!G$24,F1131*Päälaskenta!C$24 + F1131*F1131*Päälaskenta!E$24)</f>
        <v>1.7108000000000001</v>
      </c>
      <c r="V1131" s="8">
        <f>IF(F1131&gt;Päälaskenta!D$24,2*SQRT(POWER(Päälaskenta!D$24,2)+POWER(Päälaskenta!E$24*Päälaskenta!D$24,2))+Päälaskenta!C$24,(2*SQRT((POWER(F1131,2))+POWER(Päälaskenta!E$24*F1131,2))+Päälaskenta!C$24))</f>
        <v>2.9798989873223301</v>
      </c>
      <c r="W1131" s="8">
        <f t="shared" si="284"/>
        <v>0.57411342038049595</v>
      </c>
      <c r="X1131" s="8">
        <f>Päälaskenta!F$24</f>
        <v>7.0000000000000007E-2</v>
      </c>
      <c r="Y1131" s="8">
        <f t="shared" si="285"/>
        <v>16.882353933853199</v>
      </c>
      <c r="Z1131" s="8">
        <f t="shared" si="277"/>
        <v>2.0920666944876101</v>
      </c>
      <c r="AA1131" s="8">
        <f t="shared" si="286"/>
        <v>1.22285871784406</v>
      </c>
      <c r="AC1131" s="8">
        <f t="shared" si="278"/>
        <v>0.102995915694317</v>
      </c>
      <c r="AE1131" s="8">
        <v>1129</v>
      </c>
      <c r="AF1131" s="8">
        <f t="shared" si="288"/>
        <v>20.174253978537699</v>
      </c>
      <c r="AG1131" s="8">
        <f t="shared" si="279"/>
        <v>1.53562456010197E-2</v>
      </c>
      <c r="AJ1131" s="132">
        <f>IF(Päälaskenta!$F$28&lt;Kaksitasouoma_matriisi!L1131,Päälaskenta!$C$20*Päälaskenta!$F$28,Päälaskenta!$C$20*Kaksitasouoma_matriisi!L1131)</f>
        <v>1.085</v>
      </c>
      <c r="AK1131" s="134">
        <f>SQRT(Päälaskenta!$D$20^2+(Päälaskenta!$D$20/(1/Päälaskenta!$E$20))^2)</f>
        <v>1.8029999999999999</v>
      </c>
      <c r="AL1131" s="134">
        <f>IF(Päälaskenta!$F$28&lt;Kaksitasouoma_matriisi!L1131,AK1131*Päälaskenta!$F$28*COS(ATAN(1/Päälaskenta!$E$20)),AK1131*Kaksitasouoma_matriisi!L1131*COS(ATAN(1/Päälaskenta!$E$20)))</f>
        <v>0.32600000000000001</v>
      </c>
      <c r="AM1131" s="134"/>
      <c r="AN1131" s="134">
        <f t="shared" si="287"/>
        <v>1.411</v>
      </c>
      <c r="AO1131" s="8">
        <f t="shared" si="280"/>
        <v>0.49158624534020801</v>
      </c>
      <c r="AP1131" s="134">
        <f>Refererenssiarvoja!$B$16*H1131^(1/6)/(Refererenssiarvoja!$B$15^0.5)*(Päälaskenta!$G$28/2)^0.5*(1-AO1131)^(-1.5)</f>
        <v>0.11600000000000001</v>
      </c>
      <c r="AQ1131" s="8">
        <f>Refererenssiarvoja!$B$16*Kaksitasouoma_matriisi!O1131^(1/6)/(SQRT((2*Refererenssiarvoja!$B$15)/(Päälaskenta!$F$31*Päälaskenta!$G$31*Päälaskenta!$F$28))+SQRT(Refererenssiarvoja!$B$15)/Refererenssiarvoja!$B$17*LN(Kaksitasouoma_matriisi!L1131/Päälaskenta!$F$28))</f>
        <v>-0.16786380503096099</v>
      </c>
      <c r="AR1131" s="8">
        <f>Refererenssiarvoja!$B$16*Kaksitasouoma_matriisi!O1131^(1/6)/(SQRT((2*Refererenssiarvoja!$B$15)/(Päälaskenta!$F$31*Päälaskenta!$G$31*L1131)))</f>
        <v>0.25429177083535998</v>
      </c>
    </row>
    <row r="1132" spans="1:44" x14ac:dyDescent="0.2">
      <c r="A1132" s="8">
        <v>1130</v>
      </c>
      <c r="B1132" s="8">
        <f>IF(Päälaskenta!C$7,Päälaskenta!E$7,Päälaskenta!G$5)</f>
        <v>2.5</v>
      </c>
      <c r="C1132" s="56">
        <v>0.87</v>
      </c>
      <c r="D1132" s="93">
        <f t="shared" si="273"/>
        <v>2.8736000000000002</v>
      </c>
      <c r="E1132" s="8">
        <f>IF(Päälaskenta!$C$26,Kaksitasouoma_matriisi!AP1132,Kaksitasouoma_matriisi!AC1132)</f>
        <v>0.103002909731866</v>
      </c>
      <c r="F1132" s="56">
        <f>IF(D1132&lt;Päälaskenta!H$24,(SQRT(POWER(Päälaskenta!C$24/(2*Päälaskenta!E$24),2)+(D1132/Päälaskenta!E$24))-Päälaskenta!C$24/(2*Päälaskenta!E$24)),IF(D1132=Päälaskenta!H$24,Päälaskenta!D$24,Päälaskenta!D$24+(SQRT(POWER((Päälaskenta!C$20+Päälaskenta!G$24)/(2*Päälaskenta!E$20),2)+((D1132-Päälaskenta!H$24)/Päälaskenta!E$20))-(Päälaskenta!C$20+Päälaskenta!G$24)/(2*Päälaskenta!E$20))))</f>
        <v>0.91800000000000004</v>
      </c>
      <c r="G1132" s="57">
        <f>IF(F1132&gt;Päälaskenta!D$24,(2*SQRT((POWER(Päälaskenta!D$24,2))+POWER(Päälaskenta!E$24*Päälaskenta!D$24,2))+Päälaskenta!C$24)+(2*SQRT((POWER((F1132-Päälaskenta!D$24),2))+POWER(Päälaskenta!E$20*(F1132-Päälaskenta!D$24),2))+Päälaskenta!C$20),(2*SQRT((POWER(F1132,2))+POWER(Päälaskenta!E$24*F1132,2))+Päälaskenta!C$24))</f>
        <v>8.77</v>
      </c>
      <c r="H1132" s="57">
        <f t="shared" si="274"/>
        <v>0.33</v>
      </c>
      <c r="I1132" s="62">
        <f t="shared" si="275"/>
        <v>3.5214000000000002E-2</v>
      </c>
      <c r="J1132" s="8">
        <f>IF(F1132&lt;Päälaskenta!$D$24,0,Kaksitasouoma_matriisi!F1132-Päälaskenta!$D$24)</f>
        <v>0.218</v>
      </c>
      <c r="L1132" s="8">
        <f>IF(F1132&gt;Päälaskenta!D$24,F1132-Päälaskenta!D$24,0)</f>
        <v>0.218</v>
      </c>
      <c r="M1132" s="8">
        <f>IF(F1132&gt;Päälaskenta!D$24,(Päälaskenta!C$20+(Päälaskenta!E$20*(Kaksitasouoma_matriisi!F1132-Päälaskenta!D$24)))*(Kaksitasouoma_matriisi!F1132-Päälaskenta!D$24),0)</f>
        <v>1.161286</v>
      </c>
      <c r="N1132" s="8">
        <f>IF(F1132&gt;Päälaskenta!D$24,(2*SQRT((POWER((F1132-Päälaskenta!D$24),2))+POWER(Päälaskenta!E$20*(F1132-Päälaskenta!D$24),2))+Päälaskenta!C$20),0)</f>
        <v>5.7860101780511499</v>
      </c>
      <c r="O1132" s="8">
        <f t="shared" si="281"/>
        <v>0.200705834290659</v>
      </c>
      <c r="P1132" s="8">
        <f>IF(Päälaskenta!$C$29,IF(L1132&gt;Päälaskenta!$F$28,Kaksitasouoma_matriisi!AQ1132,Kaksitasouoma_matriisi!AR1132),Päälaskenta!$F$20)</f>
        <v>0.12</v>
      </c>
      <c r="Q1132" s="8">
        <f t="shared" si="282"/>
        <v>3.3174007798878802</v>
      </c>
      <c r="R1132" s="8">
        <f t="shared" si="276"/>
        <v>0.40977327506618499</v>
      </c>
      <c r="S1132" s="8">
        <f t="shared" si="283"/>
        <v>0.35286163362529599</v>
      </c>
      <c r="U1132" s="93">
        <f>IF(F1132&gt;Päälaskenta!D$24,Päälaskenta!H$24+L1132*Päälaskenta!G$24,F1132*Päälaskenta!C$24 + F1132*F1132*Päälaskenta!E$24)</f>
        <v>1.7132000000000001</v>
      </c>
      <c r="V1132" s="8">
        <f>IF(F1132&gt;Päälaskenta!D$24,2*SQRT(POWER(Päälaskenta!D$24,2)+POWER(Päälaskenta!E$24*Päälaskenta!D$24,2))+Päälaskenta!C$24,(2*SQRT((POWER(F1132,2))+POWER(Päälaskenta!E$24*F1132,2))+Päälaskenta!C$24))</f>
        <v>2.9798989873223301</v>
      </c>
      <c r="W1132" s="8">
        <f t="shared" si="284"/>
        <v>0.57491881680843204</v>
      </c>
      <c r="X1132" s="8">
        <f>Päälaskenta!F$24</f>
        <v>7.0000000000000007E-2</v>
      </c>
      <c r="Y1132" s="8">
        <f t="shared" si="285"/>
        <v>16.921844808737099</v>
      </c>
      <c r="Z1132" s="8">
        <f t="shared" si="277"/>
        <v>2.0902267249338098</v>
      </c>
      <c r="AA1132" s="8">
        <f t="shared" si="286"/>
        <v>1.2200716349134999</v>
      </c>
      <c r="AC1132" s="8">
        <f t="shared" si="278"/>
        <v>0.103002909731866</v>
      </c>
      <c r="AE1132" s="8">
        <v>1130</v>
      </c>
      <c r="AF1132" s="8">
        <f t="shared" si="288"/>
        <v>20.239245588625</v>
      </c>
      <c r="AG1132" s="8">
        <f t="shared" si="279"/>
        <v>1.5257780991165801E-2</v>
      </c>
      <c r="AJ1132" s="132">
        <f>IF(Päälaskenta!$F$28&lt;Kaksitasouoma_matriisi!L1132,Päälaskenta!$C$20*Päälaskenta!$F$28,Päälaskenta!$C$20*Kaksitasouoma_matriisi!L1132)</f>
        <v>1.0900000000000001</v>
      </c>
      <c r="AK1132" s="134">
        <f>SQRT(Päälaskenta!$D$20^2+(Päälaskenta!$D$20/(1/Päälaskenta!$E$20))^2)</f>
        <v>1.8029999999999999</v>
      </c>
      <c r="AL1132" s="134">
        <f>IF(Päälaskenta!$F$28&lt;Kaksitasouoma_matriisi!L1132,AK1132*Päälaskenta!$F$28*COS(ATAN(1/Päälaskenta!$E$20)),AK1132*Kaksitasouoma_matriisi!L1132*COS(ATAN(1/Päälaskenta!$E$20)))</f>
        <v>0.32700000000000001</v>
      </c>
      <c r="AM1132" s="134"/>
      <c r="AN1132" s="134">
        <f t="shared" si="287"/>
        <v>1.417</v>
      </c>
      <c r="AO1132" s="8">
        <f t="shared" si="280"/>
        <v>0.49310968819599099</v>
      </c>
      <c r="AP1132" s="134">
        <f>Refererenssiarvoja!$B$16*H1132^(1/6)/(Refererenssiarvoja!$B$15^0.5)*(Päälaskenta!$G$28/2)^0.5*(1-AO1132)^(-1.5)</f>
        <v>0.11600000000000001</v>
      </c>
      <c r="AQ1132" s="8">
        <f>Refererenssiarvoja!$B$16*Kaksitasouoma_matriisi!O1132^(1/6)/(SQRT((2*Refererenssiarvoja!$B$15)/(Päälaskenta!$F$31*Päälaskenta!$G$31*Päälaskenta!$F$28))+SQRT(Refererenssiarvoja!$B$15)/Refererenssiarvoja!$B$17*LN(Kaksitasouoma_matriisi!L1132/Päälaskenta!$F$28))</f>
        <v>-0.16932115327646499</v>
      </c>
      <c r="AR1132" s="8">
        <f>Refererenssiarvoja!$B$16*Kaksitasouoma_matriisi!O1132^(1/6)/(SQRT((2*Refererenssiarvoja!$B$15)/(Päälaskenta!$F$31*Päälaskenta!$G$31*L1132)))</f>
        <v>0.25505787954193898</v>
      </c>
    </row>
    <row r="1133" spans="1:44" x14ac:dyDescent="0.2">
      <c r="A1133" s="8">
        <v>1131</v>
      </c>
      <c r="B1133" s="8">
        <f>IF(Päälaskenta!C$7,Päälaskenta!E$7,Päälaskenta!G$5)</f>
        <v>2.5</v>
      </c>
      <c r="C1133" s="56">
        <v>0.86899999999999999</v>
      </c>
      <c r="D1133" s="93">
        <f t="shared" si="273"/>
        <v>2.8769</v>
      </c>
      <c r="E1133" s="8">
        <f>IF(Päälaskenta!$C$26,Kaksitasouoma_matriisi!AP1133,Kaksitasouoma_matriisi!AC1133)</f>
        <v>0.103002909731866</v>
      </c>
      <c r="F1133" s="56">
        <f>IF(D1133&lt;Päälaskenta!H$24,(SQRT(POWER(Päälaskenta!C$24/(2*Päälaskenta!E$24),2)+(D1133/Päälaskenta!E$24))-Päälaskenta!C$24/(2*Päälaskenta!E$24)),IF(D1133=Päälaskenta!H$24,Päälaskenta!D$24,Päälaskenta!D$24+(SQRT(POWER((Päälaskenta!C$20+Päälaskenta!G$24)/(2*Päälaskenta!E$20),2)+((D1133-Päälaskenta!H$24)/Päälaskenta!E$20))-(Päälaskenta!C$20+Päälaskenta!G$24)/(2*Päälaskenta!E$20))))</f>
        <v>0.91800000000000004</v>
      </c>
      <c r="G1133" s="57">
        <f>IF(F1133&gt;Päälaskenta!D$24,(2*SQRT((POWER(Päälaskenta!D$24,2))+POWER(Päälaskenta!E$24*Päälaskenta!D$24,2))+Päälaskenta!C$24)+(2*SQRT((POWER((F1133-Päälaskenta!D$24),2))+POWER(Päälaskenta!E$20*(F1133-Päälaskenta!D$24),2))+Päälaskenta!C$20),(2*SQRT((POWER(F1133,2))+POWER(Päälaskenta!E$24*F1133,2))+Päälaskenta!C$24))</f>
        <v>8.77</v>
      </c>
      <c r="H1133" s="57">
        <f t="shared" si="274"/>
        <v>0.33</v>
      </c>
      <c r="I1133" s="62">
        <f t="shared" si="275"/>
        <v>3.5132999999999998E-2</v>
      </c>
      <c r="J1133" s="8">
        <f>IF(F1133&lt;Päälaskenta!$D$24,0,Kaksitasouoma_matriisi!F1133-Päälaskenta!$D$24)</f>
        <v>0.218</v>
      </c>
      <c r="L1133" s="8">
        <f>IF(F1133&gt;Päälaskenta!D$24,F1133-Päälaskenta!D$24,0)</f>
        <v>0.218</v>
      </c>
      <c r="M1133" s="8">
        <f>IF(F1133&gt;Päälaskenta!D$24,(Päälaskenta!C$20+(Päälaskenta!E$20*(Kaksitasouoma_matriisi!F1133-Päälaskenta!D$24)))*(Kaksitasouoma_matriisi!F1133-Päälaskenta!D$24),0)</f>
        <v>1.161286</v>
      </c>
      <c r="N1133" s="8">
        <f>IF(F1133&gt;Päälaskenta!D$24,(2*SQRT((POWER((F1133-Päälaskenta!D$24),2))+POWER(Päälaskenta!E$20*(F1133-Päälaskenta!D$24),2))+Päälaskenta!C$20),0)</f>
        <v>5.7860101780511499</v>
      </c>
      <c r="O1133" s="8">
        <f t="shared" si="281"/>
        <v>0.200705834290659</v>
      </c>
      <c r="P1133" s="8">
        <f>IF(Päälaskenta!$C$29,IF(L1133&gt;Päälaskenta!$F$28,Kaksitasouoma_matriisi!AQ1133,Kaksitasouoma_matriisi!AR1133),Päälaskenta!$F$20)</f>
        <v>0.12</v>
      </c>
      <c r="Q1133" s="8">
        <f t="shared" si="282"/>
        <v>3.3174007798878802</v>
      </c>
      <c r="R1133" s="8">
        <f t="shared" si="276"/>
        <v>0.40977327506618499</v>
      </c>
      <c r="S1133" s="8">
        <f t="shared" si="283"/>
        <v>0.35286163362529599</v>
      </c>
      <c r="U1133" s="93">
        <f>IF(F1133&gt;Päälaskenta!D$24,Päälaskenta!H$24+L1133*Päälaskenta!G$24,F1133*Päälaskenta!C$24 + F1133*F1133*Päälaskenta!E$24)</f>
        <v>1.7132000000000001</v>
      </c>
      <c r="V1133" s="8">
        <f>IF(F1133&gt;Päälaskenta!D$24,2*SQRT(POWER(Päälaskenta!D$24,2)+POWER(Päälaskenta!E$24*Päälaskenta!D$24,2))+Päälaskenta!C$24,(2*SQRT((POWER(F1133,2))+POWER(Päälaskenta!E$24*F1133,2))+Päälaskenta!C$24))</f>
        <v>2.9798989873223301</v>
      </c>
      <c r="W1133" s="8">
        <f t="shared" si="284"/>
        <v>0.57491881680843204</v>
      </c>
      <c r="X1133" s="8">
        <f>Päälaskenta!F$24</f>
        <v>7.0000000000000007E-2</v>
      </c>
      <c r="Y1133" s="8">
        <f t="shared" si="285"/>
        <v>16.921844808737099</v>
      </c>
      <c r="Z1133" s="8">
        <f t="shared" si="277"/>
        <v>2.0902267249338098</v>
      </c>
      <c r="AA1133" s="8">
        <f t="shared" si="286"/>
        <v>1.2200716349134999</v>
      </c>
      <c r="AC1133" s="8">
        <f t="shared" si="278"/>
        <v>0.103002909731866</v>
      </c>
      <c r="AE1133" s="8">
        <v>1131</v>
      </c>
      <c r="AF1133" s="8">
        <f t="shared" si="288"/>
        <v>20.239245588625</v>
      </c>
      <c r="AG1133" s="8">
        <f t="shared" si="279"/>
        <v>1.5257780991165801E-2</v>
      </c>
      <c r="AJ1133" s="132">
        <f>IF(Päälaskenta!$F$28&lt;Kaksitasouoma_matriisi!L1133,Päälaskenta!$C$20*Päälaskenta!$F$28,Päälaskenta!$C$20*Kaksitasouoma_matriisi!L1133)</f>
        <v>1.0900000000000001</v>
      </c>
      <c r="AK1133" s="134">
        <f>SQRT(Päälaskenta!$D$20^2+(Päälaskenta!$D$20/(1/Päälaskenta!$E$20))^2)</f>
        <v>1.8029999999999999</v>
      </c>
      <c r="AL1133" s="134">
        <f>IF(Päälaskenta!$F$28&lt;Kaksitasouoma_matriisi!L1133,AK1133*Päälaskenta!$F$28*COS(ATAN(1/Päälaskenta!$E$20)),AK1133*Kaksitasouoma_matriisi!L1133*COS(ATAN(1/Päälaskenta!$E$20)))</f>
        <v>0.32700000000000001</v>
      </c>
      <c r="AM1133" s="134"/>
      <c r="AN1133" s="134">
        <f t="shared" si="287"/>
        <v>1.417</v>
      </c>
      <c r="AO1133" s="8">
        <f t="shared" si="280"/>
        <v>0.49254405784003602</v>
      </c>
      <c r="AP1133" s="134">
        <f>Refererenssiarvoja!$B$16*H1133^(1/6)/(Refererenssiarvoja!$B$15^0.5)*(Päälaskenta!$G$28/2)^0.5*(1-AO1133)^(-1.5)</f>
        <v>0.11600000000000001</v>
      </c>
      <c r="AQ1133" s="8">
        <f>Refererenssiarvoja!$B$16*Kaksitasouoma_matriisi!O1133^(1/6)/(SQRT((2*Refererenssiarvoja!$B$15)/(Päälaskenta!$F$31*Päälaskenta!$G$31*Päälaskenta!$F$28))+SQRT(Refererenssiarvoja!$B$15)/Refererenssiarvoja!$B$17*LN(Kaksitasouoma_matriisi!L1133/Päälaskenta!$F$28))</f>
        <v>-0.16932115327646499</v>
      </c>
      <c r="AR1133" s="8">
        <f>Refererenssiarvoja!$B$16*Kaksitasouoma_matriisi!O1133^(1/6)/(SQRT((2*Refererenssiarvoja!$B$15)/(Päälaskenta!$F$31*Päälaskenta!$G$31*L1133)))</f>
        <v>0.25505787954193898</v>
      </c>
    </row>
    <row r="1134" spans="1:44" x14ac:dyDescent="0.2">
      <c r="A1134" s="8">
        <v>1132</v>
      </c>
      <c r="B1134" s="8">
        <f>IF(Päälaskenta!C$7,Päälaskenta!E$7,Päälaskenta!G$5)</f>
        <v>2.5</v>
      </c>
      <c r="C1134" s="56">
        <v>0.86799999999999999</v>
      </c>
      <c r="D1134" s="93">
        <f t="shared" si="273"/>
        <v>2.8801999999999999</v>
      </c>
      <c r="E1134" s="8">
        <f>IF(Päälaskenta!$C$26,Kaksitasouoma_matriisi!AP1134,Kaksitasouoma_matriisi!AC1134)</f>
        <v>0.103009898018274</v>
      </c>
      <c r="F1134" s="56">
        <f>IF(D1134&lt;Päälaskenta!H$24,(SQRT(POWER(Päälaskenta!C$24/(2*Päälaskenta!E$24),2)+(D1134/Päälaskenta!E$24))-Päälaskenta!C$24/(2*Päälaskenta!E$24)),IF(D1134=Päälaskenta!H$24,Päälaskenta!D$24,Päälaskenta!D$24+(SQRT(POWER((Päälaskenta!C$20+Päälaskenta!G$24)/(2*Päälaskenta!E$20),2)+((D1134-Päälaskenta!H$24)/Päälaskenta!E$20))-(Päälaskenta!C$20+Päälaskenta!G$24)/(2*Päälaskenta!E$20))))</f>
        <v>0.91900000000000004</v>
      </c>
      <c r="G1134" s="57">
        <f>IF(F1134&gt;Päälaskenta!D$24,(2*SQRT((POWER(Päälaskenta!D$24,2))+POWER(Päälaskenta!E$24*Päälaskenta!D$24,2))+Päälaskenta!C$24)+(2*SQRT((POWER((F1134-Päälaskenta!D$24),2))+POWER(Päälaskenta!E$20*(F1134-Päälaskenta!D$24),2))+Päälaskenta!C$20),(2*SQRT((POWER(F1134,2))+POWER(Päälaskenta!E$24*F1134,2))+Päälaskenta!C$24))</f>
        <v>8.77</v>
      </c>
      <c r="H1134" s="57">
        <f t="shared" si="274"/>
        <v>0.33</v>
      </c>
      <c r="I1134" s="62">
        <f t="shared" si="275"/>
        <v>3.5056999999999998E-2</v>
      </c>
      <c r="J1134" s="8">
        <f>IF(F1134&lt;Päälaskenta!$D$24,0,Kaksitasouoma_matriisi!F1134-Päälaskenta!$D$24)</f>
        <v>0.219</v>
      </c>
      <c r="L1134" s="8">
        <f>IF(F1134&gt;Päälaskenta!D$24,F1134-Päälaskenta!D$24,0)</f>
        <v>0.219</v>
      </c>
      <c r="M1134" s="8">
        <f>IF(F1134&gt;Päälaskenta!D$24,(Päälaskenta!C$20+(Päälaskenta!E$20*(Kaksitasouoma_matriisi!F1134-Päälaskenta!D$24)))*(Kaksitasouoma_matriisi!F1134-Päälaskenta!D$24),0)</f>
        <v>1.1669415000000001</v>
      </c>
      <c r="N1134" s="8">
        <f>IF(F1134&gt;Päälaskenta!D$24,(2*SQRT((POWER((F1134-Päälaskenta!D$24),2))+POWER(Päälaskenta!E$20*(F1134-Päälaskenta!D$24),2))+Päälaskenta!C$20),0)</f>
        <v>5.7896157293266102</v>
      </c>
      <c r="O1134" s="8">
        <f t="shared" si="281"/>
        <v>0.20155767749645201</v>
      </c>
      <c r="P1134" s="8">
        <f>IF(Päälaskenta!$C$29,IF(L1134&gt;Päälaskenta!$F$28,Kaksitasouoma_matriisi!AQ1134,Kaksitasouoma_matriisi!AR1134),Päälaskenta!$F$20)</f>
        <v>0.12</v>
      </c>
      <c r="Q1134" s="8">
        <f t="shared" si="282"/>
        <v>3.3429822387679402</v>
      </c>
      <c r="R1134" s="8">
        <f t="shared" si="276"/>
        <v>0.41160902035761199</v>
      </c>
      <c r="S1134" s="8">
        <f t="shared" si="283"/>
        <v>0.35272463988778502</v>
      </c>
      <c r="U1134" s="93">
        <f>IF(F1134&gt;Päälaskenta!D$24,Päälaskenta!H$24+L1134*Päälaskenta!G$24,F1134*Päälaskenta!C$24 + F1134*F1134*Päälaskenta!E$24)</f>
        <v>1.7156</v>
      </c>
      <c r="V1134" s="8">
        <f>IF(F1134&gt;Päälaskenta!D$24,2*SQRT(POWER(Päälaskenta!D$24,2)+POWER(Päälaskenta!E$24*Päälaskenta!D$24,2))+Päälaskenta!C$24,(2*SQRT((POWER(F1134,2))+POWER(Päälaskenta!E$24*F1134,2))+Päälaskenta!C$24))</f>
        <v>2.9798989873223301</v>
      </c>
      <c r="W1134" s="8">
        <f t="shared" si="284"/>
        <v>0.57572421323636902</v>
      </c>
      <c r="X1134" s="8">
        <f>Päälaskenta!F$24</f>
        <v>7.0000000000000007E-2</v>
      </c>
      <c r="Y1134" s="8">
        <f t="shared" si="285"/>
        <v>16.961372582364898</v>
      </c>
      <c r="Z1134" s="8">
        <f t="shared" si="277"/>
        <v>2.0883909796423898</v>
      </c>
      <c r="AA1134" s="8">
        <f t="shared" si="286"/>
        <v>1.2172948121021201</v>
      </c>
      <c r="AC1134" s="8">
        <f t="shared" si="278"/>
        <v>0.103009898018274</v>
      </c>
      <c r="AE1134" s="8">
        <v>1132</v>
      </c>
      <c r="AF1134" s="8">
        <f t="shared" si="288"/>
        <v>20.304354821132801</v>
      </c>
      <c r="AG1134" s="8">
        <f t="shared" si="279"/>
        <v>1.51600847448997E-2</v>
      </c>
      <c r="AJ1134" s="132">
        <f>IF(Päälaskenta!$F$28&lt;Kaksitasouoma_matriisi!L1134,Päälaskenta!$C$20*Päälaskenta!$F$28,Päälaskenta!$C$20*Kaksitasouoma_matriisi!L1134)</f>
        <v>1.095</v>
      </c>
      <c r="AK1134" s="134">
        <f>SQRT(Päälaskenta!$D$20^2+(Päälaskenta!$D$20/(1/Päälaskenta!$E$20))^2)</f>
        <v>1.8029999999999999</v>
      </c>
      <c r="AL1134" s="134">
        <f>IF(Päälaskenta!$F$28&lt;Kaksitasouoma_matriisi!L1134,AK1134*Päälaskenta!$F$28*COS(ATAN(1/Päälaskenta!$E$20)),AK1134*Kaksitasouoma_matriisi!L1134*COS(ATAN(1/Päälaskenta!$E$20)))</f>
        <v>0.32900000000000001</v>
      </c>
      <c r="AM1134" s="134"/>
      <c r="AN1134" s="134">
        <f t="shared" si="287"/>
        <v>1.4239999999999999</v>
      </c>
      <c r="AO1134" s="8">
        <f t="shared" si="280"/>
        <v>0.49441011040899902</v>
      </c>
      <c r="AP1134" s="134">
        <f>Refererenssiarvoja!$B$16*H1134^(1/6)/(Refererenssiarvoja!$B$15^0.5)*(Päälaskenta!$G$28/2)^0.5*(1-AO1134)^(-1.5)</f>
        <v>0.11700000000000001</v>
      </c>
      <c r="AQ1134" s="8">
        <f>Refererenssiarvoja!$B$16*Kaksitasouoma_matriisi!O1134^(1/6)/(SQRT((2*Refererenssiarvoja!$B$15)/(Päälaskenta!$F$31*Päälaskenta!$G$31*Päälaskenta!$F$28))+SQRT(Refererenssiarvoja!$B$15)/Refererenssiarvoja!$B$17*LN(Kaksitasouoma_matriisi!L1134/Päälaskenta!$F$28))</f>
        <v>-0.170795126361449</v>
      </c>
      <c r="AR1134" s="8">
        <f>Refererenssiarvoja!$B$16*Kaksitasouoma_matriisi!O1134^(1/6)/(SQRT((2*Refererenssiarvoja!$B$15)/(Päälaskenta!$F$31*Päälaskenta!$G$31*L1134)))</f>
        <v>0.25582272074807</v>
      </c>
    </row>
    <row r="1135" spans="1:44" x14ac:dyDescent="0.2">
      <c r="A1135" s="8">
        <v>1133</v>
      </c>
      <c r="B1135" s="8">
        <f>IF(Päälaskenta!C$7,Päälaskenta!E$7,Päälaskenta!G$5)</f>
        <v>2.5</v>
      </c>
      <c r="C1135" s="56">
        <v>0.86699999999999999</v>
      </c>
      <c r="D1135" s="93">
        <f t="shared" si="273"/>
        <v>2.8835000000000002</v>
      </c>
      <c r="E1135" s="8">
        <f>IF(Päälaskenta!$C$26,Kaksitasouoma_matriisi!AP1135,Kaksitasouoma_matriisi!AC1135)</f>
        <v>0.103009898018274</v>
      </c>
      <c r="F1135" s="56">
        <f>IF(D1135&lt;Päälaskenta!H$24,(SQRT(POWER(Päälaskenta!C$24/(2*Päälaskenta!E$24),2)+(D1135/Päälaskenta!E$24))-Päälaskenta!C$24/(2*Päälaskenta!E$24)),IF(D1135=Päälaskenta!H$24,Päälaskenta!D$24,Päälaskenta!D$24+(SQRT(POWER((Päälaskenta!C$20+Päälaskenta!G$24)/(2*Päälaskenta!E$20),2)+((D1135-Päälaskenta!H$24)/Päälaskenta!E$20))-(Päälaskenta!C$20+Päälaskenta!G$24)/(2*Päälaskenta!E$20))))</f>
        <v>0.91900000000000004</v>
      </c>
      <c r="G1135" s="57">
        <f>IF(F1135&gt;Päälaskenta!D$24,(2*SQRT((POWER(Päälaskenta!D$24,2))+POWER(Päälaskenta!E$24*Päälaskenta!D$24,2))+Päälaskenta!C$24)+(2*SQRT((POWER((F1135-Päälaskenta!D$24),2))+POWER(Päälaskenta!E$20*(F1135-Päälaskenta!D$24),2))+Päälaskenta!C$20),(2*SQRT((POWER(F1135,2))+POWER(Päälaskenta!E$24*F1135,2))+Päälaskenta!C$24))</f>
        <v>8.77</v>
      </c>
      <c r="H1135" s="57">
        <f t="shared" si="274"/>
        <v>0.33</v>
      </c>
      <c r="I1135" s="62">
        <f t="shared" si="275"/>
        <v>3.4977000000000001E-2</v>
      </c>
      <c r="J1135" s="8">
        <f>IF(F1135&lt;Päälaskenta!$D$24,0,Kaksitasouoma_matriisi!F1135-Päälaskenta!$D$24)</f>
        <v>0.219</v>
      </c>
      <c r="L1135" s="8">
        <f>IF(F1135&gt;Päälaskenta!D$24,F1135-Päälaskenta!D$24,0)</f>
        <v>0.219</v>
      </c>
      <c r="M1135" s="8">
        <f>IF(F1135&gt;Päälaskenta!D$24,(Päälaskenta!C$20+(Päälaskenta!E$20*(Kaksitasouoma_matriisi!F1135-Päälaskenta!D$24)))*(Kaksitasouoma_matriisi!F1135-Päälaskenta!D$24),0)</f>
        <v>1.1669415000000001</v>
      </c>
      <c r="N1135" s="8">
        <f>IF(F1135&gt;Päälaskenta!D$24,(2*SQRT((POWER((F1135-Päälaskenta!D$24),2))+POWER(Päälaskenta!E$20*(F1135-Päälaskenta!D$24),2))+Päälaskenta!C$20),0)</f>
        <v>5.7896157293266102</v>
      </c>
      <c r="O1135" s="8">
        <f t="shared" si="281"/>
        <v>0.20155767749645201</v>
      </c>
      <c r="P1135" s="8">
        <f>IF(Päälaskenta!$C$29,IF(L1135&gt;Päälaskenta!$F$28,Kaksitasouoma_matriisi!AQ1135,Kaksitasouoma_matriisi!AR1135),Päälaskenta!$F$20)</f>
        <v>0.12</v>
      </c>
      <c r="Q1135" s="8">
        <f t="shared" si="282"/>
        <v>3.3429822387679402</v>
      </c>
      <c r="R1135" s="8">
        <f t="shared" si="276"/>
        <v>0.41160902035761199</v>
      </c>
      <c r="S1135" s="8">
        <f t="shared" si="283"/>
        <v>0.35272463988778502</v>
      </c>
      <c r="U1135" s="93">
        <f>IF(F1135&gt;Päälaskenta!D$24,Päälaskenta!H$24+L1135*Päälaskenta!G$24,F1135*Päälaskenta!C$24 + F1135*F1135*Päälaskenta!E$24)</f>
        <v>1.7156</v>
      </c>
      <c r="V1135" s="8">
        <f>IF(F1135&gt;Päälaskenta!D$24,2*SQRT(POWER(Päälaskenta!D$24,2)+POWER(Päälaskenta!E$24*Päälaskenta!D$24,2))+Päälaskenta!C$24,(2*SQRT((POWER(F1135,2))+POWER(Päälaskenta!E$24*F1135,2))+Päälaskenta!C$24))</f>
        <v>2.9798989873223301</v>
      </c>
      <c r="W1135" s="8">
        <f t="shared" si="284"/>
        <v>0.57572421323636902</v>
      </c>
      <c r="X1135" s="8">
        <f>Päälaskenta!F$24</f>
        <v>7.0000000000000007E-2</v>
      </c>
      <c r="Y1135" s="8">
        <f t="shared" si="285"/>
        <v>16.961372582364898</v>
      </c>
      <c r="Z1135" s="8">
        <f t="shared" si="277"/>
        <v>2.0883909796423898</v>
      </c>
      <c r="AA1135" s="8">
        <f t="shared" si="286"/>
        <v>1.2172948121021201</v>
      </c>
      <c r="AC1135" s="8">
        <f t="shared" si="278"/>
        <v>0.103009898018274</v>
      </c>
      <c r="AE1135" s="8">
        <v>1133</v>
      </c>
      <c r="AF1135" s="8">
        <f t="shared" si="288"/>
        <v>20.304354821132801</v>
      </c>
      <c r="AG1135" s="8">
        <f t="shared" si="279"/>
        <v>1.51600847448997E-2</v>
      </c>
      <c r="AJ1135" s="132">
        <f>IF(Päälaskenta!$F$28&lt;Kaksitasouoma_matriisi!L1135,Päälaskenta!$C$20*Päälaskenta!$F$28,Päälaskenta!$C$20*Kaksitasouoma_matriisi!L1135)</f>
        <v>1.095</v>
      </c>
      <c r="AK1135" s="134">
        <f>SQRT(Päälaskenta!$D$20^2+(Päälaskenta!$D$20/(1/Päälaskenta!$E$20))^2)</f>
        <v>1.8029999999999999</v>
      </c>
      <c r="AL1135" s="134">
        <f>IF(Päälaskenta!$F$28&lt;Kaksitasouoma_matriisi!L1135,AK1135*Päälaskenta!$F$28*COS(ATAN(1/Päälaskenta!$E$20)),AK1135*Kaksitasouoma_matriisi!L1135*COS(ATAN(1/Päälaskenta!$E$20)))</f>
        <v>0.32900000000000001</v>
      </c>
      <c r="AM1135" s="134"/>
      <c r="AN1135" s="134">
        <f t="shared" si="287"/>
        <v>1.4239999999999999</v>
      </c>
      <c r="AO1135" s="8">
        <f t="shared" si="280"/>
        <v>0.49384428645743</v>
      </c>
      <c r="AP1135" s="134">
        <f>Refererenssiarvoja!$B$16*H1135^(1/6)/(Refererenssiarvoja!$B$15^0.5)*(Päälaskenta!$G$28/2)^0.5*(1-AO1135)^(-1.5)</f>
        <v>0.11700000000000001</v>
      </c>
      <c r="AQ1135" s="8">
        <f>Refererenssiarvoja!$B$16*Kaksitasouoma_matriisi!O1135^(1/6)/(SQRT((2*Refererenssiarvoja!$B$15)/(Päälaskenta!$F$31*Päälaskenta!$G$31*Päälaskenta!$F$28))+SQRT(Refererenssiarvoja!$B$15)/Refererenssiarvoja!$B$17*LN(Kaksitasouoma_matriisi!L1135/Päälaskenta!$F$28))</f>
        <v>-0.170795126361449</v>
      </c>
      <c r="AR1135" s="8">
        <f>Refererenssiarvoja!$B$16*Kaksitasouoma_matriisi!O1135^(1/6)/(SQRT((2*Refererenssiarvoja!$B$15)/(Päälaskenta!$F$31*Päälaskenta!$G$31*L1135)))</f>
        <v>0.25582272074807</v>
      </c>
    </row>
    <row r="1136" spans="1:44" x14ac:dyDescent="0.2">
      <c r="A1136" s="8">
        <v>1134</v>
      </c>
      <c r="B1136" s="8">
        <f>IF(Päälaskenta!C$7,Päälaskenta!E$7,Päälaskenta!G$5)</f>
        <v>2.5</v>
      </c>
      <c r="C1136" s="56">
        <v>0.86599999999999999</v>
      </c>
      <c r="D1136" s="93">
        <f t="shared" si="273"/>
        <v>2.8868</v>
      </c>
      <c r="E1136" s="8">
        <f>IF(Päälaskenta!$C$26,Kaksitasouoma_matriisi!AP1136,Kaksitasouoma_matriisi!AC1136)</f>
        <v>0.10301688056063001</v>
      </c>
      <c r="F1136" s="56">
        <f>IF(D1136&lt;Päälaskenta!H$24,(SQRT(POWER(Päälaskenta!C$24/(2*Päälaskenta!E$24),2)+(D1136/Päälaskenta!E$24))-Päälaskenta!C$24/(2*Päälaskenta!E$24)),IF(D1136=Päälaskenta!H$24,Päälaskenta!D$24,Päälaskenta!D$24+(SQRT(POWER((Päälaskenta!C$20+Päälaskenta!G$24)/(2*Päälaskenta!E$20),2)+((D1136-Päälaskenta!H$24)/Päälaskenta!E$20))-(Päälaskenta!C$20+Päälaskenta!G$24)/(2*Päälaskenta!E$20))))</f>
        <v>0.92</v>
      </c>
      <c r="G1136" s="57">
        <f>IF(F1136&gt;Päälaskenta!D$24,(2*SQRT((POWER(Päälaskenta!D$24,2))+POWER(Päälaskenta!E$24*Päälaskenta!D$24,2))+Päälaskenta!C$24)+(2*SQRT((POWER((F1136-Päälaskenta!D$24),2))+POWER(Päälaskenta!E$20*(F1136-Päälaskenta!D$24),2))+Päälaskenta!C$20),(2*SQRT((POWER(F1136,2))+POWER(Päälaskenta!E$24*F1136,2))+Päälaskenta!C$24))</f>
        <v>8.77</v>
      </c>
      <c r="H1136" s="57">
        <f t="shared" si="274"/>
        <v>0.33</v>
      </c>
      <c r="I1136" s="62">
        <f t="shared" si="275"/>
        <v>3.4901000000000001E-2</v>
      </c>
      <c r="J1136" s="8">
        <f>IF(F1136&lt;Päälaskenta!$D$24,0,Kaksitasouoma_matriisi!F1136-Päälaskenta!$D$24)</f>
        <v>0.22</v>
      </c>
      <c r="L1136" s="8">
        <f>IF(F1136&gt;Päälaskenta!D$24,F1136-Päälaskenta!D$24,0)</f>
        <v>0.22</v>
      </c>
      <c r="M1136" s="8">
        <f>IF(F1136&gt;Päälaskenta!D$24,(Päälaskenta!C$20+(Päälaskenta!E$20*(Kaksitasouoma_matriisi!F1136-Päälaskenta!D$24)))*(Kaksitasouoma_matriisi!F1136-Päälaskenta!D$24),0)</f>
        <v>1.1726000000000001</v>
      </c>
      <c r="N1136" s="8">
        <f>IF(F1136&gt;Päälaskenta!D$24,(2*SQRT((POWER((F1136-Päälaskenta!D$24),2))+POWER(Päälaskenta!E$20*(F1136-Päälaskenta!D$24),2))+Päälaskenta!C$20),0)</f>
        <v>5.7932212806020802</v>
      </c>
      <c r="O1136" s="8">
        <f t="shared" si="281"/>
        <v>0.202408978218442</v>
      </c>
      <c r="P1136" s="8">
        <f>IF(Päälaskenta!$C$29,IF(L1136&gt;Päälaskenta!$F$28,Kaksitasouoma_matriisi!AQ1136,Kaksitasouoma_matriisi!AR1136),Päälaskenta!$F$20)</f>
        <v>0.12</v>
      </c>
      <c r="Q1136" s="8">
        <f t="shared" si="282"/>
        <v>3.36864432474139</v>
      </c>
      <c r="R1136" s="8">
        <f t="shared" si="276"/>
        <v>0.41344054054871698</v>
      </c>
      <c r="S1136" s="8">
        <f t="shared" si="283"/>
        <v>0.35258446234753299</v>
      </c>
      <c r="U1136" s="93">
        <f>IF(F1136&gt;Päälaskenta!D$24,Päälaskenta!H$24+L1136*Päälaskenta!G$24,F1136*Päälaskenta!C$24 + F1136*F1136*Päälaskenta!E$24)</f>
        <v>1.718</v>
      </c>
      <c r="V1136" s="8">
        <f>IF(F1136&gt;Päälaskenta!D$24,2*SQRT(POWER(Päälaskenta!D$24,2)+POWER(Päälaskenta!E$24*Päälaskenta!D$24,2))+Päälaskenta!C$24,(2*SQRT((POWER(F1136,2))+POWER(Päälaskenta!E$24*F1136,2))+Päälaskenta!C$24))</f>
        <v>2.9798989873223301</v>
      </c>
      <c r="W1136" s="8">
        <f t="shared" si="284"/>
        <v>0.576529609664305</v>
      </c>
      <c r="X1136" s="8">
        <f>Päälaskenta!F$24</f>
        <v>7.0000000000000007E-2</v>
      </c>
      <c r="Y1136" s="8">
        <f t="shared" si="285"/>
        <v>17.000937237522301</v>
      </c>
      <c r="Z1136" s="8">
        <f t="shared" si="277"/>
        <v>2.08655945945128</v>
      </c>
      <c r="AA1136" s="8">
        <f t="shared" si="286"/>
        <v>1.2145282068983001</v>
      </c>
      <c r="AC1136" s="8">
        <f t="shared" si="278"/>
        <v>0.10301688056063001</v>
      </c>
      <c r="AE1136" s="8">
        <v>1134</v>
      </c>
      <c r="AF1136" s="8">
        <f t="shared" si="288"/>
        <v>20.369581562263701</v>
      </c>
      <c r="AG1136" s="8">
        <f t="shared" si="279"/>
        <v>1.5063150038455601E-2</v>
      </c>
      <c r="AJ1136" s="132">
        <f>IF(Päälaskenta!$F$28&lt;Kaksitasouoma_matriisi!L1136,Päälaskenta!$C$20*Päälaskenta!$F$28,Päälaskenta!$C$20*Kaksitasouoma_matriisi!L1136)</f>
        <v>1.1000000000000001</v>
      </c>
      <c r="AK1136" s="134">
        <f>SQRT(Päälaskenta!$D$20^2+(Päälaskenta!$D$20/(1/Päälaskenta!$E$20))^2)</f>
        <v>1.8029999999999999</v>
      </c>
      <c r="AL1136" s="134">
        <f>IF(Päälaskenta!$F$28&lt;Kaksitasouoma_matriisi!L1136,AK1136*Päälaskenta!$F$28*COS(ATAN(1/Päälaskenta!$E$20)),AK1136*Kaksitasouoma_matriisi!L1136*COS(ATAN(1/Päälaskenta!$E$20)))</f>
        <v>0.33</v>
      </c>
      <c r="AM1136" s="134"/>
      <c r="AN1136" s="134">
        <f t="shared" si="287"/>
        <v>1.43</v>
      </c>
      <c r="AO1136" s="8">
        <f t="shared" si="280"/>
        <v>0.49535818207011201</v>
      </c>
      <c r="AP1136" s="134">
        <f>Refererenssiarvoja!$B$16*H1136^(1/6)/(Refererenssiarvoja!$B$15^0.5)*(Päälaskenta!$G$28/2)^0.5*(1-AO1136)^(-1.5)</f>
        <v>0.11700000000000001</v>
      </c>
      <c r="AQ1136" s="8">
        <f>Refererenssiarvoja!$B$16*Kaksitasouoma_matriisi!O1136^(1/6)/(SQRT((2*Refererenssiarvoja!$B$15)/(Päälaskenta!$F$31*Päälaskenta!$G$31*Päälaskenta!$F$28))+SQRT(Refererenssiarvoja!$B$15)/Refererenssiarvoja!$B$17*LN(Kaksitasouoma_matriisi!L1136/Päälaskenta!$F$28))</f>
        <v>-0.17228602478555299</v>
      </c>
      <c r="AR1136" s="8">
        <f>Refererenssiarvoja!$B$16*Kaksitasouoma_matriisi!O1136^(1/6)/(SQRT((2*Refererenssiarvoja!$B$15)/(Päälaskenta!$F$31*Päälaskenta!$G$31*L1136)))</f>
        <v>0.25658630201920801</v>
      </c>
    </row>
    <row r="1137" spans="1:44" x14ac:dyDescent="0.2">
      <c r="A1137" s="8">
        <v>1135</v>
      </c>
      <c r="B1137" s="8">
        <f>IF(Päälaskenta!C$7,Päälaskenta!E$7,Päälaskenta!G$5)</f>
        <v>2.5</v>
      </c>
      <c r="C1137" s="56">
        <v>0.86499999999999999</v>
      </c>
      <c r="D1137" s="93">
        <f t="shared" si="273"/>
        <v>2.8902000000000001</v>
      </c>
      <c r="E1137" s="8">
        <f>IF(Päälaskenta!$C$26,Kaksitasouoma_matriisi!AP1137,Kaksitasouoma_matriisi!AC1137)</f>
        <v>0.10301688056063001</v>
      </c>
      <c r="F1137" s="56">
        <f>IF(D1137&lt;Päälaskenta!H$24,(SQRT(POWER(Päälaskenta!C$24/(2*Päälaskenta!E$24),2)+(D1137/Päälaskenta!E$24))-Päälaskenta!C$24/(2*Päälaskenta!E$24)),IF(D1137=Päälaskenta!H$24,Päälaskenta!D$24,Päälaskenta!D$24+(SQRT(POWER((Päälaskenta!C$20+Päälaskenta!G$24)/(2*Päälaskenta!E$20),2)+((D1137-Päälaskenta!H$24)/Päälaskenta!E$20))-(Päälaskenta!C$20+Päälaskenta!G$24)/(2*Päälaskenta!E$20))))</f>
        <v>0.92</v>
      </c>
      <c r="G1137" s="57">
        <f>IF(F1137&gt;Päälaskenta!D$24,(2*SQRT((POWER(Päälaskenta!D$24,2))+POWER(Päälaskenta!E$24*Päälaskenta!D$24,2))+Päälaskenta!C$24)+(2*SQRT((POWER((F1137-Päälaskenta!D$24),2))+POWER(Päälaskenta!E$20*(F1137-Päälaskenta!D$24),2))+Päälaskenta!C$20),(2*SQRT((POWER(F1137,2))+POWER(Päälaskenta!E$24*F1137,2))+Päälaskenta!C$24))</f>
        <v>8.77</v>
      </c>
      <c r="H1137" s="57">
        <f t="shared" si="274"/>
        <v>0.33</v>
      </c>
      <c r="I1137" s="62">
        <f t="shared" si="275"/>
        <v>3.4819999999999997E-2</v>
      </c>
      <c r="J1137" s="8">
        <f>IF(F1137&lt;Päälaskenta!$D$24,0,Kaksitasouoma_matriisi!F1137-Päälaskenta!$D$24)</f>
        <v>0.22</v>
      </c>
      <c r="L1137" s="8">
        <f>IF(F1137&gt;Päälaskenta!D$24,F1137-Päälaskenta!D$24,0)</f>
        <v>0.22</v>
      </c>
      <c r="M1137" s="8">
        <f>IF(F1137&gt;Päälaskenta!D$24,(Päälaskenta!C$20+(Päälaskenta!E$20*(Kaksitasouoma_matriisi!F1137-Päälaskenta!D$24)))*(Kaksitasouoma_matriisi!F1137-Päälaskenta!D$24),0)</f>
        <v>1.1726000000000001</v>
      </c>
      <c r="N1137" s="8">
        <f>IF(F1137&gt;Päälaskenta!D$24,(2*SQRT((POWER((F1137-Päälaskenta!D$24),2))+POWER(Päälaskenta!E$20*(F1137-Päälaskenta!D$24),2))+Päälaskenta!C$20),0)</f>
        <v>5.7932212806020802</v>
      </c>
      <c r="O1137" s="8">
        <f t="shared" si="281"/>
        <v>0.202408978218442</v>
      </c>
      <c r="P1137" s="8">
        <f>IF(Päälaskenta!$C$29,IF(L1137&gt;Päälaskenta!$F$28,Kaksitasouoma_matriisi!AQ1137,Kaksitasouoma_matriisi!AR1137),Päälaskenta!$F$20)</f>
        <v>0.12</v>
      </c>
      <c r="Q1137" s="8">
        <f t="shared" si="282"/>
        <v>3.36864432474139</v>
      </c>
      <c r="R1137" s="8">
        <f t="shared" si="276"/>
        <v>0.41344054054871698</v>
      </c>
      <c r="S1137" s="8">
        <f t="shared" si="283"/>
        <v>0.35258446234753299</v>
      </c>
      <c r="U1137" s="93">
        <f>IF(F1137&gt;Päälaskenta!D$24,Päälaskenta!H$24+L1137*Päälaskenta!G$24,F1137*Päälaskenta!C$24 + F1137*F1137*Päälaskenta!E$24)</f>
        <v>1.718</v>
      </c>
      <c r="V1137" s="8">
        <f>IF(F1137&gt;Päälaskenta!D$24,2*SQRT(POWER(Päälaskenta!D$24,2)+POWER(Päälaskenta!E$24*Päälaskenta!D$24,2))+Päälaskenta!C$24,(2*SQRT((POWER(F1137,2))+POWER(Päälaskenta!E$24*F1137,2))+Päälaskenta!C$24))</f>
        <v>2.9798989873223301</v>
      </c>
      <c r="W1137" s="8">
        <f t="shared" si="284"/>
        <v>0.576529609664305</v>
      </c>
      <c r="X1137" s="8">
        <f>Päälaskenta!F$24</f>
        <v>7.0000000000000007E-2</v>
      </c>
      <c r="Y1137" s="8">
        <f t="shared" si="285"/>
        <v>17.000937237522301</v>
      </c>
      <c r="Z1137" s="8">
        <f t="shared" si="277"/>
        <v>2.08655945945128</v>
      </c>
      <c r="AA1137" s="8">
        <f t="shared" si="286"/>
        <v>1.2145282068983001</v>
      </c>
      <c r="AC1137" s="8">
        <f t="shared" si="278"/>
        <v>0.10301688056063001</v>
      </c>
      <c r="AE1137" s="8">
        <v>1135</v>
      </c>
      <c r="AF1137" s="8">
        <f t="shared" si="288"/>
        <v>20.369581562263701</v>
      </c>
      <c r="AG1137" s="8">
        <f t="shared" si="279"/>
        <v>1.5063150038455601E-2</v>
      </c>
      <c r="AJ1137" s="132">
        <f>IF(Päälaskenta!$F$28&lt;Kaksitasouoma_matriisi!L1137,Päälaskenta!$C$20*Päälaskenta!$F$28,Päälaskenta!$C$20*Kaksitasouoma_matriisi!L1137)</f>
        <v>1.1000000000000001</v>
      </c>
      <c r="AK1137" s="134">
        <f>SQRT(Päälaskenta!$D$20^2+(Päälaskenta!$D$20/(1/Päälaskenta!$E$20))^2)</f>
        <v>1.8029999999999999</v>
      </c>
      <c r="AL1137" s="134">
        <f>IF(Päälaskenta!$F$28&lt;Kaksitasouoma_matriisi!L1137,AK1137*Päälaskenta!$F$28*COS(ATAN(1/Päälaskenta!$E$20)),AK1137*Kaksitasouoma_matriisi!L1137*COS(ATAN(1/Päälaskenta!$E$20)))</f>
        <v>0.33</v>
      </c>
      <c r="AM1137" s="134"/>
      <c r="AN1137" s="134">
        <f t="shared" si="287"/>
        <v>1.43</v>
      </c>
      <c r="AO1137" s="8">
        <f t="shared" si="280"/>
        <v>0.49477544806587798</v>
      </c>
      <c r="AP1137" s="134">
        <f>Refererenssiarvoja!$B$16*H1137^(1/6)/(Refererenssiarvoja!$B$15^0.5)*(Päälaskenta!$G$28/2)^0.5*(1-AO1137)^(-1.5)</f>
        <v>0.11700000000000001</v>
      </c>
      <c r="AQ1137" s="8">
        <f>Refererenssiarvoja!$B$16*Kaksitasouoma_matriisi!O1137^(1/6)/(SQRT((2*Refererenssiarvoja!$B$15)/(Päälaskenta!$F$31*Päälaskenta!$G$31*Päälaskenta!$F$28))+SQRT(Refererenssiarvoja!$B$15)/Refererenssiarvoja!$B$17*LN(Kaksitasouoma_matriisi!L1137/Päälaskenta!$F$28))</f>
        <v>-0.17228602478555299</v>
      </c>
      <c r="AR1137" s="8">
        <f>Refererenssiarvoja!$B$16*Kaksitasouoma_matriisi!O1137^(1/6)/(SQRT((2*Refererenssiarvoja!$B$15)/(Päälaskenta!$F$31*Päälaskenta!$G$31*L1137)))</f>
        <v>0.25658630201920801</v>
      </c>
    </row>
    <row r="1138" spans="1:44" x14ac:dyDescent="0.2">
      <c r="A1138" s="8">
        <v>1136</v>
      </c>
      <c r="B1138" s="8">
        <f>IF(Päälaskenta!C$7,Päälaskenta!E$7,Päälaskenta!G$5)</f>
        <v>2.5</v>
      </c>
      <c r="C1138" s="56">
        <v>0.86399999999999999</v>
      </c>
      <c r="D1138" s="93">
        <f t="shared" si="273"/>
        <v>2.8935</v>
      </c>
      <c r="E1138" s="8">
        <f>IF(Päälaskenta!$C$26,Kaksitasouoma_matriisi!AP1138,Kaksitasouoma_matriisi!AC1138)</f>
        <v>0.10301688056063001</v>
      </c>
      <c r="F1138" s="56">
        <f>IF(D1138&lt;Päälaskenta!H$24,(SQRT(POWER(Päälaskenta!C$24/(2*Päälaskenta!E$24),2)+(D1138/Päälaskenta!E$24))-Päälaskenta!C$24/(2*Päälaskenta!E$24)),IF(D1138=Päälaskenta!H$24,Päälaskenta!D$24,Päälaskenta!D$24+(SQRT(POWER((Päälaskenta!C$20+Päälaskenta!G$24)/(2*Päälaskenta!E$20),2)+((D1138-Päälaskenta!H$24)/Päälaskenta!E$20))-(Päälaskenta!C$20+Päälaskenta!G$24)/(2*Päälaskenta!E$20))))</f>
        <v>0.92</v>
      </c>
      <c r="G1138" s="57">
        <f>IF(F1138&gt;Päälaskenta!D$24,(2*SQRT((POWER(Päälaskenta!D$24,2))+POWER(Päälaskenta!E$24*Päälaskenta!D$24,2))+Päälaskenta!C$24)+(2*SQRT((POWER((F1138-Päälaskenta!D$24),2))+POWER(Päälaskenta!E$20*(F1138-Päälaskenta!D$24),2))+Päälaskenta!C$20),(2*SQRT((POWER(F1138,2))+POWER(Päälaskenta!E$24*F1138,2))+Päälaskenta!C$24))</f>
        <v>8.77</v>
      </c>
      <c r="H1138" s="57">
        <f t="shared" si="274"/>
        <v>0.33</v>
      </c>
      <c r="I1138" s="62">
        <f t="shared" si="275"/>
        <v>3.474E-2</v>
      </c>
      <c r="J1138" s="8">
        <f>IF(F1138&lt;Päälaskenta!$D$24,0,Kaksitasouoma_matriisi!F1138-Päälaskenta!$D$24)</f>
        <v>0.22</v>
      </c>
      <c r="L1138" s="8">
        <f>IF(F1138&gt;Päälaskenta!D$24,F1138-Päälaskenta!D$24,0)</f>
        <v>0.22</v>
      </c>
      <c r="M1138" s="8">
        <f>IF(F1138&gt;Päälaskenta!D$24,(Päälaskenta!C$20+(Päälaskenta!E$20*(Kaksitasouoma_matriisi!F1138-Päälaskenta!D$24)))*(Kaksitasouoma_matriisi!F1138-Päälaskenta!D$24),0)</f>
        <v>1.1726000000000001</v>
      </c>
      <c r="N1138" s="8">
        <f>IF(F1138&gt;Päälaskenta!D$24,(2*SQRT((POWER((F1138-Päälaskenta!D$24),2))+POWER(Päälaskenta!E$20*(F1138-Päälaskenta!D$24),2))+Päälaskenta!C$20),0)</f>
        <v>5.7932212806020802</v>
      </c>
      <c r="O1138" s="8">
        <f t="shared" si="281"/>
        <v>0.202408978218442</v>
      </c>
      <c r="P1138" s="8">
        <f>IF(Päälaskenta!$C$29,IF(L1138&gt;Päälaskenta!$F$28,Kaksitasouoma_matriisi!AQ1138,Kaksitasouoma_matriisi!AR1138),Päälaskenta!$F$20)</f>
        <v>0.12</v>
      </c>
      <c r="Q1138" s="8">
        <f t="shared" si="282"/>
        <v>3.36864432474139</v>
      </c>
      <c r="R1138" s="8">
        <f t="shared" si="276"/>
        <v>0.41344054054871698</v>
      </c>
      <c r="S1138" s="8">
        <f t="shared" si="283"/>
        <v>0.35258446234753299</v>
      </c>
      <c r="U1138" s="93">
        <f>IF(F1138&gt;Päälaskenta!D$24,Päälaskenta!H$24+L1138*Päälaskenta!G$24,F1138*Päälaskenta!C$24 + F1138*F1138*Päälaskenta!E$24)</f>
        <v>1.718</v>
      </c>
      <c r="V1138" s="8">
        <f>IF(F1138&gt;Päälaskenta!D$24,2*SQRT(POWER(Päälaskenta!D$24,2)+POWER(Päälaskenta!E$24*Päälaskenta!D$24,2))+Päälaskenta!C$24,(2*SQRT((POWER(F1138,2))+POWER(Päälaskenta!E$24*F1138,2))+Päälaskenta!C$24))</f>
        <v>2.9798989873223301</v>
      </c>
      <c r="W1138" s="8">
        <f t="shared" si="284"/>
        <v>0.576529609664305</v>
      </c>
      <c r="X1138" s="8">
        <f>Päälaskenta!F$24</f>
        <v>7.0000000000000007E-2</v>
      </c>
      <c r="Y1138" s="8">
        <f t="shared" si="285"/>
        <v>17.000937237522301</v>
      </c>
      <c r="Z1138" s="8">
        <f t="shared" si="277"/>
        <v>2.08655945945128</v>
      </c>
      <c r="AA1138" s="8">
        <f t="shared" si="286"/>
        <v>1.2145282068983001</v>
      </c>
      <c r="AC1138" s="8">
        <f t="shared" si="278"/>
        <v>0.10301688056063001</v>
      </c>
      <c r="AE1138" s="8">
        <v>1136</v>
      </c>
      <c r="AF1138" s="8">
        <f t="shared" si="288"/>
        <v>20.369581562263701</v>
      </c>
      <c r="AG1138" s="8">
        <f t="shared" si="279"/>
        <v>1.5063150038455601E-2</v>
      </c>
      <c r="AJ1138" s="132">
        <f>IF(Päälaskenta!$F$28&lt;Kaksitasouoma_matriisi!L1138,Päälaskenta!$C$20*Päälaskenta!$F$28,Päälaskenta!$C$20*Kaksitasouoma_matriisi!L1138)</f>
        <v>1.1000000000000001</v>
      </c>
      <c r="AK1138" s="134">
        <f>SQRT(Päälaskenta!$D$20^2+(Päälaskenta!$D$20/(1/Päälaskenta!$E$20))^2)</f>
        <v>1.8029999999999999</v>
      </c>
      <c r="AL1138" s="134">
        <f>IF(Päälaskenta!$F$28&lt;Kaksitasouoma_matriisi!L1138,AK1138*Päälaskenta!$F$28*COS(ATAN(1/Päälaskenta!$E$20)),AK1138*Kaksitasouoma_matriisi!L1138*COS(ATAN(1/Päälaskenta!$E$20)))</f>
        <v>0.33</v>
      </c>
      <c r="AM1138" s="134"/>
      <c r="AN1138" s="134">
        <f t="shared" si="287"/>
        <v>1.43</v>
      </c>
      <c r="AO1138" s="8">
        <f t="shared" si="280"/>
        <v>0.49421116295144302</v>
      </c>
      <c r="AP1138" s="134">
        <f>Refererenssiarvoja!$B$16*H1138^(1/6)/(Refererenssiarvoja!$B$15^0.5)*(Päälaskenta!$G$28/2)^0.5*(1-AO1138)^(-1.5)</f>
        <v>0.11700000000000001</v>
      </c>
      <c r="AQ1138" s="8">
        <f>Refererenssiarvoja!$B$16*Kaksitasouoma_matriisi!O1138^(1/6)/(SQRT((2*Refererenssiarvoja!$B$15)/(Päälaskenta!$F$31*Päälaskenta!$G$31*Päälaskenta!$F$28))+SQRT(Refererenssiarvoja!$B$15)/Refererenssiarvoja!$B$17*LN(Kaksitasouoma_matriisi!L1138/Päälaskenta!$F$28))</f>
        <v>-0.17228602478555299</v>
      </c>
      <c r="AR1138" s="8">
        <f>Refererenssiarvoja!$B$16*Kaksitasouoma_matriisi!O1138^(1/6)/(SQRT((2*Refererenssiarvoja!$B$15)/(Päälaskenta!$F$31*Päälaskenta!$G$31*L1138)))</f>
        <v>0.25658630201920801</v>
      </c>
    </row>
    <row r="1139" spans="1:44" x14ac:dyDescent="0.2">
      <c r="A1139" s="8">
        <v>1137</v>
      </c>
      <c r="B1139" s="8">
        <f>IF(Päälaskenta!C$7,Päälaskenta!E$7,Päälaskenta!G$5)</f>
        <v>2.5</v>
      </c>
      <c r="C1139" s="56">
        <v>0.86299999999999999</v>
      </c>
      <c r="D1139" s="93">
        <f t="shared" si="273"/>
        <v>2.8969</v>
      </c>
      <c r="E1139" s="8">
        <f>IF(Päälaskenta!$C$26,Kaksitasouoma_matriisi!AP1139,Kaksitasouoma_matriisi!AC1139)</f>
        <v>0.10302385736601501</v>
      </c>
      <c r="F1139" s="56">
        <f>IF(D1139&lt;Päälaskenta!H$24,(SQRT(POWER(Päälaskenta!C$24/(2*Päälaskenta!E$24),2)+(D1139/Päälaskenta!E$24))-Päälaskenta!C$24/(2*Päälaskenta!E$24)),IF(D1139=Päälaskenta!H$24,Päälaskenta!D$24,Päälaskenta!D$24+(SQRT(POWER((Päälaskenta!C$20+Päälaskenta!G$24)/(2*Päälaskenta!E$20),2)+((D1139-Päälaskenta!H$24)/Päälaskenta!E$20))-(Päälaskenta!C$20+Päälaskenta!G$24)/(2*Päälaskenta!E$20))))</f>
        <v>0.92100000000000004</v>
      </c>
      <c r="G1139" s="57">
        <f>IF(F1139&gt;Päälaskenta!D$24,(2*SQRT((POWER(Päälaskenta!D$24,2))+POWER(Päälaskenta!E$24*Päälaskenta!D$24,2))+Päälaskenta!C$24)+(2*SQRT((POWER((F1139-Päälaskenta!D$24),2))+POWER(Päälaskenta!E$20*(F1139-Päälaskenta!D$24),2))+Päälaskenta!C$20),(2*SQRT((POWER(F1139,2))+POWER(Päälaskenta!E$24*F1139,2))+Päälaskenta!C$24))</f>
        <v>8.7799999999999994</v>
      </c>
      <c r="H1139" s="57">
        <f t="shared" si="274"/>
        <v>0.33</v>
      </c>
      <c r="I1139" s="62">
        <f t="shared" si="275"/>
        <v>3.4664E-2</v>
      </c>
      <c r="J1139" s="8">
        <f>IF(F1139&lt;Päälaskenta!$D$24,0,Kaksitasouoma_matriisi!F1139-Päälaskenta!$D$24)</f>
        <v>0.221</v>
      </c>
      <c r="L1139" s="8">
        <f>IF(F1139&gt;Päälaskenta!D$24,F1139-Päälaskenta!D$24,0)</f>
        <v>0.221</v>
      </c>
      <c r="M1139" s="8">
        <f>IF(F1139&gt;Päälaskenta!D$24,(Päälaskenta!C$20+(Päälaskenta!E$20*(Kaksitasouoma_matriisi!F1139-Päälaskenta!D$24)))*(Kaksitasouoma_matriisi!F1139-Päälaskenta!D$24),0)</f>
        <v>1.1782615000000001</v>
      </c>
      <c r="N1139" s="8">
        <f>IF(F1139&gt;Päälaskenta!D$24,(2*SQRT((POWER((F1139-Päälaskenta!D$24),2))+POWER(Päälaskenta!E$20*(F1139-Päälaskenta!D$24),2))+Päälaskenta!C$20),0)</f>
        <v>5.7968268318775404</v>
      </c>
      <c r="O1139" s="8">
        <f t="shared" si="281"/>
        <v>0.20325973746888201</v>
      </c>
      <c r="P1139" s="8">
        <f>IF(Päälaskenta!$C$29,IF(L1139&gt;Päälaskenta!$F$28,Kaksitasouoma_matriisi!AQ1139,Kaksitasouoma_matriisi!AR1139),Päälaskenta!$F$20)</f>
        <v>0.12</v>
      </c>
      <c r="Q1139" s="8">
        <f t="shared" si="282"/>
        <v>3.3943869419559598</v>
      </c>
      <c r="R1139" s="8">
        <f t="shared" si="276"/>
        <v>0.41526783507278398</v>
      </c>
      <c r="S1139" s="8">
        <f t="shared" si="283"/>
        <v>0.35244114746410998</v>
      </c>
      <c r="U1139" s="93">
        <f>IF(F1139&gt;Päälaskenta!D$24,Päälaskenta!H$24+L1139*Päälaskenta!G$24,F1139*Päälaskenta!C$24 + F1139*F1139*Päälaskenta!E$24)</f>
        <v>1.7203999999999999</v>
      </c>
      <c r="V1139" s="8">
        <f>IF(F1139&gt;Päälaskenta!D$24,2*SQRT(POWER(Päälaskenta!D$24,2)+POWER(Päälaskenta!E$24*Päälaskenta!D$24,2))+Päälaskenta!C$24,(2*SQRT((POWER(F1139,2))+POWER(Päälaskenta!E$24*F1139,2))+Päälaskenta!C$24))</f>
        <v>2.9798989873223301</v>
      </c>
      <c r="W1139" s="8">
        <f t="shared" si="284"/>
        <v>0.57733500609224098</v>
      </c>
      <c r="X1139" s="8">
        <f>Päälaskenta!F$24</f>
        <v>7.0000000000000007E-2</v>
      </c>
      <c r="Y1139" s="8">
        <f t="shared" si="285"/>
        <v>17.0405387570271</v>
      </c>
      <c r="Z1139" s="8">
        <f t="shared" si="277"/>
        <v>2.0847321649272201</v>
      </c>
      <c r="AA1139" s="8">
        <f t="shared" si="286"/>
        <v>1.21177177687004</v>
      </c>
      <c r="AC1139" s="8">
        <f t="shared" si="278"/>
        <v>0.10302385736601501</v>
      </c>
      <c r="AE1139" s="8">
        <v>1137</v>
      </c>
      <c r="AF1139" s="8">
        <f t="shared" si="288"/>
        <v>20.434925698983101</v>
      </c>
      <c r="AG1139" s="8">
        <f t="shared" si="279"/>
        <v>1.4966970112446E-2</v>
      </c>
      <c r="AJ1139" s="132">
        <f>IF(Päälaskenta!$F$28&lt;Kaksitasouoma_matriisi!L1139,Päälaskenta!$C$20*Päälaskenta!$F$28,Päälaskenta!$C$20*Kaksitasouoma_matriisi!L1139)</f>
        <v>1.105</v>
      </c>
      <c r="AK1139" s="134">
        <f>SQRT(Päälaskenta!$D$20^2+(Päälaskenta!$D$20/(1/Päälaskenta!$E$20))^2)</f>
        <v>1.8029999999999999</v>
      </c>
      <c r="AL1139" s="134">
        <f>IF(Päälaskenta!$F$28&lt;Kaksitasouoma_matriisi!L1139,AK1139*Päälaskenta!$F$28*COS(ATAN(1/Päälaskenta!$E$20)),AK1139*Kaksitasouoma_matriisi!L1139*COS(ATAN(1/Päälaskenta!$E$20)))</f>
        <v>0.33200000000000002</v>
      </c>
      <c r="AM1139" s="134"/>
      <c r="AN1139" s="134">
        <f t="shared" si="287"/>
        <v>1.4370000000000001</v>
      </c>
      <c r="AO1139" s="8">
        <f t="shared" si="280"/>
        <v>0.496047499050709</v>
      </c>
      <c r="AP1139" s="134">
        <f>Refererenssiarvoja!$B$16*H1139^(1/6)/(Refererenssiarvoja!$B$15^0.5)*(Päälaskenta!$G$28/2)^0.5*(1-AO1139)^(-1.5)</f>
        <v>0.11700000000000001</v>
      </c>
      <c r="AQ1139" s="8">
        <f>Refererenssiarvoja!$B$16*Kaksitasouoma_matriisi!O1139^(1/6)/(SQRT((2*Refererenssiarvoja!$B$15)/(Päälaskenta!$F$31*Päälaskenta!$G$31*Päälaskenta!$F$28))+SQRT(Refererenssiarvoja!$B$15)/Refererenssiarvoja!$B$17*LN(Kaksitasouoma_matriisi!L1139/Päälaskenta!$F$28))</f>
        <v>-0.173794156189187</v>
      </c>
      <c r="AR1139" s="8">
        <f>Refererenssiarvoja!$B$16*Kaksitasouoma_matriisi!O1139^(1/6)/(SQRT((2*Refererenssiarvoja!$B$15)/(Päälaskenta!$F$31*Päälaskenta!$G$31*L1139)))</f>
        <v>0.25734863084166898</v>
      </c>
    </row>
    <row r="1140" spans="1:44" x14ac:dyDescent="0.2">
      <c r="A1140" s="8">
        <v>1138</v>
      </c>
      <c r="B1140" s="8">
        <f>IF(Päälaskenta!C$7,Päälaskenta!E$7,Päälaskenta!G$5)</f>
        <v>2.5</v>
      </c>
      <c r="C1140" s="56">
        <v>0.86199999999999999</v>
      </c>
      <c r="D1140" s="93">
        <f t="shared" si="273"/>
        <v>2.9001999999999999</v>
      </c>
      <c r="E1140" s="8">
        <f>IF(Päälaskenta!$C$26,Kaksitasouoma_matriisi!AP1140,Kaksitasouoma_matriisi!AC1140)</f>
        <v>0.10302385736601501</v>
      </c>
      <c r="F1140" s="56">
        <f>IF(D1140&lt;Päälaskenta!H$24,(SQRT(POWER(Päälaskenta!C$24/(2*Päälaskenta!E$24),2)+(D1140/Päälaskenta!E$24))-Päälaskenta!C$24/(2*Päälaskenta!E$24)),IF(D1140=Päälaskenta!H$24,Päälaskenta!D$24,Päälaskenta!D$24+(SQRT(POWER((Päälaskenta!C$20+Päälaskenta!G$24)/(2*Päälaskenta!E$20),2)+((D1140-Päälaskenta!H$24)/Päälaskenta!E$20))-(Päälaskenta!C$20+Päälaskenta!G$24)/(2*Päälaskenta!E$20))))</f>
        <v>0.92100000000000004</v>
      </c>
      <c r="G1140" s="57">
        <f>IF(F1140&gt;Päälaskenta!D$24,(2*SQRT((POWER(Päälaskenta!D$24,2))+POWER(Päälaskenta!E$24*Päälaskenta!D$24,2))+Päälaskenta!C$24)+(2*SQRT((POWER((F1140-Päälaskenta!D$24),2))+POWER(Päälaskenta!E$20*(F1140-Päälaskenta!D$24),2))+Päälaskenta!C$20),(2*SQRT((POWER(F1140,2))+POWER(Päälaskenta!E$24*F1140,2))+Päälaskenta!C$24))</f>
        <v>8.7799999999999994</v>
      </c>
      <c r="H1140" s="57">
        <f t="shared" si="274"/>
        <v>0.33</v>
      </c>
      <c r="I1140" s="62">
        <f t="shared" si="275"/>
        <v>3.4583999999999997E-2</v>
      </c>
      <c r="J1140" s="8">
        <f>IF(F1140&lt;Päälaskenta!$D$24,0,Kaksitasouoma_matriisi!F1140-Päälaskenta!$D$24)</f>
        <v>0.221</v>
      </c>
      <c r="L1140" s="8">
        <f>IF(F1140&gt;Päälaskenta!D$24,F1140-Päälaskenta!D$24,0)</f>
        <v>0.221</v>
      </c>
      <c r="M1140" s="8">
        <f>IF(F1140&gt;Päälaskenta!D$24,(Päälaskenta!C$20+(Päälaskenta!E$20*(Kaksitasouoma_matriisi!F1140-Päälaskenta!D$24)))*(Kaksitasouoma_matriisi!F1140-Päälaskenta!D$24),0)</f>
        <v>1.1782615000000001</v>
      </c>
      <c r="N1140" s="8">
        <f>IF(F1140&gt;Päälaskenta!D$24,(2*SQRT((POWER((F1140-Päälaskenta!D$24),2))+POWER(Päälaskenta!E$20*(F1140-Päälaskenta!D$24),2))+Päälaskenta!C$20),0)</f>
        <v>5.7968268318775404</v>
      </c>
      <c r="O1140" s="8">
        <f t="shared" si="281"/>
        <v>0.20325973746888201</v>
      </c>
      <c r="P1140" s="8">
        <f>IF(Päälaskenta!$C$29,IF(L1140&gt;Päälaskenta!$F$28,Kaksitasouoma_matriisi!AQ1140,Kaksitasouoma_matriisi!AR1140),Päälaskenta!$F$20)</f>
        <v>0.12</v>
      </c>
      <c r="Q1140" s="8">
        <f t="shared" si="282"/>
        <v>3.3943869419559598</v>
      </c>
      <c r="R1140" s="8">
        <f t="shared" si="276"/>
        <v>0.41526783507278398</v>
      </c>
      <c r="S1140" s="8">
        <f t="shared" si="283"/>
        <v>0.35244114746410998</v>
      </c>
      <c r="U1140" s="93">
        <f>IF(F1140&gt;Päälaskenta!D$24,Päälaskenta!H$24+L1140*Päälaskenta!G$24,F1140*Päälaskenta!C$24 + F1140*F1140*Päälaskenta!E$24)</f>
        <v>1.7203999999999999</v>
      </c>
      <c r="V1140" s="8">
        <f>IF(F1140&gt;Päälaskenta!D$24,2*SQRT(POWER(Päälaskenta!D$24,2)+POWER(Päälaskenta!E$24*Päälaskenta!D$24,2))+Päälaskenta!C$24,(2*SQRT((POWER(F1140,2))+POWER(Päälaskenta!E$24*F1140,2))+Päälaskenta!C$24))</f>
        <v>2.9798989873223301</v>
      </c>
      <c r="W1140" s="8">
        <f t="shared" si="284"/>
        <v>0.57733500609224098</v>
      </c>
      <c r="X1140" s="8">
        <f>Päälaskenta!F$24</f>
        <v>7.0000000000000007E-2</v>
      </c>
      <c r="Y1140" s="8">
        <f t="shared" si="285"/>
        <v>17.0405387570271</v>
      </c>
      <c r="Z1140" s="8">
        <f t="shared" si="277"/>
        <v>2.0847321649272201</v>
      </c>
      <c r="AA1140" s="8">
        <f t="shared" si="286"/>
        <v>1.21177177687004</v>
      </c>
      <c r="AC1140" s="8">
        <f t="shared" si="278"/>
        <v>0.10302385736601501</v>
      </c>
      <c r="AE1140" s="8">
        <v>1138</v>
      </c>
      <c r="AF1140" s="8">
        <f t="shared" si="288"/>
        <v>20.434925698983101</v>
      </c>
      <c r="AG1140" s="8">
        <f t="shared" si="279"/>
        <v>1.4966970112446E-2</v>
      </c>
      <c r="AJ1140" s="132">
        <f>IF(Päälaskenta!$F$28&lt;Kaksitasouoma_matriisi!L1140,Päälaskenta!$C$20*Päälaskenta!$F$28,Päälaskenta!$C$20*Kaksitasouoma_matriisi!L1140)</f>
        <v>1.105</v>
      </c>
      <c r="AK1140" s="134">
        <f>SQRT(Päälaskenta!$D$20^2+(Päälaskenta!$D$20/(1/Päälaskenta!$E$20))^2)</f>
        <v>1.8029999999999999</v>
      </c>
      <c r="AL1140" s="134">
        <f>IF(Päälaskenta!$F$28&lt;Kaksitasouoma_matriisi!L1140,AK1140*Päälaskenta!$F$28*COS(ATAN(1/Päälaskenta!$E$20)),AK1140*Kaksitasouoma_matriisi!L1140*COS(ATAN(1/Päälaskenta!$E$20)))</f>
        <v>0.33200000000000002</v>
      </c>
      <c r="AM1140" s="134"/>
      <c r="AN1140" s="134">
        <f t="shared" si="287"/>
        <v>1.4370000000000001</v>
      </c>
      <c r="AO1140" s="8">
        <f t="shared" si="280"/>
        <v>0.49548307013309401</v>
      </c>
      <c r="AP1140" s="134">
        <f>Refererenssiarvoja!$B$16*H1140^(1/6)/(Refererenssiarvoja!$B$15^0.5)*(Päälaskenta!$G$28/2)^0.5*(1-AO1140)^(-1.5)</f>
        <v>0.11700000000000001</v>
      </c>
      <c r="AQ1140" s="8">
        <f>Refererenssiarvoja!$B$16*Kaksitasouoma_matriisi!O1140^(1/6)/(SQRT((2*Refererenssiarvoja!$B$15)/(Päälaskenta!$F$31*Päälaskenta!$G$31*Päälaskenta!$F$28))+SQRT(Refererenssiarvoja!$B$15)/Refererenssiarvoja!$B$17*LN(Kaksitasouoma_matriisi!L1140/Päälaskenta!$F$28))</f>
        <v>-0.173794156189187</v>
      </c>
      <c r="AR1140" s="8">
        <f>Refererenssiarvoja!$B$16*Kaksitasouoma_matriisi!O1140^(1/6)/(SQRT((2*Refererenssiarvoja!$B$15)/(Päälaskenta!$F$31*Päälaskenta!$G$31*L1140)))</f>
        <v>0.25734863084166898</v>
      </c>
    </row>
    <row r="1141" spans="1:44" x14ac:dyDescent="0.2">
      <c r="A1141" s="8">
        <v>1139</v>
      </c>
      <c r="B1141" s="8">
        <f>IF(Päälaskenta!C$7,Päälaskenta!E$7,Päälaskenta!G$5)</f>
        <v>2.5</v>
      </c>
      <c r="C1141" s="56">
        <v>0.86099999999999999</v>
      </c>
      <c r="D1141" s="93">
        <f t="shared" si="273"/>
        <v>2.9036</v>
      </c>
      <c r="E1141" s="8">
        <f>IF(Päälaskenta!$C$26,Kaksitasouoma_matriisi!AP1141,Kaksitasouoma_matriisi!AC1141)</f>
        <v>0.103030828441495</v>
      </c>
      <c r="F1141" s="56">
        <f>IF(D1141&lt;Päälaskenta!H$24,(SQRT(POWER(Päälaskenta!C$24/(2*Päälaskenta!E$24),2)+(D1141/Päälaskenta!E$24))-Päälaskenta!C$24/(2*Päälaskenta!E$24)),IF(D1141=Päälaskenta!H$24,Päälaskenta!D$24,Päälaskenta!D$24+(SQRT(POWER((Päälaskenta!C$20+Päälaskenta!G$24)/(2*Päälaskenta!E$20),2)+((D1141-Päälaskenta!H$24)/Päälaskenta!E$20))-(Päälaskenta!C$20+Päälaskenta!G$24)/(2*Päälaskenta!E$20))))</f>
        <v>0.92200000000000004</v>
      </c>
      <c r="G1141" s="57">
        <f>IF(F1141&gt;Päälaskenta!D$24,(2*SQRT((POWER(Päälaskenta!D$24,2))+POWER(Päälaskenta!E$24*Päälaskenta!D$24,2))+Päälaskenta!C$24)+(2*SQRT((POWER((F1141-Päälaskenta!D$24),2))+POWER(Päälaskenta!E$20*(F1141-Päälaskenta!D$24),2))+Päälaskenta!C$20),(2*SQRT((POWER(F1141,2))+POWER(Päälaskenta!E$24*F1141,2))+Päälaskenta!C$24))</f>
        <v>8.7799999999999994</v>
      </c>
      <c r="H1141" s="57">
        <f t="shared" si="274"/>
        <v>0.33</v>
      </c>
      <c r="I1141" s="62">
        <f t="shared" si="275"/>
        <v>3.4507999999999997E-2</v>
      </c>
      <c r="J1141" s="8">
        <f>IF(F1141&lt;Päälaskenta!$D$24,0,Kaksitasouoma_matriisi!F1141-Päälaskenta!$D$24)</f>
        <v>0.222</v>
      </c>
      <c r="L1141" s="8">
        <f>IF(F1141&gt;Päälaskenta!D$24,F1141-Päälaskenta!D$24,0)</f>
        <v>0.222</v>
      </c>
      <c r="M1141" s="8">
        <f>IF(F1141&gt;Päälaskenta!D$24,(Päälaskenta!C$20+(Päälaskenta!E$20*(Kaksitasouoma_matriisi!F1141-Päälaskenta!D$24)))*(Kaksitasouoma_matriisi!F1141-Päälaskenta!D$24),0)</f>
        <v>1.183926</v>
      </c>
      <c r="N1141" s="8">
        <f>IF(F1141&gt;Päälaskenta!D$24,(2*SQRT((POWER((F1141-Päälaskenta!D$24),2))+POWER(Päälaskenta!E$20*(F1141-Päälaskenta!D$24),2))+Päälaskenta!C$20),0)</f>
        <v>5.8004323831530096</v>
      </c>
      <c r="O1141" s="8">
        <f t="shared" si="281"/>
        <v>0.204109956257509</v>
      </c>
      <c r="P1141" s="8">
        <f>IF(Päälaskenta!$C$29,IF(L1141&gt;Päälaskenta!$F$28,Kaksitasouoma_matriisi!AQ1141,Kaksitasouoma_matriisi!AR1141),Päälaskenta!$F$20)</f>
        <v>0.12</v>
      </c>
      <c r="Q1141" s="8">
        <f t="shared" si="282"/>
        <v>3.42020999528278</v>
      </c>
      <c r="R1141" s="8">
        <f t="shared" si="276"/>
        <v>0.41709090362870399</v>
      </c>
      <c r="S1141" s="8">
        <f t="shared" si="283"/>
        <v>0.35229474108069597</v>
      </c>
      <c r="U1141" s="93">
        <f>IF(F1141&gt;Päälaskenta!D$24,Päälaskenta!H$24+L1141*Päälaskenta!G$24,F1141*Päälaskenta!C$24 + F1141*F1141*Päälaskenta!E$24)</f>
        <v>1.7228000000000001</v>
      </c>
      <c r="V1141" s="8">
        <f>IF(F1141&gt;Päälaskenta!D$24,2*SQRT(POWER(Päälaskenta!D$24,2)+POWER(Päälaskenta!E$24*Päälaskenta!D$24,2))+Päälaskenta!C$24,(2*SQRT((POWER(F1141,2))+POWER(Päälaskenta!E$24*F1141,2))+Päälaskenta!C$24))</f>
        <v>2.9798989873223301</v>
      </c>
      <c r="W1141" s="8">
        <f t="shared" si="284"/>
        <v>0.57814040252017695</v>
      </c>
      <c r="X1141" s="8">
        <f>Päälaskenta!F$24</f>
        <v>7.0000000000000007E-2</v>
      </c>
      <c r="Y1141" s="8">
        <f t="shared" si="285"/>
        <v>17.0801771237292</v>
      </c>
      <c r="Z1141" s="8">
        <f t="shared" si="277"/>
        <v>2.0829090963713002</v>
      </c>
      <c r="AA1141" s="8">
        <f t="shared" si="286"/>
        <v>1.2090254796675799</v>
      </c>
      <c r="AC1141" s="8">
        <f t="shared" si="278"/>
        <v>0.103030828441495</v>
      </c>
      <c r="AE1141" s="8">
        <v>1139</v>
      </c>
      <c r="AF1141" s="8">
        <f t="shared" si="288"/>
        <v>20.500387119012</v>
      </c>
      <c r="AG1141" s="8">
        <f t="shared" si="279"/>
        <v>1.48715382712862E-2</v>
      </c>
      <c r="AJ1141" s="132">
        <f>IF(Päälaskenta!$F$28&lt;Kaksitasouoma_matriisi!L1141,Päälaskenta!$C$20*Päälaskenta!$F$28,Päälaskenta!$C$20*Kaksitasouoma_matriisi!L1141)</f>
        <v>1.1100000000000001</v>
      </c>
      <c r="AK1141" s="134">
        <f>SQRT(Päälaskenta!$D$20^2+(Päälaskenta!$D$20/(1/Päälaskenta!$E$20))^2)</f>
        <v>1.8029999999999999</v>
      </c>
      <c r="AL1141" s="134">
        <f>IF(Päälaskenta!$F$28&lt;Kaksitasouoma_matriisi!L1141,AK1141*Päälaskenta!$F$28*COS(ATAN(1/Päälaskenta!$E$20)),AK1141*Kaksitasouoma_matriisi!L1141*COS(ATAN(1/Päälaskenta!$E$20)))</f>
        <v>0.33300000000000002</v>
      </c>
      <c r="AM1141" s="134"/>
      <c r="AN1141" s="134">
        <f t="shared" si="287"/>
        <v>1.4430000000000001</v>
      </c>
      <c r="AO1141" s="8">
        <f t="shared" si="280"/>
        <v>0.49696927951508502</v>
      </c>
      <c r="AP1141" s="134">
        <f>Refererenssiarvoja!$B$16*H1141^(1/6)/(Refererenssiarvoja!$B$15^0.5)*(Päälaskenta!$G$28/2)^0.5*(1-AO1141)^(-1.5)</f>
        <v>0.11799999999999999</v>
      </c>
      <c r="AQ1141" s="8">
        <f>Refererenssiarvoja!$B$16*Kaksitasouoma_matriisi!O1141^(1/6)/(SQRT((2*Refererenssiarvoja!$B$15)/(Päälaskenta!$F$31*Päälaskenta!$G$31*Päälaskenta!$F$28))+SQRT(Refererenssiarvoja!$B$15)/Refererenssiarvoja!$B$17*LN(Kaksitasouoma_matriisi!L1141/Päälaskenta!$F$28))</f>
        <v>-0.17531983556904801</v>
      </c>
      <c r="AR1141" s="8">
        <f>Refererenssiarvoja!$B$16*Kaksitasouoma_matriisi!O1141^(1/6)/(SQRT((2*Refererenssiarvoja!$B$15)/(Päälaskenta!$F$31*Päälaskenta!$G$31*L1141)))</f>
        <v>0.25810971462382098</v>
      </c>
    </row>
    <row r="1142" spans="1:44" x14ac:dyDescent="0.2">
      <c r="A1142" s="8">
        <v>1140</v>
      </c>
      <c r="B1142" s="8">
        <f>IF(Päälaskenta!C$7,Päälaskenta!E$7,Päälaskenta!G$5)</f>
        <v>2.5</v>
      </c>
      <c r="C1142" s="56">
        <v>0.86</v>
      </c>
      <c r="D1142" s="93">
        <f t="shared" si="273"/>
        <v>2.907</v>
      </c>
      <c r="E1142" s="8">
        <f>IF(Päälaskenta!$C$26,Kaksitasouoma_matriisi!AP1142,Kaksitasouoma_matriisi!AC1142)</f>
        <v>0.103030828441495</v>
      </c>
      <c r="F1142" s="56">
        <f>IF(D1142&lt;Päälaskenta!H$24,(SQRT(POWER(Päälaskenta!C$24/(2*Päälaskenta!E$24),2)+(D1142/Päälaskenta!E$24))-Päälaskenta!C$24/(2*Päälaskenta!E$24)),IF(D1142=Päälaskenta!H$24,Päälaskenta!D$24,Päälaskenta!D$24+(SQRT(POWER((Päälaskenta!C$20+Päälaskenta!G$24)/(2*Päälaskenta!E$20),2)+((D1142-Päälaskenta!H$24)/Päälaskenta!E$20))-(Päälaskenta!C$20+Päälaskenta!G$24)/(2*Päälaskenta!E$20))))</f>
        <v>0.92200000000000004</v>
      </c>
      <c r="G1142" s="57">
        <f>IF(F1142&gt;Päälaskenta!D$24,(2*SQRT((POWER(Päälaskenta!D$24,2))+POWER(Päälaskenta!E$24*Päälaskenta!D$24,2))+Päälaskenta!C$24)+(2*SQRT((POWER((F1142-Päälaskenta!D$24),2))+POWER(Päälaskenta!E$20*(F1142-Päälaskenta!D$24),2))+Päälaskenta!C$20),(2*SQRT((POWER(F1142,2))+POWER(Päälaskenta!E$24*F1142,2))+Päälaskenta!C$24))</f>
        <v>8.7799999999999994</v>
      </c>
      <c r="H1142" s="57">
        <f t="shared" si="274"/>
        <v>0.33</v>
      </c>
      <c r="I1142" s="62">
        <f t="shared" si="275"/>
        <v>3.4428E-2</v>
      </c>
      <c r="J1142" s="8">
        <f>IF(F1142&lt;Päälaskenta!$D$24,0,Kaksitasouoma_matriisi!F1142-Päälaskenta!$D$24)</f>
        <v>0.222</v>
      </c>
      <c r="L1142" s="8">
        <f>IF(F1142&gt;Päälaskenta!D$24,F1142-Päälaskenta!D$24,0)</f>
        <v>0.222</v>
      </c>
      <c r="M1142" s="8">
        <f>IF(F1142&gt;Päälaskenta!D$24,(Päälaskenta!C$20+(Päälaskenta!E$20*(Kaksitasouoma_matriisi!F1142-Päälaskenta!D$24)))*(Kaksitasouoma_matriisi!F1142-Päälaskenta!D$24),0)</f>
        <v>1.183926</v>
      </c>
      <c r="N1142" s="8">
        <f>IF(F1142&gt;Päälaskenta!D$24,(2*SQRT((POWER((F1142-Päälaskenta!D$24),2))+POWER(Päälaskenta!E$20*(F1142-Päälaskenta!D$24),2))+Päälaskenta!C$20),0)</f>
        <v>5.8004323831530096</v>
      </c>
      <c r="O1142" s="8">
        <f t="shared" si="281"/>
        <v>0.204109956257509</v>
      </c>
      <c r="P1142" s="8">
        <f>IF(Päälaskenta!$C$29,IF(L1142&gt;Päälaskenta!$F$28,Kaksitasouoma_matriisi!AQ1142,Kaksitasouoma_matriisi!AR1142),Päälaskenta!$F$20)</f>
        <v>0.12</v>
      </c>
      <c r="Q1142" s="8">
        <f t="shared" si="282"/>
        <v>3.42020999528278</v>
      </c>
      <c r="R1142" s="8">
        <f t="shared" si="276"/>
        <v>0.41709090362870399</v>
      </c>
      <c r="S1142" s="8">
        <f t="shared" si="283"/>
        <v>0.35229474108069597</v>
      </c>
      <c r="U1142" s="93">
        <f>IF(F1142&gt;Päälaskenta!D$24,Päälaskenta!H$24+L1142*Päälaskenta!G$24,F1142*Päälaskenta!C$24 + F1142*F1142*Päälaskenta!E$24)</f>
        <v>1.7228000000000001</v>
      </c>
      <c r="V1142" s="8">
        <f>IF(F1142&gt;Päälaskenta!D$24,2*SQRT(POWER(Päälaskenta!D$24,2)+POWER(Päälaskenta!E$24*Päälaskenta!D$24,2))+Päälaskenta!C$24,(2*SQRT((POWER(F1142,2))+POWER(Päälaskenta!E$24*F1142,2))+Päälaskenta!C$24))</f>
        <v>2.9798989873223301</v>
      </c>
      <c r="W1142" s="8">
        <f t="shared" si="284"/>
        <v>0.57814040252017695</v>
      </c>
      <c r="X1142" s="8">
        <f>Päälaskenta!F$24</f>
        <v>7.0000000000000007E-2</v>
      </c>
      <c r="Y1142" s="8">
        <f t="shared" si="285"/>
        <v>17.0801771237292</v>
      </c>
      <c r="Z1142" s="8">
        <f t="shared" si="277"/>
        <v>2.0829090963713002</v>
      </c>
      <c r="AA1142" s="8">
        <f t="shared" si="286"/>
        <v>1.2090254796675799</v>
      </c>
      <c r="AC1142" s="8">
        <f t="shared" si="278"/>
        <v>0.103030828441495</v>
      </c>
      <c r="AE1142" s="8">
        <v>1140</v>
      </c>
      <c r="AF1142" s="8">
        <f t="shared" si="288"/>
        <v>20.500387119012</v>
      </c>
      <c r="AG1142" s="8">
        <f t="shared" si="279"/>
        <v>1.48715382712862E-2</v>
      </c>
      <c r="AJ1142" s="132">
        <f>IF(Päälaskenta!$F$28&lt;Kaksitasouoma_matriisi!L1142,Päälaskenta!$C$20*Päälaskenta!$F$28,Päälaskenta!$C$20*Kaksitasouoma_matriisi!L1142)</f>
        <v>1.1100000000000001</v>
      </c>
      <c r="AK1142" s="134">
        <f>SQRT(Päälaskenta!$D$20^2+(Päälaskenta!$D$20/(1/Päälaskenta!$E$20))^2)</f>
        <v>1.8029999999999999</v>
      </c>
      <c r="AL1142" s="134">
        <f>IF(Päälaskenta!$F$28&lt;Kaksitasouoma_matriisi!L1142,AK1142*Päälaskenta!$F$28*COS(ATAN(1/Päälaskenta!$E$20)),AK1142*Kaksitasouoma_matriisi!L1142*COS(ATAN(1/Päälaskenta!$E$20)))</f>
        <v>0.33300000000000002</v>
      </c>
      <c r="AM1142" s="134"/>
      <c r="AN1142" s="134">
        <f t="shared" si="287"/>
        <v>1.4430000000000001</v>
      </c>
      <c r="AO1142" s="8">
        <f t="shared" si="280"/>
        <v>0.496388028895769</v>
      </c>
      <c r="AP1142" s="134">
        <f>Refererenssiarvoja!$B$16*H1142^(1/6)/(Refererenssiarvoja!$B$15^0.5)*(Päälaskenta!$G$28/2)^0.5*(1-AO1142)^(-1.5)</f>
        <v>0.11700000000000001</v>
      </c>
      <c r="AQ1142" s="8">
        <f>Refererenssiarvoja!$B$16*Kaksitasouoma_matriisi!O1142^(1/6)/(SQRT((2*Refererenssiarvoja!$B$15)/(Päälaskenta!$F$31*Päälaskenta!$G$31*Päälaskenta!$F$28))+SQRT(Refererenssiarvoja!$B$15)/Refererenssiarvoja!$B$17*LN(Kaksitasouoma_matriisi!L1142/Päälaskenta!$F$28))</f>
        <v>-0.17531983556904801</v>
      </c>
      <c r="AR1142" s="8">
        <f>Refererenssiarvoja!$B$16*Kaksitasouoma_matriisi!O1142^(1/6)/(SQRT((2*Refererenssiarvoja!$B$15)/(Päälaskenta!$F$31*Päälaskenta!$G$31*L1142)))</f>
        <v>0.25810971462382098</v>
      </c>
    </row>
    <row r="1143" spans="1:44" x14ac:dyDescent="0.2">
      <c r="A1143" s="8">
        <v>1141</v>
      </c>
      <c r="B1143" s="8">
        <f>IF(Päälaskenta!C$7,Päälaskenta!E$7,Päälaskenta!G$5)</f>
        <v>2.5</v>
      </c>
      <c r="C1143" s="56">
        <v>0.85899999999999999</v>
      </c>
      <c r="D1143" s="93">
        <f t="shared" si="273"/>
        <v>2.9104000000000001</v>
      </c>
      <c r="E1143" s="8">
        <f>IF(Päälaskenta!$C$26,Kaksitasouoma_matriisi!AP1143,Kaksitasouoma_matriisi!AC1143)</f>
        <v>0.103030828441495</v>
      </c>
      <c r="F1143" s="56">
        <f>IF(D1143&lt;Päälaskenta!H$24,(SQRT(POWER(Päälaskenta!C$24/(2*Päälaskenta!E$24),2)+(D1143/Päälaskenta!E$24))-Päälaskenta!C$24/(2*Päälaskenta!E$24)),IF(D1143=Päälaskenta!H$24,Päälaskenta!D$24,Päälaskenta!D$24+(SQRT(POWER((Päälaskenta!C$20+Päälaskenta!G$24)/(2*Päälaskenta!E$20),2)+((D1143-Päälaskenta!H$24)/Päälaskenta!E$20))-(Päälaskenta!C$20+Päälaskenta!G$24)/(2*Päälaskenta!E$20))))</f>
        <v>0.92200000000000004</v>
      </c>
      <c r="G1143" s="57">
        <f>IF(F1143&gt;Päälaskenta!D$24,(2*SQRT((POWER(Päälaskenta!D$24,2))+POWER(Päälaskenta!E$24*Päälaskenta!D$24,2))+Päälaskenta!C$24)+(2*SQRT((POWER((F1143-Päälaskenta!D$24),2))+POWER(Päälaskenta!E$20*(F1143-Päälaskenta!D$24),2))+Päälaskenta!C$20),(2*SQRT((POWER(F1143,2))+POWER(Päälaskenta!E$24*F1143,2))+Päälaskenta!C$24))</f>
        <v>8.7799999999999994</v>
      </c>
      <c r="H1143" s="57">
        <f t="shared" si="274"/>
        <v>0.33</v>
      </c>
      <c r="I1143" s="62">
        <f t="shared" si="275"/>
        <v>3.4347999999999997E-2</v>
      </c>
      <c r="J1143" s="8">
        <f>IF(F1143&lt;Päälaskenta!$D$24,0,Kaksitasouoma_matriisi!F1143-Päälaskenta!$D$24)</f>
        <v>0.222</v>
      </c>
      <c r="L1143" s="8">
        <f>IF(F1143&gt;Päälaskenta!D$24,F1143-Päälaskenta!D$24,0)</f>
        <v>0.222</v>
      </c>
      <c r="M1143" s="8">
        <f>IF(F1143&gt;Päälaskenta!D$24,(Päälaskenta!C$20+(Päälaskenta!E$20*(Kaksitasouoma_matriisi!F1143-Päälaskenta!D$24)))*(Kaksitasouoma_matriisi!F1143-Päälaskenta!D$24),0)</f>
        <v>1.183926</v>
      </c>
      <c r="N1143" s="8">
        <f>IF(F1143&gt;Päälaskenta!D$24,(2*SQRT((POWER((F1143-Päälaskenta!D$24),2))+POWER(Päälaskenta!E$20*(F1143-Päälaskenta!D$24),2))+Päälaskenta!C$20),0)</f>
        <v>5.8004323831530096</v>
      </c>
      <c r="O1143" s="8">
        <f t="shared" si="281"/>
        <v>0.204109956257509</v>
      </c>
      <c r="P1143" s="8">
        <f>IF(Päälaskenta!$C$29,IF(L1143&gt;Päälaskenta!$F$28,Kaksitasouoma_matriisi!AQ1143,Kaksitasouoma_matriisi!AR1143),Päälaskenta!$F$20)</f>
        <v>0.12</v>
      </c>
      <c r="Q1143" s="8">
        <f t="shared" si="282"/>
        <v>3.42020999528278</v>
      </c>
      <c r="R1143" s="8">
        <f t="shared" si="276"/>
        <v>0.41709090362870399</v>
      </c>
      <c r="S1143" s="8">
        <f t="shared" si="283"/>
        <v>0.35229474108069597</v>
      </c>
      <c r="U1143" s="93">
        <f>IF(F1143&gt;Päälaskenta!D$24,Päälaskenta!H$24+L1143*Päälaskenta!G$24,F1143*Päälaskenta!C$24 + F1143*F1143*Päälaskenta!E$24)</f>
        <v>1.7228000000000001</v>
      </c>
      <c r="V1143" s="8">
        <f>IF(F1143&gt;Päälaskenta!D$24,2*SQRT(POWER(Päälaskenta!D$24,2)+POWER(Päälaskenta!E$24*Päälaskenta!D$24,2))+Päälaskenta!C$24,(2*SQRT((POWER(F1143,2))+POWER(Päälaskenta!E$24*F1143,2))+Päälaskenta!C$24))</f>
        <v>2.9798989873223301</v>
      </c>
      <c r="W1143" s="8">
        <f t="shared" si="284"/>
        <v>0.57814040252017695</v>
      </c>
      <c r="X1143" s="8">
        <f>Päälaskenta!F$24</f>
        <v>7.0000000000000007E-2</v>
      </c>
      <c r="Y1143" s="8">
        <f t="shared" si="285"/>
        <v>17.0801771237292</v>
      </c>
      <c r="Z1143" s="8">
        <f t="shared" si="277"/>
        <v>2.0829090963713002</v>
      </c>
      <c r="AA1143" s="8">
        <f t="shared" si="286"/>
        <v>1.2090254796675799</v>
      </c>
      <c r="AC1143" s="8">
        <f t="shared" si="278"/>
        <v>0.103030828441495</v>
      </c>
      <c r="AE1143" s="8">
        <v>1141</v>
      </c>
      <c r="AF1143" s="8">
        <f t="shared" si="288"/>
        <v>20.500387119012</v>
      </c>
      <c r="AG1143" s="8">
        <f t="shared" si="279"/>
        <v>1.48715382712862E-2</v>
      </c>
      <c r="AJ1143" s="132">
        <f>IF(Päälaskenta!$F$28&lt;Kaksitasouoma_matriisi!L1143,Päälaskenta!$C$20*Päälaskenta!$F$28,Päälaskenta!$C$20*Kaksitasouoma_matriisi!L1143)</f>
        <v>1.1100000000000001</v>
      </c>
      <c r="AK1143" s="134">
        <f>SQRT(Päälaskenta!$D$20^2+(Päälaskenta!$D$20/(1/Päälaskenta!$E$20))^2)</f>
        <v>1.8029999999999999</v>
      </c>
      <c r="AL1143" s="134">
        <f>IF(Päälaskenta!$F$28&lt;Kaksitasouoma_matriisi!L1143,AK1143*Päälaskenta!$F$28*COS(ATAN(1/Päälaskenta!$E$20)),AK1143*Kaksitasouoma_matriisi!L1143*COS(ATAN(1/Päälaskenta!$E$20)))</f>
        <v>0.33300000000000002</v>
      </c>
      <c r="AM1143" s="134"/>
      <c r="AN1143" s="134">
        <f t="shared" si="287"/>
        <v>1.4430000000000001</v>
      </c>
      <c r="AO1143" s="8">
        <f t="shared" si="280"/>
        <v>0.49580813633864801</v>
      </c>
      <c r="AP1143" s="134">
        <f>Refererenssiarvoja!$B$16*H1143^(1/6)/(Refererenssiarvoja!$B$15^0.5)*(Päälaskenta!$G$28/2)^0.5*(1-AO1143)^(-1.5)</f>
        <v>0.11700000000000001</v>
      </c>
      <c r="AQ1143" s="8">
        <f>Refererenssiarvoja!$B$16*Kaksitasouoma_matriisi!O1143^(1/6)/(SQRT((2*Refererenssiarvoja!$B$15)/(Päälaskenta!$F$31*Päälaskenta!$G$31*Päälaskenta!$F$28))+SQRT(Refererenssiarvoja!$B$15)/Refererenssiarvoja!$B$17*LN(Kaksitasouoma_matriisi!L1143/Päälaskenta!$F$28))</f>
        <v>-0.17531983556904801</v>
      </c>
      <c r="AR1143" s="8">
        <f>Refererenssiarvoja!$B$16*Kaksitasouoma_matriisi!O1143^(1/6)/(SQRT((2*Refererenssiarvoja!$B$15)/(Päälaskenta!$F$31*Päälaskenta!$G$31*L1143)))</f>
        <v>0.25810971462382098</v>
      </c>
    </row>
    <row r="1144" spans="1:44" x14ac:dyDescent="0.2">
      <c r="A1144" s="8">
        <v>1142</v>
      </c>
      <c r="B1144" s="8">
        <f>IF(Päälaskenta!C$7,Päälaskenta!E$7,Päälaskenta!G$5)</f>
        <v>2.5</v>
      </c>
      <c r="C1144" s="56">
        <v>0.85799999999999998</v>
      </c>
      <c r="D1144" s="93">
        <f t="shared" si="273"/>
        <v>2.9138000000000002</v>
      </c>
      <c r="E1144" s="8">
        <f>IF(Päälaskenta!$C$26,Kaksitasouoma_matriisi!AP1144,Kaksitasouoma_matriisi!AC1144)</f>
        <v>0.103037793794127</v>
      </c>
      <c r="F1144" s="56">
        <f>IF(D1144&lt;Päälaskenta!H$24,(SQRT(POWER(Päälaskenta!C$24/(2*Päälaskenta!E$24),2)+(D1144/Päälaskenta!E$24))-Päälaskenta!C$24/(2*Päälaskenta!E$24)),IF(D1144=Päälaskenta!H$24,Päälaskenta!D$24,Päälaskenta!D$24+(SQRT(POWER((Päälaskenta!C$20+Päälaskenta!G$24)/(2*Päälaskenta!E$20),2)+((D1144-Päälaskenta!H$24)/Päälaskenta!E$20))-(Päälaskenta!C$20+Päälaskenta!G$24)/(2*Päälaskenta!E$20))))</f>
        <v>0.92300000000000004</v>
      </c>
      <c r="G1144" s="57">
        <f>IF(F1144&gt;Päälaskenta!D$24,(2*SQRT((POWER(Päälaskenta!D$24,2))+POWER(Päälaskenta!E$24*Päälaskenta!D$24,2))+Päälaskenta!C$24)+(2*SQRT((POWER((F1144-Päälaskenta!D$24),2))+POWER(Päälaskenta!E$20*(F1144-Päälaskenta!D$24),2))+Päälaskenta!C$20),(2*SQRT((POWER(F1144,2))+POWER(Päälaskenta!E$24*F1144,2))+Päälaskenta!C$24))</f>
        <v>8.7799999999999994</v>
      </c>
      <c r="H1144" s="57">
        <f t="shared" si="274"/>
        <v>0.33</v>
      </c>
      <c r="I1144" s="62">
        <f t="shared" si="275"/>
        <v>3.4272999999999998E-2</v>
      </c>
      <c r="J1144" s="8">
        <f>IF(F1144&lt;Päälaskenta!$D$24,0,Kaksitasouoma_matriisi!F1144-Päälaskenta!$D$24)</f>
        <v>0.223</v>
      </c>
      <c r="L1144" s="8">
        <f>IF(F1144&gt;Päälaskenta!D$24,F1144-Päälaskenta!D$24,0)</f>
        <v>0.223</v>
      </c>
      <c r="M1144" s="8">
        <f>IF(F1144&gt;Päälaskenta!D$24,(Päälaskenta!C$20+(Päälaskenta!E$20*(Kaksitasouoma_matriisi!F1144-Päälaskenta!D$24)))*(Kaksitasouoma_matriisi!F1144-Päälaskenta!D$24),0)</f>
        <v>1.1895935</v>
      </c>
      <c r="N1144" s="8">
        <f>IF(F1144&gt;Päälaskenta!D$24,(2*SQRT((POWER((F1144-Päälaskenta!D$24),2))+POWER(Päälaskenta!E$20*(F1144-Päälaskenta!D$24),2))+Päälaskenta!C$20),0)</f>
        <v>5.8040379344284698</v>
      </c>
      <c r="O1144" s="8">
        <f t="shared" si="281"/>
        <v>0.204959635591551</v>
      </c>
      <c r="P1144" s="8">
        <f>IF(Päälaskenta!$C$29,IF(L1144&gt;Päälaskenta!$F$28,Kaksitasouoma_matriisi!AQ1144,Kaksitasouoma_matriisi!AR1144),Päälaskenta!$F$20)</f>
        <v>0.12</v>
      </c>
      <c r="Q1144" s="8">
        <f t="shared" si="282"/>
        <v>3.4461133903088399</v>
      </c>
      <c r="R1144" s="8">
        <f t="shared" si="276"/>
        <v>0.41890974617544702</v>
      </c>
      <c r="S1144" s="8">
        <f t="shared" si="283"/>
        <v>0.35214528843293702</v>
      </c>
      <c r="U1144" s="93">
        <f>IF(F1144&gt;Päälaskenta!D$24,Päälaskenta!H$24+L1144*Päälaskenta!G$24,F1144*Päälaskenta!C$24 + F1144*F1144*Päälaskenta!E$24)</f>
        <v>1.7252000000000001</v>
      </c>
      <c r="V1144" s="8">
        <f>IF(F1144&gt;Päälaskenta!D$24,2*SQRT(POWER(Päälaskenta!D$24,2)+POWER(Päälaskenta!E$24*Päälaskenta!D$24,2))+Päälaskenta!C$24,(2*SQRT((POWER(F1144,2))+POWER(Päälaskenta!E$24*F1144,2))+Päälaskenta!C$24))</f>
        <v>2.9798989873223301</v>
      </c>
      <c r="W1144" s="8">
        <f t="shared" si="284"/>
        <v>0.57894579894811304</v>
      </c>
      <c r="X1144" s="8">
        <f>Päälaskenta!F$24</f>
        <v>7.0000000000000007E-2</v>
      </c>
      <c r="Y1144" s="8">
        <f t="shared" si="285"/>
        <v>17.119852320510098</v>
      </c>
      <c r="Z1144" s="8">
        <f t="shared" si="277"/>
        <v>2.0810902538245499</v>
      </c>
      <c r="AA1144" s="8">
        <f t="shared" si="286"/>
        <v>1.2062892730260499</v>
      </c>
      <c r="AC1144" s="8">
        <f t="shared" si="278"/>
        <v>0.103037793794127</v>
      </c>
      <c r="AE1144" s="8">
        <v>1142</v>
      </c>
      <c r="AF1144" s="8">
        <f t="shared" si="288"/>
        <v>20.565965710818901</v>
      </c>
      <c r="AG1144" s="8">
        <f t="shared" si="279"/>
        <v>1.47768478826222E-2</v>
      </c>
      <c r="AJ1144" s="132">
        <f>IF(Päälaskenta!$F$28&lt;Kaksitasouoma_matriisi!L1144,Päälaskenta!$C$20*Päälaskenta!$F$28,Päälaskenta!$C$20*Kaksitasouoma_matriisi!L1144)</f>
        <v>1.115</v>
      </c>
      <c r="AK1144" s="134">
        <f>SQRT(Päälaskenta!$D$20^2+(Päälaskenta!$D$20/(1/Päälaskenta!$E$20))^2)</f>
        <v>1.8029999999999999</v>
      </c>
      <c r="AL1144" s="134">
        <f>IF(Päälaskenta!$F$28&lt;Kaksitasouoma_matriisi!L1144,AK1144*Päälaskenta!$F$28*COS(ATAN(1/Päälaskenta!$E$20)),AK1144*Kaksitasouoma_matriisi!L1144*COS(ATAN(1/Päälaskenta!$E$20)))</f>
        <v>0.33500000000000002</v>
      </c>
      <c r="AM1144" s="134"/>
      <c r="AN1144" s="134">
        <f t="shared" si="287"/>
        <v>1.45</v>
      </c>
      <c r="AO1144" s="8">
        <f t="shared" si="280"/>
        <v>0.49763195826755402</v>
      </c>
      <c r="AP1144" s="134">
        <f>Refererenssiarvoja!$B$16*H1144^(1/6)/(Refererenssiarvoja!$B$15^0.5)*(Päälaskenta!$G$28/2)^0.5*(1-AO1144)^(-1.5)</f>
        <v>0.11799999999999999</v>
      </c>
      <c r="AQ1144" s="8">
        <f>Refererenssiarvoja!$B$16*Kaksitasouoma_matriisi!O1144^(1/6)/(SQRT((2*Refererenssiarvoja!$B$15)/(Päälaskenta!$F$31*Päälaskenta!$G$31*Päälaskenta!$F$28))+SQRT(Refererenssiarvoja!$B$15)/Refererenssiarvoja!$B$17*LN(Kaksitasouoma_matriisi!L1144/Päälaskenta!$F$28))</f>
        <v>-0.17686338550144701</v>
      </c>
      <c r="AR1144" s="8">
        <f>Refererenssiarvoja!$B$16*Kaksitasouoma_matriisi!O1144^(1/6)/(SQRT((2*Refererenssiarvoja!$B$15)/(Päälaskenta!$F$31*Päälaskenta!$G$31*L1144)))</f>
        <v>0.25886956069724498</v>
      </c>
    </row>
    <row r="1145" spans="1:44" x14ac:dyDescent="0.2">
      <c r="A1145" s="8">
        <v>1143</v>
      </c>
      <c r="B1145" s="8">
        <f>IF(Päälaskenta!C$7,Päälaskenta!E$7,Päälaskenta!G$5)</f>
        <v>2.5</v>
      </c>
      <c r="C1145" s="56">
        <v>0.85699999999999998</v>
      </c>
      <c r="D1145" s="93">
        <f t="shared" si="273"/>
        <v>2.9171999999999998</v>
      </c>
      <c r="E1145" s="8">
        <f>IF(Päälaskenta!$C$26,Kaksitasouoma_matriisi!AP1145,Kaksitasouoma_matriisi!AC1145)</f>
        <v>0.103037793794127</v>
      </c>
      <c r="F1145" s="56">
        <f>IF(D1145&lt;Päälaskenta!H$24,(SQRT(POWER(Päälaskenta!C$24/(2*Päälaskenta!E$24),2)+(D1145/Päälaskenta!E$24))-Päälaskenta!C$24/(2*Päälaskenta!E$24)),IF(D1145=Päälaskenta!H$24,Päälaskenta!D$24,Päälaskenta!D$24+(SQRT(POWER((Päälaskenta!C$20+Päälaskenta!G$24)/(2*Päälaskenta!E$20),2)+((D1145-Päälaskenta!H$24)/Päälaskenta!E$20))-(Päälaskenta!C$20+Päälaskenta!G$24)/(2*Päälaskenta!E$20))))</f>
        <v>0.92300000000000004</v>
      </c>
      <c r="G1145" s="57">
        <f>IF(F1145&gt;Päälaskenta!D$24,(2*SQRT((POWER(Päälaskenta!D$24,2))+POWER(Päälaskenta!E$24*Päälaskenta!D$24,2))+Päälaskenta!C$24)+(2*SQRT((POWER((F1145-Päälaskenta!D$24),2))+POWER(Päälaskenta!E$20*(F1145-Päälaskenta!D$24),2))+Päälaskenta!C$20),(2*SQRT((POWER(F1145,2))+POWER(Päälaskenta!E$24*F1145,2))+Päälaskenta!C$24))</f>
        <v>8.7799999999999994</v>
      </c>
      <c r="H1145" s="57">
        <f t="shared" si="274"/>
        <v>0.33</v>
      </c>
      <c r="I1145" s="62">
        <f t="shared" si="275"/>
        <v>3.4193000000000001E-2</v>
      </c>
      <c r="J1145" s="8">
        <f>IF(F1145&lt;Päälaskenta!$D$24,0,Kaksitasouoma_matriisi!F1145-Päälaskenta!$D$24)</f>
        <v>0.223</v>
      </c>
      <c r="L1145" s="8">
        <f>IF(F1145&gt;Päälaskenta!D$24,F1145-Päälaskenta!D$24,0)</f>
        <v>0.223</v>
      </c>
      <c r="M1145" s="8">
        <f>IF(F1145&gt;Päälaskenta!D$24,(Päälaskenta!C$20+(Päälaskenta!E$20*(Kaksitasouoma_matriisi!F1145-Päälaskenta!D$24)))*(Kaksitasouoma_matriisi!F1145-Päälaskenta!D$24),0)</f>
        <v>1.1895935</v>
      </c>
      <c r="N1145" s="8">
        <f>IF(F1145&gt;Päälaskenta!D$24,(2*SQRT((POWER((F1145-Päälaskenta!D$24),2))+POWER(Päälaskenta!E$20*(F1145-Päälaskenta!D$24),2))+Päälaskenta!C$20),0)</f>
        <v>5.8040379344284698</v>
      </c>
      <c r="O1145" s="8">
        <f t="shared" si="281"/>
        <v>0.204959635591551</v>
      </c>
      <c r="P1145" s="8">
        <f>IF(Päälaskenta!$C$29,IF(L1145&gt;Päälaskenta!$F$28,Kaksitasouoma_matriisi!AQ1145,Kaksitasouoma_matriisi!AR1145),Päälaskenta!$F$20)</f>
        <v>0.12</v>
      </c>
      <c r="Q1145" s="8">
        <f t="shared" si="282"/>
        <v>3.4461133903088399</v>
      </c>
      <c r="R1145" s="8">
        <f t="shared" si="276"/>
        <v>0.41890974617544702</v>
      </c>
      <c r="S1145" s="8">
        <f t="shared" si="283"/>
        <v>0.35214528843293702</v>
      </c>
      <c r="U1145" s="93">
        <f>IF(F1145&gt;Päälaskenta!D$24,Päälaskenta!H$24+L1145*Päälaskenta!G$24,F1145*Päälaskenta!C$24 + F1145*F1145*Päälaskenta!E$24)</f>
        <v>1.7252000000000001</v>
      </c>
      <c r="V1145" s="8">
        <f>IF(F1145&gt;Päälaskenta!D$24,2*SQRT(POWER(Päälaskenta!D$24,2)+POWER(Päälaskenta!E$24*Päälaskenta!D$24,2))+Päälaskenta!C$24,(2*SQRT((POWER(F1145,2))+POWER(Päälaskenta!E$24*F1145,2))+Päälaskenta!C$24))</f>
        <v>2.9798989873223301</v>
      </c>
      <c r="W1145" s="8">
        <f t="shared" si="284"/>
        <v>0.57894579894811304</v>
      </c>
      <c r="X1145" s="8">
        <f>Päälaskenta!F$24</f>
        <v>7.0000000000000007E-2</v>
      </c>
      <c r="Y1145" s="8">
        <f t="shared" si="285"/>
        <v>17.119852320510098</v>
      </c>
      <c r="Z1145" s="8">
        <f t="shared" si="277"/>
        <v>2.0810902538245499</v>
      </c>
      <c r="AA1145" s="8">
        <f t="shared" si="286"/>
        <v>1.2062892730260499</v>
      </c>
      <c r="AC1145" s="8">
        <f t="shared" si="278"/>
        <v>0.103037793794127</v>
      </c>
      <c r="AE1145" s="8">
        <v>1143</v>
      </c>
      <c r="AF1145" s="8">
        <f t="shared" si="288"/>
        <v>20.565965710818901</v>
      </c>
      <c r="AG1145" s="8">
        <f t="shared" si="279"/>
        <v>1.47768478826222E-2</v>
      </c>
      <c r="AJ1145" s="132">
        <f>IF(Päälaskenta!$F$28&lt;Kaksitasouoma_matriisi!L1145,Päälaskenta!$C$20*Päälaskenta!$F$28,Päälaskenta!$C$20*Kaksitasouoma_matriisi!L1145)</f>
        <v>1.115</v>
      </c>
      <c r="AK1145" s="134">
        <f>SQRT(Päälaskenta!$D$20^2+(Päälaskenta!$D$20/(1/Päälaskenta!$E$20))^2)</f>
        <v>1.8029999999999999</v>
      </c>
      <c r="AL1145" s="134">
        <f>IF(Päälaskenta!$F$28&lt;Kaksitasouoma_matriisi!L1145,AK1145*Päälaskenta!$F$28*COS(ATAN(1/Päälaskenta!$E$20)),AK1145*Kaksitasouoma_matriisi!L1145*COS(ATAN(1/Päälaskenta!$E$20)))</f>
        <v>0.33500000000000002</v>
      </c>
      <c r="AM1145" s="134"/>
      <c r="AN1145" s="134">
        <f t="shared" si="287"/>
        <v>1.45</v>
      </c>
      <c r="AO1145" s="8">
        <f t="shared" si="280"/>
        <v>0.49705196764020299</v>
      </c>
      <c r="AP1145" s="134">
        <f>Refererenssiarvoja!$B$16*H1145^(1/6)/(Refererenssiarvoja!$B$15^0.5)*(Päälaskenta!$G$28/2)^0.5*(1-AO1145)^(-1.5)</f>
        <v>0.11799999999999999</v>
      </c>
      <c r="AQ1145" s="8">
        <f>Refererenssiarvoja!$B$16*Kaksitasouoma_matriisi!O1145^(1/6)/(SQRT((2*Refererenssiarvoja!$B$15)/(Päälaskenta!$F$31*Päälaskenta!$G$31*Päälaskenta!$F$28))+SQRT(Refererenssiarvoja!$B$15)/Refererenssiarvoja!$B$17*LN(Kaksitasouoma_matriisi!L1145/Päälaskenta!$F$28))</f>
        <v>-0.17686338550144701</v>
      </c>
      <c r="AR1145" s="8">
        <f>Refererenssiarvoja!$B$16*Kaksitasouoma_matriisi!O1145^(1/6)/(SQRT((2*Refererenssiarvoja!$B$15)/(Päälaskenta!$F$31*Päälaskenta!$G$31*L1145)))</f>
        <v>0.25886956069724498</v>
      </c>
    </row>
    <row r="1146" spans="1:44" x14ac:dyDescent="0.2">
      <c r="A1146" s="8">
        <v>1144</v>
      </c>
      <c r="B1146" s="8">
        <f>IF(Päälaskenta!C$7,Päälaskenta!E$7,Päälaskenta!G$5)</f>
        <v>2.5</v>
      </c>
      <c r="C1146" s="56">
        <v>0.85599999999999998</v>
      </c>
      <c r="D1146" s="93">
        <f t="shared" si="273"/>
        <v>2.9205999999999999</v>
      </c>
      <c r="E1146" s="8">
        <f>IF(Päälaskenta!$C$26,Kaksitasouoma_matriisi!AP1146,Kaksitasouoma_matriisi!AC1146)</f>
        <v>0.103044753430955</v>
      </c>
      <c r="F1146" s="56">
        <f>IF(D1146&lt;Päälaskenta!H$24,(SQRT(POWER(Päälaskenta!C$24/(2*Päälaskenta!E$24),2)+(D1146/Päälaskenta!E$24))-Päälaskenta!C$24/(2*Päälaskenta!E$24)),IF(D1146=Päälaskenta!H$24,Päälaskenta!D$24,Päälaskenta!D$24+(SQRT(POWER((Päälaskenta!C$20+Päälaskenta!G$24)/(2*Päälaskenta!E$20),2)+((D1146-Päälaskenta!H$24)/Päälaskenta!E$20))-(Päälaskenta!C$20+Päälaskenta!G$24)/(2*Päälaskenta!E$20))))</f>
        <v>0.92400000000000004</v>
      </c>
      <c r="G1146" s="57">
        <f>IF(F1146&gt;Päälaskenta!D$24,(2*SQRT((POWER(Päälaskenta!D$24,2))+POWER(Päälaskenta!E$24*Päälaskenta!D$24,2))+Päälaskenta!C$24)+(2*SQRT((POWER((F1146-Päälaskenta!D$24),2))+POWER(Päälaskenta!E$20*(F1146-Päälaskenta!D$24),2))+Päälaskenta!C$20),(2*SQRT((POWER(F1146,2))+POWER(Päälaskenta!E$24*F1146,2))+Päälaskenta!C$24))</f>
        <v>8.7899999999999991</v>
      </c>
      <c r="H1146" s="57">
        <f t="shared" si="274"/>
        <v>0.33</v>
      </c>
      <c r="I1146" s="62">
        <f t="shared" si="275"/>
        <v>3.4118000000000002E-2</v>
      </c>
      <c r="J1146" s="8">
        <f>IF(F1146&lt;Päälaskenta!$D$24,0,Kaksitasouoma_matriisi!F1146-Päälaskenta!$D$24)</f>
        <v>0.224</v>
      </c>
      <c r="L1146" s="8">
        <f>IF(F1146&gt;Päälaskenta!D$24,F1146-Päälaskenta!D$24,0)</f>
        <v>0.224</v>
      </c>
      <c r="M1146" s="8">
        <f>IF(F1146&gt;Päälaskenta!D$24,(Päälaskenta!C$20+(Päälaskenta!E$20*(Kaksitasouoma_matriisi!F1146-Päälaskenta!D$24)))*(Kaksitasouoma_matriisi!F1146-Päälaskenta!D$24),0)</f>
        <v>1.1952640000000001</v>
      </c>
      <c r="N1146" s="8">
        <f>IF(F1146&gt;Päälaskenta!D$24,(2*SQRT((POWER((F1146-Päälaskenta!D$24),2))+POWER(Päälaskenta!E$20*(F1146-Päälaskenta!D$24),2))+Päälaskenta!C$20),0)</f>
        <v>5.8076434857039301</v>
      </c>
      <c r="O1146" s="8">
        <f t="shared" si="281"/>
        <v>0.20580877647573501</v>
      </c>
      <c r="P1146" s="8">
        <f>IF(Päälaskenta!$C$29,IF(L1146&gt;Päälaskenta!$F$28,Kaksitasouoma_matriisi!AQ1146,Kaksitasouoma_matriisi!AR1146),Päälaskenta!$F$20)</f>
        <v>0.12</v>
      </c>
      <c r="Q1146" s="8">
        <f t="shared" si="282"/>
        <v>3.4720970333295198</v>
      </c>
      <c r="R1146" s="8">
        <f t="shared" si="276"/>
        <v>0.42072436292662002</v>
      </c>
      <c r="S1146" s="8">
        <f t="shared" si="283"/>
        <v>0.35199283415765897</v>
      </c>
      <c r="U1146" s="93">
        <f>IF(F1146&gt;Päälaskenta!D$24,Päälaskenta!H$24+L1146*Päälaskenta!G$24,F1146*Päälaskenta!C$24 + F1146*F1146*Päälaskenta!E$24)</f>
        <v>1.7276</v>
      </c>
      <c r="V1146" s="8">
        <f>IF(F1146&gt;Päälaskenta!D$24,2*SQRT(POWER(Päälaskenta!D$24,2)+POWER(Päälaskenta!E$24*Päälaskenta!D$24,2))+Päälaskenta!C$24,(2*SQRT((POWER(F1146,2))+POWER(Päälaskenta!E$24*F1146,2))+Päälaskenta!C$24))</f>
        <v>2.9798989873223301</v>
      </c>
      <c r="W1146" s="8">
        <f t="shared" si="284"/>
        <v>0.57975119537604902</v>
      </c>
      <c r="X1146" s="8">
        <f>Päälaskenta!F$24</f>
        <v>7.0000000000000007E-2</v>
      </c>
      <c r="Y1146" s="8">
        <f t="shared" si="285"/>
        <v>17.159564330283398</v>
      </c>
      <c r="Z1146" s="8">
        <f t="shared" si="277"/>
        <v>2.0792756370733798</v>
      </c>
      <c r="AA1146" s="8">
        <f t="shared" si="286"/>
        <v>1.2035631147681101</v>
      </c>
      <c r="AC1146" s="8">
        <f t="shared" si="278"/>
        <v>0.103044753430955</v>
      </c>
      <c r="AE1146" s="8">
        <v>1144</v>
      </c>
      <c r="AF1146" s="8">
        <f t="shared" si="288"/>
        <v>20.631661363612899</v>
      </c>
      <c r="AG1146" s="8">
        <f t="shared" si="279"/>
        <v>1.4682892376761E-2</v>
      </c>
      <c r="AJ1146" s="132">
        <f>IF(Päälaskenta!$F$28&lt;Kaksitasouoma_matriisi!L1146,Päälaskenta!$C$20*Päälaskenta!$F$28,Päälaskenta!$C$20*Kaksitasouoma_matriisi!L1146)</f>
        <v>1.1200000000000001</v>
      </c>
      <c r="AK1146" s="134">
        <f>SQRT(Päälaskenta!$D$20^2+(Päälaskenta!$D$20/(1/Päälaskenta!$E$20))^2)</f>
        <v>1.8029999999999999</v>
      </c>
      <c r="AL1146" s="134">
        <f>IF(Päälaskenta!$F$28&lt;Kaksitasouoma_matriisi!L1146,AK1146*Päälaskenta!$F$28*COS(ATAN(1/Päälaskenta!$E$20)),AK1146*Kaksitasouoma_matriisi!L1146*COS(ATAN(1/Päälaskenta!$E$20)))</f>
        <v>0.33600000000000002</v>
      </c>
      <c r="AM1146" s="134"/>
      <c r="AN1146" s="134">
        <f t="shared" si="287"/>
        <v>1.456</v>
      </c>
      <c r="AO1146" s="8">
        <f t="shared" si="280"/>
        <v>0.498527699787715</v>
      </c>
      <c r="AP1146" s="134">
        <f>Refererenssiarvoja!$B$16*H1146^(1/6)/(Refererenssiarvoja!$B$15^0.5)*(Päälaskenta!$G$28/2)^0.5*(1-AO1146)^(-1.5)</f>
        <v>0.11799999999999999</v>
      </c>
      <c r="AQ1146" s="8">
        <f>Refererenssiarvoja!$B$16*Kaksitasouoma_matriisi!O1146^(1/6)/(SQRT((2*Refererenssiarvoja!$B$15)/(Päälaskenta!$F$31*Päälaskenta!$G$31*Päälaskenta!$F$28))+SQRT(Refererenssiarvoja!$B$15)/Refererenssiarvoja!$B$17*LN(Kaksitasouoma_matriisi!L1146/Päälaskenta!$F$28))</f>
        <v>-0.17842513637378499</v>
      </c>
      <c r="AR1146" s="8">
        <f>Refererenssiarvoja!$B$16*Kaksitasouoma_matriisi!O1146^(1/6)/(SQRT((2*Refererenssiarvoja!$B$15)/(Päälaskenta!$F$31*Päälaskenta!$G$31*L1146)))</f>
        <v>0.25962817631787399</v>
      </c>
    </row>
    <row r="1147" spans="1:44" x14ac:dyDescent="0.2">
      <c r="A1147" s="8">
        <v>1145</v>
      </c>
      <c r="B1147" s="8">
        <f>IF(Päälaskenta!C$7,Päälaskenta!E$7,Päälaskenta!G$5)</f>
        <v>2.5</v>
      </c>
      <c r="C1147" s="56">
        <v>0.85499999999999998</v>
      </c>
      <c r="D1147" s="93">
        <f t="shared" si="273"/>
        <v>2.9239999999999999</v>
      </c>
      <c r="E1147" s="8">
        <f>IF(Päälaskenta!$C$26,Kaksitasouoma_matriisi!AP1147,Kaksitasouoma_matriisi!AC1147)</f>
        <v>0.103044753430955</v>
      </c>
      <c r="F1147" s="56">
        <f>IF(D1147&lt;Päälaskenta!H$24,(SQRT(POWER(Päälaskenta!C$24/(2*Päälaskenta!E$24),2)+(D1147/Päälaskenta!E$24))-Päälaskenta!C$24/(2*Päälaskenta!E$24)),IF(D1147=Päälaskenta!H$24,Päälaskenta!D$24,Päälaskenta!D$24+(SQRT(POWER((Päälaskenta!C$20+Päälaskenta!G$24)/(2*Päälaskenta!E$20),2)+((D1147-Päälaskenta!H$24)/Päälaskenta!E$20))-(Päälaskenta!C$20+Päälaskenta!G$24)/(2*Päälaskenta!E$20))))</f>
        <v>0.92400000000000004</v>
      </c>
      <c r="G1147" s="57">
        <f>IF(F1147&gt;Päälaskenta!D$24,(2*SQRT((POWER(Päälaskenta!D$24,2))+POWER(Päälaskenta!E$24*Päälaskenta!D$24,2))+Päälaskenta!C$24)+(2*SQRT((POWER((F1147-Päälaskenta!D$24),2))+POWER(Päälaskenta!E$20*(F1147-Päälaskenta!D$24),2))+Päälaskenta!C$20),(2*SQRT((POWER(F1147,2))+POWER(Päälaskenta!E$24*F1147,2))+Päälaskenta!C$24))</f>
        <v>8.7899999999999991</v>
      </c>
      <c r="H1147" s="57">
        <f t="shared" si="274"/>
        <v>0.33</v>
      </c>
      <c r="I1147" s="62">
        <f t="shared" si="275"/>
        <v>3.4037999999999999E-2</v>
      </c>
      <c r="J1147" s="8">
        <f>IF(F1147&lt;Päälaskenta!$D$24,0,Kaksitasouoma_matriisi!F1147-Päälaskenta!$D$24)</f>
        <v>0.224</v>
      </c>
      <c r="L1147" s="8">
        <f>IF(F1147&gt;Päälaskenta!D$24,F1147-Päälaskenta!D$24,0)</f>
        <v>0.224</v>
      </c>
      <c r="M1147" s="8">
        <f>IF(F1147&gt;Päälaskenta!D$24,(Päälaskenta!C$20+(Päälaskenta!E$20*(Kaksitasouoma_matriisi!F1147-Päälaskenta!D$24)))*(Kaksitasouoma_matriisi!F1147-Päälaskenta!D$24),0)</f>
        <v>1.1952640000000001</v>
      </c>
      <c r="N1147" s="8">
        <f>IF(F1147&gt;Päälaskenta!D$24,(2*SQRT((POWER((F1147-Päälaskenta!D$24),2))+POWER(Päälaskenta!E$20*(F1147-Päälaskenta!D$24),2))+Päälaskenta!C$20),0)</f>
        <v>5.8076434857039301</v>
      </c>
      <c r="O1147" s="8">
        <f t="shared" si="281"/>
        <v>0.20580877647573501</v>
      </c>
      <c r="P1147" s="8">
        <f>IF(Päälaskenta!$C$29,IF(L1147&gt;Päälaskenta!$F$28,Kaksitasouoma_matriisi!AQ1147,Kaksitasouoma_matriisi!AR1147),Päälaskenta!$F$20)</f>
        <v>0.12</v>
      </c>
      <c r="Q1147" s="8">
        <f t="shared" si="282"/>
        <v>3.4720970333295198</v>
      </c>
      <c r="R1147" s="8">
        <f t="shared" si="276"/>
        <v>0.42072436292662002</v>
      </c>
      <c r="S1147" s="8">
        <f t="shared" si="283"/>
        <v>0.35199283415765897</v>
      </c>
      <c r="U1147" s="93">
        <f>IF(F1147&gt;Päälaskenta!D$24,Päälaskenta!H$24+L1147*Päälaskenta!G$24,F1147*Päälaskenta!C$24 + F1147*F1147*Päälaskenta!E$24)</f>
        <v>1.7276</v>
      </c>
      <c r="V1147" s="8">
        <f>IF(F1147&gt;Päälaskenta!D$24,2*SQRT(POWER(Päälaskenta!D$24,2)+POWER(Päälaskenta!E$24*Päälaskenta!D$24,2))+Päälaskenta!C$24,(2*SQRT((POWER(F1147,2))+POWER(Päälaskenta!E$24*F1147,2))+Päälaskenta!C$24))</f>
        <v>2.9798989873223301</v>
      </c>
      <c r="W1147" s="8">
        <f t="shared" si="284"/>
        <v>0.57975119537604902</v>
      </c>
      <c r="X1147" s="8">
        <f>Päälaskenta!F$24</f>
        <v>7.0000000000000007E-2</v>
      </c>
      <c r="Y1147" s="8">
        <f t="shared" si="285"/>
        <v>17.159564330283398</v>
      </c>
      <c r="Z1147" s="8">
        <f t="shared" si="277"/>
        <v>2.0792756370733798</v>
      </c>
      <c r="AA1147" s="8">
        <f t="shared" si="286"/>
        <v>1.2035631147681101</v>
      </c>
      <c r="AC1147" s="8">
        <f t="shared" si="278"/>
        <v>0.103044753430955</v>
      </c>
      <c r="AE1147" s="8">
        <v>1145</v>
      </c>
      <c r="AF1147" s="8">
        <f t="shared" si="288"/>
        <v>20.631661363612899</v>
      </c>
      <c r="AG1147" s="8">
        <f t="shared" si="279"/>
        <v>1.4682892376761E-2</v>
      </c>
      <c r="AJ1147" s="132">
        <f>IF(Päälaskenta!$F$28&lt;Kaksitasouoma_matriisi!L1147,Päälaskenta!$C$20*Päälaskenta!$F$28,Päälaskenta!$C$20*Kaksitasouoma_matriisi!L1147)</f>
        <v>1.1200000000000001</v>
      </c>
      <c r="AK1147" s="134">
        <f>SQRT(Päälaskenta!$D$20^2+(Päälaskenta!$D$20/(1/Päälaskenta!$E$20))^2)</f>
        <v>1.8029999999999999</v>
      </c>
      <c r="AL1147" s="134">
        <f>IF(Päälaskenta!$F$28&lt;Kaksitasouoma_matriisi!L1147,AK1147*Päälaskenta!$F$28*COS(ATAN(1/Päälaskenta!$E$20)),AK1147*Kaksitasouoma_matriisi!L1147*COS(ATAN(1/Päälaskenta!$E$20)))</f>
        <v>0.33600000000000002</v>
      </c>
      <c r="AM1147" s="134"/>
      <c r="AN1147" s="134">
        <f t="shared" si="287"/>
        <v>1.456</v>
      </c>
      <c r="AO1147" s="8">
        <f t="shared" si="280"/>
        <v>0.497948016415869</v>
      </c>
      <c r="AP1147" s="134">
        <f>Refererenssiarvoja!$B$16*H1147^(1/6)/(Refererenssiarvoja!$B$15^0.5)*(Päälaskenta!$G$28/2)^0.5*(1-AO1147)^(-1.5)</f>
        <v>0.11799999999999999</v>
      </c>
      <c r="AQ1147" s="8">
        <f>Refererenssiarvoja!$B$16*Kaksitasouoma_matriisi!O1147^(1/6)/(SQRT((2*Refererenssiarvoja!$B$15)/(Päälaskenta!$F$31*Päälaskenta!$G$31*Päälaskenta!$F$28))+SQRT(Refererenssiarvoja!$B$15)/Refererenssiarvoja!$B$17*LN(Kaksitasouoma_matriisi!L1147/Päälaskenta!$F$28))</f>
        <v>-0.17842513637378499</v>
      </c>
      <c r="AR1147" s="8">
        <f>Refererenssiarvoja!$B$16*Kaksitasouoma_matriisi!O1147^(1/6)/(SQRT((2*Refererenssiarvoja!$B$15)/(Päälaskenta!$F$31*Päälaskenta!$G$31*L1147)))</f>
        <v>0.25962817631787399</v>
      </c>
    </row>
    <row r="1148" spans="1:44" x14ac:dyDescent="0.2">
      <c r="A1148" s="8">
        <v>1146</v>
      </c>
      <c r="B1148" s="8">
        <f>IF(Päälaskenta!C$7,Päälaskenta!E$7,Päälaskenta!G$5)</f>
        <v>2.5</v>
      </c>
      <c r="C1148" s="56">
        <v>0.85399999999999998</v>
      </c>
      <c r="D1148" s="93">
        <f t="shared" si="273"/>
        <v>2.9274</v>
      </c>
      <c r="E1148" s="8">
        <f>IF(Päälaskenta!$C$26,Kaksitasouoma_matriisi!AP1148,Kaksitasouoma_matriisi!AC1148)</f>
        <v>0.10305170735901099</v>
      </c>
      <c r="F1148" s="56">
        <f>IF(D1148&lt;Päälaskenta!H$24,(SQRT(POWER(Päälaskenta!C$24/(2*Päälaskenta!E$24),2)+(D1148/Päälaskenta!E$24))-Päälaskenta!C$24/(2*Päälaskenta!E$24)),IF(D1148=Päälaskenta!H$24,Päälaskenta!D$24,Päälaskenta!D$24+(SQRT(POWER((Päälaskenta!C$20+Päälaskenta!G$24)/(2*Päälaskenta!E$20),2)+((D1148-Päälaskenta!H$24)/Päälaskenta!E$20))-(Päälaskenta!C$20+Päälaskenta!G$24)/(2*Päälaskenta!E$20))))</f>
        <v>0.92500000000000004</v>
      </c>
      <c r="G1148" s="57">
        <f>IF(F1148&gt;Päälaskenta!D$24,(2*SQRT((POWER(Päälaskenta!D$24,2))+POWER(Päälaskenta!E$24*Päälaskenta!D$24,2))+Päälaskenta!C$24)+(2*SQRT((POWER((F1148-Päälaskenta!D$24),2))+POWER(Päälaskenta!E$20*(F1148-Päälaskenta!D$24),2))+Päälaskenta!C$20),(2*SQRT((POWER(F1148,2))+POWER(Päälaskenta!E$24*F1148,2))+Päälaskenta!C$24))</f>
        <v>8.7899999999999991</v>
      </c>
      <c r="H1148" s="57">
        <f t="shared" si="274"/>
        <v>0.33</v>
      </c>
      <c r="I1148" s="62">
        <f t="shared" si="275"/>
        <v>3.3963E-2</v>
      </c>
      <c r="J1148" s="8">
        <f>IF(F1148&lt;Päälaskenta!$D$24,0,Kaksitasouoma_matriisi!F1148-Päälaskenta!$D$24)</f>
        <v>0.22500000000000001</v>
      </c>
      <c r="L1148" s="8">
        <f>IF(F1148&gt;Päälaskenta!D$24,F1148-Päälaskenta!D$24,0)</f>
        <v>0.22500000000000001</v>
      </c>
      <c r="M1148" s="8">
        <f>IF(F1148&gt;Päälaskenta!D$24,(Päälaskenta!C$20+(Päälaskenta!E$20*(Kaksitasouoma_matriisi!F1148-Päälaskenta!D$24)))*(Kaksitasouoma_matriisi!F1148-Päälaskenta!D$24),0)</f>
        <v>1.2009375</v>
      </c>
      <c r="N1148" s="8">
        <f>IF(F1148&gt;Päälaskenta!D$24,(2*SQRT((POWER((F1148-Päälaskenta!D$24),2))+POWER(Päälaskenta!E$20*(F1148-Päälaskenta!D$24),2))+Päälaskenta!C$20),0)</f>
        <v>5.8112490369794001</v>
      </c>
      <c r="O1148" s="8">
        <f t="shared" si="281"/>
        <v>0.20665737991229299</v>
      </c>
      <c r="P1148" s="8">
        <f>IF(Päälaskenta!$C$29,IF(L1148&gt;Päälaskenta!$F$28,Kaksitasouoma_matriisi!AQ1148,Kaksitasouoma_matriisi!AR1148),Päälaskenta!$F$20)</f>
        <v>0.12</v>
      </c>
      <c r="Q1148" s="8">
        <f t="shared" si="282"/>
        <v>3.49816083134129</v>
      </c>
      <c r="R1148" s="8">
        <f t="shared" si="276"/>
        <v>0.42253475434515297</v>
      </c>
      <c r="S1148" s="8">
        <f t="shared" si="283"/>
        <v>0.35183742230145398</v>
      </c>
      <c r="U1148" s="93">
        <f>IF(F1148&gt;Päälaskenta!D$24,Päälaskenta!H$24+L1148*Päälaskenta!G$24,F1148*Päälaskenta!C$24 + F1148*F1148*Päälaskenta!E$24)</f>
        <v>1.73</v>
      </c>
      <c r="V1148" s="8">
        <f>IF(F1148&gt;Päälaskenta!D$24,2*SQRT(POWER(Päälaskenta!D$24,2)+POWER(Päälaskenta!E$24*Päälaskenta!D$24,2))+Päälaskenta!C$24,(2*SQRT((POWER(F1148,2))+POWER(Päälaskenta!E$24*F1148,2))+Päälaskenta!C$24))</f>
        <v>2.9798989873223301</v>
      </c>
      <c r="W1148" s="8">
        <f t="shared" si="284"/>
        <v>0.580556591803986</v>
      </c>
      <c r="X1148" s="8">
        <f>Päälaskenta!F$24</f>
        <v>7.0000000000000007E-2</v>
      </c>
      <c r="Y1148" s="8">
        <f t="shared" si="285"/>
        <v>17.199313135994</v>
      </c>
      <c r="Z1148" s="8">
        <f t="shared" si="277"/>
        <v>2.0774652456548499</v>
      </c>
      <c r="AA1148" s="8">
        <f t="shared" si="286"/>
        <v>1.2008469628062699</v>
      </c>
      <c r="AC1148" s="8">
        <f t="shared" si="278"/>
        <v>0.10305170735901099</v>
      </c>
      <c r="AE1148" s="8">
        <v>1146</v>
      </c>
      <c r="AF1148" s="8">
        <f t="shared" si="288"/>
        <v>20.697473967335299</v>
      </c>
      <c r="AG1148" s="8">
        <f t="shared" si="279"/>
        <v>1.45896652461065E-2</v>
      </c>
      <c r="AJ1148" s="132">
        <f>IF(Päälaskenta!$F$28&lt;Kaksitasouoma_matriisi!L1148,Päälaskenta!$C$20*Päälaskenta!$F$28,Päälaskenta!$C$20*Kaksitasouoma_matriisi!L1148)</f>
        <v>1.125</v>
      </c>
      <c r="AK1148" s="134">
        <f>SQRT(Päälaskenta!$D$20^2+(Päälaskenta!$D$20/(1/Päälaskenta!$E$20))^2)</f>
        <v>1.8029999999999999</v>
      </c>
      <c r="AL1148" s="134">
        <f>IF(Päälaskenta!$F$28&lt;Kaksitasouoma_matriisi!L1148,AK1148*Päälaskenta!$F$28*COS(ATAN(1/Päälaskenta!$E$20)),AK1148*Kaksitasouoma_matriisi!L1148*COS(ATAN(1/Päälaskenta!$E$20)))</f>
        <v>0.33800000000000002</v>
      </c>
      <c r="AM1148" s="134"/>
      <c r="AN1148" s="134">
        <f t="shared" si="287"/>
        <v>1.4630000000000001</v>
      </c>
      <c r="AO1148" s="8">
        <f t="shared" si="280"/>
        <v>0.49976087996174101</v>
      </c>
      <c r="AP1148" s="134">
        <f>Refererenssiarvoja!$B$16*H1148^(1/6)/(Refererenssiarvoja!$B$15^0.5)*(Päälaskenta!$G$28/2)^0.5*(1-AO1148)^(-1.5)</f>
        <v>0.11899999999999999</v>
      </c>
      <c r="AQ1148" s="8">
        <f>Refererenssiarvoja!$B$16*Kaksitasouoma_matriisi!O1148^(1/6)/(SQRT((2*Refererenssiarvoja!$B$15)/(Päälaskenta!$F$31*Päälaskenta!$G$31*Päälaskenta!$F$28))+SQRT(Refererenssiarvoja!$B$15)/Refererenssiarvoja!$B$17*LN(Kaksitasouoma_matriisi!L1148/Päälaskenta!$F$28))</f>
        <v>-0.18000542662451699</v>
      </c>
      <c r="AR1148" s="8">
        <f>Refererenssiarvoja!$B$16*Kaksitasouoma_matriisi!O1148^(1/6)/(SQRT((2*Refererenssiarvoja!$B$15)/(Päälaskenta!$F$31*Päälaskenta!$G$31*L1148)))</f>
        <v>0.26038556866711399</v>
      </c>
    </row>
    <row r="1149" spans="1:44" x14ac:dyDescent="0.2">
      <c r="A1149" s="8">
        <v>1147</v>
      </c>
      <c r="B1149" s="8">
        <f>IF(Päälaskenta!C$7,Päälaskenta!E$7,Päälaskenta!G$5)</f>
        <v>2.5</v>
      </c>
      <c r="C1149" s="56">
        <v>0.85299999999999998</v>
      </c>
      <c r="D1149" s="93">
        <f t="shared" si="273"/>
        <v>2.9308000000000001</v>
      </c>
      <c r="E1149" s="8">
        <f>IF(Päälaskenta!$C$26,Kaksitasouoma_matriisi!AP1149,Kaksitasouoma_matriisi!AC1149)</f>
        <v>0.10305170735901099</v>
      </c>
      <c r="F1149" s="56">
        <f>IF(D1149&lt;Päälaskenta!H$24,(SQRT(POWER(Päälaskenta!C$24/(2*Päälaskenta!E$24),2)+(D1149/Päälaskenta!E$24))-Päälaskenta!C$24/(2*Päälaskenta!E$24)),IF(D1149=Päälaskenta!H$24,Päälaskenta!D$24,Päälaskenta!D$24+(SQRT(POWER((Päälaskenta!C$20+Päälaskenta!G$24)/(2*Päälaskenta!E$20),2)+((D1149-Päälaskenta!H$24)/Päälaskenta!E$20))-(Päälaskenta!C$20+Päälaskenta!G$24)/(2*Päälaskenta!E$20))))</f>
        <v>0.92500000000000004</v>
      </c>
      <c r="G1149" s="57">
        <f>IF(F1149&gt;Päälaskenta!D$24,(2*SQRT((POWER(Päälaskenta!D$24,2))+POWER(Päälaskenta!E$24*Päälaskenta!D$24,2))+Päälaskenta!C$24)+(2*SQRT((POWER((F1149-Päälaskenta!D$24),2))+POWER(Päälaskenta!E$20*(F1149-Päälaskenta!D$24),2))+Päälaskenta!C$20),(2*SQRT((POWER(F1149,2))+POWER(Päälaskenta!E$24*F1149,2))+Päälaskenta!C$24))</f>
        <v>8.7899999999999991</v>
      </c>
      <c r="H1149" s="57">
        <f t="shared" si="274"/>
        <v>0.33</v>
      </c>
      <c r="I1149" s="62">
        <f t="shared" si="275"/>
        <v>3.3883999999999997E-2</v>
      </c>
      <c r="J1149" s="8">
        <f>IF(F1149&lt;Päälaskenta!$D$24,0,Kaksitasouoma_matriisi!F1149-Päälaskenta!$D$24)</f>
        <v>0.22500000000000001</v>
      </c>
      <c r="L1149" s="8">
        <f>IF(F1149&gt;Päälaskenta!D$24,F1149-Päälaskenta!D$24,0)</f>
        <v>0.22500000000000001</v>
      </c>
      <c r="M1149" s="8">
        <f>IF(F1149&gt;Päälaskenta!D$24,(Päälaskenta!C$20+(Päälaskenta!E$20*(Kaksitasouoma_matriisi!F1149-Päälaskenta!D$24)))*(Kaksitasouoma_matriisi!F1149-Päälaskenta!D$24),0)</f>
        <v>1.2009375</v>
      </c>
      <c r="N1149" s="8">
        <f>IF(F1149&gt;Päälaskenta!D$24,(2*SQRT((POWER((F1149-Päälaskenta!D$24),2))+POWER(Päälaskenta!E$20*(F1149-Päälaskenta!D$24),2))+Päälaskenta!C$20),0)</f>
        <v>5.8112490369794001</v>
      </c>
      <c r="O1149" s="8">
        <f t="shared" si="281"/>
        <v>0.20665737991229299</v>
      </c>
      <c r="P1149" s="8">
        <f>IF(Päälaskenta!$C$29,IF(L1149&gt;Päälaskenta!$F$28,Kaksitasouoma_matriisi!AQ1149,Kaksitasouoma_matriisi!AR1149),Päälaskenta!$F$20)</f>
        <v>0.12</v>
      </c>
      <c r="Q1149" s="8">
        <f t="shared" si="282"/>
        <v>3.49816083134129</v>
      </c>
      <c r="R1149" s="8">
        <f t="shared" si="276"/>
        <v>0.42253475434515297</v>
      </c>
      <c r="S1149" s="8">
        <f t="shared" si="283"/>
        <v>0.35183742230145398</v>
      </c>
      <c r="U1149" s="93">
        <f>IF(F1149&gt;Päälaskenta!D$24,Päälaskenta!H$24+L1149*Päälaskenta!G$24,F1149*Päälaskenta!C$24 + F1149*F1149*Päälaskenta!E$24)</f>
        <v>1.73</v>
      </c>
      <c r="V1149" s="8">
        <f>IF(F1149&gt;Päälaskenta!D$24,2*SQRT(POWER(Päälaskenta!D$24,2)+POWER(Päälaskenta!E$24*Päälaskenta!D$24,2))+Päälaskenta!C$24,(2*SQRT((POWER(F1149,2))+POWER(Päälaskenta!E$24*F1149,2))+Päälaskenta!C$24))</f>
        <v>2.9798989873223301</v>
      </c>
      <c r="W1149" s="8">
        <f t="shared" si="284"/>
        <v>0.580556591803986</v>
      </c>
      <c r="X1149" s="8">
        <f>Päälaskenta!F$24</f>
        <v>7.0000000000000007E-2</v>
      </c>
      <c r="Y1149" s="8">
        <f t="shared" si="285"/>
        <v>17.199313135994</v>
      </c>
      <c r="Z1149" s="8">
        <f t="shared" si="277"/>
        <v>2.0774652456548499</v>
      </c>
      <c r="AA1149" s="8">
        <f t="shared" si="286"/>
        <v>1.2008469628062699</v>
      </c>
      <c r="AC1149" s="8">
        <f t="shared" si="278"/>
        <v>0.10305170735901099</v>
      </c>
      <c r="AE1149" s="8">
        <v>1147</v>
      </c>
      <c r="AF1149" s="8">
        <f t="shared" si="288"/>
        <v>20.697473967335299</v>
      </c>
      <c r="AG1149" s="8">
        <f t="shared" si="279"/>
        <v>1.45896652461065E-2</v>
      </c>
      <c r="AJ1149" s="132">
        <f>IF(Päälaskenta!$F$28&lt;Kaksitasouoma_matriisi!L1149,Päälaskenta!$C$20*Päälaskenta!$F$28,Päälaskenta!$C$20*Kaksitasouoma_matriisi!L1149)</f>
        <v>1.125</v>
      </c>
      <c r="AK1149" s="134">
        <f>SQRT(Päälaskenta!$D$20^2+(Päälaskenta!$D$20/(1/Päälaskenta!$E$20))^2)</f>
        <v>1.8029999999999999</v>
      </c>
      <c r="AL1149" s="134">
        <f>IF(Päälaskenta!$F$28&lt;Kaksitasouoma_matriisi!L1149,AK1149*Päälaskenta!$F$28*COS(ATAN(1/Päälaskenta!$E$20)),AK1149*Kaksitasouoma_matriisi!L1149*COS(ATAN(1/Päälaskenta!$E$20)))</f>
        <v>0.33800000000000002</v>
      </c>
      <c r="AM1149" s="134"/>
      <c r="AN1149" s="134">
        <f t="shared" si="287"/>
        <v>1.4630000000000001</v>
      </c>
      <c r="AO1149" s="8">
        <f t="shared" si="280"/>
        <v>0.49918111095946499</v>
      </c>
      <c r="AP1149" s="134">
        <f>Refererenssiarvoja!$B$16*H1149^(1/6)/(Refererenssiarvoja!$B$15^0.5)*(Päälaskenta!$G$28/2)^0.5*(1-AO1149)^(-1.5)</f>
        <v>0.11799999999999999</v>
      </c>
      <c r="AQ1149" s="8">
        <f>Refererenssiarvoja!$B$16*Kaksitasouoma_matriisi!O1149^(1/6)/(SQRT((2*Refererenssiarvoja!$B$15)/(Päälaskenta!$F$31*Päälaskenta!$G$31*Päälaskenta!$F$28))+SQRT(Refererenssiarvoja!$B$15)/Refererenssiarvoja!$B$17*LN(Kaksitasouoma_matriisi!L1149/Päälaskenta!$F$28))</f>
        <v>-0.18000542662451699</v>
      </c>
      <c r="AR1149" s="8">
        <f>Refererenssiarvoja!$B$16*Kaksitasouoma_matriisi!O1149^(1/6)/(SQRT((2*Refererenssiarvoja!$B$15)/(Päälaskenta!$F$31*Päälaskenta!$G$31*L1149)))</f>
        <v>0.26038556866711399</v>
      </c>
    </row>
    <row r="1150" spans="1:44" x14ac:dyDescent="0.2">
      <c r="A1150" s="8">
        <v>1148</v>
      </c>
      <c r="B1150" s="8">
        <f>IF(Päälaskenta!C$7,Päälaskenta!E$7,Päälaskenta!G$5)</f>
        <v>2.5</v>
      </c>
      <c r="C1150" s="56">
        <v>0.85199999999999998</v>
      </c>
      <c r="D1150" s="93">
        <f t="shared" si="273"/>
        <v>2.9342999999999999</v>
      </c>
      <c r="E1150" s="8">
        <f>IF(Päälaskenta!$C$26,Kaksitasouoma_matriisi!AP1150,Kaksitasouoma_matriisi!AC1150)</f>
        <v>0.10305170735901099</v>
      </c>
      <c r="F1150" s="56">
        <f>IF(D1150&lt;Päälaskenta!H$24,(SQRT(POWER(Päälaskenta!C$24/(2*Päälaskenta!E$24),2)+(D1150/Päälaskenta!E$24))-Päälaskenta!C$24/(2*Päälaskenta!E$24)),IF(D1150=Päälaskenta!H$24,Päälaskenta!D$24,Päälaskenta!D$24+(SQRT(POWER((Päälaskenta!C$20+Päälaskenta!G$24)/(2*Päälaskenta!E$20),2)+((D1150-Päälaskenta!H$24)/Päälaskenta!E$20))-(Päälaskenta!C$20+Päälaskenta!G$24)/(2*Päälaskenta!E$20))))</f>
        <v>0.92500000000000004</v>
      </c>
      <c r="G1150" s="57">
        <f>IF(F1150&gt;Päälaskenta!D$24,(2*SQRT((POWER(Päälaskenta!D$24,2))+POWER(Päälaskenta!E$24*Päälaskenta!D$24,2))+Päälaskenta!C$24)+(2*SQRT((POWER((F1150-Päälaskenta!D$24),2))+POWER(Päälaskenta!E$20*(F1150-Päälaskenta!D$24),2))+Päälaskenta!C$20),(2*SQRT((POWER(F1150,2))+POWER(Päälaskenta!E$24*F1150,2))+Päälaskenta!C$24))</f>
        <v>8.7899999999999991</v>
      </c>
      <c r="H1150" s="57">
        <f t="shared" si="274"/>
        <v>0.33</v>
      </c>
      <c r="I1150" s="62">
        <f t="shared" si="275"/>
        <v>3.3804000000000001E-2</v>
      </c>
      <c r="J1150" s="8">
        <f>IF(F1150&lt;Päälaskenta!$D$24,0,Kaksitasouoma_matriisi!F1150-Päälaskenta!$D$24)</f>
        <v>0.22500000000000001</v>
      </c>
      <c r="L1150" s="8">
        <f>IF(F1150&gt;Päälaskenta!D$24,F1150-Päälaskenta!D$24,0)</f>
        <v>0.22500000000000001</v>
      </c>
      <c r="M1150" s="8">
        <f>IF(F1150&gt;Päälaskenta!D$24,(Päälaskenta!C$20+(Päälaskenta!E$20*(Kaksitasouoma_matriisi!F1150-Päälaskenta!D$24)))*(Kaksitasouoma_matriisi!F1150-Päälaskenta!D$24),0)</f>
        <v>1.2009375</v>
      </c>
      <c r="N1150" s="8">
        <f>IF(F1150&gt;Päälaskenta!D$24,(2*SQRT((POWER((F1150-Päälaskenta!D$24),2))+POWER(Päälaskenta!E$20*(F1150-Päälaskenta!D$24),2))+Päälaskenta!C$20),0)</f>
        <v>5.8112490369794001</v>
      </c>
      <c r="O1150" s="8">
        <f t="shared" si="281"/>
        <v>0.20665737991229299</v>
      </c>
      <c r="P1150" s="8">
        <f>IF(Päälaskenta!$C$29,IF(L1150&gt;Päälaskenta!$F$28,Kaksitasouoma_matriisi!AQ1150,Kaksitasouoma_matriisi!AR1150),Päälaskenta!$F$20)</f>
        <v>0.12</v>
      </c>
      <c r="Q1150" s="8">
        <f t="shared" si="282"/>
        <v>3.49816083134129</v>
      </c>
      <c r="R1150" s="8">
        <f t="shared" si="276"/>
        <v>0.42253475434515297</v>
      </c>
      <c r="S1150" s="8">
        <f t="shared" si="283"/>
        <v>0.35183742230145398</v>
      </c>
      <c r="U1150" s="93">
        <f>IF(F1150&gt;Päälaskenta!D$24,Päälaskenta!H$24+L1150*Päälaskenta!G$24,F1150*Päälaskenta!C$24 + F1150*F1150*Päälaskenta!E$24)</f>
        <v>1.73</v>
      </c>
      <c r="V1150" s="8">
        <f>IF(F1150&gt;Päälaskenta!D$24,2*SQRT(POWER(Päälaskenta!D$24,2)+POWER(Päälaskenta!E$24*Päälaskenta!D$24,2))+Päälaskenta!C$24,(2*SQRT((POWER(F1150,2))+POWER(Päälaskenta!E$24*F1150,2))+Päälaskenta!C$24))</f>
        <v>2.9798989873223301</v>
      </c>
      <c r="W1150" s="8">
        <f t="shared" si="284"/>
        <v>0.580556591803986</v>
      </c>
      <c r="X1150" s="8">
        <f>Päälaskenta!F$24</f>
        <v>7.0000000000000007E-2</v>
      </c>
      <c r="Y1150" s="8">
        <f t="shared" si="285"/>
        <v>17.199313135994</v>
      </c>
      <c r="Z1150" s="8">
        <f t="shared" si="277"/>
        <v>2.0774652456548499</v>
      </c>
      <c r="AA1150" s="8">
        <f t="shared" si="286"/>
        <v>1.2008469628062699</v>
      </c>
      <c r="AC1150" s="8">
        <f t="shared" si="278"/>
        <v>0.10305170735901099</v>
      </c>
      <c r="AE1150" s="8">
        <v>1148</v>
      </c>
      <c r="AF1150" s="8">
        <f t="shared" si="288"/>
        <v>20.697473967335299</v>
      </c>
      <c r="AG1150" s="8">
        <f t="shared" si="279"/>
        <v>1.45896652461065E-2</v>
      </c>
      <c r="AJ1150" s="132">
        <f>IF(Päälaskenta!$F$28&lt;Kaksitasouoma_matriisi!L1150,Päälaskenta!$C$20*Päälaskenta!$F$28,Päälaskenta!$C$20*Kaksitasouoma_matriisi!L1150)</f>
        <v>1.125</v>
      </c>
      <c r="AK1150" s="134">
        <f>SQRT(Päälaskenta!$D$20^2+(Päälaskenta!$D$20/(1/Päälaskenta!$E$20))^2)</f>
        <v>1.8029999999999999</v>
      </c>
      <c r="AL1150" s="134">
        <f>IF(Päälaskenta!$F$28&lt;Kaksitasouoma_matriisi!L1150,AK1150*Päälaskenta!$F$28*COS(ATAN(1/Päälaskenta!$E$20)),AK1150*Kaksitasouoma_matriisi!L1150*COS(ATAN(1/Päälaskenta!$E$20)))</f>
        <v>0.33800000000000002</v>
      </c>
      <c r="AM1150" s="134"/>
      <c r="AN1150" s="134">
        <f t="shared" si="287"/>
        <v>1.4630000000000001</v>
      </c>
      <c r="AO1150" s="8">
        <f t="shared" si="280"/>
        <v>0.49858569335105501</v>
      </c>
      <c r="AP1150" s="134">
        <f>Refererenssiarvoja!$B$16*H1150^(1/6)/(Refererenssiarvoja!$B$15^0.5)*(Päälaskenta!$G$28/2)^0.5*(1-AO1150)^(-1.5)</f>
        <v>0.11799999999999999</v>
      </c>
      <c r="AQ1150" s="8">
        <f>Refererenssiarvoja!$B$16*Kaksitasouoma_matriisi!O1150^(1/6)/(SQRT((2*Refererenssiarvoja!$B$15)/(Päälaskenta!$F$31*Päälaskenta!$G$31*Päälaskenta!$F$28))+SQRT(Refererenssiarvoja!$B$15)/Refererenssiarvoja!$B$17*LN(Kaksitasouoma_matriisi!L1150/Päälaskenta!$F$28))</f>
        <v>-0.18000542662451699</v>
      </c>
      <c r="AR1150" s="8">
        <f>Refererenssiarvoja!$B$16*Kaksitasouoma_matriisi!O1150^(1/6)/(SQRT((2*Refererenssiarvoja!$B$15)/(Päälaskenta!$F$31*Päälaskenta!$G$31*L1150)))</f>
        <v>0.26038556866711399</v>
      </c>
    </row>
    <row r="1151" spans="1:44" x14ac:dyDescent="0.2">
      <c r="A1151" s="8">
        <v>1149</v>
      </c>
      <c r="B1151" s="8">
        <f>IF(Päälaskenta!C$7,Päälaskenta!E$7,Päälaskenta!G$5)</f>
        <v>2.5</v>
      </c>
      <c r="C1151" s="56">
        <v>0.85099999999999998</v>
      </c>
      <c r="D1151" s="93">
        <f t="shared" si="273"/>
        <v>2.9377</v>
      </c>
      <c r="E1151" s="8">
        <f>IF(Päälaskenta!$C$26,Kaksitasouoma_matriisi!AP1151,Kaksitasouoma_matriisi!AC1151)</f>
        <v>0.103058655585317</v>
      </c>
      <c r="F1151" s="56">
        <f>IF(D1151&lt;Päälaskenta!H$24,(SQRT(POWER(Päälaskenta!C$24/(2*Päälaskenta!E$24),2)+(D1151/Päälaskenta!E$24))-Päälaskenta!C$24/(2*Päälaskenta!E$24)),IF(D1151=Päälaskenta!H$24,Päälaskenta!D$24,Päälaskenta!D$24+(SQRT(POWER((Päälaskenta!C$20+Päälaskenta!G$24)/(2*Päälaskenta!E$20),2)+((D1151-Päälaskenta!H$24)/Päälaskenta!E$20))-(Päälaskenta!C$20+Päälaskenta!G$24)/(2*Päälaskenta!E$20))))</f>
        <v>0.92600000000000005</v>
      </c>
      <c r="G1151" s="57">
        <f>IF(F1151&gt;Päälaskenta!D$24,(2*SQRT((POWER(Päälaskenta!D$24,2))+POWER(Päälaskenta!E$24*Päälaskenta!D$24,2))+Päälaskenta!C$24)+(2*SQRT((POWER((F1151-Päälaskenta!D$24),2))+POWER(Päälaskenta!E$20*(F1151-Päälaskenta!D$24),2))+Päälaskenta!C$20),(2*SQRT((POWER(F1151,2))+POWER(Päälaskenta!E$24*F1151,2))+Päälaskenta!C$24))</f>
        <v>8.7899999999999991</v>
      </c>
      <c r="H1151" s="57">
        <f t="shared" si="274"/>
        <v>0.33</v>
      </c>
      <c r="I1151" s="62">
        <f t="shared" si="275"/>
        <v>3.3729000000000002E-2</v>
      </c>
      <c r="J1151" s="8">
        <f>IF(F1151&lt;Päälaskenta!$D$24,0,Kaksitasouoma_matriisi!F1151-Päälaskenta!$D$24)</f>
        <v>0.22600000000000001</v>
      </c>
      <c r="L1151" s="8">
        <f>IF(F1151&gt;Päälaskenta!D$24,F1151-Päälaskenta!D$24,0)</f>
        <v>0.22600000000000001</v>
      </c>
      <c r="M1151" s="8">
        <f>IF(F1151&gt;Päälaskenta!D$24,(Päälaskenta!C$20+(Päälaskenta!E$20*(Kaksitasouoma_matriisi!F1151-Päälaskenta!D$24)))*(Kaksitasouoma_matriisi!F1151-Päälaskenta!D$24),0)</f>
        <v>1.2066140000000001</v>
      </c>
      <c r="N1151" s="8">
        <f>IF(F1151&gt;Päälaskenta!D$24,(2*SQRT((POWER((F1151-Päälaskenta!D$24),2))+POWER(Päälaskenta!E$20*(F1151-Päälaskenta!D$24),2))+Päälaskenta!C$20),0)</f>
        <v>5.8148545882548603</v>
      </c>
      <c r="O1151" s="8">
        <f t="shared" si="281"/>
        <v>0.207505446900973</v>
      </c>
      <c r="P1151" s="8">
        <f>IF(Päälaskenta!$C$29,IF(L1151&gt;Päälaskenta!$F$28,Kaksitasouoma_matriisi!AQ1151,Kaksitasouoma_matriisi!AR1151),Päälaskenta!$F$20)</f>
        <v>0.12</v>
      </c>
      <c r="Q1151" s="8">
        <f t="shared" si="282"/>
        <v>3.5243046920344998</v>
      </c>
      <c r="R1151" s="8">
        <f t="shared" si="276"/>
        <v>0.424340921138051</v>
      </c>
      <c r="S1151" s="8">
        <f t="shared" si="283"/>
        <v>0.35167909632910899</v>
      </c>
      <c r="U1151" s="93">
        <f>IF(F1151&gt;Päälaskenta!D$24,Päälaskenta!H$24+L1151*Päälaskenta!G$24,F1151*Päälaskenta!C$24 + F1151*F1151*Päälaskenta!E$24)</f>
        <v>1.7323999999999999</v>
      </c>
      <c r="V1151" s="8">
        <f>IF(F1151&gt;Päälaskenta!D$24,2*SQRT(POWER(Päälaskenta!D$24,2)+POWER(Päälaskenta!E$24*Päälaskenta!D$24,2))+Päälaskenta!C$24,(2*SQRT((POWER(F1151,2))+POWER(Päälaskenta!E$24*F1151,2))+Päälaskenta!C$24))</f>
        <v>2.9798989873223301</v>
      </c>
      <c r="W1151" s="8">
        <f t="shared" si="284"/>
        <v>0.58136198823192198</v>
      </c>
      <c r="X1151" s="8">
        <f>Päälaskenta!F$24</f>
        <v>7.0000000000000007E-2</v>
      </c>
      <c r="Y1151" s="8">
        <f t="shared" si="285"/>
        <v>17.239098720618799</v>
      </c>
      <c r="Z1151" s="8">
        <f t="shared" si="277"/>
        <v>2.0756590788619498</v>
      </c>
      <c r="AA1151" s="8">
        <f t="shared" si="286"/>
        <v>1.19814077514543</v>
      </c>
      <c r="AC1151" s="8">
        <f t="shared" si="278"/>
        <v>0.103058655585317</v>
      </c>
      <c r="AE1151" s="8">
        <v>1149</v>
      </c>
      <c r="AF1151" s="8">
        <f t="shared" si="288"/>
        <v>20.7634034126533</v>
      </c>
      <c r="AG1151" s="8">
        <f t="shared" si="279"/>
        <v>1.4497160044595499E-2</v>
      </c>
      <c r="AJ1151" s="132">
        <f>IF(Päälaskenta!$F$28&lt;Kaksitasouoma_matriisi!L1151,Päälaskenta!$C$20*Päälaskenta!$F$28,Päälaskenta!$C$20*Kaksitasouoma_matriisi!L1151)</f>
        <v>1.1299999999999999</v>
      </c>
      <c r="AK1151" s="134">
        <f>SQRT(Päälaskenta!$D$20^2+(Päälaskenta!$D$20/(1/Päälaskenta!$E$20))^2)</f>
        <v>1.8029999999999999</v>
      </c>
      <c r="AL1151" s="134">
        <f>IF(Päälaskenta!$F$28&lt;Kaksitasouoma_matriisi!L1151,AK1151*Päälaskenta!$F$28*COS(ATAN(1/Päälaskenta!$E$20)),AK1151*Kaksitasouoma_matriisi!L1151*COS(ATAN(1/Päälaskenta!$E$20)))</f>
        <v>0.33900000000000002</v>
      </c>
      <c r="AM1151" s="134"/>
      <c r="AN1151" s="134">
        <f t="shared" si="287"/>
        <v>1.4690000000000001</v>
      </c>
      <c r="AO1151" s="8">
        <f t="shared" si="280"/>
        <v>0.50005106035333802</v>
      </c>
      <c r="AP1151" s="134">
        <f>Refererenssiarvoja!$B$16*H1151^(1/6)/(Refererenssiarvoja!$B$15^0.5)*(Päälaskenta!$G$28/2)^0.5*(1-AO1151)^(-1.5)</f>
        <v>0.11899999999999999</v>
      </c>
      <c r="AQ1151" s="8">
        <f>Refererenssiarvoja!$B$16*Kaksitasouoma_matriisi!O1151^(1/6)/(SQRT((2*Refererenssiarvoja!$B$15)/(Päälaskenta!$F$31*Päälaskenta!$G$31*Päälaskenta!$F$28))+SQRT(Refererenssiarvoja!$B$15)/Refererenssiarvoja!$B$17*LN(Kaksitasouoma_matriisi!L1151/Päälaskenta!$F$28))</f>
        <v>-0.181604602991979</v>
      </c>
      <c r="AR1151" s="8">
        <f>Refererenssiarvoja!$B$16*Kaksitasouoma_matriisi!O1151^(1/6)/(SQRT((2*Refererenssiarvoja!$B$15)/(Päälaskenta!$F$31*Päälaskenta!$G$31*L1151)))</f>
        <v>0.26114174485294001</v>
      </c>
    </row>
    <row r="1152" spans="1:44" x14ac:dyDescent="0.2">
      <c r="A1152" s="8">
        <v>1150</v>
      </c>
      <c r="B1152" s="8">
        <f>IF(Päälaskenta!C$7,Päälaskenta!E$7,Päälaskenta!G$5)</f>
        <v>2.5</v>
      </c>
      <c r="C1152" s="56">
        <v>0.85</v>
      </c>
      <c r="D1152" s="93">
        <f t="shared" si="273"/>
        <v>2.9411999999999998</v>
      </c>
      <c r="E1152" s="8">
        <f>IF(Päälaskenta!$C$26,Kaksitasouoma_matriisi!AP1152,Kaksitasouoma_matriisi!AC1152)</f>
        <v>0.103058655585317</v>
      </c>
      <c r="F1152" s="56">
        <f>IF(D1152&lt;Päälaskenta!H$24,(SQRT(POWER(Päälaskenta!C$24/(2*Päälaskenta!E$24),2)+(D1152/Päälaskenta!E$24))-Päälaskenta!C$24/(2*Päälaskenta!E$24)),IF(D1152=Päälaskenta!H$24,Päälaskenta!D$24,Päälaskenta!D$24+(SQRT(POWER((Päälaskenta!C$20+Päälaskenta!G$24)/(2*Päälaskenta!E$20),2)+((D1152-Päälaskenta!H$24)/Päälaskenta!E$20))-(Päälaskenta!C$20+Päälaskenta!G$24)/(2*Päälaskenta!E$20))))</f>
        <v>0.92600000000000005</v>
      </c>
      <c r="G1152" s="57">
        <f>IF(F1152&gt;Päälaskenta!D$24,(2*SQRT((POWER(Päälaskenta!D$24,2))+POWER(Päälaskenta!E$24*Päälaskenta!D$24,2))+Päälaskenta!C$24)+(2*SQRT((POWER((F1152-Päälaskenta!D$24),2))+POWER(Päälaskenta!E$20*(F1152-Päälaskenta!D$24),2))+Päälaskenta!C$20),(2*SQRT((POWER(F1152,2))+POWER(Päälaskenta!E$24*F1152,2))+Päälaskenta!C$24))</f>
        <v>8.7899999999999991</v>
      </c>
      <c r="H1152" s="57">
        <f t="shared" si="274"/>
        <v>0.33</v>
      </c>
      <c r="I1152" s="62">
        <f t="shared" si="275"/>
        <v>3.3649999999999999E-2</v>
      </c>
      <c r="J1152" s="8">
        <f>IF(F1152&lt;Päälaskenta!$D$24,0,Kaksitasouoma_matriisi!F1152-Päälaskenta!$D$24)</f>
        <v>0.22600000000000001</v>
      </c>
      <c r="L1152" s="8">
        <f>IF(F1152&gt;Päälaskenta!D$24,F1152-Päälaskenta!D$24,0)</f>
        <v>0.22600000000000001</v>
      </c>
      <c r="M1152" s="8">
        <f>IF(F1152&gt;Päälaskenta!D$24,(Päälaskenta!C$20+(Päälaskenta!E$20*(Kaksitasouoma_matriisi!F1152-Päälaskenta!D$24)))*(Kaksitasouoma_matriisi!F1152-Päälaskenta!D$24),0)</f>
        <v>1.2066140000000001</v>
      </c>
      <c r="N1152" s="8">
        <f>IF(F1152&gt;Päälaskenta!D$24,(2*SQRT((POWER((F1152-Päälaskenta!D$24),2))+POWER(Päälaskenta!E$20*(F1152-Päälaskenta!D$24),2))+Päälaskenta!C$20),0)</f>
        <v>5.8148545882548603</v>
      </c>
      <c r="O1152" s="8">
        <f t="shared" si="281"/>
        <v>0.207505446900973</v>
      </c>
      <c r="P1152" s="8">
        <f>IF(Päälaskenta!$C$29,IF(L1152&gt;Päälaskenta!$F$28,Kaksitasouoma_matriisi!AQ1152,Kaksitasouoma_matriisi!AR1152),Päälaskenta!$F$20)</f>
        <v>0.12</v>
      </c>
      <c r="Q1152" s="8">
        <f t="shared" si="282"/>
        <v>3.5243046920344998</v>
      </c>
      <c r="R1152" s="8">
        <f t="shared" si="276"/>
        <v>0.424340921138051</v>
      </c>
      <c r="S1152" s="8">
        <f t="shared" si="283"/>
        <v>0.35167909632910899</v>
      </c>
      <c r="U1152" s="93">
        <f>IF(F1152&gt;Päälaskenta!D$24,Päälaskenta!H$24+L1152*Päälaskenta!G$24,F1152*Päälaskenta!C$24 + F1152*F1152*Päälaskenta!E$24)</f>
        <v>1.7323999999999999</v>
      </c>
      <c r="V1152" s="8">
        <f>IF(F1152&gt;Päälaskenta!D$24,2*SQRT(POWER(Päälaskenta!D$24,2)+POWER(Päälaskenta!E$24*Päälaskenta!D$24,2))+Päälaskenta!C$24,(2*SQRT((POWER(F1152,2))+POWER(Päälaskenta!E$24*F1152,2))+Päälaskenta!C$24))</f>
        <v>2.9798989873223301</v>
      </c>
      <c r="W1152" s="8">
        <f t="shared" si="284"/>
        <v>0.58136198823192198</v>
      </c>
      <c r="X1152" s="8">
        <f>Päälaskenta!F$24</f>
        <v>7.0000000000000007E-2</v>
      </c>
      <c r="Y1152" s="8">
        <f t="shared" si="285"/>
        <v>17.239098720618799</v>
      </c>
      <c r="Z1152" s="8">
        <f t="shared" si="277"/>
        <v>2.0756590788619498</v>
      </c>
      <c r="AA1152" s="8">
        <f t="shared" si="286"/>
        <v>1.19814077514543</v>
      </c>
      <c r="AC1152" s="8">
        <f t="shared" si="278"/>
        <v>0.103058655585317</v>
      </c>
      <c r="AE1152" s="8">
        <v>1150</v>
      </c>
      <c r="AF1152" s="8">
        <f t="shared" si="288"/>
        <v>20.7634034126533</v>
      </c>
      <c r="AG1152" s="8">
        <f t="shared" si="279"/>
        <v>1.4497160044595499E-2</v>
      </c>
      <c r="AJ1152" s="132">
        <f>IF(Päälaskenta!$F$28&lt;Kaksitasouoma_matriisi!L1152,Päälaskenta!$C$20*Päälaskenta!$F$28,Päälaskenta!$C$20*Kaksitasouoma_matriisi!L1152)</f>
        <v>1.1299999999999999</v>
      </c>
      <c r="AK1152" s="134">
        <f>SQRT(Päälaskenta!$D$20^2+(Päälaskenta!$D$20/(1/Päälaskenta!$E$20))^2)</f>
        <v>1.8029999999999999</v>
      </c>
      <c r="AL1152" s="134">
        <f>IF(Päälaskenta!$F$28&lt;Kaksitasouoma_matriisi!L1152,AK1152*Päälaskenta!$F$28*COS(ATAN(1/Päälaskenta!$E$20)),AK1152*Kaksitasouoma_matriisi!L1152*COS(ATAN(1/Päälaskenta!$E$20)))</f>
        <v>0.33900000000000002</v>
      </c>
      <c r="AM1152" s="134"/>
      <c r="AN1152" s="134">
        <f t="shared" si="287"/>
        <v>1.4690000000000001</v>
      </c>
      <c r="AO1152" s="8">
        <f t="shared" si="280"/>
        <v>0.49945600435196502</v>
      </c>
      <c r="AP1152" s="134">
        <f>Refererenssiarvoja!$B$16*H1152^(1/6)/(Refererenssiarvoja!$B$15^0.5)*(Päälaskenta!$G$28/2)^0.5*(1-AO1152)^(-1.5)</f>
        <v>0.11899999999999999</v>
      </c>
      <c r="AQ1152" s="8">
        <f>Refererenssiarvoja!$B$16*Kaksitasouoma_matriisi!O1152^(1/6)/(SQRT((2*Refererenssiarvoja!$B$15)/(Päälaskenta!$F$31*Päälaskenta!$G$31*Päälaskenta!$F$28))+SQRT(Refererenssiarvoja!$B$15)/Refererenssiarvoja!$B$17*LN(Kaksitasouoma_matriisi!L1152/Päälaskenta!$F$28))</f>
        <v>-0.181604602991979</v>
      </c>
      <c r="AR1152" s="8">
        <f>Refererenssiarvoja!$B$16*Kaksitasouoma_matriisi!O1152^(1/6)/(SQRT((2*Refererenssiarvoja!$B$15)/(Päälaskenta!$F$31*Päälaskenta!$G$31*L1152)))</f>
        <v>0.26114174485294001</v>
      </c>
    </row>
    <row r="1153" spans="1:44" x14ac:dyDescent="0.2">
      <c r="A1153" s="8">
        <v>1151</v>
      </c>
      <c r="B1153" s="8">
        <f>IF(Päälaskenta!C$7,Päälaskenta!E$7,Päälaskenta!G$5)</f>
        <v>2.5</v>
      </c>
      <c r="C1153" s="56">
        <v>0.84899999999999998</v>
      </c>
      <c r="D1153" s="93">
        <f t="shared" si="273"/>
        <v>2.9445999999999999</v>
      </c>
      <c r="E1153" s="8">
        <f>IF(Päälaskenta!$C$26,Kaksitasouoma_matriisi!AP1153,Kaksitasouoma_matriisi!AC1153)</f>
        <v>0.103065598116883</v>
      </c>
      <c r="F1153" s="56">
        <f>IF(D1153&lt;Päälaskenta!H$24,(SQRT(POWER(Päälaskenta!C$24/(2*Päälaskenta!E$24),2)+(D1153/Päälaskenta!E$24))-Päälaskenta!C$24/(2*Päälaskenta!E$24)),IF(D1153=Päälaskenta!H$24,Päälaskenta!D$24,Päälaskenta!D$24+(SQRT(POWER((Päälaskenta!C$20+Päälaskenta!G$24)/(2*Päälaskenta!E$20),2)+((D1153-Päälaskenta!H$24)/Päälaskenta!E$20))-(Päälaskenta!C$20+Päälaskenta!G$24)/(2*Päälaskenta!E$20))))</f>
        <v>0.92700000000000005</v>
      </c>
      <c r="G1153" s="57">
        <f>IF(F1153&gt;Päälaskenta!D$24,(2*SQRT((POWER(Päälaskenta!D$24,2))+POWER(Päälaskenta!E$24*Päälaskenta!D$24,2))+Päälaskenta!C$24)+(2*SQRT((POWER((F1153-Päälaskenta!D$24),2))+POWER(Päälaskenta!E$20*(F1153-Päälaskenta!D$24),2))+Päälaskenta!C$20),(2*SQRT((POWER(F1153,2))+POWER(Päälaskenta!E$24*F1153,2))+Päälaskenta!C$24))</f>
        <v>8.8000000000000007</v>
      </c>
      <c r="H1153" s="57">
        <f t="shared" si="274"/>
        <v>0.33</v>
      </c>
      <c r="I1153" s="62">
        <f t="shared" si="275"/>
        <v>3.3576000000000002E-2</v>
      </c>
      <c r="J1153" s="8">
        <f>IF(F1153&lt;Päälaskenta!$D$24,0,Kaksitasouoma_matriisi!F1153-Päälaskenta!$D$24)</f>
        <v>0.22700000000000001</v>
      </c>
      <c r="L1153" s="8">
        <f>IF(F1153&gt;Päälaskenta!D$24,F1153-Päälaskenta!D$24,0)</f>
        <v>0.22700000000000001</v>
      </c>
      <c r="M1153" s="8">
        <f>IF(F1153&gt;Päälaskenta!D$24,(Päälaskenta!C$20+(Päälaskenta!E$20*(Kaksitasouoma_matriisi!F1153-Päälaskenta!D$24)))*(Kaksitasouoma_matriisi!F1153-Päälaskenta!D$24),0)</f>
        <v>1.2122934999999999</v>
      </c>
      <c r="N1153" s="8">
        <f>IF(F1153&gt;Päälaskenta!D$24,(2*SQRT((POWER((F1153-Päälaskenta!D$24),2))+POWER(Päälaskenta!E$20*(F1153-Päälaskenta!D$24),2))+Päälaskenta!C$20),0)</f>
        <v>5.8184601395303304</v>
      </c>
      <c r="O1153" s="8">
        <f t="shared" si="281"/>
        <v>0.20835297843904399</v>
      </c>
      <c r="P1153" s="8">
        <f>IF(Päälaskenta!$C$29,IF(L1153&gt;Päälaskenta!$F$28,Kaksitasouoma_matriisi!AQ1153,Kaksitasouoma_matriisi!AR1153),Päälaskenta!$F$20)</f>
        <v>0.12</v>
      </c>
      <c r="Q1153" s="8">
        <f t="shared" si="282"/>
        <v>3.5505285237862299</v>
      </c>
      <c r="R1153" s="8">
        <f t="shared" si="276"/>
        <v>0.42614286425126402</v>
      </c>
      <c r="S1153" s="8">
        <f t="shared" si="283"/>
        <v>0.35151789913190501</v>
      </c>
      <c r="U1153" s="93">
        <f>IF(F1153&gt;Päälaskenta!D$24,Päälaskenta!H$24+L1153*Päälaskenta!G$24,F1153*Päälaskenta!C$24 + F1153*F1153*Päälaskenta!E$24)</f>
        <v>1.7347999999999999</v>
      </c>
      <c r="V1153" s="8">
        <f>IF(F1153&gt;Päälaskenta!D$24,2*SQRT(POWER(Päälaskenta!D$24,2)+POWER(Päälaskenta!E$24*Päälaskenta!D$24,2))+Päälaskenta!C$24,(2*SQRT((POWER(F1153,2))+POWER(Päälaskenta!E$24*F1153,2))+Päälaskenta!C$24))</f>
        <v>2.9798989873223301</v>
      </c>
      <c r="W1153" s="8">
        <f t="shared" si="284"/>
        <v>0.58216738465985796</v>
      </c>
      <c r="X1153" s="8">
        <f>Päälaskenta!F$24</f>
        <v>7.0000000000000007E-2</v>
      </c>
      <c r="Y1153" s="8">
        <f t="shared" si="285"/>
        <v>17.278921067165701</v>
      </c>
      <c r="Z1153" s="8">
        <f t="shared" si="277"/>
        <v>2.0738571357487401</v>
      </c>
      <c r="AA1153" s="8">
        <f t="shared" si="286"/>
        <v>1.1954445098851401</v>
      </c>
      <c r="AC1153" s="8">
        <f t="shared" si="278"/>
        <v>0.103065598116883</v>
      </c>
      <c r="AE1153" s="8">
        <v>1151</v>
      </c>
      <c r="AF1153" s="8">
        <f t="shared" si="288"/>
        <v>20.829449590951899</v>
      </c>
      <c r="AG1153" s="8">
        <f t="shared" si="279"/>
        <v>1.44053703871398E-2</v>
      </c>
      <c r="AJ1153" s="132">
        <f>IF(Päälaskenta!$F$28&lt;Kaksitasouoma_matriisi!L1153,Päälaskenta!$C$20*Päälaskenta!$F$28,Päälaskenta!$C$20*Kaksitasouoma_matriisi!L1153)</f>
        <v>1.135</v>
      </c>
      <c r="AK1153" s="134">
        <f>SQRT(Päälaskenta!$D$20^2+(Päälaskenta!$D$20/(1/Päälaskenta!$E$20))^2)</f>
        <v>1.8029999999999999</v>
      </c>
      <c r="AL1153" s="134">
        <f>IF(Päälaskenta!$F$28&lt;Kaksitasouoma_matriisi!L1153,AK1153*Päälaskenta!$F$28*COS(ATAN(1/Päälaskenta!$E$20)),AK1153*Kaksitasouoma_matriisi!L1153*COS(ATAN(1/Päälaskenta!$E$20)))</f>
        <v>0.34100000000000003</v>
      </c>
      <c r="AM1153" s="134"/>
      <c r="AN1153" s="134">
        <f t="shared" si="287"/>
        <v>1.476</v>
      </c>
      <c r="AO1153" s="8">
        <f t="shared" si="280"/>
        <v>0.50125653739047704</v>
      </c>
      <c r="AP1153" s="134">
        <f>Refererenssiarvoja!$B$16*H1153^(1/6)/(Refererenssiarvoja!$B$15^0.5)*(Päälaskenta!$G$28/2)^0.5*(1-AO1153)^(-1.5)</f>
        <v>0.11899999999999999</v>
      </c>
      <c r="AQ1153" s="8">
        <f>Refererenssiarvoja!$B$16*Kaksitasouoma_matriisi!O1153^(1/6)/(SQRT((2*Refererenssiarvoja!$B$15)/(Päälaskenta!$F$31*Päälaskenta!$G$31*Päälaskenta!$F$28))+SQRT(Refererenssiarvoja!$B$15)/Refererenssiarvoja!$B$17*LN(Kaksitasouoma_matriisi!L1153/Päälaskenta!$F$28))</f>
        <v>-0.183223020772456</v>
      </c>
      <c r="AR1153" s="8">
        <f>Refererenssiarvoja!$B$16*Kaksitasouoma_matriisi!O1153^(1/6)/(SQRT((2*Refererenssiarvoja!$B$15)/(Päälaskenta!$F$31*Päälaskenta!$G$31*L1153)))</f>
        <v>0.26189671191097103</v>
      </c>
    </row>
    <row r="1154" spans="1:44" x14ac:dyDescent="0.2">
      <c r="A1154" s="8">
        <v>1152</v>
      </c>
      <c r="B1154" s="8">
        <f>IF(Päälaskenta!C$7,Päälaskenta!E$7,Päälaskenta!G$5)</f>
        <v>2.5</v>
      </c>
      <c r="C1154" s="56">
        <v>0.84799999999999998</v>
      </c>
      <c r="D1154" s="93">
        <f t="shared" si="273"/>
        <v>2.9481000000000002</v>
      </c>
      <c r="E1154" s="8">
        <f>IF(Päälaskenta!$C$26,Kaksitasouoma_matriisi!AP1154,Kaksitasouoma_matriisi!AC1154)</f>
        <v>0.103065598116883</v>
      </c>
      <c r="F1154" s="56">
        <f>IF(D1154&lt;Päälaskenta!H$24,(SQRT(POWER(Päälaskenta!C$24/(2*Päälaskenta!E$24),2)+(D1154/Päälaskenta!E$24))-Päälaskenta!C$24/(2*Päälaskenta!E$24)),IF(D1154=Päälaskenta!H$24,Päälaskenta!D$24,Päälaskenta!D$24+(SQRT(POWER((Päälaskenta!C$20+Päälaskenta!G$24)/(2*Päälaskenta!E$20),2)+((D1154-Päälaskenta!H$24)/Päälaskenta!E$20))-(Päälaskenta!C$20+Päälaskenta!G$24)/(2*Päälaskenta!E$20))))</f>
        <v>0.92700000000000005</v>
      </c>
      <c r="G1154" s="57">
        <f>IF(F1154&gt;Päälaskenta!D$24,(2*SQRT((POWER(Päälaskenta!D$24,2))+POWER(Päälaskenta!E$24*Päälaskenta!D$24,2))+Päälaskenta!C$24)+(2*SQRT((POWER((F1154-Päälaskenta!D$24),2))+POWER(Päälaskenta!E$20*(F1154-Päälaskenta!D$24),2))+Päälaskenta!C$20),(2*SQRT((POWER(F1154,2))+POWER(Päälaskenta!E$24*F1154,2))+Päälaskenta!C$24))</f>
        <v>8.8000000000000007</v>
      </c>
      <c r="H1154" s="57">
        <f t="shared" si="274"/>
        <v>0.34</v>
      </c>
      <c r="I1154" s="62">
        <f t="shared" si="275"/>
        <v>3.2189000000000002E-2</v>
      </c>
      <c r="J1154" s="8">
        <f>IF(F1154&lt;Päälaskenta!$D$24,0,Kaksitasouoma_matriisi!F1154-Päälaskenta!$D$24)</f>
        <v>0.22700000000000001</v>
      </c>
      <c r="L1154" s="8">
        <f>IF(F1154&gt;Päälaskenta!D$24,F1154-Päälaskenta!D$24,0)</f>
        <v>0.22700000000000001</v>
      </c>
      <c r="M1154" s="8">
        <f>IF(F1154&gt;Päälaskenta!D$24,(Päälaskenta!C$20+(Päälaskenta!E$20*(Kaksitasouoma_matriisi!F1154-Päälaskenta!D$24)))*(Kaksitasouoma_matriisi!F1154-Päälaskenta!D$24),0)</f>
        <v>1.2122934999999999</v>
      </c>
      <c r="N1154" s="8">
        <f>IF(F1154&gt;Päälaskenta!D$24,(2*SQRT((POWER((F1154-Päälaskenta!D$24),2))+POWER(Päälaskenta!E$20*(F1154-Päälaskenta!D$24),2))+Päälaskenta!C$20),0)</f>
        <v>5.8184601395303304</v>
      </c>
      <c r="O1154" s="8">
        <f t="shared" si="281"/>
        <v>0.20835297843904399</v>
      </c>
      <c r="P1154" s="8">
        <f>IF(Päälaskenta!$C$29,IF(L1154&gt;Päälaskenta!$F$28,Kaksitasouoma_matriisi!AQ1154,Kaksitasouoma_matriisi!AR1154),Päälaskenta!$F$20)</f>
        <v>0.12</v>
      </c>
      <c r="Q1154" s="8">
        <f t="shared" si="282"/>
        <v>3.5505285237862299</v>
      </c>
      <c r="R1154" s="8">
        <f t="shared" si="276"/>
        <v>0.42614286425126402</v>
      </c>
      <c r="S1154" s="8">
        <f t="shared" si="283"/>
        <v>0.35151789913190501</v>
      </c>
      <c r="U1154" s="93">
        <f>IF(F1154&gt;Päälaskenta!D$24,Päälaskenta!H$24+L1154*Päälaskenta!G$24,F1154*Päälaskenta!C$24 + F1154*F1154*Päälaskenta!E$24)</f>
        <v>1.7347999999999999</v>
      </c>
      <c r="V1154" s="8">
        <f>IF(F1154&gt;Päälaskenta!D$24,2*SQRT(POWER(Päälaskenta!D$24,2)+POWER(Päälaskenta!E$24*Päälaskenta!D$24,2))+Päälaskenta!C$24,(2*SQRT((POWER(F1154,2))+POWER(Päälaskenta!E$24*F1154,2))+Päälaskenta!C$24))</f>
        <v>2.9798989873223301</v>
      </c>
      <c r="W1154" s="8">
        <f t="shared" si="284"/>
        <v>0.58216738465985796</v>
      </c>
      <c r="X1154" s="8">
        <f>Päälaskenta!F$24</f>
        <v>7.0000000000000007E-2</v>
      </c>
      <c r="Y1154" s="8">
        <f t="shared" si="285"/>
        <v>17.278921067165701</v>
      </c>
      <c r="Z1154" s="8">
        <f t="shared" si="277"/>
        <v>2.0738571357487401</v>
      </c>
      <c r="AA1154" s="8">
        <f t="shared" si="286"/>
        <v>1.1954445098851401</v>
      </c>
      <c r="AC1154" s="8">
        <f t="shared" si="278"/>
        <v>0.103065598116883</v>
      </c>
      <c r="AE1154" s="8">
        <v>1152</v>
      </c>
      <c r="AF1154" s="8">
        <f t="shared" si="288"/>
        <v>20.829449590951899</v>
      </c>
      <c r="AG1154" s="8">
        <f t="shared" si="279"/>
        <v>1.44053703871398E-2</v>
      </c>
      <c r="AJ1154" s="132">
        <f>IF(Päälaskenta!$F$28&lt;Kaksitasouoma_matriisi!L1154,Päälaskenta!$C$20*Päälaskenta!$F$28,Päälaskenta!$C$20*Kaksitasouoma_matriisi!L1154)</f>
        <v>1.135</v>
      </c>
      <c r="AK1154" s="134">
        <f>SQRT(Päälaskenta!$D$20^2+(Päälaskenta!$D$20/(1/Päälaskenta!$E$20))^2)</f>
        <v>1.8029999999999999</v>
      </c>
      <c r="AL1154" s="134">
        <f>IF(Päälaskenta!$F$28&lt;Kaksitasouoma_matriisi!L1154,AK1154*Päälaskenta!$F$28*COS(ATAN(1/Päälaskenta!$E$20)),AK1154*Kaksitasouoma_matriisi!L1154*COS(ATAN(1/Päälaskenta!$E$20)))</f>
        <v>0.34100000000000003</v>
      </c>
      <c r="AM1154" s="134"/>
      <c r="AN1154" s="134">
        <f t="shared" si="287"/>
        <v>1.476</v>
      </c>
      <c r="AO1154" s="8">
        <f t="shared" si="280"/>
        <v>0.50066144296326398</v>
      </c>
      <c r="AP1154" s="134">
        <f>Refererenssiarvoja!$B$16*H1154^(1/6)/(Refererenssiarvoja!$B$15^0.5)*(Päälaskenta!$G$28/2)^0.5*(1-AO1154)^(-1.5)</f>
        <v>0.12</v>
      </c>
      <c r="AQ1154" s="8">
        <f>Refererenssiarvoja!$B$16*Kaksitasouoma_matriisi!O1154^(1/6)/(SQRT((2*Refererenssiarvoja!$B$15)/(Päälaskenta!$F$31*Päälaskenta!$G$31*Päälaskenta!$F$28))+SQRT(Refererenssiarvoja!$B$15)/Refererenssiarvoja!$B$17*LN(Kaksitasouoma_matriisi!L1154/Päälaskenta!$F$28))</f>
        <v>-0.183223020772456</v>
      </c>
      <c r="AR1154" s="8">
        <f>Refererenssiarvoja!$B$16*Kaksitasouoma_matriisi!O1154^(1/6)/(SQRT((2*Refererenssiarvoja!$B$15)/(Päälaskenta!$F$31*Päälaskenta!$G$31*L1154)))</f>
        <v>0.26189671191097103</v>
      </c>
    </row>
    <row r="1155" spans="1:44" x14ac:dyDescent="0.2">
      <c r="A1155" s="8">
        <v>1153</v>
      </c>
      <c r="B1155" s="8">
        <f>IF(Päälaskenta!C$7,Päälaskenta!E$7,Päälaskenta!G$5)</f>
        <v>2.5</v>
      </c>
      <c r="C1155" s="56">
        <v>0.84699999999999998</v>
      </c>
      <c r="D1155" s="93">
        <f t="shared" ref="D1155:D1218" si="289">B1155/C1155</f>
        <v>2.9516</v>
      </c>
      <c r="E1155" s="8">
        <f>IF(Päälaskenta!$C$26,Kaksitasouoma_matriisi!AP1155,Kaksitasouoma_matriisi!AC1155)</f>
        <v>0.10307253496070599</v>
      </c>
      <c r="F1155" s="56">
        <f>IF(D1155&lt;Päälaskenta!H$24,(SQRT(POWER(Päälaskenta!C$24/(2*Päälaskenta!E$24),2)+(D1155/Päälaskenta!E$24))-Päälaskenta!C$24/(2*Päälaskenta!E$24)),IF(D1155=Päälaskenta!H$24,Päälaskenta!D$24,Päälaskenta!D$24+(SQRT(POWER((Päälaskenta!C$20+Päälaskenta!G$24)/(2*Päälaskenta!E$20),2)+((D1155-Päälaskenta!H$24)/Päälaskenta!E$20))-(Päälaskenta!C$20+Päälaskenta!G$24)/(2*Päälaskenta!E$20))))</f>
        <v>0.92800000000000005</v>
      </c>
      <c r="G1155" s="57">
        <f>IF(F1155&gt;Päälaskenta!D$24,(2*SQRT((POWER(Päälaskenta!D$24,2))+POWER(Päälaskenta!E$24*Päälaskenta!D$24,2))+Päälaskenta!C$24)+(2*SQRT((POWER((F1155-Päälaskenta!D$24),2))+POWER(Päälaskenta!E$20*(F1155-Päälaskenta!D$24),2))+Päälaskenta!C$20),(2*SQRT((POWER(F1155,2))+POWER(Päälaskenta!E$24*F1155,2))+Päälaskenta!C$24))</f>
        <v>8.8000000000000007</v>
      </c>
      <c r="H1155" s="57">
        <f t="shared" ref="H1155:H1218" si="290">D1155/G1155</f>
        <v>0.34</v>
      </c>
      <c r="I1155" s="62">
        <f t="shared" ref="I1155:I1218" si="291">POWER(C1155/((1/E1155)*POWER(H1155,2/3)),2)</f>
        <v>3.2118000000000001E-2</v>
      </c>
      <c r="J1155" s="8">
        <f>IF(F1155&lt;Päälaskenta!$D$24,0,Kaksitasouoma_matriisi!F1155-Päälaskenta!$D$24)</f>
        <v>0.22800000000000001</v>
      </c>
      <c r="L1155" s="8">
        <f>IF(F1155&gt;Päälaskenta!D$24,F1155-Päälaskenta!D$24,0)</f>
        <v>0.22800000000000001</v>
      </c>
      <c r="M1155" s="8">
        <f>IF(F1155&gt;Päälaskenta!D$24,(Päälaskenta!C$20+(Päälaskenta!E$20*(Kaksitasouoma_matriisi!F1155-Päälaskenta!D$24)))*(Kaksitasouoma_matriisi!F1155-Päälaskenta!D$24),0)</f>
        <v>1.2179759999999999</v>
      </c>
      <c r="N1155" s="8">
        <f>IF(F1155&gt;Päälaskenta!D$24,(2*SQRT((POWER((F1155-Päälaskenta!D$24),2))+POWER(Päälaskenta!E$20*(F1155-Päälaskenta!D$24),2))+Päälaskenta!C$20),0)</f>
        <v>5.8220656908057897</v>
      </c>
      <c r="O1155" s="8">
        <f t="shared" si="281"/>
        <v>0.20919997552130501</v>
      </c>
      <c r="P1155" s="8">
        <f>IF(Päälaskenta!$C$29,IF(L1155&gt;Päälaskenta!$F$28,Kaksitasouoma_matriisi!AQ1155,Kaksitasouoma_matriisi!AR1155),Päälaskenta!$F$20)</f>
        <v>0.12</v>
      </c>
      <c r="Q1155" s="8">
        <f t="shared" si="282"/>
        <v>3.57683223565334</v>
      </c>
      <c r="R1155" s="8">
        <f t="shared" ref="R1155:R1218" si="292">B1155*Q1155/(Q1155+Y1155)</f>
        <v>0.42794058486463799</v>
      </c>
      <c r="S1155" s="8">
        <f t="shared" si="283"/>
        <v>0.35135387303578902</v>
      </c>
      <c r="U1155" s="93">
        <f>IF(F1155&gt;Päälaskenta!D$24,Päälaskenta!H$24+L1155*Päälaskenta!G$24,F1155*Päälaskenta!C$24 + F1155*F1155*Päälaskenta!E$24)</f>
        <v>1.7372000000000001</v>
      </c>
      <c r="V1155" s="8">
        <f>IF(F1155&gt;Päälaskenta!D$24,2*SQRT(POWER(Päälaskenta!D$24,2)+POWER(Päälaskenta!E$24*Päälaskenta!D$24,2))+Päälaskenta!C$24,(2*SQRT((POWER(F1155,2))+POWER(Päälaskenta!E$24*F1155,2))+Päälaskenta!C$24))</f>
        <v>2.9798989873223301</v>
      </c>
      <c r="W1155" s="8">
        <f t="shared" si="284"/>
        <v>0.58297278108779405</v>
      </c>
      <c r="X1155" s="8">
        <f>Päälaskenta!F$24</f>
        <v>7.0000000000000007E-2</v>
      </c>
      <c r="Y1155" s="8">
        <f t="shared" si="285"/>
        <v>17.318780158674301</v>
      </c>
      <c r="Z1155" s="8">
        <f t="shared" ref="Z1155:Z1218" si="293">B1155*Y1155/(Y1155+Q1155)</f>
        <v>2.0720594151353602</v>
      </c>
      <c r="AA1155" s="8">
        <f t="shared" si="286"/>
        <v>1.19275812522183</v>
      </c>
      <c r="AC1155" s="8">
        <f t="shared" ref="AC1155:AC1218" si="294">(N1155*P1155+V1155*X1155)/(N1155+V1155)</f>
        <v>0.10307253496070599</v>
      </c>
      <c r="AE1155" s="8">
        <v>1153</v>
      </c>
      <c r="AF1155" s="8">
        <f t="shared" si="288"/>
        <v>20.8956123943276</v>
      </c>
      <c r="AG1155" s="8">
        <f t="shared" ref="AG1155:AG1218" si="295">(B1155*B1155)/(AF1155*AF1155)</f>
        <v>1.43142899490696E-2</v>
      </c>
      <c r="AJ1155" s="132">
        <f>IF(Päälaskenta!$F$28&lt;Kaksitasouoma_matriisi!L1155,Päälaskenta!$C$20*Päälaskenta!$F$28,Päälaskenta!$C$20*Kaksitasouoma_matriisi!L1155)</f>
        <v>1.1399999999999999</v>
      </c>
      <c r="AK1155" s="134">
        <f>SQRT(Päälaskenta!$D$20^2+(Päälaskenta!$D$20/(1/Päälaskenta!$E$20))^2)</f>
        <v>1.8029999999999999</v>
      </c>
      <c r="AL1155" s="134">
        <f>IF(Päälaskenta!$F$28&lt;Kaksitasouoma_matriisi!L1155,AK1155*Päälaskenta!$F$28*COS(ATAN(1/Päälaskenta!$E$20)),AK1155*Kaksitasouoma_matriisi!L1155*COS(ATAN(1/Päälaskenta!$E$20)))</f>
        <v>0.34200000000000003</v>
      </c>
      <c r="AM1155" s="134"/>
      <c r="AN1155" s="134">
        <f t="shared" si="287"/>
        <v>1.482</v>
      </c>
      <c r="AO1155" s="8">
        <f t="shared" ref="AO1155:AO1218" si="296">AN1155/D1155</f>
        <v>0.50210055563084399</v>
      </c>
      <c r="AP1155" s="134">
        <f>Refererenssiarvoja!$B$16*H1155^(1/6)/(Refererenssiarvoja!$B$15^0.5)*(Päälaskenta!$G$28/2)^0.5*(1-AO1155)^(-1.5)</f>
        <v>0.12</v>
      </c>
      <c r="AQ1155" s="8">
        <f>Refererenssiarvoja!$B$16*Kaksitasouoma_matriisi!O1155^(1/6)/(SQRT((2*Refererenssiarvoja!$B$15)/(Päälaskenta!$F$31*Päälaskenta!$G$31*Päälaskenta!$F$28))+SQRT(Refererenssiarvoja!$B$15)/Refererenssiarvoja!$B$17*LN(Kaksitasouoma_matriisi!L1155/Päälaskenta!$F$28))</f>
        <v>-0.18486104408790699</v>
      </c>
      <c r="AR1155" s="8">
        <f>Refererenssiarvoja!$B$16*Kaksitasouoma_matriisi!O1155^(1/6)/(SQRT((2*Refererenssiarvoja!$B$15)/(Päälaskenta!$F$31*Päälaskenta!$G$31*L1155)))</f>
        <v>0.262650476805527</v>
      </c>
    </row>
    <row r="1156" spans="1:44" x14ac:dyDescent="0.2">
      <c r="A1156" s="8">
        <v>1154</v>
      </c>
      <c r="B1156" s="8">
        <f>IF(Päälaskenta!C$7,Päälaskenta!E$7,Päälaskenta!G$5)</f>
        <v>2.5</v>
      </c>
      <c r="C1156" s="56">
        <v>0.84599999999999997</v>
      </c>
      <c r="D1156" s="93">
        <f t="shared" si="289"/>
        <v>2.9550999999999998</v>
      </c>
      <c r="E1156" s="8">
        <f>IF(Päälaskenta!$C$26,Kaksitasouoma_matriisi!AP1156,Kaksitasouoma_matriisi!AC1156)</f>
        <v>0.10307253496070599</v>
      </c>
      <c r="F1156" s="56">
        <f>IF(D1156&lt;Päälaskenta!H$24,(SQRT(POWER(Päälaskenta!C$24/(2*Päälaskenta!E$24),2)+(D1156/Päälaskenta!E$24))-Päälaskenta!C$24/(2*Päälaskenta!E$24)),IF(D1156=Päälaskenta!H$24,Päälaskenta!D$24,Päälaskenta!D$24+(SQRT(POWER((Päälaskenta!C$20+Päälaskenta!G$24)/(2*Päälaskenta!E$20),2)+((D1156-Päälaskenta!H$24)/Päälaskenta!E$20))-(Päälaskenta!C$20+Päälaskenta!G$24)/(2*Päälaskenta!E$20))))</f>
        <v>0.92800000000000005</v>
      </c>
      <c r="G1156" s="57">
        <f>IF(F1156&gt;Päälaskenta!D$24,(2*SQRT((POWER(Päälaskenta!D$24,2))+POWER(Päälaskenta!E$24*Päälaskenta!D$24,2))+Päälaskenta!C$24)+(2*SQRT((POWER((F1156-Päälaskenta!D$24),2))+POWER(Päälaskenta!E$20*(F1156-Päälaskenta!D$24),2))+Päälaskenta!C$20),(2*SQRT((POWER(F1156,2))+POWER(Päälaskenta!E$24*F1156,2))+Päälaskenta!C$24))</f>
        <v>8.8000000000000007</v>
      </c>
      <c r="H1156" s="57">
        <f t="shared" si="290"/>
        <v>0.34</v>
      </c>
      <c r="I1156" s="62">
        <f t="shared" si="291"/>
        <v>3.2042000000000001E-2</v>
      </c>
      <c r="J1156" s="8">
        <f>IF(F1156&lt;Päälaskenta!$D$24,0,Kaksitasouoma_matriisi!F1156-Päälaskenta!$D$24)</f>
        <v>0.22800000000000001</v>
      </c>
      <c r="L1156" s="8">
        <f>IF(F1156&gt;Päälaskenta!D$24,F1156-Päälaskenta!D$24,0)</f>
        <v>0.22800000000000001</v>
      </c>
      <c r="M1156" s="8">
        <f>IF(F1156&gt;Päälaskenta!D$24,(Päälaskenta!C$20+(Päälaskenta!E$20*(Kaksitasouoma_matriisi!F1156-Päälaskenta!D$24)))*(Kaksitasouoma_matriisi!F1156-Päälaskenta!D$24),0)</f>
        <v>1.2179759999999999</v>
      </c>
      <c r="N1156" s="8">
        <f>IF(F1156&gt;Päälaskenta!D$24,(2*SQRT((POWER((F1156-Päälaskenta!D$24),2))+POWER(Päälaskenta!E$20*(F1156-Päälaskenta!D$24),2))+Päälaskenta!C$20),0)</f>
        <v>5.8220656908057897</v>
      </c>
      <c r="O1156" s="8">
        <f t="shared" ref="O1156:O1219" si="297">IF(N1156&gt;0,M1156/N1156,0)</f>
        <v>0.20919997552130501</v>
      </c>
      <c r="P1156" s="8">
        <f>IF(Päälaskenta!$C$29,IF(L1156&gt;Päälaskenta!$F$28,Kaksitasouoma_matriisi!AQ1156,Kaksitasouoma_matriisi!AR1156),Päälaskenta!$F$20)</f>
        <v>0.12</v>
      </c>
      <c r="Q1156" s="8">
        <f t="shared" ref="Q1156:Q1219" si="298">(1/P1156)*M1156*POWER(O1156,(2/3))</f>
        <v>3.57683223565334</v>
      </c>
      <c r="R1156" s="8">
        <f t="shared" si="292"/>
        <v>0.42794058486463799</v>
      </c>
      <c r="S1156" s="8">
        <f t="shared" ref="S1156:S1219" si="299">IF(M1156&gt;0,R1156/M1156,0)</f>
        <v>0.35135387303578902</v>
      </c>
      <c r="U1156" s="93">
        <f>IF(F1156&gt;Päälaskenta!D$24,Päälaskenta!H$24+L1156*Päälaskenta!G$24,F1156*Päälaskenta!C$24 + F1156*F1156*Päälaskenta!E$24)</f>
        <v>1.7372000000000001</v>
      </c>
      <c r="V1156" s="8">
        <f>IF(F1156&gt;Päälaskenta!D$24,2*SQRT(POWER(Päälaskenta!D$24,2)+POWER(Päälaskenta!E$24*Päälaskenta!D$24,2))+Päälaskenta!C$24,(2*SQRT((POWER(F1156,2))+POWER(Päälaskenta!E$24*F1156,2))+Päälaskenta!C$24))</f>
        <v>2.9798989873223301</v>
      </c>
      <c r="W1156" s="8">
        <f t="shared" ref="W1156:W1219" si="300">U1156/V1156</f>
        <v>0.58297278108779405</v>
      </c>
      <c r="X1156" s="8">
        <f>Päälaskenta!F$24</f>
        <v>7.0000000000000007E-2</v>
      </c>
      <c r="Y1156" s="8">
        <f t="shared" ref="Y1156:Y1219" si="301">(1/X1156)*U1156*POWER(W1156,(2/3))</f>
        <v>17.318780158674301</v>
      </c>
      <c r="Z1156" s="8">
        <f t="shared" si="293"/>
        <v>2.0720594151353602</v>
      </c>
      <c r="AA1156" s="8">
        <f t="shared" ref="AA1156:AA1219" si="302">Z1156/U1156</f>
        <v>1.19275812522183</v>
      </c>
      <c r="AC1156" s="8">
        <f t="shared" si="294"/>
        <v>0.10307253496070599</v>
      </c>
      <c r="AE1156" s="8">
        <v>1154</v>
      </c>
      <c r="AF1156" s="8">
        <f t="shared" si="288"/>
        <v>20.8956123943276</v>
      </c>
      <c r="AG1156" s="8">
        <f t="shared" si="295"/>
        <v>1.43142899490696E-2</v>
      </c>
      <c r="AJ1156" s="132">
        <f>IF(Päälaskenta!$F$28&lt;Kaksitasouoma_matriisi!L1156,Päälaskenta!$C$20*Päälaskenta!$F$28,Päälaskenta!$C$20*Kaksitasouoma_matriisi!L1156)</f>
        <v>1.1399999999999999</v>
      </c>
      <c r="AK1156" s="134">
        <f>SQRT(Päälaskenta!$D$20^2+(Päälaskenta!$D$20/(1/Päälaskenta!$E$20))^2)</f>
        <v>1.8029999999999999</v>
      </c>
      <c r="AL1156" s="134">
        <f>IF(Päälaskenta!$F$28&lt;Kaksitasouoma_matriisi!L1156,AK1156*Päälaskenta!$F$28*COS(ATAN(1/Päälaskenta!$E$20)),AK1156*Kaksitasouoma_matriisi!L1156*COS(ATAN(1/Päälaskenta!$E$20)))</f>
        <v>0.34200000000000003</v>
      </c>
      <c r="AM1156" s="134"/>
      <c r="AN1156" s="134">
        <f t="shared" ref="AN1156:AN1219" si="303">AJ1156+AL1156</f>
        <v>1.482</v>
      </c>
      <c r="AO1156" s="8">
        <f t="shared" si="296"/>
        <v>0.50150587120571199</v>
      </c>
      <c r="AP1156" s="134">
        <f>Refererenssiarvoja!$B$16*H1156^(1/6)/(Refererenssiarvoja!$B$15^0.5)*(Päälaskenta!$G$28/2)^0.5*(1-AO1156)^(-1.5)</f>
        <v>0.12</v>
      </c>
      <c r="AQ1156" s="8">
        <f>Refererenssiarvoja!$B$16*Kaksitasouoma_matriisi!O1156^(1/6)/(SQRT((2*Refererenssiarvoja!$B$15)/(Päälaskenta!$F$31*Päälaskenta!$G$31*Päälaskenta!$F$28))+SQRT(Refererenssiarvoja!$B$15)/Refererenssiarvoja!$B$17*LN(Kaksitasouoma_matriisi!L1156/Päälaskenta!$F$28))</f>
        <v>-0.18486104408790699</v>
      </c>
      <c r="AR1156" s="8">
        <f>Refererenssiarvoja!$B$16*Kaksitasouoma_matriisi!O1156^(1/6)/(SQRT((2*Refererenssiarvoja!$B$15)/(Päälaskenta!$F$31*Päälaskenta!$G$31*L1156)))</f>
        <v>0.262650476805527</v>
      </c>
    </row>
    <row r="1157" spans="1:44" x14ac:dyDescent="0.2">
      <c r="A1157" s="8">
        <v>1155</v>
      </c>
      <c r="B1157" s="8">
        <f>IF(Päälaskenta!C$7,Päälaskenta!E$7,Päälaskenta!G$5)</f>
        <v>2.5</v>
      </c>
      <c r="C1157" s="56">
        <v>0.84499999999999997</v>
      </c>
      <c r="D1157" s="93">
        <f t="shared" si="289"/>
        <v>2.9586000000000001</v>
      </c>
      <c r="E1157" s="8">
        <f>IF(Päälaskenta!$C$26,Kaksitasouoma_matriisi!AP1157,Kaksitasouoma_matriisi!AC1157)</f>
        <v>0.10307253496070599</v>
      </c>
      <c r="F1157" s="56">
        <f>IF(D1157&lt;Päälaskenta!H$24,(SQRT(POWER(Päälaskenta!C$24/(2*Päälaskenta!E$24),2)+(D1157/Päälaskenta!E$24))-Päälaskenta!C$24/(2*Päälaskenta!E$24)),IF(D1157=Päälaskenta!H$24,Päälaskenta!D$24,Päälaskenta!D$24+(SQRT(POWER((Päälaskenta!C$20+Päälaskenta!G$24)/(2*Päälaskenta!E$20),2)+((D1157-Päälaskenta!H$24)/Päälaskenta!E$20))-(Päälaskenta!C$20+Päälaskenta!G$24)/(2*Päälaskenta!E$20))))</f>
        <v>0.92800000000000005</v>
      </c>
      <c r="G1157" s="57">
        <f>IF(F1157&gt;Päälaskenta!D$24,(2*SQRT((POWER(Päälaskenta!D$24,2))+POWER(Päälaskenta!E$24*Päälaskenta!D$24,2))+Päälaskenta!C$24)+(2*SQRT((POWER((F1157-Päälaskenta!D$24),2))+POWER(Päälaskenta!E$20*(F1157-Päälaskenta!D$24),2))+Päälaskenta!C$20),(2*SQRT((POWER(F1157,2))+POWER(Päälaskenta!E$24*F1157,2))+Päälaskenta!C$24))</f>
        <v>8.8000000000000007</v>
      </c>
      <c r="H1157" s="57">
        <f t="shared" si="290"/>
        <v>0.34</v>
      </c>
      <c r="I1157" s="62">
        <f t="shared" si="291"/>
        <v>3.1966000000000001E-2</v>
      </c>
      <c r="J1157" s="8">
        <f>IF(F1157&lt;Päälaskenta!$D$24,0,Kaksitasouoma_matriisi!F1157-Päälaskenta!$D$24)</f>
        <v>0.22800000000000001</v>
      </c>
      <c r="L1157" s="8">
        <f>IF(F1157&gt;Päälaskenta!D$24,F1157-Päälaskenta!D$24,0)</f>
        <v>0.22800000000000001</v>
      </c>
      <c r="M1157" s="8">
        <f>IF(F1157&gt;Päälaskenta!D$24,(Päälaskenta!C$20+(Päälaskenta!E$20*(Kaksitasouoma_matriisi!F1157-Päälaskenta!D$24)))*(Kaksitasouoma_matriisi!F1157-Päälaskenta!D$24),0)</f>
        <v>1.2179759999999999</v>
      </c>
      <c r="N1157" s="8">
        <f>IF(F1157&gt;Päälaskenta!D$24,(2*SQRT((POWER((F1157-Päälaskenta!D$24),2))+POWER(Päälaskenta!E$20*(F1157-Päälaskenta!D$24),2))+Päälaskenta!C$20),0)</f>
        <v>5.8220656908057897</v>
      </c>
      <c r="O1157" s="8">
        <f t="shared" si="297"/>
        <v>0.20919997552130501</v>
      </c>
      <c r="P1157" s="8">
        <f>IF(Päälaskenta!$C$29,IF(L1157&gt;Päälaskenta!$F$28,Kaksitasouoma_matriisi!AQ1157,Kaksitasouoma_matriisi!AR1157),Päälaskenta!$F$20)</f>
        <v>0.12</v>
      </c>
      <c r="Q1157" s="8">
        <f t="shared" si="298"/>
        <v>3.57683223565334</v>
      </c>
      <c r="R1157" s="8">
        <f t="shared" si="292"/>
        <v>0.42794058486463799</v>
      </c>
      <c r="S1157" s="8">
        <f t="shared" si="299"/>
        <v>0.35135387303578902</v>
      </c>
      <c r="U1157" s="93">
        <f>IF(F1157&gt;Päälaskenta!D$24,Päälaskenta!H$24+L1157*Päälaskenta!G$24,F1157*Päälaskenta!C$24 + F1157*F1157*Päälaskenta!E$24)</f>
        <v>1.7372000000000001</v>
      </c>
      <c r="V1157" s="8">
        <f>IF(F1157&gt;Päälaskenta!D$24,2*SQRT(POWER(Päälaskenta!D$24,2)+POWER(Päälaskenta!E$24*Päälaskenta!D$24,2))+Päälaskenta!C$24,(2*SQRT((POWER(F1157,2))+POWER(Päälaskenta!E$24*F1157,2))+Päälaskenta!C$24))</f>
        <v>2.9798989873223301</v>
      </c>
      <c r="W1157" s="8">
        <f t="shared" si="300"/>
        <v>0.58297278108779405</v>
      </c>
      <c r="X1157" s="8">
        <f>Päälaskenta!F$24</f>
        <v>7.0000000000000007E-2</v>
      </c>
      <c r="Y1157" s="8">
        <f t="shared" si="301"/>
        <v>17.318780158674301</v>
      </c>
      <c r="Z1157" s="8">
        <f t="shared" si="293"/>
        <v>2.0720594151353602</v>
      </c>
      <c r="AA1157" s="8">
        <f t="shared" si="302"/>
        <v>1.19275812522183</v>
      </c>
      <c r="AC1157" s="8">
        <f t="shared" si="294"/>
        <v>0.10307253496070599</v>
      </c>
      <c r="AE1157" s="8">
        <v>1155</v>
      </c>
      <c r="AF1157" s="8">
        <f t="shared" si="288"/>
        <v>20.8956123943276</v>
      </c>
      <c r="AG1157" s="8">
        <f t="shared" si="295"/>
        <v>1.43142899490696E-2</v>
      </c>
      <c r="AJ1157" s="132">
        <f>IF(Päälaskenta!$F$28&lt;Kaksitasouoma_matriisi!L1157,Päälaskenta!$C$20*Päälaskenta!$F$28,Päälaskenta!$C$20*Kaksitasouoma_matriisi!L1157)</f>
        <v>1.1399999999999999</v>
      </c>
      <c r="AK1157" s="134">
        <f>SQRT(Päälaskenta!$D$20^2+(Päälaskenta!$D$20/(1/Päälaskenta!$E$20))^2)</f>
        <v>1.8029999999999999</v>
      </c>
      <c r="AL1157" s="134">
        <f>IF(Päälaskenta!$F$28&lt;Kaksitasouoma_matriisi!L1157,AK1157*Päälaskenta!$F$28*COS(ATAN(1/Päälaskenta!$E$20)),AK1157*Kaksitasouoma_matriisi!L1157*COS(ATAN(1/Päälaskenta!$E$20)))</f>
        <v>0.34200000000000003</v>
      </c>
      <c r="AM1157" s="134"/>
      <c r="AN1157" s="134">
        <f t="shared" si="303"/>
        <v>1.482</v>
      </c>
      <c r="AO1157" s="8">
        <f t="shared" si="296"/>
        <v>0.50091259379436204</v>
      </c>
      <c r="AP1157" s="134">
        <f>Refererenssiarvoja!$B$16*H1157^(1/6)/(Refererenssiarvoja!$B$15^0.5)*(Päälaskenta!$G$28/2)^0.5*(1-AO1157)^(-1.5)</f>
        <v>0.12</v>
      </c>
      <c r="AQ1157" s="8">
        <f>Refererenssiarvoja!$B$16*Kaksitasouoma_matriisi!O1157^(1/6)/(SQRT((2*Refererenssiarvoja!$B$15)/(Päälaskenta!$F$31*Päälaskenta!$G$31*Päälaskenta!$F$28))+SQRT(Refererenssiarvoja!$B$15)/Refererenssiarvoja!$B$17*LN(Kaksitasouoma_matriisi!L1157/Päälaskenta!$F$28))</f>
        <v>-0.18486104408790699</v>
      </c>
      <c r="AR1157" s="8">
        <f>Refererenssiarvoja!$B$16*Kaksitasouoma_matriisi!O1157^(1/6)/(SQRT((2*Refererenssiarvoja!$B$15)/(Päälaskenta!$F$31*Päälaskenta!$G$31*L1157)))</f>
        <v>0.262650476805527</v>
      </c>
    </row>
    <row r="1158" spans="1:44" x14ac:dyDescent="0.2">
      <c r="A1158" s="8">
        <v>1156</v>
      </c>
      <c r="B1158" s="8">
        <f>IF(Päälaskenta!C$7,Päälaskenta!E$7,Päälaskenta!G$5)</f>
        <v>2.5</v>
      </c>
      <c r="C1158" s="56">
        <v>0.84399999999999997</v>
      </c>
      <c r="D1158" s="93">
        <f t="shared" si="289"/>
        <v>2.9621</v>
      </c>
      <c r="E1158" s="8">
        <f>IF(Päälaskenta!$C$26,Kaksitasouoma_matriisi!AP1158,Kaksitasouoma_matriisi!AC1158)</f>
        <v>0.103079466123773</v>
      </c>
      <c r="F1158" s="56">
        <f>IF(D1158&lt;Päälaskenta!H$24,(SQRT(POWER(Päälaskenta!C$24/(2*Päälaskenta!E$24),2)+(D1158/Päälaskenta!E$24))-Päälaskenta!C$24/(2*Päälaskenta!E$24)),IF(D1158=Päälaskenta!H$24,Päälaskenta!D$24,Päälaskenta!D$24+(SQRT(POWER((Päälaskenta!C$20+Päälaskenta!G$24)/(2*Päälaskenta!E$20),2)+((D1158-Päälaskenta!H$24)/Päälaskenta!E$20))-(Päälaskenta!C$20+Päälaskenta!G$24)/(2*Päälaskenta!E$20))))</f>
        <v>0.92900000000000005</v>
      </c>
      <c r="G1158" s="57">
        <f>IF(F1158&gt;Päälaskenta!D$24,(2*SQRT((POWER(Päälaskenta!D$24,2))+POWER(Päälaskenta!E$24*Päälaskenta!D$24,2))+Päälaskenta!C$24)+(2*SQRT((POWER((F1158-Päälaskenta!D$24),2))+POWER(Päälaskenta!E$20*(F1158-Päälaskenta!D$24),2))+Päälaskenta!C$20),(2*SQRT((POWER(F1158,2))+POWER(Päälaskenta!E$24*F1158,2))+Päälaskenta!C$24))</f>
        <v>8.81</v>
      </c>
      <c r="H1158" s="57">
        <f t="shared" si="290"/>
        <v>0.34</v>
      </c>
      <c r="I1158" s="62">
        <f t="shared" si="291"/>
        <v>3.1895E-2</v>
      </c>
      <c r="J1158" s="8">
        <f>IF(F1158&lt;Päälaskenta!$D$24,0,Kaksitasouoma_matriisi!F1158-Päälaskenta!$D$24)</f>
        <v>0.22900000000000001</v>
      </c>
      <c r="L1158" s="8">
        <f>IF(F1158&gt;Päälaskenta!D$24,F1158-Päälaskenta!D$24,0)</f>
        <v>0.22900000000000001</v>
      </c>
      <c r="M1158" s="8">
        <f>IF(F1158&gt;Päälaskenta!D$24,(Päälaskenta!C$20+(Päälaskenta!E$20*(Kaksitasouoma_matriisi!F1158-Päälaskenta!D$24)))*(Kaksitasouoma_matriisi!F1158-Päälaskenta!D$24),0)</f>
        <v>1.2236615</v>
      </c>
      <c r="N1158" s="8">
        <f>IF(F1158&gt;Päälaskenta!D$24,(2*SQRT((POWER((F1158-Päälaskenta!D$24),2))+POWER(Päälaskenta!E$20*(F1158-Päälaskenta!D$24),2))+Päälaskenta!C$20),0)</f>
        <v>5.82567124208125</v>
      </c>
      <c r="O1158" s="8">
        <f t="shared" si="297"/>
        <v>0.210046439140091</v>
      </c>
      <c r="P1158" s="8">
        <f>IF(Päälaskenta!$C$29,IF(L1158&gt;Päälaskenta!$F$28,Kaksitasouoma_matriisi!AQ1158,Kaksitasouoma_matriisi!AR1158),Päälaskenta!$F$20)</f>
        <v>0.12</v>
      </c>
      <c r="Q1158" s="8">
        <f t="shared" si="298"/>
        <v>3.6032157373654998</v>
      </c>
      <c r="R1158" s="8">
        <f t="shared" si="292"/>
        <v>0.42973408438696398</v>
      </c>
      <c r="S1158" s="8">
        <f t="shared" si="299"/>
        <v>0.35118705980940301</v>
      </c>
      <c r="U1158" s="93">
        <f>IF(F1158&gt;Päälaskenta!D$24,Päälaskenta!H$24+L1158*Päälaskenta!G$24,F1158*Päälaskenta!C$24 + F1158*F1158*Päälaskenta!E$24)</f>
        <v>1.7396</v>
      </c>
      <c r="V1158" s="8">
        <f>IF(F1158&gt;Päälaskenta!D$24,2*SQRT(POWER(Päälaskenta!D$24,2)+POWER(Päälaskenta!E$24*Päälaskenta!D$24,2))+Päälaskenta!C$24,(2*SQRT((POWER(F1158,2))+POWER(Päälaskenta!E$24*F1158,2))+Päälaskenta!C$24))</f>
        <v>2.9798989873223301</v>
      </c>
      <c r="W1158" s="8">
        <f t="shared" si="300"/>
        <v>0.58377817751573002</v>
      </c>
      <c r="X1158" s="8">
        <f>Päälaskenta!F$24</f>
        <v>7.0000000000000007E-2</v>
      </c>
      <c r="Y1158" s="8">
        <f t="shared" si="301"/>
        <v>17.358675978215199</v>
      </c>
      <c r="Z1158" s="8">
        <f t="shared" si="293"/>
        <v>2.0702659156130401</v>
      </c>
      <c r="AA1158" s="8">
        <f t="shared" si="302"/>
        <v>1.19008157945105</v>
      </c>
      <c r="AC1158" s="8">
        <f t="shared" si="294"/>
        <v>0.103079466123773</v>
      </c>
      <c r="AE1158" s="8">
        <v>1156</v>
      </c>
      <c r="AF1158" s="8">
        <f t="shared" si="288"/>
        <v>20.961891715580698</v>
      </c>
      <c r="AG1158" s="8">
        <f t="shared" si="295"/>
        <v>1.4223912465581899E-2</v>
      </c>
      <c r="AJ1158" s="132">
        <f>IF(Päälaskenta!$F$28&lt;Kaksitasouoma_matriisi!L1158,Päälaskenta!$C$20*Päälaskenta!$F$28,Päälaskenta!$C$20*Kaksitasouoma_matriisi!L1158)</f>
        <v>1.145</v>
      </c>
      <c r="AK1158" s="134">
        <f>SQRT(Päälaskenta!$D$20^2+(Päälaskenta!$D$20/(1/Päälaskenta!$E$20))^2)</f>
        <v>1.8029999999999999</v>
      </c>
      <c r="AL1158" s="134">
        <f>IF(Päälaskenta!$F$28&lt;Kaksitasouoma_matriisi!L1158,AK1158*Päälaskenta!$F$28*COS(ATAN(1/Päälaskenta!$E$20)),AK1158*Kaksitasouoma_matriisi!L1158*COS(ATAN(1/Päälaskenta!$E$20)))</f>
        <v>0.34399999999999997</v>
      </c>
      <c r="AM1158" s="134"/>
      <c r="AN1158" s="134">
        <f t="shared" si="303"/>
        <v>1.4890000000000001</v>
      </c>
      <c r="AO1158" s="8">
        <f t="shared" si="296"/>
        <v>0.50268390668782303</v>
      </c>
      <c r="AP1158" s="134">
        <f>Refererenssiarvoja!$B$16*H1158^(1/6)/(Refererenssiarvoja!$B$15^0.5)*(Päälaskenta!$G$28/2)^0.5*(1-AO1158)^(-1.5)</f>
        <v>0.12</v>
      </c>
      <c r="AQ1158" s="8">
        <f>Refererenssiarvoja!$B$16*Kaksitasouoma_matriisi!O1158^(1/6)/(SQRT((2*Refererenssiarvoja!$B$15)/(Päälaskenta!$F$31*Päälaskenta!$G$31*Päälaskenta!$F$28))+SQRT(Refererenssiarvoja!$B$15)/Refererenssiarvoja!$B$17*LN(Kaksitasouoma_matriisi!L1158/Päälaskenta!$F$28))</f>
        <v>-0.18651904616375001</v>
      </c>
      <c r="AR1158" s="8">
        <f>Refererenssiarvoja!$B$16*Kaksitasouoma_matriisi!O1158^(1/6)/(SQRT((2*Refererenssiarvoja!$B$15)/(Päälaskenta!$F$31*Päälaskenta!$G$31*L1158)))</f>
        <v>0.26340304643066298</v>
      </c>
    </row>
    <row r="1159" spans="1:44" x14ac:dyDescent="0.2">
      <c r="A1159" s="8">
        <v>1157</v>
      </c>
      <c r="B1159" s="8">
        <f>IF(Päälaskenta!C$7,Päälaskenta!E$7,Päälaskenta!G$5)</f>
        <v>2.5</v>
      </c>
      <c r="C1159" s="56">
        <v>0.84299999999999997</v>
      </c>
      <c r="D1159" s="93">
        <f t="shared" si="289"/>
        <v>2.9655999999999998</v>
      </c>
      <c r="E1159" s="8">
        <f>IF(Päälaskenta!$C$26,Kaksitasouoma_matriisi!AP1159,Kaksitasouoma_matriisi!AC1159)</f>
        <v>0.103079466123773</v>
      </c>
      <c r="F1159" s="56">
        <f>IF(D1159&lt;Päälaskenta!H$24,(SQRT(POWER(Päälaskenta!C$24/(2*Päälaskenta!E$24),2)+(D1159/Päälaskenta!E$24))-Päälaskenta!C$24/(2*Päälaskenta!E$24)),IF(D1159=Päälaskenta!H$24,Päälaskenta!D$24,Päälaskenta!D$24+(SQRT(POWER((Päälaskenta!C$20+Päälaskenta!G$24)/(2*Päälaskenta!E$20),2)+((D1159-Päälaskenta!H$24)/Päälaskenta!E$20))-(Päälaskenta!C$20+Päälaskenta!G$24)/(2*Päälaskenta!E$20))))</f>
        <v>0.92900000000000005</v>
      </c>
      <c r="G1159" s="57">
        <f>IF(F1159&gt;Päälaskenta!D$24,(2*SQRT((POWER(Päälaskenta!D$24,2))+POWER(Päälaskenta!E$24*Päälaskenta!D$24,2))+Päälaskenta!C$24)+(2*SQRT((POWER((F1159-Päälaskenta!D$24),2))+POWER(Päälaskenta!E$20*(F1159-Päälaskenta!D$24),2))+Päälaskenta!C$20),(2*SQRT((POWER(F1159,2))+POWER(Päälaskenta!E$24*F1159,2))+Päälaskenta!C$24))</f>
        <v>8.81</v>
      </c>
      <c r="H1159" s="57">
        <f t="shared" si="290"/>
        <v>0.34</v>
      </c>
      <c r="I1159" s="62">
        <f t="shared" si="291"/>
        <v>3.1820000000000001E-2</v>
      </c>
      <c r="J1159" s="8">
        <f>IF(F1159&lt;Päälaskenta!$D$24,0,Kaksitasouoma_matriisi!F1159-Päälaskenta!$D$24)</f>
        <v>0.22900000000000001</v>
      </c>
      <c r="L1159" s="8">
        <f>IF(F1159&gt;Päälaskenta!D$24,F1159-Päälaskenta!D$24,0)</f>
        <v>0.22900000000000001</v>
      </c>
      <c r="M1159" s="8">
        <f>IF(F1159&gt;Päälaskenta!D$24,(Päälaskenta!C$20+(Päälaskenta!E$20*(Kaksitasouoma_matriisi!F1159-Päälaskenta!D$24)))*(Kaksitasouoma_matriisi!F1159-Päälaskenta!D$24),0)</f>
        <v>1.2236615</v>
      </c>
      <c r="N1159" s="8">
        <f>IF(F1159&gt;Päälaskenta!D$24,(2*SQRT((POWER((F1159-Päälaskenta!D$24),2))+POWER(Päälaskenta!E$20*(F1159-Päälaskenta!D$24),2))+Päälaskenta!C$20),0)</f>
        <v>5.82567124208125</v>
      </c>
      <c r="O1159" s="8">
        <f t="shared" si="297"/>
        <v>0.210046439140091</v>
      </c>
      <c r="P1159" s="8">
        <f>IF(Päälaskenta!$C$29,IF(L1159&gt;Päälaskenta!$F$28,Kaksitasouoma_matriisi!AQ1159,Kaksitasouoma_matriisi!AR1159),Päälaskenta!$F$20)</f>
        <v>0.12</v>
      </c>
      <c r="Q1159" s="8">
        <f t="shared" si="298"/>
        <v>3.6032157373654998</v>
      </c>
      <c r="R1159" s="8">
        <f t="shared" si="292"/>
        <v>0.42973408438696398</v>
      </c>
      <c r="S1159" s="8">
        <f t="shared" si="299"/>
        <v>0.35118705980940301</v>
      </c>
      <c r="U1159" s="93">
        <f>IF(F1159&gt;Päälaskenta!D$24,Päälaskenta!H$24+L1159*Päälaskenta!G$24,F1159*Päälaskenta!C$24 + F1159*F1159*Päälaskenta!E$24)</f>
        <v>1.7396</v>
      </c>
      <c r="V1159" s="8">
        <f>IF(F1159&gt;Päälaskenta!D$24,2*SQRT(POWER(Päälaskenta!D$24,2)+POWER(Päälaskenta!E$24*Päälaskenta!D$24,2))+Päälaskenta!C$24,(2*SQRT((POWER(F1159,2))+POWER(Päälaskenta!E$24*F1159,2))+Päälaskenta!C$24))</f>
        <v>2.9798989873223301</v>
      </c>
      <c r="W1159" s="8">
        <f t="shared" si="300"/>
        <v>0.58377817751573002</v>
      </c>
      <c r="X1159" s="8">
        <f>Päälaskenta!F$24</f>
        <v>7.0000000000000007E-2</v>
      </c>
      <c r="Y1159" s="8">
        <f t="shared" si="301"/>
        <v>17.358675978215199</v>
      </c>
      <c r="Z1159" s="8">
        <f t="shared" si="293"/>
        <v>2.0702659156130401</v>
      </c>
      <c r="AA1159" s="8">
        <f t="shared" si="302"/>
        <v>1.19008157945105</v>
      </c>
      <c r="AC1159" s="8">
        <f t="shared" si="294"/>
        <v>0.103079466123773</v>
      </c>
      <c r="AE1159" s="8">
        <v>1157</v>
      </c>
      <c r="AF1159" s="8">
        <f t="shared" si="288"/>
        <v>20.961891715580698</v>
      </c>
      <c r="AG1159" s="8">
        <f t="shared" si="295"/>
        <v>1.4223912465581899E-2</v>
      </c>
      <c r="AJ1159" s="132">
        <f>IF(Päälaskenta!$F$28&lt;Kaksitasouoma_matriisi!L1159,Päälaskenta!$C$20*Päälaskenta!$F$28,Päälaskenta!$C$20*Kaksitasouoma_matriisi!L1159)</f>
        <v>1.145</v>
      </c>
      <c r="AK1159" s="134">
        <f>SQRT(Päälaskenta!$D$20^2+(Päälaskenta!$D$20/(1/Päälaskenta!$E$20))^2)</f>
        <v>1.8029999999999999</v>
      </c>
      <c r="AL1159" s="134">
        <f>IF(Päälaskenta!$F$28&lt;Kaksitasouoma_matriisi!L1159,AK1159*Päälaskenta!$F$28*COS(ATAN(1/Päälaskenta!$E$20)),AK1159*Kaksitasouoma_matriisi!L1159*COS(ATAN(1/Päälaskenta!$E$20)))</f>
        <v>0.34399999999999997</v>
      </c>
      <c r="AM1159" s="134"/>
      <c r="AN1159" s="134">
        <f t="shared" si="303"/>
        <v>1.4890000000000001</v>
      </c>
      <c r="AO1159" s="8">
        <f t="shared" si="296"/>
        <v>0.50209063933099596</v>
      </c>
      <c r="AP1159" s="134">
        <f>Refererenssiarvoja!$B$16*H1159^(1/6)/(Refererenssiarvoja!$B$15^0.5)*(Päälaskenta!$G$28/2)^0.5*(1-AO1159)^(-1.5)</f>
        <v>0.12</v>
      </c>
      <c r="AQ1159" s="8">
        <f>Refererenssiarvoja!$B$16*Kaksitasouoma_matriisi!O1159^(1/6)/(SQRT((2*Refererenssiarvoja!$B$15)/(Päälaskenta!$F$31*Päälaskenta!$G$31*Päälaskenta!$F$28))+SQRT(Refererenssiarvoja!$B$15)/Refererenssiarvoja!$B$17*LN(Kaksitasouoma_matriisi!L1159/Päälaskenta!$F$28))</f>
        <v>-0.18651904616375001</v>
      </c>
      <c r="AR1159" s="8">
        <f>Refererenssiarvoja!$B$16*Kaksitasouoma_matriisi!O1159^(1/6)/(SQRT((2*Refererenssiarvoja!$B$15)/(Päälaskenta!$F$31*Päälaskenta!$G$31*L1159)))</f>
        <v>0.26340304643066298</v>
      </c>
    </row>
    <row r="1160" spans="1:44" x14ac:dyDescent="0.2">
      <c r="A1160" s="8">
        <v>1158</v>
      </c>
      <c r="B1160" s="8">
        <f>IF(Päälaskenta!C$7,Päälaskenta!E$7,Päälaskenta!G$5)</f>
        <v>2.5</v>
      </c>
      <c r="C1160" s="56">
        <v>0.84199999999999997</v>
      </c>
      <c r="D1160" s="93">
        <f t="shared" si="289"/>
        <v>2.9691000000000001</v>
      </c>
      <c r="E1160" s="8">
        <f>IF(Päälaskenta!$C$26,Kaksitasouoma_matriisi!AP1160,Kaksitasouoma_matriisi!AC1160)</f>
        <v>0.103086391613061</v>
      </c>
      <c r="F1160" s="56">
        <f>IF(D1160&lt;Päälaskenta!H$24,(SQRT(POWER(Päälaskenta!C$24/(2*Päälaskenta!E$24),2)+(D1160/Päälaskenta!E$24))-Päälaskenta!C$24/(2*Päälaskenta!E$24)),IF(D1160=Päälaskenta!H$24,Päälaskenta!D$24,Päälaskenta!D$24+(SQRT(POWER((Päälaskenta!C$20+Päälaskenta!G$24)/(2*Päälaskenta!E$20),2)+((D1160-Päälaskenta!H$24)/Päälaskenta!E$20))-(Päälaskenta!C$20+Päälaskenta!G$24)/(2*Päälaskenta!E$20))))</f>
        <v>0.93</v>
      </c>
      <c r="G1160" s="57">
        <f>IF(F1160&gt;Päälaskenta!D$24,(2*SQRT((POWER(Päälaskenta!D$24,2))+POWER(Päälaskenta!E$24*Päälaskenta!D$24,2))+Päälaskenta!C$24)+(2*SQRT((POWER((F1160-Päälaskenta!D$24),2))+POWER(Päälaskenta!E$20*(F1160-Päälaskenta!D$24),2))+Päälaskenta!C$20),(2*SQRT((POWER(F1160,2))+POWER(Päälaskenta!E$24*F1160,2))+Päälaskenta!C$24))</f>
        <v>8.81</v>
      </c>
      <c r="H1160" s="57">
        <f t="shared" si="290"/>
        <v>0.34</v>
      </c>
      <c r="I1160" s="62">
        <f t="shared" si="291"/>
        <v>3.1747999999999998E-2</v>
      </c>
      <c r="J1160" s="8">
        <f>IF(F1160&lt;Päälaskenta!$D$24,0,Kaksitasouoma_matriisi!F1160-Päälaskenta!$D$24)</f>
        <v>0.23</v>
      </c>
      <c r="L1160" s="8">
        <f>IF(F1160&gt;Päälaskenta!D$24,F1160-Päälaskenta!D$24,0)</f>
        <v>0.23</v>
      </c>
      <c r="M1160" s="8">
        <f>IF(F1160&gt;Päälaskenta!D$24,(Päälaskenta!C$20+(Päälaskenta!E$20*(Kaksitasouoma_matriisi!F1160-Päälaskenta!D$24)))*(Kaksitasouoma_matriisi!F1160-Päälaskenta!D$24),0)</f>
        <v>1.2293499999999999</v>
      </c>
      <c r="N1160" s="8">
        <f>IF(F1160&gt;Päälaskenta!D$24,(2*SQRT((POWER((F1160-Päälaskenta!D$24),2))+POWER(Päälaskenta!E$20*(F1160-Päälaskenta!D$24),2))+Päälaskenta!C$20),0)</f>
        <v>5.82927679335672</v>
      </c>
      <c r="O1160" s="8">
        <f t="shared" si="297"/>
        <v>0.21089237028528399</v>
      </c>
      <c r="P1160" s="8">
        <f>IF(Päälaskenta!$C$29,IF(L1160&gt;Päälaskenta!$F$28,Kaksitasouoma_matriisi!AQ1160,Kaksitasouoma_matriisi!AR1160),Päälaskenta!$F$20)</f>
        <v>0.12</v>
      </c>
      <c r="Q1160" s="8">
        <f t="shared" si="298"/>
        <v>3.6296789393184201</v>
      </c>
      <c r="R1160" s="8">
        <f t="shared" si="292"/>
        <v>0.43152336445110701</v>
      </c>
      <c r="S1160" s="8">
        <f t="shared" si="299"/>
        <v>0.351017500671987</v>
      </c>
      <c r="U1160" s="93">
        <f>IF(F1160&gt;Päälaskenta!D$24,Päälaskenta!H$24+L1160*Päälaskenta!G$24,F1160*Päälaskenta!C$24 + F1160*F1160*Päälaskenta!E$24)</f>
        <v>1.742</v>
      </c>
      <c r="V1160" s="8">
        <f>IF(F1160&gt;Päälaskenta!D$24,2*SQRT(POWER(Päälaskenta!D$24,2)+POWER(Päälaskenta!E$24*Päälaskenta!D$24,2))+Päälaskenta!C$24,(2*SQRT((POWER(F1160,2))+POWER(Päälaskenta!E$24*F1160,2))+Päälaskenta!C$24))</f>
        <v>2.9798989873223301</v>
      </c>
      <c r="W1160" s="8">
        <f t="shared" si="300"/>
        <v>0.584583573943666</v>
      </c>
      <c r="X1160" s="8">
        <f>Päälaskenta!F$24</f>
        <v>7.0000000000000007E-2</v>
      </c>
      <c r="Y1160" s="8">
        <f t="shared" si="301"/>
        <v>17.398608508890401</v>
      </c>
      <c r="Z1160" s="8">
        <f t="shared" si="293"/>
        <v>2.0684766355488899</v>
      </c>
      <c r="AA1160" s="8">
        <f t="shared" si="302"/>
        <v>1.1874148309695101</v>
      </c>
      <c r="AC1160" s="8">
        <f t="shared" si="294"/>
        <v>0.103086391613061</v>
      </c>
      <c r="AE1160" s="8">
        <v>1158</v>
      </c>
      <c r="AF1160" s="8">
        <f t="shared" si="288"/>
        <v>21.0282874482088</v>
      </c>
      <c r="AG1160" s="8">
        <f t="shared" si="295"/>
        <v>1.4134231731191599E-2</v>
      </c>
      <c r="AJ1160" s="132">
        <f>IF(Päälaskenta!$F$28&lt;Kaksitasouoma_matriisi!L1160,Päälaskenta!$C$20*Päälaskenta!$F$28,Päälaskenta!$C$20*Kaksitasouoma_matriisi!L1160)</f>
        <v>1.1499999999999999</v>
      </c>
      <c r="AK1160" s="134">
        <f>SQRT(Päälaskenta!$D$20^2+(Päälaskenta!$D$20/(1/Päälaskenta!$E$20))^2)</f>
        <v>1.8029999999999999</v>
      </c>
      <c r="AL1160" s="134">
        <f>IF(Päälaskenta!$F$28&lt;Kaksitasouoma_matriisi!L1160,AK1160*Päälaskenta!$F$28*COS(ATAN(1/Päälaskenta!$E$20)),AK1160*Kaksitasouoma_matriisi!L1160*COS(ATAN(1/Päälaskenta!$E$20)))</f>
        <v>0.34499999999999997</v>
      </c>
      <c r="AM1160" s="134"/>
      <c r="AN1160" s="134">
        <f t="shared" si="303"/>
        <v>1.4950000000000001</v>
      </c>
      <c r="AO1160" s="8">
        <f t="shared" si="296"/>
        <v>0.50351958505944605</v>
      </c>
      <c r="AP1160" s="134">
        <f>Refererenssiarvoja!$B$16*H1160^(1/6)/(Refererenssiarvoja!$B$15^0.5)*(Päälaskenta!$G$28/2)^0.5*(1-AO1160)^(-1.5)</f>
        <v>0.121</v>
      </c>
      <c r="AQ1160" s="8">
        <f>Refererenssiarvoja!$B$16*Kaksitasouoma_matriisi!O1160^(1/6)/(SQRT((2*Refererenssiarvoja!$B$15)/(Päälaskenta!$F$31*Päälaskenta!$G$31*Päälaskenta!$F$28))+SQRT(Refererenssiarvoja!$B$15)/Refererenssiarvoja!$B$17*LN(Kaksitasouoma_matriisi!L1160/Päälaskenta!$F$28))</f>
        <v>-0.18819740961718401</v>
      </c>
      <c r="AR1160" s="8">
        <f>Refererenssiarvoja!$B$16*Kaksitasouoma_matriisi!O1160^(1/6)/(SQRT((2*Refererenssiarvoja!$B$15)/(Päälaskenta!$F$31*Päälaskenta!$G$31*L1160)))</f>
        <v>0.26415442761118801</v>
      </c>
    </row>
    <row r="1161" spans="1:44" x14ac:dyDescent="0.2">
      <c r="A1161" s="8">
        <v>1159</v>
      </c>
      <c r="B1161" s="8">
        <f>IF(Päälaskenta!C$7,Päälaskenta!E$7,Päälaskenta!G$5)</f>
        <v>2.5</v>
      </c>
      <c r="C1161" s="56">
        <v>0.84099999999999997</v>
      </c>
      <c r="D1161" s="93">
        <f t="shared" si="289"/>
        <v>2.9727000000000001</v>
      </c>
      <c r="E1161" s="8">
        <f>IF(Päälaskenta!$C$26,Kaksitasouoma_matriisi!AP1161,Kaksitasouoma_matriisi!AC1161)</f>
        <v>0.103086391613061</v>
      </c>
      <c r="F1161" s="56">
        <f>IF(D1161&lt;Päälaskenta!H$24,(SQRT(POWER(Päälaskenta!C$24/(2*Päälaskenta!E$24),2)+(D1161/Päälaskenta!E$24))-Päälaskenta!C$24/(2*Päälaskenta!E$24)),IF(D1161=Päälaskenta!H$24,Päälaskenta!D$24,Päälaskenta!D$24+(SQRT(POWER((Päälaskenta!C$20+Päälaskenta!G$24)/(2*Päälaskenta!E$20),2)+((D1161-Päälaskenta!H$24)/Päälaskenta!E$20))-(Päälaskenta!C$20+Päälaskenta!G$24)/(2*Päälaskenta!E$20))))</f>
        <v>0.93</v>
      </c>
      <c r="G1161" s="57">
        <f>IF(F1161&gt;Päälaskenta!D$24,(2*SQRT((POWER(Päälaskenta!D$24,2))+POWER(Päälaskenta!E$24*Päälaskenta!D$24,2))+Päälaskenta!C$24)+(2*SQRT((POWER((F1161-Päälaskenta!D$24),2))+POWER(Päälaskenta!E$20*(F1161-Päälaskenta!D$24),2))+Päälaskenta!C$20),(2*SQRT((POWER(F1161,2))+POWER(Päälaskenta!E$24*F1161,2))+Päälaskenta!C$24))</f>
        <v>8.81</v>
      </c>
      <c r="H1161" s="57">
        <f t="shared" si="290"/>
        <v>0.34</v>
      </c>
      <c r="I1161" s="62">
        <f t="shared" si="291"/>
        <v>3.1673E-2</v>
      </c>
      <c r="J1161" s="8">
        <f>IF(F1161&lt;Päälaskenta!$D$24,0,Kaksitasouoma_matriisi!F1161-Päälaskenta!$D$24)</f>
        <v>0.23</v>
      </c>
      <c r="L1161" s="8">
        <f>IF(F1161&gt;Päälaskenta!D$24,F1161-Päälaskenta!D$24,0)</f>
        <v>0.23</v>
      </c>
      <c r="M1161" s="8">
        <f>IF(F1161&gt;Päälaskenta!D$24,(Päälaskenta!C$20+(Päälaskenta!E$20*(Kaksitasouoma_matriisi!F1161-Päälaskenta!D$24)))*(Kaksitasouoma_matriisi!F1161-Päälaskenta!D$24),0)</f>
        <v>1.2293499999999999</v>
      </c>
      <c r="N1161" s="8">
        <f>IF(F1161&gt;Päälaskenta!D$24,(2*SQRT((POWER((F1161-Päälaskenta!D$24),2))+POWER(Päälaskenta!E$20*(F1161-Päälaskenta!D$24),2))+Päälaskenta!C$20),0)</f>
        <v>5.82927679335672</v>
      </c>
      <c r="O1161" s="8">
        <f t="shared" si="297"/>
        <v>0.21089237028528399</v>
      </c>
      <c r="P1161" s="8">
        <f>IF(Päälaskenta!$C$29,IF(L1161&gt;Päälaskenta!$F$28,Kaksitasouoma_matriisi!AQ1161,Kaksitasouoma_matriisi!AR1161),Päälaskenta!$F$20)</f>
        <v>0.12</v>
      </c>
      <c r="Q1161" s="8">
        <f t="shared" si="298"/>
        <v>3.6296789393184201</v>
      </c>
      <c r="R1161" s="8">
        <f t="shared" si="292"/>
        <v>0.43152336445110701</v>
      </c>
      <c r="S1161" s="8">
        <f t="shared" si="299"/>
        <v>0.351017500671987</v>
      </c>
      <c r="U1161" s="93">
        <f>IF(F1161&gt;Päälaskenta!D$24,Päälaskenta!H$24+L1161*Päälaskenta!G$24,F1161*Päälaskenta!C$24 + F1161*F1161*Päälaskenta!E$24)</f>
        <v>1.742</v>
      </c>
      <c r="V1161" s="8">
        <f>IF(F1161&gt;Päälaskenta!D$24,2*SQRT(POWER(Päälaskenta!D$24,2)+POWER(Päälaskenta!E$24*Päälaskenta!D$24,2))+Päälaskenta!C$24,(2*SQRT((POWER(F1161,2))+POWER(Päälaskenta!E$24*F1161,2))+Päälaskenta!C$24))</f>
        <v>2.9798989873223301</v>
      </c>
      <c r="W1161" s="8">
        <f t="shared" si="300"/>
        <v>0.584583573943666</v>
      </c>
      <c r="X1161" s="8">
        <f>Päälaskenta!F$24</f>
        <v>7.0000000000000007E-2</v>
      </c>
      <c r="Y1161" s="8">
        <f t="shared" si="301"/>
        <v>17.398608508890401</v>
      </c>
      <c r="Z1161" s="8">
        <f t="shared" si="293"/>
        <v>2.0684766355488899</v>
      </c>
      <c r="AA1161" s="8">
        <f t="shared" si="302"/>
        <v>1.1874148309695101</v>
      </c>
      <c r="AC1161" s="8">
        <f t="shared" si="294"/>
        <v>0.103086391613061</v>
      </c>
      <c r="AE1161" s="8">
        <v>1159</v>
      </c>
      <c r="AF1161" s="8">
        <f t="shared" si="288"/>
        <v>21.0282874482088</v>
      </c>
      <c r="AG1161" s="8">
        <f t="shared" si="295"/>
        <v>1.4134231731191599E-2</v>
      </c>
      <c r="AJ1161" s="132">
        <f>IF(Päälaskenta!$F$28&lt;Kaksitasouoma_matriisi!L1161,Päälaskenta!$C$20*Päälaskenta!$F$28,Päälaskenta!$C$20*Kaksitasouoma_matriisi!L1161)</f>
        <v>1.1499999999999999</v>
      </c>
      <c r="AK1161" s="134">
        <f>SQRT(Päälaskenta!$D$20^2+(Päälaskenta!$D$20/(1/Päälaskenta!$E$20))^2)</f>
        <v>1.8029999999999999</v>
      </c>
      <c r="AL1161" s="134">
        <f>IF(Päälaskenta!$F$28&lt;Kaksitasouoma_matriisi!L1161,AK1161*Päälaskenta!$F$28*COS(ATAN(1/Päälaskenta!$E$20)),AK1161*Kaksitasouoma_matriisi!L1161*COS(ATAN(1/Päälaskenta!$E$20)))</f>
        <v>0.34499999999999997</v>
      </c>
      <c r="AM1161" s="134"/>
      <c r="AN1161" s="134">
        <f t="shared" si="303"/>
        <v>1.4950000000000001</v>
      </c>
      <c r="AO1161" s="8">
        <f t="shared" si="296"/>
        <v>0.50290981262824996</v>
      </c>
      <c r="AP1161" s="134">
        <f>Refererenssiarvoja!$B$16*H1161^(1/6)/(Refererenssiarvoja!$B$15^0.5)*(Päälaskenta!$G$28/2)^0.5*(1-AO1161)^(-1.5)</f>
        <v>0.12</v>
      </c>
      <c r="AQ1161" s="8">
        <f>Refererenssiarvoja!$B$16*Kaksitasouoma_matriisi!O1161^(1/6)/(SQRT((2*Refererenssiarvoja!$B$15)/(Päälaskenta!$F$31*Päälaskenta!$G$31*Päälaskenta!$F$28))+SQRT(Refererenssiarvoja!$B$15)/Refererenssiarvoja!$B$17*LN(Kaksitasouoma_matriisi!L1161/Päälaskenta!$F$28))</f>
        <v>-0.18819740961718401</v>
      </c>
      <c r="AR1161" s="8">
        <f>Refererenssiarvoja!$B$16*Kaksitasouoma_matriisi!O1161^(1/6)/(SQRT((2*Refererenssiarvoja!$B$15)/(Päälaskenta!$F$31*Päälaskenta!$G$31*L1161)))</f>
        <v>0.26415442761118801</v>
      </c>
    </row>
    <row r="1162" spans="1:44" x14ac:dyDescent="0.2">
      <c r="A1162" s="8">
        <v>1160</v>
      </c>
      <c r="B1162" s="8">
        <f>IF(Päälaskenta!C$7,Päälaskenta!E$7,Päälaskenta!G$5)</f>
        <v>2.5</v>
      </c>
      <c r="C1162" s="56">
        <v>0.84</v>
      </c>
      <c r="D1162" s="93">
        <f t="shared" si="289"/>
        <v>2.9762</v>
      </c>
      <c r="E1162" s="8">
        <f>IF(Päälaskenta!$C$26,Kaksitasouoma_matriisi!AP1162,Kaksitasouoma_matriisi!AC1162)</f>
        <v>0.10309331143553201</v>
      </c>
      <c r="F1162" s="56">
        <f>IF(D1162&lt;Päälaskenta!H$24,(SQRT(POWER(Päälaskenta!C$24/(2*Päälaskenta!E$24),2)+(D1162/Päälaskenta!E$24))-Päälaskenta!C$24/(2*Päälaskenta!E$24)),IF(D1162=Päälaskenta!H$24,Päälaskenta!D$24,Päälaskenta!D$24+(SQRT(POWER((Päälaskenta!C$20+Päälaskenta!G$24)/(2*Päälaskenta!E$20),2)+((D1162-Päälaskenta!H$24)/Päälaskenta!E$20))-(Päälaskenta!C$20+Päälaskenta!G$24)/(2*Päälaskenta!E$20))))</f>
        <v>0.93100000000000005</v>
      </c>
      <c r="G1162" s="57">
        <f>IF(F1162&gt;Päälaskenta!D$24,(2*SQRT((POWER(Päälaskenta!D$24,2))+POWER(Päälaskenta!E$24*Päälaskenta!D$24,2))+Päälaskenta!C$24)+(2*SQRT((POWER((F1162-Päälaskenta!D$24),2))+POWER(Päälaskenta!E$20*(F1162-Päälaskenta!D$24),2))+Päälaskenta!C$20),(2*SQRT((POWER(F1162,2))+POWER(Päälaskenta!E$24*F1162,2))+Päälaskenta!C$24))</f>
        <v>8.81</v>
      </c>
      <c r="H1162" s="57">
        <f t="shared" si="290"/>
        <v>0.34</v>
      </c>
      <c r="I1162" s="62">
        <f t="shared" si="291"/>
        <v>3.1601999999999998E-2</v>
      </c>
      <c r="J1162" s="8">
        <f>IF(F1162&lt;Päälaskenta!$D$24,0,Kaksitasouoma_matriisi!F1162-Päälaskenta!$D$24)</f>
        <v>0.23100000000000001</v>
      </c>
      <c r="L1162" s="8">
        <f>IF(F1162&gt;Päälaskenta!D$24,F1162-Päälaskenta!D$24,0)</f>
        <v>0.23100000000000001</v>
      </c>
      <c r="M1162" s="8">
        <f>IF(F1162&gt;Päälaskenta!D$24,(Päälaskenta!C$20+(Päälaskenta!E$20*(Kaksitasouoma_matriisi!F1162-Päälaskenta!D$24)))*(Kaksitasouoma_matriisi!F1162-Päälaskenta!D$24),0)</f>
        <v>1.2350414999999999</v>
      </c>
      <c r="N1162" s="8">
        <f>IF(F1162&gt;Päälaskenta!D$24,(2*SQRT((POWER((F1162-Päälaskenta!D$24),2))+POWER(Päälaskenta!E$20*(F1162-Päälaskenta!D$24),2))+Päälaskenta!C$20),0)</f>
        <v>5.8328823446321802</v>
      </c>
      <c r="O1162" s="8">
        <f t="shared" si="297"/>
        <v>0.21173776994431801</v>
      </c>
      <c r="P1162" s="8">
        <f>IF(Päälaskenta!$C$29,IF(L1162&gt;Päälaskenta!$F$28,Kaksitasouoma_matriisi!AQ1162,Kaksitasouoma_matriisi!AR1162),Päälaskenta!$F$20)</f>
        <v>0.12</v>
      </c>
      <c r="Q1162" s="8">
        <f t="shared" si="298"/>
        <v>3.6562217525671499</v>
      </c>
      <c r="R1162" s="8">
        <f t="shared" si="292"/>
        <v>0.43330842690924098</v>
      </c>
      <c r="S1162" s="8">
        <f t="shared" si="299"/>
        <v>0.35084523630116199</v>
      </c>
      <c r="U1162" s="93">
        <f>IF(F1162&gt;Päälaskenta!D$24,Päälaskenta!H$24+L1162*Päälaskenta!G$24,F1162*Päälaskenta!C$24 + F1162*F1162*Päälaskenta!E$24)</f>
        <v>1.7444</v>
      </c>
      <c r="V1162" s="8">
        <f>IF(F1162&gt;Päälaskenta!D$24,2*SQRT(POWER(Päälaskenta!D$24,2)+POWER(Päälaskenta!E$24*Päälaskenta!D$24,2))+Päälaskenta!C$24,(2*SQRT((POWER(F1162,2))+POWER(Päälaskenta!E$24*F1162,2))+Päälaskenta!C$24))</f>
        <v>2.9798989873223301</v>
      </c>
      <c r="W1162" s="8">
        <f t="shared" si="300"/>
        <v>0.58538897037160298</v>
      </c>
      <c r="X1162" s="8">
        <f>Päälaskenta!F$24</f>
        <v>7.0000000000000007E-2</v>
      </c>
      <c r="Y1162" s="8">
        <f t="shared" si="301"/>
        <v>17.438577733832901</v>
      </c>
      <c r="Z1162" s="8">
        <f t="shared" si="293"/>
        <v>2.0666915730907598</v>
      </c>
      <c r="AA1162" s="8">
        <f t="shared" si="302"/>
        <v>1.1847578382772099</v>
      </c>
      <c r="AC1162" s="8">
        <f t="shared" si="294"/>
        <v>0.10309331143553201</v>
      </c>
      <c r="AE1162" s="8">
        <v>1160</v>
      </c>
      <c r="AF1162" s="8">
        <f t="shared" si="288"/>
        <v>21.094799486399999</v>
      </c>
      <c r="AG1162" s="8">
        <f t="shared" si="295"/>
        <v>1.4045241599185999E-2</v>
      </c>
      <c r="AJ1162" s="132">
        <f>IF(Päälaskenta!$F$28&lt;Kaksitasouoma_matriisi!L1162,Päälaskenta!$C$20*Päälaskenta!$F$28,Päälaskenta!$C$20*Kaksitasouoma_matriisi!L1162)</f>
        <v>1.155</v>
      </c>
      <c r="AK1162" s="134">
        <f>SQRT(Päälaskenta!$D$20^2+(Päälaskenta!$D$20/(1/Päälaskenta!$E$20))^2)</f>
        <v>1.8029999999999999</v>
      </c>
      <c r="AL1162" s="134">
        <f>IF(Päälaskenta!$F$28&lt;Kaksitasouoma_matriisi!L1162,AK1162*Päälaskenta!$F$28*COS(ATAN(1/Päälaskenta!$E$20)),AK1162*Kaksitasouoma_matriisi!L1162*COS(ATAN(1/Päälaskenta!$E$20)))</f>
        <v>0.34699999999999998</v>
      </c>
      <c r="AM1162" s="134"/>
      <c r="AN1162" s="134">
        <f t="shared" si="303"/>
        <v>1.502</v>
      </c>
      <c r="AO1162" s="8">
        <f t="shared" si="296"/>
        <v>0.50467038505476802</v>
      </c>
      <c r="AP1162" s="134">
        <f>Refererenssiarvoja!$B$16*H1162^(1/6)/(Refererenssiarvoja!$B$15^0.5)*(Päälaskenta!$G$28/2)^0.5*(1-AO1162)^(-1.5)</f>
        <v>0.121</v>
      </c>
      <c r="AQ1162" s="8">
        <f>Refererenssiarvoja!$B$16*Kaksitasouoma_matriisi!O1162^(1/6)/(SQRT((2*Refererenssiarvoja!$B$15)/(Päälaskenta!$F$31*Päälaskenta!$G$31*Päälaskenta!$F$28))+SQRT(Refererenssiarvoja!$B$15)/Refererenssiarvoja!$B$17*LN(Kaksitasouoma_matriisi!L1162/Päälaskenta!$F$28))</f>
        <v>-0.189896526756482</v>
      </c>
      <c r="AR1162" s="8">
        <f>Refererenssiarvoja!$B$16*Kaksitasouoma_matriisi!O1162^(1/6)/(SQRT((2*Refererenssiarvoja!$B$15)/(Päälaskenta!$F$31*Päälaskenta!$G$31*L1162)))</f>
        <v>0.26490462710365698</v>
      </c>
    </row>
    <row r="1163" spans="1:44" x14ac:dyDescent="0.2">
      <c r="A1163" s="8">
        <v>1161</v>
      </c>
      <c r="B1163" s="8">
        <f>IF(Päälaskenta!C$7,Päälaskenta!E$7,Päälaskenta!G$5)</f>
        <v>2.5</v>
      </c>
      <c r="C1163" s="56">
        <v>0.83899999999999997</v>
      </c>
      <c r="D1163" s="93">
        <f t="shared" si="289"/>
        <v>2.9796999999999998</v>
      </c>
      <c r="E1163" s="8">
        <f>IF(Päälaskenta!$C$26,Kaksitasouoma_matriisi!AP1163,Kaksitasouoma_matriisi!AC1163)</f>
        <v>0.10309331143553201</v>
      </c>
      <c r="F1163" s="56">
        <f>IF(D1163&lt;Päälaskenta!H$24,(SQRT(POWER(Päälaskenta!C$24/(2*Päälaskenta!E$24),2)+(D1163/Päälaskenta!E$24))-Päälaskenta!C$24/(2*Päälaskenta!E$24)),IF(D1163=Päälaskenta!H$24,Päälaskenta!D$24,Päälaskenta!D$24+(SQRT(POWER((Päälaskenta!C$20+Päälaskenta!G$24)/(2*Päälaskenta!E$20),2)+((D1163-Päälaskenta!H$24)/Päälaskenta!E$20))-(Päälaskenta!C$20+Päälaskenta!G$24)/(2*Päälaskenta!E$20))))</f>
        <v>0.93100000000000005</v>
      </c>
      <c r="G1163" s="57">
        <f>IF(F1163&gt;Päälaskenta!D$24,(2*SQRT((POWER(Päälaskenta!D$24,2))+POWER(Päälaskenta!E$24*Päälaskenta!D$24,2))+Päälaskenta!C$24)+(2*SQRT((POWER((F1163-Päälaskenta!D$24),2))+POWER(Päälaskenta!E$20*(F1163-Päälaskenta!D$24),2))+Päälaskenta!C$20),(2*SQRT((POWER(F1163,2))+POWER(Päälaskenta!E$24*F1163,2))+Päälaskenta!C$24))</f>
        <v>8.81</v>
      </c>
      <c r="H1163" s="57">
        <f t="shared" si="290"/>
        <v>0.34</v>
      </c>
      <c r="I1163" s="62">
        <f t="shared" si="291"/>
        <v>3.1526999999999999E-2</v>
      </c>
      <c r="J1163" s="8">
        <f>IF(F1163&lt;Päälaskenta!$D$24,0,Kaksitasouoma_matriisi!F1163-Päälaskenta!$D$24)</f>
        <v>0.23100000000000001</v>
      </c>
      <c r="L1163" s="8">
        <f>IF(F1163&gt;Päälaskenta!D$24,F1163-Päälaskenta!D$24,0)</f>
        <v>0.23100000000000001</v>
      </c>
      <c r="M1163" s="8">
        <f>IF(F1163&gt;Päälaskenta!D$24,(Päälaskenta!C$20+(Päälaskenta!E$20*(Kaksitasouoma_matriisi!F1163-Päälaskenta!D$24)))*(Kaksitasouoma_matriisi!F1163-Päälaskenta!D$24),0)</f>
        <v>1.2350414999999999</v>
      </c>
      <c r="N1163" s="8">
        <f>IF(F1163&gt;Päälaskenta!D$24,(2*SQRT((POWER((F1163-Päälaskenta!D$24),2))+POWER(Päälaskenta!E$20*(F1163-Päälaskenta!D$24),2))+Päälaskenta!C$20),0)</f>
        <v>5.8328823446321802</v>
      </c>
      <c r="O1163" s="8">
        <f t="shared" si="297"/>
        <v>0.21173776994431801</v>
      </c>
      <c r="P1163" s="8">
        <f>IF(Päälaskenta!$C$29,IF(L1163&gt;Päälaskenta!$F$28,Kaksitasouoma_matriisi!AQ1163,Kaksitasouoma_matriisi!AR1163),Päälaskenta!$F$20)</f>
        <v>0.12</v>
      </c>
      <c r="Q1163" s="8">
        <f t="shared" si="298"/>
        <v>3.6562217525671499</v>
      </c>
      <c r="R1163" s="8">
        <f t="shared" si="292"/>
        <v>0.43330842690924098</v>
      </c>
      <c r="S1163" s="8">
        <f t="shared" si="299"/>
        <v>0.35084523630116199</v>
      </c>
      <c r="U1163" s="93">
        <f>IF(F1163&gt;Päälaskenta!D$24,Päälaskenta!H$24+L1163*Päälaskenta!G$24,F1163*Päälaskenta!C$24 + F1163*F1163*Päälaskenta!E$24)</f>
        <v>1.7444</v>
      </c>
      <c r="V1163" s="8">
        <f>IF(F1163&gt;Päälaskenta!D$24,2*SQRT(POWER(Päälaskenta!D$24,2)+POWER(Päälaskenta!E$24*Päälaskenta!D$24,2))+Päälaskenta!C$24,(2*SQRT((POWER(F1163,2))+POWER(Päälaskenta!E$24*F1163,2))+Päälaskenta!C$24))</f>
        <v>2.9798989873223301</v>
      </c>
      <c r="W1163" s="8">
        <f t="shared" si="300"/>
        <v>0.58538897037160298</v>
      </c>
      <c r="X1163" s="8">
        <f>Päälaskenta!F$24</f>
        <v>7.0000000000000007E-2</v>
      </c>
      <c r="Y1163" s="8">
        <f t="shared" si="301"/>
        <v>17.438577733832901</v>
      </c>
      <c r="Z1163" s="8">
        <f t="shared" si="293"/>
        <v>2.0666915730907598</v>
      </c>
      <c r="AA1163" s="8">
        <f t="shared" si="302"/>
        <v>1.1847578382772099</v>
      </c>
      <c r="AC1163" s="8">
        <f t="shared" si="294"/>
        <v>0.10309331143553201</v>
      </c>
      <c r="AE1163" s="8">
        <v>1161</v>
      </c>
      <c r="AF1163" s="8">
        <f t="shared" si="288"/>
        <v>21.094799486399999</v>
      </c>
      <c r="AG1163" s="8">
        <f t="shared" si="295"/>
        <v>1.4045241599185999E-2</v>
      </c>
      <c r="AJ1163" s="132">
        <f>IF(Päälaskenta!$F$28&lt;Kaksitasouoma_matriisi!L1163,Päälaskenta!$C$20*Päälaskenta!$F$28,Päälaskenta!$C$20*Kaksitasouoma_matriisi!L1163)</f>
        <v>1.155</v>
      </c>
      <c r="AK1163" s="134">
        <f>SQRT(Päälaskenta!$D$20^2+(Päälaskenta!$D$20/(1/Päälaskenta!$E$20))^2)</f>
        <v>1.8029999999999999</v>
      </c>
      <c r="AL1163" s="134">
        <f>IF(Päälaskenta!$F$28&lt;Kaksitasouoma_matriisi!L1163,AK1163*Päälaskenta!$F$28*COS(ATAN(1/Päälaskenta!$E$20)),AK1163*Kaksitasouoma_matriisi!L1163*COS(ATAN(1/Päälaskenta!$E$20)))</f>
        <v>0.34699999999999998</v>
      </c>
      <c r="AM1163" s="134"/>
      <c r="AN1163" s="134">
        <f t="shared" si="303"/>
        <v>1.502</v>
      </c>
      <c r="AO1163" s="8">
        <f t="shared" si="296"/>
        <v>0.50407759170386301</v>
      </c>
      <c r="AP1163" s="134">
        <f>Refererenssiarvoja!$B$16*H1163^(1/6)/(Refererenssiarvoja!$B$15^0.5)*(Päälaskenta!$G$28/2)^0.5*(1-AO1163)^(-1.5)</f>
        <v>0.121</v>
      </c>
      <c r="AQ1163" s="8">
        <f>Refererenssiarvoja!$B$16*Kaksitasouoma_matriisi!O1163^(1/6)/(SQRT((2*Refererenssiarvoja!$B$15)/(Päälaskenta!$F$31*Päälaskenta!$G$31*Päälaskenta!$F$28))+SQRT(Refererenssiarvoja!$B$15)/Refererenssiarvoja!$B$17*LN(Kaksitasouoma_matriisi!L1163/Päälaskenta!$F$28))</f>
        <v>-0.189896526756482</v>
      </c>
      <c r="AR1163" s="8">
        <f>Refererenssiarvoja!$B$16*Kaksitasouoma_matriisi!O1163^(1/6)/(SQRT((2*Refererenssiarvoja!$B$15)/(Päälaskenta!$F$31*Päälaskenta!$G$31*L1163)))</f>
        <v>0.26490462710365698</v>
      </c>
    </row>
    <row r="1164" spans="1:44" x14ac:dyDescent="0.2">
      <c r="A1164" s="8">
        <v>1162</v>
      </c>
      <c r="B1164" s="8">
        <f>IF(Päälaskenta!C$7,Päälaskenta!E$7,Päälaskenta!G$5)</f>
        <v>2.5</v>
      </c>
      <c r="C1164" s="56">
        <v>0.83799999999999997</v>
      </c>
      <c r="D1164" s="93">
        <f t="shared" si="289"/>
        <v>2.9832999999999998</v>
      </c>
      <c r="E1164" s="8">
        <f>IF(Päälaskenta!$C$26,Kaksitasouoma_matriisi!AP1164,Kaksitasouoma_matriisi!AC1164)</f>
        <v>0.10309331143553201</v>
      </c>
      <c r="F1164" s="56">
        <f>IF(D1164&lt;Päälaskenta!H$24,(SQRT(POWER(Päälaskenta!C$24/(2*Päälaskenta!E$24),2)+(D1164/Päälaskenta!E$24))-Päälaskenta!C$24/(2*Päälaskenta!E$24)),IF(D1164=Päälaskenta!H$24,Päälaskenta!D$24,Päälaskenta!D$24+(SQRT(POWER((Päälaskenta!C$20+Päälaskenta!G$24)/(2*Päälaskenta!E$20),2)+((D1164-Päälaskenta!H$24)/Päälaskenta!E$20))-(Päälaskenta!C$20+Päälaskenta!G$24)/(2*Päälaskenta!E$20))))</f>
        <v>0.93100000000000005</v>
      </c>
      <c r="G1164" s="57">
        <f>IF(F1164&gt;Päälaskenta!D$24,(2*SQRT((POWER(Päälaskenta!D$24,2))+POWER(Päälaskenta!E$24*Päälaskenta!D$24,2))+Päälaskenta!C$24)+(2*SQRT((POWER((F1164-Päälaskenta!D$24),2))+POWER(Päälaskenta!E$20*(F1164-Päälaskenta!D$24),2))+Päälaskenta!C$20),(2*SQRT((POWER(F1164,2))+POWER(Päälaskenta!E$24*F1164,2))+Päälaskenta!C$24))</f>
        <v>8.81</v>
      </c>
      <c r="H1164" s="57">
        <f t="shared" si="290"/>
        <v>0.34</v>
      </c>
      <c r="I1164" s="62">
        <f t="shared" si="291"/>
        <v>3.1452000000000001E-2</v>
      </c>
      <c r="J1164" s="8">
        <f>IF(F1164&lt;Päälaskenta!$D$24,0,Kaksitasouoma_matriisi!F1164-Päälaskenta!$D$24)</f>
        <v>0.23100000000000001</v>
      </c>
      <c r="L1164" s="8">
        <f>IF(F1164&gt;Päälaskenta!D$24,F1164-Päälaskenta!D$24,0)</f>
        <v>0.23100000000000001</v>
      </c>
      <c r="M1164" s="8">
        <f>IF(F1164&gt;Päälaskenta!D$24,(Päälaskenta!C$20+(Päälaskenta!E$20*(Kaksitasouoma_matriisi!F1164-Päälaskenta!D$24)))*(Kaksitasouoma_matriisi!F1164-Päälaskenta!D$24),0)</f>
        <v>1.2350414999999999</v>
      </c>
      <c r="N1164" s="8">
        <f>IF(F1164&gt;Päälaskenta!D$24,(2*SQRT((POWER((F1164-Päälaskenta!D$24),2))+POWER(Päälaskenta!E$20*(F1164-Päälaskenta!D$24),2))+Päälaskenta!C$20),0)</f>
        <v>5.8328823446321802</v>
      </c>
      <c r="O1164" s="8">
        <f t="shared" si="297"/>
        <v>0.21173776994431801</v>
      </c>
      <c r="P1164" s="8">
        <f>IF(Päälaskenta!$C$29,IF(L1164&gt;Päälaskenta!$F$28,Kaksitasouoma_matriisi!AQ1164,Kaksitasouoma_matriisi!AR1164),Päälaskenta!$F$20)</f>
        <v>0.12</v>
      </c>
      <c r="Q1164" s="8">
        <f t="shared" si="298"/>
        <v>3.6562217525671499</v>
      </c>
      <c r="R1164" s="8">
        <f t="shared" si="292"/>
        <v>0.43330842690924098</v>
      </c>
      <c r="S1164" s="8">
        <f t="shared" si="299"/>
        <v>0.35084523630116199</v>
      </c>
      <c r="U1164" s="93">
        <f>IF(F1164&gt;Päälaskenta!D$24,Päälaskenta!H$24+L1164*Päälaskenta!G$24,F1164*Päälaskenta!C$24 + F1164*F1164*Päälaskenta!E$24)</f>
        <v>1.7444</v>
      </c>
      <c r="V1164" s="8">
        <f>IF(F1164&gt;Päälaskenta!D$24,2*SQRT(POWER(Päälaskenta!D$24,2)+POWER(Päälaskenta!E$24*Päälaskenta!D$24,2))+Päälaskenta!C$24,(2*SQRT((POWER(F1164,2))+POWER(Päälaskenta!E$24*F1164,2))+Päälaskenta!C$24))</f>
        <v>2.9798989873223301</v>
      </c>
      <c r="W1164" s="8">
        <f t="shared" si="300"/>
        <v>0.58538897037160298</v>
      </c>
      <c r="X1164" s="8">
        <f>Päälaskenta!F$24</f>
        <v>7.0000000000000007E-2</v>
      </c>
      <c r="Y1164" s="8">
        <f t="shared" si="301"/>
        <v>17.438577733832901</v>
      </c>
      <c r="Z1164" s="8">
        <f t="shared" si="293"/>
        <v>2.0666915730907598</v>
      </c>
      <c r="AA1164" s="8">
        <f t="shared" si="302"/>
        <v>1.1847578382772099</v>
      </c>
      <c r="AC1164" s="8">
        <f t="shared" si="294"/>
        <v>0.10309331143553201</v>
      </c>
      <c r="AE1164" s="8">
        <v>1162</v>
      </c>
      <c r="AF1164" s="8">
        <f t="shared" si="288"/>
        <v>21.094799486399999</v>
      </c>
      <c r="AG1164" s="8">
        <f t="shared" si="295"/>
        <v>1.4045241599185999E-2</v>
      </c>
      <c r="AJ1164" s="132">
        <f>IF(Päälaskenta!$F$28&lt;Kaksitasouoma_matriisi!L1164,Päälaskenta!$C$20*Päälaskenta!$F$28,Päälaskenta!$C$20*Kaksitasouoma_matriisi!L1164)</f>
        <v>1.155</v>
      </c>
      <c r="AK1164" s="134">
        <f>SQRT(Päälaskenta!$D$20^2+(Päälaskenta!$D$20/(1/Päälaskenta!$E$20))^2)</f>
        <v>1.8029999999999999</v>
      </c>
      <c r="AL1164" s="134">
        <f>IF(Päälaskenta!$F$28&lt;Kaksitasouoma_matriisi!L1164,AK1164*Päälaskenta!$F$28*COS(ATAN(1/Päälaskenta!$E$20)),AK1164*Kaksitasouoma_matriisi!L1164*COS(ATAN(1/Päälaskenta!$E$20)))</f>
        <v>0.34699999999999998</v>
      </c>
      <c r="AM1164" s="134"/>
      <c r="AN1164" s="134">
        <f t="shared" si="303"/>
        <v>1.502</v>
      </c>
      <c r="AO1164" s="8">
        <f t="shared" si="296"/>
        <v>0.50346931250628502</v>
      </c>
      <c r="AP1164" s="134">
        <f>Refererenssiarvoja!$B$16*H1164^(1/6)/(Refererenssiarvoja!$B$15^0.5)*(Päälaskenta!$G$28/2)^0.5*(1-AO1164)^(-1.5)</f>
        <v>0.121</v>
      </c>
      <c r="AQ1164" s="8">
        <f>Refererenssiarvoja!$B$16*Kaksitasouoma_matriisi!O1164^(1/6)/(SQRT((2*Refererenssiarvoja!$B$15)/(Päälaskenta!$F$31*Päälaskenta!$G$31*Päälaskenta!$F$28))+SQRT(Refererenssiarvoja!$B$15)/Refererenssiarvoja!$B$17*LN(Kaksitasouoma_matriisi!L1164/Päälaskenta!$F$28))</f>
        <v>-0.189896526756482</v>
      </c>
      <c r="AR1164" s="8">
        <f>Refererenssiarvoja!$B$16*Kaksitasouoma_matriisi!O1164^(1/6)/(SQRT((2*Refererenssiarvoja!$B$15)/(Päälaskenta!$F$31*Päälaskenta!$G$31*L1164)))</f>
        <v>0.26490462710365698</v>
      </c>
    </row>
    <row r="1165" spans="1:44" x14ac:dyDescent="0.2">
      <c r="A1165" s="8">
        <v>1163</v>
      </c>
      <c r="B1165" s="8">
        <f>IF(Päälaskenta!C$7,Päälaskenta!E$7,Päälaskenta!G$5)</f>
        <v>2.5</v>
      </c>
      <c r="C1165" s="56">
        <v>0.83699999999999997</v>
      </c>
      <c r="D1165" s="93">
        <f t="shared" si="289"/>
        <v>2.9868999999999999</v>
      </c>
      <c r="E1165" s="8">
        <f>IF(Päälaskenta!$C$26,Kaksitasouoma_matriisi!AP1165,Kaksitasouoma_matriisi!AC1165)</f>
        <v>0.103100225598139</v>
      </c>
      <c r="F1165" s="56">
        <f>IF(D1165&lt;Päälaskenta!H$24,(SQRT(POWER(Päälaskenta!C$24/(2*Päälaskenta!E$24),2)+(D1165/Päälaskenta!E$24))-Päälaskenta!C$24/(2*Päälaskenta!E$24)),IF(D1165=Päälaskenta!H$24,Päälaskenta!D$24,Päälaskenta!D$24+(SQRT(POWER((Päälaskenta!C$20+Päälaskenta!G$24)/(2*Päälaskenta!E$20),2)+((D1165-Päälaskenta!H$24)/Päälaskenta!E$20))-(Päälaskenta!C$20+Päälaskenta!G$24)/(2*Päälaskenta!E$20))))</f>
        <v>0.93200000000000005</v>
      </c>
      <c r="G1165" s="57">
        <f>IF(F1165&gt;Päälaskenta!D$24,(2*SQRT((POWER(Päälaskenta!D$24,2))+POWER(Päälaskenta!E$24*Päälaskenta!D$24,2))+Päälaskenta!C$24)+(2*SQRT((POWER((F1165-Päälaskenta!D$24),2))+POWER(Päälaskenta!E$20*(F1165-Päälaskenta!D$24),2))+Päälaskenta!C$20),(2*SQRT((POWER(F1165,2))+POWER(Päälaskenta!E$24*F1165,2))+Päälaskenta!C$24))</f>
        <v>8.82</v>
      </c>
      <c r="H1165" s="57">
        <f t="shared" si="290"/>
        <v>0.34</v>
      </c>
      <c r="I1165" s="62">
        <f t="shared" si="291"/>
        <v>3.1380999999999999E-2</v>
      </c>
      <c r="J1165" s="8">
        <f>IF(F1165&lt;Päälaskenta!$D$24,0,Kaksitasouoma_matriisi!F1165-Päälaskenta!$D$24)</f>
        <v>0.23200000000000001</v>
      </c>
      <c r="L1165" s="8">
        <f>IF(F1165&gt;Päälaskenta!D$24,F1165-Päälaskenta!D$24,0)</f>
        <v>0.23200000000000001</v>
      </c>
      <c r="M1165" s="8">
        <f>IF(F1165&gt;Päälaskenta!D$24,(Päälaskenta!C$20+(Päälaskenta!E$20*(Kaksitasouoma_matriisi!F1165-Päälaskenta!D$24)))*(Kaksitasouoma_matriisi!F1165-Päälaskenta!D$24),0)</f>
        <v>1.2407360000000001</v>
      </c>
      <c r="N1165" s="8">
        <f>IF(F1165&gt;Päälaskenta!D$24,(2*SQRT((POWER((F1165-Päälaskenta!D$24),2))+POWER(Päälaskenta!E$20*(F1165-Päälaskenta!D$24),2))+Päälaskenta!C$20),0)</f>
        <v>5.8364878959076503</v>
      </c>
      <c r="O1165" s="8">
        <f t="shared" si="297"/>
        <v>0.212582639102184</v>
      </c>
      <c r="P1165" s="8">
        <f>IF(Päälaskenta!$C$29,IF(L1165&gt;Päälaskenta!$F$28,Kaksitasouoma_matriisi!AQ1165,Kaksitasouoma_matriisi!AR1165),Päälaskenta!$F$20)</f>
        <v>0.12</v>
      </c>
      <c r="Q1165" s="8">
        <f t="shared" si="298"/>
        <v>3.6828440888194001</v>
      </c>
      <c r="R1165" s="8">
        <f t="shared" si="292"/>
        <v>0.43508927382815699</v>
      </c>
      <c r="S1165" s="8">
        <f t="shared" si="299"/>
        <v>0.35067030684058198</v>
      </c>
      <c r="U1165" s="93">
        <f>IF(F1165&gt;Päälaskenta!D$24,Päälaskenta!H$24+L1165*Päälaskenta!G$24,F1165*Päälaskenta!C$24 + F1165*F1165*Päälaskenta!E$24)</f>
        <v>1.7467999999999999</v>
      </c>
      <c r="V1165" s="8">
        <f>IF(F1165&gt;Päälaskenta!D$24,2*SQRT(POWER(Päälaskenta!D$24,2)+POWER(Päälaskenta!E$24*Päälaskenta!D$24,2))+Päälaskenta!C$24,(2*SQRT((POWER(F1165,2))+POWER(Päälaskenta!E$24*F1165,2))+Päälaskenta!C$24))</f>
        <v>2.9798989873223301</v>
      </c>
      <c r="W1165" s="8">
        <f t="shared" si="300"/>
        <v>0.58619436679953896</v>
      </c>
      <c r="X1165" s="8">
        <f>Päälaskenta!F$24</f>
        <v>7.0000000000000007E-2</v>
      </c>
      <c r="Y1165" s="8">
        <f t="shared" si="301"/>
        <v>17.478583636206402</v>
      </c>
      <c r="Z1165" s="8">
        <f t="shared" si="293"/>
        <v>2.0649107261718398</v>
      </c>
      <c r="AA1165" s="8">
        <f t="shared" si="302"/>
        <v>1.1821105599793</v>
      </c>
      <c r="AC1165" s="8">
        <f t="shared" si="294"/>
        <v>0.103100225598139</v>
      </c>
      <c r="AE1165" s="8">
        <v>1163</v>
      </c>
      <c r="AF1165" s="8">
        <f t="shared" si="288"/>
        <v>21.161427725025799</v>
      </c>
      <c r="AG1165" s="8">
        <f t="shared" si="295"/>
        <v>1.3956935981083701E-2</v>
      </c>
      <c r="AJ1165" s="132">
        <f>IF(Päälaskenta!$F$28&lt;Kaksitasouoma_matriisi!L1165,Päälaskenta!$C$20*Päälaskenta!$F$28,Päälaskenta!$C$20*Kaksitasouoma_matriisi!L1165)</f>
        <v>1.1599999999999999</v>
      </c>
      <c r="AK1165" s="134">
        <f>SQRT(Päälaskenta!$D$20^2+(Päälaskenta!$D$20/(1/Päälaskenta!$E$20))^2)</f>
        <v>1.8029999999999999</v>
      </c>
      <c r="AL1165" s="134">
        <f>IF(Päälaskenta!$F$28&lt;Kaksitasouoma_matriisi!L1165,AK1165*Päälaskenta!$F$28*COS(ATAN(1/Päälaskenta!$E$20)),AK1165*Kaksitasouoma_matriisi!L1165*COS(ATAN(1/Päälaskenta!$E$20)))</f>
        <v>0.34799999999999998</v>
      </c>
      <c r="AM1165" s="134"/>
      <c r="AN1165" s="134">
        <f t="shared" si="303"/>
        <v>1.508</v>
      </c>
      <c r="AO1165" s="8">
        <f t="shared" si="296"/>
        <v>0.50487127121764996</v>
      </c>
      <c r="AP1165" s="134">
        <f>Refererenssiarvoja!$B$16*H1165^(1/6)/(Refererenssiarvoja!$B$15^0.5)*(Päälaskenta!$G$28/2)^0.5*(1-AO1165)^(-1.5)</f>
        <v>0.121</v>
      </c>
      <c r="AQ1165" s="8">
        <f>Refererenssiarvoja!$B$16*Kaksitasouoma_matriisi!O1165^(1/6)/(SQRT((2*Refererenssiarvoja!$B$15)/(Päälaskenta!$F$31*Päälaskenta!$G$31*Päälaskenta!$F$28))+SQRT(Refererenssiarvoja!$B$15)/Refererenssiarvoja!$B$17*LN(Kaksitasouoma_matriisi!L1165/Päälaskenta!$F$28))</f>
        <v>-0.19161679989177999</v>
      </c>
      <c r="AR1165" s="8">
        <f>Refererenssiarvoja!$B$16*Kaksitasouoma_matriisi!O1165^(1/6)/(SQRT((2*Refererenssiarvoja!$B$15)/(Päälaskenta!$F$31*Päälaskenta!$G$31*L1165)))</f>
        <v>0.26565365159735399</v>
      </c>
    </row>
    <row r="1166" spans="1:44" x14ac:dyDescent="0.2">
      <c r="A1166" s="8">
        <v>1164</v>
      </c>
      <c r="B1166" s="8">
        <f>IF(Päälaskenta!C$7,Päälaskenta!E$7,Päälaskenta!G$5)</f>
        <v>2.5</v>
      </c>
      <c r="C1166" s="56">
        <v>0.83599999999999997</v>
      </c>
      <c r="D1166" s="93">
        <f t="shared" si="289"/>
        <v>2.9904000000000002</v>
      </c>
      <c r="E1166" s="8">
        <f>IF(Päälaskenta!$C$26,Kaksitasouoma_matriisi!AP1166,Kaksitasouoma_matriisi!AC1166)</f>
        <v>0.103100225598139</v>
      </c>
      <c r="F1166" s="56">
        <f>IF(D1166&lt;Päälaskenta!H$24,(SQRT(POWER(Päälaskenta!C$24/(2*Päälaskenta!E$24),2)+(D1166/Päälaskenta!E$24))-Päälaskenta!C$24/(2*Päälaskenta!E$24)),IF(D1166=Päälaskenta!H$24,Päälaskenta!D$24,Päälaskenta!D$24+(SQRT(POWER((Päälaskenta!C$20+Päälaskenta!G$24)/(2*Päälaskenta!E$20),2)+((D1166-Päälaskenta!H$24)/Päälaskenta!E$20))-(Päälaskenta!C$20+Päälaskenta!G$24)/(2*Päälaskenta!E$20))))</f>
        <v>0.93200000000000005</v>
      </c>
      <c r="G1166" s="57">
        <f>IF(F1166&gt;Päälaskenta!D$24,(2*SQRT((POWER(Päälaskenta!D$24,2))+POWER(Päälaskenta!E$24*Päälaskenta!D$24,2))+Päälaskenta!C$24)+(2*SQRT((POWER((F1166-Päälaskenta!D$24),2))+POWER(Päälaskenta!E$20*(F1166-Päälaskenta!D$24),2))+Päälaskenta!C$20),(2*SQRT((POWER(F1166,2))+POWER(Päälaskenta!E$24*F1166,2))+Päälaskenta!C$24))</f>
        <v>8.82</v>
      </c>
      <c r="H1166" s="57">
        <f t="shared" si="290"/>
        <v>0.34</v>
      </c>
      <c r="I1166" s="62">
        <f t="shared" si="291"/>
        <v>3.1306E-2</v>
      </c>
      <c r="J1166" s="8">
        <f>IF(F1166&lt;Päälaskenta!$D$24,0,Kaksitasouoma_matriisi!F1166-Päälaskenta!$D$24)</f>
        <v>0.23200000000000001</v>
      </c>
      <c r="L1166" s="8">
        <f>IF(F1166&gt;Päälaskenta!D$24,F1166-Päälaskenta!D$24,0)</f>
        <v>0.23200000000000001</v>
      </c>
      <c r="M1166" s="8">
        <f>IF(F1166&gt;Päälaskenta!D$24,(Päälaskenta!C$20+(Päälaskenta!E$20*(Kaksitasouoma_matriisi!F1166-Päälaskenta!D$24)))*(Kaksitasouoma_matriisi!F1166-Päälaskenta!D$24),0)</f>
        <v>1.2407360000000001</v>
      </c>
      <c r="N1166" s="8">
        <f>IF(F1166&gt;Päälaskenta!D$24,(2*SQRT((POWER((F1166-Päälaskenta!D$24),2))+POWER(Päälaskenta!E$20*(F1166-Päälaskenta!D$24),2))+Päälaskenta!C$20),0)</f>
        <v>5.8364878959076503</v>
      </c>
      <c r="O1166" s="8">
        <f t="shared" si="297"/>
        <v>0.212582639102184</v>
      </c>
      <c r="P1166" s="8">
        <f>IF(Päälaskenta!$C$29,IF(L1166&gt;Päälaskenta!$F$28,Kaksitasouoma_matriisi!AQ1166,Kaksitasouoma_matriisi!AR1166),Päälaskenta!$F$20)</f>
        <v>0.12</v>
      </c>
      <c r="Q1166" s="8">
        <f t="shared" si="298"/>
        <v>3.6828440888194001</v>
      </c>
      <c r="R1166" s="8">
        <f t="shared" si="292"/>
        <v>0.43508927382815699</v>
      </c>
      <c r="S1166" s="8">
        <f t="shared" si="299"/>
        <v>0.35067030684058198</v>
      </c>
      <c r="U1166" s="93">
        <f>IF(F1166&gt;Päälaskenta!D$24,Päälaskenta!H$24+L1166*Päälaskenta!G$24,F1166*Päälaskenta!C$24 + F1166*F1166*Päälaskenta!E$24)</f>
        <v>1.7467999999999999</v>
      </c>
      <c r="V1166" s="8">
        <f>IF(F1166&gt;Päälaskenta!D$24,2*SQRT(POWER(Päälaskenta!D$24,2)+POWER(Päälaskenta!E$24*Päälaskenta!D$24,2))+Päälaskenta!C$24,(2*SQRT((POWER(F1166,2))+POWER(Päälaskenta!E$24*F1166,2))+Päälaskenta!C$24))</f>
        <v>2.9798989873223301</v>
      </c>
      <c r="W1166" s="8">
        <f t="shared" si="300"/>
        <v>0.58619436679953896</v>
      </c>
      <c r="X1166" s="8">
        <f>Päälaskenta!F$24</f>
        <v>7.0000000000000007E-2</v>
      </c>
      <c r="Y1166" s="8">
        <f t="shared" si="301"/>
        <v>17.478583636206402</v>
      </c>
      <c r="Z1166" s="8">
        <f t="shared" si="293"/>
        <v>2.0649107261718398</v>
      </c>
      <c r="AA1166" s="8">
        <f t="shared" si="302"/>
        <v>1.1821105599793</v>
      </c>
      <c r="AC1166" s="8">
        <f t="shared" si="294"/>
        <v>0.103100225598139</v>
      </c>
      <c r="AE1166" s="8">
        <v>1164</v>
      </c>
      <c r="AF1166" s="8">
        <f t="shared" si="288"/>
        <v>21.161427725025799</v>
      </c>
      <c r="AG1166" s="8">
        <f t="shared" si="295"/>
        <v>1.3956935981083701E-2</v>
      </c>
      <c r="AJ1166" s="132">
        <f>IF(Päälaskenta!$F$28&lt;Kaksitasouoma_matriisi!L1166,Päälaskenta!$C$20*Päälaskenta!$F$28,Päälaskenta!$C$20*Kaksitasouoma_matriisi!L1166)</f>
        <v>1.1599999999999999</v>
      </c>
      <c r="AK1166" s="134">
        <f>SQRT(Päälaskenta!$D$20^2+(Päälaskenta!$D$20/(1/Päälaskenta!$E$20))^2)</f>
        <v>1.8029999999999999</v>
      </c>
      <c r="AL1166" s="134">
        <f>IF(Päälaskenta!$F$28&lt;Kaksitasouoma_matriisi!L1166,AK1166*Päälaskenta!$F$28*COS(ATAN(1/Päälaskenta!$E$20)),AK1166*Kaksitasouoma_matriisi!L1166*COS(ATAN(1/Päälaskenta!$E$20)))</f>
        <v>0.34799999999999998</v>
      </c>
      <c r="AM1166" s="134"/>
      <c r="AN1166" s="134">
        <f t="shared" si="303"/>
        <v>1.508</v>
      </c>
      <c r="AO1166" s="8">
        <f t="shared" si="296"/>
        <v>0.504280363830926</v>
      </c>
      <c r="AP1166" s="134">
        <f>Refererenssiarvoja!$B$16*H1166^(1/6)/(Refererenssiarvoja!$B$15^0.5)*(Päälaskenta!$G$28/2)^0.5*(1-AO1166)^(-1.5)</f>
        <v>0.121</v>
      </c>
      <c r="AQ1166" s="8">
        <f>Refererenssiarvoja!$B$16*Kaksitasouoma_matriisi!O1166^(1/6)/(SQRT((2*Refererenssiarvoja!$B$15)/(Päälaskenta!$F$31*Päälaskenta!$G$31*Päälaskenta!$F$28))+SQRT(Refererenssiarvoja!$B$15)/Refererenssiarvoja!$B$17*LN(Kaksitasouoma_matriisi!L1166/Päälaskenta!$F$28))</f>
        <v>-0.19161679989177999</v>
      </c>
      <c r="AR1166" s="8">
        <f>Refererenssiarvoja!$B$16*Kaksitasouoma_matriisi!O1166^(1/6)/(SQRT((2*Refererenssiarvoja!$B$15)/(Päälaskenta!$F$31*Päälaskenta!$G$31*L1166)))</f>
        <v>0.26565365159735399</v>
      </c>
    </row>
    <row r="1167" spans="1:44" x14ac:dyDescent="0.2">
      <c r="A1167" s="8">
        <v>1165</v>
      </c>
      <c r="B1167" s="8">
        <f>IF(Päälaskenta!C$7,Päälaskenta!E$7,Päälaskenta!G$5)</f>
        <v>2.5</v>
      </c>
      <c r="C1167" s="56">
        <v>0.83499999999999996</v>
      </c>
      <c r="D1167" s="93">
        <f t="shared" si="289"/>
        <v>2.9940000000000002</v>
      </c>
      <c r="E1167" s="8">
        <f>IF(Päälaskenta!$C$26,Kaksitasouoma_matriisi!AP1167,Kaksitasouoma_matriisi!AC1167)</f>
        <v>0.103107134107823</v>
      </c>
      <c r="F1167" s="56">
        <f>IF(D1167&lt;Päälaskenta!H$24,(SQRT(POWER(Päälaskenta!C$24/(2*Päälaskenta!E$24),2)+(D1167/Päälaskenta!E$24))-Päälaskenta!C$24/(2*Päälaskenta!E$24)),IF(D1167=Päälaskenta!H$24,Päälaskenta!D$24,Päälaskenta!D$24+(SQRT(POWER((Päälaskenta!C$20+Päälaskenta!G$24)/(2*Päälaskenta!E$20),2)+((D1167-Päälaskenta!H$24)/Päälaskenta!E$20))-(Päälaskenta!C$20+Päälaskenta!G$24)/(2*Päälaskenta!E$20))))</f>
        <v>0.93300000000000005</v>
      </c>
      <c r="G1167" s="57">
        <f>IF(F1167&gt;Päälaskenta!D$24,(2*SQRT((POWER(Päälaskenta!D$24,2))+POWER(Päälaskenta!E$24*Päälaskenta!D$24,2))+Päälaskenta!C$24)+(2*SQRT((POWER((F1167-Päälaskenta!D$24),2))+POWER(Päälaskenta!E$20*(F1167-Päälaskenta!D$24),2))+Päälaskenta!C$20),(2*SQRT((POWER(F1167,2))+POWER(Päälaskenta!E$24*F1167,2))+Päälaskenta!C$24))</f>
        <v>8.82</v>
      </c>
      <c r="H1167" s="57">
        <f t="shared" si="290"/>
        <v>0.34</v>
      </c>
      <c r="I1167" s="62">
        <f t="shared" si="291"/>
        <v>3.1234999999999999E-2</v>
      </c>
      <c r="J1167" s="8">
        <f>IF(F1167&lt;Päälaskenta!$D$24,0,Kaksitasouoma_matriisi!F1167-Päälaskenta!$D$24)</f>
        <v>0.23300000000000001</v>
      </c>
      <c r="L1167" s="8">
        <f>IF(F1167&gt;Päälaskenta!D$24,F1167-Päälaskenta!D$24,0)</f>
        <v>0.23300000000000001</v>
      </c>
      <c r="M1167" s="8">
        <f>IF(F1167&gt;Päälaskenta!D$24,(Päälaskenta!C$20+(Päälaskenta!E$20*(Kaksitasouoma_matriisi!F1167-Päälaskenta!D$24)))*(Kaksitasouoma_matriisi!F1167-Päälaskenta!D$24),0)</f>
        <v>1.2464335</v>
      </c>
      <c r="N1167" s="8">
        <f>IF(F1167&gt;Päälaskenta!D$24,(2*SQRT((POWER((F1167-Päälaskenta!D$24),2))+POWER(Päälaskenta!E$20*(F1167-Päälaskenta!D$24),2))+Päälaskenta!C$20),0)</f>
        <v>5.8400934471831096</v>
      </c>
      <c r="O1167" s="8">
        <f t="shared" si="297"/>
        <v>0.21342697874144501</v>
      </c>
      <c r="P1167" s="8">
        <f>IF(Päälaskenta!$C$29,IF(L1167&gt;Päälaskenta!$F$28,Kaksitasouoma_matriisi!AQ1167,Kaksitasouoma_matriisi!AR1167),Päälaskenta!$F$20)</f>
        <v>0.12</v>
      </c>
      <c r="Q1167" s="8">
        <f t="shared" si="298"/>
        <v>3.7095458604291101</v>
      </c>
      <c r="R1167" s="8">
        <f t="shared" si="292"/>
        <v>0.43686590748465198</v>
      </c>
      <c r="S1167" s="8">
        <f t="shared" si="299"/>
        <v>0.35049275190746398</v>
      </c>
      <c r="U1167" s="93">
        <f>IF(F1167&gt;Päälaskenta!D$24,Päälaskenta!H$24+L1167*Päälaskenta!G$24,F1167*Päälaskenta!C$24 + F1167*F1167*Päälaskenta!E$24)</f>
        <v>1.7492000000000001</v>
      </c>
      <c r="V1167" s="8">
        <f>IF(F1167&gt;Päälaskenta!D$24,2*SQRT(POWER(Päälaskenta!D$24,2)+POWER(Päälaskenta!E$24*Päälaskenta!D$24,2))+Päälaskenta!C$24,(2*SQRT((POWER(F1167,2))+POWER(Päälaskenta!E$24*F1167,2))+Päälaskenta!C$24))</f>
        <v>2.9798989873223301</v>
      </c>
      <c r="W1167" s="8">
        <f t="shared" si="300"/>
        <v>0.58699976322747505</v>
      </c>
      <c r="X1167" s="8">
        <f>Päälaskenta!F$24</f>
        <v>7.0000000000000007E-2</v>
      </c>
      <c r="Y1167" s="8">
        <f t="shared" si="301"/>
        <v>17.518626199205901</v>
      </c>
      <c r="Z1167" s="8">
        <f t="shared" si="293"/>
        <v>2.0631340925153498</v>
      </c>
      <c r="AA1167" s="8">
        <f t="shared" si="302"/>
        <v>1.1794729547881</v>
      </c>
      <c r="AC1167" s="8">
        <f t="shared" si="294"/>
        <v>0.103107134107823</v>
      </c>
      <c r="AE1167" s="8">
        <v>1165</v>
      </c>
      <c r="AF1167" s="8">
        <f t="shared" si="288"/>
        <v>21.228172059635</v>
      </c>
      <c r="AG1167" s="8">
        <f t="shared" si="295"/>
        <v>1.3869308846095701E-2</v>
      </c>
      <c r="AJ1167" s="132">
        <f>IF(Päälaskenta!$F$28&lt;Kaksitasouoma_matriisi!L1167,Päälaskenta!$C$20*Päälaskenta!$F$28,Päälaskenta!$C$20*Kaksitasouoma_matriisi!L1167)</f>
        <v>1.165</v>
      </c>
      <c r="AK1167" s="134">
        <f>SQRT(Päälaskenta!$D$20^2+(Päälaskenta!$D$20/(1/Päälaskenta!$E$20))^2)</f>
        <v>1.8029999999999999</v>
      </c>
      <c r="AL1167" s="134">
        <f>IF(Päälaskenta!$F$28&lt;Kaksitasouoma_matriisi!L1167,AK1167*Päälaskenta!$F$28*COS(ATAN(1/Päälaskenta!$E$20)),AK1167*Kaksitasouoma_matriisi!L1167*COS(ATAN(1/Päälaskenta!$E$20)))</f>
        <v>0.35</v>
      </c>
      <c r="AM1167" s="134"/>
      <c r="AN1167" s="134">
        <f t="shared" si="303"/>
        <v>1.5149999999999999</v>
      </c>
      <c r="AO1167" s="8">
        <f t="shared" si="296"/>
        <v>0.50601202404809598</v>
      </c>
      <c r="AP1167" s="134">
        <f>Refererenssiarvoja!$B$16*H1167^(1/6)/(Refererenssiarvoja!$B$15^0.5)*(Päälaskenta!$G$28/2)^0.5*(1-AO1167)^(-1.5)</f>
        <v>0.121</v>
      </c>
      <c r="AQ1167" s="8">
        <f>Refererenssiarvoja!$B$16*Kaksitasouoma_matriisi!O1167^(1/6)/(SQRT((2*Refererenssiarvoja!$B$15)/(Päälaskenta!$F$31*Päälaskenta!$G$31*Päälaskenta!$F$28))+SQRT(Refererenssiarvoja!$B$15)/Refererenssiarvoja!$B$17*LN(Kaksitasouoma_matriisi!L1167/Päälaskenta!$F$28))</f>
        <v>-0.19335864165784999</v>
      </c>
      <c r="AR1167" s="8">
        <f>Refererenssiarvoja!$B$16*Kaksitasouoma_matriisi!O1167^(1/6)/(SQRT((2*Refererenssiarvoja!$B$15)/(Päälaskenta!$F$31*Päälaskenta!$G$31*L1167)))</f>
        <v>0.26640150771525001</v>
      </c>
    </row>
    <row r="1168" spans="1:44" x14ac:dyDescent="0.2">
      <c r="A1168" s="8">
        <v>1166</v>
      </c>
      <c r="B1168" s="8">
        <f>IF(Päälaskenta!C$7,Päälaskenta!E$7,Päälaskenta!G$5)</f>
        <v>2.5</v>
      </c>
      <c r="C1168" s="56">
        <v>0.83399999999999996</v>
      </c>
      <c r="D1168" s="93">
        <f t="shared" si="289"/>
        <v>2.9975999999999998</v>
      </c>
      <c r="E1168" s="8">
        <f>IF(Päälaskenta!$C$26,Kaksitasouoma_matriisi!AP1168,Kaksitasouoma_matriisi!AC1168)</f>
        <v>0.103107134107823</v>
      </c>
      <c r="F1168" s="56">
        <f>IF(D1168&lt;Päälaskenta!H$24,(SQRT(POWER(Päälaskenta!C$24/(2*Päälaskenta!E$24),2)+(D1168/Päälaskenta!E$24))-Päälaskenta!C$24/(2*Päälaskenta!E$24)),IF(D1168=Päälaskenta!H$24,Päälaskenta!D$24,Päälaskenta!D$24+(SQRT(POWER((Päälaskenta!C$20+Päälaskenta!G$24)/(2*Päälaskenta!E$20),2)+((D1168-Päälaskenta!H$24)/Päälaskenta!E$20))-(Päälaskenta!C$20+Päälaskenta!G$24)/(2*Päälaskenta!E$20))))</f>
        <v>0.93300000000000005</v>
      </c>
      <c r="G1168" s="57">
        <f>IF(F1168&gt;Päälaskenta!D$24,(2*SQRT((POWER(Päälaskenta!D$24,2))+POWER(Päälaskenta!E$24*Päälaskenta!D$24,2))+Päälaskenta!C$24)+(2*SQRT((POWER((F1168-Päälaskenta!D$24),2))+POWER(Päälaskenta!E$20*(F1168-Päälaskenta!D$24),2))+Päälaskenta!C$20),(2*SQRT((POWER(F1168,2))+POWER(Päälaskenta!E$24*F1168,2))+Päälaskenta!C$24))</f>
        <v>8.82</v>
      </c>
      <c r="H1168" s="57">
        <f t="shared" si="290"/>
        <v>0.34</v>
      </c>
      <c r="I1168" s="62">
        <f t="shared" si="291"/>
        <v>3.116E-2</v>
      </c>
      <c r="J1168" s="8">
        <f>IF(F1168&lt;Päälaskenta!$D$24,0,Kaksitasouoma_matriisi!F1168-Päälaskenta!$D$24)</f>
        <v>0.23300000000000001</v>
      </c>
      <c r="L1168" s="8">
        <f>IF(F1168&gt;Päälaskenta!D$24,F1168-Päälaskenta!D$24,0)</f>
        <v>0.23300000000000001</v>
      </c>
      <c r="M1168" s="8">
        <f>IF(F1168&gt;Päälaskenta!D$24,(Päälaskenta!C$20+(Päälaskenta!E$20*(Kaksitasouoma_matriisi!F1168-Päälaskenta!D$24)))*(Kaksitasouoma_matriisi!F1168-Päälaskenta!D$24),0)</f>
        <v>1.2464335</v>
      </c>
      <c r="N1168" s="8">
        <f>IF(F1168&gt;Päälaskenta!D$24,(2*SQRT((POWER((F1168-Päälaskenta!D$24),2))+POWER(Päälaskenta!E$20*(F1168-Päälaskenta!D$24),2))+Päälaskenta!C$20),0)</f>
        <v>5.8400934471831096</v>
      </c>
      <c r="O1168" s="8">
        <f t="shared" si="297"/>
        <v>0.21342697874144501</v>
      </c>
      <c r="P1168" s="8">
        <f>IF(Päälaskenta!$C$29,IF(L1168&gt;Päälaskenta!$F$28,Kaksitasouoma_matriisi!AQ1168,Kaksitasouoma_matriisi!AR1168),Päälaskenta!$F$20)</f>
        <v>0.12</v>
      </c>
      <c r="Q1168" s="8">
        <f t="shared" si="298"/>
        <v>3.7095458604291101</v>
      </c>
      <c r="R1168" s="8">
        <f t="shared" si="292"/>
        <v>0.43686590748465198</v>
      </c>
      <c r="S1168" s="8">
        <f t="shared" si="299"/>
        <v>0.35049275190746398</v>
      </c>
      <c r="U1168" s="93">
        <f>IF(F1168&gt;Päälaskenta!D$24,Päälaskenta!H$24+L1168*Päälaskenta!G$24,F1168*Päälaskenta!C$24 + F1168*F1168*Päälaskenta!E$24)</f>
        <v>1.7492000000000001</v>
      </c>
      <c r="V1168" s="8">
        <f>IF(F1168&gt;Päälaskenta!D$24,2*SQRT(POWER(Päälaskenta!D$24,2)+POWER(Päälaskenta!E$24*Päälaskenta!D$24,2))+Päälaskenta!C$24,(2*SQRT((POWER(F1168,2))+POWER(Päälaskenta!E$24*F1168,2))+Päälaskenta!C$24))</f>
        <v>2.9798989873223301</v>
      </c>
      <c r="W1168" s="8">
        <f t="shared" si="300"/>
        <v>0.58699976322747505</v>
      </c>
      <c r="X1168" s="8">
        <f>Päälaskenta!F$24</f>
        <v>7.0000000000000007E-2</v>
      </c>
      <c r="Y1168" s="8">
        <f t="shared" si="301"/>
        <v>17.518626199205901</v>
      </c>
      <c r="Z1168" s="8">
        <f t="shared" si="293"/>
        <v>2.0631340925153498</v>
      </c>
      <c r="AA1168" s="8">
        <f t="shared" si="302"/>
        <v>1.1794729547881</v>
      </c>
      <c r="AC1168" s="8">
        <f t="shared" si="294"/>
        <v>0.103107134107823</v>
      </c>
      <c r="AE1168" s="8">
        <v>1166</v>
      </c>
      <c r="AF1168" s="8">
        <f t="shared" si="288"/>
        <v>21.228172059635</v>
      </c>
      <c r="AG1168" s="8">
        <f t="shared" si="295"/>
        <v>1.3869308846095701E-2</v>
      </c>
      <c r="AJ1168" s="132">
        <f>IF(Päälaskenta!$F$28&lt;Kaksitasouoma_matriisi!L1168,Päälaskenta!$C$20*Päälaskenta!$F$28,Päälaskenta!$C$20*Kaksitasouoma_matriisi!L1168)</f>
        <v>1.165</v>
      </c>
      <c r="AK1168" s="134">
        <f>SQRT(Päälaskenta!$D$20^2+(Päälaskenta!$D$20/(1/Päälaskenta!$E$20))^2)</f>
        <v>1.8029999999999999</v>
      </c>
      <c r="AL1168" s="134">
        <f>IF(Päälaskenta!$F$28&lt;Kaksitasouoma_matriisi!L1168,AK1168*Päälaskenta!$F$28*COS(ATAN(1/Päälaskenta!$E$20)),AK1168*Kaksitasouoma_matriisi!L1168*COS(ATAN(1/Päälaskenta!$E$20)))</f>
        <v>0.35</v>
      </c>
      <c r="AM1168" s="134"/>
      <c r="AN1168" s="134">
        <f t="shared" si="303"/>
        <v>1.5149999999999999</v>
      </c>
      <c r="AO1168" s="8">
        <f t="shared" si="296"/>
        <v>0.50540432345876696</v>
      </c>
      <c r="AP1168" s="134">
        <f>Refererenssiarvoja!$B$16*H1168^(1/6)/(Refererenssiarvoja!$B$15^0.5)*(Päälaskenta!$G$28/2)^0.5*(1-AO1168)^(-1.5)</f>
        <v>0.121</v>
      </c>
      <c r="AQ1168" s="8">
        <f>Refererenssiarvoja!$B$16*Kaksitasouoma_matriisi!O1168^(1/6)/(SQRT((2*Refererenssiarvoja!$B$15)/(Päälaskenta!$F$31*Päälaskenta!$G$31*Päälaskenta!$F$28))+SQRT(Refererenssiarvoja!$B$15)/Refererenssiarvoja!$B$17*LN(Kaksitasouoma_matriisi!L1168/Päälaskenta!$F$28))</f>
        <v>-0.19335864165784999</v>
      </c>
      <c r="AR1168" s="8">
        <f>Refererenssiarvoja!$B$16*Kaksitasouoma_matriisi!O1168^(1/6)/(SQRT((2*Refererenssiarvoja!$B$15)/(Päälaskenta!$F$31*Päälaskenta!$G$31*L1168)))</f>
        <v>0.26640150771525001</v>
      </c>
    </row>
    <row r="1169" spans="1:44" x14ac:dyDescent="0.2">
      <c r="A1169" s="8">
        <v>1167</v>
      </c>
      <c r="B1169" s="8">
        <f>IF(Päälaskenta!C$7,Päälaskenta!E$7,Päälaskenta!G$5)</f>
        <v>2.5</v>
      </c>
      <c r="C1169" s="56">
        <v>0.83299999999999996</v>
      </c>
      <c r="D1169" s="93">
        <f t="shared" si="289"/>
        <v>3.0011999999999999</v>
      </c>
      <c r="E1169" s="8">
        <f>IF(Päälaskenta!$C$26,Kaksitasouoma_matriisi!AP1169,Kaksitasouoma_matriisi!AC1169)</f>
        <v>0.103114036971514</v>
      </c>
      <c r="F1169" s="56">
        <f>IF(D1169&lt;Päälaskenta!H$24,(SQRT(POWER(Päälaskenta!C$24/(2*Päälaskenta!E$24),2)+(D1169/Päälaskenta!E$24))-Päälaskenta!C$24/(2*Päälaskenta!E$24)),IF(D1169=Päälaskenta!H$24,Päälaskenta!D$24,Päälaskenta!D$24+(SQRT(POWER((Päälaskenta!C$20+Päälaskenta!G$24)/(2*Päälaskenta!E$20),2)+((D1169-Päälaskenta!H$24)/Päälaskenta!E$20))-(Päälaskenta!C$20+Päälaskenta!G$24)/(2*Päälaskenta!E$20))))</f>
        <v>0.93400000000000005</v>
      </c>
      <c r="G1169" s="57">
        <f>IF(F1169&gt;Päälaskenta!D$24,(2*SQRT((POWER(Päälaskenta!D$24,2))+POWER(Päälaskenta!E$24*Päälaskenta!D$24,2))+Päälaskenta!C$24)+(2*SQRT((POWER((F1169-Päälaskenta!D$24),2))+POWER(Päälaskenta!E$20*(F1169-Päälaskenta!D$24),2))+Päälaskenta!C$20),(2*SQRT((POWER(F1169,2))+POWER(Päälaskenta!E$24*F1169,2))+Päälaskenta!C$24))</f>
        <v>8.82</v>
      </c>
      <c r="H1169" s="57">
        <f t="shared" si="290"/>
        <v>0.34</v>
      </c>
      <c r="I1169" s="62">
        <f t="shared" si="291"/>
        <v>3.109E-2</v>
      </c>
      <c r="J1169" s="8">
        <f>IF(F1169&lt;Päälaskenta!$D$24,0,Kaksitasouoma_matriisi!F1169-Päälaskenta!$D$24)</f>
        <v>0.23400000000000001</v>
      </c>
      <c r="L1169" s="8">
        <f>IF(F1169&gt;Päälaskenta!D$24,F1169-Päälaskenta!D$24,0)</f>
        <v>0.23400000000000001</v>
      </c>
      <c r="M1169" s="8">
        <f>IF(F1169&gt;Päälaskenta!D$24,(Päälaskenta!C$20+(Päälaskenta!E$20*(Kaksitasouoma_matriisi!F1169-Päälaskenta!D$24)))*(Kaksitasouoma_matriisi!F1169-Päälaskenta!D$24),0)</f>
        <v>1.2521340000000001</v>
      </c>
      <c r="N1169" s="8">
        <f>IF(F1169&gt;Päälaskenta!D$24,(2*SQRT((POWER((F1169-Päälaskenta!D$24),2))+POWER(Päälaskenta!E$20*(F1169-Päälaskenta!D$24),2))+Päälaskenta!C$20),0)</f>
        <v>5.8436989984585699</v>
      </c>
      <c r="O1169" s="8">
        <f t="shared" si="297"/>
        <v>0.21427078984223599</v>
      </c>
      <c r="P1169" s="8">
        <f>IF(Päälaskenta!$C$29,IF(L1169&gt;Päälaskenta!$F$28,Kaksitasouoma_matriisi!AQ1169,Kaksitasouoma_matriisi!AR1169),Päälaskenta!$F$20)</f>
        <v>0.12</v>
      </c>
      <c r="Q1169" s="8">
        <f t="shared" si="298"/>
        <v>3.7363269803899399</v>
      </c>
      <c r="R1169" s="8">
        <f t="shared" si="292"/>
        <v>0.43863833036102401</v>
      </c>
      <c r="S1169" s="8">
        <f t="shared" si="299"/>
        <v>0.35031261060000302</v>
      </c>
      <c r="U1169" s="93">
        <f>IF(F1169&gt;Päälaskenta!D$24,Päälaskenta!H$24+L1169*Päälaskenta!G$24,F1169*Päälaskenta!C$24 + F1169*F1169*Päälaskenta!E$24)</f>
        <v>1.7516</v>
      </c>
      <c r="V1169" s="8">
        <f>IF(F1169&gt;Päälaskenta!D$24,2*SQRT(POWER(Päälaskenta!D$24,2)+POWER(Päälaskenta!E$24*Päälaskenta!D$24,2))+Päälaskenta!C$24,(2*SQRT((POWER(F1169,2))+POWER(Päälaskenta!E$24*F1169,2))+Päälaskenta!C$24))</f>
        <v>2.9798989873223301</v>
      </c>
      <c r="W1169" s="8">
        <f t="shared" si="300"/>
        <v>0.58780515965541102</v>
      </c>
      <c r="X1169" s="8">
        <f>Päälaskenta!F$24</f>
        <v>7.0000000000000007E-2</v>
      </c>
      <c r="Y1169" s="8">
        <f t="shared" si="301"/>
        <v>17.5587054060566</v>
      </c>
      <c r="Z1169" s="8">
        <f t="shared" si="293"/>
        <v>2.06136166963898</v>
      </c>
      <c r="AA1169" s="8">
        <f t="shared" si="302"/>
        <v>1.17684498152488</v>
      </c>
      <c r="AC1169" s="8">
        <f t="shared" si="294"/>
        <v>0.103114036971514</v>
      </c>
      <c r="AE1169" s="8">
        <v>1167</v>
      </c>
      <c r="AF1169" s="8">
        <f t="shared" si="288"/>
        <v>21.295032386446501</v>
      </c>
      <c r="AG1169" s="8">
        <f t="shared" si="295"/>
        <v>1.3782354220591901E-2</v>
      </c>
      <c r="AJ1169" s="132">
        <f>IF(Päälaskenta!$F$28&lt;Kaksitasouoma_matriisi!L1169,Päälaskenta!$C$20*Päälaskenta!$F$28,Päälaskenta!$C$20*Kaksitasouoma_matriisi!L1169)</f>
        <v>1.17</v>
      </c>
      <c r="AK1169" s="134">
        <f>SQRT(Päälaskenta!$D$20^2+(Päälaskenta!$D$20/(1/Päälaskenta!$E$20))^2)</f>
        <v>1.8029999999999999</v>
      </c>
      <c r="AL1169" s="134">
        <f>IF(Päälaskenta!$F$28&lt;Kaksitasouoma_matriisi!L1169,AK1169*Päälaskenta!$F$28*COS(ATAN(1/Päälaskenta!$E$20)),AK1169*Kaksitasouoma_matriisi!L1169*COS(ATAN(1/Päälaskenta!$E$20)))</f>
        <v>0.35099999999999998</v>
      </c>
      <c r="AM1169" s="134"/>
      <c r="AN1169" s="134">
        <f t="shared" si="303"/>
        <v>1.5209999999999999</v>
      </c>
      <c r="AO1169" s="8">
        <f t="shared" si="296"/>
        <v>0.50679728108756505</v>
      </c>
      <c r="AP1169" s="134">
        <f>Refererenssiarvoja!$B$16*H1169^(1/6)/(Refererenssiarvoja!$B$15^0.5)*(Päälaskenta!$G$28/2)^0.5*(1-AO1169)^(-1.5)</f>
        <v>0.122</v>
      </c>
      <c r="AQ1169" s="8">
        <f>Refererenssiarvoja!$B$16*Kaksitasouoma_matriisi!O1169^(1/6)/(SQRT((2*Refererenssiarvoja!$B$15)/(Päälaskenta!$F$31*Päälaskenta!$G$31*Päälaskenta!$F$28))+SQRT(Refererenssiarvoja!$B$15)/Refererenssiarvoja!$B$17*LN(Kaksitasouoma_matriisi!L1169/Päälaskenta!$F$28))</f>
        <v>-0.195122475349432</v>
      </c>
      <c r="AR1169" s="8">
        <f>Refererenssiarvoja!$B$16*Kaksitasouoma_matriisi!O1169^(1/6)/(SQRT((2*Refererenssiarvoja!$B$15)/(Päälaskenta!$F$31*Päälaskenta!$G$31*L1169)))</f>
        <v>0.26714820201494399</v>
      </c>
    </row>
    <row r="1170" spans="1:44" x14ac:dyDescent="0.2">
      <c r="A1170" s="8">
        <v>1168</v>
      </c>
      <c r="B1170" s="8">
        <f>IF(Päälaskenta!C$7,Päälaskenta!E$7,Päälaskenta!G$5)</f>
        <v>2.5</v>
      </c>
      <c r="C1170" s="56">
        <v>0.83199999999999996</v>
      </c>
      <c r="D1170" s="93">
        <f t="shared" si="289"/>
        <v>3.0047999999999999</v>
      </c>
      <c r="E1170" s="8">
        <f>IF(Päälaskenta!$C$26,Kaksitasouoma_matriisi!AP1170,Kaksitasouoma_matriisi!AC1170)</f>
        <v>0.103114036971514</v>
      </c>
      <c r="F1170" s="56">
        <f>IF(D1170&lt;Päälaskenta!H$24,(SQRT(POWER(Päälaskenta!C$24/(2*Päälaskenta!E$24),2)+(D1170/Päälaskenta!E$24))-Päälaskenta!C$24/(2*Päälaskenta!E$24)),IF(D1170=Päälaskenta!H$24,Päälaskenta!D$24,Päälaskenta!D$24+(SQRT(POWER((Päälaskenta!C$20+Päälaskenta!G$24)/(2*Päälaskenta!E$20),2)+((D1170-Päälaskenta!H$24)/Päälaskenta!E$20))-(Päälaskenta!C$20+Päälaskenta!G$24)/(2*Päälaskenta!E$20))))</f>
        <v>0.93400000000000005</v>
      </c>
      <c r="G1170" s="57">
        <f>IF(F1170&gt;Päälaskenta!D$24,(2*SQRT((POWER(Päälaskenta!D$24,2))+POWER(Päälaskenta!E$24*Päälaskenta!D$24,2))+Päälaskenta!C$24)+(2*SQRT((POWER((F1170-Päälaskenta!D$24),2))+POWER(Päälaskenta!E$20*(F1170-Päälaskenta!D$24),2))+Päälaskenta!C$20),(2*SQRT((POWER(F1170,2))+POWER(Päälaskenta!E$24*F1170,2))+Päälaskenta!C$24))</f>
        <v>8.82</v>
      </c>
      <c r="H1170" s="57">
        <f t="shared" si="290"/>
        <v>0.34</v>
      </c>
      <c r="I1170" s="62">
        <f t="shared" si="291"/>
        <v>3.1015000000000001E-2</v>
      </c>
      <c r="J1170" s="8">
        <f>IF(F1170&lt;Päälaskenta!$D$24,0,Kaksitasouoma_matriisi!F1170-Päälaskenta!$D$24)</f>
        <v>0.23400000000000001</v>
      </c>
      <c r="L1170" s="8">
        <f>IF(F1170&gt;Päälaskenta!D$24,F1170-Päälaskenta!D$24,0)</f>
        <v>0.23400000000000001</v>
      </c>
      <c r="M1170" s="8">
        <f>IF(F1170&gt;Päälaskenta!D$24,(Päälaskenta!C$20+(Päälaskenta!E$20*(Kaksitasouoma_matriisi!F1170-Päälaskenta!D$24)))*(Kaksitasouoma_matriisi!F1170-Päälaskenta!D$24),0)</f>
        <v>1.2521340000000001</v>
      </c>
      <c r="N1170" s="8">
        <f>IF(F1170&gt;Päälaskenta!D$24,(2*SQRT((POWER((F1170-Päälaskenta!D$24),2))+POWER(Päälaskenta!E$20*(F1170-Päälaskenta!D$24),2))+Päälaskenta!C$20),0)</f>
        <v>5.8436989984585699</v>
      </c>
      <c r="O1170" s="8">
        <f t="shared" si="297"/>
        <v>0.21427078984223599</v>
      </c>
      <c r="P1170" s="8">
        <f>IF(Päälaskenta!$C$29,IF(L1170&gt;Päälaskenta!$F$28,Kaksitasouoma_matriisi!AQ1170,Kaksitasouoma_matriisi!AR1170),Päälaskenta!$F$20)</f>
        <v>0.12</v>
      </c>
      <c r="Q1170" s="8">
        <f t="shared" si="298"/>
        <v>3.7363269803899399</v>
      </c>
      <c r="R1170" s="8">
        <f t="shared" si="292"/>
        <v>0.43863833036102401</v>
      </c>
      <c r="S1170" s="8">
        <f t="shared" si="299"/>
        <v>0.35031261060000302</v>
      </c>
      <c r="U1170" s="93">
        <f>IF(F1170&gt;Päälaskenta!D$24,Päälaskenta!H$24+L1170*Päälaskenta!G$24,F1170*Päälaskenta!C$24 + F1170*F1170*Päälaskenta!E$24)</f>
        <v>1.7516</v>
      </c>
      <c r="V1170" s="8">
        <f>IF(F1170&gt;Päälaskenta!D$24,2*SQRT(POWER(Päälaskenta!D$24,2)+POWER(Päälaskenta!E$24*Päälaskenta!D$24,2))+Päälaskenta!C$24,(2*SQRT((POWER(F1170,2))+POWER(Päälaskenta!E$24*F1170,2))+Päälaskenta!C$24))</f>
        <v>2.9798989873223301</v>
      </c>
      <c r="W1170" s="8">
        <f t="shared" si="300"/>
        <v>0.58780515965541102</v>
      </c>
      <c r="X1170" s="8">
        <f>Päälaskenta!F$24</f>
        <v>7.0000000000000007E-2</v>
      </c>
      <c r="Y1170" s="8">
        <f t="shared" si="301"/>
        <v>17.5587054060566</v>
      </c>
      <c r="Z1170" s="8">
        <f t="shared" si="293"/>
        <v>2.06136166963898</v>
      </c>
      <c r="AA1170" s="8">
        <f t="shared" si="302"/>
        <v>1.17684498152488</v>
      </c>
      <c r="AC1170" s="8">
        <f t="shared" si="294"/>
        <v>0.103114036971514</v>
      </c>
      <c r="AE1170" s="8">
        <v>1168</v>
      </c>
      <c r="AF1170" s="8">
        <f t="shared" si="288"/>
        <v>21.295032386446501</v>
      </c>
      <c r="AG1170" s="8">
        <f t="shared" si="295"/>
        <v>1.3782354220591901E-2</v>
      </c>
      <c r="AJ1170" s="132">
        <f>IF(Päälaskenta!$F$28&lt;Kaksitasouoma_matriisi!L1170,Päälaskenta!$C$20*Päälaskenta!$F$28,Päälaskenta!$C$20*Kaksitasouoma_matriisi!L1170)</f>
        <v>1.17</v>
      </c>
      <c r="AK1170" s="134">
        <f>SQRT(Päälaskenta!$D$20^2+(Päälaskenta!$D$20/(1/Päälaskenta!$E$20))^2)</f>
        <v>1.8029999999999999</v>
      </c>
      <c r="AL1170" s="134">
        <f>IF(Päälaskenta!$F$28&lt;Kaksitasouoma_matriisi!L1170,AK1170*Päälaskenta!$F$28*COS(ATAN(1/Päälaskenta!$E$20)),AK1170*Kaksitasouoma_matriisi!L1170*COS(ATAN(1/Päälaskenta!$E$20)))</f>
        <v>0.35099999999999998</v>
      </c>
      <c r="AM1170" s="134"/>
      <c r="AN1170" s="134">
        <f t="shared" si="303"/>
        <v>1.5209999999999999</v>
      </c>
      <c r="AO1170" s="8">
        <f t="shared" si="296"/>
        <v>0.50619009584664498</v>
      </c>
      <c r="AP1170" s="134">
        <f>Refererenssiarvoja!$B$16*H1170^(1/6)/(Refererenssiarvoja!$B$15^0.5)*(Päälaskenta!$G$28/2)^0.5*(1-AO1170)^(-1.5)</f>
        <v>0.122</v>
      </c>
      <c r="AQ1170" s="8">
        <f>Refererenssiarvoja!$B$16*Kaksitasouoma_matriisi!O1170^(1/6)/(SQRT((2*Refererenssiarvoja!$B$15)/(Päälaskenta!$F$31*Päälaskenta!$G$31*Päälaskenta!$F$28))+SQRT(Refererenssiarvoja!$B$15)/Refererenssiarvoja!$B$17*LN(Kaksitasouoma_matriisi!L1170/Päälaskenta!$F$28))</f>
        <v>-0.195122475349432</v>
      </c>
      <c r="AR1170" s="8">
        <f>Refererenssiarvoja!$B$16*Kaksitasouoma_matriisi!O1170^(1/6)/(SQRT((2*Refererenssiarvoja!$B$15)/(Päälaskenta!$F$31*Päälaskenta!$G$31*L1170)))</f>
        <v>0.26714820201494399</v>
      </c>
    </row>
    <row r="1171" spans="1:44" x14ac:dyDescent="0.2">
      <c r="A1171" s="8">
        <v>1169</v>
      </c>
      <c r="B1171" s="8">
        <f>IF(Päälaskenta!C$7,Päälaskenta!E$7,Päälaskenta!G$5)</f>
        <v>2.5</v>
      </c>
      <c r="C1171" s="56">
        <v>0.83099999999999996</v>
      </c>
      <c r="D1171" s="93">
        <f t="shared" si="289"/>
        <v>3.0084</v>
      </c>
      <c r="E1171" s="8">
        <f>IF(Päälaskenta!$C$26,Kaksitasouoma_matriisi!AP1171,Kaksitasouoma_matriisi!AC1171)</f>
        <v>0.103120934196131</v>
      </c>
      <c r="F1171" s="56">
        <f>IF(D1171&lt;Päälaskenta!H$24,(SQRT(POWER(Päälaskenta!C$24/(2*Päälaskenta!E$24),2)+(D1171/Päälaskenta!E$24))-Päälaskenta!C$24/(2*Päälaskenta!E$24)),IF(D1171=Päälaskenta!H$24,Päälaskenta!D$24,Päälaskenta!D$24+(SQRT(POWER((Päälaskenta!C$20+Päälaskenta!G$24)/(2*Päälaskenta!E$20),2)+((D1171-Päälaskenta!H$24)/Päälaskenta!E$20))-(Päälaskenta!C$20+Päälaskenta!G$24)/(2*Päälaskenta!E$20))))</f>
        <v>0.93500000000000005</v>
      </c>
      <c r="G1171" s="57">
        <f>IF(F1171&gt;Päälaskenta!D$24,(2*SQRT((POWER(Päälaskenta!D$24,2))+POWER(Päälaskenta!E$24*Päälaskenta!D$24,2))+Päälaskenta!C$24)+(2*SQRT((POWER((F1171-Päälaskenta!D$24),2))+POWER(Päälaskenta!E$20*(F1171-Päälaskenta!D$24),2))+Päälaskenta!C$20),(2*SQRT((POWER(F1171,2))+POWER(Päälaskenta!E$24*F1171,2))+Päälaskenta!C$24))</f>
        <v>8.83</v>
      </c>
      <c r="H1171" s="57">
        <f t="shared" si="290"/>
        <v>0.34</v>
      </c>
      <c r="I1171" s="62">
        <f t="shared" si="291"/>
        <v>3.0945E-2</v>
      </c>
      <c r="J1171" s="8">
        <f>IF(F1171&lt;Päälaskenta!$D$24,0,Kaksitasouoma_matriisi!F1171-Päälaskenta!$D$24)</f>
        <v>0.23499999999999999</v>
      </c>
      <c r="L1171" s="8">
        <f>IF(F1171&gt;Päälaskenta!D$24,F1171-Päälaskenta!D$24,0)</f>
        <v>0.23499999999999999</v>
      </c>
      <c r="M1171" s="8">
        <f>IF(F1171&gt;Päälaskenta!D$24,(Päälaskenta!C$20+(Päälaskenta!E$20*(Kaksitasouoma_matriisi!F1171-Päälaskenta!D$24)))*(Kaksitasouoma_matriisi!F1171-Päälaskenta!D$24),0)</f>
        <v>1.2578374999999999</v>
      </c>
      <c r="N1171" s="8">
        <f>IF(F1171&gt;Päälaskenta!D$24,(2*SQRT((POWER((F1171-Päälaskenta!D$24),2))+POWER(Päälaskenta!E$20*(F1171-Päälaskenta!D$24),2))+Päälaskenta!C$20),0)</f>
        <v>5.8473045497340399</v>
      </c>
      <c r="O1171" s="8">
        <f t="shared" si="297"/>
        <v>0.21511407338227501</v>
      </c>
      <c r="P1171" s="8">
        <f>IF(Päälaskenta!$C$29,IF(L1171&gt;Päälaskenta!$F$28,Kaksitasouoma_matriisi!AQ1171,Kaksitasouoma_matriisi!AR1171),Päälaskenta!$F$20)</f>
        <v>0.12</v>
      </c>
      <c r="Q1171" s="8">
        <f t="shared" si="298"/>
        <v>3.7631873623290102</v>
      </c>
      <c r="R1171" s="8">
        <f t="shared" si="292"/>
        <v>0.440406545140622</v>
      </c>
      <c r="S1171" s="8">
        <f t="shared" si="299"/>
        <v>0.35012992150466299</v>
      </c>
      <c r="U1171" s="93">
        <f>IF(F1171&gt;Päälaskenta!D$24,Päälaskenta!H$24+L1171*Päälaskenta!G$24,F1171*Päälaskenta!C$24 + F1171*F1171*Päälaskenta!E$24)</f>
        <v>1.754</v>
      </c>
      <c r="V1171" s="8">
        <f>IF(F1171&gt;Päälaskenta!D$24,2*SQRT(POWER(Päälaskenta!D$24,2)+POWER(Päälaskenta!E$24*Päälaskenta!D$24,2))+Päälaskenta!C$24,(2*SQRT((POWER(F1171,2))+POWER(Päälaskenta!E$24*F1171,2))+Päälaskenta!C$24))</f>
        <v>2.9798989873223301</v>
      </c>
      <c r="W1171" s="8">
        <f t="shared" si="300"/>
        <v>0.588610556083347</v>
      </c>
      <c r="X1171" s="8">
        <f>Päälaskenta!F$24</f>
        <v>7.0000000000000007E-2</v>
      </c>
      <c r="Y1171" s="8">
        <f t="shared" si="301"/>
        <v>17.5988212400149</v>
      </c>
      <c r="Z1171" s="8">
        <f t="shared" si="293"/>
        <v>2.0595934548593799</v>
      </c>
      <c r="AA1171" s="8">
        <f t="shared" si="302"/>
        <v>1.1742265991216501</v>
      </c>
      <c r="AC1171" s="8">
        <f t="shared" si="294"/>
        <v>0.103120934196131</v>
      </c>
      <c r="AE1171" s="8">
        <v>1169</v>
      </c>
      <c r="AF1171" s="8">
        <f t="shared" si="288"/>
        <v>21.362008602343899</v>
      </c>
      <c r="AG1171" s="8">
        <f t="shared" si="295"/>
        <v>1.3696066187568899E-2</v>
      </c>
      <c r="AJ1171" s="132">
        <f>IF(Päälaskenta!$F$28&lt;Kaksitasouoma_matriisi!L1171,Päälaskenta!$C$20*Päälaskenta!$F$28,Päälaskenta!$C$20*Kaksitasouoma_matriisi!L1171)</f>
        <v>1.175</v>
      </c>
      <c r="AK1171" s="134">
        <f>SQRT(Päälaskenta!$D$20^2+(Päälaskenta!$D$20/(1/Päälaskenta!$E$20))^2)</f>
        <v>1.8029999999999999</v>
      </c>
      <c r="AL1171" s="134">
        <f>IF(Päälaskenta!$F$28&lt;Kaksitasouoma_matriisi!L1171,AK1171*Päälaskenta!$F$28*COS(ATAN(1/Päälaskenta!$E$20)),AK1171*Kaksitasouoma_matriisi!L1171*COS(ATAN(1/Päälaskenta!$E$20)))</f>
        <v>0.35299999999999998</v>
      </c>
      <c r="AM1171" s="134"/>
      <c r="AN1171" s="134">
        <f t="shared" si="303"/>
        <v>1.528</v>
      </c>
      <c r="AO1171" s="8">
        <f t="shared" si="296"/>
        <v>0.50791118202366703</v>
      </c>
      <c r="AP1171" s="134">
        <f>Refererenssiarvoja!$B$16*H1171^(1/6)/(Refererenssiarvoja!$B$15^0.5)*(Päälaskenta!$G$28/2)^0.5*(1-AO1171)^(-1.5)</f>
        <v>0.122</v>
      </c>
      <c r="AQ1171" s="8">
        <f>Refererenssiarvoja!$B$16*Kaksitasouoma_matriisi!O1171^(1/6)/(SQRT((2*Refererenssiarvoja!$B$15)/(Päälaskenta!$F$31*Päälaskenta!$G$31*Päälaskenta!$F$28))+SQRT(Refererenssiarvoja!$B$15)/Refererenssiarvoja!$B$17*LN(Kaksitasouoma_matriisi!L1171/Päälaskenta!$F$28))</f>
        <v>-0.19690873526967001</v>
      </c>
      <c r="AR1171" s="8">
        <f>Refererenssiarvoja!$B$16*Kaksitasouoma_matriisi!O1171^(1/6)/(SQRT((2*Refererenssiarvoja!$B$15)/(Päälaskenta!$F$31*Päälaskenta!$G$31*L1171)))</f>
        <v>0.26789374098959201</v>
      </c>
    </row>
    <row r="1172" spans="1:44" x14ac:dyDescent="0.2">
      <c r="A1172" s="8">
        <v>1170</v>
      </c>
      <c r="B1172" s="8">
        <f>IF(Päälaskenta!C$7,Päälaskenta!E$7,Päälaskenta!G$5)</f>
        <v>2.5</v>
      </c>
      <c r="C1172" s="56">
        <v>0.83</v>
      </c>
      <c r="D1172" s="93">
        <f t="shared" si="289"/>
        <v>3.012</v>
      </c>
      <c r="E1172" s="8">
        <f>IF(Päälaskenta!$C$26,Kaksitasouoma_matriisi!AP1172,Kaksitasouoma_matriisi!AC1172)</f>
        <v>0.103120934196131</v>
      </c>
      <c r="F1172" s="56">
        <f>IF(D1172&lt;Päälaskenta!H$24,(SQRT(POWER(Päälaskenta!C$24/(2*Päälaskenta!E$24),2)+(D1172/Päälaskenta!E$24))-Päälaskenta!C$24/(2*Päälaskenta!E$24)),IF(D1172=Päälaskenta!H$24,Päälaskenta!D$24,Päälaskenta!D$24+(SQRT(POWER((Päälaskenta!C$20+Päälaskenta!G$24)/(2*Päälaskenta!E$20),2)+((D1172-Päälaskenta!H$24)/Päälaskenta!E$20))-(Päälaskenta!C$20+Päälaskenta!G$24)/(2*Päälaskenta!E$20))))</f>
        <v>0.93500000000000005</v>
      </c>
      <c r="G1172" s="57">
        <f>IF(F1172&gt;Päälaskenta!D$24,(2*SQRT((POWER(Päälaskenta!D$24,2))+POWER(Päälaskenta!E$24*Päälaskenta!D$24,2))+Päälaskenta!C$24)+(2*SQRT((POWER((F1172-Päälaskenta!D$24),2))+POWER(Päälaskenta!E$20*(F1172-Päälaskenta!D$24),2))+Päälaskenta!C$20),(2*SQRT((POWER(F1172,2))+POWER(Päälaskenta!E$24*F1172,2))+Päälaskenta!C$24))</f>
        <v>8.83</v>
      </c>
      <c r="H1172" s="57">
        <f t="shared" si="290"/>
        <v>0.34</v>
      </c>
      <c r="I1172" s="62">
        <f t="shared" si="291"/>
        <v>3.0870999999999999E-2</v>
      </c>
      <c r="J1172" s="8">
        <f>IF(F1172&lt;Päälaskenta!$D$24,0,Kaksitasouoma_matriisi!F1172-Päälaskenta!$D$24)</f>
        <v>0.23499999999999999</v>
      </c>
      <c r="L1172" s="8">
        <f>IF(F1172&gt;Päälaskenta!D$24,F1172-Päälaskenta!D$24,0)</f>
        <v>0.23499999999999999</v>
      </c>
      <c r="M1172" s="8">
        <f>IF(F1172&gt;Päälaskenta!D$24,(Päälaskenta!C$20+(Päälaskenta!E$20*(Kaksitasouoma_matriisi!F1172-Päälaskenta!D$24)))*(Kaksitasouoma_matriisi!F1172-Päälaskenta!D$24),0)</f>
        <v>1.2578374999999999</v>
      </c>
      <c r="N1172" s="8">
        <f>IF(F1172&gt;Päälaskenta!D$24,(2*SQRT((POWER((F1172-Päälaskenta!D$24),2))+POWER(Päälaskenta!E$20*(F1172-Päälaskenta!D$24),2))+Päälaskenta!C$20),0)</f>
        <v>5.8473045497340399</v>
      </c>
      <c r="O1172" s="8">
        <f t="shared" si="297"/>
        <v>0.21511407338227501</v>
      </c>
      <c r="P1172" s="8">
        <f>IF(Päälaskenta!$C$29,IF(L1172&gt;Päälaskenta!$F$28,Kaksitasouoma_matriisi!AQ1172,Kaksitasouoma_matriisi!AR1172),Päälaskenta!$F$20)</f>
        <v>0.12</v>
      </c>
      <c r="Q1172" s="8">
        <f t="shared" si="298"/>
        <v>3.7631873623290102</v>
      </c>
      <c r="R1172" s="8">
        <f t="shared" si="292"/>
        <v>0.440406545140622</v>
      </c>
      <c r="S1172" s="8">
        <f t="shared" si="299"/>
        <v>0.35012992150466299</v>
      </c>
      <c r="U1172" s="93">
        <f>IF(F1172&gt;Päälaskenta!D$24,Päälaskenta!H$24+L1172*Päälaskenta!G$24,F1172*Päälaskenta!C$24 + F1172*F1172*Päälaskenta!E$24)</f>
        <v>1.754</v>
      </c>
      <c r="V1172" s="8">
        <f>IF(F1172&gt;Päälaskenta!D$24,2*SQRT(POWER(Päälaskenta!D$24,2)+POWER(Päälaskenta!E$24*Päälaskenta!D$24,2))+Päälaskenta!C$24,(2*SQRT((POWER(F1172,2))+POWER(Päälaskenta!E$24*F1172,2))+Päälaskenta!C$24))</f>
        <v>2.9798989873223301</v>
      </c>
      <c r="W1172" s="8">
        <f t="shared" si="300"/>
        <v>0.588610556083347</v>
      </c>
      <c r="X1172" s="8">
        <f>Päälaskenta!F$24</f>
        <v>7.0000000000000007E-2</v>
      </c>
      <c r="Y1172" s="8">
        <f t="shared" si="301"/>
        <v>17.5988212400149</v>
      </c>
      <c r="Z1172" s="8">
        <f t="shared" si="293"/>
        <v>2.0595934548593799</v>
      </c>
      <c r="AA1172" s="8">
        <f t="shared" si="302"/>
        <v>1.1742265991216501</v>
      </c>
      <c r="AC1172" s="8">
        <f t="shared" si="294"/>
        <v>0.103120934196131</v>
      </c>
      <c r="AE1172" s="8">
        <v>1170</v>
      </c>
      <c r="AF1172" s="8">
        <f t="shared" si="288"/>
        <v>21.362008602343899</v>
      </c>
      <c r="AG1172" s="8">
        <f t="shared" si="295"/>
        <v>1.3696066187568899E-2</v>
      </c>
      <c r="AJ1172" s="132">
        <f>IF(Päälaskenta!$F$28&lt;Kaksitasouoma_matriisi!L1172,Päälaskenta!$C$20*Päälaskenta!$F$28,Päälaskenta!$C$20*Kaksitasouoma_matriisi!L1172)</f>
        <v>1.175</v>
      </c>
      <c r="AK1172" s="134">
        <f>SQRT(Päälaskenta!$D$20^2+(Päälaskenta!$D$20/(1/Päälaskenta!$E$20))^2)</f>
        <v>1.8029999999999999</v>
      </c>
      <c r="AL1172" s="134">
        <f>IF(Päälaskenta!$F$28&lt;Kaksitasouoma_matriisi!L1172,AK1172*Päälaskenta!$F$28*COS(ATAN(1/Päälaskenta!$E$20)),AK1172*Kaksitasouoma_matriisi!L1172*COS(ATAN(1/Päälaskenta!$E$20)))</f>
        <v>0.35299999999999998</v>
      </c>
      <c r="AM1172" s="134"/>
      <c r="AN1172" s="134">
        <f t="shared" si="303"/>
        <v>1.528</v>
      </c>
      <c r="AO1172" s="8">
        <f t="shared" si="296"/>
        <v>0.50730411686586996</v>
      </c>
      <c r="AP1172" s="134">
        <f>Refererenssiarvoja!$B$16*H1172^(1/6)/(Refererenssiarvoja!$B$15^0.5)*(Päälaskenta!$G$28/2)^0.5*(1-AO1172)^(-1.5)</f>
        <v>0.122</v>
      </c>
      <c r="AQ1172" s="8">
        <f>Refererenssiarvoja!$B$16*Kaksitasouoma_matriisi!O1172^(1/6)/(SQRT((2*Refererenssiarvoja!$B$15)/(Päälaskenta!$F$31*Päälaskenta!$G$31*Päälaskenta!$F$28))+SQRT(Refererenssiarvoja!$B$15)/Refererenssiarvoja!$B$17*LN(Kaksitasouoma_matriisi!L1172/Päälaskenta!$F$28))</f>
        <v>-0.19690873526967001</v>
      </c>
      <c r="AR1172" s="8">
        <f>Refererenssiarvoja!$B$16*Kaksitasouoma_matriisi!O1172^(1/6)/(SQRT((2*Refererenssiarvoja!$B$15)/(Päälaskenta!$F$31*Päälaskenta!$G$31*L1172)))</f>
        <v>0.26789374098959201</v>
      </c>
    </row>
    <row r="1173" spans="1:44" x14ac:dyDescent="0.2">
      <c r="A1173" s="8">
        <v>1171</v>
      </c>
      <c r="B1173" s="8">
        <f>IF(Päälaskenta!C$7,Päälaskenta!E$7,Päälaskenta!G$5)</f>
        <v>2.5</v>
      </c>
      <c r="C1173" s="56">
        <v>0.82899999999999996</v>
      </c>
      <c r="D1173" s="93">
        <f t="shared" si="289"/>
        <v>3.0156999999999998</v>
      </c>
      <c r="E1173" s="8">
        <f>IF(Päälaskenta!$C$26,Kaksitasouoma_matriisi!AP1173,Kaksitasouoma_matriisi!AC1173)</f>
        <v>0.103120934196131</v>
      </c>
      <c r="F1173" s="56">
        <f>IF(D1173&lt;Päälaskenta!H$24,(SQRT(POWER(Päälaskenta!C$24/(2*Päälaskenta!E$24),2)+(D1173/Päälaskenta!E$24))-Päälaskenta!C$24/(2*Päälaskenta!E$24)),IF(D1173=Päälaskenta!H$24,Päälaskenta!D$24,Päälaskenta!D$24+(SQRT(POWER((Päälaskenta!C$20+Päälaskenta!G$24)/(2*Päälaskenta!E$20),2)+((D1173-Päälaskenta!H$24)/Päälaskenta!E$20))-(Päälaskenta!C$20+Päälaskenta!G$24)/(2*Päälaskenta!E$20))))</f>
        <v>0.93500000000000005</v>
      </c>
      <c r="G1173" s="57">
        <f>IF(F1173&gt;Päälaskenta!D$24,(2*SQRT((POWER(Päälaskenta!D$24,2))+POWER(Päälaskenta!E$24*Päälaskenta!D$24,2))+Päälaskenta!C$24)+(2*SQRT((POWER((F1173-Päälaskenta!D$24),2))+POWER(Päälaskenta!E$20*(F1173-Päälaskenta!D$24),2))+Päälaskenta!C$20),(2*SQRT((POWER(F1173,2))+POWER(Päälaskenta!E$24*F1173,2))+Päälaskenta!C$24))</f>
        <v>8.83</v>
      </c>
      <c r="H1173" s="57">
        <f t="shared" si="290"/>
        <v>0.34</v>
      </c>
      <c r="I1173" s="62">
        <f t="shared" si="291"/>
        <v>3.0796E-2</v>
      </c>
      <c r="J1173" s="8">
        <f>IF(F1173&lt;Päälaskenta!$D$24,0,Kaksitasouoma_matriisi!F1173-Päälaskenta!$D$24)</f>
        <v>0.23499999999999999</v>
      </c>
      <c r="L1173" s="8">
        <f>IF(F1173&gt;Päälaskenta!D$24,F1173-Päälaskenta!D$24,0)</f>
        <v>0.23499999999999999</v>
      </c>
      <c r="M1173" s="8">
        <f>IF(F1173&gt;Päälaskenta!D$24,(Päälaskenta!C$20+(Päälaskenta!E$20*(Kaksitasouoma_matriisi!F1173-Päälaskenta!D$24)))*(Kaksitasouoma_matriisi!F1173-Päälaskenta!D$24),0)</f>
        <v>1.2578374999999999</v>
      </c>
      <c r="N1173" s="8">
        <f>IF(F1173&gt;Päälaskenta!D$24,(2*SQRT((POWER((F1173-Päälaskenta!D$24),2))+POWER(Päälaskenta!E$20*(F1173-Päälaskenta!D$24),2))+Päälaskenta!C$20),0)</f>
        <v>5.8473045497340399</v>
      </c>
      <c r="O1173" s="8">
        <f t="shared" si="297"/>
        <v>0.21511407338227501</v>
      </c>
      <c r="P1173" s="8">
        <f>IF(Päälaskenta!$C$29,IF(L1173&gt;Päälaskenta!$F$28,Kaksitasouoma_matriisi!AQ1173,Kaksitasouoma_matriisi!AR1173),Päälaskenta!$F$20)</f>
        <v>0.12</v>
      </c>
      <c r="Q1173" s="8">
        <f t="shared" si="298"/>
        <v>3.7631873623290102</v>
      </c>
      <c r="R1173" s="8">
        <f t="shared" si="292"/>
        <v>0.440406545140622</v>
      </c>
      <c r="S1173" s="8">
        <f t="shared" si="299"/>
        <v>0.35012992150466299</v>
      </c>
      <c r="U1173" s="93">
        <f>IF(F1173&gt;Päälaskenta!D$24,Päälaskenta!H$24+L1173*Päälaskenta!G$24,F1173*Päälaskenta!C$24 + F1173*F1173*Päälaskenta!E$24)</f>
        <v>1.754</v>
      </c>
      <c r="V1173" s="8">
        <f>IF(F1173&gt;Päälaskenta!D$24,2*SQRT(POWER(Päälaskenta!D$24,2)+POWER(Päälaskenta!E$24*Päälaskenta!D$24,2))+Päälaskenta!C$24,(2*SQRT((POWER(F1173,2))+POWER(Päälaskenta!E$24*F1173,2))+Päälaskenta!C$24))</f>
        <v>2.9798989873223301</v>
      </c>
      <c r="W1173" s="8">
        <f t="shared" si="300"/>
        <v>0.588610556083347</v>
      </c>
      <c r="X1173" s="8">
        <f>Päälaskenta!F$24</f>
        <v>7.0000000000000007E-2</v>
      </c>
      <c r="Y1173" s="8">
        <f t="shared" si="301"/>
        <v>17.5988212400149</v>
      </c>
      <c r="Z1173" s="8">
        <f t="shared" si="293"/>
        <v>2.0595934548593799</v>
      </c>
      <c r="AA1173" s="8">
        <f t="shared" si="302"/>
        <v>1.1742265991216501</v>
      </c>
      <c r="AC1173" s="8">
        <f t="shared" si="294"/>
        <v>0.103120934196131</v>
      </c>
      <c r="AE1173" s="8">
        <v>1171</v>
      </c>
      <c r="AF1173" s="8">
        <f t="shared" si="288"/>
        <v>21.362008602343899</v>
      </c>
      <c r="AG1173" s="8">
        <f t="shared" si="295"/>
        <v>1.3696066187568899E-2</v>
      </c>
      <c r="AJ1173" s="132">
        <f>IF(Päälaskenta!$F$28&lt;Kaksitasouoma_matriisi!L1173,Päälaskenta!$C$20*Päälaskenta!$F$28,Päälaskenta!$C$20*Kaksitasouoma_matriisi!L1173)</f>
        <v>1.175</v>
      </c>
      <c r="AK1173" s="134">
        <f>SQRT(Päälaskenta!$D$20^2+(Päälaskenta!$D$20/(1/Päälaskenta!$E$20))^2)</f>
        <v>1.8029999999999999</v>
      </c>
      <c r="AL1173" s="134">
        <f>IF(Päälaskenta!$F$28&lt;Kaksitasouoma_matriisi!L1173,AK1173*Päälaskenta!$F$28*COS(ATAN(1/Päälaskenta!$E$20)),AK1173*Kaksitasouoma_matriisi!L1173*COS(ATAN(1/Päälaskenta!$E$20)))</f>
        <v>0.35299999999999998</v>
      </c>
      <c r="AM1173" s="134"/>
      <c r="AN1173" s="134">
        <f t="shared" si="303"/>
        <v>1.528</v>
      </c>
      <c r="AO1173" s="8">
        <f t="shared" si="296"/>
        <v>0.50668169910800198</v>
      </c>
      <c r="AP1173" s="134">
        <f>Refererenssiarvoja!$B$16*H1173^(1/6)/(Refererenssiarvoja!$B$15^0.5)*(Päälaskenta!$G$28/2)^0.5*(1-AO1173)^(-1.5)</f>
        <v>0.122</v>
      </c>
      <c r="AQ1173" s="8">
        <f>Refererenssiarvoja!$B$16*Kaksitasouoma_matriisi!O1173^(1/6)/(SQRT((2*Refererenssiarvoja!$B$15)/(Päälaskenta!$F$31*Päälaskenta!$G$31*Päälaskenta!$F$28))+SQRT(Refererenssiarvoja!$B$15)/Refererenssiarvoja!$B$17*LN(Kaksitasouoma_matriisi!L1173/Päälaskenta!$F$28))</f>
        <v>-0.19690873526967001</v>
      </c>
      <c r="AR1173" s="8">
        <f>Refererenssiarvoja!$B$16*Kaksitasouoma_matriisi!O1173^(1/6)/(SQRT((2*Refererenssiarvoja!$B$15)/(Päälaskenta!$F$31*Päälaskenta!$G$31*L1173)))</f>
        <v>0.26789374098959201</v>
      </c>
    </row>
    <row r="1174" spans="1:44" x14ac:dyDescent="0.2">
      <c r="A1174" s="8">
        <v>1172</v>
      </c>
      <c r="B1174" s="8">
        <f>IF(Päälaskenta!C$7,Päälaskenta!E$7,Päälaskenta!G$5)</f>
        <v>2.5</v>
      </c>
      <c r="C1174" s="56">
        <v>0.82799999999999996</v>
      </c>
      <c r="D1174" s="93">
        <f t="shared" si="289"/>
        <v>3.0192999999999999</v>
      </c>
      <c r="E1174" s="8">
        <f>IF(Päälaskenta!$C$26,Kaksitasouoma_matriisi!AP1174,Kaksitasouoma_matriisi!AC1174)</f>
        <v>0.103127825788581</v>
      </c>
      <c r="F1174" s="56">
        <f>IF(D1174&lt;Päälaskenta!H$24,(SQRT(POWER(Päälaskenta!C$24/(2*Päälaskenta!E$24),2)+(D1174/Päälaskenta!E$24))-Päälaskenta!C$24/(2*Päälaskenta!E$24)),IF(D1174=Päälaskenta!H$24,Päälaskenta!D$24,Päälaskenta!D$24+(SQRT(POWER((Päälaskenta!C$20+Päälaskenta!G$24)/(2*Päälaskenta!E$20),2)+((D1174-Päälaskenta!H$24)/Päälaskenta!E$20))-(Päälaskenta!C$20+Päälaskenta!G$24)/(2*Päälaskenta!E$20))))</f>
        <v>0.93600000000000005</v>
      </c>
      <c r="G1174" s="57">
        <f>IF(F1174&gt;Päälaskenta!D$24,(2*SQRT((POWER(Päälaskenta!D$24,2))+POWER(Päälaskenta!E$24*Päälaskenta!D$24,2))+Päälaskenta!C$24)+(2*SQRT((POWER((F1174-Päälaskenta!D$24),2))+POWER(Päälaskenta!E$20*(F1174-Päälaskenta!D$24),2))+Päälaskenta!C$20),(2*SQRT((POWER(F1174,2))+POWER(Päälaskenta!E$24*F1174,2))+Päälaskenta!C$24))</f>
        <v>8.83</v>
      </c>
      <c r="H1174" s="57">
        <f t="shared" si="290"/>
        <v>0.34</v>
      </c>
      <c r="I1174" s="62">
        <f t="shared" si="291"/>
        <v>3.0726E-2</v>
      </c>
      <c r="J1174" s="8">
        <f>IF(F1174&lt;Päälaskenta!$D$24,0,Kaksitasouoma_matriisi!F1174-Päälaskenta!$D$24)</f>
        <v>0.23599999999999999</v>
      </c>
      <c r="L1174" s="8">
        <f>IF(F1174&gt;Päälaskenta!D$24,F1174-Päälaskenta!D$24,0)</f>
        <v>0.23599999999999999</v>
      </c>
      <c r="M1174" s="8">
        <f>IF(F1174&gt;Päälaskenta!D$24,(Päälaskenta!C$20+(Päälaskenta!E$20*(Kaksitasouoma_matriisi!F1174-Päälaskenta!D$24)))*(Kaksitasouoma_matriisi!F1174-Päälaskenta!D$24),0)</f>
        <v>1.263544</v>
      </c>
      <c r="N1174" s="8">
        <f>IF(F1174&gt;Päälaskenta!D$24,(2*SQRT((POWER((F1174-Päälaskenta!D$24),2))+POWER(Päälaskenta!E$20*(F1174-Päälaskenta!D$24),2))+Päälaskenta!C$20),0)</f>
        <v>5.8509101010095002</v>
      </c>
      <c r="O1174" s="8">
        <f t="shared" si="297"/>
        <v>0.21595683033687199</v>
      </c>
      <c r="P1174" s="8">
        <f>IF(Päälaskenta!$C$29,IF(L1174&gt;Päälaskenta!$F$28,Kaksitasouoma_matriisi!AQ1174,Kaksitasouoma_matriisi!AR1174),Päälaskenta!$F$20)</f>
        <v>0.12</v>
      </c>
      <c r="Q1174" s="8">
        <f t="shared" si="298"/>
        <v>3.7901269205005801</v>
      </c>
      <c r="R1174" s="8">
        <f t="shared" si="292"/>
        <v>0.44217055470349198</v>
      </c>
      <c r="S1174" s="8">
        <f t="shared" si="299"/>
        <v>0.34994472270335802</v>
      </c>
      <c r="U1174" s="93">
        <f>IF(F1174&gt;Päälaskenta!D$24,Päälaskenta!H$24+L1174*Päälaskenta!G$24,F1174*Päälaskenta!C$24 + F1174*F1174*Päälaskenta!E$24)</f>
        <v>1.7564</v>
      </c>
      <c r="V1174" s="8">
        <f>IF(F1174&gt;Päälaskenta!D$24,2*SQRT(POWER(Päälaskenta!D$24,2)+POWER(Päälaskenta!E$24*Päälaskenta!D$24,2))+Päälaskenta!C$24,(2*SQRT((POWER(F1174,2))+POWER(Päälaskenta!E$24*F1174,2))+Päälaskenta!C$24))</f>
        <v>2.9798989873223301</v>
      </c>
      <c r="W1174" s="8">
        <f t="shared" si="300"/>
        <v>0.58941595251128298</v>
      </c>
      <c r="X1174" s="8">
        <f>Päälaskenta!F$24</f>
        <v>7.0000000000000007E-2</v>
      </c>
      <c r="Y1174" s="8">
        <f t="shared" si="301"/>
        <v>17.6389736843675</v>
      </c>
      <c r="Z1174" s="8">
        <f t="shared" si="293"/>
        <v>2.0578294452965098</v>
      </c>
      <c r="AA1174" s="8">
        <f t="shared" si="302"/>
        <v>1.1716177666229299</v>
      </c>
      <c r="AC1174" s="8">
        <f t="shared" si="294"/>
        <v>0.103127825788581</v>
      </c>
      <c r="AE1174" s="8">
        <v>1172</v>
      </c>
      <c r="AF1174" s="8">
        <f t="shared" si="288"/>
        <v>21.429100604868101</v>
      </c>
      <c r="AG1174" s="8">
        <f t="shared" si="295"/>
        <v>1.3610438886124E-2</v>
      </c>
      <c r="AJ1174" s="132">
        <f>IF(Päälaskenta!$F$28&lt;Kaksitasouoma_matriisi!L1174,Päälaskenta!$C$20*Päälaskenta!$F$28,Päälaskenta!$C$20*Kaksitasouoma_matriisi!L1174)</f>
        <v>1.18</v>
      </c>
      <c r="AK1174" s="134">
        <f>SQRT(Päälaskenta!$D$20^2+(Päälaskenta!$D$20/(1/Päälaskenta!$E$20))^2)</f>
        <v>1.8029999999999999</v>
      </c>
      <c r="AL1174" s="134">
        <f>IF(Päälaskenta!$F$28&lt;Kaksitasouoma_matriisi!L1174,AK1174*Päälaskenta!$F$28*COS(ATAN(1/Päälaskenta!$E$20)),AK1174*Kaksitasouoma_matriisi!L1174*COS(ATAN(1/Päälaskenta!$E$20)))</f>
        <v>0.35399999999999998</v>
      </c>
      <c r="AM1174" s="134"/>
      <c r="AN1174" s="134">
        <f t="shared" si="303"/>
        <v>1.534</v>
      </c>
      <c r="AO1174" s="8">
        <f t="shared" si="296"/>
        <v>0.50806478322790005</v>
      </c>
      <c r="AP1174" s="134">
        <f>Refererenssiarvoja!$B$16*H1174^(1/6)/(Refererenssiarvoja!$B$15^0.5)*(Päälaskenta!$G$28/2)^0.5*(1-AO1174)^(-1.5)</f>
        <v>0.122</v>
      </c>
      <c r="AQ1174" s="8">
        <f>Refererenssiarvoja!$B$16*Kaksitasouoma_matriisi!O1174^(1/6)/(SQRT((2*Refererenssiarvoja!$B$15)/(Päälaskenta!$F$31*Päälaskenta!$G$31*Päälaskenta!$F$28))+SQRT(Refererenssiarvoja!$B$15)/Refererenssiarvoja!$B$17*LN(Kaksitasouoma_matriisi!L1174/Päälaskenta!$F$28))</f>
        <v>-0.19871786709227501</v>
      </c>
      <c r="AR1174" s="8">
        <f>Refererenssiarvoja!$B$16*Kaksitasouoma_matriisi!O1174^(1/6)/(SQRT((2*Refererenssiarvoja!$B$15)/(Päälaskenta!$F$31*Päälaskenta!$G$31*L1174)))</f>
        <v>0.26863813106881002</v>
      </c>
    </row>
    <row r="1175" spans="1:44" x14ac:dyDescent="0.2">
      <c r="A1175" s="8">
        <v>1173</v>
      </c>
      <c r="B1175" s="8">
        <f>IF(Päälaskenta!C$7,Päälaskenta!E$7,Päälaskenta!G$5)</f>
        <v>2.5</v>
      </c>
      <c r="C1175" s="56">
        <v>0.82699999999999996</v>
      </c>
      <c r="D1175" s="93">
        <f t="shared" si="289"/>
        <v>3.0230000000000001</v>
      </c>
      <c r="E1175" s="8">
        <f>IF(Päälaskenta!$C$26,Kaksitasouoma_matriisi!AP1175,Kaksitasouoma_matriisi!AC1175)</f>
        <v>0.103127825788581</v>
      </c>
      <c r="F1175" s="56">
        <f>IF(D1175&lt;Päälaskenta!H$24,(SQRT(POWER(Päälaskenta!C$24/(2*Päälaskenta!E$24),2)+(D1175/Päälaskenta!E$24))-Päälaskenta!C$24/(2*Päälaskenta!E$24)),IF(D1175=Päälaskenta!H$24,Päälaskenta!D$24,Päälaskenta!D$24+(SQRT(POWER((Päälaskenta!C$20+Päälaskenta!G$24)/(2*Päälaskenta!E$20),2)+((D1175-Päälaskenta!H$24)/Päälaskenta!E$20))-(Päälaskenta!C$20+Päälaskenta!G$24)/(2*Päälaskenta!E$20))))</f>
        <v>0.93600000000000005</v>
      </c>
      <c r="G1175" s="57">
        <f>IF(F1175&gt;Päälaskenta!D$24,(2*SQRT((POWER(Päälaskenta!D$24,2))+POWER(Päälaskenta!E$24*Päälaskenta!D$24,2))+Päälaskenta!C$24)+(2*SQRT((POWER((F1175-Päälaskenta!D$24),2))+POWER(Päälaskenta!E$20*(F1175-Päälaskenta!D$24),2))+Päälaskenta!C$20),(2*SQRT((POWER(F1175,2))+POWER(Päälaskenta!E$24*F1175,2))+Päälaskenta!C$24))</f>
        <v>8.83</v>
      </c>
      <c r="H1175" s="57">
        <f t="shared" si="290"/>
        <v>0.34</v>
      </c>
      <c r="I1175" s="62">
        <f t="shared" si="291"/>
        <v>3.0651999999999999E-2</v>
      </c>
      <c r="J1175" s="8">
        <f>IF(F1175&lt;Päälaskenta!$D$24,0,Kaksitasouoma_matriisi!F1175-Päälaskenta!$D$24)</f>
        <v>0.23599999999999999</v>
      </c>
      <c r="L1175" s="8">
        <f>IF(F1175&gt;Päälaskenta!D$24,F1175-Päälaskenta!D$24,0)</f>
        <v>0.23599999999999999</v>
      </c>
      <c r="M1175" s="8">
        <f>IF(F1175&gt;Päälaskenta!D$24,(Päälaskenta!C$20+(Päälaskenta!E$20*(Kaksitasouoma_matriisi!F1175-Päälaskenta!D$24)))*(Kaksitasouoma_matriisi!F1175-Päälaskenta!D$24),0)</f>
        <v>1.263544</v>
      </c>
      <c r="N1175" s="8">
        <f>IF(F1175&gt;Päälaskenta!D$24,(2*SQRT((POWER((F1175-Päälaskenta!D$24),2))+POWER(Päälaskenta!E$20*(F1175-Päälaskenta!D$24),2))+Päälaskenta!C$20),0)</f>
        <v>5.8509101010095002</v>
      </c>
      <c r="O1175" s="8">
        <f t="shared" si="297"/>
        <v>0.21595683033687199</v>
      </c>
      <c r="P1175" s="8">
        <f>IF(Päälaskenta!$C$29,IF(L1175&gt;Päälaskenta!$F$28,Kaksitasouoma_matriisi!AQ1175,Kaksitasouoma_matriisi!AR1175),Päälaskenta!$F$20)</f>
        <v>0.12</v>
      </c>
      <c r="Q1175" s="8">
        <f t="shared" si="298"/>
        <v>3.7901269205005801</v>
      </c>
      <c r="R1175" s="8">
        <f t="shared" si="292"/>
        <v>0.44217055470349198</v>
      </c>
      <c r="S1175" s="8">
        <f t="shared" si="299"/>
        <v>0.34994472270335802</v>
      </c>
      <c r="U1175" s="93">
        <f>IF(F1175&gt;Päälaskenta!D$24,Päälaskenta!H$24+L1175*Päälaskenta!G$24,F1175*Päälaskenta!C$24 + F1175*F1175*Päälaskenta!E$24)</f>
        <v>1.7564</v>
      </c>
      <c r="V1175" s="8">
        <f>IF(F1175&gt;Päälaskenta!D$24,2*SQRT(POWER(Päälaskenta!D$24,2)+POWER(Päälaskenta!E$24*Päälaskenta!D$24,2))+Päälaskenta!C$24,(2*SQRT((POWER(F1175,2))+POWER(Päälaskenta!E$24*F1175,2))+Päälaskenta!C$24))</f>
        <v>2.9798989873223301</v>
      </c>
      <c r="W1175" s="8">
        <f t="shared" si="300"/>
        <v>0.58941595251128298</v>
      </c>
      <c r="X1175" s="8">
        <f>Päälaskenta!F$24</f>
        <v>7.0000000000000007E-2</v>
      </c>
      <c r="Y1175" s="8">
        <f t="shared" si="301"/>
        <v>17.6389736843675</v>
      </c>
      <c r="Z1175" s="8">
        <f t="shared" si="293"/>
        <v>2.0578294452965098</v>
      </c>
      <c r="AA1175" s="8">
        <f t="shared" si="302"/>
        <v>1.1716177666229299</v>
      </c>
      <c r="AC1175" s="8">
        <f t="shared" si="294"/>
        <v>0.103127825788581</v>
      </c>
      <c r="AE1175" s="8">
        <v>1173</v>
      </c>
      <c r="AF1175" s="8">
        <f t="shared" si="288"/>
        <v>21.429100604868101</v>
      </c>
      <c r="AG1175" s="8">
        <f t="shared" si="295"/>
        <v>1.3610438886124E-2</v>
      </c>
      <c r="AJ1175" s="132">
        <f>IF(Päälaskenta!$F$28&lt;Kaksitasouoma_matriisi!L1175,Päälaskenta!$C$20*Päälaskenta!$F$28,Päälaskenta!$C$20*Kaksitasouoma_matriisi!L1175)</f>
        <v>1.18</v>
      </c>
      <c r="AK1175" s="134">
        <f>SQRT(Päälaskenta!$D$20^2+(Päälaskenta!$D$20/(1/Päälaskenta!$E$20))^2)</f>
        <v>1.8029999999999999</v>
      </c>
      <c r="AL1175" s="134">
        <f>IF(Päälaskenta!$F$28&lt;Kaksitasouoma_matriisi!L1175,AK1175*Päälaskenta!$F$28*COS(ATAN(1/Päälaskenta!$E$20)),AK1175*Kaksitasouoma_matriisi!L1175*COS(ATAN(1/Päälaskenta!$E$20)))</f>
        <v>0.35399999999999998</v>
      </c>
      <c r="AM1175" s="134"/>
      <c r="AN1175" s="134">
        <f t="shared" si="303"/>
        <v>1.534</v>
      </c>
      <c r="AO1175" s="8">
        <f t="shared" si="296"/>
        <v>0.50744293747932501</v>
      </c>
      <c r="AP1175" s="134">
        <f>Refererenssiarvoja!$B$16*H1175^(1/6)/(Refererenssiarvoja!$B$15^0.5)*(Päälaskenta!$G$28/2)^0.5*(1-AO1175)^(-1.5)</f>
        <v>0.122</v>
      </c>
      <c r="AQ1175" s="8">
        <f>Refererenssiarvoja!$B$16*Kaksitasouoma_matriisi!O1175^(1/6)/(SQRT((2*Refererenssiarvoja!$B$15)/(Päälaskenta!$F$31*Päälaskenta!$G$31*Päälaskenta!$F$28))+SQRT(Refererenssiarvoja!$B$15)/Refererenssiarvoja!$B$17*LN(Kaksitasouoma_matriisi!L1175/Päälaskenta!$F$28))</f>
        <v>-0.19871786709227501</v>
      </c>
      <c r="AR1175" s="8">
        <f>Refererenssiarvoja!$B$16*Kaksitasouoma_matriisi!O1175^(1/6)/(SQRT((2*Refererenssiarvoja!$B$15)/(Päälaskenta!$F$31*Päälaskenta!$G$31*L1175)))</f>
        <v>0.26863813106881002</v>
      </c>
    </row>
    <row r="1176" spans="1:44" x14ac:dyDescent="0.2">
      <c r="A1176" s="8">
        <v>1174</v>
      </c>
      <c r="B1176" s="8">
        <f>IF(Päälaskenta!C$7,Päälaskenta!E$7,Päälaskenta!G$5)</f>
        <v>2.5</v>
      </c>
      <c r="C1176" s="56">
        <v>0.82599999999999996</v>
      </c>
      <c r="D1176" s="93">
        <f t="shared" si="289"/>
        <v>3.0266000000000002</v>
      </c>
      <c r="E1176" s="8">
        <f>IF(Päälaskenta!$C$26,Kaksitasouoma_matriisi!AP1176,Kaksitasouoma_matriisi!AC1176)</f>
        <v>0.103134711755759</v>
      </c>
      <c r="F1176" s="56">
        <f>IF(D1176&lt;Päälaskenta!H$24,(SQRT(POWER(Päälaskenta!C$24/(2*Päälaskenta!E$24),2)+(D1176/Päälaskenta!E$24))-Päälaskenta!C$24/(2*Päälaskenta!E$24)),IF(D1176=Päälaskenta!H$24,Päälaskenta!D$24,Päälaskenta!D$24+(SQRT(POWER((Päälaskenta!C$20+Päälaskenta!G$24)/(2*Päälaskenta!E$20),2)+((D1176-Päälaskenta!H$24)/Päälaskenta!E$20))-(Päälaskenta!C$20+Päälaskenta!G$24)/(2*Päälaskenta!E$20))))</f>
        <v>0.93700000000000006</v>
      </c>
      <c r="G1176" s="57">
        <f>IF(F1176&gt;Päälaskenta!D$24,(2*SQRT((POWER(Päälaskenta!D$24,2))+POWER(Päälaskenta!E$24*Päälaskenta!D$24,2))+Päälaskenta!C$24)+(2*SQRT((POWER((F1176-Päälaskenta!D$24),2))+POWER(Päälaskenta!E$20*(F1176-Päälaskenta!D$24),2))+Päälaskenta!C$20),(2*SQRT((POWER(F1176,2))+POWER(Päälaskenta!E$24*F1176,2))+Päälaskenta!C$24))</f>
        <v>8.83</v>
      </c>
      <c r="H1176" s="57">
        <f t="shared" si="290"/>
        <v>0.34</v>
      </c>
      <c r="I1176" s="62">
        <f t="shared" si="291"/>
        <v>3.0582000000000002E-2</v>
      </c>
      <c r="J1176" s="8">
        <f>IF(F1176&lt;Päälaskenta!$D$24,0,Kaksitasouoma_matriisi!F1176-Päälaskenta!$D$24)</f>
        <v>0.23699999999999999</v>
      </c>
      <c r="L1176" s="8">
        <f>IF(F1176&gt;Päälaskenta!D$24,F1176-Päälaskenta!D$24,0)</f>
        <v>0.23699999999999999</v>
      </c>
      <c r="M1176" s="8">
        <f>IF(F1176&gt;Päälaskenta!D$24,(Päälaskenta!C$20+(Päälaskenta!E$20*(Kaksitasouoma_matriisi!F1176-Päälaskenta!D$24)))*(Kaksitasouoma_matriisi!F1176-Päälaskenta!D$24),0)</f>
        <v>1.2692535</v>
      </c>
      <c r="N1176" s="8">
        <f>IF(F1176&gt;Päälaskenta!D$24,(2*SQRT((POWER((F1176-Päälaskenta!D$24),2))+POWER(Päälaskenta!E$20*(F1176-Päälaskenta!D$24),2))+Päälaskenta!C$20),0)</f>
        <v>5.8545156522849702</v>
      </c>
      <c r="O1176" s="8">
        <f t="shared" si="297"/>
        <v>0.21679906167893201</v>
      </c>
      <c r="P1176" s="8">
        <f>IF(Päälaskenta!$C$29,IF(L1176&gt;Päälaskenta!$F$28,Kaksitasouoma_matriisi!AQ1176,Kaksitasouoma_matriisi!AR1176),Päälaskenta!$F$20)</f>
        <v>0.12</v>
      </c>
      <c r="Q1176" s="8">
        <f t="shared" si="298"/>
        <v>3.8171455697799401</v>
      </c>
      <c r="R1176" s="8">
        <f t="shared" si="292"/>
        <v>0.44393036212210402</v>
      </c>
      <c r="S1176" s="8">
        <f t="shared" si="299"/>
        <v>0.34975705178051802</v>
      </c>
      <c r="U1176" s="93">
        <f>IF(F1176&gt;Päälaskenta!D$24,Päälaskenta!H$24+L1176*Päälaskenta!G$24,F1176*Päälaskenta!C$24 + F1176*F1176*Päälaskenta!E$24)</f>
        <v>1.7587999999999999</v>
      </c>
      <c r="V1176" s="8">
        <f>IF(F1176&gt;Päälaskenta!D$24,2*SQRT(POWER(Päälaskenta!D$24,2)+POWER(Päälaskenta!E$24*Päälaskenta!D$24,2))+Päälaskenta!C$24,(2*SQRT((POWER(F1176,2))+POWER(Päälaskenta!E$24*F1176,2))+Päälaskenta!C$24))</f>
        <v>2.9798989873223301</v>
      </c>
      <c r="W1176" s="8">
        <f t="shared" si="300"/>
        <v>0.59022134893921996</v>
      </c>
      <c r="X1176" s="8">
        <f>Päälaskenta!F$24</f>
        <v>7.0000000000000007E-2</v>
      </c>
      <c r="Y1176" s="8">
        <f t="shared" si="301"/>
        <v>17.679162722431599</v>
      </c>
      <c r="Z1176" s="8">
        <f t="shared" si="293"/>
        <v>2.0560696378779002</v>
      </c>
      <c r="AA1176" s="8">
        <f t="shared" si="302"/>
        <v>1.1690184431873401</v>
      </c>
      <c r="AC1176" s="8">
        <f t="shared" si="294"/>
        <v>0.103134711755759</v>
      </c>
      <c r="AE1176" s="8">
        <v>1174</v>
      </c>
      <c r="AF1176" s="8">
        <f t="shared" si="288"/>
        <v>21.496308292211499</v>
      </c>
      <c r="AG1176" s="8">
        <f t="shared" si="295"/>
        <v>1.3525466510931399E-2</v>
      </c>
      <c r="AJ1176" s="132">
        <f>IF(Päälaskenta!$F$28&lt;Kaksitasouoma_matriisi!L1176,Päälaskenta!$C$20*Päälaskenta!$F$28,Päälaskenta!$C$20*Kaksitasouoma_matriisi!L1176)</f>
        <v>1.1850000000000001</v>
      </c>
      <c r="AK1176" s="134">
        <f>SQRT(Päälaskenta!$D$20^2+(Päälaskenta!$D$20/(1/Päälaskenta!$E$20))^2)</f>
        <v>1.8029999999999999</v>
      </c>
      <c r="AL1176" s="134">
        <f>IF(Päälaskenta!$F$28&lt;Kaksitasouoma_matriisi!L1176,AK1176*Päälaskenta!$F$28*COS(ATAN(1/Päälaskenta!$E$20)),AK1176*Kaksitasouoma_matriisi!L1176*COS(ATAN(1/Päälaskenta!$E$20)))</f>
        <v>0.35599999999999998</v>
      </c>
      <c r="AM1176" s="134"/>
      <c r="AN1176" s="134">
        <f t="shared" si="303"/>
        <v>1.5409999999999999</v>
      </c>
      <c r="AO1176" s="8">
        <f t="shared" si="296"/>
        <v>0.50915218396881001</v>
      </c>
      <c r="AP1176" s="134">
        <f>Refererenssiarvoja!$B$16*H1176^(1/6)/(Refererenssiarvoja!$B$15^0.5)*(Päälaskenta!$G$28/2)^0.5*(1-AO1176)^(-1.5)</f>
        <v>0.123</v>
      </c>
      <c r="AQ1176" s="8">
        <f>Refererenssiarvoja!$B$16*Kaksitasouoma_matriisi!O1176^(1/6)/(SQRT((2*Refererenssiarvoja!$B$15)/(Päälaskenta!$F$31*Päälaskenta!$G$31*Päälaskenta!$F$28))+SQRT(Refererenssiarvoja!$B$15)/Refererenssiarvoja!$B$17*LN(Kaksitasouoma_matriisi!L1176/Päälaskenta!$F$28))</f>
        <v>-0.200550328238042</v>
      </c>
      <c r="AR1176" s="8">
        <f>Refererenssiarvoja!$B$16*Kaksitasouoma_matriisi!O1176^(1/6)/(SQRT((2*Refererenssiarvoja!$B$15)/(Päälaskenta!$F$31*Päälaskenta!$G$31*L1176)))</f>
        <v>0.26938137861956801</v>
      </c>
    </row>
    <row r="1177" spans="1:44" x14ac:dyDescent="0.2">
      <c r="A1177" s="8">
        <v>1175</v>
      </c>
      <c r="B1177" s="8">
        <f>IF(Päälaskenta!C$7,Päälaskenta!E$7,Päälaskenta!G$5)</f>
        <v>2.5</v>
      </c>
      <c r="C1177" s="56">
        <v>0.82499999999999996</v>
      </c>
      <c r="D1177" s="93">
        <f t="shared" si="289"/>
        <v>3.0303</v>
      </c>
      <c r="E1177" s="8">
        <f>IF(Päälaskenta!$C$26,Kaksitasouoma_matriisi!AP1177,Kaksitasouoma_matriisi!AC1177)</f>
        <v>0.103134711755759</v>
      </c>
      <c r="F1177" s="56">
        <f>IF(D1177&lt;Päälaskenta!H$24,(SQRT(POWER(Päälaskenta!C$24/(2*Päälaskenta!E$24),2)+(D1177/Päälaskenta!E$24))-Päälaskenta!C$24/(2*Päälaskenta!E$24)),IF(D1177=Päälaskenta!H$24,Päälaskenta!D$24,Päälaskenta!D$24+(SQRT(POWER((Päälaskenta!C$20+Päälaskenta!G$24)/(2*Päälaskenta!E$20),2)+((D1177-Päälaskenta!H$24)/Päälaskenta!E$20))-(Päälaskenta!C$20+Päälaskenta!G$24)/(2*Päälaskenta!E$20))))</f>
        <v>0.93700000000000006</v>
      </c>
      <c r="G1177" s="57">
        <f>IF(F1177&gt;Päälaskenta!D$24,(2*SQRT((POWER(Päälaskenta!D$24,2))+POWER(Päälaskenta!E$24*Päälaskenta!D$24,2))+Päälaskenta!C$24)+(2*SQRT((POWER((F1177-Päälaskenta!D$24),2))+POWER(Päälaskenta!E$20*(F1177-Päälaskenta!D$24),2))+Päälaskenta!C$20),(2*SQRT((POWER(F1177,2))+POWER(Päälaskenta!E$24*F1177,2))+Päälaskenta!C$24))</f>
        <v>8.83</v>
      </c>
      <c r="H1177" s="57">
        <f t="shared" si="290"/>
        <v>0.34</v>
      </c>
      <c r="I1177" s="62">
        <f t="shared" si="291"/>
        <v>3.0508E-2</v>
      </c>
      <c r="J1177" s="8">
        <f>IF(F1177&lt;Päälaskenta!$D$24,0,Kaksitasouoma_matriisi!F1177-Päälaskenta!$D$24)</f>
        <v>0.23699999999999999</v>
      </c>
      <c r="L1177" s="8">
        <f>IF(F1177&gt;Päälaskenta!D$24,F1177-Päälaskenta!D$24,0)</f>
        <v>0.23699999999999999</v>
      </c>
      <c r="M1177" s="8">
        <f>IF(F1177&gt;Päälaskenta!D$24,(Päälaskenta!C$20+(Päälaskenta!E$20*(Kaksitasouoma_matriisi!F1177-Päälaskenta!D$24)))*(Kaksitasouoma_matriisi!F1177-Päälaskenta!D$24),0)</f>
        <v>1.2692535</v>
      </c>
      <c r="N1177" s="8">
        <f>IF(F1177&gt;Päälaskenta!D$24,(2*SQRT((POWER((F1177-Päälaskenta!D$24),2))+POWER(Päälaskenta!E$20*(F1177-Päälaskenta!D$24),2))+Päälaskenta!C$20),0)</f>
        <v>5.8545156522849702</v>
      </c>
      <c r="O1177" s="8">
        <f t="shared" si="297"/>
        <v>0.21679906167893201</v>
      </c>
      <c r="P1177" s="8">
        <f>IF(Päälaskenta!$C$29,IF(L1177&gt;Päälaskenta!$F$28,Kaksitasouoma_matriisi!AQ1177,Kaksitasouoma_matriisi!AR1177),Päälaskenta!$F$20)</f>
        <v>0.12</v>
      </c>
      <c r="Q1177" s="8">
        <f t="shared" si="298"/>
        <v>3.8171455697799401</v>
      </c>
      <c r="R1177" s="8">
        <f t="shared" si="292"/>
        <v>0.44393036212210402</v>
      </c>
      <c r="S1177" s="8">
        <f t="shared" si="299"/>
        <v>0.34975705178051802</v>
      </c>
      <c r="U1177" s="93">
        <f>IF(F1177&gt;Päälaskenta!D$24,Päälaskenta!H$24+L1177*Päälaskenta!G$24,F1177*Päälaskenta!C$24 + F1177*F1177*Päälaskenta!E$24)</f>
        <v>1.7587999999999999</v>
      </c>
      <c r="V1177" s="8">
        <f>IF(F1177&gt;Päälaskenta!D$24,2*SQRT(POWER(Päälaskenta!D$24,2)+POWER(Päälaskenta!E$24*Päälaskenta!D$24,2))+Päälaskenta!C$24,(2*SQRT((POWER(F1177,2))+POWER(Päälaskenta!E$24*F1177,2))+Päälaskenta!C$24))</f>
        <v>2.9798989873223301</v>
      </c>
      <c r="W1177" s="8">
        <f t="shared" si="300"/>
        <v>0.59022134893921996</v>
      </c>
      <c r="X1177" s="8">
        <f>Päälaskenta!F$24</f>
        <v>7.0000000000000007E-2</v>
      </c>
      <c r="Y1177" s="8">
        <f t="shared" si="301"/>
        <v>17.679162722431599</v>
      </c>
      <c r="Z1177" s="8">
        <f t="shared" si="293"/>
        <v>2.0560696378779002</v>
      </c>
      <c r="AA1177" s="8">
        <f t="shared" si="302"/>
        <v>1.1690184431873401</v>
      </c>
      <c r="AC1177" s="8">
        <f t="shared" si="294"/>
        <v>0.103134711755759</v>
      </c>
      <c r="AE1177" s="8">
        <v>1175</v>
      </c>
      <c r="AF1177" s="8">
        <f t="shared" si="288"/>
        <v>21.496308292211499</v>
      </c>
      <c r="AG1177" s="8">
        <f t="shared" si="295"/>
        <v>1.3525466510931399E-2</v>
      </c>
      <c r="AJ1177" s="132">
        <f>IF(Päälaskenta!$F$28&lt;Kaksitasouoma_matriisi!L1177,Päälaskenta!$C$20*Päälaskenta!$F$28,Päälaskenta!$C$20*Kaksitasouoma_matriisi!L1177)</f>
        <v>1.1850000000000001</v>
      </c>
      <c r="AK1177" s="134">
        <f>SQRT(Päälaskenta!$D$20^2+(Päälaskenta!$D$20/(1/Päälaskenta!$E$20))^2)</f>
        <v>1.8029999999999999</v>
      </c>
      <c r="AL1177" s="134">
        <f>IF(Päälaskenta!$F$28&lt;Kaksitasouoma_matriisi!L1177,AK1177*Päälaskenta!$F$28*COS(ATAN(1/Päälaskenta!$E$20)),AK1177*Kaksitasouoma_matriisi!L1177*COS(ATAN(1/Päälaskenta!$E$20)))</f>
        <v>0.35599999999999998</v>
      </c>
      <c r="AM1177" s="134"/>
      <c r="AN1177" s="134">
        <f t="shared" si="303"/>
        <v>1.5409999999999999</v>
      </c>
      <c r="AO1177" s="8">
        <f t="shared" si="296"/>
        <v>0.50853050853050896</v>
      </c>
      <c r="AP1177" s="134">
        <f>Refererenssiarvoja!$B$16*H1177^(1/6)/(Refererenssiarvoja!$B$15^0.5)*(Päälaskenta!$G$28/2)^0.5*(1-AO1177)^(-1.5)</f>
        <v>0.122</v>
      </c>
      <c r="AQ1177" s="8">
        <f>Refererenssiarvoja!$B$16*Kaksitasouoma_matriisi!O1177^(1/6)/(SQRT((2*Refererenssiarvoja!$B$15)/(Päälaskenta!$F$31*Päälaskenta!$G$31*Päälaskenta!$F$28))+SQRT(Refererenssiarvoja!$B$15)/Refererenssiarvoja!$B$17*LN(Kaksitasouoma_matriisi!L1177/Päälaskenta!$F$28))</f>
        <v>-0.200550328238042</v>
      </c>
      <c r="AR1177" s="8">
        <f>Refererenssiarvoja!$B$16*Kaksitasouoma_matriisi!O1177^(1/6)/(SQRT((2*Refererenssiarvoja!$B$15)/(Päälaskenta!$F$31*Päälaskenta!$G$31*L1177)))</f>
        <v>0.26938137861956801</v>
      </c>
    </row>
    <row r="1178" spans="1:44" x14ac:dyDescent="0.2">
      <c r="A1178" s="8">
        <v>1176</v>
      </c>
      <c r="B1178" s="8">
        <f>IF(Päälaskenta!C$7,Päälaskenta!E$7,Päälaskenta!G$5)</f>
        <v>2.5</v>
      </c>
      <c r="C1178" s="56">
        <v>0.82399999999999995</v>
      </c>
      <c r="D1178" s="93">
        <f t="shared" si="289"/>
        <v>3.0339999999999998</v>
      </c>
      <c r="E1178" s="8">
        <f>IF(Päälaskenta!$C$26,Kaksitasouoma_matriisi!AP1178,Kaksitasouoma_matriisi!AC1178)</f>
        <v>0.103141592104551</v>
      </c>
      <c r="F1178" s="56">
        <f>IF(D1178&lt;Päälaskenta!H$24,(SQRT(POWER(Päälaskenta!C$24/(2*Päälaskenta!E$24),2)+(D1178/Päälaskenta!E$24))-Päälaskenta!C$24/(2*Päälaskenta!E$24)),IF(D1178=Päälaskenta!H$24,Päälaskenta!D$24,Päälaskenta!D$24+(SQRT(POWER((Päälaskenta!C$20+Päälaskenta!G$24)/(2*Päälaskenta!E$20),2)+((D1178-Päälaskenta!H$24)/Päälaskenta!E$20))-(Päälaskenta!C$20+Päälaskenta!G$24)/(2*Päälaskenta!E$20))))</f>
        <v>0.93799999999999994</v>
      </c>
      <c r="G1178" s="57">
        <f>IF(F1178&gt;Päälaskenta!D$24,(2*SQRT((POWER(Päälaskenta!D$24,2))+POWER(Päälaskenta!E$24*Päälaskenta!D$24,2))+Päälaskenta!C$24)+(2*SQRT((POWER((F1178-Päälaskenta!D$24),2))+POWER(Päälaskenta!E$20*(F1178-Päälaskenta!D$24),2))+Päälaskenta!C$20),(2*SQRT((POWER(F1178,2))+POWER(Päälaskenta!E$24*F1178,2))+Päälaskenta!C$24))</f>
        <v>8.84</v>
      </c>
      <c r="H1178" s="57">
        <f t="shared" si="290"/>
        <v>0.34</v>
      </c>
      <c r="I1178" s="62">
        <f t="shared" si="291"/>
        <v>3.0438E-2</v>
      </c>
      <c r="J1178" s="8">
        <f>IF(F1178&lt;Päälaskenta!$D$24,0,Kaksitasouoma_matriisi!F1178-Päälaskenta!$D$24)</f>
        <v>0.23799999999999999</v>
      </c>
      <c r="L1178" s="8">
        <f>IF(F1178&gt;Päälaskenta!D$24,F1178-Päälaskenta!D$24,0)</f>
        <v>0.23799999999999999</v>
      </c>
      <c r="M1178" s="8">
        <f>IF(F1178&gt;Päälaskenta!D$24,(Päälaskenta!C$20+(Päälaskenta!E$20*(Kaksitasouoma_matriisi!F1178-Päälaskenta!D$24)))*(Kaksitasouoma_matriisi!F1178-Päälaskenta!D$24),0)</f>
        <v>1.274966</v>
      </c>
      <c r="N1178" s="8">
        <f>IF(F1178&gt;Päälaskenta!D$24,(2*SQRT((POWER((F1178-Päälaskenta!D$24),2))+POWER(Päälaskenta!E$20*(F1178-Päälaskenta!D$24),2))+Päälaskenta!C$20),0)</f>
        <v>5.8581212035604304</v>
      </c>
      <c r="O1178" s="8">
        <f t="shared" si="297"/>
        <v>0.21764076837896501</v>
      </c>
      <c r="P1178" s="8">
        <f>IF(Päälaskenta!$C$29,IF(L1178&gt;Päälaskenta!$F$28,Kaksitasouoma_matriisi!AQ1178,Kaksitasouoma_matriisi!AR1178),Päälaskenta!$F$20)</f>
        <v>0.12</v>
      </c>
      <c r="Q1178" s="8">
        <f t="shared" si="298"/>
        <v>3.8442432256572898</v>
      </c>
      <c r="R1178" s="8">
        <f t="shared" si="292"/>
        <v>0.44568597065714699</v>
      </c>
      <c r="S1178" s="8">
        <f t="shared" si="299"/>
        <v>0.349566945830043</v>
      </c>
      <c r="U1178" s="93">
        <f>IF(F1178&gt;Päälaskenta!D$24,Päälaskenta!H$24+L1178*Päälaskenta!G$24,F1178*Päälaskenta!C$24 + F1178*F1178*Päälaskenta!E$24)</f>
        <v>1.7612000000000001</v>
      </c>
      <c r="V1178" s="8">
        <f>IF(F1178&gt;Päälaskenta!D$24,2*SQRT(POWER(Päälaskenta!D$24,2)+POWER(Päälaskenta!E$24*Päälaskenta!D$24,2))+Päälaskenta!C$24,(2*SQRT((POWER(F1178,2))+POWER(Päälaskenta!E$24*F1178,2))+Päälaskenta!C$24))</f>
        <v>2.9798989873223301</v>
      </c>
      <c r="W1178" s="8">
        <f t="shared" si="300"/>
        <v>0.59102674536715605</v>
      </c>
      <c r="X1178" s="8">
        <f>Päälaskenta!F$24</f>
        <v>7.0000000000000007E-2</v>
      </c>
      <c r="Y1178" s="8">
        <f t="shared" si="301"/>
        <v>17.719388337554701</v>
      </c>
      <c r="Z1178" s="8">
        <f t="shared" si="293"/>
        <v>2.0543140293428501</v>
      </c>
      <c r="AA1178" s="8">
        <f t="shared" si="302"/>
        <v>1.16642858808929</v>
      </c>
      <c r="AC1178" s="8">
        <f t="shared" si="294"/>
        <v>0.103141592104551</v>
      </c>
      <c r="AE1178" s="8">
        <v>1176</v>
      </c>
      <c r="AF1178" s="8">
        <f t="shared" si="288"/>
        <v>21.563631563211999</v>
      </c>
      <c r="AG1178" s="8">
        <f t="shared" si="295"/>
        <v>1.34411433117218E-2</v>
      </c>
      <c r="AJ1178" s="132">
        <f>IF(Päälaskenta!$F$28&lt;Kaksitasouoma_matriisi!L1178,Päälaskenta!$C$20*Päälaskenta!$F$28,Päälaskenta!$C$20*Kaksitasouoma_matriisi!L1178)</f>
        <v>1.19</v>
      </c>
      <c r="AK1178" s="134">
        <f>SQRT(Päälaskenta!$D$20^2+(Päälaskenta!$D$20/(1/Päälaskenta!$E$20))^2)</f>
        <v>1.8029999999999999</v>
      </c>
      <c r="AL1178" s="134">
        <f>IF(Päälaskenta!$F$28&lt;Kaksitasouoma_matriisi!L1178,AK1178*Päälaskenta!$F$28*COS(ATAN(1/Päälaskenta!$E$20)),AK1178*Kaksitasouoma_matriisi!L1178*COS(ATAN(1/Päälaskenta!$E$20)))</f>
        <v>0.35699999999999998</v>
      </c>
      <c r="AM1178" s="134"/>
      <c r="AN1178" s="134">
        <f t="shared" si="303"/>
        <v>1.5469999999999999</v>
      </c>
      <c r="AO1178" s="8">
        <f t="shared" si="296"/>
        <v>0.509887936717205</v>
      </c>
      <c r="AP1178" s="134">
        <f>Refererenssiarvoja!$B$16*H1178^(1/6)/(Refererenssiarvoja!$B$15^0.5)*(Päälaskenta!$G$28/2)^0.5*(1-AO1178)^(-1.5)</f>
        <v>0.123</v>
      </c>
      <c r="AQ1178" s="8">
        <f>Refererenssiarvoja!$B$16*Kaksitasouoma_matriisi!O1178^(1/6)/(SQRT((2*Refererenssiarvoja!$B$15)/(Päälaskenta!$F$31*Päälaskenta!$G$31*Päälaskenta!$F$28))+SQRT(Refererenssiarvoja!$B$15)/Refererenssiarvoja!$B$17*LN(Kaksitasouoma_matriisi!L1178/Päälaskenta!$F$28))</f>
        <v>-0.20240658826639399</v>
      </c>
      <c r="AR1178" s="8">
        <f>Refererenssiarvoja!$B$16*Kaksitasouoma_matriisi!O1178^(1/6)/(SQRT((2*Refererenssiarvoja!$B$15)/(Päälaskenta!$F$31*Päälaskenta!$G$31*L1178)))</f>
        <v>0.27012348994706598</v>
      </c>
    </row>
    <row r="1179" spans="1:44" x14ac:dyDescent="0.2">
      <c r="A1179" s="8">
        <v>1177</v>
      </c>
      <c r="B1179" s="8">
        <f>IF(Päälaskenta!C$7,Päälaskenta!E$7,Päälaskenta!G$5)</f>
        <v>2.5</v>
      </c>
      <c r="C1179" s="56">
        <v>0.82299999999999995</v>
      </c>
      <c r="D1179" s="93">
        <f t="shared" si="289"/>
        <v>3.0377000000000001</v>
      </c>
      <c r="E1179" s="8">
        <f>IF(Päälaskenta!$C$26,Kaksitasouoma_matriisi!AP1179,Kaksitasouoma_matriisi!AC1179)</f>
        <v>0.103141592104551</v>
      </c>
      <c r="F1179" s="56">
        <f>IF(D1179&lt;Päälaskenta!H$24,(SQRT(POWER(Päälaskenta!C$24/(2*Päälaskenta!E$24),2)+(D1179/Päälaskenta!E$24))-Päälaskenta!C$24/(2*Päälaskenta!E$24)),IF(D1179=Päälaskenta!H$24,Päälaskenta!D$24,Päälaskenta!D$24+(SQRT(POWER((Päälaskenta!C$20+Päälaskenta!G$24)/(2*Päälaskenta!E$20),2)+((D1179-Päälaskenta!H$24)/Päälaskenta!E$20))-(Päälaskenta!C$20+Päälaskenta!G$24)/(2*Päälaskenta!E$20))))</f>
        <v>0.93799999999999994</v>
      </c>
      <c r="G1179" s="57">
        <f>IF(F1179&gt;Päälaskenta!D$24,(2*SQRT((POWER(Päälaskenta!D$24,2))+POWER(Päälaskenta!E$24*Päälaskenta!D$24,2))+Päälaskenta!C$24)+(2*SQRT((POWER((F1179-Päälaskenta!D$24),2))+POWER(Päälaskenta!E$20*(F1179-Päälaskenta!D$24),2))+Päälaskenta!C$20),(2*SQRT((POWER(F1179,2))+POWER(Päälaskenta!E$24*F1179,2))+Päälaskenta!C$24))</f>
        <v>8.84</v>
      </c>
      <c r="H1179" s="57">
        <f t="shared" si="290"/>
        <v>0.34</v>
      </c>
      <c r="I1179" s="62">
        <f t="shared" si="291"/>
        <v>3.0363999999999999E-2</v>
      </c>
      <c r="J1179" s="8">
        <f>IF(F1179&lt;Päälaskenta!$D$24,0,Kaksitasouoma_matriisi!F1179-Päälaskenta!$D$24)</f>
        <v>0.23799999999999999</v>
      </c>
      <c r="L1179" s="8">
        <f>IF(F1179&gt;Päälaskenta!D$24,F1179-Päälaskenta!D$24,0)</f>
        <v>0.23799999999999999</v>
      </c>
      <c r="M1179" s="8">
        <f>IF(F1179&gt;Päälaskenta!D$24,(Päälaskenta!C$20+(Päälaskenta!E$20*(Kaksitasouoma_matriisi!F1179-Päälaskenta!D$24)))*(Kaksitasouoma_matriisi!F1179-Päälaskenta!D$24),0)</f>
        <v>1.274966</v>
      </c>
      <c r="N1179" s="8">
        <f>IF(F1179&gt;Päälaskenta!D$24,(2*SQRT((POWER((F1179-Päälaskenta!D$24),2))+POWER(Päälaskenta!E$20*(F1179-Päälaskenta!D$24),2))+Päälaskenta!C$20),0)</f>
        <v>5.8581212035604304</v>
      </c>
      <c r="O1179" s="8">
        <f t="shared" si="297"/>
        <v>0.21764076837896501</v>
      </c>
      <c r="P1179" s="8">
        <f>IF(Päälaskenta!$C$29,IF(L1179&gt;Päälaskenta!$F$28,Kaksitasouoma_matriisi!AQ1179,Kaksitasouoma_matriisi!AR1179),Päälaskenta!$F$20)</f>
        <v>0.12</v>
      </c>
      <c r="Q1179" s="8">
        <f t="shared" si="298"/>
        <v>3.8442432256572898</v>
      </c>
      <c r="R1179" s="8">
        <f t="shared" si="292"/>
        <v>0.44568597065714699</v>
      </c>
      <c r="S1179" s="8">
        <f t="shared" si="299"/>
        <v>0.349566945830043</v>
      </c>
      <c r="U1179" s="93">
        <f>IF(F1179&gt;Päälaskenta!D$24,Päälaskenta!H$24+L1179*Päälaskenta!G$24,F1179*Päälaskenta!C$24 + F1179*F1179*Päälaskenta!E$24)</f>
        <v>1.7612000000000001</v>
      </c>
      <c r="V1179" s="8">
        <f>IF(F1179&gt;Päälaskenta!D$24,2*SQRT(POWER(Päälaskenta!D$24,2)+POWER(Päälaskenta!E$24*Päälaskenta!D$24,2))+Päälaskenta!C$24,(2*SQRT((POWER(F1179,2))+POWER(Päälaskenta!E$24*F1179,2))+Päälaskenta!C$24))</f>
        <v>2.9798989873223301</v>
      </c>
      <c r="W1179" s="8">
        <f t="shared" si="300"/>
        <v>0.59102674536715605</v>
      </c>
      <c r="X1179" s="8">
        <f>Päälaskenta!F$24</f>
        <v>7.0000000000000007E-2</v>
      </c>
      <c r="Y1179" s="8">
        <f t="shared" si="301"/>
        <v>17.719388337554701</v>
      </c>
      <c r="Z1179" s="8">
        <f t="shared" si="293"/>
        <v>2.0543140293428501</v>
      </c>
      <c r="AA1179" s="8">
        <f t="shared" si="302"/>
        <v>1.16642858808929</v>
      </c>
      <c r="AC1179" s="8">
        <f t="shared" si="294"/>
        <v>0.103141592104551</v>
      </c>
      <c r="AE1179" s="8">
        <v>1177</v>
      </c>
      <c r="AF1179" s="8">
        <f t="shared" si="288"/>
        <v>21.563631563211999</v>
      </c>
      <c r="AG1179" s="8">
        <f t="shared" si="295"/>
        <v>1.34411433117218E-2</v>
      </c>
      <c r="AJ1179" s="132">
        <f>IF(Päälaskenta!$F$28&lt;Kaksitasouoma_matriisi!L1179,Päälaskenta!$C$20*Päälaskenta!$F$28,Päälaskenta!$C$20*Kaksitasouoma_matriisi!L1179)</f>
        <v>1.19</v>
      </c>
      <c r="AK1179" s="134">
        <f>SQRT(Päälaskenta!$D$20^2+(Päälaskenta!$D$20/(1/Päälaskenta!$E$20))^2)</f>
        <v>1.8029999999999999</v>
      </c>
      <c r="AL1179" s="134">
        <f>IF(Päälaskenta!$F$28&lt;Kaksitasouoma_matriisi!L1179,AK1179*Päälaskenta!$F$28*COS(ATAN(1/Päälaskenta!$E$20)),AK1179*Kaksitasouoma_matriisi!L1179*COS(ATAN(1/Päälaskenta!$E$20)))</f>
        <v>0.35699999999999998</v>
      </c>
      <c r="AM1179" s="134"/>
      <c r="AN1179" s="134">
        <f t="shared" si="303"/>
        <v>1.5469999999999999</v>
      </c>
      <c r="AO1179" s="8">
        <f t="shared" si="296"/>
        <v>0.50926687954702599</v>
      </c>
      <c r="AP1179" s="134">
        <f>Refererenssiarvoja!$B$16*H1179^(1/6)/(Refererenssiarvoja!$B$15^0.5)*(Päälaskenta!$G$28/2)^0.5*(1-AO1179)^(-1.5)</f>
        <v>0.123</v>
      </c>
      <c r="AQ1179" s="8">
        <f>Refererenssiarvoja!$B$16*Kaksitasouoma_matriisi!O1179^(1/6)/(SQRT((2*Refererenssiarvoja!$B$15)/(Päälaskenta!$F$31*Päälaskenta!$G$31*Päälaskenta!$F$28))+SQRT(Refererenssiarvoja!$B$15)/Refererenssiarvoja!$B$17*LN(Kaksitasouoma_matriisi!L1179/Päälaskenta!$F$28))</f>
        <v>-0.20240658826639399</v>
      </c>
      <c r="AR1179" s="8">
        <f>Refererenssiarvoja!$B$16*Kaksitasouoma_matriisi!O1179^(1/6)/(SQRT((2*Refererenssiarvoja!$B$15)/(Päälaskenta!$F$31*Päälaskenta!$G$31*L1179)))</f>
        <v>0.27012348994706598</v>
      </c>
    </row>
    <row r="1180" spans="1:44" x14ac:dyDescent="0.2">
      <c r="A1180" s="8">
        <v>1178</v>
      </c>
      <c r="B1180" s="8">
        <f>IF(Päälaskenta!C$7,Päälaskenta!E$7,Päälaskenta!G$5)</f>
        <v>2.5</v>
      </c>
      <c r="C1180" s="56">
        <v>0.82199999999999995</v>
      </c>
      <c r="D1180" s="93">
        <f t="shared" si="289"/>
        <v>3.0413999999999999</v>
      </c>
      <c r="E1180" s="8">
        <f>IF(Päälaskenta!$C$26,Kaksitasouoma_matriisi!AP1180,Kaksitasouoma_matriisi!AC1180)</f>
        <v>0.103148466841829</v>
      </c>
      <c r="F1180" s="56">
        <f>IF(D1180&lt;Päälaskenta!H$24,(SQRT(POWER(Päälaskenta!C$24/(2*Päälaskenta!E$24),2)+(D1180/Päälaskenta!E$24))-Päälaskenta!C$24/(2*Päälaskenta!E$24)),IF(D1180=Päälaskenta!H$24,Päälaskenta!D$24,Päälaskenta!D$24+(SQRT(POWER((Päälaskenta!C$20+Päälaskenta!G$24)/(2*Päälaskenta!E$20),2)+((D1180-Päälaskenta!H$24)/Päälaskenta!E$20))-(Päälaskenta!C$20+Päälaskenta!G$24)/(2*Päälaskenta!E$20))))</f>
        <v>0.93899999999999995</v>
      </c>
      <c r="G1180" s="57">
        <f>IF(F1180&gt;Päälaskenta!D$24,(2*SQRT((POWER(Päälaskenta!D$24,2))+POWER(Päälaskenta!E$24*Päälaskenta!D$24,2))+Päälaskenta!C$24)+(2*SQRT((POWER((F1180-Päälaskenta!D$24),2))+POWER(Päälaskenta!E$20*(F1180-Päälaskenta!D$24),2))+Päälaskenta!C$20),(2*SQRT((POWER(F1180,2))+POWER(Päälaskenta!E$24*F1180,2))+Päälaskenta!C$24))</f>
        <v>8.84</v>
      </c>
      <c r="H1180" s="57">
        <f t="shared" si="290"/>
        <v>0.34</v>
      </c>
      <c r="I1180" s="62">
        <f t="shared" si="291"/>
        <v>3.0294999999999999E-2</v>
      </c>
      <c r="J1180" s="8">
        <f>IF(F1180&lt;Päälaskenta!$D$24,0,Kaksitasouoma_matriisi!F1180-Päälaskenta!$D$24)</f>
        <v>0.23899999999999999</v>
      </c>
      <c r="L1180" s="8">
        <f>IF(F1180&gt;Päälaskenta!D$24,F1180-Päälaskenta!D$24,0)</f>
        <v>0.23899999999999999</v>
      </c>
      <c r="M1180" s="8">
        <f>IF(F1180&gt;Päälaskenta!D$24,(Päälaskenta!C$20+(Päälaskenta!E$20*(Kaksitasouoma_matriisi!F1180-Päälaskenta!D$24)))*(Kaksitasouoma_matriisi!F1180-Päälaskenta!D$24),0)</f>
        <v>1.2806815</v>
      </c>
      <c r="N1180" s="8">
        <f>IF(F1180&gt;Päälaskenta!D$24,(2*SQRT((POWER((F1180-Päälaskenta!D$24),2))+POWER(Päälaskenta!E$20*(F1180-Päälaskenta!D$24),2))+Päälaskenta!C$20),0)</f>
        <v>5.8617267548358898</v>
      </c>
      <c r="O1180" s="8">
        <f t="shared" si="297"/>
        <v>0.21848195140509499</v>
      </c>
      <c r="P1180" s="8">
        <f>IF(Päälaskenta!$C$29,IF(L1180&gt;Päälaskenta!$F$28,Kaksitasouoma_matriisi!AQ1180,Kaksitasouoma_matriisi!AR1180),Päälaskenta!$F$20)</f>
        <v>0.12</v>
      </c>
      <c r="Q1180" s="8">
        <f t="shared" si="298"/>
        <v>3.87141980423181</v>
      </c>
      <c r="R1180" s="8">
        <f t="shared" si="292"/>
        <v>0.44743738375340802</v>
      </c>
      <c r="S1180" s="8">
        <f t="shared" si="299"/>
        <v>0.34937444146215002</v>
      </c>
      <c r="U1180" s="93">
        <f>IF(F1180&gt;Päälaskenta!D$24,Päälaskenta!H$24+L1180*Päälaskenta!G$24,F1180*Päälaskenta!C$24 + F1180*F1180*Päälaskenta!E$24)</f>
        <v>1.7636000000000001</v>
      </c>
      <c r="V1180" s="8">
        <f>IF(F1180&gt;Päälaskenta!D$24,2*SQRT(POWER(Päälaskenta!D$24,2)+POWER(Päälaskenta!E$24*Päälaskenta!D$24,2))+Päälaskenta!C$24,(2*SQRT((POWER(F1180,2))+POWER(Päälaskenta!E$24*F1180,2))+Päälaskenta!C$24))</f>
        <v>2.9798989873223301</v>
      </c>
      <c r="W1180" s="8">
        <f t="shared" si="300"/>
        <v>0.59183214179509203</v>
      </c>
      <c r="X1180" s="8">
        <f>Päälaskenta!F$24</f>
        <v>7.0000000000000007E-2</v>
      </c>
      <c r="Y1180" s="8">
        <f t="shared" si="301"/>
        <v>17.7596505131147</v>
      </c>
      <c r="Z1180" s="8">
        <f t="shared" si="293"/>
        <v>2.0525626162465902</v>
      </c>
      <c r="AA1180" s="8">
        <f t="shared" si="302"/>
        <v>1.1638481607204501</v>
      </c>
      <c r="AC1180" s="8">
        <f t="shared" si="294"/>
        <v>0.103148466841829</v>
      </c>
      <c r="AE1180" s="8">
        <v>1178</v>
      </c>
      <c r="AF1180" s="8">
        <f t="shared" si="288"/>
        <v>21.631070317346499</v>
      </c>
      <c r="AG1180" s="8">
        <f t="shared" si="295"/>
        <v>1.33574635927673E-2</v>
      </c>
      <c r="AJ1180" s="132">
        <f>IF(Päälaskenta!$F$28&lt;Kaksitasouoma_matriisi!L1180,Päälaskenta!$C$20*Päälaskenta!$F$28,Päälaskenta!$C$20*Kaksitasouoma_matriisi!L1180)</f>
        <v>1.1950000000000001</v>
      </c>
      <c r="AK1180" s="134">
        <f>SQRT(Päälaskenta!$D$20^2+(Päälaskenta!$D$20/(1/Päälaskenta!$E$20))^2)</f>
        <v>1.8029999999999999</v>
      </c>
      <c r="AL1180" s="134">
        <f>IF(Päälaskenta!$F$28&lt;Kaksitasouoma_matriisi!L1180,AK1180*Päälaskenta!$F$28*COS(ATAN(1/Päälaskenta!$E$20)),AK1180*Kaksitasouoma_matriisi!L1180*COS(ATAN(1/Päälaskenta!$E$20)))</f>
        <v>0.35899999999999999</v>
      </c>
      <c r="AM1180" s="134"/>
      <c r="AN1180" s="134">
        <f t="shared" si="303"/>
        <v>1.554</v>
      </c>
      <c r="AO1180" s="8">
        <f t="shared" si="296"/>
        <v>0.51094890510948898</v>
      </c>
      <c r="AP1180" s="134">
        <f>Refererenssiarvoja!$B$16*H1180^(1/6)/(Refererenssiarvoja!$B$15^0.5)*(Päälaskenta!$G$28/2)^0.5*(1-AO1180)^(-1.5)</f>
        <v>0.123</v>
      </c>
      <c r="AQ1180" s="8">
        <f>Refererenssiarvoja!$B$16*Kaksitasouoma_matriisi!O1180^(1/6)/(SQRT((2*Refererenssiarvoja!$B$15)/(Päälaskenta!$F$31*Päälaskenta!$G$31*Päälaskenta!$F$28))+SQRT(Refererenssiarvoja!$B$15)/Refererenssiarvoja!$B$17*LN(Kaksitasouoma_matriisi!L1180/Päälaskenta!$F$28))</f>
        <v>-0.204287129282651</v>
      </c>
      <c r="AR1180" s="8">
        <f>Refererenssiarvoja!$B$16*Kaksitasouoma_matriisi!O1180^(1/6)/(SQRT((2*Refererenssiarvoja!$B$15)/(Päälaskenta!$F$31*Päälaskenta!$G$31*L1180)))</f>
        <v>0.27086447129558999</v>
      </c>
    </row>
    <row r="1181" spans="1:44" x14ac:dyDescent="0.2">
      <c r="A1181" s="8">
        <v>1179</v>
      </c>
      <c r="B1181" s="8">
        <f>IF(Päälaskenta!C$7,Päälaskenta!E$7,Päälaskenta!G$5)</f>
        <v>2.5</v>
      </c>
      <c r="C1181" s="56">
        <v>0.82099999999999995</v>
      </c>
      <c r="D1181" s="93">
        <f t="shared" si="289"/>
        <v>3.0451000000000001</v>
      </c>
      <c r="E1181" s="8">
        <f>IF(Päälaskenta!$C$26,Kaksitasouoma_matriisi!AP1181,Kaksitasouoma_matriisi!AC1181)</f>
        <v>0.103148466841829</v>
      </c>
      <c r="F1181" s="56">
        <f>IF(D1181&lt;Päälaskenta!H$24,(SQRT(POWER(Päälaskenta!C$24/(2*Päälaskenta!E$24),2)+(D1181/Päälaskenta!E$24))-Päälaskenta!C$24/(2*Päälaskenta!E$24)),IF(D1181=Päälaskenta!H$24,Päälaskenta!D$24,Päälaskenta!D$24+(SQRT(POWER((Päälaskenta!C$20+Päälaskenta!G$24)/(2*Päälaskenta!E$20),2)+((D1181-Päälaskenta!H$24)/Päälaskenta!E$20))-(Päälaskenta!C$20+Päälaskenta!G$24)/(2*Päälaskenta!E$20))))</f>
        <v>0.93899999999999995</v>
      </c>
      <c r="G1181" s="57">
        <f>IF(F1181&gt;Päälaskenta!D$24,(2*SQRT((POWER(Päälaskenta!D$24,2))+POWER(Päälaskenta!E$24*Päälaskenta!D$24,2))+Päälaskenta!C$24)+(2*SQRT((POWER((F1181-Päälaskenta!D$24),2))+POWER(Päälaskenta!E$20*(F1181-Päälaskenta!D$24),2))+Päälaskenta!C$20),(2*SQRT((POWER(F1181,2))+POWER(Päälaskenta!E$24*F1181,2))+Päälaskenta!C$24))</f>
        <v>8.84</v>
      </c>
      <c r="H1181" s="57">
        <f t="shared" si="290"/>
        <v>0.34</v>
      </c>
      <c r="I1181" s="62">
        <f t="shared" si="291"/>
        <v>3.0221000000000001E-2</v>
      </c>
      <c r="J1181" s="8">
        <f>IF(F1181&lt;Päälaskenta!$D$24,0,Kaksitasouoma_matriisi!F1181-Päälaskenta!$D$24)</f>
        <v>0.23899999999999999</v>
      </c>
      <c r="L1181" s="8">
        <f>IF(F1181&gt;Päälaskenta!D$24,F1181-Päälaskenta!D$24,0)</f>
        <v>0.23899999999999999</v>
      </c>
      <c r="M1181" s="8">
        <f>IF(F1181&gt;Päälaskenta!D$24,(Päälaskenta!C$20+(Päälaskenta!E$20*(Kaksitasouoma_matriisi!F1181-Päälaskenta!D$24)))*(Kaksitasouoma_matriisi!F1181-Päälaskenta!D$24),0)</f>
        <v>1.2806815</v>
      </c>
      <c r="N1181" s="8">
        <f>IF(F1181&gt;Päälaskenta!D$24,(2*SQRT((POWER((F1181-Päälaskenta!D$24),2))+POWER(Päälaskenta!E$20*(F1181-Päälaskenta!D$24),2))+Päälaskenta!C$20),0)</f>
        <v>5.8617267548358898</v>
      </c>
      <c r="O1181" s="8">
        <f t="shared" si="297"/>
        <v>0.21848195140509499</v>
      </c>
      <c r="P1181" s="8">
        <f>IF(Päälaskenta!$C$29,IF(L1181&gt;Päälaskenta!$F$28,Kaksitasouoma_matriisi!AQ1181,Kaksitasouoma_matriisi!AR1181),Päälaskenta!$F$20)</f>
        <v>0.12</v>
      </c>
      <c r="Q1181" s="8">
        <f t="shared" si="298"/>
        <v>3.87141980423181</v>
      </c>
      <c r="R1181" s="8">
        <f t="shared" si="292"/>
        <v>0.44743738375340802</v>
      </c>
      <c r="S1181" s="8">
        <f t="shared" si="299"/>
        <v>0.34937444146215002</v>
      </c>
      <c r="U1181" s="93">
        <f>IF(F1181&gt;Päälaskenta!D$24,Päälaskenta!H$24+L1181*Päälaskenta!G$24,F1181*Päälaskenta!C$24 + F1181*F1181*Päälaskenta!E$24)</f>
        <v>1.7636000000000001</v>
      </c>
      <c r="V1181" s="8">
        <f>IF(F1181&gt;Päälaskenta!D$24,2*SQRT(POWER(Päälaskenta!D$24,2)+POWER(Päälaskenta!E$24*Päälaskenta!D$24,2))+Päälaskenta!C$24,(2*SQRT((POWER(F1181,2))+POWER(Päälaskenta!E$24*F1181,2))+Päälaskenta!C$24))</f>
        <v>2.9798989873223301</v>
      </c>
      <c r="W1181" s="8">
        <f t="shared" si="300"/>
        <v>0.59183214179509203</v>
      </c>
      <c r="X1181" s="8">
        <f>Päälaskenta!F$24</f>
        <v>7.0000000000000007E-2</v>
      </c>
      <c r="Y1181" s="8">
        <f t="shared" si="301"/>
        <v>17.7596505131147</v>
      </c>
      <c r="Z1181" s="8">
        <f t="shared" si="293"/>
        <v>2.0525626162465902</v>
      </c>
      <c r="AA1181" s="8">
        <f t="shared" si="302"/>
        <v>1.1638481607204501</v>
      </c>
      <c r="AC1181" s="8">
        <f t="shared" si="294"/>
        <v>0.103148466841829</v>
      </c>
      <c r="AE1181" s="8">
        <v>1179</v>
      </c>
      <c r="AF1181" s="8">
        <f t="shared" si="288"/>
        <v>21.631070317346499</v>
      </c>
      <c r="AG1181" s="8">
        <f t="shared" si="295"/>
        <v>1.33574635927673E-2</v>
      </c>
      <c r="AJ1181" s="132">
        <f>IF(Päälaskenta!$F$28&lt;Kaksitasouoma_matriisi!L1181,Päälaskenta!$C$20*Päälaskenta!$F$28,Päälaskenta!$C$20*Kaksitasouoma_matriisi!L1181)</f>
        <v>1.1950000000000001</v>
      </c>
      <c r="AK1181" s="134">
        <f>SQRT(Päälaskenta!$D$20^2+(Päälaskenta!$D$20/(1/Päälaskenta!$E$20))^2)</f>
        <v>1.8029999999999999</v>
      </c>
      <c r="AL1181" s="134">
        <f>IF(Päälaskenta!$F$28&lt;Kaksitasouoma_matriisi!L1181,AK1181*Päälaskenta!$F$28*COS(ATAN(1/Päälaskenta!$E$20)),AK1181*Kaksitasouoma_matriisi!L1181*COS(ATAN(1/Päälaskenta!$E$20)))</f>
        <v>0.35899999999999999</v>
      </c>
      <c r="AM1181" s="134"/>
      <c r="AN1181" s="134">
        <f t="shared" si="303"/>
        <v>1.554</v>
      </c>
      <c r="AO1181" s="8">
        <f t="shared" si="296"/>
        <v>0.51032806804374198</v>
      </c>
      <c r="AP1181" s="134">
        <f>Refererenssiarvoja!$B$16*H1181^(1/6)/(Refererenssiarvoja!$B$15^0.5)*(Päälaskenta!$G$28/2)^0.5*(1-AO1181)^(-1.5)</f>
        <v>0.123</v>
      </c>
      <c r="AQ1181" s="8">
        <f>Refererenssiarvoja!$B$16*Kaksitasouoma_matriisi!O1181^(1/6)/(SQRT((2*Refererenssiarvoja!$B$15)/(Päälaskenta!$F$31*Päälaskenta!$G$31*Päälaskenta!$F$28))+SQRT(Refererenssiarvoja!$B$15)/Refererenssiarvoja!$B$17*LN(Kaksitasouoma_matriisi!L1181/Päälaskenta!$F$28))</f>
        <v>-0.204287129282651</v>
      </c>
      <c r="AR1181" s="8">
        <f>Refererenssiarvoja!$B$16*Kaksitasouoma_matriisi!O1181^(1/6)/(SQRT((2*Refererenssiarvoja!$B$15)/(Päälaskenta!$F$31*Päälaskenta!$G$31*L1181)))</f>
        <v>0.27086447129558999</v>
      </c>
    </row>
    <row r="1182" spans="1:44" x14ac:dyDescent="0.2">
      <c r="A1182" s="8">
        <v>1180</v>
      </c>
      <c r="B1182" s="8">
        <f>IF(Päälaskenta!C$7,Päälaskenta!E$7,Päälaskenta!G$5)</f>
        <v>2.5</v>
      </c>
      <c r="C1182" s="56">
        <v>0.82</v>
      </c>
      <c r="D1182" s="93">
        <f t="shared" si="289"/>
        <v>3.0488</v>
      </c>
      <c r="E1182" s="8">
        <f>IF(Päälaskenta!$C$26,Kaksitasouoma_matriisi!AP1182,Kaksitasouoma_matriisi!AC1182)</f>
        <v>0.103155335974456</v>
      </c>
      <c r="F1182" s="56">
        <f>IF(D1182&lt;Päälaskenta!H$24,(SQRT(POWER(Päälaskenta!C$24/(2*Päälaskenta!E$24),2)+(D1182/Päälaskenta!E$24))-Päälaskenta!C$24/(2*Päälaskenta!E$24)),IF(D1182=Päälaskenta!H$24,Päälaskenta!D$24,Päälaskenta!D$24+(SQRT(POWER((Päälaskenta!C$20+Päälaskenta!G$24)/(2*Päälaskenta!E$20),2)+((D1182-Päälaskenta!H$24)/Päälaskenta!E$20))-(Päälaskenta!C$20+Päälaskenta!G$24)/(2*Päälaskenta!E$20))))</f>
        <v>0.94</v>
      </c>
      <c r="G1182" s="57">
        <f>IF(F1182&gt;Päälaskenta!D$24,(2*SQRT((POWER(Päälaskenta!D$24,2))+POWER(Päälaskenta!E$24*Päälaskenta!D$24,2))+Päälaskenta!C$24)+(2*SQRT((POWER((F1182-Päälaskenta!D$24),2))+POWER(Päälaskenta!E$20*(F1182-Päälaskenta!D$24),2))+Päälaskenta!C$20),(2*SQRT((POWER(F1182,2))+POWER(Päälaskenta!E$24*F1182,2))+Päälaskenta!C$24))</f>
        <v>8.85</v>
      </c>
      <c r="H1182" s="57">
        <f t="shared" si="290"/>
        <v>0.34</v>
      </c>
      <c r="I1182" s="62">
        <f t="shared" si="291"/>
        <v>3.0151000000000001E-2</v>
      </c>
      <c r="J1182" s="8">
        <f>IF(F1182&lt;Päälaskenta!$D$24,0,Kaksitasouoma_matriisi!F1182-Päälaskenta!$D$24)</f>
        <v>0.24</v>
      </c>
      <c r="L1182" s="8">
        <f>IF(F1182&gt;Päälaskenta!D$24,F1182-Päälaskenta!D$24,0)</f>
        <v>0.24</v>
      </c>
      <c r="M1182" s="8">
        <f>IF(F1182&gt;Päälaskenta!D$24,(Päälaskenta!C$20+(Päälaskenta!E$20*(Kaksitasouoma_matriisi!F1182-Päälaskenta!D$24)))*(Kaksitasouoma_matriisi!F1182-Päälaskenta!D$24),0)</f>
        <v>1.2864</v>
      </c>
      <c r="N1182" s="8">
        <f>IF(F1182&gt;Päälaskenta!D$24,(2*SQRT((POWER((F1182-Päälaskenta!D$24),2))+POWER(Päälaskenta!E$20*(F1182-Päälaskenta!D$24),2))+Päälaskenta!C$20),0)</f>
        <v>5.8653323061113598</v>
      </c>
      <c r="O1182" s="8">
        <f t="shared" si="297"/>
        <v>0.219322611723063</v>
      </c>
      <c r="P1182" s="8">
        <f>IF(Päälaskenta!$C$29,IF(L1182&gt;Päälaskenta!$F$28,Kaksitasouoma_matriisi!AQ1182,Kaksitasouoma_matriisi!AR1182),Päälaskenta!$F$20)</f>
        <v>0.12</v>
      </c>
      <c r="Q1182" s="8">
        <f t="shared" si="298"/>
        <v>3.89867522220568</v>
      </c>
      <c r="R1182" s="8">
        <f t="shared" si="292"/>
        <v>0.44918460503572299</v>
      </c>
      <c r="S1182" s="8">
        <f t="shared" si="299"/>
        <v>0.34917957481010797</v>
      </c>
      <c r="U1182" s="93">
        <f>IF(F1182&gt;Päälaskenta!D$24,Päälaskenta!H$24+L1182*Päälaskenta!G$24,F1182*Päälaskenta!C$24 + F1182*F1182*Päälaskenta!E$24)</f>
        <v>1.766</v>
      </c>
      <c r="V1182" s="8">
        <f>IF(F1182&gt;Päälaskenta!D$24,2*SQRT(POWER(Päälaskenta!D$24,2)+POWER(Päälaskenta!E$24*Päälaskenta!D$24,2))+Päälaskenta!C$24,(2*SQRT((POWER(F1182,2))+POWER(Päälaskenta!E$24*F1182,2))+Päälaskenta!C$24))</f>
        <v>2.9798989873223301</v>
      </c>
      <c r="W1182" s="8">
        <f t="shared" si="300"/>
        <v>0.592637538223028</v>
      </c>
      <c r="X1182" s="8">
        <f>Päälaskenta!F$24</f>
        <v>7.0000000000000007E-2</v>
      </c>
      <c r="Y1182" s="8">
        <f t="shared" si="301"/>
        <v>17.799949232519499</v>
      </c>
      <c r="Z1182" s="8">
        <f t="shared" si="293"/>
        <v>2.05081539496428</v>
      </c>
      <c r="AA1182" s="8">
        <f t="shared" si="302"/>
        <v>1.1612771205913299</v>
      </c>
      <c r="AC1182" s="8">
        <f t="shared" si="294"/>
        <v>0.103155335974456</v>
      </c>
      <c r="AE1182" s="8">
        <v>1180</v>
      </c>
      <c r="AF1182" s="8">
        <f t="shared" si="288"/>
        <v>21.698624454725199</v>
      </c>
      <c r="AG1182" s="8">
        <f t="shared" si="295"/>
        <v>1.32744217123681E-2</v>
      </c>
      <c r="AJ1182" s="132">
        <f>IF(Päälaskenta!$F$28&lt;Kaksitasouoma_matriisi!L1182,Päälaskenta!$C$20*Päälaskenta!$F$28,Päälaskenta!$C$20*Kaksitasouoma_matriisi!L1182)</f>
        <v>1.2</v>
      </c>
      <c r="AK1182" s="134">
        <f>SQRT(Päälaskenta!$D$20^2+(Päälaskenta!$D$20/(1/Päälaskenta!$E$20))^2)</f>
        <v>1.8029999999999999</v>
      </c>
      <c r="AL1182" s="134">
        <f>IF(Päälaskenta!$F$28&lt;Kaksitasouoma_matriisi!L1182,AK1182*Päälaskenta!$F$28*COS(ATAN(1/Päälaskenta!$E$20)),AK1182*Kaksitasouoma_matriisi!L1182*COS(ATAN(1/Päälaskenta!$E$20)))</f>
        <v>0.36</v>
      </c>
      <c r="AM1182" s="134"/>
      <c r="AN1182" s="134">
        <f t="shared" si="303"/>
        <v>1.56</v>
      </c>
      <c r="AO1182" s="8">
        <f t="shared" si="296"/>
        <v>0.51167672526895802</v>
      </c>
      <c r="AP1182" s="134">
        <f>Refererenssiarvoja!$B$16*H1182^(1/6)/(Refererenssiarvoja!$B$15^0.5)*(Päälaskenta!$G$28/2)^0.5*(1-AO1182)^(-1.5)</f>
        <v>0.124</v>
      </c>
      <c r="AQ1182" s="8">
        <f>Refererenssiarvoja!$B$16*Kaksitasouoma_matriisi!O1182^(1/6)/(SQRT((2*Refererenssiarvoja!$B$15)/(Päälaskenta!$F$31*Päälaskenta!$G$31*Päälaskenta!$F$28))+SQRT(Refererenssiarvoja!$B$15)/Refererenssiarvoja!$B$17*LN(Kaksitasouoma_matriisi!L1182/Päälaskenta!$F$28))</f>
        <v>-0.206192446361777</v>
      </c>
      <c r="AR1182" s="8">
        <f>Refererenssiarvoja!$B$16*Kaksitasouoma_matriisi!O1182^(1/6)/(SQRT((2*Refererenssiarvoja!$B$15)/(Päälaskenta!$F$31*Päälaskenta!$G$31*L1182)))</f>
        <v>0.27160432884935898</v>
      </c>
    </row>
    <row r="1183" spans="1:44" x14ac:dyDescent="0.2">
      <c r="A1183" s="8">
        <v>1181</v>
      </c>
      <c r="B1183" s="8">
        <f>IF(Päälaskenta!C$7,Päälaskenta!E$7,Päälaskenta!G$5)</f>
        <v>2.5</v>
      </c>
      <c r="C1183" s="56">
        <v>0.81899999999999995</v>
      </c>
      <c r="D1183" s="93">
        <f t="shared" si="289"/>
        <v>3.0525000000000002</v>
      </c>
      <c r="E1183" s="8">
        <f>IF(Päälaskenta!$C$26,Kaksitasouoma_matriisi!AP1183,Kaksitasouoma_matriisi!AC1183)</f>
        <v>0.103155335974456</v>
      </c>
      <c r="F1183" s="56">
        <f>IF(D1183&lt;Päälaskenta!H$24,(SQRT(POWER(Päälaskenta!C$24/(2*Päälaskenta!E$24),2)+(D1183/Päälaskenta!E$24))-Päälaskenta!C$24/(2*Päälaskenta!E$24)),IF(D1183=Päälaskenta!H$24,Päälaskenta!D$24,Päälaskenta!D$24+(SQRT(POWER((Päälaskenta!C$20+Päälaskenta!G$24)/(2*Päälaskenta!E$20),2)+((D1183-Päälaskenta!H$24)/Päälaskenta!E$20))-(Päälaskenta!C$20+Päälaskenta!G$24)/(2*Päälaskenta!E$20))))</f>
        <v>0.94</v>
      </c>
      <c r="G1183" s="57">
        <f>IF(F1183&gt;Päälaskenta!D$24,(2*SQRT((POWER(Päälaskenta!D$24,2))+POWER(Päälaskenta!E$24*Päälaskenta!D$24,2))+Päälaskenta!C$24)+(2*SQRT((POWER((F1183-Päälaskenta!D$24),2))+POWER(Päälaskenta!E$20*(F1183-Päälaskenta!D$24),2))+Päälaskenta!C$20),(2*SQRT((POWER(F1183,2))+POWER(Päälaskenta!E$24*F1183,2))+Päälaskenta!C$24))</f>
        <v>8.85</v>
      </c>
      <c r="H1183" s="57">
        <f t="shared" si="290"/>
        <v>0.34</v>
      </c>
      <c r="I1183" s="62">
        <f t="shared" si="291"/>
        <v>3.0078000000000001E-2</v>
      </c>
      <c r="J1183" s="8">
        <f>IF(F1183&lt;Päälaskenta!$D$24,0,Kaksitasouoma_matriisi!F1183-Päälaskenta!$D$24)</f>
        <v>0.24</v>
      </c>
      <c r="L1183" s="8">
        <f>IF(F1183&gt;Päälaskenta!D$24,F1183-Päälaskenta!D$24,0)</f>
        <v>0.24</v>
      </c>
      <c r="M1183" s="8">
        <f>IF(F1183&gt;Päälaskenta!D$24,(Päälaskenta!C$20+(Päälaskenta!E$20*(Kaksitasouoma_matriisi!F1183-Päälaskenta!D$24)))*(Kaksitasouoma_matriisi!F1183-Päälaskenta!D$24),0)</f>
        <v>1.2864</v>
      </c>
      <c r="N1183" s="8">
        <f>IF(F1183&gt;Päälaskenta!D$24,(2*SQRT((POWER((F1183-Päälaskenta!D$24),2))+POWER(Päälaskenta!E$20*(F1183-Päälaskenta!D$24),2))+Päälaskenta!C$20),0)</f>
        <v>5.8653323061113598</v>
      </c>
      <c r="O1183" s="8">
        <f t="shared" si="297"/>
        <v>0.219322611723063</v>
      </c>
      <c r="P1183" s="8">
        <f>IF(Päälaskenta!$C$29,IF(L1183&gt;Päälaskenta!$F$28,Kaksitasouoma_matriisi!AQ1183,Kaksitasouoma_matriisi!AR1183),Päälaskenta!$F$20)</f>
        <v>0.12</v>
      </c>
      <c r="Q1183" s="8">
        <f t="shared" si="298"/>
        <v>3.89867522220568</v>
      </c>
      <c r="R1183" s="8">
        <f t="shared" si="292"/>
        <v>0.44918460503572299</v>
      </c>
      <c r="S1183" s="8">
        <f t="shared" si="299"/>
        <v>0.34917957481010797</v>
      </c>
      <c r="U1183" s="93">
        <f>IF(F1183&gt;Päälaskenta!D$24,Päälaskenta!H$24+L1183*Päälaskenta!G$24,F1183*Päälaskenta!C$24 + F1183*F1183*Päälaskenta!E$24)</f>
        <v>1.766</v>
      </c>
      <c r="V1183" s="8">
        <f>IF(F1183&gt;Päälaskenta!D$24,2*SQRT(POWER(Päälaskenta!D$24,2)+POWER(Päälaskenta!E$24*Päälaskenta!D$24,2))+Päälaskenta!C$24,(2*SQRT((POWER(F1183,2))+POWER(Päälaskenta!E$24*F1183,2))+Päälaskenta!C$24))</f>
        <v>2.9798989873223301</v>
      </c>
      <c r="W1183" s="8">
        <f t="shared" si="300"/>
        <v>0.592637538223028</v>
      </c>
      <c r="X1183" s="8">
        <f>Päälaskenta!F$24</f>
        <v>7.0000000000000007E-2</v>
      </c>
      <c r="Y1183" s="8">
        <f t="shared" si="301"/>
        <v>17.799949232519499</v>
      </c>
      <c r="Z1183" s="8">
        <f t="shared" si="293"/>
        <v>2.05081539496428</v>
      </c>
      <c r="AA1183" s="8">
        <f t="shared" si="302"/>
        <v>1.1612771205913299</v>
      </c>
      <c r="AC1183" s="8">
        <f t="shared" si="294"/>
        <v>0.103155335974456</v>
      </c>
      <c r="AE1183" s="8">
        <v>1181</v>
      </c>
      <c r="AF1183" s="8">
        <f t="shared" si="288"/>
        <v>21.698624454725199</v>
      </c>
      <c r="AG1183" s="8">
        <f t="shared" si="295"/>
        <v>1.32744217123681E-2</v>
      </c>
      <c r="AJ1183" s="132">
        <f>IF(Päälaskenta!$F$28&lt;Kaksitasouoma_matriisi!L1183,Päälaskenta!$C$20*Päälaskenta!$F$28,Päälaskenta!$C$20*Kaksitasouoma_matriisi!L1183)</f>
        <v>1.2</v>
      </c>
      <c r="AK1183" s="134">
        <f>SQRT(Päälaskenta!$D$20^2+(Päälaskenta!$D$20/(1/Päälaskenta!$E$20))^2)</f>
        <v>1.8029999999999999</v>
      </c>
      <c r="AL1183" s="134">
        <f>IF(Päälaskenta!$F$28&lt;Kaksitasouoma_matriisi!L1183,AK1183*Päälaskenta!$F$28*COS(ATAN(1/Päälaskenta!$E$20)),AK1183*Kaksitasouoma_matriisi!L1183*COS(ATAN(1/Päälaskenta!$E$20)))</f>
        <v>0.36</v>
      </c>
      <c r="AM1183" s="134"/>
      <c r="AN1183" s="134">
        <f t="shared" si="303"/>
        <v>1.56</v>
      </c>
      <c r="AO1183" s="8">
        <f t="shared" si="296"/>
        <v>0.51105651105651095</v>
      </c>
      <c r="AP1183" s="134">
        <f>Refererenssiarvoja!$B$16*H1183^(1/6)/(Refererenssiarvoja!$B$15^0.5)*(Päälaskenta!$G$28/2)^0.5*(1-AO1183)^(-1.5)</f>
        <v>0.123</v>
      </c>
      <c r="AQ1183" s="8">
        <f>Refererenssiarvoja!$B$16*Kaksitasouoma_matriisi!O1183^(1/6)/(SQRT((2*Refererenssiarvoja!$B$15)/(Päälaskenta!$F$31*Päälaskenta!$G$31*Päälaskenta!$F$28))+SQRT(Refererenssiarvoja!$B$15)/Refererenssiarvoja!$B$17*LN(Kaksitasouoma_matriisi!L1183/Päälaskenta!$F$28))</f>
        <v>-0.206192446361777</v>
      </c>
      <c r="AR1183" s="8">
        <f>Refererenssiarvoja!$B$16*Kaksitasouoma_matriisi!O1183^(1/6)/(SQRT((2*Refererenssiarvoja!$B$15)/(Päälaskenta!$F$31*Päälaskenta!$G$31*L1183)))</f>
        <v>0.27160432884935898</v>
      </c>
    </row>
    <row r="1184" spans="1:44" x14ac:dyDescent="0.2">
      <c r="A1184" s="8">
        <v>1182</v>
      </c>
      <c r="B1184" s="8">
        <f>IF(Päälaskenta!C$7,Päälaskenta!E$7,Päälaskenta!G$5)</f>
        <v>2.5</v>
      </c>
      <c r="C1184" s="56">
        <v>0.81799999999999995</v>
      </c>
      <c r="D1184" s="93">
        <f t="shared" si="289"/>
        <v>3.0562</v>
      </c>
      <c r="E1184" s="8">
        <f>IF(Päälaskenta!$C$26,Kaksitasouoma_matriisi!AP1184,Kaksitasouoma_matriisi!AC1184)</f>
        <v>0.103155335974456</v>
      </c>
      <c r="F1184" s="56">
        <f>IF(D1184&lt;Päälaskenta!H$24,(SQRT(POWER(Päälaskenta!C$24/(2*Päälaskenta!E$24),2)+(D1184/Päälaskenta!E$24))-Päälaskenta!C$24/(2*Päälaskenta!E$24)),IF(D1184=Päälaskenta!H$24,Päälaskenta!D$24,Päälaskenta!D$24+(SQRT(POWER((Päälaskenta!C$20+Päälaskenta!G$24)/(2*Päälaskenta!E$20),2)+((D1184-Päälaskenta!H$24)/Päälaskenta!E$20))-(Päälaskenta!C$20+Päälaskenta!G$24)/(2*Päälaskenta!E$20))))</f>
        <v>0.94</v>
      </c>
      <c r="G1184" s="57">
        <f>IF(F1184&gt;Päälaskenta!D$24,(2*SQRT((POWER(Päälaskenta!D$24,2))+POWER(Päälaskenta!E$24*Päälaskenta!D$24,2))+Päälaskenta!C$24)+(2*SQRT((POWER((F1184-Päälaskenta!D$24),2))+POWER(Päälaskenta!E$20*(F1184-Päälaskenta!D$24),2))+Päälaskenta!C$20),(2*SQRT((POWER(F1184,2))+POWER(Päälaskenta!E$24*F1184,2))+Päälaskenta!C$24))</f>
        <v>8.85</v>
      </c>
      <c r="H1184" s="57">
        <f t="shared" si="290"/>
        <v>0.35</v>
      </c>
      <c r="I1184" s="62">
        <f t="shared" si="291"/>
        <v>2.8867E-2</v>
      </c>
      <c r="J1184" s="8">
        <f>IF(F1184&lt;Päälaskenta!$D$24,0,Kaksitasouoma_matriisi!F1184-Päälaskenta!$D$24)</f>
        <v>0.24</v>
      </c>
      <c r="L1184" s="8">
        <f>IF(F1184&gt;Päälaskenta!D$24,F1184-Päälaskenta!D$24,0)</f>
        <v>0.24</v>
      </c>
      <c r="M1184" s="8">
        <f>IF(F1184&gt;Päälaskenta!D$24,(Päälaskenta!C$20+(Päälaskenta!E$20*(Kaksitasouoma_matriisi!F1184-Päälaskenta!D$24)))*(Kaksitasouoma_matriisi!F1184-Päälaskenta!D$24),0)</f>
        <v>1.2864</v>
      </c>
      <c r="N1184" s="8">
        <f>IF(F1184&gt;Päälaskenta!D$24,(2*SQRT((POWER((F1184-Päälaskenta!D$24),2))+POWER(Päälaskenta!E$20*(F1184-Päälaskenta!D$24),2))+Päälaskenta!C$20),0)</f>
        <v>5.8653323061113598</v>
      </c>
      <c r="O1184" s="8">
        <f t="shared" si="297"/>
        <v>0.219322611723063</v>
      </c>
      <c r="P1184" s="8">
        <f>IF(Päälaskenta!$C$29,IF(L1184&gt;Päälaskenta!$F$28,Kaksitasouoma_matriisi!AQ1184,Kaksitasouoma_matriisi!AR1184),Päälaskenta!$F$20)</f>
        <v>0.12</v>
      </c>
      <c r="Q1184" s="8">
        <f t="shared" si="298"/>
        <v>3.89867522220568</v>
      </c>
      <c r="R1184" s="8">
        <f t="shared" si="292"/>
        <v>0.44918460503572299</v>
      </c>
      <c r="S1184" s="8">
        <f t="shared" si="299"/>
        <v>0.34917957481010797</v>
      </c>
      <c r="U1184" s="93">
        <f>IF(F1184&gt;Päälaskenta!D$24,Päälaskenta!H$24+L1184*Päälaskenta!G$24,F1184*Päälaskenta!C$24 + F1184*F1184*Päälaskenta!E$24)</f>
        <v>1.766</v>
      </c>
      <c r="V1184" s="8">
        <f>IF(F1184&gt;Päälaskenta!D$24,2*SQRT(POWER(Päälaskenta!D$24,2)+POWER(Päälaskenta!E$24*Päälaskenta!D$24,2))+Päälaskenta!C$24,(2*SQRT((POWER(F1184,2))+POWER(Päälaskenta!E$24*F1184,2))+Päälaskenta!C$24))</f>
        <v>2.9798989873223301</v>
      </c>
      <c r="W1184" s="8">
        <f t="shared" si="300"/>
        <v>0.592637538223028</v>
      </c>
      <c r="X1184" s="8">
        <f>Päälaskenta!F$24</f>
        <v>7.0000000000000007E-2</v>
      </c>
      <c r="Y1184" s="8">
        <f t="shared" si="301"/>
        <v>17.799949232519499</v>
      </c>
      <c r="Z1184" s="8">
        <f t="shared" si="293"/>
        <v>2.05081539496428</v>
      </c>
      <c r="AA1184" s="8">
        <f t="shared" si="302"/>
        <v>1.1612771205913299</v>
      </c>
      <c r="AC1184" s="8">
        <f t="shared" si="294"/>
        <v>0.103155335974456</v>
      </c>
      <c r="AE1184" s="8">
        <v>1182</v>
      </c>
      <c r="AF1184" s="8">
        <f t="shared" si="288"/>
        <v>21.698624454725199</v>
      </c>
      <c r="AG1184" s="8">
        <f t="shared" si="295"/>
        <v>1.32744217123681E-2</v>
      </c>
      <c r="AJ1184" s="132">
        <f>IF(Päälaskenta!$F$28&lt;Kaksitasouoma_matriisi!L1184,Päälaskenta!$C$20*Päälaskenta!$F$28,Päälaskenta!$C$20*Kaksitasouoma_matriisi!L1184)</f>
        <v>1.2</v>
      </c>
      <c r="AK1184" s="134">
        <f>SQRT(Päälaskenta!$D$20^2+(Päälaskenta!$D$20/(1/Päälaskenta!$E$20))^2)</f>
        <v>1.8029999999999999</v>
      </c>
      <c r="AL1184" s="134">
        <f>IF(Päälaskenta!$F$28&lt;Kaksitasouoma_matriisi!L1184,AK1184*Päälaskenta!$F$28*COS(ATAN(1/Päälaskenta!$E$20)),AK1184*Kaksitasouoma_matriisi!L1184*COS(ATAN(1/Päälaskenta!$E$20)))</f>
        <v>0.36</v>
      </c>
      <c r="AM1184" s="134"/>
      <c r="AN1184" s="134">
        <f t="shared" si="303"/>
        <v>1.56</v>
      </c>
      <c r="AO1184" s="8">
        <f t="shared" si="296"/>
        <v>0.510437798573392</v>
      </c>
      <c r="AP1184" s="134">
        <f>Refererenssiarvoja!$B$16*H1184^(1/6)/(Refererenssiarvoja!$B$15^0.5)*(Päälaskenta!$G$28/2)^0.5*(1-AO1184)^(-1.5)</f>
        <v>0.124</v>
      </c>
      <c r="AQ1184" s="8">
        <f>Refererenssiarvoja!$B$16*Kaksitasouoma_matriisi!O1184^(1/6)/(SQRT((2*Refererenssiarvoja!$B$15)/(Päälaskenta!$F$31*Päälaskenta!$G$31*Päälaskenta!$F$28))+SQRT(Refererenssiarvoja!$B$15)/Refererenssiarvoja!$B$17*LN(Kaksitasouoma_matriisi!L1184/Päälaskenta!$F$28))</f>
        <v>-0.206192446361777</v>
      </c>
      <c r="AR1184" s="8">
        <f>Refererenssiarvoja!$B$16*Kaksitasouoma_matriisi!O1184^(1/6)/(SQRT((2*Refererenssiarvoja!$B$15)/(Päälaskenta!$F$31*Päälaskenta!$G$31*L1184)))</f>
        <v>0.27160432884935898</v>
      </c>
    </row>
    <row r="1185" spans="1:44" x14ac:dyDescent="0.2">
      <c r="A1185" s="8">
        <v>1183</v>
      </c>
      <c r="B1185" s="8">
        <f>IF(Päälaskenta!C$7,Päälaskenta!E$7,Päälaskenta!G$5)</f>
        <v>2.5</v>
      </c>
      <c r="C1185" s="56">
        <v>0.81699999999999995</v>
      </c>
      <c r="D1185" s="93">
        <f t="shared" si="289"/>
        <v>3.06</v>
      </c>
      <c r="E1185" s="8">
        <f>IF(Päälaskenta!$C$26,Kaksitasouoma_matriisi!AP1185,Kaksitasouoma_matriisi!AC1185)</f>
        <v>0.103162199509283</v>
      </c>
      <c r="F1185" s="56">
        <f>IF(D1185&lt;Päälaskenta!H$24,(SQRT(POWER(Päälaskenta!C$24/(2*Päälaskenta!E$24),2)+(D1185/Päälaskenta!E$24))-Päälaskenta!C$24/(2*Päälaskenta!E$24)),IF(D1185=Päälaskenta!H$24,Päälaskenta!D$24,Päälaskenta!D$24+(SQRT(POWER((Päälaskenta!C$20+Päälaskenta!G$24)/(2*Päälaskenta!E$20),2)+((D1185-Päälaskenta!H$24)/Päälaskenta!E$20))-(Päälaskenta!C$20+Päälaskenta!G$24)/(2*Päälaskenta!E$20))))</f>
        <v>0.94099999999999995</v>
      </c>
      <c r="G1185" s="57">
        <f>IF(F1185&gt;Päälaskenta!D$24,(2*SQRT((POWER(Päälaskenta!D$24,2))+POWER(Päälaskenta!E$24*Päälaskenta!D$24,2))+Päälaskenta!C$24)+(2*SQRT((POWER((F1185-Päälaskenta!D$24),2))+POWER(Päälaskenta!E$20*(F1185-Päälaskenta!D$24),2))+Päälaskenta!C$20),(2*SQRT((POWER(F1185,2))+POWER(Päälaskenta!E$24*F1185,2))+Päälaskenta!C$24))</f>
        <v>8.85</v>
      </c>
      <c r="H1185" s="57">
        <f t="shared" si="290"/>
        <v>0.35</v>
      </c>
      <c r="I1185" s="62">
        <f t="shared" si="291"/>
        <v>2.8799999999999999E-2</v>
      </c>
      <c r="J1185" s="8">
        <f>IF(F1185&lt;Päälaskenta!$D$24,0,Kaksitasouoma_matriisi!F1185-Päälaskenta!$D$24)</f>
        <v>0.24099999999999999</v>
      </c>
      <c r="L1185" s="8">
        <f>IF(F1185&gt;Päälaskenta!D$24,F1185-Päälaskenta!D$24,0)</f>
        <v>0.24099999999999999</v>
      </c>
      <c r="M1185" s="8">
        <f>IF(F1185&gt;Päälaskenta!D$24,(Päälaskenta!C$20+(Päälaskenta!E$20*(Kaksitasouoma_matriisi!F1185-Päälaskenta!D$24)))*(Kaksitasouoma_matriisi!F1185-Päälaskenta!D$24),0)</f>
        <v>1.2921214999999999</v>
      </c>
      <c r="N1185" s="8">
        <f>IF(F1185&gt;Päälaskenta!D$24,(2*SQRT((POWER((F1185-Päälaskenta!D$24),2))+POWER(Päälaskenta!E$20*(F1185-Päälaskenta!D$24),2))+Päälaskenta!C$20),0)</f>
        <v>5.8689378573868201</v>
      </c>
      <c r="O1185" s="8">
        <f t="shared" si="297"/>
        <v>0.220162750296239</v>
      </c>
      <c r="P1185" s="8">
        <f>IF(Päälaskenta!$C$29,IF(L1185&gt;Päälaskenta!$F$28,Kaksitasouoma_matriisi!AQ1185,Kaksitasouoma_matriisi!AR1185),Päälaskenta!$F$20)</f>
        <v>0.12</v>
      </c>
      <c r="Q1185" s="8">
        <f t="shared" si="298"/>
        <v>3.9260093968783201</v>
      </c>
      <c r="R1185" s="8">
        <f t="shared" si="292"/>
        <v>0.45092763830499699</v>
      </c>
      <c r="S1185" s="8">
        <f t="shared" si="299"/>
        <v>0.348982381536873</v>
      </c>
      <c r="U1185" s="93">
        <f>IF(F1185&gt;Päälaskenta!D$24,Päälaskenta!H$24+L1185*Päälaskenta!G$24,F1185*Päälaskenta!C$24 + F1185*F1185*Päälaskenta!E$24)</f>
        <v>1.7684</v>
      </c>
      <c r="V1185" s="8">
        <f>IF(F1185&gt;Päälaskenta!D$24,2*SQRT(POWER(Päälaskenta!D$24,2)+POWER(Päälaskenta!E$24*Päälaskenta!D$24,2))+Päälaskenta!C$24,(2*SQRT((POWER(F1185,2))+POWER(Päälaskenta!E$24*F1185,2))+Päälaskenta!C$24))</f>
        <v>2.9798989873223301</v>
      </c>
      <c r="W1185" s="8">
        <f t="shared" si="300"/>
        <v>0.59344293465096398</v>
      </c>
      <c r="X1185" s="8">
        <f>Päälaskenta!F$24</f>
        <v>7.0000000000000007E-2</v>
      </c>
      <c r="Y1185" s="8">
        <f t="shared" si="301"/>
        <v>17.840284479207298</v>
      </c>
      <c r="Z1185" s="8">
        <f t="shared" si="293"/>
        <v>2.049072361695</v>
      </c>
      <c r="AA1185" s="8">
        <f t="shared" si="302"/>
        <v>1.1587154273326199</v>
      </c>
      <c r="AC1185" s="8">
        <f t="shared" si="294"/>
        <v>0.103162199509283</v>
      </c>
      <c r="AE1185" s="8">
        <v>1183</v>
      </c>
      <c r="AF1185" s="8">
        <f t="shared" si="288"/>
        <v>21.766293876085602</v>
      </c>
      <c r="AG1185" s="8">
        <f t="shared" si="295"/>
        <v>1.3192012082344801E-2</v>
      </c>
      <c r="AJ1185" s="132">
        <f>IF(Päälaskenta!$F$28&lt;Kaksitasouoma_matriisi!L1185,Päälaskenta!$C$20*Päälaskenta!$F$28,Päälaskenta!$C$20*Kaksitasouoma_matriisi!L1185)</f>
        <v>1.2050000000000001</v>
      </c>
      <c r="AK1185" s="134">
        <f>SQRT(Päälaskenta!$D$20^2+(Päälaskenta!$D$20/(1/Päälaskenta!$E$20))^2)</f>
        <v>1.8029999999999999</v>
      </c>
      <c r="AL1185" s="134">
        <f>IF(Päälaskenta!$F$28&lt;Kaksitasouoma_matriisi!L1185,AK1185*Päälaskenta!$F$28*COS(ATAN(1/Päälaskenta!$E$20)),AK1185*Kaksitasouoma_matriisi!L1185*COS(ATAN(1/Päälaskenta!$E$20)))</f>
        <v>0.36199999999999999</v>
      </c>
      <c r="AM1185" s="134"/>
      <c r="AN1185" s="134">
        <f t="shared" si="303"/>
        <v>1.5669999999999999</v>
      </c>
      <c r="AO1185" s="8">
        <f t="shared" si="296"/>
        <v>0.51209150326797404</v>
      </c>
      <c r="AP1185" s="134">
        <f>Refererenssiarvoja!$B$16*H1185^(1/6)/(Refererenssiarvoja!$B$15^0.5)*(Päälaskenta!$G$28/2)^0.5*(1-AO1185)^(-1.5)</f>
        <v>0.124</v>
      </c>
      <c r="AQ1185" s="8">
        <f>Refererenssiarvoja!$B$16*Kaksitasouoma_matriisi!O1185^(1/6)/(SQRT((2*Refererenssiarvoja!$B$15)/(Päälaskenta!$F$31*Päälaskenta!$G$31*Päälaskenta!$F$28))+SQRT(Refererenssiarvoja!$B$15)/Refererenssiarvoja!$B$17*LN(Kaksitasouoma_matriisi!L1185/Päälaskenta!$F$28))</f>
        <v>-0.208123047989379</v>
      </c>
      <c r="AR1185" s="8">
        <f>Refererenssiarvoja!$B$16*Kaksitasouoma_matriisi!O1185^(1/6)/(SQRT((2*Refererenssiarvoja!$B$15)/(Päälaskenta!$F$31*Päälaskenta!$G$31*L1185)))</f>
        <v>0.27234306873335001</v>
      </c>
    </row>
    <row r="1186" spans="1:44" x14ac:dyDescent="0.2">
      <c r="A1186" s="8">
        <v>1184</v>
      </c>
      <c r="B1186" s="8">
        <f>IF(Päälaskenta!C$7,Päälaskenta!E$7,Päälaskenta!G$5)</f>
        <v>2.5</v>
      </c>
      <c r="C1186" s="56">
        <v>0.81599999999999995</v>
      </c>
      <c r="D1186" s="93">
        <f t="shared" si="289"/>
        <v>3.0636999999999999</v>
      </c>
      <c r="E1186" s="8">
        <f>IF(Päälaskenta!$C$26,Kaksitasouoma_matriisi!AP1186,Kaksitasouoma_matriisi!AC1186)</f>
        <v>0.103162199509283</v>
      </c>
      <c r="F1186" s="56">
        <f>IF(D1186&lt;Päälaskenta!H$24,(SQRT(POWER(Päälaskenta!C$24/(2*Päälaskenta!E$24),2)+(D1186/Päälaskenta!E$24))-Päälaskenta!C$24/(2*Päälaskenta!E$24)),IF(D1186=Päälaskenta!H$24,Päälaskenta!D$24,Päälaskenta!D$24+(SQRT(POWER((Päälaskenta!C$20+Päälaskenta!G$24)/(2*Päälaskenta!E$20),2)+((D1186-Päälaskenta!H$24)/Päälaskenta!E$20))-(Päälaskenta!C$20+Päälaskenta!G$24)/(2*Päälaskenta!E$20))))</f>
        <v>0.94099999999999995</v>
      </c>
      <c r="G1186" s="57">
        <f>IF(F1186&gt;Päälaskenta!D$24,(2*SQRT((POWER(Päälaskenta!D$24,2))+POWER(Päälaskenta!E$24*Päälaskenta!D$24,2))+Päälaskenta!C$24)+(2*SQRT((POWER((F1186-Päälaskenta!D$24),2))+POWER(Päälaskenta!E$20*(F1186-Päälaskenta!D$24),2))+Päälaskenta!C$20),(2*SQRT((POWER(F1186,2))+POWER(Päälaskenta!E$24*F1186,2))+Päälaskenta!C$24))</f>
        <v>8.85</v>
      </c>
      <c r="H1186" s="57">
        <f t="shared" si="290"/>
        <v>0.35</v>
      </c>
      <c r="I1186" s="62">
        <f t="shared" si="291"/>
        <v>2.8729999999999999E-2</v>
      </c>
      <c r="J1186" s="8">
        <f>IF(F1186&lt;Päälaskenta!$D$24,0,Kaksitasouoma_matriisi!F1186-Päälaskenta!$D$24)</f>
        <v>0.24099999999999999</v>
      </c>
      <c r="L1186" s="8">
        <f>IF(F1186&gt;Päälaskenta!D$24,F1186-Päälaskenta!D$24,0)</f>
        <v>0.24099999999999999</v>
      </c>
      <c r="M1186" s="8">
        <f>IF(F1186&gt;Päälaskenta!D$24,(Päälaskenta!C$20+(Päälaskenta!E$20*(Kaksitasouoma_matriisi!F1186-Päälaskenta!D$24)))*(Kaksitasouoma_matriisi!F1186-Päälaskenta!D$24),0)</f>
        <v>1.2921214999999999</v>
      </c>
      <c r="N1186" s="8">
        <f>IF(F1186&gt;Päälaskenta!D$24,(2*SQRT((POWER((F1186-Päälaskenta!D$24),2))+POWER(Päälaskenta!E$20*(F1186-Päälaskenta!D$24),2))+Päälaskenta!C$20),0)</f>
        <v>5.8689378573868201</v>
      </c>
      <c r="O1186" s="8">
        <f t="shared" si="297"/>
        <v>0.220162750296239</v>
      </c>
      <c r="P1186" s="8">
        <f>IF(Päälaskenta!$C$29,IF(L1186&gt;Päälaskenta!$F$28,Kaksitasouoma_matriisi!AQ1186,Kaksitasouoma_matriisi!AR1186),Päälaskenta!$F$20)</f>
        <v>0.12</v>
      </c>
      <c r="Q1186" s="8">
        <f t="shared" si="298"/>
        <v>3.9260093968783201</v>
      </c>
      <c r="R1186" s="8">
        <f t="shared" si="292"/>
        <v>0.45092763830499699</v>
      </c>
      <c r="S1186" s="8">
        <f t="shared" si="299"/>
        <v>0.348982381536873</v>
      </c>
      <c r="U1186" s="93">
        <f>IF(F1186&gt;Päälaskenta!D$24,Päälaskenta!H$24+L1186*Päälaskenta!G$24,F1186*Päälaskenta!C$24 + F1186*F1186*Päälaskenta!E$24)</f>
        <v>1.7684</v>
      </c>
      <c r="V1186" s="8">
        <f>IF(F1186&gt;Päälaskenta!D$24,2*SQRT(POWER(Päälaskenta!D$24,2)+POWER(Päälaskenta!E$24*Päälaskenta!D$24,2))+Päälaskenta!C$24,(2*SQRT((POWER(F1186,2))+POWER(Päälaskenta!E$24*F1186,2))+Päälaskenta!C$24))</f>
        <v>2.9798989873223301</v>
      </c>
      <c r="W1186" s="8">
        <f t="shared" si="300"/>
        <v>0.59344293465096398</v>
      </c>
      <c r="X1186" s="8">
        <f>Päälaskenta!F$24</f>
        <v>7.0000000000000007E-2</v>
      </c>
      <c r="Y1186" s="8">
        <f t="shared" si="301"/>
        <v>17.840284479207298</v>
      </c>
      <c r="Z1186" s="8">
        <f t="shared" si="293"/>
        <v>2.049072361695</v>
      </c>
      <c r="AA1186" s="8">
        <f t="shared" si="302"/>
        <v>1.1587154273326199</v>
      </c>
      <c r="AC1186" s="8">
        <f t="shared" si="294"/>
        <v>0.103162199509283</v>
      </c>
      <c r="AE1186" s="8">
        <v>1184</v>
      </c>
      <c r="AF1186" s="8">
        <f t="shared" si="288"/>
        <v>21.766293876085602</v>
      </c>
      <c r="AG1186" s="8">
        <f t="shared" si="295"/>
        <v>1.3192012082344801E-2</v>
      </c>
      <c r="AJ1186" s="132">
        <f>IF(Päälaskenta!$F$28&lt;Kaksitasouoma_matriisi!L1186,Päälaskenta!$C$20*Päälaskenta!$F$28,Päälaskenta!$C$20*Kaksitasouoma_matriisi!L1186)</f>
        <v>1.2050000000000001</v>
      </c>
      <c r="AK1186" s="134">
        <f>SQRT(Päälaskenta!$D$20^2+(Päälaskenta!$D$20/(1/Päälaskenta!$E$20))^2)</f>
        <v>1.8029999999999999</v>
      </c>
      <c r="AL1186" s="134">
        <f>IF(Päälaskenta!$F$28&lt;Kaksitasouoma_matriisi!L1186,AK1186*Päälaskenta!$F$28*COS(ATAN(1/Päälaskenta!$E$20)),AK1186*Kaksitasouoma_matriisi!L1186*COS(ATAN(1/Päälaskenta!$E$20)))</f>
        <v>0.36199999999999999</v>
      </c>
      <c r="AM1186" s="134"/>
      <c r="AN1186" s="134">
        <f t="shared" si="303"/>
        <v>1.5669999999999999</v>
      </c>
      <c r="AO1186" s="8">
        <f t="shared" si="296"/>
        <v>0.511473055455821</v>
      </c>
      <c r="AP1186" s="134">
        <f>Refererenssiarvoja!$B$16*H1186^(1/6)/(Refererenssiarvoja!$B$15^0.5)*(Päälaskenta!$G$28/2)^0.5*(1-AO1186)^(-1.5)</f>
        <v>0.124</v>
      </c>
      <c r="AQ1186" s="8">
        <f>Refererenssiarvoja!$B$16*Kaksitasouoma_matriisi!O1186^(1/6)/(SQRT((2*Refererenssiarvoja!$B$15)/(Päälaskenta!$F$31*Päälaskenta!$G$31*Päälaskenta!$F$28))+SQRT(Refererenssiarvoja!$B$15)/Refererenssiarvoja!$B$17*LN(Kaksitasouoma_matriisi!L1186/Päälaskenta!$F$28))</f>
        <v>-0.208123047989379</v>
      </c>
      <c r="AR1186" s="8">
        <f>Refererenssiarvoja!$B$16*Kaksitasouoma_matriisi!O1186^(1/6)/(SQRT((2*Refererenssiarvoja!$B$15)/(Päälaskenta!$F$31*Päälaskenta!$G$31*L1186)))</f>
        <v>0.27234306873335001</v>
      </c>
    </row>
    <row r="1187" spans="1:44" x14ac:dyDescent="0.2">
      <c r="A1187" s="8">
        <v>1185</v>
      </c>
      <c r="B1187" s="8">
        <f>IF(Päälaskenta!C$7,Päälaskenta!E$7,Päälaskenta!G$5)</f>
        <v>2.5</v>
      </c>
      <c r="C1187" s="56">
        <v>0.81499999999999995</v>
      </c>
      <c r="D1187" s="93">
        <f t="shared" si="289"/>
        <v>3.0674999999999999</v>
      </c>
      <c r="E1187" s="8">
        <f>IF(Päälaskenta!$C$26,Kaksitasouoma_matriisi!AP1187,Kaksitasouoma_matriisi!AC1187)</f>
        <v>0.10316905745315</v>
      </c>
      <c r="F1187" s="56">
        <f>IF(D1187&lt;Päälaskenta!H$24,(SQRT(POWER(Päälaskenta!C$24/(2*Päälaskenta!E$24),2)+(D1187/Päälaskenta!E$24))-Päälaskenta!C$24/(2*Päälaskenta!E$24)),IF(D1187=Päälaskenta!H$24,Päälaskenta!D$24,Päälaskenta!D$24+(SQRT(POWER((Päälaskenta!C$20+Päälaskenta!G$24)/(2*Päälaskenta!E$20),2)+((D1187-Päälaskenta!H$24)/Päälaskenta!E$20))-(Päälaskenta!C$20+Päälaskenta!G$24)/(2*Päälaskenta!E$20))))</f>
        <v>0.94199999999999995</v>
      </c>
      <c r="G1187" s="57">
        <f>IF(F1187&gt;Päälaskenta!D$24,(2*SQRT((POWER(Päälaskenta!D$24,2))+POWER(Päälaskenta!E$24*Päälaskenta!D$24,2))+Päälaskenta!C$24)+(2*SQRT((POWER((F1187-Päälaskenta!D$24),2))+POWER(Päälaskenta!E$20*(F1187-Päälaskenta!D$24),2))+Päälaskenta!C$20),(2*SQRT((POWER(F1187,2))+POWER(Päälaskenta!E$24*F1187,2))+Päälaskenta!C$24))</f>
        <v>8.85</v>
      </c>
      <c r="H1187" s="57">
        <f t="shared" si="290"/>
        <v>0.35</v>
      </c>
      <c r="I1187" s="62">
        <f t="shared" si="291"/>
        <v>2.8663000000000001E-2</v>
      </c>
      <c r="J1187" s="8">
        <f>IF(F1187&lt;Päälaskenta!$D$24,0,Kaksitasouoma_matriisi!F1187-Päälaskenta!$D$24)</f>
        <v>0.24199999999999999</v>
      </c>
      <c r="L1187" s="8">
        <f>IF(F1187&gt;Päälaskenta!D$24,F1187-Päälaskenta!D$24,0)</f>
        <v>0.24199999999999999</v>
      </c>
      <c r="M1187" s="8">
        <f>IF(F1187&gt;Päälaskenta!D$24,(Päälaskenta!C$20+(Päälaskenta!E$20*(Kaksitasouoma_matriisi!F1187-Päälaskenta!D$24)))*(Kaksitasouoma_matriisi!F1187-Päälaskenta!D$24),0)</f>
        <v>1.2978460000000001</v>
      </c>
      <c r="N1187" s="8">
        <f>IF(F1187&gt;Päälaskenta!D$24,(2*SQRT((POWER((F1187-Päälaskenta!D$24),2))+POWER(Päälaskenta!E$20*(F1187-Päälaskenta!D$24),2))+Päälaskenta!C$20),0)</f>
        <v>5.8725434086622901</v>
      </c>
      <c r="O1187" s="8">
        <f t="shared" si="297"/>
        <v>0.22100236808562601</v>
      </c>
      <c r="P1187" s="8">
        <f>IF(Päälaskenta!$C$29,IF(L1187&gt;Päälaskenta!$F$28,Kaksitasouoma_matriisi!AQ1187,Kaksitasouoma_matriisi!AR1187),Päälaskenta!$F$20)</f>
        <v>0.12</v>
      </c>
      <c r="Q1187" s="8">
        <f t="shared" si="298"/>
        <v>3.9534222461406001</v>
      </c>
      <c r="R1187" s="8">
        <f t="shared" si="292"/>
        <v>0.45266648753430899</v>
      </c>
      <c r="S1187" s="8">
        <f t="shared" si="299"/>
        <v>0.34878289684162</v>
      </c>
      <c r="U1187" s="93">
        <f>IF(F1187&gt;Päälaskenta!D$24,Päälaskenta!H$24+L1187*Päälaskenta!G$24,F1187*Päälaskenta!C$24 + F1187*F1187*Päälaskenta!E$24)</f>
        <v>1.7707999999999999</v>
      </c>
      <c r="V1187" s="8">
        <f>IF(F1187&gt;Päälaskenta!D$24,2*SQRT(POWER(Päälaskenta!D$24,2)+POWER(Päälaskenta!E$24*Päälaskenta!D$24,2))+Päälaskenta!C$24,(2*SQRT((POWER(F1187,2))+POWER(Päälaskenta!E$24*F1187,2))+Päälaskenta!C$24))</f>
        <v>2.9798989873223301</v>
      </c>
      <c r="W1187" s="8">
        <f t="shared" si="300"/>
        <v>0.59424833107889996</v>
      </c>
      <c r="X1187" s="8">
        <f>Päälaskenta!F$24</f>
        <v>7.0000000000000007E-2</v>
      </c>
      <c r="Y1187" s="8">
        <f t="shared" si="301"/>
        <v>17.8806562366461</v>
      </c>
      <c r="Z1187" s="8">
        <f t="shared" si="293"/>
        <v>2.04733351246569</v>
      </c>
      <c r="AA1187" s="8">
        <f t="shared" si="302"/>
        <v>1.1561630406966901</v>
      </c>
      <c r="AC1187" s="8">
        <f t="shared" si="294"/>
        <v>0.10316905745315</v>
      </c>
      <c r="AE1187" s="8">
        <v>1185</v>
      </c>
      <c r="AF1187" s="8">
        <f t="shared" ref="AF1187:AF1250" si="304">Q1187+Y1187</f>
        <v>21.834078482786701</v>
      </c>
      <c r="AG1187" s="8">
        <f t="shared" si="295"/>
        <v>1.31102291675326E-2</v>
      </c>
      <c r="AJ1187" s="132">
        <f>IF(Päälaskenta!$F$28&lt;Kaksitasouoma_matriisi!L1187,Päälaskenta!$C$20*Päälaskenta!$F$28,Päälaskenta!$C$20*Kaksitasouoma_matriisi!L1187)</f>
        <v>1.21</v>
      </c>
      <c r="AK1187" s="134">
        <f>SQRT(Päälaskenta!$D$20^2+(Päälaskenta!$D$20/(1/Päälaskenta!$E$20))^2)</f>
        <v>1.8029999999999999</v>
      </c>
      <c r="AL1187" s="134">
        <f>IF(Päälaskenta!$F$28&lt;Kaksitasouoma_matriisi!L1187,AK1187*Päälaskenta!$F$28*COS(ATAN(1/Päälaskenta!$E$20)),AK1187*Kaksitasouoma_matriisi!L1187*COS(ATAN(1/Päälaskenta!$E$20)))</f>
        <v>0.36299999999999999</v>
      </c>
      <c r="AM1187" s="134"/>
      <c r="AN1187" s="134">
        <f t="shared" si="303"/>
        <v>1.573</v>
      </c>
      <c r="AO1187" s="8">
        <f t="shared" si="296"/>
        <v>0.51279543602281996</v>
      </c>
      <c r="AP1187" s="134">
        <f>Refererenssiarvoja!$B$16*H1187^(1/6)/(Refererenssiarvoja!$B$15^0.5)*(Päälaskenta!$G$28/2)^0.5*(1-AO1187)^(-1.5)</f>
        <v>0.125</v>
      </c>
      <c r="AQ1187" s="8">
        <f>Refererenssiarvoja!$B$16*Kaksitasouoma_matriisi!O1187^(1/6)/(SQRT((2*Refererenssiarvoja!$B$15)/(Päälaskenta!$F$31*Päälaskenta!$G$31*Päälaskenta!$F$28))+SQRT(Refererenssiarvoja!$B$15)/Refererenssiarvoja!$B$17*LN(Kaksitasouoma_matriisi!L1187/Päälaskenta!$F$28))</f>
        <v>-0.21007945652079199</v>
      </c>
      <c r="AR1187" s="8">
        <f>Refererenssiarvoja!$B$16*Kaksitasouoma_matriisi!O1187^(1/6)/(SQRT((2*Refererenssiarvoja!$B$15)/(Päälaskenta!$F$31*Päälaskenta!$G$31*L1187)))</f>
        <v>0.27308069701411702</v>
      </c>
    </row>
    <row r="1188" spans="1:44" x14ac:dyDescent="0.2">
      <c r="A1188" s="8">
        <v>1186</v>
      </c>
      <c r="B1188" s="8">
        <f>IF(Päälaskenta!C$7,Päälaskenta!E$7,Päälaskenta!G$5)</f>
        <v>2.5</v>
      </c>
      <c r="C1188" s="56">
        <v>0.81399999999999995</v>
      </c>
      <c r="D1188" s="93">
        <f t="shared" si="289"/>
        <v>3.0712999999999999</v>
      </c>
      <c r="E1188" s="8">
        <f>IF(Päälaskenta!$C$26,Kaksitasouoma_matriisi!AP1188,Kaksitasouoma_matriisi!AC1188)</f>
        <v>0.10316905745315</v>
      </c>
      <c r="F1188" s="56">
        <f>IF(D1188&lt;Päälaskenta!H$24,(SQRT(POWER(Päälaskenta!C$24/(2*Päälaskenta!E$24),2)+(D1188/Päälaskenta!E$24))-Päälaskenta!C$24/(2*Päälaskenta!E$24)),IF(D1188=Päälaskenta!H$24,Päälaskenta!D$24,Päälaskenta!D$24+(SQRT(POWER((Päälaskenta!C$20+Päälaskenta!G$24)/(2*Päälaskenta!E$20),2)+((D1188-Päälaskenta!H$24)/Päälaskenta!E$20))-(Päälaskenta!C$20+Päälaskenta!G$24)/(2*Päälaskenta!E$20))))</f>
        <v>0.94199999999999995</v>
      </c>
      <c r="G1188" s="57">
        <f>IF(F1188&gt;Päälaskenta!D$24,(2*SQRT((POWER(Päälaskenta!D$24,2))+POWER(Päälaskenta!E$24*Päälaskenta!D$24,2))+Päälaskenta!C$24)+(2*SQRT((POWER((F1188-Päälaskenta!D$24),2))+POWER(Päälaskenta!E$20*(F1188-Päälaskenta!D$24),2))+Päälaskenta!C$20),(2*SQRT((POWER(F1188,2))+POWER(Päälaskenta!E$24*F1188,2))+Päälaskenta!C$24))</f>
        <v>8.85</v>
      </c>
      <c r="H1188" s="57">
        <f t="shared" si="290"/>
        <v>0.35</v>
      </c>
      <c r="I1188" s="62">
        <f t="shared" si="291"/>
        <v>2.8593E-2</v>
      </c>
      <c r="J1188" s="8">
        <f>IF(F1188&lt;Päälaskenta!$D$24,0,Kaksitasouoma_matriisi!F1188-Päälaskenta!$D$24)</f>
        <v>0.24199999999999999</v>
      </c>
      <c r="L1188" s="8">
        <f>IF(F1188&gt;Päälaskenta!D$24,F1188-Päälaskenta!D$24,0)</f>
        <v>0.24199999999999999</v>
      </c>
      <c r="M1188" s="8">
        <f>IF(F1188&gt;Päälaskenta!D$24,(Päälaskenta!C$20+(Päälaskenta!E$20*(Kaksitasouoma_matriisi!F1188-Päälaskenta!D$24)))*(Kaksitasouoma_matriisi!F1188-Päälaskenta!D$24),0)</f>
        <v>1.2978460000000001</v>
      </c>
      <c r="N1188" s="8">
        <f>IF(F1188&gt;Päälaskenta!D$24,(2*SQRT((POWER((F1188-Päälaskenta!D$24),2))+POWER(Päälaskenta!E$20*(F1188-Päälaskenta!D$24),2))+Päälaskenta!C$20),0)</f>
        <v>5.8725434086622901</v>
      </c>
      <c r="O1188" s="8">
        <f t="shared" si="297"/>
        <v>0.22100236808562601</v>
      </c>
      <c r="P1188" s="8">
        <f>IF(Päälaskenta!$C$29,IF(L1188&gt;Päälaskenta!$F$28,Kaksitasouoma_matriisi!AQ1188,Kaksitasouoma_matriisi!AR1188),Päälaskenta!$F$20)</f>
        <v>0.12</v>
      </c>
      <c r="Q1188" s="8">
        <f t="shared" si="298"/>
        <v>3.9534222461406001</v>
      </c>
      <c r="R1188" s="8">
        <f t="shared" si="292"/>
        <v>0.45266648753430899</v>
      </c>
      <c r="S1188" s="8">
        <f t="shared" si="299"/>
        <v>0.34878289684162</v>
      </c>
      <c r="U1188" s="93">
        <f>IF(F1188&gt;Päälaskenta!D$24,Päälaskenta!H$24+L1188*Päälaskenta!G$24,F1188*Päälaskenta!C$24 + F1188*F1188*Päälaskenta!E$24)</f>
        <v>1.7707999999999999</v>
      </c>
      <c r="V1188" s="8">
        <f>IF(F1188&gt;Päälaskenta!D$24,2*SQRT(POWER(Päälaskenta!D$24,2)+POWER(Päälaskenta!E$24*Päälaskenta!D$24,2))+Päälaskenta!C$24,(2*SQRT((POWER(F1188,2))+POWER(Päälaskenta!E$24*F1188,2))+Päälaskenta!C$24))</f>
        <v>2.9798989873223301</v>
      </c>
      <c r="W1188" s="8">
        <f t="shared" si="300"/>
        <v>0.59424833107889996</v>
      </c>
      <c r="X1188" s="8">
        <f>Päälaskenta!F$24</f>
        <v>7.0000000000000007E-2</v>
      </c>
      <c r="Y1188" s="8">
        <f t="shared" si="301"/>
        <v>17.8806562366461</v>
      </c>
      <c r="Z1188" s="8">
        <f t="shared" si="293"/>
        <v>2.04733351246569</v>
      </c>
      <c r="AA1188" s="8">
        <f t="shared" si="302"/>
        <v>1.1561630406966901</v>
      </c>
      <c r="AC1188" s="8">
        <f t="shared" si="294"/>
        <v>0.10316905745315</v>
      </c>
      <c r="AE1188" s="8">
        <v>1186</v>
      </c>
      <c r="AF1188" s="8">
        <f t="shared" si="304"/>
        <v>21.834078482786701</v>
      </c>
      <c r="AG1188" s="8">
        <f t="shared" si="295"/>
        <v>1.31102291675326E-2</v>
      </c>
      <c r="AJ1188" s="132">
        <f>IF(Päälaskenta!$F$28&lt;Kaksitasouoma_matriisi!L1188,Päälaskenta!$C$20*Päälaskenta!$F$28,Päälaskenta!$C$20*Kaksitasouoma_matriisi!L1188)</f>
        <v>1.21</v>
      </c>
      <c r="AK1188" s="134">
        <f>SQRT(Päälaskenta!$D$20^2+(Päälaskenta!$D$20/(1/Päälaskenta!$E$20))^2)</f>
        <v>1.8029999999999999</v>
      </c>
      <c r="AL1188" s="134">
        <f>IF(Päälaskenta!$F$28&lt;Kaksitasouoma_matriisi!L1188,AK1188*Päälaskenta!$F$28*COS(ATAN(1/Päälaskenta!$E$20)),AK1188*Kaksitasouoma_matriisi!L1188*COS(ATAN(1/Päälaskenta!$E$20)))</f>
        <v>0.36299999999999999</v>
      </c>
      <c r="AM1188" s="134"/>
      <c r="AN1188" s="134">
        <f t="shared" si="303"/>
        <v>1.573</v>
      </c>
      <c r="AO1188" s="8">
        <f t="shared" si="296"/>
        <v>0.51216097418031403</v>
      </c>
      <c r="AP1188" s="134">
        <f>Refererenssiarvoja!$B$16*H1188^(1/6)/(Refererenssiarvoja!$B$15^0.5)*(Päälaskenta!$G$28/2)^0.5*(1-AO1188)^(-1.5)</f>
        <v>0.124</v>
      </c>
      <c r="AQ1188" s="8">
        <f>Refererenssiarvoja!$B$16*Kaksitasouoma_matriisi!O1188^(1/6)/(SQRT((2*Refererenssiarvoja!$B$15)/(Päälaskenta!$F$31*Päälaskenta!$G$31*Päälaskenta!$F$28))+SQRT(Refererenssiarvoja!$B$15)/Refererenssiarvoja!$B$17*LN(Kaksitasouoma_matriisi!L1188/Päälaskenta!$F$28))</f>
        <v>-0.21007945652079199</v>
      </c>
      <c r="AR1188" s="8">
        <f>Refererenssiarvoja!$B$16*Kaksitasouoma_matriisi!O1188^(1/6)/(SQRT((2*Refererenssiarvoja!$B$15)/(Päälaskenta!$F$31*Päälaskenta!$G$31*L1188)))</f>
        <v>0.27308069701411702</v>
      </c>
    </row>
    <row r="1189" spans="1:44" x14ac:dyDescent="0.2">
      <c r="A1189" s="8">
        <v>1187</v>
      </c>
      <c r="B1189" s="8">
        <f>IF(Päälaskenta!C$7,Päälaskenta!E$7,Päälaskenta!G$5)</f>
        <v>2.5</v>
      </c>
      <c r="C1189" s="56">
        <v>0.81299999999999994</v>
      </c>
      <c r="D1189" s="93">
        <f t="shared" si="289"/>
        <v>3.0750000000000002</v>
      </c>
      <c r="E1189" s="8">
        <f>IF(Päälaskenta!$C$26,Kaksitasouoma_matriisi!AP1189,Kaksitasouoma_matriisi!AC1189)</f>
        <v>0.10317590981288501</v>
      </c>
      <c r="F1189" s="56">
        <f>IF(D1189&lt;Päälaskenta!H$24,(SQRT(POWER(Päälaskenta!C$24/(2*Päälaskenta!E$24),2)+(D1189/Päälaskenta!E$24))-Päälaskenta!C$24/(2*Päälaskenta!E$24)),IF(D1189=Päälaskenta!H$24,Päälaskenta!D$24,Päälaskenta!D$24+(SQRT(POWER((Päälaskenta!C$20+Päälaskenta!G$24)/(2*Päälaskenta!E$20),2)+((D1189-Päälaskenta!H$24)/Päälaskenta!E$20))-(Päälaskenta!C$20+Päälaskenta!G$24)/(2*Päälaskenta!E$20))))</f>
        <v>0.94299999999999995</v>
      </c>
      <c r="G1189" s="57">
        <f>IF(F1189&gt;Päälaskenta!D$24,(2*SQRT((POWER(Päälaskenta!D$24,2))+POWER(Päälaskenta!E$24*Päälaskenta!D$24,2))+Päälaskenta!C$24)+(2*SQRT((POWER((F1189-Päälaskenta!D$24),2))+POWER(Päälaskenta!E$20*(F1189-Päälaskenta!D$24),2))+Päälaskenta!C$20),(2*SQRT((POWER(F1189,2))+POWER(Päälaskenta!E$24*F1189,2))+Päälaskenta!C$24))</f>
        <v>8.86</v>
      </c>
      <c r="H1189" s="57">
        <f t="shared" si="290"/>
        <v>0.35</v>
      </c>
      <c r="I1189" s="62">
        <f t="shared" si="291"/>
        <v>2.8525999999999999E-2</v>
      </c>
      <c r="J1189" s="8">
        <f>IF(F1189&lt;Päälaskenta!$D$24,0,Kaksitasouoma_matriisi!F1189-Päälaskenta!$D$24)</f>
        <v>0.24299999999999999</v>
      </c>
      <c r="L1189" s="8">
        <f>IF(F1189&gt;Päälaskenta!D$24,F1189-Päälaskenta!D$24,0)</f>
        <v>0.24299999999999999</v>
      </c>
      <c r="M1189" s="8">
        <f>IF(F1189&gt;Päälaskenta!D$24,(Päälaskenta!C$20+(Päälaskenta!E$20*(Kaksitasouoma_matriisi!F1189-Päälaskenta!D$24)))*(Kaksitasouoma_matriisi!F1189-Päälaskenta!D$24),0)</f>
        <v>1.3035734999999999</v>
      </c>
      <c r="N1189" s="8">
        <f>IF(F1189&gt;Päälaskenta!D$24,(2*SQRT((POWER((F1189-Päälaskenta!D$24),2))+POWER(Päälaskenta!E$20*(F1189-Päälaskenta!D$24),2))+Päälaskenta!C$20),0)</f>
        <v>5.8761489599377503</v>
      </c>
      <c r="O1189" s="8">
        <f t="shared" si="297"/>
        <v>0.22184146604986801</v>
      </c>
      <c r="P1189" s="8">
        <f>IF(Päälaskenta!$C$29,IF(L1189&gt;Päälaskenta!$F$28,Kaksitasouoma_matriisi!AQ1189,Kaksitasouoma_matriisi!AR1189),Päälaskenta!$F$20)</f>
        <v>0.12</v>
      </c>
      <c r="Q1189" s="8">
        <f t="shared" si="298"/>
        <v>3.9809136884691698</v>
      </c>
      <c r="R1189" s="8">
        <f t="shared" si="292"/>
        <v>0.45440115686507399</v>
      </c>
      <c r="S1189" s="8">
        <f t="shared" si="299"/>
        <v>0.34858115546616603</v>
      </c>
      <c r="U1189" s="93">
        <f>IF(F1189&gt;Päälaskenta!D$24,Päälaskenta!H$24+L1189*Päälaskenta!G$24,F1189*Päälaskenta!C$24 + F1189*F1189*Päälaskenta!E$24)</f>
        <v>1.7732000000000001</v>
      </c>
      <c r="V1189" s="8">
        <f>IF(F1189&gt;Päälaskenta!D$24,2*SQRT(POWER(Päälaskenta!D$24,2)+POWER(Päälaskenta!E$24*Päälaskenta!D$24,2))+Päälaskenta!C$24,(2*SQRT((POWER(F1189,2))+POWER(Päälaskenta!E$24*F1189,2))+Päälaskenta!C$24))</f>
        <v>2.9798989873223301</v>
      </c>
      <c r="W1189" s="8">
        <f t="shared" si="300"/>
        <v>0.59505372750683705</v>
      </c>
      <c r="X1189" s="8">
        <f>Päälaskenta!F$24</f>
        <v>7.0000000000000007E-2</v>
      </c>
      <c r="Y1189" s="8">
        <f t="shared" si="301"/>
        <v>17.921064488333901</v>
      </c>
      <c r="Z1189" s="8">
        <f t="shared" si="293"/>
        <v>2.0455988431349299</v>
      </c>
      <c r="AA1189" s="8">
        <f t="shared" si="302"/>
        <v>1.15361992055884</v>
      </c>
      <c r="AC1189" s="8">
        <f t="shared" si="294"/>
        <v>0.10317590981288501</v>
      </c>
      <c r="AE1189" s="8">
        <v>1187</v>
      </c>
      <c r="AF1189" s="8">
        <f t="shared" si="304"/>
        <v>21.901978176803102</v>
      </c>
      <c r="AG1189" s="8">
        <f t="shared" si="295"/>
        <v>1.30290674852814E-2</v>
      </c>
      <c r="AJ1189" s="132">
        <f>IF(Päälaskenta!$F$28&lt;Kaksitasouoma_matriisi!L1189,Päälaskenta!$C$20*Päälaskenta!$F$28,Päälaskenta!$C$20*Kaksitasouoma_matriisi!L1189)</f>
        <v>1.2150000000000001</v>
      </c>
      <c r="AK1189" s="134">
        <f>SQRT(Päälaskenta!$D$20^2+(Päälaskenta!$D$20/(1/Päälaskenta!$E$20))^2)</f>
        <v>1.8029999999999999</v>
      </c>
      <c r="AL1189" s="134">
        <f>IF(Päälaskenta!$F$28&lt;Kaksitasouoma_matriisi!L1189,AK1189*Päälaskenta!$F$28*COS(ATAN(1/Päälaskenta!$E$20)),AK1189*Kaksitasouoma_matriisi!L1189*COS(ATAN(1/Päälaskenta!$E$20)))</f>
        <v>0.36499999999999999</v>
      </c>
      <c r="AM1189" s="134"/>
      <c r="AN1189" s="134">
        <f t="shared" si="303"/>
        <v>1.58</v>
      </c>
      <c r="AO1189" s="8">
        <f t="shared" si="296"/>
        <v>0.51382113821138198</v>
      </c>
      <c r="AP1189" s="134">
        <f>Refererenssiarvoja!$B$16*H1189^(1/6)/(Refererenssiarvoja!$B$15^0.5)*(Päälaskenta!$G$28/2)^0.5*(1-AO1189)^(-1.5)</f>
        <v>0.125</v>
      </c>
      <c r="AQ1189" s="8">
        <f>Refererenssiarvoja!$B$16*Kaksitasouoma_matriisi!O1189^(1/6)/(SQRT((2*Refererenssiarvoja!$B$15)/(Päälaskenta!$F$31*Päälaskenta!$G$31*Päälaskenta!$F$28))+SQRT(Refererenssiarvoja!$B$15)/Refererenssiarvoja!$B$17*LN(Kaksitasouoma_matriisi!L1189/Päälaskenta!$F$28))</f>
        <v>-0.21206220865911701</v>
      </c>
      <c r="AR1189" s="8">
        <f>Refererenssiarvoja!$B$16*Kaksitasouoma_matriisi!O1189^(1/6)/(SQRT((2*Refererenssiarvoja!$B$15)/(Päälaskenta!$F$31*Päälaskenta!$G$31*L1189)))</f>
        <v>0.27381721970058198</v>
      </c>
    </row>
    <row r="1190" spans="1:44" x14ac:dyDescent="0.2">
      <c r="A1190" s="8">
        <v>1188</v>
      </c>
      <c r="B1190" s="8">
        <f>IF(Päälaskenta!C$7,Päälaskenta!E$7,Päälaskenta!G$5)</f>
        <v>2.5</v>
      </c>
      <c r="C1190" s="56">
        <v>0.81200000000000006</v>
      </c>
      <c r="D1190" s="93">
        <f t="shared" si="289"/>
        <v>3.0788000000000002</v>
      </c>
      <c r="E1190" s="8">
        <f>IF(Päälaskenta!$C$26,Kaksitasouoma_matriisi!AP1190,Kaksitasouoma_matriisi!AC1190)</f>
        <v>0.10317590981288501</v>
      </c>
      <c r="F1190" s="56">
        <f>IF(D1190&lt;Päälaskenta!H$24,(SQRT(POWER(Päälaskenta!C$24/(2*Päälaskenta!E$24),2)+(D1190/Päälaskenta!E$24))-Päälaskenta!C$24/(2*Päälaskenta!E$24)),IF(D1190=Päälaskenta!H$24,Päälaskenta!D$24,Päälaskenta!D$24+(SQRT(POWER((Päälaskenta!C$20+Päälaskenta!G$24)/(2*Päälaskenta!E$20),2)+((D1190-Päälaskenta!H$24)/Päälaskenta!E$20))-(Päälaskenta!C$20+Päälaskenta!G$24)/(2*Päälaskenta!E$20))))</f>
        <v>0.94299999999999995</v>
      </c>
      <c r="G1190" s="57">
        <f>IF(F1190&gt;Päälaskenta!D$24,(2*SQRT((POWER(Päälaskenta!D$24,2))+POWER(Päälaskenta!E$24*Päälaskenta!D$24,2))+Päälaskenta!C$24)+(2*SQRT((POWER((F1190-Päälaskenta!D$24),2))+POWER(Päälaskenta!E$20*(F1190-Päälaskenta!D$24),2))+Päälaskenta!C$20),(2*SQRT((POWER(F1190,2))+POWER(Päälaskenta!E$24*F1190,2))+Päälaskenta!C$24))</f>
        <v>8.86</v>
      </c>
      <c r="H1190" s="57">
        <f t="shared" si="290"/>
        <v>0.35</v>
      </c>
      <c r="I1190" s="62">
        <f t="shared" si="291"/>
        <v>2.8455999999999999E-2</v>
      </c>
      <c r="J1190" s="8">
        <f>IF(F1190&lt;Päälaskenta!$D$24,0,Kaksitasouoma_matriisi!F1190-Päälaskenta!$D$24)</f>
        <v>0.24299999999999999</v>
      </c>
      <c r="L1190" s="8">
        <f>IF(F1190&gt;Päälaskenta!D$24,F1190-Päälaskenta!D$24,0)</f>
        <v>0.24299999999999999</v>
      </c>
      <c r="M1190" s="8">
        <f>IF(F1190&gt;Päälaskenta!D$24,(Päälaskenta!C$20+(Päälaskenta!E$20*(Kaksitasouoma_matriisi!F1190-Päälaskenta!D$24)))*(Kaksitasouoma_matriisi!F1190-Päälaskenta!D$24),0)</f>
        <v>1.3035734999999999</v>
      </c>
      <c r="N1190" s="8">
        <f>IF(F1190&gt;Päälaskenta!D$24,(2*SQRT((POWER((F1190-Päälaskenta!D$24),2))+POWER(Päälaskenta!E$20*(F1190-Päälaskenta!D$24),2))+Päälaskenta!C$20),0)</f>
        <v>5.8761489599377503</v>
      </c>
      <c r="O1190" s="8">
        <f t="shared" si="297"/>
        <v>0.22184146604986801</v>
      </c>
      <c r="P1190" s="8">
        <f>IF(Päälaskenta!$C$29,IF(L1190&gt;Päälaskenta!$F$28,Kaksitasouoma_matriisi!AQ1190,Kaksitasouoma_matriisi!AR1190),Päälaskenta!$F$20)</f>
        <v>0.12</v>
      </c>
      <c r="Q1190" s="8">
        <f t="shared" si="298"/>
        <v>3.9809136884691698</v>
      </c>
      <c r="R1190" s="8">
        <f t="shared" si="292"/>
        <v>0.45440115686507399</v>
      </c>
      <c r="S1190" s="8">
        <f t="shared" si="299"/>
        <v>0.34858115546616603</v>
      </c>
      <c r="U1190" s="93">
        <f>IF(F1190&gt;Päälaskenta!D$24,Päälaskenta!H$24+L1190*Päälaskenta!G$24,F1190*Päälaskenta!C$24 + F1190*F1190*Päälaskenta!E$24)</f>
        <v>1.7732000000000001</v>
      </c>
      <c r="V1190" s="8">
        <f>IF(F1190&gt;Päälaskenta!D$24,2*SQRT(POWER(Päälaskenta!D$24,2)+POWER(Päälaskenta!E$24*Päälaskenta!D$24,2))+Päälaskenta!C$24,(2*SQRT((POWER(F1190,2))+POWER(Päälaskenta!E$24*F1190,2))+Päälaskenta!C$24))</f>
        <v>2.9798989873223301</v>
      </c>
      <c r="W1190" s="8">
        <f t="shared" si="300"/>
        <v>0.59505372750683705</v>
      </c>
      <c r="X1190" s="8">
        <f>Päälaskenta!F$24</f>
        <v>7.0000000000000007E-2</v>
      </c>
      <c r="Y1190" s="8">
        <f t="shared" si="301"/>
        <v>17.921064488333901</v>
      </c>
      <c r="Z1190" s="8">
        <f t="shared" si="293"/>
        <v>2.0455988431349299</v>
      </c>
      <c r="AA1190" s="8">
        <f t="shared" si="302"/>
        <v>1.15361992055884</v>
      </c>
      <c r="AC1190" s="8">
        <f t="shared" si="294"/>
        <v>0.10317590981288501</v>
      </c>
      <c r="AE1190" s="8">
        <v>1188</v>
      </c>
      <c r="AF1190" s="8">
        <f t="shared" si="304"/>
        <v>21.901978176803102</v>
      </c>
      <c r="AG1190" s="8">
        <f t="shared" si="295"/>
        <v>1.30290674852814E-2</v>
      </c>
      <c r="AJ1190" s="132">
        <f>IF(Päälaskenta!$F$28&lt;Kaksitasouoma_matriisi!L1190,Päälaskenta!$C$20*Päälaskenta!$F$28,Päälaskenta!$C$20*Kaksitasouoma_matriisi!L1190)</f>
        <v>1.2150000000000001</v>
      </c>
      <c r="AK1190" s="134">
        <f>SQRT(Päälaskenta!$D$20^2+(Päälaskenta!$D$20/(1/Päälaskenta!$E$20))^2)</f>
        <v>1.8029999999999999</v>
      </c>
      <c r="AL1190" s="134">
        <f>IF(Päälaskenta!$F$28&lt;Kaksitasouoma_matriisi!L1190,AK1190*Päälaskenta!$F$28*COS(ATAN(1/Päälaskenta!$E$20)),AK1190*Kaksitasouoma_matriisi!L1190*COS(ATAN(1/Päälaskenta!$E$20)))</f>
        <v>0.36499999999999999</v>
      </c>
      <c r="AM1190" s="134"/>
      <c r="AN1190" s="134">
        <f t="shared" si="303"/>
        <v>1.58</v>
      </c>
      <c r="AO1190" s="8">
        <f t="shared" si="296"/>
        <v>0.51318695595686603</v>
      </c>
      <c r="AP1190" s="134">
        <f>Refererenssiarvoja!$B$16*H1190^(1/6)/(Refererenssiarvoja!$B$15^0.5)*(Päälaskenta!$G$28/2)^0.5*(1-AO1190)^(-1.5)</f>
        <v>0.125</v>
      </c>
      <c r="AQ1190" s="8">
        <f>Refererenssiarvoja!$B$16*Kaksitasouoma_matriisi!O1190^(1/6)/(SQRT((2*Refererenssiarvoja!$B$15)/(Päälaskenta!$F$31*Päälaskenta!$G$31*Päälaskenta!$F$28))+SQRT(Refererenssiarvoja!$B$15)/Refererenssiarvoja!$B$17*LN(Kaksitasouoma_matriisi!L1190/Päälaskenta!$F$28))</f>
        <v>-0.21206220865911701</v>
      </c>
      <c r="AR1190" s="8">
        <f>Refererenssiarvoja!$B$16*Kaksitasouoma_matriisi!O1190^(1/6)/(SQRT((2*Refererenssiarvoja!$B$15)/(Päälaskenta!$F$31*Päälaskenta!$G$31*L1190)))</f>
        <v>0.27381721970058198</v>
      </c>
    </row>
    <row r="1191" spans="1:44" x14ac:dyDescent="0.2">
      <c r="A1191" s="8">
        <v>1189</v>
      </c>
      <c r="B1191" s="8">
        <f>IF(Päälaskenta!C$7,Päälaskenta!E$7,Päälaskenta!G$5)</f>
        <v>2.5</v>
      </c>
      <c r="C1191" s="56">
        <v>0.81100000000000005</v>
      </c>
      <c r="D1191" s="93">
        <f t="shared" si="289"/>
        <v>3.0825999999999998</v>
      </c>
      <c r="E1191" s="8">
        <f>IF(Päälaskenta!$C$26,Kaksitasouoma_matriisi!AP1191,Kaksitasouoma_matriisi!AC1191)</f>
        <v>0.103182756595306</v>
      </c>
      <c r="F1191" s="56">
        <f>IF(D1191&lt;Päälaskenta!H$24,(SQRT(POWER(Päälaskenta!C$24/(2*Päälaskenta!E$24),2)+(D1191/Päälaskenta!E$24))-Päälaskenta!C$24/(2*Päälaskenta!E$24)),IF(D1191=Päälaskenta!H$24,Päälaskenta!D$24,Päälaskenta!D$24+(SQRT(POWER((Päälaskenta!C$20+Päälaskenta!G$24)/(2*Päälaskenta!E$20),2)+((D1191-Päälaskenta!H$24)/Päälaskenta!E$20))-(Päälaskenta!C$20+Päälaskenta!G$24)/(2*Päälaskenta!E$20))))</f>
        <v>0.94399999999999995</v>
      </c>
      <c r="G1191" s="57">
        <f>IF(F1191&gt;Päälaskenta!D$24,(2*SQRT((POWER(Päälaskenta!D$24,2))+POWER(Päälaskenta!E$24*Päälaskenta!D$24,2))+Päälaskenta!C$24)+(2*SQRT((POWER((F1191-Päälaskenta!D$24),2))+POWER(Päälaskenta!E$20*(F1191-Päälaskenta!D$24),2))+Päälaskenta!C$20),(2*SQRT((POWER(F1191,2))+POWER(Päälaskenta!E$24*F1191,2))+Päälaskenta!C$24))</f>
        <v>8.86</v>
      </c>
      <c r="H1191" s="57">
        <f t="shared" si="290"/>
        <v>0.35</v>
      </c>
      <c r="I1191" s="62">
        <f t="shared" si="291"/>
        <v>2.8389999999999999E-2</v>
      </c>
      <c r="J1191" s="8">
        <f>IF(F1191&lt;Päälaskenta!$D$24,0,Kaksitasouoma_matriisi!F1191-Päälaskenta!$D$24)</f>
        <v>0.24399999999999999</v>
      </c>
      <c r="L1191" s="8">
        <f>IF(F1191&gt;Päälaskenta!D$24,F1191-Päälaskenta!D$24,0)</f>
        <v>0.24399999999999999</v>
      </c>
      <c r="M1191" s="8">
        <f>IF(F1191&gt;Päälaskenta!D$24,(Päälaskenta!C$20+(Päälaskenta!E$20*(Kaksitasouoma_matriisi!F1191-Päälaskenta!D$24)))*(Kaksitasouoma_matriisi!F1191-Päälaskenta!D$24),0)</f>
        <v>1.309304</v>
      </c>
      <c r="N1191" s="8">
        <f>IF(F1191&gt;Päälaskenta!D$24,(2*SQRT((POWER((F1191-Päälaskenta!D$24),2))+POWER(Päälaskenta!E$20*(F1191-Päälaskenta!D$24),2))+Päälaskenta!C$20),0)</f>
        <v>5.8797545112132097</v>
      </c>
      <c r="O1191" s="8">
        <f t="shared" si="297"/>
        <v>0.22268004514525899</v>
      </c>
      <c r="P1191" s="8">
        <f>IF(Päälaskenta!$C$29,IF(L1191&gt;Päälaskenta!$F$28,Kaksitasouoma_matriisi!AQ1191,Kaksitasouoma_matriisi!AR1191),Päälaskenta!$F$20)</f>
        <v>0.12</v>
      </c>
      <c r="Q1191" s="8">
        <f t="shared" si="298"/>
        <v>4.0084836429208996</v>
      </c>
      <c r="R1191" s="8">
        <f t="shared" si="292"/>
        <v>0.45613165060328398</v>
      </c>
      <c r="S1191" s="8">
        <f t="shared" si="299"/>
        <v>0.34837719170130399</v>
      </c>
      <c r="U1191" s="93">
        <f>IF(F1191&gt;Päälaskenta!D$24,Päälaskenta!H$24+L1191*Päälaskenta!G$24,F1191*Päälaskenta!C$24 + F1191*F1191*Päälaskenta!E$24)</f>
        <v>1.7756000000000001</v>
      </c>
      <c r="V1191" s="8">
        <f>IF(F1191&gt;Päälaskenta!D$24,2*SQRT(POWER(Päälaskenta!D$24,2)+POWER(Päälaskenta!E$24*Päälaskenta!D$24,2))+Päälaskenta!C$24,(2*SQRT((POWER(F1191,2))+POWER(Päälaskenta!E$24*F1191,2))+Päälaskenta!C$24))</f>
        <v>2.9798989873223301</v>
      </c>
      <c r="W1191" s="8">
        <f t="shared" si="300"/>
        <v>0.59585912393477303</v>
      </c>
      <c r="X1191" s="8">
        <f>Päälaskenta!F$24</f>
        <v>7.0000000000000007E-2</v>
      </c>
      <c r="Y1191" s="8">
        <f t="shared" si="301"/>
        <v>17.961509217798401</v>
      </c>
      <c r="Z1191" s="8">
        <f t="shared" si="293"/>
        <v>2.0438683493967198</v>
      </c>
      <c r="AA1191" s="8">
        <f t="shared" si="302"/>
        <v>1.15108602691863</v>
      </c>
      <c r="AC1191" s="8">
        <f t="shared" si="294"/>
        <v>0.103182756595306</v>
      </c>
      <c r="AE1191" s="8">
        <v>1189</v>
      </c>
      <c r="AF1191" s="8">
        <f t="shared" si="304"/>
        <v>21.969992860719302</v>
      </c>
      <c r="AG1191" s="8">
        <f t="shared" si="295"/>
        <v>1.29485216049578E-2</v>
      </c>
      <c r="AJ1191" s="132">
        <f>IF(Päälaskenta!$F$28&lt;Kaksitasouoma_matriisi!L1191,Päälaskenta!$C$20*Päälaskenta!$F$28,Päälaskenta!$C$20*Kaksitasouoma_matriisi!L1191)</f>
        <v>1.22</v>
      </c>
      <c r="AK1191" s="134">
        <f>SQRT(Päälaskenta!$D$20^2+(Päälaskenta!$D$20/(1/Päälaskenta!$E$20))^2)</f>
        <v>1.8029999999999999</v>
      </c>
      <c r="AL1191" s="134">
        <f>IF(Päälaskenta!$F$28&lt;Kaksitasouoma_matriisi!L1191,AK1191*Päälaskenta!$F$28*COS(ATAN(1/Päälaskenta!$E$20)),AK1191*Kaksitasouoma_matriisi!L1191*COS(ATAN(1/Päälaskenta!$E$20)))</f>
        <v>0.36599999999999999</v>
      </c>
      <c r="AM1191" s="134"/>
      <c r="AN1191" s="134">
        <f t="shared" si="303"/>
        <v>1.5860000000000001</v>
      </c>
      <c r="AO1191" s="8">
        <f t="shared" si="296"/>
        <v>0.51450074612340202</v>
      </c>
      <c r="AP1191" s="134">
        <f>Refererenssiarvoja!$B$16*H1191^(1/6)/(Refererenssiarvoja!$B$15^0.5)*(Päälaskenta!$G$28/2)^0.5*(1-AO1191)^(-1.5)</f>
        <v>0.125</v>
      </c>
      <c r="AQ1191" s="8">
        <f>Refererenssiarvoja!$B$16*Kaksitasouoma_matriisi!O1191^(1/6)/(SQRT((2*Refererenssiarvoja!$B$15)/(Päälaskenta!$F$31*Päälaskenta!$G$31*Päälaskenta!$F$28))+SQRT(Refererenssiarvoja!$B$15)/Refererenssiarvoja!$B$17*LN(Kaksitasouoma_matriisi!L1191/Päälaskenta!$F$28))</f>
        <v>-0.214071855953131</v>
      </c>
      <c r="AR1191" s="8">
        <f>Refererenssiarvoja!$B$16*Kaksitasouoma_matriisi!O1191^(1/6)/(SQRT((2*Refererenssiarvoja!$B$15)/(Päälaskenta!$F$31*Päälaskenta!$G$31*L1191)))</f>
        <v>0.27455264274482799</v>
      </c>
    </row>
    <row r="1192" spans="1:44" x14ac:dyDescent="0.2">
      <c r="A1192" s="8">
        <v>1190</v>
      </c>
      <c r="B1192" s="8">
        <f>IF(Päälaskenta!C$7,Päälaskenta!E$7,Päälaskenta!G$5)</f>
        <v>2.5</v>
      </c>
      <c r="C1192" s="56">
        <v>0.81</v>
      </c>
      <c r="D1192" s="93">
        <f t="shared" si="289"/>
        <v>3.0863999999999998</v>
      </c>
      <c r="E1192" s="8">
        <f>IF(Päälaskenta!$C$26,Kaksitasouoma_matriisi!AP1192,Kaksitasouoma_matriisi!AC1192)</f>
        <v>0.103182756595306</v>
      </c>
      <c r="F1192" s="56">
        <f>IF(D1192&lt;Päälaskenta!H$24,(SQRT(POWER(Päälaskenta!C$24/(2*Päälaskenta!E$24),2)+(D1192/Päälaskenta!E$24))-Päälaskenta!C$24/(2*Päälaskenta!E$24)),IF(D1192=Päälaskenta!H$24,Päälaskenta!D$24,Päälaskenta!D$24+(SQRT(POWER((Päälaskenta!C$20+Päälaskenta!G$24)/(2*Päälaskenta!E$20),2)+((D1192-Päälaskenta!H$24)/Päälaskenta!E$20))-(Päälaskenta!C$20+Päälaskenta!G$24)/(2*Päälaskenta!E$20))))</f>
        <v>0.94399999999999995</v>
      </c>
      <c r="G1192" s="57">
        <f>IF(F1192&gt;Päälaskenta!D$24,(2*SQRT((POWER(Päälaskenta!D$24,2))+POWER(Päälaskenta!E$24*Päälaskenta!D$24,2))+Päälaskenta!C$24)+(2*SQRT((POWER((F1192-Päälaskenta!D$24),2))+POWER(Päälaskenta!E$20*(F1192-Päälaskenta!D$24),2))+Päälaskenta!C$20),(2*SQRT((POWER(F1192,2))+POWER(Päälaskenta!E$24*F1192,2))+Päälaskenta!C$24))</f>
        <v>8.86</v>
      </c>
      <c r="H1192" s="57">
        <f t="shared" si="290"/>
        <v>0.35</v>
      </c>
      <c r="I1192" s="62">
        <f t="shared" si="291"/>
        <v>2.8320000000000001E-2</v>
      </c>
      <c r="J1192" s="8">
        <f>IF(F1192&lt;Päälaskenta!$D$24,0,Kaksitasouoma_matriisi!F1192-Päälaskenta!$D$24)</f>
        <v>0.24399999999999999</v>
      </c>
      <c r="L1192" s="8">
        <f>IF(F1192&gt;Päälaskenta!D$24,F1192-Päälaskenta!D$24,0)</f>
        <v>0.24399999999999999</v>
      </c>
      <c r="M1192" s="8">
        <f>IF(F1192&gt;Päälaskenta!D$24,(Päälaskenta!C$20+(Päälaskenta!E$20*(Kaksitasouoma_matriisi!F1192-Päälaskenta!D$24)))*(Kaksitasouoma_matriisi!F1192-Päälaskenta!D$24),0)</f>
        <v>1.309304</v>
      </c>
      <c r="N1192" s="8">
        <f>IF(F1192&gt;Päälaskenta!D$24,(2*SQRT((POWER((F1192-Päälaskenta!D$24),2))+POWER(Päälaskenta!E$20*(F1192-Päälaskenta!D$24),2))+Päälaskenta!C$20),0)</f>
        <v>5.8797545112132097</v>
      </c>
      <c r="O1192" s="8">
        <f t="shared" si="297"/>
        <v>0.22268004514525899</v>
      </c>
      <c r="P1192" s="8">
        <f>IF(Päälaskenta!$C$29,IF(L1192&gt;Päälaskenta!$F$28,Kaksitasouoma_matriisi!AQ1192,Kaksitasouoma_matriisi!AR1192),Päälaskenta!$F$20)</f>
        <v>0.12</v>
      </c>
      <c r="Q1192" s="8">
        <f t="shared" si="298"/>
        <v>4.0084836429208996</v>
      </c>
      <c r="R1192" s="8">
        <f t="shared" si="292"/>
        <v>0.45613165060328398</v>
      </c>
      <c r="S1192" s="8">
        <f t="shared" si="299"/>
        <v>0.34837719170130399</v>
      </c>
      <c r="U1192" s="93">
        <f>IF(F1192&gt;Päälaskenta!D$24,Päälaskenta!H$24+L1192*Päälaskenta!G$24,F1192*Päälaskenta!C$24 + F1192*F1192*Päälaskenta!E$24)</f>
        <v>1.7756000000000001</v>
      </c>
      <c r="V1192" s="8">
        <f>IF(F1192&gt;Päälaskenta!D$24,2*SQRT(POWER(Päälaskenta!D$24,2)+POWER(Päälaskenta!E$24*Päälaskenta!D$24,2))+Päälaskenta!C$24,(2*SQRT((POWER(F1192,2))+POWER(Päälaskenta!E$24*F1192,2))+Päälaskenta!C$24))</f>
        <v>2.9798989873223301</v>
      </c>
      <c r="W1192" s="8">
        <f t="shared" si="300"/>
        <v>0.59585912393477303</v>
      </c>
      <c r="X1192" s="8">
        <f>Päälaskenta!F$24</f>
        <v>7.0000000000000007E-2</v>
      </c>
      <c r="Y1192" s="8">
        <f t="shared" si="301"/>
        <v>17.961509217798401</v>
      </c>
      <c r="Z1192" s="8">
        <f t="shared" si="293"/>
        <v>2.0438683493967198</v>
      </c>
      <c r="AA1192" s="8">
        <f t="shared" si="302"/>
        <v>1.15108602691863</v>
      </c>
      <c r="AC1192" s="8">
        <f t="shared" si="294"/>
        <v>0.103182756595306</v>
      </c>
      <c r="AE1192" s="8">
        <v>1190</v>
      </c>
      <c r="AF1192" s="8">
        <f t="shared" si="304"/>
        <v>21.969992860719302</v>
      </c>
      <c r="AG1192" s="8">
        <f t="shared" si="295"/>
        <v>1.29485216049578E-2</v>
      </c>
      <c r="AJ1192" s="132">
        <f>IF(Päälaskenta!$F$28&lt;Kaksitasouoma_matriisi!L1192,Päälaskenta!$C$20*Päälaskenta!$F$28,Päälaskenta!$C$20*Kaksitasouoma_matriisi!L1192)</f>
        <v>1.22</v>
      </c>
      <c r="AK1192" s="134">
        <f>SQRT(Päälaskenta!$D$20^2+(Päälaskenta!$D$20/(1/Päälaskenta!$E$20))^2)</f>
        <v>1.8029999999999999</v>
      </c>
      <c r="AL1192" s="134">
        <f>IF(Päälaskenta!$F$28&lt;Kaksitasouoma_matriisi!L1192,AK1192*Päälaskenta!$F$28*COS(ATAN(1/Päälaskenta!$E$20)),AK1192*Kaksitasouoma_matriisi!L1192*COS(ATAN(1/Päälaskenta!$E$20)))</f>
        <v>0.36599999999999999</v>
      </c>
      <c r="AM1192" s="134"/>
      <c r="AN1192" s="134">
        <f t="shared" si="303"/>
        <v>1.5860000000000001</v>
      </c>
      <c r="AO1192" s="8">
        <f t="shared" si="296"/>
        <v>0.51386728875064802</v>
      </c>
      <c r="AP1192" s="134">
        <f>Refererenssiarvoja!$B$16*H1192^(1/6)/(Refererenssiarvoja!$B$15^0.5)*(Päälaskenta!$G$28/2)^0.5*(1-AO1192)^(-1.5)</f>
        <v>0.125</v>
      </c>
      <c r="AQ1192" s="8">
        <f>Refererenssiarvoja!$B$16*Kaksitasouoma_matriisi!O1192^(1/6)/(SQRT((2*Refererenssiarvoja!$B$15)/(Päälaskenta!$F$31*Päälaskenta!$G$31*Päälaskenta!$F$28))+SQRT(Refererenssiarvoja!$B$15)/Refererenssiarvoja!$B$17*LN(Kaksitasouoma_matriisi!L1192/Päälaskenta!$F$28))</f>
        <v>-0.214071855953131</v>
      </c>
      <c r="AR1192" s="8">
        <f>Refererenssiarvoja!$B$16*Kaksitasouoma_matriisi!O1192^(1/6)/(SQRT((2*Refererenssiarvoja!$B$15)/(Päälaskenta!$F$31*Päälaskenta!$G$31*L1192)))</f>
        <v>0.27455264274482799</v>
      </c>
    </row>
    <row r="1193" spans="1:44" x14ac:dyDescent="0.2">
      <c r="A1193" s="8">
        <v>1191</v>
      </c>
      <c r="B1193" s="8">
        <f>IF(Päälaskenta!C$7,Päälaskenta!E$7,Päälaskenta!G$5)</f>
        <v>2.5</v>
      </c>
      <c r="C1193" s="56">
        <v>0.80900000000000005</v>
      </c>
      <c r="D1193" s="93">
        <f t="shared" si="289"/>
        <v>3.0901999999999998</v>
      </c>
      <c r="E1193" s="8">
        <f>IF(Päälaskenta!$C$26,Kaksitasouoma_matriisi!AP1193,Kaksitasouoma_matriisi!AC1193)</f>
        <v>0.10318959780721999</v>
      </c>
      <c r="F1193" s="56">
        <f>IF(D1193&lt;Päälaskenta!H$24,(SQRT(POWER(Päälaskenta!C$24/(2*Päälaskenta!E$24),2)+(D1193/Päälaskenta!E$24))-Päälaskenta!C$24/(2*Päälaskenta!E$24)),IF(D1193=Päälaskenta!H$24,Päälaskenta!D$24,Päälaskenta!D$24+(SQRT(POWER((Päälaskenta!C$20+Päälaskenta!G$24)/(2*Päälaskenta!E$20),2)+((D1193-Päälaskenta!H$24)/Päälaskenta!E$20))-(Päälaskenta!C$20+Päälaskenta!G$24)/(2*Päälaskenta!E$20))))</f>
        <v>0.94499999999999995</v>
      </c>
      <c r="G1193" s="57">
        <f>IF(F1193&gt;Päälaskenta!D$24,(2*SQRT((POWER(Päälaskenta!D$24,2))+POWER(Päälaskenta!E$24*Päälaskenta!D$24,2))+Päälaskenta!C$24)+(2*SQRT((POWER((F1193-Päälaskenta!D$24),2))+POWER(Päälaskenta!E$20*(F1193-Päälaskenta!D$24),2))+Päälaskenta!C$20),(2*SQRT((POWER(F1193,2))+POWER(Päälaskenta!E$24*F1193,2))+Päälaskenta!C$24))</f>
        <v>8.86</v>
      </c>
      <c r="H1193" s="57">
        <f t="shared" si="290"/>
        <v>0.35</v>
      </c>
      <c r="I1193" s="62">
        <f t="shared" si="291"/>
        <v>2.8254000000000001E-2</v>
      </c>
      <c r="J1193" s="8">
        <f>IF(F1193&lt;Päälaskenta!$D$24,0,Kaksitasouoma_matriisi!F1193-Päälaskenta!$D$24)</f>
        <v>0.245</v>
      </c>
      <c r="L1193" s="8">
        <f>IF(F1193&gt;Päälaskenta!D$24,F1193-Päälaskenta!D$24,0)</f>
        <v>0.245</v>
      </c>
      <c r="M1193" s="8">
        <f>IF(F1193&gt;Päälaskenta!D$24,(Päälaskenta!C$20+(Päälaskenta!E$20*(Kaksitasouoma_matriisi!F1193-Päälaskenta!D$24)))*(Kaksitasouoma_matriisi!F1193-Päälaskenta!D$24),0)</f>
        <v>1.3150375000000001</v>
      </c>
      <c r="N1193" s="8">
        <f>IF(F1193&gt;Päälaskenta!D$24,(2*SQRT((POWER((F1193-Päälaskenta!D$24),2))+POWER(Päälaskenta!E$20*(F1193-Päälaskenta!D$24),2))+Päälaskenta!C$20),0)</f>
        <v>5.8833600624886797</v>
      </c>
      <c r="O1193" s="8">
        <f t="shared" si="297"/>
        <v>0.22351810632574701</v>
      </c>
      <c r="P1193" s="8">
        <f>IF(Päälaskenta!$C$29,IF(L1193&gt;Päälaskenta!$F$28,Kaksitasouoma_matriisi!AQ1193,Kaksitasouoma_matriisi!AR1193),Päälaskenta!$F$20)</f>
        <v>0.12</v>
      </c>
      <c r="Q1193" s="8">
        <f t="shared" si="298"/>
        <v>4.0361320291273399</v>
      </c>
      <c r="R1193" s="8">
        <f t="shared" si="292"/>
        <v>0.45785797321580901</v>
      </c>
      <c r="S1193" s="8">
        <f t="shared" si="299"/>
        <v>0.34817103939302801</v>
      </c>
      <c r="U1193" s="93">
        <f>IF(F1193&gt;Päälaskenta!D$24,Päälaskenta!H$24+L1193*Päälaskenta!G$24,F1193*Päälaskenta!C$24 + F1193*F1193*Päälaskenta!E$24)</f>
        <v>1.778</v>
      </c>
      <c r="V1193" s="8">
        <f>IF(F1193&gt;Päälaskenta!D$24,2*SQRT(POWER(Päälaskenta!D$24,2)+POWER(Päälaskenta!E$24*Päälaskenta!D$24,2))+Päälaskenta!C$24,(2*SQRT((POWER(F1193,2))+POWER(Päälaskenta!E$24*F1193,2))+Päälaskenta!C$24))</f>
        <v>2.9798989873223301</v>
      </c>
      <c r="W1193" s="8">
        <f t="shared" si="300"/>
        <v>0.59666452036270901</v>
      </c>
      <c r="X1193" s="8">
        <f>Päälaskenta!F$24</f>
        <v>7.0000000000000007E-2</v>
      </c>
      <c r="Y1193" s="8">
        <f t="shared" si="301"/>
        <v>18.001990408597099</v>
      </c>
      <c r="Z1193" s="8">
        <f t="shared" si="293"/>
        <v>2.0421420267841901</v>
      </c>
      <c r="AA1193" s="8">
        <f t="shared" si="302"/>
        <v>1.14856131990112</v>
      </c>
      <c r="AC1193" s="8">
        <f t="shared" si="294"/>
        <v>0.10318959780721999</v>
      </c>
      <c r="AE1193" s="8">
        <v>1191</v>
      </c>
      <c r="AF1193" s="8">
        <f t="shared" si="304"/>
        <v>22.0381224377244</v>
      </c>
      <c r="AG1193" s="8">
        <f t="shared" si="295"/>
        <v>1.2868586147451899E-2</v>
      </c>
      <c r="AJ1193" s="132">
        <f>IF(Päälaskenta!$F$28&lt;Kaksitasouoma_matriisi!L1193,Päälaskenta!$C$20*Päälaskenta!$F$28,Päälaskenta!$C$20*Kaksitasouoma_matriisi!L1193)</f>
        <v>1.2250000000000001</v>
      </c>
      <c r="AK1193" s="134">
        <f>SQRT(Päälaskenta!$D$20^2+(Päälaskenta!$D$20/(1/Päälaskenta!$E$20))^2)</f>
        <v>1.8029999999999999</v>
      </c>
      <c r="AL1193" s="134">
        <f>IF(Päälaskenta!$F$28&lt;Kaksitasouoma_matriisi!L1193,AK1193*Päälaskenta!$F$28*COS(ATAN(1/Päälaskenta!$E$20)),AK1193*Kaksitasouoma_matriisi!L1193*COS(ATAN(1/Päälaskenta!$E$20)))</f>
        <v>0.36799999999999999</v>
      </c>
      <c r="AM1193" s="134"/>
      <c r="AN1193" s="134">
        <f t="shared" si="303"/>
        <v>1.593</v>
      </c>
      <c r="AO1193" s="8">
        <f t="shared" si="296"/>
        <v>0.51550061484693599</v>
      </c>
      <c r="AP1193" s="134">
        <f>Refererenssiarvoja!$B$16*H1193^(1/6)/(Refererenssiarvoja!$B$15^0.5)*(Päälaskenta!$G$28/2)^0.5*(1-AO1193)^(-1.5)</f>
        <v>0.126</v>
      </c>
      <c r="AQ1193" s="8">
        <f>Refererenssiarvoja!$B$16*Kaksitasouoma_matriisi!O1193^(1/6)/(SQRT((2*Refererenssiarvoja!$B$15)/(Päälaskenta!$F$31*Päälaskenta!$G$31*Päälaskenta!$F$28))+SQRT(Refererenssiarvoja!$B$15)/Refererenssiarvoja!$B$17*LN(Kaksitasouoma_matriisi!L1193/Päälaskenta!$F$28))</f>
        <v>-0.21610896531604901</v>
      </c>
      <c r="AR1193" s="8">
        <f>Refererenssiarvoja!$B$16*Kaksitasouoma_matriisi!O1193^(1/6)/(SQRT((2*Refererenssiarvoja!$B$15)/(Päälaskenta!$F$31*Päälaskenta!$G$31*L1193)))</f>
        <v>0.27528697204286701</v>
      </c>
    </row>
    <row r="1194" spans="1:44" x14ac:dyDescent="0.2">
      <c r="A1194" s="8">
        <v>1192</v>
      </c>
      <c r="B1194" s="8">
        <f>IF(Päälaskenta!C$7,Päälaskenta!E$7,Päälaskenta!G$5)</f>
        <v>2.5</v>
      </c>
      <c r="C1194" s="56">
        <v>0.80800000000000005</v>
      </c>
      <c r="D1194" s="93">
        <f t="shared" si="289"/>
        <v>3.0941000000000001</v>
      </c>
      <c r="E1194" s="8">
        <f>IF(Päälaskenta!$C$26,Kaksitasouoma_matriisi!AP1194,Kaksitasouoma_matriisi!AC1194)</f>
        <v>0.10318959780721999</v>
      </c>
      <c r="F1194" s="56">
        <f>IF(D1194&lt;Päälaskenta!H$24,(SQRT(POWER(Päälaskenta!C$24/(2*Päälaskenta!E$24),2)+(D1194/Päälaskenta!E$24))-Päälaskenta!C$24/(2*Päälaskenta!E$24)),IF(D1194=Päälaskenta!H$24,Päälaskenta!D$24,Päälaskenta!D$24+(SQRT(POWER((Päälaskenta!C$20+Päälaskenta!G$24)/(2*Päälaskenta!E$20),2)+((D1194-Päälaskenta!H$24)/Päälaskenta!E$20))-(Päälaskenta!C$20+Päälaskenta!G$24)/(2*Päälaskenta!E$20))))</f>
        <v>0.94499999999999995</v>
      </c>
      <c r="G1194" s="57">
        <f>IF(F1194&gt;Päälaskenta!D$24,(2*SQRT((POWER(Päälaskenta!D$24,2))+POWER(Päälaskenta!E$24*Päälaskenta!D$24,2))+Päälaskenta!C$24)+(2*SQRT((POWER((F1194-Päälaskenta!D$24),2))+POWER(Päälaskenta!E$20*(F1194-Päälaskenta!D$24),2))+Päälaskenta!C$20),(2*SQRT((POWER(F1194,2))+POWER(Päälaskenta!E$24*F1194,2))+Päälaskenta!C$24))</f>
        <v>8.86</v>
      </c>
      <c r="H1194" s="57">
        <f t="shared" si="290"/>
        <v>0.35</v>
      </c>
      <c r="I1194" s="62">
        <f t="shared" si="291"/>
        <v>2.8184000000000001E-2</v>
      </c>
      <c r="J1194" s="8">
        <f>IF(F1194&lt;Päälaskenta!$D$24,0,Kaksitasouoma_matriisi!F1194-Päälaskenta!$D$24)</f>
        <v>0.245</v>
      </c>
      <c r="L1194" s="8">
        <f>IF(F1194&gt;Päälaskenta!D$24,F1194-Päälaskenta!D$24,0)</f>
        <v>0.245</v>
      </c>
      <c r="M1194" s="8">
        <f>IF(F1194&gt;Päälaskenta!D$24,(Päälaskenta!C$20+(Päälaskenta!E$20*(Kaksitasouoma_matriisi!F1194-Päälaskenta!D$24)))*(Kaksitasouoma_matriisi!F1194-Päälaskenta!D$24),0)</f>
        <v>1.3150375000000001</v>
      </c>
      <c r="N1194" s="8">
        <f>IF(F1194&gt;Päälaskenta!D$24,(2*SQRT((POWER((F1194-Päälaskenta!D$24),2))+POWER(Päälaskenta!E$20*(F1194-Päälaskenta!D$24),2))+Päälaskenta!C$20),0)</f>
        <v>5.8833600624886797</v>
      </c>
      <c r="O1194" s="8">
        <f t="shared" si="297"/>
        <v>0.22351810632574701</v>
      </c>
      <c r="P1194" s="8">
        <f>IF(Päälaskenta!$C$29,IF(L1194&gt;Päälaskenta!$F$28,Kaksitasouoma_matriisi!AQ1194,Kaksitasouoma_matriisi!AR1194),Päälaskenta!$F$20)</f>
        <v>0.12</v>
      </c>
      <c r="Q1194" s="8">
        <f t="shared" si="298"/>
        <v>4.0361320291273399</v>
      </c>
      <c r="R1194" s="8">
        <f t="shared" si="292"/>
        <v>0.45785797321580901</v>
      </c>
      <c r="S1194" s="8">
        <f t="shared" si="299"/>
        <v>0.34817103939302801</v>
      </c>
      <c r="U1194" s="93">
        <f>IF(F1194&gt;Päälaskenta!D$24,Päälaskenta!H$24+L1194*Päälaskenta!G$24,F1194*Päälaskenta!C$24 + F1194*F1194*Päälaskenta!E$24)</f>
        <v>1.778</v>
      </c>
      <c r="V1194" s="8">
        <f>IF(F1194&gt;Päälaskenta!D$24,2*SQRT(POWER(Päälaskenta!D$24,2)+POWER(Päälaskenta!E$24*Päälaskenta!D$24,2))+Päälaskenta!C$24,(2*SQRT((POWER(F1194,2))+POWER(Päälaskenta!E$24*F1194,2))+Päälaskenta!C$24))</f>
        <v>2.9798989873223301</v>
      </c>
      <c r="W1194" s="8">
        <f t="shared" si="300"/>
        <v>0.59666452036270901</v>
      </c>
      <c r="X1194" s="8">
        <f>Päälaskenta!F$24</f>
        <v>7.0000000000000007E-2</v>
      </c>
      <c r="Y1194" s="8">
        <f t="shared" si="301"/>
        <v>18.001990408597099</v>
      </c>
      <c r="Z1194" s="8">
        <f t="shared" si="293"/>
        <v>2.0421420267841901</v>
      </c>
      <c r="AA1194" s="8">
        <f t="shared" si="302"/>
        <v>1.14856131990112</v>
      </c>
      <c r="AC1194" s="8">
        <f t="shared" si="294"/>
        <v>0.10318959780721999</v>
      </c>
      <c r="AE1194" s="8">
        <v>1192</v>
      </c>
      <c r="AF1194" s="8">
        <f t="shared" si="304"/>
        <v>22.0381224377244</v>
      </c>
      <c r="AG1194" s="8">
        <f t="shared" si="295"/>
        <v>1.2868586147451899E-2</v>
      </c>
      <c r="AJ1194" s="132">
        <f>IF(Päälaskenta!$F$28&lt;Kaksitasouoma_matriisi!L1194,Päälaskenta!$C$20*Päälaskenta!$F$28,Päälaskenta!$C$20*Kaksitasouoma_matriisi!L1194)</f>
        <v>1.2250000000000001</v>
      </c>
      <c r="AK1194" s="134">
        <f>SQRT(Päälaskenta!$D$20^2+(Päälaskenta!$D$20/(1/Päälaskenta!$E$20))^2)</f>
        <v>1.8029999999999999</v>
      </c>
      <c r="AL1194" s="134">
        <f>IF(Päälaskenta!$F$28&lt;Kaksitasouoma_matriisi!L1194,AK1194*Päälaskenta!$F$28*COS(ATAN(1/Päälaskenta!$E$20)),AK1194*Kaksitasouoma_matriisi!L1194*COS(ATAN(1/Päälaskenta!$E$20)))</f>
        <v>0.36799999999999999</v>
      </c>
      <c r="AM1194" s="134"/>
      <c r="AN1194" s="134">
        <f t="shared" si="303"/>
        <v>1.593</v>
      </c>
      <c r="AO1194" s="8">
        <f t="shared" si="296"/>
        <v>0.51485084515691104</v>
      </c>
      <c r="AP1194" s="134">
        <f>Refererenssiarvoja!$B$16*H1194^(1/6)/(Refererenssiarvoja!$B$15^0.5)*(Päälaskenta!$G$28/2)^0.5*(1-AO1194)^(-1.5)</f>
        <v>0.125</v>
      </c>
      <c r="AQ1194" s="8">
        <f>Refererenssiarvoja!$B$16*Kaksitasouoma_matriisi!O1194^(1/6)/(SQRT((2*Refererenssiarvoja!$B$15)/(Päälaskenta!$F$31*Päälaskenta!$G$31*Päälaskenta!$F$28))+SQRT(Refererenssiarvoja!$B$15)/Refererenssiarvoja!$B$17*LN(Kaksitasouoma_matriisi!L1194/Päälaskenta!$F$28))</f>
        <v>-0.21610896531604901</v>
      </c>
      <c r="AR1194" s="8">
        <f>Refererenssiarvoja!$B$16*Kaksitasouoma_matriisi!O1194^(1/6)/(SQRT((2*Refererenssiarvoja!$B$15)/(Päälaskenta!$F$31*Päälaskenta!$G$31*L1194)))</f>
        <v>0.27528697204286701</v>
      </c>
    </row>
    <row r="1195" spans="1:44" x14ac:dyDescent="0.2">
      <c r="A1195" s="8">
        <v>1193</v>
      </c>
      <c r="B1195" s="8">
        <f>IF(Päälaskenta!C$7,Päälaskenta!E$7,Päälaskenta!G$5)</f>
        <v>2.5</v>
      </c>
      <c r="C1195" s="56">
        <v>0.80700000000000005</v>
      </c>
      <c r="D1195" s="93">
        <f t="shared" si="289"/>
        <v>3.0979000000000001</v>
      </c>
      <c r="E1195" s="8">
        <f>IF(Päälaskenta!$C$26,Kaksitasouoma_matriisi!AP1195,Kaksitasouoma_matriisi!AC1195)</f>
        <v>0.103196433455422</v>
      </c>
      <c r="F1195" s="56">
        <f>IF(D1195&lt;Päälaskenta!H$24,(SQRT(POWER(Päälaskenta!C$24/(2*Päälaskenta!E$24),2)+(D1195/Päälaskenta!E$24))-Päälaskenta!C$24/(2*Päälaskenta!E$24)),IF(D1195=Päälaskenta!H$24,Päälaskenta!D$24,Päälaskenta!D$24+(SQRT(POWER((Päälaskenta!C$20+Päälaskenta!G$24)/(2*Päälaskenta!E$20),2)+((D1195-Päälaskenta!H$24)/Päälaskenta!E$20))-(Päälaskenta!C$20+Päälaskenta!G$24)/(2*Päälaskenta!E$20))))</f>
        <v>0.94599999999999995</v>
      </c>
      <c r="G1195" s="57">
        <f>IF(F1195&gt;Päälaskenta!D$24,(2*SQRT((POWER(Päälaskenta!D$24,2))+POWER(Päälaskenta!E$24*Päälaskenta!D$24,2))+Päälaskenta!C$24)+(2*SQRT((POWER((F1195-Päälaskenta!D$24),2))+POWER(Päälaskenta!E$20*(F1195-Päälaskenta!D$24),2))+Päälaskenta!C$20),(2*SQRT((POWER(F1195,2))+POWER(Päälaskenta!E$24*F1195,2))+Päälaskenta!C$24))</f>
        <v>8.8699999999999992</v>
      </c>
      <c r="H1195" s="57">
        <f t="shared" si="290"/>
        <v>0.35</v>
      </c>
      <c r="I1195" s="62">
        <f t="shared" si="291"/>
        <v>2.8118000000000001E-2</v>
      </c>
      <c r="J1195" s="8">
        <f>IF(F1195&lt;Päälaskenta!$D$24,0,Kaksitasouoma_matriisi!F1195-Päälaskenta!$D$24)</f>
        <v>0.246</v>
      </c>
      <c r="L1195" s="8">
        <f>IF(F1195&gt;Päälaskenta!D$24,F1195-Päälaskenta!D$24,0)</f>
        <v>0.246</v>
      </c>
      <c r="M1195" s="8">
        <f>IF(F1195&gt;Päälaskenta!D$24,(Päälaskenta!C$20+(Päälaskenta!E$20*(Kaksitasouoma_matriisi!F1195-Päälaskenta!D$24)))*(Kaksitasouoma_matriisi!F1195-Päälaskenta!D$24),0)</f>
        <v>1.3207739999999999</v>
      </c>
      <c r="N1195" s="8">
        <f>IF(F1195&gt;Päälaskenta!D$24,(2*SQRT((POWER((F1195-Päälaskenta!D$24),2))+POWER(Päälaskenta!E$20*(F1195-Päälaskenta!D$24),2))+Päälaskenta!C$20),0)</f>
        <v>5.88696561376414</v>
      </c>
      <c r="O1195" s="8">
        <f t="shared" si="297"/>
        <v>0.22435565054294501</v>
      </c>
      <c r="P1195" s="8">
        <f>IF(Päälaskenta!$C$29,IF(L1195&gt;Päälaskenta!$F$28,Kaksitasouoma_matriisi!AQ1195,Kaksitasouoma_matriisi!AR1195),Päälaskenta!$F$20)</f>
        <v>0.12</v>
      </c>
      <c r="Q1195" s="8">
        <f t="shared" si="298"/>
        <v>4.0638587672892799</v>
      </c>
      <c r="R1195" s="8">
        <f t="shared" si="292"/>
        <v>0.459580129326778</v>
      </c>
      <c r="S1195" s="8">
        <f t="shared" si="299"/>
        <v>0.347962731948674</v>
      </c>
      <c r="U1195" s="93">
        <f>IF(F1195&gt;Päälaskenta!D$24,Päälaskenta!H$24+L1195*Päälaskenta!G$24,F1195*Päälaskenta!C$24 + F1195*F1195*Päälaskenta!E$24)</f>
        <v>1.7804</v>
      </c>
      <c r="V1195" s="8">
        <f>IF(F1195&gt;Päälaskenta!D$24,2*SQRT(POWER(Päälaskenta!D$24,2)+POWER(Päälaskenta!E$24*Päälaskenta!D$24,2))+Päälaskenta!C$24,(2*SQRT((POWER(F1195,2))+POWER(Päälaskenta!E$24*F1195,2))+Päälaskenta!C$24))</f>
        <v>2.9798989873223301</v>
      </c>
      <c r="W1195" s="8">
        <f t="shared" si="300"/>
        <v>0.59746991679064498</v>
      </c>
      <c r="X1195" s="8">
        <f>Päälaskenta!F$24</f>
        <v>7.0000000000000007E-2</v>
      </c>
      <c r="Y1195" s="8">
        <f t="shared" si="301"/>
        <v>18.042508044317</v>
      </c>
      <c r="Z1195" s="8">
        <f t="shared" si="293"/>
        <v>2.0404198706732202</v>
      </c>
      <c r="AA1195" s="8">
        <f t="shared" si="302"/>
        <v>1.14604575975804</v>
      </c>
      <c r="AC1195" s="8">
        <f t="shared" si="294"/>
        <v>0.103196433455422</v>
      </c>
      <c r="AE1195" s="8">
        <v>1193</v>
      </c>
      <c r="AF1195" s="8">
        <f t="shared" si="304"/>
        <v>22.1063668116063</v>
      </c>
      <c r="AG1195" s="8">
        <f t="shared" si="295"/>
        <v>1.2789255784687601E-2</v>
      </c>
      <c r="AJ1195" s="132">
        <f>IF(Päälaskenta!$F$28&lt;Kaksitasouoma_matriisi!L1195,Päälaskenta!$C$20*Päälaskenta!$F$28,Päälaskenta!$C$20*Kaksitasouoma_matriisi!L1195)</f>
        <v>1.23</v>
      </c>
      <c r="AK1195" s="134">
        <f>SQRT(Päälaskenta!$D$20^2+(Päälaskenta!$D$20/(1/Päälaskenta!$E$20))^2)</f>
        <v>1.8029999999999999</v>
      </c>
      <c r="AL1195" s="134">
        <f>IF(Päälaskenta!$F$28&lt;Kaksitasouoma_matriisi!L1195,AK1195*Päälaskenta!$F$28*COS(ATAN(1/Päälaskenta!$E$20)),AK1195*Kaksitasouoma_matriisi!L1195*COS(ATAN(1/Päälaskenta!$E$20)))</f>
        <v>0.36899999999999999</v>
      </c>
      <c r="AM1195" s="134"/>
      <c r="AN1195" s="134">
        <f t="shared" si="303"/>
        <v>1.599</v>
      </c>
      <c r="AO1195" s="8">
        <f t="shared" si="296"/>
        <v>0.51615610574905602</v>
      </c>
      <c r="AP1195" s="134">
        <f>Refererenssiarvoja!$B$16*H1195^(1/6)/(Refererenssiarvoja!$B$15^0.5)*(Päälaskenta!$G$28/2)^0.5*(1-AO1195)^(-1.5)</f>
        <v>0.126</v>
      </c>
      <c r="AQ1195" s="8">
        <f>Refererenssiarvoja!$B$16*Kaksitasouoma_matriisi!O1195^(1/6)/(SQRT((2*Refererenssiarvoja!$B$15)/(Päälaskenta!$F$31*Päälaskenta!$G$31*Päälaskenta!$F$28))+SQRT(Refererenssiarvoja!$B$15)/Refererenssiarvoja!$B$17*LN(Kaksitasouoma_matriisi!L1195/Päälaskenta!$F$28))</f>
        <v>-0.21817411956614799</v>
      </c>
      <c r="AR1195" s="8">
        <f>Refererenssiarvoja!$B$16*Kaksitasouoma_matriisi!O1195^(1/6)/(SQRT((2*Refererenssiarvoja!$B$15)/(Päälaskenta!$F$31*Päälaskenta!$G$31*L1195)))</f>
        <v>0.27602021343539401</v>
      </c>
    </row>
    <row r="1196" spans="1:44" x14ac:dyDescent="0.2">
      <c r="A1196" s="8">
        <v>1194</v>
      </c>
      <c r="B1196" s="8">
        <f>IF(Päälaskenta!C$7,Päälaskenta!E$7,Päälaskenta!G$5)</f>
        <v>2.5</v>
      </c>
      <c r="C1196" s="56">
        <v>0.80600000000000005</v>
      </c>
      <c r="D1196" s="93">
        <f t="shared" si="289"/>
        <v>3.1017000000000001</v>
      </c>
      <c r="E1196" s="8">
        <f>IF(Päälaskenta!$C$26,Kaksitasouoma_matriisi!AP1196,Kaksitasouoma_matriisi!AC1196)</f>
        <v>0.103196433455422</v>
      </c>
      <c r="F1196" s="56">
        <f>IF(D1196&lt;Päälaskenta!H$24,(SQRT(POWER(Päälaskenta!C$24/(2*Päälaskenta!E$24),2)+(D1196/Päälaskenta!E$24))-Päälaskenta!C$24/(2*Päälaskenta!E$24)),IF(D1196=Päälaskenta!H$24,Päälaskenta!D$24,Päälaskenta!D$24+(SQRT(POWER((Päälaskenta!C$20+Päälaskenta!G$24)/(2*Päälaskenta!E$20),2)+((D1196-Päälaskenta!H$24)/Päälaskenta!E$20))-(Päälaskenta!C$20+Päälaskenta!G$24)/(2*Päälaskenta!E$20))))</f>
        <v>0.94599999999999995</v>
      </c>
      <c r="G1196" s="57">
        <f>IF(F1196&gt;Päälaskenta!D$24,(2*SQRT((POWER(Päälaskenta!D$24,2))+POWER(Päälaskenta!E$24*Päälaskenta!D$24,2))+Päälaskenta!C$24)+(2*SQRT((POWER((F1196-Päälaskenta!D$24),2))+POWER(Päälaskenta!E$20*(F1196-Päälaskenta!D$24),2))+Päälaskenta!C$20),(2*SQRT((POWER(F1196,2))+POWER(Päälaskenta!E$24*F1196,2))+Päälaskenta!C$24))</f>
        <v>8.8699999999999992</v>
      </c>
      <c r="H1196" s="57">
        <f t="shared" si="290"/>
        <v>0.35</v>
      </c>
      <c r="I1196" s="62">
        <f t="shared" si="291"/>
        <v>2.8048E-2</v>
      </c>
      <c r="J1196" s="8">
        <f>IF(F1196&lt;Päälaskenta!$D$24,0,Kaksitasouoma_matriisi!F1196-Päälaskenta!$D$24)</f>
        <v>0.246</v>
      </c>
      <c r="L1196" s="8">
        <f>IF(F1196&gt;Päälaskenta!D$24,F1196-Päälaskenta!D$24,0)</f>
        <v>0.246</v>
      </c>
      <c r="M1196" s="8">
        <f>IF(F1196&gt;Päälaskenta!D$24,(Päälaskenta!C$20+(Päälaskenta!E$20*(Kaksitasouoma_matriisi!F1196-Päälaskenta!D$24)))*(Kaksitasouoma_matriisi!F1196-Päälaskenta!D$24),0)</f>
        <v>1.3207739999999999</v>
      </c>
      <c r="N1196" s="8">
        <f>IF(F1196&gt;Päälaskenta!D$24,(2*SQRT((POWER((F1196-Päälaskenta!D$24),2))+POWER(Päälaskenta!E$20*(F1196-Päälaskenta!D$24),2))+Päälaskenta!C$20),0)</f>
        <v>5.88696561376414</v>
      </c>
      <c r="O1196" s="8">
        <f t="shared" si="297"/>
        <v>0.22435565054294501</v>
      </c>
      <c r="P1196" s="8">
        <f>IF(Päälaskenta!$C$29,IF(L1196&gt;Päälaskenta!$F$28,Kaksitasouoma_matriisi!AQ1196,Kaksitasouoma_matriisi!AR1196),Päälaskenta!$F$20)</f>
        <v>0.12</v>
      </c>
      <c r="Q1196" s="8">
        <f t="shared" si="298"/>
        <v>4.0638587672892799</v>
      </c>
      <c r="R1196" s="8">
        <f t="shared" si="292"/>
        <v>0.459580129326778</v>
      </c>
      <c r="S1196" s="8">
        <f t="shared" si="299"/>
        <v>0.347962731948674</v>
      </c>
      <c r="U1196" s="93">
        <f>IF(F1196&gt;Päälaskenta!D$24,Päälaskenta!H$24+L1196*Päälaskenta!G$24,F1196*Päälaskenta!C$24 + F1196*F1196*Päälaskenta!E$24)</f>
        <v>1.7804</v>
      </c>
      <c r="V1196" s="8">
        <f>IF(F1196&gt;Päälaskenta!D$24,2*SQRT(POWER(Päälaskenta!D$24,2)+POWER(Päälaskenta!E$24*Päälaskenta!D$24,2))+Päälaskenta!C$24,(2*SQRT((POWER(F1196,2))+POWER(Päälaskenta!E$24*F1196,2))+Päälaskenta!C$24))</f>
        <v>2.9798989873223301</v>
      </c>
      <c r="W1196" s="8">
        <f t="shared" si="300"/>
        <v>0.59746991679064498</v>
      </c>
      <c r="X1196" s="8">
        <f>Päälaskenta!F$24</f>
        <v>7.0000000000000007E-2</v>
      </c>
      <c r="Y1196" s="8">
        <f t="shared" si="301"/>
        <v>18.042508044317</v>
      </c>
      <c r="Z1196" s="8">
        <f t="shared" si="293"/>
        <v>2.0404198706732202</v>
      </c>
      <c r="AA1196" s="8">
        <f t="shared" si="302"/>
        <v>1.14604575975804</v>
      </c>
      <c r="AC1196" s="8">
        <f t="shared" si="294"/>
        <v>0.103196433455422</v>
      </c>
      <c r="AE1196" s="8">
        <v>1194</v>
      </c>
      <c r="AF1196" s="8">
        <f t="shared" si="304"/>
        <v>22.1063668116063</v>
      </c>
      <c r="AG1196" s="8">
        <f t="shared" si="295"/>
        <v>1.2789255784687601E-2</v>
      </c>
      <c r="AJ1196" s="132">
        <f>IF(Päälaskenta!$F$28&lt;Kaksitasouoma_matriisi!L1196,Päälaskenta!$C$20*Päälaskenta!$F$28,Päälaskenta!$C$20*Kaksitasouoma_matriisi!L1196)</f>
        <v>1.23</v>
      </c>
      <c r="AK1196" s="134">
        <f>SQRT(Päälaskenta!$D$20^2+(Päälaskenta!$D$20/(1/Päälaskenta!$E$20))^2)</f>
        <v>1.8029999999999999</v>
      </c>
      <c r="AL1196" s="134">
        <f>IF(Päälaskenta!$F$28&lt;Kaksitasouoma_matriisi!L1196,AK1196*Päälaskenta!$F$28*COS(ATAN(1/Päälaskenta!$E$20)),AK1196*Kaksitasouoma_matriisi!L1196*COS(ATAN(1/Päälaskenta!$E$20)))</f>
        <v>0.36899999999999999</v>
      </c>
      <c r="AM1196" s="134"/>
      <c r="AN1196" s="134">
        <f t="shared" si="303"/>
        <v>1.599</v>
      </c>
      <c r="AO1196" s="8">
        <f t="shared" si="296"/>
        <v>0.51552374504304099</v>
      </c>
      <c r="AP1196" s="134">
        <f>Refererenssiarvoja!$B$16*H1196^(1/6)/(Refererenssiarvoja!$B$15^0.5)*(Päälaskenta!$G$28/2)^0.5*(1-AO1196)^(-1.5)</f>
        <v>0.126</v>
      </c>
      <c r="AQ1196" s="8">
        <f>Refererenssiarvoja!$B$16*Kaksitasouoma_matriisi!O1196^(1/6)/(SQRT((2*Refererenssiarvoja!$B$15)/(Päälaskenta!$F$31*Päälaskenta!$G$31*Päälaskenta!$F$28))+SQRT(Refererenssiarvoja!$B$15)/Refererenssiarvoja!$B$17*LN(Kaksitasouoma_matriisi!L1196/Päälaskenta!$F$28))</f>
        <v>-0.21817411956614799</v>
      </c>
      <c r="AR1196" s="8">
        <f>Refererenssiarvoja!$B$16*Kaksitasouoma_matriisi!O1196^(1/6)/(SQRT((2*Refererenssiarvoja!$B$15)/(Päälaskenta!$F$31*Päälaskenta!$G$31*L1196)))</f>
        <v>0.27602021343539401</v>
      </c>
    </row>
    <row r="1197" spans="1:44" x14ac:dyDescent="0.2">
      <c r="A1197" s="8">
        <v>1195</v>
      </c>
      <c r="B1197" s="8">
        <f>IF(Päälaskenta!C$7,Päälaskenta!E$7,Päälaskenta!G$5)</f>
        <v>2.5</v>
      </c>
      <c r="C1197" s="56">
        <v>0.80500000000000005</v>
      </c>
      <c r="D1197" s="93">
        <f t="shared" si="289"/>
        <v>3.1055999999999999</v>
      </c>
      <c r="E1197" s="8">
        <f>IF(Päälaskenta!$C$26,Kaksitasouoma_matriisi!AP1197,Kaksitasouoma_matriisi!AC1197)</f>
        <v>0.103203263546697</v>
      </c>
      <c r="F1197" s="56">
        <f>IF(D1197&lt;Päälaskenta!H$24,(SQRT(POWER(Päälaskenta!C$24/(2*Päälaskenta!E$24),2)+(D1197/Päälaskenta!E$24))-Päälaskenta!C$24/(2*Päälaskenta!E$24)),IF(D1197=Päälaskenta!H$24,Päälaskenta!D$24,Päälaskenta!D$24+(SQRT(POWER((Päälaskenta!C$20+Päälaskenta!G$24)/(2*Päälaskenta!E$20),2)+((D1197-Päälaskenta!H$24)/Päälaskenta!E$20))-(Päälaskenta!C$20+Päälaskenta!G$24)/(2*Päälaskenta!E$20))))</f>
        <v>0.94699999999999995</v>
      </c>
      <c r="G1197" s="57">
        <f>IF(F1197&gt;Päälaskenta!D$24,(2*SQRT((POWER(Päälaskenta!D$24,2))+POWER(Päälaskenta!E$24*Päälaskenta!D$24,2))+Päälaskenta!C$24)+(2*SQRT((POWER((F1197-Päälaskenta!D$24),2))+POWER(Päälaskenta!E$20*(F1197-Päälaskenta!D$24),2))+Päälaskenta!C$20),(2*SQRT((POWER(F1197,2))+POWER(Päälaskenta!E$24*F1197,2))+Päälaskenta!C$24))</f>
        <v>8.8699999999999992</v>
      </c>
      <c r="H1197" s="57">
        <f t="shared" si="290"/>
        <v>0.35</v>
      </c>
      <c r="I1197" s="62">
        <f t="shared" si="291"/>
        <v>2.7983000000000001E-2</v>
      </c>
      <c r="J1197" s="8">
        <f>IF(F1197&lt;Päälaskenta!$D$24,0,Kaksitasouoma_matriisi!F1197-Päälaskenta!$D$24)</f>
        <v>0.247</v>
      </c>
      <c r="L1197" s="8">
        <f>IF(F1197&gt;Päälaskenta!D$24,F1197-Päälaskenta!D$24,0)</f>
        <v>0.247</v>
      </c>
      <c r="M1197" s="8">
        <f>IF(F1197&gt;Päälaskenta!D$24,(Päälaskenta!C$20+(Päälaskenta!E$20*(Kaksitasouoma_matriisi!F1197-Päälaskenta!D$24)))*(Kaksitasouoma_matriisi!F1197-Päälaskenta!D$24),0)</f>
        <v>1.3265134999999999</v>
      </c>
      <c r="N1197" s="8">
        <f>IF(F1197&gt;Päälaskenta!D$24,(2*SQRT((POWER((F1197-Päälaskenta!D$24),2))+POWER(Päälaskenta!E$20*(F1197-Päälaskenta!D$24),2))+Päälaskenta!C$20),0)</f>
        <v>5.89057116503961</v>
      </c>
      <c r="O1197" s="8">
        <f t="shared" si="297"/>
        <v>0.225192678746133</v>
      </c>
      <c r="P1197" s="8">
        <f>IF(Päälaskenta!$C$29,IF(L1197&gt;Päälaskenta!$F$28,Kaksitasouoma_matriisi!AQ1197,Kaksitasouoma_matriisi!AR1197),Päälaskenta!$F$20)</f>
        <v>0.12</v>
      </c>
      <c r="Q1197" s="8">
        <f t="shared" si="298"/>
        <v>4.0916637781713598</v>
      </c>
      <c r="R1197" s="8">
        <f t="shared" si="292"/>
        <v>0.46129812371400802</v>
      </c>
      <c r="S1197" s="8">
        <f t="shared" si="299"/>
        <v>0.34775230234295201</v>
      </c>
      <c r="U1197" s="93">
        <f>IF(F1197&gt;Päälaskenta!D$24,Päälaskenta!H$24+L1197*Päälaskenta!G$24,F1197*Päälaskenta!C$24 + F1197*F1197*Päälaskenta!E$24)</f>
        <v>1.7827999999999999</v>
      </c>
      <c r="V1197" s="8">
        <f>IF(F1197&gt;Päälaskenta!D$24,2*SQRT(POWER(Päälaskenta!D$24,2)+POWER(Päälaskenta!E$24*Päälaskenta!D$24,2))+Päälaskenta!C$24,(2*SQRT((POWER(F1197,2))+POWER(Päälaskenta!E$24*F1197,2))+Päälaskenta!C$24))</f>
        <v>2.9798989873223301</v>
      </c>
      <c r="W1197" s="8">
        <f t="shared" si="300"/>
        <v>0.59827531321858096</v>
      </c>
      <c r="X1197" s="8">
        <f>Päälaskenta!F$24</f>
        <v>7.0000000000000007E-2</v>
      </c>
      <c r="Y1197" s="8">
        <f t="shared" si="301"/>
        <v>18.083062108574701</v>
      </c>
      <c r="Z1197" s="8">
        <f t="shared" si="293"/>
        <v>2.0387018762859901</v>
      </c>
      <c r="AA1197" s="8">
        <f t="shared" si="302"/>
        <v>1.1435393068689601</v>
      </c>
      <c r="AC1197" s="8">
        <f t="shared" si="294"/>
        <v>0.103203263546697</v>
      </c>
      <c r="AE1197" s="8">
        <v>1195</v>
      </c>
      <c r="AF1197" s="8">
        <f t="shared" si="304"/>
        <v>22.174725886746099</v>
      </c>
      <c r="AG1197" s="8">
        <f t="shared" si="295"/>
        <v>1.2710525239137099E-2</v>
      </c>
      <c r="AJ1197" s="132">
        <f>IF(Päälaskenta!$F$28&lt;Kaksitasouoma_matriisi!L1197,Päälaskenta!$C$20*Päälaskenta!$F$28,Päälaskenta!$C$20*Kaksitasouoma_matriisi!L1197)</f>
        <v>1.2350000000000001</v>
      </c>
      <c r="AK1197" s="134">
        <f>SQRT(Päälaskenta!$D$20^2+(Päälaskenta!$D$20/(1/Päälaskenta!$E$20))^2)</f>
        <v>1.8029999999999999</v>
      </c>
      <c r="AL1197" s="134">
        <f>IF(Päälaskenta!$F$28&lt;Kaksitasouoma_matriisi!L1197,AK1197*Päälaskenta!$F$28*COS(ATAN(1/Päälaskenta!$E$20)),AK1197*Kaksitasouoma_matriisi!L1197*COS(ATAN(1/Päälaskenta!$E$20)))</f>
        <v>0.371</v>
      </c>
      <c r="AM1197" s="134"/>
      <c r="AN1197" s="134">
        <f t="shared" si="303"/>
        <v>1.6060000000000001</v>
      </c>
      <c r="AO1197" s="8">
        <f t="shared" si="296"/>
        <v>0.51713034518289502</v>
      </c>
      <c r="AP1197" s="134">
        <f>Refererenssiarvoja!$B$16*H1197^(1/6)/(Refererenssiarvoja!$B$15^0.5)*(Päälaskenta!$G$28/2)^0.5*(1-AO1197)^(-1.5)</f>
        <v>0.126</v>
      </c>
      <c r="AQ1197" s="8">
        <f>Refererenssiarvoja!$B$16*Kaksitasouoma_matriisi!O1197^(1/6)/(SQRT((2*Refererenssiarvoja!$B$15)/(Päälaskenta!$F$31*Päälaskenta!$G$31*Päälaskenta!$F$28))+SQRT(Refererenssiarvoja!$B$15)/Refererenssiarvoja!$B$17*LN(Kaksitasouoma_matriisi!L1197/Päälaskenta!$F$28))</f>
        <v>-0.220267917990358</v>
      </c>
      <c r="AR1197" s="8">
        <f>Refererenssiarvoja!$B$16*Kaksitasouoma_matriisi!O1197^(1/6)/(SQRT((2*Refererenssiarvoja!$B$15)/(Päälaskenta!$F$31*Päälaskenta!$G$31*L1197)))</f>
        <v>0.27675237270853797</v>
      </c>
    </row>
    <row r="1198" spans="1:44" x14ac:dyDescent="0.2">
      <c r="A1198" s="8">
        <v>1196</v>
      </c>
      <c r="B1198" s="8">
        <f>IF(Päälaskenta!C$7,Päälaskenta!E$7,Päälaskenta!G$5)</f>
        <v>2.5</v>
      </c>
      <c r="C1198" s="56">
        <v>0.80400000000000005</v>
      </c>
      <c r="D1198" s="93">
        <f t="shared" si="289"/>
        <v>3.1095000000000002</v>
      </c>
      <c r="E1198" s="8">
        <f>IF(Päälaskenta!$C$26,Kaksitasouoma_matriisi!AP1198,Kaksitasouoma_matriisi!AC1198)</f>
        <v>0.103203263546697</v>
      </c>
      <c r="F1198" s="56">
        <f>IF(D1198&lt;Päälaskenta!H$24,(SQRT(POWER(Päälaskenta!C$24/(2*Päälaskenta!E$24),2)+(D1198/Päälaskenta!E$24))-Päälaskenta!C$24/(2*Päälaskenta!E$24)),IF(D1198=Päälaskenta!H$24,Päälaskenta!D$24,Päälaskenta!D$24+(SQRT(POWER((Päälaskenta!C$20+Päälaskenta!G$24)/(2*Päälaskenta!E$20),2)+((D1198-Päälaskenta!H$24)/Päälaskenta!E$20))-(Päälaskenta!C$20+Päälaskenta!G$24)/(2*Päälaskenta!E$20))))</f>
        <v>0.94699999999999995</v>
      </c>
      <c r="G1198" s="57">
        <f>IF(F1198&gt;Päälaskenta!D$24,(2*SQRT((POWER(Päälaskenta!D$24,2))+POWER(Päälaskenta!E$24*Päälaskenta!D$24,2))+Päälaskenta!C$24)+(2*SQRT((POWER((F1198-Päälaskenta!D$24),2))+POWER(Päälaskenta!E$20*(F1198-Päälaskenta!D$24),2))+Päälaskenta!C$20),(2*SQRT((POWER(F1198,2))+POWER(Päälaskenta!E$24*F1198,2))+Päälaskenta!C$24))</f>
        <v>8.8699999999999992</v>
      </c>
      <c r="H1198" s="57">
        <f t="shared" si="290"/>
        <v>0.35</v>
      </c>
      <c r="I1198" s="62">
        <f t="shared" si="291"/>
        <v>2.7913E-2</v>
      </c>
      <c r="J1198" s="8">
        <f>IF(F1198&lt;Päälaskenta!$D$24,0,Kaksitasouoma_matriisi!F1198-Päälaskenta!$D$24)</f>
        <v>0.247</v>
      </c>
      <c r="L1198" s="8">
        <f>IF(F1198&gt;Päälaskenta!D$24,F1198-Päälaskenta!D$24,0)</f>
        <v>0.247</v>
      </c>
      <c r="M1198" s="8">
        <f>IF(F1198&gt;Päälaskenta!D$24,(Päälaskenta!C$20+(Päälaskenta!E$20*(Kaksitasouoma_matriisi!F1198-Päälaskenta!D$24)))*(Kaksitasouoma_matriisi!F1198-Päälaskenta!D$24),0)</f>
        <v>1.3265134999999999</v>
      </c>
      <c r="N1198" s="8">
        <f>IF(F1198&gt;Päälaskenta!D$24,(2*SQRT((POWER((F1198-Päälaskenta!D$24),2))+POWER(Päälaskenta!E$20*(F1198-Päälaskenta!D$24),2))+Päälaskenta!C$20),0)</f>
        <v>5.89057116503961</v>
      </c>
      <c r="O1198" s="8">
        <f t="shared" si="297"/>
        <v>0.225192678746133</v>
      </c>
      <c r="P1198" s="8">
        <f>IF(Päälaskenta!$C$29,IF(L1198&gt;Päälaskenta!$F$28,Kaksitasouoma_matriisi!AQ1198,Kaksitasouoma_matriisi!AR1198),Päälaskenta!$F$20)</f>
        <v>0.12</v>
      </c>
      <c r="Q1198" s="8">
        <f t="shared" si="298"/>
        <v>4.0916637781713598</v>
      </c>
      <c r="R1198" s="8">
        <f t="shared" si="292"/>
        <v>0.46129812371400802</v>
      </c>
      <c r="S1198" s="8">
        <f t="shared" si="299"/>
        <v>0.34775230234295201</v>
      </c>
      <c r="U1198" s="93">
        <f>IF(F1198&gt;Päälaskenta!D$24,Päälaskenta!H$24+L1198*Päälaskenta!G$24,F1198*Päälaskenta!C$24 + F1198*F1198*Päälaskenta!E$24)</f>
        <v>1.7827999999999999</v>
      </c>
      <c r="V1198" s="8">
        <f>IF(F1198&gt;Päälaskenta!D$24,2*SQRT(POWER(Päälaskenta!D$24,2)+POWER(Päälaskenta!E$24*Päälaskenta!D$24,2))+Päälaskenta!C$24,(2*SQRT((POWER(F1198,2))+POWER(Päälaskenta!E$24*F1198,2))+Päälaskenta!C$24))</f>
        <v>2.9798989873223301</v>
      </c>
      <c r="W1198" s="8">
        <f t="shared" si="300"/>
        <v>0.59827531321858096</v>
      </c>
      <c r="X1198" s="8">
        <f>Päälaskenta!F$24</f>
        <v>7.0000000000000007E-2</v>
      </c>
      <c r="Y1198" s="8">
        <f t="shared" si="301"/>
        <v>18.083062108574701</v>
      </c>
      <c r="Z1198" s="8">
        <f t="shared" si="293"/>
        <v>2.0387018762859901</v>
      </c>
      <c r="AA1198" s="8">
        <f t="shared" si="302"/>
        <v>1.1435393068689601</v>
      </c>
      <c r="AC1198" s="8">
        <f t="shared" si="294"/>
        <v>0.103203263546697</v>
      </c>
      <c r="AE1198" s="8">
        <v>1196</v>
      </c>
      <c r="AF1198" s="8">
        <f t="shared" si="304"/>
        <v>22.174725886746099</v>
      </c>
      <c r="AG1198" s="8">
        <f t="shared" si="295"/>
        <v>1.2710525239137099E-2</v>
      </c>
      <c r="AJ1198" s="132">
        <f>IF(Päälaskenta!$F$28&lt;Kaksitasouoma_matriisi!L1198,Päälaskenta!$C$20*Päälaskenta!$F$28,Päälaskenta!$C$20*Kaksitasouoma_matriisi!L1198)</f>
        <v>1.2350000000000001</v>
      </c>
      <c r="AK1198" s="134">
        <f>SQRT(Päälaskenta!$D$20^2+(Päälaskenta!$D$20/(1/Päälaskenta!$E$20))^2)</f>
        <v>1.8029999999999999</v>
      </c>
      <c r="AL1198" s="134">
        <f>IF(Päälaskenta!$F$28&lt;Kaksitasouoma_matriisi!L1198,AK1198*Päälaskenta!$F$28*COS(ATAN(1/Päälaskenta!$E$20)),AK1198*Kaksitasouoma_matriisi!L1198*COS(ATAN(1/Päälaskenta!$E$20)))</f>
        <v>0.371</v>
      </c>
      <c r="AM1198" s="134"/>
      <c r="AN1198" s="134">
        <f t="shared" si="303"/>
        <v>1.6060000000000001</v>
      </c>
      <c r="AO1198" s="8">
        <f t="shared" si="296"/>
        <v>0.51648174947740799</v>
      </c>
      <c r="AP1198" s="134">
        <f>Refererenssiarvoja!$B$16*H1198^(1/6)/(Refererenssiarvoja!$B$15^0.5)*(Päälaskenta!$G$28/2)^0.5*(1-AO1198)^(-1.5)</f>
        <v>0.126</v>
      </c>
      <c r="AQ1198" s="8">
        <f>Refererenssiarvoja!$B$16*Kaksitasouoma_matriisi!O1198^(1/6)/(SQRT((2*Refererenssiarvoja!$B$15)/(Päälaskenta!$F$31*Päälaskenta!$G$31*Päälaskenta!$F$28))+SQRT(Refererenssiarvoja!$B$15)/Refererenssiarvoja!$B$17*LN(Kaksitasouoma_matriisi!L1198/Päälaskenta!$F$28))</f>
        <v>-0.220267917990358</v>
      </c>
      <c r="AR1198" s="8">
        <f>Refererenssiarvoja!$B$16*Kaksitasouoma_matriisi!O1198^(1/6)/(SQRT((2*Refererenssiarvoja!$B$15)/(Päälaskenta!$F$31*Päälaskenta!$G$31*L1198)))</f>
        <v>0.27675237270853797</v>
      </c>
    </row>
    <row r="1199" spans="1:44" x14ac:dyDescent="0.2">
      <c r="A1199" s="8">
        <v>1197</v>
      </c>
      <c r="B1199" s="8">
        <f>IF(Päälaskenta!C$7,Päälaskenta!E$7,Päälaskenta!G$5)</f>
        <v>2.5</v>
      </c>
      <c r="C1199" s="56">
        <v>0.80300000000000005</v>
      </c>
      <c r="D1199" s="93">
        <f t="shared" si="289"/>
        <v>3.1133000000000002</v>
      </c>
      <c r="E1199" s="8">
        <f>IF(Päälaskenta!$C$26,Kaksitasouoma_matriisi!AP1199,Kaksitasouoma_matriisi!AC1199)</f>
        <v>0.103203263546697</v>
      </c>
      <c r="F1199" s="56">
        <f>IF(D1199&lt;Päälaskenta!H$24,(SQRT(POWER(Päälaskenta!C$24/(2*Päälaskenta!E$24),2)+(D1199/Päälaskenta!E$24))-Päälaskenta!C$24/(2*Päälaskenta!E$24)),IF(D1199=Päälaskenta!H$24,Päälaskenta!D$24,Päälaskenta!D$24+(SQRT(POWER((Päälaskenta!C$20+Päälaskenta!G$24)/(2*Päälaskenta!E$20),2)+((D1199-Päälaskenta!H$24)/Päälaskenta!E$20))-(Päälaskenta!C$20+Päälaskenta!G$24)/(2*Päälaskenta!E$20))))</f>
        <v>0.94699999999999995</v>
      </c>
      <c r="G1199" s="57">
        <f>IF(F1199&gt;Päälaskenta!D$24,(2*SQRT((POWER(Päälaskenta!D$24,2))+POWER(Päälaskenta!E$24*Päälaskenta!D$24,2))+Päälaskenta!C$24)+(2*SQRT((POWER((F1199-Päälaskenta!D$24),2))+POWER(Päälaskenta!E$20*(F1199-Päälaskenta!D$24),2))+Päälaskenta!C$20),(2*SQRT((POWER(F1199,2))+POWER(Päälaskenta!E$24*F1199,2))+Päälaskenta!C$24))</f>
        <v>8.8699999999999992</v>
      </c>
      <c r="H1199" s="57">
        <f t="shared" si="290"/>
        <v>0.35</v>
      </c>
      <c r="I1199" s="62">
        <f t="shared" si="291"/>
        <v>2.7844000000000001E-2</v>
      </c>
      <c r="J1199" s="8">
        <f>IF(F1199&lt;Päälaskenta!$D$24,0,Kaksitasouoma_matriisi!F1199-Päälaskenta!$D$24)</f>
        <v>0.247</v>
      </c>
      <c r="L1199" s="8">
        <f>IF(F1199&gt;Päälaskenta!D$24,F1199-Päälaskenta!D$24,0)</f>
        <v>0.247</v>
      </c>
      <c r="M1199" s="8">
        <f>IF(F1199&gt;Päälaskenta!D$24,(Päälaskenta!C$20+(Päälaskenta!E$20*(Kaksitasouoma_matriisi!F1199-Päälaskenta!D$24)))*(Kaksitasouoma_matriisi!F1199-Päälaskenta!D$24),0)</f>
        <v>1.3265134999999999</v>
      </c>
      <c r="N1199" s="8">
        <f>IF(F1199&gt;Päälaskenta!D$24,(2*SQRT((POWER((F1199-Päälaskenta!D$24),2))+POWER(Päälaskenta!E$20*(F1199-Päälaskenta!D$24),2))+Päälaskenta!C$20),0)</f>
        <v>5.89057116503961</v>
      </c>
      <c r="O1199" s="8">
        <f t="shared" si="297"/>
        <v>0.225192678746133</v>
      </c>
      <c r="P1199" s="8">
        <f>IF(Päälaskenta!$C$29,IF(L1199&gt;Päälaskenta!$F$28,Kaksitasouoma_matriisi!AQ1199,Kaksitasouoma_matriisi!AR1199),Päälaskenta!$F$20)</f>
        <v>0.12</v>
      </c>
      <c r="Q1199" s="8">
        <f t="shared" si="298"/>
        <v>4.0916637781713598</v>
      </c>
      <c r="R1199" s="8">
        <f t="shared" si="292"/>
        <v>0.46129812371400802</v>
      </c>
      <c r="S1199" s="8">
        <f t="shared" si="299"/>
        <v>0.34775230234295201</v>
      </c>
      <c r="U1199" s="93">
        <f>IF(F1199&gt;Päälaskenta!D$24,Päälaskenta!H$24+L1199*Päälaskenta!G$24,F1199*Päälaskenta!C$24 + F1199*F1199*Päälaskenta!E$24)</f>
        <v>1.7827999999999999</v>
      </c>
      <c r="V1199" s="8">
        <f>IF(F1199&gt;Päälaskenta!D$24,2*SQRT(POWER(Päälaskenta!D$24,2)+POWER(Päälaskenta!E$24*Päälaskenta!D$24,2))+Päälaskenta!C$24,(2*SQRT((POWER(F1199,2))+POWER(Päälaskenta!E$24*F1199,2))+Päälaskenta!C$24))</f>
        <v>2.9798989873223301</v>
      </c>
      <c r="W1199" s="8">
        <f t="shared" si="300"/>
        <v>0.59827531321858096</v>
      </c>
      <c r="X1199" s="8">
        <f>Päälaskenta!F$24</f>
        <v>7.0000000000000007E-2</v>
      </c>
      <c r="Y1199" s="8">
        <f t="shared" si="301"/>
        <v>18.083062108574701</v>
      </c>
      <c r="Z1199" s="8">
        <f t="shared" si="293"/>
        <v>2.0387018762859901</v>
      </c>
      <c r="AA1199" s="8">
        <f t="shared" si="302"/>
        <v>1.1435393068689601</v>
      </c>
      <c r="AC1199" s="8">
        <f t="shared" si="294"/>
        <v>0.103203263546697</v>
      </c>
      <c r="AE1199" s="8">
        <v>1197</v>
      </c>
      <c r="AF1199" s="8">
        <f t="shared" si="304"/>
        <v>22.174725886746099</v>
      </c>
      <c r="AG1199" s="8">
        <f t="shared" si="295"/>
        <v>1.2710525239137099E-2</v>
      </c>
      <c r="AJ1199" s="132">
        <f>IF(Päälaskenta!$F$28&lt;Kaksitasouoma_matriisi!L1199,Päälaskenta!$C$20*Päälaskenta!$F$28,Päälaskenta!$C$20*Kaksitasouoma_matriisi!L1199)</f>
        <v>1.2350000000000001</v>
      </c>
      <c r="AK1199" s="134">
        <f>SQRT(Päälaskenta!$D$20^2+(Päälaskenta!$D$20/(1/Päälaskenta!$E$20))^2)</f>
        <v>1.8029999999999999</v>
      </c>
      <c r="AL1199" s="134">
        <f>IF(Päälaskenta!$F$28&lt;Kaksitasouoma_matriisi!L1199,AK1199*Päälaskenta!$F$28*COS(ATAN(1/Päälaskenta!$E$20)),AK1199*Kaksitasouoma_matriisi!L1199*COS(ATAN(1/Päälaskenta!$E$20)))</f>
        <v>0.371</v>
      </c>
      <c r="AM1199" s="134"/>
      <c r="AN1199" s="134">
        <f t="shared" si="303"/>
        <v>1.6060000000000001</v>
      </c>
      <c r="AO1199" s="8">
        <f t="shared" si="296"/>
        <v>0.51585134744483296</v>
      </c>
      <c r="AP1199" s="134">
        <f>Refererenssiarvoja!$B$16*H1199^(1/6)/(Refererenssiarvoja!$B$15^0.5)*(Päälaskenta!$G$28/2)^0.5*(1-AO1199)^(-1.5)</f>
        <v>0.126</v>
      </c>
      <c r="AQ1199" s="8">
        <f>Refererenssiarvoja!$B$16*Kaksitasouoma_matriisi!O1199^(1/6)/(SQRT((2*Refererenssiarvoja!$B$15)/(Päälaskenta!$F$31*Päälaskenta!$G$31*Päälaskenta!$F$28))+SQRT(Refererenssiarvoja!$B$15)/Refererenssiarvoja!$B$17*LN(Kaksitasouoma_matriisi!L1199/Päälaskenta!$F$28))</f>
        <v>-0.220267917990358</v>
      </c>
      <c r="AR1199" s="8">
        <f>Refererenssiarvoja!$B$16*Kaksitasouoma_matriisi!O1199^(1/6)/(SQRT((2*Refererenssiarvoja!$B$15)/(Päälaskenta!$F$31*Päälaskenta!$G$31*L1199)))</f>
        <v>0.27675237270853797</v>
      </c>
    </row>
    <row r="1200" spans="1:44" x14ac:dyDescent="0.2">
      <c r="A1200" s="8">
        <v>1198</v>
      </c>
      <c r="B1200" s="8">
        <f>IF(Päälaskenta!C$7,Päälaskenta!E$7,Päälaskenta!G$5)</f>
        <v>2.5</v>
      </c>
      <c r="C1200" s="56">
        <v>0.80200000000000005</v>
      </c>
      <c r="D1200" s="93">
        <f t="shared" si="289"/>
        <v>3.1172</v>
      </c>
      <c r="E1200" s="8">
        <f>IF(Päälaskenta!$C$26,Kaksitasouoma_matriisi!AP1200,Kaksitasouoma_matriisi!AC1200)</f>
        <v>0.103210088087817</v>
      </c>
      <c r="F1200" s="56">
        <f>IF(D1200&lt;Päälaskenta!H$24,(SQRT(POWER(Päälaskenta!C$24/(2*Päälaskenta!E$24),2)+(D1200/Päälaskenta!E$24))-Päälaskenta!C$24/(2*Päälaskenta!E$24)),IF(D1200=Päälaskenta!H$24,Päälaskenta!D$24,Päälaskenta!D$24+(SQRT(POWER((Päälaskenta!C$20+Päälaskenta!G$24)/(2*Päälaskenta!E$20),2)+((D1200-Päälaskenta!H$24)/Päälaskenta!E$20))-(Päälaskenta!C$20+Päälaskenta!G$24)/(2*Päälaskenta!E$20))))</f>
        <v>0.94799999999999995</v>
      </c>
      <c r="G1200" s="57">
        <f>IF(F1200&gt;Päälaskenta!D$24,(2*SQRT((POWER(Päälaskenta!D$24,2))+POWER(Päälaskenta!E$24*Päälaskenta!D$24,2))+Päälaskenta!C$24)+(2*SQRT((POWER((F1200-Päälaskenta!D$24),2))+POWER(Päälaskenta!E$20*(F1200-Päälaskenta!D$24),2))+Päälaskenta!C$20),(2*SQRT((POWER(F1200,2))+POWER(Päälaskenta!E$24*F1200,2))+Päälaskenta!C$24))</f>
        <v>8.8699999999999992</v>
      </c>
      <c r="H1200" s="57">
        <f t="shared" si="290"/>
        <v>0.35</v>
      </c>
      <c r="I1200" s="62">
        <f t="shared" si="291"/>
        <v>2.7778000000000001E-2</v>
      </c>
      <c r="J1200" s="8">
        <f>IF(F1200&lt;Päälaskenta!$D$24,0,Kaksitasouoma_matriisi!F1200-Päälaskenta!$D$24)</f>
        <v>0.248</v>
      </c>
      <c r="L1200" s="8">
        <f>IF(F1200&gt;Päälaskenta!D$24,F1200-Päälaskenta!D$24,0)</f>
        <v>0.248</v>
      </c>
      <c r="M1200" s="8">
        <f>IF(F1200&gt;Päälaskenta!D$24,(Päälaskenta!C$20+(Päälaskenta!E$20*(Kaksitasouoma_matriisi!F1200-Päälaskenta!D$24)))*(Kaksitasouoma_matriisi!F1200-Päälaskenta!D$24),0)</f>
        <v>1.3322560000000001</v>
      </c>
      <c r="N1200" s="8">
        <f>IF(F1200&gt;Päälaskenta!D$24,(2*SQRT((POWER((F1200-Päälaskenta!D$24),2))+POWER(Päälaskenta!E$20*(F1200-Päälaskenta!D$24),2))+Päälaskenta!C$20),0)</f>
        <v>5.8941767163150702</v>
      </c>
      <c r="O1200" s="8">
        <f t="shared" si="297"/>
        <v>0.226029191882272</v>
      </c>
      <c r="P1200" s="8">
        <f>IF(Päälaskenta!$C$29,IF(L1200&gt;Päälaskenta!$F$28,Kaksitasouoma_matriisi!AQ1200,Kaksitasouoma_matriisi!AR1200),Päälaskenta!$F$20)</f>
        <v>0.12</v>
      </c>
      <c r="Q1200" s="8">
        <f t="shared" si="298"/>
        <v>4.1195469830968499</v>
      </c>
      <c r="R1200" s="8">
        <f t="shared" si="292"/>
        <v>0.46301196130551803</v>
      </c>
      <c r="S1200" s="8">
        <f t="shared" si="299"/>
        <v>0.34753978312390299</v>
      </c>
      <c r="U1200" s="93">
        <f>IF(F1200&gt;Päälaskenta!D$24,Päälaskenta!H$24+L1200*Päälaskenta!G$24,F1200*Päälaskenta!C$24 + F1200*F1200*Päälaskenta!E$24)</f>
        <v>1.7851999999999999</v>
      </c>
      <c r="V1200" s="8">
        <f>IF(F1200&gt;Päälaskenta!D$24,2*SQRT(POWER(Päälaskenta!D$24,2)+POWER(Päälaskenta!E$24*Päälaskenta!D$24,2))+Päälaskenta!C$24,(2*SQRT((POWER(F1200,2))+POWER(Päälaskenta!E$24*F1200,2))+Päälaskenta!C$24))</f>
        <v>2.9798989873223301</v>
      </c>
      <c r="W1200" s="8">
        <f t="shared" si="300"/>
        <v>0.59908070964651705</v>
      </c>
      <c r="X1200" s="8">
        <f>Päälaskenta!F$24</f>
        <v>7.0000000000000007E-2</v>
      </c>
      <c r="Y1200" s="8">
        <f t="shared" si="301"/>
        <v>18.123652585016298</v>
      </c>
      <c r="Z1200" s="8">
        <f t="shared" si="293"/>
        <v>2.0369880386944801</v>
      </c>
      <c r="AA1200" s="8">
        <f t="shared" si="302"/>
        <v>1.14104192174237</v>
      </c>
      <c r="AC1200" s="8">
        <f t="shared" si="294"/>
        <v>0.103210088087817</v>
      </c>
      <c r="AE1200" s="8">
        <v>1198</v>
      </c>
      <c r="AF1200" s="8">
        <f t="shared" si="304"/>
        <v>22.243199568113099</v>
      </c>
      <c r="AG1200" s="8">
        <f t="shared" si="295"/>
        <v>1.26323892833384E-2</v>
      </c>
      <c r="AJ1200" s="132">
        <f>IF(Päälaskenta!$F$28&lt;Kaksitasouoma_matriisi!L1200,Päälaskenta!$C$20*Päälaskenta!$F$28,Päälaskenta!$C$20*Kaksitasouoma_matriisi!L1200)</f>
        <v>1.24</v>
      </c>
      <c r="AK1200" s="134">
        <f>SQRT(Päälaskenta!$D$20^2+(Päälaskenta!$D$20/(1/Päälaskenta!$E$20))^2)</f>
        <v>1.8029999999999999</v>
      </c>
      <c r="AL1200" s="134">
        <f>IF(Päälaskenta!$F$28&lt;Kaksitasouoma_matriisi!L1200,AK1200*Päälaskenta!$F$28*COS(ATAN(1/Päälaskenta!$E$20)),AK1200*Kaksitasouoma_matriisi!L1200*COS(ATAN(1/Päälaskenta!$E$20)))</f>
        <v>0.372</v>
      </c>
      <c r="AM1200" s="134"/>
      <c r="AN1200" s="134">
        <f t="shared" si="303"/>
        <v>1.6120000000000001</v>
      </c>
      <c r="AO1200" s="8">
        <f t="shared" si="296"/>
        <v>0.51713075837289901</v>
      </c>
      <c r="AP1200" s="134">
        <f>Refererenssiarvoja!$B$16*H1200^(1/6)/(Refererenssiarvoja!$B$15^0.5)*(Päälaskenta!$G$28/2)^0.5*(1-AO1200)^(-1.5)</f>
        <v>0.126</v>
      </c>
      <c r="AQ1200" s="8">
        <f>Refererenssiarvoja!$B$16*Kaksitasouoma_matriisi!O1200^(1/6)/(SQRT((2*Refererenssiarvoja!$B$15)/(Päälaskenta!$F$31*Päälaskenta!$G$31*Päälaskenta!$F$28))+SQRT(Refererenssiarvoja!$B$15)/Refererenssiarvoja!$B$17*LN(Kaksitasouoma_matriisi!L1200/Päälaskenta!$F$28))</f>
        <v>-0.22239097693194801</v>
      </c>
      <c r="AR1200" s="8">
        <f>Refererenssiarvoja!$B$16*Kaksitasouoma_matriisi!O1200^(1/6)/(SQRT((2*Refererenssiarvoja!$B$15)/(Päälaskenta!$F$31*Päälaskenta!$G$31*L1200)))</f>
        <v>0.27748345559458598</v>
      </c>
    </row>
    <row r="1201" spans="1:44" x14ac:dyDescent="0.2">
      <c r="A1201" s="8">
        <v>1199</v>
      </c>
      <c r="B1201" s="8">
        <f>IF(Päälaskenta!C$7,Päälaskenta!E$7,Päälaskenta!G$5)</f>
        <v>2.5</v>
      </c>
      <c r="C1201" s="56">
        <v>0.80100000000000005</v>
      </c>
      <c r="D1201" s="93">
        <f t="shared" si="289"/>
        <v>3.1211000000000002</v>
      </c>
      <c r="E1201" s="8">
        <f>IF(Päälaskenta!$C$26,Kaksitasouoma_matriisi!AP1201,Kaksitasouoma_matriisi!AC1201)</f>
        <v>0.103210088087817</v>
      </c>
      <c r="F1201" s="56">
        <f>IF(D1201&lt;Päälaskenta!H$24,(SQRT(POWER(Päälaskenta!C$24/(2*Päälaskenta!E$24),2)+(D1201/Päälaskenta!E$24))-Päälaskenta!C$24/(2*Päälaskenta!E$24)),IF(D1201=Päälaskenta!H$24,Päälaskenta!D$24,Päälaskenta!D$24+(SQRT(POWER((Päälaskenta!C$20+Päälaskenta!G$24)/(2*Päälaskenta!E$20),2)+((D1201-Päälaskenta!H$24)/Päälaskenta!E$20))-(Päälaskenta!C$20+Päälaskenta!G$24)/(2*Päälaskenta!E$20))))</f>
        <v>0.94799999999999995</v>
      </c>
      <c r="G1201" s="57">
        <f>IF(F1201&gt;Päälaskenta!D$24,(2*SQRT((POWER(Päälaskenta!D$24,2))+POWER(Päälaskenta!E$24*Päälaskenta!D$24,2))+Päälaskenta!C$24)+(2*SQRT((POWER((F1201-Päälaskenta!D$24),2))+POWER(Päälaskenta!E$20*(F1201-Päälaskenta!D$24),2))+Päälaskenta!C$20),(2*SQRT((POWER(F1201,2))+POWER(Päälaskenta!E$24*F1201,2))+Päälaskenta!C$24))</f>
        <v>8.8699999999999992</v>
      </c>
      <c r="H1201" s="57">
        <f t="shared" si="290"/>
        <v>0.35</v>
      </c>
      <c r="I1201" s="62">
        <f t="shared" si="291"/>
        <v>2.7709000000000001E-2</v>
      </c>
      <c r="J1201" s="8">
        <f>IF(F1201&lt;Päälaskenta!$D$24,0,Kaksitasouoma_matriisi!F1201-Päälaskenta!$D$24)</f>
        <v>0.248</v>
      </c>
      <c r="L1201" s="8">
        <f>IF(F1201&gt;Päälaskenta!D$24,F1201-Päälaskenta!D$24,0)</f>
        <v>0.248</v>
      </c>
      <c r="M1201" s="8">
        <f>IF(F1201&gt;Päälaskenta!D$24,(Päälaskenta!C$20+(Päälaskenta!E$20*(Kaksitasouoma_matriisi!F1201-Päälaskenta!D$24)))*(Kaksitasouoma_matriisi!F1201-Päälaskenta!D$24),0)</f>
        <v>1.3322560000000001</v>
      </c>
      <c r="N1201" s="8">
        <f>IF(F1201&gt;Päälaskenta!D$24,(2*SQRT((POWER((F1201-Päälaskenta!D$24),2))+POWER(Päälaskenta!E$20*(F1201-Päälaskenta!D$24),2))+Päälaskenta!C$20),0)</f>
        <v>5.8941767163150702</v>
      </c>
      <c r="O1201" s="8">
        <f t="shared" si="297"/>
        <v>0.226029191882272</v>
      </c>
      <c r="P1201" s="8">
        <f>IF(Päälaskenta!$C$29,IF(L1201&gt;Päälaskenta!$F$28,Kaksitasouoma_matriisi!AQ1201,Kaksitasouoma_matriisi!AR1201),Päälaskenta!$F$20)</f>
        <v>0.12</v>
      </c>
      <c r="Q1201" s="8">
        <f t="shared" si="298"/>
        <v>4.1195469830968499</v>
      </c>
      <c r="R1201" s="8">
        <f t="shared" si="292"/>
        <v>0.46301196130551803</v>
      </c>
      <c r="S1201" s="8">
        <f t="shared" si="299"/>
        <v>0.34753978312390299</v>
      </c>
      <c r="U1201" s="93">
        <f>IF(F1201&gt;Päälaskenta!D$24,Päälaskenta!H$24+L1201*Päälaskenta!G$24,F1201*Päälaskenta!C$24 + F1201*F1201*Päälaskenta!E$24)</f>
        <v>1.7851999999999999</v>
      </c>
      <c r="V1201" s="8">
        <f>IF(F1201&gt;Päälaskenta!D$24,2*SQRT(POWER(Päälaskenta!D$24,2)+POWER(Päälaskenta!E$24*Päälaskenta!D$24,2))+Päälaskenta!C$24,(2*SQRT((POWER(F1201,2))+POWER(Päälaskenta!E$24*F1201,2))+Päälaskenta!C$24))</f>
        <v>2.9798989873223301</v>
      </c>
      <c r="W1201" s="8">
        <f t="shared" si="300"/>
        <v>0.59908070964651705</v>
      </c>
      <c r="X1201" s="8">
        <f>Päälaskenta!F$24</f>
        <v>7.0000000000000007E-2</v>
      </c>
      <c r="Y1201" s="8">
        <f t="shared" si="301"/>
        <v>18.123652585016298</v>
      </c>
      <c r="Z1201" s="8">
        <f t="shared" si="293"/>
        <v>2.0369880386944801</v>
      </c>
      <c r="AA1201" s="8">
        <f t="shared" si="302"/>
        <v>1.14104192174237</v>
      </c>
      <c r="AC1201" s="8">
        <f t="shared" si="294"/>
        <v>0.103210088087817</v>
      </c>
      <c r="AE1201" s="8">
        <v>1199</v>
      </c>
      <c r="AF1201" s="8">
        <f t="shared" si="304"/>
        <v>22.243199568113099</v>
      </c>
      <c r="AG1201" s="8">
        <f t="shared" si="295"/>
        <v>1.26323892833384E-2</v>
      </c>
      <c r="AJ1201" s="132">
        <f>IF(Päälaskenta!$F$28&lt;Kaksitasouoma_matriisi!L1201,Päälaskenta!$C$20*Päälaskenta!$F$28,Päälaskenta!$C$20*Kaksitasouoma_matriisi!L1201)</f>
        <v>1.24</v>
      </c>
      <c r="AK1201" s="134">
        <f>SQRT(Päälaskenta!$D$20^2+(Päälaskenta!$D$20/(1/Päälaskenta!$E$20))^2)</f>
        <v>1.8029999999999999</v>
      </c>
      <c r="AL1201" s="134">
        <f>IF(Päälaskenta!$F$28&lt;Kaksitasouoma_matriisi!L1201,AK1201*Päälaskenta!$F$28*COS(ATAN(1/Päälaskenta!$E$20)),AK1201*Kaksitasouoma_matriisi!L1201*COS(ATAN(1/Päälaskenta!$E$20)))</f>
        <v>0.372</v>
      </c>
      <c r="AM1201" s="134"/>
      <c r="AN1201" s="134">
        <f t="shared" si="303"/>
        <v>1.6120000000000001</v>
      </c>
      <c r="AO1201" s="8">
        <f t="shared" si="296"/>
        <v>0.51648457274678805</v>
      </c>
      <c r="AP1201" s="134">
        <f>Refererenssiarvoja!$B$16*H1201^(1/6)/(Refererenssiarvoja!$B$15^0.5)*(Päälaskenta!$G$28/2)^0.5*(1-AO1201)^(-1.5)</f>
        <v>0.126</v>
      </c>
      <c r="AQ1201" s="8">
        <f>Refererenssiarvoja!$B$16*Kaksitasouoma_matriisi!O1201^(1/6)/(SQRT((2*Refererenssiarvoja!$B$15)/(Päälaskenta!$F$31*Päälaskenta!$G$31*Päälaskenta!$F$28))+SQRT(Refererenssiarvoja!$B$15)/Refererenssiarvoja!$B$17*LN(Kaksitasouoma_matriisi!L1201/Päälaskenta!$F$28))</f>
        <v>-0.22239097693194801</v>
      </c>
      <c r="AR1201" s="8">
        <f>Refererenssiarvoja!$B$16*Kaksitasouoma_matriisi!O1201^(1/6)/(SQRT((2*Refererenssiarvoja!$B$15)/(Päälaskenta!$F$31*Päälaskenta!$G$31*L1201)))</f>
        <v>0.27748345559458598</v>
      </c>
    </row>
    <row r="1202" spans="1:44" x14ac:dyDescent="0.2">
      <c r="A1202" s="8">
        <v>1200</v>
      </c>
      <c r="B1202" s="8">
        <f>IF(Päälaskenta!C$7,Päälaskenta!E$7,Päälaskenta!G$5)</f>
        <v>2.5</v>
      </c>
      <c r="C1202" s="56">
        <v>0.8</v>
      </c>
      <c r="D1202" s="93">
        <f t="shared" si="289"/>
        <v>3.125</v>
      </c>
      <c r="E1202" s="8">
        <f>IF(Päälaskenta!$C$26,Kaksitasouoma_matriisi!AP1202,Kaksitasouoma_matriisi!AC1202)</f>
        <v>0.103216907085545</v>
      </c>
      <c r="F1202" s="56">
        <f>IF(D1202&lt;Päälaskenta!H$24,(SQRT(POWER(Päälaskenta!C$24/(2*Päälaskenta!E$24),2)+(D1202/Päälaskenta!E$24))-Päälaskenta!C$24/(2*Päälaskenta!E$24)),IF(D1202=Päälaskenta!H$24,Päälaskenta!D$24,Päälaskenta!D$24+(SQRT(POWER((Päälaskenta!C$20+Päälaskenta!G$24)/(2*Päälaskenta!E$20),2)+((D1202-Päälaskenta!H$24)/Päälaskenta!E$20))-(Päälaskenta!C$20+Päälaskenta!G$24)/(2*Päälaskenta!E$20))))</f>
        <v>0.94899999999999995</v>
      </c>
      <c r="G1202" s="57">
        <f>IF(F1202&gt;Päälaskenta!D$24,(2*SQRT((POWER(Päälaskenta!D$24,2))+POWER(Päälaskenta!E$24*Päälaskenta!D$24,2))+Päälaskenta!C$24)+(2*SQRT((POWER((F1202-Päälaskenta!D$24),2))+POWER(Päälaskenta!E$20*(F1202-Päälaskenta!D$24),2))+Päälaskenta!C$20),(2*SQRT((POWER(F1202,2))+POWER(Päälaskenta!E$24*F1202,2))+Päälaskenta!C$24))</f>
        <v>8.8800000000000008</v>
      </c>
      <c r="H1202" s="57">
        <f t="shared" si="290"/>
        <v>0.35</v>
      </c>
      <c r="I1202" s="62">
        <f t="shared" si="291"/>
        <v>2.7643000000000001E-2</v>
      </c>
      <c r="J1202" s="8">
        <f>IF(F1202&lt;Päälaskenta!$D$24,0,Kaksitasouoma_matriisi!F1202-Päälaskenta!$D$24)</f>
        <v>0.249</v>
      </c>
      <c r="L1202" s="8">
        <f>IF(F1202&gt;Päälaskenta!D$24,F1202-Päälaskenta!D$24,0)</f>
        <v>0.249</v>
      </c>
      <c r="M1202" s="8">
        <f>IF(F1202&gt;Päälaskenta!D$24,(Päälaskenta!C$20+(Päälaskenta!E$20*(Kaksitasouoma_matriisi!F1202-Päälaskenta!D$24)))*(Kaksitasouoma_matriisi!F1202-Päälaskenta!D$24),0)</f>
        <v>1.3380015000000001</v>
      </c>
      <c r="N1202" s="8">
        <f>IF(F1202&gt;Päälaskenta!D$24,(2*SQRT((POWER((F1202-Päälaskenta!D$24),2))+POWER(Päälaskenta!E$20*(F1202-Päälaskenta!D$24),2))+Päälaskenta!C$20),0)</f>
        <v>5.8977822675905296</v>
      </c>
      <c r="O1202" s="8">
        <f t="shared" si="297"/>
        <v>0.22686519089600499</v>
      </c>
      <c r="P1202" s="8">
        <f>IF(Päälaskenta!$C$29,IF(L1202&gt;Päälaskenta!$F$28,Kaksitasouoma_matriisi!AQ1202,Kaksitasouoma_matriisi!AR1202),Päälaskenta!$F$20)</f>
        <v>0.12</v>
      </c>
      <c r="Q1202" s="8">
        <f t="shared" si="298"/>
        <v>4.1475083039423204</v>
      </c>
      <c r="R1202" s="8">
        <f t="shared" si="292"/>
        <v>0.46472164717609199</v>
      </c>
      <c r="S1202" s="8">
        <f t="shared" si="299"/>
        <v>0.34732520641874598</v>
      </c>
      <c r="U1202" s="93">
        <f>IF(F1202&gt;Päälaskenta!D$24,Päälaskenta!H$24+L1202*Päälaskenta!G$24,F1202*Päälaskenta!C$24 + F1202*F1202*Päälaskenta!E$24)</f>
        <v>1.7876000000000001</v>
      </c>
      <c r="V1202" s="8">
        <f>IF(F1202&gt;Päälaskenta!D$24,2*SQRT(POWER(Päälaskenta!D$24,2)+POWER(Päälaskenta!E$24*Päälaskenta!D$24,2))+Päälaskenta!C$24,(2*SQRT((POWER(F1202,2))+POWER(Päälaskenta!E$24*F1202,2))+Päälaskenta!C$24))</f>
        <v>2.9798989873223301</v>
      </c>
      <c r="W1202" s="8">
        <f t="shared" si="300"/>
        <v>0.59988610607445403</v>
      </c>
      <c r="X1202" s="8">
        <f>Päälaskenta!F$24</f>
        <v>7.0000000000000007E-2</v>
      </c>
      <c r="Y1202" s="8">
        <f t="shared" si="301"/>
        <v>18.164279457317001</v>
      </c>
      <c r="Z1202" s="8">
        <f t="shared" si="293"/>
        <v>2.03527835282391</v>
      </c>
      <c r="AA1202" s="8">
        <f t="shared" si="302"/>
        <v>1.13855356501673</v>
      </c>
      <c r="AC1202" s="8">
        <f t="shared" si="294"/>
        <v>0.103216907085545</v>
      </c>
      <c r="AE1202" s="8">
        <v>1200</v>
      </c>
      <c r="AF1202" s="8">
        <f t="shared" si="304"/>
        <v>22.3117877612593</v>
      </c>
      <c r="AG1202" s="8">
        <f t="shared" si="295"/>
        <v>1.25548427394175E-2</v>
      </c>
      <c r="AJ1202" s="132">
        <f>IF(Päälaskenta!$F$28&lt;Kaksitasouoma_matriisi!L1202,Päälaskenta!$C$20*Päälaskenta!$F$28,Päälaskenta!$C$20*Kaksitasouoma_matriisi!L1202)</f>
        <v>1.2450000000000001</v>
      </c>
      <c r="AK1202" s="134">
        <f>SQRT(Päälaskenta!$D$20^2+(Päälaskenta!$D$20/(1/Päälaskenta!$E$20))^2)</f>
        <v>1.8029999999999999</v>
      </c>
      <c r="AL1202" s="134">
        <f>IF(Päälaskenta!$F$28&lt;Kaksitasouoma_matriisi!L1202,AK1202*Päälaskenta!$F$28*COS(ATAN(1/Päälaskenta!$E$20)),AK1202*Kaksitasouoma_matriisi!L1202*COS(ATAN(1/Päälaskenta!$E$20)))</f>
        <v>0.374</v>
      </c>
      <c r="AM1202" s="134"/>
      <c r="AN1202" s="134">
        <f t="shared" si="303"/>
        <v>1.619</v>
      </c>
      <c r="AO1202" s="8">
        <f t="shared" si="296"/>
        <v>0.51807999999999998</v>
      </c>
      <c r="AP1202" s="134">
        <f>Refererenssiarvoja!$B$16*H1202^(1/6)/(Refererenssiarvoja!$B$15^0.5)*(Päälaskenta!$G$28/2)^0.5*(1-AO1202)^(-1.5)</f>
        <v>0.127</v>
      </c>
      <c r="AQ1202" s="8">
        <f>Refererenssiarvoja!$B$16*Kaksitasouoma_matriisi!O1202^(1/6)/(SQRT((2*Refererenssiarvoja!$B$15)/(Päälaskenta!$F$31*Päälaskenta!$G$31*Päälaskenta!$F$28))+SQRT(Refererenssiarvoja!$B$15)/Refererenssiarvoja!$B$17*LN(Kaksitasouoma_matriisi!L1202/Päälaskenta!$F$28))</f>
        <v>-0.22454393040352999</v>
      </c>
      <c r="AR1202" s="8">
        <f>Refererenssiarvoja!$B$16*Kaksitasouoma_matriisi!O1202^(1/6)/(SQRT((2*Refererenssiarvoja!$B$15)/(Päälaskenta!$F$31*Päälaskenta!$G$31*L1202)))</f>
        <v>0.278213467772707</v>
      </c>
    </row>
    <row r="1203" spans="1:44" x14ac:dyDescent="0.2">
      <c r="A1203" s="8">
        <v>1201</v>
      </c>
      <c r="B1203" s="8">
        <f>IF(Päälaskenta!C$7,Päälaskenta!E$7,Päälaskenta!G$5)</f>
        <v>2.5</v>
      </c>
      <c r="C1203" s="56">
        <v>0.79900000000000004</v>
      </c>
      <c r="D1203" s="93">
        <f t="shared" si="289"/>
        <v>3.1288999999999998</v>
      </c>
      <c r="E1203" s="8">
        <f>IF(Päälaskenta!$C$26,Kaksitasouoma_matriisi!AP1203,Kaksitasouoma_matriisi!AC1203)</f>
        <v>0.103216907085545</v>
      </c>
      <c r="F1203" s="56">
        <f>IF(D1203&lt;Päälaskenta!H$24,(SQRT(POWER(Päälaskenta!C$24/(2*Päälaskenta!E$24),2)+(D1203/Päälaskenta!E$24))-Päälaskenta!C$24/(2*Päälaskenta!E$24)),IF(D1203=Päälaskenta!H$24,Päälaskenta!D$24,Päälaskenta!D$24+(SQRT(POWER((Päälaskenta!C$20+Päälaskenta!G$24)/(2*Päälaskenta!E$20),2)+((D1203-Päälaskenta!H$24)/Päälaskenta!E$20))-(Päälaskenta!C$20+Päälaskenta!G$24)/(2*Päälaskenta!E$20))))</f>
        <v>0.94899999999999995</v>
      </c>
      <c r="G1203" s="57">
        <f>IF(F1203&gt;Päälaskenta!D$24,(2*SQRT((POWER(Päälaskenta!D$24,2))+POWER(Päälaskenta!E$24*Päälaskenta!D$24,2))+Päälaskenta!C$24)+(2*SQRT((POWER((F1203-Päälaskenta!D$24),2))+POWER(Päälaskenta!E$20*(F1203-Päälaskenta!D$24),2))+Päälaskenta!C$20),(2*SQRT((POWER(F1203,2))+POWER(Päälaskenta!E$24*F1203,2))+Päälaskenta!C$24))</f>
        <v>8.8800000000000008</v>
      </c>
      <c r="H1203" s="57">
        <f t="shared" si="290"/>
        <v>0.35</v>
      </c>
      <c r="I1203" s="62">
        <f t="shared" si="291"/>
        <v>2.7574000000000001E-2</v>
      </c>
      <c r="J1203" s="8">
        <f>IF(F1203&lt;Päälaskenta!$D$24,0,Kaksitasouoma_matriisi!F1203-Päälaskenta!$D$24)</f>
        <v>0.249</v>
      </c>
      <c r="L1203" s="8">
        <f>IF(F1203&gt;Päälaskenta!D$24,F1203-Päälaskenta!D$24,0)</f>
        <v>0.249</v>
      </c>
      <c r="M1203" s="8">
        <f>IF(F1203&gt;Päälaskenta!D$24,(Päälaskenta!C$20+(Päälaskenta!E$20*(Kaksitasouoma_matriisi!F1203-Päälaskenta!D$24)))*(Kaksitasouoma_matriisi!F1203-Päälaskenta!D$24),0)</f>
        <v>1.3380015000000001</v>
      </c>
      <c r="N1203" s="8">
        <f>IF(F1203&gt;Päälaskenta!D$24,(2*SQRT((POWER((F1203-Päälaskenta!D$24),2))+POWER(Päälaskenta!E$20*(F1203-Päälaskenta!D$24),2))+Päälaskenta!C$20),0)</f>
        <v>5.8977822675905296</v>
      </c>
      <c r="O1203" s="8">
        <f t="shared" si="297"/>
        <v>0.22686519089600499</v>
      </c>
      <c r="P1203" s="8">
        <f>IF(Päälaskenta!$C$29,IF(L1203&gt;Päälaskenta!$F$28,Kaksitasouoma_matriisi!AQ1203,Kaksitasouoma_matriisi!AR1203),Päälaskenta!$F$20)</f>
        <v>0.12</v>
      </c>
      <c r="Q1203" s="8">
        <f t="shared" si="298"/>
        <v>4.1475083039423204</v>
      </c>
      <c r="R1203" s="8">
        <f t="shared" si="292"/>
        <v>0.46472164717609199</v>
      </c>
      <c r="S1203" s="8">
        <f t="shared" si="299"/>
        <v>0.34732520641874598</v>
      </c>
      <c r="U1203" s="93">
        <f>IF(F1203&gt;Päälaskenta!D$24,Päälaskenta!H$24+L1203*Päälaskenta!G$24,F1203*Päälaskenta!C$24 + F1203*F1203*Päälaskenta!E$24)</f>
        <v>1.7876000000000001</v>
      </c>
      <c r="V1203" s="8">
        <f>IF(F1203&gt;Päälaskenta!D$24,2*SQRT(POWER(Päälaskenta!D$24,2)+POWER(Päälaskenta!E$24*Päälaskenta!D$24,2))+Päälaskenta!C$24,(2*SQRT((POWER(F1203,2))+POWER(Päälaskenta!E$24*F1203,2))+Päälaskenta!C$24))</f>
        <v>2.9798989873223301</v>
      </c>
      <c r="W1203" s="8">
        <f t="shared" si="300"/>
        <v>0.59988610607445403</v>
      </c>
      <c r="X1203" s="8">
        <f>Päälaskenta!F$24</f>
        <v>7.0000000000000007E-2</v>
      </c>
      <c r="Y1203" s="8">
        <f t="shared" si="301"/>
        <v>18.164279457317001</v>
      </c>
      <c r="Z1203" s="8">
        <f t="shared" si="293"/>
        <v>2.03527835282391</v>
      </c>
      <c r="AA1203" s="8">
        <f t="shared" si="302"/>
        <v>1.13855356501673</v>
      </c>
      <c r="AC1203" s="8">
        <f t="shared" si="294"/>
        <v>0.103216907085545</v>
      </c>
      <c r="AE1203" s="8">
        <v>1201</v>
      </c>
      <c r="AF1203" s="8">
        <f t="shared" si="304"/>
        <v>22.3117877612593</v>
      </c>
      <c r="AG1203" s="8">
        <f t="shared" si="295"/>
        <v>1.25548427394175E-2</v>
      </c>
      <c r="AJ1203" s="132">
        <f>IF(Päälaskenta!$F$28&lt;Kaksitasouoma_matriisi!L1203,Päälaskenta!$C$20*Päälaskenta!$F$28,Päälaskenta!$C$20*Kaksitasouoma_matriisi!L1203)</f>
        <v>1.2450000000000001</v>
      </c>
      <c r="AK1203" s="134">
        <f>SQRT(Päälaskenta!$D$20^2+(Päälaskenta!$D$20/(1/Päälaskenta!$E$20))^2)</f>
        <v>1.8029999999999999</v>
      </c>
      <c r="AL1203" s="134">
        <f>IF(Päälaskenta!$F$28&lt;Kaksitasouoma_matriisi!L1203,AK1203*Päälaskenta!$F$28*COS(ATAN(1/Päälaskenta!$E$20)),AK1203*Kaksitasouoma_matriisi!L1203*COS(ATAN(1/Päälaskenta!$E$20)))</f>
        <v>0.374</v>
      </c>
      <c r="AM1203" s="134"/>
      <c r="AN1203" s="134">
        <f t="shared" si="303"/>
        <v>1.619</v>
      </c>
      <c r="AO1203" s="8">
        <f t="shared" si="296"/>
        <v>0.51743424206590205</v>
      </c>
      <c r="AP1203" s="134">
        <f>Refererenssiarvoja!$B$16*H1203^(1/6)/(Refererenssiarvoja!$B$15^0.5)*(Päälaskenta!$G$28/2)^0.5*(1-AO1203)^(-1.5)</f>
        <v>0.126</v>
      </c>
      <c r="AQ1203" s="8">
        <f>Refererenssiarvoja!$B$16*Kaksitasouoma_matriisi!O1203^(1/6)/(SQRT((2*Refererenssiarvoja!$B$15)/(Päälaskenta!$F$31*Päälaskenta!$G$31*Päälaskenta!$F$28))+SQRT(Refererenssiarvoja!$B$15)/Refererenssiarvoja!$B$17*LN(Kaksitasouoma_matriisi!L1203/Päälaskenta!$F$28))</f>
        <v>-0.22454393040352999</v>
      </c>
      <c r="AR1203" s="8">
        <f>Refererenssiarvoja!$B$16*Kaksitasouoma_matriisi!O1203^(1/6)/(SQRT((2*Refererenssiarvoja!$B$15)/(Päälaskenta!$F$31*Päälaskenta!$G$31*L1203)))</f>
        <v>0.278213467772707</v>
      </c>
    </row>
    <row r="1204" spans="1:44" x14ac:dyDescent="0.2">
      <c r="A1204" s="8">
        <v>1202</v>
      </c>
      <c r="B1204" s="8">
        <f>IF(Päälaskenta!C$7,Päälaskenta!E$7,Päälaskenta!G$5)</f>
        <v>2.5</v>
      </c>
      <c r="C1204" s="56">
        <v>0.79800000000000004</v>
      </c>
      <c r="D1204" s="93">
        <f t="shared" si="289"/>
        <v>3.1328</v>
      </c>
      <c r="E1204" s="8">
        <f>IF(Päälaskenta!$C$26,Kaksitasouoma_matriisi!AP1204,Kaksitasouoma_matriisi!AC1204)</f>
        <v>0.10322372054663299</v>
      </c>
      <c r="F1204" s="56">
        <f>IF(D1204&lt;Päälaskenta!H$24,(SQRT(POWER(Päälaskenta!C$24/(2*Päälaskenta!E$24),2)+(D1204/Päälaskenta!E$24))-Päälaskenta!C$24/(2*Päälaskenta!E$24)),IF(D1204=Päälaskenta!H$24,Päälaskenta!D$24,Päälaskenta!D$24+(SQRT(POWER((Päälaskenta!C$20+Päälaskenta!G$24)/(2*Päälaskenta!E$20),2)+((D1204-Päälaskenta!H$24)/Päälaskenta!E$20))-(Päälaskenta!C$20+Päälaskenta!G$24)/(2*Päälaskenta!E$20))))</f>
        <v>0.95</v>
      </c>
      <c r="G1204" s="57">
        <f>IF(F1204&gt;Päälaskenta!D$24,(2*SQRT((POWER(Päälaskenta!D$24,2))+POWER(Päälaskenta!E$24*Päälaskenta!D$24,2))+Päälaskenta!C$24)+(2*SQRT((POWER((F1204-Päälaskenta!D$24),2))+POWER(Päälaskenta!E$20*(F1204-Päälaskenta!D$24),2))+Päälaskenta!C$20),(2*SQRT((POWER(F1204,2))+POWER(Päälaskenta!E$24*F1204,2))+Päälaskenta!C$24))</f>
        <v>8.8800000000000008</v>
      </c>
      <c r="H1204" s="57">
        <f t="shared" si="290"/>
        <v>0.35</v>
      </c>
      <c r="I1204" s="62">
        <f t="shared" si="291"/>
        <v>2.7508999999999999E-2</v>
      </c>
      <c r="J1204" s="8">
        <f>IF(F1204&lt;Päälaskenta!$D$24,0,Kaksitasouoma_matriisi!F1204-Päälaskenta!$D$24)</f>
        <v>0.25</v>
      </c>
      <c r="L1204" s="8">
        <f>IF(F1204&gt;Päälaskenta!D$24,F1204-Päälaskenta!D$24,0)</f>
        <v>0.25</v>
      </c>
      <c r="M1204" s="8">
        <f>IF(F1204&gt;Päälaskenta!D$24,(Päälaskenta!C$20+(Päälaskenta!E$20*(Kaksitasouoma_matriisi!F1204-Päälaskenta!D$24)))*(Kaksitasouoma_matriisi!F1204-Päälaskenta!D$24),0)</f>
        <v>1.34375</v>
      </c>
      <c r="N1204" s="8">
        <f>IF(F1204&gt;Päälaskenta!D$24,(2*SQRT((POWER((F1204-Päälaskenta!D$24),2))+POWER(Päälaskenta!E$20*(F1204-Päälaskenta!D$24),2))+Päälaskenta!C$20),0)</f>
        <v>5.9013878188659996</v>
      </c>
      <c r="O1204" s="8">
        <f t="shared" si="297"/>
        <v>0.22770067672966701</v>
      </c>
      <c r="P1204" s="8">
        <f>IF(Päälaskenta!$C$29,IF(L1204&gt;Päälaskenta!$F$28,Kaksitasouoma_matriisi!AQ1204,Kaksitasouoma_matriisi!AR1204),Päälaskenta!$F$20)</f>
        <v>0.12</v>
      </c>
      <c r="Q1204" s="8">
        <f t="shared" si="298"/>
        <v>4.1755476631325399</v>
      </c>
      <c r="R1204" s="8">
        <f t="shared" si="292"/>
        <v>0.46642718654390702</v>
      </c>
      <c r="S1204" s="8">
        <f t="shared" si="299"/>
        <v>0.34710860393965198</v>
      </c>
      <c r="U1204" s="93">
        <f>IF(F1204&gt;Päälaskenta!D$24,Päälaskenta!H$24+L1204*Päälaskenta!G$24,F1204*Päälaskenta!C$24 + F1204*F1204*Päälaskenta!E$24)</f>
        <v>1.79</v>
      </c>
      <c r="V1204" s="8">
        <f>IF(F1204&gt;Päälaskenta!D$24,2*SQRT(POWER(Päälaskenta!D$24,2)+POWER(Päälaskenta!E$24*Päälaskenta!D$24,2))+Päälaskenta!C$24,(2*SQRT((POWER(F1204,2))+POWER(Päälaskenta!E$24*F1204,2))+Päälaskenta!C$24))</f>
        <v>2.9798989873223301</v>
      </c>
      <c r="W1204" s="8">
        <f t="shared" si="300"/>
        <v>0.60069150250239001</v>
      </c>
      <c r="X1204" s="8">
        <f>Päälaskenta!F$24</f>
        <v>7.0000000000000007E-2</v>
      </c>
      <c r="Y1204" s="8">
        <f t="shared" si="301"/>
        <v>18.204942709181299</v>
      </c>
      <c r="Z1204" s="8">
        <f t="shared" si="293"/>
        <v>2.03357281345609</v>
      </c>
      <c r="AA1204" s="8">
        <f t="shared" si="302"/>
        <v>1.1360741974615001</v>
      </c>
      <c r="AC1204" s="8">
        <f t="shared" si="294"/>
        <v>0.10322372054663299</v>
      </c>
      <c r="AE1204" s="8">
        <v>1202</v>
      </c>
      <c r="AF1204" s="8">
        <f t="shared" si="304"/>
        <v>22.380490372313801</v>
      </c>
      <c r="AG1204" s="8">
        <f t="shared" si="295"/>
        <v>1.24778804786141E-2</v>
      </c>
      <c r="AJ1204" s="132">
        <f>IF(Päälaskenta!$F$28&lt;Kaksitasouoma_matriisi!L1204,Päälaskenta!$C$20*Päälaskenta!$F$28,Päälaskenta!$C$20*Kaksitasouoma_matriisi!L1204)</f>
        <v>1.25</v>
      </c>
      <c r="AK1204" s="134">
        <f>SQRT(Päälaskenta!$D$20^2+(Päälaskenta!$D$20/(1/Päälaskenta!$E$20))^2)</f>
        <v>1.8029999999999999</v>
      </c>
      <c r="AL1204" s="134">
        <f>IF(Päälaskenta!$F$28&lt;Kaksitasouoma_matriisi!L1204,AK1204*Päälaskenta!$F$28*COS(ATAN(1/Päälaskenta!$E$20)),AK1204*Kaksitasouoma_matriisi!L1204*COS(ATAN(1/Päälaskenta!$E$20)))</f>
        <v>0.375</v>
      </c>
      <c r="AM1204" s="134"/>
      <c r="AN1204" s="134">
        <f t="shared" si="303"/>
        <v>1.625</v>
      </c>
      <c r="AO1204" s="8">
        <f t="shared" si="296"/>
        <v>0.51870531154238997</v>
      </c>
      <c r="AP1204" s="134">
        <f>Refererenssiarvoja!$B$16*H1204^(1/6)/(Refererenssiarvoja!$B$15^0.5)*(Päälaskenta!$G$28/2)^0.5*(1-AO1204)^(-1.5)</f>
        <v>0.127</v>
      </c>
      <c r="AQ1204" s="8">
        <f>Refererenssiarvoja!$B$16*Kaksitasouoma_matriisi!O1204^(1/6)/(SQRT((2*Refererenssiarvoja!$B$15)/(Päälaskenta!$F$31*Päälaskenta!$G$31*Päälaskenta!$F$28))+SQRT(Refererenssiarvoja!$B$15)/Refererenssiarvoja!$B$17*LN(Kaksitasouoma_matriisi!L1204/Päälaskenta!$F$28))</f>
        <v>-0.22672743072665499</v>
      </c>
      <c r="AR1204" s="8">
        <f>Refererenssiarvoja!$B$16*Kaksitasouoma_matriisi!O1204^(1/6)/(SQRT((2*Refererenssiarvoja!$B$15)/(Päälaskenta!$F$31*Päälaskenta!$G$31*L1204)))</f>
        <v>0.27894241486965499</v>
      </c>
    </row>
    <row r="1205" spans="1:44" x14ac:dyDescent="0.2">
      <c r="A1205" s="8">
        <v>1203</v>
      </c>
      <c r="B1205" s="8">
        <f>IF(Päälaskenta!C$7,Päälaskenta!E$7,Päälaskenta!G$5)</f>
        <v>2.5</v>
      </c>
      <c r="C1205" s="56">
        <v>0.79700000000000004</v>
      </c>
      <c r="D1205" s="93">
        <f t="shared" si="289"/>
        <v>3.1368</v>
      </c>
      <c r="E1205" s="8">
        <f>IF(Päälaskenta!$C$26,Kaksitasouoma_matriisi!AP1205,Kaksitasouoma_matriisi!AC1205)</f>
        <v>0.10322372054663299</v>
      </c>
      <c r="F1205" s="56">
        <f>IF(D1205&lt;Päälaskenta!H$24,(SQRT(POWER(Päälaskenta!C$24/(2*Päälaskenta!E$24),2)+(D1205/Päälaskenta!E$24))-Päälaskenta!C$24/(2*Päälaskenta!E$24)),IF(D1205=Päälaskenta!H$24,Päälaskenta!D$24,Päälaskenta!D$24+(SQRT(POWER((Päälaskenta!C$20+Päälaskenta!G$24)/(2*Päälaskenta!E$20),2)+((D1205-Päälaskenta!H$24)/Päälaskenta!E$20))-(Päälaskenta!C$20+Päälaskenta!G$24)/(2*Päälaskenta!E$20))))</f>
        <v>0.95</v>
      </c>
      <c r="G1205" s="57">
        <f>IF(F1205&gt;Päälaskenta!D$24,(2*SQRT((POWER(Päälaskenta!D$24,2))+POWER(Päälaskenta!E$24*Päälaskenta!D$24,2))+Päälaskenta!C$24)+(2*SQRT((POWER((F1205-Päälaskenta!D$24),2))+POWER(Päälaskenta!E$20*(F1205-Päälaskenta!D$24),2))+Päälaskenta!C$20),(2*SQRT((POWER(F1205,2))+POWER(Päälaskenta!E$24*F1205,2))+Päälaskenta!C$24))</f>
        <v>8.8800000000000008</v>
      </c>
      <c r="H1205" s="57">
        <f t="shared" si="290"/>
        <v>0.35</v>
      </c>
      <c r="I1205" s="62">
        <f t="shared" si="291"/>
        <v>2.7439999999999999E-2</v>
      </c>
      <c r="J1205" s="8">
        <f>IF(F1205&lt;Päälaskenta!$D$24,0,Kaksitasouoma_matriisi!F1205-Päälaskenta!$D$24)</f>
        <v>0.25</v>
      </c>
      <c r="L1205" s="8">
        <f>IF(F1205&gt;Päälaskenta!D$24,F1205-Päälaskenta!D$24,0)</f>
        <v>0.25</v>
      </c>
      <c r="M1205" s="8">
        <f>IF(F1205&gt;Päälaskenta!D$24,(Päälaskenta!C$20+(Päälaskenta!E$20*(Kaksitasouoma_matriisi!F1205-Päälaskenta!D$24)))*(Kaksitasouoma_matriisi!F1205-Päälaskenta!D$24),0)</f>
        <v>1.34375</v>
      </c>
      <c r="N1205" s="8">
        <f>IF(F1205&gt;Päälaskenta!D$24,(2*SQRT((POWER((F1205-Päälaskenta!D$24),2))+POWER(Päälaskenta!E$20*(F1205-Päälaskenta!D$24),2))+Päälaskenta!C$20),0)</f>
        <v>5.9013878188659996</v>
      </c>
      <c r="O1205" s="8">
        <f t="shared" si="297"/>
        <v>0.22770067672966701</v>
      </c>
      <c r="P1205" s="8">
        <f>IF(Päälaskenta!$C$29,IF(L1205&gt;Päälaskenta!$F$28,Kaksitasouoma_matriisi!AQ1205,Kaksitasouoma_matriisi!AR1205),Päälaskenta!$F$20)</f>
        <v>0.12</v>
      </c>
      <c r="Q1205" s="8">
        <f t="shared" si="298"/>
        <v>4.1755476631325399</v>
      </c>
      <c r="R1205" s="8">
        <f t="shared" si="292"/>
        <v>0.46642718654390702</v>
      </c>
      <c r="S1205" s="8">
        <f t="shared" si="299"/>
        <v>0.34710860393965198</v>
      </c>
      <c r="U1205" s="93">
        <f>IF(F1205&gt;Päälaskenta!D$24,Päälaskenta!H$24+L1205*Päälaskenta!G$24,F1205*Päälaskenta!C$24 + F1205*F1205*Päälaskenta!E$24)</f>
        <v>1.79</v>
      </c>
      <c r="V1205" s="8">
        <f>IF(F1205&gt;Päälaskenta!D$24,2*SQRT(POWER(Päälaskenta!D$24,2)+POWER(Päälaskenta!E$24*Päälaskenta!D$24,2))+Päälaskenta!C$24,(2*SQRT((POWER(F1205,2))+POWER(Päälaskenta!E$24*F1205,2))+Päälaskenta!C$24))</f>
        <v>2.9798989873223301</v>
      </c>
      <c r="W1205" s="8">
        <f t="shared" si="300"/>
        <v>0.60069150250239001</v>
      </c>
      <c r="X1205" s="8">
        <f>Päälaskenta!F$24</f>
        <v>7.0000000000000007E-2</v>
      </c>
      <c r="Y1205" s="8">
        <f t="shared" si="301"/>
        <v>18.204942709181299</v>
      </c>
      <c r="Z1205" s="8">
        <f t="shared" si="293"/>
        <v>2.03357281345609</v>
      </c>
      <c r="AA1205" s="8">
        <f t="shared" si="302"/>
        <v>1.1360741974615001</v>
      </c>
      <c r="AC1205" s="8">
        <f t="shared" si="294"/>
        <v>0.10322372054663299</v>
      </c>
      <c r="AE1205" s="8">
        <v>1203</v>
      </c>
      <c r="AF1205" s="8">
        <f t="shared" si="304"/>
        <v>22.380490372313801</v>
      </c>
      <c r="AG1205" s="8">
        <f t="shared" si="295"/>
        <v>1.24778804786141E-2</v>
      </c>
      <c r="AJ1205" s="132">
        <f>IF(Päälaskenta!$F$28&lt;Kaksitasouoma_matriisi!L1205,Päälaskenta!$C$20*Päälaskenta!$F$28,Päälaskenta!$C$20*Kaksitasouoma_matriisi!L1205)</f>
        <v>1.25</v>
      </c>
      <c r="AK1205" s="134">
        <f>SQRT(Päälaskenta!$D$20^2+(Päälaskenta!$D$20/(1/Päälaskenta!$E$20))^2)</f>
        <v>1.8029999999999999</v>
      </c>
      <c r="AL1205" s="134">
        <f>IF(Päälaskenta!$F$28&lt;Kaksitasouoma_matriisi!L1205,AK1205*Päälaskenta!$F$28*COS(ATAN(1/Päälaskenta!$E$20)),AK1205*Kaksitasouoma_matriisi!L1205*COS(ATAN(1/Päälaskenta!$E$20)))</f>
        <v>0.375</v>
      </c>
      <c r="AM1205" s="134"/>
      <c r="AN1205" s="134">
        <f t="shared" si="303"/>
        <v>1.625</v>
      </c>
      <c r="AO1205" s="8">
        <f t="shared" si="296"/>
        <v>0.51804386636062205</v>
      </c>
      <c r="AP1205" s="134">
        <f>Refererenssiarvoja!$B$16*H1205^(1/6)/(Refererenssiarvoja!$B$15^0.5)*(Päälaskenta!$G$28/2)^0.5*(1-AO1205)^(-1.5)</f>
        <v>0.127</v>
      </c>
      <c r="AQ1205" s="8">
        <f>Refererenssiarvoja!$B$16*Kaksitasouoma_matriisi!O1205^(1/6)/(SQRT((2*Refererenssiarvoja!$B$15)/(Päälaskenta!$F$31*Päälaskenta!$G$31*Päälaskenta!$F$28))+SQRT(Refererenssiarvoja!$B$15)/Refererenssiarvoja!$B$17*LN(Kaksitasouoma_matriisi!L1205/Päälaskenta!$F$28))</f>
        <v>-0.22672743072665499</v>
      </c>
      <c r="AR1205" s="8">
        <f>Refererenssiarvoja!$B$16*Kaksitasouoma_matriisi!O1205^(1/6)/(SQRT((2*Refererenssiarvoja!$B$15)/(Päälaskenta!$F$31*Päälaskenta!$G$31*L1205)))</f>
        <v>0.27894241486965499</v>
      </c>
    </row>
    <row r="1206" spans="1:44" x14ac:dyDescent="0.2">
      <c r="A1206" s="8">
        <v>1204</v>
      </c>
      <c r="B1206" s="8">
        <f>IF(Päälaskenta!C$7,Päälaskenta!E$7,Päälaskenta!G$5)</f>
        <v>2.5</v>
      </c>
      <c r="C1206" s="56">
        <v>0.79600000000000004</v>
      </c>
      <c r="D1206" s="93">
        <f t="shared" si="289"/>
        <v>3.1406999999999998</v>
      </c>
      <c r="E1206" s="8">
        <f>IF(Päälaskenta!$C$26,Kaksitasouoma_matriisi!AP1206,Kaksitasouoma_matriisi!AC1206)</f>
        <v>0.10323052847782099</v>
      </c>
      <c r="F1206" s="56">
        <f>IF(D1206&lt;Päälaskenta!H$24,(SQRT(POWER(Päälaskenta!C$24/(2*Päälaskenta!E$24),2)+(D1206/Päälaskenta!E$24))-Päälaskenta!C$24/(2*Päälaskenta!E$24)),IF(D1206=Päälaskenta!H$24,Päälaskenta!D$24,Päälaskenta!D$24+(SQRT(POWER((Päälaskenta!C$20+Päälaskenta!G$24)/(2*Päälaskenta!E$20),2)+((D1206-Päälaskenta!H$24)/Päälaskenta!E$20))-(Päälaskenta!C$20+Päälaskenta!G$24)/(2*Päälaskenta!E$20))))</f>
        <v>0.95099999999999996</v>
      </c>
      <c r="G1206" s="57">
        <f>IF(F1206&gt;Päälaskenta!D$24,(2*SQRT((POWER(Päälaskenta!D$24,2))+POWER(Päälaskenta!E$24*Päälaskenta!D$24,2))+Päälaskenta!C$24)+(2*SQRT((POWER((F1206-Päälaskenta!D$24),2))+POWER(Päälaskenta!E$20*(F1206-Päälaskenta!D$24),2))+Päälaskenta!C$20),(2*SQRT((POWER(F1206,2))+POWER(Päälaskenta!E$24*F1206,2))+Päälaskenta!C$24))</f>
        <v>8.8800000000000008</v>
      </c>
      <c r="H1206" s="57">
        <f t="shared" si="290"/>
        <v>0.35</v>
      </c>
      <c r="I1206" s="62">
        <f t="shared" si="291"/>
        <v>2.7375E-2</v>
      </c>
      <c r="J1206" s="8">
        <f>IF(F1206&lt;Päälaskenta!$D$24,0,Kaksitasouoma_matriisi!F1206-Päälaskenta!$D$24)</f>
        <v>0.251</v>
      </c>
      <c r="L1206" s="8">
        <f>IF(F1206&gt;Päälaskenta!D$24,F1206-Päälaskenta!D$24,0)</f>
        <v>0.251</v>
      </c>
      <c r="M1206" s="8">
        <f>IF(F1206&gt;Päälaskenta!D$24,(Päälaskenta!C$20+(Päälaskenta!E$20*(Kaksitasouoma_matriisi!F1206-Päälaskenta!D$24)))*(Kaksitasouoma_matriisi!F1206-Päälaskenta!D$24),0)</f>
        <v>1.3495014999999999</v>
      </c>
      <c r="N1206" s="8">
        <f>IF(F1206&gt;Päälaskenta!D$24,(2*SQRT((POWER((F1206-Päälaskenta!D$24),2))+POWER(Päälaskenta!E$20*(F1206-Päälaskenta!D$24),2))+Päälaskenta!C$20),0)</f>
        <v>5.9049933701414599</v>
      </c>
      <c r="O1206" s="8">
        <f t="shared" si="297"/>
        <v>0.22853565032329101</v>
      </c>
      <c r="P1206" s="8">
        <f>IF(Päälaskenta!$C$29,IF(L1206&gt;Päälaskenta!$F$28,Kaksitasouoma_matriisi!AQ1206,Kaksitasouoma_matriisi!AR1206),Päälaskenta!$F$20)</f>
        <v>0.12</v>
      </c>
      <c r="Q1206" s="8">
        <f t="shared" si="298"/>
        <v>4.2036649836353899</v>
      </c>
      <c r="R1206" s="8">
        <f t="shared" si="292"/>
        <v>0.46812858476722602</v>
      </c>
      <c r="S1206" s="8">
        <f t="shared" si="299"/>
        <v>0.34689000698941502</v>
      </c>
      <c r="U1206" s="93">
        <f>IF(F1206&gt;Päälaskenta!D$24,Päälaskenta!H$24+L1206*Päälaskenta!G$24,F1206*Päälaskenta!C$24 + F1206*F1206*Päälaskenta!E$24)</f>
        <v>1.7924</v>
      </c>
      <c r="V1206" s="8">
        <f>IF(F1206&gt;Päälaskenta!D$24,2*SQRT(POWER(Päälaskenta!D$24,2)+POWER(Päälaskenta!E$24*Päälaskenta!D$24,2))+Päälaskenta!C$24,(2*SQRT((POWER(F1206,2))+POWER(Päälaskenta!E$24*F1206,2))+Päälaskenta!C$24))</f>
        <v>2.9798989873223301</v>
      </c>
      <c r="W1206" s="8">
        <f t="shared" si="300"/>
        <v>0.60149689893032598</v>
      </c>
      <c r="X1206" s="8">
        <f>Päälaskenta!F$24</f>
        <v>7.0000000000000007E-2</v>
      </c>
      <c r="Y1206" s="8">
        <f t="shared" si="301"/>
        <v>18.245642324342999</v>
      </c>
      <c r="Z1206" s="8">
        <f t="shared" si="293"/>
        <v>2.0318714152327702</v>
      </c>
      <c r="AA1206" s="8">
        <f t="shared" si="302"/>
        <v>1.13360377997811</v>
      </c>
      <c r="AC1206" s="8">
        <f t="shared" si="294"/>
        <v>0.10323052847782099</v>
      </c>
      <c r="AE1206" s="8">
        <v>1204</v>
      </c>
      <c r="AF1206" s="8">
        <f t="shared" si="304"/>
        <v>22.449307307978401</v>
      </c>
      <c r="AG1206" s="8">
        <f t="shared" si="295"/>
        <v>1.24014974208105E-2</v>
      </c>
      <c r="AJ1206" s="132">
        <f>IF(Päälaskenta!$F$28&lt;Kaksitasouoma_matriisi!L1206,Päälaskenta!$C$20*Päälaskenta!$F$28,Päälaskenta!$C$20*Kaksitasouoma_matriisi!L1206)</f>
        <v>1.2549999999999999</v>
      </c>
      <c r="AK1206" s="134">
        <f>SQRT(Päälaskenta!$D$20^2+(Päälaskenta!$D$20/(1/Päälaskenta!$E$20))^2)</f>
        <v>1.8029999999999999</v>
      </c>
      <c r="AL1206" s="134">
        <f>IF(Päälaskenta!$F$28&lt;Kaksitasouoma_matriisi!L1206,AK1206*Päälaskenta!$F$28*COS(ATAN(1/Päälaskenta!$E$20)),AK1206*Kaksitasouoma_matriisi!L1206*COS(ATAN(1/Päälaskenta!$E$20)))</f>
        <v>0.377</v>
      </c>
      <c r="AM1206" s="134"/>
      <c r="AN1206" s="134">
        <f t="shared" si="303"/>
        <v>1.6319999999999999</v>
      </c>
      <c r="AO1206" s="8">
        <f t="shared" si="296"/>
        <v>0.51962938198490805</v>
      </c>
      <c r="AP1206" s="134">
        <f>Refererenssiarvoja!$B$16*H1206^(1/6)/(Refererenssiarvoja!$B$15^0.5)*(Päälaskenta!$G$28/2)^0.5*(1-AO1206)^(-1.5)</f>
        <v>0.127</v>
      </c>
      <c r="AQ1206" s="8">
        <f>Refererenssiarvoja!$B$16*Kaksitasouoma_matriisi!O1206^(1/6)/(SQRT((2*Refererenssiarvoja!$B$15)/(Päälaskenta!$F$31*Päälaskenta!$G$31*Päälaskenta!$F$28))+SQRT(Refererenssiarvoja!$B$15)/Refererenssiarvoja!$B$17*LN(Kaksitasouoma_matriisi!L1206/Päälaskenta!$F$28))</f>
        <v>-0.228942149199369</v>
      </c>
      <c r="AR1206" s="8">
        <f>Refererenssiarvoja!$B$16*Kaksitasouoma_matriisi!O1206^(1/6)/(SQRT((2*Refererenssiarvoja!$B$15)/(Päälaskenta!$F$31*Päälaskenta!$G$31*L1206)))</f>
        <v>0.27967030246046298</v>
      </c>
    </row>
    <row r="1207" spans="1:44" x14ac:dyDescent="0.2">
      <c r="A1207" s="8">
        <v>1205</v>
      </c>
      <c r="B1207" s="8">
        <f>IF(Päälaskenta!C$7,Päälaskenta!E$7,Päälaskenta!G$5)</f>
        <v>2.5</v>
      </c>
      <c r="C1207" s="56">
        <v>0.79500000000000004</v>
      </c>
      <c r="D1207" s="93">
        <f t="shared" si="289"/>
        <v>3.1446999999999998</v>
      </c>
      <c r="E1207" s="8">
        <f>IF(Päälaskenta!$C$26,Kaksitasouoma_matriisi!AP1207,Kaksitasouoma_matriisi!AC1207)</f>
        <v>0.10323052847782099</v>
      </c>
      <c r="F1207" s="56">
        <f>IF(D1207&lt;Päälaskenta!H$24,(SQRT(POWER(Päälaskenta!C$24/(2*Päälaskenta!E$24),2)+(D1207/Päälaskenta!E$24))-Päälaskenta!C$24/(2*Päälaskenta!E$24)),IF(D1207=Päälaskenta!H$24,Päälaskenta!D$24,Päälaskenta!D$24+(SQRT(POWER((Päälaskenta!C$20+Päälaskenta!G$24)/(2*Päälaskenta!E$20),2)+((D1207-Päälaskenta!H$24)/Päälaskenta!E$20))-(Päälaskenta!C$20+Päälaskenta!G$24)/(2*Päälaskenta!E$20))))</f>
        <v>0.95099999999999996</v>
      </c>
      <c r="G1207" s="57">
        <f>IF(F1207&gt;Päälaskenta!D$24,(2*SQRT((POWER(Päälaskenta!D$24,2))+POWER(Päälaskenta!E$24*Päälaskenta!D$24,2))+Päälaskenta!C$24)+(2*SQRT((POWER((F1207-Päälaskenta!D$24),2))+POWER(Päälaskenta!E$20*(F1207-Päälaskenta!D$24),2))+Päälaskenta!C$20),(2*SQRT((POWER(F1207,2))+POWER(Päälaskenta!E$24*F1207,2))+Päälaskenta!C$24))</f>
        <v>8.8800000000000008</v>
      </c>
      <c r="H1207" s="57">
        <f t="shared" si="290"/>
        <v>0.35</v>
      </c>
      <c r="I1207" s="62">
        <f t="shared" si="291"/>
        <v>2.7306E-2</v>
      </c>
      <c r="J1207" s="8">
        <f>IF(F1207&lt;Päälaskenta!$D$24,0,Kaksitasouoma_matriisi!F1207-Päälaskenta!$D$24)</f>
        <v>0.251</v>
      </c>
      <c r="L1207" s="8">
        <f>IF(F1207&gt;Päälaskenta!D$24,F1207-Päälaskenta!D$24,0)</f>
        <v>0.251</v>
      </c>
      <c r="M1207" s="8">
        <f>IF(F1207&gt;Päälaskenta!D$24,(Päälaskenta!C$20+(Päälaskenta!E$20*(Kaksitasouoma_matriisi!F1207-Päälaskenta!D$24)))*(Kaksitasouoma_matriisi!F1207-Päälaskenta!D$24),0)</f>
        <v>1.3495014999999999</v>
      </c>
      <c r="N1207" s="8">
        <f>IF(F1207&gt;Päälaskenta!D$24,(2*SQRT((POWER((F1207-Päälaskenta!D$24),2))+POWER(Päälaskenta!E$20*(F1207-Päälaskenta!D$24),2))+Päälaskenta!C$20),0)</f>
        <v>5.9049933701414599</v>
      </c>
      <c r="O1207" s="8">
        <f t="shared" si="297"/>
        <v>0.22853565032329101</v>
      </c>
      <c r="P1207" s="8">
        <f>IF(Päälaskenta!$C$29,IF(L1207&gt;Päälaskenta!$F$28,Kaksitasouoma_matriisi!AQ1207,Kaksitasouoma_matriisi!AR1207),Päälaskenta!$F$20)</f>
        <v>0.12</v>
      </c>
      <c r="Q1207" s="8">
        <f t="shared" si="298"/>
        <v>4.2036649836353899</v>
      </c>
      <c r="R1207" s="8">
        <f t="shared" si="292"/>
        <v>0.46812858476722602</v>
      </c>
      <c r="S1207" s="8">
        <f t="shared" si="299"/>
        <v>0.34689000698941502</v>
      </c>
      <c r="U1207" s="93">
        <f>IF(F1207&gt;Päälaskenta!D$24,Päälaskenta!H$24+L1207*Päälaskenta!G$24,F1207*Päälaskenta!C$24 + F1207*F1207*Päälaskenta!E$24)</f>
        <v>1.7924</v>
      </c>
      <c r="V1207" s="8">
        <f>IF(F1207&gt;Päälaskenta!D$24,2*SQRT(POWER(Päälaskenta!D$24,2)+POWER(Päälaskenta!E$24*Päälaskenta!D$24,2))+Päälaskenta!C$24,(2*SQRT((POWER(F1207,2))+POWER(Päälaskenta!E$24*F1207,2))+Päälaskenta!C$24))</f>
        <v>2.9798989873223301</v>
      </c>
      <c r="W1207" s="8">
        <f t="shared" si="300"/>
        <v>0.60149689893032598</v>
      </c>
      <c r="X1207" s="8">
        <f>Päälaskenta!F$24</f>
        <v>7.0000000000000007E-2</v>
      </c>
      <c r="Y1207" s="8">
        <f t="shared" si="301"/>
        <v>18.245642324342999</v>
      </c>
      <c r="Z1207" s="8">
        <f t="shared" si="293"/>
        <v>2.0318714152327702</v>
      </c>
      <c r="AA1207" s="8">
        <f t="shared" si="302"/>
        <v>1.13360377997811</v>
      </c>
      <c r="AC1207" s="8">
        <f t="shared" si="294"/>
        <v>0.10323052847782099</v>
      </c>
      <c r="AE1207" s="8">
        <v>1205</v>
      </c>
      <c r="AF1207" s="8">
        <f t="shared" si="304"/>
        <v>22.449307307978401</v>
      </c>
      <c r="AG1207" s="8">
        <f t="shared" si="295"/>
        <v>1.24014974208105E-2</v>
      </c>
      <c r="AJ1207" s="132">
        <f>IF(Päälaskenta!$F$28&lt;Kaksitasouoma_matriisi!L1207,Päälaskenta!$C$20*Päälaskenta!$F$28,Päälaskenta!$C$20*Kaksitasouoma_matriisi!L1207)</f>
        <v>1.2549999999999999</v>
      </c>
      <c r="AK1207" s="134">
        <f>SQRT(Päälaskenta!$D$20^2+(Päälaskenta!$D$20/(1/Päälaskenta!$E$20))^2)</f>
        <v>1.8029999999999999</v>
      </c>
      <c r="AL1207" s="134">
        <f>IF(Päälaskenta!$F$28&lt;Kaksitasouoma_matriisi!L1207,AK1207*Päälaskenta!$F$28*COS(ATAN(1/Päälaskenta!$E$20)),AK1207*Kaksitasouoma_matriisi!L1207*COS(ATAN(1/Päälaskenta!$E$20)))</f>
        <v>0.377</v>
      </c>
      <c r="AM1207" s="134"/>
      <c r="AN1207" s="134">
        <f t="shared" si="303"/>
        <v>1.6319999999999999</v>
      </c>
      <c r="AO1207" s="8">
        <f t="shared" si="296"/>
        <v>0.51896842306102298</v>
      </c>
      <c r="AP1207" s="134">
        <f>Refererenssiarvoja!$B$16*H1207^(1/6)/(Refererenssiarvoja!$B$15^0.5)*(Päälaskenta!$G$28/2)^0.5*(1-AO1207)^(-1.5)</f>
        <v>0.127</v>
      </c>
      <c r="AQ1207" s="8">
        <f>Refererenssiarvoja!$B$16*Kaksitasouoma_matriisi!O1207^(1/6)/(SQRT((2*Refererenssiarvoja!$B$15)/(Päälaskenta!$F$31*Päälaskenta!$G$31*Päälaskenta!$F$28))+SQRT(Refererenssiarvoja!$B$15)/Refererenssiarvoja!$B$17*LN(Kaksitasouoma_matriisi!L1207/Päälaskenta!$F$28))</f>
        <v>-0.228942149199369</v>
      </c>
      <c r="AR1207" s="8">
        <f>Refererenssiarvoja!$B$16*Kaksitasouoma_matriisi!O1207^(1/6)/(SQRT((2*Refererenssiarvoja!$B$15)/(Päälaskenta!$F$31*Päälaskenta!$G$31*L1207)))</f>
        <v>0.27967030246046298</v>
      </c>
    </row>
    <row r="1208" spans="1:44" x14ac:dyDescent="0.2">
      <c r="A1208" s="8">
        <v>1206</v>
      </c>
      <c r="B1208" s="8">
        <f>IF(Päälaskenta!C$7,Päälaskenta!E$7,Päälaskenta!G$5)</f>
        <v>2.5</v>
      </c>
      <c r="C1208" s="56">
        <v>0.79400000000000004</v>
      </c>
      <c r="D1208" s="93">
        <f t="shared" si="289"/>
        <v>3.1486000000000001</v>
      </c>
      <c r="E1208" s="8">
        <f>IF(Päälaskenta!$C$26,Kaksitasouoma_matriisi!AP1208,Kaksitasouoma_matriisi!AC1208)</f>
        <v>0.103237330885838</v>
      </c>
      <c r="F1208" s="56">
        <f>IF(D1208&lt;Päälaskenta!H$24,(SQRT(POWER(Päälaskenta!C$24/(2*Päälaskenta!E$24),2)+(D1208/Päälaskenta!E$24))-Päälaskenta!C$24/(2*Päälaskenta!E$24)),IF(D1208=Päälaskenta!H$24,Päälaskenta!D$24,Päälaskenta!D$24+(SQRT(POWER((Päälaskenta!C$20+Päälaskenta!G$24)/(2*Päälaskenta!E$20),2)+((D1208-Päälaskenta!H$24)/Päälaskenta!E$20))-(Päälaskenta!C$20+Päälaskenta!G$24)/(2*Päälaskenta!E$20))))</f>
        <v>0.95199999999999996</v>
      </c>
      <c r="G1208" s="57">
        <f>IF(F1208&gt;Päälaskenta!D$24,(2*SQRT((POWER(Päälaskenta!D$24,2))+POWER(Päälaskenta!E$24*Päälaskenta!D$24,2))+Päälaskenta!C$24)+(2*SQRT((POWER((F1208-Päälaskenta!D$24),2))+POWER(Päälaskenta!E$20*(F1208-Päälaskenta!D$24),2))+Päälaskenta!C$20),(2*SQRT((POWER(F1208,2))+POWER(Päälaskenta!E$24*F1208,2))+Päälaskenta!C$24))</f>
        <v>8.89</v>
      </c>
      <c r="H1208" s="57">
        <f t="shared" si="290"/>
        <v>0.35</v>
      </c>
      <c r="I1208" s="62">
        <f t="shared" si="291"/>
        <v>2.7241000000000001E-2</v>
      </c>
      <c r="J1208" s="8">
        <f>IF(F1208&lt;Päälaskenta!$D$24,0,Kaksitasouoma_matriisi!F1208-Päälaskenta!$D$24)</f>
        <v>0.252</v>
      </c>
      <c r="L1208" s="8">
        <f>IF(F1208&gt;Päälaskenta!D$24,F1208-Päälaskenta!D$24,0)</f>
        <v>0.252</v>
      </c>
      <c r="M1208" s="8">
        <f>IF(F1208&gt;Päälaskenta!D$24,(Päälaskenta!C$20+(Päälaskenta!E$20*(Kaksitasouoma_matriisi!F1208-Päälaskenta!D$24)))*(Kaksitasouoma_matriisi!F1208-Päälaskenta!D$24),0)</f>
        <v>1.355256</v>
      </c>
      <c r="N1208" s="8">
        <f>IF(F1208&gt;Päälaskenta!D$24,(2*SQRT((POWER((F1208-Päälaskenta!D$24),2))+POWER(Päälaskenta!E$20*(F1208-Päälaskenta!D$24),2))+Päälaskenta!C$20),0)</f>
        <v>5.9085989214169299</v>
      </c>
      <c r="O1208" s="8">
        <f t="shared" si="297"/>
        <v>0.22937011261461601</v>
      </c>
      <c r="P1208" s="8">
        <f>IF(Päälaskenta!$C$29,IF(L1208&gt;Päälaskenta!$F$28,Kaksitasouoma_matriisi!AQ1208,Kaksitasouoma_matriisi!AR1208),Päälaskenta!$F$20)</f>
        <v>0.12</v>
      </c>
      <c r="Q1208" s="8">
        <f t="shared" si="298"/>
        <v>4.2318601889568201</v>
      </c>
      <c r="R1208" s="8">
        <f t="shared" si="292"/>
        <v>0.46982584734115101</v>
      </c>
      <c r="S1208" s="8">
        <f t="shared" si="299"/>
        <v>0.346669446467052</v>
      </c>
      <c r="U1208" s="93">
        <f>IF(F1208&gt;Päälaskenta!D$24,Päälaskenta!H$24+L1208*Päälaskenta!G$24,F1208*Päälaskenta!C$24 + F1208*F1208*Päälaskenta!E$24)</f>
        <v>1.7948</v>
      </c>
      <c r="V1208" s="8">
        <f>IF(F1208&gt;Päälaskenta!D$24,2*SQRT(POWER(Päälaskenta!D$24,2)+POWER(Päälaskenta!E$24*Päälaskenta!D$24,2))+Päälaskenta!C$24,(2*SQRT((POWER(F1208,2))+POWER(Päälaskenta!E$24*F1208,2))+Päälaskenta!C$24))</f>
        <v>2.9798989873223301</v>
      </c>
      <c r="W1208" s="8">
        <f t="shared" si="300"/>
        <v>0.60230229535826196</v>
      </c>
      <c r="X1208" s="8">
        <f>Päälaskenta!F$24</f>
        <v>7.0000000000000007E-2</v>
      </c>
      <c r="Y1208" s="8">
        <f t="shared" si="301"/>
        <v>18.286378286564801</v>
      </c>
      <c r="Z1208" s="8">
        <f t="shared" si="293"/>
        <v>2.0301741526588502</v>
      </c>
      <c r="AA1208" s="8">
        <f t="shared" si="302"/>
        <v>1.1311422736008701</v>
      </c>
      <c r="AC1208" s="8">
        <f t="shared" si="294"/>
        <v>0.103237330885838</v>
      </c>
      <c r="AE1208" s="8">
        <v>1206</v>
      </c>
      <c r="AF1208" s="8">
        <f t="shared" si="304"/>
        <v>22.518238475521599</v>
      </c>
      <c r="AG1208" s="8">
        <f t="shared" si="295"/>
        <v>1.2325688534065699E-2</v>
      </c>
      <c r="AJ1208" s="132">
        <f>IF(Päälaskenta!$F$28&lt;Kaksitasouoma_matriisi!L1208,Päälaskenta!$C$20*Päälaskenta!$F$28,Päälaskenta!$C$20*Kaksitasouoma_matriisi!L1208)</f>
        <v>1.26</v>
      </c>
      <c r="AK1208" s="134">
        <f>SQRT(Päälaskenta!$D$20^2+(Päälaskenta!$D$20/(1/Päälaskenta!$E$20))^2)</f>
        <v>1.8029999999999999</v>
      </c>
      <c r="AL1208" s="134">
        <f>IF(Päälaskenta!$F$28&lt;Kaksitasouoma_matriisi!L1208,AK1208*Päälaskenta!$F$28*COS(ATAN(1/Päälaskenta!$E$20)),AK1208*Kaksitasouoma_matriisi!L1208*COS(ATAN(1/Päälaskenta!$E$20)))</f>
        <v>0.378</v>
      </c>
      <c r="AM1208" s="134"/>
      <c r="AN1208" s="134">
        <f t="shared" si="303"/>
        <v>1.6379999999999999</v>
      </c>
      <c r="AO1208" s="8">
        <f t="shared" si="296"/>
        <v>0.520231213872832</v>
      </c>
      <c r="AP1208" s="134">
        <f>Refererenssiarvoja!$B$16*H1208^(1/6)/(Refererenssiarvoja!$B$15^0.5)*(Päälaskenta!$G$28/2)^0.5*(1-AO1208)^(-1.5)</f>
        <v>0.128</v>
      </c>
      <c r="AQ1208" s="8">
        <f>Refererenssiarvoja!$B$16*Kaksitasouoma_matriisi!O1208^(1/6)/(SQRT((2*Refererenssiarvoja!$B$15)/(Päälaskenta!$F$31*Päälaskenta!$G$31*Päälaskenta!$F$28))+SQRT(Refererenssiarvoja!$B$15)/Refererenssiarvoja!$B$17*LN(Kaksitasouoma_matriisi!L1208/Päälaskenta!$F$28))</f>
        <v>-0.23118877679314701</v>
      </c>
      <c r="AR1208" s="8">
        <f>Refererenssiarvoja!$B$16*Kaksitasouoma_matriisi!O1208^(1/6)/(SQRT((2*Refererenssiarvoja!$B$15)/(Päälaskenta!$F$31*Päälaskenta!$G$31*L1208)))</f>
        <v>0.28039713606912597</v>
      </c>
    </row>
    <row r="1209" spans="1:44" x14ac:dyDescent="0.2">
      <c r="A1209" s="8">
        <v>1207</v>
      </c>
      <c r="B1209" s="8">
        <f>IF(Päälaskenta!C$7,Päälaskenta!E$7,Päälaskenta!G$5)</f>
        <v>2.5</v>
      </c>
      <c r="C1209" s="56">
        <v>0.79300000000000004</v>
      </c>
      <c r="D1209" s="93">
        <f t="shared" si="289"/>
        <v>3.1526000000000001</v>
      </c>
      <c r="E1209" s="8">
        <f>IF(Päälaskenta!$C$26,Kaksitasouoma_matriisi!AP1209,Kaksitasouoma_matriisi!AC1209)</f>
        <v>0.103237330885838</v>
      </c>
      <c r="F1209" s="56">
        <f>IF(D1209&lt;Päälaskenta!H$24,(SQRT(POWER(Päälaskenta!C$24/(2*Päälaskenta!E$24),2)+(D1209/Päälaskenta!E$24))-Päälaskenta!C$24/(2*Päälaskenta!E$24)),IF(D1209=Päälaskenta!H$24,Päälaskenta!D$24,Päälaskenta!D$24+(SQRT(POWER((Päälaskenta!C$20+Päälaskenta!G$24)/(2*Päälaskenta!E$20),2)+((D1209-Päälaskenta!H$24)/Päälaskenta!E$20))-(Päälaskenta!C$20+Päälaskenta!G$24)/(2*Päälaskenta!E$20))))</f>
        <v>0.95199999999999996</v>
      </c>
      <c r="G1209" s="57">
        <f>IF(F1209&gt;Päälaskenta!D$24,(2*SQRT((POWER(Päälaskenta!D$24,2))+POWER(Päälaskenta!E$24*Päälaskenta!D$24,2))+Päälaskenta!C$24)+(2*SQRT((POWER((F1209-Päälaskenta!D$24),2))+POWER(Päälaskenta!E$20*(F1209-Päälaskenta!D$24),2))+Päälaskenta!C$20),(2*SQRT((POWER(F1209,2))+POWER(Päälaskenta!E$24*F1209,2))+Päälaskenta!C$24))</f>
        <v>8.89</v>
      </c>
      <c r="H1209" s="57">
        <f t="shared" si="290"/>
        <v>0.35</v>
      </c>
      <c r="I1209" s="62">
        <f t="shared" si="291"/>
        <v>2.7172000000000002E-2</v>
      </c>
      <c r="J1209" s="8">
        <f>IF(F1209&lt;Päälaskenta!$D$24,0,Kaksitasouoma_matriisi!F1209-Päälaskenta!$D$24)</f>
        <v>0.252</v>
      </c>
      <c r="L1209" s="8">
        <f>IF(F1209&gt;Päälaskenta!D$24,F1209-Päälaskenta!D$24,0)</f>
        <v>0.252</v>
      </c>
      <c r="M1209" s="8">
        <f>IF(F1209&gt;Päälaskenta!D$24,(Päälaskenta!C$20+(Päälaskenta!E$20*(Kaksitasouoma_matriisi!F1209-Päälaskenta!D$24)))*(Kaksitasouoma_matriisi!F1209-Päälaskenta!D$24),0)</f>
        <v>1.355256</v>
      </c>
      <c r="N1209" s="8">
        <f>IF(F1209&gt;Päälaskenta!D$24,(2*SQRT((POWER((F1209-Päälaskenta!D$24),2))+POWER(Päälaskenta!E$20*(F1209-Päälaskenta!D$24),2))+Päälaskenta!C$20),0)</f>
        <v>5.9085989214169299</v>
      </c>
      <c r="O1209" s="8">
        <f t="shared" si="297"/>
        <v>0.22937011261461601</v>
      </c>
      <c r="P1209" s="8">
        <f>IF(Päälaskenta!$C$29,IF(L1209&gt;Päälaskenta!$F$28,Kaksitasouoma_matriisi!AQ1209,Kaksitasouoma_matriisi!AR1209),Päälaskenta!$F$20)</f>
        <v>0.12</v>
      </c>
      <c r="Q1209" s="8">
        <f t="shared" si="298"/>
        <v>4.2318601889568201</v>
      </c>
      <c r="R1209" s="8">
        <f t="shared" si="292"/>
        <v>0.46982584734115101</v>
      </c>
      <c r="S1209" s="8">
        <f t="shared" si="299"/>
        <v>0.346669446467052</v>
      </c>
      <c r="U1209" s="93">
        <f>IF(F1209&gt;Päälaskenta!D$24,Päälaskenta!H$24+L1209*Päälaskenta!G$24,F1209*Päälaskenta!C$24 + F1209*F1209*Päälaskenta!E$24)</f>
        <v>1.7948</v>
      </c>
      <c r="V1209" s="8">
        <f>IF(F1209&gt;Päälaskenta!D$24,2*SQRT(POWER(Päälaskenta!D$24,2)+POWER(Päälaskenta!E$24*Päälaskenta!D$24,2))+Päälaskenta!C$24,(2*SQRT((POWER(F1209,2))+POWER(Päälaskenta!E$24*F1209,2))+Päälaskenta!C$24))</f>
        <v>2.9798989873223301</v>
      </c>
      <c r="W1209" s="8">
        <f t="shared" si="300"/>
        <v>0.60230229535826196</v>
      </c>
      <c r="X1209" s="8">
        <f>Päälaskenta!F$24</f>
        <v>7.0000000000000007E-2</v>
      </c>
      <c r="Y1209" s="8">
        <f t="shared" si="301"/>
        <v>18.286378286564801</v>
      </c>
      <c r="Z1209" s="8">
        <f t="shared" si="293"/>
        <v>2.0301741526588502</v>
      </c>
      <c r="AA1209" s="8">
        <f t="shared" si="302"/>
        <v>1.1311422736008701</v>
      </c>
      <c r="AC1209" s="8">
        <f t="shared" si="294"/>
        <v>0.103237330885838</v>
      </c>
      <c r="AE1209" s="8">
        <v>1207</v>
      </c>
      <c r="AF1209" s="8">
        <f t="shared" si="304"/>
        <v>22.518238475521599</v>
      </c>
      <c r="AG1209" s="8">
        <f t="shared" si="295"/>
        <v>1.2325688534065699E-2</v>
      </c>
      <c r="AJ1209" s="132">
        <f>IF(Päälaskenta!$F$28&lt;Kaksitasouoma_matriisi!L1209,Päälaskenta!$C$20*Päälaskenta!$F$28,Päälaskenta!$C$20*Kaksitasouoma_matriisi!L1209)</f>
        <v>1.26</v>
      </c>
      <c r="AK1209" s="134">
        <f>SQRT(Päälaskenta!$D$20^2+(Päälaskenta!$D$20/(1/Päälaskenta!$E$20))^2)</f>
        <v>1.8029999999999999</v>
      </c>
      <c r="AL1209" s="134">
        <f>IF(Päälaskenta!$F$28&lt;Kaksitasouoma_matriisi!L1209,AK1209*Päälaskenta!$F$28*COS(ATAN(1/Päälaskenta!$E$20)),AK1209*Kaksitasouoma_matriisi!L1209*COS(ATAN(1/Päälaskenta!$E$20)))</f>
        <v>0.378</v>
      </c>
      <c r="AM1209" s="134"/>
      <c r="AN1209" s="134">
        <f t="shared" si="303"/>
        <v>1.6379999999999999</v>
      </c>
      <c r="AO1209" s="8">
        <f t="shared" si="296"/>
        <v>0.51957114762418299</v>
      </c>
      <c r="AP1209" s="134">
        <f>Refererenssiarvoja!$B$16*H1209^(1/6)/(Refererenssiarvoja!$B$15^0.5)*(Päälaskenta!$G$28/2)^0.5*(1-AO1209)^(-1.5)</f>
        <v>0.127</v>
      </c>
      <c r="AQ1209" s="8">
        <f>Refererenssiarvoja!$B$16*Kaksitasouoma_matriisi!O1209^(1/6)/(SQRT((2*Refererenssiarvoja!$B$15)/(Päälaskenta!$F$31*Päälaskenta!$G$31*Päälaskenta!$F$28))+SQRT(Refererenssiarvoja!$B$15)/Refererenssiarvoja!$B$17*LN(Kaksitasouoma_matriisi!L1209/Päälaskenta!$F$28))</f>
        <v>-0.23118877679314701</v>
      </c>
      <c r="AR1209" s="8">
        <f>Refererenssiarvoja!$B$16*Kaksitasouoma_matriisi!O1209^(1/6)/(SQRT((2*Refererenssiarvoja!$B$15)/(Päälaskenta!$F$31*Päälaskenta!$G$31*L1209)))</f>
        <v>0.28039713606912597</v>
      </c>
    </row>
    <row r="1210" spans="1:44" x14ac:dyDescent="0.2">
      <c r="A1210" s="8">
        <v>1208</v>
      </c>
      <c r="B1210" s="8">
        <f>IF(Päälaskenta!C$7,Päälaskenta!E$7,Päälaskenta!G$5)</f>
        <v>2.5</v>
      </c>
      <c r="C1210" s="56">
        <v>0.79200000000000004</v>
      </c>
      <c r="D1210" s="93">
        <f t="shared" si="289"/>
        <v>3.1566000000000001</v>
      </c>
      <c r="E1210" s="8">
        <f>IF(Päälaskenta!$C$26,Kaksitasouoma_matriisi!AP1210,Kaksitasouoma_matriisi!AC1210)</f>
        <v>0.10324412777740299</v>
      </c>
      <c r="F1210" s="56">
        <f>IF(D1210&lt;Päälaskenta!H$24,(SQRT(POWER(Päälaskenta!C$24/(2*Päälaskenta!E$24),2)+(D1210/Päälaskenta!E$24))-Päälaskenta!C$24/(2*Päälaskenta!E$24)),IF(D1210=Päälaskenta!H$24,Päälaskenta!D$24,Päälaskenta!D$24+(SQRT(POWER((Päälaskenta!C$20+Päälaskenta!G$24)/(2*Päälaskenta!E$20),2)+((D1210-Päälaskenta!H$24)/Päälaskenta!E$20))-(Päälaskenta!C$20+Päälaskenta!G$24)/(2*Päälaskenta!E$20))))</f>
        <v>0.95299999999999996</v>
      </c>
      <c r="G1210" s="57">
        <f>IF(F1210&gt;Päälaskenta!D$24,(2*SQRT((POWER(Päälaskenta!D$24,2))+POWER(Päälaskenta!E$24*Päälaskenta!D$24,2))+Päälaskenta!C$24)+(2*SQRT((POWER((F1210-Päälaskenta!D$24),2))+POWER(Päälaskenta!E$20*(F1210-Päälaskenta!D$24),2))+Päälaskenta!C$20),(2*SQRT((POWER(F1210,2))+POWER(Päälaskenta!E$24*F1210,2))+Päälaskenta!C$24))</f>
        <v>8.89</v>
      </c>
      <c r="H1210" s="57">
        <f t="shared" si="290"/>
        <v>0.36</v>
      </c>
      <c r="I1210" s="62">
        <f t="shared" si="291"/>
        <v>2.6107999999999999E-2</v>
      </c>
      <c r="J1210" s="8">
        <f>IF(F1210&lt;Päälaskenta!$D$24,0,Kaksitasouoma_matriisi!F1210-Päälaskenta!$D$24)</f>
        <v>0.253</v>
      </c>
      <c r="L1210" s="8">
        <f>IF(F1210&gt;Päälaskenta!D$24,F1210-Päälaskenta!D$24,0)</f>
        <v>0.253</v>
      </c>
      <c r="M1210" s="8">
        <f>IF(F1210&gt;Päälaskenta!D$24,(Päälaskenta!C$20+(Päälaskenta!E$20*(Kaksitasouoma_matriisi!F1210-Päälaskenta!D$24)))*(Kaksitasouoma_matriisi!F1210-Päälaskenta!D$24),0)</f>
        <v>1.3610135000000001</v>
      </c>
      <c r="N1210" s="8">
        <f>IF(F1210&gt;Päälaskenta!D$24,(2*SQRT((POWER((F1210-Päälaskenta!D$24),2))+POWER(Päälaskenta!E$20*(F1210-Päälaskenta!D$24),2))+Päälaskenta!C$20),0)</f>
        <v>5.9122044726923901</v>
      </c>
      <c r="O1210" s="8">
        <f t="shared" si="297"/>
        <v>0.23020406453909401</v>
      </c>
      <c r="P1210" s="8">
        <f>IF(Päälaskenta!$C$29,IF(L1210&gt;Päälaskenta!$F$28,Kaksitasouoma_matriisi!AQ1210,Kaksitasouoma_matriisi!AR1210),Päälaskenta!$F$20)</f>
        <v>0.12</v>
      </c>
      <c r="Q1210" s="8">
        <f t="shared" si="298"/>
        <v>4.2601332031359203</v>
      </c>
      <c r="R1210" s="8">
        <f t="shared" si="292"/>
        <v>0.47151897989443198</v>
      </c>
      <c r="S1210" s="8">
        <f t="shared" si="299"/>
        <v>0.34644695287330501</v>
      </c>
      <c r="U1210" s="93">
        <f>IF(F1210&gt;Päälaskenta!D$24,Päälaskenta!H$24+L1210*Päälaskenta!G$24,F1210*Päälaskenta!C$24 + F1210*F1210*Päälaskenta!E$24)</f>
        <v>1.7971999999999999</v>
      </c>
      <c r="V1210" s="8">
        <f>IF(F1210&gt;Päälaskenta!D$24,2*SQRT(POWER(Päälaskenta!D$24,2)+POWER(Päälaskenta!E$24*Päälaskenta!D$24,2))+Päälaskenta!C$24,(2*SQRT((POWER(F1210,2))+POWER(Päälaskenta!E$24*F1210,2))+Päälaskenta!C$24))</f>
        <v>2.9798989873223301</v>
      </c>
      <c r="W1210" s="8">
        <f t="shared" si="300"/>
        <v>0.60310769178619805</v>
      </c>
      <c r="X1210" s="8">
        <f>Päälaskenta!F$24</f>
        <v>7.0000000000000007E-2</v>
      </c>
      <c r="Y1210" s="8">
        <f t="shared" si="301"/>
        <v>18.327150579638399</v>
      </c>
      <c r="Z1210" s="8">
        <f t="shared" si="293"/>
        <v>2.0284810201055699</v>
      </c>
      <c r="AA1210" s="8">
        <f t="shared" si="302"/>
        <v>1.12868963949787</v>
      </c>
      <c r="AC1210" s="8">
        <f t="shared" si="294"/>
        <v>0.10324412777740299</v>
      </c>
      <c r="AE1210" s="8">
        <v>1208</v>
      </c>
      <c r="AF1210" s="8">
        <f t="shared" si="304"/>
        <v>22.5872837827743</v>
      </c>
      <c r="AG1210" s="8">
        <f t="shared" si="295"/>
        <v>1.22504488341517E-2</v>
      </c>
      <c r="AJ1210" s="132">
        <f>IF(Päälaskenta!$F$28&lt;Kaksitasouoma_matriisi!L1210,Päälaskenta!$C$20*Päälaskenta!$F$28,Päälaskenta!$C$20*Kaksitasouoma_matriisi!L1210)</f>
        <v>1.2649999999999999</v>
      </c>
      <c r="AK1210" s="134">
        <f>SQRT(Päälaskenta!$D$20^2+(Päälaskenta!$D$20/(1/Päälaskenta!$E$20))^2)</f>
        <v>1.8029999999999999</v>
      </c>
      <c r="AL1210" s="134">
        <f>IF(Päälaskenta!$F$28&lt;Kaksitasouoma_matriisi!L1210,AK1210*Päälaskenta!$F$28*COS(ATAN(1/Päälaskenta!$E$20)),AK1210*Kaksitasouoma_matriisi!L1210*COS(ATAN(1/Päälaskenta!$E$20)))</f>
        <v>0.38</v>
      </c>
      <c r="AM1210" s="134"/>
      <c r="AN1210" s="134">
        <f t="shared" si="303"/>
        <v>1.645</v>
      </c>
      <c r="AO1210" s="8">
        <f t="shared" si="296"/>
        <v>0.52113033010200804</v>
      </c>
      <c r="AP1210" s="134">
        <f>Refererenssiarvoja!$B$16*H1210^(1/6)/(Refererenssiarvoja!$B$15^0.5)*(Päälaskenta!$G$28/2)^0.5*(1-AO1210)^(-1.5)</f>
        <v>0.128</v>
      </c>
      <c r="AQ1210" s="8">
        <f>Refererenssiarvoja!$B$16*Kaksitasouoma_matriisi!O1210^(1/6)/(SQRT((2*Refererenssiarvoja!$B$15)/(Päälaskenta!$F$31*Päälaskenta!$G$31*Päälaskenta!$F$28))+SQRT(Refererenssiarvoja!$B$15)/Refererenssiarvoja!$B$17*LN(Kaksitasouoma_matriisi!L1210/Päälaskenta!$F$28))</f>
        <v>-0.233468024880752</v>
      </c>
      <c r="AR1210" s="8">
        <f>Refererenssiarvoja!$B$16*Kaksitasouoma_matriisi!O1210^(1/6)/(SQRT((2*Refererenssiarvoja!$B$15)/(Päälaskenta!$F$31*Päälaskenta!$G$31*L1210)))</f>
        <v>0.28112292116927201</v>
      </c>
    </row>
    <row r="1211" spans="1:44" x14ac:dyDescent="0.2">
      <c r="A1211" s="8">
        <v>1209</v>
      </c>
      <c r="B1211" s="8">
        <f>IF(Päälaskenta!C$7,Päälaskenta!E$7,Päälaskenta!G$5)</f>
        <v>2.5</v>
      </c>
      <c r="C1211" s="56">
        <v>0.79100000000000004</v>
      </c>
      <c r="D1211" s="93">
        <f t="shared" si="289"/>
        <v>3.1606000000000001</v>
      </c>
      <c r="E1211" s="8">
        <f>IF(Päälaskenta!$C$26,Kaksitasouoma_matriisi!AP1211,Kaksitasouoma_matriisi!AC1211)</f>
        <v>0.10324412777740299</v>
      </c>
      <c r="F1211" s="56">
        <f>IF(D1211&lt;Päälaskenta!H$24,(SQRT(POWER(Päälaskenta!C$24/(2*Päälaskenta!E$24),2)+(D1211/Päälaskenta!E$24))-Päälaskenta!C$24/(2*Päälaskenta!E$24)),IF(D1211=Päälaskenta!H$24,Päälaskenta!D$24,Päälaskenta!D$24+(SQRT(POWER((Päälaskenta!C$20+Päälaskenta!G$24)/(2*Päälaskenta!E$20),2)+((D1211-Päälaskenta!H$24)/Päälaskenta!E$20))-(Päälaskenta!C$20+Päälaskenta!G$24)/(2*Päälaskenta!E$20))))</f>
        <v>0.95299999999999996</v>
      </c>
      <c r="G1211" s="57">
        <f>IF(F1211&gt;Päälaskenta!D$24,(2*SQRT((POWER(Päälaskenta!D$24,2))+POWER(Päälaskenta!E$24*Päälaskenta!D$24,2))+Päälaskenta!C$24)+(2*SQRT((POWER((F1211-Päälaskenta!D$24),2))+POWER(Päälaskenta!E$20*(F1211-Päälaskenta!D$24),2))+Päälaskenta!C$20),(2*SQRT((POWER(F1211,2))+POWER(Päälaskenta!E$24*F1211,2))+Päälaskenta!C$24))</f>
        <v>8.89</v>
      </c>
      <c r="H1211" s="57">
        <f t="shared" si="290"/>
        <v>0.36</v>
      </c>
      <c r="I1211" s="62">
        <f t="shared" si="291"/>
        <v>2.6041999999999999E-2</v>
      </c>
      <c r="J1211" s="8">
        <f>IF(F1211&lt;Päälaskenta!$D$24,0,Kaksitasouoma_matriisi!F1211-Päälaskenta!$D$24)</f>
        <v>0.253</v>
      </c>
      <c r="L1211" s="8">
        <f>IF(F1211&gt;Päälaskenta!D$24,F1211-Päälaskenta!D$24,0)</f>
        <v>0.253</v>
      </c>
      <c r="M1211" s="8">
        <f>IF(F1211&gt;Päälaskenta!D$24,(Päälaskenta!C$20+(Päälaskenta!E$20*(Kaksitasouoma_matriisi!F1211-Päälaskenta!D$24)))*(Kaksitasouoma_matriisi!F1211-Päälaskenta!D$24),0)</f>
        <v>1.3610135000000001</v>
      </c>
      <c r="N1211" s="8">
        <f>IF(F1211&gt;Päälaskenta!D$24,(2*SQRT((POWER((F1211-Päälaskenta!D$24),2))+POWER(Päälaskenta!E$20*(F1211-Päälaskenta!D$24),2))+Päälaskenta!C$20),0)</f>
        <v>5.9122044726923901</v>
      </c>
      <c r="O1211" s="8">
        <f t="shared" si="297"/>
        <v>0.23020406453909401</v>
      </c>
      <c r="P1211" s="8">
        <f>IF(Päälaskenta!$C$29,IF(L1211&gt;Päälaskenta!$F$28,Kaksitasouoma_matriisi!AQ1211,Kaksitasouoma_matriisi!AR1211),Päälaskenta!$F$20)</f>
        <v>0.12</v>
      </c>
      <c r="Q1211" s="8">
        <f t="shared" si="298"/>
        <v>4.2601332031359203</v>
      </c>
      <c r="R1211" s="8">
        <f t="shared" si="292"/>
        <v>0.47151897989443198</v>
      </c>
      <c r="S1211" s="8">
        <f t="shared" si="299"/>
        <v>0.34644695287330501</v>
      </c>
      <c r="U1211" s="93">
        <f>IF(F1211&gt;Päälaskenta!D$24,Päälaskenta!H$24+L1211*Päälaskenta!G$24,F1211*Päälaskenta!C$24 + F1211*F1211*Päälaskenta!E$24)</f>
        <v>1.7971999999999999</v>
      </c>
      <c r="V1211" s="8">
        <f>IF(F1211&gt;Päälaskenta!D$24,2*SQRT(POWER(Päälaskenta!D$24,2)+POWER(Päälaskenta!E$24*Päälaskenta!D$24,2))+Päälaskenta!C$24,(2*SQRT((POWER(F1211,2))+POWER(Päälaskenta!E$24*F1211,2))+Päälaskenta!C$24))</f>
        <v>2.9798989873223301</v>
      </c>
      <c r="W1211" s="8">
        <f t="shared" si="300"/>
        <v>0.60310769178619805</v>
      </c>
      <c r="X1211" s="8">
        <f>Päälaskenta!F$24</f>
        <v>7.0000000000000007E-2</v>
      </c>
      <c r="Y1211" s="8">
        <f t="shared" si="301"/>
        <v>18.327150579638399</v>
      </c>
      <c r="Z1211" s="8">
        <f t="shared" si="293"/>
        <v>2.0284810201055699</v>
      </c>
      <c r="AA1211" s="8">
        <f t="shared" si="302"/>
        <v>1.12868963949787</v>
      </c>
      <c r="AC1211" s="8">
        <f t="shared" si="294"/>
        <v>0.10324412777740299</v>
      </c>
      <c r="AE1211" s="8">
        <v>1209</v>
      </c>
      <c r="AF1211" s="8">
        <f t="shared" si="304"/>
        <v>22.5872837827743</v>
      </c>
      <c r="AG1211" s="8">
        <f t="shared" si="295"/>
        <v>1.22504488341517E-2</v>
      </c>
      <c r="AJ1211" s="132">
        <f>IF(Päälaskenta!$F$28&lt;Kaksitasouoma_matriisi!L1211,Päälaskenta!$C$20*Päälaskenta!$F$28,Päälaskenta!$C$20*Kaksitasouoma_matriisi!L1211)</f>
        <v>1.2649999999999999</v>
      </c>
      <c r="AK1211" s="134">
        <f>SQRT(Päälaskenta!$D$20^2+(Päälaskenta!$D$20/(1/Päälaskenta!$E$20))^2)</f>
        <v>1.8029999999999999</v>
      </c>
      <c r="AL1211" s="134">
        <f>IF(Päälaskenta!$F$28&lt;Kaksitasouoma_matriisi!L1211,AK1211*Päälaskenta!$F$28*COS(ATAN(1/Päälaskenta!$E$20)),AK1211*Kaksitasouoma_matriisi!L1211*COS(ATAN(1/Päälaskenta!$E$20)))</f>
        <v>0.38</v>
      </c>
      <c r="AM1211" s="134"/>
      <c r="AN1211" s="134">
        <f t="shared" si="303"/>
        <v>1.645</v>
      </c>
      <c r="AO1211" s="8">
        <f t="shared" si="296"/>
        <v>0.52047079668417395</v>
      </c>
      <c r="AP1211" s="134">
        <f>Refererenssiarvoja!$B$16*H1211^(1/6)/(Refererenssiarvoja!$B$15^0.5)*(Päälaskenta!$G$28/2)^0.5*(1-AO1211)^(-1.5)</f>
        <v>0.128</v>
      </c>
      <c r="AQ1211" s="8">
        <f>Refererenssiarvoja!$B$16*Kaksitasouoma_matriisi!O1211^(1/6)/(SQRT((2*Refererenssiarvoja!$B$15)/(Päälaskenta!$F$31*Päälaskenta!$G$31*Päälaskenta!$F$28))+SQRT(Refererenssiarvoja!$B$15)/Refererenssiarvoja!$B$17*LN(Kaksitasouoma_matriisi!L1211/Päälaskenta!$F$28))</f>
        <v>-0.233468024880752</v>
      </c>
      <c r="AR1211" s="8">
        <f>Refererenssiarvoja!$B$16*Kaksitasouoma_matriisi!O1211^(1/6)/(SQRT((2*Refererenssiarvoja!$B$15)/(Päälaskenta!$F$31*Päälaskenta!$G$31*L1211)))</f>
        <v>0.28112292116927201</v>
      </c>
    </row>
    <row r="1212" spans="1:44" x14ac:dyDescent="0.2">
      <c r="A1212" s="8">
        <v>1210</v>
      </c>
      <c r="B1212" s="8">
        <f>IF(Päälaskenta!C$7,Päälaskenta!E$7,Päälaskenta!G$5)</f>
        <v>2.5</v>
      </c>
      <c r="C1212" s="56">
        <v>0.79</v>
      </c>
      <c r="D1212" s="93">
        <f t="shared" si="289"/>
        <v>3.1646000000000001</v>
      </c>
      <c r="E1212" s="8">
        <f>IF(Päälaskenta!$C$26,Kaksitasouoma_matriisi!AP1212,Kaksitasouoma_matriisi!AC1212)</f>
        <v>0.10325091915922401</v>
      </c>
      <c r="F1212" s="56">
        <f>IF(D1212&lt;Päälaskenta!H$24,(SQRT(POWER(Päälaskenta!C$24/(2*Päälaskenta!E$24),2)+(D1212/Päälaskenta!E$24))-Päälaskenta!C$24/(2*Päälaskenta!E$24)),IF(D1212=Päälaskenta!H$24,Päälaskenta!D$24,Päälaskenta!D$24+(SQRT(POWER((Päälaskenta!C$20+Päälaskenta!G$24)/(2*Päälaskenta!E$20),2)+((D1212-Päälaskenta!H$24)/Päälaskenta!E$20))-(Päälaskenta!C$20+Päälaskenta!G$24)/(2*Päälaskenta!E$20))))</f>
        <v>0.95399999999999996</v>
      </c>
      <c r="G1212" s="57">
        <f>IF(F1212&gt;Päälaskenta!D$24,(2*SQRT((POWER(Päälaskenta!D$24,2))+POWER(Päälaskenta!E$24*Päälaskenta!D$24,2))+Päälaskenta!C$24)+(2*SQRT((POWER((F1212-Päälaskenta!D$24),2))+POWER(Päälaskenta!E$20*(F1212-Päälaskenta!D$24),2))+Päälaskenta!C$20),(2*SQRT((POWER(F1212,2))+POWER(Päälaskenta!E$24*F1212,2))+Päälaskenta!C$24))</f>
        <v>8.9</v>
      </c>
      <c r="H1212" s="57">
        <f t="shared" si="290"/>
        <v>0.36</v>
      </c>
      <c r="I1212" s="62">
        <f t="shared" si="291"/>
        <v>2.598E-2</v>
      </c>
      <c r="J1212" s="8">
        <f>IF(F1212&lt;Päälaskenta!$D$24,0,Kaksitasouoma_matriisi!F1212-Päälaskenta!$D$24)</f>
        <v>0.254</v>
      </c>
      <c r="L1212" s="8">
        <f>IF(F1212&gt;Päälaskenta!D$24,F1212-Päälaskenta!D$24,0)</f>
        <v>0.254</v>
      </c>
      <c r="M1212" s="8">
        <f>IF(F1212&gt;Päälaskenta!D$24,(Päälaskenta!C$20+(Päälaskenta!E$20*(Kaksitasouoma_matriisi!F1212-Päälaskenta!D$24)))*(Kaksitasouoma_matriisi!F1212-Päälaskenta!D$24),0)</f>
        <v>1.3667739999999999</v>
      </c>
      <c r="N1212" s="8">
        <f>IF(F1212&gt;Päälaskenta!D$24,(2*SQRT((POWER((F1212-Päälaskenta!D$24),2))+POWER(Päälaskenta!E$20*(F1212-Päälaskenta!D$24),2))+Päälaskenta!C$20),0)</f>
        <v>5.9158100239678504</v>
      </c>
      <c r="O1212" s="8">
        <f t="shared" si="297"/>
        <v>0.23103750702989601</v>
      </c>
      <c r="P1212" s="8">
        <f>IF(Päälaskenta!$C$29,IF(L1212&gt;Päälaskenta!$F$28,Kaksitasouoma_matriisi!AQ1212,Kaksitasouoma_matriisi!AR1212),Päälaskenta!$F$20)</f>
        <v>0.12</v>
      </c>
      <c r="Q1212" s="8">
        <f t="shared" si="298"/>
        <v>4.2884839507399803</v>
      </c>
      <c r="R1212" s="8">
        <f t="shared" si="292"/>
        <v>0.47320798818633403</v>
      </c>
      <c r="S1212" s="8">
        <f t="shared" si="299"/>
        <v>0.34622255631606502</v>
      </c>
      <c r="U1212" s="93">
        <f>IF(F1212&gt;Päälaskenta!D$24,Päälaskenta!H$24+L1212*Päälaskenta!G$24,F1212*Päälaskenta!C$24 + F1212*F1212*Päälaskenta!E$24)</f>
        <v>1.7996000000000001</v>
      </c>
      <c r="V1212" s="8">
        <f>IF(F1212&gt;Päälaskenta!D$24,2*SQRT(POWER(Päälaskenta!D$24,2)+POWER(Päälaskenta!E$24*Päälaskenta!D$24,2))+Päälaskenta!C$24,(2*SQRT((POWER(F1212,2))+POWER(Päälaskenta!E$24*F1212,2))+Päälaskenta!C$24))</f>
        <v>2.9798989873223301</v>
      </c>
      <c r="W1212" s="8">
        <f t="shared" si="300"/>
        <v>0.60391308821413403</v>
      </c>
      <c r="X1212" s="8">
        <f>Päälaskenta!F$24</f>
        <v>7.0000000000000007E-2</v>
      </c>
      <c r="Y1212" s="8">
        <f t="shared" si="301"/>
        <v>18.3679591873845</v>
      </c>
      <c r="Z1212" s="8">
        <f t="shared" si="293"/>
        <v>2.02679201181367</v>
      </c>
      <c r="AA1212" s="8">
        <f t="shared" si="302"/>
        <v>1.12624583897181</v>
      </c>
      <c r="AC1212" s="8">
        <f t="shared" si="294"/>
        <v>0.10325091915922401</v>
      </c>
      <c r="AE1212" s="8">
        <v>1210</v>
      </c>
      <c r="AF1212" s="8">
        <f t="shared" si="304"/>
        <v>22.656443138124502</v>
      </c>
      <c r="AG1212" s="8">
        <f t="shared" si="295"/>
        <v>1.2175773384094901E-2</v>
      </c>
      <c r="AJ1212" s="132">
        <f>IF(Päälaskenta!$F$28&lt;Kaksitasouoma_matriisi!L1212,Päälaskenta!$C$20*Päälaskenta!$F$28,Päälaskenta!$C$20*Kaksitasouoma_matriisi!L1212)</f>
        <v>1.27</v>
      </c>
      <c r="AK1212" s="134">
        <f>SQRT(Päälaskenta!$D$20^2+(Päälaskenta!$D$20/(1/Päälaskenta!$E$20))^2)</f>
        <v>1.8029999999999999</v>
      </c>
      <c r="AL1212" s="134">
        <f>IF(Päälaskenta!$F$28&lt;Kaksitasouoma_matriisi!L1212,AK1212*Päälaskenta!$F$28*COS(ATAN(1/Päälaskenta!$E$20)),AK1212*Kaksitasouoma_matriisi!L1212*COS(ATAN(1/Päälaskenta!$E$20)))</f>
        <v>0.38100000000000001</v>
      </c>
      <c r="AM1212" s="134"/>
      <c r="AN1212" s="134">
        <f t="shared" si="303"/>
        <v>1.651</v>
      </c>
      <c r="AO1212" s="8">
        <f t="shared" si="296"/>
        <v>0.52170890475889498</v>
      </c>
      <c r="AP1212" s="134">
        <f>Refererenssiarvoja!$B$16*H1212^(1/6)/(Refererenssiarvoja!$B$15^0.5)*(Päälaskenta!$G$28/2)^0.5*(1-AO1212)^(-1.5)</f>
        <v>0.129</v>
      </c>
      <c r="AQ1212" s="8">
        <f>Refererenssiarvoja!$B$16*Kaksitasouoma_matriisi!O1212^(1/6)/(SQRT((2*Refererenssiarvoja!$B$15)/(Päälaskenta!$F$31*Päälaskenta!$G$31*Päälaskenta!$F$28))+SQRT(Refererenssiarvoja!$B$15)/Refererenssiarvoja!$B$17*LN(Kaksitasouoma_matriisi!L1212/Päälaskenta!$F$28))</f>
        <v>-0.23578062599660499</v>
      </c>
      <c r="AR1212" s="8">
        <f>Refererenssiarvoja!$B$16*Kaksitasouoma_matriisi!O1212^(1/6)/(SQRT((2*Refererenssiarvoja!$B$15)/(Päälaskenta!$F$31*Päälaskenta!$G$31*L1212)))</f>
        <v>0.28184766318481602</v>
      </c>
    </row>
    <row r="1213" spans="1:44" x14ac:dyDescent="0.2">
      <c r="A1213" s="8">
        <v>1211</v>
      </c>
      <c r="B1213" s="8">
        <f>IF(Päälaskenta!C$7,Päälaskenta!E$7,Päälaskenta!G$5)</f>
        <v>2.5</v>
      </c>
      <c r="C1213" s="56">
        <v>0.78900000000000003</v>
      </c>
      <c r="D1213" s="93">
        <f t="shared" si="289"/>
        <v>3.1686000000000001</v>
      </c>
      <c r="E1213" s="8">
        <f>IF(Päälaskenta!$C$26,Kaksitasouoma_matriisi!AP1213,Kaksitasouoma_matriisi!AC1213)</f>
        <v>0.10325091915922401</v>
      </c>
      <c r="F1213" s="56">
        <f>IF(D1213&lt;Päälaskenta!H$24,(SQRT(POWER(Päälaskenta!C$24/(2*Päälaskenta!E$24),2)+(D1213/Päälaskenta!E$24))-Päälaskenta!C$24/(2*Päälaskenta!E$24)),IF(D1213=Päälaskenta!H$24,Päälaskenta!D$24,Päälaskenta!D$24+(SQRT(POWER((Päälaskenta!C$20+Päälaskenta!G$24)/(2*Päälaskenta!E$20),2)+((D1213-Päälaskenta!H$24)/Päälaskenta!E$20))-(Päälaskenta!C$20+Päälaskenta!G$24)/(2*Päälaskenta!E$20))))</f>
        <v>0.95399999999999996</v>
      </c>
      <c r="G1213" s="57">
        <f>IF(F1213&gt;Päälaskenta!D$24,(2*SQRT((POWER(Päälaskenta!D$24,2))+POWER(Päälaskenta!E$24*Päälaskenta!D$24,2))+Päälaskenta!C$24)+(2*SQRT((POWER((F1213-Päälaskenta!D$24),2))+POWER(Päälaskenta!E$20*(F1213-Päälaskenta!D$24),2))+Päälaskenta!C$20),(2*SQRT((POWER(F1213,2))+POWER(Päälaskenta!E$24*F1213,2))+Päälaskenta!C$24))</f>
        <v>8.9</v>
      </c>
      <c r="H1213" s="57">
        <f t="shared" si="290"/>
        <v>0.36</v>
      </c>
      <c r="I1213" s="62">
        <f t="shared" si="291"/>
        <v>2.5914E-2</v>
      </c>
      <c r="J1213" s="8">
        <f>IF(F1213&lt;Päälaskenta!$D$24,0,Kaksitasouoma_matriisi!F1213-Päälaskenta!$D$24)</f>
        <v>0.254</v>
      </c>
      <c r="L1213" s="8">
        <f>IF(F1213&gt;Päälaskenta!D$24,F1213-Päälaskenta!D$24,0)</f>
        <v>0.254</v>
      </c>
      <c r="M1213" s="8">
        <f>IF(F1213&gt;Päälaskenta!D$24,(Päälaskenta!C$20+(Päälaskenta!E$20*(Kaksitasouoma_matriisi!F1213-Päälaskenta!D$24)))*(Kaksitasouoma_matriisi!F1213-Päälaskenta!D$24),0)</f>
        <v>1.3667739999999999</v>
      </c>
      <c r="N1213" s="8">
        <f>IF(F1213&gt;Päälaskenta!D$24,(2*SQRT((POWER((F1213-Päälaskenta!D$24),2))+POWER(Päälaskenta!E$20*(F1213-Päälaskenta!D$24),2))+Päälaskenta!C$20),0)</f>
        <v>5.9158100239678504</v>
      </c>
      <c r="O1213" s="8">
        <f t="shared" si="297"/>
        <v>0.23103750702989601</v>
      </c>
      <c r="P1213" s="8">
        <f>IF(Päälaskenta!$C$29,IF(L1213&gt;Päälaskenta!$F$28,Kaksitasouoma_matriisi!AQ1213,Kaksitasouoma_matriisi!AR1213),Päälaskenta!$F$20)</f>
        <v>0.12</v>
      </c>
      <c r="Q1213" s="8">
        <f t="shared" si="298"/>
        <v>4.2884839507399803</v>
      </c>
      <c r="R1213" s="8">
        <f t="shared" si="292"/>
        <v>0.47320798818633403</v>
      </c>
      <c r="S1213" s="8">
        <f t="shared" si="299"/>
        <v>0.34622255631606502</v>
      </c>
      <c r="U1213" s="93">
        <f>IF(F1213&gt;Päälaskenta!D$24,Päälaskenta!H$24+L1213*Päälaskenta!G$24,F1213*Päälaskenta!C$24 + F1213*F1213*Päälaskenta!E$24)</f>
        <v>1.7996000000000001</v>
      </c>
      <c r="V1213" s="8">
        <f>IF(F1213&gt;Päälaskenta!D$24,2*SQRT(POWER(Päälaskenta!D$24,2)+POWER(Päälaskenta!E$24*Päälaskenta!D$24,2))+Päälaskenta!C$24,(2*SQRT((POWER(F1213,2))+POWER(Päälaskenta!E$24*F1213,2))+Päälaskenta!C$24))</f>
        <v>2.9798989873223301</v>
      </c>
      <c r="W1213" s="8">
        <f t="shared" si="300"/>
        <v>0.60391308821413403</v>
      </c>
      <c r="X1213" s="8">
        <f>Päälaskenta!F$24</f>
        <v>7.0000000000000007E-2</v>
      </c>
      <c r="Y1213" s="8">
        <f t="shared" si="301"/>
        <v>18.3679591873845</v>
      </c>
      <c r="Z1213" s="8">
        <f t="shared" si="293"/>
        <v>2.02679201181367</v>
      </c>
      <c r="AA1213" s="8">
        <f t="shared" si="302"/>
        <v>1.12624583897181</v>
      </c>
      <c r="AC1213" s="8">
        <f t="shared" si="294"/>
        <v>0.10325091915922401</v>
      </c>
      <c r="AE1213" s="8">
        <v>1211</v>
      </c>
      <c r="AF1213" s="8">
        <f t="shared" si="304"/>
        <v>22.656443138124502</v>
      </c>
      <c r="AG1213" s="8">
        <f t="shared" si="295"/>
        <v>1.2175773384094901E-2</v>
      </c>
      <c r="AJ1213" s="132">
        <f>IF(Päälaskenta!$F$28&lt;Kaksitasouoma_matriisi!L1213,Päälaskenta!$C$20*Päälaskenta!$F$28,Päälaskenta!$C$20*Kaksitasouoma_matriisi!L1213)</f>
        <v>1.27</v>
      </c>
      <c r="AK1213" s="134">
        <f>SQRT(Päälaskenta!$D$20^2+(Päälaskenta!$D$20/(1/Päälaskenta!$E$20))^2)</f>
        <v>1.8029999999999999</v>
      </c>
      <c r="AL1213" s="134">
        <f>IF(Päälaskenta!$F$28&lt;Kaksitasouoma_matriisi!L1213,AK1213*Päälaskenta!$F$28*COS(ATAN(1/Päälaskenta!$E$20)),AK1213*Kaksitasouoma_matriisi!L1213*COS(ATAN(1/Päälaskenta!$E$20)))</f>
        <v>0.38100000000000001</v>
      </c>
      <c r="AM1213" s="134"/>
      <c r="AN1213" s="134">
        <f t="shared" si="303"/>
        <v>1.651</v>
      </c>
      <c r="AO1213" s="8">
        <f t="shared" si="296"/>
        <v>0.52105030612889003</v>
      </c>
      <c r="AP1213" s="134">
        <f>Refererenssiarvoja!$B$16*H1213^(1/6)/(Refererenssiarvoja!$B$15^0.5)*(Päälaskenta!$G$28/2)^0.5*(1-AO1213)^(-1.5)</f>
        <v>0.128</v>
      </c>
      <c r="AQ1213" s="8">
        <f>Refererenssiarvoja!$B$16*Kaksitasouoma_matriisi!O1213^(1/6)/(SQRT((2*Refererenssiarvoja!$B$15)/(Päälaskenta!$F$31*Päälaskenta!$G$31*Päälaskenta!$F$28))+SQRT(Refererenssiarvoja!$B$15)/Refererenssiarvoja!$B$17*LN(Kaksitasouoma_matriisi!L1213/Päälaskenta!$F$28))</f>
        <v>-0.23578062599660499</v>
      </c>
      <c r="AR1213" s="8">
        <f>Refererenssiarvoja!$B$16*Kaksitasouoma_matriisi!O1213^(1/6)/(SQRT((2*Refererenssiarvoja!$B$15)/(Päälaskenta!$F$31*Päälaskenta!$G$31*L1213)))</f>
        <v>0.28184766318481602</v>
      </c>
    </row>
    <row r="1214" spans="1:44" x14ac:dyDescent="0.2">
      <c r="A1214" s="8">
        <v>1212</v>
      </c>
      <c r="B1214" s="8">
        <f>IF(Päälaskenta!C$7,Päälaskenta!E$7,Päälaskenta!G$5)</f>
        <v>2.5</v>
      </c>
      <c r="C1214" s="56">
        <v>0.78800000000000003</v>
      </c>
      <c r="D1214" s="93">
        <f t="shared" si="289"/>
        <v>3.1726000000000001</v>
      </c>
      <c r="E1214" s="8">
        <f>IF(Päälaskenta!$C$26,Kaksitasouoma_matriisi!AP1214,Kaksitasouoma_matriisi!AC1214)</f>
        <v>0.103257705037998</v>
      </c>
      <c r="F1214" s="56">
        <f>IF(D1214&lt;Päälaskenta!H$24,(SQRT(POWER(Päälaskenta!C$24/(2*Päälaskenta!E$24),2)+(D1214/Päälaskenta!E$24))-Päälaskenta!C$24/(2*Päälaskenta!E$24)),IF(D1214=Päälaskenta!H$24,Päälaskenta!D$24,Päälaskenta!D$24+(SQRT(POWER((Päälaskenta!C$20+Päälaskenta!G$24)/(2*Päälaskenta!E$20),2)+((D1214-Päälaskenta!H$24)/Päälaskenta!E$20))-(Päälaskenta!C$20+Päälaskenta!G$24)/(2*Päälaskenta!E$20))))</f>
        <v>0.95499999999999996</v>
      </c>
      <c r="G1214" s="57">
        <f>IF(F1214&gt;Päälaskenta!D$24,(2*SQRT((POWER(Päälaskenta!D$24,2))+POWER(Päälaskenta!E$24*Päälaskenta!D$24,2))+Päälaskenta!C$24)+(2*SQRT((POWER((F1214-Päälaskenta!D$24),2))+POWER(Päälaskenta!E$20*(F1214-Päälaskenta!D$24),2))+Päälaskenta!C$20),(2*SQRT((POWER(F1214,2))+POWER(Päälaskenta!E$24*F1214,2))+Päälaskenta!C$24))</f>
        <v>8.9</v>
      </c>
      <c r="H1214" s="57">
        <f t="shared" si="290"/>
        <v>0.36</v>
      </c>
      <c r="I1214" s="62">
        <f t="shared" si="291"/>
        <v>2.5852E-2</v>
      </c>
      <c r="J1214" s="8">
        <f>IF(F1214&lt;Päälaskenta!$D$24,0,Kaksitasouoma_matriisi!F1214-Päälaskenta!$D$24)</f>
        <v>0.255</v>
      </c>
      <c r="L1214" s="8">
        <f>IF(F1214&gt;Päälaskenta!D$24,F1214-Päälaskenta!D$24,0)</f>
        <v>0.255</v>
      </c>
      <c r="M1214" s="8">
        <f>IF(F1214&gt;Päälaskenta!D$24,(Päälaskenta!C$20+(Päälaskenta!E$20*(Kaksitasouoma_matriisi!F1214-Päälaskenta!D$24)))*(Kaksitasouoma_matriisi!F1214-Päälaskenta!D$24),0)</f>
        <v>1.3725375</v>
      </c>
      <c r="N1214" s="8">
        <f>IF(F1214&gt;Päälaskenta!D$24,(2*SQRT((POWER((F1214-Päälaskenta!D$24),2))+POWER(Päälaskenta!E$20*(F1214-Päälaskenta!D$24),2))+Päälaskenta!C$20),0)</f>
        <v>5.9194155752433204</v>
      </c>
      <c r="O1214" s="8">
        <f t="shared" si="297"/>
        <v>0.23187044101791801</v>
      </c>
      <c r="P1214" s="8">
        <f>IF(Päälaskenta!$C$29,IF(L1214&gt;Päälaskenta!$F$28,Kaksitasouoma_matriisi!AQ1214,Kaksitasouoma_matriisi!AR1214),Päälaskenta!$F$20)</f>
        <v>0.12</v>
      </c>
      <c r="Q1214" s="8">
        <f t="shared" si="298"/>
        <v>4.3169123568596799</v>
      </c>
      <c r="R1214" s="8">
        <f t="shared" si="292"/>
        <v>0.47489287810356401</v>
      </c>
      <c r="S1214" s="8">
        <f t="shared" si="299"/>
        <v>0.34599628651571601</v>
      </c>
      <c r="U1214" s="93">
        <f>IF(F1214&gt;Päälaskenta!D$24,Päälaskenta!H$24+L1214*Päälaskenta!G$24,F1214*Päälaskenta!C$24 + F1214*F1214*Päälaskenta!E$24)</f>
        <v>1.802</v>
      </c>
      <c r="V1214" s="8">
        <f>IF(F1214&gt;Päälaskenta!D$24,2*SQRT(POWER(Päälaskenta!D$24,2)+POWER(Päälaskenta!E$24*Päälaskenta!D$24,2))+Päälaskenta!C$24,(2*SQRT((POWER(F1214,2))+POWER(Päälaskenta!E$24*F1214,2))+Päälaskenta!C$24))</f>
        <v>2.9798989873223301</v>
      </c>
      <c r="W1214" s="8">
        <f t="shared" si="300"/>
        <v>0.60471848464207101</v>
      </c>
      <c r="X1214" s="8">
        <f>Päälaskenta!F$24</f>
        <v>7.0000000000000007E-2</v>
      </c>
      <c r="Y1214" s="8">
        <f t="shared" si="301"/>
        <v>18.4088040936524</v>
      </c>
      <c r="Z1214" s="8">
        <f t="shared" si="293"/>
        <v>2.0251071218964398</v>
      </c>
      <c r="AA1214" s="8">
        <f t="shared" si="302"/>
        <v>1.1238108334608401</v>
      </c>
      <c r="AC1214" s="8">
        <f t="shared" si="294"/>
        <v>0.103257705037998</v>
      </c>
      <c r="AE1214" s="8">
        <v>1212</v>
      </c>
      <c r="AF1214" s="8">
        <f t="shared" si="304"/>
        <v>22.725716450512099</v>
      </c>
      <c r="AG1214" s="8">
        <f t="shared" si="295"/>
        <v>1.2101657293720499E-2</v>
      </c>
      <c r="AJ1214" s="132">
        <f>IF(Päälaskenta!$F$28&lt;Kaksitasouoma_matriisi!L1214,Päälaskenta!$C$20*Päälaskenta!$F$28,Päälaskenta!$C$20*Kaksitasouoma_matriisi!L1214)</f>
        <v>1.2749999999999999</v>
      </c>
      <c r="AK1214" s="134">
        <f>SQRT(Päälaskenta!$D$20^2+(Päälaskenta!$D$20/(1/Päälaskenta!$E$20))^2)</f>
        <v>1.8029999999999999</v>
      </c>
      <c r="AL1214" s="134">
        <f>IF(Päälaskenta!$F$28&lt;Kaksitasouoma_matriisi!L1214,AK1214*Päälaskenta!$F$28*COS(ATAN(1/Päälaskenta!$E$20)),AK1214*Kaksitasouoma_matriisi!L1214*COS(ATAN(1/Päälaskenta!$E$20)))</f>
        <v>0.38300000000000001</v>
      </c>
      <c r="AM1214" s="134"/>
      <c r="AN1214" s="134">
        <f t="shared" si="303"/>
        <v>1.6579999999999999</v>
      </c>
      <c r="AO1214" s="8">
        <f t="shared" si="296"/>
        <v>0.52259976044884304</v>
      </c>
      <c r="AP1214" s="134">
        <f>Refererenssiarvoja!$B$16*H1214^(1/6)/(Refererenssiarvoja!$B$15^0.5)*(Päälaskenta!$G$28/2)^0.5*(1-AO1214)^(-1.5)</f>
        <v>0.129</v>
      </c>
      <c r="AQ1214" s="8">
        <f>Refererenssiarvoja!$B$16*Kaksitasouoma_matriisi!O1214^(1/6)/(SQRT((2*Refererenssiarvoja!$B$15)/(Päälaskenta!$F$31*Päälaskenta!$G$31*Päälaskenta!$F$28))+SQRT(Refererenssiarvoja!$B$15)/Refererenssiarvoja!$B$17*LN(Kaksitasouoma_matriisi!L1214/Päälaskenta!$F$28))</f>
        <v>-0.23812733463139299</v>
      </c>
      <c r="AR1214" s="8">
        <f>Refererenssiarvoja!$B$16*Kaksitasouoma_matriisi!O1214^(1/6)/(SQRT((2*Refererenssiarvoja!$B$15)/(Päälaskenta!$F$31*Päälaskenta!$G$31*L1214)))</f>
        <v>0.28257136749061301</v>
      </c>
    </row>
    <row r="1215" spans="1:44" x14ac:dyDescent="0.2">
      <c r="A1215" s="8">
        <v>1213</v>
      </c>
      <c r="B1215" s="8">
        <f>IF(Päälaskenta!C$7,Päälaskenta!E$7,Päälaskenta!G$5)</f>
        <v>2.5</v>
      </c>
      <c r="C1215" s="56">
        <v>0.78700000000000003</v>
      </c>
      <c r="D1215" s="93">
        <f t="shared" si="289"/>
        <v>3.1766000000000001</v>
      </c>
      <c r="E1215" s="8">
        <f>IF(Päälaskenta!$C$26,Kaksitasouoma_matriisi!AP1215,Kaksitasouoma_matriisi!AC1215)</f>
        <v>0.103257705037998</v>
      </c>
      <c r="F1215" s="56">
        <f>IF(D1215&lt;Päälaskenta!H$24,(SQRT(POWER(Päälaskenta!C$24/(2*Päälaskenta!E$24),2)+(D1215/Päälaskenta!E$24))-Päälaskenta!C$24/(2*Päälaskenta!E$24)),IF(D1215=Päälaskenta!H$24,Päälaskenta!D$24,Päälaskenta!D$24+(SQRT(POWER((Päälaskenta!C$20+Päälaskenta!G$24)/(2*Päälaskenta!E$20),2)+((D1215-Päälaskenta!H$24)/Päälaskenta!E$20))-(Päälaskenta!C$20+Päälaskenta!G$24)/(2*Päälaskenta!E$20))))</f>
        <v>0.95499999999999996</v>
      </c>
      <c r="G1215" s="57">
        <f>IF(F1215&gt;Päälaskenta!D$24,(2*SQRT((POWER(Päälaskenta!D$24,2))+POWER(Päälaskenta!E$24*Päälaskenta!D$24,2))+Päälaskenta!C$24)+(2*SQRT((POWER((F1215-Päälaskenta!D$24),2))+POWER(Päälaskenta!E$20*(F1215-Päälaskenta!D$24),2))+Päälaskenta!C$20),(2*SQRT((POWER(F1215,2))+POWER(Päälaskenta!E$24*F1215,2))+Päälaskenta!C$24))</f>
        <v>8.9</v>
      </c>
      <c r="H1215" s="57">
        <f t="shared" si="290"/>
        <v>0.36</v>
      </c>
      <c r="I1215" s="62">
        <f t="shared" si="291"/>
        <v>2.5786E-2</v>
      </c>
      <c r="J1215" s="8">
        <f>IF(F1215&lt;Päälaskenta!$D$24,0,Kaksitasouoma_matriisi!F1215-Päälaskenta!$D$24)</f>
        <v>0.255</v>
      </c>
      <c r="L1215" s="8">
        <f>IF(F1215&gt;Päälaskenta!D$24,F1215-Päälaskenta!D$24,0)</f>
        <v>0.255</v>
      </c>
      <c r="M1215" s="8">
        <f>IF(F1215&gt;Päälaskenta!D$24,(Päälaskenta!C$20+(Päälaskenta!E$20*(Kaksitasouoma_matriisi!F1215-Päälaskenta!D$24)))*(Kaksitasouoma_matriisi!F1215-Päälaskenta!D$24),0)</f>
        <v>1.3725375</v>
      </c>
      <c r="N1215" s="8">
        <f>IF(F1215&gt;Päälaskenta!D$24,(2*SQRT((POWER((F1215-Päälaskenta!D$24),2))+POWER(Päälaskenta!E$20*(F1215-Päälaskenta!D$24),2))+Päälaskenta!C$20),0)</f>
        <v>5.9194155752433204</v>
      </c>
      <c r="O1215" s="8">
        <f t="shared" si="297"/>
        <v>0.23187044101791801</v>
      </c>
      <c r="P1215" s="8">
        <f>IF(Päälaskenta!$C$29,IF(L1215&gt;Päälaskenta!$F$28,Kaksitasouoma_matriisi!AQ1215,Kaksitasouoma_matriisi!AR1215),Päälaskenta!$F$20)</f>
        <v>0.12</v>
      </c>
      <c r="Q1215" s="8">
        <f t="shared" si="298"/>
        <v>4.3169123568596799</v>
      </c>
      <c r="R1215" s="8">
        <f t="shared" si="292"/>
        <v>0.47489287810356401</v>
      </c>
      <c r="S1215" s="8">
        <f t="shared" si="299"/>
        <v>0.34599628651571601</v>
      </c>
      <c r="U1215" s="93">
        <f>IF(F1215&gt;Päälaskenta!D$24,Päälaskenta!H$24+L1215*Päälaskenta!G$24,F1215*Päälaskenta!C$24 + F1215*F1215*Päälaskenta!E$24)</f>
        <v>1.802</v>
      </c>
      <c r="V1215" s="8">
        <f>IF(F1215&gt;Päälaskenta!D$24,2*SQRT(POWER(Päälaskenta!D$24,2)+POWER(Päälaskenta!E$24*Päälaskenta!D$24,2))+Päälaskenta!C$24,(2*SQRT((POWER(F1215,2))+POWER(Päälaskenta!E$24*F1215,2))+Päälaskenta!C$24))</f>
        <v>2.9798989873223301</v>
      </c>
      <c r="W1215" s="8">
        <f t="shared" si="300"/>
        <v>0.60471848464207101</v>
      </c>
      <c r="X1215" s="8">
        <f>Päälaskenta!F$24</f>
        <v>7.0000000000000007E-2</v>
      </c>
      <c r="Y1215" s="8">
        <f t="shared" si="301"/>
        <v>18.4088040936524</v>
      </c>
      <c r="Z1215" s="8">
        <f t="shared" si="293"/>
        <v>2.0251071218964398</v>
      </c>
      <c r="AA1215" s="8">
        <f t="shared" si="302"/>
        <v>1.1238108334608401</v>
      </c>
      <c r="AC1215" s="8">
        <f t="shared" si="294"/>
        <v>0.103257705037998</v>
      </c>
      <c r="AE1215" s="8">
        <v>1213</v>
      </c>
      <c r="AF1215" s="8">
        <f t="shared" si="304"/>
        <v>22.725716450512099</v>
      </c>
      <c r="AG1215" s="8">
        <f t="shared" si="295"/>
        <v>1.2101657293720499E-2</v>
      </c>
      <c r="AJ1215" s="132">
        <f>IF(Päälaskenta!$F$28&lt;Kaksitasouoma_matriisi!L1215,Päälaskenta!$C$20*Päälaskenta!$F$28,Päälaskenta!$C$20*Kaksitasouoma_matriisi!L1215)</f>
        <v>1.2749999999999999</v>
      </c>
      <c r="AK1215" s="134">
        <f>SQRT(Päälaskenta!$D$20^2+(Päälaskenta!$D$20/(1/Päälaskenta!$E$20))^2)</f>
        <v>1.8029999999999999</v>
      </c>
      <c r="AL1215" s="134">
        <f>IF(Päälaskenta!$F$28&lt;Kaksitasouoma_matriisi!L1215,AK1215*Päälaskenta!$F$28*COS(ATAN(1/Päälaskenta!$E$20)),AK1215*Kaksitasouoma_matriisi!L1215*COS(ATAN(1/Päälaskenta!$E$20)))</f>
        <v>0.38300000000000001</v>
      </c>
      <c r="AM1215" s="134"/>
      <c r="AN1215" s="134">
        <f t="shared" si="303"/>
        <v>1.6579999999999999</v>
      </c>
      <c r="AO1215" s="8">
        <f t="shared" si="296"/>
        <v>0.52194169867153595</v>
      </c>
      <c r="AP1215" s="134">
        <f>Refererenssiarvoja!$B$16*H1215^(1/6)/(Refererenssiarvoja!$B$15^0.5)*(Päälaskenta!$G$28/2)^0.5*(1-AO1215)^(-1.5)</f>
        <v>0.129</v>
      </c>
      <c r="AQ1215" s="8">
        <f>Refererenssiarvoja!$B$16*Kaksitasouoma_matriisi!O1215^(1/6)/(SQRT((2*Refererenssiarvoja!$B$15)/(Päälaskenta!$F$31*Päälaskenta!$G$31*Päälaskenta!$F$28))+SQRT(Refererenssiarvoja!$B$15)/Refererenssiarvoja!$B$17*LN(Kaksitasouoma_matriisi!L1215/Päälaskenta!$F$28))</f>
        <v>-0.23812733463139299</v>
      </c>
      <c r="AR1215" s="8">
        <f>Refererenssiarvoja!$B$16*Kaksitasouoma_matriisi!O1215^(1/6)/(SQRT((2*Refererenssiarvoja!$B$15)/(Päälaskenta!$F$31*Päälaskenta!$G$31*L1215)))</f>
        <v>0.28257136749061301</v>
      </c>
    </row>
    <row r="1216" spans="1:44" x14ac:dyDescent="0.2">
      <c r="A1216" s="8">
        <v>1214</v>
      </c>
      <c r="B1216" s="8">
        <f>IF(Päälaskenta!C$7,Päälaskenta!E$7,Päälaskenta!G$5)</f>
        <v>2.5</v>
      </c>
      <c r="C1216" s="56">
        <v>0.78600000000000003</v>
      </c>
      <c r="D1216" s="93">
        <f t="shared" si="289"/>
        <v>3.1806999999999999</v>
      </c>
      <c r="E1216" s="8">
        <f>IF(Päälaskenta!$C$26,Kaksitasouoma_matriisi!AP1216,Kaksitasouoma_matriisi!AC1216)</f>
        <v>0.10326448542041</v>
      </c>
      <c r="F1216" s="56">
        <f>IF(D1216&lt;Päälaskenta!H$24,(SQRT(POWER(Päälaskenta!C$24/(2*Päälaskenta!E$24),2)+(D1216/Päälaskenta!E$24))-Päälaskenta!C$24/(2*Päälaskenta!E$24)),IF(D1216=Päälaskenta!H$24,Päälaskenta!D$24,Päälaskenta!D$24+(SQRT(POWER((Päälaskenta!C$20+Päälaskenta!G$24)/(2*Päälaskenta!E$20),2)+((D1216-Päälaskenta!H$24)/Päälaskenta!E$20))-(Päälaskenta!C$20+Päälaskenta!G$24)/(2*Päälaskenta!E$20))))</f>
        <v>0.95599999999999996</v>
      </c>
      <c r="G1216" s="57">
        <f>IF(F1216&gt;Päälaskenta!D$24,(2*SQRT((POWER(Päälaskenta!D$24,2))+POWER(Päälaskenta!E$24*Päälaskenta!D$24,2))+Päälaskenta!C$24)+(2*SQRT((POWER((F1216-Päälaskenta!D$24),2))+POWER(Päälaskenta!E$20*(F1216-Päälaskenta!D$24),2))+Päälaskenta!C$20),(2*SQRT((POWER(F1216,2))+POWER(Päälaskenta!E$24*F1216,2))+Päälaskenta!C$24))</f>
        <v>8.9</v>
      </c>
      <c r="H1216" s="57">
        <f t="shared" si="290"/>
        <v>0.36</v>
      </c>
      <c r="I1216" s="62">
        <f t="shared" si="291"/>
        <v>2.5724E-2</v>
      </c>
      <c r="J1216" s="8">
        <f>IF(F1216&lt;Päälaskenta!$D$24,0,Kaksitasouoma_matriisi!F1216-Päälaskenta!$D$24)</f>
        <v>0.25600000000000001</v>
      </c>
      <c r="L1216" s="8">
        <f>IF(F1216&gt;Päälaskenta!D$24,F1216-Päälaskenta!D$24,0)</f>
        <v>0.25600000000000001</v>
      </c>
      <c r="M1216" s="8">
        <f>IF(F1216&gt;Päälaskenta!D$24,(Päälaskenta!C$20+(Päälaskenta!E$20*(Kaksitasouoma_matriisi!F1216-Päälaskenta!D$24)))*(Kaksitasouoma_matriisi!F1216-Päälaskenta!D$24),0)</f>
        <v>1.378304</v>
      </c>
      <c r="N1216" s="8">
        <f>IF(F1216&gt;Päälaskenta!D$24,(2*SQRT((POWER((F1216-Päälaskenta!D$24),2))+POWER(Päälaskenta!E$20*(F1216-Päälaskenta!D$24),2))+Päälaskenta!C$20),0)</f>
        <v>5.9230211265187798</v>
      </c>
      <c r="O1216" s="8">
        <f t="shared" si="297"/>
        <v>0.232702867431791</v>
      </c>
      <c r="P1216" s="8">
        <f>IF(Päälaskenta!$C$29,IF(L1216&gt;Päälaskenta!$F$28,Kaksitasouoma_matriisi!AQ1216,Kaksitasouoma_matriisi!AR1216),Päälaskenta!$F$20)</f>
        <v>0.12</v>
      </c>
      <c r="Q1216" s="8">
        <f t="shared" si="298"/>
        <v>4.3454183471043697</v>
      </c>
      <c r="R1216" s="8">
        <f t="shared" si="292"/>
        <v>0.47657365565726101</v>
      </c>
      <c r="S1216" s="8">
        <f t="shared" si="299"/>
        <v>0.34576817281039701</v>
      </c>
      <c r="U1216" s="93">
        <f>IF(F1216&gt;Päälaskenta!D$24,Päälaskenta!H$24+L1216*Päälaskenta!G$24,F1216*Päälaskenta!C$24 + F1216*F1216*Päälaskenta!E$24)</f>
        <v>1.8044</v>
      </c>
      <c r="V1216" s="8">
        <f>IF(F1216&gt;Päälaskenta!D$24,2*SQRT(POWER(Päälaskenta!D$24,2)+POWER(Päälaskenta!E$24*Päälaskenta!D$24,2))+Päälaskenta!C$24,(2*SQRT((POWER(F1216,2))+POWER(Päälaskenta!E$24*F1216,2))+Päälaskenta!C$24))</f>
        <v>2.9798989873223301</v>
      </c>
      <c r="W1216" s="8">
        <f t="shared" si="300"/>
        <v>0.60552388107000699</v>
      </c>
      <c r="X1216" s="8">
        <f>Päälaskenta!F$24</f>
        <v>7.0000000000000007E-2</v>
      </c>
      <c r="Y1216" s="8">
        <f t="shared" si="301"/>
        <v>18.4496852823201</v>
      </c>
      <c r="Z1216" s="8">
        <f t="shared" si="293"/>
        <v>2.0234263443427398</v>
      </c>
      <c r="AA1216" s="8">
        <f t="shared" si="302"/>
        <v>1.12138458453931</v>
      </c>
      <c r="AC1216" s="8">
        <f t="shared" si="294"/>
        <v>0.10326448542041</v>
      </c>
      <c r="AE1216" s="8">
        <v>1214</v>
      </c>
      <c r="AF1216" s="8">
        <f t="shared" si="304"/>
        <v>22.795103629424499</v>
      </c>
      <c r="AG1216" s="8">
        <f t="shared" si="295"/>
        <v>1.20280957192013E-2</v>
      </c>
      <c r="AJ1216" s="132">
        <f>IF(Päälaskenta!$F$28&lt;Kaksitasouoma_matriisi!L1216,Päälaskenta!$C$20*Päälaskenta!$F$28,Päälaskenta!$C$20*Kaksitasouoma_matriisi!L1216)</f>
        <v>1.28</v>
      </c>
      <c r="AK1216" s="134">
        <f>SQRT(Päälaskenta!$D$20^2+(Päälaskenta!$D$20/(1/Päälaskenta!$E$20))^2)</f>
        <v>1.8029999999999999</v>
      </c>
      <c r="AL1216" s="134">
        <f>IF(Päälaskenta!$F$28&lt;Kaksitasouoma_matriisi!L1216,AK1216*Päälaskenta!$F$28*COS(ATAN(1/Päälaskenta!$E$20)),AK1216*Kaksitasouoma_matriisi!L1216*COS(ATAN(1/Päälaskenta!$E$20)))</f>
        <v>0.38400000000000001</v>
      </c>
      <c r="AM1216" s="134"/>
      <c r="AN1216" s="134">
        <f t="shared" si="303"/>
        <v>1.6639999999999999</v>
      </c>
      <c r="AO1216" s="8">
        <f t="shared" si="296"/>
        <v>0.52315528028421399</v>
      </c>
      <c r="AP1216" s="134">
        <f>Refererenssiarvoja!$B$16*H1216^(1/6)/(Refererenssiarvoja!$B$15^0.5)*(Päälaskenta!$G$28/2)^0.5*(1-AO1216)^(-1.5)</f>
        <v>0.129</v>
      </c>
      <c r="AQ1216" s="8">
        <f>Refererenssiarvoja!$B$16*Kaksitasouoma_matriisi!O1216^(1/6)/(SQRT((2*Refererenssiarvoja!$B$15)/(Päälaskenta!$F$31*Päälaskenta!$G$31*Päälaskenta!$F$28))+SQRT(Refererenssiarvoja!$B$15)/Refererenssiarvoja!$B$17*LN(Kaksitasouoma_matriisi!L1216/Päälaskenta!$F$28))</f>
        <v>-0.24050892806271601</v>
      </c>
      <c r="AR1216" s="8">
        <f>Refererenssiarvoja!$B$16*Kaksitasouoma_matriisi!O1216^(1/6)/(SQRT((2*Refererenssiarvoja!$B$15)/(Päälaskenta!$F$31*Päälaskenta!$G$31*L1216)))</f>
        <v>0.283294039413092</v>
      </c>
    </row>
    <row r="1217" spans="1:44" x14ac:dyDescent="0.2">
      <c r="A1217" s="8">
        <v>1215</v>
      </c>
      <c r="B1217" s="8">
        <f>IF(Päälaskenta!C$7,Päälaskenta!E$7,Päälaskenta!G$5)</f>
        <v>2.5</v>
      </c>
      <c r="C1217" s="56">
        <v>0.78500000000000003</v>
      </c>
      <c r="D1217" s="93">
        <f t="shared" si="289"/>
        <v>3.1846999999999999</v>
      </c>
      <c r="E1217" s="8">
        <f>IF(Päälaskenta!$C$26,Kaksitasouoma_matriisi!AP1217,Kaksitasouoma_matriisi!AC1217)</f>
        <v>0.10326448542041</v>
      </c>
      <c r="F1217" s="56">
        <f>IF(D1217&lt;Päälaskenta!H$24,(SQRT(POWER(Päälaskenta!C$24/(2*Päälaskenta!E$24),2)+(D1217/Päälaskenta!E$24))-Päälaskenta!C$24/(2*Päälaskenta!E$24)),IF(D1217=Päälaskenta!H$24,Päälaskenta!D$24,Päälaskenta!D$24+(SQRT(POWER((Päälaskenta!C$20+Päälaskenta!G$24)/(2*Päälaskenta!E$20),2)+((D1217-Päälaskenta!H$24)/Päälaskenta!E$20))-(Päälaskenta!C$20+Päälaskenta!G$24)/(2*Päälaskenta!E$20))))</f>
        <v>0.95599999999999996</v>
      </c>
      <c r="G1217" s="57">
        <f>IF(F1217&gt;Päälaskenta!D$24,(2*SQRT((POWER(Päälaskenta!D$24,2))+POWER(Päälaskenta!E$24*Päälaskenta!D$24,2))+Päälaskenta!C$24)+(2*SQRT((POWER((F1217-Päälaskenta!D$24),2))+POWER(Päälaskenta!E$20*(F1217-Päälaskenta!D$24),2))+Päälaskenta!C$20),(2*SQRT((POWER(F1217,2))+POWER(Päälaskenta!E$24*F1217,2))+Päälaskenta!C$24))</f>
        <v>8.9</v>
      </c>
      <c r="H1217" s="57">
        <f t="shared" si="290"/>
        <v>0.36</v>
      </c>
      <c r="I1217" s="62">
        <f t="shared" si="291"/>
        <v>2.5659000000000001E-2</v>
      </c>
      <c r="J1217" s="8">
        <f>IF(F1217&lt;Päälaskenta!$D$24,0,Kaksitasouoma_matriisi!F1217-Päälaskenta!$D$24)</f>
        <v>0.25600000000000001</v>
      </c>
      <c r="L1217" s="8">
        <f>IF(F1217&gt;Päälaskenta!D$24,F1217-Päälaskenta!D$24,0)</f>
        <v>0.25600000000000001</v>
      </c>
      <c r="M1217" s="8">
        <f>IF(F1217&gt;Päälaskenta!D$24,(Päälaskenta!C$20+(Päälaskenta!E$20*(Kaksitasouoma_matriisi!F1217-Päälaskenta!D$24)))*(Kaksitasouoma_matriisi!F1217-Päälaskenta!D$24),0)</f>
        <v>1.378304</v>
      </c>
      <c r="N1217" s="8">
        <f>IF(F1217&gt;Päälaskenta!D$24,(2*SQRT((POWER((F1217-Päälaskenta!D$24),2))+POWER(Päälaskenta!E$20*(F1217-Päälaskenta!D$24),2))+Päälaskenta!C$20),0)</f>
        <v>5.9230211265187798</v>
      </c>
      <c r="O1217" s="8">
        <f t="shared" si="297"/>
        <v>0.232702867431791</v>
      </c>
      <c r="P1217" s="8">
        <f>IF(Päälaskenta!$C$29,IF(L1217&gt;Päälaskenta!$F$28,Kaksitasouoma_matriisi!AQ1217,Kaksitasouoma_matriisi!AR1217),Päälaskenta!$F$20)</f>
        <v>0.12</v>
      </c>
      <c r="Q1217" s="8">
        <f t="shared" si="298"/>
        <v>4.3454183471043697</v>
      </c>
      <c r="R1217" s="8">
        <f t="shared" si="292"/>
        <v>0.47657365565726101</v>
      </c>
      <c r="S1217" s="8">
        <f t="shared" si="299"/>
        <v>0.34576817281039701</v>
      </c>
      <c r="U1217" s="93">
        <f>IF(F1217&gt;Päälaskenta!D$24,Päälaskenta!H$24+L1217*Päälaskenta!G$24,F1217*Päälaskenta!C$24 + F1217*F1217*Päälaskenta!E$24)</f>
        <v>1.8044</v>
      </c>
      <c r="V1217" s="8">
        <f>IF(F1217&gt;Päälaskenta!D$24,2*SQRT(POWER(Päälaskenta!D$24,2)+POWER(Päälaskenta!E$24*Päälaskenta!D$24,2))+Päälaskenta!C$24,(2*SQRT((POWER(F1217,2))+POWER(Päälaskenta!E$24*F1217,2))+Päälaskenta!C$24))</f>
        <v>2.9798989873223301</v>
      </c>
      <c r="W1217" s="8">
        <f t="shared" si="300"/>
        <v>0.60552388107000699</v>
      </c>
      <c r="X1217" s="8">
        <f>Päälaskenta!F$24</f>
        <v>7.0000000000000007E-2</v>
      </c>
      <c r="Y1217" s="8">
        <f t="shared" si="301"/>
        <v>18.4496852823201</v>
      </c>
      <c r="Z1217" s="8">
        <f t="shared" si="293"/>
        <v>2.0234263443427398</v>
      </c>
      <c r="AA1217" s="8">
        <f t="shared" si="302"/>
        <v>1.12138458453931</v>
      </c>
      <c r="AC1217" s="8">
        <f t="shared" si="294"/>
        <v>0.10326448542041</v>
      </c>
      <c r="AE1217" s="8">
        <v>1215</v>
      </c>
      <c r="AF1217" s="8">
        <f t="shared" si="304"/>
        <v>22.795103629424499</v>
      </c>
      <c r="AG1217" s="8">
        <f t="shared" si="295"/>
        <v>1.20280957192013E-2</v>
      </c>
      <c r="AJ1217" s="132">
        <f>IF(Päälaskenta!$F$28&lt;Kaksitasouoma_matriisi!L1217,Päälaskenta!$C$20*Päälaskenta!$F$28,Päälaskenta!$C$20*Kaksitasouoma_matriisi!L1217)</f>
        <v>1.28</v>
      </c>
      <c r="AK1217" s="134">
        <f>SQRT(Päälaskenta!$D$20^2+(Päälaskenta!$D$20/(1/Päälaskenta!$E$20))^2)</f>
        <v>1.8029999999999999</v>
      </c>
      <c r="AL1217" s="134">
        <f>IF(Päälaskenta!$F$28&lt;Kaksitasouoma_matriisi!L1217,AK1217*Päälaskenta!$F$28*COS(ATAN(1/Päälaskenta!$E$20)),AK1217*Kaksitasouoma_matriisi!L1217*COS(ATAN(1/Päälaskenta!$E$20)))</f>
        <v>0.38400000000000001</v>
      </c>
      <c r="AM1217" s="134"/>
      <c r="AN1217" s="134">
        <f t="shared" si="303"/>
        <v>1.6639999999999999</v>
      </c>
      <c r="AO1217" s="8">
        <f t="shared" si="296"/>
        <v>0.52249819449241697</v>
      </c>
      <c r="AP1217" s="134">
        <f>Refererenssiarvoja!$B$16*H1217^(1/6)/(Refererenssiarvoja!$B$15^0.5)*(Päälaskenta!$G$28/2)^0.5*(1-AO1217)^(-1.5)</f>
        <v>0.129</v>
      </c>
      <c r="AQ1217" s="8">
        <f>Refererenssiarvoja!$B$16*Kaksitasouoma_matriisi!O1217^(1/6)/(SQRT((2*Refererenssiarvoja!$B$15)/(Päälaskenta!$F$31*Päälaskenta!$G$31*Päälaskenta!$F$28))+SQRT(Refererenssiarvoja!$B$15)/Refererenssiarvoja!$B$17*LN(Kaksitasouoma_matriisi!L1217/Päälaskenta!$F$28))</f>
        <v>-0.24050892806271601</v>
      </c>
      <c r="AR1217" s="8">
        <f>Refererenssiarvoja!$B$16*Kaksitasouoma_matriisi!O1217^(1/6)/(SQRT((2*Refererenssiarvoja!$B$15)/(Päälaskenta!$F$31*Päälaskenta!$G$31*L1217)))</f>
        <v>0.283294039413092</v>
      </c>
    </row>
    <row r="1218" spans="1:44" x14ac:dyDescent="0.2">
      <c r="A1218" s="8">
        <v>1216</v>
      </c>
      <c r="B1218" s="8">
        <f>IF(Päälaskenta!C$7,Päälaskenta!E$7,Päälaskenta!G$5)</f>
        <v>2.5</v>
      </c>
      <c r="C1218" s="56">
        <v>0.78400000000000003</v>
      </c>
      <c r="D1218" s="93">
        <f t="shared" si="289"/>
        <v>3.1888000000000001</v>
      </c>
      <c r="E1218" s="8">
        <f>IF(Päälaskenta!$C$26,Kaksitasouoma_matriisi!AP1218,Kaksitasouoma_matriisi!AC1218)</f>
        <v>0.10327126031313499</v>
      </c>
      <c r="F1218" s="56">
        <f>IF(D1218&lt;Päälaskenta!H$24,(SQRT(POWER(Päälaskenta!C$24/(2*Päälaskenta!E$24),2)+(D1218/Päälaskenta!E$24))-Päälaskenta!C$24/(2*Päälaskenta!E$24)),IF(D1218=Päälaskenta!H$24,Päälaskenta!D$24,Päälaskenta!D$24+(SQRT(POWER((Päälaskenta!C$20+Päälaskenta!G$24)/(2*Päälaskenta!E$20),2)+((D1218-Päälaskenta!H$24)/Päälaskenta!E$20))-(Päälaskenta!C$20+Päälaskenta!G$24)/(2*Päälaskenta!E$20))))</f>
        <v>0.95699999999999996</v>
      </c>
      <c r="G1218" s="57">
        <f>IF(F1218&gt;Päälaskenta!D$24,(2*SQRT((POWER(Päälaskenta!D$24,2))+POWER(Päälaskenta!E$24*Päälaskenta!D$24,2))+Päälaskenta!C$24)+(2*SQRT((POWER((F1218-Päälaskenta!D$24),2))+POWER(Päälaskenta!E$20*(F1218-Päälaskenta!D$24),2))+Päälaskenta!C$20),(2*SQRT((POWER(F1218,2))+POWER(Päälaskenta!E$24*F1218,2))+Päälaskenta!C$24))</f>
        <v>8.91</v>
      </c>
      <c r="H1218" s="57">
        <f t="shared" si="290"/>
        <v>0.36</v>
      </c>
      <c r="I1218" s="62">
        <f t="shared" si="291"/>
        <v>2.5597000000000002E-2</v>
      </c>
      <c r="J1218" s="8">
        <f>IF(F1218&lt;Päälaskenta!$D$24,0,Kaksitasouoma_matriisi!F1218-Päälaskenta!$D$24)</f>
        <v>0.25700000000000001</v>
      </c>
      <c r="L1218" s="8">
        <f>IF(F1218&gt;Päälaskenta!D$24,F1218-Päälaskenta!D$24,0)</f>
        <v>0.25700000000000001</v>
      </c>
      <c r="M1218" s="8">
        <f>IF(F1218&gt;Päälaskenta!D$24,(Päälaskenta!C$20+(Päälaskenta!E$20*(Kaksitasouoma_matriisi!F1218-Päälaskenta!D$24)))*(Kaksitasouoma_matriisi!F1218-Päälaskenta!D$24),0)</f>
        <v>1.3840735</v>
      </c>
      <c r="N1218" s="8">
        <f>IF(F1218&gt;Päälaskenta!D$24,(2*SQRT((POWER((F1218-Päälaskenta!D$24),2))+POWER(Päälaskenta!E$20*(F1218-Päälaskenta!D$24),2))+Päälaskenta!C$20),0)</f>
        <v>5.9266266777942498</v>
      </c>
      <c r="O1218" s="8">
        <f t="shared" si="297"/>
        <v>0.23353478719788701</v>
      </c>
      <c r="P1218" s="8">
        <f>IF(Päälaskenta!$C$29,IF(L1218&gt;Päälaskenta!$F$28,Kaksitasouoma_matriisi!AQ1218,Kaksitasouoma_matriisi!AR1218),Päälaskenta!$F$20)</f>
        <v>0.12</v>
      </c>
      <c r="Q1218" s="8">
        <f t="shared" si="298"/>
        <v>4.3740018475973104</v>
      </c>
      <c r="R1218" s="8">
        <f t="shared" si="292"/>
        <v>0.47825032698002001</v>
      </c>
      <c r="S1218" s="8">
        <f t="shared" si="299"/>
        <v>0.34553824416118101</v>
      </c>
      <c r="U1218" s="93">
        <f>IF(F1218&gt;Päälaskenta!D$24,Päälaskenta!H$24+L1218*Päälaskenta!G$24,F1218*Päälaskenta!C$24 + F1218*F1218*Päälaskenta!E$24)</f>
        <v>1.8068</v>
      </c>
      <c r="V1218" s="8">
        <f>IF(F1218&gt;Päälaskenta!D$24,2*SQRT(POWER(Päälaskenta!D$24,2)+POWER(Päälaskenta!E$24*Päälaskenta!D$24,2))+Päälaskenta!C$24,(2*SQRT((POWER(F1218,2))+POWER(Päälaskenta!E$24*F1218,2))+Päälaskenta!C$24))</f>
        <v>2.9798989873223301</v>
      </c>
      <c r="W1218" s="8">
        <f t="shared" si="300"/>
        <v>0.60632927749794296</v>
      </c>
      <c r="X1218" s="8">
        <f>Päälaskenta!F$24</f>
        <v>7.0000000000000007E-2</v>
      </c>
      <c r="Y1218" s="8">
        <f t="shared" si="301"/>
        <v>18.490602737294299</v>
      </c>
      <c r="Z1218" s="8">
        <f t="shared" si="293"/>
        <v>2.02174967301998</v>
      </c>
      <c r="AA1218" s="8">
        <f t="shared" si="302"/>
        <v>1.1189670539185199</v>
      </c>
      <c r="AC1218" s="8">
        <f t="shared" si="294"/>
        <v>0.10327126031313499</v>
      </c>
      <c r="AE1218" s="8">
        <v>1216</v>
      </c>
      <c r="AF1218" s="8">
        <f t="shared" si="304"/>
        <v>22.864604584891602</v>
      </c>
      <c r="AG1218" s="8">
        <f t="shared" si="295"/>
        <v>1.1955083862609701E-2</v>
      </c>
      <c r="AJ1218" s="132">
        <f>IF(Päälaskenta!$F$28&lt;Kaksitasouoma_matriisi!L1218,Päälaskenta!$C$20*Päälaskenta!$F$28,Päälaskenta!$C$20*Kaksitasouoma_matriisi!L1218)</f>
        <v>1.2849999999999999</v>
      </c>
      <c r="AK1218" s="134">
        <f>SQRT(Päälaskenta!$D$20^2+(Päälaskenta!$D$20/(1/Päälaskenta!$E$20))^2)</f>
        <v>1.8029999999999999</v>
      </c>
      <c r="AL1218" s="134">
        <f>IF(Päälaskenta!$F$28&lt;Kaksitasouoma_matriisi!L1218,AK1218*Päälaskenta!$F$28*COS(ATAN(1/Päälaskenta!$E$20)),AK1218*Kaksitasouoma_matriisi!L1218*COS(ATAN(1/Päälaskenta!$E$20)))</f>
        <v>0.38600000000000001</v>
      </c>
      <c r="AM1218" s="134"/>
      <c r="AN1218" s="134">
        <f t="shared" si="303"/>
        <v>1.671</v>
      </c>
      <c r="AO1218" s="8">
        <f t="shared" si="296"/>
        <v>0.52402157551429995</v>
      </c>
      <c r="AP1218" s="134">
        <f>Refererenssiarvoja!$B$16*H1218^(1/6)/(Refererenssiarvoja!$B$15^0.5)*(Päälaskenta!$G$28/2)^0.5*(1-AO1218)^(-1.5)</f>
        <v>0.13</v>
      </c>
      <c r="AQ1218" s="8">
        <f>Refererenssiarvoja!$B$16*Kaksitasouoma_matriisi!O1218^(1/6)/(SQRT((2*Refererenssiarvoja!$B$15)/(Päälaskenta!$F$31*Päälaskenta!$G$31*Päälaskenta!$F$28))+SQRT(Refererenssiarvoja!$B$15)/Refererenssiarvoja!$B$17*LN(Kaksitasouoma_matriisi!L1218/Päälaskenta!$F$28))</f>
        <v>-0.242926207223709</v>
      </c>
      <c r="AR1218" s="8">
        <f>Refererenssiarvoja!$B$16*Kaksitasouoma_matriisi!O1218^(1/6)/(SQRT((2*Refererenssiarvoja!$B$15)/(Päälaskenta!$F$31*Päälaskenta!$G$31*L1218)))</f>
        <v>0.28401568423088203</v>
      </c>
    </row>
    <row r="1219" spans="1:44" x14ac:dyDescent="0.2">
      <c r="A1219" s="8">
        <v>1217</v>
      </c>
      <c r="B1219" s="8">
        <f>IF(Päälaskenta!C$7,Päälaskenta!E$7,Päälaskenta!G$5)</f>
        <v>2.5</v>
      </c>
      <c r="C1219" s="56">
        <v>0.78300000000000003</v>
      </c>
      <c r="D1219" s="93">
        <f t="shared" ref="D1219:D1282" si="305">B1219/C1219</f>
        <v>3.1928000000000001</v>
      </c>
      <c r="E1219" s="8">
        <f>IF(Päälaskenta!$C$26,Kaksitasouoma_matriisi!AP1219,Kaksitasouoma_matriisi!AC1219)</f>
        <v>0.10327126031313499</v>
      </c>
      <c r="F1219" s="56">
        <f>IF(D1219&lt;Päälaskenta!H$24,(SQRT(POWER(Päälaskenta!C$24/(2*Päälaskenta!E$24),2)+(D1219/Päälaskenta!E$24))-Päälaskenta!C$24/(2*Päälaskenta!E$24)),IF(D1219=Päälaskenta!H$24,Päälaskenta!D$24,Päälaskenta!D$24+(SQRT(POWER((Päälaskenta!C$20+Päälaskenta!G$24)/(2*Päälaskenta!E$20),2)+((D1219-Päälaskenta!H$24)/Päälaskenta!E$20))-(Päälaskenta!C$20+Päälaskenta!G$24)/(2*Päälaskenta!E$20))))</f>
        <v>0.95699999999999996</v>
      </c>
      <c r="G1219" s="57">
        <f>IF(F1219&gt;Päälaskenta!D$24,(2*SQRT((POWER(Päälaskenta!D$24,2))+POWER(Päälaskenta!E$24*Päälaskenta!D$24,2))+Päälaskenta!C$24)+(2*SQRT((POWER((F1219-Päälaskenta!D$24),2))+POWER(Päälaskenta!E$20*(F1219-Päälaskenta!D$24),2))+Päälaskenta!C$20),(2*SQRT((POWER(F1219,2))+POWER(Päälaskenta!E$24*F1219,2))+Päälaskenta!C$24))</f>
        <v>8.91</v>
      </c>
      <c r="H1219" s="57">
        <f t="shared" ref="H1219:H1282" si="306">D1219/G1219</f>
        <v>0.36</v>
      </c>
      <c r="I1219" s="62">
        <f t="shared" ref="I1219:I1282" si="307">POWER(C1219/((1/E1219)*POWER(H1219,2/3)),2)</f>
        <v>2.5531999999999999E-2</v>
      </c>
      <c r="J1219" s="8">
        <f>IF(F1219&lt;Päälaskenta!$D$24,0,Kaksitasouoma_matriisi!F1219-Päälaskenta!$D$24)</f>
        <v>0.25700000000000001</v>
      </c>
      <c r="L1219" s="8">
        <f>IF(F1219&gt;Päälaskenta!D$24,F1219-Päälaskenta!D$24,0)</f>
        <v>0.25700000000000001</v>
      </c>
      <c r="M1219" s="8">
        <f>IF(F1219&gt;Päälaskenta!D$24,(Päälaskenta!C$20+(Päälaskenta!E$20*(Kaksitasouoma_matriisi!F1219-Päälaskenta!D$24)))*(Kaksitasouoma_matriisi!F1219-Päälaskenta!D$24),0)</f>
        <v>1.3840735</v>
      </c>
      <c r="N1219" s="8">
        <f>IF(F1219&gt;Päälaskenta!D$24,(2*SQRT((POWER((F1219-Päälaskenta!D$24),2))+POWER(Päälaskenta!E$20*(F1219-Päälaskenta!D$24),2))+Päälaskenta!C$20),0)</f>
        <v>5.9266266777942498</v>
      </c>
      <c r="O1219" s="8">
        <f t="shared" si="297"/>
        <v>0.23353478719788701</v>
      </c>
      <c r="P1219" s="8">
        <f>IF(Päälaskenta!$C$29,IF(L1219&gt;Päälaskenta!$F$28,Kaksitasouoma_matriisi!AQ1219,Kaksitasouoma_matriisi!AR1219),Päälaskenta!$F$20)</f>
        <v>0.12</v>
      </c>
      <c r="Q1219" s="8">
        <f t="shared" si="298"/>
        <v>4.3740018475973104</v>
      </c>
      <c r="R1219" s="8">
        <f t="shared" ref="R1219:R1282" si="308">B1219*Q1219/(Q1219+Y1219)</f>
        <v>0.47825032698002001</v>
      </c>
      <c r="S1219" s="8">
        <f t="shared" si="299"/>
        <v>0.34553824416118101</v>
      </c>
      <c r="U1219" s="93">
        <f>IF(F1219&gt;Päälaskenta!D$24,Päälaskenta!H$24+L1219*Päälaskenta!G$24,F1219*Päälaskenta!C$24 + F1219*F1219*Päälaskenta!E$24)</f>
        <v>1.8068</v>
      </c>
      <c r="V1219" s="8">
        <f>IF(F1219&gt;Päälaskenta!D$24,2*SQRT(POWER(Päälaskenta!D$24,2)+POWER(Päälaskenta!E$24*Päälaskenta!D$24,2))+Päälaskenta!C$24,(2*SQRT((POWER(F1219,2))+POWER(Päälaskenta!E$24*F1219,2))+Päälaskenta!C$24))</f>
        <v>2.9798989873223301</v>
      </c>
      <c r="W1219" s="8">
        <f t="shared" si="300"/>
        <v>0.60632927749794296</v>
      </c>
      <c r="X1219" s="8">
        <f>Päälaskenta!F$24</f>
        <v>7.0000000000000007E-2</v>
      </c>
      <c r="Y1219" s="8">
        <f t="shared" si="301"/>
        <v>18.490602737294299</v>
      </c>
      <c r="Z1219" s="8">
        <f t="shared" ref="Z1219:Z1282" si="309">B1219*Y1219/(Y1219+Q1219)</f>
        <v>2.02174967301998</v>
      </c>
      <c r="AA1219" s="8">
        <f t="shared" si="302"/>
        <v>1.1189670539185199</v>
      </c>
      <c r="AC1219" s="8">
        <f t="shared" ref="AC1219:AC1282" si="310">(N1219*P1219+V1219*X1219)/(N1219+V1219)</f>
        <v>0.10327126031313499</v>
      </c>
      <c r="AE1219" s="8">
        <v>1217</v>
      </c>
      <c r="AF1219" s="8">
        <f t="shared" si="304"/>
        <v>22.864604584891602</v>
      </c>
      <c r="AG1219" s="8">
        <f t="shared" ref="AG1219:AG1282" si="311">(B1219*B1219)/(AF1219*AF1219)</f>
        <v>1.1955083862609701E-2</v>
      </c>
      <c r="AJ1219" s="132">
        <f>IF(Päälaskenta!$F$28&lt;Kaksitasouoma_matriisi!L1219,Päälaskenta!$C$20*Päälaskenta!$F$28,Päälaskenta!$C$20*Kaksitasouoma_matriisi!L1219)</f>
        <v>1.2849999999999999</v>
      </c>
      <c r="AK1219" s="134">
        <f>SQRT(Päälaskenta!$D$20^2+(Päälaskenta!$D$20/(1/Päälaskenta!$E$20))^2)</f>
        <v>1.8029999999999999</v>
      </c>
      <c r="AL1219" s="134">
        <f>IF(Päälaskenta!$F$28&lt;Kaksitasouoma_matriisi!L1219,AK1219*Päälaskenta!$F$28*COS(ATAN(1/Päälaskenta!$E$20)),AK1219*Kaksitasouoma_matriisi!L1219*COS(ATAN(1/Päälaskenta!$E$20)))</f>
        <v>0.38600000000000001</v>
      </c>
      <c r="AM1219" s="134"/>
      <c r="AN1219" s="134">
        <f t="shared" si="303"/>
        <v>1.671</v>
      </c>
      <c r="AO1219" s="8">
        <f t="shared" ref="AO1219:AO1282" si="312">AN1219/D1219</f>
        <v>0.52336507141067401</v>
      </c>
      <c r="AP1219" s="134">
        <f>Refererenssiarvoja!$B$16*H1219^(1/6)/(Refererenssiarvoja!$B$15^0.5)*(Päälaskenta!$G$28/2)^0.5*(1-AO1219)^(-1.5)</f>
        <v>0.129</v>
      </c>
      <c r="AQ1219" s="8">
        <f>Refererenssiarvoja!$B$16*Kaksitasouoma_matriisi!O1219^(1/6)/(SQRT((2*Refererenssiarvoja!$B$15)/(Päälaskenta!$F$31*Päälaskenta!$G$31*Päälaskenta!$F$28))+SQRT(Refererenssiarvoja!$B$15)/Refererenssiarvoja!$B$17*LN(Kaksitasouoma_matriisi!L1219/Päälaskenta!$F$28))</f>
        <v>-0.242926207223709</v>
      </c>
      <c r="AR1219" s="8">
        <f>Refererenssiarvoja!$B$16*Kaksitasouoma_matriisi!O1219^(1/6)/(SQRT((2*Refererenssiarvoja!$B$15)/(Päälaskenta!$F$31*Päälaskenta!$G$31*L1219)))</f>
        <v>0.28401568423088203</v>
      </c>
    </row>
    <row r="1220" spans="1:44" x14ac:dyDescent="0.2">
      <c r="A1220" s="8">
        <v>1218</v>
      </c>
      <c r="B1220" s="8">
        <f>IF(Päälaskenta!C$7,Päälaskenta!E$7,Päälaskenta!G$5)</f>
        <v>2.5</v>
      </c>
      <c r="C1220" s="56">
        <v>0.78200000000000003</v>
      </c>
      <c r="D1220" s="93">
        <f t="shared" si="305"/>
        <v>3.1968999999999999</v>
      </c>
      <c r="E1220" s="8">
        <f>IF(Päälaskenta!$C$26,Kaksitasouoma_matriisi!AP1220,Kaksitasouoma_matriisi!AC1220)</f>
        <v>0.103278029722839</v>
      </c>
      <c r="F1220" s="56">
        <f>IF(D1220&lt;Päälaskenta!H$24,(SQRT(POWER(Päälaskenta!C$24/(2*Päälaskenta!E$24),2)+(D1220/Päälaskenta!E$24))-Päälaskenta!C$24/(2*Päälaskenta!E$24)),IF(D1220=Päälaskenta!H$24,Päälaskenta!D$24,Päälaskenta!D$24+(SQRT(POWER((Päälaskenta!C$20+Päälaskenta!G$24)/(2*Päälaskenta!E$20),2)+((D1220-Päälaskenta!H$24)/Päälaskenta!E$20))-(Päälaskenta!C$20+Päälaskenta!G$24)/(2*Päälaskenta!E$20))))</f>
        <v>0.95799999999999996</v>
      </c>
      <c r="G1220" s="57">
        <f>IF(F1220&gt;Päälaskenta!D$24,(2*SQRT((POWER(Päälaskenta!D$24,2))+POWER(Päälaskenta!E$24*Päälaskenta!D$24,2))+Päälaskenta!C$24)+(2*SQRT((POWER((F1220-Päälaskenta!D$24),2))+POWER(Päälaskenta!E$20*(F1220-Päälaskenta!D$24),2))+Päälaskenta!C$20),(2*SQRT((POWER(F1220,2))+POWER(Päälaskenta!E$24*F1220,2))+Päälaskenta!C$24))</f>
        <v>8.91</v>
      </c>
      <c r="H1220" s="57">
        <f t="shared" si="306"/>
        <v>0.36</v>
      </c>
      <c r="I1220" s="62">
        <f t="shared" si="307"/>
        <v>2.547E-2</v>
      </c>
      <c r="J1220" s="8">
        <f>IF(F1220&lt;Päälaskenta!$D$24,0,Kaksitasouoma_matriisi!F1220-Päälaskenta!$D$24)</f>
        <v>0.25800000000000001</v>
      </c>
      <c r="L1220" s="8">
        <f>IF(F1220&gt;Päälaskenta!D$24,F1220-Päälaskenta!D$24,0)</f>
        <v>0.25800000000000001</v>
      </c>
      <c r="M1220" s="8">
        <f>IF(F1220&gt;Päälaskenta!D$24,(Päälaskenta!C$20+(Päälaskenta!E$20*(Kaksitasouoma_matriisi!F1220-Päälaskenta!D$24)))*(Kaksitasouoma_matriisi!F1220-Päälaskenta!D$24),0)</f>
        <v>1.3898459999999999</v>
      </c>
      <c r="N1220" s="8">
        <f>IF(F1220&gt;Päälaskenta!D$24,(2*SQRT((POWER((F1220-Päälaskenta!D$24),2))+POWER(Päälaskenta!E$20*(F1220-Päälaskenta!D$24),2))+Päälaskenta!C$20),0)</f>
        <v>5.93023222906971</v>
      </c>
      <c r="O1220" s="8">
        <f t="shared" ref="O1220:O1283" si="313">IF(N1220&gt;0,M1220/N1220,0)</f>
        <v>0.23436620124032301</v>
      </c>
      <c r="P1220" s="8">
        <f>IF(Päälaskenta!$C$29,IF(L1220&gt;Päälaskenta!$F$28,Kaksitasouoma_matriisi!AQ1220,Kaksitasouoma_matriisi!AR1220),Päälaskenta!$F$20)</f>
        <v>0.12</v>
      </c>
      <c r="Q1220" s="8">
        <f t="shared" ref="Q1220:Q1283" si="314">(1/P1220)*M1220*POWER(O1220,(2/3))</f>
        <v>4.4026627849710103</v>
      </c>
      <c r="R1220" s="8">
        <f t="shared" si="308"/>
        <v>0.47992289832298601</v>
      </c>
      <c r="S1220" s="8">
        <f t="shared" ref="S1220:S1283" si="315">IF(M1220&gt;0,R1220/M1220,0)</f>
        <v>0.34530652915717702</v>
      </c>
      <c r="U1220" s="93">
        <f>IF(F1220&gt;Päälaskenta!D$24,Päälaskenta!H$24+L1220*Päälaskenta!G$24,F1220*Päälaskenta!C$24 + F1220*F1220*Päälaskenta!E$24)</f>
        <v>1.8091999999999999</v>
      </c>
      <c r="V1220" s="8">
        <f>IF(F1220&gt;Päälaskenta!D$24,2*SQRT(POWER(Päälaskenta!D$24,2)+POWER(Päälaskenta!E$24*Päälaskenta!D$24,2))+Päälaskenta!C$24,(2*SQRT((POWER(F1220,2))+POWER(Päälaskenta!E$24*F1220,2))+Päälaskenta!C$24))</f>
        <v>2.9798989873223301</v>
      </c>
      <c r="W1220" s="8">
        <f t="shared" ref="W1220:W1283" si="316">U1220/V1220</f>
        <v>0.60713467392587905</v>
      </c>
      <c r="X1220" s="8">
        <f>Päälaskenta!F$24</f>
        <v>7.0000000000000007E-2</v>
      </c>
      <c r="Y1220" s="8">
        <f t="shared" ref="Y1220:Y1283" si="317">(1/X1220)*U1220*POWER(W1220,(2/3))</f>
        <v>18.531556442510201</v>
      </c>
      <c r="Z1220" s="8">
        <f t="shared" si="309"/>
        <v>2.02007710167701</v>
      </c>
      <c r="AA1220" s="8">
        <f t="shared" ref="AA1220:AA1283" si="318">Z1220/U1220</f>
        <v>1.11655820344739</v>
      </c>
      <c r="AC1220" s="8">
        <f t="shared" si="310"/>
        <v>0.103278029722839</v>
      </c>
      <c r="AE1220" s="8">
        <v>1218</v>
      </c>
      <c r="AF1220" s="8">
        <f t="shared" si="304"/>
        <v>22.934219227481201</v>
      </c>
      <c r="AG1220" s="8">
        <f t="shared" si="311"/>
        <v>1.18826169714737E-2</v>
      </c>
      <c r="AJ1220" s="132">
        <f>IF(Päälaskenta!$F$28&lt;Kaksitasouoma_matriisi!L1220,Päälaskenta!$C$20*Päälaskenta!$F$28,Päälaskenta!$C$20*Kaksitasouoma_matriisi!L1220)</f>
        <v>1.29</v>
      </c>
      <c r="AK1220" s="134">
        <f>SQRT(Päälaskenta!$D$20^2+(Päälaskenta!$D$20/(1/Päälaskenta!$E$20))^2)</f>
        <v>1.8029999999999999</v>
      </c>
      <c r="AL1220" s="134">
        <f>IF(Päälaskenta!$F$28&lt;Kaksitasouoma_matriisi!L1220,AK1220*Päälaskenta!$F$28*COS(ATAN(1/Päälaskenta!$E$20)),AK1220*Kaksitasouoma_matriisi!L1220*COS(ATAN(1/Päälaskenta!$E$20)))</f>
        <v>0.38700000000000001</v>
      </c>
      <c r="AM1220" s="134"/>
      <c r="AN1220" s="134">
        <f t="shared" ref="AN1220:AN1283" si="319">AJ1220+AL1220</f>
        <v>1.677</v>
      </c>
      <c r="AO1220" s="8">
        <f t="shared" si="312"/>
        <v>0.524570677844162</v>
      </c>
      <c r="AP1220" s="134">
        <f>Refererenssiarvoja!$B$16*H1220^(1/6)/(Refererenssiarvoja!$B$15^0.5)*(Päälaskenta!$G$28/2)^0.5*(1-AO1220)^(-1.5)</f>
        <v>0.13</v>
      </c>
      <c r="AQ1220" s="8">
        <f>Refererenssiarvoja!$B$16*Kaksitasouoma_matriisi!O1220^(1/6)/(SQRT((2*Refererenssiarvoja!$B$15)/(Päälaskenta!$F$31*Päälaskenta!$G$31*Päälaskenta!$F$28))+SQRT(Refererenssiarvoja!$B$15)/Refererenssiarvoja!$B$17*LN(Kaksitasouoma_matriisi!L1220/Päälaskenta!$F$28))</f>
        <v>-0.24537999761165799</v>
      </c>
      <c r="AR1220" s="8">
        <f>Refererenssiarvoja!$B$16*Kaksitasouoma_matriisi!O1220^(1/6)/(SQRT((2*Refererenssiarvoja!$B$15)/(Päälaskenta!$F$31*Päälaskenta!$G$31*L1220)))</f>
        <v>0.28473630717542697</v>
      </c>
    </row>
    <row r="1221" spans="1:44" x14ac:dyDescent="0.2">
      <c r="A1221" s="8">
        <v>1219</v>
      </c>
      <c r="B1221" s="8">
        <f>IF(Päälaskenta!C$7,Päälaskenta!E$7,Päälaskenta!G$5)</f>
        <v>2.5</v>
      </c>
      <c r="C1221" s="56">
        <v>0.78100000000000003</v>
      </c>
      <c r="D1221" s="93">
        <f t="shared" si="305"/>
        <v>3.2010000000000001</v>
      </c>
      <c r="E1221" s="8">
        <f>IF(Päälaskenta!$C$26,Kaksitasouoma_matriisi!AP1221,Kaksitasouoma_matriisi!AC1221)</f>
        <v>0.103278029722839</v>
      </c>
      <c r="F1221" s="56">
        <f>IF(D1221&lt;Päälaskenta!H$24,(SQRT(POWER(Päälaskenta!C$24/(2*Päälaskenta!E$24),2)+(D1221/Päälaskenta!E$24))-Päälaskenta!C$24/(2*Päälaskenta!E$24)),IF(D1221=Päälaskenta!H$24,Päälaskenta!D$24,Päälaskenta!D$24+(SQRT(POWER((Päälaskenta!C$20+Päälaskenta!G$24)/(2*Päälaskenta!E$20),2)+((D1221-Päälaskenta!H$24)/Päälaskenta!E$20))-(Päälaskenta!C$20+Päälaskenta!G$24)/(2*Päälaskenta!E$20))))</f>
        <v>0.95799999999999996</v>
      </c>
      <c r="G1221" s="57">
        <f>IF(F1221&gt;Päälaskenta!D$24,(2*SQRT((POWER(Päälaskenta!D$24,2))+POWER(Päälaskenta!E$24*Päälaskenta!D$24,2))+Päälaskenta!C$24)+(2*SQRT((POWER((F1221-Päälaskenta!D$24),2))+POWER(Päälaskenta!E$20*(F1221-Päälaskenta!D$24),2))+Päälaskenta!C$20),(2*SQRT((POWER(F1221,2))+POWER(Päälaskenta!E$24*F1221,2))+Päälaskenta!C$24))</f>
        <v>8.91</v>
      </c>
      <c r="H1221" s="57">
        <f t="shared" si="306"/>
        <v>0.36</v>
      </c>
      <c r="I1221" s="62">
        <f t="shared" si="307"/>
        <v>2.5405E-2</v>
      </c>
      <c r="J1221" s="8">
        <f>IF(F1221&lt;Päälaskenta!$D$24,0,Kaksitasouoma_matriisi!F1221-Päälaskenta!$D$24)</f>
        <v>0.25800000000000001</v>
      </c>
      <c r="L1221" s="8">
        <f>IF(F1221&gt;Päälaskenta!D$24,F1221-Päälaskenta!D$24,0)</f>
        <v>0.25800000000000001</v>
      </c>
      <c r="M1221" s="8">
        <f>IF(F1221&gt;Päälaskenta!D$24,(Päälaskenta!C$20+(Päälaskenta!E$20*(Kaksitasouoma_matriisi!F1221-Päälaskenta!D$24)))*(Kaksitasouoma_matriisi!F1221-Päälaskenta!D$24),0)</f>
        <v>1.3898459999999999</v>
      </c>
      <c r="N1221" s="8">
        <f>IF(F1221&gt;Päälaskenta!D$24,(2*SQRT((POWER((F1221-Päälaskenta!D$24),2))+POWER(Päälaskenta!E$20*(F1221-Päälaskenta!D$24),2))+Päälaskenta!C$20),0)</f>
        <v>5.93023222906971</v>
      </c>
      <c r="O1221" s="8">
        <f t="shared" si="313"/>
        <v>0.23436620124032301</v>
      </c>
      <c r="P1221" s="8">
        <f>IF(Päälaskenta!$C$29,IF(L1221&gt;Päälaskenta!$F$28,Kaksitasouoma_matriisi!AQ1221,Kaksitasouoma_matriisi!AR1221),Päälaskenta!$F$20)</f>
        <v>0.12</v>
      </c>
      <c r="Q1221" s="8">
        <f t="shared" si="314"/>
        <v>4.4026627849710103</v>
      </c>
      <c r="R1221" s="8">
        <f t="shared" si="308"/>
        <v>0.47992289832298601</v>
      </c>
      <c r="S1221" s="8">
        <f t="shared" si="315"/>
        <v>0.34530652915717702</v>
      </c>
      <c r="U1221" s="93">
        <f>IF(F1221&gt;Päälaskenta!D$24,Päälaskenta!H$24+L1221*Päälaskenta!G$24,F1221*Päälaskenta!C$24 + F1221*F1221*Päälaskenta!E$24)</f>
        <v>1.8091999999999999</v>
      </c>
      <c r="V1221" s="8">
        <f>IF(F1221&gt;Päälaskenta!D$24,2*SQRT(POWER(Päälaskenta!D$24,2)+POWER(Päälaskenta!E$24*Päälaskenta!D$24,2))+Päälaskenta!C$24,(2*SQRT((POWER(F1221,2))+POWER(Päälaskenta!E$24*F1221,2))+Päälaskenta!C$24))</f>
        <v>2.9798989873223301</v>
      </c>
      <c r="W1221" s="8">
        <f t="shared" si="316"/>
        <v>0.60713467392587905</v>
      </c>
      <c r="X1221" s="8">
        <f>Päälaskenta!F$24</f>
        <v>7.0000000000000007E-2</v>
      </c>
      <c r="Y1221" s="8">
        <f t="shared" si="317"/>
        <v>18.531556442510201</v>
      </c>
      <c r="Z1221" s="8">
        <f t="shared" si="309"/>
        <v>2.02007710167701</v>
      </c>
      <c r="AA1221" s="8">
        <f t="shared" si="318"/>
        <v>1.11655820344739</v>
      </c>
      <c r="AC1221" s="8">
        <f t="shared" si="310"/>
        <v>0.103278029722839</v>
      </c>
      <c r="AE1221" s="8">
        <v>1219</v>
      </c>
      <c r="AF1221" s="8">
        <f t="shared" si="304"/>
        <v>22.934219227481201</v>
      </c>
      <c r="AG1221" s="8">
        <f t="shared" si="311"/>
        <v>1.18826169714737E-2</v>
      </c>
      <c r="AJ1221" s="132">
        <f>IF(Päälaskenta!$F$28&lt;Kaksitasouoma_matriisi!L1221,Päälaskenta!$C$20*Päälaskenta!$F$28,Päälaskenta!$C$20*Kaksitasouoma_matriisi!L1221)</f>
        <v>1.29</v>
      </c>
      <c r="AK1221" s="134">
        <f>SQRT(Päälaskenta!$D$20^2+(Päälaskenta!$D$20/(1/Päälaskenta!$E$20))^2)</f>
        <v>1.8029999999999999</v>
      </c>
      <c r="AL1221" s="134">
        <f>IF(Päälaskenta!$F$28&lt;Kaksitasouoma_matriisi!L1221,AK1221*Päälaskenta!$F$28*COS(ATAN(1/Päälaskenta!$E$20)),AK1221*Kaksitasouoma_matriisi!L1221*COS(ATAN(1/Päälaskenta!$E$20)))</f>
        <v>0.38700000000000001</v>
      </c>
      <c r="AM1221" s="134"/>
      <c r="AN1221" s="134">
        <f t="shared" si="319"/>
        <v>1.677</v>
      </c>
      <c r="AO1221" s="8">
        <f t="shared" si="312"/>
        <v>0.52389878163074</v>
      </c>
      <c r="AP1221" s="134">
        <f>Refererenssiarvoja!$B$16*H1221^(1/6)/(Refererenssiarvoja!$B$15^0.5)*(Päälaskenta!$G$28/2)^0.5*(1-AO1221)^(-1.5)</f>
        <v>0.13</v>
      </c>
      <c r="AQ1221" s="8">
        <f>Refererenssiarvoja!$B$16*Kaksitasouoma_matriisi!O1221^(1/6)/(SQRT((2*Refererenssiarvoja!$B$15)/(Päälaskenta!$F$31*Päälaskenta!$G$31*Päälaskenta!$F$28))+SQRT(Refererenssiarvoja!$B$15)/Refererenssiarvoja!$B$17*LN(Kaksitasouoma_matriisi!L1221/Päälaskenta!$F$28))</f>
        <v>-0.24537999761165799</v>
      </c>
      <c r="AR1221" s="8">
        <f>Refererenssiarvoja!$B$16*Kaksitasouoma_matriisi!O1221^(1/6)/(SQRT((2*Refererenssiarvoja!$B$15)/(Päälaskenta!$F$31*Päälaskenta!$G$31*L1221)))</f>
        <v>0.28473630717542697</v>
      </c>
    </row>
    <row r="1222" spans="1:44" x14ac:dyDescent="0.2">
      <c r="A1222" s="8">
        <v>1220</v>
      </c>
      <c r="B1222" s="8">
        <f>IF(Päälaskenta!C$7,Päälaskenta!E$7,Päälaskenta!G$5)</f>
        <v>2.5</v>
      </c>
      <c r="C1222" s="56">
        <v>0.78</v>
      </c>
      <c r="D1222" s="93">
        <f t="shared" si="305"/>
        <v>3.2050999999999998</v>
      </c>
      <c r="E1222" s="8">
        <f>IF(Päälaskenta!$C$26,Kaksitasouoma_matriisi!AP1222,Kaksitasouoma_matriisi!AC1222)</f>
        <v>0.103284793656173</v>
      </c>
      <c r="F1222" s="56">
        <f>IF(D1222&lt;Päälaskenta!H$24,(SQRT(POWER(Päälaskenta!C$24/(2*Päälaskenta!E$24),2)+(D1222/Päälaskenta!E$24))-Päälaskenta!C$24/(2*Päälaskenta!E$24)),IF(D1222=Päälaskenta!H$24,Päälaskenta!D$24,Päälaskenta!D$24+(SQRT(POWER((Päälaskenta!C$20+Päälaskenta!G$24)/(2*Päälaskenta!E$20),2)+((D1222-Päälaskenta!H$24)/Päälaskenta!E$20))-(Päälaskenta!C$20+Päälaskenta!G$24)/(2*Päälaskenta!E$20))))</f>
        <v>0.95899999999999996</v>
      </c>
      <c r="G1222" s="57">
        <f>IF(F1222&gt;Päälaskenta!D$24,(2*SQRT((POWER(Päälaskenta!D$24,2))+POWER(Päälaskenta!E$24*Päälaskenta!D$24,2))+Päälaskenta!C$24)+(2*SQRT((POWER((F1222-Päälaskenta!D$24),2))+POWER(Päälaskenta!E$20*(F1222-Päälaskenta!D$24),2))+Päälaskenta!C$20),(2*SQRT((POWER(F1222,2))+POWER(Päälaskenta!E$24*F1222,2))+Päälaskenta!C$24))</f>
        <v>8.91</v>
      </c>
      <c r="H1222" s="57">
        <f t="shared" si="306"/>
        <v>0.36</v>
      </c>
      <c r="I1222" s="62">
        <f t="shared" si="307"/>
        <v>2.5343000000000001E-2</v>
      </c>
      <c r="J1222" s="8">
        <f>IF(F1222&lt;Päälaskenta!$D$24,0,Kaksitasouoma_matriisi!F1222-Päälaskenta!$D$24)</f>
        <v>0.25900000000000001</v>
      </c>
      <c r="L1222" s="8">
        <f>IF(F1222&gt;Päälaskenta!D$24,F1222-Päälaskenta!D$24,0)</f>
        <v>0.25900000000000001</v>
      </c>
      <c r="M1222" s="8">
        <f>IF(F1222&gt;Päälaskenta!D$24,(Päälaskenta!C$20+(Päälaskenta!E$20*(Kaksitasouoma_matriisi!F1222-Päälaskenta!D$24)))*(Kaksitasouoma_matriisi!F1222-Päälaskenta!D$24),0)</f>
        <v>1.3956215000000001</v>
      </c>
      <c r="N1222" s="8">
        <f>IF(F1222&gt;Päälaskenta!D$24,(2*SQRT((POWER((F1222-Päälaskenta!D$24),2))+POWER(Päälaskenta!E$20*(F1222-Päälaskenta!D$24),2))+Päälaskenta!C$20),0)</f>
        <v>5.9338377803451703</v>
      </c>
      <c r="O1222" s="8">
        <f t="shared" si="313"/>
        <v>0.235197110480971</v>
      </c>
      <c r="P1222" s="8">
        <f>IF(Päälaskenta!$C$29,IF(L1222&gt;Päälaskenta!$F$28,Kaksitasouoma_matriisi!AQ1222,Kaksitasouoma_matriisi!AR1222),Päälaskenta!$F$20)</f>
        <v>0.12</v>
      </c>
      <c r="Q1222" s="8">
        <f t="shared" si="314"/>
        <v>4.4314010863627198</v>
      </c>
      <c r="R1222" s="8">
        <f t="shared" si="308"/>
        <v>0.48159137605300301</v>
      </c>
      <c r="S1222" s="8">
        <f t="shared" si="315"/>
        <v>0.34507305602056398</v>
      </c>
      <c r="U1222" s="93">
        <f>IF(F1222&gt;Päälaskenta!D$24,Päälaskenta!H$24+L1222*Päälaskenta!G$24,F1222*Päälaskenta!C$24 + F1222*F1222*Päälaskenta!E$24)</f>
        <v>1.8116000000000001</v>
      </c>
      <c r="V1222" s="8">
        <f>IF(F1222&gt;Päälaskenta!D$24,2*SQRT(POWER(Päälaskenta!D$24,2)+POWER(Päälaskenta!E$24*Päälaskenta!D$24,2))+Päälaskenta!C$24,(2*SQRT((POWER(F1222,2))+POWER(Päälaskenta!E$24*F1222,2))+Päälaskenta!C$24))</f>
        <v>2.9798989873223301</v>
      </c>
      <c r="W1222" s="8">
        <f t="shared" si="316"/>
        <v>0.60794007035381503</v>
      </c>
      <c r="X1222" s="8">
        <f>Päälaskenta!F$24</f>
        <v>7.0000000000000007E-2</v>
      </c>
      <c r="Y1222" s="8">
        <f t="shared" si="317"/>
        <v>18.572546381931499</v>
      </c>
      <c r="Z1222" s="8">
        <f t="shared" si="309"/>
        <v>2.0184086239469998</v>
      </c>
      <c r="AA1222" s="8">
        <f t="shared" si="318"/>
        <v>1.1141579951131599</v>
      </c>
      <c r="AC1222" s="8">
        <f t="shared" si="310"/>
        <v>0.103284793656173</v>
      </c>
      <c r="AE1222" s="8">
        <v>1220</v>
      </c>
      <c r="AF1222" s="8">
        <f t="shared" si="304"/>
        <v>23.0039474682942</v>
      </c>
      <c r="AG1222" s="8">
        <f t="shared" si="311"/>
        <v>1.1810690338336999E-2</v>
      </c>
      <c r="AJ1222" s="132">
        <f>IF(Päälaskenta!$F$28&lt;Kaksitasouoma_matriisi!L1222,Päälaskenta!$C$20*Päälaskenta!$F$28,Päälaskenta!$C$20*Kaksitasouoma_matriisi!L1222)</f>
        <v>1.2949999999999999</v>
      </c>
      <c r="AK1222" s="134">
        <f>SQRT(Päälaskenta!$D$20^2+(Päälaskenta!$D$20/(1/Päälaskenta!$E$20))^2)</f>
        <v>1.8029999999999999</v>
      </c>
      <c r="AL1222" s="134">
        <f>IF(Päälaskenta!$F$28&lt;Kaksitasouoma_matriisi!L1222,AK1222*Päälaskenta!$F$28*COS(ATAN(1/Päälaskenta!$E$20)),AK1222*Kaksitasouoma_matriisi!L1222*COS(ATAN(1/Päälaskenta!$E$20)))</f>
        <v>0.38900000000000001</v>
      </c>
      <c r="AM1222" s="134"/>
      <c r="AN1222" s="134">
        <f t="shared" si="319"/>
        <v>1.6839999999999999</v>
      </c>
      <c r="AO1222" s="8">
        <f t="shared" si="312"/>
        <v>0.52541262363108798</v>
      </c>
      <c r="AP1222" s="134">
        <f>Refererenssiarvoja!$B$16*H1222^(1/6)/(Refererenssiarvoja!$B$15^0.5)*(Päälaskenta!$G$28/2)^0.5*(1-AO1222)^(-1.5)</f>
        <v>0.13</v>
      </c>
      <c r="AQ1222" s="8">
        <f>Refererenssiarvoja!$B$16*Kaksitasouoma_matriisi!O1222^(1/6)/(SQRT((2*Refererenssiarvoja!$B$15)/(Päälaskenta!$F$31*Päälaskenta!$G$31*Päälaskenta!$F$28))+SQRT(Refererenssiarvoja!$B$15)/Refererenssiarvoja!$B$17*LN(Kaksitasouoma_matriisi!L1222/Päälaskenta!$F$28))</f>
        <v>-0.24787115023880499</v>
      </c>
      <c r="AR1222" s="8">
        <f>Refererenssiarvoja!$B$16*Kaksitasouoma_matriisi!O1222^(1/6)/(SQRT((2*Refererenssiarvoja!$B$15)/(Päälaskenta!$F$31*Päälaskenta!$G$31*L1222)))</f>
        <v>0.28545591343159299</v>
      </c>
    </row>
    <row r="1223" spans="1:44" x14ac:dyDescent="0.2">
      <c r="A1223" s="8">
        <v>1221</v>
      </c>
      <c r="B1223" s="8">
        <f>IF(Päälaskenta!C$7,Päälaskenta!E$7,Päälaskenta!G$5)</f>
        <v>2.5</v>
      </c>
      <c r="C1223" s="56">
        <v>0.77900000000000003</v>
      </c>
      <c r="D1223" s="93">
        <f t="shared" si="305"/>
        <v>3.2092000000000001</v>
      </c>
      <c r="E1223" s="8">
        <f>IF(Päälaskenta!$C$26,Kaksitasouoma_matriisi!AP1223,Kaksitasouoma_matriisi!AC1223)</f>
        <v>0.103284793656173</v>
      </c>
      <c r="F1223" s="56">
        <f>IF(D1223&lt;Päälaskenta!H$24,(SQRT(POWER(Päälaskenta!C$24/(2*Päälaskenta!E$24),2)+(D1223/Päälaskenta!E$24))-Päälaskenta!C$24/(2*Päälaskenta!E$24)),IF(D1223=Päälaskenta!H$24,Päälaskenta!D$24,Päälaskenta!D$24+(SQRT(POWER((Päälaskenta!C$20+Päälaskenta!G$24)/(2*Päälaskenta!E$20),2)+((D1223-Päälaskenta!H$24)/Päälaskenta!E$20))-(Päälaskenta!C$20+Päälaskenta!G$24)/(2*Päälaskenta!E$20))))</f>
        <v>0.95899999999999996</v>
      </c>
      <c r="G1223" s="57">
        <f>IF(F1223&gt;Päälaskenta!D$24,(2*SQRT((POWER(Päälaskenta!D$24,2))+POWER(Päälaskenta!E$24*Päälaskenta!D$24,2))+Päälaskenta!C$24)+(2*SQRT((POWER((F1223-Päälaskenta!D$24),2))+POWER(Päälaskenta!E$20*(F1223-Päälaskenta!D$24),2))+Päälaskenta!C$20),(2*SQRT((POWER(F1223,2))+POWER(Päälaskenta!E$24*F1223,2))+Päälaskenta!C$24))</f>
        <v>8.91</v>
      </c>
      <c r="H1223" s="57">
        <f t="shared" si="306"/>
        <v>0.36</v>
      </c>
      <c r="I1223" s="62">
        <f t="shared" si="307"/>
        <v>2.5277999999999998E-2</v>
      </c>
      <c r="J1223" s="8">
        <f>IF(F1223&lt;Päälaskenta!$D$24,0,Kaksitasouoma_matriisi!F1223-Päälaskenta!$D$24)</f>
        <v>0.25900000000000001</v>
      </c>
      <c r="L1223" s="8">
        <f>IF(F1223&gt;Päälaskenta!D$24,F1223-Päälaskenta!D$24,0)</f>
        <v>0.25900000000000001</v>
      </c>
      <c r="M1223" s="8">
        <f>IF(F1223&gt;Päälaskenta!D$24,(Päälaskenta!C$20+(Päälaskenta!E$20*(Kaksitasouoma_matriisi!F1223-Päälaskenta!D$24)))*(Kaksitasouoma_matriisi!F1223-Päälaskenta!D$24),0)</f>
        <v>1.3956215000000001</v>
      </c>
      <c r="N1223" s="8">
        <f>IF(F1223&gt;Päälaskenta!D$24,(2*SQRT((POWER((F1223-Päälaskenta!D$24),2))+POWER(Päälaskenta!E$20*(F1223-Päälaskenta!D$24),2))+Päälaskenta!C$20),0)</f>
        <v>5.9338377803451703</v>
      </c>
      <c r="O1223" s="8">
        <f t="shared" si="313"/>
        <v>0.235197110480971</v>
      </c>
      <c r="P1223" s="8">
        <f>IF(Päälaskenta!$C$29,IF(L1223&gt;Päälaskenta!$F$28,Kaksitasouoma_matriisi!AQ1223,Kaksitasouoma_matriisi!AR1223),Päälaskenta!$F$20)</f>
        <v>0.12</v>
      </c>
      <c r="Q1223" s="8">
        <f t="shared" si="314"/>
        <v>4.4314010863627198</v>
      </c>
      <c r="R1223" s="8">
        <f t="shared" si="308"/>
        <v>0.48159137605300301</v>
      </c>
      <c r="S1223" s="8">
        <f t="shared" si="315"/>
        <v>0.34507305602056398</v>
      </c>
      <c r="U1223" s="93">
        <f>IF(F1223&gt;Päälaskenta!D$24,Päälaskenta!H$24+L1223*Päälaskenta!G$24,F1223*Päälaskenta!C$24 + F1223*F1223*Päälaskenta!E$24)</f>
        <v>1.8116000000000001</v>
      </c>
      <c r="V1223" s="8">
        <f>IF(F1223&gt;Päälaskenta!D$24,2*SQRT(POWER(Päälaskenta!D$24,2)+POWER(Päälaskenta!E$24*Päälaskenta!D$24,2))+Päälaskenta!C$24,(2*SQRT((POWER(F1223,2))+POWER(Päälaskenta!E$24*F1223,2))+Päälaskenta!C$24))</f>
        <v>2.9798989873223301</v>
      </c>
      <c r="W1223" s="8">
        <f t="shared" si="316"/>
        <v>0.60794007035381503</v>
      </c>
      <c r="X1223" s="8">
        <f>Päälaskenta!F$24</f>
        <v>7.0000000000000007E-2</v>
      </c>
      <c r="Y1223" s="8">
        <f t="shared" si="317"/>
        <v>18.572546381931499</v>
      </c>
      <c r="Z1223" s="8">
        <f t="shared" si="309"/>
        <v>2.0184086239469998</v>
      </c>
      <c r="AA1223" s="8">
        <f t="shared" si="318"/>
        <v>1.1141579951131599</v>
      </c>
      <c r="AC1223" s="8">
        <f t="shared" si="310"/>
        <v>0.103284793656173</v>
      </c>
      <c r="AE1223" s="8">
        <v>1221</v>
      </c>
      <c r="AF1223" s="8">
        <f t="shared" si="304"/>
        <v>23.0039474682942</v>
      </c>
      <c r="AG1223" s="8">
        <f t="shared" si="311"/>
        <v>1.1810690338336999E-2</v>
      </c>
      <c r="AJ1223" s="132">
        <f>IF(Päälaskenta!$F$28&lt;Kaksitasouoma_matriisi!L1223,Päälaskenta!$C$20*Päälaskenta!$F$28,Päälaskenta!$C$20*Kaksitasouoma_matriisi!L1223)</f>
        <v>1.2949999999999999</v>
      </c>
      <c r="AK1223" s="134">
        <f>SQRT(Päälaskenta!$D$20^2+(Päälaskenta!$D$20/(1/Päälaskenta!$E$20))^2)</f>
        <v>1.8029999999999999</v>
      </c>
      <c r="AL1223" s="134">
        <f>IF(Päälaskenta!$F$28&lt;Kaksitasouoma_matriisi!L1223,AK1223*Päälaskenta!$F$28*COS(ATAN(1/Päälaskenta!$E$20)),AK1223*Kaksitasouoma_matriisi!L1223*COS(ATAN(1/Päälaskenta!$E$20)))</f>
        <v>0.38900000000000001</v>
      </c>
      <c r="AM1223" s="134"/>
      <c r="AN1223" s="134">
        <f t="shared" si="319"/>
        <v>1.6839999999999999</v>
      </c>
      <c r="AO1223" s="8">
        <f t="shared" si="312"/>
        <v>0.52474136856537501</v>
      </c>
      <c r="AP1223" s="134">
        <f>Refererenssiarvoja!$B$16*H1223^(1/6)/(Refererenssiarvoja!$B$15^0.5)*(Päälaskenta!$G$28/2)^0.5*(1-AO1223)^(-1.5)</f>
        <v>0.13</v>
      </c>
      <c r="AQ1223" s="8">
        <f>Refererenssiarvoja!$B$16*Kaksitasouoma_matriisi!O1223^(1/6)/(SQRT((2*Refererenssiarvoja!$B$15)/(Päälaskenta!$F$31*Päälaskenta!$G$31*Päälaskenta!$F$28))+SQRT(Refererenssiarvoja!$B$15)/Refererenssiarvoja!$B$17*LN(Kaksitasouoma_matriisi!L1223/Päälaskenta!$F$28))</f>
        <v>-0.24787115023880499</v>
      </c>
      <c r="AR1223" s="8">
        <f>Refererenssiarvoja!$B$16*Kaksitasouoma_matriisi!O1223^(1/6)/(SQRT((2*Refererenssiarvoja!$B$15)/(Päälaskenta!$F$31*Päälaskenta!$G$31*L1223)))</f>
        <v>0.28545591343159299</v>
      </c>
    </row>
    <row r="1224" spans="1:44" x14ac:dyDescent="0.2">
      <c r="A1224" s="8">
        <v>1222</v>
      </c>
      <c r="B1224" s="8">
        <f>IF(Päälaskenta!C$7,Päälaskenta!E$7,Päälaskenta!G$5)</f>
        <v>2.5</v>
      </c>
      <c r="C1224" s="56">
        <v>0.77800000000000002</v>
      </c>
      <c r="D1224" s="93">
        <f t="shared" si="305"/>
        <v>3.2134</v>
      </c>
      <c r="E1224" s="8">
        <f>IF(Päälaskenta!$C$26,Kaksitasouoma_matriisi!AP1224,Kaksitasouoma_matriisi!AC1224)</f>
        <v>0.103291552119782</v>
      </c>
      <c r="F1224" s="56">
        <f>IF(D1224&lt;Päälaskenta!H$24,(SQRT(POWER(Päälaskenta!C$24/(2*Päälaskenta!E$24),2)+(D1224/Päälaskenta!E$24))-Päälaskenta!C$24/(2*Päälaskenta!E$24)),IF(D1224=Päälaskenta!H$24,Päälaskenta!D$24,Päälaskenta!D$24+(SQRT(POWER((Päälaskenta!C$20+Päälaskenta!G$24)/(2*Päälaskenta!E$20),2)+((D1224-Päälaskenta!H$24)/Päälaskenta!E$20))-(Päälaskenta!C$20+Päälaskenta!G$24)/(2*Päälaskenta!E$20))))</f>
        <v>0.96</v>
      </c>
      <c r="G1224" s="57">
        <f>IF(F1224&gt;Päälaskenta!D$24,(2*SQRT((POWER(Päälaskenta!D$24,2))+POWER(Päälaskenta!E$24*Päälaskenta!D$24,2))+Päälaskenta!C$24)+(2*SQRT((POWER((F1224-Päälaskenta!D$24),2))+POWER(Päälaskenta!E$20*(F1224-Päälaskenta!D$24),2))+Päälaskenta!C$20),(2*SQRT((POWER(F1224,2))+POWER(Päälaskenta!E$24*F1224,2))+Päälaskenta!C$24))</f>
        <v>8.92</v>
      </c>
      <c r="H1224" s="57">
        <f t="shared" si="306"/>
        <v>0.36</v>
      </c>
      <c r="I1224" s="62">
        <f t="shared" si="307"/>
        <v>2.5217E-2</v>
      </c>
      <c r="J1224" s="8">
        <f>IF(F1224&lt;Päälaskenta!$D$24,0,Kaksitasouoma_matriisi!F1224-Päälaskenta!$D$24)</f>
        <v>0.26</v>
      </c>
      <c r="L1224" s="8">
        <f>IF(F1224&gt;Päälaskenta!D$24,F1224-Päälaskenta!D$24,0)</f>
        <v>0.26</v>
      </c>
      <c r="M1224" s="8">
        <f>IF(F1224&gt;Päälaskenta!D$24,(Päälaskenta!C$20+(Päälaskenta!E$20*(Kaksitasouoma_matriisi!F1224-Päälaskenta!D$24)))*(Kaksitasouoma_matriisi!F1224-Päälaskenta!D$24),0)</f>
        <v>1.4014</v>
      </c>
      <c r="N1224" s="8">
        <f>IF(F1224&gt;Päälaskenta!D$24,(2*SQRT((POWER((F1224-Päälaskenta!D$24),2))+POWER(Päälaskenta!E$20*(F1224-Päälaskenta!D$24),2))+Päälaskenta!C$20),0)</f>
        <v>5.9374433316206403</v>
      </c>
      <c r="O1224" s="8">
        <f t="shared" si="313"/>
        <v>0.23602751583946199</v>
      </c>
      <c r="P1224" s="8">
        <f>IF(Päälaskenta!$C$29,IF(L1224&gt;Päälaskenta!$F$28,Kaksitasouoma_matriisi!AQ1224,Kaksitasouoma_matriisi!AR1224),Päälaskenta!$F$20)</f>
        <v>0.12</v>
      </c>
      <c r="Q1224" s="8">
        <f t="shared" si="314"/>
        <v>4.4602166794098101</v>
      </c>
      <c r="R1224" s="8">
        <f t="shared" si="308"/>
        <v>0.48325576664980902</v>
      </c>
      <c r="S1224" s="8">
        <f t="shared" si="315"/>
        <v>0.34483785261153799</v>
      </c>
      <c r="U1224" s="93">
        <f>IF(F1224&gt;Päälaskenta!D$24,Päälaskenta!H$24+L1224*Päälaskenta!G$24,F1224*Päälaskenta!C$24 + F1224*F1224*Päälaskenta!E$24)</f>
        <v>1.8140000000000001</v>
      </c>
      <c r="V1224" s="8">
        <f>IF(F1224&gt;Päälaskenta!D$24,2*SQRT(POWER(Päälaskenta!D$24,2)+POWER(Päälaskenta!E$24*Päälaskenta!D$24,2))+Päälaskenta!C$24,(2*SQRT((POWER(F1224,2))+POWER(Päälaskenta!E$24*F1224,2))+Päälaskenta!C$24))</f>
        <v>2.9798989873223301</v>
      </c>
      <c r="W1224" s="8">
        <f t="shared" si="316"/>
        <v>0.60874546678175101</v>
      </c>
      <c r="X1224" s="8">
        <f>Päälaskenta!F$24</f>
        <v>7.0000000000000007E-2</v>
      </c>
      <c r="Y1224" s="8">
        <f t="shared" si="317"/>
        <v>18.613572539549999</v>
      </c>
      <c r="Z1224" s="8">
        <f t="shared" si="309"/>
        <v>2.0167442333501899</v>
      </c>
      <c r="AA1224" s="8">
        <f t="shared" si="318"/>
        <v>1.1117663910419999</v>
      </c>
      <c r="AC1224" s="8">
        <f t="shared" si="310"/>
        <v>0.103291552119782</v>
      </c>
      <c r="AE1224" s="8">
        <v>1222</v>
      </c>
      <c r="AF1224" s="8">
        <f t="shared" si="304"/>
        <v>23.073789218959799</v>
      </c>
      <c r="AG1224" s="8">
        <f t="shared" si="311"/>
        <v>1.1739299300322499E-2</v>
      </c>
      <c r="AJ1224" s="132">
        <f>IF(Päälaskenta!$F$28&lt;Kaksitasouoma_matriisi!L1224,Päälaskenta!$C$20*Päälaskenta!$F$28,Päälaskenta!$C$20*Kaksitasouoma_matriisi!L1224)</f>
        <v>1.3</v>
      </c>
      <c r="AK1224" s="134">
        <f>SQRT(Päälaskenta!$D$20^2+(Päälaskenta!$D$20/(1/Päälaskenta!$E$20))^2)</f>
        <v>1.8029999999999999</v>
      </c>
      <c r="AL1224" s="134">
        <f>IF(Päälaskenta!$F$28&lt;Kaksitasouoma_matriisi!L1224,AK1224*Päälaskenta!$F$28*COS(ATAN(1/Päälaskenta!$E$20)),AK1224*Kaksitasouoma_matriisi!L1224*COS(ATAN(1/Päälaskenta!$E$20)))</f>
        <v>0.39</v>
      </c>
      <c r="AM1224" s="134"/>
      <c r="AN1224" s="134">
        <f t="shared" si="319"/>
        <v>1.69</v>
      </c>
      <c r="AO1224" s="8">
        <f t="shared" si="312"/>
        <v>0.52592269869919706</v>
      </c>
      <c r="AP1224" s="134">
        <f>Refererenssiarvoja!$B$16*H1224^(1/6)/(Refererenssiarvoja!$B$15^0.5)*(Päälaskenta!$G$28/2)^0.5*(1-AO1224)^(-1.5)</f>
        <v>0.13</v>
      </c>
      <c r="AQ1224" s="8">
        <f>Refererenssiarvoja!$B$16*Kaksitasouoma_matriisi!O1224^(1/6)/(SQRT((2*Refererenssiarvoja!$B$15)/(Päälaskenta!$F$31*Päälaskenta!$G$31*Päälaskenta!$F$28))+SQRT(Refererenssiarvoja!$B$15)/Refererenssiarvoja!$B$17*LN(Kaksitasouoma_matriisi!L1224/Päälaskenta!$F$28))</f>
        <v>-0.25040054262761902</v>
      </c>
      <c r="AR1224" s="8">
        <f>Refererenssiarvoja!$B$16*Kaksitasouoma_matriisi!O1224^(1/6)/(SQRT((2*Refererenssiarvoja!$B$15)/(Päälaskenta!$F$31*Päälaskenta!$G$31*L1224)))</f>
        <v>0.28617450813825901</v>
      </c>
    </row>
    <row r="1225" spans="1:44" x14ac:dyDescent="0.2">
      <c r="A1225" s="8">
        <v>1223</v>
      </c>
      <c r="B1225" s="8">
        <f>IF(Päälaskenta!C$7,Päälaskenta!E$7,Päälaskenta!G$5)</f>
        <v>2.5</v>
      </c>
      <c r="C1225" s="56">
        <v>0.77700000000000002</v>
      </c>
      <c r="D1225" s="93">
        <f t="shared" si="305"/>
        <v>3.2174999999999998</v>
      </c>
      <c r="E1225" s="8">
        <f>IF(Päälaskenta!$C$26,Kaksitasouoma_matriisi!AP1225,Kaksitasouoma_matriisi!AC1225)</f>
        <v>0.103291552119782</v>
      </c>
      <c r="F1225" s="56">
        <f>IF(D1225&lt;Päälaskenta!H$24,(SQRT(POWER(Päälaskenta!C$24/(2*Päälaskenta!E$24),2)+(D1225/Päälaskenta!E$24))-Päälaskenta!C$24/(2*Päälaskenta!E$24)),IF(D1225=Päälaskenta!H$24,Päälaskenta!D$24,Päälaskenta!D$24+(SQRT(POWER((Päälaskenta!C$20+Päälaskenta!G$24)/(2*Päälaskenta!E$20),2)+((D1225-Päälaskenta!H$24)/Päälaskenta!E$20))-(Päälaskenta!C$20+Päälaskenta!G$24)/(2*Päälaskenta!E$20))))</f>
        <v>0.96</v>
      </c>
      <c r="G1225" s="57">
        <f>IF(F1225&gt;Päälaskenta!D$24,(2*SQRT((POWER(Päälaskenta!D$24,2))+POWER(Päälaskenta!E$24*Päälaskenta!D$24,2))+Päälaskenta!C$24)+(2*SQRT((POWER((F1225-Päälaskenta!D$24),2))+POWER(Päälaskenta!E$20*(F1225-Päälaskenta!D$24),2))+Päälaskenta!C$20),(2*SQRT((POWER(F1225,2))+POWER(Päälaskenta!E$24*F1225,2))+Päälaskenta!C$24))</f>
        <v>8.92</v>
      </c>
      <c r="H1225" s="57">
        <f t="shared" si="306"/>
        <v>0.36</v>
      </c>
      <c r="I1225" s="62">
        <f t="shared" si="307"/>
        <v>2.5152000000000001E-2</v>
      </c>
      <c r="J1225" s="8">
        <f>IF(F1225&lt;Päälaskenta!$D$24,0,Kaksitasouoma_matriisi!F1225-Päälaskenta!$D$24)</f>
        <v>0.26</v>
      </c>
      <c r="L1225" s="8">
        <f>IF(F1225&gt;Päälaskenta!D$24,F1225-Päälaskenta!D$24,0)</f>
        <v>0.26</v>
      </c>
      <c r="M1225" s="8">
        <f>IF(F1225&gt;Päälaskenta!D$24,(Päälaskenta!C$20+(Päälaskenta!E$20*(Kaksitasouoma_matriisi!F1225-Päälaskenta!D$24)))*(Kaksitasouoma_matriisi!F1225-Päälaskenta!D$24),0)</f>
        <v>1.4014</v>
      </c>
      <c r="N1225" s="8">
        <f>IF(F1225&gt;Päälaskenta!D$24,(2*SQRT((POWER((F1225-Päälaskenta!D$24),2))+POWER(Päälaskenta!E$20*(F1225-Päälaskenta!D$24),2))+Päälaskenta!C$20),0)</f>
        <v>5.9374433316206403</v>
      </c>
      <c r="O1225" s="8">
        <f t="shared" si="313"/>
        <v>0.23602751583946199</v>
      </c>
      <c r="P1225" s="8">
        <f>IF(Päälaskenta!$C$29,IF(L1225&gt;Päälaskenta!$F$28,Kaksitasouoma_matriisi!AQ1225,Kaksitasouoma_matriisi!AR1225),Päälaskenta!$F$20)</f>
        <v>0.12</v>
      </c>
      <c r="Q1225" s="8">
        <f t="shared" si="314"/>
        <v>4.4602166794098101</v>
      </c>
      <c r="R1225" s="8">
        <f t="shared" si="308"/>
        <v>0.48325576664980902</v>
      </c>
      <c r="S1225" s="8">
        <f t="shared" si="315"/>
        <v>0.34483785261153799</v>
      </c>
      <c r="U1225" s="93">
        <f>IF(F1225&gt;Päälaskenta!D$24,Päälaskenta!H$24+L1225*Päälaskenta!G$24,F1225*Päälaskenta!C$24 + F1225*F1225*Päälaskenta!E$24)</f>
        <v>1.8140000000000001</v>
      </c>
      <c r="V1225" s="8">
        <f>IF(F1225&gt;Päälaskenta!D$24,2*SQRT(POWER(Päälaskenta!D$24,2)+POWER(Päälaskenta!E$24*Päälaskenta!D$24,2))+Päälaskenta!C$24,(2*SQRT((POWER(F1225,2))+POWER(Päälaskenta!E$24*F1225,2))+Päälaskenta!C$24))</f>
        <v>2.9798989873223301</v>
      </c>
      <c r="W1225" s="8">
        <f t="shared" si="316"/>
        <v>0.60874546678175101</v>
      </c>
      <c r="X1225" s="8">
        <f>Päälaskenta!F$24</f>
        <v>7.0000000000000007E-2</v>
      </c>
      <c r="Y1225" s="8">
        <f t="shared" si="317"/>
        <v>18.613572539549999</v>
      </c>
      <c r="Z1225" s="8">
        <f t="shared" si="309"/>
        <v>2.0167442333501899</v>
      </c>
      <c r="AA1225" s="8">
        <f t="shared" si="318"/>
        <v>1.1117663910419999</v>
      </c>
      <c r="AC1225" s="8">
        <f t="shared" si="310"/>
        <v>0.103291552119782</v>
      </c>
      <c r="AE1225" s="8">
        <v>1223</v>
      </c>
      <c r="AF1225" s="8">
        <f t="shared" si="304"/>
        <v>23.073789218959799</v>
      </c>
      <c r="AG1225" s="8">
        <f t="shared" si="311"/>
        <v>1.1739299300322499E-2</v>
      </c>
      <c r="AJ1225" s="132">
        <f>IF(Päälaskenta!$F$28&lt;Kaksitasouoma_matriisi!L1225,Päälaskenta!$C$20*Päälaskenta!$F$28,Päälaskenta!$C$20*Kaksitasouoma_matriisi!L1225)</f>
        <v>1.3</v>
      </c>
      <c r="AK1225" s="134">
        <f>SQRT(Päälaskenta!$D$20^2+(Päälaskenta!$D$20/(1/Päälaskenta!$E$20))^2)</f>
        <v>1.8029999999999999</v>
      </c>
      <c r="AL1225" s="134">
        <f>IF(Päälaskenta!$F$28&lt;Kaksitasouoma_matriisi!L1225,AK1225*Päälaskenta!$F$28*COS(ATAN(1/Päälaskenta!$E$20)),AK1225*Kaksitasouoma_matriisi!L1225*COS(ATAN(1/Päälaskenta!$E$20)))</f>
        <v>0.39</v>
      </c>
      <c r="AM1225" s="134"/>
      <c r="AN1225" s="134">
        <f t="shared" si="319"/>
        <v>1.69</v>
      </c>
      <c r="AO1225" s="8">
        <f t="shared" si="312"/>
        <v>0.52525252525252497</v>
      </c>
      <c r="AP1225" s="134">
        <f>Refererenssiarvoja!$B$16*H1225^(1/6)/(Refererenssiarvoja!$B$15^0.5)*(Päälaskenta!$G$28/2)^0.5*(1-AO1225)^(-1.5)</f>
        <v>0.13</v>
      </c>
      <c r="AQ1225" s="8">
        <f>Refererenssiarvoja!$B$16*Kaksitasouoma_matriisi!O1225^(1/6)/(SQRT((2*Refererenssiarvoja!$B$15)/(Päälaskenta!$F$31*Päälaskenta!$G$31*Päälaskenta!$F$28))+SQRT(Refererenssiarvoja!$B$15)/Refererenssiarvoja!$B$17*LN(Kaksitasouoma_matriisi!L1225/Päälaskenta!$F$28))</f>
        <v>-0.25040054262761902</v>
      </c>
      <c r="AR1225" s="8">
        <f>Refererenssiarvoja!$B$16*Kaksitasouoma_matriisi!O1225^(1/6)/(SQRT((2*Refererenssiarvoja!$B$15)/(Päälaskenta!$F$31*Päälaskenta!$G$31*L1225)))</f>
        <v>0.28617450813825901</v>
      </c>
    </row>
    <row r="1226" spans="1:44" x14ac:dyDescent="0.2">
      <c r="A1226" s="8">
        <v>1224</v>
      </c>
      <c r="B1226" s="8">
        <f>IF(Päälaskenta!C$7,Päälaskenta!E$7,Päälaskenta!G$5)</f>
        <v>2.5</v>
      </c>
      <c r="C1226" s="56">
        <v>0.77600000000000002</v>
      </c>
      <c r="D1226" s="93">
        <f t="shared" si="305"/>
        <v>3.2216</v>
      </c>
      <c r="E1226" s="8">
        <f>IF(Päälaskenta!$C$26,Kaksitasouoma_matriisi!AP1226,Kaksitasouoma_matriisi!AC1226)</f>
        <v>0.103298305120298</v>
      </c>
      <c r="F1226" s="56">
        <f>IF(D1226&lt;Päälaskenta!H$24,(SQRT(POWER(Päälaskenta!C$24/(2*Päälaskenta!E$24),2)+(D1226/Päälaskenta!E$24))-Päälaskenta!C$24/(2*Päälaskenta!E$24)),IF(D1226=Päälaskenta!H$24,Päälaskenta!D$24,Päälaskenta!D$24+(SQRT(POWER((Päälaskenta!C$20+Päälaskenta!G$24)/(2*Päälaskenta!E$20),2)+((D1226-Päälaskenta!H$24)/Päälaskenta!E$20))-(Päälaskenta!C$20+Päälaskenta!G$24)/(2*Päälaskenta!E$20))))</f>
        <v>0.96099999999999997</v>
      </c>
      <c r="G1226" s="57">
        <f>IF(F1226&gt;Päälaskenta!D$24,(2*SQRT((POWER(Päälaskenta!D$24,2))+POWER(Päälaskenta!E$24*Päälaskenta!D$24,2))+Päälaskenta!C$24)+(2*SQRT((POWER((F1226-Päälaskenta!D$24),2))+POWER(Päälaskenta!E$20*(F1226-Päälaskenta!D$24),2))+Päälaskenta!C$20),(2*SQRT((POWER(F1226,2))+POWER(Päälaskenta!E$24*F1226,2))+Päälaskenta!C$24))</f>
        <v>8.92</v>
      </c>
      <c r="H1226" s="57">
        <f t="shared" si="306"/>
        <v>0.36</v>
      </c>
      <c r="I1226" s="62">
        <f t="shared" si="307"/>
        <v>2.5090000000000001E-2</v>
      </c>
      <c r="J1226" s="8">
        <f>IF(F1226&lt;Päälaskenta!$D$24,0,Kaksitasouoma_matriisi!F1226-Päälaskenta!$D$24)</f>
        <v>0.26100000000000001</v>
      </c>
      <c r="L1226" s="8">
        <f>IF(F1226&gt;Päälaskenta!D$24,F1226-Päälaskenta!D$24,0)</f>
        <v>0.26100000000000001</v>
      </c>
      <c r="M1226" s="8">
        <f>IF(F1226&gt;Päälaskenta!D$24,(Päälaskenta!C$20+(Päälaskenta!E$20*(Kaksitasouoma_matriisi!F1226-Päälaskenta!D$24)))*(Kaksitasouoma_matriisi!F1226-Päälaskenta!D$24),0)</f>
        <v>1.4071815000000001</v>
      </c>
      <c r="N1226" s="8">
        <f>IF(F1226&gt;Päälaskenta!D$24,(2*SQRT((POWER((F1226-Päälaskenta!D$24),2))+POWER(Päälaskenta!E$20*(F1226-Päälaskenta!D$24),2))+Päälaskenta!C$20),0)</f>
        <v>5.9410488828960997</v>
      </c>
      <c r="O1226" s="8">
        <f t="shared" si="313"/>
        <v>0.236857418233199</v>
      </c>
      <c r="P1226" s="8">
        <f>IF(Päälaskenta!$C$29,IF(L1226&gt;Päälaskenta!$F$28,Kaksitasouoma_matriisi!AQ1226,Kaksitasouoma_matriisi!AR1226),Päälaskenta!$F$20)</f>
        <v>0.12</v>
      </c>
      <c r="Q1226" s="8">
        <f t="shared" si="314"/>
        <v>4.4891094922454</v>
      </c>
      <c r="R1226" s="8">
        <f t="shared" si="308"/>
        <v>0.48491607670328302</v>
      </c>
      <c r="S1226" s="8">
        <f t="shared" si="315"/>
        <v>0.344600946433195</v>
      </c>
      <c r="U1226" s="93">
        <f>IF(F1226&gt;Päälaskenta!D$24,Päälaskenta!H$24+L1226*Päälaskenta!G$24,F1226*Päälaskenta!C$24 + F1226*F1226*Päälaskenta!E$24)</f>
        <v>1.8164</v>
      </c>
      <c r="V1226" s="8">
        <f>IF(F1226&gt;Päälaskenta!D$24,2*SQRT(POWER(Päälaskenta!D$24,2)+POWER(Päälaskenta!E$24*Päälaskenta!D$24,2))+Päälaskenta!C$24,(2*SQRT((POWER(F1226,2))+POWER(Päälaskenta!E$24*F1226,2))+Päälaskenta!C$24))</f>
        <v>2.9798989873223301</v>
      </c>
      <c r="W1226" s="8">
        <f t="shared" si="316"/>
        <v>0.60955086320968799</v>
      </c>
      <c r="X1226" s="8">
        <f>Päälaskenta!F$24</f>
        <v>7.0000000000000007E-2</v>
      </c>
      <c r="Y1226" s="8">
        <f t="shared" si="317"/>
        <v>18.654634899386</v>
      </c>
      <c r="Z1226" s="8">
        <f t="shared" si="309"/>
        <v>2.0150839232967201</v>
      </c>
      <c r="AA1226" s="8">
        <f t="shared" si="318"/>
        <v>1.10938335349963</v>
      </c>
      <c r="AC1226" s="8">
        <f t="shared" si="310"/>
        <v>0.103298305120298</v>
      </c>
      <c r="AE1226" s="8">
        <v>1224</v>
      </c>
      <c r="AF1226" s="8">
        <f t="shared" si="304"/>
        <v>23.143744391631401</v>
      </c>
      <c r="AG1226" s="8">
        <f t="shared" si="311"/>
        <v>1.1668439238699599E-2</v>
      </c>
      <c r="AJ1226" s="132">
        <f>IF(Päälaskenta!$F$28&lt;Kaksitasouoma_matriisi!L1226,Päälaskenta!$C$20*Päälaskenta!$F$28,Päälaskenta!$C$20*Kaksitasouoma_matriisi!L1226)</f>
        <v>1.3049999999999999</v>
      </c>
      <c r="AK1226" s="134">
        <f>SQRT(Päälaskenta!$D$20^2+(Päälaskenta!$D$20/(1/Päälaskenta!$E$20))^2)</f>
        <v>1.8029999999999999</v>
      </c>
      <c r="AL1226" s="134">
        <f>IF(Päälaskenta!$F$28&lt;Kaksitasouoma_matriisi!L1226,AK1226*Päälaskenta!$F$28*COS(ATAN(1/Päälaskenta!$E$20)),AK1226*Kaksitasouoma_matriisi!L1226*COS(ATAN(1/Päälaskenta!$E$20)))</f>
        <v>0.39200000000000002</v>
      </c>
      <c r="AM1226" s="134"/>
      <c r="AN1226" s="134">
        <f t="shared" si="319"/>
        <v>1.6970000000000001</v>
      </c>
      <c r="AO1226" s="8">
        <f t="shared" si="312"/>
        <v>0.52675689098584599</v>
      </c>
      <c r="AP1226" s="134">
        <f>Refererenssiarvoja!$B$16*H1226^(1/6)/(Refererenssiarvoja!$B$15^0.5)*(Päälaskenta!$G$28/2)^0.5*(1-AO1226)^(-1.5)</f>
        <v>0.13100000000000001</v>
      </c>
      <c r="AQ1226" s="8">
        <f>Refererenssiarvoja!$B$16*Kaksitasouoma_matriisi!O1226^(1/6)/(SQRT((2*Refererenssiarvoja!$B$15)/(Päälaskenta!$F$31*Päälaskenta!$G$31*Päälaskenta!$F$28))+SQRT(Refererenssiarvoja!$B$15)/Refererenssiarvoja!$B$17*LN(Kaksitasouoma_matriisi!L1226/Päälaskenta!$F$28))</f>
        <v>-0.25296907985299499</v>
      </c>
      <c r="AR1226" s="8">
        <f>Refererenssiarvoja!$B$16*Kaksitasouoma_matriisi!O1226^(1/6)/(SQRT((2*Refererenssiarvoja!$B$15)/(Päälaskenta!$F$31*Päälaskenta!$G$31*L1226)))</f>
        <v>0.286892096388906</v>
      </c>
    </row>
    <row r="1227" spans="1:44" x14ac:dyDescent="0.2">
      <c r="A1227" s="8">
        <v>1225</v>
      </c>
      <c r="B1227" s="8">
        <f>IF(Päälaskenta!C$7,Päälaskenta!E$7,Päälaskenta!G$5)</f>
        <v>2.5</v>
      </c>
      <c r="C1227" s="56">
        <v>0.77500000000000002</v>
      </c>
      <c r="D1227" s="93">
        <f t="shared" si="305"/>
        <v>3.2258</v>
      </c>
      <c r="E1227" s="8">
        <f>IF(Päälaskenta!$C$26,Kaksitasouoma_matriisi!AP1227,Kaksitasouoma_matriisi!AC1227)</f>
        <v>0.103298305120298</v>
      </c>
      <c r="F1227" s="56">
        <f>IF(D1227&lt;Päälaskenta!H$24,(SQRT(POWER(Päälaskenta!C$24/(2*Päälaskenta!E$24),2)+(D1227/Päälaskenta!E$24))-Päälaskenta!C$24/(2*Päälaskenta!E$24)),IF(D1227=Päälaskenta!H$24,Päälaskenta!D$24,Päälaskenta!D$24+(SQRT(POWER((Päälaskenta!C$20+Päälaskenta!G$24)/(2*Päälaskenta!E$20),2)+((D1227-Päälaskenta!H$24)/Päälaskenta!E$20))-(Päälaskenta!C$20+Päälaskenta!G$24)/(2*Päälaskenta!E$20))))</f>
        <v>0.96099999999999997</v>
      </c>
      <c r="G1227" s="57">
        <f>IF(F1227&gt;Päälaskenta!D$24,(2*SQRT((POWER(Päälaskenta!D$24,2))+POWER(Päälaskenta!E$24*Päälaskenta!D$24,2))+Päälaskenta!C$24)+(2*SQRT((POWER((F1227-Päälaskenta!D$24),2))+POWER(Päälaskenta!E$20*(F1227-Päälaskenta!D$24),2))+Päälaskenta!C$20),(2*SQRT((POWER(F1227,2))+POWER(Päälaskenta!E$24*F1227,2))+Päälaskenta!C$24))</f>
        <v>8.92</v>
      </c>
      <c r="H1227" s="57">
        <f t="shared" si="306"/>
        <v>0.36</v>
      </c>
      <c r="I1227" s="62">
        <f t="shared" si="307"/>
        <v>2.5026E-2</v>
      </c>
      <c r="J1227" s="8">
        <f>IF(F1227&lt;Päälaskenta!$D$24,0,Kaksitasouoma_matriisi!F1227-Päälaskenta!$D$24)</f>
        <v>0.26100000000000001</v>
      </c>
      <c r="L1227" s="8">
        <f>IF(F1227&gt;Päälaskenta!D$24,F1227-Päälaskenta!D$24,0)</f>
        <v>0.26100000000000001</v>
      </c>
      <c r="M1227" s="8">
        <f>IF(F1227&gt;Päälaskenta!D$24,(Päälaskenta!C$20+(Päälaskenta!E$20*(Kaksitasouoma_matriisi!F1227-Päälaskenta!D$24)))*(Kaksitasouoma_matriisi!F1227-Päälaskenta!D$24),0)</f>
        <v>1.4071815000000001</v>
      </c>
      <c r="N1227" s="8">
        <f>IF(F1227&gt;Päälaskenta!D$24,(2*SQRT((POWER((F1227-Päälaskenta!D$24),2))+POWER(Päälaskenta!E$20*(F1227-Päälaskenta!D$24),2))+Päälaskenta!C$20),0)</f>
        <v>5.9410488828960997</v>
      </c>
      <c r="O1227" s="8">
        <f t="shared" si="313"/>
        <v>0.236857418233199</v>
      </c>
      <c r="P1227" s="8">
        <f>IF(Päälaskenta!$C$29,IF(L1227&gt;Päälaskenta!$F$28,Kaksitasouoma_matriisi!AQ1227,Kaksitasouoma_matriisi!AR1227),Päälaskenta!$F$20)</f>
        <v>0.12</v>
      </c>
      <c r="Q1227" s="8">
        <f t="shared" si="314"/>
        <v>4.4891094922454</v>
      </c>
      <c r="R1227" s="8">
        <f t="shared" si="308"/>
        <v>0.48491607670328302</v>
      </c>
      <c r="S1227" s="8">
        <f t="shared" si="315"/>
        <v>0.344600946433195</v>
      </c>
      <c r="U1227" s="93">
        <f>IF(F1227&gt;Päälaskenta!D$24,Päälaskenta!H$24+L1227*Päälaskenta!G$24,F1227*Päälaskenta!C$24 + F1227*F1227*Päälaskenta!E$24)</f>
        <v>1.8164</v>
      </c>
      <c r="V1227" s="8">
        <f>IF(F1227&gt;Päälaskenta!D$24,2*SQRT(POWER(Päälaskenta!D$24,2)+POWER(Päälaskenta!E$24*Päälaskenta!D$24,2))+Päälaskenta!C$24,(2*SQRT((POWER(F1227,2))+POWER(Päälaskenta!E$24*F1227,2))+Päälaskenta!C$24))</f>
        <v>2.9798989873223301</v>
      </c>
      <c r="W1227" s="8">
        <f t="shared" si="316"/>
        <v>0.60955086320968799</v>
      </c>
      <c r="X1227" s="8">
        <f>Päälaskenta!F$24</f>
        <v>7.0000000000000007E-2</v>
      </c>
      <c r="Y1227" s="8">
        <f t="shared" si="317"/>
        <v>18.654634899386</v>
      </c>
      <c r="Z1227" s="8">
        <f t="shared" si="309"/>
        <v>2.0150839232967201</v>
      </c>
      <c r="AA1227" s="8">
        <f t="shared" si="318"/>
        <v>1.10938335349963</v>
      </c>
      <c r="AC1227" s="8">
        <f t="shared" si="310"/>
        <v>0.103298305120298</v>
      </c>
      <c r="AE1227" s="8">
        <v>1225</v>
      </c>
      <c r="AF1227" s="8">
        <f t="shared" si="304"/>
        <v>23.143744391631401</v>
      </c>
      <c r="AG1227" s="8">
        <f t="shared" si="311"/>
        <v>1.1668439238699599E-2</v>
      </c>
      <c r="AJ1227" s="132">
        <f>IF(Päälaskenta!$F$28&lt;Kaksitasouoma_matriisi!L1227,Päälaskenta!$C$20*Päälaskenta!$F$28,Päälaskenta!$C$20*Kaksitasouoma_matriisi!L1227)</f>
        <v>1.3049999999999999</v>
      </c>
      <c r="AK1227" s="134">
        <f>SQRT(Päälaskenta!$D$20^2+(Päälaskenta!$D$20/(1/Päälaskenta!$E$20))^2)</f>
        <v>1.8029999999999999</v>
      </c>
      <c r="AL1227" s="134">
        <f>IF(Päälaskenta!$F$28&lt;Kaksitasouoma_matriisi!L1227,AK1227*Päälaskenta!$F$28*COS(ATAN(1/Päälaskenta!$E$20)),AK1227*Kaksitasouoma_matriisi!L1227*COS(ATAN(1/Päälaskenta!$E$20)))</f>
        <v>0.39200000000000002</v>
      </c>
      <c r="AM1227" s="134"/>
      <c r="AN1227" s="134">
        <f t="shared" si="319"/>
        <v>1.6970000000000001</v>
      </c>
      <c r="AO1227" s="8">
        <f t="shared" si="312"/>
        <v>0.52607105214210403</v>
      </c>
      <c r="AP1227" s="134">
        <f>Refererenssiarvoja!$B$16*H1227^(1/6)/(Refererenssiarvoja!$B$15^0.5)*(Päälaskenta!$G$28/2)^0.5*(1-AO1227)^(-1.5)</f>
        <v>0.13100000000000001</v>
      </c>
      <c r="AQ1227" s="8">
        <f>Refererenssiarvoja!$B$16*Kaksitasouoma_matriisi!O1227^(1/6)/(SQRT((2*Refererenssiarvoja!$B$15)/(Päälaskenta!$F$31*Päälaskenta!$G$31*Päälaskenta!$F$28))+SQRT(Refererenssiarvoja!$B$15)/Refererenssiarvoja!$B$17*LN(Kaksitasouoma_matriisi!L1227/Päälaskenta!$F$28))</f>
        <v>-0.25296907985299499</v>
      </c>
      <c r="AR1227" s="8">
        <f>Refererenssiarvoja!$B$16*Kaksitasouoma_matriisi!O1227^(1/6)/(SQRT((2*Refererenssiarvoja!$B$15)/(Päälaskenta!$F$31*Päälaskenta!$G$31*L1227)))</f>
        <v>0.286892096388906</v>
      </c>
    </row>
    <row r="1228" spans="1:44" x14ac:dyDescent="0.2">
      <c r="A1228" s="8">
        <v>1226</v>
      </c>
      <c r="B1228" s="8">
        <f>IF(Päälaskenta!C$7,Päälaskenta!E$7,Päälaskenta!G$5)</f>
        <v>2.5</v>
      </c>
      <c r="C1228" s="56">
        <v>0.77400000000000002</v>
      </c>
      <c r="D1228" s="93">
        <f t="shared" si="305"/>
        <v>3.23</v>
      </c>
      <c r="E1228" s="8">
        <f>IF(Päälaskenta!$C$26,Kaksitasouoma_matriisi!AP1228,Kaksitasouoma_matriisi!AC1228)</f>
        <v>0.10330505266434099</v>
      </c>
      <c r="F1228" s="56">
        <f>IF(D1228&lt;Päälaskenta!H$24,(SQRT(POWER(Päälaskenta!C$24/(2*Päälaskenta!E$24),2)+(D1228/Päälaskenta!E$24))-Päälaskenta!C$24/(2*Päälaskenta!E$24)),IF(D1228=Päälaskenta!H$24,Päälaskenta!D$24,Päälaskenta!D$24+(SQRT(POWER((Päälaskenta!C$20+Päälaskenta!G$24)/(2*Päälaskenta!E$20),2)+((D1228-Päälaskenta!H$24)/Päälaskenta!E$20))-(Päälaskenta!C$20+Päälaskenta!G$24)/(2*Päälaskenta!E$20))))</f>
        <v>0.96199999999999997</v>
      </c>
      <c r="G1228" s="57">
        <f>IF(F1228&gt;Päälaskenta!D$24,(2*SQRT((POWER(Päälaskenta!D$24,2))+POWER(Päälaskenta!E$24*Päälaskenta!D$24,2))+Päälaskenta!C$24)+(2*SQRT((POWER((F1228-Päälaskenta!D$24),2))+POWER(Päälaskenta!E$20*(F1228-Päälaskenta!D$24),2))+Päälaskenta!C$20),(2*SQRT((POWER(F1228,2))+POWER(Päälaskenta!E$24*F1228,2))+Päälaskenta!C$24))</f>
        <v>8.92</v>
      </c>
      <c r="H1228" s="57">
        <f t="shared" si="306"/>
        <v>0.36</v>
      </c>
      <c r="I1228" s="62">
        <f t="shared" si="307"/>
        <v>2.4964E-2</v>
      </c>
      <c r="J1228" s="8">
        <f>IF(F1228&lt;Päälaskenta!$D$24,0,Kaksitasouoma_matriisi!F1228-Päälaskenta!$D$24)</f>
        <v>0.26200000000000001</v>
      </c>
      <c r="L1228" s="8">
        <f>IF(F1228&gt;Päälaskenta!D$24,F1228-Päälaskenta!D$24,0)</f>
        <v>0.26200000000000001</v>
      </c>
      <c r="M1228" s="8">
        <f>IF(F1228&gt;Päälaskenta!D$24,(Päälaskenta!C$20+(Päälaskenta!E$20*(Kaksitasouoma_matriisi!F1228-Päälaskenta!D$24)))*(Kaksitasouoma_matriisi!F1228-Päälaskenta!D$24),0)</f>
        <v>1.4129659999999999</v>
      </c>
      <c r="N1228" s="8">
        <f>IF(F1228&gt;Päälaskenta!D$24,(2*SQRT((POWER((F1228-Päälaskenta!D$24),2))+POWER(Päälaskenta!E$20*(F1228-Päälaskenta!D$24),2))+Päälaskenta!C$20),0)</f>
        <v>5.9446544341715697</v>
      </c>
      <c r="O1228" s="8">
        <f t="shared" si="313"/>
        <v>0.23768681857735399</v>
      </c>
      <c r="P1228" s="8">
        <f>IF(Päälaskenta!$C$29,IF(L1228&gt;Päälaskenta!$F$28,Kaksitasouoma_matriisi!AQ1228,Kaksitasouoma_matriisi!AR1228),Päälaskenta!$F$20)</f>
        <v>0.12</v>
      </c>
      <c r="Q1228" s="8">
        <f t="shared" si="314"/>
        <v>4.51807945349384</v>
      </c>
      <c r="R1228" s="8">
        <f t="shared" si="308"/>
        <v>0.48657231291073699</v>
      </c>
      <c r="S1228" s="8">
        <f t="shared" si="315"/>
        <v>0.34436236463633002</v>
      </c>
      <c r="U1228" s="93">
        <f>IF(F1228&gt;Päälaskenta!D$24,Päälaskenta!H$24+L1228*Päälaskenta!G$24,F1228*Päälaskenta!C$24 + F1228*F1228*Päälaskenta!E$24)</f>
        <v>1.8188</v>
      </c>
      <c r="V1228" s="8">
        <f>IF(F1228&gt;Päälaskenta!D$24,2*SQRT(POWER(Päälaskenta!D$24,2)+POWER(Päälaskenta!E$24*Päälaskenta!D$24,2))+Päälaskenta!C$24,(2*SQRT((POWER(F1228,2))+POWER(Päälaskenta!E$24*F1228,2))+Päälaskenta!C$24))</f>
        <v>2.9798989873223301</v>
      </c>
      <c r="W1228" s="8">
        <f t="shared" si="316"/>
        <v>0.61035625963762397</v>
      </c>
      <c r="X1228" s="8">
        <f>Päälaskenta!F$24</f>
        <v>7.0000000000000007E-2</v>
      </c>
      <c r="Y1228" s="8">
        <f t="shared" si="317"/>
        <v>18.6957334454878</v>
      </c>
      <c r="Z1228" s="8">
        <f t="shared" si="309"/>
        <v>2.0134276870892598</v>
      </c>
      <c r="AA1228" s="8">
        <f t="shared" si="318"/>
        <v>1.10700884489183</v>
      </c>
      <c r="AC1228" s="8">
        <f t="shared" si="310"/>
        <v>0.10330505266434099</v>
      </c>
      <c r="AE1228" s="8">
        <v>1226</v>
      </c>
      <c r="AF1228" s="8">
        <f t="shared" si="304"/>
        <v>23.213812898981601</v>
      </c>
      <c r="AG1228" s="8">
        <f t="shared" si="311"/>
        <v>1.15981055784553E-2</v>
      </c>
      <c r="AJ1228" s="132">
        <f>IF(Päälaskenta!$F$28&lt;Kaksitasouoma_matriisi!L1228,Päälaskenta!$C$20*Päälaskenta!$F$28,Päälaskenta!$C$20*Kaksitasouoma_matriisi!L1228)</f>
        <v>1.31</v>
      </c>
      <c r="AK1228" s="134">
        <f>SQRT(Päälaskenta!$D$20^2+(Päälaskenta!$D$20/(1/Päälaskenta!$E$20))^2)</f>
        <v>1.8029999999999999</v>
      </c>
      <c r="AL1228" s="134">
        <f>IF(Päälaskenta!$F$28&lt;Kaksitasouoma_matriisi!L1228,AK1228*Päälaskenta!$F$28*COS(ATAN(1/Päälaskenta!$E$20)),AK1228*Kaksitasouoma_matriisi!L1228*COS(ATAN(1/Päälaskenta!$E$20)))</f>
        <v>0.39300000000000002</v>
      </c>
      <c r="AM1228" s="134"/>
      <c r="AN1228" s="134">
        <f t="shared" si="319"/>
        <v>1.7030000000000001</v>
      </c>
      <c r="AO1228" s="8">
        <f t="shared" si="312"/>
        <v>0.52724458204334401</v>
      </c>
      <c r="AP1228" s="134">
        <f>Refererenssiarvoja!$B$16*H1228^(1/6)/(Refererenssiarvoja!$B$15^0.5)*(Päälaskenta!$G$28/2)^0.5*(1-AO1228)^(-1.5)</f>
        <v>0.13100000000000001</v>
      </c>
      <c r="AQ1228" s="8">
        <f>Refererenssiarvoja!$B$16*Kaksitasouoma_matriisi!O1228^(1/6)/(SQRT((2*Refererenssiarvoja!$B$15)/(Päälaskenta!$F$31*Päälaskenta!$G$31*Päälaskenta!$F$28))+SQRT(Refererenssiarvoja!$B$15)/Refererenssiarvoja!$B$17*LN(Kaksitasouoma_matriisi!L1228/Päälaskenta!$F$28))</f>
        <v>-0.25557769563397698</v>
      </c>
      <c r="AR1228" s="8">
        <f>Refererenssiarvoja!$B$16*Kaksitasouoma_matriisi!O1228^(1/6)/(SQRT((2*Refererenssiarvoja!$B$15)/(Päälaskenta!$F$31*Päälaskenta!$G$31*L1228)))</f>
        <v>0.28760868323219202</v>
      </c>
    </row>
    <row r="1229" spans="1:44" x14ac:dyDescent="0.2">
      <c r="A1229" s="8">
        <v>1227</v>
      </c>
      <c r="B1229" s="8">
        <f>IF(Päälaskenta!C$7,Päälaskenta!E$7,Päälaskenta!G$5)</f>
        <v>2.5</v>
      </c>
      <c r="C1229" s="56">
        <v>0.77300000000000002</v>
      </c>
      <c r="D1229" s="93">
        <f t="shared" si="305"/>
        <v>3.2342</v>
      </c>
      <c r="E1229" s="8">
        <f>IF(Päälaskenta!$C$26,Kaksitasouoma_matriisi!AP1229,Kaksitasouoma_matriisi!AC1229)</f>
        <v>0.10330505266434099</v>
      </c>
      <c r="F1229" s="56">
        <f>IF(D1229&lt;Päälaskenta!H$24,(SQRT(POWER(Päälaskenta!C$24/(2*Päälaskenta!E$24),2)+(D1229/Päälaskenta!E$24))-Päälaskenta!C$24/(2*Päälaskenta!E$24)),IF(D1229=Päälaskenta!H$24,Päälaskenta!D$24,Päälaskenta!D$24+(SQRT(POWER((Päälaskenta!C$20+Päälaskenta!G$24)/(2*Päälaskenta!E$20),2)+((D1229-Päälaskenta!H$24)/Päälaskenta!E$20))-(Päälaskenta!C$20+Päälaskenta!G$24)/(2*Päälaskenta!E$20))))</f>
        <v>0.96199999999999997</v>
      </c>
      <c r="G1229" s="57">
        <f>IF(F1229&gt;Päälaskenta!D$24,(2*SQRT((POWER(Päälaskenta!D$24,2))+POWER(Päälaskenta!E$24*Päälaskenta!D$24,2))+Päälaskenta!C$24)+(2*SQRT((POWER((F1229-Päälaskenta!D$24),2))+POWER(Päälaskenta!E$20*(F1229-Päälaskenta!D$24),2))+Päälaskenta!C$20),(2*SQRT((POWER(F1229,2))+POWER(Päälaskenta!E$24*F1229,2))+Päälaskenta!C$24))</f>
        <v>8.92</v>
      </c>
      <c r="H1229" s="57">
        <f t="shared" si="306"/>
        <v>0.36</v>
      </c>
      <c r="I1229" s="62">
        <f t="shared" si="307"/>
        <v>2.4899999999999999E-2</v>
      </c>
      <c r="J1229" s="8">
        <f>IF(F1229&lt;Päälaskenta!$D$24,0,Kaksitasouoma_matriisi!F1229-Päälaskenta!$D$24)</f>
        <v>0.26200000000000001</v>
      </c>
      <c r="L1229" s="8">
        <f>IF(F1229&gt;Päälaskenta!D$24,F1229-Päälaskenta!D$24,0)</f>
        <v>0.26200000000000001</v>
      </c>
      <c r="M1229" s="8">
        <f>IF(F1229&gt;Päälaskenta!D$24,(Päälaskenta!C$20+(Päälaskenta!E$20*(Kaksitasouoma_matriisi!F1229-Päälaskenta!D$24)))*(Kaksitasouoma_matriisi!F1229-Päälaskenta!D$24),0)</f>
        <v>1.4129659999999999</v>
      </c>
      <c r="N1229" s="8">
        <f>IF(F1229&gt;Päälaskenta!D$24,(2*SQRT((POWER((F1229-Päälaskenta!D$24),2))+POWER(Päälaskenta!E$20*(F1229-Päälaskenta!D$24),2))+Päälaskenta!C$20),0)</f>
        <v>5.9446544341715697</v>
      </c>
      <c r="O1229" s="8">
        <f t="shared" si="313"/>
        <v>0.23768681857735399</v>
      </c>
      <c r="P1229" s="8">
        <f>IF(Päälaskenta!$C$29,IF(L1229&gt;Päälaskenta!$F$28,Kaksitasouoma_matriisi!AQ1229,Kaksitasouoma_matriisi!AR1229),Päälaskenta!$F$20)</f>
        <v>0.12</v>
      </c>
      <c r="Q1229" s="8">
        <f t="shared" si="314"/>
        <v>4.51807945349384</v>
      </c>
      <c r="R1229" s="8">
        <f t="shared" si="308"/>
        <v>0.48657231291073699</v>
      </c>
      <c r="S1229" s="8">
        <f t="shared" si="315"/>
        <v>0.34436236463633002</v>
      </c>
      <c r="U1229" s="93">
        <f>IF(F1229&gt;Päälaskenta!D$24,Päälaskenta!H$24+L1229*Päälaskenta!G$24,F1229*Päälaskenta!C$24 + F1229*F1229*Päälaskenta!E$24)</f>
        <v>1.8188</v>
      </c>
      <c r="V1229" s="8">
        <f>IF(F1229&gt;Päälaskenta!D$24,2*SQRT(POWER(Päälaskenta!D$24,2)+POWER(Päälaskenta!E$24*Päälaskenta!D$24,2))+Päälaskenta!C$24,(2*SQRT((POWER(F1229,2))+POWER(Päälaskenta!E$24*F1229,2))+Päälaskenta!C$24))</f>
        <v>2.9798989873223301</v>
      </c>
      <c r="W1229" s="8">
        <f t="shared" si="316"/>
        <v>0.61035625963762397</v>
      </c>
      <c r="X1229" s="8">
        <f>Päälaskenta!F$24</f>
        <v>7.0000000000000007E-2</v>
      </c>
      <c r="Y1229" s="8">
        <f t="shared" si="317"/>
        <v>18.6957334454878</v>
      </c>
      <c r="Z1229" s="8">
        <f t="shared" si="309"/>
        <v>2.0134276870892598</v>
      </c>
      <c r="AA1229" s="8">
        <f t="shared" si="318"/>
        <v>1.10700884489183</v>
      </c>
      <c r="AC1229" s="8">
        <f t="shared" si="310"/>
        <v>0.10330505266434099</v>
      </c>
      <c r="AE1229" s="8">
        <v>1227</v>
      </c>
      <c r="AF1229" s="8">
        <f t="shared" si="304"/>
        <v>23.213812898981601</v>
      </c>
      <c r="AG1229" s="8">
        <f t="shared" si="311"/>
        <v>1.15981055784553E-2</v>
      </c>
      <c r="AJ1229" s="132">
        <f>IF(Päälaskenta!$F$28&lt;Kaksitasouoma_matriisi!L1229,Päälaskenta!$C$20*Päälaskenta!$F$28,Päälaskenta!$C$20*Kaksitasouoma_matriisi!L1229)</f>
        <v>1.31</v>
      </c>
      <c r="AK1229" s="134">
        <f>SQRT(Päälaskenta!$D$20^2+(Päälaskenta!$D$20/(1/Päälaskenta!$E$20))^2)</f>
        <v>1.8029999999999999</v>
      </c>
      <c r="AL1229" s="134">
        <f>IF(Päälaskenta!$F$28&lt;Kaksitasouoma_matriisi!L1229,AK1229*Päälaskenta!$F$28*COS(ATAN(1/Päälaskenta!$E$20)),AK1229*Kaksitasouoma_matriisi!L1229*COS(ATAN(1/Päälaskenta!$E$20)))</f>
        <v>0.39300000000000002</v>
      </c>
      <c r="AM1229" s="134"/>
      <c r="AN1229" s="134">
        <f t="shared" si="319"/>
        <v>1.7030000000000001</v>
      </c>
      <c r="AO1229" s="8">
        <f t="shared" si="312"/>
        <v>0.52655989116319302</v>
      </c>
      <c r="AP1229" s="134">
        <f>Refererenssiarvoja!$B$16*H1229^(1/6)/(Refererenssiarvoja!$B$15^0.5)*(Päälaskenta!$G$28/2)^0.5*(1-AO1229)^(-1.5)</f>
        <v>0.13100000000000001</v>
      </c>
      <c r="AQ1229" s="8">
        <f>Refererenssiarvoja!$B$16*Kaksitasouoma_matriisi!O1229^(1/6)/(SQRT((2*Refererenssiarvoja!$B$15)/(Päälaskenta!$F$31*Päälaskenta!$G$31*Päälaskenta!$F$28))+SQRT(Refererenssiarvoja!$B$15)/Refererenssiarvoja!$B$17*LN(Kaksitasouoma_matriisi!L1229/Päälaskenta!$F$28))</f>
        <v>-0.25557769563397698</v>
      </c>
      <c r="AR1229" s="8">
        <f>Refererenssiarvoja!$B$16*Kaksitasouoma_matriisi!O1229^(1/6)/(SQRT((2*Refererenssiarvoja!$B$15)/(Päälaskenta!$F$31*Päälaskenta!$G$31*L1229)))</f>
        <v>0.28760868323219202</v>
      </c>
    </row>
    <row r="1230" spans="1:44" x14ac:dyDescent="0.2">
      <c r="A1230" s="8">
        <v>1228</v>
      </c>
      <c r="B1230" s="8">
        <f>IF(Päälaskenta!C$7,Päälaskenta!E$7,Päälaskenta!G$5)</f>
        <v>2.5</v>
      </c>
      <c r="C1230" s="56">
        <v>0.77200000000000002</v>
      </c>
      <c r="D1230" s="93">
        <f t="shared" si="305"/>
        <v>3.2383000000000002</v>
      </c>
      <c r="E1230" s="8">
        <f>IF(Päälaskenta!$C$26,Kaksitasouoma_matriisi!AP1230,Kaksitasouoma_matriisi!AC1230)</f>
        <v>0.10331179475852199</v>
      </c>
      <c r="F1230" s="56">
        <f>IF(D1230&lt;Päälaskenta!H$24,(SQRT(POWER(Päälaskenta!C$24/(2*Päälaskenta!E$24),2)+(D1230/Päälaskenta!E$24))-Päälaskenta!C$24/(2*Päälaskenta!E$24)),IF(D1230=Päälaskenta!H$24,Päälaskenta!D$24,Päälaskenta!D$24+(SQRT(POWER((Päälaskenta!C$20+Päälaskenta!G$24)/(2*Päälaskenta!E$20),2)+((D1230-Päälaskenta!H$24)/Päälaskenta!E$20))-(Päälaskenta!C$20+Päälaskenta!G$24)/(2*Päälaskenta!E$20))))</f>
        <v>0.96299999999999997</v>
      </c>
      <c r="G1230" s="57">
        <f>IF(F1230&gt;Päälaskenta!D$24,(2*SQRT((POWER(Päälaskenta!D$24,2))+POWER(Päälaskenta!E$24*Päälaskenta!D$24,2))+Päälaskenta!C$24)+(2*SQRT((POWER((F1230-Päälaskenta!D$24),2))+POWER(Päälaskenta!E$20*(F1230-Päälaskenta!D$24),2))+Päälaskenta!C$20),(2*SQRT((POWER(F1230,2))+POWER(Päälaskenta!E$24*F1230,2))+Päälaskenta!C$24))</f>
        <v>8.93</v>
      </c>
      <c r="H1230" s="57">
        <f t="shared" si="306"/>
        <v>0.36</v>
      </c>
      <c r="I1230" s="62">
        <f t="shared" si="307"/>
        <v>2.4839E-2</v>
      </c>
      <c r="J1230" s="8">
        <f>IF(F1230&lt;Päälaskenta!$D$24,0,Kaksitasouoma_matriisi!F1230-Päälaskenta!$D$24)</f>
        <v>0.26300000000000001</v>
      </c>
      <c r="L1230" s="8">
        <f>IF(F1230&gt;Päälaskenta!D$24,F1230-Päälaskenta!D$24,0)</f>
        <v>0.26300000000000001</v>
      </c>
      <c r="M1230" s="8">
        <f>IF(F1230&gt;Päälaskenta!D$24,(Päälaskenta!C$20+(Päälaskenta!E$20*(Kaksitasouoma_matriisi!F1230-Päälaskenta!D$24)))*(Kaksitasouoma_matriisi!F1230-Päälaskenta!D$24),0)</f>
        <v>1.4187535</v>
      </c>
      <c r="N1230" s="8">
        <f>IF(F1230&gt;Päälaskenta!D$24,(2*SQRT((POWER((F1230-Päälaskenta!D$24),2))+POWER(Päälaskenta!E$20*(F1230-Päälaskenta!D$24),2))+Päälaskenta!C$20),0)</f>
        <v>5.9482599854470299</v>
      </c>
      <c r="O1230" s="8">
        <f t="shared" si="313"/>
        <v>0.23851571778488401</v>
      </c>
      <c r="P1230" s="8">
        <f>IF(Päälaskenta!$C$29,IF(L1230&gt;Päälaskenta!$F$28,Kaksitasouoma_matriisi!AQ1230,Kaksitasouoma_matriisi!AR1230),Päälaskenta!$F$20)</f>
        <v>0.12</v>
      </c>
      <c r="Q1230" s="8">
        <f t="shared" si="314"/>
        <v>4.5471264922664503</v>
      </c>
      <c r="R1230" s="8">
        <f t="shared" si="308"/>
        <v>0.48822448207427299</v>
      </c>
      <c r="S1230" s="8">
        <f t="shared" si="315"/>
        <v>0.34412213402417902</v>
      </c>
      <c r="U1230" s="93">
        <f>IF(F1230&gt;Päälaskenta!D$24,Päälaskenta!H$24+L1230*Päälaskenta!G$24,F1230*Päälaskenta!C$24 + F1230*F1230*Päälaskenta!E$24)</f>
        <v>1.8211999999999999</v>
      </c>
      <c r="V1230" s="8">
        <f>IF(F1230&gt;Päälaskenta!D$24,2*SQRT(POWER(Päälaskenta!D$24,2)+POWER(Päälaskenta!E$24*Päälaskenta!D$24,2))+Päälaskenta!C$24,(2*SQRT((POWER(F1230,2))+POWER(Päälaskenta!E$24*F1230,2))+Päälaskenta!C$24))</f>
        <v>2.9798989873223301</v>
      </c>
      <c r="W1230" s="8">
        <f t="shared" si="316"/>
        <v>0.61116165606556005</v>
      </c>
      <c r="X1230" s="8">
        <f>Päälaskenta!F$24</f>
        <v>7.0000000000000007E-2</v>
      </c>
      <c r="Y1230" s="8">
        <f t="shared" si="317"/>
        <v>18.736868161931898</v>
      </c>
      <c r="Z1230" s="8">
        <f t="shared" si="309"/>
        <v>2.01177551792573</v>
      </c>
      <c r="AA1230" s="8">
        <f t="shared" si="318"/>
        <v>1.10464282776506</v>
      </c>
      <c r="AC1230" s="8">
        <f t="shared" si="310"/>
        <v>0.10331179475852199</v>
      </c>
      <c r="AE1230" s="8">
        <v>1228</v>
      </c>
      <c r="AF1230" s="8">
        <f t="shared" si="304"/>
        <v>23.283994654198299</v>
      </c>
      <c r="AG1230" s="8">
        <f t="shared" si="311"/>
        <v>1.1528293787868901E-2</v>
      </c>
      <c r="AJ1230" s="132">
        <f>IF(Päälaskenta!$F$28&lt;Kaksitasouoma_matriisi!L1230,Päälaskenta!$C$20*Päälaskenta!$F$28,Päälaskenta!$C$20*Kaksitasouoma_matriisi!L1230)</f>
        <v>1.3149999999999999</v>
      </c>
      <c r="AK1230" s="134">
        <f>SQRT(Päälaskenta!$D$20^2+(Päälaskenta!$D$20/(1/Päälaskenta!$E$20))^2)</f>
        <v>1.8029999999999999</v>
      </c>
      <c r="AL1230" s="134">
        <f>IF(Päälaskenta!$F$28&lt;Kaksitasouoma_matriisi!L1230,AK1230*Päälaskenta!$F$28*COS(ATAN(1/Päälaskenta!$E$20)),AK1230*Kaksitasouoma_matriisi!L1230*COS(ATAN(1/Päälaskenta!$E$20)))</f>
        <v>0.39500000000000002</v>
      </c>
      <c r="AM1230" s="134"/>
      <c r="AN1230" s="134">
        <f t="shared" si="319"/>
        <v>1.71</v>
      </c>
      <c r="AO1230" s="8">
        <f t="shared" si="312"/>
        <v>0.52805484359077304</v>
      </c>
      <c r="AP1230" s="134">
        <f>Refererenssiarvoja!$B$16*H1230^(1/6)/(Refererenssiarvoja!$B$15^0.5)*(Päälaskenta!$G$28/2)^0.5*(1-AO1230)^(-1.5)</f>
        <v>0.13100000000000001</v>
      </c>
      <c r="AQ1230" s="8">
        <f>Refererenssiarvoja!$B$16*Kaksitasouoma_matriisi!O1230^(1/6)/(SQRT((2*Refererenssiarvoja!$B$15)/(Päälaskenta!$F$31*Päälaskenta!$G$31*Päälaskenta!$F$28))+SQRT(Refererenssiarvoja!$B$15)/Refererenssiarvoja!$B$17*LN(Kaksitasouoma_matriisi!L1230/Päälaskenta!$F$28))</f>
        <v>-0.25822735347777798</v>
      </c>
      <c r="AR1230" s="8">
        <f>Refererenssiarvoja!$B$16*Kaksitasouoma_matriisi!O1230^(1/6)/(SQRT((2*Refererenssiarvoja!$B$15)/(Päälaskenta!$F$31*Päälaskenta!$G$31*L1230)))</f>
        <v>0.28832427367251401</v>
      </c>
    </row>
    <row r="1231" spans="1:44" x14ac:dyDescent="0.2">
      <c r="A1231" s="8">
        <v>1229</v>
      </c>
      <c r="B1231" s="8">
        <f>IF(Päälaskenta!C$7,Päälaskenta!E$7,Päälaskenta!G$5)</f>
        <v>2.5</v>
      </c>
      <c r="C1231" s="56">
        <v>0.77100000000000002</v>
      </c>
      <c r="D1231" s="93">
        <f t="shared" si="305"/>
        <v>3.2425000000000002</v>
      </c>
      <c r="E1231" s="8">
        <f>IF(Päälaskenta!$C$26,Kaksitasouoma_matriisi!AP1231,Kaksitasouoma_matriisi!AC1231)</f>
        <v>0.10331179475852199</v>
      </c>
      <c r="F1231" s="56">
        <f>IF(D1231&lt;Päälaskenta!H$24,(SQRT(POWER(Päälaskenta!C$24/(2*Päälaskenta!E$24),2)+(D1231/Päälaskenta!E$24))-Päälaskenta!C$24/(2*Päälaskenta!E$24)),IF(D1231=Päälaskenta!H$24,Päälaskenta!D$24,Päälaskenta!D$24+(SQRT(POWER((Päälaskenta!C$20+Päälaskenta!G$24)/(2*Päälaskenta!E$20),2)+((D1231-Päälaskenta!H$24)/Päälaskenta!E$20))-(Päälaskenta!C$20+Päälaskenta!G$24)/(2*Päälaskenta!E$20))))</f>
        <v>0.96299999999999997</v>
      </c>
      <c r="G1231" s="57">
        <f>IF(F1231&gt;Päälaskenta!D$24,(2*SQRT((POWER(Päälaskenta!D$24,2))+POWER(Päälaskenta!E$24*Päälaskenta!D$24,2))+Päälaskenta!C$24)+(2*SQRT((POWER((F1231-Päälaskenta!D$24),2))+POWER(Päälaskenta!E$20*(F1231-Päälaskenta!D$24),2))+Päälaskenta!C$20),(2*SQRT((POWER(F1231,2))+POWER(Päälaskenta!E$24*F1231,2))+Päälaskenta!C$24))</f>
        <v>8.93</v>
      </c>
      <c r="H1231" s="57">
        <f t="shared" si="306"/>
        <v>0.36</v>
      </c>
      <c r="I1231" s="62">
        <f t="shared" si="307"/>
        <v>2.4774999999999998E-2</v>
      </c>
      <c r="J1231" s="8">
        <f>IF(F1231&lt;Päälaskenta!$D$24,0,Kaksitasouoma_matriisi!F1231-Päälaskenta!$D$24)</f>
        <v>0.26300000000000001</v>
      </c>
      <c r="L1231" s="8">
        <f>IF(F1231&gt;Päälaskenta!D$24,F1231-Päälaskenta!D$24,0)</f>
        <v>0.26300000000000001</v>
      </c>
      <c r="M1231" s="8">
        <f>IF(F1231&gt;Päälaskenta!D$24,(Päälaskenta!C$20+(Päälaskenta!E$20*(Kaksitasouoma_matriisi!F1231-Päälaskenta!D$24)))*(Kaksitasouoma_matriisi!F1231-Päälaskenta!D$24),0)</f>
        <v>1.4187535</v>
      </c>
      <c r="N1231" s="8">
        <f>IF(F1231&gt;Päälaskenta!D$24,(2*SQRT((POWER((F1231-Päälaskenta!D$24),2))+POWER(Päälaskenta!E$20*(F1231-Päälaskenta!D$24),2))+Päälaskenta!C$20),0)</f>
        <v>5.9482599854470299</v>
      </c>
      <c r="O1231" s="8">
        <f t="shared" si="313"/>
        <v>0.23851571778488401</v>
      </c>
      <c r="P1231" s="8">
        <f>IF(Päälaskenta!$C$29,IF(L1231&gt;Päälaskenta!$F$28,Kaksitasouoma_matriisi!AQ1231,Kaksitasouoma_matriisi!AR1231),Päälaskenta!$F$20)</f>
        <v>0.12</v>
      </c>
      <c r="Q1231" s="8">
        <f t="shared" si="314"/>
        <v>4.5471264922664503</v>
      </c>
      <c r="R1231" s="8">
        <f t="shared" si="308"/>
        <v>0.48822448207427299</v>
      </c>
      <c r="S1231" s="8">
        <f t="shared" si="315"/>
        <v>0.34412213402417902</v>
      </c>
      <c r="U1231" s="93">
        <f>IF(F1231&gt;Päälaskenta!D$24,Päälaskenta!H$24+L1231*Päälaskenta!G$24,F1231*Päälaskenta!C$24 + F1231*F1231*Päälaskenta!E$24)</f>
        <v>1.8211999999999999</v>
      </c>
      <c r="V1231" s="8">
        <f>IF(F1231&gt;Päälaskenta!D$24,2*SQRT(POWER(Päälaskenta!D$24,2)+POWER(Päälaskenta!E$24*Päälaskenta!D$24,2))+Päälaskenta!C$24,(2*SQRT((POWER(F1231,2))+POWER(Päälaskenta!E$24*F1231,2))+Päälaskenta!C$24))</f>
        <v>2.9798989873223301</v>
      </c>
      <c r="W1231" s="8">
        <f t="shared" si="316"/>
        <v>0.61116165606556005</v>
      </c>
      <c r="X1231" s="8">
        <f>Päälaskenta!F$24</f>
        <v>7.0000000000000007E-2</v>
      </c>
      <c r="Y1231" s="8">
        <f t="shared" si="317"/>
        <v>18.736868161931898</v>
      </c>
      <c r="Z1231" s="8">
        <f t="shared" si="309"/>
        <v>2.01177551792573</v>
      </c>
      <c r="AA1231" s="8">
        <f t="shared" si="318"/>
        <v>1.10464282776506</v>
      </c>
      <c r="AC1231" s="8">
        <f t="shared" si="310"/>
        <v>0.10331179475852199</v>
      </c>
      <c r="AE1231" s="8">
        <v>1229</v>
      </c>
      <c r="AF1231" s="8">
        <f t="shared" si="304"/>
        <v>23.283994654198299</v>
      </c>
      <c r="AG1231" s="8">
        <f t="shared" si="311"/>
        <v>1.1528293787868901E-2</v>
      </c>
      <c r="AJ1231" s="132">
        <f>IF(Päälaskenta!$F$28&lt;Kaksitasouoma_matriisi!L1231,Päälaskenta!$C$20*Päälaskenta!$F$28,Päälaskenta!$C$20*Kaksitasouoma_matriisi!L1231)</f>
        <v>1.3149999999999999</v>
      </c>
      <c r="AK1231" s="134">
        <f>SQRT(Päälaskenta!$D$20^2+(Päälaskenta!$D$20/(1/Päälaskenta!$E$20))^2)</f>
        <v>1.8029999999999999</v>
      </c>
      <c r="AL1231" s="134">
        <f>IF(Päälaskenta!$F$28&lt;Kaksitasouoma_matriisi!L1231,AK1231*Päälaskenta!$F$28*COS(ATAN(1/Päälaskenta!$E$20)),AK1231*Kaksitasouoma_matriisi!L1231*COS(ATAN(1/Päälaskenta!$E$20)))</f>
        <v>0.39500000000000002</v>
      </c>
      <c r="AM1231" s="134"/>
      <c r="AN1231" s="134">
        <f t="shared" si="319"/>
        <v>1.71</v>
      </c>
      <c r="AO1231" s="8">
        <f t="shared" si="312"/>
        <v>0.52737085582112597</v>
      </c>
      <c r="AP1231" s="134">
        <f>Refererenssiarvoja!$B$16*H1231^(1/6)/(Refererenssiarvoja!$B$15^0.5)*(Päälaskenta!$G$28/2)^0.5*(1-AO1231)^(-1.5)</f>
        <v>0.13100000000000001</v>
      </c>
      <c r="AQ1231" s="8">
        <f>Refererenssiarvoja!$B$16*Kaksitasouoma_matriisi!O1231^(1/6)/(SQRT((2*Refererenssiarvoja!$B$15)/(Päälaskenta!$F$31*Päälaskenta!$G$31*Päälaskenta!$F$28))+SQRT(Refererenssiarvoja!$B$15)/Refererenssiarvoja!$B$17*LN(Kaksitasouoma_matriisi!L1231/Päälaskenta!$F$28))</f>
        <v>-0.25822735347777798</v>
      </c>
      <c r="AR1231" s="8">
        <f>Refererenssiarvoja!$B$16*Kaksitasouoma_matriisi!O1231^(1/6)/(SQRT((2*Refererenssiarvoja!$B$15)/(Päälaskenta!$F$31*Päälaskenta!$G$31*L1231)))</f>
        <v>0.28832427367251401</v>
      </c>
    </row>
    <row r="1232" spans="1:44" x14ac:dyDescent="0.2">
      <c r="A1232" s="8">
        <v>1230</v>
      </c>
      <c r="B1232" s="8">
        <f>IF(Päälaskenta!C$7,Päälaskenta!E$7,Päälaskenta!G$5)</f>
        <v>2.5</v>
      </c>
      <c r="C1232" s="56">
        <v>0.77</v>
      </c>
      <c r="D1232" s="93">
        <f t="shared" si="305"/>
        <v>3.2467999999999999</v>
      </c>
      <c r="E1232" s="8">
        <f>IF(Päälaskenta!$C$26,Kaksitasouoma_matriisi!AP1232,Kaksitasouoma_matriisi!AC1232)</f>
        <v>0.103318531409442</v>
      </c>
      <c r="F1232" s="56">
        <f>IF(D1232&lt;Päälaskenta!H$24,(SQRT(POWER(Päälaskenta!C$24/(2*Päälaskenta!E$24),2)+(D1232/Päälaskenta!E$24))-Päälaskenta!C$24/(2*Päälaskenta!E$24)),IF(D1232=Päälaskenta!H$24,Päälaskenta!D$24,Päälaskenta!D$24+(SQRT(POWER((Päälaskenta!C$20+Päälaskenta!G$24)/(2*Päälaskenta!E$20),2)+((D1232-Päälaskenta!H$24)/Päälaskenta!E$20))-(Päälaskenta!C$20+Päälaskenta!G$24)/(2*Päälaskenta!E$20))))</f>
        <v>0.96399999999999997</v>
      </c>
      <c r="G1232" s="57">
        <f>IF(F1232&gt;Päälaskenta!D$24,(2*SQRT((POWER(Päälaskenta!D$24,2))+POWER(Päälaskenta!E$24*Päälaskenta!D$24,2))+Päälaskenta!C$24)+(2*SQRT((POWER((F1232-Päälaskenta!D$24),2))+POWER(Päälaskenta!E$20*(F1232-Päälaskenta!D$24),2))+Päälaskenta!C$20),(2*SQRT((POWER(F1232,2))+POWER(Päälaskenta!E$24*F1232,2))+Päälaskenta!C$24))</f>
        <v>8.93</v>
      </c>
      <c r="H1232" s="57">
        <f t="shared" si="306"/>
        <v>0.36</v>
      </c>
      <c r="I1232" s="62">
        <f t="shared" si="307"/>
        <v>2.4714E-2</v>
      </c>
      <c r="J1232" s="8">
        <f>IF(F1232&lt;Päälaskenta!$D$24,0,Kaksitasouoma_matriisi!F1232-Päälaskenta!$D$24)</f>
        <v>0.26400000000000001</v>
      </c>
      <c r="L1232" s="8">
        <f>IF(F1232&gt;Päälaskenta!D$24,F1232-Päälaskenta!D$24,0)</f>
        <v>0.26400000000000001</v>
      </c>
      <c r="M1232" s="8">
        <f>IF(F1232&gt;Päälaskenta!D$24,(Päälaskenta!C$20+(Päälaskenta!E$20*(Kaksitasouoma_matriisi!F1232-Päälaskenta!D$24)))*(Kaksitasouoma_matriisi!F1232-Päälaskenta!D$24),0)</f>
        <v>1.424544</v>
      </c>
      <c r="N1232" s="8">
        <f>IF(F1232&gt;Päälaskenta!D$24,(2*SQRT((POWER((F1232-Päälaskenta!D$24),2))+POWER(Päälaskenta!E$20*(F1232-Päälaskenta!D$24),2))+Päälaskenta!C$20),0)</f>
        <v>5.9518655367224902</v>
      </c>
      <c r="O1232" s="8">
        <f t="shared" si="313"/>
        <v>0.239344116766531</v>
      </c>
      <c r="P1232" s="8">
        <f>IF(Päälaskenta!$C$29,IF(L1232&gt;Päälaskenta!$F$28,Kaksitasouoma_matriisi!AQ1232,Kaksitasouoma_matriisi!AR1232),Päälaskenta!$F$20)</f>
        <v>0.12</v>
      </c>
      <c r="Q1232" s="8">
        <f t="shared" si="314"/>
        <v>4.5762505381571303</v>
      </c>
      <c r="R1232" s="8">
        <f t="shared" si="308"/>
        <v>0.489872591098169</v>
      </c>
      <c r="S1232" s="8">
        <f t="shared" si="315"/>
        <v>0.34388028105707402</v>
      </c>
      <c r="U1232" s="93">
        <f>IF(F1232&gt;Päälaskenta!D$24,Päälaskenta!H$24+L1232*Päälaskenta!G$24,F1232*Päälaskenta!C$24 + F1232*F1232*Päälaskenta!E$24)</f>
        <v>1.8236000000000001</v>
      </c>
      <c r="V1232" s="8">
        <f>IF(F1232&gt;Päälaskenta!D$24,2*SQRT(POWER(Päälaskenta!D$24,2)+POWER(Päälaskenta!E$24*Päälaskenta!D$24,2))+Päälaskenta!C$24,(2*SQRT((POWER(F1232,2))+POWER(Päälaskenta!E$24*F1232,2))+Päälaskenta!C$24))</f>
        <v>2.9798989873223301</v>
      </c>
      <c r="W1232" s="8">
        <f t="shared" si="316"/>
        <v>0.61196705249349603</v>
      </c>
      <c r="X1232" s="8">
        <f>Päälaskenta!F$24</f>
        <v>7.0000000000000007E-2</v>
      </c>
      <c r="Y1232" s="8">
        <f t="shared" si="317"/>
        <v>18.778039032822701</v>
      </c>
      <c r="Z1232" s="8">
        <f t="shared" si="309"/>
        <v>2.0101274089018299</v>
      </c>
      <c r="AA1232" s="8">
        <f t="shared" si="318"/>
        <v>1.1022852648068799</v>
      </c>
      <c r="AC1232" s="8">
        <f t="shared" si="310"/>
        <v>0.103318531409442</v>
      </c>
      <c r="AE1232" s="8">
        <v>1230</v>
      </c>
      <c r="AF1232" s="8">
        <f t="shared" si="304"/>
        <v>23.354289570979802</v>
      </c>
      <c r="AG1232" s="8">
        <f t="shared" si="311"/>
        <v>1.14589993780907E-2</v>
      </c>
      <c r="AJ1232" s="132">
        <f>IF(Päälaskenta!$F$28&lt;Kaksitasouoma_matriisi!L1232,Päälaskenta!$C$20*Päälaskenta!$F$28,Päälaskenta!$C$20*Kaksitasouoma_matriisi!L1232)</f>
        <v>1.32</v>
      </c>
      <c r="AK1232" s="134">
        <f>SQRT(Päälaskenta!$D$20^2+(Päälaskenta!$D$20/(1/Päälaskenta!$E$20))^2)</f>
        <v>1.8029999999999999</v>
      </c>
      <c r="AL1232" s="134">
        <f>IF(Päälaskenta!$F$28&lt;Kaksitasouoma_matriisi!L1232,AK1232*Päälaskenta!$F$28*COS(ATAN(1/Päälaskenta!$E$20)),AK1232*Kaksitasouoma_matriisi!L1232*COS(ATAN(1/Päälaskenta!$E$20)))</f>
        <v>0.39600000000000002</v>
      </c>
      <c r="AM1232" s="134"/>
      <c r="AN1232" s="134">
        <f t="shared" si="319"/>
        <v>1.716</v>
      </c>
      <c r="AO1232" s="8">
        <f t="shared" si="312"/>
        <v>0.528520389306394</v>
      </c>
      <c r="AP1232" s="134">
        <f>Refererenssiarvoja!$B$16*H1232^(1/6)/(Refererenssiarvoja!$B$15^0.5)*(Päälaskenta!$G$28/2)^0.5*(1-AO1232)^(-1.5)</f>
        <v>0.13200000000000001</v>
      </c>
      <c r="AQ1232" s="8">
        <f>Refererenssiarvoja!$B$16*Kaksitasouoma_matriisi!O1232^(1/6)/(SQRT((2*Refererenssiarvoja!$B$15)/(Päälaskenta!$F$31*Päälaskenta!$G$31*Päälaskenta!$F$28))+SQRT(Refererenssiarvoja!$B$15)/Refererenssiarvoja!$B$17*LN(Kaksitasouoma_matriisi!L1232/Päälaskenta!$F$28))</f>
        <v>-0.26091904787903503</v>
      </c>
      <c r="AR1232" s="8">
        <f>Refererenssiarvoja!$B$16*Kaksitasouoma_matriisi!O1232^(1/6)/(SQRT((2*Refererenssiarvoja!$B$15)/(Päälaskenta!$F$31*Päälaskenta!$G$31*L1232)))</f>
        <v>0.28903887267056999</v>
      </c>
    </row>
    <row r="1233" spans="1:44" x14ac:dyDescent="0.2">
      <c r="A1233" s="8">
        <v>1231</v>
      </c>
      <c r="B1233" s="8">
        <f>IF(Päälaskenta!C$7,Päälaskenta!E$7,Päälaskenta!G$5)</f>
        <v>2.5</v>
      </c>
      <c r="C1233" s="56">
        <v>0.76900000000000002</v>
      </c>
      <c r="D1233" s="93">
        <f t="shared" si="305"/>
        <v>3.2509999999999999</v>
      </c>
      <c r="E1233" s="8">
        <f>IF(Päälaskenta!$C$26,Kaksitasouoma_matriisi!AP1233,Kaksitasouoma_matriisi!AC1233)</f>
        <v>0.103318531409442</v>
      </c>
      <c r="F1233" s="56">
        <f>IF(D1233&lt;Päälaskenta!H$24,(SQRT(POWER(Päälaskenta!C$24/(2*Päälaskenta!E$24),2)+(D1233/Päälaskenta!E$24))-Päälaskenta!C$24/(2*Päälaskenta!E$24)),IF(D1233=Päälaskenta!H$24,Päälaskenta!D$24,Päälaskenta!D$24+(SQRT(POWER((Päälaskenta!C$20+Päälaskenta!G$24)/(2*Päälaskenta!E$20),2)+((D1233-Päälaskenta!H$24)/Päälaskenta!E$20))-(Päälaskenta!C$20+Päälaskenta!G$24)/(2*Päälaskenta!E$20))))</f>
        <v>0.96399999999999997</v>
      </c>
      <c r="G1233" s="57">
        <f>IF(F1233&gt;Päälaskenta!D$24,(2*SQRT((POWER(Päälaskenta!D$24,2))+POWER(Päälaskenta!E$24*Päälaskenta!D$24,2))+Päälaskenta!C$24)+(2*SQRT((POWER((F1233-Päälaskenta!D$24),2))+POWER(Päälaskenta!E$20*(F1233-Päälaskenta!D$24),2))+Päälaskenta!C$20),(2*SQRT((POWER(F1233,2))+POWER(Päälaskenta!E$24*F1233,2))+Päälaskenta!C$24))</f>
        <v>8.93</v>
      </c>
      <c r="H1233" s="57">
        <f t="shared" si="306"/>
        <v>0.36</v>
      </c>
      <c r="I1233" s="62">
        <f t="shared" si="307"/>
        <v>2.4649000000000001E-2</v>
      </c>
      <c r="J1233" s="8">
        <f>IF(F1233&lt;Päälaskenta!$D$24,0,Kaksitasouoma_matriisi!F1233-Päälaskenta!$D$24)</f>
        <v>0.26400000000000001</v>
      </c>
      <c r="L1233" s="8">
        <f>IF(F1233&gt;Päälaskenta!D$24,F1233-Päälaskenta!D$24,0)</f>
        <v>0.26400000000000001</v>
      </c>
      <c r="M1233" s="8">
        <f>IF(F1233&gt;Päälaskenta!D$24,(Päälaskenta!C$20+(Päälaskenta!E$20*(Kaksitasouoma_matriisi!F1233-Päälaskenta!D$24)))*(Kaksitasouoma_matriisi!F1233-Päälaskenta!D$24),0)</f>
        <v>1.424544</v>
      </c>
      <c r="N1233" s="8">
        <f>IF(F1233&gt;Päälaskenta!D$24,(2*SQRT((POWER((F1233-Päälaskenta!D$24),2))+POWER(Päälaskenta!E$20*(F1233-Päälaskenta!D$24),2))+Päälaskenta!C$20),0)</f>
        <v>5.9518655367224902</v>
      </c>
      <c r="O1233" s="8">
        <f t="shared" si="313"/>
        <v>0.239344116766531</v>
      </c>
      <c r="P1233" s="8">
        <f>IF(Päälaskenta!$C$29,IF(L1233&gt;Päälaskenta!$F$28,Kaksitasouoma_matriisi!AQ1233,Kaksitasouoma_matriisi!AR1233),Päälaskenta!$F$20)</f>
        <v>0.12</v>
      </c>
      <c r="Q1233" s="8">
        <f t="shared" si="314"/>
        <v>4.5762505381571303</v>
      </c>
      <c r="R1233" s="8">
        <f t="shared" si="308"/>
        <v>0.489872591098169</v>
      </c>
      <c r="S1233" s="8">
        <f t="shared" si="315"/>
        <v>0.34388028105707402</v>
      </c>
      <c r="U1233" s="93">
        <f>IF(F1233&gt;Päälaskenta!D$24,Päälaskenta!H$24+L1233*Päälaskenta!G$24,F1233*Päälaskenta!C$24 + F1233*F1233*Päälaskenta!E$24)</f>
        <v>1.8236000000000001</v>
      </c>
      <c r="V1233" s="8">
        <f>IF(F1233&gt;Päälaskenta!D$24,2*SQRT(POWER(Päälaskenta!D$24,2)+POWER(Päälaskenta!E$24*Päälaskenta!D$24,2))+Päälaskenta!C$24,(2*SQRT((POWER(F1233,2))+POWER(Päälaskenta!E$24*F1233,2))+Päälaskenta!C$24))</f>
        <v>2.9798989873223301</v>
      </c>
      <c r="W1233" s="8">
        <f t="shared" si="316"/>
        <v>0.61196705249349603</v>
      </c>
      <c r="X1233" s="8">
        <f>Päälaskenta!F$24</f>
        <v>7.0000000000000007E-2</v>
      </c>
      <c r="Y1233" s="8">
        <f t="shared" si="317"/>
        <v>18.778039032822701</v>
      </c>
      <c r="Z1233" s="8">
        <f t="shared" si="309"/>
        <v>2.0101274089018299</v>
      </c>
      <c r="AA1233" s="8">
        <f t="shared" si="318"/>
        <v>1.1022852648068799</v>
      </c>
      <c r="AC1233" s="8">
        <f t="shared" si="310"/>
        <v>0.103318531409442</v>
      </c>
      <c r="AE1233" s="8">
        <v>1231</v>
      </c>
      <c r="AF1233" s="8">
        <f t="shared" si="304"/>
        <v>23.354289570979802</v>
      </c>
      <c r="AG1233" s="8">
        <f t="shared" si="311"/>
        <v>1.14589993780907E-2</v>
      </c>
      <c r="AJ1233" s="132">
        <f>IF(Päälaskenta!$F$28&lt;Kaksitasouoma_matriisi!L1233,Päälaskenta!$C$20*Päälaskenta!$F$28,Päälaskenta!$C$20*Kaksitasouoma_matriisi!L1233)</f>
        <v>1.32</v>
      </c>
      <c r="AK1233" s="134">
        <f>SQRT(Päälaskenta!$D$20^2+(Päälaskenta!$D$20/(1/Päälaskenta!$E$20))^2)</f>
        <v>1.8029999999999999</v>
      </c>
      <c r="AL1233" s="134">
        <f>IF(Päälaskenta!$F$28&lt;Kaksitasouoma_matriisi!L1233,AK1233*Päälaskenta!$F$28*COS(ATAN(1/Päälaskenta!$E$20)),AK1233*Kaksitasouoma_matriisi!L1233*COS(ATAN(1/Päälaskenta!$E$20)))</f>
        <v>0.39600000000000002</v>
      </c>
      <c r="AM1233" s="134"/>
      <c r="AN1233" s="134">
        <f t="shared" si="319"/>
        <v>1.716</v>
      </c>
      <c r="AO1233" s="8">
        <f t="shared" si="312"/>
        <v>0.52783758843432804</v>
      </c>
      <c r="AP1233" s="134">
        <f>Refererenssiarvoja!$B$16*H1233^(1/6)/(Refererenssiarvoja!$B$15^0.5)*(Päälaskenta!$G$28/2)^0.5*(1-AO1233)^(-1.5)</f>
        <v>0.13100000000000001</v>
      </c>
      <c r="AQ1233" s="8">
        <f>Refererenssiarvoja!$B$16*Kaksitasouoma_matriisi!O1233^(1/6)/(SQRT((2*Refererenssiarvoja!$B$15)/(Päälaskenta!$F$31*Päälaskenta!$G$31*Päälaskenta!$F$28))+SQRT(Refererenssiarvoja!$B$15)/Refererenssiarvoja!$B$17*LN(Kaksitasouoma_matriisi!L1233/Päälaskenta!$F$28))</f>
        <v>-0.26091904787903503</v>
      </c>
      <c r="AR1233" s="8">
        <f>Refererenssiarvoja!$B$16*Kaksitasouoma_matriisi!O1233^(1/6)/(SQRT((2*Refererenssiarvoja!$B$15)/(Päälaskenta!$F$31*Päälaskenta!$G$31*L1233)))</f>
        <v>0.28903887267056999</v>
      </c>
    </row>
    <row r="1234" spans="1:44" x14ac:dyDescent="0.2">
      <c r="A1234" s="8">
        <v>1232</v>
      </c>
      <c r="B1234" s="8">
        <f>IF(Päälaskenta!C$7,Päälaskenta!E$7,Päälaskenta!G$5)</f>
        <v>2.5</v>
      </c>
      <c r="C1234" s="56">
        <v>0.76800000000000002</v>
      </c>
      <c r="D1234" s="93">
        <f t="shared" si="305"/>
        <v>3.2551999999999999</v>
      </c>
      <c r="E1234" s="8">
        <f>IF(Päälaskenta!$C$26,Kaksitasouoma_matriisi!AP1234,Kaksitasouoma_matriisi!AC1234)</f>
        <v>0.103325262623689</v>
      </c>
      <c r="F1234" s="56">
        <f>IF(D1234&lt;Päälaskenta!H$24,(SQRT(POWER(Päälaskenta!C$24/(2*Päälaskenta!E$24),2)+(D1234/Päälaskenta!E$24))-Päälaskenta!C$24/(2*Päälaskenta!E$24)),IF(D1234=Päälaskenta!H$24,Päälaskenta!D$24,Päälaskenta!D$24+(SQRT(POWER((Päälaskenta!C$20+Päälaskenta!G$24)/(2*Päälaskenta!E$20),2)+((D1234-Päälaskenta!H$24)/Päälaskenta!E$20))-(Päälaskenta!C$20+Päälaskenta!G$24)/(2*Päälaskenta!E$20))))</f>
        <v>0.96499999999999997</v>
      </c>
      <c r="G1234" s="57">
        <f>IF(F1234&gt;Päälaskenta!D$24,(2*SQRT((POWER(Päälaskenta!D$24,2))+POWER(Päälaskenta!E$24*Päälaskenta!D$24,2))+Päälaskenta!C$24)+(2*SQRT((POWER((F1234-Päälaskenta!D$24),2))+POWER(Päälaskenta!E$20*(F1234-Päälaskenta!D$24),2))+Päälaskenta!C$20),(2*SQRT((POWER(F1234,2))+POWER(Päälaskenta!E$24*F1234,2))+Päälaskenta!C$24))</f>
        <v>8.94</v>
      </c>
      <c r="H1234" s="57">
        <f t="shared" si="306"/>
        <v>0.36</v>
      </c>
      <c r="I1234" s="62">
        <f t="shared" si="307"/>
        <v>2.4589E-2</v>
      </c>
      <c r="J1234" s="8">
        <f>IF(F1234&lt;Päälaskenta!$D$24,0,Kaksitasouoma_matriisi!F1234-Päälaskenta!$D$24)</f>
        <v>0.26500000000000001</v>
      </c>
      <c r="L1234" s="8">
        <f>IF(F1234&gt;Päälaskenta!D$24,F1234-Päälaskenta!D$24,0)</f>
        <v>0.26500000000000001</v>
      </c>
      <c r="M1234" s="8">
        <f>IF(F1234&gt;Päälaskenta!D$24,(Päälaskenta!C$20+(Päälaskenta!E$20*(Kaksitasouoma_matriisi!F1234-Päälaskenta!D$24)))*(Kaksitasouoma_matriisi!F1234-Päälaskenta!D$24),0)</f>
        <v>1.4303375</v>
      </c>
      <c r="N1234" s="8">
        <f>IF(F1234&gt;Päälaskenta!D$24,(2*SQRT((POWER((F1234-Päälaskenta!D$24),2))+POWER(Päälaskenta!E$20*(F1234-Päälaskenta!D$24),2))+Päälaskenta!C$20),0)</f>
        <v>5.9554710879979602</v>
      </c>
      <c r="O1234" s="8">
        <f t="shared" si="313"/>
        <v>0.240172016430834</v>
      </c>
      <c r="P1234" s="8">
        <f>IF(Päälaskenta!$C$29,IF(L1234&gt;Päälaskenta!$F$28,Kaksitasouoma_matriisi!AQ1234,Kaksitasouoma_matriisi!AR1234),Päälaskenta!$F$20)</f>
        <v>0.12</v>
      </c>
      <c r="Q1234" s="8">
        <f t="shared" si="314"/>
        <v>4.6054515212381801</v>
      </c>
      <c r="R1234" s="8">
        <f t="shared" si="308"/>
        <v>0.49151664698633002</v>
      </c>
      <c r="S1234" s="8">
        <f t="shared" si="315"/>
        <v>0.34363683185704802</v>
      </c>
      <c r="U1234" s="93">
        <f>IF(F1234&gt;Päälaskenta!D$24,Päälaskenta!H$24+L1234*Päälaskenta!G$24,F1234*Päälaskenta!C$24 + F1234*F1234*Päälaskenta!E$24)</f>
        <v>1.8260000000000001</v>
      </c>
      <c r="V1234" s="8">
        <f>IF(F1234&gt;Päälaskenta!D$24,2*SQRT(POWER(Päälaskenta!D$24,2)+POWER(Päälaskenta!E$24*Päälaskenta!D$24,2))+Päälaskenta!C$24,(2*SQRT((POWER(F1234,2))+POWER(Päälaskenta!E$24*F1234,2))+Päälaskenta!C$24))</f>
        <v>2.9798989873223301</v>
      </c>
      <c r="W1234" s="8">
        <f t="shared" si="316"/>
        <v>0.61277244892143201</v>
      </c>
      <c r="X1234" s="8">
        <f>Päälaskenta!F$24</f>
        <v>7.0000000000000007E-2</v>
      </c>
      <c r="Y1234" s="8">
        <f t="shared" si="317"/>
        <v>18.819246042292502</v>
      </c>
      <c r="Z1234" s="8">
        <f t="shared" si="309"/>
        <v>2.0084833530136699</v>
      </c>
      <c r="AA1234" s="8">
        <f t="shared" si="318"/>
        <v>1.09993611884648</v>
      </c>
      <c r="AC1234" s="8">
        <f t="shared" si="310"/>
        <v>0.103325262623689</v>
      </c>
      <c r="AE1234" s="8">
        <v>1232</v>
      </c>
      <c r="AF1234" s="8">
        <f t="shared" si="304"/>
        <v>23.4246975635307</v>
      </c>
      <c r="AG1234" s="8">
        <f t="shared" si="311"/>
        <v>1.13902179027242E-2</v>
      </c>
      <c r="AJ1234" s="132">
        <f>IF(Päälaskenta!$F$28&lt;Kaksitasouoma_matriisi!L1234,Päälaskenta!$C$20*Päälaskenta!$F$28,Päälaskenta!$C$20*Kaksitasouoma_matriisi!L1234)</f>
        <v>1.325</v>
      </c>
      <c r="AK1234" s="134">
        <f>SQRT(Päälaskenta!$D$20^2+(Päälaskenta!$D$20/(1/Päälaskenta!$E$20))^2)</f>
        <v>1.8029999999999999</v>
      </c>
      <c r="AL1234" s="134">
        <f>IF(Päälaskenta!$F$28&lt;Kaksitasouoma_matriisi!L1234,AK1234*Päälaskenta!$F$28*COS(ATAN(1/Päälaskenta!$E$20)),AK1234*Kaksitasouoma_matriisi!L1234*COS(ATAN(1/Päälaskenta!$E$20)))</f>
        <v>0.39800000000000002</v>
      </c>
      <c r="AM1234" s="134"/>
      <c r="AN1234" s="134">
        <f t="shared" si="319"/>
        <v>1.7230000000000001</v>
      </c>
      <c r="AO1234" s="8">
        <f t="shared" si="312"/>
        <v>0.52930695502580505</v>
      </c>
      <c r="AP1234" s="134">
        <f>Refererenssiarvoja!$B$16*H1234^(1/6)/(Refererenssiarvoja!$B$15^0.5)*(Päälaskenta!$G$28/2)^0.5*(1-AO1234)^(-1.5)</f>
        <v>0.13200000000000001</v>
      </c>
      <c r="AQ1234" s="8">
        <f>Refererenssiarvoja!$B$16*Kaksitasouoma_matriisi!O1234^(1/6)/(SQRT((2*Refererenssiarvoja!$B$15)/(Päälaskenta!$F$31*Päälaskenta!$G$31*Päälaskenta!$F$28))+SQRT(Refererenssiarvoja!$B$15)/Refererenssiarvoja!$B$17*LN(Kaksitasouoma_matriisi!L1234/Päälaskenta!$F$28))</f>
        <v>-0.263653805577449</v>
      </c>
      <c r="AR1234" s="8">
        <f>Refererenssiarvoja!$B$16*Kaksitasouoma_matriisi!O1234^(1/6)/(SQRT((2*Refererenssiarvoja!$B$15)/(Päälaskenta!$F$31*Päälaskenta!$G$31*L1234)))</f>
        <v>0.289752485143903</v>
      </c>
    </row>
    <row r="1235" spans="1:44" x14ac:dyDescent="0.2">
      <c r="A1235" s="8">
        <v>1233</v>
      </c>
      <c r="B1235" s="8">
        <f>IF(Päälaskenta!C$7,Päälaskenta!E$7,Päälaskenta!G$5)</f>
        <v>2.5</v>
      </c>
      <c r="C1235" s="56">
        <v>0.76700000000000002</v>
      </c>
      <c r="D1235" s="93">
        <f t="shared" si="305"/>
        <v>3.2595000000000001</v>
      </c>
      <c r="E1235" s="8">
        <f>IF(Päälaskenta!$C$26,Kaksitasouoma_matriisi!AP1235,Kaksitasouoma_matriisi!AC1235)</f>
        <v>0.103325262623689</v>
      </c>
      <c r="F1235" s="56">
        <f>IF(D1235&lt;Päälaskenta!H$24,(SQRT(POWER(Päälaskenta!C$24/(2*Päälaskenta!E$24),2)+(D1235/Päälaskenta!E$24))-Päälaskenta!C$24/(2*Päälaskenta!E$24)),IF(D1235=Päälaskenta!H$24,Päälaskenta!D$24,Päälaskenta!D$24+(SQRT(POWER((Päälaskenta!C$20+Päälaskenta!G$24)/(2*Päälaskenta!E$20),2)+((D1235-Päälaskenta!H$24)/Päälaskenta!E$20))-(Päälaskenta!C$20+Päälaskenta!G$24)/(2*Päälaskenta!E$20))))</f>
        <v>0.96499999999999997</v>
      </c>
      <c r="G1235" s="57">
        <f>IF(F1235&gt;Päälaskenta!D$24,(2*SQRT((POWER(Päälaskenta!D$24,2))+POWER(Päälaskenta!E$24*Päälaskenta!D$24,2))+Päälaskenta!C$24)+(2*SQRT((POWER((F1235-Päälaskenta!D$24),2))+POWER(Päälaskenta!E$20*(F1235-Päälaskenta!D$24),2))+Päälaskenta!C$20),(2*SQRT((POWER(F1235,2))+POWER(Päälaskenta!E$24*F1235,2))+Päälaskenta!C$24))</f>
        <v>8.94</v>
      </c>
      <c r="H1235" s="57">
        <f t="shared" si="306"/>
        <v>0.36</v>
      </c>
      <c r="I1235" s="62">
        <f t="shared" si="307"/>
        <v>2.4525000000000002E-2</v>
      </c>
      <c r="J1235" s="8">
        <f>IF(F1235&lt;Päälaskenta!$D$24,0,Kaksitasouoma_matriisi!F1235-Päälaskenta!$D$24)</f>
        <v>0.26500000000000001</v>
      </c>
      <c r="L1235" s="8">
        <f>IF(F1235&gt;Päälaskenta!D$24,F1235-Päälaskenta!D$24,0)</f>
        <v>0.26500000000000001</v>
      </c>
      <c r="M1235" s="8">
        <f>IF(F1235&gt;Päälaskenta!D$24,(Päälaskenta!C$20+(Päälaskenta!E$20*(Kaksitasouoma_matriisi!F1235-Päälaskenta!D$24)))*(Kaksitasouoma_matriisi!F1235-Päälaskenta!D$24),0)</f>
        <v>1.4303375</v>
      </c>
      <c r="N1235" s="8">
        <f>IF(F1235&gt;Päälaskenta!D$24,(2*SQRT((POWER((F1235-Päälaskenta!D$24),2))+POWER(Päälaskenta!E$20*(F1235-Päälaskenta!D$24),2))+Päälaskenta!C$20),0)</f>
        <v>5.9554710879979602</v>
      </c>
      <c r="O1235" s="8">
        <f t="shared" si="313"/>
        <v>0.240172016430834</v>
      </c>
      <c r="P1235" s="8">
        <f>IF(Päälaskenta!$C$29,IF(L1235&gt;Päälaskenta!$F$28,Kaksitasouoma_matriisi!AQ1235,Kaksitasouoma_matriisi!AR1235),Päälaskenta!$F$20)</f>
        <v>0.12</v>
      </c>
      <c r="Q1235" s="8">
        <f t="shared" si="314"/>
        <v>4.6054515212381801</v>
      </c>
      <c r="R1235" s="8">
        <f t="shared" si="308"/>
        <v>0.49151664698633002</v>
      </c>
      <c r="S1235" s="8">
        <f t="shared" si="315"/>
        <v>0.34363683185704802</v>
      </c>
      <c r="U1235" s="93">
        <f>IF(F1235&gt;Päälaskenta!D$24,Päälaskenta!H$24+L1235*Päälaskenta!G$24,F1235*Päälaskenta!C$24 + F1235*F1235*Päälaskenta!E$24)</f>
        <v>1.8260000000000001</v>
      </c>
      <c r="V1235" s="8">
        <f>IF(F1235&gt;Päälaskenta!D$24,2*SQRT(POWER(Päälaskenta!D$24,2)+POWER(Päälaskenta!E$24*Päälaskenta!D$24,2))+Päälaskenta!C$24,(2*SQRT((POWER(F1235,2))+POWER(Päälaskenta!E$24*F1235,2))+Päälaskenta!C$24))</f>
        <v>2.9798989873223301</v>
      </c>
      <c r="W1235" s="8">
        <f t="shared" si="316"/>
        <v>0.61277244892143201</v>
      </c>
      <c r="X1235" s="8">
        <f>Päälaskenta!F$24</f>
        <v>7.0000000000000007E-2</v>
      </c>
      <c r="Y1235" s="8">
        <f t="shared" si="317"/>
        <v>18.819246042292502</v>
      </c>
      <c r="Z1235" s="8">
        <f t="shared" si="309"/>
        <v>2.0084833530136699</v>
      </c>
      <c r="AA1235" s="8">
        <f t="shared" si="318"/>
        <v>1.09993611884648</v>
      </c>
      <c r="AC1235" s="8">
        <f t="shared" si="310"/>
        <v>0.103325262623689</v>
      </c>
      <c r="AE1235" s="8">
        <v>1233</v>
      </c>
      <c r="AF1235" s="8">
        <f t="shared" si="304"/>
        <v>23.4246975635307</v>
      </c>
      <c r="AG1235" s="8">
        <f t="shared" si="311"/>
        <v>1.13902179027242E-2</v>
      </c>
      <c r="AJ1235" s="132">
        <f>IF(Päälaskenta!$F$28&lt;Kaksitasouoma_matriisi!L1235,Päälaskenta!$C$20*Päälaskenta!$F$28,Päälaskenta!$C$20*Kaksitasouoma_matriisi!L1235)</f>
        <v>1.325</v>
      </c>
      <c r="AK1235" s="134">
        <f>SQRT(Päälaskenta!$D$20^2+(Päälaskenta!$D$20/(1/Päälaskenta!$E$20))^2)</f>
        <v>1.8029999999999999</v>
      </c>
      <c r="AL1235" s="134">
        <f>IF(Päälaskenta!$F$28&lt;Kaksitasouoma_matriisi!L1235,AK1235*Päälaskenta!$F$28*COS(ATAN(1/Päälaskenta!$E$20)),AK1235*Kaksitasouoma_matriisi!L1235*COS(ATAN(1/Päälaskenta!$E$20)))</f>
        <v>0.39800000000000002</v>
      </c>
      <c r="AM1235" s="134"/>
      <c r="AN1235" s="134">
        <f t="shared" si="319"/>
        <v>1.7230000000000001</v>
      </c>
      <c r="AO1235" s="8">
        <f t="shared" si="312"/>
        <v>0.52860868231323799</v>
      </c>
      <c r="AP1235" s="134">
        <f>Refererenssiarvoja!$B$16*H1235^(1/6)/(Refererenssiarvoja!$B$15^0.5)*(Päälaskenta!$G$28/2)^0.5*(1-AO1235)^(-1.5)</f>
        <v>0.13200000000000001</v>
      </c>
      <c r="AQ1235" s="8">
        <f>Refererenssiarvoja!$B$16*Kaksitasouoma_matriisi!O1235^(1/6)/(SQRT((2*Refererenssiarvoja!$B$15)/(Päälaskenta!$F$31*Päälaskenta!$G$31*Päälaskenta!$F$28))+SQRT(Refererenssiarvoja!$B$15)/Refererenssiarvoja!$B$17*LN(Kaksitasouoma_matriisi!L1235/Päälaskenta!$F$28))</f>
        <v>-0.263653805577449</v>
      </c>
      <c r="AR1235" s="8">
        <f>Refererenssiarvoja!$B$16*Kaksitasouoma_matriisi!O1235^(1/6)/(SQRT((2*Refererenssiarvoja!$B$15)/(Päälaskenta!$F$31*Päälaskenta!$G$31*L1235)))</f>
        <v>0.289752485143903</v>
      </c>
    </row>
    <row r="1236" spans="1:44" x14ac:dyDescent="0.2">
      <c r="A1236" s="8">
        <v>1234</v>
      </c>
      <c r="B1236" s="8">
        <f>IF(Päälaskenta!C$7,Päälaskenta!E$7,Päälaskenta!G$5)</f>
        <v>2.5</v>
      </c>
      <c r="C1236" s="56">
        <v>0.76600000000000001</v>
      </c>
      <c r="D1236" s="93">
        <f t="shared" si="305"/>
        <v>3.2637</v>
      </c>
      <c r="E1236" s="8">
        <f>IF(Päälaskenta!$C$26,Kaksitasouoma_matriisi!AP1236,Kaksitasouoma_matriisi!AC1236)</f>
        <v>0.103331988407842</v>
      </c>
      <c r="F1236" s="56">
        <f>IF(D1236&lt;Päälaskenta!H$24,(SQRT(POWER(Päälaskenta!C$24/(2*Päälaskenta!E$24),2)+(D1236/Päälaskenta!E$24))-Päälaskenta!C$24/(2*Päälaskenta!E$24)),IF(D1236=Päälaskenta!H$24,Päälaskenta!D$24,Päälaskenta!D$24+(SQRT(POWER((Päälaskenta!C$20+Päälaskenta!G$24)/(2*Päälaskenta!E$20),2)+((D1236-Päälaskenta!H$24)/Päälaskenta!E$20))-(Päälaskenta!C$20+Päälaskenta!G$24)/(2*Päälaskenta!E$20))))</f>
        <v>0.96599999999999997</v>
      </c>
      <c r="G1236" s="57">
        <f>IF(F1236&gt;Päälaskenta!D$24,(2*SQRT((POWER(Päälaskenta!D$24,2))+POWER(Päälaskenta!E$24*Päälaskenta!D$24,2))+Päälaskenta!C$24)+(2*SQRT((POWER((F1236-Päälaskenta!D$24),2))+POWER(Päälaskenta!E$20*(F1236-Päälaskenta!D$24),2))+Päälaskenta!C$20),(2*SQRT((POWER(F1236,2))+POWER(Päälaskenta!E$24*F1236,2))+Päälaskenta!C$24))</f>
        <v>8.94</v>
      </c>
      <c r="H1236" s="57">
        <f t="shared" si="306"/>
        <v>0.37</v>
      </c>
      <c r="I1236" s="62">
        <f t="shared" si="307"/>
        <v>2.3585999999999999E-2</v>
      </c>
      <c r="J1236" s="8">
        <f>IF(F1236&lt;Päälaskenta!$D$24,0,Kaksitasouoma_matriisi!F1236-Päälaskenta!$D$24)</f>
        <v>0.26600000000000001</v>
      </c>
      <c r="L1236" s="8">
        <f>IF(F1236&gt;Päälaskenta!D$24,F1236-Päälaskenta!D$24,0)</f>
        <v>0.26600000000000001</v>
      </c>
      <c r="M1236" s="8">
        <f>IF(F1236&gt;Päälaskenta!D$24,(Päälaskenta!C$20+(Päälaskenta!E$20*(Kaksitasouoma_matriisi!F1236-Päälaskenta!D$24)))*(Kaksitasouoma_matriisi!F1236-Päälaskenta!D$24),0)</f>
        <v>1.436134</v>
      </c>
      <c r="N1236" s="8">
        <f>IF(F1236&gt;Päälaskenta!D$24,(2*SQRT((POWER((F1236-Päälaskenta!D$24),2))+POWER(Päälaskenta!E$20*(F1236-Päälaskenta!D$24),2))+Päälaskenta!C$20),0)</f>
        <v>5.9590766392734196</v>
      </c>
      <c r="O1236" s="8">
        <f t="shared" si="313"/>
        <v>0.240999417684131</v>
      </c>
      <c r="P1236" s="8">
        <f>IF(Päälaskenta!$C$29,IF(L1236&gt;Päälaskenta!$F$28,Kaksitasouoma_matriisi!AQ1236,Kaksitasouoma_matriisi!AR1236),Päälaskenta!$F$20)</f>
        <v>0.12</v>
      </c>
      <c r="Q1236" s="8">
        <f t="shared" si="314"/>
        <v>4.6347293720560501</v>
      </c>
      <c r="R1236" s="8">
        <f t="shared" si="308"/>
        <v>0.49315665683977</v>
      </c>
      <c r="S1236" s="8">
        <f t="shared" si="315"/>
        <v>0.34339181221234899</v>
      </c>
      <c r="U1236" s="93">
        <f>IF(F1236&gt;Päälaskenta!D$24,Päälaskenta!H$24+L1236*Päälaskenta!G$24,F1236*Päälaskenta!C$24 + F1236*F1236*Päälaskenta!E$24)</f>
        <v>1.8284</v>
      </c>
      <c r="V1236" s="8">
        <f>IF(F1236&gt;Päälaskenta!D$24,2*SQRT(POWER(Päälaskenta!D$24,2)+POWER(Päälaskenta!E$24*Päälaskenta!D$24,2))+Päälaskenta!C$24,(2*SQRT((POWER(F1236,2))+POWER(Päälaskenta!E$24*F1236,2))+Päälaskenta!C$24))</f>
        <v>2.9798989873223301</v>
      </c>
      <c r="W1236" s="8">
        <f t="shared" si="316"/>
        <v>0.61357784534936799</v>
      </c>
      <c r="X1236" s="8">
        <f>Päälaskenta!F$24</f>
        <v>7.0000000000000007E-2</v>
      </c>
      <c r="Y1236" s="8">
        <f t="shared" si="317"/>
        <v>18.860489174501598</v>
      </c>
      <c r="Z1236" s="8">
        <f t="shared" si="309"/>
        <v>2.0068433431602299</v>
      </c>
      <c r="AA1236" s="8">
        <f t="shared" si="318"/>
        <v>1.0975953528550799</v>
      </c>
      <c r="AC1236" s="8">
        <f t="shared" si="310"/>
        <v>0.103331988407842</v>
      </c>
      <c r="AE1236" s="8">
        <v>1234</v>
      </c>
      <c r="AF1236" s="8">
        <f t="shared" si="304"/>
        <v>23.495218546557599</v>
      </c>
      <c r="AG1236" s="8">
        <f t="shared" si="311"/>
        <v>1.13219449574121E-2</v>
      </c>
      <c r="AJ1236" s="132">
        <f>IF(Päälaskenta!$F$28&lt;Kaksitasouoma_matriisi!L1236,Päälaskenta!$C$20*Päälaskenta!$F$28,Päälaskenta!$C$20*Kaksitasouoma_matriisi!L1236)</f>
        <v>1.33</v>
      </c>
      <c r="AK1236" s="134">
        <f>SQRT(Päälaskenta!$D$20^2+(Päälaskenta!$D$20/(1/Päälaskenta!$E$20))^2)</f>
        <v>1.8029999999999999</v>
      </c>
      <c r="AL1236" s="134">
        <f>IF(Päälaskenta!$F$28&lt;Kaksitasouoma_matriisi!L1236,AK1236*Päälaskenta!$F$28*COS(ATAN(1/Päälaskenta!$E$20)),AK1236*Kaksitasouoma_matriisi!L1236*COS(ATAN(1/Päälaskenta!$E$20)))</f>
        <v>0.39900000000000002</v>
      </c>
      <c r="AM1236" s="134"/>
      <c r="AN1236" s="134">
        <f t="shared" si="319"/>
        <v>1.7290000000000001</v>
      </c>
      <c r="AO1236" s="8">
        <f t="shared" si="312"/>
        <v>0.52976682905904304</v>
      </c>
      <c r="AP1236" s="134">
        <f>Refererenssiarvoja!$B$16*H1236^(1/6)/(Refererenssiarvoja!$B$15^0.5)*(Päälaskenta!$G$28/2)^0.5*(1-AO1236)^(-1.5)</f>
        <v>0.13300000000000001</v>
      </c>
      <c r="AQ1236" s="8">
        <f>Refererenssiarvoja!$B$16*Kaksitasouoma_matriisi!O1236^(1/6)/(SQRT((2*Refererenssiarvoja!$B$15)/(Päälaskenta!$F$31*Päälaskenta!$G$31*Päälaskenta!$F$28))+SQRT(Refererenssiarvoja!$B$15)/Refererenssiarvoja!$B$17*LN(Kaksitasouoma_matriisi!L1236/Päälaskenta!$F$28))</f>
        <v>-0.266432686877138</v>
      </c>
      <c r="AR1236" s="8">
        <f>Refererenssiarvoja!$B$16*Kaksitasouoma_matriisi!O1236^(1/6)/(SQRT((2*Refererenssiarvoja!$B$15)/(Päälaskenta!$F$31*Päälaskenta!$G$31*L1236)))</f>
        <v>0.29046511596744001</v>
      </c>
    </row>
    <row r="1237" spans="1:44" x14ac:dyDescent="0.2">
      <c r="A1237" s="8">
        <v>1235</v>
      </c>
      <c r="B1237" s="8">
        <f>IF(Päälaskenta!C$7,Päälaskenta!E$7,Päälaskenta!G$5)</f>
        <v>2.5</v>
      </c>
      <c r="C1237" s="56">
        <v>0.76500000000000001</v>
      </c>
      <c r="D1237" s="93">
        <f t="shared" si="305"/>
        <v>3.2679999999999998</v>
      </c>
      <c r="E1237" s="8">
        <f>IF(Päälaskenta!$C$26,Kaksitasouoma_matriisi!AP1237,Kaksitasouoma_matriisi!AC1237)</f>
        <v>0.103331988407842</v>
      </c>
      <c r="F1237" s="56">
        <f>IF(D1237&lt;Päälaskenta!H$24,(SQRT(POWER(Päälaskenta!C$24/(2*Päälaskenta!E$24),2)+(D1237/Päälaskenta!E$24))-Päälaskenta!C$24/(2*Päälaskenta!E$24)),IF(D1237=Päälaskenta!H$24,Päälaskenta!D$24,Päälaskenta!D$24+(SQRT(POWER((Päälaskenta!C$20+Päälaskenta!G$24)/(2*Päälaskenta!E$20),2)+((D1237-Päälaskenta!H$24)/Päälaskenta!E$20))-(Päälaskenta!C$20+Päälaskenta!G$24)/(2*Päälaskenta!E$20))))</f>
        <v>0.96599999999999997</v>
      </c>
      <c r="G1237" s="57">
        <f>IF(F1237&gt;Päälaskenta!D$24,(2*SQRT((POWER(Päälaskenta!D$24,2))+POWER(Päälaskenta!E$24*Päälaskenta!D$24,2))+Päälaskenta!C$24)+(2*SQRT((POWER((F1237-Päälaskenta!D$24),2))+POWER(Päälaskenta!E$20*(F1237-Päälaskenta!D$24),2))+Päälaskenta!C$20),(2*SQRT((POWER(F1237,2))+POWER(Päälaskenta!E$24*F1237,2))+Päälaskenta!C$24))</f>
        <v>8.94</v>
      </c>
      <c r="H1237" s="57">
        <f t="shared" si="306"/>
        <v>0.37</v>
      </c>
      <c r="I1237" s="62">
        <f t="shared" si="307"/>
        <v>2.3525000000000001E-2</v>
      </c>
      <c r="J1237" s="8">
        <f>IF(F1237&lt;Päälaskenta!$D$24,0,Kaksitasouoma_matriisi!F1237-Päälaskenta!$D$24)</f>
        <v>0.26600000000000001</v>
      </c>
      <c r="L1237" s="8">
        <f>IF(F1237&gt;Päälaskenta!D$24,F1237-Päälaskenta!D$24,0)</f>
        <v>0.26600000000000001</v>
      </c>
      <c r="M1237" s="8">
        <f>IF(F1237&gt;Päälaskenta!D$24,(Päälaskenta!C$20+(Päälaskenta!E$20*(Kaksitasouoma_matriisi!F1237-Päälaskenta!D$24)))*(Kaksitasouoma_matriisi!F1237-Päälaskenta!D$24),0)</f>
        <v>1.436134</v>
      </c>
      <c r="N1237" s="8">
        <f>IF(F1237&gt;Päälaskenta!D$24,(2*SQRT((POWER((F1237-Päälaskenta!D$24),2))+POWER(Päälaskenta!E$20*(F1237-Päälaskenta!D$24),2))+Päälaskenta!C$20),0)</f>
        <v>5.9590766392734196</v>
      </c>
      <c r="O1237" s="8">
        <f t="shared" si="313"/>
        <v>0.240999417684131</v>
      </c>
      <c r="P1237" s="8">
        <f>IF(Päälaskenta!$C$29,IF(L1237&gt;Päälaskenta!$F$28,Kaksitasouoma_matriisi!AQ1237,Kaksitasouoma_matriisi!AR1237),Päälaskenta!$F$20)</f>
        <v>0.12</v>
      </c>
      <c r="Q1237" s="8">
        <f t="shared" si="314"/>
        <v>4.6347293720560501</v>
      </c>
      <c r="R1237" s="8">
        <f t="shared" si="308"/>
        <v>0.49315665683977</v>
      </c>
      <c r="S1237" s="8">
        <f t="shared" si="315"/>
        <v>0.34339181221234899</v>
      </c>
      <c r="U1237" s="93">
        <f>IF(F1237&gt;Päälaskenta!D$24,Päälaskenta!H$24+L1237*Päälaskenta!G$24,F1237*Päälaskenta!C$24 + F1237*F1237*Päälaskenta!E$24)</f>
        <v>1.8284</v>
      </c>
      <c r="V1237" s="8">
        <f>IF(F1237&gt;Päälaskenta!D$24,2*SQRT(POWER(Päälaskenta!D$24,2)+POWER(Päälaskenta!E$24*Päälaskenta!D$24,2))+Päälaskenta!C$24,(2*SQRT((POWER(F1237,2))+POWER(Päälaskenta!E$24*F1237,2))+Päälaskenta!C$24))</f>
        <v>2.9798989873223301</v>
      </c>
      <c r="W1237" s="8">
        <f t="shared" si="316"/>
        <v>0.61357784534936799</v>
      </c>
      <c r="X1237" s="8">
        <f>Päälaskenta!F$24</f>
        <v>7.0000000000000007E-2</v>
      </c>
      <c r="Y1237" s="8">
        <f t="shared" si="317"/>
        <v>18.860489174501598</v>
      </c>
      <c r="Z1237" s="8">
        <f t="shared" si="309"/>
        <v>2.0068433431602299</v>
      </c>
      <c r="AA1237" s="8">
        <f t="shared" si="318"/>
        <v>1.0975953528550799</v>
      </c>
      <c r="AC1237" s="8">
        <f t="shared" si="310"/>
        <v>0.103331988407842</v>
      </c>
      <c r="AE1237" s="8">
        <v>1235</v>
      </c>
      <c r="AF1237" s="8">
        <f t="shared" si="304"/>
        <v>23.495218546557599</v>
      </c>
      <c r="AG1237" s="8">
        <f t="shared" si="311"/>
        <v>1.13219449574121E-2</v>
      </c>
      <c r="AJ1237" s="132">
        <f>IF(Päälaskenta!$F$28&lt;Kaksitasouoma_matriisi!L1237,Päälaskenta!$C$20*Päälaskenta!$F$28,Päälaskenta!$C$20*Kaksitasouoma_matriisi!L1237)</f>
        <v>1.33</v>
      </c>
      <c r="AK1237" s="134">
        <f>SQRT(Päälaskenta!$D$20^2+(Päälaskenta!$D$20/(1/Päälaskenta!$E$20))^2)</f>
        <v>1.8029999999999999</v>
      </c>
      <c r="AL1237" s="134">
        <f>IF(Päälaskenta!$F$28&lt;Kaksitasouoma_matriisi!L1237,AK1237*Päälaskenta!$F$28*COS(ATAN(1/Päälaskenta!$E$20)),AK1237*Kaksitasouoma_matriisi!L1237*COS(ATAN(1/Päälaskenta!$E$20)))</f>
        <v>0.39900000000000002</v>
      </c>
      <c r="AM1237" s="134"/>
      <c r="AN1237" s="134">
        <f t="shared" si="319"/>
        <v>1.7290000000000001</v>
      </c>
      <c r="AO1237" s="8">
        <f t="shared" si="312"/>
        <v>0.52906976744186096</v>
      </c>
      <c r="AP1237" s="134">
        <f>Refererenssiarvoja!$B$16*H1237^(1/6)/(Refererenssiarvoja!$B$15^0.5)*(Päälaskenta!$G$28/2)^0.5*(1-AO1237)^(-1.5)</f>
        <v>0.13200000000000001</v>
      </c>
      <c r="AQ1237" s="8">
        <f>Refererenssiarvoja!$B$16*Kaksitasouoma_matriisi!O1237^(1/6)/(SQRT((2*Refererenssiarvoja!$B$15)/(Päälaskenta!$F$31*Päälaskenta!$G$31*Päälaskenta!$F$28))+SQRT(Refererenssiarvoja!$B$15)/Refererenssiarvoja!$B$17*LN(Kaksitasouoma_matriisi!L1237/Päälaskenta!$F$28))</f>
        <v>-0.266432686877138</v>
      </c>
      <c r="AR1237" s="8">
        <f>Refererenssiarvoja!$B$16*Kaksitasouoma_matriisi!O1237^(1/6)/(SQRT((2*Refererenssiarvoja!$B$15)/(Päälaskenta!$F$31*Päälaskenta!$G$31*L1237)))</f>
        <v>0.29046511596744001</v>
      </c>
    </row>
    <row r="1238" spans="1:44" x14ac:dyDescent="0.2">
      <c r="A1238" s="8">
        <v>1236</v>
      </c>
      <c r="B1238" s="8">
        <f>IF(Päälaskenta!C$7,Päälaskenta!E$7,Päälaskenta!G$5)</f>
        <v>2.5</v>
      </c>
      <c r="C1238" s="56">
        <v>0.76400000000000001</v>
      </c>
      <c r="D1238" s="93">
        <f t="shared" si="305"/>
        <v>3.2723</v>
      </c>
      <c r="E1238" s="8">
        <f>IF(Päälaskenta!$C$26,Kaksitasouoma_matriisi!AP1238,Kaksitasouoma_matriisi!AC1238)</f>
        <v>0.103338708768469</v>
      </c>
      <c r="F1238" s="56">
        <f>IF(D1238&lt;Päälaskenta!H$24,(SQRT(POWER(Päälaskenta!C$24/(2*Päälaskenta!E$24),2)+(D1238/Päälaskenta!E$24))-Päälaskenta!C$24/(2*Päälaskenta!E$24)),IF(D1238=Päälaskenta!H$24,Päälaskenta!D$24,Päälaskenta!D$24+(SQRT(POWER((Päälaskenta!C$20+Päälaskenta!G$24)/(2*Päälaskenta!E$20),2)+((D1238-Päälaskenta!H$24)/Päälaskenta!E$20))-(Päälaskenta!C$20+Päälaskenta!G$24)/(2*Päälaskenta!E$20))))</f>
        <v>0.96699999999999997</v>
      </c>
      <c r="G1238" s="57">
        <f>IF(F1238&gt;Päälaskenta!D$24,(2*SQRT((POWER(Päälaskenta!D$24,2))+POWER(Päälaskenta!E$24*Päälaskenta!D$24,2))+Päälaskenta!C$24)+(2*SQRT((POWER((F1238-Päälaskenta!D$24),2))+POWER(Päälaskenta!E$20*(F1238-Päälaskenta!D$24),2))+Päälaskenta!C$20),(2*SQRT((POWER(F1238,2))+POWER(Päälaskenta!E$24*F1238,2))+Päälaskenta!C$24))</f>
        <v>8.94</v>
      </c>
      <c r="H1238" s="57">
        <f t="shared" si="306"/>
        <v>0.37</v>
      </c>
      <c r="I1238" s="62">
        <f t="shared" si="307"/>
        <v>2.3466000000000001E-2</v>
      </c>
      <c r="J1238" s="8">
        <f>IF(F1238&lt;Päälaskenta!$D$24,0,Kaksitasouoma_matriisi!F1238-Päälaskenta!$D$24)</f>
        <v>0.26700000000000002</v>
      </c>
      <c r="L1238" s="8">
        <f>IF(F1238&gt;Päälaskenta!D$24,F1238-Päälaskenta!D$24,0)</f>
        <v>0.26700000000000002</v>
      </c>
      <c r="M1238" s="8">
        <f>IF(F1238&gt;Päälaskenta!D$24,(Päälaskenta!C$20+(Päälaskenta!E$20*(Kaksitasouoma_matriisi!F1238-Päälaskenta!D$24)))*(Kaksitasouoma_matriisi!F1238-Päälaskenta!D$24),0)</f>
        <v>1.4419335</v>
      </c>
      <c r="N1238" s="8">
        <f>IF(F1238&gt;Päälaskenta!D$24,(2*SQRT((POWER((F1238-Päälaskenta!D$24),2))+POWER(Päälaskenta!E$20*(F1238-Päälaskenta!D$24),2))+Päälaskenta!C$20),0)</f>
        <v>5.9626821905488896</v>
      </c>
      <c r="O1238" s="8">
        <f t="shared" si="313"/>
        <v>0.24182632143056801</v>
      </c>
      <c r="P1238" s="8">
        <f>IF(Päälaskenta!$C$29,IF(L1238&gt;Päälaskenta!$F$28,Kaksitasouoma_matriisi!AQ1238,Kaksitasouoma_matriisi!AR1238),Päälaskenta!$F$20)</f>
        <v>0.12</v>
      </c>
      <c r="Q1238" s="8">
        <f t="shared" si="314"/>
        <v>4.6640840216272297</v>
      </c>
      <c r="R1238" s="8">
        <f t="shared" si="308"/>
        <v>0.49479262785415901</v>
      </c>
      <c r="S1238" s="8">
        <f t="shared" si="315"/>
        <v>0.343145247581916</v>
      </c>
      <c r="U1238" s="93">
        <f>IF(F1238&gt;Päälaskenta!D$24,Päälaskenta!H$24+L1238*Päälaskenta!G$24,F1238*Päälaskenta!C$24 + F1238*F1238*Päälaskenta!E$24)</f>
        <v>1.8308</v>
      </c>
      <c r="V1238" s="8">
        <f>IF(F1238&gt;Päälaskenta!D$24,2*SQRT(POWER(Päälaskenta!D$24,2)+POWER(Päälaskenta!E$24*Päälaskenta!D$24,2))+Päälaskenta!C$24,(2*SQRT((POWER(F1238,2))+POWER(Päälaskenta!E$24*F1238,2))+Päälaskenta!C$24))</f>
        <v>2.9798989873223301</v>
      </c>
      <c r="W1238" s="8">
        <f t="shared" si="316"/>
        <v>0.61438324177730497</v>
      </c>
      <c r="X1238" s="8">
        <f>Päälaskenta!F$24</f>
        <v>7.0000000000000007E-2</v>
      </c>
      <c r="Y1238" s="8">
        <f t="shared" si="317"/>
        <v>18.901768413637701</v>
      </c>
      <c r="Z1238" s="8">
        <f t="shared" si="309"/>
        <v>2.0052073721458399</v>
      </c>
      <c r="AA1238" s="8">
        <f t="shared" si="318"/>
        <v>1.0952629299463801</v>
      </c>
      <c r="AC1238" s="8">
        <f t="shared" si="310"/>
        <v>0.103338708768469</v>
      </c>
      <c r="AE1238" s="8">
        <v>1236</v>
      </c>
      <c r="AF1238" s="8">
        <f t="shared" si="304"/>
        <v>23.565852435264901</v>
      </c>
      <c r="AG1238" s="8">
        <f t="shared" si="311"/>
        <v>1.1254176179425399E-2</v>
      </c>
      <c r="AJ1238" s="132">
        <f>IF(Päälaskenta!$F$28&lt;Kaksitasouoma_matriisi!L1238,Päälaskenta!$C$20*Päälaskenta!$F$28,Päälaskenta!$C$20*Kaksitasouoma_matriisi!L1238)</f>
        <v>1.335</v>
      </c>
      <c r="AK1238" s="134">
        <f>SQRT(Päälaskenta!$D$20^2+(Päälaskenta!$D$20/(1/Päälaskenta!$E$20))^2)</f>
        <v>1.8029999999999999</v>
      </c>
      <c r="AL1238" s="134">
        <f>IF(Päälaskenta!$F$28&lt;Kaksitasouoma_matriisi!L1238,AK1238*Päälaskenta!$F$28*COS(ATAN(1/Päälaskenta!$E$20)),AK1238*Kaksitasouoma_matriisi!L1238*COS(ATAN(1/Päälaskenta!$E$20)))</f>
        <v>0.40100000000000002</v>
      </c>
      <c r="AM1238" s="134"/>
      <c r="AN1238" s="134">
        <f t="shared" si="319"/>
        <v>1.736</v>
      </c>
      <c r="AO1238" s="8">
        <f t="shared" si="312"/>
        <v>0.53051370595605496</v>
      </c>
      <c r="AP1238" s="134">
        <f>Refererenssiarvoja!$B$16*H1238^(1/6)/(Refererenssiarvoja!$B$15^0.5)*(Päälaskenta!$G$28/2)^0.5*(1-AO1238)^(-1.5)</f>
        <v>0.13300000000000001</v>
      </c>
      <c r="AQ1238" s="8">
        <f>Refererenssiarvoja!$B$16*Kaksitasouoma_matriisi!O1238^(1/6)/(SQRT((2*Refererenssiarvoja!$B$15)/(Päälaskenta!$F$31*Päälaskenta!$G$31*Päälaskenta!$F$28))+SQRT(Refererenssiarvoja!$B$15)/Refererenssiarvoja!$B$17*LN(Kaksitasouoma_matriisi!L1238/Päälaskenta!$F$28))</f>
        <v>-0.26925678703128603</v>
      </c>
      <c r="AR1238" s="8">
        <f>Refererenssiarvoja!$B$16*Kaksitasouoma_matriisi!O1238^(1/6)/(SQRT((2*Refererenssiarvoja!$B$15)/(Päälaskenta!$F$31*Päälaskenta!$G$31*L1238)))</f>
        <v>0.29117676997402198</v>
      </c>
    </row>
    <row r="1239" spans="1:44" x14ac:dyDescent="0.2">
      <c r="A1239" s="8">
        <v>1237</v>
      </c>
      <c r="B1239" s="8">
        <f>IF(Päälaskenta!C$7,Päälaskenta!E$7,Päälaskenta!G$5)</f>
        <v>2.5</v>
      </c>
      <c r="C1239" s="56">
        <v>0.76300000000000001</v>
      </c>
      <c r="D1239" s="93">
        <f t="shared" si="305"/>
        <v>3.2765</v>
      </c>
      <c r="E1239" s="8">
        <f>IF(Päälaskenta!$C$26,Kaksitasouoma_matriisi!AP1239,Kaksitasouoma_matriisi!AC1239)</f>
        <v>0.103338708768469</v>
      </c>
      <c r="F1239" s="56">
        <f>IF(D1239&lt;Päälaskenta!H$24,(SQRT(POWER(Päälaskenta!C$24/(2*Päälaskenta!E$24),2)+(D1239/Päälaskenta!E$24))-Päälaskenta!C$24/(2*Päälaskenta!E$24)),IF(D1239=Päälaskenta!H$24,Päälaskenta!D$24,Päälaskenta!D$24+(SQRT(POWER((Päälaskenta!C$20+Päälaskenta!G$24)/(2*Päälaskenta!E$20),2)+((D1239-Päälaskenta!H$24)/Päälaskenta!E$20))-(Päälaskenta!C$20+Päälaskenta!G$24)/(2*Päälaskenta!E$20))))</f>
        <v>0.96699999999999997</v>
      </c>
      <c r="G1239" s="57">
        <f>IF(F1239&gt;Päälaskenta!D$24,(2*SQRT((POWER(Päälaskenta!D$24,2))+POWER(Päälaskenta!E$24*Päälaskenta!D$24,2))+Päälaskenta!C$24)+(2*SQRT((POWER((F1239-Päälaskenta!D$24),2))+POWER(Päälaskenta!E$20*(F1239-Päälaskenta!D$24),2))+Päälaskenta!C$20),(2*SQRT((POWER(F1239,2))+POWER(Päälaskenta!E$24*F1239,2))+Päälaskenta!C$24))</f>
        <v>8.94</v>
      </c>
      <c r="H1239" s="57">
        <f t="shared" si="306"/>
        <v>0.37</v>
      </c>
      <c r="I1239" s="62">
        <f t="shared" si="307"/>
        <v>2.3404999999999999E-2</v>
      </c>
      <c r="J1239" s="8">
        <f>IF(F1239&lt;Päälaskenta!$D$24,0,Kaksitasouoma_matriisi!F1239-Päälaskenta!$D$24)</f>
        <v>0.26700000000000002</v>
      </c>
      <c r="L1239" s="8">
        <f>IF(F1239&gt;Päälaskenta!D$24,F1239-Päälaskenta!D$24,0)</f>
        <v>0.26700000000000002</v>
      </c>
      <c r="M1239" s="8">
        <f>IF(F1239&gt;Päälaskenta!D$24,(Päälaskenta!C$20+(Päälaskenta!E$20*(Kaksitasouoma_matriisi!F1239-Päälaskenta!D$24)))*(Kaksitasouoma_matriisi!F1239-Päälaskenta!D$24),0)</f>
        <v>1.4419335</v>
      </c>
      <c r="N1239" s="8">
        <f>IF(F1239&gt;Päälaskenta!D$24,(2*SQRT((POWER((F1239-Päälaskenta!D$24),2))+POWER(Päälaskenta!E$20*(F1239-Päälaskenta!D$24),2))+Päälaskenta!C$20),0)</f>
        <v>5.9626821905488896</v>
      </c>
      <c r="O1239" s="8">
        <f t="shared" si="313"/>
        <v>0.24182632143056801</v>
      </c>
      <c r="P1239" s="8">
        <f>IF(Päälaskenta!$C$29,IF(L1239&gt;Päälaskenta!$F$28,Kaksitasouoma_matriisi!AQ1239,Kaksitasouoma_matriisi!AR1239),Päälaskenta!$F$20)</f>
        <v>0.12</v>
      </c>
      <c r="Q1239" s="8">
        <f t="shared" si="314"/>
        <v>4.6640840216272297</v>
      </c>
      <c r="R1239" s="8">
        <f t="shared" si="308"/>
        <v>0.49479262785415901</v>
      </c>
      <c r="S1239" s="8">
        <f t="shared" si="315"/>
        <v>0.343145247581916</v>
      </c>
      <c r="U1239" s="93">
        <f>IF(F1239&gt;Päälaskenta!D$24,Päälaskenta!H$24+L1239*Päälaskenta!G$24,F1239*Päälaskenta!C$24 + F1239*F1239*Päälaskenta!E$24)</f>
        <v>1.8308</v>
      </c>
      <c r="V1239" s="8">
        <f>IF(F1239&gt;Päälaskenta!D$24,2*SQRT(POWER(Päälaskenta!D$24,2)+POWER(Päälaskenta!E$24*Päälaskenta!D$24,2))+Päälaskenta!C$24,(2*SQRT((POWER(F1239,2))+POWER(Päälaskenta!E$24*F1239,2))+Päälaskenta!C$24))</f>
        <v>2.9798989873223301</v>
      </c>
      <c r="W1239" s="8">
        <f t="shared" si="316"/>
        <v>0.61438324177730497</v>
      </c>
      <c r="X1239" s="8">
        <f>Päälaskenta!F$24</f>
        <v>7.0000000000000007E-2</v>
      </c>
      <c r="Y1239" s="8">
        <f t="shared" si="317"/>
        <v>18.901768413637701</v>
      </c>
      <c r="Z1239" s="8">
        <f t="shared" si="309"/>
        <v>2.0052073721458399</v>
      </c>
      <c r="AA1239" s="8">
        <f t="shared" si="318"/>
        <v>1.0952629299463801</v>
      </c>
      <c r="AC1239" s="8">
        <f t="shared" si="310"/>
        <v>0.103338708768469</v>
      </c>
      <c r="AE1239" s="8">
        <v>1237</v>
      </c>
      <c r="AF1239" s="8">
        <f t="shared" si="304"/>
        <v>23.565852435264901</v>
      </c>
      <c r="AG1239" s="8">
        <f t="shared" si="311"/>
        <v>1.1254176179425399E-2</v>
      </c>
      <c r="AJ1239" s="132">
        <f>IF(Päälaskenta!$F$28&lt;Kaksitasouoma_matriisi!L1239,Päälaskenta!$C$20*Päälaskenta!$F$28,Päälaskenta!$C$20*Kaksitasouoma_matriisi!L1239)</f>
        <v>1.335</v>
      </c>
      <c r="AK1239" s="134">
        <f>SQRT(Päälaskenta!$D$20^2+(Päälaskenta!$D$20/(1/Päälaskenta!$E$20))^2)</f>
        <v>1.8029999999999999</v>
      </c>
      <c r="AL1239" s="134">
        <f>IF(Päälaskenta!$F$28&lt;Kaksitasouoma_matriisi!L1239,AK1239*Päälaskenta!$F$28*COS(ATAN(1/Päälaskenta!$E$20)),AK1239*Kaksitasouoma_matriisi!L1239*COS(ATAN(1/Päälaskenta!$E$20)))</f>
        <v>0.40100000000000002</v>
      </c>
      <c r="AM1239" s="134"/>
      <c r="AN1239" s="134">
        <f t="shared" si="319"/>
        <v>1.736</v>
      </c>
      <c r="AO1239" s="8">
        <f t="shared" si="312"/>
        <v>0.52983366397069998</v>
      </c>
      <c r="AP1239" s="134">
        <f>Refererenssiarvoja!$B$16*H1239^(1/6)/(Refererenssiarvoja!$B$15^0.5)*(Päälaskenta!$G$28/2)^0.5*(1-AO1239)^(-1.5)</f>
        <v>0.13300000000000001</v>
      </c>
      <c r="AQ1239" s="8">
        <f>Refererenssiarvoja!$B$16*Kaksitasouoma_matriisi!O1239^(1/6)/(SQRT((2*Refererenssiarvoja!$B$15)/(Päälaskenta!$F$31*Päälaskenta!$G$31*Päälaskenta!$F$28))+SQRT(Refererenssiarvoja!$B$15)/Refererenssiarvoja!$B$17*LN(Kaksitasouoma_matriisi!L1239/Päälaskenta!$F$28))</f>
        <v>-0.26925678703128603</v>
      </c>
      <c r="AR1239" s="8">
        <f>Refererenssiarvoja!$B$16*Kaksitasouoma_matriisi!O1239^(1/6)/(SQRT((2*Refererenssiarvoja!$B$15)/(Päälaskenta!$F$31*Päälaskenta!$G$31*L1239)))</f>
        <v>0.29117676997402198</v>
      </c>
    </row>
    <row r="1240" spans="1:44" x14ac:dyDescent="0.2">
      <c r="A1240" s="8">
        <v>1238</v>
      </c>
      <c r="B1240" s="8">
        <f>IF(Päälaskenta!C$7,Päälaskenta!E$7,Päälaskenta!G$5)</f>
        <v>2.5</v>
      </c>
      <c r="C1240" s="56">
        <v>0.76200000000000001</v>
      </c>
      <c r="D1240" s="93">
        <f t="shared" si="305"/>
        <v>3.2808000000000002</v>
      </c>
      <c r="E1240" s="8">
        <f>IF(Päälaskenta!$C$26,Kaksitasouoma_matriisi!AP1240,Kaksitasouoma_matriisi!AC1240)</f>
        <v>0.103345423712129</v>
      </c>
      <c r="F1240" s="56">
        <f>IF(D1240&lt;Päälaskenta!H$24,(SQRT(POWER(Päälaskenta!C$24/(2*Päälaskenta!E$24),2)+(D1240/Päälaskenta!E$24))-Päälaskenta!C$24/(2*Päälaskenta!E$24)),IF(D1240=Päälaskenta!H$24,Päälaskenta!D$24,Päälaskenta!D$24+(SQRT(POWER((Päälaskenta!C$20+Päälaskenta!G$24)/(2*Päälaskenta!E$20),2)+((D1240-Päälaskenta!H$24)/Päälaskenta!E$20))-(Päälaskenta!C$20+Päälaskenta!G$24)/(2*Päälaskenta!E$20))))</f>
        <v>0.96799999999999997</v>
      </c>
      <c r="G1240" s="57">
        <f>IF(F1240&gt;Päälaskenta!D$24,(2*SQRT((POWER(Päälaskenta!D$24,2))+POWER(Päälaskenta!E$24*Päälaskenta!D$24,2))+Päälaskenta!C$24)+(2*SQRT((POWER((F1240-Päälaskenta!D$24),2))+POWER(Päälaskenta!E$20*(F1240-Päälaskenta!D$24),2))+Päälaskenta!C$20),(2*SQRT((POWER(F1240,2))+POWER(Päälaskenta!E$24*F1240,2))+Päälaskenta!C$24))</f>
        <v>8.9499999999999993</v>
      </c>
      <c r="H1240" s="57">
        <f t="shared" si="306"/>
        <v>0.37</v>
      </c>
      <c r="I1240" s="62">
        <f t="shared" si="307"/>
        <v>2.3347E-2</v>
      </c>
      <c r="J1240" s="8">
        <f>IF(F1240&lt;Päälaskenta!$D$24,0,Kaksitasouoma_matriisi!F1240-Päälaskenta!$D$24)</f>
        <v>0.26800000000000002</v>
      </c>
      <c r="L1240" s="8">
        <f>IF(F1240&gt;Päälaskenta!D$24,F1240-Päälaskenta!D$24,0)</f>
        <v>0.26800000000000002</v>
      </c>
      <c r="M1240" s="8">
        <f>IF(F1240&gt;Päälaskenta!D$24,(Päälaskenta!C$20+(Päälaskenta!E$20*(Kaksitasouoma_matriisi!F1240-Päälaskenta!D$24)))*(Kaksitasouoma_matriisi!F1240-Päälaskenta!D$24),0)</f>
        <v>1.4477359999999999</v>
      </c>
      <c r="N1240" s="8">
        <f>IF(F1240&gt;Päälaskenta!D$24,(2*SQRT((POWER((F1240-Päälaskenta!D$24),2))+POWER(Päälaskenta!E$20*(F1240-Päälaskenta!D$24),2))+Päälaskenta!C$20),0)</f>
        <v>5.9662877418243498</v>
      </c>
      <c r="O1240" s="8">
        <f t="shared" si="313"/>
        <v>0.24265272857210801</v>
      </c>
      <c r="P1240" s="8">
        <f>IF(Päälaskenta!$C$29,IF(L1240&gt;Päälaskenta!$F$28,Kaksitasouoma_matriisi!AQ1240,Kaksitasouoma_matriisi!AR1240),Päälaskenta!$F$20)</f>
        <v>0.12</v>
      </c>
      <c r="Q1240" s="8">
        <f t="shared" si="314"/>
        <v>4.69351540143417</v>
      </c>
      <c r="R1240" s="8">
        <f t="shared" si="308"/>
        <v>0.49642456731739498</v>
      </c>
      <c r="S1240" s="8">
        <f t="shared" si="315"/>
        <v>0.34289716309976098</v>
      </c>
      <c r="U1240" s="93">
        <f>IF(F1240&gt;Päälaskenta!D$24,Päälaskenta!H$24+L1240*Päälaskenta!G$24,F1240*Päälaskenta!C$24 + F1240*F1240*Päälaskenta!E$24)</f>
        <v>1.8331999999999999</v>
      </c>
      <c r="V1240" s="8">
        <f>IF(F1240&gt;Päälaskenta!D$24,2*SQRT(POWER(Päälaskenta!D$24,2)+POWER(Päälaskenta!E$24*Päälaskenta!D$24,2))+Päälaskenta!C$24,(2*SQRT((POWER(F1240,2))+POWER(Päälaskenta!E$24*F1240,2))+Päälaskenta!C$24))</f>
        <v>2.9798989873223301</v>
      </c>
      <c r="W1240" s="8">
        <f t="shared" si="316"/>
        <v>0.61518863820524095</v>
      </c>
      <c r="X1240" s="8">
        <f>Päälaskenta!F$24</f>
        <v>7.0000000000000007E-2</v>
      </c>
      <c r="Y1240" s="8">
        <f t="shared" si="317"/>
        <v>18.9430837439165</v>
      </c>
      <c r="Z1240" s="8">
        <f t="shared" si="309"/>
        <v>2.0035754326826001</v>
      </c>
      <c r="AA1240" s="8">
        <f t="shared" si="318"/>
        <v>1.09293881337694</v>
      </c>
      <c r="AC1240" s="8">
        <f t="shared" si="310"/>
        <v>0.103345423712129</v>
      </c>
      <c r="AE1240" s="8">
        <v>1238</v>
      </c>
      <c r="AF1240" s="8">
        <f t="shared" si="304"/>
        <v>23.636599145350701</v>
      </c>
      <c r="AG1240" s="8">
        <f t="shared" si="311"/>
        <v>1.1186907247257001E-2</v>
      </c>
      <c r="AJ1240" s="132">
        <f>IF(Päälaskenta!$F$28&lt;Kaksitasouoma_matriisi!L1240,Päälaskenta!$C$20*Päälaskenta!$F$28,Päälaskenta!$C$20*Kaksitasouoma_matriisi!L1240)</f>
        <v>1.34</v>
      </c>
      <c r="AK1240" s="134">
        <f>SQRT(Päälaskenta!$D$20^2+(Päälaskenta!$D$20/(1/Päälaskenta!$E$20))^2)</f>
        <v>1.8029999999999999</v>
      </c>
      <c r="AL1240" s="134">
        <f>IF(Päälaskenta!$F$28&lt;Kaksitasouoma_matriisi!L1240,AK1240*Päälaskenta!$F$28*COS(ATAN(1/Päälaskenta!$E$20)),AK1240*Kaksitasouoma_matriisi!L1240*COS(ATAN(1/Päälaskenta!$E$20)))</f>
        <v>0.40200000000000002</v>
      </c>
      <c r="AM1240" s="134"/>
      <c r="AN1240" s="134">
        <f t="shared" si="319"/>
        <v>1.742</v>
      </c>
      <c r="AO1240" s="8">
        <f t="shared" si="312"/>
        <v>0.53096805657156798</v>
      </c>
      <c r="AP1240" s="134">
        <f>Refererenssiarvoja!$B$16*H1240^(1/6)/(Refererenssiarvoja!$B$15^0.5)*(Päälaskenta!$G$28/2)^0.5*(1-AO1240)^(-1.5)</f>
        <v>0.13300000000000001</v>
      </c>
      <c r="AQ1240" s="8">
        <f>Refererenssiarvoja!$B$16*Kaksitasouoma_matriisi!O1240^(1/6)/(SQRT((2*Refererenssiarvoja!$B$15)/(Päälaskenta!$F$31*Päälaskenta!$G$31*Päälaskenta!$F$28))+SQRT(Refererenssiarvoja!$B$15)/Refererenssiarvoja!$B$17*LN(Kaksitasouoma_matriisi!L1240/Päälaskenta!$F$28))</f>
        <v>-0.272127237695869</v>
      </c>
      <c r="AR1240" s="8">
        <f>Refererenssiarvoja!$B$16*Kaksitasouoma_matriisi!O1240^(1/6)/(SQRT((2*Refererenssiarvoja!$B$15)/(Päälaskenta!$F$31*Päälaskenta!$G$31*L1240)))</f>
        <v>0.29188745195492799</v>
      </c>
    </row>
    <row r="1241" spans="1:44" x14ac:dyDescent="0.2">
      <c r="A1241" s="8">
        <v>1239</v>
      </c>
      <c r="B1241" s="8">
        <f>IF(Päälaskenta!C$7,Päälaskenta!E$7,Päälaskenta!G$5)</f>
        <v>2.5</v>
      </c>
      <c r="C1241" s="56">
        <v>0.76100000000000001</v>
      </c>
      <c r="D1241" s="93">
        <f t="shared" si="305"/>
        <v>3.2852000000000001</v>
      </c>
      <c r="E1241" s="8">
        <f>IF(Päälaskenta!$C$26,Kaksitasouoma_matriisi!AP1241,Kaksitasouoma_matriisi!AC1241)</f>
        <v>0.103352133245366</v>
      </c>
      <c r="F1241" s="56">
        <f>IF(D1241&lt;Päälaskenta!H$24,(SQRT(POWER(Päälaskenta!C$24/(2*Päälaskenta!E$24),2)+(D1241/Päälaskenta!E$24))-Päälaskenta!C$24/(2*Päälaskenta!E$24)),IF(D1241=Päälaskenta!H$24,Päälaskenta!D$24,Päälaskenta!D$24+(SQRT(POWER((Päälaskenta!C$20+Päälaskenta!G$24)/(2*Päälaskenta!E$20),2)+((D1241-Päälaskenta!H$24)/Päälaskenta!E$20))-(Päälaskenta!C$20+Päälaskenta!G$24)/(2*Päälaskenta!E$20))))</f>
        <v>0.96899999999999997</v>
      </c>
      <c r="G1241" s="57">
        <f>IF(F1241&gt;Päälaskenta!D$24,(2*SQRT((POWER(Päälaskenta!D$24,2))+POWER(Päälaskenta!E$24*Päälaskenta!D$24,2))+Päälaskenta!C$24)+(2*SQRT((POWER((F1241-Päälaskenta!D$24),2))+POWER(Päälaskenta!E$20*(F1241-Päälaskenta!D$24),2))+Päälaskenta!C$20),(2*SQRT((POWER(F1241,2))+POWER(Päälaskenta!E$24*F1241,2))+Päälaskenta!C$24))</f>
        <v>8.9499999999999993</v>
      </c>
      <c r="H1241" s="57">
        <f t="shared" si="306"/>
        <v>0.37</v>
      </c>
      <c r="I1241" s="62">
        <f t="shared" si="307"/>
        <v>2.3288E-2</v>
      </c>
      <c r="J1241" s="8">
        <f>IF(F1241&lt;Päälaskenta!$D$24,0,Kaksitasouoma_matriisi!F1241-Päälaskenta!$D$24)</f>
        <v>0.26900000000000002</v>
      </c>
      <c r="L1241" s="8">
        <f>IF(F1241&gt;Päälaskenta!D$24,F1241-Päälaskenta!D$24,0)</f>
        <v>0.26900000000000002</v>
      </c>
      <c r="M1241" s="8">
        <f>IF(F1241&gt;Päälaskenta!D$24,(Päälaskenta!C$20+(Päälaskenta!E$20*(Kaksitasouoma_matriisi!F1241-Päälaskenta!D$24)))*(Kaksitasouoma_matriisi!F1241-Päälaskenta!D$24),0)</f>
        <v>1.4535415</v>
      </c>
      <c r="N1241" s="8">
        <f>IF(F1241&gt;Päälaskenta!D$24,(2*SQRT((POWER((F1241-Päälaskenta!D$24),2))+POWER(Päälaskenta!E$20*(F1241-Päälaskenta!D$24),2))+Päälaskenta!C$20),0)</f>
        <v>5.9698932930998101</v>
      </c>
      <c r="O1241" s="8">
        <f t="shared" si="313"/>
        <v>0.243478640008532</v>
      </c>
      <c r="P1241" s="8">
        <f>IF(Päälaskenta!$C$29,IF(L1241&gt;Päälaskenta!$F$28,Kaksitasouoma_matriisi!AQ1241,Kaksitasouoma_matriisi!AR1241),Päälaskenta!$F$20)</f>
        <v>0.12</v>
      </c>
      <c r="Q1241" s="8">
        <f t="shared" si="314"/>
        <v>4.7230234434211704</v>
      </c>
      <c r="R1241" s="8">
        <f t="shared" si="308"/>
        <v>0.498052482607234</v>
      </c>
      <c r="S1241" s="8">
        <f t="shared" si="315"/>
        <v>0.34264758357930197</v>
      </c>
      <c r="U1241" s="93">
        <f>IF(F1241&gt;Päälaskenta!D$24,Päälaskenta!H$24+L1241*Päälaskenta!G$24,F1241*Päälaskenta!C$24 + F1241*F1241*Päälaskenta!E$24)</f>
        <v>1.8355999999999999</v>
      </c>
      <c r="V1241" s="8">
        <f>IF(F1241&gt;Päälaskenta!D$24,2*SQRT(POWER(Päälaskenta!D$24,2)+POWER(Päälaskenta!E$24*Päälaskenta!D$24,2))+Päälaskenta!C$24,(2*SQRT((POWER(F1241,2))+POWER(Päälaskenta!E$24*F1241,2))+Päälaskenta!C$24))</f>
        <v>2.9798989873223301</v>
      </c>
      <c r="W1241" s="8">
        <f t="shared" si="316"/>
        <v>0.61599403463317703</v>
      </c>
      <c r="X1241" s="8">
        <f>Päälaskenta!F$24</f>
        <v>7.0000000000000007E-2</v>
      </c>
      <c r="Y1241" s="8">
        <f t="shared" si="317"/>
        <v>18.984435149581</v>
      </c>
      <c r="Z1241" s="8">
        <f t="shared" si="309"/>
        <v>2.0019475173927699</v>
      </c>
      <c r="AA1241" s="8">
        <f t="shared" si="318"/>
        <v>1.0906229665465099</v>
      </c>
      <c r="AC1241" s="8">
        <f t="shared" si="310"/>
        <v>0.103352133245366</v>
      </c>
      <c r="AE1241" s="8">
        <v>1239</v>
      </c>
      <c r="AF1241" s="8">
        <f t="shared" si="304"/>
        <v>23.707458593002201</v>
      </c>
      <c r="AG1241" s="8">
        <f t="shared" si="311"/>
        <v>1.11201338802189E-2</v>
      </c>
      <c r="AJ1241" s="132">
        <f>IF(Päälaskenta!$F$28&lt;Kaksitasouoma_matriisi!L1241,Päälaskenta!$C$20*Päälaskenta!$F$28,Päälaskenta!$C$20*Kaksitasouoma_matriisi!L1241)</f>
        <v>1.345</v>
      </c>
      <c r="AK1241" s="134">
        <f>SQRT(Päälaskenta!$D$20^2+(Päälaskenta!$D$20/(1/Päälaskenta!$E$20))^2)</f>
        <v>1.8029999999999999</v>
      </c>
      <c r="AL1241" s="134">
        <f>IF(Päälaskenta!$F$28&lt;Kaksitasouoma_matriisi!L1241,AK1241*Päälaskenta!$F$28*COS(ATAN(1/Päälaskenta!$E$20)),AK1241*Kaksitasouoma_matriisi!L1241*COS(ATAN(1/Päälaskenta!$E$20)))</f>
        <v>0.40400000000000003</v>
      </c>
      <c r="AM1241" s="134"/>
      <c r="AN1241" s="134">
        <f t="shared" si="319"/>
        <v>1.7490000000000001</v>
      </c>
      <c r="AO1241" s="8">
        <f t="shared" si="312"/>
        <v>0.53238767807135001</v>
      </c>
      <c r="AP1241" s="134">
        <f>Refererenssiarvoja!$B$16*H1241^(1/6)/(Refererenssiarvoja!$B$15^0.5)*(Päälaskenta!$G$28/2)^0.5*(1-AO1241)^(-1.5)</f>
        <v>0.13400000000000001</v>
      </c>
      <c r="AQ1241" s="8">
        <f>Refererenssiarvoja!$B$16*Kaksitasouoma_matriisi!O1241^(1/6)/(SQRT((2*Refererenssiarvoja!$B$15)/(Päälaskenta!$F$31*Päälaskenta!$G$31*Päälaskenta!$F$28))+SQRT(Refererenssiarvoja!$B$15)/Refererenssiarvoja!$B$17*LN(Kaksitasouoma_matriisi!L1241/Päälaskenta!$F$28))</f>
        <v>-0.27504520845652503</v>
      </c>
      <c r="AR1241" s="8">
        <f>Refererenssiarvoja!$B$16*Kaksitasouoma_matriisi!O1241^(1/6)/(SQRT((2*Refererenssiarvoja!$B$15)/(Päälaskenta!$F$31*Päälaskenta!$G$31*L1241)))</f>
        <v>0.29259716666038299</v>
      </c>
    </row>
    <row r="1242" spans="1:44" x14ac:dyDescent="0.2">
      <c r="A1242" s="8">
        <v>1240</v>
      </c>
      <c r="B1242" s="8">
        <f>IF(Päälaskenta!C$7,Päälaskenta!E$7,Päälaskenta!G$5)</f>
        <v>2.5</v>
      </c>
      <c r="C1242" s="56">
        <v>0.76</v>
      </c>
      <c r="D1242" s="93">
        <f t="shared" si="305"/>
        <v>3.2894999999999999</v>
      </c>
      <c r="E1242" s="8">
        <f>IF(Päälaskenta!$C$26,Kaksitasouoma_matriisi!AP1242,Kaksitasouoma_matriisi!AC1242)</f>
        <v>0.103352133245366</v>
      </c>
      <c r="F1242" s="56">
        <f>IF(D1242&lt;Päälaskenta!H$24,(SQRT(POWER(Päälaskenta!C$24/(2*Päälaskenta!E$24),2)+(D1242/Päälaskenta!E$24))-Päälaskenta!C$24/(2*Päälaskenta!E$24)),IF(D1242=Päälaskenta!H$24,Päälaskenta!D$24,Päälaskenta!D$24+(SQRT(POWER((Päälaskenta!C$20+Päälaskenta!G$24)/(2*Päälaskenta!E$20),2)+((D1242-Päälaskenta!H$24)/Päälaskenta!E$20))-(Päälaskenta!C$20+Päälaskenta!G$24)/(2*Päälaskenta!E$20))))</f>
        <v>0.96899999999999997</v>
      </c>
      <c r="G1242" s="57">
        <f>IF(F1242&gt;Päälaskenta!D$24,(2*SQRT((POWER(Päälaskenta!D$24,2))+POWER(Päälaskenta!E$24*Päälaskenta!D$24,2))+Päälaskenta!C$24)+(2*SQRT((POWER((F1242-Päälaskenta!D$24),2))+POWER(Päälaskenta!E$20*(F1242-Päälaskenta!D$24),2))+Päälaskenta!C$20),(2*SQRT((POWER(F1242,2))+POWER(Päälaskenta!E$24*F1242,2))+Päälaskenta!C$24))</f>
        <v>8.9499999999999993</v>
      </c>
      <c r="H1242" s="57">
        <f t="shared" si="306"/>
        <v>0.37</v>
      </c>
      <c r="I1242" s="62">
        <f t="shared" si="307"/>
        <v>2.3227000000000001E-2</v>
      </c>
      <c r="J1242" s="8">
        <f>IF(F1242&lt;Päälaskenta!$D$24,0,Kaksitasouoma_matriisi!F1242-Päälaskenta!$D$24)</f>
        <v>0.26900000000000002</v>
      </c>
      <c r="L1242" s="8">
        <f>IF(F1242&gt;Päälaskenta!D$24,F1242-Päälaskenta!D$24,0)</f>
        <v>0.26900000000000002</v>
      </c>
      <c r="M1242" s="8">
        <f>IF(F1242&gt;Päälaskenta!D$24,(Päälaskenta!C$20+(Päälaskenta!E$20*(Kaksitasouoma_matriisi!F1242-Päälaskenta!D$24)))*(Kaksitasouoma_matriisi!F1242-Päälaskenta!D$24),0)</f>
        <v>1.4535415</v>
      </c>
      <c r="N1242" s="8">
        <f>IF(F1242&gt;Päälaskenta!D$24,(2*SQRT((POWER((F1242-Päälaskenta!D$24),2))+POWER(Päälaskenta!E$20*(F1242-Päälaskenta!D$24),2))+Päälaskenta!C$20),0)</f>
        <v>5.9698932930998101</v>
      </c>
      <c r="O1242" s="8">
        <f t="shared" si="313"/>
        <v>0.243478640008532</v>
      </c>
      <c r="P1242" s="8">
        <f>IF(Päälaskenta!$C$29,IF(L1242&gt;Päälaskenta!$F$28,Kaksitasouoma_matriisi!AQ1242,Kaksitasouoma_matriisi!AR1242),Päälaskenta!$F$20)</f>
        <v>0.12</v>
      </c>
      <c r="Q1242" s="8">
        <f t="shared" si="314"/>
        <v>4.7230234434211704</v>
      </c>
      <c r="R1242" s="8">
        <f t="shared" si="308"/>
        <v>0.498052482607234</v>
      </c>
      <c r="S1242" s="8">
        <f t="shared" si="315"/>
        <v>0.34264758357930197</v>
      </c>
      <c r="U1242" s="93">
        <f>IF(F1242&gt;Päälaskenta!D$24,Päälaskenta!H$24+L1242*Päälaskenta!G$24,F1242*Päälaskenta!C$24 + F1242*F1242*Päälaskenta!E$24)</f>
        <v>1.8355999999999999</v>
      </c>
      <c r="V1242" s="8">
        <f>IF(F1242&gt;Päälaskenta!D$24,2*SQRT(POWER(Päälaskenta!D$24,2)+POWER(Päälaskenta!E$24*Päälaskenta!D$24,2))+Päälaskenta!C$24,(2*SQRT((POWER(F1242,2))+POWER(Päälaskenta!E$24*F1242,2))+Päälaskenta!C$24))</f>
        <v>2.9798989873223301</v>
      </c>
      <c r="W1242" s="8">
        <f t="shared" si="316"/>
        <v>0.61599403463317703</v>
      </c>
      <c r="X1242" s="8">
        <f>Päälaskenta!F$24</f>
        <v>7.0000000000000007E-2</v>
      </c>
      <c r="Y1242" s="8">
        <f t="shared" si="317"/>
        <v>18.984435149581</v>
      </c>
      <c r="Z1242" s="8">
        <f t="shared" si="309"/>
        <v>2.0019475173927699</v>
      </c>
      <c r="AA1242" s="8">
        <f t="shared" si="318"/>
        <v>1.0906229665465099</v>
      </c>
      <c r="AC1242" s="8">
        <f t="shared" si="310"/>
        <v>0.103352133245366</v>
      </c>
      <c r="AE1242" s="8">
        <v>1240</v>
      </c>
      <c r="AF1242" s="8">
        <f t="shared" si="304"/>
        <v>23.707458593002201</v>
      </c>
      <c r="AG1242" s="8">
        <f t="shared" si="311"/>
        <v>1.11201338802189E-2</v>
      </c>
      <c r="AJ1242" s="132">
        <f>IF(Päälaskenta!$F$28&lt;Kaksitasouoma_matriisi!L1242,Päälaskenta!$C$20*Päälaskenta!$F$28,Päälaskenta!$C$20*Kaksitasouoma_matriisi!L1242)</f>
        <v>1.345</v>
      </c>
      <c r="AK1242" s="134">
        <f>SQRT(Päälaskenta!$D$20^2+(Päälaskenta!$D$20/(1/Päälaskenta!$E$20))^2)</f>
        <v>1.8029999999999999</v>
      </c>
      <c r="AL1242" s="134">
        <f>IF(Päälaskenta!$F$28&lt;Kaksitasouoma_matriisi!L1242,AK1242*Päälaskenta!$F$28*COS(ATAN(1/Päälaskenta!$E$20)),AK1242*Kaksitasouoma_matriisi!L1242*COS(ATAN(1/Päälaskenta!$E$20)))</f>
        <v>0.40400000000000003</v>
      </c>
      <c r="AM1242" s="134"/>
      <c r="AN1242" s="134">
        <f t="shared" si="319"/>
        <v>1.7490000000000001</v>
      </c>
      <c r="AO1242" s="8">
        <f t="shared" si="312"/>
        <v>0.53169174646602801</v>
      </c>
      <c r="AP1242" s="134">
        <f>Refererenssiarvoja!$B$16*H1242^(1/6)/(Refererenssiarvoja!$B$15^0.5)*(Päälaskenta!$G$28/2)^0.5*(1-AO1242)^(-1.5)</f>
        <v>0.13300000000000001</v>
      </c>
      <c r="AQ1242" s="8">
        <f>Refererenssiarvoja!$B$16*Kaksitasouoma_matriisi!O1242^(1/6)/(SQRT((2*Refererenssiarvoja!$B$15)/(Päälaskenta!$F$31*Päälaskenta!$G$31*Päälaskenta!$F$28))+SQRT(Refererenssiarvoja!$B$15)/Refererenssiarvoja!$B$17*LN(Kaksitasouoma_matriisi!L1242/Päälaskenta!$F$28))</f>
        <v>-0.27504520845652503</v>
      </c>
      <c r="AR1242" s="8">
        <f>Refererenssiarvoja!$B$16*Kaksitasouoma_matriisi!O1242^(1/6)/(SQRT((2*Refererenssiarvoja!$B$15)/(Päälaskenta!$F$31*Päälaskenta!$G$31*L1242)))</f>
        <v>0.29259716666038299</v>
      </c>
    </row>
    <row r="1243" spans="1:44" x14ac:dyDescent="0.2">
      <c r="A1243" s="8">
        <v>1241</v>
      </c>
      <c r="B1243" s="8">
        <f>IF(Päälaskenta!C$7,Päälaskenta!E$7,Päälaskenta!G$5)</f>
        <v>2.5</v>
      </c>
      <c r="C1243" s="56">
        <v>0.75900000000000001</v>
      </c>
      <c r="D1243" s="93">
        <f t="shared" si="305"/>
        <v>3.2938000000000001</v>
      </c>
      <c r="E1243" s="8">
        <f>IF(Päälaskenta!$C$26,Kaksitasouoma_matriisi!AP1243,Kaksitasouoma_matriisi!AC1243)</f>
        <v>0.103358837374719</v>
      </c>
      <c r="F1243" s="56">
        <f>IF(D1243&lt;Päälaskenta!H$24,(SQRT(POWER(Päälaskenta!C$24/(2*Päälaskenta!E$24),2)+(D1243/Päälaskenta!E$24))-Päälaskenta!C$24/(2*Päälaskenta!E$24)),IF(D1243=Päälaskenta!H$24,Päälaskenta!D$24,Päälaskenta!D$24+(SQRT(POWER((Päälaskenta!C$20+Päälaskenta!G$24)/(2*Päälaskenta!E$20),2)+((D1243-Päälaskenta!H$24)/Päälaskenta!E$20))-(Päälaskenta!C$20+Päälaskenta!G$24)/(2*Päälaskenta!E$20))))</f>
        <v>0.97</v>
      </c>
      <c r="G1243" s="57">
        <f>IF(F1243&gt;Päälaskenta!D$24,(2*SQRT((POWER(Päälaskenta!D$24,2))+POWER(Päälaskenta!E$24*Päälaskenta!D$24,2))+Päälaskenta!C$24)+(2*SQRT((POWER((F1243-Päälaskenta!D$24),2))+POWER(Päälaskenta!E$20*(F1243-Päälaskenta!D$24),2))+Päälaskenta!C$20),(2*SQRT((POWER(F1243,2))+POWER(Päälaskenta!E$24*F1243,2))+Päälaskenta!C$24))</f>
        <v>8.9499999999999993</v>
      </c>
      <c r="H1243" s="57">
        <f t="shared" si="306"/>
        <v>0.37</v>
      </c>
      <c r="I1243" s="62">
        <f t="shared" si="307"/>
        <v>2.3168999999999999E-2</v>
      </c>
      <c r="J1243" s="8">
        <f>IF(F1243&lt;Päälaskenta!$D$24,0,Kaksitasouoma_matriisi!F1243-Päälaskenta!$D$24)</f>
        <v>0.27</v>
      </c>
      <c r="L1243" s="8">
        <f>IF(F1243&gt;Päälaskenta!D$24,F1243-Päälaskenta!D$24,0)</f>
        <v>0.27</v>
      </c>
      <c r="M1243" s="8">
        <f>IF(F1243&gt;Päälaskenta!D$24,(Päälaskenta!C$20+(Päälaskenta!E$20*(Kaksitasouoma_matriisi!F1243-Päälaskenta!D$24)))*(Kaksitasouoma_matriisi!F1243-Päälaskenta!D$24),0)</f>
        <v>1.4593499999999999</v>
      </c>
      <c r="N1243" s="8">
        <f>IF(F1243&gt;Päälaskenta!D$24,(2*SQRT((POWER((F1243-Päälaskenta!D$24),2))+POWER(Päälaskenta!E$20*(F1243-Päälaskenta!D$24),2))+Päälaskenta!C$20),0)</f>
        <v>5.9734988443752801</v>
      </c>
      <c r="O1243" s="8">
        <f t="shared" si="313"/>
        <v>0.24430405663745</v>
      </c>
      <c r="P1243" s="8">
        <f>IF(Päälaskenta!$C$29,IF(L1243&gt;Päälaskenta!$F$28,Kaksitasouoma_matriisi!AQ1243,Kaksitasouoma_matriisi!AR1243),Päälaskenta!$F$20)</f>
        <v>0.12</v>
      </c>
      <c r="Q1243" s="8">
        <f t="shared" si="314"/>
        <v>4.7526080799904404</v>
      </c>
      <c r="R1243" s="8">
        <f t="shared" si="308"/>
        <v>0.49967638118895402</v>
      </c>
      <c r="S1243" s="8">
        <f t="shared" si="315"/>
        <v>0.34239653351763</v>
      </c>
      <c r="U1243" s="93">
        <f>IF(F1243&gt;Päälaskenta!D$24,Päälaskenta!H$24+L1243*Päälaskenta!G$24,F1243*Päälaskenta!C$24 + F1243*F1243*Päälaskenta!E$24)</f>
        <v>1.8380000000000001</v>
      </c>
      <c r="V1243" s="8">
        <f>IF(F1243&gt;Päälaskenta!D$24,2*SQRT(POWER(Päälaskenta!D$24,2)+POWER(Päälaskenta!E$24*Päälaskenta!D$24,2))+Päälaskenta!C$24,(2*SQRT((POWER(F1243,2))+POWER(Päälaskenta!E$24*F1243,2))+Päälaskenta!C$24))</f>
        <v>2.9798989873223301</v>
      </c>
      <c r="W1243" s="8">
        <f t="shared" si="316"/>
        <v>0.61679943106111301</v>
      </c>
      <c r="X1243" s="8">
        <f>Päälaskenta!F$24</f>
        <v>7.0000000000000007E-2</v>
      </c>
      <c r="Y1243" s="8">
        <f t="shared" si="317"/>
        <v>19.025822614901799</v>
      </c>
      <c r="Z1243" s="8">
        <f t="shared" si="309"/>
        <v>2.0003236188110498</v>
      </c>
      <c r="AA1243" s="8">
        <f t="shared" si="318"/>
        <v>1.08831535299839</v>
      </c>
      <c r="AC1243" s="8">
        <f t="shared" si="310"/>
        <v>0.103358837374719</v>
      </c>
      <c r="AE1243" s="8">
        <v>1241</v>
      </c>
      <c r="AF1243" s="8">
        <f t="shared" si="304"/>
        <v>23.778430694892201</v>
      </c>
      <c r="AG1243" s="8">
        <f t="shared" si="311"/>
        <v>1.10538518380423E-2</v>
      </c>
      <c r="AJ1243" s="132">
        <f>IF(Päälaskenta!$F$28&lt;Kaksitasouoma_matriisi!L1243,Päälaskenta!$C$20*Päälaskenta!$F$28,Päälaskenta!$C$20*Kaksitasouoma_matriisi!L1243)</f>
        <v>1.35</v>
      </c>
      <c r="AK1243" s="134">
        <f>SQRT(Päälaskenta!$D$20^2+(Päälaskenta!$D$20/(1/Päälaskenta!$E$20))^2)</f>
        <v>1.8029999999999999</v>
      </c>
      <c r="AL1243" s="134">
        <f>IF(Päälaskenta!$F$28&lt;Kaksitasouoma_matriisi!L1243,AK1243*Päälaskenta!$F$28*COS(ATAN(1/Päälaskenta!$E$20)),AK1243*Kaksitasouoma_matriisi!L1243*COS(ATAN(1/Päälaskenta!$E$20)))</f>
        <v>0.40500000000000003</v>
      </c>
      <c r="AM1243" s="134"/>
      <c r="AN1243" s="134">
        <f t="shared" si="319"/>
        <v>1.7549999999999999</v>
      </c>
      <c r="AO1243" s="8">
        <f t="shared" si="312"/>
        <v>0.53281923614062798</v>
      </c>
      <c r="AP1243" s="134">
        <f>Refererenssiarvoja!$B$16*H1243^(1/6)/(Refererenssiarvoja!$B$15^0.5)*(Päälaskenta!$G$28/2)^0.5*(1-AO1243)^(-1.5)</f>
        <v>0.13400000000000001</v>
      </c>
      <c r="AQ1243" s="8">
        <f>Refererenssiarvoja!$B$16*Kaksitasouoma_matriisi!O1243^(1/6)/(SQRT((2*Refererenssiarvoja!$B$15)/(Päälaskenta!$F$31*Päälaskenta!$G$31*Päälaskenta!$F$28))+SQRT(Refererenssiarvoja!$B$15)/Refererenssiarvoja!$B$17*LN(Kaksitasouoma_matriisi!L1243/Päälaskenta!$F$28))</f>
        <v>-0.27801190843289803</v>
      </c>
      <c r="AR1243" s="8">
        <f>Refererenssiarvoja!$B$16*Kaksitasouoma_matriisi!O1243^(1/6)/(SQRT((2*Refererenssiarvoja!$B$15)/(Päälaskenta!$F$31*Päälaskenta!$G$31*L1243)))</f>
        <v>0.29330591880006701</v>
      </c>
    </row>
    <row r="1244" spans="1:44" x14ac:dyDescent="0.2">
      <c r="A1244" s="8">
        <v>1242</v>
      </c>
      <c r="B1244" s="8">
        <f>IF(Päälaskenta!C$7,Päälaskenta!E$7,Päälaskenta!G$5)</f>
        <v>2.5</v>
      </c>
      <c r="C1244" s="56">
        <v>0.75800000000000001</v>
      </c>
      <c r="D1244" s="93">
        <f t="shared" si="305"/>
        <v>3.2982</v>
      </c>
      <c r="E1244" s="8">
        <f>IF(Päälaskenta!$C$26,Kaksitasouoma_matriisi!AP1244,Kaksitasouoma_matriisi!AC1244)</f>
        <v>0.103358837374719</v>
      </c>
      <c r="F1244" s="56">
        <f>IF(D1244&lt;Päälaskenta!H$24,(SQRT(POWER(Päälaskenta!C$24/(2*Päälaskenta!E$24),2)+(D1244/Päälaskenta!E$24))-Päälaskenta!C$24/(2*Päälaskenta!E$24)),IF(D1244=Päälaskenta!H$24,Päälaskenta!D$24,Päälaskenta!D$24+(SQRT(POWER((Päälaskenta!C$20+Päälaskenta!G$24)/(2*Päälaskenta!E$20),2)+((D1244-Päälaskenta!H$24)/Päälaskenta!E$20))-(Päälaskenta!C$20+Päälaskenta!G$24)/(2*Päälaskenta!E$20))))</f>
        <v>0.97</v>
      </c>
      <c r="G1244" s="57">
        <f>IF(F1244&gt;Päälaskenta!D$24,(2*SQRT((POWER(Päälaskenta!D$24,2))+POWER(Päälaskenta!E$24*Päälaskenta!D$24,2))+Päälaskenta!C$24)+(2*SQRT((POWER((F1244-Päälaskenta!D$24),2))+POWER(Päälaskenta!E$20*(F1244-Päälaskenta!D$24),2))+Päälaskenta!C$20),(2*SQRT((POWER(F1244,2))+POWER(Päälaskenta!E$24*F1244,2))+Päälaskenta!C$24))</f>
        <v>8.9499999999999993</v>
      </c>
      <c r="H1244" s="57">
        <f t="shared" si="306"/>
        <v>0.37</v>
      </c>
      <c r="I1244" s="62">
        <f t="shared" si="307"/>
        <v>2.3108E-2</v>
      </c>
      <c r="J1244" s="8">
        <f>IF(F1244&lt;Päälaskenta!$D$24,0,Kaksitasouoma_matriisi!F1244-Päälaskenta!$D$24)</f>
        <v>0.27</v>
      </c>
      <c r="L1244" s="8">
        <f>IF(F1244&gt;Päälaskenta!D$24,F1244-Päälaskenta!D$24,0)</f>
        <v>0.27</v>
      </c>
      <c r="M1244" s="8">
        <f>IF(F1244&gt;Päälaskenta!D$24,(Päälaskenta!C$20+(Päälaskenta!E$20*(Kaksitasouoma_matriisi!F1244-Päälaskenta!D$24)))*(Kaksitasouoma_matriisi!F1244-Päälaskenta!D$24),0)</f>
        <v>1.4593499999999999</v>
      </c>
      <c r="N1244" s="8">
        <f>IF(F1244&gt;Päälaskenta!D$24,(2*SQRT((POWER((F1244-Päälaskenta!D$24),2))+POWER(Päälaskenta!E$20*(F1244-Päälaskenta!D$24),2))+Päälaskenta!C$20),0)</f>
        <v>5.9734988443752801</v>
      </c>
      <c r="O1244" s="8">
        <f t="shared" si="313"/>
        <v>0.24430405663745</v>
      </c>
      <c r="P1244" s="8">
        <f>IF(Päälaskenta!$C$29,IF(L1244&gt;Päälaskenta!$F$28,Kaksitasouoma_matriisi!AQ1244,Kaksitasouoma_matriisi!AR1244),Päälaskenta!$F$20)</f>
        <v>0.12</v>
      </c>
      <c r="Q1244" s="8">
        <f t="shared" si="314"/>
        <v>4.7526080799904404</v>
      </c>
      <c r="R1244" s="8">
        <f t="shared" si="308"/>
        <v>0.49967638118895402</v>
      </c>
      <c r="S1244" s="8">
        <f t="shared" si="315"/>
        <v>0.34239653351763</v>
      </c>
      <c r="U1244" s="93">
        <f>IF(F1244&gt;Päälaskenta!D$24,Päälaskenta!H$24+L1244*Päälaskenta!G$24,F1244*Päälaskenta!C$24 + F1244*F1244*Päälaskenta!E$24)</f>
        <v>1.8380000000000001</v>
      </c>
      <c r="V1244" s="8">
        <f>IF(F1244&gt;Päälaskenta!D$24,2*SQRT(POWER(Päälaskenta!D$24,2)+POWER(Päälaskenta!E$24*Päälaskenta!D$24,2))+Päälaskenta!C$24,(2*SQRT((POWER(F1244,2))+POWER(Päälaskenta!E$24*F1244,2))+Päälaskenta!C$24))</f>
        <v>2.9798989873223301</v>
      </c>
      <c r="W1244" s="8">
        <f t="shared" si="316"/>
        <v>0.61679943106111301</v>
      </c>
      <c r="X1244" s="8">
        <f>Päälaskenta!F$24</f>
        <v>7.0000000000000007E-2</v>
      </c>
      <c r="Y1244" s="8">
        <f t="shared" si="317"/>
        <v>19.025822614901799</v>
      </c>
      <c r="Z1244" s="8">
        <f t="shared" si="309"/>
        <v>2.0003236188110498</v>
      </c>
      <c r="AA1244" s="8">
        <f t="shared" si="318"/>
        <v>1.08831535299839</v>
      </c>
      <c r="AC1244" s="8">
        <f t="shared" si="310"/>
        <v>0.103358837374719</v>
      </c>
      <c r="AE1244" s="8">
        <v>1242</v>
      </c>
      <c r="AF1244" s="8">
        <f t="shared" si="304"/>
        <v>23.778430694892201</v>
      </c>
      <c r="AG1244" s="8">
        <f t="shared" si="311"/>
        <v>1.10538518380423E-2</v>
      </c>
      <c r="AJ1244" s="132">
        <f>IF(Päälaskenta!$F$28&lt;Kaksitasouoma_matriisi!L1244,Päälaskenta!$C$20*Päälaskenta!$F$28,Päälaskenta!$C$20*Kaksitasouoma_matriisi!L1244)</f>
        <v>1.35</v>
      </c>
      <c r="AK1244" s="134">
        <f>SQRT(Päälaskenta!$D$20^2+(Päälaskenta!$D$20/(1/Päälaskenta!$E$20))^2)</f>
        <v>1.8029999999999999</v>
      </c>
      <c r="AL1244" s="134">
        <f>IF(Päälaskenta!$F$28&lt;Kaksitasouoma_matriisi!L1244,AK1244*Päälaskenta!$F$28*COS(ATAN(1/Päälaskenta!$E$20)),AK1244*Kaksitasouoma_matriisi!L1244*COS(ATAN(1/Päälaskenta!$E$20)))</f>
        <v>0.40500000000000003</v>
      </c>
      <c r="AM1244" s="134"/>
      <c r="AN1244" s="134">
        <f t="shared" si="319"/>
        <v>1.7549999999999999</v>
      </c>
      <c r="AO1244" s="8">
        <f t="shared" si="312"/>
        <v>0.53210842277605996</v>
      </c>
      <c r="AP1244" s="134">
        <f>Refererenssiarvoja!$B$16*H1244^(1/6)/(Refererenssiarvoja!$B$15^0.5)*(Päälaskenta!$G$28/2)^0.5*(1-AO1244)^(-1.5)</f>
        <v>0.13400000000000001</v>
      </c>
      <c r="AQ1244" s="8">
        <f>Refererenssiarvoja!$B$16*Kaksitasouoma_matriisi!O1244^(1/6)/(SQRT((2*Refererenssiarvoja!$B$15)/(Päälaskenta!$F$31*Päälaskenta!$G$31*Päälaskenta!$F$28))+SQRT(Refererenssiarvoja!$B$15)/Refererenssiarvoja!$B$17*LN(Kaksitasouoma_matriisi!L1244/Päälaskenta!$F$28))</f>
        <v>-0.27801190843289803</v>
      </c>
      <c r="AR1244" s="8">
        <f>Refererenssiarvoja!$B$16*Kaksitasouoma_matriisi!O1244^(1/6)/(SQRT((2*Refererenssiarvoja!$B$15)/(Päälaskenta!$F$31*Päälaskenta!$G$31*L1244)))</f>
        <v>0.29330591880006701</v>
      </c>
    </row>
    <row r="1245" spans="1:44" x14ac:dyDescent="0.2">
      <c r="A1245" s="8">
        <v>1243</v>
      </c>
      <c r="B1245" s="8">
        <f>IF(Päälaskenta!C$7,Päälaskenta!E$7,Päälaskenta!G$5)</f>
        <v>2.5</v>
      </c>
      <c r="C1245" s="56">
        <v>0.75700000000000001</v>
      </c>
      <c r="D1245" s="93">
        <f t="shared" si="305"/>
        <v>3.3025000000000002</v>
      </c>
      <c r="E1245" s="8">
        <f>IF(Päälaskenta!$C$26,Kaksitasouoma_matriisi!AP1245,Kaksitasouoma_matriisi!AC1245)</f>
        <v>0.10336553610671299</v>
      </c>
      <c r="F1245" s="56">
        <f>IF(D1245&lt;Päälaskenta!H$24,(SQRT(POWER(Päälaskenta!C$24/(2*Päälaskenta!E$24),2)+(D1245/Päälaskenta!E$24))-Päälaskenta!C$24/(2*Päälaskenta!E$24)),IF(D1245=Päälaskenta!H$24,Päälaskenta!D$24,Päälaskenta!D$24+(SQRT(POWER((Päälaskenta!C$20+Päälaskenta!G$24)/(2*Päälaskenta!E$20),2)+((D1245-Päälaskenta!H$24)/Päälaskenta!E$20))-(Päälaskenta!C$20+Päälaskenta!G$24)/(2*Päälaskenta!E$20))))</f>
        <v>0.97099999999999997</v>
      </c>
      <c r="G1245" s="57">
        <f>IF(F1245&gt;Päälaskenta!D$24,(2*SQRT((POWER(Päälaskenta!D$24,2))+POWER(Päälaskenta!E$24*Päälaskenta!D$24,2))+Päälaskenta!C$24)+(2*SQRT((POWER((F1245-Päälaskenta!D$24),2))+POWER(Päälaskenta!E$20*(F1245-Päälaskenta!D$24),2))+Päälaskenta!C$20),(2*SQRT((POWER(F1245,2))+POWER(Päälaskenta!E$24*F1245,2))+Päälaskenta!C$24))</f>
        <v>8.9600000000000009</v>
      </c>
      <c r="H1245" s="57">
        <f t="shared" si="306"/>
        <v>0.37</v>
      </c>
      <c r="I1245" s="62">
        <f t="shared" si="307"/>
        <v>2.3050000000000001E-2</v>
      </c>
      <c r="J1245" s="8">
        <f>IF(F1245&lt;Päälaskenta!$D$24,0,Kaksitasouoma_matriisi!F1245-Päälaskenta!$D$24)</f>
        <v>0.27100000000000002</v>
      </c>
      <c r="L1245" s="8">
        <f>IF(F1245&gt;Päälaskenta!D$24,F1245-Päälaskenta!D$24,0)</f>
        <v>0.27100000000000002</v>
      </c>
      <c r="M1245" s="8">
        <f>IF(F1245&gt;Päälaskenta!D$24,(Päälaskenta!C$20+(Päälaskenta!E$20*(Kaksitasouoma_matriisi!F1245-Päälaskenta!D$24)))*(Kaksitasouoma_matriisi!F1245-Päälaskenta!D$24),0)</f>
        <v>1.4651615</v>
      </c>
      <c r="N1245" s="8">
        <f>IF(F1245&gt;Päälaskenta!D$24,(2*SQRT((POWER((F1245-Päälaskenta!D$24),2))+POWER(Päälaskenta!E$20*(F1245-Päälaskenta!D$24),2))+Päälaskenta!C$20),0)</f>
        <v>5.9771043956507404</v>
      </c>
      <c r="O1245" s="8">
        <f t="shared" si="313"/>
        <v>0.245128979354306</v>
      </c>
      <c r="P1245" s="8">
        <f>IF(Päälaskenta!$C$29,IF(L1245&gt;Päälaskenta!$F$28,Kaksitasouoma_matriisi!AQ1245,Kaksitasouoma_matriisi!AR1245),Päälaskenta!$F$20)</f>
        <v>0.12</v>
      </c>
      <c r="Q1245" s="8">
        <f t="shared" si="314"/>
        <v>4.7822692439981402</v>
      </c>
      <c r="R1245" s="8">
        <f t="shared" si="308"/>
        <v>0.50129627061307203</v>
      </c>
      <c r="S1245" s="8">
        <f t="shared" si="315"/>
        <v>0.34214403709971403</v>
      </c>
      <c r="U1245" s="93">
        <f>IF(F1245&gt;Päälaskenta!D$24,Päälaskenta!H$24+L1245*Päälaskenta!G$24,F1245*Päälaskenta!C$24 + F1245*F1245*Päälaskenta!E$24)</f>
        <v>1.8404</v>
      </c>
      <c r="V1245" s="8">
        <f>IF(F1245&gt;Päälaskenta!D$24,2*SQRT(POWER(Päälaskenta!D$24,2)+POWER(Päälaskenta!E$24*Päälaskenta!D$24,2))+Päälaskenta!C$24,(2*SQRT((POWER(F1245,2))+POWER(Päälaskenta!E$24*F1245,2))+Päälaskenta!C$24))</f>
        <v>2.9798989873223301</v>
      </c>
      <c r="W1245" s="8">
        <f t="shared" si="316"/>
        <v>0.61760482748904899</v>
      </c>
      <c r="X1245" s="8">
        <f>Päälaskenta!F$24</f>
        <v>7.0000000000000007E-2</v>
      </c>
      <c r="Y1245" s="8">
        <f t="shared" si="317"/>
        <v>19.067246124177</v>
      </c>
      <c r="Z1245" s="8">
        <f t="shared" si="309"/>
        <v>1.9987037293869301</v>
      </c>
      <c r="AA1245" s="8">
        <f t="shared" si="318"/>
        <v>1.0860159364197599</v>
      </c>
      <c r="AC1245" s="8">
        <f t="shared" si="310"/>
        <v>0.10336553610671299</v>
      </c>
      <c r="AE1245" s="8">
        <v>1243</v>
      </c>
      <c r="AF1245" s="8">
        <f t="shared" si="304"/>
        <v>23.849515368175101</v>
      </c>
      <c r="AG1245" s="8">
        <f t="shared" si="311"/>
        <v>1.0988056920481101E-2</v>
      </c>
      <c r="AJ1245" s="132">
        <f>IF(Päälaskenta!$F$28&lt;Kaksitasouoma_matriisi!L1245,Päälaskenta!$C$20*Päälaskenta!$F$28,Päälaskenta!$C$20*Kaksitasouoma_matriisi!L1245)</f>
        <v>1.355</v>
      </c>
      <c r="AK1245" s="134">
        <f>SQRT(Päälaskenta!$D$20^2+(Päälaskenta!$D$20/(1/Päälaskenta!$E$20))^2)</f>
        <v>1.8029999999999999</v>
      </c>
      <c r="AL1245" s="134">
        <f>IF(Päälaskenta!$F$28&lt;Kaksitasouoma_matriisi!L1245,AK1245*Päälaskenta!$F$28*COS(ATAN(1/Päälaskenta!$E$20)),AK1245*Kaksitasouoma_matriisi!L1245*COS(ATAN(1/Päälaskenta!$E$20)))</f>
        <v>0.40699999999999997</v>
      </c>
      <c r="AM1245" s="134"/>
      <c r="AN1245" s="134">
        <f t="shared" si="319"/>
        <v>1.762</v>
      </c>
      <c r="AO1245" s="8">
        <f t="shared" si="312"/>
        <v>0.533535200605602</v>
      </c>
      <c r="AP1245" s="134">
        <f>Refererenssiarvoja!$B$16*H1245^(1/6)/(Refererenssiarvoja!$B$15^0.5)*(Päälaskenta!$G$28/2)^0.5*(1-AO1245)^(-1.5)</f>
        <v>0.13400000000000001</v>
      </c>
      <c r="AQ1245" s="8">
        <f>Refererenssiarvoja!$B$16*Kaksitasouoma_matriisi!O1245^(1/6)/(SQRT((2*Refererenssiarvoja!$B$15)/(Päälaskenta!$F$31*Päälaskenta!$G$31*Päälaskenta!$F$28))+SQRT(Refererenssiarvoja!$B$15)/Refererenssiarvoja!$B$17*LN(Kaksitasouoma_matriisi!L1245/Päälaskenta!$F$28))</f>
        <v>-0.28102858796507602</v>
      </c>
      <c r="AR1245" s="8">
        <f>Refererenssiarvoja!$B$16*Kaksitasouoma_matriisi!O1245^(1/6)/(SQRT((2*Refererenssiarvoja!$B$15)/(Päälaskenta!$F$31*Päälaskenta!$G$31*L1245)))</f>
        <v>0.29401371304361001</v>
      </c>
    </row>
    <row r="1246" spans="1:44" x14ac:dyDescent="0.2">
      <c r="A1246" s="8">
        <v>1244</v>
      </c>
      <c r="B1246" s="8">
        <f>IF(Päälaskenta!C$7,Päälaskenta!E$7,Päälaskenta!G$5)</f>
        <v>2.5</v>
      </c>
      <c r="C1246" s="56">
        <v>0.75600000000000001</v>
      </c>
      <c r="D1246" s="93">
        <f t="shared" si="305"/>
        <v>3.3069000000000002</v>
      </c>
      <c r="E1246" s="8">
        <f>IF(Päälaskenta!$C$26,Kaksitasouoma_matriisi!AP1246,Kaksitasouoma_matriisi!AC1246)</f>
        <v>0.10336553610671299</v>
      </c>
      <c r="F1246" s="56">
        <f>IF(D1246&lt;Päälaskenta!H$24,(SQRT(POWER(Päälaskenta!C$24/(2*Päälaskenta!E$24),2)+(D1246/Päälaskenta!E$24))-Päälaskenta!C$24/(2*Päälaskenta!E$24)),IF(D1246=Päälaskenta!H$24,Päälaskenta!D$24,Päälaskenta!D$24+(SQRT(POWER((Päälaskenta!C$20+Päälaskenta!G$24)/(2*Päälaskenta!E$20),2)+((D1246-Päälaskenta!H$24)/Päälaskenta!E$20))-(Päälaskenta!C$20+Päälaskenta!G$24)/(2*Päälaskenta!E$20))))</f>
        <v>0.97099999999999997</v>
      </c>
      <c r="G1246" s="57">
        <f>IF(F1246&gt;Päälaskenta!D$24,(2*SQRT((POWER(Päälaskenta!D$24,2))+POWER(Päälaskenta!E$24*Päälaskenta!D$24,2))+Päälaskenta!C$24)+(2*SQRT((POWER((F1246-Päälaskenta!D$24),2))+POWER(Päälaskenta!E$20*(F1246-Päälaskenta!D$24),2))+Päälaskenta!C$20),(2*SQRT((POWER(F1246,2))+POWER(Päälaskenta!E$24*F1246,2))+Päälaskenta!C$24))</f>
        <v>8.9600000000000009</v>
      </c>
      <c r="H1246" s="57">
        <f t="shared" si="306"/>
        <v>0.37</v>
      </c>
      <c r="I1246" s="62">
        <f t="shared" si="307"/>
        <v>2.2988999999999999E-2</v>
      </c>
      <c r="J1246" s="8">
        <f>IF(F1246&lt;Päälaskenta!$D$24,0,Kaksitasouoma_matriisi!F1246-Päälaskenta!$D$24)</f>
        <v>0.27100000000000002</v>
      </c>
      <c r="L1246" s="8">
        <f>IF(F1246&gt;Päälaskenta!D$24,F1246-Päälaskenta!D$24,0)</f>
        <v>0.27100000000000002</v>
      </c>
      <c r="M1246" s="8">
        <f>IF(F1246&gt;Päälaskenta!D$24,(Päälaskenta!C$20+(Päälaskenta!E$20*(Kaksitasouoma_matriisi!F1246-Päälaskenta!D$24)))*(Kaksitasouoma_matriisi!F1246-Päälaskenta!D$24),0)</f>
        <v>1.4651615</v>
      </c>
      <c r="N1246" s="8">
        <f>IF(F1246&gt;Päälaskenta!D$24,(2*SQRT((POWER((F1246-Päälaskenta!D$24),2))+POWER(Päälaskenta!E$20*(F1246-Päälaskenta!D$24),2))+Päälaskenta!C$20),0)</f>
        <v>5.9771043956507404</v>
      </c>
      <c r="O1246" s="8">
        <f t="shared" si="313"/>
        <v>0.245128979354306</v>
      </c>
      <c r="P1246" s="8">
        <f>IF(Päälaskenta!$C$29,IF(L1246&gt;Päälaskenta!$F$28,Kaksitasouoma_matriisi!AQ1246,Kaksitasouoma_matriisi!AR1246),Päälaskenta!$F$20)</f>
        <v>0.12</v>
      </c>
      <c r="Q1246" s="8">
        <f t="shared" si="314"/>
        <v>4.7822692439981402</v>
      </c>
      <c r="R1246" s="8">
        <f t="shared" si="308"/>
        <v>0.50129627061307203</v>
      </c>
      <c r="S1246" s="8">
        <f t="shared" si="315"/>
        <v>0.34214403709971403</v>
      </c>
      <c r="U1246" s="93">
        <f>IF(F1246&gt;Päälaskenta!D$24,Päälaskenta!H$24+L1246*Päälaskenta!G$24,F1246*Päälaskenta!C$24 + F1246*F1246*Päälaskenta!E$24)</f>
        <v>1.8404</v>
      </c>
      <c r="V1246" s="8">
        <f>IF(F1246&gt;Päälaskenta!D$24,2*SQRT(POWER(Päälaskenta!D$24,2)+POWER(Päälaskenta!E$24*Päälaskenta!D$24,2))+Päälaskenta!C$24,(2*SQRT((POWER(F1246,2))+POWER(Päälaskenta!E$24*F1246,2))+Päälaskenta!C$24))</f>
        <v>2.9798989873223301</v>
      </c>
      <c r="W1246" s="8">
        <f t="shared" si="316"/>
        <v>0.61760482748904899</v>
      </c>
      <c r="X1246" s="8">
        <f>Päälaskenta!F$24</f>
        <v>7.0000000000000007E-2</v>
      </c>
      <c r="Y1246" s="8">
        <f t="shared" si="317"/>
        <v>19.067246124177</v>
      </c>
      <c r="Z1246" s="8">
        <f t="shared" si="309"/>
        <v>1.9987037293869301</v>
      </c>
      <c r="AA1246" s="8">
        <f t="shared" si="318"/>
        <v>1.0860159364197599</v>
      </c>
      <c r="AC1246" s="8">
        <f t="shared" si="310"/>
        <v>0.10336553610671299</v>
      </c>
      <c r="AE1246" s="8">
        <v>1244</v>
      </c>
      <c r="AF1246" s="8">
        <f t="shared" si="304"/>
        <v>23.849515368175101</v>
      </c>
      <c r="AG1246" s="8">
        <f t="shared" si="311"/>
        <v>1.0988056920481101E-2</v>
      </c>
      <c r="AJ1246" s="132">
        <f>IF(Päälaskenta!$F$28&lt;Kaksitasouoma_matriisi!L1246,Päälaskenta!$C$20*Päälaskenta!$F$28,Päälaskenta!$C$20*Kaksitasouoma_matriisi!L1246)</f>
        <v>1.355</v>
      </c>
      <c r="AK1246" s="134">
        <f>SQRT(Päälaskenta!$D$20^2+(Päälaskenta!$D$20/(1/Päälaskenta!$E$20))^2)</f>
        <v>1.8029999999999999</v>
      </c>
      <c r="AL1246" s="134">
        <f>IF(Päälaskenta!$F$28&lt;Kaksitasouoma_matriisi!L1246,AK1246*Päälaskenta!$F$28*COS(ATAN(1/Päälaskenta!$E$20)),AK1246*Kaksitasouoma_matriisi!L1246*COS(ATAN(1/Päälaskenta!$E$20)))</f>
        <v>0.40699999999999997</v>
      </c>
      <c r="AM1246" s="134"/>
      <c r="AN1246" s="134">
        <f t="shared" si="319"/>
        <v>1.762</v>
      </c>
      <c r="AO1246" s="8">
        <f t="shared" si="312"/>
        <v>0.53282530466600098</v>
      </c>
      <c r="AP1246" s="134">
        <f>Refererenssiarvoja!$B$16*H1246^(1/6)/(Refererenssiarvoja!$B$15^0.5)*(Päälaskenta!$G$28/2)^0.5*(1-AO1246)^(-1.5)</f>
        <v>0.13400000000000001</v>
      </c>
      <c r="AQ1246" s="8">
        <f>Refererenssiarvoja!$B$16*Kaksitasouoma_matriisi!O1246^(1/6)/(SQRT((2*Refererenssiarvoja!$B$15)/(Päälaskenta!$F$31*Päälaskenta!$G$31*Päälaskenta!$F$28))+SQRT(Refererenssiarvoja!$B$15)/Refererenssiarvoja!$B$17*LN(Kaksitasouoma_matriisi!L1246/Päälaskenta!$F$28))</f>
        <v>-0.28102858796507602</v>
      </c>
      <c r="AR1246" s="8">
        <f>Refererenssiarvoja!$B$16*Kaksitasouoma_matriisi!O1246^(1/6)/(SQRT((2*Refererenssiarvoja!$B$15)/(Päälaskenta!$F$31*Päälaskenta!$G$31*L1246)))</f>
        <v>0.29401371304361001</v>
      </c>
    </row>
    <row r="1247" spans="1:44" x14ac:dyDescent="0.2">
      <c r="A1247" s="8">
        <v>1245</v>
      </c>
      <c r="B1247" s="8">
        <f>IF(Päälaskenta!C$7,Päälaskenta!E$7,Päälaskenta!G$5)</f>
        <v>2.5</v>
      </c>
      <c r="C1247" s="56">
        <v>0.755</v>
      </c>
      <c r="D1247" s="93">
        <f t="shared" si="305"/>
        <v>3.3113000000000001</v>
      </c>
      <c r="E1247" s="8">
        <f>IF(Päälaskenta!$C$26,Kaksitasouoma_matriisi!AP1247,Kaksitasouoma_matriisi!AC1247)</f>
        <v>0.10337222944786301</v>
      </c>
      <c r="F1247" s="56">
        <f>IF(D1247&lt;Päälaskenta!H$24,(SQRT(POWER(Päälaskenta!C$24/(2*Päälaskenta!E$24),2)+(D1247/Päälaskenta!E$24))-Päälaskenta!C$24/(2*Päälaskenta!E$24)),IF(D1247=Päälaskenta!H$24,Päälaskenta!D$24,Päälaskenta!D$24+(SQRT(POWER((Päälaskenta!C$20+Päälaskenta!G$24)/(2*Päälaskenta!E$20),2)+((D1247-Päälaskenta!H$24)/Päälaskenta!E$20))-(Päälaskenta!C$20+Päälaskenta!G$24)/(2*Päälaskenta!E$20))))</f>
        <v>0.97199999999999998</v>
      </c>
      <c r="G1247" s="57">
        <f>IF(F1247&gt;Päälaskenta!D$24,(2*SQRT((POWER(Päälaskenta!D$24,2))+POWER(Päälaskenta!E$24*Päälaskenta!D$24,2))+Päälaskenta!C$24)+(2*SQRT((POWER((F1247-Päälaskenta!D$24),2))+POWER(Päälaskenta!E$20*(F1247-Päälaskenta!D$24),2))+Päälaskenta!C$20),(2*SQRT((POWER(F1247,2))+POWER(Päälaskenta!E$24*F1247,2))+Päälaskenta!C$24))</f>
        <v>8.9600000000000009</v>
      </c>
      <c r="H1247" s="57">
        <f t="shared" si="306"/>
        <v>0.37</v>
      </c>
      <c r="I1247" s="62">
        <f t="shared" si="307"/>
        <v>2.2932000000000001E-2</v>
      </c>
      <c r="J1247" s="8">
        <f>IF(F1247&lt;Päälaskenta!$D$24,0,Kaksitasouoma_matriisi!F1247-Päälaskenta!$D$24)</f>
        <v>0.27200000000000002</v>
      </c>
      <c r="L1247" s="8">
        <f>IF(F1247&gt;Päälaskenta!D$24,F1247-Päälaskenta!D$24,0)</f>
        <v>0.27200000000000002</v>
      </c>
      <c r="M1247" s="8">
        <f>IF(F1247&gt;Päälaskenta!D$24,(Päälaskenta!C$20+(Päälaskenta!E$20*(Kaksitasouoma_matriisi!F1247-Päälaskenta!D$24)))*(Kaksitasouoma_matriisi!F1247-Päälaskenta!D$24),0)</f>
        <v>1.4709760000000001</v>
      </c>
      <c r="N1247" s="8">
        <f>IF(F1247&gt;Päälaskenta!D$24,(2*SQRT((POWER((F1247-Päälaskenta!D$24),2))+POWER(Päälaskenta!E$20*(F1247-Päälaskenta!D$24),2))+Päälaskenta!C$20),0)</f>
        <v>5.9807099469262104</v>
      </c>
      <c r="O1247" s="8">
        <f t="shared" si="313"/>
        <v>0.245953409052383</v>
      </c>
      <c r="P1247" s="8">
        <f>IF(Päälaskenta!$C$29,IF(L1247&gt;Päälaskenta!$F$28,Kaksitasouoma_matriisi!AQ1247,Kaksitasouoma_matriisi!AR1247),Päälaskenta!$F$20)</f>
        <v>0.12</v>
      </c>
      <c r="Q1247" s="8">
        <f t="shared" si="314"/>
        <v>4.8120068687504798</v>
      </c>
      <c r="R1247" s="8">
        <f t="shared" si="308"/>
        <v>0.5029121585131</v>
      </c>
      <c r="S1247" s="8">
        <f t="shared" si="315"/>
        <v>0.34189011820254001</v>
      </c>
      <c r="U1247" s="93">
        <f>IF(F1247&gt;Päälaskenta!D$24,Päälaskenta!H$24+L1247*Päälaskenta!G$24,F1247*Päälaskenta!C$24 + F1247*F1247*Päälaskenta!E$24)</f>
        <v>1.8428</v>
      </c>
      <c r="V1247" s="8">
        <f>IF(F1247&gt;Päälaskenta!D$24,2*SQRT(POWER(Päälaskenta!D$24,2)+POWER(Päälaskenta!E$24*Päälaskenta!D$24,2))+Päälaskenta!C$24,(2*SQRT((POWER(F1247,2))+POWER(Päälaskenta!E$24*F1247,2))+Päälaskenta!C$24))</f>
        <v>2.9798989873223301</v>
      </c>
      <c r="W1247" s="8">
        <f t="shared" si="316"/>
        <v>0.61841022391698497</v>
      </c>
      <c r="X1247" s="8">
        <f>Päälaskenta!F$24</f>
        <v>7.0000000000000007E-2</v>
      </c>
      <c r="Y1247" s="8">
        <f t="shared" si="317"/>
        <v>19.108705661731801</v>
      </c>
      <c r="Z1247" s="8">
        <f t="shared" si="309"/>
        <v>1.9970878414869</v>
      </c>
      <c r="AA1247" s="8">
        <f t="shared" si="318"/>
        <v>1.0837246806419001</v>
      </c>
      <c r="AC1247" s="8">
        <f t="shared" si="310"/>
        <v>0.10337222944786301</v>
      </c>
      <c r="AE1247" s="8">
        <v>1245</v>
      </c>
      <c r="AF1247" s="8">
        <f t="shared" si="304"/>
        <v>23.920712530482302</v>
      </c>
      <c r="AG1247" s="8">
        <f t="shared" si="311"/>
        <v>1.0922744966920901E-2</v>
      </c>
      <c r="AJ1247" s="132">
        <f>IF(Päälaskenta!$F$28&lt;Kaksitasouoma_matriisi!L1247,Päälaskenta!$C$20*Päälaskenta!$F$28,Päälaskenta!$C$20*Kaksitasouoma_matriisi!L1247)</f>
        <v>1.36</v>
      </c>
      <c r="AK1247" s="134">
        <f>SQRT(Päälaskenta!$D$20^2+(Päälaskenta!$D$20/(1/Päälaskenta!$E$20))^2)</f>
        <v>1.8029999999999999</v>
      </c>
      <c r="AL1247" s="134">
        <f>IF(Päälaskenta!$F$28&lt;Kaksitasouoma_matriisi!L1247,AK1247*Päälaskenta!$F$28*COS(ATAN(1/Päälaskenta!$E$20)),AK1247*Kaksitasouoma_matriisi!L1247*COS(ATAN(1/Päälaskenta!$E$20)))</f>
        <v>0.40799999999999997</v>
      </c>
      <c r="AM1247" s="134"/>
      <c r="AN1247" s="134">
        <f t="shared" si="319"/>
        <v>1.768</v>
      </c>
      <c r="AO1247" s="8">
        <f t="shared" si="312"/>
        <v>0.53392927249116695</v>
      </c>
      <c r="AP1247" s="134">
        <f>Refererenssiarvoja!$B$16*H1247^(1/6)/(Refererenssiarvoja!$B$15^0.5)*(Päälaskenta!$G$28/2)^0.5*(1-AO1247)^(-1.5)</f>
        <v>0.13400000000000001</v>
      </c>
      <c r="AQ1247" s="8">
        <f>Refererenssiarvoja!$B$16*Kaksitasouoma_matriisi!O1247^(1/6)/(SQRT((2*Refererenssiarvoja!$B$15)/(Päälaskenta!$F$31*Päälaskenta!$G$31*Päälaskenta!$F$28))+SQRT(Refererenssiarvoja!$B$15)/Refererenssiarvoja!$B$17*LN(Kaksitasouoma_matriisi!L1247/Päälaskenta!$F$28))</f>
        <v>-0.28409654038707999</v>
      </c>
      <c r="AR1247" s="8">
        <f>Refererenssiarvoja!$B$16*Kaksitasouoma_matriisi!O1247^(1/6)/(SQRT((2*Refererenssiarvoja!$B$15)/(Päälaskenta!$F$31*Päälaskenta!$G$31*L1247)))</f>
        <v>0.294720554021078</v>
      </c>
    </row>
    <row r="1248" spans="1:44" x14ac:dyDescent="0.2">
      <c r="A1248" s="8">
        <v>1246</v>
      </c>
      <c r="B1248" s="8">
        <f>IF(Päälaskenta!C$7,Päälaskenta!E$7,Päälaskenta!G$5)</f>
        <v>2.5</v>
      </c>
      <c r="C1248" s="56">
        <v>0.754</v>
      </c>
      <c r="D1248" s="93">
        <f t="shared" si="305"/>
        <v>3.3155999999999999</v>
      </c>
      <c r="E1248" s="8">
        <f>IF(Päälaskenta!$C$26,Kaksitasouoma_matriisi!AP1248,Kaksitasouoma_matriisi!AC1248)</f>
        <v>0.10337222944786301</v>
      </c>
      <c r="F1248" s="56">
        <f>IF(D1248&lt;Päälaskenta!H$24,(SQRT(POWER(Päälaskenta!C$24/(2*Päälaskenta!E$24),2)+(D1248/Päälaskenta!E$24))-Päälaskenta!C$24/(2*Päälaskenta!E$24)),IF(D1248=Päälaskenta!H$24,Päälaskenta!D$24,Päälaskenta!D$24+(SQRT(POWER((Päälaskenta!C$20+Päälaskenta!G$24)/(2*Päälaskenta!E$20),2)+((D1248-Päälaskenta!H$24)/Päälaskenta!E$20))-(Päälaskenta!C$20+Päälaskenta!G$24)/(2*Päälaskenta!E$20))))</f>
        <v>0.97199999999999998</v>
      </c>
      <c r="G1248" s="57">
        <f>IF(F1248&gt;Päälaskenta!D$24,(2*SQRT((POWER(Päälaskenta!D$24,2))+POWER(Päälaskenta!E$24*Päälaskenta!D$24,2))+Päälaskenta!C$24)+(2*SQRT((POWER((F1248-Päälaskenta!D$24),2))+POWER(Päälaskenta!E$20*(F1248-Päälaskenta!D$24),2))+Päälaskenta!C$20),(2*SQRT((POWER(F1248,2))+POWER(Päälaskenta!E$24*F1248,2))+Päälaskenta!C$24))</f>
        <v>8.9600000000000009</v>
      </c>
      <c r="H1248" s="57">
        <f t="shared" si="306"/>
        <v>0.37</v>
      </c>
      <c r="I1248" s="62">
        <f t="shared" si="307"/>
        <v>2.2870999999999999E-2</v>
      </c>
      <c r="J1248" s="8">
        <f>IF(F1248&lt;Päälaskenta!$D$24,0,Kaksitasouoma_matriisi!F1248-Päälaskenta!$D$24)</f>
        <v>0.27200000000000002</v>
      </c>
      <c r="L1248" s="8">
        <f>IF(F1248&gt;Päälaskenta!D$24,F1248-Päälaskenta!D$24,0)</f>
        <v>0.27200000000000002</v>
      </c>
      <c r="M1248" s="8">
        <f>IF(F1248&gt;Päälaskenta!D$24,(Päälaskenta!C$20+(Päälaskenta!E$20*(Kaksitasouoma_matriisi!F1248-Päälaskenta!D$24)))*(Kaksitasouoma_matriisi!F1248-Päälaskenta!D$24),0)</f>
        <v>1.4709760000000001</v>
      </c>
      <c r="N1248" s="8">
        <f>IF(F1248&gt;Päälaskenta!D$24,(2*SQRT((POWER((F1248-Päälaskenta!D$24),2))+POWER(Päälaskenta!E$20*(F1248-Päälaskenta!D$24),2))+Päälaskenta!C$20),0)</f>
        <v>5.9807099469262104</v>
      </c>
      <c r="O1248" s="8">
        <f t="shared" si="313"/>
        <v>0.245953409052383</v>
      </c>
      <c r="P1248" s="8">
        <f>IF(Päälaskenta!$C$29,IF(L1248&gt;Päälaskenta!$F$28,Kaksitasouoma_matriisi!AQ1248,Kaksitasouoma_matriisi!AR1248),Päälaskenta!$F$20)</f>
        <v>0.12</v>
      </c>
      <c r="Q1248" s="8">
        <f t="shared" si="314"/>
        <v>4.8120068687504798</v>
      </c>
      <c r="R1248" s="8">
        <f t="shared" si="308"/>
        <v>0.5029121585131</v>
      </c>
      <c r="S1248" s="8">
        <f t="shared" si="315"/>
        <v>0.34189011820254001</v>
      </c>
      <c r="U1248" s="93">
        <f>IF(F1248&gt;Päälaskenta!D$24,Päälaskenta!H$24+L1248*Päälaskenta!G$24,F1248*Päälaskenta!C$24 + F1248*F1248*Päälaskenta!E$24)</f>
        <v>1.8428</v>
      </c>
      <c r="V1248" s="8">
        <f>IF(F1248&gt;Päälaskenta!D$24,2*SQRT(POWER(Päälaskenta!D$24,2)+POWER(Päälaskenta!E$24*Päälaskenta!D$24,2))+Päälaskenta!C$24,(2*SQRT((POWER(F1248,2))+POWER(Päälaskenta!E$24*F1248,2))+Päälaskenta!C$24))</f>
        <v>2.9798989873223301</v>
      </c>
      <c r="W1248" s="8">
        <f t="shared" si="316"/>
        <v>0.61841022391698497</v>
      </c>
      <c r="X1248" s="8">
        <f>Päälaskenta!F$24</f>
        <v>7.0000000000000007E-2</v>
      </c>
      <c r="Y1248" s="8">
        <f t="shared" si="317"/>
        <v>19.108705661731801</v>
      </c>
      <c r="Z1248" s="8">
        <f t="shared" si="309"/>
        <v>1.9970878414869</v>
      </c>
      <c r="AA1248" s="8">
        <f t="shared" si="318"/>
        <v>1.0837246806419001</v>
      </c>
      <c r="AC1248" s="8">
        <f t="shared" si="310"/>
        <v>0.10337222944786301</v>
      </c>
      <c r="AE1248" s="8">
        <v>1246</v>
      </c>
      <c r="AF1248" s="8">
        <f t="shared" si="304"/>
        <v>23.920712530482302</v>
      </c>
      <c r="AG1248" s="8">
        <f t="shared" si="311"/>
        <v>1.0922744966920901E-2</v>
      </c>
      <c r="AJ1248" s="132">
        <f>IF(Päälaskenta!$F$28&lt;Kaksitasouoma_matriisi!L1248,Päälaskenta!$C$20*Päälaskenta!$F$28,Päälaskenta!$C$20*Kaksitasouoma_matriisi!L1248)</f>
        <v>1.36</v>
      </c>
      <c r="AK1248" s="134">
        <f>SQRT(Päälaskenta!$D$20^2+(Päälaskenta!$D$20/(1/Päälaskenta!$E$20))^2)</f>
        <v>1.8029999999999999</v>
      </c>
      <c r="AL1248" s="134">
        <f>IF(Päälaskenta!$F$28&lt;Kaksitasouoma_matriisi!L1248,AK1248*Päälaskenta!$F$28*COS(ATAN(1/Päälaskenta!$E$20)),AK1248*Kaksitasouoma_matriisi!L1248*COS(ATAN(1/Päälaskenta!$E$20)))</f>
        <v>0.40799999999999997</v>
      </c>
      <c r="AM1248" s="134"/>
      <c r="AN1248" s="134">
        <f t="shared" si="319"/>
        <v>1.768</v>
      </c>
      <c r="AO1248" s="8">
        <f t="shared" si="312"/>
        <v>0.53323681988177096</v>
      </c>
      <c r="AP1248" s="134">
        <f>Refererenssiarvoja!$B$16*H1248^(1/6)/(Refererenssiarvoja!$B$15^0.5)*(Päälaskenta!$G$28/2)^0.5*(1-AO1248)^(-1.5)</f>
        <v>0.13400000000000001</v>
      </c>
      <c r="AQ1248" s="8">
        <f>Refererenssiarvoja!$B$16*Kaksitasouoma_matriisi!O1248^(1/6)/(SQRT((2*Refererenssiarvoja!$B$15)/(Päälaskenta!$F$31*Päälaskenta!$G$31*Päälaskenta!$F$28))+SQRT(Refererenssiarvoja!$B$15)/Refererenssiarvoja!$B$17*LN(Kaksitasouoma_matriisi!L1248/Päälaskenta!$F$28))</f>
        <v>-0.28409654038707999</v>
      </c>
      <c r="AR1248" s="8">
        <f>Refererenssiarvoja!$B$16*Kaksitasouoma_matriisi!O1248^(1/6)/(SQRT((2*Refererenssiarvoja!$B$15)/(Päälaskenta!$F$31*Päälaskenta!$G$31*L1248)))</f>
        <v>0.294720554021078</v>
      </c>
    </row>
    <row r="1249" spans="1:44" x14ac:dyDescent="0.2">
      <c r="A1249" s="8">
        <v>1247</v>
      </c>
      <c r="B1249" s="8">
        <f>IF(Päälaskenta!C$7,Päälaskenta!E$7,Päälaskenta!G$5)</f>
        <v>2.5</v>
      </c>
      <c r="C1249" s="56">
        <v>0.753</v>
      </c>
      <c r="D1249" s="93">
        <f t="shared" si="305"/>
        <v>3.3201000000000001</v>
      </c>
      <c r="E1249" s="8">
        <f>IF(Päälaskenta!$C$26,Kaksitasouoma_matriisi!AP1249,Kaksitasouoma_matriisi!AC1249)</f>
        <v>0.103378917404674</v>
      </c>
      <c r="F1249" s="56">
        <f>IF(D1249&lt;Päälaskenta!H$24,(SQRT(POWER(Päälaskenta!C$24/(2*Päälaskenta!E$24),2)+(D1249/Päälaskenta!E$24))-Päälaskenta!C$24/(2*Päälaskenta!E$24)),IF(D1249=Päälaskenta!H$24,Päälaskenta!D$24,Päälaskenta!D$24+(SQRT(POWER((Päälaskenta!C$20+Päälaskenta!G$24)/(2*Päälaskenta!E$20),2)+((D1249-Päälaskenta!H$24)/Päälaskenta!E$20))-(Päälaskenta!C$20+Päälaskenta!G$24)/(2*Päälaskenta!E$20))))</f>
        <v>0.97299999999999998</v>
      </c>
      <c r="G1249" s="57">
        <f>IF(F1249&gt;Päälaskenta!D$24,(2*SQRT((POWER(Päälaskenta!D$24,2))+POWER(Päälaskenta!E$24*Päälaskenta!D$24,2))+Päälaskenta!C$24)+(2*SQRT((POWER((F1249-Päälaskenta!D$24),2))+POWER(Päälaskenta!E$20*(F1249-Päälaskenta!D$24),2))+Päälaskenta!C$20),(2*SQRT((POWER(F1249,2))+POWER(Päälaskenta!E$24*F1249,2))+Päälaskenta!C$24))</f>
        <v>8.9600000000000009</v>
      </c>
      <c r="H1249" s="57">
        <f t="shared" si="306"/>
        <v>0.37</v>
      </c>
      <c r="I1249" s="62">
        <f t="shared" si="307"/>
        <v>2.2813E-2</v>
      </c>
      <c r="J1249" s="8">
        <f>IF(F1249&lt;Päälaskenta!$D$24,0,Kaksitasouoma_matriisi!F1249-Päälaskenta!$D$24)</f>
        <v>0.27300000000000002</v>
      </c>
      <c r="L1249" s="8">
        <f>IF(F1249&gt;Päälaskenta!D$24,F1249-Päälaskenta!D$24,0)</f>
        <v>0.27300000000000002</v>
      </c>
      <c r="M1249" s="8">
        <f>IF(F1249&gt;Päälaskenta!D$24,(Päälaskenta!C$20+(Päälaskenta!E$20*(Kaksitasouoma_matriisi!F1249-Päälaskenta!D$24)))*(Kaksitasouoma_matriisi!F1249-Päälaskenta!D$24),0)</f>
        <v>1.4767935000000001</v>
      </c>
      <c r="N1249" s="8">
        <f>IF(F1249&gt;Päälaskenta!D$24,(2*SQRT((POWER((F1249-Päälaskenta!D$24),2))+POWER(Päälaskenta!E$20*(F1249-Päälaskenta!D$24),2))+Päälaskenta!C$20),0)</f>
        <v>5.9843154982016697</v>
      </c>
      <c r="O1249" s="8">
        <f t="shared" si="313"/>
        <v>0.246777346622815</v>
      </c>
      <c r="P1249" s="8">
        <f>IF(Päälaskenta!$C$29,IF(L1249&gt;Päälaskenta!$F$28,Kaksitasouoma_matriisi!AQ1249,Kaksitasouoma_matriisi!AR1249),Päälaskenta!$F$20)</f>
        <v>0.12</v>
      </c>
      <c r="Q1249" s="8">
        <f t="shared" si="314"/>
        <v>4.8418208879998996</v>
      </c>
      <c r="R1249" s="8">
        <f t="shared" si="308"/>
        <v>0.50452405260333699</v>
      </c>
      <c r="S1249" s="8">
        <f t="shared" si="315"/>
        <v>0.34163480039920102</v>
      </c>
      <c r="U1249" s="93">
        <f>IF(F1249&gt;Päälaskenta!D$24,Päälaskenta!H$24+L1249*Päälaskenta!G$24,F1249*Päälaskenta!C$24 + F1249*F1249*Päälaskenta!E$24)</f>
        <v>1.8452</v>
      </c>
      <c r="V1249" s="8">
        <f>IF(F1249&gt;Päälaskenta!D$24,2*SQRT(POWER(Päälaskenta!D$24,2)+POWER(Päälaskenta!E$24*Päälaskenta!D$24,2))+Päälaskenta!C$24,(2*SQRT((POWER(F1249,2))+POWER(Päälaskenta!E$24*F1249,2))+Päälaskenta!C$24))</f>
        <v>2.9798989873223301</v>
      </c>
      <c r="W1249" s="8">
        <f t="shared" si="316"/>
        <v>0.61921562034492195</v>
      </c>
      <c r="X1249" s="8">
        <f>Päälaskenta!F$24</f>
        <v>7.0000000000000007E-2</v>
      </c>
      <c r="Y1249" s="8">
        <f t="shared" si="317"/>
        <v>19.150201211918699</v>
      </c>
      <c r="Z1249" s="8">
        <f t="shared" si="309"/>
        <v>1.9954759473966599</v>
      </c>
      <c r="AA1249" s="8">
        <f t="shared" si="318"/>
        <v>1.0814415496405001</v>
      </c>
      <c r="AC1249" s="8">
        <f t="shared" si="310"/>
        <v>0.103378917404674</v>
      </c>
      <c r="AE1249" s="8">
        <v>1247</v>
      </c>
      <c r="AF1249" s="8">
        <f t="shared" si="304"/>
        <v>23.9920220999186</v>
      </c>
      <c r="AG1249" s="8">
        <f t="shared" si="311"/>
        <v>1.08579118559894E-2</v>
      </c>
      <c r="AJ1249" s="132">
        <f>IF(Päälaskenta!$F$28&lt;Kaksitasouoma_matriisi!L1249,Päälaskenta!$C$20*Päälaskenta!$F$28,Päälaskenta!$C$20*Kaksitasouoma_matriisi!L1249)</f>
        <v>1.365</v>
      </c>
      <c r="AK1249" s="134">
        <f>SQRT(Päälaskenta!$D$20^2+(Päälaskenta!$D$20/(1/Päälaskenta!$E$20))^2)</f>
        <v>1.8029999999999999</v>
      </c>
      <c r="AL1249" s="134">
        <f>IF(Päälaskenta!$F$28&lt;Kaksitasouoma_matriisi!L1249,AK1249*Päälaskenta!$F$28*COS(ATAN(1/Päälaskenta!$E$20)),AK1249*Kaksitasouoma_matriisi!L1249*COS(ATAN(1/Päälaskenta!$E$20)))</f>
        <v>0.41</v>
      </c>
      <c r="AM1249" s="134"/>
      <c r="AN1249" s="134">
        <f t="shared" si="319"/>
        <v>1.7749999999999999</v>
      </c>
      <c r="AO1249" s="8">
        <f t="shared" si="312"/>
        <v>0.53462245113099005</v>
      </c>
      <c r="AP1249" s="134">
        <f>Refererenssiarvoja!$B$16*H1249^(1/6)/(Refererenssiarvoja!$B$15^0.5)*(Päälaskenta!$G$28/2)^0.5*(1-AO1249)^(-1.5)</f>
        <v>0.13500000000000001</v>
      </c>
      <c r="AQ1249" s="8">
        <f>Refererenssiarvoja!$B$16*Kaksitasouoma_matriisi!O1249^(1/6)/(SQRT((2*Refererenssiarvoja!$B$15)/(Päälaskenta!$F$31*Päälaskenta!$G$31*Päälaskenta!$F$28))+SQRT(Refererenssiarvoja!$B$15)/Refererenssiarvoja!$B$17*LN(Kaksitasouoma_matriisi!L1249/Päälaskenta!$F$28))</f>
        <v>-0.28721710389266703</v>
      </c>
      <c r="AR1249" s="8">
        <f>Refererenssiarvoja!$B$16*Kaksitasouoma_matriisi!O1249^(1/6)/(SQRT((2*Refererenssiarvoja!$B$15)/(Päälaskenta!$F$31*Päälaskenta!$G$31*L1249)))</f>
        <v>0.29542644632345899</v>
      </c>
    </row>
    <row r="1250" spans="1:44" x14ac:dyDescent="0.2">
      <c r="A1250" s="8">
        <v>1248</v>
      </c>
      <c r="B1250" s="8">
        <f>IF(Päälaskenta!C$7,Päälaskenta!E$7,Päälaskenta!G$5)</f>
        <v>2.5</v>
      </c>
      <c r="C1250" s="56">
        <v>0.752</v>
      </c>
      <c r="D1250" s="93">
        <f t="shared" si="305"/>
        <v>3.3245</v>
      </c>
      <c r="E1250" s="8">
        <f>IF(Päälaskenta!$C$26,Kaksitasouoma_matriisi!AP1250,Kaksitasouoma_matriisi!AC1250)</f>
        <v>0.103378917404674</v>
      </c>
      <c r="F1250" s="56">
        <f>IF(D1250&lt;Päälaskenta!H$24,(SQRT(POWER(Päälaskenta!C$24/(2*Päälaskenta!E$24),2)+(D1250/Päälaskenta!E$24))-Päälaskenta!C$24/(2*Päälaskenta!E$24)),IF(D1250=Päälaskenta!H$24,Päälaskenta!D$24,Päälaskenta!D$24+(SQRT(POWER((Päälaskenta!C$20+Päälaskenta!G$24)/(2*Päälaskenta!E$20),2)+((D1250-Päälaskenta!H$24)/Päälaskenta!E$20))-(Päälaskenta!C$20+Päälaskenta!G$24)/(2*Päälaskenta!E$20))))</f>
        <v>0.97299999999999998</v>
      </c>
      <c r="G1250" s="57">
        <f>IF(F1250&gt;Päälaskenta!D$24,(2*SQRT((POWER(Päälaskenta!D$24,2))+POWER(Päälaskenta!E$24*Päälaskenta!D$24,2))+Päälaskenta!C$24)+(2*SQRT((POWER((F1250-Päälaskenta!D$24),2))+POWER(Päälaskenta!E$20*(F1250-Päälaskenta!D$24),2))+Päälaskenta!C$20),(2*SQRT((POWER(F1250,2))+POWER(Päälaskenta!E$24*F1250,2))+Päälaskenta!C$24))</f>
        <v>8.9600000000000009</v>
      </c>
      <c r="H1250" s="57">
        <f t="shared" si="306"/>
        <v>0.37</v>
      </c>
      <c r="I1250" s="62">
        <f t="shared" si="307"/>
        <v>2.2752999999999999E-2</v>
      </c>
      <c r="J1250" s="8">
        <f>IF(F1250&lt;Päälaskenta!$D$24,0,Kaksitasouoma_matriisi!F1250-Päälaskenta!$D$24)</f>
        <v>0.27300000000000002</v>
      </c>
      <c r="L1250" s="8">
        <f>IF(F1250&gt;Päälaskenta!D$24,F1250-Päälaskenta!D$24,0)</f>
        <v>0.27300000000000002</v>
      </c>
      <c r="M1250" s="8">
        <f>IF(F1250&gt;Päälaskenta!D$24,(Päälaskenta!C$20+(Päälaskenta!E$20*(Kaksitasouoma_matriisi!F1250-Päälaskenta!D$24)))*(Kaksitasouoma_matriisi!F1250-Päälaskenta!D$24),0)</f>
        <v>1.4767935000000001</v>
      </c>
      <c r="N1250" s="8">
        <f>IF(F1250&gt;Päälaskenta!D$24,(2*SQRT((POWER((F1250-Päälaskenta!D$24),2))+POWER(Päälaskenta!E$20*(F1250-Päälaskenta!D$24),2))+Päälaskenta!C$20),0)</f>
        <v>5.9843154982016697</v>
      </c>
      <c r="O1250" s="8">
        <f t="shared" si="313"/>
        <v>0.246777346622815</v>
      </c>
      <c r="P1250" s="8">
        <f>IF(Päälaskenta!$C$29,IF(L1250&gt;Päälaskenta!$F$28,Kaksitasouoma_matriisi!AQ1250,Kaksitasouoma_matriisi!AR1250),Päälaskenta!$F$20)</f>
        <v>0.12</v>
      </c>
      <c r="Q1250" s="8">
        <f t="shared" si="314"/>
        <v>4.8418208879998996</v>
      </c>
      <c r="R1250" s="8">
        <f t="shared" si="308"/>
        <v>0.50452405260333699</v>
      </c>
      <c r="S1250" s="8">
        <f t="shared" si="315"/>
        <v>0.34163480039920102</v>
      </c>
      <c r="U1250" s="93">
        <f>IF(F1250&gt;Päälaskenta!D$24,Päälaskenta!H$24+L1250*Päälaskenta!G$24,F1250*Päälaskenta!C$24 + F1250*F1250*Päälaskenta!E$24)</f>
        <v>1.8452</v>
      </c>
      <c r="V1250" s="8">
        <f>IF(F1250&gt;Päälaskenta!D$24,2*SQRT(POWER(Päälaskenta!D$24,2)+POWER(Päälaskenta!E$24*Päälaskenta!D$24,2))+Päälaskenta!C$24,(2*SQRT((POWER(F1250,2))+POWER(Päälaskenta!E$24*F1250,2))+Päälaskenta!C$24))</f>
        <v>2.9798989873223301</v>
      </c>
      <c r="W1250" s="8">
        <f t="shared" si="316"/>
        <v>0.61921562034492195</v>
      </c>
      <c r="X1250" s="8">
        <f>Päälaskenta!F$24</f>
        <v>7.0000000000000007E-2</v>
      </c>
      <c r="Y1250" s="8">
        <f t="shared" si="317"/>
        <v>19.150201211918699</v>
      </c>
      <c r="Z1250" s="8">
        <f t="shared" si="309"/>
        <v>1.9954759473966599</v>
      </c>
      <c r="AA1250" s="8">
        <f t="shared" si="318"/>
        <v>1.0814415496405001</v>
      </c>
      <c r="AC1250" s="8">
        <f t="shared" si="310"/>
        <v>0.103378917404674</v>
      </c>
      <c r="AE1250" s="8">
        <v>1248</v>
      </c>
      <c r="AF1250" s="8">
        <f t="shared" si="304"/>
        <v>23.9920220999186</v>
      </c>
      <c r="AG1250" s="8">
        <f t="shared" si="311"/>
        <v>1.08579118559894E-2</v>
      </c>
      <c r="AJ1250" s="132">
        <f>IF(Päälaskenta!$F$28&lt;Kaksitasouoma_matriisi!L1250,Päälaskenta!$C$20*Päälaskenta!$F$28,Päälaskenta!$C$20*Kaksitasouoma_matriisi!L1250)</f>
        <v>1.365</v>
      </c>
      <c r="AK1250" s="134">
        <f>SQRT(Päälaskenta!$D$20^2+(Päälaskenta!$D$20/(1/Päälaskenta!$E$20))^2)</f>
        <v>1.8029999999999999</v>
      </c>
      <c r="AL1250" s="134">
        <f>IF(Päälaskenta!$F$28&lt;Kaksitasouoma_matriisi!L1250,AK1250*Päälaskenta!$F$28*COS(ATAN(1/Päälaskenta!$E$20)),AK1250*Kaksitasouoma_matriisi!L1250*COS(ATAN(1/Päälaskenta!$E$20)))</f>
        <v>0.41</v>
      </c>
      <c r="AM1250" s="134"/>
      <c r="AN1250" s="134">
        <f t="shared" si="319"/>
        <v>1.7749999999999999</v>
      </c>
      <c r="AO1250" s="8">
        <f t="shared" si="312"/>
        <v>0.53391487441720598</v>
      </c>
      <c r="AP1250" s="134">
        <f>Refererenssiarvoja!$B$16*H1250^(1/6)/(Refererenssiarvoja!$B$15^0.5)*(Päälaskenta!$G$28/2)^0.5*(1-AO1250)^(-1.5)</f>
        <v>0.13400000000000001</v>
      </c>
      <c r="AQ1250" s="8">
        <f>Refererenssiarvoja!$B$16*Kaksitasouoma_matriisi!O1250^(1/6)/(SQRT((2*Refererenssiarvoja!$B$15)/(Päälaskenta!$F$31*Päälaskenta!$G$31*Päälaskenta!$F$28))+SQRT(Refererenssiarvoja!$B$15)/Refererenssiarvoja!$B$17*LN(Kaksitasouoma_matriisi!L1250/Päälaskenta!$F$28))</f>
        <v>-0.28721710389266703</v>
      </c>
      <c r="AR1250" s="8">
        <f>Refererenssiarvoja!$B$16*Kaksitasouoma_matriisi!O1250^(1/6)/(SQRT((2*Refererenssiarvoja!$B$15)/(Päälaskenta!$F$31*Päälaskenta!$G$31*L1250)))</f>
        <v>0.29542644632345899</v>
      </c>
    </row>
    <row r="1251" spans="1:44" x14ac:dyDescent="0.2">
      <c r="A1251" s="8">
        <v>1249</v>
      </c>
      <c r="B1251" s="8">
        <f>IF(Päälaskenta!C$7,Päälaskenta!E$7,Päälaskenta!G$5)</f>
        <v>2.5</v>
      </c>
      <c r="C1251" s="56">
        <v>0.751</v>
      </c>
      <c r="D1251" s="93">
        <f t="shared" si="305"/>
        <v>3.3289</v>
      </c>
      <c r="E1251" s="8">
        <f>IF(Päälaskenta!$C$26,Kaksitasouoma_matriisi!AP1251,Kaksitasouoma_matriisi!AC1251)</f>
        <v>0.10338559998364</v>
      </c>
      <c r="F1251" s="56">
        <f>IF(D1251&lt;Päälaskenta!H$24,(SQRT(POWER(Päälaskenta!C$24/(2*Päälaskenta!E$24),2)+(D1251/Päälaskenta!E$24))-Päälaskenta!C$24/(2*Päälaskenta!E$24)),IF(D1251=Päälaskenta!H$24,Päälaskenta!D$24,Päälaskenta!D$24+(SQRT(POWER((Päälaskenta!C$20+Päälaskenta!G$24)/(2*Päälaskenta!E$20),2)+((D1251-Päälaskenta!H$24)/Päälaskenta!E$20))-(Päälaskenta!C$20+Päälaskenta!G$24)/(2*Päälaskenta!E$20))))</f>
        <v>0.97399999999999998</v>
      </c>
      <c r="G1251" s="57">
        <f>IF(F1251&gt;Päälaskenta!D$24,(2*SQRT((POWER(Päälaskenta!D$24,2))+POWER(Päälaskenta!E$24*Päälaskenta!D$24,2))+Päälaskenta!C$24)+(2*SQRT((POWER((F1251-Päälaskenta!D$24),2))+POWER(Päälaskenta!E$20*(F1251-Päälaskenta!D$24),2))+Päälaskenta!C$20),(2*SQRT((POWER(F1251,2))+POWER(Päälaskenta!E$24*F1251,2))+Päälaskenta!C$24))</f>
        <v>8.9700000000000006</v>
      </c>
      <c r="H1251" s="57">
        <f t="shared" si="306"/>
        <v>0.37</v>
      </c>
      <c r="I1251" s="62">
        <f t="shared" si="307"/>
        <v>2.2695E-2</v>
      </c>
      <c r="J1251" s="8">
        <f>IF(F1251&lt;Päälaskenta!$D$24,0,Kaksitasouoma_matriisi!F1251-Päälaskenta!$D$24)</f>
        <v>0.27400000000000002</v>
      </c>
      <c r="L1251" s="8">
        <f>IF(F1251&gt;Päälaskenta!D$24,F1251-Päälaskenta!D$24,0)</f>
        <v>0.27400000000000002</v>
      </c>
      <c r="M1251" s="8">
        <f>IF(F1251&gt;Päälaskenta!D$24,(Päälaskenta!C$20+(Päälaskenta!E$20*(Kaksitasouoma_matriisi!F1251-Päälaskenta!D$24)))*(Kaksitasouoma_matriisi!F1251-Päälaskenta!D$24),0)</f>
        <v>1.4826140000000001</v>
      </c>
      <c r="N1251" s="8">
        <f>IF(F1251&gt;Päälaskenta!D$24,(2*SQRT((POWER((F1251-Päälaskenta!D$24),2))+POWER(Päälaskenta!E$20*(F1251-Päälaskenta!D$24),2))+Päälaskenta!C$20),0)</f>
        <v>5.98792104947713</v>
      </c>
      <c r="O1251" s="8">
        <f t="shared" si="313"/>
        <v>0.24760079295458701</v>
      </c>
      <c r="P1251" s="8">
        <f>IF(Päälaskenta!$C$29,IF(L1251&gt;Päälaskenta!$F$28,Kaksitasouoma_matriisi!AQ1251,Kaksitasouoma_matriisi!AR1251),Päälaskenta!$F$20)</f>
        <v>0.12</v>
      </c>
      <c r="Q1251" s="8">
        <f t="shared" si="314"/>
        <v>4.8717112359412003</v>
      </c>
      <c r="R1251" s="8">
        <f t="shared" si="308"/>
        <v>0.50613196067669897</v>
      </c>
      <c r="S1251" s="8">
        <f t="shared" si="315"/>
        <v>0.34137810696290399</v>
      </c>
      <c r="U1251" s="93">
        <f>IF(F1251&gt;Päälaskenta!D$24,Päälaskenta!H$24+L1251*Päälaskenta!G$24,F1251*Päälaskenta!C$24 + F1251*F1251*Päälaskenta!E$24)</f>
        <v>1.8475999999999999</v>
      </c>
      <c r="V1251" s="8">
        <f>IF(F1251&gt;Päälaskenta!D$24,2*SQRT(POWER(Päälaskenta!D$24,2)+POWER(Päälaskenta!E$24*Päälaskenta!D$24,2))+Päälaskenta!C$24,(2*SQRT((POWER(F1251,2))+POWER(Päälaskenta!E$24*F1251,2))+Päälaskenta!C$24))</f>
        <v>2.9798989873223301</v>
      </c>
      <c r="W1251" s="8">
        <f t="shared" si="316"/>
        <v>0.62002101677285804</v>
      </c>
      <c r="X1251" s="8">
        <f>Päälaskenta!F$24</f>
        <v>7.0000000000000007E-2</v>
      </c>
      <c r="Y1251" s="8">
        <f t="shared" si="317"/>
        <v>19.1917327591175</v>
      </c>
      <c r="Z1251" s="8">
        <f t="shared" si="309"/>
        <v>1.9938680393232999</v>
      </c>
      <c r="AA1251" s="8">
        <f t="shared" si="318"/>
        <v>1.0791665075358801</v>
      </c>
      <c r="AC1251" s="8">
        <f t="shared" si="310"/>
        <v>0.10338559998364</v>
      </c>
      <c r="AE1251" s="8">
        <v>1249</v>
      </c>
      <c r="AF1251" s="8">
        <f t="shared" ref="AF1251:AF1314" si="320">Q1251+Y1251</f>
        <v>24.063443995058702</v>
      </c>
      <c r="AG1251" s="8">
        <f t="shared" si="311"/>
        <v>1.07935535051713E-2</v>
      </c>
      <c r="AJ1251" s="132">
        <f>IF(Päälaskenta!$F$28&lt;Kaksitasouoma_matriisi!L1251,Päälaskenta!$C$20*Päälaskenta!$F$28,Päälaskenta!$C$20*Kaksitasouoma_matriisi!L1251)</f>
        <v>1.37</v>
      </c>
      <c r="AK1251" s="134">
        <f>SQRT(Päälaskenta!$D$20^2+(Päälaskenta!$D$20/(1/Päälaskenta!$E$20))^2)</f>
        <v>1.8029999999999999</v>
      </c>
      <c r="AL1251" s="134">
        <f>IF(Päälaskenta!$F$28&lt;Kaksitasouoma_matriisi!L1251,AK1251*Päälaskenta!$F$28*COS(ATAN(1/Päälaskenta!$E$20)),AK1251*Kaksitasouoma_matriisi!L1251*COS(ATAN(1/Päälaskenta!$E$20)))</f>
        <v>0.41099999999999998</v>
      </c>
      <c r="AM1251" s="134"/>
      <c r="AN1251" s="134">
        <f t="shared" si="319"/>
        <v>1.7809999999999999</v>
      </c>
      <c r="AO1251" s="8">
        <f t="shared" si="312"/>
        <v>0.53501156538195804</v>
      </c>
      <c r="AP1251" s="134">
        <f>Refererenssiarvoja!$B$16*H1251^(1/6)/(Refererenssiarvoja!$B$15^0.5)*(Päälaskenta!$G$28/2)^0.5*(1-AO1251)^(-1.5)</f>
        <v>0.13500000000000001</v>
      </c>
      <c r="AQ1251" s="8">
        <f>Refererenssiarvoja!$B$16*Kaksitasouoma_matriisi!O1251^(1/6)/(SQRT((2*Refererenssiarvoja!$B$15)/(Päälaskenta!$F$31*Päälaskenta!$G$31*Päälaskenta!$F$28))+SQRT(Refererenssiarvoja!$B$15)/Refererenssiarvoja!$B$17*LN(Kaksitasouoma_matriisi!L1251/Päälaskenta!$F$28))</f>
        <v>-0.29039166349913198</v>
      </c>
      <c r="AR1251" s="8">
        <f>Refererenssiarvoja!$B$16*Kaksitasouoma_matriisi!O1251^(1/6)/(SQRT((2*Refererenssiarvoja!$B$15)/(Päälaskenta!$F$31*Päälaskenta!$G$31*L1251)))</f>
        <v>0.29613139450313403</v>
      </c>
    </row>
    <row r="1252" spans="1:44" x14ac:dyDescent="0.2">
      <c r="A1252" s="8">
        <v>1250</v>
      </c>
      <c r="B1252" s="8">
        <f>IF(Päälaskenta!C$7,Päälaskenta!E$7,Päälaskenta!G$5)</f>
        <v>2.5</v>
      </c>
      <c r="C1252" s="56">
        <v>0.75</v>
      </c>
      <c r="D1252" s="93">
        <f t="shared" si="305"/>
        <v>3.3332999999999999</v>
      </c>
      <c r="E1252" s="8">
        <f>IF(Päälaskenta!$C$26,Kaksitasouoma_matriisi!AP1252,Kaksitasouoma_matriisi!AC1252)</f>
        <v>0.10338559998364</v>
      </c>
      <c r="F1252" s="56">
        <f>IF(D1252&lt;Päälaskenta!H$24,(SQRT(POWER(Päälaskenta!C$24/(2*Päälaskenta!E$24),2)+(D1252/Päälaskenta!E$24))-Päälaskenta!C$24/(2*Päälaskenta!E$24)),IF(D1252=Päälaskenta!H$24,Päälaskenta!D$24,Päälaskenta!D$24+(SQRT(POWER((Päälaskenta!C$20+Päälaskenta!G$24)/(2*Päälaskenta!E$20),2)+((D1252-Päälaskenta!H$24)/Päälaskenta!E$20))-(Päälaskenta!C$20+Päälaskenta!G$24)/(2*Päälaskenta!E$20))))</f>
        <v>0.97399999999999998</v>
      </c>
      <c r="G1252" s="57">
        <f>IF(F1252&gt;Päälaskenta!D$24,(2*SQRT((POWER(Päälaskenta!D$24,2))+POWER(Päälaskenta!E$24*Päälaskenta!D$24,2))+Päälaskenta!C$24)+(2*SQRT((POWER((F1252-Päälaskenta!D$24),2))+POWER(Päälaskenta!E$20*(F1252-Päälaskenta!D$24),2))+Päälaskenta!C$20),(2*SQRT((POWER(F1252,2))+POWER(Päälaskenta!E$24*F1252,2))+Päälaskenta!C$24))</f>
        <v>8.9700000000000006</v>
      </c>
      <c r="H1252" s="57">
        <f t="shared" si="306"/>
        <v>0.37</v>
      </c>
      <c r="I1252" s="62">
        <f t="shared" si="307"/>
        <v>2.2634999999999999E-2</v>
      </c>
      <c r="J1252" s="8">
        <f>IF(F1252&lt;Päälaskenta!$D$24,0,Kaksitasouoma_matriisi!F1252-Päälaskenta!$D$24)</f>
        <v>0.27400000000000002</v>
      </c>
      <c r="L1252" s="8">
        <f>IF(F1252&gt;Päälaskenta!D$24,F1252-Päälaskenta!D$24,0)</f>
        <v>0.27400000000000002</v>
      </c>
      <c r="M1252" s="8">
        <f>IF(F1252&gt;Päälaskenta!D$24,(Päälaskenta!C$20+(Päälaskenta!E$20*(Kaksitasouoma_matriisi!F1252-Päälaskenta!D$24)))*(Kaksitasouoma_matriisi!F1252-Päälaskenta!D$24),0)</f>
        <v>1.4826140000000001</v>
      </c>
      <c r="N1252" s="8">
        <f>IF(F1252&gt;Päälaskenta!D$24,(2*SQRT((POWER((F1252-Päälaskenta!D$24),2))+POWER(Päälaskenta!E$20*(F1252-Päälaskenta!D$24),2))+Päälaskenta!C$20),0)</f>
        <v>5.98792104947713</v>
      </c>
      <c r="O1252" s="8">
        <f t="shared" si="313"/>
        <v>0.24760079295458701</v>
      </c>
      <c r="P1252" s="8">
        <f>IF(Päälaskenta!$C$29,IF(L1252&gt;Päälaskenta!$F$28,Kaksitasouoma_matriisi!AQ1252,Kaksitasouoma_matriisi!AR1252),Päälaskenta!$F$20)</f>
        <v>0.12</v>
      </c>
      <c r="Q1252" s="8">
        <f t="shared" si="314"/>
        <v>4.8717112359412003</v>
      </c>
      <c r="R1252" s="8">
        <f t="shared" si="308"/>
        <v>0.50613196067669897</v>
      </c>
      <c r="S1252" s="8">
        <f t="shared" si="315"/>
        <v>0.34137810696290399</v>
      </c>
      <c r="U1252" s="93">
        <f>IF(F1252&gt;Päälaskenta!D$24,Päälaskenta!H$24+L1252*Päälaskenta!G$24,F1252*Päälaskenta!C$24 + F1252*F1252*Päälaskenta!E$24)</f>
        <v>1.8475999999999999</v>
      </c>
      <c r="V1252" s="8">
        <f>IF(F1252&gt;Päälaskenta!D$24,2*SQRT(POWER(Päälaskenta!D$24,2)+POWER(Päälaskenta!E$24*Päälaskenta!D$24,2))+Päälaskenta!C$24,(2*SQRT((POWER(F1252,2))+POWER(Päälaskenta!E$24*F1252,2))+Päälaskenta!C$24))</f>
        <v>2.9798989873223301</v>
      </c>
      <c r="W1252" s="8">
        <f t="shared" si="316"/>
        <v>0.62002101677285804</v>
      </c>
      <c r="X1252" s="8">
        <f>Päälaskenta!F$24</f>
        <v>7.0000000000000007E-2</v>
      </c>
      <c r="Y1252" s="8">
        <f t="shared" si="317"/>
        <v>19.1917327591175</v>
      </c>
      <c r="Z1252" s="8">
        <f t="shared" si="309"/>
        <v>1.9938680393232999</v>
      </c>
      <c r="AA1252" s="8">
        <f t="shared" si="318"/>
        <v>1.0791665075358801</v>
      </c>
      <c r="AC1252" s="8">
        <f t="shared" si="310"/>
        <v>0.10338559998364</v>
      </c>
      <c r="AE1252" s="8">
        <v>1250</v>
      </c>
      <c r="AF1252" s="8">
        <f t="shared" si="320"/>
        <v>24.063443995058702</v>
      </c>
      <c r="AG1252" s="8">
        <f t="shared" si="311"/>
        <v>1.07935535051713E-2</v>
      </c>
      <c r="AJ1252" s="132">
        <f>IF(Päälaskenta!$F$28&lt;Kaksitasouoma_matriisi!L1252,Päälaskenta!$C$20*Päälaskenta!$F$28,Päälaskenta!$C$20*Kaksitasouoma_matriisi!L1252)</f>
        <v>1.37</v>
      </c>
      <c r="AK1252" s="134">
        <f>SQRT(Päälaskenta!$D$20^2+(Päälaskenta!$D$20/(1/Päälaskenta!$E$20))^2)</f>
        <v>1.8029999999999999</v>
      </c>
      <c r="AL1252" s="134">
        <f>IF(Päälaskenta!$F$28&lt;Kaksitasouoma_matriisi!L1252,AK1252*Päälaskenta!$F$28*COS(ATAN(1/Päälaskenta!$E$20)),AK1252*Kaksitasouoma_matriisi!L1252*COS(ATAN(1/Päälaskenta!$E$20)))</f>
        <v>0.41099999999999998</v>
      </c>
      <c r="AM1252" s="134"/>
      <c r="AN1252" s="134">
        <f t="shared" si="319"/>
        <v>1.7809999999999999</v>
      </c>
      <c r="AO1252" s="8">
        <f t="shared" si="312"/>
        <v>0.53430534305343003</v>
      </c>
      <c r="AP1252" s="134">
        <f>Refererenssiarvoja!$B$16*H1252^(1/6)/(Refererenssiarvoja!$B$15^0.5)*(Päälaskenta!$G$28/2)^0.5*(1-AO1252)^(-1.5)</f>
        <v>0.13500000000000001</v>
      </c>
      <c r="AQ1252" s="8">
        <f>Refererenssiarvoja!$B$16*Kaksitasouoma_matriisi!O1252^(1/6)/(SQRT((2*Refererenssiarvoja!$B$15)/(Päälaskenta!$F$31*Päälaskenta!$G$31*Päälaskenta!$F$28))+SQRT(Refererenssiarvoja!$B$15)/Refererenssiarvoja!$B$17*LN(Kaksitasouoma_matriisi!L1252/Päälaskenta!$F$28))</f>
        <v>-0.29039166349913198</v>
      </c>
      <c r="AR1252" s="8">
        <f>Refererenssiarvoja!$B$16*Kaksitasouoma_matriisi!O1252^(1/6)/(SQRT((2*Refererenssiarvoja!$B$15)/(Päälaskenta!$F$31*Päälaskenta!$G$31*L1252)))</f>
        <v>0.29613139450313403</v>
      </c>
    </row>
    <row r="1253" spans="1:44" x14ac:dyDescent="0.2">
      <c r="A1253" s="8">
        <v>1251</v>
      </c>
      <c r="B1253" s="8">
        <f>IF(Päälaskenta!C$7,Päälaskenta!E$7,Päälaskenta!G$5)</f>
        <v>2.5</v>
      </c>
      <c r="C1253" s="56">
        <v>0.749</v>
      </c>
      <c r="D1253" s="93">
        <f t="shared" si="305"/>
        <v>3.3378000000000001</v>
      </c>
      <c r="E1253" s="8">
        <f>IF(Päälaskenta!$C$26,Kaksitasouoma_matriisi!AP1253,Kaksitasouoma_matriisi!AC1253)</f>
        <v>0.103392277191245</v>
      </c>
      <c r="F1253" s="56">
        <f>IF(D1253&lt;Päälaskenta!H$24,(SQRT(POWER(Päälaskenta!C$24/(2*Päälaskenta!E$24),2)+(D1253/Päälaskenta!E$24))-Päälaskenta!C$24/(2*Päälaskenta!E$24)),IF(D1253=Päälaskenta!H$24,Päälaskenta!D$24,Päälaskenta!D$24+(SQRT(POWER((Päälaskenta!C$20+Päälaskenta!G$24)/(2*Päälaskenta!E$20),2)+((D1253-Päälaskenta!H$24)/Päälaskenta!E$20))-(Päälaskenta!C$20+Päälaskenta!G$24)/(2*Päälaskenta!E$20))))</f>
        <v>0.97499999999999998</v>
      </c>
      <c r="G1253" s="57">
        <f>IF(F1253&gt;Päälaskenta!D$24,(2*SQRT((POWER(Päälaskenta!D$24,2))+POWER(Päälaskenta!E$24*Päälaskenta!D$24,2))+Päälaskenta!C$24)+(2*SQRT((POWER((F1253-Päälaskenta!D$24),2))+POWER(Päälaskenta!E$20*(F1253-Päälaskenta!D$24),2))+Päälaskenta!C$20),(2*SQRT((POWER(F1253,2))+POWER(Päälaskenta!E$24*F1253,2))+Päälaskenta!C$24))</f>
        <v>8.9700000000000006</v>
      </c>
      <c r="H1253" s="57">
        <f t="shared" si="306"/>
        <v>0.37</v>
      </c>
      <c r="I1253" s="62">
        <f t="shared" si="307"/>
        <v>2.2577E-2</v>
      </c>
      <c r="J1253" s="8">
        <f>IF(F1253&lt;Päälaskenta!$D$24,0,Kaksitasouoma_matriisi!F1253-Päälaskenta!$D$24)</f>
        <v>0.27500000000000002</v>
      </c>
      <c r="L1253" s="8">
        <f>IF(F1253&gt;Päälaskenta!D$24,F1253-Päälaskenta!D$24,0)</f>
        <v>0.27500000000000002</v>
      </c>
      <c r="M1253" s="8">
        <f>IF(F1253&gt;Päälaskenta!D$24,(Päälaskenta!C$20+(Päälaskenta!E$20*(Kaksitasouoma_matriisi!F1253-Päälaskenta!D$24)))*(Kaksitasouoma_matriisi!F1253-Päälaskenta!D$24),0)</f>
        <v>1.4884375000000001</v>
      </c>
      <c r="N1253" s="8">
        <f>IF(F1253&gt;Päälaskenta!D$24,(2*SQRT((POWER((F1253-Päälaskenta!D$24),2))+POWER(Päälaskenta!E$20*(F1253-Päälaskenta!D$24),2))+Päälaskenta!C$20),0)</f>
        <v>5.9915266007526</v>
      </c>
      <c r="O1253" s="8">
        <f t="shared" si="313"/>
        <v>0.248423748934543</v>
      </c>
      <c r="P1253" s="8">
        <f>IF(Päälaskenta!$C$29,IF(L1253&gt;Päälaskenta!$F$28,Kaksitasouoma_matriisi!AQ1253,Kaksitasouoma_matriisi!AR1253),Päälaskenta!$F$20)</f>
        <v>0.12</v>
      </c>
      <c r="Q1253" s="8">
        <f t="shared" si="314"/>
        <v>4.9016778472078304</v>
      </c>
      <c r="R1253" s="8">
        <f t="shared" si="308"/>
        <v>0.50773589060260604</v>
      </c>
      <c r="S1253" s="8">
        <f t="shared" si="315"/>
        <v>0.34112006087095098</v>
      </c>
      <c r="U1253" s="93">
        <f>IF(F1253&gt;Päälaskenta!D$24,Päälaskenta!H$24+L1253*Päälaskenta!G$24,F1253*Päälaskenta!C$24 + F1253*F1253*Päälaskenta!E$24)</f>
        <v>1.85</v>
      </c>
      <c r="V1253" s="8">
        <f>IF(F1253&gt;Päälaskenta!D$24,2*SQRT(POWER(Päälaskenta!D$24,2)+POWER(Päälaskenta!E$24*Päälaskenta!D$24,2))+Päälaskenta!C$24,(2*SQRT((POWER(F1253,2))+POWER(Päälaskenta!E$24*F1253,2))+Päälaskenta!C$24))</f>
        <v>2.9798989873223301</v>
      </c>
      <c r="W1253" s="8">
        <f t="shared" si="316"/>
        <v>0.62082641320079401</v>
      </c>
      <c r="X1253" s="8">
        <f>Päälaskenta!F$24</f>
        <v>7.0000000000000007E-2</v>
      </c>
      <c r="Y1253" s="8">
        <f t="shared" si="317"/>
        <v>19.233300287734899</v>
      </c>
      <c r="Z1253" s="8">
        <f t="shared" si="309"/>
        <v>1.9922641093973901</v>
      </c>
      <c r="AA1253" s="8">
        <f t="shared" si="318"/>
        <v>1.07689951859318</v>
      </c>
      <c r="AC1253" s="8">
        <f t="shared" si="310"/>
        <v>0.103392277191245</v>
      </c>
      <c r="AE1253" s="8">
        <v>1251</v>
      </c>
      <c r="AF1253" s="8">
        <f t="shared" si="320"/>
        <v>24.134978134942699</v>
      </c>
      <c r="AG1253" s="8">
        <f t="shared" si="311"/>
        <v>1.07296658704266E-2</v>
      </c>
      <c r="AJ1253" s="132">
        <f>IF(Päälaskenta!$F$28&lt;Kaksitasouoma_matriisi!L1253,Päälaskenta!$C$20*Päälaskenta!$F$28,Päälaskenta!$C$20*Kaksitasouoma_matriisi!L1253)</f>
        <v>1.375</v>
      </c>
      <c r="AK1253" s="134">
        <f>SQRT(Päälaskenta!$D$20^2+(Päälaskenta!$D$20/(1/Päälaskenta!$E$20))^2)</f>
        <v>1.8029999999999999</v>
      </c>
      <c r="AL1253" s="134">
        <f>IF(Päälaskenta!$F$28&lt;Kaksitasouoma_matriisi!L1253,AK1253*Päälaskenta!$F$28*COS(ATAN(1/Päälaskenta!$E$20)),AK1253*Kaksitasouoma_matriisi!L1253*COS(ATAN(1/Päälaskenta!$E$20)))</f>
        <v>0.41299999999999998</v>
      </c>
      <c r="AM1253" s="134"/>
      <c r="AN1253" s="134">
        <f t="shared" si="319"/>
        <v>1.788</v>
      </c>
      <c r="AO1253" s="8">
        <f t="shared" si="312"/>
        <v>0.53568218587093297</v>
      </c>
      <c r="AP1253" s="134">
        <f>Refererenssiarvoja!$B$16*H1253^(1/6)/(Refererenssiarvoja!$B$15^0.5)*(Päälaskenta!$G$28/2)^0.5*(1-AO1253)^(-1.5)</f>
        <v>0.13500000000000001</v>
      </c>
      <c r="AQ1253" s="8">
        <f>Refererenssiarvoja!$B$16*Kaksitasouoma_matriisi!O1253^(1/6)/(SQRT((2*Refererenssiarvoja!$B$15)/(Päälaskenta!$F$31*Päälaskenta!$G$31*Päälaskenta!$F$28))+SQRT(Refererenssiarvoja!$B$15)/Refererenssiarvoja!$B$17*LN(Kaksitasouoma_matriisi!L1253/Päälaskenta!$F$28))</f>
        <v>-0.29362165311515198</v>
      </c>
      <c r="AR1253" s="8">
        <f>Refererenssiarvoja!$B$16*Kaksitasouoma_matriisi!O1253^(1/6)/(SQRT((2*Refererenssiarvoja!$B$15)/(Päälaskenta!$F$31*Päälaskenta!$G$31*L1253)))</f>
        <v>0.29683540307434098</v>
      </c>
    </row>
    <row r="1254" spans="1:44" x14ac:dyDescent="0.2">
      <c r="A1254" s="8">
        <v>1252</v>
      </c>
      <c r="B1254" s="8">
        <f>IF(Päälaskenta!C$7,Päälaskenta!E$7,Päälaskenta!G$5)</f>
        <v>2.5</v>
      </c>
      <c r="C1254" s="56">
        <v>0.748</v>
      </c>
      <c r="D1254" s="93">
        <f t="shared" si="305"/>
        <v>3.3422000000000001</v>
      </c>
      <c r="E1254" s="8">
        <f>IF(Päälaskenta!$C$26,Kaksitasouoma_matriisi!AP1254,Kaksitasouoma_matriisi!AC1254)</f>
        <v>0.103392277191245</v>
      </c>
      <c r="F1254" s="56">
        <f>IF(D1254&lt;Päälaskenta!H$24,(SQRT(POWER(Päälaskenta!C$24/(2*Päälaskenta!E$24),2)+(D1254/Päälaskenta!E$24))-Päälaskenta!C$24/(2*Päälaskenta!E$24)),IF(D1254=Päälaskenta!H$24,Päälaskenta!D$24,Päälaskenta!D$24+(SQRT(POWER((Päälaskenta!C$20+Päälaskenta!G$24)/(2*Päälaskenta!E$20),2)+((D1254-Päälaskenta!H$24)/Päälaskenta!E$20))-(Päälaskenta!C$20+Päälaskenta!G$24)/(2*Päälaskenta!E$20))))</f>
        <v>0.97499999999999998</v>
      </c>
      <c r="G1254" s="57">
        <f>IF(F1254&gt;Päälaskenta!D$24,(2*SQRT((POWER(Päälaskenta!D$24,2))+POWER(Päälaskenta!E$24*Päälaskenta!D$24,2))+Päälaskenta!C$24)+(2*SQRT((POWER((F1254-Päälaskenta!D$24),2))+POWER(Päälaskenta!E$20*(F1254-Päälaskenta!D$24),2))+Päälaskenta!C$20),(2*SQRT((POWER(F1254,2))+POWER(Päälaskenta!E$24*F1254,2))+Päälaskenta!C$24))</f>
        <v>8.9700000000000006</v>
      </c>
      <c r="H1254" s="57">
        <f t="shared" si="306"/>
        <v>0.37</v>
      </c>
      <c r="I1254" s="62">
        <f t="shared" si="307"/>
        <v>2.2516999999999999E-2</v>
      </c>
      <c r="J1254" s="8">
        <f>IF(F1254&lt;Päälaskenta!$D$24,0,Kaksitasouoma_matriisi!F1254-Päälaskenta!$D$24)</f>
        <v>0.27500000000000002</v>
      </c>
      <c r="L1254" s="8">
        <f>IF(F1254&gt;Päälaskenta!D$24,F1254-Päälaskenta!D$24,0)</f>
        <v>0.27500000000000002</v>
      </c>
      <c r="M1254" s="8">
        <f>IF(F1254&gt;Päälaskenta!D$24,(Päälaskenta!C$20+(Päälaskenta!E$20*(Kaksitasouoma_matriisi!F1254-Päälaskenta!D$24)))*(Kaksitasouoma_matriisi!F1254-Päälaskenta!D$24),0)</f>
        <v>1.4884375000000001</v>
      </c>
      <c r="N1254" s="8">
        <f>IF(F1254&gt;Päälaskenta!D$24,(2*SQRT((POWER((F1254-Päälaskenta!D$24),2))+POWER(Päälaskenta!E$20*(F1254-Päälaskenta!D$24),2))+Päälaskenta!C$20),0)</f>
        <v>5.9915266007526</v>
      </c>
      <c r="O1254" s="8">
        <f t="shared" si="313"/>
        <v>0.248423748934543</v>
      </c>
      <c r="P1254" s="8">
        <f>IF(Päälaskenta!$C$29,IF(L1254&gt;Päälaskenta!$F$28,Kaksitasouoma_matriisi!AQ1254,Kaksitasouoma_matriisi!AR1254),Päälaskenta!$F$20)</f>
        <v>0.12</v>
      </c>
      <c r="Q1254" s="8">
        <f t="shared" si="314"/>
        <v>4.9016778472078304</v>
      </c>
      <c r="R1254" s="8">
        <f t="shared" si="308"/>
        <v>0.50773589060260604</v>
      </c>
      <c r="S1254" s="8">
        <f t="shared" si="315"/>
        <v>0.34112006087095098</v>
      </c>
      <c r="U1254" s="93">
        <f>IF(F1254&gt;Päälaskenta!D$24,Päälaskenta!H$24+L1254*Päälaskenta!G$24,F1254*Päälaskenta!C$24 + F1254*F1254*Päälaskenta!E$24)</f>
        <v>1.85</v>
      </c>
      <c r="V1254" s="8">
        <f>IF(F1254&gt;Päälaskenta!D$24,2*SQRT(POWER(Päälaskenta!D$24,2)+POWER(Päälaskenta!E$24*Päälaskenta!D$24,2))+Päälaskenta!C$24,(2*SQRT((POWER(F1254,2))+POWER(Päälaskenta!E$24*F1254,2))+Päälaskenta!C$24))</f>
        <v>2.9798989873223301</v>
      </c>
      <c r="W1254" s="8">
        <f t="shared" si="316"/>
        <v>0.62082641320079401</v>
      </c>
      <c r="X1254" s="8">
        <f>Päälaskenta!F$24</f>
        <v>7.0000000000000007E-2</v>
      </c>
      <c r="Y1254" s="8">
        <f t="shared" si="317"/>
        <v>19.233300287734899</v>
      </c>
      <c r="Z1254" s="8">
        <f t="shared" si="309"/>
        <v>1.9922641093973901</v>
      </c>
      <c r="AA1254" s="8">
        <f t="shared" si="318"/>
        <v>1.07689951859318</v>
      </c>
      <c r="AC1254" s="8">
        <f t="shared" si="310"/>
        <v>0.103392277191245</v>
      </c>
      <c r="AE1254" s="8">
        <v>1252</v>
      </c>
      <c r="AF1254" s="8">
        <f t="shared" si="320"/>
        <v>24.134978134942699</v>
      </c>
      <c r="AG1254" s="8">
        <f t="shared" si="311"/>
        <v>1.07296658704266E-2</v>
      </c>
      <c r="AJ1254" s="132">
        <f>IF(Päälaskenta!$F$28&lt;Kaksitasouoma_matriisi!L1254,Päälaskenta!$C$20*Päälaskenta!$F$28,Päälaskenta!$C$20*Kaksitasouoma_matriisi!L1254)</f>
        <v>1.375</v>
      </c>
      <c r="AK1254" s="134">
        <f>SQRT(Päälaskenta!$D$20^2+(Päälaskenta!$D$20/(1/Päälaskenta!$E$20))^2)</f>
        <v>1.8029999999999999</v>
      </c>
      <c r="AL1254" s="134">
        <f>IF(Päälaskenta!$F$28&lt;Kaksitasouoma_matriisi!L1254,AK1254*Päälaskenta!$F$28*COS(ATAN(1/Päälaskenta!$E$20)),AK1254*Kaksitasouoma_matriisi!L1254*COS(ATAN(1/Päälaskenta!$E$20)))</f>
        <v>0.41299999999999998</v>
      </c>
      <c r="AM1254" s="134"/>
      <c r="AN1254" s="134">
        <f t="shared" si="319"/>
        <v>1.788</v>
      </c>
      <c r="AO1254" s="8">
        <f t="shared" si="312"/>
        <v>0.534976961282987</v>
      </c>
      <c r="AP1254" s="134">
        <f>Refererenssiarvoja!$B$16*H1254^(1/6)/(Refererenssiarvoja!$B$15^0.5)*(Päälaskenta!$G$28/2)^0.5*(1-AO1254)^(-1.5)</f>
        <v>0.13500000000000001</v>
      </c>
      <c r="AQ1254" s="8">
        <f>Refererenssiarvoja!$B$16*Kaksitasouoma_matriisi!O1254^(1/6)/(SQRT((2*Refererenssiarvoja!$B$15)/(Päälaskenta!$F$31*Päälaskenta!$G$31*Päälaskenta!$F$28))+SQRT(Refererenssiarvoja!$B$15)/Refererenssiarvoja!$B$17*LN(Kaksitasouoma_matriisi!L1254/Päälaskenta!$F$28))</f>
        <v>-0.29362165311515198</v>
      </c>
      <c r="AR1254" s="8">
        <f>Refererenssiarvoja!$B$16*Kaksitasouoma_matriisi!O1254^(1/6)/(SQRT((2*Refererenssiarvoja!$B$15)/(Päälaskenta!$F$31*Päälaskenta!$G$31*L1254)))</f>
        <v>0.29683540307434098</v>
      </c>
    </row>
    <row r="1255" spans="1:44" x14ac:dyDescent="0.2">
      <c r="A1255" s="8">
        <v>1253</v>
      </c>
      <c r="B1255" s="8">
        <f>IF(Päälaskenta!C$7,Päälaskenta!E$7,Päälaskenta!G$5)</f>
        <v>2.5</v>
      </c>
      <c r="C1255" s="56">
        <v>0.747</v>
      </c>
      <c r="D1255" s="93">
        <f t="shared" si="305"/>
        <v>3.3466999999999998</v>
      </c>
      <c r="E1255" s="8">
        <f>IF(Päälaskenta!$C$26,Kaksitasouoma_matriisi!AP1255,Kaksitasouoma_matriisi!AC1255)</f>
        <v>0.103398949033964</v>
      </c>
      <c r="F1255" s="56">
        <f>IF(D1255&lt;Päälaskenta!H$24,(SQRT(POWER(Päälaskenta!C$24/(2*Päälaskenta!E$24),2)+(D1255/Päälaskenta!E$24))-Päälaskenta!C$24/(2*Päälaskenta!E$24)),IF(D1255=Päälaskenta!H$24,Päälaskenta!D$24,Päälaskenta!D$24+(SQRT(POWER((Päälaskenta!C$20+Päälaskenta!G$24)/(2*Päälaskenta!E$20),2)+((D1255-Päälaskenta!H$24)/Päälaskenta!E$20))-(Päälaskenta!C$20+Päälaskenta!G$24)/(2*Päälaskenta!E$20))))</f>
        <v>0.97599999999999998</v>
      </c>
      <c r="G1255" s="57">
        <f>IF(F1255&gt;Päälaskenta!D$24,(2*SQRT((POWER(Päälaskenta!D$24,2))+POWER(Päälaskenta!E$24*Päälaskenta!D$24,2))+Päälaskenta!C$24)+(2*SQRT((POWER((F1255-Päälaskenta!D$24),2))+POWER(Päälaskenta!E$20*(F1255-Päälaskenta!D$24),2))+Päälaskenta!C$20),(2*SQRT((POWER(F1255,2))+POWER(Päälaskenta!E$24*F1255,2))+Päälaskenta!C$24))</f>
        <v>8.98</v>
      </c>
      <c r="H1255" s="57">
        <f t="shared" si="306"/>
        <v>0.37</v>
      </c>
      <c r="I1255" s="62">
        <f t="shared" si="307"/>
        <v>2.2460000000000001E-2</v>
      </c>
      <c r="J1255" s="8">
        <f>IF(F1255&lt;Päälaskenta!$D$24,0,Kaksitasouoma_matriisi!F1255-Päälaskenta!$D$24)</f>
        <v>0.27600000000000002</v>
      </c>
      <c r="L1255" s="8">
        <f>IF(F1255&gt;Päälaskenta!D$24,F1255-Päälaskenta!D$24,0)</f>
        <v>0.27600000000000002</v>
      </c>
      <c r="M1255" s="8">
        <f>IF(F1255&gt;Päälaskenta!D$24,(Päälaskenta!C$20+(Päälaskenta!E$20*(Kaksitasouoma_matriisi!F1255-Päälaskenta!D$24)))*(Kaksitasouoma_matriisi!F1255-Päälaskenta!D$24),0)</f>
        <v>1.494264</v>
      </c>
      <c r="N1255" s="8">
        <f>IF(F1255&gt;Päälaskenta!D$24,(2*SQRT((POWER((F1255-Päälaskenta!D$24),2))+POWER(Päälaskenta!E$20*(F1255-Päälaskenta!D$24),2))+Päälaskenta!C$20),0)</f>
        <v>5.9951321520280603</v>
      </c>
      <c r="O1255" s="8">
        <f t="shared" si="313"/>
        <v>0.249246215447397</v>
      </c>
      <c r="P1255" s="8">
        <f>IF(Päälaskenta!$C$29,IF(L1255&gt;Päälaskenta!$F$28,Kaksitasouoma_matriisi!AQ1255,Kaksitasouoma_matriisi!AR1255),Päälaskenta!$F$20)</f>
        <v>0.12</v>
      </c>
      <c r="Q1255" s="8">
        <f t="shared" si="314"/>
        <v>4.9317206568681904</v>
      </c>
      <c r="R1255" s="8">
        <f t="shared" si="308"/>
        <v>0.50933585032489503</v>
      </c>
      <c r="S1255" s="8">
        <f t="shared" si="315"/>
        <v>0.34086068480863801</v>
      </c>
      <c r="U1255" s="93">
        <f>IF(F1255&gt;Päälaskenta!D$24,Päälaskenta!H$24+L1255*Päälaskenta!G$24,F1255*Päälaskenta!C$24 + F1255*F1255*Päälaskenta!E$24)</f>
        <v>1.8524</v>
      </c>
      <c r="V1255" s="8">
        <f>IF(F1255&gt;Päälaskenta!D$24,2*SQRT(POWER(Päälaskenta!D$24,2)+POWER(Päälaskenta!E$24*Päälaskenta!D$24,2))+Päälaskenta!C$24,(2*SQRT((POWER(F1255,2))+POWER(Päälaskenta!E$24*F1255,2))+Päälaskenta!C$24))</f>
        <v>2.9798989873223301</v>
      </c>
      <c r="W1255" s="8">
        <f t="shared" si="316"/>
        <v>0.62163180962872999</v>
      </c>
      <c r="X1255" s="8">
        <f>Päälaskenta!F$24</f>
        <v>7.0000000000000007E-2</v>
      </c>
      <c r="Y1255" s="8">
        <f t="shared" si="317"/>
        <v>19.2749037822045</v>
      </c>
      <c r="Z1255" s="8">
        <f t="shared" si="309"/>
        <v>1.9906641496751001</v>
      </c>
      <c r="AA1255" s="8">
        <f t="shared" si="318"/>
        <v>1.07464054722258</v>
      </c>
      <c r="AC1255" s="8">
        <f t="shared" si="310"/>
        <v>0.103398949033964</v>
      </c>
      <c r="AE1255" s="8">
        <v>1253</v>
      </c>
      <c r="AF1255" s="8">
        <f t="shared" si="320"/>
        <v>24.206624439072701</v>
      </c>
      <c r="AG1255" s="8">
        <f t="shared" si="311"/>
        <v>1.06662449458129E-2</v>
      </c>
      <c r="AJ1255" s="132">
        <f>IF(Päälaskenta!$F$28&lt;Kaksitasouoma_matriisi!L1255,Päälaskenta!$C$20*Päälaskenta!$F$28,Päälaskenta!$C$20*Kaksitasouoma_matriisi!L1255)</f>
        <v>1.38</v>
      </c>
      <c r="AK1255" s="134">
        <f>SQRT(Päälaskenta!$D$20^2+(Päälaskenta!$D$20/(1/Päälaskenta!$E$20))^2)</f>
        <v>1.8029999999999999</v>
      </c>
      <c r="AL1255" s="134">
        <f>IF(Päälaskenta!$F$28&lt;Kaksitasouoma_matriisi!L1255,AK1255*Päälaskenta!$F$28*COS(ATAN(1/Päälaskenta!$E$20)),AK1255*Kaksitasouoma_matriisi!L1255*COS(ATAN(1/Päälaskenta!$E$20)))</f>
        <v>0.41399999999999998</v>
      </c>
      <c r="AM1255" s="134"/>
      <c r="AN1255" s="134">
        <f t="shared" si="319"/>
        <v>1.794</v>
      </c>
      <c r="AO1255" s="8">
        <f t="shared" si="312"/>
        <v>0.536050437744644</v>
      </c>
      <c r="AP1255" s="134">
        <f>Refererenssiarvoja!$B$16*H1255^(1/6)/(Refererenssiarvoja!$B$15^0.5)*(Päälaskenta!$G$28/2)^0.5*(1-AO1255)^(-1.5)</f>
        <v>0.13500000000000001</v>
      </c>
      <c r="AQ1255" s="8">
        <f>Refererenssiarvoja!$B$16*Kaksitasouoma_matriisi!O1255^(1/6)/(SQRT((2*Refererenssiarvoja!$B$15)/(Päälaskenta!$F$31*Päälaskenta!$G$31*Päälaskenta!$F$28))+SQRT(Refererenssiarvoja!$B$15)/Refererenssiarvoja!$B$17*LN(Kaksitasouoma_matriisi!L1255/Päälaskenta!$F$28))</f>
        <v>-0.29690855771915597</v>
      </c>
      <c r="AR1255" s="8">
        <f>Refererenssiarvoja!$B$16*Kaksitasouoma_matriisi!O1255^(1/6)/(SQRT((2*Refererenssiarvoja!$B$15)/(Päälaskenta!$F$31*Päälaskenta!$G$31*L1255)))</f>
        <v>0.29753847651363702</v>
      </c>
    </row>
    <row r="1256" spans="1:44" x14ac:dyDescent="0.2">
      <c r="A1256" s="8">
        <v>1254</v>
      </c>
      <c r="B1256" s="8">
        <f>IF(Päälaskenta!C$7,Päälaskenta!E$7,Päälaskenta!G$5)</f>
        <v>2.5</v>
      </c>
      <c r="C1256" s="56">
        <v>0.746</v>
      </c>
      <c r="D1256" s="93">
        <f t="shared" si="305"/>
        <v>3.3512</v>
      </c>
      <c r="E1256" s="8">
        <f>IF(Päälaskenta!$C$26,Kaksitasouoma_matriisi!AP1256,Kaksitasouoma_matriisi!AC1256)</f>
        <v>0.103405615518258</v>
      </c>
      <c r="F1256" s="56">
        <f>IF(D1256&lt;Päälaskenta!H$24,(SQRT(POWER(Päälaskenta!C$24/(2*Päälaskenta!E$24),2)+(D1256/Päälaskenta!E$24))-Päälaskenta!C$24/(2*Päälaskenta!E$24)),IF(D1256=Päälaskenta!H$24,Päälaskenta!D$24,Päälaskenta!D$24+(SQRT(POWER((Päälaskenta!C$20+Päälaskenta!G$24)/(2*Päälaskenta!E$20),2)+((D1256-Päälaskenta!H$24)/Päälaskenta!E$20))-(Päälaskenta!C$20+Päälaskenta!G$24)/(2*Päälaskenta!E$20))))</f>
        <v>0.97699999999999998</v>
      </c>
      <c r="G1256" s="57">
        <f>IF(F1256&gt;Päälaskenta!D$24,(2*SQRT((POWER(Päälaskenta!D$24,2))+POWER(Päälaskenta!E$24*Päälaskenta!D$24,2))+Päälaskenta!C$24)+(2*SQRT((POWER((F1256-Päälaskenta!D$24),2))+POWER(Päälaskenta!E$20*(F1256-Päälaskenta!D$24),2))+Päälaskenta!C$20),(2*SQRT((POWER(F1256,2))+POWER(Päälaskenta!E$24*F1256,2))+Päälaskenta!C$24))</f>
        <v>8.98</v>
      </c>
      <c r="H1256" s="57">
        <f t="shared" si="306"/>
        <v>0.37</v>
      </c>
      <c r="I1256" s="62">
        <f t="shared" si="307"/>
        <v>2.2402999999999999E-2</v>
      </c>
      <c r="J1256" s="8">
        <f>IF(F1256&lt;Päälaskenta!$D$24,0,Kaksitasouoma_matriisi!F1256-Päälaskenta!$D$24)</f>
        <v>0.27700000000000002</v>
      </c>
      <c r="L1256" s="8">
        <f>IF(F1256&gt;Päälaskenta!D$24,F1256-Päälaskenta!D$24,0)</f>
        <v>0.27700000000000002</v>
      </c>
      <c r="M1256" s="8">
        <f>IF(F1256&gt;Päälaskenta!D$24,(Päälaskenta!C$20+(Päälaskenta!E$20*(Kaksitasouoma_matriisi!F1256-Päälaskenta!D$24)))*(Kaksitasouoma_matriisi!F1256-Päälaskenta!D$24),0)</f>
        <v>1.5000935</v>
      </c>
      <c r="N1256" s="8">
        <f>IF(F1256&gt;Päälaskenta!D$24,(2*SQRT((POWER((F1256-Päälaskenta!D$24),2))+POWER(Päälaskenta!E$20*(F1256-Päälaskenta!D$24),2))+Päälaskenta!C$20),0)</f>
        <v>5.9987377033035196</v>
      </c>
      <c r="O1256" s="8">
        <f t="shared" si="313"/>
        <v>0.250068193375732</v>
      </c>
      <c r="P1256" s="8">
        <f>IF(Päälaskenta!$C$29,IF(L1256&gt;Päälaskenta!$F$28,Kaksitasouoma_matriisi!AQ1256,Kaksitasouoma_matriisi!AR1256),Päälaskenta!$F$20)</f>
        <v>0.12</v>
      </c>
      <c r="Q1256" s="8">
        <f t="shared" si="314"/>
        <v>4.9618396004218903</v>
      </c>
      <c r="R1256" s="8">
        <f t="shared" si="308"/>
        <v>0.51093184785975898</v>
      </c>
      <c r="S1256" s="8">
        <f t="shared" si="315"/>
        <v>0.34060000117310002</v>
      </c>
      <c r="U1256" s="93">
        <f>IF(F1256&gt;Päälaskenta!D$24,Päälaskenta!H$24+L1256*Päälaskenta!G$24,F1256*Päälaskenta!C$24 + F1256*F1256*Päälaskenta!E$24)</f>
        <v>1.8548</v>
      </c>
      <c r="V1256" s="8">
        <f>IF(F1256&gt;Päälaskenta!D$24,2*SQRT(POWER(Päälaskenta!D$24,2)+POWER(Päälaskenta!E$24*Päälaskenta!D$24,2))+Päälaskenta!C$24,(2*SQRT((POWER(F1256,2))+POWER(Päälaskenta!E$24*F1256,2))+Päälaskenta!C$24))</f>
        <v>2.9798989873223301</v>
      </c>
      <c r="W1256" s="8">
        <f t="shared" si="316"/>
        <v>0.62243720605666597</v>
      </c>
      <c r="X1256" s="8">
        <f>Päälaskenta!F$24</f>
        <v>7.0000000000000007E-2</v>
      </c>
      <c r="Y1256" s="8">
        <f t="shared" si="317"/>
        <v>19.3165432269871</v>
      </c>
      <c r="Z1256" s="8">
        <f t="shared" si="309"/>
        <v>1.98906815214024</v>
      </c>
      <c r="AA1256" s="8">
        <f t="shared" si="318"/>
        <v>1.07238955797943</v>
      </c>
      <c r="AC1256" s="8">
        <f t="shared" si="310"/>
        <v>0.103405615518258</v>
      </c>
      <c r="AE1256" s="8">
        <v>1254</v>
      </c>
      <c r="AF1256" s="8">
        <f t="shared" si="320"/>
        <v>24.278382827409001</v>
      </c>
      <c r="AG1256" s="8">
        <f t="shared" si="311"/>
        <v>1.060328676311E-2</v>
      </c>
      <c r="AJ1256" s="132">
        <f>IF(Päälaskenta!$F$28&lt;Kaksitasouoma_matriisi!L1256,Päälaskenta!$C$20*Päälaskenta!$F$28,Päälaskenta!$C$20*Kaksitasouoma_matriisi!L1256)</f>
        <v>1.385</v>
      </c>
      <c r="AK1256" s="134">
        <f>SQRT(Päälaskenta!$D$20^2+(Päälaskenta!$D$20/(1/Päälaskenta!$E$20))^2)</f>
        <v>1.8029999999999999</v>
      </c>
      <c r="AL1256" s="134">
        <f>IF(Päälaskenta!$F$28&lt;Kaksitasouoma_matriisi!L1256,AK1256*Päälaskenta!$F$28*COS(ATAN(1/Päälaskenta!$E$20)),AK1256*Kaksitasouoma_matriisi!L1256*COS(ATAN(1/Päälaskenta!$E$20)))</f>
        <v>0.41599999999999998</v>
      </c>
      <c r="AM1256" s="134"/>
      <c r="AN1256" s="134">
        <f t="shared" si="319"/>
        <v>1.8009999999999999</v>
      </c>
      <c r="AO1256" s="8">
        <f t="shared" si="312"/>
        <v>0.53741943184530905</v>
      </c>
      <c r="AP1256" s="134">
        <f>Refererenssiarvoja!$B$16*H1256^(1/6)/(Refererenssiarvoja!$B$15^0.5)*(Päälaskenta!$G$28/2)^0.5*(1-AO1256)^(-1.5)</f>
        <v>0.13600000000000001</v>
      </c>
      <c r="AQ1256" s="8">
        <f>Refererenssiarvoja!$B$16*Kaksitasouoma_matriisi!O1256^(1/6)/(SQRT((2*Refererenssiarvoja!$B$15)/(Päälaskenta!$F$31*Päälaskenta!$G$31*Päälaskenta!$F$28))+SQRT(Refererenssiarvoja!$B$15)/Refererenssiarvoja!$B$17*LN(Kaksitasouoma_matriisi!L1256/Päälaskenta!$F$28))</f>
        <v>-0.300253915655189</v>
      </c>
      <c r="AR1256" s="8">
        <f>Refererenssiarvoja!$B$16*Kaksitasouoma_matriisi!O1256^(1/6)/(SQRT((2*Refererenssiarvoja!$B$15)/(Päälaskenta!$F$31*Päälaskenta!$G$31*L1256)))</f>
        <v>0.29824061926034701</v>
      </c>
    </row>
    <row r="1257" spans="1:44" x14ac:dyDescent="0.2">
      <c r="A1257" s="8">
        <v>1255</v>
      </c>
      <c r="B1257" s="8">
        <f>IF(Päälaskenta!C$7,Päälaskenta!E$7,Päälaskenta!G$5)</f>
        <v>2.5</v>
      </c>
      <c r="C1257" s="56">
        <v>0.745</v>
      </c>
      <c r="D1257" s="93">
        <f t="shared" si="305"/>
        <v>3.3557000000000001</v>
      </c>
      <c r="E1257" s="8">
        <f>IF(Päälaskenta!$C$26,Kaksitasouoma_matriisi!AP1257,Kaksitasouoma_matriisi!AC1257)</f>
        <v>0.103405615518258</v>
      </c>
      <c r="F1257" s="56">
        <f>IF(D1257&lt;Päälaskenta!H$24,(SQRT(POWER(Päälaskenta!C$24/(2*Päälaskenta!E$24),2)+(D1257/Päälaskenta!E$24))-Päälaskenta!C$24/(2*Päälaskenta!E$24)),IF(D1257=Päälaskenta!H$24,Päälaskenta!D$24,Päälaskenta!D$24+(SQRT(POWER((Päälaskenta!C$20+Päälaskenta!G$24)/(2*Päälaskenta!E$20),2)+((D1257-Päälaskenta!H$24)/Päälaskenta!E$20))-(Päälaskenta!C$20+Päälaskenta!G$24)/(2*Päälaskenta!E$20))))</f>
        <v>0.97699999999999998</v>
      </c>
      <c r="G1257" s="57">
        <f>IF(F1257&gt;Päälaskenta!D$24,(2*SQRT((POWER(Päälaskenta!D$24,2))+POWER(Päälaskenta!E$24*Päälaskenta!D$24,2))+Päälaskenta!C$24)+(2*SQRT((POWER((F1257-Päälaskenta!D$24),2))+POWER(Päälaskenta!E$20*(F1257-Päälaskenta!D$24),2))+Päälaskenta!C$20),(2*SQRT((POWER(F1257,2))+POWER(Päälaskenta!E$24*F1257,2))+Päälaskenta!C$24))</f>
        <v>8.98</v>
      </c>
      <c r="H1257" s="57">
        <f t="shared" si="306"/>
        <v>0.37</v>
      </c>
      <c r="I1257" s="62">
        <f t="shared" si="307"/>
        <v>2.2342999999999998E-2</v>
      </c>
      <c r="J1257" s="8">
        <f>IF(F1257&lt;Päälaskenta!$D$24,0,Kaksitasouoma_matriisi!F1257-Päälaskenta!$D$24)</f>
        <v>0.27700000000000002</v>
      </c>
      <c r="L1257" s="8">
        <f>IF(F1257&gt;Päälaskenta!D$24,F1257-Päälaskenta!D$24,0)</f>
        <v>0.27700000000000002</v>
      </c>
      <c r="M1257" s="8">
        <f>IF(F1257&gt;Päälaskenta!D$24,(Päälaskenta!C$20+(Päälaskenta!E$20*(Kaksitasouoma_matriisi!F1257-Päälaskenta!D$24)))*(Kaksitasouoma_matriisi!F1257-Päälaskenta!D$24),0)</f>
        <v>1.5000935</v>
      </c>
      <c r="N1257" s="8">
        <f>IF(F1257&gt;Päälaskenta!D$24,(2*SQRT((POWER((F1257-Päälaskenta!D$24),2))+POWER(Päälaskenta!E$20*(F1257-Päälaskenta!D$24),2))+Päälaskenta!C$20),0)</f>
        <v>5.9987377033035196</v>
      </c>
      <c r="O1257" s="8">
        <f t="shared" si="313"/>
        <v>0.250068193375732</v>
      </c>
      <c r="P1257" s="8">
        <f>IF(Päälaskenta!$C$29,IF(L1257&gt;Päälaskenta!$F$28,Kaksitasouoma_matriisi!AQ1257,Kaksitasouoma_matriisi!AR1257),Päälaskenta!$F$20)</f>
        <v>0.12</v>
      </c>
      <c r="Q1257" s="8">
        <f t="shared" si="314"/>
        <v>4.9618396004218903</v>
      </c>
      <c r="R1257" s="8">
        <f t="shared" si="308"/>
        <v>0.51093184785975898</v>
      </c>
      <c r="S1257" s="8">
        <f t="shared" si="315"/>
        <v>0.34060000117310002</v>
      </c>
      <c r="U1257" s="93">
        <f>IF(F1257&gt;Päälaskenta!D$24,Päälaskenta!H$24+L1257*Päälaskenta!G$24,F1257*Päälaskenta!C$24 + F1257*F1257*Päälaskenta!E$24)</f>
        <v>1.8548</v>
      </c>
      <c r="V1257" s="8">
        <f>IF(F1257&gt;Päälaskenta!D$24,2*SQRT(POWER(Päälaskenta!D$24,2)+POWER(Päälaskenta!E$24*Päälaskenta!D$24,2))+Päälaskenta!C$24,(2*SQRT((POWER(F1257,2))+POWER(Päälaskenta!E$24*F1257,2))+Päälaskenta!C$24))</f>
        <v>2.9798989873223301</v>
      </c>
      <c r="W1257" s="8">
        <f t="shared" si="316"/>
        <v>0.62243720605666597</v>
      </c>
      <c r="X1257" s="8">
        <f>Päälaskenta!F$24</f>
        <v>7.0000000000000007E-2</v>
      </c>
      <c r="Y1257" s="8">
        <f t="shared" si="317"/>
        <v>19.3165432269871</v>
      </c>
      <c r="Z1257" s="8">
        <f t="shared" si="309"/>
        <v>1.98906815214024</v>
      </c>
      <c r="AA1257" s="8">
        <f t="shared" si="318"/>
        <v>1.07238955797943</v>
      </c>
      <c r="AC1257" s="8">
        <f t="shared" si="310"/>
        <v>0.103405615518258</v>
      </c>
      <c r="AE1257" s="8">
        <v>1255</v>
      </c>
      <c r="AF1257" s="8">
        <f t="shared" si="320"/>
        <v>24.278382827409001</v>
      </c>
      <c r="AG1257" s="8">
        <f t="shared" si="311"/>
        <v>1.060328676311E-2</v>
      </c>
      <c r="AJ1257" s="132">
        <f>IF(Päälaskenta!$F$28&lt;Kaksitasouoma_matriisi!L1257,Päälaskenta!$C$20*Päälaskenta!$F$28,Päälaskenta!$C$20*Kaksitasouoma_matriisi!L1257)</f>
        <v>1.385</v>
      </c>
      <c r="AK1257" s="134">
        <f>SQRT(Päälaskenta!$D$20^2+(Päälaskenta!$D$20/(1/Päälaskenta!$E$20))^2)</f>
        <v>1.8029999999999999</v>
      </c>
      <c r="AL1257" s="134">
        <f>IF(Päälaskenta!$F$28&lt;Kaksitasouoma_matriisi!L1257,AK1257*Päälaskenta!$F$28*COS(ATAN(1/Päälaskenta!$E$20)),AK1257*Kaksitasouoma_matriisi!L1257*COS(ATAN(1/Päälaskenta!$E$20)))</f>
        <v>0.41599999999999998</v>
      </c>
      <c r="AM1257" s="134"/>
      <c r="AN1257" s="134">
        <f t="shared" si="319"/>
        <v>1.8009999999999999</v>
      </c>
      <c r="AO1257" s="8">
        <f t="shared" si="312"/>
        <v>0.53669875137825196</v>
      </c>
      <c r="AP1257" s="134">
        <f>Refererenssiarvoja!$B$16*H1257^(1/6)/(Refererenssiarvoja!$B$15^0.5)*(Päälaskenta!$G$28/2)^0.5*(1-AO1257)^(-1.5)</f>
        <v>0.13600000000000001</v>
      </c>
      <c r="AQ1257" s="8">
        <f>Refererenssiarvoja!$B$16*Kaksitasouoma_matriisi!O1257^(1/6)/(SQRT((2*Refererenssiarvoja!$B$15)/(Päälaskenta!$F$31*Päälaskenta!$G$31*Päälaskenta!$F$28))+SQRT(Refererenssiarvoja!$B$15)/Refererenssiarvoja!$B$17*LN(Kaksitasouoma_matriisi!L1257/Päälaskenta!$F$28))</f>
        <v>-0.300253915655189</v>
      </c>
      <c r="AR1257" s="8">
        <f>Refererenssiarvoja!$B$16*Kaksitasouoma_matriisi!O1257^(1/6)/(SQRT((2*Refererenssiarvoja!$B$15)/(Päälaskenta!$F$31*Päälaskenta!$G$31*L1257)))</f>
        <v>0.29824061926034701</v>
      </c>
    </row>
    <row r="1258" spans="1:44" x14ac:dyDescent="0.2">
      <c r="A1258" s="8">
        <v>1256</v>
      </c>
      <c r="B1258" s="8">
        <f>IF(Päälaskenta!C$7,Päälaskenta!E$7,Päälaskenta!G$5)</f>
        <v>2.5</v>
      </c>
      <c r="C1258" s="56">
        <v>0.74399999999999999</v>
      </c>
      <c r="D1258" s="93">
        <f t="shared" si="305"/>
        <v>3.3601999999999999</v>
      </c>
      <c r="E1258" s="8">
        <f>IF(Päälaskenta!$C$26,Kaksitasouoma_matriisi!AP1258,Kaksitasouoma_matriisi!AC1258)</f>
        <v>0.103412276650582</v>
      </c>
      <c r="F1258" s="56">
        <f>IF(D1258&lt;Päälaskenta!H$24,(SQRT(POWER(Päälaskenta!C$24/(2*Päälaskenta!E$24),2)+(D1258/Päälaskenta!E$24))-Päälaskenta!C$24/(2*Päälaskenta!E$24)),IF(D1258=Päälaskenta!H$24,Päälaskenta!D$24,Päälaskenta!D$24+(SQRT(POWER((Päälaskenta!C$20+Päälaskenta!G$24)/(2*Päälaskenta!E$20),2)+((D1258-Päälaskenta!H$24)/Päälaskenta!E$20))-(Päälaskenta!C$20+Päälaskenta!G$24)/(2*Päälaskenta!E$20))))</f>
        <v>0.97799999999999998</v>
      </c>
      <c r="G1258" s="57">
        <f>IF(F1258&gt;Päälaskenta!D$24,(2*SQRT((POWER(Päälaskenta!D$24,2))+POWER(Päälaskenta!E$24*Päälaskenta!D$24,2))+Päälaskenta!C$24)+(2*SQRT((POWER((F1258-Päälaskenta!D$24),2))+POWER(Päälaskenta!E$20*(F1258-Päälaskenta!D$24),2))+Päälaskenta!C$20),(2*SQRT((POWER(F1258,2))+POWER(Päälaskenta!E$24*F1258,2))+Päälaskenta!C$24))</f>
        <v>8.98</v>
      </c>
      <c r="H1258" s="57">
        <f t="shared" si="306"/>
        <v>0.37</v>
      </c>
      <c r="I1258" s="62">
        <f t="shared" si="307"/>
        <v>2.2284999999999999E-2</v>
      </c>
      <c r="J1258" s="8">
        <f>IF(F1258&lt;Päälaskenta!$D$24,0,Kaksitasouoma_matriisi!F1258-Päälaskenta!$D$24)</f>
        <v>0.27800000000000002</v>
      </c>
      <c r="L1258" s="8">
        <f>IF(F1258&gt;Päälaskenta!D$24,F1258-Päälaskenta!D$24,0)</f>
        <v>0.27800000000000002</v>
      </c>
      <c r="M1258" s="8">
        <f>IF(F1258&gt;Päälaskenta!D$24,(Päälaskenta!C$20+(Päälaskenta!E$20*(Kaksitasouoma_matriisi!F1258-Päälaskenta!D$24)))*(Kaksitasouoma_matriisi!F1258-Päälaskenta!D$24),0)</f>
        <v>1.5059260000000001</v>
      </c>
      <c r="N1258" s="8">
        <f>IF(F1258&gt;Päälaskenta!D$24,(2*SQRT((POWER((F1258-Päälaskenta!D$24),2))+POWER(Päälaskenta!E$20*(F1258-Päälaskenta!D$24),2))+Päälaskenta!C$20),0)</f>
        <v>6.0023432545789897</v>
      </c>
      <c r="O1258" s="8">
        <f t="shared" si="313"/>
        <v>0.25088968360001401</v>
      </c>
      <c r="P1258" s="8">
        <f>IF(Päälaskenta!$C$29,IF(L1258&gt;Päälaskenta!$F$28,Kaksitasouoma_matriisi!AQ1258,Kaksitasouoma_matriisi!AR1258),Päälaskenta!$F$20)</f>
        <v>0.12</v>
      </c>
      <c r="Q1258" s="8">
        <f t="shared" si="314"/>
        <v>4.9920346137962399</v>
      </c>
      <c r="R1258" s="8">
        <f t="shared" si="308"/>
        <v>0.51252389129376097</v>
      </c>
      <c r="S1258" s="8">
        <f t="shared" si="315"/>
        <v>0.34033803207711499</v>
      </c>
      <c r="U1258" s="93">
        <f>IF(F1258&gt;Päälaskenta!D$24,Päälaskenta!H$24+L1258*Päälaskenta!G$24,F1258*Päälaskenta!C$24 + F1258*F1258*Päälaskenta!E$24)</f>
        <v>1.8572</v>
      </c>
      <c r="V1258" s="8">
        <f>IF(F1258&gt;Päälaskenta!D$24,2*SQRT(POWER(Päälaskenta!D$24,2)+POWER(Päälaskenta!E$24*Päälaskenta!D$24,2))+Päälaskenta!C$24,(2*SQRT((POWER(F1258,2))+POWER(Päälaskenta!E$24*F1258,2))+Päälaskenta!C$24))</f>
        <v>2.9798989873223301</v>
      </c>
      <c r="W1258" s="8">
        <f t="shared" si="316"/>
        <v>0.62324260248460195</v>
      </c>
      <c r="X1258" s="8">
        <f>Päälaskenta!F$24</f>
        <v>7.0000000000000007E-2</v>
      </c>
      <c r="Y1258" s="8">
        <f t="shared" si="317"/>
        <v>19.358218606570102</v>
      </c>
      <c r="Z1258" s="8">
        <f t="shared" si="309"/>
        <v>1.98747610870624</v>
      </c>
      <c r="AA1258" s="8">
        <f t="shared" si="318"/>
        <v>1.0701465155644201</v>
      </c>
      <c r="AC1258" s="8">
        <f t="shared" si="310"/>
        <v>0.103412276650582</v>
      </c>
      <c r="AE1258" s="8">
        <v>1256</v>
      </c>
      <c r="AF1258" s="8">
        <f t="shared" si="320"/>
        <v>24.350253220366302</v>
      </c>
      <c r="AG1258" s="8">
        <f t="shared" si="311"/>
        <v>1.0540787391449201E-2</v>
      </c>
      <c r="AJ1258" s="132">
        <f>IF(Päälaskenta!$F$28&lt;Kaksitasouoma_matriisi!L1258,Päälaskenta!$C$20*Päälaskenta!$F$28,Päälaskenta!$C$20*Kaksitasouoma_matriisi!L1258)</f>
        <v>1.39</v>
      </c>
      <c r="AK1258" s="134">
        <f>SQRT(Päälaskenta!$D$20^2+(Päälaskenta!$D$20/(1/Päälaskenta!$E$20))^2)</f>
        <v>1.8029999999999999</v>
      </c>
      <c r="AL1258" s="134">
        <f>IF(Päälaskenta!$F$28&lt;Kaksitasouoma_matriisi!L1258,AK1258*Päälaskenta!$F$28*COS(ATAN(1/Päälaskenta!$E$20)),AK1258*Kaksitasouoma_matriisi!L1258*COS(ATAN(1/Päälaskenta!$E$20)))</f>
        <v>0.41699999999999998</v>
      </c>
      <c r="AM1258" s="134"/>
      <c r="AN1258" s="134">
        <f t="shared" si="319"/>
        <v>1.8069999999999999</v>
      </c>
      <c r="AO1258" s="8">
        <f t="shared" si="312"/>
        <v>0.53776560918992899</v>
      </c>
      <c r="AP1258" s="134">
        <f>Refererenssiarvoja!$B$16*H1258^(1/6)/(Refererenssiarvoja!$B$15^0.5)*(Päälaskenta!$G$28/2)^0.5*(1-AO1258)^(-1.5)</f>
        <v>0.13600000000000001</v>
      </c>
      <c r="AQ1258" s="8">
        <f>Refererenssiarvoja!$B$16*Kaksitasouoma_matriisi!O1258^(1/6)/(SQRT((2*Refererenssiarvoja!$B$15)/(Päälaskenta!$F$31*Päälaskenta!$G$31*Päälaskenta!$F$28))+SQRT(Refererenssiarvoja!$B$15)/Refererenssiarvoja!$B$17*LN(Kaksitasouoma_matriisi!L1258/Päälaskenta!$F$28))</f>
        <v>-0.30365932105372501</v>
      </c>
      <c r="AR1258" s="8">
        <f>Refererenssiarvoja!$B$16*Kaksitasouoma_matriisi!O1258^(1/6)/(SQRT((2*Refererenssiarvoja!$B$15)/(Päälaskenta!$F$31*Päälaskenta!$G$31*L1258)))</f>
        <v>0.298941835717008</v>
      </c>
    </row>
    <row r="1259" spans="1:44" x14ac:dyDescent="0.2">
      <c r="A1259" s="8">
        <v>1257</v>
      </c>
      <c r="B1259" s="8">
        <f>IF(Päälaskenta!C$7,Päälaskenta!E$7,Päälaskenta!G$5)</f>
        <v>2.5</v>
      </c>
      <c r="C1259" s="56">
        <v>0.74299999999999999</v>
      </c>
      <c r="D1259" s="93">
        <f t="shared" si="305"/>
        <v>3.3647</v>
      </c>
      <c r="E1259" s="8">
        <f>IF(Päälaskenta!$C$26,Kaksitasouoma_matriisi!AP1259,Kaksitasouoma_matriisi!AC1259)</f>
        <v>0.103412276650582</v>
      </c>
      <c r="F1259" s="56">
        <f>IF(D1259&lt;Päälaskenta!H$24,(SQRT(POWER(Päälaskenta!C$24/(2*Päälaskenta!E$24),2)+(D1259/Päälaskenta!E$24))-Päälaskenta!C$24/(2*Päälaskenta!E$24)),IF(D1259=Päälaskenta!H$24,Päälaskenta!D$24,Päälaskenta!D$24+(SQRT(POWER((Päälaskenta!C$20+Päälaskenta!G$24)/(2*Päälaskenta!E$20),2)+((D1259-Päälaskenta!H$24)/Päälaskenta!E$20))-(Päälaskenta!C$20+Päälaskenta!G$24)/(2*Päälaskenta!E$20))))</f>
        <v>0.97799999999999998</v>
      </c>
      <c r="G1259" s="57">
        <f>IF(F1259&gt;Päälaskenta!D$24,(2*SQRT((POWER(Päälaskenta!D$24,2))+POWER(Päälaskenta!E$24*Päälaskenta!D$24,2))+Päälaskenta!C$24)+(2*SQRT((POWER((F1259-Päälaskenta!D$24),2))+POWER(Päälaskenta!E$20*(F1259-Päälaskenta!D$24),2))+Päälaskenta!C$20),(2*SQRT((POWER(F1259,2))+POWER(Päälaskenta!E$24*F1259,2))+Päälaskenta!C$24))</f>
        <v>8.98</v>
      </c>
      <c r="H1259" s="57">
        <f t="shared" si="306"/>
        <v>0.37</v>
      </c>
      <c r="I1259" s="62">
        <f t="shared" si="307"/>
        <v>2.2225999999999999E-2</v>
      </c>
      <c r="J1259" s="8">
        <f>IF(F1259&lt;Päälaskenta!$D$24,0,Kaksitasouoma_matriisi!F1259-Päälaskenta!$D$24)</f>
        <v>0.27800000000000002</v>
      </c>
      <c r="L1259" s="8">
        <f>IF(F1259&gt;Päälaskenta!D$24,F1259-Päälaskenta!D$24,0)</f>
        <v>0.27800000000000002</v>
      </c>
      <c r="M1259" s="8">
        <f>IF(F1259&gt;Päälaskenta!D$24,(Päälaskenta!C$20+(Päälaskenta!E$20*(Kaksitasouoma_matriisi!F1259-Päälaskenta!D$24)))*(Kaksitasouoma_matriisi!F1259-Päälaskenta!D$24),0)</f>
        <v>1.5059260000000001</v>
      </c>
      <c r="N1259" s="8">
        <f>IF(F1259&gt;Päälaskenta!D$24,(2*SQRT((POWER((F1259-Päälaskenta!D$24),2))+POWER(Päälaskenta!E$20*(F1259-Päälaskenta!D$24),2))+Päälaskenta!C$20),0)</f>
        <v>6.0023432545789897</v>
      </c>
      <c r="O1259" s="8">
        <f t="shared" si="313"/>
        <v>0.25088968360001401</v>
      </c>
      <c r="P1259" s="8">
        <f>IF(Päälaskenta!$C$29,IF(L1259&gt;Päälaskenta!$F$28,Kaksitasouoma_matriisi!AQ1259,Kaksitasouoma_matriisi!AR1259),Päälaskenta!$F$20)</f>
        <v>0.12</v>
      </c>
      <c r="Q1259" s="8">
        <f t="shared" si="314"/>
        <v>4.9920346137962399</v>
      </c>
      <c r="R1259" s="8">
        <f t="shared" si="308"/>
        <v>0.51252389129376097</v>
      </c>
      <c r="S1259" s="8">
        <f t="shared" si="315"/>
        <v>0.34033803207711499</v>
      </c>
      <c r="U1259" s="93">
        <f>IF(F1259&gt;Päälaskenta!D$24,Päälaskenta!H$24+L1259*Päälaskenta!G$24,F1259*Päälaskenta!C$24 + F1259*F1259*Päälaskenta!E$24)</f>
        <v>1.8572</v>
      </c>
      <c r="V1259" s="8">
        <f>IF(F1259&gt;Päälaskenta!D$24,2*SQRT(POWER(Päälaskenta!D$24,2)+POWER(Päälaskenta!E$24*Päälaskenta!D$24,2))+Päälaskenta!C$24,(2*SQRT((POWER(F1259,2))+POWER(Päälaskenta!E$24*F1259,2))+Päälaskenta!C$24))</f>
        <v>2.9798989873223301</v>
      </c>
      <c r="W1259" s="8">
        <f t="shared" si="316"/>
        <v>0.62324260248460195</v>
      </c>
      <c r="X1259" s="8">
        <f>Päälaskenta!F$24</f>
        <v>7.0000000000000007E-2</v>
      </c>
      <c r="Y1259" s="8">
        <f t="shared" si="317"/>
        <v>19.358218606570102</v>
      </c>
      <c r="Z1259" s="8">
        <f t="shared" si="309"/>
        <v>1.98747610870624</v>
      </c>
      <c r="AA1259" s="8">
        <f t="shared" si="318"/>
        <v>1.0701465155644201</v>
      </c>
      <c r="AC1259" s="8">
        <f t="shared" si="310"/>
        <v>0.103412276650582</v>
      </c>
      <c r="AE1259" s="8">
        <v>1257</v>
      </c>
      <c r="AF1259" s="8">
        <f t="shared" si="320"/>
        <v>24.350253220366302</v>
      </c>
      <c r="AG1259" s="8">
        <f t="shared" si="311"/>
        <v>1.0540787391449201E-2</v>
      </c>
      <c r="AJ1259" s="132">
        <f>IF(Päälaskenta!$F$28&lt;Kaksitasouoma_matriisi!L1259,Päälaskenta!$C$20*Päälaskenta!$F$28,Päälaskenta!$C$20*Kaksitasouoma_matriisi!L1259)</f>
        <v>1.39</v>
      </c>
      <c r="AK1259" s="134">
        <f>SQRT(Päälaskenta!$D$20^2+(Päälaskenta!$D$20/(1/Päälaskenta!$E$20))^2)</f>
        <v>1.8029999999999999</v>
      </c>
      <c r="AL1259" s="134">
        <f>IF(Päälaskenta!$F$28&lt;Kaksitasouoma_matriisi!L1259,AK1259*Päälaskenta!$F$28*COS(ATAN(1/Päälaskenta!$E$20)),AK1259*Kaksitasouoma_matriisi!L1259*COS(ATAN(1/Päälaskenta!$E$20)))</f>
        <v>0.41699999999999998</v>
      </c>
      <c r="AM1259" s="134"/>
      <c r="AN1259" s="134">
        <f t="shared" si="319"/>
        <v>1.8069999999999999</v>
      </c>
      <c r="AO1259" s="8">
        <f t="shared" si="312"/>
        <v>0.53704639343775096</v>
      </c>
      <c r="AP1259" s="134">
        <f>Refererenssiarvoja!$B$16*H1259^(1/6)/(Refererenssiarvoja!$B$15^0.5)*(Päälaskenta!$G$28/2)^0.5*(1-AO1259)^(-1.5)</f>
        <v>0.13600000000000001</v>
      </c>
      <c r="AQ1259" s="8">
        <f>Refererenssiarvoja!$B$16*Kaksitasouoma_matriisi!O1259^(1/6)/(SQRT((2*Refererenssiarvoja!$B$15)/(Päälaskenta!$F$31*Päälaskenta!$G$31*Päälaskenta!$F$28))+SQRT(Refererenssiarvoja!$B$15)/Refererenssiarvoja!$B$17*LN(Kaksitasouoma_matriisi!L1259/Päälaskenta!$F$28))</f>
        <v>-0.30365932105372501</v>
      </c>
      <c r="AR1259" s="8">
        <f>Refererenssiarvoja!$B$16*Kaksitasouoma_matriisi!O1259^(1/6)/(SQRT((2*Refererenssiarvoja!$B$15)/(Päälaskenta!$F$31*Päälaskenta!$G$31*L1259)))</f>
        <v>0.298941835717008</v>
      </c>
    </row>
    <row r="1260" spans="1:44" x14ac:dyDescent="0.2">
      <c r="A1260" s="8">
        <v>1258</v>
      </c>
      <c r="B1260" s="8">
        <f>IF(Päälaskenta!C$7,Päälaskenta!E$7,Päälaskenta!G$5)</f>
        <v>2.5</v>
      </c>
      <c r="C1260" s="56">
        <v>0.74199999999999999</v>
      </c>
      <c r="D1260" s="93">
        <f t="shared" si="305"/>
        <v>3.3693</v>
      </c>
      <c r="E1260" s="8">
        <f>IF(Päälaskenta!$C$26,Kaksitasouoma_matriisi!AP1260,Kaksitasouoma_matriisi!AC1260)</f>
        <v>0.103418932437376</v>
      </c>
      <c r="F1260" s="56">
        <f>IF(D1260&lt;Päälaskenta!H$24,(SQRT(POWER(Päälaskenta!C$24/(2*Päälaskenta!E$24),2)+(D1260/Päälaskenta!E$24))-Päälaskenta!C$24/(2*Päälaskenta!E$24)),IF(D1260=Päälaskenta!H$24,Päälaskenta!D$24,Päälaskenta!D$24+(SQRT(POWER((Päälaskenta!C$20+Päälaskenta!G$24)/(2*Päälaskenta!E$20),2)+((D1260-Päälaskenta!H$24)/Päälaskenta!E$20))-(Päälaskenta!C$20+Päälaskenta!G$24)/(2*Päälaskenta!E$20))))</f>
        <v>0.97899999999999998</v>
      </c>
      <c r="G1260" s="57">
        <f>IF(F1260&gt;Päälaskenta!D$24,(2*SQRT((POWER(Päälaskenta!D$24,2))+POWER(Päälaskenta!E$24*Päälaskenta!D$24,2))+Päälaskenta!C$24)+(2*SQRT((POWER((F1260-Päälaskenta!D$24),2))+POWER(Päälaskenta!E$20*(F1260-Päälaskenta!D$24),2))+Päälaskenta!C$20),(2*SQRT((POWER(F1260,2))+POWER(Päälaskenta!E$24*F1260,2))+Päälaskenta!C$24))</f>
        <v>8.99</v>
      </c>
      <c r="H1260" s="57">
        <f t="shared" si="306"/>
        <v>0.37</v>
      </c>
      <c r="I1260" s="62">
        <f t="shared" si="307"/>
        <v>2.2169000000000001E-2</v>
      </c>
      <c r="J1260" s="8">
        <f>IF(F1260&lt;Päälaskenta!$D$24,0,Kaksitasouoma_matriisi!F1260-Päälaskenta!$D$24)</f>
        <v>0.27900000000000003</v>
      </c>
      <c r="L1260" s="8">
        <f>IF(F1260&gt;Päälaskenta!D$24,F1260-Päälaskenta!D$24,0)</f>
        <v>0.27900000000000003</v>
      </c>
      <c r="M1260" s="8">
        <f>IF(F1260&gt;Päälaskenta!D$24,(Päälaskenta!C$20+(Päälaskenta!E$20*(Kaksitasouoma_matriisi!F1260-Päälaskenta!D$24)))*(Kaksitasouoma_matriisi!F1260-Päälaskenta!D$24),0)</f>
        <v>1.5117615</v>
      </c>
      <c r="N1260" s="8">
        <f>IF(F1260&gt;Päälaskenta!D$24,(2*SQRT((POWER((F1260-Päälaskenta!D$24),2))+POWER(Päälaskenta!E$20*(F1260-Päälaskenta!D$24),2))+Päälaskenta!C$20),0)</f>
        <v>6.0059488058544499</v>
      </c>
      <c r="O1260" s="8">
        <f t="shared" si="313"/>
        <v>0.251710686998593</v>
      </c>
      <c r="P1260" s="8">
        <f>IF(Päälaskenta!$C$29,IF(L1260&gt;Päälaskenta!$F$28,Kaksitasouoma_matriisi!AQ1260,Kaksitasouoma_matriisi!AR1260),Päälaskenta!$F$20)</f>
        <v>0.12</v>
      </c>
      <c r="Q1260" s="8">
        <f t="shared" si="314"/>
        <v>5.0223056333425298</v>
      </c>
      <c r="R1260" s="8">
        <f t="shared" si="308"/>
        <v>0.51411198878184305</v>
      </c>
      <c r="S1260" s="8">
        <f t="shared" si="315"/>
        <v>0.34007479935283602</v>
      </c>
      <c r="U1260" s="93">
        <f>IF(F1260&gt;Päälaskenta!D$24,Päälaskenta!H$24+L1260*Päälaskenta!G$24,F1260*Päälaskenta!C$24 + F1260*F1260*Päälaskenta!E$24)</f>
        <v>1.8595999999999999</v>
      </c>
      <c r="V1260" s="8">
        <f>IF(F1260&gt;Päälaskenta!D$24,2*SQRT(POWER(Päälaskenta!D$24,2)+POWER(Päälaskenta!E$24*Päälaskenta!D$24,2))+Päälaskenta!C$24,(2*SQRT((POWER(F1260,2))+POWER(Päälaskenta!E$24*F1260,2))+Päälaskenta!C$24))</f>
        <v>2.9798989873223301</v>
      </c>
      <c r="W1260" s="8">
        <f t="shared" si="316"/>
        <v>0.62404799891253804</v>
      </c>
      <c r="X1260" s="8">
        <f>Päälaskenta!F$24</f>
        <v>7.0000000000000007E-2</v>
      </c>
      <c r="Y1260" s="8">
        <f t="shared" si="317"/>
        <v>19.399929905467701</v>
      </c>
      <c r="Z1260" s="8">
        <f t="shared" si="309"/>
        <v>1.9858880112181601</v>
      </c>
      <c r="AA1260" s="8">
        <f t="shared" si="318"/>
        <v>1.0679113848237001</v>
      </c>
      <c r="AC1260" s="8">
        <f t="shared" si="310"/>
        <v>0.103418932437376</v>
      </c>
      <c r="AE1260" s="8">
        <v>1258</v>
      </c>
      <c r="AF1260" s="8">
        <f t="shared" si="320"/>
        <v>24.422235538810199</v>
      </c>
      <c r="AG1260" s="8">
        <f t="shared" si="311"/>
        <v>1.04787429369456E-2</v>
      </c>
      <c r="AJ1260" s="132">
        <f>IF(Päälaskenta!$F$28&lt;Kaksitasouoma_matriisi!L1260,Päälaskenta!$C$20*Päälaskenta!$F$28,Päälaskenta!$C$20*Kaksitasouoma_matriisi!L1260)</f>
        <v>1.395</v>
      </c>
      <c r="AK1260" s="134">
        <f>SQRT(Päälaskenta!$D$20^2+(Päälaskenta!$D$20/(1/Päälaskenta!$E$20))^2)</f>
        <v>1.8029999999999999</v>
      </c>
      <c r="AL1260" s="134">
        <f>IF(Päälaskenta!$F$28&lt;Kaksitasouoma_matriisi!L1260,AK1260*Päälaskenta!$F$28*COS(ATAN(1/Päälaskenta!$E$20)),AK1260*Kaksitasouoma_matriisi!L1260*COS(ATAN(1/Päälaskenta!$E$20)))</f>
        <v>0.41899999999999998</v>
      </c>
      <c r="AM1260" s="134"/>
      <c r="AN1260" s="134">
        <f t="shared" si="319"/>
        <v>1.8140000000000001</v>
      </c>
      <c r="AO1260" s="8">
        <f t="shared" si="312"/>
        <v>0.53839076366010796</v>
      </c>
      <c r="AP1260" s="134">
        <f>Refererenssiarvoja!$B$16*H1260^(1/6)/(Refererenssiarvoja!$B$15^0.5)*(Päälaskenta!$G$28/2)^0.5*(1-AO1260)^(-1.5)</f>
        <v>0.13600000000000001</v>
      </c>
      <c r="AQ1260" s="8">
        <f>Refererenssiarvoja!$B$16*Kaksitasouoma_matriisi!O1260^(1/6)/(SQRT((2*Refererenssiarvoja!$B$15)/(Päälaskenta!$F$31*Päälaskenta!$G$31*Päälaskenta!$F$28))+SQRT(Refererenssiarvoja!$B$15)/Refererenssiarvoja!$B$17*LN(Kaksitasouoma_matriisi!L1260/Päälaskenta!$F$28))</f>
        <v>-0.30712642638543303</v>
      </c>
      <c r="AR1260" s="8">
        <f>Refererenssiarvoja!$B$16*Kaksitasouoma_matriisi!O1260^(1/6)/(SQRT((2*Refererenssiarvoja!$B$15)/(Päälaskenta!$F$31*Päälaskenta!$G$31*L1260)))</f>
        <v>0.29964213024981001</v>
      </c>
    </row>
    <row r="1261" spans="1:44" x14ac:dyDescent="0.2">
      <c r="A1261" s="8">
        <v>1259</v>
      </c>
      <c r="B1261" s="8">
        <f>IF(Päälaskenta!C$7,Päälaskenta!E$7,Päälaskenta!G$5)</f>
        <v>2.5</v>
      </c>
      <c r="C1261" s="56">
        <v>0.74099999999999999</v>
      </c>
      <c r="D1261" s="93">
        <f t="shared" si="305"/>
        <v>3.3738000000000001</v>
      </c>
      <c r="E1261" s="8">
        <f>IF(Päälaskenta!$C$26,Kaksitasouoma_matriisi!AP1261,Kaksitasouoma_matriisi!AC1261)</f>
        <v>0.103418932437376</v>
      </c>
      <c r="F1261" s="56">
        <f>IF(D1261&lt;Päälaskenta!H$24,(SQRT(POWER(Päälaskenta!C$24/(2*Päälaskenta!E$24),2)+(D1261/Päälaskenta!E$24))-Päälaskenta!C$24/(2*Päälaskenta!E$24)),IF(D1261=Päälaskenta!H$24,Päälaskenta!D$24,Päälaskenta!D$24+(SQRT(POWER((Päälaskenta!C$20+Päälaskenta!G$24)/(2*Päälaskenta!E$20),2)+((D1261-Päälaskenta!H$24)/Päälaskenta!E$20))-(Päälaskenta!C$20+Päälaskenta!G$24)/(2*Päälaskenta!E$20))))</f>
        <v>0.97899999999999998</v>
      </c>
      <c r="G1261" s="57">
        <f>IF(F1261&gt;Päälaskenta!D$24,(2*SQRT((POWER(Päälaskenta!D$24,2))+POWER(Päälaskenta!E$24*Päälaskenta!D$24,2))+Päälaskenta!C$24)+(2*SQRT((POWER((F1261-Päälaskenta!D$24),2))+POWER(Päälaskenta!E$20*(F1261-Päälaskenta!D$24),2))+Päälaskenta!C$20),(2*SQRT((POWER(F1261,2))+POWER(Päälaskenta!E$24*F1261,2))+Päälaskenta!C$24))</f>
        <v>8.99</v>
      </c>
      <c r="H1261" s="57">
        <f t="shared" si="306"/>
        <v>0.38</v>
      </c>
      <c r="I1261" s="62">
        <f t="shared" si="307"/>
        <v>2.1336999999999998E-2</v>
      </c>
      <c r="J1261" s="8">
        <f>IF(F1261&lt;Päälaskenta!$D$24,0,Kaksitasouoma_matriisi!F1261-Päälaskenta!$D$24)</f>
        <v>0.27900000000000003</v>
      </c>
      <c r="L1261" s="8">
        <f>IF(F1261&gt;Päälaskenta!D$24,F1261-Päälaskenta!D$24,0)</f>
        <v>0.27900000000000003</v>
      </c>
      <c r="M1261" s="8">
        <f>IF(F1261&gt;Päälaskenta!D$24,(Päälaskenta!C$20+(Päälaskenta!E$20*(Kaksitasouoma_matriisi!F1261-Päälaskenta!D$24)))*(Kaksitasouoma_matriisi!F1261-Päälaskenta!D$24),0)</f>
        <v>1.5117615</v>
      </c>
      <c r="N1261" s="8">
        <f>IF(F1261&gt;Päälaskenta!D$24,(2*SQRT((POWER((F1261-Päälaskenta!D$24),2))+POWER(Päälaskenta!E$20*(F1261-Päälaskenta!D$24),2))+Päälaskenta!C$20),0)</f>
        <v>6.0059488058544499</v>
      </c>
      <c r="O1261" s="8">
        <f t="shared" si="313"/>
        <v>0.251710686998593</v>
      </c>
      <c r="P1261" s="8">
        <f>IF(Päälaskenta!$C$29,IF(L1261&gt;Päälaskenta!$F$28,Kaksitasouoma_matriisi!AQ1261,Kaksitasouoma_matriisi!AR1261),Päälaskenta!$F$20)</f>
        <v>0.12</v>
      </c>
      <c r="Q1261" s="8">
        <f t="shared" si="314"/>
        <v>5.0223056333425298</v>
      </c>
      <c r="R1261" s="8">
        <f t="shared" si="308"/>
        <v>0.51411198878184305</v>
      </c>
      <c r="S1261" s="8">
        <f t="shared" si="315"/>
        <v>0.34007479935283602</v>
      </c>
      <c r="U1261" s="93">
        <f>IF(F1261&gt;Päälaskenta!D$24,Päälaskenta!H$24+L1261*Päälaskenta!G$24,F1261*Päälaskenta!C$24 + F1261*F1261*Päälaskenta!E$24)</f>
        <v>1.8595999999999999</v>
      </c>
      <c r="V1261" s="8">
        <f>IF(F1261&gt;Päälaskenta!D$24,2*SQRT(POWER(Päälaskenta!D$24,2)+POWER(Päälaskenta!E$24*Päälaskenta!D$24,2))+Päälaskenta!C$24,(2*SQRT((POWER(F1261,2))+POWER(Päälaskenta!E$24*F1261,2))+Päälaskenta!C$24))</f>
        <v>2.9798989873223301</v>
      </c>
      <c r="W1261" s="8">
        <f t="shared" si="316"/>
        <v>0.62404799891253804</v>
      </c>
      <c r="X1261" s="8">
        <f>Päälaskenta!F$24</f>
        <v>7.0000000000000007E-2</v>
      </c>
      <c r="Y1261" s="8">
        <f t="shared" si="317"/>
        <v>19.399929905467701</v>
      </c>
      <c r="Z1261" s="8">
        <f t="shared" si="309"/>
        <v>1.9858880112181601</v>
      </c>
      <c r="AA1261" s="8">
        <f t="shared" si="318"/>
        <v>1.0679113848237001</v>
      </c>
      <c r="AC1261" s="8">
        <f t="shared" si="310"/>
        <v>0.103418932437376</v>
      </c>
      <c r="AE1261" s="8">
        <v>1259</v>
      </c>
      <c r="AF1261" s="8">
        <f t="shared" si="320"/>
        <v>24.422235538810199</v>
      </c>
      <c r="AG1261" s="8">
        <f t="shared" si="311"/>
        <v>1.04787429369456E-2</v>
      </c>
      <c r="AJ1261" s="132">
        <f>IF(Päälaskenta!$F$28&lt;Kaksitasouoma_matriisi!L1261,Päälaskenta!$C$20*Päälaskenta!$F$28,Päälaskenta!$C$20*Kaksitasouoma_matriisi!L1261)</f>
        <v>1.395</v>
      </c>
      <c r="AK1261" s="134">
        <f>SQRT(Päälaskenta!$D$20^2+(Päälaskenta!$D$20/(1/Päälaskenta!$E$20))^2)</f>
        <v>1.8029999999999999</v>
      </c>
      <c r="AL1261" s="134">
        <f>IF(Päälaskenta!$F$28&lt;Kaksitasouoma_matriisi!L1261,AK1261*Päälaskenta!$F$28*COS(ATAN(1/Päälaskenta!$E$20)),AK1261*Kaksitasouoma_matriisi!L1261*COS(ATAN(1/Päälaskenta!$E$20)))</f>
        <v>0.41899999999999998</v>
      </c>
      <c r="AM1261" s="134"/>
      <c r="AN1261" s="134">
        <f t="shared" si="319"/>
        <v>1.8140000000000001</v>
      </c>
      <c r="AO1261" s="8">
        <f t="shared" si="312"/>
        <v>0.53767265398067499</v>
      </c>
      <c r="AP1261" s="134">
        <f>Refererenssiarvoja!$B$16*H1261^(1/6)/(Refererenssiarvoja!$B$15^0.5)*(Päälaskenta!$G$28/2)^0.5*(1-AO1261)^(-1.5)</f>
        <v>0.13700000000000001</v>
      </c>
      <c r="AQ1261" s="8">
        <f>Refererenssiarvoja!$B$16*Kaksitasouoma_matriisi!O1261^(1/6)/(SQRT((2*Refererenssiarvoja!$B$15)/(Päälaskenta!$F$31*Päälaskenta!$G$31*Päälaskenta!$F$28))+SQRT(Refererenssiarvoja!$B$15)/Refererenssiarvoja!$B$17*LN(Kaksitasouoma_matriisi!L1261/Päälaskenta!$F$28))</f>
        <v>-0.30712642638543303</v>
      </c>
      <c r="AR1261" s="8">
        <f>Refererenssiarvoja!$B$16*Kaksitasouoma_matriisi!O1261^(1/6)/(SQRT((2*Refererenssiarvoja!$B$15)/(Päälaskenta!$F$31*Päälaskenta!$G$31*L1261)))</f>
        <v>0.29964213024981001</v>
      </c>
    </row>
    <row r="1262" spans="1:44" x14ac:dyDescent="0.2">
      <c r="A1262" s="8">
        <v>1260</v>
      </c>
      <c r="B1262" s="8">
        <f>IF(Päälaskenta!C$7,Päälaskenta!E$7,Päälaskenta!G$5)</f>
        <v>2.5</v>
      </c>
      <c r="C1262" s="56">
        <v>0.74</v>
      </c>
      <c r="D1262" s="93">
        <f t="shared" si="305"/>
        <v>3.3784000000000001</v>
      </c>
      <c r="E1262" s="8">
        <f>IF(Päälaskenta!$C$26,Kaksitasouoma_matriisi!AP1262,Kaksitasouoma_matriisi!AC1262)</f>
        <v>0.103425582885074</v>
      </c>
      <c r="F1262" s="56">
        <f>IF(D1262&lt;Päälaskenta!H$24,(SQRT(POWER(Päälaskenta!C$24/(2*Päälaskenta!E$24),2)+(D1262/Päälaskenta!E$24))-Päälaskenta!C$24/(2*Päälaskenta!E$24)),IF(D1262=Päälaskenta!H$24,Päälaskenta!D$24,Päälaskenta!D$24+(SQRT(POWER((Päälaskenta!C$20+Päälaskenta!G$24)/(2*Päälaskenta!E$20),2)+((D1262-Päälaskenta!H$24)/Päälaskenta!E$20))-(Päälaskenta!C$20+Päälaskenta!G$24)/(2*Päälaskenta!E$20))))</f>
        <v>0.98</v>
      </c>
      <c r="G1262" s="57">
        <f>IF(F1262&gt;Päälaskenta!D$24,(2*SQRT((POWER(Päälaskenta!D$24,2))+POWER(Päälaskenta!E$24*Päälaskenta!D$24,2))+Päälaskenta!C$24)+(2*SQRT((POWER((F1262-Päälaskenta!D$24),2))+POWER(Päälaskenta!E$20*(F1262-Päälaskenta!D$24),2))+Päälaskenta!C$20),(2*SQRT((POWER(F1262,2))+POWER(Päälaskenta!E$24*F1262,2))+Päälaskenta!C$24))</f>
        <v>8.99</v>
      </c>
      <c r="H1262" s="57">
        <f t="shared" si="306"/>
        <v>0.38</v>
      </c>
      <c r="I1262" s="62">
        <f t="shared" si="307"/>
        <v>2.1281999999999999E-2</v>
      </c>
      <c r="J1262" s="8">
        <f>IF(F1262&lt;Päälaskenta!$D$24,0,Kaksitasouoma_matriisi!F1262-Päälaskenta!$D$24)</f>
        <v>0.28000000000000003</v>
      </c>
      <c r="L1262" s="8">
        <f>IF(F1262&gt;Päälaskenta!D$24,F1262-Päälaskenta!D$24,0)</f>
        <v>0.28000000000000003</v>
      </c>
      <c r="M1262" s="8">
        <f>IF(F1262&gt;Päälaskenta!D$24,(Päälaskenta!C$20+(Päälaskenta!E$20*(Kaksitasouoma_matriisi!F1262-Päälaskenta!D$24)))*(Kaksitasouoma_matriisi!F1262-Päälaskenta!D$24),0)</f>
        <v>1.5176000000000001</v>
      </c>
      <c r="N1262" s="8">
        <f>IF(F1262&gt;Päälaskenta!D$24,(2*SQRT((POWER((F1262-Päälaskenta!D$24),2))+POWER(Päälaskenta!E$20*(F1262-Päälaskenta!D$24),2))+Päälaskenta!C$20),0)</f>
        <v>6.0095543571299199</v>
      </c>
      <c r="O1262" s="8">
        <f t="shared" si="313"/>
        <v>0.25253120444770999</v>
      </c>
      <c r="P1262" s="8">
        <f>IF(Päälaskenta!$C$29,IF(L1262&gt;Päälaskenta!$F$28,Kaksitasouoma_matriisi!AQ1262,Kaksitasouoma_matriisi!AR1262),Päälaskenta!$F$20)</f>
        <v>0.12</v>
      </c>
      <c r="Q1262" s="8">
        <f t="shared" si="314"/>
        <v>5.0526525958326003</v>
      </c>
      <c r="R1262" s="8">
        <f t="shared" si="308"/>
        <v>0.51569614854540102</v>
      </c>
      <c r="S1262" s="8">
        <f t="shared" si="315"/>
        <v>0.33981032455548299</v>
      </c>
      <c r="U1262" s="93">
        <f>IF(F1262&gt;Päälaskenta!D$24,Päälaskenta!H$24+L1262*Päälaskenta!G$24,F1262*Päälaskenta!C$24 + F1262*F1262*Päälaskenta!E$24)</f>
        <v>1.8620000000000001</v>
      </c>
      <c r="V1262" s="8">
        <f>IF(F1262&gt;Päälaskenta!D$24,2*SQRT(POWER(Päälaskenta!D$24,2)+POWER(Päälaskenta!E$24*Päälaskenta!D$24,2))+Päälaskenta!C$24,(2*SQRT((POWER(F1262,2))+POWER(Päälaskenta!E$24*F1262,2))+Päälaskenta!C$24))</f>
        <v>2.9798989873223301</v>
      </c>
      <c r="W1262" s="8">
        <f t="shared" si="316"/>
        <v>0.62485339534047502</v>
      </c>
      <c r="X1262" s="8">
        <f>Päälaskenta!F$24</f>
        <v>7.0000000000000007E-2</v>
      </c>
      <c r="Y1262" s="8">
        <f t="shared" si="317"/>
        <v>19.441677108220698</v>
      </c>
      <c r="Z1262" s="8">
        <f t="shared" si="309"/>
        <v>1.9843038514546001</v>
      </c>
      <c r="AA1262" s="8">
        <f t="shared" si="318"/>
        <v>1.0656841307489799</v>
      </c>
      <c r="AC1262" s="8">
        <f t="shared" si="310"/>
        <v>0.103425582885074</v>
      </c>
      <c r="AE1262" s="8">
        <v>1260</v>
      </c>
      <c r="AF1262" s="8">
        <f t="shared" si="320"/>
        <v>24.4943297040533</v>
      </c>
      <c r="AG1262" s="8">
        <f t="shared" si="311"/>
        <v>1.0417149542333399E-2</v>
      </c>
      <c r="AJ1262" s="132">
        <f>IF(Päälaskenta!$F$28&lt;Kaksitasouoma_matriisi!L1262,Päälaskenta!$C$20*Päälaskenta!$F$28,Päälaskenta!$C$20*Kaksitasouoma_matriisi!L1262)</f>
        <v>1.4</v>
      </c>
      <c r="AK1262" s="134">
        <f>SQRT(Päälaskenta!$D$20^2+(Päälaskenta!$D$20/(1/Päälaskenta!$E$20))^2)</f>
        <v>1.8029999999999999</v>
      </c>
      <c r="AL1262" s="134">
        <f>IF(Päälaskenta!$F$28&lt;Kaksitasouoma_matriisi!L1262,AK1262*Päälaskenta!$F$28*COS(ATAN(1/Päälaskenta!$E$20)),AK1262*Kaksitasouoma_matriisi!L1262*COS(ATAN(1/Päälaskenta!$E$20)))</f>
        <v>0.42</v>
      </c>
      <c r="AM1262" s="134"/>
      <c r="AN1262" s="134">
        <f t="shared" si="319"/>
        <v>1.82</v>
      </c>
      <c r="AO1262" s="8">
        <f t="shared" si="312"/>
        <v>0.538716552214066</v>
      </c>
      <c r="AP1262" s="134">
        <f>Refererenssiarvoja!$B$16*H1262^(1/6)/(Refererenssiarvoja!$B$15^0.5)*(Päälaskenta!$G$28/2)^0.5*(1-AO1262)^(-1.5)</f>
        <v>0.13700000000000001</v>
      </c>
      <c r="AQ1262" s="8">
        <f>Refererenssiarvoja!$B$16*Kaksitasouoma_matriisi!O1262^(1/6)/(SQRT((2*Refererenssiarvoja!$B$15)/(Päälaskenta!$F$31*Päälaskenta!$G$31*Päälaskenta!$F$28))+SQRT(Refererenssiarvoja!$B$15)/Refererenssiarvoja!$B$17*LN(Kaksitasouoma_matriisi!L1262/Päälaskenta!$F$28))</f>
        <v>-0.310656945156493</v>
      </c>
      <c r="AR1262" s="8">
        <f>Refererenssiarvoja!$B$16*Kaksitasouoma_matriisi!O1262^(1/6)/(SQRT((2*Refererenssiarvoja!$B$15)/(Päälaskenta!$F$31*Päälaskenta!$G$31*L1262)))</f>
        <v>0.30034150718902197</v>
      </c>
    </row>
    <row r="1263" spans="1:44" x14ac:dyDescent="0.2">
      <c r="A1263" s="8">
        <v>1261</v>
      </c>
      <c r="B1263" s="8">
        <f>IF(Päälaskenta!C$7,Päälaskenta!E$7,Päälaskenta!G$5)</f>
        <v>2.5</v>
      </c>
      <c r="C1263" s="56">
        <v>0.73899999999999999</v>
      </c>
      <c r="D1263" s="93">
        <f t="shared" si="305"/>
        <v>3.3828999999999998</v>
      </c>
      <c r="E1263" s="8">
        <f>IF(Päälaskenta!$C$26,Kaksitasouoma_matriisi!AP1263,Kaksitasouoma_matriisi!AC1263)</f>
        <v>0.103425582885074</v>
      </c>
      <c r="F1263" s="56">
        <f>IF(D1263&lt;Päälaskenta!H$24,(SQRT(POWER(Päälaskenta!C$24/(2*Päälaskenta!E$24),2)+(D1263/Päälaskenta!E$24))-Päälaskenta!C$24/(2*Päälaskenta!E$24)),IF(D1263=Päälaskenta!H$24,Päälaskenta!D$24,Päälaskenta!D$24+(SQRT(POWER((Päälaskenta!C$20+Päälaskenta!G$24)/(2*Päälaskenta!E$20),2)+((D1263-Päälaskenta!H$24)/Päälaskenta!E$20))-(Päälaskenta!C$20+Päälaskenta!G$24)/(2*Päälaskenta!E$20))))</f>
        <v>0.98</v>
      </c>
      <c r="G1263" s="57">
        <f>IF(F1263&gt;Päälaskenta!D$24,(2*SQRT((POWER(Päälaskenta!D$24,2))+POWER(Päälaskenta!E$24*Päälaskenta!D$24,2))+Päälaskenta!C$24)+(2*SQRT((POWER((F1263-Päälaskenta!D$24),2))+POWER(Päälaskenta!E$20*(F1263-Päälaskenta!D$24),2))+Päälaskenta!C$20),(2*SQRT((POWER(F1263,2))+POWER(Päälaskenta!E$24*F1263,2))+Päälaskenta!C$24))</f>
        <v>8.99</v>
      </c>
      <c r="H1263" s="57">
        <f t="shared" si="306"/>
        <v>0.38</v>
      </c>
      <c r="I1263" s="62">
        <f t="shared" si="307"/>
        <v>2.1224E-2</v>
      </c>
      <c r="J1263" s="8">
        <f>IF(F1263&lt;Päälaskenta!$D$24,0,Kaksitasouoma_matriisi!F1263-Päälaskenta!$D$24)</f>
        <v>0.28000000000000003</v>
      </c>
      <c r="L1263" s="8">
        <f>IF(F1263&gt;Päälaskenta!D$24,F1263-Päälaskenta!D$24,0)</f>
        <v>0.28000000000000003</v>
      </c>
      <c r="M1263" s="8">
        <f>IF(F1263&gt;Päälaskenta!D$24,(Päälaskenta!C$20+(Päälaskenta!E$20*(Kaksitasouoma_matriisi!F1263-Päälaskenta!D$24)))*(Kaksitasouoma_matriisi!F1263-Päälaskenta!D$24),0)</f>
        <v>1.5176000000000001</v>
      </c>
      <c r="N1263" s="8">
        <f>IF(F1263&gt;Päälaskenta!D$24,(2*SQRT((POWER((F1263-Päälaskenta!D$24),2))+POWER(Päälaskenta!E$20*(F1263-Päälaskenta!D$24),2))+Päälaskenta!C$20),0)</f>
        <v>6.0095543571299199</v>
      </c>
      <c r="O1263" s="8">
        <f t="shared" si="313"/>
        <v>0.25253120444770999</v>
      </c>
      <c r="P1263" s="8">
        <f>IF(Päälaskenta!$C$29,IF(L1263&gt;Päälaskenta!$F$28,Kaksitasouoma_matriisi!AQ1263,Kaksitasouoma_matriisi!AR1263),Päälaskenta!$F$20)</f>
        <v>0.12</v>
      </c>
      <c r="Q1263" s="8">
        <f t="shared" si="314"/>
        <v>5.0526525958326003</v>
      </c>
      <c r="R1263" s="8">
        <f t="shared" si="308"/>
        <v>0.51569614854540102</v>
      </c>
      <c r="S1263" s="8">
        <f t="shared" si="315"/>
        <v>0.33981032455548299</v>
      </c>
      <c r="U1263" s="93">
        <f>IF(F1263&gt;Päälaskenta!D$24,Päälaskenta!H$24+L1263*Päälaskenta!G$24,F1263*Päälaskenta!C$24 + F1263*F1263*Päälaskenta!E$24)</f>
        <v>1.8620000000000001</v>
      </c>
      <c r="V1263" s="8">
        <f>IF(F1263&gt;Päälaskenta!D$24,2*SQRT(POWER(Päälaskenta!D$24,2)+POWER(Päälaskenta!E$24*Päälaskenta!D$24,2))+Päälaskenta!C$24,(2*SQRT((POWER(F1263,2))+POWER(Päälaskenta!E$24*F1263,2))+Päälaskenta!C$24))</f>
        <v>2.9798989873223301</v>
      </c>
      <c r="W1263" s="8">
        <f t="shared" si="316"/>
        <v>0.62485339534047502</v>
      </c>
      <c r="X1263" s="8">
        <f>Päälaskenta!F$24</f>
        <v>7.0000000000000007E-2</v>
      </c>
      <c r="Y1263" s="8">
        <f t="shared" si="317"/>
        <v>19.441677108220698</v>
      </c>
      <c r="Z1263" s="8">
        <f t="shared" si="309"/>
        <v>1.9843038514546001</v>
      </c>
      <c r="AA1263" s="8">
        <f t="shared" si="318"/>
        <v>1.0656841307489799</v>
      </c>
      <c r="AC1263" s="8">
        <f t="shared" si="310"/>
        <v>0.103425582885074</v>
      </c>
      <c r="AE1263" s="8">
        <v>1261</v>
      </c>
      <c r="AF1263" s="8">
        <f t="shared" si="320"/>
        <v>24.4943297040533</v>
      </c>
      <c r="AG1263" s="8">
        <f t="shared" si="311"/>
        <v>1.0417149542333399E-2</v>
      </c>
      <c r="AJ1263" s="132">
        <f>IF(Päälaskenta!$F$28&lt;Kaksitasouoma_matriisi!L1263,Päälaskenta!$C$20*Päälaskenta!$F$28,Päälaskenta!$C$20*Kaksitasouoma_matriisi!L1263)</f>
        <v>1.4</v>
      </c>
      <c r="AK1263" s="134">
        <f>SQRT(Päälaskenta!$D$20^2+(Päälaskenta!$D$20/(1/Päälaskenta!$E$20))^2)</f>
        <v>1.8029999999999999</v>
      </c>
      <c r="AL1263" s="134">
        <f>IF(Päälaskenta!$F$28&lt;Kaksitasouoma_matriisi!L1263,AK1263*Päälaskenta!$F$28*COS(ATAN(1/Päälaskenta!$E$20)),AK1263*Kaksitasouoma_matriisi!L1263*COS(ATAN(1/Päälaskenta!$E$20)))</f>
        <v>0.42</v>
      </c>
      <c r="AM1263" s="134"/>
      <c r="AN1263" s="134">
        <f t="shared" si="319"/>
        <v>1.82</v>
      </c>
      <c r="AO1263" s="8">
        <f t="shared" si="312"/>
        <v>0.53799994087912695</v>
      </c>
      <c r="AP1263" s="134">
        <f>Refererenssiarvoja!$B$16*H1263^(1/6)/(Refererenssiarvoja!$B$15^0.5)*(Päälaskenta!$G$28/2)^0.5*(1-AO1263)^(-1.5)</f>
        <v>0.13700000000000001</v>
      </c>
      <c r="AQ1263" s="8">
        <f>Refererenssiarvoja!$B$16*Kaksitasouoma_matriisi!O1263^(1/6)/(SQRT((2*Refererenssiarvoja!$B$15)/(Päälaskenta!$F$31*Päälaskenta!$G$31*Päälaskenta!$F$28))+SQRT(Refererenssiarvoja!$B$15)/Refererenssiarvoja!$B$17*LN(Kaksitasouoma_matriisi!L1263/Päälaskenta!$F$28))</f>
        <v>-0.310656945156493</v>
      </c>
      <c r="AR1263" s="8">
        <f>Refererenssiarvoja!$B$16*Kaksitasouoma_matriisi!O1263^(1/6)/(SQRT((2*Refererenssiarvoja!$B$15)/(Päälaskenta!$F$31*Päälaskenta!$G$31*L1263)))</f>
        <v>0.30034150718902197</v>
      </c>
    </row>
    <row r="1264" spans="1:44" x14ac:dyDescent="0.2">
      <c r="A1264" s="8">
        <v>1262</v>
      </c>
      <c r="B1264" s="8">
        <f>IF(Päälaskenta!C$7,Päälaskenta!E$7,Päälaskenta!G$5)</f>
        <v>2.5</v>
      </c>
      <c r="C1264" s="56">
        <v>0.73799999999999999</v>
      </c>
      <c r="D1264" s="93">
        <f t="shared" si="305"/>
        <v>3.3875000000000002</v>
      </c>
      <c r="E1264" s="8">
        <f>IF(Päälaskenta!$C$26,Kaksitasouoma_matriisi!AP1264,Kaksitasouoma_matriisi!AC1264)</f>
        <v>0.10343222800009701</v>
      </c>
      <c r="F1264" s="56">
        <f>IF(D1264&lt;Päälaskenta!H$24,(SQRT(POWER(Päälaskenta!C$24/(2*Päälaskenta!E$24),2)+(D1264/Päälaskenta!E$24))-Päälaskenta!C$24/(2*Päälaskenta!E$24)),IF(D1264=Päälaskenta!H$24,Päälaskenta!D$24,Päälaskenta!D$24+(SQRT(POWER((Päälaskenta!C$20+Päälaskenta!G$24)/(2*Päälaskenta!E$20),2)+((D1264-Päälaskenta!H$24)/Päälaskenta!E$20))-(Päälaskenta!C$20+Päälaskenta!G$24)/(2*Päälaskenta!E$20))))</f>
        <v>0.98099999999999998</v>
      </c>
      <c r="G1264" s="57">
        <f>IF(F1264&gt;Päälaskenta!D$24,(2*SQRT((POWER(Päälaskenta!D$24,2))+POWER(Päälaskenta!E$24*Päälaskenta!D$24,2))+Päälaskenta!C$24)+(2*SQRT((POWER((F1264-Päälaskenta!D$24),2))+POWER(Päälaskenta!E$20*(F1264-Päälaskenta!D$24),2))+Päälaskenta!C$20),(2*SQRT((POWER(F1264,2))+POWER(Päälaskenta!E$24*F1264,2))+Päälaskenta!C$24))</f>
        <v>8.99</v>
      </c>
      <c r="H1264" s="57">
        <f t="shared" si="306"/>
        <v>0.38</v>
      </c>
      <c r="I1264" s="62">
        <f t="shared" si="307"/>
        <v>2.1170000000000001E-2</v>
      </c>
      <c r="J1264" s="8">
        <f>IF(F1264&lt;Päälaskenta!$D$24,0,Kaksitasouoma_matriisi!F1264-Päälaskenta!$D$24)</f>
        <v>0.28100000000000003</v>
      </c>
      <c r="L1264" s="8">
        <f>IF(F1264&gt;Päälaskenta!D$24,F1264-Päälaskenta!D$24,0)</f>
        <v>0.28100000000000003</v>
      </c>
      <c r="M1264" s="8">
        <f>IF(F1264&gt;Päälaskenta!D$24,(Päälaskenta!C$20+(Päälaskenta!E$20*(Kaksitasouoma_matriisi!F1264-Päälaskenta!D$24)))*(Kaksitasouoma_matriisi!F1264-Päälaskenta!D$24),0)</f>
        <v>1.5234414999999999</v>
      </c>
      <c r="N1264" s="8">
        <f>IF(F1264&gt;Päälaskenta!D$24,(2*SQRT((POWER((F1264-Päälaskenta!D$24),2))+POWER(Päälaskenta!E$20*(F1264-Päälaskenta!D$24),2))+Päälaskenta!C$20),0)</f>
        <v>6.0131599084053802</v>
      </c>
      <c r="O1264" s="8">
        <f t="shared" si="313"/>
        <v>0.25335123682150701</v>
      </c>
      <c r="P1264" s="8">
        <f>IF(Päälaskenta!$C$29,IF(L1264&gt;Päälaskenta!$F$28,Kaksitasouoma_matriisi!AQ1264,Kaksitasouoma_matriisi!AR1264),Päälaskenta!$F$20)</f>
        <v>0.12</v>
      </c>
      <c r="Q1264" s="8">
        <f t="shared" si="314"/>
        <v>5.0830754384552996</v>
      </c>
      <c r="R1264" s="8">
        <f t="shared" si="308"/>
        <v>0.51727637887038502</v>
      </c>
      <c r="S1264" s="8">
        <f t="shared" si="315"/>
        <v>0.33954462896697102</v>
      </c>
      <c r="U1264" s="93">
        <f>IF(F1264&gt;Päälaskenta!D$24,Päälaskenta!H$24+L1264*Päälaskenta!G$24,F1264*Päälaskenta!C$24 + F1264*F1264*Päälaskenta!E$24)</f>
        <v>1.8644000000000001</v>
      </c>
      <c r="V1264" s="8">
        <f>IF(F1264&gt;Päälaskenta!D$24,2*SQRT(POWER(Päälaskenta!D$24,2)+POWER(Päälaskenta!E$24*Päälaskenta!D$24,2))+Päälaskenta!C$24,(2*SQRT((POWER(F1264,2))+POWER(Päälaskenta!E$24*F1264,2))+Päälaskenta!C$24))</f>
        <v>2.9798989873223301</v>
      </c>
      <c r="W1264" s="8">
        <f t="shared" si="316"/>
        <v>0.62565879176841099</v>
      </c>
      <c r="X1264" s="8">
        <f>Päälaskenta!F$24</f>
        <v>7.0000000000000007E-2</v>
      </c>
      <c r="Y1264" s="8">
        <f t="shared" si="317"/>
        <v>19.4834601993965</v>
      </c>
      <c r="Z1264" s="8">
        <f t="shared" si="309"/>
        <v>1.98272362112961</v>
      </c>
      <c r="AA1264" s="8">
        <f t="shared" si="318"/>
        <v>1.0634647184775901</v>
      </c>
      <c r="AC1264" s="8">
        <f t="shared" si="310"/>
        <v>0.10343222800009701</v>
      </c>
      <c r="AE1264" s="8">
        <v>1262</v>
      </c>
      <c r="AF1264" s="8">
        <f t="shared" si="320"/>
        <v>24.5665356378518</v>
      </c>
      <c r="AG1264" s="8">
        <f t="shared" si="311"/>
        <v>1.03560033866054E-2</v>
      </c>
      <c r="AJ1264" s="132">
        <f>IF(Päälaskenta!$F$28&lt;Kaksitasouoma_matriisi!L1264,Päälaskenta!$C$20*Päälaskenta!$F$28,Päälaskenta!$C$20*Kaksitasouoma_matriisi!L1264)</f>
        <v>1.405</v>
      </c>
      <c r="AK1264" s="134">
        <f>SQRT(Päälaskenta!$D$20^2+(Päälaskenta!$D$20/(1/Päälaskenta!$E$20))^2)</f>
        <v>1.8029999999999999</v>
      </c>
      <c r="AL1264" s="134">
        <f>IF(Päälaskenta!$F$28&lt;Kaksitasouoma_matriisi!L1264,AK1264*Päälaskenta!$F$28*COS(ATAN(1/Päälaskenta!$E$20)),AK1264*Kaksitasouoma_matriisi!L1264*COS(ATAN(1/Päälaskenta!$E$20)))</f>
        <v>0.42199999999999999</v>
      </c>
      <c r="AM1264" s="134"/>
      <c r="AN1264" s="134">
        <f t="shared" si="319"/>
        <v>1.827</v>
      </c>
      <c r="AO1264" s="8">
        <f t="shared" si="312"/>
        <v>0.53933579335793402</v>
      </c>
      <c r="AP1264" s="134">
        <f>Refererenssiarvoja!$B$16*H1264^(1/6)/(Refererenssiarvoja!$B$15^0.5)*(Päälaskenta!$G$28/2)^0.5*(1-AO1264)^(-1.5)</f>
        <v>0.13700000000000001</v>
      </c>
      <c r="AQ1264" s="8">
        <f>Refererenssiarvoja!$B$16*Kaksitasouoma_matriisi!O1264^(1/6)/(SQRT((2*Refererenssiarvoja!$B$15)/(Päälaskenta!$F$31*Päälaskenta!$G$31*Päälaskenta!$F$28))+SQRT(Refererenssiarvoja!$B$15)/Refererenssiarvoja!$B$17*LN(Kaksitasouoma_matriisi!L1264/Päälaskenta!$F$28))</f>
        <v>-0.31425265475471797</v>
      </c>
      <c r="AR1264" s="8">
        <f>Refererenssiarvoja!$B$16*Kaksitasouoma_matriisi!O1264^(1/6)/(SQRT((2*Refererenssiarvoja!$B$15)/(Päälaskenta!$F$31*Päälaskenta!$G$31*L1264)))</f>
        <v>0.30103997082942102</v>
      </c>
    </row>
    <row r="1265" spans="1:44" x14ac:dyDescent="0.2">
      <c r="A1265" s="8">
        <v>1263</v>
      </c>
      <c r="B1265" s="8">
        <f>IF(Päälaskenta!C$7,Päälaskenta!E$7,Päälaskenta!G$5)</f>
        <v>2.5</v>
      </c>
      <c r="C1265" s="56">
        <v>0.73699999999999999</v>
      </c>
      <c r="D1265" s="93">
        <f t="shared" si="305"/>
        <v>3.3921000000000001</v>
      </c>
      <c r="E1265" s="8">
        <f>IF(Päälaskenta!$C$26,Kaksitasouoma_matriisi!AP1265,Kaksitasouoma_matriisi!AC1265)</f>
        <v>0.103438867788856</v>
      </c>
      <c r="F1265" s="56">
        <f>IF(D1265&lt;Päälaskenta!H$24,(SQRT(POWER(Päälaskenta!C$24/(2*Päälaskenta!E$24),2)+(D1265/Päälaskenta!E$24))-Päälaskenta!C$24/(2*Päälaskenta!E$24)),IF(D1265=Päälaskenta!H$24,Päälaskenta!D$24,Päälaskenta!D$24+(SQRT(POWER((Päälaskenta!C$20+Päälaskenta!G$24)/(2*Päälaskenta!E$20),2)+((D1265-Päälaskenta!H$24)/Päälaskenta!E$20))-(Päälaskenta!C$20+Päälaskenta!G$24)/(2*Päälaskenta!E$20))))</f>
        <v>0.98199999999999998</v>
      </c>
      <c r="G1265" s="57">
        <f>IF(F1265&gt;Päälaskenta!D$24,(2*SQRT((POWER(Päälaskenta!D$24,2))+POWER(Päälaskenta!E$24*Päälaskenta!D$24,2))+Päälaskenta!C$24)+(2*SQRT((POWER((F1265-Päälaskenta!D$24),2))+POWER(Päälaskenta!E$20*(F1265-Päälaskenta!D$24),2))+Päälaskenta!C$20),(2*SQRT((POWER(F1265,2))+POWER(Päälaskenta!E$24*F1265,2))+Päälaskenta!C$24))</f>
        <v>9</v>
      </c>
      <c r="H1265" s="57">
        <f t="shared" si="306"/>
        <v>0.38</v>
      </c>
      <c r="I1265" s="62">
        <f t="shared" si="307"/>
        <v>2.1114999999999998E-2</v>
      </c>
      <c r="J1265" s="8">
        <f>IF(F1265&lt;Päälaskenta!$D$24,0,Kaksitasouoma_matriisi!F1265-Päälaskenta!$D$24)</f>
        <v>0.28199999999999997</v>
      </c>
      <c r="L1265" s="8">
        <f>IF(F1265&gt;Päälaskenta!D$24,F1265-Päälaskenta!D$24,0)</f>
        <v>0.28199999999999997</v>
      </c>
      <c r="M1265" s="8">
        <f>IF(F1265&gt;Päälaskenta!D$24,(Päälaskenta!C$20+(Päälaskenta!E$20*(Kaksitasouoma_matriisi!F1265-Päälaskenta!D$24)))*(Kaksitasouoma_matriisi!F1265-Päälaskenta!D$24),0)</f>
        <v>1.5292859999999999</v>
      </c>
      <c r="N1265" s="8">
        <f>IF(F1265&gt;Päälaskenta!D$24,(2*SQRT((POWER((F1265-Päälaskenta!D$24),2))+POWER(Päälaskenta!E$20*(F1265-Päälaskenta!D$24),2))+Päälaskenta!C$20),0)</f>
        <v>6.0167654596808404</v>
      </c>
      <c r="O1265" s="8">
        <f t="shared" si="313"/>
        <v>0.254170784992028</v>
      </c>
      <c r="P1265" s="8">
        <f>IF(Päälaskenta!$C$29,IF(L1265&gt;Päälaskenta!$F$28,Kaksitasouoma_matriisi!AQ1265,Kaksitasouoma_matriisi!AR1265),Päälaskenta!$F$20)</f>
        <v>0.12</v>
      </c>
      <c r="Q1265" s="8">
        <f t="shared" si="314"/>
        <v>5.1135740988130101</v>
      </c>
      <c r="R1265" s="8">
        <f t="shared" si="308"/>
        <v>0.51885268810542595</v>
      </c>
      <c r="S1265" s="8">
        <f t="shared" si="315"/>
        <v>0.33927773359948799</v>
      </c>
      <c r="U1265" s="93">
        <f>IF(F1265&gt;Päälaskenta!D$24,Päälaskenta!H$24+L1265*Päälaskenta!G$24,F1265*Päälaskenta!C$24 + F1265*F1265*Päälaskenta!E$24)</f>
        <v>1.8668</v>
      </c>
      <c r="V1265" s="8">
        <f>IF(F1265&gt;Päälaskenta!D$24,2*SQRT(POWER(Päälaskenta!D$24,2)+POWER(Päälaskenta!E$24*Päälaskenta!D$24,2))+Päälaskenta!C$24,(2*SQRT((POWER(F1265,2))+POWER(Päälaskenta!E$24*F1265,2))+Päälaskenta!C$24))</f>
        <v>2.9798989873223301</v>
      </c>
      <c r="W1265" s="8">
        <f t="shared" si="316"/>
        <v>0.62646418819634697</v>
      </c>
      <c r="X1265" s="8">
        <f>Päälaskenta!F$24</f>
        <v>7.0000000000000007E-2</v>
      </c>
      <c r="Y1265" s="8">
        <f t="shared" si="317"/>
        <v>19.5252791635892</v>
      </c>
      <c r="Z1265" s="8">
        <f t="shared" si="309"/>
        <v>1.9811473118945699</v>
      </c>
      <c r="AA1265" s="8">
        <f t="shared" si="318"/>
        <v>1.06125311329257</v>
      </c>
      <c r="AC1265" s="8">
        <f t="shared" si="310"/>
        <v>0.103438867788856</v>
      </c>
      <c r="AE1265" s="8">
        <v>1263</v>
      </c>
      <c r="AF1265" s="8">
        <f t="shared" si="320"/>
        <v>24.638853262402201</v>
      </c>
      <c r="AG1265" s="8">
        <f t="shared" si="311"/>
        <v>1.02953006846551E-2</v>
      </c>
      <c r="AJ1265" s="132">
        <f>IF(Päälaskenta!$F$28&lt;Kaksitasouoma_matriisi!L1265,Päälaskenta!$C$20*Päälaskenta!$F$28,Päälaskenta!$C$20*Kaksitasouoma_matriisi!L1265)</f>
        <v>1.41</v>
      </c>
      <c r="AK1265" s="134">
        <f>SQRT(Päälaskenta!$D$20^2+(Päälaskenta!$D$20/(1/Päälaskenta!$E$20))^2)</f>
        <v>1.8029999999999999</v>
      </c>
      <c r="AL1265" s="134">
        <f>IF(Päälaskenta!$F$28&lt;Kaksitasouoma_matriisi!L1265,AK1265*Päälaskenta!$F$28*COS(ATAN(1/Päälaskenta!$E$20)),AK1265*Kaksitasouoma_matriisi!L1265*COS(ATAN(1/Päälaskenta!$E$20)))</f>
        <v>0.42299999999999999</v>
      </c>
      <c r="AM1265" s="134"/>
      <c r="AN1265" s="134">
        <f t="shared" si="319"/>
        <v>1.833</v>
      </c>
      <c r="AO1265" s="8">
        <f t="shared" si="312"/>
        <v>0.54037322012912303</v>
      </c>
      <c r="AP1265" s="134">
        <f>Refererenssiarvoja!$B$16*H1265^(1/6)/(Refererenssiarvoja!$B$15^0.5)*(Päälaskenta!$G$28/2)^0.5*(1-AO1265)^(-1.5)</f>
        <v>0.13800000000000001</v>
      </c>
      <c r="AQ1265" s="8">
        <f>Refererenssiarvoja!$B$16*Kaksitasouoma_matriisi!O1265^(1/6)/(SQRT((2*Refererenssiarvoja!$B$15)/(Päälaskenta!$F$31*Päälaskenta!$G$31*Päälaskenta!$F$28))+SQRT(Refererenssiarvoja!$B$15)/Refererenssiarvoja!$B$17*LN(Kaksitasouoma_matriisi!L1265/Päälaskenta!$F$28))</f>
        <v>-0.31791539945639002</v>
      </c>
      <c r="AR1265" s="8">
        <f>Refererenssiarvoja!$B$16*Kaksitasouoma_matriisi!O1265^(1/6)/(SQRT((2*Refererenssiarvoja!$B$15)/(Päälaskenta!$F$31*Päälaskenta!$G$31*L1265)))</f>
        <v>0.30173752543070298</v>
      </c>
    </row>
    <row r="1266" spans="1:44" x14ac:dyDescent="0.2">
      <c r="A1266" s="8">
        <v>1264</v>
      </c>
      <c r="B1266" s="8">
        <f>IF(Päälaskenta!C$7,Päälaskenta!E$7,Päälaskenta!G$5)</f>
        <v>2.5</v>
      </c>
      <c r="C1266" s="56">
        <v>0.73599999999999999</v>
      </c>
      <c r="D1266" s="93">
        <f t="shared" si="305"/>
        <v>3.3967000000000001</v>
      </c>
      <c r="E1266" s="8">
        <f>IF(Päälaskenta!$C$26,Kaksitasouoma_matriisi!AP1266,Kaksitasouoma_matriisi!AC1266)</f>
        <v>0.103438867788856</v>
      </c>
      <c r="F1266" s="56">
        <f>IF(D1266&lt;Päälaskenta!H$24,(SQRT(POWER(Päälaskenta!C$24/(2*Päälaskenta!E$24),2)+(D1266/Päälaskenta!E$24))-Päälaskenta!C$24/(2*Päälaskenta!E$24)),IF(D1266=Päälaskenta!H$24,Päälaskenta!D$24,Päälaskenta!D$24+(SQRT(POWER((Päälaskenta!C$20+Päälaskenta!G$24)/(2*Päälaskenta!E$20),2)+((D1266-Päälaskenta!H$24)/Päälaskenta!E$20))-(Päälaskenta!C$20+Päälaskenta!G$24)/(2*Päälaskenta!E$20))))</f>
        <v>0.98199999999999998</v>
      </c>
      <c r="G1266" s="57">
        <f>IF(F1266&gt;Päälaskenta!D$24,(2*SQRT((POWER(Päälaskenta!D$24,2))+POWER(Päälaskenta!E$24*Päälaskenta!D$24,2))+Päälaskenta!C$24)+(2*SQRT((POWER((F1266-Päälaskenta!D$24),2))+POWER(Päälaskenta!E$20*(F1266-Päälaskenta!D$24),2))+Päälaskenta!C$20),(2*SQRT((POWER(F1266,2))+POWER(Päälaskenta!E$24*F1266,2))+Päälaskenta!C$24))</f>
        <v>9</v>
      </c>
      <c r="H1266" s="57">
        <f t="shared" si="306"/>
        <v>0.38</v>
      </c>
      <c r="I1266" s="62">
        <f t="shared" si="307"/>
        <v>2.1058E-2</v>
      </c>
      <c r="J1266" s="8">
        <f>IF(F1266&lt;Päälaskenta!$D$24,0,Kaksitasouoma_matriisi!F1266-Päälaskenta!$D$24)</f>
        <v>0.28199999999999997</v>
      </c>
      <c r="L1266" s="8">
        <f>IF(F1266&gt;Päälaskenta!D$24,F1266-Päälaskenta!D$24,0)</f>
        <v>0.28199999999999997</v>
      </c>
      <c r="M1266" s="8">
        <f>IF(F1266&gt;Päälaskenta!D$24,(Päälaskenta!C$20+(Päälaskenta!E$20*(Kaksitasouoma_matriisi!F1266-Päälaskenta!D$24)))*(Kaksitasouoma_matriisi!F1266-Päälaskenta!D$24),0)</f>
        <v>1.5292859999999999</v>
      </c>
      <c r="N1266" s="8">
        <f>IF(F1266&gt;Päälaskenta!D$24,(2*SQRT((POWER((F1266-Päälaskenta!D$24),2))+POWER(Päälaskenta!E$20*(F1266-Päälaskenta!D$24),2))+Päälaskenta!C$20),0)</f>
        <v>6.0167654596808404</v>
      </c>
      <c r="O1266" s="8">
        <f t="shared" si="313"/>
        <v>0.254170784992028</v>
      </c>
      <c r="P1266" s="8">
        <f>IF(Päälaskenta!$C$29,IF(L1266&gt;Päälaskenta!$F$28,Kaksitasouoma_matriisi!AQ1266,Kaksitasouoma_matriisi!AR1266),Päälaskenta!$F$20)</f>
        <v>0.12</v>
      </c>
      <c r="Q1266" s="8">
        <f t="shared" si="314"/>
        <v>5.1135740988130101</v>
      </c>
      <c r="R1266" s="8">
        <f t="shared" si="308"/>
        <v>0.51885268810542595</v>
      </c>
      <c r="S1266" s="8">
        <f t="shared" si="315"/>
        <v>0.33927773359948799</v>
      </c>
      <c r="U1266" s="93">
        <f>IF(F1266&gt;Päälaskenta!D$24,Päälaskenta!H$24+L1266*Päälaskenta!G$24,F1266*Päälaskenta!C$24 + F1266*F1266*Päälaskenta!E$24)</f>
        <v>1.8668</v>
      </c>
      <c r="V1266" s="8">
        <f>IF(F1266&gt;Päälaskenta!D$24,2*SQRT(POWER(Päälaskenta!D$24,2)+POWER(Päälaskenta!E$24*Päälaskenta!D$24,2))+Päälaskenta!C$24,(2*SQRT((POWER(F1266,2))+POWER(Päälaskenta!E$24*F1266,2))+Päälaskenta!C$24))</f>
        <v>2.9798989873223301</v>
      </c>
      <c r="W1266" s="8">
        <f t="shared" si="316"/>
        <v>0.62646418819634697</v>
      </c>
      <c r="X1266" s="8">
        <f>Päälaskenta!F$24</f>
        <v>7.0000000000000007E-2</v>
      </c>
      <c r="Y1266" s="8">
        <f t="shared" si="317"/>
        <v>19.5252791635892</v>
      </c>
      <c r="Z1266" s="8">
        <f t="shared" si="309"/>
        <v>1.9811473118945699</v>
      </c>
      <c r="AA1266" s="8">
        <f t="shared" si="318"/>
        <v>1.06125311329257</v>
      </c>
      <c r="AC1266" s="8">
        <f t="shared" si="310"/>
        <v>0.103438867788856</v>
      </c>
      <c r="AE1266" s="8">
        <v>1264</v>
      </c>
      <c r="AF1266" s="8">
        <f t="shared" si="320"/>
        <v>24.638853262402201</v>
      </c>
      <c r="AG1266" s="8">
        <f t="shared" si="311"/>
        <v>1.02953006846551E-2</v>
      </c>
      <c r="AJ1266" s="132">
        <f>IF(Päälaskenta!$F$28&lt;Kaksitasouoma_matriisi!L1266,Päälaskenta!$C$20*Päälaskenta!$F$28,Päälaskenta!$C$20*Kaksitasouoma_matriisi!L1266)</f>
        <v>1.41</v>
      </c>
      <c r="AK1266" s="134">
        <f>SQRT(Päälaskenta!$D$20^2+(Päälaskenta!$D$20/(1/Päälaskenta!$E$20))^2)</f>
        <v>1.8029999999999999</v>
      </c>
      <c r="AL1266" s="134">
        <f>IF(Päälaskenta!$F$28&lt;Kaksitasouoma_matriisi!L1266,AK1266*Päälaskenta!$F$28*COS(ATAN(1/Päälaskenta!$E$20)),AK1266*Kaksitasouoma_matriisi!L1266*COS(ATAN(1/Päälaskenta!$E$20)))</f>
        <v>0.42299999999999999</v>
      </c>
      <c r="AM1266" s="134"/>
      <c r="AN1266" s="134">
        <f t="shared" si="319"/>
        <v>1.833</v>
      </c>
      <c r="AO1266" s="8">
        <f t="shared" si="312"/>
        <v>0.53964141666912002</v>
      </c>
      <c r="AP1266" s="134">
        <f>Refererenssiarvoja!$B$16*H1266^(1/6)/(Refererenssiarvoja!$B$15^0.5)*(Päälaskenta!$G$28/2)^0.5*(1-AO1266)^(-1.5)</f>
        <v>0.13800000000000001</v>
      </c>
      <c r="AQ1266" s="8">
        <f>Refererenssiarvoja!$B$16*Kaksitasouoma_matriisi!O1266^(1/6)/(SQRT((2*Refererenssiarvoja!$B$15)/(Päälaskenta!$F$31*Päälaskenta!$G$31*Päälaskenta!$F$28))+SQRT(Refererenssiarvoja!$B$15)/Refererenssiarvoja!$B$17*LN(Kaksitasouoma_matriisi!L1266/Päälaskenta!$F$28))</f>
        <v>-0.31791539945639002</v>
      </c>
      <c r="AR1266" s="8">
        <f>Refererenssiarvoja!$B$16*Kaksitasouoma_matriisi!O1266^(1/6)/(SQRT((2*Refererenssiarvoja!$B$15)/(Päälaskenta!$F$31*Päälaskenta!$G$31*L1266)))</f>
        <v>0.30173752543070298</v>
      </c>
    </row>
    <row r="1267" spans="1:44" x14ac:dyDescent="0.2">
      <c r="A1267" s="8">
        <v>1265</v>
      </c>
      <c r="B1267" s="8">
        <f>IF(Päälaskenta!C$7,Päälaskenta!E$7,Päälaskenta!G$5)</f>
        <v>2.5</v>
      </c>
      <c r="C1267" s="56">
        <v>0.73499999999999999</v>
      </c>
      <c r="D1267" s="93">
        <f t="shared" si="305"/>
        <v>3.4014000000000002</v>
      </c>
      <c r="E1267" s="8">
        <f>IF(Päälaskenta!$C$26,Kaksitasouoma_matriisi!AP1267,Kaksitasouoma_matriisi!AC1267)</f>
        <v>0.10344550225775299</v>
      </c>
      <c r="F1267" s="56">
        <f>IF(D1267&lt;Päälaskenta!H$24,(SQRT(POWER(Päälaskenta!C$24/(2*Päälaskenta!E$24),2)+(D1267/Päälaskenta!E$24))-Päälaskenta!C$24/(2*Päälaskenta!E$24)),IF(D1267=Päälaskenta!H$24,Päälaskenta!D$24,Päälaskenta!D$24+(SQRT(POWER((Päälaskenta!C$20+Päälaskenta!G$24)/(2*Päälaskenta!E$20),2)+((D1267-Päälaskenta!H$24)/Päälaskenta!E$20))-(Päälaskenta!C$20+Päälaskenta!G$24)/(2*Päälaskenta!E$20))))</f>
        <v>0.98299999999999998</v>
      </c>
      <c r="G1267" s="57">
        <f>IF(F1267&gt;Päälaskenta!D$24,(2*SQRT((POWER(Päälaskenta!D$24,2))+POWER(Päälaskenta!E$24*Päälaskenta!D$24,2))+Päälaskenta!C$24)+(2*SQRT((POWER((F1267-Päälaskenta!D$24),2))+POWER(Päälaskenta!E$20*(F1267-Päälaskenta!D$24),2))+Päälaskenta!C$20),(2*SQRT((POWER(F1267,2))+POWER(Päälaskenta!E$24*F1267,2))+Päälaskenta!C$24))</f>
        <v>9</v>
      </c>
      <c r="H1267" s="57">
        <f t="shared" si="306"/>
        <v>0.38</v>
      </c>
      <c r="I1267" s="62">
        <f t="shared" si="307"/>
        <v>2.1003000000000001E-2</v>
      </c>
      <c r="J1267" s="8">
        <f>IF(F1267&lt;Päälaskenta!$D$24,0,Kaksitasouoma_matriisi!F1267-Päälaskenta!$D$24)</f>
        <v>0.28299999999999997</v>
      </c>
      <c r="L1267" s="8">
        <f>IF(F1267&gt;Päälaskenta!D$24,F1267-Päälaskenta!D$24,0)</f>
        <v>0.28299999999999997</v>
      </c>
      <c r="M1267" s="8">
        <f>IF(F1267&gt;Päälaskenta!D$24,(Päälaskenta!C$20+(Päälaskenta!E$20*(Kaksitasouoma_matriisi!F1267-Päälaskenta!D$24)))*(Kaksitasouoma_matriisi!F1267-Päälaskenta!D$24),0)</f>
        <v>1.5351334999999999</v>
      </c>
      <c r="N1267" s="8">
        <f>IF(F1267&gt;Päälaskenta!D$24,(2*SQRT((POWER((F1267-Päälaskenta!D$24),2))+POWER(Päälaskenta!E$20*(F1267-Päälaskenta!D$24),2))+Päälaskenta!C$20),0)</f>
        <v>6.0203710109563104</v>
      </c>
      <c r="O1267" s="8">
        <f t="shared" si="313"/>
        <v>0.25498984982923001</v>
      </c>
      <c r="P1267" s="8">
        <f>IF(Päälaskenta!$C$29,IF(L1267&gt;Päälaskenta!$F$28,Kaksitasouoma_matriisi!AQ1267,Kaksitasouoma_matriisi!AR1267),Päälaskenta!$F$20)</f>
        <v>0.12</v>
      </c>
      <c r="Q1267" s="8">
        <f t="shared" si="314"/>
        <v>5.1441485149182702</v>
      </c>
      <c r="R1267" s="8">
        <f t="shared" si="308"/>
        <v>0.52042508466001902</v>
      </c>
      <c r="S1267" s="8">
        <f t="shared" si="315"/>
        <v>0.33900965919903298</v>
      </c>
      <c r="U1267" s="93">
        <f>IF(F1267&gt;Päälaskenta!D$24,Päälaskenta!H$24+L1267*Päälaskenta!G$24,F1267*Päälaskenta!C$24 + F1267*F1267*Päälaskenta!E$24)</f>
        <v>1.8692</v>
      </c>
      <c r="V1267" s="8">
        <f>IF(F1267&gt;Päälaskenta!D$24,2*SQRT(POWER(Päälaskenta!D$24,2)+POWER(Päälaskenta!E$24*Päälaskenta!D$24,2))+Päälaskenta!C$24,(2*SQRT((POWER(F1267,2))+POWER(Päälaskenta!E$24*F1267,2))+Päälaskenta!C$24))</f>
        <v>2.9798989873223301</v>
      </c>
      <c r="W1267" s="8">
        <f t="shared" si="316"/>
        <v>0.62726958462428295</v>
      </c>
      <c r="X1267" s="8">
        <f>Päälaskenta!F$24</f>
        <v>7.0000000000000007E-2</v>
      </c>
      <c r="Y1267" s="8">
        <f t="shared" si="317"/>
        <v>19.567133985419002</v>
      </c>
      <c r="Z1267" s="8">
        <f t="shared" si="309"/>
        <v>1.97957491533998</v>
      </c>
      <c r="AA1267" s="8">
        <f t="shared" si="318"/>
        <v>1.0590492806227201</v>
      </c>
      <c r="AC1267" s="8">
        <f t="shared" si="310"/>
        <v>0.10344550225775299</v>
      </c>
      <c r="AE1267" s="8">
        <v>1265</v>
      </c>
      <c r="AF1267" s="8">
        <f t="shared" si="320"/>
        <v>24.711282500337301</v>
      </c>
      <c r="AG1267" s="8">
        <f t="shared" si="311"/>
        <v>1.0235037686922801E-2</v>
      </c>
      <c r="AJ1267" s="132">
        <f>IF(Päälaskenta!$F$28&lt;Kaksitasouoma_matriisi!L1267,Päälaskenta!$C$20*Päälaskenta!$F$28,Päälaskenta!$C$20*Kaksitasouoma_matriisi!L1267)</f>
        <v>1.415</v>
      </c>
      <c r="AK1267" s="134">
        <f>SQRT(Päälaskenta!$D$20^2+(Päälaskenta!$D$20/(1/Päälaskenta!$E$20))^2)</f>
        <v>1.8029999999999999</v>
      </c>
      <c r="AL1267" s="134">
        <f>IF(Päälaskenta!$F$28&lt;Kaksitasouoma_matriisi!L1267,AK1267*Päälaskenta!$F$28*COS(ATAN(1/Päälaskenta!$E$20)),AK1267*Kaksitasouoma_matriisi!L1267*COS(ATAN(1/Päälaskenta!$E$20)))</f>
        <v>0.42499999999999999</v>
      </c>
      <c r="AM1267" s="134"/>
      <c r="AN1267" s="134">
        <f t="shared" si="319"/>
        <v>1.84</v>
      </c>
      <c r="AO1267" s="8">
        <f t="shared" si="312"/>
        <v>0.54095372493679095</v>
      </c>
      <c r="AP1267" s="134">
        <f>Refererenssiarvoja!$B$16*H1267^(1/6)/(Refererenssiarvoja!$B$15^0.5)*(Päälaskenta!$G$28/2)^0.5*(1-AO1267)^(-1.5)</f>
        <v>0.13800000000000001</v>
      </c>
      <c r="AQ1267" s="8">
        <f>Refererenssiarvoja!$B$16*Kaksitasouoma_matriisi!O1267^(1/6)/(SQRT((2*Refererenssiarvoja!$B$15)/(Päälaskenta!$F$31*Päälaskenta!$G$31*Päälaskenta!$F$28))+SQRT(Refererenssiarvoja!$B$15)/Refererenssiarvoja!$B$17*LN(Kaksitasouoma_matriisi!L1267/Päälaskenta!$F$28))</f>
        <v>-0.32164709360452498</v>
      </c>
      <c r="AR1267" s="8">
        <f>Refererenssiarvoja!$B$16*Kaksitasouoma_matriisi!O1267^(1/6)/(SQRT((2*Refererenssiarvoja!$B$15)/(Päälaskenta!$F$31*Päälaskenta!$G$31*L1267)))</f>
        <v>0.302434175217902</v>
      </c>
    </row>
    <row r="1268" spans="1:44" x14ac:dyDescent="0.2">
      <c r="A1268" s="8">
        <v>1266</v>
      </c>
      <c r="B1268" s="8">
        <f>IF(Päälaskenta!C$7,Päälaskenta!E$7,Päälaskenta!G$5)</f>
        <v>2.5</v>
      </c>
      <c r="C1268" s="56">
        <v>0.73399999999999999</v>
      </c>
      <c r="D1268" s="93">
        <f t="shared" si="305"/>
        <v>3.4060000000000001</v>
      </c>
      <c r="E1268" s="8">
        <f>IF(Päälaskenta!$C$26,Kaksitasouoma_matriisi!AP1268,Kaksitasouoma_matriisi!AC1268)</f>
        <v>0.10344550225775299</v>
      </c>
      <c r="F1268" s="56">
        <f>IF(D1268&lt;Päälaskenta!H$24,(SQRT(POWER(Päälaskenta!C$24/(2*Päälaskenta!E$24),2)+(D1268/Päälaskenta!E$24))-Päälaskenta!C$24/(2*Päälaskenta!E$24)),IF(D1268=Päälaskenta!H$24,Päälaskenta!D$24,Päälaskenta!D$24+(SQRT(POWER((Päälaskenta!C$20+Päälaskenta!G$24)/(2*Päälaskenta!E$20),2)+((D1268-Päälaskenta!H$24)/Päälaskenta!E$20))-(Päälaskenta!C$20+Päälaskenta!G$24)/(2*Päälaskenta!E$20))))</f>
        <v>0.98299999999999998</v>
      </c>
      <c r="G1268" s="57">
        <f>IF(F1268&gt;Päälaskenta!D$24,(2*SQRT((POWER(Päälaskenta!D$24,2))+POWER(Päälaskenta!E$24*Päälaskenta!D$24,2))+Päälaskenta!C$24)+(2*SQRT((POWER((F1268-Päälaskenta!D$24),2))+POWER(Päälaskenta!E$20*(F1268-Päälaskenta!D$24),2))+Päälaskenta!C$20),(2*SQRT((POWER(F1268,2))+POWER(Päälaskenta!E$24*F1268,2))+Päälaskenta!C$24))</f>
        <v>9</v>
      </c>
      <c r="H1268" s="57">
        <f t="shared" si="306"/>
        <v>0.38</v>
      </c>
      <c r="I1268" s="62">
        <f t="shared" si="307"/>
        <v>2.0945999999999999E-2</v>
      </c>
      <c r="J1268" s="8">
        <f>IF(F1268&lt;Päälaskenta!$D$24,0,Kaksitasouoma_matriisi!F1268-Päälaskenta!$D$24)</f>
        <v>0.28299999999999997</v>
      </c>
      <c r="L1268" s="8">
        <f>IF(F1268&gt;Päälaskenta!D$24,F1268-Päälaskenta!D$24,0)</f>
        <v>0.28299999999999997</v>
      </c>
      <c r="M1268" s="8">
        <f>IF(F1268&gt;Päälaskenta!D$24,(Päälaskenta!C$20+(Päälaskenta!E$20*(Kaksitasouoma_matriisi!F1268-Päälaskenta!D$24)))*(Kaksitasouoma_matriisi!F1268-Päälaskenta!D$24),0)</f>
        <v>1.5351334999999999</v>
      </c>
      <c r="N1268" s="8">
        <f>IF(F1268&gt;Päälaskenta!D$24,(2*SQRT((POWER((F1268-Päälaskenta!D$24),2))+POWER(Päälaskenta!E$20*(F1268-Päälaskenta!D$24),2))+Päälaskenta!C$20),0)</f>
        <v>6.0203710109563104</v>
      </c>
      <c r="O1268" s="8">
        <f t="shared" si="313"/>
        <v>0.25498984982923001</v>
      </c>
      <c r="P1268" s="8">
        <f>IF(Päälaskenta!$C$29,IF(L1268&gt;Päälaskenta!$F$28,Kaksitasouoma_matriisi!AQ1268,Kaksitasouoma_matriisi!AR1268),Päälaskenta!$F$20)</f>
        <v>0.12</v>
      </c>
      <c r="Q1268" s="8">
        <f t="shared" si="314"/>
        <v>5.1441485149182702</v>
      </c>
      <c r="R1268" s="8">
        <f t="shared" si="308"/>
        <v>0.52042508466001902</v>
      </c>
      <c r="S1268" s="8">
        <f t="shared" si="315"/>
        <v>0.33900965919903298</v>
      </c>
      <c r="U1268" s="93">
        <f>IF(F1268&gt;Päälaskenta!D$24,Päälaskenta!H$24+L1268*Päälaskenta!G$24,F1268*Päälaskenta!C$24 + F1268*F1268*Päälaskenta!E$24)</f>
        <v>1.8692</v>
      </c>
      <c r="V1268" s="8">
        <f>IF(F1268&gt;Päälaskenta!D$24,2*SQRT(POWER(Päälaskenta!D$24,2)+POWER(Päälaskenta!E$24*Päälaskenta!D$24,2))+Päälaskenta!C$24,(2*SQRT((POWER(F1268,2))+POWER(Päälaskenta!E$24*F1268,2))+Päälaskenta!C$24))</f>
        <v>2.9798989873223301</v>
      </c>
      <c r="W1268" s="8">
        <f t="shared" si="316"/>
        <v>0.62726958462428295</v>
      </c>
      <c r="X1268" s="8">
        <f>Päälaskenta!F$24</f>
        <v>7.0000000000000007E-2</v>
      </c>
      <c r="Y1268" s="8">
        <f t="shared" si="317"/>
        <v>19.567133985419002</v>
      </c>
      <c r="Z1268" s="8">
        <f t="shared" si="309"/>
        <v>1.97957491533998</v>
      </c>
      <c r="AA1268" s="8">
        <f t="shared" si="318"/>
        <v>1.0590492806227201</v>
      </c>
      <c r="AC1268" s="8">
        <f t="shared" si="310"/>
        <v>0.10344550225775299</v>
      </c>
      <c r="AE1268" s="8">
        <v>1266</v>
      </c>
      <c r="AF1268" s="8">
        <f t="shared" si="320"/>
        <v>24.711282500337301</v>
      </c>
      <c r="AG1268" s="8">
        <f t="shared" si="311"/>
        <v>1.0235037686922801E-2</v>
      </c>
      <c r="AJ1268" s="132">
        <f>IF(Päälaskenta!$F$28&lt;Kaksitasouoma_matriisi!L1268,Päälaskenta!$C$20*Päälaskenta!$F$28,Päälaskenta!$C$20*Kaksitasouoma_matriisi!L1268)</f>
        <v>1.415</v>
      </c>
      <c r="AK1268" s="134">
        <f>SQRT(Päälaskenta!$D$20^2+(Päälaskenta!$D$20/(1/Päälaskenta!$E$20))^2)</f>
        <v>1.8029999999999999</v>
      </c>
      <c r="AL1268" s="134">
        <f>IF(Päälaskenta!$F$28&lt;Kaksitasouoma_matriisi!L1268,AK1268*Päälaskenta!$F$28*COS(ATAN(1/Päälaskenta!$E$20)),AK1268*Kaksitasouoma_matriisi!L1268*COS(ATAN(1/Päälaskenta!$E$20)))</f>
        <v>0.42499999999999999</v>
      </c>
      <c r="AM1268" s="134"/>
      <c r="AN1268" s="134">
        <f t="shared" si="319"/>
        <v>1.84</v>
      </c>
      <c r="AO1268" s="8">
        <f t="shared" si="312"/>
        <v>0.54022313564298297</v>
      </c>
      <c r="AP1268" s="134">
        <f>Refererenssiarvoja!$B$16*H1268^(1/6)/(Refererenssiarvoja!$B$15^0.5)*(Päälaskenta!$G$28/2)^0.5*(1-AO1268)^(-1.5)</f>
        <v>0.13800000000000001</v>
      </c>
      <c r="AQ1268" s="8">
        <f>Refererenssiarvoja!$B$16*Kaksitasouoma_matriisi!O1268^(1/6)/(SQRT((2*Refererenssiarvoja!$B$15)/(Päälaskenta!$F$31*Päälaskenta!$G$31*Päälaskenta!$F$28))+SQRT(Refererenssiarvoja!$B$15)/Refererenssiarvoja!$B$17*LN(Kaksitasouoma_matriisi!L1268/Päälaskenta!$F$28))</f>
        <v>-0.32164709360452498</v>
      </c>
      <c r="AR1268" s="8">
        <f>Refererenssiarvoja!$B$16*Kaksitasouoma_matriisi!O1268^(1/6)/(SQRT((2*Refererenssiarvoja!$B$15)/(Päälaskenta!$F$31*Päälaskenta!$G$31*L1268)))</f>
        <v>0.302434175217902</v>
      </c>
    </row>
    <row r="1269" spans="1:44" x14ac:dyDescent="0.2">
      <c r="A1269" s="8">
        <v>1267</v>
      </c>
      <c r="B1269" s="8">
        <f>IF(Päälaskenta!C$7,Päälaskenta!E$7,Päälaskenta!G$5)</f>
        <v>2.5</v>
      </c>
      <c r="C1269" s="56">
        <v>0.73299999999999998</v>
      </c>
      <c r="D1269" s="93">
        <f t="shared" si="305"/>
        <v>3.4106000000000001</v>
      </c>
      <c r="E1269" s="8">
        <f>IF(Päälaskenta!$C$26,Kaksitasouoma_matriisi!AP1269,Kaksitasouoma_matriisi!AC1269)</f>
        <v>0.10345213141317899</v>
      </c>
      <c r="F1269" s="56">
        <f>IF(D1269&lt;Päälaskenta!H$24,(SQRT(POWER(Päälaskenta!C$24/(2*Päälaskenta!E$24),2)+(D1269/Päälaskenta!E$24))-Päälaskenta!C$24/(2*Päälaskenta!E$24)),IF(D1269=Päälaskenta!H$24,Päälaskenta!D$24,Päälaskenta!D$24+(SQRT(POWER((Päälaskenta!C$20+Päälaskenta!G$24)/(2*Päälaskenta!E$20),2)+((D1269-Päälaskenta!H$24)/Päälaskenta!E$20))-(Päälaskenta!C$20+Päälaskenta!G$24)/(2*Päälaskenta!E$20))))</f>
        <v>0.98399999999999999</v>
      </c>
      <c r="G1269" s="57">
        <f>IF(F1269&gt;Päälaskenta!D$24,(2*SQRT((POWER(Päälaskenta!D$24,2))+POWER(Päälaskenta!E$24*Päälaskenta!D$24,2))+Päälaskenta!C$24)+(2*SQRT((POWER((F1269-Päälaskenta!D$24),2))+POWER(Päälaskenta!E$20*(F1269-Päälaskenta!D$24),2))+Päälaskenta!C$20),(2*SQRT((POWER(F1269,2))+POWER(Päälaskenta!E$24*F1269,2))+Päälaskenta!C$24))</f>
        <v>9</v>
      </c>
      <c r="H1269" s="57">
        <f t="shared" si="306"/>
        <v>0.38</v>
      </c>
      <c r="I1269" s="62">
        <f t="shared" si="307"/>
        <v>2.0892000000000001E-2</v>
      </c>
      <c r="J1269" s="8">
        <f>IF(F1269&lt;Päälaskenta!$D$24,0,Kaksitasouoma_matriisi!F1269-Päälaskenta!$D$24)</f>
        <v>0.28399999999999997</v>
      </c>
      <c r="L1269" s="8">
        <f>IF(F1269&gt;Päälaskenta!D$24,F1269-Päälaskenta!D$24,0)</f>
        <v>0.28399999999999997</v>
      </c>
      <c r="M1269" s="8">
        <f>IF(F1269&gt;Päälaskenta!D$24,(Päälaskenta!C$20+(Päälaskenta!E$20*(Kaksitasouoma_matriisi!F1269-Päälaskenta!D$24)))*(Kaksitasouoma_matriisi!F1269-Päälaskenta!D$24),0)</f>
        <v>1.5409839999999999</v>
      </c>
      <c r="N1269" s="8">
        <f>IF(F1269&gt;Päälaskenta!D$24,(2*SQRT((POWER((F1269-Päälaskenta!D$24),2))+POWER(Päälaskenta!E$20*(F1269-Päälaskenta!D$24),2))+Päälaskenta!C$20),0)</f>
        <v>6.0239765622317698</v>
      </c>
      <c r="O1269" s="8">
        <f t="shared" si="313"/>
        <v>0.25580843220098698</v>
      </c>
      <c r="P1269" s="8">
        <f>IF(Päälaskenta!$C$29,IF(L1269&gt;Päälaskenta!$F$28,Kaksitasouoma_matriisi!AQ1269,Kaksitasouoma_matriisi!AR1269),Päälaskenta!$F$20)</f>
        <v>0.12</v>
      </c>
      <c r="Q1269" s="8">
        <f t="shared" si="314"/>
        <v>5.1747986251903599</v>
      </c>
      <c r="R1269" s="8">
        <f t="shared" si="308"/>
        <v>0.52199357700271998</v>
      </c>
      <c r="S1269" s="8">
        <f t="shared" si="315"/>
        <v>0.33874042624889</v>
      </c>
      <c r="U1269" s="93">
        <f>IF(F1269&gt;Päälaskenta!D$24,Päälaskenta!H$24+L1269*Päälaskenta!G$24,F1269*Päälaskenta!C$24 + F1269*F1269*Päälaskenta!E$24)</f>
        <v>1.8715999999999999</v>
      </c>
      <c r="V1269" s="8">
        <f>IF(F1269&gt;Päälaskenta!D$24,2*SQRT(POWER(Päälaskenta!D$24,2)+POWER(Päälaskenta!E$24*Päälaskenta!D$24,2))+Päälaskenta!C$24,(2*SQRT((POWER(F1269,2))+POWER(Päälaskenta!E$24*F1269,2))+Päälaskenta!C$24))</f>
        <v>2.9798989873223301</v>
      </c>
      <c r="W1269" s="8">
        <f t="shared" si="316"/>
        <v>0.62807498105221904</v>
      </c>
      <c r="X1269" s="8">
        <f>Päälaskenta!F$24</f>
        <v>7.0000000000000007E-2</v>
      </c>
      <c r="Y1269" s="8">
        <f t="shared" si="317"/>
        <v>19.6090246495326</v>
      </c>
      <c r="Z1269" s="8">
        <f t="shared" si="309"/>
        <v>1.97800642299728</v>
      </c>
      <c r="AA1269" s="8">
        <f t="shared" si="318"/>
        <v>1.0568531860425701</v>
      </c>
      <c r="AC1269" s="8">
        <f t="shared" si="310"/>
        <v>0.10345213141317899</v>
      </c>
      <c r="AE1269" s="8">
        <v>1267</v>
      </c>
      <c r="AF1269" s="8">
        <f t="shared" si="320"/>
        <v>24.783823274723002</v>
      </c>
      <c r="AG1269" s="8">
        <f t="shared" si="311"/>
        <v>1.01752106790448E-2</v>
      </c>
      <c r="AJ1269" s="132">
        <f>IF(Päälaskenta!$F$28&lt;Kaksitasouoma_matriisi!L1269,Päälaskenta!$C$20*Päälaskenta!$F$28,Päälaskenta!$C$20*Kaksitasouoma_matriisi!L1269)</f>
        <v>1.42</v>
      </c>
      <c r="AK1269" s="134">
        <f>SQRT(Päälaskenta!$D$20^2+(Päälaskenta!$D$20/(1/Päälaskenta!$E$20))^2)</f>
        <v>1.8029999999999999</v>
      </c>
      <c r="AL1269" s="134">
        <f>IF(Päälaskenta!$F$28&lt;Kaksitasouoma_matriisi!L1269,AK1269*Päälaskenta!$F$28*COS(ATAN(1/Päälaskenta!$E$20)),AK1269*Kaksitasouoma_matriisi!L1269*COS(ATAN(1/Päälaskenta!$E$20)))</f>
        <v>0.42599999999999999</v>
      </c>
      <c r="AM1269" s="134"/>
      <c r="AN1269" s="134">
        <f t="shared" si="319"/>
        <v>1.8460000000000001</v>
      </c>
      <c r="AO1269" s="8">
        <f t="shared" si="312"/>
        <v>0.541253738345159</v>
      </c>
      <c r="AP1269" s="134">
        <f>Refererenssiarvoja!$B$16*H1269^(1/6)/(Refererenssiarvoja!$B$15^0.5)*(Päälaskenta!$G$28/2)^0.5*(1-AO1269)^(-1.5)</f>
        <v>0.13800000000000001</v>
      </c>
      <c r="AQ1269" s="8">
        <f>Refererenssiarvoja!$B$16*Kaksitasouoma_matriisi!O1269^(1/6)/(SQRT((2*Refererenssiarvoja!$B$15)/(Päälaskenta!$F$31*Päälaskenta!$G$31*Päälaskenta!$F$28))+SQRT(Refererenssiarvoja!$B$15)/Refererenssiarvoja!$B$17*LN(Kaksitasouoma_matriisi!L1269/Päälaskenta!$F$28))</f>
        <v>-0.32544972497006902</v>
      </c>
      <c r="AR1269" s="8">
        <f>Refererenssiarvoja!$B$16*Kaksitasouoma_matriisi!O1269^(1/6)/(SQRT((2*Refererenssiarvoja!$B$15)/(Päälaskenta!$F$31*Päälaskenta!$G$31*L1269)))</f>
        <v>0.30312992438178898</v>
      </c>
    </row>
    <row r="1270" spans="1:44" x14ac:dyDescent="0.2">
      <c r="A1270" s="8">
        <v>1268</v>
      </c>
      <c r="B1270" s="8">
        <f>IF(Päälaskenta!C$7,Päälaskenta!E$7,Päälaskenta!G$5)</f>
        <v>2.5</v>
      </c>
      <c r="C1270" s="56">
        <v>0.73199999999999998</v>
      </c>
      <c r="D1270" s="93">
        <f t="shared" si="305"/>
        <v>3.4152999999999998</v>
      </c>
      <c r="E1270" s="8">
        <f>IF(Päälaskenta!$C$26,Kaksitasouoma_matriisi!AP1270,Kaksitasouoma_matriisi!AC1270)</f>
        <v>0.10345213141317899</v>
      </c>
      <c r="F1270" s="56">
        <f>IF(D1270&lt;Päälaskenta!H$24,(SQRT(POWER(Päälaskenta!C$24/(2*Päälaskenta!E$24),2)+(D1270/Päälaskenta!E$24))-Päälaskenta!C$24/(2*Päälaskenta!E$24)),IF(D1270=Päälaskenta!H$24,Päälaskenta!D$24,Päälaskenta!D$24+(SQRT(POWER((Päälaskenta!C$20+Päälaskenta!G$24)/(2*Päälaskenta!E$20),2)+((D1270-Päälaskenta!H$24)/Päälaskenta!E$20))-(Päälaskenta!C$20+Päälaskenta!G$24)/(2*Päälaskenta!E$20))))</f>
        <v>0.98399999999999999</v>
      </c>
      <c r="G1270" s="57">
        <f>IF(F1270&gt;Päälaskenta!D$24,(2*SQRT((POWER(Päälaskenta!D$24,2))+POWER(Päälaskenta!E$24*Päälaskenta!D$24,2))+Päälaskenta!C$24)+(2*SQRT((POWER((F1270-Päälaskenta!D$24),2))+POWER(Päälaskenta!E$20*(F1270-Päälaskenta!D$24),2))+Päälaskenta!C$20),(2*SQRT((POWER(F1270,2))+POWER(Päälaskenta!E$24*F1270,2))+Päälaskenta!C$24))</f>
        <v>9</v>
      </c>
      <c r="H1270" s="57">
        <f t="shared" si="306"/>
        <v>0.38</v>
      </c>
      <c r="I1270" s="62">
        <f t="shared" si="307"/>
        <v>2.0834999999999999E-2</v>
      </c>
      <c r="J1270" s="8">
        <f>IF(F1270&lt;Päälaskenta!$D$24,0,Kaksitasouoma_matriisi!F1270-Päälaskenta!$D$24)</f>
        <v>0.28399999999999997</v>
      </c>
      <c r="L1270" s="8">
        <f>IF(F1270&gt;Päälaskenta!D$24,F1270-Päälaskenta!D$24,0)</f>
        <v>0.28399999999999997</v>
      </c>
      <c r="M1270" s="8">
        <f>IF(F1270&gt;Päälaskenta!D$24,(Päälaskenta!C$20+(Päälaskenta!E$20*(Kaksitasouoma_matriisi!F1270-Päälaskenta!D$24)))*(Kaksitasouoma_matriisi!F1270-Päälaskenta!D$24),0)</f>
        <v>1.5409839999999999</v>
      </c>
      <c r="N1270" s="8">
        <f>IF(F1270&gt;Päälaskenta!D$24,(2*SQRT((POWER((F1270-Päälaskenta!D$24),2))+POWER(Päälaskenta!E$20*(F1270-Päälaskenta!D$24),2))+Päälaskenta!C$20),0)</f>
        <v>6.0239765622317698</v>
      </c>
      <c r="O1270" s="8">
        <f t="shared" si="313"/>
        <v>0.25580843220098698</v>
      </c>
      <c r="P1270" s="8">
        <f>IF(Päälaskenta!$C$29,IF(L1270&gt;Päälaskenta!$F$28,Kaksitasouoma_matriisi!AQ1270,Kaksitasouoma_matriisi!AR1270),Päälaskenta!$F$20)</f>
        <v>0.12</v>
      </c>
      <c r="Q1270" s="8">
        <f t="shared" si="314"/>
        <v>5.1747986251903599</v>
      </c>
      <c r="R1270" s="8">
        <f t="shared" si="308"/>
        <v>0.52199357700271998</v>
      </c>
      <c r="S1270" s="8">
        <f t="shared" si="315"/>
        <v>0.33874042624889</v>
      </c>
      <c r="U1270" s="93">
        <f>IF(F1270&gt;Päälaskenta!D$24,Päälaskenta!H$24+L1270*Päälaskenta!G$24,F1270*Päälaskenta!C$24 + F1270*F1270*Päälaskenta!E$24)</f>
        <v>1.8715999999999999</v>
      </c>
      <c r="V1270" s="8">
        <f>IF(F1270&gt;Päälaskenta!D$24,2*SQRT(POWER(Päälaskenta!D$24,2)+POWER(Päälaskenta!E$24*Päälaskenta!D$24,2))+Päälaskenta!C$24,(2*SQRT((POWER(F1270,2))+POWER(Päälaskenta!E$24*F1270,2))+Päälaskenta!C$24))</f>
        <v>2.9798989873223301</v>
      </c>
      <c r="W1270" s="8">
        <f t="shared" si="316"/>
        <v>0.62807498105221904</v>
      </c>
      <c r="X1270" s="8">
        <f>Päälaskenta!F$24</f>
        <v>7.0000000000000007E-2</v>
      </c>
      <c r="Y1270" s="8">
        <f t="shared" si="317"/>
        <v>19.6090246495326</v>
      </c>
      <c r="Z1270" s="8">
        <f t="shared" si="309"/>
        <v>1.97800642299728</v>
      </c>
      <c r="AA1270" s="8">
        <f t="shared" si="318"/>
        <v>1.0568531860425701</v>
      </c>
      <c r="AC1270" s="8">
        <f t="shared" si="310"/>
        <v>0.10345213141317899</v>
      </c>
      <c r="AE1270" s="8">
        <v>1268</v>
      </c>
      <c r="AF1270" s="8">
        <f t="shared" si="320"/>
        <v>24.783823274723002</v>
      </c>
      <c r="AG1270" s="8">
        <f t="shared" si="311"/>
        <v>1.01752106790448E-2</v>
      </c>
      <c r="AJ1270" s="132">
        <f>IF(Päälaskenta!$F$28&lt;Kaksitasouoma_matriisi!L1270,Päälaskenta!$C$20*Päälaskenta!$F$28,Päälaskenta!$C$20*Kaksitasouoma_matriisi!L1270)</f>
        <v>1.42</v>
      </c>
      <c r="AK1270" s="134">
        <f>SQRT(Päälaskenta!$D$20^2+(Päälaskenta!$D$20/(1/Päälaskenta!$E$20))^2)</f>
        <v>1.8029999999999999</v>
      </c>
      <c r="AL1270" s="134">
        <f>IF(Päälaskenta!$F$28&lt;Kaksitasouoma_matriisi!L1270,AK1270*Päälaskenta!$F$28*COS(ATAN(1/Päälaskenta!$E$20)),AK1270*Kaksitasouoma_matriisi!L1270*COS(ATAN(1/Päälaskenta!$E$20)))</f>
        <v>0.42599999999999999</v>
      </c>
      <c r="AM1270" s="134"/>
      <c r="AN1270" s="134">
        <f t="shared" si="319"/>
        <v>1.8460000000000001</v>
      </c>
      <c r="AO1270" s="8">
        <f t="shared" si="312"/>
        <v>0.54050888648142204</v>
      </c>
      <c r="AP1270" s="134">
        <f>Refererenssiarvoja!$B$16*H1270^(1/6)/(Refererenssiarvoja!$B$15^0.5)*(Päälaskenta!$G$28/2)^0.5*(1-AO1270)^(-1.5)</f>
        <v>0.13800000000000001</v>
      </c>
      <c r="AQ1270" s="8">
        <f>Refererenssiarvoja!$B$16*Kaksitasouoma_matriisi!O1270^(1/6)/(SQRT((2*Refererenssiarvoja!$B$15)/(Päälaskenta!$F$31*Päälaskenta!$G$31*Päälaskenta!$F$28))+SQRT(Refererenssiarvoja!$B$15)/Refererenssiarvoja!$B$17*LN(Kaksitasouoma_matriisi!L1270/Päälaskenta!$F$28))</f>
        <v>-0.32544972497006902</v>
      </c>
      <c r="AR1270" s="8">
        <f>Refererenssiarvoja!$B$16*Kaksitasouoma_matriisi!O1270^(1/6)/(SQRT((2*Refererenssiarvoja!$B$15)/(Päälaskenta!$F$31*Päälaskenta!$G$31*L1270)))</f>
        <v>0.30312992438178898</v>
      </c>
    </row>
    <row r="1271" spans="1:44" x14ac:dyDescent="0.2">
      <c r="A1271" s="8">
        <v>1269</v>
      </c>
      <c r="B1271" s="8">
        <f>IF(Päälaskenta!C$7,Päälaskenta!E$7,Päälaskenta!G$5)</f>
        <v>2.5</v>
      </c>
      <c r="C1271" s="56">
        <v>0.73099999999999998</v>
      </c>
      <c r="D1271" s="93">
        <f t="shared" si="305"/>
        <v>3.42</v>
      </c>
      <c r="E1271" s="8">
        <f>IF(Päälaskenta!$C$26,Kaksitasouoma_matriisi!AP1271,Kaksitasouoma_matriisi!AC1271)</f>
        <v>0.10345875526151301</v>
      </c>
      <c r="F1271" s="56">
        <f>IF(D1271&lt;Päälaskenta!H$24,(SQRT(POWER(Päälaskenta!C$24/(2*Päälaskenta!E$24),2)+(D1271/Päälaskenta!E$24))-Päälaskenta!C$24/(2*Päälaskenta!E$24)),IF(D1271=Päälaskenta!H$24,Päälaskenta!D$24,Päälaskenta!D$24+(SQRT(POWER((Päälaskenta!C$20+Päälaskenta!G$24)/(2*Päälaskenta!E$20),2)+((D1271-Päälaskenta!H$24)/Päälaskenta!E$20))-(Päälaskenta!C$20+Päälaskenta!G$24)/(2*Päälaskenta!E$20))))</f>
        <v>0.98499999999999999</v>
      </c>
      <c r="G1271" s="57">
        <f>IF(F1271&gt;Päälaskenta!D$24,(2*SQRT((POWER(Päälaskenta!D$24,2))+POWER(Päälaskenta!E$24*Päälaskenta!D$24,2))+Päälaskenta!C$24)+(2*SQRT((POWER((F1271-Päälaskenta!D$24),2))+POWER(Päälaskenta!E$20*(F1271-Päälaskenta!D$24),2))+Päälaskenta!C$20),(2*SQRT((POWER(F1271,2))+POWER(Päälaskenta!E$24*F1271,2))+Päälaskenta!C$24))</f>
        <v>9.01</v>
      </c>
      <c r="H1271" s="57">
        <f t="shared" si="306"/>
        <v>0.38</v>
      </c>
      <c r="I1271" s="62">
        <f t="shared" si="307"/>
        <v>2.0781000000000001E-2</v>
      </c>
      <c r="J1271" s="8">
        <f>IF(F1271&lt;Päälaskenta!$D$24,0,Kaksitasouoma_matriisi!F1271-Päälaskenta!$D$24)</f>
        <v>0.28499999999999998</v>
      </c>
      <c r="L1271" s="8">
        <f>IF(F1271&gt;Päälaskenta!D$24,F1271-Päälaskenta!D$24,0)</f>
        <v>0.28499999999999998</v>
      </c>
      <c r="M1271" s="8">
        <f>IF(F1271&gt;Päälaskenta!D$24,(Päälaskenta!C$20+(Päälaskenta!E$20*(Kaksitasouoma_matriisi!F1271-Päälaskenta!D$24)))*(Kaksitasouoma_matriisi!F1271-Päälaskenta!D$24),0)</f>
        <v>1.5468375000000001</v>
      </c>
      <c r="N1271" s="8">
        <f>IF(F1271&gt;Päälaskenta!D$24,(2*SQRT((POWER((F1271-Päälaskenta!D$24),2))+POWER(Päälaskenta!E$20*(F1271-Päälaskenta!D$24),2))+Päälaskenta!C$20),0)</f>
        <v>6.0275821135072398</v>
      </c>
      <c r="O1271" s="8">
        <f t="shared" si="313"/>
        <v>0.25662653297309401</v>
      </c>
      <c r="P1271" s="8">
        <f>IF(Päälaskenta!$C$29,IF(L1271&gt;Päälaskenta!$F$28,Kaksitasouoma_matriisi!AQ1271,Kaksitasouoma_matriisi!AR1271),Päälaskenta!$F$20)</f>
        <v>0.12</v>
      </c>
      <c r="Q1271" s="8">
        <f t="shared" si="314"/>
        <v>5.2055243684519796</v>
      </c>
      <c r="R1271" s="8">
        <f t="shared" si="308"/>
        <v>0.52355817365938095</v>
      </c>
      <c r="S1271" s="8">
        <f t="shared" si="315"/>
        <v>0.33847005497305399</v>
      </c>
      <c r="U1271" s="93">
        <f>IF(F1271&gt;Päälaskenta!D$24,Päälaskenta!H$24+L1271*Päälaskenta!G$24,F1271*Päälaskenta!C$24 + F1271*F1271*Päälaskenta!E$24)</f>
        <v>1.8740000000000001</v>
      </c>
      <c r="V1271" s="8">
        <f>IF(F1271&gt;Päälaskenta!D$24,2*SQRT(POWER(Päälaskenta!D$24,2)+POWER(Päälaskenta!E$24*Päälaskenta!D$24,2))+Päälaskenta!C$24,(2*SQRT((POWER(F1271,2))+POWER(Päälaskenta!E$24*F1271,2))+Päälaskenta!C$24))</f>
        <v>2.9798989873223301</v>
      </c>
      <c r="W1271" s="8">
        <f t="shared" si="316"/>
        <v>0.62888037748015602</v>
      </c>
      <c r="X1271" s="8">
        <f>Päälaskenta!F$24</f>
        <v>7.0000000000000007E-2</v>
      </c>
      <c r="Y1271" s="8">
        <f t="shared" si="317"/>
        <v>19.650951140602999</v>
      </c>
      <c r="Z1271" s="8">
        <f t="shared" si="309"/>
        <v>1.97644182634062</v>
      </c>
      <c r="AA1271" s="8">
        <f t="shared" si="318"/>
        <v>1.0546647952724799</v>
      </c>
      <c r="AC1271" s="8">
        <f t="shared" si="310"/>
        <v>0.10345875526151301</v>
      </c>
      <c r="AE1271" s="8">
        <v>1269</v>
      </c>
      <c r="AF1271" s="8">
        <f t="shared" si="320"/>
        <v>24.856475509054999</v>
      </c>
      <c r="AG1271" s="8">
        <f t="shared" si="311"/>
        <v>1.0115815981505899E-2</v>
      </c>
      <c r="AJ1271" s="132">
        <f>IF(Päälaskenta!$F$28&lt;Kaksitasouoma_matriisi!L1271,Päälaskenta!$C$20*Päälaskenta!$F$28,Päälaskenta!$C$20*Kaksitasouoma_matriisi!L1271)</f>
        <v>1.425</v>
      </c>
      <c r="AK1271" s="134">
        <f>SQRT(Päälaskenta!$D$20^2+(Päälaskenta!$D$20/(1/Päälaskenta!$E$20))^2)</f>
        <v>1.8029999999999999</v>
      </c>
      <c r="AL1271" s="134">
        <f>IF(Päälaskenta!$F$28&lt;Kaksitasouoma_matriisi!L1271,AK1271*Päälaskenta!$F$28*COS(ATAN(1/Päälaskenta!$E$20)),AK1271*Kaksitasouoma_matriisi!L1271*COS(ATAN(1/Päälaskenta!$E$20)))</f>
        <v>0.42799999999999999</v>
      </c>
      <c r="AM1271" s="134"/>
      <c r="AN1271" s="134">
        <f t="shared" si="319"/>
        <v>1.853</v>
      </c>
      <c r="AO1271" s="8">
        <f t="shared" si="312"/>
        <v>0.54181286549707597</v>
      </c>
      <c r="AP1271" s="134">
        <f>Refererenssiarvoja!$B$16*H1271^(1/6)/(Refererenssiarvoja!$B$15^0.5)*(Päälaskenta!$G$28/2)^0.5*(1-AO1271)^(-1.5)</f>
        <v>0.13900000000000001</v>
      </c>
      <c r="AQ1271" s="8">
        <f>Refererenssiarvoja!$B$16*Kaksitasouoma_matriisi!O1271^(1/6)/(SQRT((2*Refererenssiarvoja!$B$15)/(Päälaskenta!$F$31*Päälaskenta!$G$31*Päälaskenta!$F$28))+SQRT(Refererenssiarvoja!$B$15)/Refererenssiarvoja!$B$17*LN(Kaksitasouoma_matriisi!L1271/Päälaskenta!$F$28))</f>
        <v>-0.32932535830842602</v>
      </c>
      <c r="AR1271" s="8">
        <f>Refererenssiarvoja!$B$16*Kaksitasouoma_matriisi!O1271^(1/6)/(SQRT((2*Refererenssiarvoja!$B$15)/(Päälaskenta!$F$31*Päälaskenta!$G$31*L1271)))</f>
        <v>0.30382477707927202</v>
      </c>
    </row>
    <row r="1272" spans="1:44" x14ac:dyDescent="0.2">
      <c r="A1272" s="8">
        <v>1270</v>
      </c>
      <c r="B1272" s="8">
        <f>IF(Päälaskenta!C$7,Päälaskenta!E$7,Päälaskenta!G$5)</f>
        <v>2.5</v>
      </c>
      <c r="C1272" s="56">
        <v>0.73</v>
      </c>
      <c r="D1272" s="93">
        <f t="shared" si="305"/>
        <v>3.4247000000000001</v>
      </c>
      <c r="E1272" s="8">
        <f>IF(Päälaskenta!$C$26,Kaksitasouoma_matriisi!AP1272,Kaksitasouoma_matriisi!AC1272)</f>
        <v>0.10345875526151301</v>
      </c>
      <c r="F1272" s="56">
        <f>IF(D1272&lt;Päälaskenta!H$24,(SQRT(POWER(Päälaskenta!C$24/(2*Päälaskenta!E$24),2)+(D1272/Päälaskenta!E$24))-Päälaskenta!C$24/(2*Päälaskenta!E$24)),IF(D1272=Päälaskenta!H$24,Päälaskenta!D$24,Päälaskenta!D$24+(SQRT(POWER((Päälaskenta!C$20+Päälaskenta!G$24)/(2*Päälaskenta!E$20),2)+((D1272-Päälaskenta!H$24)/Päälaskenta!E$20))-(Päälaskenta!C$20+Päälaskenta!G$24)/(2*Päälaskenta!E$20))))</f>
        <v>0.98499999999999999</v>
      </c>
      <c r="G1272" s="57">
        <f>IF(F1272&gt;Päälaskenta!D$24,(2*SQRT((POWER(Päälaskenta!D$24,2))+POWER(Päälaskenta!E$24*Päälaskenta!D$24,2))+Päälaskenta!C$24)+(2*SQRT((POWER((F1272-Päälaskenta!D$24),2))+POWER(Päälaskenta!E$20*(F1272-Päälaskenta!D$24),2))+Päälaskenta!C$20),(2*SQRT((POWER(F1272,2))+POWER(Päälaskenta!E$24*F1272,2))+Päälaskenta!C$24))</f>
        <v>9.01</v>
      </c>
      <c r="H1272" s="57">
        <f t="shared" si="306"/>
        <v>0.38</v>
      </c>
      <c r="I1272" s="62">
        <f t="shared" si="307"/>
        <v>2.0723999999999999E-2</v>
      </c>
      <c r="J1272" s="8">
        <f>IF(F1272&lt;Päälaskenta!$D$24,0,Kaksitasouoma_matriisi!F1272-Päälaskenta!$D$24)</f>
        <v>0.28499999999999998</v>
      </c>
      <c r="L1272" s="8">
        <f>IF(F1272&gt;Päälaskenta!D$24,F1272-Päälaskenta!D$24,0)</f>
        <v>0.28499999999999998</v>
      </c>
      <c r="M1272" s="8">
        <f>IF(F1272&gt;Päälaskenta!D$24,(Päälaskenta!C$20+(Päälaskenta!E$20*(Kaksitasouoma_matriisi!F1272-Päälaskenta!D$24)))*(Kaksitasouoma_matriisi!F1272-Päälaskenta!D$24),0)</f>
        <v>1.5468375000000001</v>
      </c>
      <c r="N1272" s="8">
        <f>IF(F1272&gt;Päälaskenta!D$24,(2*SQRT((POWER((F1272-Päälaskenta!D$24),2))+POWER(Päälaskenta!E$20*(F1272-Päälaskenta!D$24),2))+Päälaskenta!C$20),0)</f>
        <v>6.0275821135072398</v>
      </c>
      <c r="O1272" s="8">
        <f t="shared" si="313"/>
        <v>0.25662653297309401</v>
      </c>
      <c r="P1272" s="8">
        <f>IF(Päälaskenta!$C$29,IF(L1272&gt;Päälaskenta!$F$28,Kaksitasouoma_matriisi!AQ1272,Kaksitasouoma_matriisi!AR1272),Päälaskenta!$F$20)</f>
        <v>0.12</v>
      </c>
      <c r="Q1272" s="8">
        <f t="shared" si="314"/>
        <v>5.2055243684519796</v>
      </c>
      <c r="R1272" s="8">
        <f t="shared" si="308"/>
        <v>0.52355817365938095</v>
      </c>
      <c r="S1272" s="8">
        <f t="shared" si="315"/>
        <v>0.33847005497305399</v>
      </c>
      <c r="U1272" s="93">
        <f>IF(F1272&gt;Päälaskenta!D$24,Päälaskenta!H$24+L1272*Päälaskenta!G$24,F1272*Päälaskenta!C$24 + F1272*F1272*Päälaskenta!E$24)</f>
        <v>1.8740000000000001</v>
      </c>
      <c r="V1272" s="8">
        <f>IF(F1272&gt;Päälaskenta!D$24,2*SQRT(POWER(Päälaskenta!D$24,2)+POWER(Päälaskenta!E$24*Päälaskenta!D$24,2))+Päälaskenta!C$24,(2*SQRT((POWER(F1272,2))+POWER(Päälaskenta!E$24*F1272,2))+Päälaskenta!C$24))</f>
        <v>2.9798989873223301</v>
      </c>
      <c r="W1272" s="8">
        <f t="shared" si="316"/>
        <v>0.62888037748015602</v>
      </c>
      <c r="X1272" s="8">
        <f>Päälaskenta!F$24</f>
        <v>7.0000000000000007E-2</v>
      </c>
      <c r="Y1272" s="8">
        <f t="shared" si="317"/>
        <v>19.650951140602999</v>
      </c>
      <c r="Z1272" s="8">
        <f t="shared" si="309"/>
        <v>1.97644182634062</v>
      </c>
      <c r="AA1272" s="8">
        <f t="shared" si="318"/>
        <v>1.0546647952724799</v>
      </c>
      <c r="AC1272" s="8">
        <f t="shared" si="310"/>
        <v>0.10345875526151301</v>
      </c>
      <c r="AE1272" s="8">
        <v>1270</v>
      </c>
      <c r="AF1272" s="8">
        <f t="shared" si="320"/>
        <v>24.856475509054999</v>
      </c>
      <c r="AG1272" s="8">
        <f t="shared" si="311"/>
        <v>1.0115815981505899E-2</v>
      </c>
      <c r="AJ1272" s="132">
        <f>IF(Päälaskenta!$F$28&lt;Kaksitasouoma_matriisi!L1272,Päälaskenta!$C$20*Päälaskenta!$F$28,Päälaskenta!$C$20*Kaksitasouoma_matriisi!L1272)</f>
        <v>1.425</v>
      </c>
      <c r="AK1272" s="134">
        <f>SQRT(Päälaskenta!$D$20^2+(Päälaskenta!$D$20/(1/Päälaskenta!$E$20))^2)</f>
        <v>1.8029999999999999</v>
      </c>
      <c r="AL1272" s="134">
        <f>IF(Päälaskenta!$F$28&lt;Kaksitasouoma_matriisi!L1272,AK1272*Päälaskenta!$F$28*COS(ATAN(1/Päälaskenta!$E$20)),AK1272*Kaksitasouoma_matriisi!L1272*COS(ATAN(1/Päälaskenta!$E$20)))</f>
        <v>0.42799999999999999</v>
      </c>
      <c r="AM1272" s="134"/>
      <c r="AN1272" s="134">
        <f t="shared" si="319"/>
        <v>1.853</v>
      </c>
      <c r="AO1272" s="8">
        <f t="shared" si="312"/>
        <v>0.54106929074079502</v>
      </c>
      <c r="AP1272" s="134">
        <f>Refererenssiarvoja!$B$16*H1272^(1/6)/(Refererenssiarvoja!$B$15^0.5)*(Päälaskenta!$G$28/2)^0.5*(1-AO1272)^(-1.5)</f>
        <v>0.13800000000000001</v>
      </c>
      <c r="AQ1272" s="8">
        <f>Refererenssiarvoja!$B$16*Kaksitasouoma_matriisi!O1272^(1/6)/(SQRT((2*Refererenssiarvoja!$B$15)/(Päälaskenta!$F$31*Päälaskenta!$G$31*Päälaskenta!$F$28))+SQRT(Refererenssiarvoja!$B$15)/Refererenssiarvoja!$B$17*LN(Kaksitasouoma_matriisi!L1272/Päälaskenta!$F$28))</f>
        <v>-0.32932535830842602</v>
      </c>
      <c r="AR1272" s="8">
        <f>Refererenssiarvoja!$B$16*Kaksitasouoma_matriisi!O1272^(1/6)/(SQRT((2*Refererenssiarvoja!$B$15)/(Päälaskenta!$F$31*Päälaskenta!$G$31*L1272)))</f>
        <v>0.30382477707927202</v>
      </c>
    </row>
    <row r="1273" spans="1:44" x14ac:dyDescent="0.2">
      <c r="A1273" s="8">
        <v>1271</v>
      </c>
      <c r="B1273" s="8">
        <f>IF(Päälaskenta!C$7,Päälaskenta!E$7,Päälaskenta!G$5)</f>
        <v>2.5</v>
      </c>
      <c r="C1273" s="56">
        <v>0.72899999999999998</v>
      </c>
      <c r="D1273" s="93">
        <f t="shared" si="305"/>
        <v>3.4293999999999998</v>
      </c>
      <c r="E1273" s="8">
        <f>IF(Päälaskenta!$C$26,Kaksitasouoma_matriisi!AP1273,Kaksitasouoma_matriisi!AC1273)</f>
        <v>0.103465373809128</v>
      </c>
      <c r="F1273" s="56">
        <f>IF(D1273&lt;Päälaskenta!H$24,(SQRT(POWER(Päälaskenta!C$24/(2*Päälaskenta!E$24),2)+(D1273/Päälaskenta!E$24))-Päälaskenta!C$24/(2*Päälaskenta!E$24)),IF(D1273=Päälaskenta!H$24,Päälaskenta!D$24,Päälaskenta!D$24+(SQRT(POWER((Päälaskenta!C$20+Päälaskenta!G$24)/(2*Päälaskenta!E$20),2)+((D1273-Päälaskenta!H$24)/Päälaskenta!E$20))-(Päälaskenta!C$20+Päälaskenta!G$24)/(2*Päälaskenta!E$20))))</f>
        <v>0.98599999999999999</v>
      </c>
      <c r="G1273" s="57">
        <f>IF(F1273&gt;Päälaskenta!D$24,(2*SQRT((POWER(Päälaskenta!D$24,2))+POWER(Päälaskenta!E$24*Päälaskenta!D$24,2))+Päälaskenta!C$24)+(2*SQRT((POWER((F1273-Päälaskenta!D$24),2))+POWER(Päälaskenta!E$20*(F1273-Päälaskenta!D$24),2))+Päälaskenta!C$20),(2*SQRT((POWER(F1273,2))+POWER(Päälaskenta!E$24*F1273,2))+Päälaskenta!C$24))</f>
        <v>9.01</v>
      </c>
      <c r="H1273" s="57">
        <f t="shared" si="306"/>
        <v>0.38</v>
      </c>
      <c r="I1273" s="62">
        <f t="shared" si="307"/>
        <v>2.0670000000000001E-2</v>
      </c>
      <c r="J1273" s="8">
        <f>IF(F1273&lt;Päälaskenta!$D$24,0,Kaksitasouoma_matriisi!F1273-Päälaskenta!$D$24)</f>
        <v>0.28599999999999998</v>
      </c>
      <c r="L1273" s="8">
        <f>IF(F1273&gt;Päälaskenta!D$24,F1273-Päälaskenta!D$24,0)</f>
        <v>0.28599999999999998</v>
      </c>
      <c r="M1273" s="8">
        <f>IF(F1273&gt;Päälaskenta!D$24,(Päälaskenta!C$20+(Päälaskenta!E$20*(Kaksitasouoma_matriisi!F1273-Päälaskenta!D$24)))*(Kaksitasouoma_matriisi!F1273-Päälaskenta!D$24),0)</f>
        <v>1.552694</v>
      </c>
      <c r="N1273" s="8">
        <f>IF(F1273&gt;Päälaskenta!D$24,(2*SQRT((POWER((F1273-Päälaskenta!D$24),2))+POWER(Päälaskenta!E$20*(F1273-Päälaskenta!D$24),2))+Päälaskenta!C$20),0)</f>
        <v>6.0311876647827001</v>
      </c>
      <c r="O1273" s="8">
        <f t="shared" si="313"/>
        <v>0.25744415300927997</v>
      </c>
      <c r="P1273" s="8">
        <f>IF(Päälaskenta!$C$29,IF(L1273&gt;Päälaskenta!$F$28,Kaksitasouoma_matriisi!AQ1273,Kaksitasouoma_matriisi!AR1273),Päälaskenta!$F$20)</f>
        <v>0.12</v>
      </c>
      <c r="Q1273" s="8">
        <f t="shared" si="314"/>
        <v>5.2363256839259904</v>
      </c>
      <c r="R1273" s="8">
        <f t="shared" si="308"/>
        <v>0.52511888321142997</v>
      </c>
      <c r="S1273" s="8">
        <f t="shared" si="315"/>
        <v>0.33819856533961601</v>
      </c>
      <c r="U1273" s="93">
        <f>IF(F1273&gt;Päälaskenta!D$24,Päälaskenta!H$24+L1273*Päälaskenta!G$24,F1273*Päälaskenta!C$24 + F1273*F1273*Päälaskenta!E$24)</f>
        <v>1.8764000000000001</v>
      </c>
      <c r="V1273" s="8">
        <f>IF(F1273&gt;Päälaskenta!D$24,2*SQRT(POWER(Päälaskenta!D$24,2)+POWER(Päälaskenta!E$24*Päälaskenta!D$24,2))+Päälaskenta!C$24,(2*SQRT((POWER(F1273,2))+POWER(Päälaskenta!E$24*F1273,2))+Päälaskenta!C$24))</f>
        <v>2.9798989873223301</v>
      </c>
      <c r="W1273" s="8">
        <f t="shared" si="316"/>
        <v>0.62968577390809199</v>
      </c>
      <c r="X1273" s="8">
        <f>Päälaskenta!F$24</f>
        <v>7.0000000000000007E-2</v>
      </c>
      <c r="Y1273" s="8">
        <f t="shared" si="317"/>
        <v>19.692913443329299</v>
      </c>
      <c r="Z1273" s="8">
        <f t="shared" si="309"/>
        <v>1.97488111678857</v>
      </c>
      <c r="AA1273" s="8">
        <f t="shared" si="318"/>
        <v>1.05248407417852</v>
      </c>
      <c r="AC1273" s="8">
        <f t="shared" si="310"/>
        <v>0.103465373809128</v>
      </c>
      <c r="AE1273" s="8">
        <v>1271</v>
      </c>
      <c r="AF1273" s="8">
        <f t="shared" si="320"/>
        <v>24.9292391272553</v>
      </c>
      <c r="AG1273" s="8">
        <f t="shared" si="311"/>
        <v>1.00568499492947E-2</v>
      </c>
      <c r="AJ1273" s="132">
        <f>IF(Päälaskenta!$F$28&lt;Kaksitasouoma_matriisi!L1273,Päälaskenta!$C$20*Päälaskenta!$F$28,Päälaskenta!$C$20*Kaksitasouoma_matriisi!L1273)</f>
        <v>1.43</v>
      </c>
      <c r="AK1273" s="134">
        <f>SQRT(Päälaskenta!$D$20^2+(Päälaskenta!$D$20/(1/Päälaskenta!$E$20))^2)</f>
        <v>1.8029999999999999</v>
      </c>
      <c r="AL1273" s="134">
        <f>IF(Päälaskenta!$F$28&lt;Kaksitasouoma_matriisi!L1273,AK1273*Päälaskenta!$F$28*COS(ATAN(1/Päälaskenta!$E$20)),AK1273*Kaksitasouoma_matriisi!L1273*COS(ATAN(1/Päälaskenta!$E$20)))</f>
        <v>0.42899999999999999</v>
      </c>
      <c r="AM1273" s="134"/>
      <c r="AN1273" s="134">
        <f t="shared" si="319"/>
        <v>1.859</v>
      </c>
      <c r="AO1273" s="8">
        <f t="shared" si="312"/>
        <v>0.54207733131159996</v>
      </c>
      <c r="AP1273" s="134">
        <f>Refererenssiarvoja!$B$16*H1273^(1/6)/(Refererenssiarvoja!$B$15^0.5)*(Päälaskenta!$G$28/2)^0.5*(1-AO1273)^(-1.5)</f>
        <v>0.13900000000000001</v>
      </c>
      <c r="AQ1273" s="8">
        <f>Refererenssiarvoja!$B$16*Kaksitasouoma_matriisi!O1273^(1/6)/(SQRT((2*Refererenssiarvoja!$B$15)/(Päälaskenta!$F$31*Päälaskenta!$G$31*Päälaskenta!$F$28))+SQRT(Refererenssiarvoja!$B$15)/Refererenssiarvoja!$B$17*LN(Kaksitasouoma_matriisi!L1273/Päälaskenta!$F$28))</f>
        <v>-0.333276139124695</v>
      </c>
      <c r="AR1273" s="8">
        <f>Refererenssiarvoja!$B$16*Kaksitasouoma_matriisi!O1273^(1/6)/(SQRT((2*Refererenssiarvoja!$B$15)/(Päälaskenta!$F$31*Päälaskenta!$G$31*L1273)))</f>
        <v>0.30451873743379199</v>
      </c>
    </row>
    <row r="1274" spans="1:44" x14ac:dyDescent="0.2">
      <c r="A1274" s="8">
        <v>1272</v>
      </c>
      <c r="B1274" s="8">
        <f>IF(Päälaskenta!C$7,Päälaskenta!E$7,Päälaskenta!G$5)</f>
        <v>2.5</v>
      </c>
      <c r="C1274" s="56">
        <v>0.72799999999999998</v>
      </c>
      <c r="D1274" s="93">
        <f t="shared" si="305"/>
        <v>3.4340999999999999</v>
      </c>
      <c r="E1274" s="8">
        <f>IF(Päälaskenta!$C$26,Kaksitasouoma_matriisi!AP1274,Kaksitasouoma_matriisi!AC1274)</f>
        <v>0.103471987062382</v>
      </c>
      <c r="F1274" s="56">
        <f>IF(D1274&lt;Päälaskenta!H$24,(SQRT(POWER(Päälaskenta!C$24/(2*Päälaskenta!E$24),2)+(D1274/Päälaskenta!E$24))-Päälaskenta!C$24/(2*Päälaskenta!E$24)),IF(D1274=Päälaskenta!H$24,Päälaskenta!D$24,Päälaskenta!D$24+(SQRT(POWER((Päälaskenta!C$20+Päälaskenta!G$24)/(2*Päälaskenta!E$20),2)+((D1274-Päälaskenta!H$24)/Päälaskenta!E$20))-(Päälaskenta!C$20+Päälaskenta!G$24)/(2*Päälaskenta!E$20))))</f>
        <v>0.98699999999999999</v>
      </c>
      <c r="G1274" s="57">
        <f>IF(F1274&gt;Päälaskenta!D$24,(2*SQRT((POWER(Päälaskenta!D$24,2))+POWER(Päälaskenta!E$24*Päälaskenta!D$24,2))+Päälaskenta!C$24)+(2*SQRT((POWER((F1274-Päälaskenta!D$24),2))+POWER(Päälaskenta!E$20*(F1274-Päälaskenta!D$24),2))+Päälaskenta!C$20),(2*SQRT((POWER(F1274,2))+POWER(Päälaskenta!E$24*F1274,2))+Päälaskenta!C$24))</f>
        <v>9.01</v>
      </c>
      <c r="H1274" s="57">
        <f t="shared" si="306"/>
        <v>0.38</v>
      </c>
      <c r="I1274" s="62">
        <f t="shared" si="307"/>
        <v>2.0615999999999999E-2</v>
      </c>
      <c r="J1274" s="8">
        <f>IF(F1274&lt;Päälaskenta!$D$24,0,Kaksitasouoma_matriisi!F1274-Päälaskenta!$D$24)</f>
        <v>0.28699999999999998</v>
      </c>
      <c r="L1274" s="8">
        <f>IF(F1274&gt;Päälaskenta!D$24,F1274-Päälaskenta!D$24,0)</f>
        <v>0.28699999999999998</v>
      </c>
      <c r="M1274" s="8">
        <f>IF(F1274&gt;Päälaskenta!D$24,(Päälaskenta!C$20+(Päälaskenta!E$20*(Kaksitasouoma_matriisi!F1274-Päälaskenta!D$24)))*(Kaksitasouoma_matriisi!F1274-Päälaskenta!D$24),0)</f>
        <v>1.5585534999999999</v>
      </c>
      <c r="N1274" s="8">
        <f>IF(F1274&gt;Päälaskenta!D$24,(2*SQRT((POWER((F1274-Päälaskenta!D$24),2))+POWER(Päälaskenta!E$20*(F1274-Päälaskenta!D$24),2))+Päälaskenta!C$20),0)</f>
        <v>6.0347932160581603</v>
      </c>
      <c r="O1274" s="8">
        <f t="shared" si="313"/>
        <v>0.258261293171206</v>
      </c>
      <c r="P1274" s="8">
        <f>IF(Päälaskenta!$C$29,IF(L1274&gt;Päälaskenta!$F$28,Kaksitasouoma_matriisi!AQ1274,Kaksitasouoma_matriisi!AR1274),Päälaskenta!$F$20)</f>
        <v>0.12</v>
      </c>
      <c r="Q1274" s="8">
        <f t="shared" si="314"/>
        <v>5.2672025112320302</v>
      </c>
      <c r="R1274" s="8">
        <f t="shared" si="308"/>
        <v>0.52667571429415905</v>
      </c>
      <c r="S1274" s="8">
        <f t="shared" si="315"/>
        <v>0.337925977064091</v>
      </c>
      <c r="U1274" s="93">
        <f>IF(F1274&gt;Päälaskenta!D$24,Päälaskenta!H$24+L1274*Päälaskenta!G$24,F1274*Päälaskenta!C$24 + F1274*F1274*Päälaskenta!E$24)</f>
        <v>1.8788</v>
      </c>
      <c r="V1274" s="8">
        <f>IF(F1274&gt;Päälaskenta!D$24,2*SQRT(POWER(Päälaskenta!D$24,2)+POWER(Päälaskenta!E$24*Päälaskenta!D$24,2))+Päälaskenta!C$24,(2*SQRT((POWER(F1274,2))+POWER(Päälaskenta!E$24*F1274,2))+Päälaskenta!C$24))</f>
        <v>2.9798989873223301</v>
      </c>
      <c r="W1274" s="8">
        <f t="shared" si="316"/>
        <v>0.63049117033602797</v>
      </c>
      <c r="X1274" s="8">
        <f>Päälaskenta!F$24</f>
        <v>7.0000000000000007E-2</v>
      </c>
      <c r="Y1274" s="8">
        <f t="shared" si="317"/>
        <v>19.734911542436802</v>
      </c>
      <c r="Z1274" s="8">
        <f t="shared" si="309"/>
        <v>1.97332428570584</v>
      </c>
      <c r="AA1274" s="8">
        <f t="shared" si="318"/>
        <v>1.0503109887725399</v>
      </c>
      <c r="AC1274" s="8">
        <f t="shared" si="310"/>
        <v>0.103471987062382</v>
      </c>
      <c r="AE1274" s="8">
        <v>1272</v>
      </c>
      <c r="AF1274" s="8">
        <f t="shared" si="320"/>
        <v>25.002114053668802</v>
      </c>
      <c r="AG1274" s="8">
        <f t="shared" si="311"/>
        <v>9.9983089715634695E-3</v>
      </c>
      <c r="AJ1274" s="132">
        <f>IF(Päälaskenta!$F$28&lt;Kaksitasouoma_matriisi!L1274,Päälaskenta!$C$20*Päälaskenta!$F$28,Päälaskenta!$C$20*Kaksitasouoma_matriisi!L1274)</f>
        <v>1.4350000000000001</v>
      </c>
      <c r="AK1274" s="134">
        <f>SQRT(Päälaskenta!$D$20^2+(Päälaskenta!$D$20/(1/Päälaskenta!$E$20))^2)</f>
        <v>1.8029999999999999</v>
      </c>
      <c r="AL1274" s="134">
        <f>IF(Päälaskenta!$F$28&lt;Kaksitasouoma_matriisi!L1274,AK1274*Päälaskenta!$F$28*COS(ATAN(1/Päälaskenta!$E$20)),AK1274*Kaksitasouoma_matriisi!L1274*COS(ATAN(1/Päälaskenta!$E$20)))</f>
        <v>0.43099999999999999</v>
      </c>
      <c r="AM1274" s="134"/>
      <c r="AN1274" s="134">
        <f t="shared" si="319"/>
        <v>1.8660000000000001</v>
      </c>
      <c r="AO1274" s="8">
        <f t="shared" si="312"/>
        <v>0.54337380973180704</v>
      </c>
      <c r="AP1274" s="134">
        <f>Refererenssiarvoja!$B$16*H1274^(1/6)/(Refererenssiarvoja!$B$15^0.5)*(Päälaskenta!$G$28/2)^0.5*(1-AO1274)^(-1.5)</f>
        <v>0.13900000000000001</v>
      </c>
      <c r="AQ1274" s="8">
        <f>Refererenssiarvoja!$B$16*Kaksitasouoma_matriisi!O1274^(1/6)/(SQRT((2*Refererenssiarvoja!$B$15)/(Päälaskenta!$F$31*Päälaskenta!$G$31*Päälaskenta!$F$28))+SQRT(Refererenssiarvoja!$B$15)/Refererenssiarvoja!$B$17*LN(Kaksitasouoma_matriisi!L1274/Päälaskenta!$F$28))</f>
        <v>-0.337304297662049</v>
      </c>
      <c r="AR1274" s="8">
        <f>Refererenssiarvoja!$B$16*Kaksitasouoma_matriisi!O1274^(1/6)/(SQRT((2*Refererenssiarvoja!$B$15)/(Päälaskenta!$F$31*Päälaskenta!$G$31*L1274)))</f>
        <v>0.30521180953570598</v>
      </c>
    </row>
    <row r="1275" spans="1:44" x14ac:dyDescent="0.2">
      <c r="A1275" s="8">
        <v>1273</v>
      </c>
      <c r="B1275" s="8">
        <f>IF(Päälaskenta!C$7,Päälaskenta!E$7,Päälaskenta!G$5)</f>
        <v>2.5</v>
      </c>
      <c r="C1275" s="56">
        <v>0.72699999999999998</v>
      </c>
      <c r="D1275" s="93">
        <f t="shared" si="305"/>
        <v>3.4388000000000001</v>
      </c>
      <c r="E1275" s="8">
        <f>IF(Päälaskenta!$C$26,Kaksitasouoma_matriisi!AP1275,Kaksitasouoma_matriisi!AC1275)</f>
        <v>0.103471987062382</v>
      </c>
      <c r="F1275" s="56">
        <f>IF(D1275&lt;Päälaskenta!H$24,(SQRT(POWER(Päälaskenta!C$24/(2*Päälaskenta!E$24),2)+(D1275/Päälaskenta!E$24))-Päälaskenta!C$24/(2*Päälaskenta!E$24)),IF(D1275=Päälaskenta!H$24,Päälaskenta!D$24,Päälaskenta!D$24+(SQRT(POWER((Päälaskenta!C$20+Päälaskenta!G$24)/(2*Päälaskenta!E$20),2)+((D1275-Päälaskenta!H$24)/Päälaskenta!E$20))-(Päälaskenta!C$20+Päälaskenta!G$24)/(2*Päälaskenta!E$20))))</f>
        <v>0.98699999999999999</v>
      </c>
      <c r="G1275" s="57">
        <f>IF(F1275&gt;Päälaskenta!D$24,(2*SQRT((POWER(Päälaskenta!D$24,2))+POWER(Päälaskenta!E$24*Päälaskenta!D$24,2))+Päälaskenta!C$24)+(2*SQRT((POWER((F1275-Päälaskenta!D$24),2))+POWER(Päälaskenta!E$20*(F1275-Päälaskenta!D$24),2))+Päälaskenta!C$20),(2*SQRT((POWER(F1275,2))+POWER(Päälaskenta!E$24*F1275,2))+Päälaskenta!C$24))</f>
        <v>9.01</v>
      </c>
      <c r="H1275" s="57">
        <f t="shared" si="306"/>
        <v>0.38</v>
      </c>
      <c r="I1275" s="62">
        <f t="shared" si="307"/>
        <v>2.0559000000000001E-2</v>
      </c>
      <c r="J1275" s="8">
        <f>IF(F1275&lt;Päälaskenta!$D$24,0,Kaksitasouoma_matriisi!F1275-Päälaskenta!$D$24)</f>
        <v>0.28699999999999998</v>
      </c>
      <c r="L1275" s="8">
        <f>IF(F1275&gt;Päälaskenta!D$24,F1275-Päälaskenta!D$24,0)</f>
        <v>0.28699999999999998</v>
      </c>
      <c r="M1275" s="8">
        <f>IF(F1275&gt;Päälaskenta!D$24,(Päälaskenta!C$20+(Päälaskenta!E$20*(Kaksitasouoma_matriisi!F1275-Päälaskenta!D$24)))*(Kaksitasouoma_matriisi!F1275-Päälaskenta!D$24),0)</f>
        <v>1.5585534999999999</v>
      </c>
      <c r="N1275" s="8">
        <f>IF(F1275&gt;Päälaskenta!D$24,(2*SQRT((POWER((F1275-Päälaskenta!D$24),2))+POWER(Päälaskenta!E$20*(F1275-Päälaskenta!D$24),2))+Päälaskenta!C$20),0)</f>
        <v>6.0347932160581603</v>
      </c>
      <c r="O1275" s="8">
        <f t="shared" si="313"/>
        <v>0.258261293171206</v>
      </c>
      <c r="P1275" s="8">
        <f>IF(Päälaskenta!$C$29,IF(L1275&gt;Päälaskenta!$F$28,Kaksitasouoma_matriisi!AQ1275,Kaksitasouoma_matriisi!AR1275),Päälaskenta!$F$20)</f>
        <v>0.12</v>
      </c>
      <c r="Q1275" s="8">
        <f t="shared" si="314"/>
        <v>5.2672025112320302</v>
      </c>
      <c r="R1275" s="8">
        <f t="shared" si="308"/>
        <v>0.52667571429415905</v>
      </c>
      <c r="S1275" s="8">
        <f t="shared" si="315"/>
        <v>0.337925977064091</v>
      </c>
      <c r="U1275" s="93">
        <f>IF(F1275&gt;Päälaskenta!D$24,Päälaskenta!H$24+L1275*Päälaskenta!G$24,F1275*Päälaskenta!C$24 + F1275*F1275*Päälaskenta!E$24)</f>
        <v>1.8788</v>
      </c>
      <c r="V1275" s="8">
        <f>IF(F1275&gt;Päälaskenta!D$24,2*SQRT(POWER(Päälaskenta!D$24,2)+POWER(Päälaskenta!E$24*Päälaskenta!D$24,2))+Päälaskenta!C$24,(2*SQRT((POWER(F1275,2))+POWER(Päälaskenta!E$24*F1275,2))+Päälaskenta!C$24))</f>
        <v>2.9798989873223301</v>
      </c>
      <c r="W1275" s="8">
        <f t="shared" si="316"/>
        <v>0.63049117033602797</v>
      </c>
      <c r="X1275" s="8">
        <f>Päälaskenta!F$24</f>
        <v>7.0000000000000007E-2</v>
      </c>
      <c r="Y1275" s="8">
        <f t="shared" si="317"/>
        <v>19.734911542436802</v>
      </c>
      <c r="Z1275" s="8">
        <f t="shared" si="309"/>
        <v>1.97332428570584</v>
      </c>
      <c r="AA1275" s="8">
        <f t="shared" si="318"/>
        <v>1.0503109887725399</v>
      </c>
      <c r="AC1275" s="8">
        <f t="shared" si="310"/>
        <v>0.103471987062382</v>
      </c>
      <c r="AE1275" s="8">
        <v>1273</v>
      </c>
      <c r="AF1275" s="8">
        <f t="shared" si="320"/>
        <v>25.002114053668802</v>
      </c>
      <c r="AG1275" s="8">
        <f t="shared" si="311"/>
        <v>9.9983089715634695E-3</v>
      </c>
      <c r="AJ1275" s="132">
        <f>IF(Päälaskenta!$F$28&lt;Kaksitasouoma_matriisi!L1275,Päälaskenta!$C$20*Päälaskenta!$F$28,Päälaskenta!$C$20*Kaksitasouoma_matriisi!L1275)</f>
        <v>1.4350000000000001</v>
      </c>
      <c r="AK1275" s="134">
        <f>SQRT(Päälaskenta!$D$20^2+(Päälaskenta!$D$20/(1/Päälaskenta!$E$20))^2)</f>
        <v>1.8029999999999999</v>
      </c>
      <c r="AL1275" s="134">
        <f>IF(Päälaskenta!$F$28&lt;Kaksitasouoma_matriisi!L1275,AK1275*Päälaskenta!$F$28*COS(ATAN(1/Päälaskenta!$E$20)),AK1275*Kaksitasouoma_matriisi!L1275*COS(ATAN(1/Päälaskenta!$E$20)))</f>
        <v>0.43099999999999999</v>
      </c>
      <c r="AM1275" s="134"/>
      <c r="AN1275" s="134">
        <f t="shared" si="319"/>
        <v>1.8660000000000001</v>
      </c>
      <c r="AO1275" s="8">
        <f t="shared" si="312"/>
        <v>0.54263115040130305</v>
      </c>
      <c r="AP1275" s="134">
        <f>Refererenssiarvoja!$B$16*H1275^(1/6)/(Refererenssiarvoja!$B$15^0.5)*(Päälaskenta!$G$28/2)^0.5*(1-AO1275)^(-1.5)</f>
        <v>0.13900000000000001</v>
      </c>
      <c r="AQ1275" s="8">
        <f>Refererenssiarvoja!$B$16*Kaksitasouoma_matriisi!O1275^(1/6)/(SQRT((2*Refererenssiarvoja!$B$15)/(Päälaskenta!$F$31*Päälaskenta!$G$31*Päälaskenta!$F$28))+SQRT(Refererenssiarvoja!$B$15)/Refererenssiarvoja!$B$17*LN(Kaksitasouoma_matriisi!L1275/Päälaskenta!$F$28))</f>
        <v>-0.337304297662049</v>
      </c>
      <c r="AR1275" s="8">
        <f>Refererenssiarvoja!$B$16*Kaksitasouoma_matriisi!O1275^(1/6)/(SQRT((2*Refererenssiarvoja!$B$15)/(Päälaskenta!$F$31*Päälaskenta!$G$31*L1275)))</f>
        <v>0.30521180953570598</v>
      </c>
    </row>
    <row r="1276" spans="1:44" x14ac:dyDescent="0.2">
      <c r="A1276" s="8">
        <v>1274</v>
      </c>
      <c r="B1276" s="8">
        <f>IF(Päälaskenta!C$7,Päälaskenta!E$7,Päälaskenta!G$5)</f>
        <v>2.5</v>
      </c>
      <c r="C1276" s="56">
        <v>0.72599999999999998</v>
      </c>
      <c r="D1276" s="93">
        <f t="shared" si="305"/>
        <v>3.4434999999999998</v>
      </c>
      <c r="E1276" s="8">
        <f>IF(Päälaskenta!$C$26,Kaksitasouoma_matriisi!AP1276,Kaksitasouoma_matriisi!AC1276)</f>
        <v>0.103478595027627</v>
      </c>
      <c r="F1276" s="56">
        <f>IF(D1276&lt;Päälaskenta!H$24,(SQRT(POWER(Päälaskenta!C$24/(2*Päälaskenta!E$24),2)+(D1276/Päälaskenta!E$24))-Päälaskenta!C$24/(2*Päälaskenta!E$24)),IF(D1276=Päälaskenta!H$24,Päälaskenta!D$24,Päälaskenta!D$24+(SQRT(POWER((Päälaskenta!C$20+Päälaskenta!G$24)/(2*Päälaskenta!E$20),2)+((D1276-Päälaskenta!H$24)/Päälaskenta!E$20))-(Päälaskenta!C$20+Päälaskenta!G$24)/(2*Päälaskenta!E$20))))</f>
        <v>0.98799999999999999</v>
      </c>
      <c r="G1276" s="57">
        <f>IF(F1276&gt;Päälaskenta!D$24,(2*SQRT((POWER(Päälaskenta!D$24,2))+POWER(Päälaskenta!E$24*Päälaskenta!D$24,2))+Päälaskenta!C$24)+(2*SQRT((POWER((F1276-Päälaskenta!D$24),2))+POWER(Päälaskenta!E$20*(F1276-Päälaskenta!D$24),2))+Päälaskenta!C$20),(2*SQRT((POWER(F1276,2))+POWER(Päälaskenta!E$24*F1276,2))+Päälaskenta!C$24))</f>
        <v>9.02</v>
      </c>
      <c r="H1276" s="57">
        <f t="shared" si="306"/>
        <v>0.38</v>
      </c>
      <c r="I1276" s="62">
        <f t="shared" si="307"/>
        <v>2.0504999999999999E-2</v>
      </c>
      <c r="J1276" s="8">
        <f>IF(F1276&lt;Päälaskenta!$D$24,0,Kaksitasouoma_matriisi!F1276-Päälaskenta!$D$24)</f>
        <v>0.28799999999999998</v>
      </c>
      <c r="L1276" s="8">
        <f>IF(F1276&gt;Päälaskenta!D$24,F1276-Päälaskenta!D$24,0)</f>
        <v>0.28799999999999998</v>
      </c>
      <c r="M1276" s="8">
        <f>IF(F1276&gt;Päälaskenta!D$24,(Päälaskenta!C$20+(Päälaskenta!E$20*(Kaksitasouoma_matriisi!F1276-Päälaskenta!D$24)))*(Kaksitasouoma_matriisi!F1276-Päälaskenta!D$24),0)</f>
        <v>1.564416</v>
      </c>
      <c r="N1276" s="8">
        <f>IF(F1276&gt;Päälaskenta!D$24,(2*SQRT((POWER((F1276-Päälaskenta!D$24),2))+POWER(Päälaskenta!E$20*(F1276-Päälaskenta!D$24),2))+Päälaskenta!C$20),0)</f>
        <v>6.0383987673336303</v>
      </c>
      <c r="O1276" s="8">
        <f t="shared" si="313"/>
        <v>0.25907795431847502</v>
      </c>
      <c r="P1276" s="8">
        <f>IF(Päälaskenta!$C$29,IF(L1276&gt;Päälaskenta!$F$28,Kaksitasouoma_matriisi!AQ1276,Kaksitasouoma_matriisi!AR1276),Päälaskenta!$F$20)</f>
        <v>0.12</v>
      </c>
      <c r="Q1276" s="8">
        <f t="shared" si="314"/>
        <v>5.2981547903834203</v>
      </c>
      <c r="R1276" s="8">
        <f t="shared" si="308"/>
        <v>0.52822867559507602</v>
      </c>
      <c r="S1276" s="8">
        <f t="shared" si="315"/>
        <v>0.33765230961270898</v>
      </c>
      <c r="U1276" s="93">
        <f>IF(F1276&gt;Päälaskenta!D$24,Päälaskenta!H$24+L1276*Päälaskenta!G$24,F1276*Päälaskenta!C$24 + F1276*F1276*Päälaskenta!E$24)</f>
        <v>1.8812</v>
      </c>
      <c r="V1276" s="8">
        <f>IF(F1276&gt;Päälaskenta!D$24,2*SQRT(POWER(Päälaskenta!D$24,2)+POWER(Päälaskenta!E$24*Päälaskenta!D$24,2))+Päälaskenta!C$24,(2*SQRT((POWER(F1276,2))+POWER(Päälaskenta!E$24*F1276,2))+Päälaskenta!C$24))</f>
        <v>2.9798989873223301</v>
      </c>
      <c r="W1276" s="8">
        <f t="shared" si="316"/>
        <v>0.63129656676396395</v>
      </c>
      <c r="X1276" s="8">
        <f>Päälaskenta!F$24</f>
        <v>7.0000000000000007E-2</v>
      </c>
      <c r="Y1276" s="8">
        <f t="shared" si="317"/>
        <v>19.7769454226767</v>
      </c>
      <c r="Z1276" s="8">
        <f t="shared" si="309"/>
        <v>1.97177132440492</v>
      </c>
      <c r="AA1276" s="8">
        <f t="shared" si="318"/>
        <v>1.0481455052120601</v>
      </c>
      <c r="AC1276" s="8">
        <f t="shared" si="310"/>
        <v>0.103478595027627</v>
      </c>
      <c r="AE1276" s="8">
        <v>1274</v>
      </c>
      <c r="AF1276" s="8">
        <f t="shared" si="320"/>
        <v>25.0751002130601</v>
      </c>
      <c r="AG1276" s="8">
        <f t="shared" si="311"/>
        <v>9.9401894712900698E-3</v>
      </c>
      <c r="AJ1276" s="132">
        <f>IF(Päälaskenta!$F$28&lt;Kaksitasouoma_matriisi!L1276,Päälaskenta!$C$20*Päälaskenta!$F$28,Päälaskenta!$C$20*Kaksitasouoma_matriisi!L1276)</f>
        <v>1.44</v>
      </c>
      <c r="AK1276" s="134">
        <f>SQRT(Päälaskenta!$D$20^2+(Päälaskenta!$D$20/(1/Päälaskenta!$E$20))^2)</f>
        <v>1.8029999999999999</v>
      </c>
      <c r="AL1276" s="134">
        <f>IF(Päälaskenta!$F$28&lt;Kaksitasouoma_matriisi!L1276,AK1276*Päälaskenta!$F$28*COS(ATAN(1/Päälaskenta!$E$20)),AK1276*Kaksitasouoma_matriisi!L1276*COS(ATAN(1/Päälaskenta!$E$20)))</f>
        <v>0.432</v>
      </c>
      <c r="AM1276" s="134"/>
      <c r="AN1276" s="134">
        <f t="shared" si="319"/>
        <v>1.8720000000000001</v>
      </c>
      <c r="AO1276" s="8">
        <f t="shared" si="312"/>
        <v>0.54363293161028003</v>
      </c>
      <c r="AP1276" s="134">
        <f>Refererenssiarvoja!$B$16*H1276^(1/6)/(Refererenssiarvoja!$B$15^0.5)*(Päälaskenta!$G$28/2)^0.5*(1-AO1276)^(-1.5)</f>
        <v>0.13900000000000001</v>
      </c>
      <c r="AQ1276" s="8">
        <f>Refererenssiarvoja!$B$16*Kaksitasouoma_matriisi!O1276^(1/6)/(SQRT((2*Refererenssiarvoja!$B$15)/(Päälaskenta!$F$31*Päälaskenta!$G$31*Päälaskenta!$F$28))+SQRT(Refererenssiarvoja!$B$15)/Refererenssiarvoja!$B$17*LN(Kaksitasouoma_matriisi!L1276/Päälaskenta!$F$28))</f>
        <v>-0.341412153128832</v>
      </c>
      <c r="AR1276" s="8">
        <f>Refererenssiarvoja!$B$16*Kaksitasouoma_matriisi!O1276^(1/6)/(SQRT((2*Refererenssiarvoja!$B$15)/(Päälaskenta!$F$31*Päälaskenta!$G$31*L1276)))</f>
        <v>0.305903997442667</v>
      </c>
    </row>
    <row r="1277" spans="1:44" x14ac:dyDescent="0.2">
      <c r="A1277" s="8">
        <v>1275</v>
      </c>
      <c r="B1277" s="8">
        <f>IF(Päälaskenta!C$7,Päälaskenta!E$7,Päälaskenta!G$5)</f>
        <v>2.5</v>
      </c>
      <c r="C1277" s="56">
        <v>0.72499999999999998</v>
      </c>
      <c r="D1277" s="93">
        <f t="shared" si="305"/>
        <v>3.4483000000000001</v>
      </c>
      <c r="E1277" s="8">
        <f>IF(Päälaskenta!$C$26,Kaksitasouoma_matriisi!AP1277,Kaksitasouoma_matriisi!AC1277)</f>
        <v>0.103478595027627</v>
      </c>
      <c r="F1277" s="56">
        <f>IF(D1277&lt;Päälaskenta!H$24,(SQRT(POWER(Päälaskenta!C$24/(2*Päälaskenta!E$24),2)+(D1277/Päälaskenta!E$24))-Päälaskenta!C$24/(2*Päälaskenta!E$24)),IF(D1277=Päälaskenta!H$24,Päälaskenta!D$24,Päälaskenta!D$24+(SQRT(POWER((Päälaskenta!C$20+Päälaskenta!G$24)/(2*Päälaskenta!E$20),2)+((D1277-Päälaskenta!H$24)/Päälaskenta!E$20))-(Päälaskenta!C$20+Päälaskenta!G$24)/(2*Päälaskenta!E$20))))</f>
        <v>0.98799999999999999</v>
      </c>
      <c r="G1277" s="57">
        <f>IF(F1277&gt;Päälaskenta!D$24,(2*SQRT((POWER(Päälaskenta!D$24,2))+POWER(Päälaskenta!E$24*Päälaskenta!D$24,2))+Päälaskenta!C$24)+(2*SQRT((POWER((F1277-Päälaskenta!D$24),2))+POWER(Päälaskenta!E$20*(F1277-Päälaskenta!D$24),2))+Päälaskenta!C$20),(2*SQRT((POWER(F1277,2))+POWER(Päälaskenta!E$24*F1277,2))+Päälaskenta!C$24))</f>
        <v>9.02</v>
      </c>
      <c r="H1277" s="57">
        <f t="shared" si="306"/>
        <v>0.38</v>
      </c>
      <c r="I1277" s="62">
        <f t="shared" si="307"/>
        <v>2.0448999999999998E-2</v>
      </c>
      <c r="J1277" s="8">
        <f>IF(F1277&lt;Päälaskenta!$D$24,0,Kaksitasouoma_matriisi!F1277-Päälaskenta!$D$24)</f>
        <v>0.28799999999999998</v>
      </c>
      <c r="L1277" s="8">
        <f>IF(F1277&gt;Päälaskenta!D$24,F1277-Päälaskenta!D$24,0)</f>
        <v>0.28799999999999998</v>
      </c>
      <c r="M1277" s="8">
        <f>IF(F1277&gt;Päälaskenta!D$24,(Päälaskenta!C$20+(Päälaskenta!E$20*(Kaksitasouoma_matriisi!F1277-Päälaskenta!D$24)))*(Kaksitasouoma_matriisi!F1277-Päälaskenta!D$24),0)</f>
        <v>1.564416</v>
      </c>
      <c r="N1277" s="8">
        <f>IF(F1277&gt;Päälaskenta!D$24,(2*SQRT((POWER((F1277-Päälaskenta!D$24),2))+POWER(Päälaskenta!E$20*(F1277-Päälaskenta!D$24),2))+Päälaskenta!C$20),0)</f>
        <v>6.0383987673336303</v>
      </c>
      <c r="O1277" s="8">
        <f t="shared" si="313"/>
        <v>0.25907795431847502</v>
      </c>
      <c r="P1277" s="8">
        <f>IF(Päälaskenta!$C$29,IF(L1277&gt;Päälaskenta!$F$28,Kaksitasouoma_matriisi!AQ1277,Kaksitasouoma_matriisi!AR1277),Päälaskenta!$F$20)</f>
        <v>0.12</v>
      </c>
      <c r="Q1277" s="8">
        <f t="shared" si="314"/>
        <v>5.2981547903834203</v>
      </c>
      <c r="R1277" s="8">
        <f t="shared" si="308"/>
        <v>0.52822867559507602</v>
      </c>
      <c r="S1277" s="8">
        <f t="shared" si="315"/>
        <v>0.33765230961270898</v>
      </c>
      <c r="U1277" s="93">
        <f>IF(F1277&gt;Päälaskenta!D$24,Päälaskenta!H$24+L1277*Päälaskenta!G$24,F1277*Päälaskenta!C$24 + F1277*F1277*Päälaskenta!E$24)</f>
        <v>1.8812</v>
      </c>
      <c r="V1277" s="8">
        <f>IF(F1277&gt;Päälaskenta!D$24,2*SQRT(POWER(Päälaskenta!D$24,2)+POWER(Päälaskenta!E$24*Päälaskenta!D$24,2))+Päälaskenta!C$24,(2*SQRT((POWER(F1277,2))+POWER(Päälaskenta!E$24*F1277,2))+Päälaskenta!C$24))</f>
        <v>2.9798989873223301</v>
      </c>
      <c r="W1277" s="8">
        <f t="shared" si="316"/>
        <v>0.63129656676396395</v>
      </c>
      <c r="X1277" s="8">
        <f>Päälaskenta!F$24</f>
        <v>7.0000000000000007E-2</v>
      </c>
      <c r="Y1277" s="8">
        <f t="shared" si="317"/>
        <v>19.7769454226767</v>
      </c>
      <c r="Z1277" s="8">
        <f t="shared" si="309"/>
        <v>1.97177132440492</v>
      </c>
      <c r="AA1277" s="8">
        <f t="shared" si="318"/>
        <v>1.0481455052120601</v>
      </c>
      <c r="AC1277" s="8">
        <f t="shared" si="310"/>
        <v>0.103478595027627</v>
      </c>
      <c r="AE1277" s="8">
        <v>1275</v>
      </c>
      <c r="AF1277" s="8">
        <f t="shared" si="320"/>
        <v>25.0751002130601</v>
      </c>
      <c r="AG1277" s="8">
        <f t="shared" si="311"/>
        <v>9.9401894712900698E-3</v>
      </c>
      <c r="AJ1277" s="132">
        <f>IF(Päälaskenta!$F$28&lt;Kaksitasouoma_matriisi!L1277,Päälaskenta!$C$20*Päälaskenta!$F$28,Päälaskenta!$C$20*Kaksitasouoma_matriisi!L1277)</f>
        <v>1.44</v>
      </c>
      <c r="AK1277" s="134">
        <f>SQRT(Päälaskenta!$D$20^2+(Päälaskenta!$D$20/(1/Päälaskenta!$E$20))^2)</f>
        <v>1.8029999999999999</v>
      </c>
      <c r="AL1277" s="134">
        <f>IF(Päälaskenta!$F$28&lt;Kaksitasouoma_matriisi!L1277,AK1277*Päälaskenta!$F$28*COS(ATAN(1/Päälaskenta!$E$20)),AK1277*Kaksitasouoma_matriisi!L1277*COS(ATAN(1/Päälaskenta!$E$20)))</f>
        <v>0.432</v>
      </c>
      <c r="AM1277" s="134"/>
      <c r="AN1277" s="134">
        <f t="shared" si="319"/>
        <v>1.8720000000000001</v>
      </c>
      <c r="AO1277" s="8">
        <f t="shared" si="312"/>
        <v>0.54287619986660096</v>
      </c>
      <c r="AP1277" s="134">
        <f>Refererenssiarvoja!$B$16*H1277^(1/6)/(Refererenssiarvoja!$B$15^0.5)*(Päälaskenta!$G$28/2)^0.5*(1-AO1277)^(-1.5)</f>
        <v>0.13900000000000001</v>
      </c>
      <c r="AQ1277" s="8">
        <f>Refererenssiarvoja!$B$16*Kaksitasouoma_matriisi!O1277^(1/6)/(SQRT((2*Refererenssiarvoja!$B$15)/(Päälaskenta!$F$31*Päälaskenta!$G$31*Päälaskenta!$F$28))+SQRT(Refererenssiarvoja!$B$15)/Refererenssiarvoja!$B$17*LN(Kaksitasouoma_matriisi!L1277/Päälaskenta!$F$28))</f>
        <v>-0.341412153128832</v>
      </c>
      <c r="AR1277" s="8">
        <f>Refererenssiarvoja!$B$16*Kaksitasouoma_matriisi!O1277^(1/6)/(SQRT((2*Refererenssiarvoja!$B$15)/(Päälaskenta!$F$31*Päälaskenta!$G$31*L1277)))</f>
        <v>0.305903997442667</v>
      </c>
    </row>
    <row r="1278" spans="1:44" x14ac:dyDescent="0.2">
      <c r="A1278" s="8">
        <v>1276</v>
      </c>
      <c r="B1278" s="8">
        <f>IF(Päälaskenta!C$7,Päälaskenta!E$7,Päälaskenta!G$5)</f>
        <v>2.5</v>
      </c>
      <c r="C1278" s="56">
        <v>0.72399999999999998</v>
      </c>
      <c r="D1278" s="93">
        <f t="shared" si="305"/>
        <v>3.4529999999999998</v>
      </c>
      <c r="E1278" s="8">
        <f>IF(Päälaskenta!$C$26,Kaksitasouoma_matriisi!AP1278,Kaksitasouoma_matriisi!AC1278)</f>
        <v>0.103485197711201</v>
      </c>
      <c r="F1278" s="56">
        <f>IF(D1278&lt;Päälaskenta!H$24,(SQRT(POWER(Päälaskenta!C$24/(2*Päälaskenta!E$24),2)+(D1278/Päälaskenta!E$24))-Päälaskenta!C$24/(2*Päälaskenta!E$24)),IF(D1278=Päälaskenta!H$24,Päälaskenta!D$24,Päälaskenta!D$24+(SQRT(POWER((Päälaskenta!C$20+Päälaskenta!G$24)/(2*Päälaskenta!E$20),2)+((D1278-Päälaskenta!H$24)/Päälaskenta!E$20))-(Päälaskenta!C$20+Päälaskenta!G$24)/(2*Päälaskenta!E$20))))</f>
        <v>0.98899999999999999</v>
      </c>
      <c r="G1278" s="57">
        <f>IF(F1278&gt;Päälaskenta!D$24,(2*SQRT((POWER(Päälaskenta!D$24,2))+POWER(Päälaskenta!E$24*Päälaskenta!D$24,2))+Päälaskenta!C$24)+(2*SQRT((POWER((F1278-Päälaskenta!D$24),2))+POWER(Päälaskenta!E$20*(F1278-Päälaskenta!D$24),2))+Päälaskenta!C$20),(2*SQRT((POWER(F1278,2))+POWER(Päälaskenta!E$24*F1278,2))+Päälaskenta!C$24))</f>
        <v>9.02</v>
      </c>
      <c r="H1278" s="57">
        <f t="shared" si="306"/>
        <v>0.38</v>
      </c>
      <c r="I1278" s="62">
        <f t="shared" si="307"/>
        <v>2.0395E-2</v>
      </c>
      <c r="J1278" s="8">
        <f>IF(F1278&lt;Päälaskenta!$D$24,0,Kaksitasouoma_matriisi!F1278-Päälaskenta!$D$24)</f>
        <v>0.28899999999999998</v>
      </c>
      <c r="L1278" s="8">
        <f>IF(F1278&gt;Päälaskenta!D$24,F1278-Päälaskenta!D$24,0)</f>
        <v>0.28899999999999998</v>
      </c>
      <c r="M1278" s="8">
        <f>IF(F1278&gt;Päälaskenta!D$24,(Päälaskenta!C$20+(Päälaskenta!E$20*(Kaksitasouoma_matriisi!F1278-Päälaskenta!D$24)))*(Kaksitasouoma_matriisi!F1278-Päälaskenta!D$24),0)</f>
        <v>1.5702815000000001</v>
      </c>
      <c r="N1278" s="8">
        <f>IF(F1278&gt;Päälaskenta!D$24,(2*SQRT((POWER((F1278-Päälaskenta!D$24),2))+POWER(Päälaskenta!E$20*(F1278-Päälaskenta!D$24),2))+Päälaskenta!C$20),0)</f>
        <v>6.0420043186090897</v>
      </c>
      <c r="O1278" s="8">
        <f t="shared" si="313"/>
        <v>0.25989413730864203</v>
      </c>
      <c r="P1278" s="8">
        <f>IF(Päälaskenta!$C$29,IF(L1278&gt;Päälaskenta!$F$28,Kaksitasouoma_matriisi!AQ1278,Kaksitasouoma_matriisi!AR1278),Päälaskenta!$F$20)</f>
        <v>0.12</v>
      </c>
      <c r="Q1278" s="8">
        <f t="shared" si="314"/>
        <v>5.3291824617839501</v>
      </c>
      <c r="R1278" s="8">
        <f t="shared" si="308"/>
        <v>0.52977777585225705</v>
      </c>
      <c r="S1278" s="8">
        <f t="shared" si="315"/>
        <v>0.33737758220564701</v>
      </c>
      <c r="U1278" s="93">
        <f>IF(F1278&gt;Päälaskenta!D$24,Päälaskenta!H$24+L1278*Päälaskenta!G$24,F1278*Päälaskenta!C$24 + F1278*F1278*Päälaskenta!E$24)</f>
        <v>1.8835999999999999</v>
      </c>
      <c r="V1278" s="8">
        <f>IF(F1278&gt;Päälaskenta!D$24,2*SQRT(POWER(Päälaskenta!D$24,2)+POWER(Päälaskenta!E$24*Päälaskenta!D$24,2))+Päälaskenta!C$24,(2*SQRT((POWER(F1278,2))+POWER(Päälaskenta!E$24*F1278,2))+Päälaskenta!C$24))</f>
        <v>2.9798989873223301</v>
      </c>
      <c r="W1278" s="8">
        <f t="shared" si="316"/>
        <v>0.63210196319190004</v>
      </c>
      <c r="X1278" s="8">
        <f>Päälaskenta!F$24</f>
        <v>7.0000000000000007E-2</v>
      </c>
      <c r="Y1278" s="8">
        <f t="shared" si="317"/>
        <v>19.8190150688262</v>
      </c>
      <c r="Z1278" s="8">
        <f t="shared" si="309"/>
        <v>1.9702222241477401</v>
      </c>
      <c r="AA1278" s="8">
        <f t="shared" si="318"/>
        <v>1.04598758980024</v>
      </c>
      <c r="AC1278" s="8">
        <f t="shared" si="310"/>
        <v>0.103485197711201</v>
      </c>
      <c r="AE1278" s="8">
        <v>1276</v>
      </c>
      <c r="AF1278" s="8">
        <f t="shared" si="320"/>
        <v>25.148197530610201</v>
      </c>
      <c r="AG1278" s="8">
        <f t="shared" si="311"/>
        <v>9.8824879049434506E-3</v>
      </c>
      <c r="AJ1278" s="132">
        <f>IF(Päälaskenta!$F$28&lt;Kaksitasouoma_matriisi!L1278,Päälaskenta!$C$20*Päälaskenta!$F$28,Päälaskenta!$C$20*Kaksitasouoma_matriisi!L1278)</f>
        <v>1.4450000000000001</v>
      </c>
      <c r="AK1278" s="134">
        <f>SQRT(Päälaskenta!$D$20^2+(Päälaskenta!$D$20/(1/Päälaskenta!$E$20))^2)</f>
        <v>1.8029999999999999</v>
      </c>
      <c r="AL1278" s="134">
        <f>IF(Päälaskenta!$F$28&lt;Kaksitasouoma_matriisi!L1278,AK1278*Päälaskenta!$F$28*COS(ATAN(1/Päälaskenta!$E$20)),AK1278*Kaksitasouoma_matriisi!L1278*COS(ATAN(1/Päälaskenta!$E$20)))</f>
        <v>0.434</v>
      </c>
      <c r="AM1278" s="134"/>
      <c r="AN1278" s="134">
        <f t="shared" si="319"/>
        <v>1.879</v>
      </c>
      <c r="AO1278" s="8">
        <f t="shared" si="312"/>
        <v>0.54416449464233996</v>
      </c>
      <c r="AP1278" s="134">
        <f>Refererenssiarvoja!$B$16*H1278^(1/6)/(Refererenssiarvoja!$B$15^0.5)*(Päälaskenta!$G$28/2)^0.5*(1-AO1278)^(-1.5)</f>
        <v>0.14000000000000001</v>
      </c>
      <c r="AQ1278" s="8">
        <f>Refererenssiarvoja!$B$16*Kaksitasouoma_matriisi!O1278^(1/6)/(SQRT((2*Refererenssiarvoja!$B$15)/(Päälaskenta!$F$31*Päälaskenta!$G$31*Päälaskenta!$F$28))+SQRT(Refererenssiarvoja!$B$15)/Refererenssiarvoja!$B$17*LN(Kaksitasouoma_matriisi!L1278/Päälaskenta!$F$28))</f>
        <v>-0.345602118181219</v>
      </c>
      <c r="AR1278" s="8">
        <f>Refererenssiarvoja!$B$16*Kaksitasouoma_matriisi!O1278^(1/6)/(SQRT((2*Refererenssiarvoja!$B$15)/(Päälaskenta!$F$31*Päälaskenta!$G$31*L1278)))</f>
        <v>0.30659530518000599</v>
      </c>
    </row>
    <row r="1279" spans="1:44" x14ac:dyDescent="0.2">
      <c r="A1279" s="8">
        <v>1277</v>
      </c>
      <c r="B1279" s="8">
        <f>IF(Päälaskenta!C$7,Päälaskenta!E$7,Päälaskenta!G$5)</f>
        <v>2.5</v>
      </c>
      <c r="C1279" s="56">
        <v>0.72299999999999998</v>
      </c>
      <c r="D1279" s="93">
        <f t="shared" si="305"/>
        <v>3.4578000000000002</v>
      </c>
      <c r="E1279" s="8">
        <f>IF(Päälaskenta!$C$26,Kaksitasouoma_matriisi!AP1279,Kaksitasouoma_matriisi!AC1279)</f>
        <v>0.103485197711201</v>
      </c>
      <c r="F1279" s="56">
        <f>IF(D1279&lt;Päälaskenta!H$24,(SQRT(POWER(Päälaskenta!C$24/(2*Päälaskenta!E$24),2)+(D1279/Päälaskenta!E$24))-Päälaskenta!C$24/(2*Päälaskenta!E$24)),IF(D1279=Päälaskenta!H$24,Päälaskenta!D$24,Päälaskenta!D$24+(SQRT(POWER((Päälaskenta!C$20+Päälaskenta!G$24)/(2*Päälaskenta!E$20),2)+((D1279-Päälaskenta!H$24)/Päälaskenta!E$20))-(Päälaskenta!C$20+Päälaskenta!G$24)/(2*Päälaskenta!E$20))))</f>
        <v>0.98899999999999999</v>
      </c>
      <c r="G1279" s="57">
        <f>IF(F1279&gt;Päälaskenta!D$24,(2*SQRT((POWER(Päälaskenta!D$24,2))+POWER(Päälaskenta!E$24*Päälaskenta!D$24,2))+Päälaskenta!C$24)+(2*SQRT((POWER((F1279-Päälaskenta!D$24),2))+POWER(Päälaskenta!E$20*(F1279-Päälaskenta!D$24),2))+Päälaskenta!C$20),(2*SQRT((POWER(F1279,2))+POWER(Päälaskenta!E$24*F1279,2))+Päälaskenta!C$24))</f>
        <v>9.02</v>
      </c>
      <c r="H1279" s="57">
        <f t="shared" si="306"/>
        <v>0.38</v>
      </c>
      <c r="I1279" s="62">
        <f t="shared" si="307"/>
        <v>2.0338999999999999E-2</v>
      </c>
      <c r="J1279" s="8">
        <f>IF(F1279&lt;Päälaskenta!$D$24,0,Kaksitasouoma_matriisi!F1279-Päälaskenta!$D$24)</f>
        <v>0.28899999999999998</v>
      </c>
      <c r="L1279" s="8">
        <f>IF(F1279&gt;Päälaskenta!D$24,F1279-Päälaskenta!D$24,0)</f>
        <v>0.28899999999999998</v>
      </c>
      <c r="M1279" s="8">
        <f>IF(F1279&gt;Päälaskenta!D$24,(Päälaskenta!C$20+(Päälaskenta!E$20*(Kaksitasouoma_matriisi!F1279-Päälaskenta!D$24)))*(Kaksitasouoma_matriisi!F1279-Päälaskenta!D$24),0)</f>
        <v>1.5702815000000001</v>
      </c>
      <c r="N1279" s="8">
        <f>IF(F1279&gt;Päälaskenta!D$24,(2*SQRT((POWER((F1279-Päälaskenta!D$24),2))+POWER(Päälaskenta!E$20*(F1279-Päälaskenta!D$24),2))+Päälaskenta!C$20),0)</f>
        <v>6.0420043186090897</v>
      </c>
      <c r="O1279" s="8">
        <f t="shared" si="313"/>
        <v>0.25989413730864203</v>
      </c>
      <c r="P1279" s="8">
        <f>IF(Päälaskenta!$C$29,IF(L1279&gt;Päälaskenta!$F$28,Kaksitasouoma_matriisi!AQ1279,Kaksitasouoma_matriisi!AR1279),Päälaskenta!$F$20)</f>
        <v>0.12</v>
      </c>
      <c r="Q1279" s="8">
        <f t="shared" si="314"/>
        <v>5.3291824617839501</v>
      </c>
      <c r="R1279" s="8">
        <f t="shared" si="308"/>
        <v>0.52977777585225705</v>
      </c>
      <c r="S1279" s="8">
        <f t="shared" si="315"/>
        <v>0.33737758220564701</v>
      </c>
      <c r="U1279" s="93">
        <f>IF(F1279&gt;Päälaskenta!D$24,Päälaskenta!H$24+L1279*Päälaskenta!G$24,F1279*Päälaskenta!C$24 + F1279*F1279*Päälaskenta!E$24)</f>
        <v>1.8835999999999999</v>
      </c>
      <c r="V1279" s="8">
        <f>IF(F1279&gt;Päälaskenta!D$24,2*SQRT(POWER(Päälaskenta!D$24,2)+POWER(Päälaskenta!E$24*Päälaskenta!D$24,2))+Päälaskenta!C$24,(2*SQRT((POWER(F1279,2))+POWER(Päälaskenta!E$24*F1279,2))+Päälaskenta!C$24))</f>
        <v>2.9798989873223301</v>
      </c>
      <c r="W1279" s="8">
        <f t="shared" si="316"/>
        <v>0.63210196319190004</v>
      </c>
      <c r="X1279" s="8">
        <f>Päälaskenta!F$24</f>
        <v>7.0000000000000007E-2</v>
      </c>
      <c r="Y1279" s="8">
        <f t="shared" si="317"/>
        <v>19.8190150688262</v>
      </c>
      <c r="Z1279" s="8">
        <f t="shared" si="309"/>
        <v>1.9702222241477401</v>
      </c>
      <c r="AA1279" s="8">
        <f t="shared" si="318"/>
        <v>1.04598758980024</v>
      </c>
      <c r="AC1279" s="8">
        <f t="shared" si="310"/>
        <v>0.103485197711201</v>
      </c>
      <c r="AE1279" s="8">
        <v>1277</v>
      </c>
      <c r="AF1279" s="8">
        <f t="shared" si="320"/>
        <v>25.148197530610201</v>
      </c>
      <c r="AG1279" s="8">
        <f t="shared" si="311"/>
        <v>9.8824879049434506E-3</v>
      </c>
      <c r="AJ1279" s="132">
        <f>IF(Päälaskenta!$F$28&lt;Kaksitasouoma_matriisi!L1279,Päälaskenta!$C$20*Päälaskenta!$F$28,Päälaskenta!$C$20*Kaksitasouoma_matriisi!L1279)</f>
        <v>1.4450000000000001</v>
      </c>
      <c r="AK1279" s="134">
        <f>SQRT(Päälaskenta!$D$20^2+(Päälaskenta!$D$20/(1/Päälaskenta!$E$20))^2)</f>
        <v>1.8029999999999999</v>
      </c>
      <c r="AL1279" s="134">
        <f>IF(Päälaskenta!$F$28&lt;Kaksitasouoma_matriisi!L1279,AK1279*Päälaskenta!$F$28*COS(ATAN(1/Päälaskenta!$E$20)),AK1279*Kaksitasouoma_matriisi!L1279*COS(ATAN(1/Päälaskenta!$E$20)))</f>
        <v>0.434</v>
      </c>
      <c r="AM1279" s="134"/>
      <c r="AN1279" s="134">
        <f t="shared" si="319"/>
        <v>1.879</v>
      </c>
      <c r="AO1279" s="8">
        <f t="shared" si="312"/>
        <v>0.54340910405460097</v>
      </c>
      <c r="AP1279" s="134">
        <f>Refererenssiarvoja!$B$16*H1279^(1/6)/(Refererenssiarvoja!$B$15^0.5)*(Päälaskenta!$G$28/2)^0.5*(1-AO1279)^(-1.5)</f>
        <v>0.13900000000000001</v>
      </c>
      <c r="AQ1279" s="8">
        <f>Refererenssiarvoja!$B$16*Kaksitasouoma_matriisi!O1279^(1/6)/(SQRT((2*Refererenssiarvoja!$B$15)/(Päälaskenta!$F$31*Päälaskenta!$G$31*Päälaskenta!$F$28))+SQRT(Refererenssiarvoja!$B$15)/Refererenssiarvoja!$B$17*LN(Kaksitasouoma_matriisi!L1279/Päälaskenta!$F$28))</f>
        <v>-0.345602118181219</v>
      </c>
      <c r="AR1279" s="8">
        <f>Refererenssiarvoja!$B$16*Kaksitasouoma_matriisi!O1279^(1/6)/(SQRT((2*Refererenssiarvoja!$B$15)/(Päälaskenta!$F$31*Päälaskenta!$G$31*L1279)))</f>
        <v>0.30659530518000599</v>
      </c>
    </row>
    <row r="1280" spans="1:44" x14ac:dyDescent="0.2">
      <c r="A1280" s="8">
        <v>1278</v>
      </c>
      <c r="B1280" s="8">
        <f>IF(Päälaskenta!C$7,Päälaskenta!E$7,Päälaskenta!G$5)</f>
        <v>2.5</v>
      </c>
      <c r="C1280" s="56">
        <v>0.72199999999999998</v>
      </c>
      <c r="D1280" s="93">
        <f t="shared" si="305"/>
        <v>3.4626000000000001</v>
      </c>
      <c r="E1280" s="8">
        <f>IF(Päälaskenta!$C$26,Kaksitasouoma_matriisi!AP1280,Kaksitasouoma_matriisi!AC1280)</f>
        <v>0.103491795119436</v>
      </c>
      <c r="F1280" s="56">
        <f>IF(D1280&lt;Päälaskenta!H$24,(SQRT(POWER(Päälaskenta!C$24/(2*Päälaskenta!E$24),2)+(D1280/Päälaskenta!E$24))-Päälaskenta!C$24/(2*Päälaskenta!E$24)),IF(D1280=Päälaskenta!H$24,Päälaskenta!D$24,Päälaskenta!D$24+(SQRT(POWER((Päälaskenta!C$20+Päälaskenta!G$24)/(2*Päälaskenta!E$20),2)+((D1280-Päälaskenta!H$24)/Päälaskenta!E$20))-(Päälaskenta!C$20+Päälaskenta!G$24)/(2*Päälaskenta!E$20))))</f>
        <v>0.99</v>
      </c>
      <c r="G1280" s="57">
        <f>IF(F1280&gt;Päälaskenta!D$24,(2*SQRT((POWER(Päälaskenta!D$24,2))+POWER(Päälaskenta!E$24*Päälaskenta!D$24,2))+Päälaskenta!C$24)+(2*SQRT((POWER((F1280-Päälaskenta!D$24),2))+POWER(Päälaskenta!E$20*(F1280-Päälaskenta!D$24),2))+Päälaskenta!C$20),(2*SQRT((POWER(F1280,2))+POWER(Päälaskenta!E$24*F1280,2))+Päälaskenta!C$24))</f>
        <v>9.0299999999999994</v>
      </c>
      <c r="H1280" s="57">
        <f t="shared" si="306"/>
        <v>0.38</v>
      </c>
      <c r="I1280" s="62">
        <f t="shared" si="307"/>
        <v>2.0285000000000001E-2</v>
      </c>
      <c r="J1280" s="8">
        <f>IF(F1280&lt;Päälaskenta!$D$24,0,Kaksitasouoma_matriisi!F1280-Päälaskenta!$D$24)</f>
        <v>0.28999999999999998</v>
      </c>
      <c r="L1280" s="8">
        <f>IF(F1280&gt;Päälaskenta!D$24,F1280-Päälaskenta!D$24,0)</f>
        <v>0.28999999999999998</v>
      </c>
      <c r="M1280" s="8">
        <f>IF(F1280&gt;Päälaskenta!D$24,(Päälaskenta!C$20+(Päälaskenta!E$20*(Kaksitasouoma_matriisi!F1280-Päälaskenta!D$24)))*(Kaksitasouoma_matriisi!F1280-Päälaskenta!D$24),0)</f>
        <v>1.5761499999999999</v>
      </c>
      <c r="N1280" s="8">
        <f>IF(F1280&gt;Päälaskenta!D$24,(2*SQRT((POWER((F1280-Päälaskenta!D$24),2))+POWER(Päälaskenta!E$20*(F1280-Päälaskenta!D$24),2))+Päälaskenta!C$20),0)</f>
        <v>6.0456098698845597</v>
      </c>
      <c r="O1280" s="8">
        <f t="shared" si="313"/>
        <v>0.260709842997212</v>
      </c>
      <c r="P1280" s="8">
        <f>IF(Päälaskenta!$C$29,IF(L1280&gt;Päälaskenta!$F$28,Kaksitasouoma_matriisi!AQ1280,Kaksitasouoma_matriisi!AR1280),Päälaskenta!$F$20)</f>
        <v>0.12</v>
      </c>
      <c r="Q1280" s="8">
        <f t="shared" si="314"/>
        <v>5.3602854662246404</v>
      </c>
      <c r="R1280" s="8">
        <f t="shared" si="308"/>
        <v>0.53132302385274299</v>
      </c>
      <c r="S1280" s="8">
        <f t="shared" si="315"/>
        <v>0.33710181382022197</v>
      </c>
      <c r="U1280" s="93">
        <f>IF(F1280&gt;Päälaskenta!D$24,Päälaskenta!H$24+L1280*Päälaskenta!G$24,F1280*Päälaskenta!C$24 + F1280*F1280*Päälaskenta!E$24)</f>
        <v>1.8859999999999999</v>
      </c>
      <c r="V1280" s="8">
        <f>IF(F1280&gt;Päälaskenta!D$24,2*SQRT(POWER(Päälaskenta!D$24,2)+POWER(Päälaskenta!E$24*Päälaskenta!D$24,2))+Päälaskenta!C$24,(2*SQRT((POWER(F1280,2))+POWER(Päälaskenta!E$24*F1280,2))+Päälaskenta!C$24))</f>
        <v>2.9798989873223301</v>
      </c>
      <c r="W1280" s="8">
        <f t="shared" si="316"/>
        <v>0.63290735961983602</v>
      </c>
      <c r="X1280" s="8">
        <f>Päälaskenta!F$24</f>
        <v>7.0000000000000007E-2</v>
      </c>
      <c r="Y1280" s="8">
        <f t="shared" si="317"/>
        <v>19.861120465688501</v>
      </c>
      <c r="Z1280" s="8">
        <f t="shared" si="309"/>
        <v>1.96867697614726</v>
      </c>
      <c r="AA1280" s="8">
        <f t="shared" si="318"/>
        <v>1.0438372089858201</v>
      </c>
      <c r="AC1280" s="8">
        <f t="shared" si="310"/>
        <v>0.103491795119436</v>
      </c>
      <c r="AE1280" s="8">
        <v>1278</v>
      </c>
      <c r="AF1280" s="8">
        <f t="shared" si="320"/>
        <v>25.2214059319131</v>
      </c>
      <c r="AG1280" s="8">
        <f t="shared" si="311"/>
        <v>9.8252007621527099E-3</v>
      </c>
      <c r="AJ1280" s="132">
        <f>IF(Päälaskenta!$F$28&lt;Kaksitasouoma_matriisi!L1280,Päälaskenta!$C$20*Päälaskenta!$F$28,Päälaskenta!$C$20*Kaksitasouoma_matriisi!L1280)</f>
        <v>1.45</v>
      </c>
      <c r="AK1280" s="134">
        <f>SQRT(Päälaskenta!$D$20^2+(Päälaskenta!$D$20/(1/Päälaskenta!$E$20))^2)</f>
        <v>1.8029999999999999</v>
      </c>
      <c r="AL1280" s="134">
        <f>IF(Päälaskenta!$F$28&lt;Kaksitasouoma_matriisi!L1280,AK1280*Päälaskenta!$F$28*COS(ATAN(1/Päälaskenta!$E$20)),AK1280*Kaksitasouoma_matriisi!L1280*COS(ATAN(1/Päälaskenta!$E$20)))</f>
        <v>0.435</v>
      </c>
      <c r="AM1280" s="134"/>
      <c r="AN1280" s="134">
        <f t="shared" si="319"/>
        <v>1.885</v>
      </c>
      <c r="AO1280" s="8">
        <f t="shared" si="312"/>
        <v>0.54438860971524305</v>
      </c>
      <c r="AP1280" s="134">
        <f>Refererenssiarvoja!$B$16*H1280^(1/6)/(Refererenssiarvoja!$B$15^0.5)*(Päälaskenta!$G$28/2)^0.5*(1-AO1280)^(-1.5)</f>
        <v>0.14000000000000001</v>
      </c>
      <c r="AQ1280" s="8">
        <f>Refererenssiarvoja!$B$16*Kaksitasouoma_matriisi!O1280^(1/6)/(SQRT((2*Refererenssiarvoja!$B$15)/(Päälaskenta!$F$31*Päälaskenta!$G$31*Päälaskenta!$F$28))+SQRT(Refererenssiarvoja!$B$15)/Refererenssiarvoja!$B$17*LN(Kaksitasouoma_matriisi!L1280/Päälaskenta!$F$28))</f>
        <v>-0.34987670367964502</v>
      </c>
      <c r="AR1280" s="8">
        <f>Refererenssiarvoja!$B$16*Kaksitasouoma_matriisi!O1280^(1/6)/(SQRT((2*Refererenssiarvoja!$B$15)/(Päälaskenta!$F$31*Päälaskenta!$G$31*L1280)))</f>
        <v>0.307285736741093</v>
      </c>
    </row>
    <row r="1281" spans="1:44" x14ac:dyDescent="0.2">
      <c r="A1281" s="8">
        <v>1279</v>
      </c>
      <c r="B1281" s="8">
        <f>IF(Päälaskenta!C$7,Päälaskenta!E$7,Päälaskenta!G$5)</f>
        <v>2.5</v>
      </c>
      <c r="C1281" s="56">
        <v>0.72099999999999997</v>
      </c>
      <c r="D1281" s="93">
        <f t="shared" si="305"/>
        <v>3.4674</v>
      </c>
      <c r="E1281" s="8">
        <f>IF(Päälaskenta!$C$26,Kaksitasouoma_matriisi!AP1281,Kaksitasouoma_matriisi!AC1281)</f>
        <v>0.10349838725865</v>
      </c>
      <c r="F1281" s="56">
        <f>IF(D1281&lt;Päälaskenta!H$24,(SQRT(POWER(Päälaskenta!C$24/(2*Päälaskenta!E$24),2)+(D1281/Päälaskenta!E$24))-Päälaskenta!C$24/(2*Päälaskenta!E$24)),IF(D1281=Päälaskenta!H$24,Päälaskenta!D$24,Päälaskenta!D$24+(SQRT(POWER((Päälaskenta!C$20+Päälaskenta!G$24)/(2*Päälaskenta!E$20),2)+((D1281-Päälaskenta!H$24)/Päälaskenta!E$20))-(Päälaskenta!C$20+Päälaskenta!G$24)/(2*Päälaskenta!E$20))))</f>
        <v>0.99099999999999999</v>
      </c>
      <c r="G1281" s="57">
        <f>IF(F1281&gt;Päälaskenta!D$24,(2*SQRT((POWER(Päälaskenta!D$24,2))+POWER(Päälaskenta!E$24*Päälaskenta!D$24,2))+Päälaskenta!C$24)+(2*SQRT((POWER((F1281-Päälaskenta!D$24),2))+POWER(Päälaskenta!E$20*(F1281-Päälaskenta!D$24),2))+Päälaskenta!C$20),(2*SQRT((POWER(F1281,2))+POWER(Päälaskenta!E$24*F1281,2))+Päälaskenta!C$24))</f>
        <v>9.0299999999999994</v>
      </c>
      <c r="H1281" s="57">
        <f t="shared" si="306"/>
        <v>0.38</v>
      </c>
      <c r="I1281" s="62">
        <f t="shared" si="307"/>
        <v>2.0230999999999999E-2</v>
      </c>
      <c r="J1281" s="8">
        <f>IF(F1281&lt;Päälaskenta!$D$24,0,Kaksitasouoma_matriisi!F1281-Päälaskenta!$D$24)</f>
        <v>0.29099999999999998</v>
      </c>
      <c r="L1281" s="8">
        <f>IF(F1281&gt;Päälaskenta!D$24,F1281-Päälaskenta!D$24,0)</f>
        <v>0.29099999999999998</v>
      </c>
      <c r="M1281" s="8">
        <f>IF(F1281&gt;Päälaskenta!D$24,(Päälaskenta!C$20+(Päälaskenta!E$20*(Kaksitasouoma_matriisi!F1281-Päälaskenta!D$24)))*(Kaksitasouoma_matriisi!F1281-Päälaskenta!D$24),0)</f>
        <v>1.5820215</v>
      </c>
      <c r="N1281" s="8">
        <f>IF(F1281&gt;Päälaskenta!D$24,(2*SQRT((POWER((F1281-Päälaskenta!D$24),2))+POWER(Päälaskenta!E$20*(F1281-Päälaskenta!D$24),2))+Päälaskenta!C$20),0)</f>
        <v>6.04921542116002</v>
      </c>
      <c r="O1281" s="8">
        <f t="shared" si="313"/>
        <v>0.26152507223765298</v>
      </c>
      <c r="P1281" s="8">
        <f>IF(Päälaskenta!$C$29,IF(L1281&gt;Päälaskenta!$F$28,Kaksitasouoma_matriisi!AQ1281,Kaksitasouoma_matriisi!AR1281),Päälaskenta!$F$20)</f>
        <v>0.12</v>
      </c>
      <c r="Q1281" s="8">
        <f t="shared" si="314"/>
        <v>5.3914637448807401</v>
      </c>
      <c r="R1281" s="8">
        <f t="shared" si="308"/>
        <v>0.53286442843097404</v>
      </c>
      <c r="S1281" s="8">
        <f t="shared" si="315"/>
        <v>0.33682502319404301</v>
      </c>
      <c r="U1281" s="93">
        <f>IF(F1281&gt;Päälaskenta!D$24,Päälaskenta!H$24+L1281*Päälaskenta!G$24,F1281*Päälaskenta!C$24 + F1281*F1281*Päälaskenta!E$24)</f>
        <v>1.8884000000000001</v>
      </c>
      <c r="V1281" s="8">
        <f>IF(F1281&gt;Päälaskenta!D$24,2*SQRT(POWER(Päälaskenta!D$24,2)+POWER(Päälaskenta!E$24*Päälaskenta!D$24,2))+Päälaskenta!C$24,(2*SQRT((POWER(F1281,2))+POWER(Päälaskenta!E$24*F1281,2))+Päälaskenta!C$24))</f>
        <v>2.9798989873223301</v>
      </c>
      <c r="W1281" s="8">
        <f t="shared" si="316"/>
        <v>0.633712756047773</v>
      </c>
      <c r="X1281" s="8">
        <f>Päälaskenta!F$24</f>
        <v>7.0000000000000007E-2</v>
      </c>
      <c r="Y1281" s="8">
        <f t="shared" si="317"/>
        <v>19.903261598092399</v>
      </c>
      <c r="Z1281" s="8">
        <f t="shared" si="309"/>
        <v>1.96713557156903</v>
      </c>
      <c r="AA1281" s="8">
        <f t="shared" si="318"/>
        <v>1.0416943293629699</v>
      </c>
      <c r="AC1281" s="8">
        <f t="shared" si="310"/>
        <v>0.10349838725865</v>
      </c>
      <c r="AE1281" s="8">
        <v>1279</v>
      </c>
      <c r="AF1281" s="8">
        <f t="shared" si="320"/>
        <v>25.294725342973098</v>
      </c>
      <c r="AG1281" s="8">
        <f t="shared" si="311"/>
        <v>9.7683245653785999E-3</v>
      </c>
      <c r="AJ1281" s="132">
        <f>IF(Päälaskenta!$F$28&lt;Kaksitasouoma_matriisi!L1281,Päälaskenta!$C$20*Päälaskenta!$F$28,Päälaskenta!$C$20*Kaksitasouoma_matriisi!L1281)</f>
        <v>1.4550000000000001</v>
      </c>
      <c r="AK1281" s="134">
        <f>SQRT(Päälaskenta!$D$20^2+(Päälaskenta!$D$20/(1/Päälaskenta!$E$20))^2)</f>
        <v>1.8029999999999999</v>
      </c>
      <c r="AL1281" s="134">
        <f>IF(Päälaskenta!$F$28&lt;Kaksitasouoma_matriisi!L1281,AK1281*Päälaskenta!$F$28*COS(ATAN(1/Päälaskenta!$E$20)),AK1281*Kaksitasouoma_matriisi!L1281*COS(ATAN(1/Päälaskenta!$E$20)))</f>
        <v>0.437</v>
      </c>
      <c r="AM1281" s="134"/>
      <c r="AN1281" s="134">
        <f t="shared" si="319"/>
        <v>1.8919999999999999</v>
      </c>
      <c r="AO1281" s="8">
        <f t="shared" si="312"/>
        <v>0.54565380400299901</v>
      </c>
      <c r="AP1281" s="134">
        <f>Refererenssiarvoja!$B$16*H1281^(1/6)/(Refererenssiarvoja!$B$15^0.5)*(Päälaskenta!$G$28/2)^0.5*(1-AO1281)^(-1.5)</f>
        <v>0.14000000000000001</v>
      </c>
      <c r="AQ1281" s="8">
        <f>Refererenssiarvoja!$B$16*Kaksitasouoma_matriisi!O1281^(1/6)/(SQRT((2*Refererenssiarvoja!$B$15)/(Päälaskenta!$F$31*Päälaskenta!$G$31*Päälaskenta!$F$28))+SQRT(Refererenssiarvoja!$B$15)/Refererenssiarvoja!$B$17*LN(Kaksitasouoma_matriisi!L1281/Päälaskenta!$F$28))</f>
        <v>-0.35423852373870901</v>
      </c>
      <c r="AR1281" s="8">
        <f>Refererenssiarvoja!$B$16*Kaksitasouoma_matriisi!O1281^(1/6)/(SQRT((2*Refererenssiarvoja!$B$15)/(Päälaskenta!$F$31*Päälaskenta!$G$31*L1281)))</f>
        <v>0.30797529608770802</v>
      </c>
    </row>
    <row r="1282" spans="1:44" x14ac:dyDescent="0.2">
      <c r="A1282" s="8">
        <v>1280</v>
      </c>
      <c r="B1282" s="8">
        <f>IF(Päälaskenta!C$7,Päälaskenta!E$7,Päälaskenta!G$5)</f>
        <v>2.5</v>
      </c>
      <c r="C1282" s="56">
        <v>0.72</v>
      </c>
      <c r="D1282" s="93">
        <f t="shared" si="305"/>
        <v>3.4722</v>
      </c>
      <c r="E1282" s="8">
        <f>IF(Päälaskenta!$C$26,Kaksitasouoma_matriisi!AP1282,Kaksitasouoma_matriisi!AC1282)</f>
        <v>0.10349838725865</v>
      </c>
      <c r="F1282" s="56">
        <f>IF(D1282&lt;Päälaskenta!H$24,(SQRT(POWER(Päälaskenta!C$24/(2*Päälaskenta!E$24),2)+(D1282/Päälaskenta!E$24))-Päälaskenta!C$24/(2*Päälaskenta!E$24)),IF(D1282=Päälaskenta!H$24,Päälaskenta!D$24,Päälaskenta!D$24+(SQRT(POWER((Päälaskenta!C$20+Päälaskenta!G$24)/(2*Päälaskenta!E$20),2)+((D1282-Päälaskenta!H$24)/Päälaskenta!E$20))-(Päälaskenta!C$20+Päälaskenta!G$24)/(2*Päälaskenta!E$20))))</f>
        <v>0.99099999999999999</v>
      </c>
      <c r="G1282" s="57">
        <f>IF(F1282&gt;Päälaskenta!D$24,(2*SQRT((POWER(Päälaskenta!D$24,2))+POWER(Päälaskenta!E$24*Päälaskenta!D$24,2))+Päälaskenta!C$24)+(2*SQRT((POWER((F1282-Päälaskenta!D$24),2))+POWER(Päälaskenta!E$20*(F1282-Päälaskenta!D$24),2))+Päälaskenta!C$20),(2*SQRT((POWER(F1282,2))+POWER(Päälaskenta!E$24*F1282,2))+Päälaskenta!C$24))</f>
        <v>9.0299999999999994</v>
      </c>
      <c r="H1282" s="57">
        <f t="shared" si="306"/>
        <v>0.38</v>
      </c>
      <c r="I1282" s="62">
        <f t="shared" si="307"/>
        <v>2.0174999999999998E-2</v>
      </c>
      <c r="J1282" s="8">
        <f>IF(F1282&lt;Päälaskenta!$D$24,0,Kaksitasouoma_matriisi!F1282-Päälaskenta!$D$24)</f>
        <v>0.29099999999999998</v>
      </c>
      <c r="L1282" s="8">
        <f>IF(F1282&gt;Päälaskenta!D$24,F1282-Päälaskenta!D$24,0)</f>
        <v>0.29099999999999998</v>
      </c>
      <c r="M1282" s="8">
        <f>IF(F1282&gt;Päälaskenta!D$24,(Päälaskenta!C$20+(Päälaskenta!E$20*(Kaksitasouoma_matriisi!F1282-Päälaskenta!D$24)))*(Kaksitasouoma_matriisi!F1282-Päälaskenta!D$24),0)</f>
        <v>1.5820215</v>
      </c>
      <c r="N1282" s="8">
        <f>IF(F1282&gt;Päälaskenta!D$24,(2*SQRT((POWER((F1282-Päälaskenta!D$24),2))+POWER(Päälaskenta!E$20*(F1282-Päälaskenta!D$24),2))+Päälaskenta!C$20),0)</f>
        <v>6.04921542116002</v>
      </c>
      <c r="O1282" s="8">
        <f t="shared" si="313"/>
        <v>0.26152507223765298</v>
      </c>
      <c r="P1282" s="8">
        <f>IF(Päälaskenta!$C$29,IF(L1282&gt;Päälaskenta!$F$28,Kaksitasouoma_matriisi!AQ1282,Kaksitasouoma_matriisi!AR1282),Päälaskenta!$F$20)</f>
        <v>0.12</v>
      </c>
      <c r="Q1282" s="8">
        <f t="shared" si="314"/>
        <v>5.3914637448807401</v>
      </c>
      <c r="R1282" s="8">
        <f t="shared" si="308"/>
        <v>0.53286442843097404</v>
      </c>
      <c r="S1282" s="8">
        <f t="shared" si="315"/>
        <v>0.33682502319404301</v>
      </c>
      <c r="U1282" s="93">
        <f>IF(F1282&gt;Päälaskenta!D$24,Päälaskenta!H$24+L1282*Päälaskenta!G$24,F1282*Päälaskenta!C$24 + F1282*F1282*Päälaskenta!E$24)</f>
        <v>1.8884000000000001</v>
      </c>
      <c r="V1282" s="8">
        <f>IF(F1282&gt;Päälaskenta!D$24,2*SQRT(POWER(Päälaskenta!D$24,2)+POWER(Päälaskenta!E$24*Päälaskenta!D$24,2))+Päälaskenta!C$24,(2*SQRT((POWER(F1282,2))+POWER(Päälaskenta!E$24*F1282,2))+Päälaskenta!C$24))</f>
        <v>2.9798989873223301</v>
      </c>
      <c r="W1282" s="8">
        <f t="shared" si="316"/>
        <v>0.633712756047773</v>
      </c>
      <c r="X1282" s="8">
        <f>Päälaskenta!F$24</f>
        <v>7.0000000000000007E-2</v>
      </c>
      <c r="Y1282" s="8">
        <f t="shared" si="317"/>
        <v>19.903261598092399</v>
      </c>
      <c r="Z1282" s="8">
        <f t="shared" si="309"/>
        <v>1.96713557156903</v>
      </c>
      <c r="AA1282" s="8">
        <f t="shared" si="318"/>
        <v>1.0416943293629699</v>
      </c>
      <c r="AC1282" s="8">
        <f t="shared" si="310"/>
        <v>0.10349838725865</v>
      </c>
      <c r="AE1282" s="8">
        <v>1280</v>
      </c>
      <c r="AF1282" s="8">
        <f t="shared" si="320"/>
        <v>25.294725342973098</v>
      </c>
      <c r="AG1282" s="8">
        <f t="shared" si="311"/>
        <v>9.7683245653785999E-3</v>
      </c>
      <c r="AJ1282" s="132">
        <f>IF(Päälaskenta!$F$28&lt;Kaksitasouoma_matriisi!L1282,Päälaskenta!$C$20*Päälaskenta!$F$28,Päälaskenta!$C$20*Kaksitasouoma_matriisi!L1282)</f>
        <v>1.4550000000000001</v>
      </c>
      <c r="AK1282" s="134">
        <f>SQRT(Päälaskenta!$D$20^2+(Päälaskenta!$D$20/(1/Päälaskenta!$E$20))^2)</f>
        <v>1.8029999999999999</v>
      </c>
      <c r="AL1282" s="134">
        <f>IF(Päälaskenta!$F$28&lt;Kaksitasouoma_matriisi!L1282,AK1282*Päälaskenta!$F$28*COS(ATAN(1/Päälaskenta!$E$20)),AK1282*Kaksitasouoma_matriisi!L1282*COS(ATAN(1/Päälaskenta!$E$20)))</f>
        <v>0.437</v>
      </c>
      <c r="AM1282" s="134"/>
      <c r="AN1282" s="134">
        <f t="shared" si="319"/>
        <v>1.8919999999999999</v>
      </c>
      <c r="AO1282" s="8">
        <f t="shared" si="312"/>
        <v>0.544899487356719</v>
      </c>
      <c r="AP1282" s="134">
        <f>Refererenssiarvoja!$B$16*H1282^(1/6)/(Refererenssiarvoja!$B$15^0.5)*(Päälaskenta!$G$28/2)^0.5*(1-AO1282)^(-1.5)</f>
        <v>0.14000000000000001</v>
      </c>
      <c r="AQ1282" s="8">
        <f>Refererenssiarvoja!$B$16*Kaksitasouoma_matriisi!O1282^(1/6)/(SQRT((2*Refererenssiarvoja!$B$15)/(Päälaskenta!$F$31*Päälaskenta!$G$31*Päälaskenta!$F$28))+SQRT(Refererenssiarvoja!$B$15)/Refererenssiarvoja!$B$17*LN(Kaksitasouoma_matriisi!L1282/Päälaskenta!$F$28))</f>
        <v>-0.35423852373870901</v>
      </c>
      <c r="AR1282" s="8">
        <f>Refererenssiarvoja!$B$16*Kaksitasouoma_matriisi!O1282^(1/6)/(SQRT((2*Refererenssiarvoja!$B$15)/(Päälaskenta!$F$31*Päälaskenta!$G$31*L1282)))</f>
        <v>0.30797529608770802</v>
      </c>
    </row>
    <row r="1283" spans="1:44" x14ac:dyDescent="0.2">
      <c r="A1283" s="8">
        <v>1281</v>
      </c>
      <c r="B1283" s="8">
        <f>IF(Päälaskenta!C$7,Päälaskenta!E$7,Päälaskenta!G$5)</f>
        <v>2.5</v>
      </c>
      <c r="C1283" s="56">
        <v>0.71899999999999997</v>
      </c>
      <c r="D1283" s="93">
        <f t="shared" ref="D1283:D1346" si="321">B1283/C1283</f>
        <v>3.4771000000000001</v>
      </c>
      <c r="E1283" s="8">
        <f>IF(Päälaskenta!$C$26,Kaksitasouoma_matriisi!AP1283,Kaksitasouoma_matriisi!AC1283)</f>
        <v>0.103504974135154</v>
      </c>
      <c r="F1283" s="56">
        <f>IF(D1283&lt;Päälaskenta!H$24,(SQRT(POWER(Päälaskenta!C$24/(2*Päälaskenta!E$24),2)+(D1283/Päälaskenta!E$24))-Päälaskenta!C$24/(2*Päälaskenta!E$24)),IF(D1283=Päälaskenta!H$24,Päälaskenta!D$24,Päälaskenta!D$24+(SQRT(POWER((Päälaskenta!C$20+Päälaskenta!G$24)/(2*Päälaskenta!E$20),2)+((D1283-Päälaskenta!H$24)/Päälaskenta!E$20))-(Päälaskenta!C$20+Päälaskenta!G$24)/(2*Päälaskenta!E$20))))</f>
        <v>0.99199999999999999</v>
      </c>
      <c r="G1283" s="57">
        <f>IF(F1283&gt;Päälaskenta!D$24,(2*SQRT((POWER(Päälaskenta!D$24,2))+POWER(Päälaskenta!E$24*Päälaskenta!D$24,2))+Päälaskenta!C$24)+(2*SQRT((POWER((F1283-Päälaskenta!D$24),2))+POWER(Päälaskenta!E$20*(F1283-Päälaskenta!D$24),2))+Päälaskenta!C$20),(2*SQRT((POWER(F1283,2))+POWER(Päälaskenta!E$24*F1283,2))+Päälaskenta!C$24))</f>
        <v>9.0299999999999994</v>
      </c>
      <c r="H1283" s="57">
        <f t="shared" ref="H1283:H1346" si="322">D1283/G1283</f>
        <v>0.39</v>
      </c>
      <c r="I1283" s="62">
        <f t="shared" ref="I1283:I1346" si="323">POWER(C1283/((1/E1283)*POWER(H1283,2/3)),2)</f>
        <v>1.9436999999999999E-2</v>
      </c>
      <c r="J1283" s="8">
        <f>IF(F1283&lt;Päälaskenta!$D$24,0,Kaksitasouoma_matriisi!F1283-Päälaskenta!$D$24)</f>
        <v>0.29199999999999998</v>
      </c>
      <c r="L1283" s="8">
        <f>IF(F1283&gt;Päälaskenta!D$24,F1283-Päälaskenta!D$24,0)</f>
        <v>0.29199999999999998</v>
      </c>
      <c r="M1283" s="8">
        <f>IF(F1283&gt;Päälaskenta!D$24,(Päälaskenta!C$20+(Päälaskenta!E$20*(Kaksitasouoma_matriisi!F1283-Päälaskenta!D$24)))*(Kaksitasouoma_matriisi!F1283-Päälaskenta!D$24),0)</f>
        <v>1.587896</v>
      </c>
      <c r="N1283" s="8">
        <f>IF(F1283&gt;Päälaskenta!D$24,(2*SQRT((POWER((F1283-Päälaskenta!D$24),2))+POWER(Päälaskenta!E$20*(F1283-Päälaskenta!D$24),2))+Päälaskenta!C$20),0)</f>
        <v>6.05282097243549</v>
      </c>
      <c r="O1283" s="8">
        <f t="shared" si="313"/>
        <v>0.26233982588139798</v>
      </c>
      <c r="P1283" s="8">
        <f>IF(Päälaskenta!$C$29,IF(L1283&gt;Päälaskenta!$F$28,Kaksitasouoma_matriisi!AQ1283,Kaksitasouoma_matriisi!AR1283),Päälaskenta!$F$20)</f>
        <v>0.12</v>
      </c>
      <c r="Q1283" s="8">
        <f t="shared" si="314"/>
        <v>5.4227172393085699</v>
      </c>
      <c r="R1283" s="8">
        <f t="shared" ref="R1283:R1346" si="324">B1283*Q1283/(Q1283+Y1283)</f>
        <v>0.53440199846723502</v>
      </c>
      <c r="S1283" s="8">
        <f t="shared" si="315"/>
        <v>0.336547228828107</v>
      </c>
      <c r="U1283" s="93">
        <f>IF(F1283&gt;Päälaskenta!D$24,Päälaskenta!H$24+L1283*Päälaskenta!G$24,F1283*Päälaskenta!C$24 + F1283*F1283*Päälaskenta!E$24)</f>
        <v>1.8908</v>
      </c>
      <c r="V1283" s="8">
        <f>IF(F1283&gt;Päälaskenta!D$24,2*SQRT(POWER(Päälaskenta!D$24,2)+POWER(Päälaskenta!E$24*Päälaskenta!D$24,2))+Päälaskenta!C$24,(2*SQRT((POWER(F1283,2))+POWER(Päälaskenta!E$24*F1283,2))+Päälaskenta!C$24))</f>
        <v>2.9798989873223301</v>
      </c>
      <c r="W1283" s="8">
        <f t="shared" si="316"/>
        <v>0.63451815247570897</v>
      </c>
      <c r="X1283" s="8">
        <f>Päälaskenta!F$24</f>
        <v>7.0000000000000007E-2</v>
      </c>
      <c r="Y1283" s="8">
        <f t="shared" si="317"/>
        <v>19.9454384508925</v>
      </c>
      <c r="Z1283" s="8">
        <f t="shared" ref="Z1283:Z1346" si="325">B1283*Y1283/(Y1283+Q1283)</f>
        <v>1.9655980015327601</v>
      </c>
      <c r="AA1283" s="8">
        <f t="shared" si="318"/>
        <v>1.0395589176712301</v>
      </c>
      <c r="AC1283" s="8">
        <f t="shared" ref="AC1283:AC1346" si="326">(N1283*P1283+V1283*X1283)/(N1283+V1283)</f>
        <v>0.103504974135154</v>
      </c>
      <c r="AE1283" s="8">
        <v>1281</v>
      </c>
      <c r="AF1283" s="8">
        <f t="shared" si="320"/>
        <v>25.3681556902011</v>
      </c>
      <c r="AG1283" s="8">
        <f t="shared" ref="AG1283:AG1346" si="327">(B1283*B1283)/(AF1283*AF1283)</f>
        <v>9.7118558695890797E-3</v>
      </c>
      <c r="AJ1283" s="132">
        <f>IF(Päälaskenta!$F$28&lt;Kaksitasouoma_matriisi!L1283,Päälaskenta!$C$20*Päälaskenta!$F$28,Päälaskenta!$C$20*Kaksitasouoma_matriisi!L1283)</f>
        <v>1.46</v>
      </c>
      <c r="AK1283" s="134">
        <f>SQRT(Päälaskenta!$D$20^2+(Päälaskenta!$D$20/(1/Päälaskenta!$E$20))^2)</f>
        <v>1.8029999999999999</v>
      </c>
      <c r="AL1283" s="134">
        <f>IF(Päälaskenta!$F$28&lt;Kaksitasouoma_matriisi!L1283,AK1283*Päälaskenta!$F$28*COS(ATAN(1/Päälaskenta!$E$20)),AK1283*Kaksitasouoma_matriisi!L1283*COS(ATAN(1/Päälaskenta!$E$20)))</f>
        <v>0.438</v>
      </c>
      <c r="AM1283" s="134"/>
      <c r="AN1283" s="134">
        <f t="shared" si="319"/>
        <v>1.8979999999999999</v>
      </c>
      <c r="AO1283" s="8">
        <f t="shared" ref="AO1283:AO1346" si="328">AN1283/D1283</f>
        <v>0.54585717983376902</v>
      </c>
      <c r="AP1283" s="134">
        <f>Refererenssiarvoja!$B$16*H1283^(1/6)/(Refererenssiarvoja!$B$15^0.5)*(Päälaskenta!$G$28/2)^0.5*(1-AO1283)^(-1.5)</f>
        <v>0.14099999999999999</v>
      </c>
      <c r="AQ1283" s="8">
        <f>Refererenssiarvoja!$B$16*Kaksitasouoma_matriisi!O1283^(1/6)/(SQRT((2*Refererenssiarvoja!$B$15)/(Päälaskenta!$F$31*Päälaskenta!$G$31*Päälaskenta!$F$28))+SQRT(Refererenssiarvoja!$B$15)/Refererenssiarvoja!$B$17*LN(Kaksitasouoma_matriisi!L1283/Päälaskenta!$F$28))</f>
        <v>-0.35869030109190703</v>
      </c>
      <c r="AR1283" s="8">
        <f>Refererenssiarvoja!$B$16*Kaksitasouoma_matriisi!O1283^(1/6)/(SQRT((2*Refererenssiarvoja!$B$15)/(Päälaskenta!$F$31*Päälaskenta!$G$31*L1283)))</f>
        <v>0.308663987150395</v>
      </c>
    </row>
    <row r="1284" spans="1:44" x14ac:dyDescent="0.2">
      <c r="A1284" s="8">
        <v>1282</v>
      </c>
      <c r="B1284" s="8">
        <f>IF(Päälaskenta!C$7,Päälaskenta!E$7,Päälaskenta!G$5)</f>
        <v>2.5</v>
      </c>
      <c r="C1284" s="56">
        <v>0.71799999999999997</v>
      </c>
      <c r="D1284" s="93">
        <f t="shared" si="321"/>
        <v>3.4819</v>
      </c>
      <c r="E1284" s="8">
        <f>IF(Päälaskenta!$C$26,Kaksitasouoma_matriisi!AP1284,Kaksitasouoma_matriisi!AC1284)</f>
        <v>0.103504974135154</v>
      </c>
      <c r="F1284" s="56">
        <f>IF(D1284&lt;Päälaskenta!H$24,(SQRT(POWER(Päälaskenta!C$24/(2*Päälaskenta!E$24),2)+(D1284/Päälaskenta!E$24))-Päälaskenta!C$24/(2*Päälaskenta!E$24)),IF(D1284=Päälaskenta!H$24,Päälaskenta!D$24,Päälaskenta!D$24+(SQRT(POWER((Päälaskenta!C$20+Päälaskenta!G$24)/(2*Päälaskenta!E$20),2)+((D1284-Päälaskenta!H$24)/Päälaskenta!E$20))-(Päälaskenta!C$20+Päälaskenta!G$24)/(2*Päälaskenta!E$20))))</f>
        <v>0.99199999999999999</v>
      </c>
      <c r="G1284" s="57">
        <f>IF(F1284&gt;Päälaskenta!D$24,(2*SQRT((POWER(Päälaskenta!D$24,2))+POWER(Päälaskenta!E$24*Päälaskenta!D$24,2))+Päälaskenta!C$24)+(2*SQRT((POWER((F1284-Päälaskenta!D$24),2))+POWER(Päälaskenta!E$20*(F1284-Päälaskenta!D$24),2))+Päälaskenta!C$20),(2*SQRT((POWER(F1284,2))+POWER(Päälaskenta!E$24*F1284,2))+Päälaskenta!C$24))</f>
        <v>9.0299999999999994</v>
      </c>
      <c r="H1284" s="57">
        <f t="shared" si="322"/>
        <v>0.39</v>
      </c>
      <c r="I1284" s="62">
        <f t="shared" si="323"/>
        <v>1.9383000000000001E-2</v>
      </c>
      <c r="J1284" s="8">
        <f>IF(F1284&lt;Päälaskenta!$D$24,0,Kaksitasouoma_matriisi!F1284-Päälaskenta!$D$24)</f>
        <v>0.29199999999999998</v>
      </c>
      <c r="L1284" s="8">
        <f>IF(F1284&gt;Päälaskenta!D$24,F1284-Päälaskenta!D$24,0)</f>
        <v>0.29199999999999998</v>
      </c>
      <c r="M1284" s="8">
        <f>IF(F1284&gt;Päälaskenta!D$24,(Päälaskenta!C$20+(Päälaskenta!E$20*(Kaksitasouoma_matriisi!F1284-Päälaskenta!D$24)))*(Kaksitasouoma_matriisi!F1284-Päälaskenta!D$24),0)</f>
        <v>1.587896</v>
      </c>
      <c r="N1284" s="8">
        <f>IF(F1284&gt;Päälaskenta!D$24,(2*SQRT((POWER((F1284-Päälaskenta!D$24),2))+POWER(Päälaskenta!E$20*(F1284-Päälaskenta!D$24),2))+Päälaskenta!C$20),0)</f>
        <v>6.05282097243549</v>
      </c>
      <c r="O1284" s="8">
        <f t="shared" ref="O1284:O1347" si="329">IF(N1284&gt;0,M1284/N1284,0)</f>
        <v>0.26233982588139798</v>
      </c>
      <c r="P1284" s="8">
        <f>IF(Päälaskenta!$C$29,IF(L1284&gt;Päälaskenta!$F$28,Kaksitasouoma_matriisi!AQ1284,Kaksitasouoma_matriisi!AR1284),Päälaskenta!$F$20)</f>
        <v>0.12</v>
      </c>
      <c r="Q1284" s="8">
        <f t="shared" ref="Q1284:Q1347" si="330">(1/P1284)*M1284*POWER(O1284,(2/3))</f>
        <v>5.4227172393085699</v>
      </c>
      <c r="R1284" s="8">
        <f t="shared" si="324"/>
        <v>0.53440199846723502</v>
      </c>
      <c r="S1284" s="8">
        <f t="shared" ref="S1284:S1347" si="331">IF(M1284&gt;0,R1284/M1284,0)</f>
        <v>0.336547228828107</v>
      </c>
      <c r="U1284" s="93">
        <f>IF(F1284&gt;Päälaskenta!D$24,Päälaskenta!H$24+L1284*Päälaskenta!G$24,F1284*Päälaskenta!C$24 + F1284*F1284*Päälaskenta!E$24)</f>
        <v>1.8908</v>
      </c>
      <c r="V1284" s="8">
        <f>IF(F1284&gt;Päälaskenta!D$24,2*SQRT(POWER(Päälaskenta!D$24,2)+POWER(Päälaskenta!E$24*Päälaskenta!D$24,2))+Päälaskenta!C$24,(2*SQRT((POWER(F1284,2))+POWER(Päälaskenta!E$24*F1284,2))+Päälaskenta!C$24))</f>
        <v>2.9798989873223301</v>
      </c>
      <c r="W1284" s="8">
        <f t="shared" ref="W1284:W1347" si="332">U1284/V1284</f>
        <v>0.63451815247570897</v>
      </c>
      <c r="X1284" s="8">
        <f>Päälaskenta!F$24</f>
        <v>7.0000000000000007E-2</v>
      </c>
      <c r="Y1284" s="8">
        <f t="shared" ref="Y1284:Y1347" si="333">(1/X1284)*U1284*POWER(W1284,(2/3))</f>
        <v>19.9454384508925</v>
      </c>
      <c r="Z1284" s="8">
        <f t="shared" si="325"/>
        <v>1.9655980015327601</v>
      </c>
      <c r="AA1284" s="8">
        <f t="shared" ref="AA1284:AA1347" si="334">Z1284/U1284</f>
        <v>1.0395589176712301</v>
      </c>
      <c r="AC1284" s="8">
        <f t="shared" si="326"/>
        <v>0.103504974135154</v>
      </c>
      <c r="AE1284" s="8">
        <v>1282</v>
      </c>
      <c r="AF1284" s="8">
        <f t="shared" si="320"/>
        <v>25.3681556902011</v>
      </c>
      <c r="AG1284" s="8">
        <f t="shared" si="327"/>
        <v>9.7118558695890797E-3</v>
      </c>
      <c r="AJ1284" s="132">
        <f>IF(Päälaskenta!$F$28&lt;Kaksitasouoma_matriisi!L1284,Päälaskenta!$C$20*Päälaskenta!$F$28,Päälaskenta!$C$20*Kaksitasouoma_matriisi!L1284)</f>
        <v>1.46</v>
      </c>
      <c r="AK1284" s="134">
        <f>SQRT(Päälaskenta!$D$20^2+(Päälaskenta!$D$20/(1/Päälaskenta!$E$20))^2)</f>
        <v>1.8029999999999999</v>
      </c>
      <c r="AL1284" s="134">
        <f>IF(Päälaskenta!$F$28&lt;Kaksitasouoma_matriisi!L1284,AK1284*Päälaskenta!$F$28*COS(ATAN(1/Päälaskenta!$E$20)),AK1284*Kaksitasouoma_matriisi!L1284*COS(ATAN(1/Päälaskenta!$E$20)))</f>
        <v>0.438</v>
      </c>
      <c r="AM1284" s="134"/>
      <c r="AN1284" s="134">
        <f t="shared" ref="AN1284:AN1347" si="335">AJ1284+AL1284</f>
        <v>1.8979999999999999</v>
      </c>
      <c r="AO1284" s="8">
        <f t="shared" si="328"/>
        <v>0.54510468422413005</v>
      </c>
      <c r="AP1284" s="134">
        <f>Refererenssiarvoja!$B$16*H1284^(1/6)/(Refererenssiarvoja!$B$15^0.5)*(Päälaskenta!$G$28/2)^0.5*(1-AO1284)^(-1.5)</f>
        <v>0.14099999999999999</v>
      </c>
      <c r="AQ1284" s="8">
        <f>Refererenssiarvoja!$B$16*Kaksitasouoma_matriisi!O1284^(1/6)/(SQRT((2*Refererenssiarvoja!$B$15)/(Päälaskenta!$F$31*Päälaskenta!$G$31*Päälaskenta!$F$28))+SQRT(Refererenssiarvoja!$B$15)/Refererenssiarvoja!$B$17*LN(Kaksitasouoma_matriisi!L1284/Päälaskenta!$F$28))</f>
        <v>-0.35869030109190703</v>
      </c>
      <c r="AR1284" s="8">
        <f>Refererenssiarvoja!$B$16*Kaksitasouoma_matriisi!O1284^(1/6)/(SQRT((2*Refererenssiarvoja!$B$15)/(Päälaskenta!$F$31*Päälaskenta!$G$31*L1284)))</f>
        <v>0.308663987150395</v>
      </c>
    </row>
    <row r="1285" spans="1:44" x14ac:dyDescent="0.2">
      <c r="A1285" s="8">
        <v>1283</v>
      </c>
      <c r="B1285" s="8">
        <f>IF(Päälaskenta!C$7,Päälaskenta!E$7,Päälaskenta!G$5)</f>
        <v>2.5</v>
      </c>
      <c r="C1285" s="56">
        <v>0.71699999999999997</v>
      </c>
      <c r="D1285" s="93">
        <f t="shared" si="321"/>
        <v>3.4868000000000001</v>
      </c>
      <c r="E1285" s="8">
        <f>IF(Päälaskenta!$C$26,Kaksitasouoma_matriisi!AP1285,Kaksitasouoma_matriisi!AC1285)</f>
        <v>0.103511555755246</v>
      </c>
      <c r="F1285" s="56">
        <f>IF(D1285&lt;Päälaskenta!H$24,(SQRT(POWER(Päälaskenta!C$24/(2*Päälaskenta!E$24),2)+(D1285/Päälaskenta!E$24))-Päälaskenta!C$24/(2*Päälaskenta!E$24)),IF(D1285=Päälaskenta!H$24,Päälaskenta!D$24,Päälaskenta!D$24+(SQRT(POWER((Päälaskenta!C$20+Päälaskenta!G$24)/(2*Päälaskenta!E$20),2)+((D1285-Päälaskenta!H$24)/Päälaskenta!E$20))-(Päälaskenta!C$20+Päälaskenta!G$24)/(2*Päälaskenta!E$20))))</f>
        <v>0.99299999999999999</v>
      </c>
      <c r="G1285" s="57">
        <f>IF(F1285&gt;Päälaskenta!D$24,(2*SQRT((POWER(Päälaskenta!D$24,2))+POWER(Päälaskenta!E$24*Päälaskenta!D$24,2))+Päälaskenta!C$24)+(2*SQRT((POWER((F1285-Päälaskenta!D$24),2))+POWER(Päälaskenta!E$20*(F1285-Päälaskenta!D$24),2))+Päälaskenta!C$20),(2*SQRT((POWER(F1285,2))+POWER(Päälaskenta!E$24*F1285,2))+Päälaskenta!C$24))</f>
        <v>9.0399999999999991</v>
      </c>
      <c r="H1285" s="57">
        <f t="shared" si="322"/>
        <v>0.39</v>
      </c>
      <c r="I1285" s="62">
        <f t="shared" si="323"/>
        <v>1.9331000000000001E-2</v>
      </c>
      <c r="J1285" s="8">
        <f>IF(F1285&lt;Päälaskenta!$D$24,0,Kaksitasouoma_matriisi!F1285-Päälaskenta!$D$24)</f>
        <v>0.29299999999999998</v>
      </c>
      <c r="L1285" s="8">
        <f>IF(F1285&gt;Päälaskenta!D$24,F1285-Päälaskenta!D$24,0)</f>
        <v>0.29299999999999998</v>
      </c>
      <c r="M1285" s="8">
        <f>IF(F1285&gt;Päälaskenta!D$24,(Päälaskenta!C$20+(Päälaskenta!E$20*(Kaksitasouoma_matriisi!F1285-Päälaskenta!D$24)))*(Kaksitasouoma_matriisi!F1285-Päälaskenta!D$24),0)</f>
        <v>1.5937735</v>
      </c>
      <c r="N1285" s="8">
        <f>IF(F1285&gt;Päälaskenta!D$24,(2*SQRT((POWER((F1285-Päälaskenta!D$24),2))+POWER(Päälaskenta!E$20*(F1285-Päälaskenta!D$24),2))+Päälaskenta!C$20),0)</f>
        <v>6.0564265237109502</v>
      </c>
      <c r="O1285" s="8">
        <f t="shared" si="329"/>
        <v>0.263154104777853</v>
      </c>
      <c r="P1285" s="8">
        <f>IF(Päälaskenta!$C$29,IF(L1285&gt;Päälaskenta!$F$28,Kaksitasouoma_matriisi!AQ1285,Kaksitasouoma_matriisi!AR1285),Päälaskenta!$F$20)</f>
        <v>0.12</v>
      </c>
      <c r="Q1285" s="8">
        <f t="shared" si="330"/>
        <v>5.4540458914425098</v>
      </c>
      <c r="R1285" s="8">
        <f t="shared" si="324"/>
        <v>0.53593574288614698</v>
      </c>
      <c r="S1285" s="8">
        <f t="shared" si="331"/>
        <v>0.33626844898986402</v>
      </c>
      <c r="U1285" s="93">
        <f>IF(F1285&gt;Päälaskenta!D$24,Päälaskenta!H$24+L1285*Päälaskenta!G$24,F1285*Päälaskenta!C$24 + F1285*F1285*Päälaskenta!E$24)</f>
        <v>1.8932</v>
      </c>
      <c r="V1285" s="8">
        <f>IF(F1285&gt;Päälaskenta!D$24,2*SQRT(POWER(Päälaskenta!D$24,2)+POWER(Päälaskenta!E$24*Päälaskenta!D$24,2))+Päälaskenta!C$24,(2*SQRT((POWER(F1285,2))+POWER(Päälaskenta!E$24*F1285,2))+Päälaskenta!C$24))</f>
        <v>2.9798989873223301</v>
      </c>
      <c r="W1285" s="8">
        <f t="shared" si="332"/>
        <v>0.63532354890364495</v>
      </c>
      <c r="X1285" s="8">
        <f>Päälaskenta!F$24</f>
        <v>7.0000000000000007E-2</v>
      </c>
      <c r="Y1285" s="8">
        <f t="shared" si="333"/>
        <v>19.987651008969099</v>
      </c>
      <c r="Z1285" s="8">
        <f t="shared" si="325"/>
        <v>1.96406425711385</v>
      </c>
      <c r="AA1285" s="8">
        <f t="shared" si="334"/>
        <v>1.0374309407954001</v>
      </c>
      <c r="AC1285" s="8">
        <f t="shared" si="326"/>
        <v>0.103511555755246</v>
      </c>
      <c r="AE1285" s="8">
        <v>1283</v>
      </c>
      <c r="AF1285" s="8">
        <f t="shared" si="320"/>
        <v>25.4416969004116</v>
      </c>
      <c r="AG1285" s="8">
        <f t="shared" si="327"/>
        <v>9.6557912619374894E-3</v>
      </c>
      <c r="AJ1285" s="132">
        <f>IF(Päälaskenta!$F$28&lt;Kaksitasouoma_matriisi!L1285,Päälaskenta!$C$20*Päälaskenta!$F$28,Päälaskenta!$C$20*Kaksitasouoma_matriisi!L1285)</f>
        <v>1.4650000000000001</v>
      </c>
      <c r="AK1285" s="134">
        <f>SQRT(Päälaskenta!$D$20^2+(Päälaskenta!$D$20/(1/Päälaskenta!$E$20))^2)</f>
        <v>1.8029999999999999</v>
      </c>
      <c r="AL1285" s="134">
        <f>IF(Päälaskenta!$F$28&lt;Kaksitasouoma_matriisi!L1285,AK1285*Päälaskenta!$F$28*COS(ATAN(1/Päälaskenta!$E$20)),AK1285*Kaksitasouoma_matriisi!L1285*COS(ATAN(1/Päälaskenta!$E$20)))</f>
        <v>0.44</v>
      </c>
      <c r="AM1285" s="134"/>
      <c r="AN1285" s="134">
        <f t="shared" si="335"/>
        <v>1.905</v>
      </c>
      <c r="AO1285" s="8">
        <f t="shared" si="328"/>
        <v>0.54634622002982702</v>
      </c>
      <c r="AP1285" s="134">
        <f>Refererenssiarvoja!$B$16*H1285^(1/6)/(Refererenssiarvoja!$B$15^0.5)*(Päälaskenta!$G$28/2)^0.5*(1-AO1285)^(-1.5)</f>
        <v>0.14099999999999999</v>
      </c>
      <c r="AQ1285" s="8">
        <f>Refererenssiarvoja!$B$16*Kaksitasouoma_matriisi!O1285^(1/6)/(SQRT((2*Refererenssiarvoja!$B$15)/(Päälaskenta!$F$31*Päälaskenta!$G$31*Päälaskenta!$F$28))+SQRT(Refererenssiarvoja!$B$15)/Refererenssiarvoja!$B$17*LN(Kaksitasouoma_matriisi!L1285/Päälaskenta!$F$28))</f>
        <v>-0.36323487279431999</v>
      </c>
      <c r="AR1285" s="8">
        <f>Refererenssiarvoja!$B$16*Kaksitasouoma_matriisi!O1285^(1/6)/(SQRT((2*Refererenssiarvoja!$B$15)/(Päälaskenta!$F$31*Päälaskenta!$G$31*L1285)))</f>
        <v>0.30935181382881999</v>
      </c>
    </row>
    <row r="1286" spans="1:44" x14ac:dyDescent="0.2">
      <c r="A1286" s="8">
        <v>1284</v>
      </c>
      <c r="B1286" s="8">
        <f>IF(Päälaskenta!C$7,Päälaskenta!E$7,Päälaskenta!G$5)</f>
        <v>2.5</v>
      </c>
      <c r="C1286" s="56">
        <v>0.71599999999999997</v>
      </c>
      <c r="D1286" s="93">
        <f t="shared" si="321"/>
        <v>3.4916</v>
      </c>
      <c r="E1286" s="8">
        <f>IF(Päälaskenta!$C$26,Kaksitasouoma_matriisi!AP1286,Kaksitasouoma_matriisi!AC1286)</f>
        <v>0.103518132125217</v>
      </c>
      <c r="F1286" s="56">
        <f>IF(D1286&lt;Päälaskenta!H$24,(SQRT(POWER(Päälaskenta!C$24/(2*Päälaskenta!E$24),2)+(D1286/Päälaskenta!E$24))-Päälaskenta!C$24/(2*Päälaskenta!E$24)),IF(D1286=Päälaskenta!H$24,Päälaskenta!D$24,Päälaskenta!D$24+(SQRT(POWER((Päälaskenta!C$20+Päälaskenta!G$24)/(2*Päälaskenta!E$20),2)+((D1286-Päälaskenta!H$24)/Päälaskenta!E$20))-(Päälaskenta!C$20+Päälaskenta!G$24)/(2*Päälaskenta!E$20))))</f>
        <v>0.99399999999999999</v>
      </c>
      <c r="G1286" s="57">
        <f>IF(F1286&gt;Päälaskenta!D$24,(2*SQRT((POWER(Päälaskenta!D$24,2))+POWER(Päälaskenta!E$24*Päälaskenta!D$24,2))+Päälaskenta!C$24)+(2*SQRT((POWER((F1286-Päälaskenta!D$24),2))+POWER(Päälaskenta!E$20*(F1286-Päälaskenta!D$24),2))+Päälaskenta!C$20),(2*SQRT((POWER(F1286,2))+POWER(Päälaskenta!E$24*F1286,2))+Päälaskenta!C$24))</f>
        <v>9.0399999999999991</v>
      </c>
      <c r="H1286" s="57">
        <f t="shared" si="322"/>
        <v>0.39</v>
      </c>
      <c r="I1286" s="62">
        <f t="shared" si="323"/>
        <v>1.9279999999999999E-2</v>
      </c>
      <c r="J1286" s="8">
        <f>IF(F1286&lt;Päälaskenta!$D$24,0,Kaksitasouoma_matriisi!F1286-Päälaskenta!$D$24)</f>
        <v>0.29399999999999998</v>
      </c>
      <c r="L1286" s="8">
        <f>IF(F1286&gt;Päälaskenta!D$24,F1286-Päälaskenta!D$24,0)</f>
        <v>0.29399999999999998</v>
      </c>
      <c r="M1286" s="8">
        <f>IF(F1286&gt;Päälaskenta!D$24,(Päälaskenta!C$20+(Päälaskenta!E$20*(Kaksitasouoma_matriisi!F1286-Päälaskenta!D$24)))*(Kaksitasouoma_matriisi!F1286-Päälaskenta!D$24),0)</f>
        <v>1.5996539999999999</v>
      </c>
      <c r="N1286" s="8">
        <f>IF(F1286&gt;Päälaskenta!D$24,(2*SQRT((POWER((F1286-Päälaskenta!D$24),2))+POWER(Päälaskenta!E$20*(F1286-Päälaskenta!D$24),2))+Päälaskenta!C$20),0)</f>
        <v>6.0600320749864096</v>
      </c>
      <c r="O1286" s="8">
        <f t="shared" si="329"/>
        <v>0.26396790977440299</v>
      </c>
      <c r="P1286" s="8">
        <f>IF(Päälaskenta!$C$29,IF(L1286&gt;Päälaskenta!$F$28,Kaksitasouoma_matriisi!AQ1286,Kaksitasouoma_matriisi!AR1286),Päälaskenta!$F$20)</f>
        <v>0.12</v>
      </c>
      <c r="Q1286" s="8">
        <f t="shared" si="330"/>
        <v>5.4854496435919797</v>
      </c>
      <c r="R1286" s="8">
        <f t="shared" si="324"/>
        <v>0.53746567065517303</v>
      </c>
      <c r="S1286" s="8">
        <f t="shared" si="331"/>
        <v>0.33598870171622902</v>
      </c>
      <c r="U1286" s="93">
        <f>IF(F1286&gt;Päälaskenta!D$24,Päälaskenta!H$24+L1286*Päälaskenta!G$24,F1286*Päälaskenta!C$24 + F1286*F1286*Päälaskenta!E$24)</f>
        <v>1.8956</v>
      </c>
      <c r="V1286" s="8">
        <f>IF(F1286&gt;Päälaskenta!D$24,2*SQRT(POWER(Päälaskenta!D$24,2)+POWER(Päälaskenta!E$24*Päälaskenta!D$24,2))+Päälaskenta!C$24,(2*SQRT((POWER(F1286,2))+POWER(Päälaskenta!E$24*F1286,2))+Päälaskenta!C$24))</f>
        <v>2.9798989873223301</v>
      </c>
      <c r="W1286" s="8">
        <f t="shared" si="332"/>
        <v>0.63612894533158104</v>
      </c>
      <c r="X1286" s="8">
        <f>Päälaskenta!F$24</f>
        <v>7.0000000000000007E-2</v>
      </c>
      <c r="Y1286" s="8">
        <f t="shared" si="333"/>
        <v>20.029899257227999</v>
      </c>
      <c r="Z1286" s="8">
        <f t="shared" si="325"/>
        <v>1.9625343293448301</v>
      </c>
      <c r="AA1286" s="8">
        <f t="shared" si="334"/>
        <v>1.0353103657653699</v>
      </c>
      <c r="AC1286" s="8">
        <f t="shared" si="326"/>
        <v>0.103518132125217</v>
      </c>
      <c r="AE1286" s="8">
        <v>1284</v>
      </c>
      <c r="AF1286" s="8">
        <f t="shared" si="320"/>
        <v>25.515348900820001</v>
      </c>
      <c r="AG1286" s="8">
        <f t="shared" si="327"/>
        <v>9.6001273614435903E-3</v>
      </c>
      <c r="AJ1286" s="132">
        <f>IF(Päälaskenta!$F$28&lt;Kaksitasouoma_matriisi!L1286,Päälaskenta!$C$20*Päälaskenta!$F$28,Päälaskenta!$C$20*Kaksitasouoma_matriisi!L1286)</f>
        <v>1.47</v>
      </c>
      <c r="AK1286" s="134">
        <f>SQRT(Päälaskenta!$D$20^2+(Päälaskenta!$D$20/(1/Päälaskenta!$E$20))^2)</f>
        <v>1.8029999999999999</v>
      </c>
      <c r="AL1286" s="134">
        <f>IF(Päälaskenta!$F$28&lt;Kaksitasouoma_matriisi!L1286,AK1286*Päälaskenta!$F$28*COS(ATAN(1/Päälaskenta!$E$20)),AK1286*Kaksitasouoma_matriisi!L1286*COS(ATAN(1/Päälaskenta!$E$20)))</f>
        <v>0.441</v>
      </c>
      <c r="AM1286" s="134"/>
      <c r="AN1286" s="134">
        <f t="shared" si="335"/>
        <v>1.911</v>
      </c>
      <c r="AO1286" s="8">
        <f t="shared" si="328"/>
        <v>0.54731355252606295</v>
      </c>
      <c r="AP1286" s="134">
        <f>Refererenssiarvoja!$B$16*H1286^(1/6)/(Refererenssiarvoja!$B$15^0.5)*(Päälaskenta!$G$28/2)^0.5*(1-AO1286)^(-1.5)</f>
        <v>0.14199999999999999</v>
      </c>
      <c r="AQ1286" s="8">
        <f>Refererenssiarvoja!$B$16*Kaksitasouoma_matriisi!O1286^(1/6)/(SQRT((2*Refererenssiarvoja!$B$15)/(Päälaskenta!$F$31*Päälaskenta!$G$31*Päälaskenta!$F$28))+SQRT(Refererenssiarvoja!$B$15)/Refererenssiarvoja!$B$17*LN(Kaksitasouoma_matriisi!L1286/Päälaskenta!$F$28))</f>
        <v>-0.36787519628837501</v>
      </c>
      <c r="AR1286" s="8">
        <f>Refererenssiarvoja!$B$16*Kaksitasouoma_matriisi!O1286^(1/6)/(SQRT((2*Refererenssiarvoja!$B$15)/(Päälaskenta!$F$31*Päälaskenta!$G$31*L1286)))</f>
        <v>0.31003877999211399</v>
      </c>
    </row>
    <row r="1287" spans="1:44" x14ac:dyDescent="0.2">
      <c r="A1287" s="8">
        <v>1285</v>
      </c>
      <c r="B1287" s="8">
        <f>IF(Päälaskenta!C$7,Päälaskenta!E$7,Päälaskenta!G$5)</f>
        <v>2.5</v>
      </c>
      <c r="C1287" s="56">
        <v>0.71499999999999997</v>
      </c>
      <c r="D1287" s="93">
        <f t="shared" si="321"/>
        <v>3.4965000000000002</v>
      </c>
      <c r="E1287" s="8">
        <f>IF(Päälaskenta!$C$26,Kaksitasouoma_matriisi!AP1287,Kaksitasouoma_matriisi!AC1287)</f>
        <v>0.103518132125217</v>
      </c>
      <c r="F1287" s="56">
        <f>IF(D1287&lt;Päälaskenta!H$24,(SQRT(POWER(Päälaskenta!C$24/(2*Päälaskenta!E$24),2)+(D1287/Päälaskenta!E$24))-Päälaskenta!C$24/(2*Päälaskenta!E$24)),IF(D1287=Päälaskenta!H$24,Päälaskenta!D$24,Päälaskenta!D$24+(SQRT(POWER((Päälaskenta!C$20+Päälaskenta!G$24)/(2*Päälaskenta!E$20),2)+((D1287-Päälaskenta!H$24)/Päälaskenta!E$20))-(Päälaskenta!C$20+Päälaskenta!G$24)/(2*Päälaskenta!E$20))))</f>
        <v>0.99399999999999999</v>
      </c>
      <c r="G1287" s="57">
        <f>IF(F1287&gt;Päälaskenta!D$24,(2*SQRT((POWER(Päälaskenta!D$24,2))+POWER(Päälaskenta!E$24*Päälaskenta!D$24,2))+Päälaskenta!C$24)+(2*SQRT((POWER((F1287-Päälaskenta!D$24),2))+POWER(Päälaskenta!E$20*(F1287-Päälaskenta!D$24),2))+Päälaskenta!C$20),(2*SQRT((POWER(F1287,2))+POWER(Päälaskenta!E$24*F1287,2))+Päälaskenta!C$24))</f>
        <v>9.0399999999999991</v>
      </c>
      <c r="H1287" s="57">
        <f t="shared" si="322"/>
        <v>0.39</v>
      </c>
      <c r="I1287" s="62">
        <f t="shared" si="323"/>
        <v>1.9226E-2</v>
      </c>
      <c r="J1287" s="8">
        <f>IF(F1287&lt;Päälaskenta!$D$24,0,Kaksitasouoma_matriisi!F1287-Päälaskenta!$D$24)</f>
        <v>0.29399999999999998</v>
      </c>
      <c r="L1287" s="8">
        <f>IF(F1287&gt;Päälaskenta!D$24,F1287-Päälaskenta!D$24,0)</f>
        <v>0.29399999999999998</v>
      </c>
      <c r="M1287" s="8">
        <f>IF(F1287&gt;Päälaskenta!D$24,(Päälaskenta!C$20+(Päälaskenta!E$20*(Kaksitasouoma_matriisi!F1287-Päälaskenta!D$24)))*(Kaksitasouoma_matriisi!F1287-Päälaskenta!D$24),0)</f>
        <v>1.5996539999999999</v>
      </c>
      <c r="N1287" s="8">
        <f>IF(F1287&gt;Päälaskenta!D$24,(2*SQRT((POWER((F1287-Päälaskenta!D$24),2))+POWER(Päälaskenta!E$20*(F1287-Päälaskenta!D$24),2))+Päälaskenta!C$20),0)</f>
        <v>6.0600320749864096</v>
      </c>
      <c r="O1287" s="8">
        <f t="shared" si="329"/>
        <v>0.26396790977440299</v>
      </c>
      <c r="P1287" s="8">
        <f>IF(Päälaskenta!$C$29,IF(L1287&gt;Päälaskenta!$F$28,Kaksitasouoma_matriisi!AQ1287,Kaksitasouoma_matriisi!AR1287),Päälaskenta!$F$20)</f>
        <v>0.12</v>
      </c>
      <c r="Q1287" s="8">
        <f t="shared" si="330"/>
        <v>5.4854496435919797</v>
      </c>
      <c r="R1287" s="8">
        <f t="shared" si="324"/>
        <v>0.53746567065517303</v>
      </c>
      <c r="S1287" s="8">
        <f t="shared" si="331"/>
        <v>0.33598870171622902</v>
      </c>
      <c r="U1287" s="93">
        <f>IF(F1287&gt;Päälaskenta!D$24,Päälaskenta!H$24+L1287*Päälaskenta!G$24,F1287*Päälaskenta!C$24 + F1287*F1287*Päälaskenta!E$24)</f>
        <v>1.8956</v>
      </c>
      <c r="V1287" s="8">
        <f>IF(F1287&gt;Päälaskenta!D$24,2*SQRT(POWER(Päälaskenta!D$24,2)+POWER(Päälaskenta!E$24*Päälaskenta!D$24,2))+Päälaskenta!C$24,(2*SQRT((POWER(F1287,2))+POWER(Päälaskenta!E$24*F1287,2))+Päälaskenta!C$24))</f>
        <v>2.9798989873223301</v>
      </c>
      <c r="W1287" s="8">
        <f t="shared" si="332"/>
        <v>0.63612894533158104</v>
      </c>
      <c r="X1287" s="8">
        <f>Päälaskenta!F$24</f>
        <v>7.0000000000000007E-2</v>
      </c>
      <c r="Y1287" s="8">
        <f t="shared" si="333"/>
        <v>20.029899257227999</v>
      </c>
      <c r="Z1287" s="8">
        <f t="shared" si="325"/>
        <v>1.9625343293448301</v>
      </c>
      <c r="AA1287" s="8">
        <f t="shared" si="334"/>
        <v>1.0353103657653699</v>
      </c>
      <c r="AC1287" s="8">
        <f t="shared" si="326"/>
        <v>0.103518132125217</v>
      </c>
      <c r="AE1287" s="8">
        <v>1285</v>
      </c>
      <c r="AF1287" s="8">
        <f t="shared" si="320"/>
        <v>25.515348900820001</v>
      </c>
      <c r="AG1287" s="8">
        <f t="shared" si="327"/>
        <v>9.6001273614435903E-3</v>
      </c>
      <c r="AJ1287" s="132">
        <f>IF(Päälaskenta!$F$28&lt;Kaksitasouoma_matriisi!L1287,Päälaskenta!$C$20*Päälaskenta!$F$28,Päälaskenta!$C$20*Kaksitasouoma_matriisi!L1287)</f>
        <v>1.47</v>
      </c>
      <c r="AK1287" s="134">
        <f>SQRT(Päälaskenta!$D$20^2+(Päälaskenta!$D$20/(1/Päälaskenta!$E$20))^2)</f>
        <v>1.8029999999999999</v>
      </c>
      <c r="AL1287" s="134">
        <f>IF(Päälaskenta!$F$28&lt;Kaksitasouoma_matriisi!L1287,AK1287*Päälaskenta!$F$28*COS(ATAN(1/Päälaskenta!$E$20)),AK1287*Kaksitasouoma_matriisi!L1287*COS(ATAN(1/Päälaskenta!$E$20)))</f>
        <v>0.441</v>
      </c>
      <c r="AM1287" s="134"/>
      <c r="AN1287" s="134">
        <f t="shared" si="335"/>
        <v>1.911</v>
      </c>
      <c r="AO1287" s="8">
        <f t="shared" si="328"/>
        <v>0.546546546546547</v>
      </c>
      <c r="AP1287" s="134">
        <f>Refererenssiarvoja!$B$16*H1287^(1/6)/(Refererenssiarvoja!$B$15^0.5)*(Päälaskenta!$G$28/2)^0.5*(1-AO1287)^(-1.5)</f>
        <v>0.14099999999999999</v>
      </c>
      <c r="AQ1287" s="8">
        <f>Refererenssiarvoja!$B$16*Kaksitasouoma_matriisi!O1287^(1/6)/(SQRT((2*Refererenssiarvoja!$B$15)/(Päälaskenta!$F$31*Päälaskenta!$G$31*Päälaskenta!$F$28))+SQRT(Refererenssiarvoja!$B$15)/Refererenssiarvoja!$B$17*LN(Kaksitasouoma_matriisi!L1287/Päälaskenta!$F$28))</f>
        <v>-0.36787519628837501</v>
      </c>
      <c r="AR1287" s="8">
        <f>Refererenssiarvoja!$B$16*Kaksitasouoma_matriisi!O1287^(1/6)/(SQRT((2*Refererenssiarvoja!$B$15)/(Päälaskenta!$F$31*Päälaskenta!$G$31*L1287)))</f>
        <v>0.31003877999211399</v>
      </c>
    </row>
    <row r="1288" spans="1:44" x14ac:dyDescent="0.2">
      <c r="A1288" s="8">
        <v>1286</v>
      </c>
      <c r="B1288" s="8">
        <f>IF(Päälaskenta!C$7,Päälaskenta!E$7,Päälaskenta!G$5)</f>
        <v>2.5</v>
      </c>
      <c r="C1288" s="56">
        <v>0.71399999999999997</v>
      </c>
      <c r="D1288" s="93">
        <f t="shared" si="321"/>
        <v>3.5013999999999998</v>
      </c>
      <c r="E1288" s="8">
        <f>IF(Päälaskenta!$C$26,Kaksitasouoma_matriisi!AP1288,Kaksitasouoma_matriisi!AC1288)</f>
        <v>0.103524703251346</v>
      </c>
      <c r="F1288" s="56">
        <f>IF(D1288&lt;Päälaskenta!H$24,(SQRT(POWER(Päälaskenta!C$24/(2*Päälaskenta!E$24),2)+(D1288/Päälaskenta!E$24))-Päälaskenta!C$24/(2*Päälaskenta!E$24)),IF(D1288=Päälaskenta!H$24,Päälaskenta!D$24,Päälaskenta!D$24+(SQRT(POWER((Päälaskenta!C$20+Päälaskenta!G$24)/(2*Päälaskenta!E$20),2)+((D1288-Päälaskenta!H$24)/Päälaskenta!E$20))-(Päälaskenta!C$20+Päälaskenta!G$24)/(2*Päälaskenta!E$20))))</f>
        <v>0.995</v>
      </c>
      <c r="G1288" s="57">
        <f>IF(F1288&gt;Päälaskenta!D$24,(2*SQRT((POWER(Päälaskenta!D$24,2))+POWER(Päälaskenta!E$24*Päälaskenta!D$24,2))+Päälaskenta!C$24)+(2*SQRT((POWER((F1288-Päälaskenta!D$24),2))+POWER(Päälaskenta!E$20*(F1288-Päälaskenta!D$24),2))+Päälaskenta!C$20),(2*SQRT((POWER(F1288,2))+POWER(Päälaskenta!E$24*F1288,2))+Päälaskenta!C$24))</f>
        <v>9.0399999999999991</v>
      </c>
      <c r="H1288" s="57">
        <f t="shared" si="322"/>
        <v>0.39</v>
      </c>
      <c r="I1288" s="62">
        <f t="shared" si="323"/>
        <v>1.9175000000000001E-2</v>
      </c>
      <c r="J1288" s="8">
        <f>IF(F1288&lt;Päälaskenta!$D$24,0,Kaksitasouoma_matriisi!F1288-Päälaskenta!$D$24)</f>
        <v>0.29499999999999998</v>
      </c>
      <c r="L1288" s="8">
        <f>IF(F1288&gt;Päälaskenta!D$24,F1288-Päälaskenta!D$24,0)</f>
        <v>0.29499999999999998</v>
      </c>
      <c r="M1288" s="8">
        <f>IF(F1288&gt;Päälaskenta!D$24,(Päälaskenta!C$20+(Päälaskenta!E$20*(Kaksitasouoma_matriisi!F1288-Päälaskenta!D$24)))*(Kaksitasouoma_matriisi!F1288-Päälaskenta!D$24),0)</f>
        <v>1.6055375000000001</v>
      </c>
      <c r="N1288" s="8">
        <f>IF(F1288&gt;Päälaskenta!D$24,(2*SQRT((POWER((F1288-Päälaskenta!D$24),2))+POWER(Päälaskenta!E$20*(F1288-Päälaskenta!D$24),2))+Päälaskenta!C$20),0)</f>
        <v>6.0636376262618796</v>
      </c>
      <c r="O1288" s="8">
        <f t="shared" si="329"/>
        <v>0.26478124171641598</v>
      </c>
      <c r="P1288" s="8">
        <f>IF(Päälaskenta!$C$29,IF(L1288&gt;Päälaskenta!$F$28,Kaksitasouoma_matriisi!AQ1288,Kaksitasouoma_matriisi!AR1288),Päälaskenta!$F$20)</f>
        <v>0.12</v>
      </c>
      <c r="Q1288" s="8">
        <f t="shared" si="330"/>
        <v>5.51692843843845</v>
      </c>
      <c r="R1288" s="8">
        <f t="shared" si="324"/>
        <v>0.53899179078316595</v>
      </c>
      <c r="S1288" s="8">
        <f t="shared" si="331"/>
        <v>0.33570800481655899</v>
      </c>
      <c r="U1288" s="93">
        <f>IF(F1288&gt;Päälaskenta!D$24,Päälaskenta!H$24+L1288*Päälaskenta!G$24,F1288*Päälaskenta!C$24 + F1288*F1288*Päälaskenta!E$24)</f>
        <v>1.8979999999999999</v>
      </c>
      <c r="V1288" s="8">
        <f>IF(F1288&gt;Päälaskenta!D$24,2*SQRT(POWER(Päälaskenta!D$24,2)+POWER(Päälaskenta!E$24*Päälaskenta!D$24,2))+Päälaskenta!C$24,(2*SQRT((POWER(F1288,2))+POWER(Päälaskenta!E$24*F1288,2))+Päälaskenta!C$24))</f>
        <v>2.9798989873223301</v>
      </c>
      <c r="W1288" s="8">
        <f t="shared" si="332"/>
        <v>0.63693434175951702</v>
      </c>
      <c r="X1288" s="8">
        <f>Päälaskenta!F$24</f>
        <v>7.0000000000000007E-2</v>
      </c>
      <c r="Y1288" s="8">
        <f t="shared" si="333"/>
        <v>20.072183180600501</v>
      </c>
      <c r="Z1288" s="8">
        <f t="shared" si="325"/>
        <v>1.9610082092168299</v>
      </c>
      <c r="AA1288" s="8">
        <f t="shared" si="334"/>
        <v>1.0331971597559699</v>
      </c>
      <c r="AC1288" s="8">
        <f t="shared" si="326"/>
        <v>0.103524703251346</v>
      </c>
      <c r="AE1288" s="8">
        <v>1286</v>
      </c>
      <c r="AF1288" s="8">
        <f t="shared" si="320"/>
        <v>25.589111619038999</v>
      </c>
      <c r="AG1288" s="8">
        <f t="shared" si="327"/>
        <v>9.5448608186784606E-3</v>
      </c>
      <c r="AJ1288" s="132">
        <f>IF(Päälaskenta!$F$28&lt;Kaksitasouoma_matriisi!L1288,Päälaskenta!$C$20*Päälaskenta!$F$28,Päälaskenta!$C$20*Kaksitasouoma_matriisi!L1288)</f>
        <v>1.4750000000000001</v>
      </c>
      <c r="AK1288" s="134">
        <f>SQRT(Päälaskenta!$D$20^2+(Päälaskenta!$D$20/(1/Päälaskenta!$E$20))^2)</f>
        <v>1.8029999999999999</v>
      </c>
      <c r="AL1288" s="134">
        <f>IF(Päälaskenta!$F$28&lt;Kaksitasouoma_matriisi!L1288,AK1288*Päälaskenta!$F$28*COS(ATAN(1/Päälaskenta!$E$20)),AK1288*Kaksitasouoma_matriisi!L1288*COS(ATAN(1/Päälaskenta!$E$20)))</f>
        <v>0.443</v>
      </c>
      <c r="AM1288" s="134"/>
      <c r="AN1288" s="134">
        <f t="shared" si="335"/>
        <v>1.9179999999999999</v>
      </c>
      <c r="AO1288" s="8">
        <f t="shared" si="328"/>
        <v>0.54778088764494204</v>
      </c>
      <c r="AP1288" s="134">
        <f>Refererenssiarvoja!$B$16*H1288^(1/6)/(Refererenssiarvoja!$B$15^0.5)*(Päälaskenta!$G$28/2)^0.5*(1-AO1288)^(-1.5)</f>
        <v>0.14199999999999999</v>
      </c>
      <c r="AQ1288" s="8">
        <f>Refererenssiarvoja!$B$16*Kaksitasouoma_matriisi!O1288^(1/6)/(SQRT((2*Refererenssiarvoja!$B$15)/(Päälaskenta!$F$31*Päälaskenta!$G$31*Päälaskenta!$F$28))+SQRT(Refererenssiarvoja!$B$15)/Refererenssiarvoja!$B$17*LN(Kaksitasouoma_matriisi!L1288/Päälaskenta!$F$28))</f>
        <v>-0.37261435585992397</v>
      </c>
      <c r="AR1288" s="8">
        <f>Refererenssiarvoja!$B$16*Kaksitasouoma_matriisi!O1288^(1/6)/(SQRT((2*Refererenssiarvoja!$B$15)/(Päälaskenta!$F$31*Päälaskenta!$G$31*L1288)))</f>
        <v>0.310724889479222</v>
      </c>
    </row>
    <row r="1289" spans="1:44" x14ac:dyDescent="0.2">
      <c r="A1289" s="8">
        <v>1287</v>
      </c>
      <c r="B1289" s="8">
        <f>IF(Päälaskenta!C$7,Päälaskenta!E$7,Päälaskenta!G$5)</f>
        <v>2.5</v>
      </c>
      <c r="C1289" s="56">
        <v>0.71299999999999997</v>
      </c>
      <c r="D1289" s="93">
        <f t="shared" si="321"/>
        <v>3.5063</v>
      </c>
      <c r="E1289" s="8">
        <f>IF(Päälaskenta!$C$26,Kaksitasouoma_matriisi!AP1289,Kaksitasouoma_matriisi!AC1289)</f>
        <v>0.103524703251346</v>
      </c>
      <c r="F1289" s="56">
        <f>IF(D1289&lt;Päälaskenta!H$24,(SQRT(POWER(Päälaskenta!C$24/(2*Päälaskenta!E$24),2)+(D1289/Päälaskenta!E$24))-Päälaskenta!C$24/(2*Päälaskenta!E$24)),IF(D1289=Päälaskenta!H$24,Päälaskenta!D$24,Päälaskenta!D$24+(SQRT(POWER((Päälaskenta!C$20+Päälaskenta!G$24)/(2*Päälaskenta!E$20),2)+((D1289-Päälaskenta!H$24)/Päälaskenta!E$20))-(Päälaskenta!C$20+Päälaskenta!G$24)/(2*Päälaskenta!E$20))))</f>
        <v>0.995</v>
      </c>
      <c r="G1289" s="57">
        <f>IF(F1289&gt;Päälaskenta!D$24,(2*SQRT((POWER(Päälaskenta!D$24,2))+POWER(Päälaskenta!E$24*Päälaskenta!D$24,2))+Päälaskenta!C$24)+(2*SQRT((POWER((F1289-Päälaskenta!D$24),2))+POWER(Päälaskenta!E$20*(F1289-Päälaskenta!D$24),2))+Päälaskenta!C$20),(2*SQRT((POWER(F1289,2))+POWER(Päälaskenta!E$24*F1289,2))+Päälaskenta!C$24))</f>
        <v>9.0399999999999991</v>
      </c>
      <c r="H1289" s="57">
        <f t="shared" si="322"/>
        <v>0.39</v>
      </c>
      <c r="I1289" s="62">
        <f t="shared" si="323"/>
        <v>1.9120999999999999E-2</v>
      </c>
      <c r="J1289" s="8">
        <f>IF(F1289&lt;Päälaskenta!$D$24,0,Kaksitasouoma_matriisi!F1289-Päälaskenta!$D$24)</f>
        <v>0.29499999999999998</v>
      </c>
      <c r="L1289" s="8">
        <f>IF(F1289&gt;Päälaskenta!D$24,F1289-Päälaskenta!D$24,0)</f>
        <v>0.29499999999999998</v>
      </c>
      <c r="M1289" s="8">
        <f>IF(F1289&gt;Päälaskenta!D$24,(Päälaskenta!C$20+(Päälaskenta!E$20*(Kaksitasouoma_matriisi!F1289-Päälaskenta!D$24)))*(Kaksitasouoma_matriisi!F1289-Päälaskenta!D$24),0)</f>
        <v>1.6055375000000001</v>
      </c>
      <c r="N1289" s="8">
        <f>IF(F1289&gt;Päälaskenta!D$24,(2*SQRT((POWER((F1289-Päälaskenta!D$24),2))+POWER(Päälaskenta!E$20*(F1289-Päälaskenta!D$24),2))+Päälaskenta!C$20),0)</f>
        <v>6.0636376262618796</v>
      </c>
      <c r="O1289" s="8">
        <f t="shared" si="329"/>
        <v>0.26478124171641598</v>
      </c>
      <c r="P1289" s="8">
        <f>IF(Päälaskenta!$C$29,IF(L1289&gt;Päälaskenta!$F$28,Kaksitasouoma_matriisi!AQ1289,Kaksitasouoma_matriisi!AR1289),Päälaskenta!$F$20)</f>
        <v>0.12</v>
      </c>
      <c r="Q1289" s="8">
        <f t="shared" si="330"/>
        <v>5.51692843843845</v>
      </c>
      <c r="R1289" s="8">
        <f t="shared" si="324"/>
        <v>0.53899179078316595</v>
      </c>
      <c r="S1289" s="8">
        <f t="shared" si="331"/>
        <v>0.33570800481655899</v>
      </c>
      <c r="U1289" s="93">
        <f>IF(F1289&gt;Päälaskenta!D$24,Päälaskenta!H$24+L1289*Päälaskenta!G$24,F1289*Päälaskenta!C$24 + F1289*F1289*Päälaskenta!E$24)</f>
        <v>1.8979999999999999</v>
      </c>
      <c r="V1289" s="8">
        <f>IF(F1289&gt;Päälaskenta!D$24,2*SQRT(POWER(Päälaskenta!D$24,2)+POWER(Päälaskenta!E$24*Päälaskenta!D$24,2))+Päälaskenta!C$24,(2*SQRT((POWER(F1289,2))+POWER(Päälaskenta!E$24*F1289,2))+Päälaskenta!C$24))</f>
        <v>2.9798989873223301</v>
      </c>
      <c r="W1289" s="8">
        <f t="shared" si="332"/>
        <v>0.63693434175951702</v>
      </c>
      <c r="X1289" s="8">
        <f>Päälaskenta!F$24</f>
        <v>7.0000000000000007E-2</v>
      </c>
      <c r="Y1289" s="8">
        <f t="shared" si="333"/>
        <v>20.072183180600501</v>
      </c>
      <c r="Z1289" s="8">
        <f t="shared" si="325"/>
        <v>1.9610082092168299</v>
      </c>
      <c r="AA1289" s="8">
        <f t="shared" si="334"/>
        <v>1.0331971597559699</v>
      </c>
      <c r="AC1289" s="8">
        <f t="shared" si="326"/>
        <v>0.103524703251346</v>
      </c>
      <c r="AE1289" s="8">
        <v>1287</v>
      </c>
      <c r="AF1289" s="8">
        <f t="shared" si="320"/>
        <v>25.589111619038999</v>
      </c>
      <c r="AG1289" s="8">
        <f t="shared" si="327"/>
        <v>9.5448608186784606E-3</v>
      </c>
      <c r="AJ1289" s="132">
        <f>IF(Päälaskenta!$F$28&lt;Kaksitasouoma_matriisi!L1289,Päälaskenta!$C$20*Päälaskenta!$F$28,Päälaskenta!$C$20*Kaksitasouoma_matriisi!L1289)</f>
        <v>1.4750000000000001</v>
      </c>
      <c r="AK1289" s="134">
        <f>SQRT(Päälaskenta!$D$20^2+(Päälaskenta!$D$20/(1/Päälaskenta!$E$20))^2)</f>
        <v>1.8029999999999999</v>
      </c>
      <c r="AL1289" s="134">
        <f>IF(Päälaskenta!$F$28&lt;Kaksitasouoma_matriisi!L1289,AK1289*Päälaskenta!$F$28*COS(ATAN(1/Päälaskenta!$E$20)),AK1289*Kaksitasouoma_matriisi!L1289*COS(ATAN(1/Päälaskenta!$E$20)))</f>
        <v>0.443</v>
      </c>
      <c r="AM1289" s="134"/>
      <c r="AN1289" s="134">
        <f t="shared" si="335"/>
        <v>1.9179999999999999</v>
      </c>
      <c r="AO1289" s="8">
        <f t="shared" si="328"/>
        <v>0.54701537232980602</v>
      </c>
      <c r="AP1289" s="134">
        <f>Refererenssiarvoja!$B$16*H1289^(1/6)/(Refererenssiarvoja!$B$15^0.5)*(Päälaskenta!$G$28/2)^0.5*(1-AO1289)^(-1.5)</f>
        <v>0.14199999999999999</v>
      </c>
      <c r="AQ1289" s="8">
        <f>Refererenssiarvoja!$B$16*Kaksitasouoma_matriisi!O1289^(1/6)/(SQRT((2*Refererenssiarvoja!$B$15)/(Päälaskenta!$F$31*Päälaskenta!$G$31*Päälaskenta!$F$28))+SQRT(Refererenssiarvoja!$B$15)/Refererenssiarvoja!$B$17*LN(Kaksitasouoma_matriisi!L1289/Päälaskenta!$F$28))</f>
        <v>-0.37261435585992397</v>
      </c>
      <c r="AR1289" s="8">
        <f>Refererenssiarvoja!$B$16*Kaksitasouoma_matriisi!O1289^(1/6)/(SQRT((2*Refererenssiarvoja!$B$15)/(Päälaskenta!$F$31*Päälaskenta!$G$31*L1289)))</f>
        <v>0.310724889479222</v>
      </c>
    </row>
    <row r="1290" spans="1:44" x14ac:dyDescent="0.2">
      <c r="A1290" s="8">
        <v>1288</v>
      </c>
      <c r="B1290" s="8">
        <f>IF(Päälaskenta!C$7,Päälaskenta!E$7,Päälaskenta!G$5)</f>
        <v>2.5</v>
      </c>
      <c r="C1290" s="56">
        <v>0.71199999999999997</v>
      </c>
      <c r="D1290" s="93">
        <f t="shared" si="321"/>
        <v>3.5112000000000001</v>
      </c>
      <c r="E1290" s="8">
        <f>IF(Päälaskenta!$C$26,Kaksitasouoma_matriisi!AP1290,Kaksitasouoma_matriisi!AC1290)</f>
        <v>0.103531269139902</v>
      </c>
      <c r="F1290" s="56">
        <f>IF(D1290&lt;Päälaskenta!H$24,(SQRT(POWER(Päälaskenta!C$24/(2*Päälaskenta!E$24),2)+(D1290/Päälaskenta!E$24))-Päälaskenta!C$24/(2*Päälaskenta!E$24)),IF(D1290=Päälaskenta!H$24,Päälaskenta!D$24,Päälaskenta!D$24+(SQRT(POWER((Päälaskenta!C$20+Päälaskenta!G$24)/(2*Päälaskenta!E$20),2)+((D1290-Päälaskenta!H$24)/Päälaskenta!E$20))-(Päälaskenta!C$20+Päälaskenta!G$24)/(2*Päälaskenta!E$20))))</f>
        <v>0.996</v>
      </c>
      <c r="G1290" s="57">
        <f>IF(F1290&gt;Päälaskenta!D$24,(2*SQRT((POWER(Päälaskenta!D$24,2))+POWER(Päälaskenta!E$24*Päälaskenta!D$24,2))+Päälaskenta!C$24)+(2*SQRT((POWER((F1290-Päälaskenta!D$24),2))+POWER(Päälaskenta!E$20*(F1290-Päälaskenta!D$24),2))+Päälaskenta!C$20),(2*SQRT((POWER(F1290,2))+POWER(Päälaskenta!E$24*F1290,2))+Päälaskenta!C$24))</f>
        <v>9.0500000000000007</v>
      </c>
      <c r="H1290" s="57">
        <f t="shared" si="322"/>
        <v>0.39</v>
      </c>
      <c r="I1290" s="62">
        <f t="shared" si="323"/>
        <v>1.907E-2</v>
      </c>
      <c r="J1290" s="8">
        <f>IF(F1290&lt;Päälaskenta!$D$24,0,Kaksitasouoma_matriisi!F1290-Päälaskenta!$D$24)</f>
        <v>0.29599999999999999</v>
      </c>
      <c r="L1290" s="8">
        <f>IF(F1290&gt;Päälaskenta!D$24,F1290-Päälaskenta!D$24,0)</f>
        <v>0.29599999999999999</v>
      </c>
      <c r="M1290" s="8">
        <f>IF(F1290&gt;Päälaskenta!D$24,(Päälaskenta!C$20+(Päälaskenta!E$20*(Kaksitasouoma_matriisi!F1290-Päälaskenta!D$24)))*(Kaksitasouoma_matriisi!F1290-Päälaskenta!D$24),0)</f>
        <v>1.611424</v>
      </c>
      <c r="N1290" s="8">
        <f>IF(F1290&gt;Päälaskenta!D$24,(2*SQRT((POWER((F1290-Päälaskenta!D$24),2))+POWER(Päälaskenta!E$20*(F1290-Päälaskenta!D$24),2))+Päälaskenta!C$20),0)</f>
        <v>6.0672431775373399</v>
      </c>
      <c r="O1290" s="8">
        <f t="shared" si="329"/>
        <v>0.26559410144725198</v>
      </c>
      <c r="P1290" s="8">
        <f>IF(Päälaskenta!$C$29,IF(L1290&gt;Päälaskenta!$F$28,Kaksitasouoma_matriisi!AQ1290,Kaksitasouoma_matriisi!AR1290),Päälaskenta!$F$20)</f>
        <v>0.12</v>
      </c>
      <c r="Q1290" s="8">
        <f t="shared" si="330"/>
        <v>5.5484822190325103</v>
      </c>
      <c r="R1290" s="8">
        <f t="shared" si="324"/>
        <v>0.54051411231893098</v>
      </c>
      <c r="S1290" s="8">
        <f t="shared" si="331"/>
        <v>0.33542637587558</v>
      </c>
      <c r="U1290" s="93">
        <f>IF(F1290&gt;Päälaskenta!D$24,Päälaskenta!H$24+L1290*Päälaskenta!G$24,F1290*Päälaskenta!C$24 + F1290*F1290*Päälaskenta!E$24)</f>
        <v>1.9004000000000001</v>
      </c>
      <c r="V1290" s="8">
        <f>IF(F1290&gt;Päälaskenta!D$24,2*SQRT(POWER(Päälaskenta!D$24,2)+POWER(Päälaskenta!E$24*Päälaskenta!D$24,2))+Päälaskenta!C$24,(2*SQRT((POWER(F1290,2))+POWER(Päälaskenta!E$24*F1290,2))+Päälaskenta!C$24))</f>
        <v>2.9798989873223301</v>
      </c>
      <c r="W1290" s="8">
        <f t="shared" si="332"/>
        <v>0.637739738187453</v>
      </c>
      <c r="X1290" s="8">
        <f>Päälaskenta!F$24</f>
        <v>7.0000000000000007E-2</v>
      </c>
      <c r="Y1290" s="8">
        <f t="shared" si="333"/>
        <v>20.114502764043301</v>
      </c>
      <c r="Z1290" s="8">
        <f t="shared" si="325"/>
        <v>1.9594858876810699</v>
      </c>
      <c r="AA1290" s="8">
        <f t="shared" si="334"/>
        <v>1.0310912900868601</v>
      </c>
      <c r="AC1290" s="8">
        <f t="shared" si="326"/>
        <v>0.103531269139902</v>
      </c>
      <c r="AE1290" s="8">
        <v>1288</v>
      </c>
      <c r="AF1290" s="8">
        <f t="shared" si="320"/>
        <v>25.662984983075798</v>
      </c>
      <c r="AG1290" s="8">
        <f t="shared" si="327"/>
        <v>9.4899883154518291E-3</v>
      </c>
      <c r="AJ1290" s="132">
        <f>IF(Päälaskenta!$F$28&lt;Kaksitasouoma_matriisi!L1290,Päälaskenta!$C$20*Päälaskenta!$F$28,Päälaskenta!$C$20*Kaksitasouoma_matriisi!L1290)</f>
        <v>1.48</v>
      </c>
      <c r="AK1290" s="134">
        <f>SQRT(Päälaskenta!$D$20^2+(Päälaskenta!$D$20/(1/Päälaskenta!$E$20))^2)</f>
        <v>1.8029999999999999</v>
      </c>
      <c r="AL1290" s="134">
        <f>IF(Päälaskenta!$F$28&lt;Kaksitasouoma_matriisi!L1290,AK1290*Päälaskenta!$F$28*COS(ATAN(1/Päälaskenta!$E$20)),AK1290*Kaksitasouoma_matriisi!L1290*COS(ATAN(1/Päälaskenta!$E$20)))</f>
        <v>0.44400000000000001</v>
      </c>
      <c r="AM1290" s="134"/>
      <c r="AN1290" s="134">
        <f t="shared" si="335"/>
        <v>1.9239999999999999</v>
      </c>
      <c r="AO1290" s="8">
        <f t="shared" si="328"/>
        <v>0.54796081111870598</v>
      </c>
      <c r="AP1290" s="134">
        <f>Refererenssiarvoja!$B$16*H1290^(1/6)/(Refererenssiarvoja!$B$15^0.5)*(Päälaskenta!$G$28/2)^0.5*(1-AO1290)^(-1.5)</f>
        <v>0.14199999999999999</v>
      </c>
      <c r="AQ1290" s="8">
        <f>Refererenssiarvoja!$B$16*Kaksitasouoma_matriisi!O1290^(1/6)/(SQRT((2*Refererenssiarvoja!$B$15)/(Päälaskenta!$F$31*Päälaskenta!$G$31*Päälaskenta!$F$28))+SQRT(Refererenssiarvoja!$B$15)/Refererenssiarvoja!$B$17*LN(Kaksitasouoma_matriisi!L1290/Päälaskenta!$F$28))</f>
        <v>-0.37745556951426901</v>
      </c>
      <c r="AR1290" s="8">
        <f>Refererenssiarvoja!$B$16*Kaksitasouoma_matriisi!O1290^(1/6)/(SQRT((2*Refererenssiarvoja!$B$15)/(Päälaskenta!$F$31*Päälaskenta!$G$31*L1290)))</f>
        <v>0.31141014609923501</v>
      </c>
    </row>
    <row r="1291" spans="1:44" x14ac:dyDescent="0.2">
      <c r="A1291" s="8">
        <v>1289</v>
      </c>
      <c r="B1291" s="8">
        <f>IF(Päälaskenta!C$7,Päälaskenta!E$7,Päälaskenta!G$5)</f>
        <v>2.5</v>
      </c>
      <c r="C1291" s="56">
        <v>0.71099999999999997</v>
      </c>
      <c r="D1291" s="93">
        <f t="shared" si="321"/>
        <v>3.5162</v>
      </c>
      <c r="E1291" s="8">
        <f>IF(Päälaskenta!$C$26,Kaksitasouoma_matriisi!AP1291,Kaksitasouoma_matriisi!AC1291)</f>
        <v>0.103537829797145</v>
      </c>
      <c r="F1291" s="56">
        <f>IF(D1291&lt;Päälaskenta!H$24,(SQRT(POWER(Päälaskenta!C$24/(2*Päälaskenta!E$24),2)+(D1291/Päälaskenta!E$24))-Päälaskenta!C$24/(2*Päälaskenta!E$24)),IF(D1291=Päälaskenta!H$24,Päälaskenta!D$24,Päälaskenta!D$24+(SQRT(POWER((Päälaskenta!C$20+Päälaskenta!G$24)/(2*Päälaskenta!E$20),2)+((D1291-Päälaskenta!H$24)/Päälaskenta!E$20))-(Päälaskenta!C$20+Päälaskenta!G$24)/(2*Päälaskenta!E$20))))</f>
        <v>0.997</v>
      </c>
      <c r="G1291" s="57">
        <f>IF(F1291&gt;Päälaskenta!D$24,(2*SQRT((POWER(Päälaskenta!D$24,2))+POWER(Päälaskenta!E$24*Päälaskenta!D$24,2))+Päälaskenta!C$24)+(2*SQRT((POWER((F1291-Päälaskenta!D$24),2))+POWER(Päälaskenta!E$20*(F1291-Päälaskenta!D$24),2))+Päälaskenta!C$20),(2*SQRT((POWER(F1291,2))+POWER(Päälaskenta!E$24*F1291,2))+Päälaskenta!C$24))</f>
        <v>9.0500000000000007</v>
      </c>
      <c r="H1291" s="57">
        <f t="shared" si="322"/>
        <v>0.39</v>
      </c>
      <c r="I1291" s="62">
        <f t="shared" si="323"/>
        <v>1.9019000000000001E-2</v>
      </c>
      <c r="J1291" s="8">
        <f>IF(F1291&lt;Päälaskenta!$D$24,0,Kaksitasouoma_matriisi!F1291-Päälaskenta!$D$24)</f>
        <v>0.29699999999999999</v>
      </c>
      <c r="L1291" s="8">
        <f>IF(F1291&gt;Päälaskenta!D$24,F1291-Päälaskenta!D$24,0)</f>
        <v>0.29699999999999999</v>
      </c>
      <c r="M1291" s="8">
        <f>IF(F1291&gt;Päälaskenta!D$24,(Päälaskenta!C$20+(Päälaskenta!E$20*(Kaksitasouoma_matriisi!F1291-Päälaskenta!D$24)))*(Kaksitasouoma_matriisi!F1291-Päälaskenta!D$24),0)</f>
        <v>1.6173135000000001</v>
      </c>
      <c r="N1291" s="8">
        <f>IF(F1291&gt;Päälaskenta!D$24,(2*SQRT((POWER((F1291-Päälaskenta!D$24),2))+POWER(Päälaskenta!E$20*(F1291-Päälaskenta!D$24),2))+Päälaskenta!C$20),0)</f>
        <v>6.0708487288128099</v>
      </c>
      <c r="O1291" s="8">
        <f t="shared" si="329"/>
        <v>0.26640648980826698</v>
      </c>
      <c r="P1291" s="8">
        <f>IF(Päälaskenta!$C$29,IF(L1291&gt;Päälaskenta!$F$28,Kaksitasouoma_matriisi!AQ1291,Kaksitasouoma_matriisi!AR1291),Päälaskenta!$F$20)</f>
        <v>0.12</v>
      </c>
      <c r="Q1291" s="8">
        <f t="shared" si="330"/>
        <v>5.5801109287909796</v>
      </c>
      <c r="R1291" s="8">
        <f t="shared" si="324"/>
        <v>0.54203264434982201</v>
      </c>
      <c r="S1291" s="8">
        <f t="shared" si="331"/>
        <v>0.33514383225628303</v>
      </c>
      <c r="U1291" s="93">
        <f>IF(F1291&gt;Päälaskenta!D$24,Päälaskenta!H$24+L1291*Päälaskenta!G$24,F1291*Päälaskenta!C$24 + F1291*F1291*Päälaskenta!E$24)</f>
        <v>1.9028</v>
      </c>
      <c r="V1291" s="8">
        <f>IF(F1291&gt;Päälaskenta!D$24,2*SQRT(POWER(Päälaskenta!D$24,2)+POWER(Päälaskenta!E$24*Päälaskenta!D$24,2))+Päälaskenta!C$24,(2*SQRT((POWER(F1291,2))+POWER(Päälaskenta!E$24*F1291,2))+Päälaskenta!C$24))</f>
        <v>2.9798989873223301</v>
      </c>
      <c r="W1291" s="8">
        <f t="shared" si="332"/>
        <v>0.63854513461538998</v>
      </c>
      <c r="X1291" s="8">
        <f>Päälaskenta!F$24</f>
        <v>7.0000000000000007E-2</v>
      </c>
      <c r="Y1291" s="8">
        <f t="shared" si="333"/>
        <v>20.156857992538601</v>
      </c>
      <c r="Z1291" s="8">
        <f t="shared" si="325"/>
        <v>1.95796735565018</v>
      </c>
      <c r="AA1291" s="8">
        <f t="shared" si="334"/>
        <v>1.02899272422229</v>
      </c>
      <c r="AC1291" s="8">
        <f t="shared" si="326"/>
        <v>0.103537829797145</v>
      </c>
      <c r="AE1291" s="8">
        <v>1289</v>
      </c>
      <c r="AF1291" s="8">
        <f t="shared" si="320"/>
        <v>25.736968921329598</v>
      </c>
      <c r="AG1291" s="8">
        <f t="shared" si="327"/>
        <v>9.4355065645023196E-3</v>
      </c>
      <c r="AJ1291" s="132">
        <f>IF(Päälaskenta!$F$28&lt;Kaksitasouoma_matriisi!L1291,Päälaskenta!$C$20*Päälaskenta!$F$28,Päälaskenta!$C$20*Kaksitasouoma_matriisi!L1291)</f>
        <v>1.4850000000000001</v>
      </c>
      <c r="AK1291" s="134">
        <f>SQRT(Päälaskenta!$D$20^2+(Päälaskenta!$D$20/(1/Päälaskenta!$E$20))^2)</f>
        <v>1.8029999999999999</v>
      </c>
      <c r="AL1291" s="134">
        <f>IF(Päälaskenta!$F$28&lt;Kaksitasouoma_matriisi!L1291,AK1291*Päälaskenta!$F$28*COS(ATAN(1/Päälaskenta!$E$20)),AK1291*Kaksitasouoma_matriisi!L1291*COS(ATAN(1/Päälaskenta!$E$20)))</f>
        <v>0.44600000000000001</v>
      </c>
      <c r="AM1291" s="134"/>
      <c r="AN1291" s="134">
        <f t="shared" si="335"/>
        <v>1.931</v>
      </c>
      <c r="AO1291" s="8">
        <f t="shared" si="328"/>
        <v>0.54917240202491302</v>
      </c>
      <c r="AP1291" s="134">
        <f>Refererenssiarvoja!$B$16*H1291^(1/6)/(Refererenssiarvoja!$B$15^0.5)*(Päälaskenta!$G$28/2)^0.5*(1-AO1291)^(-1.5)</f>
        <v>0.14299999999999999</v>
      </c>
      <c r="AQ1291" s="8">
        <f>Refererenssiarvoja!$B$16*Kaksitasouoma_matriisi!O1291^(1/6)/(SQRT((2*Refererenssiarvoja!$B$15)/(Päälaskenta!$F$31*Päälaskenta!$G$31*Päälaskenta!$F$28))+SQRT(Refererenssiarvoja!$B$15)/Refererenssiarvoja!$B$17*LN(Kaksitasouoma_matriisi!L1291/Päälaskenta!$F$28))</f>
        <v>-0.38240219630434802</v>
      </c>
      <c r="AR1291" s="8">
        <f>Refererenssiarvoja!$B$16*Kaksitasouoma_matriisi!O1291^(1/6)/(SQRT((2*Refererenssiarvoja!$B$15)/(Päälaskenta!$F$31*Päälaskenta!$G$31*L1291)))</f>
        <v>0.312094553631729</v>
      </c>
    </row>
    <row r="1292" spans="1:44" x14ac:dyDescent="0.2">
      <c r="A1292" s="8">
        <v>1290</v>
      </c>
      <c r="B1292" s="8">
        <f>IF(Päälaskenta!C$7,Päälaskenta!E$7,Päälaskenta!G$5)</f>
        <v>2.5</v>
      </c>
      <c r="C1292" s="56">
        <v>0.71</v>
      </c>
      <c r="D1292" s="93">
        <f t="shared" si="321"/>
        <v>3.5211000000000001</v>
      </c>
      <c r="E1292" s="8">
        <f>IF(Päälaskenta!$C$26,Kaksitasouoma_matriisi!AP1292,Kaksitasouoma_matriisi!AC1292)</f>
        <v>0.103537829797145</v>
      </c>
      <c r="F1292" s="56">
        <f>IF(D1292&lt;Päälaskenta!H$24,(SQRT(POWER(Päälaskenta!C$24/(2*Päälaskenta!E$24),2)+(D1292/Päälaskenta!E$24))-Päälaskenta!C$24/(2*Päälaskenta!E$24)),IF(D1292=Päälaskenta!H$24,Päälaskenta!D$24,Päälaskenta!D$24+(SQRT(POWER((Päälaskenta!C$20+Päälaskenta!G$24)/(2*Päälaskenta!E$20),2)+((D1292-Päälaskenta!H$24)/Päälaskenta!E$20))-(Päälaskenta!C$20+Päälaskenta!G$24)/(2*Päälaskenta!E$20))))</f>
        <v>0.997</v>
      </c>
      <c r="G1292" s="57">
        <f>IF(F1292&gt;Päälaskenta!D$24,(2*SQRT((POWER(Päälaskenta!D$24,2))+POWER(Päälaskenta!E$24*Päälaskenta!D$24,2))+Päälaskenta!C$24)+(2*SQRT((POWER((F1292-Päälaskenta!D$24),2))+POWER(Päälaskenta!E$20*(F1292-Päälaskenta!D$24),2))+Päälaskenta!C$20),(2*SQRT((POWER(F1292,2))+POWER(Päälaskenta!E$24*F1292,2))+Päälaskenta!C$24))</f>
        <v>9.0500000000000007</v>
      </c>
      <c r="H1292" s="57">
        <f t="shared" si="322"/>
        <v>0.39</v>
      </c>
      <c r="I1292" s="62">
        <f t="shared" si="323"/>
        <v>1.8964999999999999E-2</v>
      </c>
      <c r="J1292" s="8">
        <f>IF(F1292&lt;Päälaskenta!$D$24,0,Kaksitasouoma_matriisi!F1292-Päälaskenta!$D$24)</f>
        <v>0.29699999999999999</v>
      </c>
      <c r="L1292" s="8">
        <f>IF(F1292&gt;Päälaskenta!D$24,F1292-Päälaskenta!D$24,0)</f>
        <v>0.29699999999999999</v>
      </c>
      <c r="M1292" s="8">
        <f>IF(F1292&gt;Päälaskenta!D$24,(Päälaskenta!C$20+(Päälaskenta!E$20*(Kaksitasouoma_matriisi!F1292-Päälaskenta!D$24)))*(Kaksitasouoma_matriisi!F1292-Päälaskenta!D$24),0)</f>
        <v>1.6173135000000001</v>
      </c>
      <c r="N1292" s="8">
        <f>IF(F1292&gt;Päälaskenta!D$24,(2*SQRT((POWER((F1292-Päälaskenta!D$24),2))+POWER(Päälaskenta!E$20*(F1292-Päälaskenta!D$24),2))+Päälaskenta!C$20),0)</f>
        <v>6.0708487288128099</v>
      </c>
      <c r="O1292" s="8">
        <f t="shared" si="329"/>
        <v>0.26640648980826698</v>
      </c>
      <c r="P1292" s="8">
        <f>IF(Päälaskenta!$C$29,IF(L1292&gt;Päälaskenta!$F$28,Kaksitasouoma_matriisi!AQ1292,Kaksitasouoma_matriisi!AR1292),Päälaskenta!$F$20)</f>
        <v>0.12</v>
      </c>
      <c r="Q1292" s="8">
        <f t="shared" si="330"/>
        <v>5.5801109287909796</v>
      </c>
      <c r="R1292" s="8">
        <f t="shared" si="324"/>
        <v>0.54203264434982201</v>
      </c>
      <c r="S1292" s="8">
        <f t="shared" si="331"/>
        <v>0.33514383225628303</v>
      </c>
      <c r="U1292" s="93">
        <f>IF(F1292&gt;Päälaskenta!D$24,Päälaskenta!H$24+L1292*Päälaskenta!G$24,F1292*Päälaskenta!C$24 + F1292*F1292*Päälaskenta!E$24)</f>
        <v>1.9028</v>
      </c>
      <c r="V1292" s="8">
        <f>IF(F1292&gt;Päälaskenta!D$24,2*SQRT(POWER(Päälaskenta!D$24,2)+POWER(Päälaskenta!E$24*Päälaskenta!D$24,2))+Päälaskenta!C$24,(2*SQRT((POWER(F1292,2))+POWER(Päälaskenta!E$24*F1292,2))+Päälaskenta!C$24))</f>
        <v>2.9798989873223301</v>
      </c>
      <c r="W1292" s="8">
        <f t="shared" si="332"/>
        <v>0.63854513461538998</v>
      </c>
      <c r="X1292" s="8">
        <f>Päälaskenta!F$24</f>
        <v>7.0000000000000007E-2</v>
      </c>
      <c r="Y1292" s="8">
        <f t="shared" si="333"/>
        <v>20.156857992538601</v>
      </c>
      <c r="Z1292" s="8">
        <f t="shared" si="325"/>
        <v>1.95796735565018</v>
      </c>
      <c r="AA1292" s="8">
        <f t="shared" si="334"/>
        <v>1.02899272422229</v>
      </c>
      <c r="AC1292" s="8">
        <f t="shared" si="326"/>
        <v>0.103537829797145</v>
      </c>
      <c r="AE1292" s="8">
        <v>1290</v>
      </c>
      <c r="AF1292" s="8">
        <f t="shared" si="320"/>
        <v>25.736968921329598</v>
      </c>
      <c r="AG1292" s="8">
        <f t="shared" si="327"/>
        <v>9.4355065645023196E-3</v>
      </c>
      <c r="AJ1292" s="132">
        <f>IF(Päälaskenta!$F$28&lt;Kaksitasouoma_matriisi!L1292,Päälaskenta!$C$20*Päälaskenta!$F$28,Päälaskenta!$C$20*Kaksitasouoma_matriisi!L1292)</f>
        <v>1.4850000000000001</v>
      </c>
      <c r="AK1292" s="134">
        <f>SQRT(Päälaskenta!$D$20^2+(Päälaskenta!$D$20/(1/Päälaskenta!$E$20))^2)</f>
        <v>1.8029999999999999</v>
      </c>
      <c r="AL1292" s="134">
        <f>IF(Päälaskenta!$F$28&lt;Kaksitasouoma_matriisi!L1292,AK1292*Päälaskenta!$F$28*COS(ATAN(1/Päälaskenta!$E$20)),AK1292*Kaksitasouoma_matriisi!L1292*COS(ATAN(1/Päälaskenta!$E$20)))</f>
        <v>0.44600000000000001</v>
      </c>
      <c r="AM1292" s="134"/>
      <c r="AN1292" s="134">
        <f t="shared" si="335"/>
        <v>1.931</v>
      </c>
      <c r="AO1292" s="8">
        <f t="shared" si="328"/>
        <v>0.54840816790207603</v>
      </c>
      <c r="AP1292" s="134">
        <f>Refererenssiarvoja!$B$16*H1292^(1/6)/(Refererenssiarvoja!$B$15^0.5)*(Päälaskenta!$G$28/2)^0.5*(1-AO1292)^(-1.5)</f>
        <v>0.14199999999999999</v>
      </c>
      <c r="AQ1292" s="8">
        <f>Refererenssiarvoja!$B$16*Kaksitasouoma_matriisi!O1292^(1/6)/(SQRT((2*Refererenssiarvoja!$B$15)/(Päälaskenta!$F$31*Päälaskenta!$G$31*Päälaskenta!$F$28))+SQRT(Refererenssiarvoja!$B$15)/Refererenssiarvoja!$B$17*LN(Kaksitasouoma_matriisi!L1292/Päälaskenta!$F$28))</f>
        <v>-0.38240219630434802</v>
      </c>
      <c r="AR1292" s="8">
        <f>Refererenssiarvoja!$B$16*Kaksitasouoma_matriisi!O1292^(1/6)/(SQRT((2*Refererenssiarvoja!$B$15)/(Päälaskenta!$F$31*Päälaskenta!$G$31*L1292)))</f>
        <v>0.312094553631729</v>
      </c>
    </row>
    <row r="1293" spans="1:44" x14ac:dyDescent="0.2">
      <c r="A1293" s="8">
        <v>1291</v>
      </c>
      <c r="B1293" s="8">
        <f>IF(Päälaskenta!C$7,Päälaskenta!E$7,Päälaskenta!G$5)</f>
        <v>2.5</v>
      </c>
      <c r="C1293" s="56">
        <v>0.70899999999999996</v>
      </c>
      <c r="D1293" s="93">
        <f t="shared" si="321"/>
        <v>3.5261</v>
      </c>
      <c r="E1293" s="8">
        <f>IF(Päälaskenta!$C$26,Kaksitasouoma_matriisi!AP1293,Kaksitasouoma_matriisi!AC1293)</f>
        <v>0.10354438522932401</v>
      </c>
      <c r="F1293" s="56">
        <f>IF(D1293&lt;Päälaskenta!H$24,(SQRT(POWER(Päälaskenta!C$24/(2*Päälaskenta!E$24),2)+(D1293/Päälaskenta!E$24))-Päälaskenta!C$24/(2*Päälaskenta!E$24)),IF(D1293=Päälaskenta!H$24,Päälaskenta!D$24,Päälaskenta!D$24+(SQRT(POWER((Päälaskenta!C$20+Päälaskenta!G$24)/(2*Päälaskenta!E$20),2)+((D1293-Päälaskenta!H$24)/Päälaskenta!E$20))-(Päälaskenta!C$20+Päälaskenta!G$24)/(2*Päälaskenta!E$20))))</f>
        <v>0.998</v>
      </c>
      <c r="G1293" s="57">
        <f>IF(F1293&gt;Päälaskenta!D$24,(2*SQRT((POWER(Päälaskenta!D$24,2))+POWER(Päälaskenta!E$24*Päälaskenta!D$24,2))+Päälaskenta!C$24)+(2*SQRT((POWER((F1293-Päälaskenta!D$24),2))+POWER(Päälaskenta!E$20*(F1293-Päälaskenta!D$24),2))+Päälaskenta!C$20),(2*SQRT((POWER(F1293,2))+POWER(Päälaskenta!E$24*F1293,2))+Päälaskenta!C$24))</f>
        <v>9.0500000000000007</v>
      </c>
      <c r="H1293" s="57">
        <f t="shared" si="322"/>
        <v>0.39</v>
      </c>
      <c r="I1293" s="62">
        <f t="shared" si="323"/>
        <v>1.8914E-2</v>
      </c>
      <c r="J1293" s="8">
        <f>IF(F1293&lt;Päälaskenta!$D$24,0,Kaksitasouoma_matriisi!F1293-Päälaskenta!$D$24)</f>
        <v>0.29799999999999999</v>
      </c>
      <c r="L1293" s="8">
        <f>IF(F1293&gt;Päälaskenta!D$24,F1293-Päälaskenta!D$24,0)</f>
        <v>0.29799999999999999</v>
      </c>
      <c r="M1293" s="8">
        <f>IF(F1293&gt;Päälaskenta!D$24,(Päälaskenta!C$20+(Päälaskenta!E$20*(Kaksitasouoma_matriisi!F1293-Päälaskenta!D$24)))*(Kaksitasouoma_matriisi!F1293-Päälaskenta!D$24),0)</f>
        <v>1.6232059999999999</v>
      </c>
      <c r="N1293" s="8">
        <f>IF(F1293&gt;Päälaskenta!D$24,(2*SQRT((POWER((F1293-Päälaskenta!D$24),2))+POWER(Päälaskenta!E$20*(F1293-Päälaskenta!D$24),2))+Päälaskenta!C$20),0)</f>
        <v>6.0744542800882702</v>
      </c>
      <c r="O1293" s="8">
        <f t="shared" si="329"/>
        <v>0.26721840763881999</v>
      </c>
      <c r="P1293" s="8">
        <f>IF(Päälaskenta!$C$29,IF(L1293&gt;Päälaskenta!$F$28,Kaksitasouoma_matriisi!AQ1293,Kaksitasouoma_matriisi!AR1293),Päälaskenta!$F$20)</f>
        <v>0.12</v>
      </c>
      <c r="Q1293" s="8">
        <f t="shared" si="330"/>
        <v>5.6118145114939804</v>
      </c>
      <c r="R1293" s="8">
        <f t="shared" si="324"/>
        <v>0.54354739600036905</v>
      </c>
      <c r="S1293" s="8">
        <f t="shared" si="331"/>
        <v>0.33486039110277399</v>
      </c>
      <c r="U1293" s="93">
        <f>IF(F1293&gt;Päälaskenta!D$24,Päälaskenta!H$24+L1293*Päälaskenta!G$24,F1293*Päälaskenta!C$24 + F1293*F1293*Päälaskenta!E$24)</f>
        <v>1.9052</v>
      </c>
      <c r="V1293" s="8">
        <f>IF(F1293&gt;Päälaskenta!D$24,2*SQRT(POWER(Päälaskenta!D$24,2)+POWER(Päälaskenta!E$24*Päälaskenta!D$24,2))+Päälaskenta!C$24,(2*SQRT((POWER(F1293,2))+POWER(Päälaskenta!E$24*F1293,2))+Päälaskenta!C$24))</f>
        <v>2.9798989873223301</v>
      </c>
      <c r="W1293" s="8">
        <f t="shared" si="332"/>
        <v>0.63935053104332595</v>
      </c>
      <c r="X1293" s="8">
        <f>Päälaskenta!F$24</f>
        <v>7.0000000000000007E-2</v>
      </c>
      <c r="Y1293" s="8">
        <f t="shared" si="333"/>
        <v>20.1992488510935</v>
      </c>
      <c r="Z1293" s="8">
        <f t="shared" si="325"/>
        <v>1.9564526039996299</v>
      </c>
      <c r="AA1293" s="8">
        <f t="shared" si="334"/>
        <v>1.02690142977096</v>
      </c>
      <c r="AC1293" s="8">
        <f t="shared" si="326"/>
        <v>0.10354438522932401</v>
      </c>
      <c r="AE1293" s="8">
        <v>1291</v>
      </c>
      <c r="AF1293" s="8">
        <f t="shared" si="320"/>
        <v>25.8110633625875</v>
      </c>
      <c r="AG1293" s="8">
        <f t="shared" si="327"/>
        <v>9.3814123091918496E-3</v>
      </c>
      <c r="AJ1293" s="132">
        <f>IF(Päälaskenta!$F$28&lt;Kaksitasouoma_matriisi!L1293,Päälaskenta!$C$20*Päälaskenta!$F$28,Päälaskenta!$C$20*Kaksitasouoma_matriisi!L1293)</f>
        <v>1.49</v>
      </c>
      <c r="AK1293" s="134">
        <f>SQRT(Päälaskenta!$D$20^2+(Päälaskenta!$D$20/(1/Päälaskenta!$E$20))^2)</f>
        <v>1.8029999999999999</v>
      </c>
      <c r="AL1293" s="134">
        <f>IF(Päälaskenta!$F$28&lt;Kaksitasouoma_matriisi!L1293,AK1293*Päälaskenta!$F$28*COS(ATAN(1/Päälaskenta!$E$20)),AK1293*Kaksitasouoma_matriisi!L1293*COS(ATAN(1/Päälaskenta!$E$20)))</f>
        <v>0.44700000000000001</v>
      </c>
      <c r="AM1293" s="134"/>
      <c r="AN1293" s="134">
        <f t="shared" si="335"/>
        <v>1.9370000000000001</v>
      </c>
      <c r="AO1293" s="8">
        <f t="shared" si="328"/>
        <v>0.54933212330903802</v>
      </c>
      <c r="AP1293" s="134">
        <f>Refererenssiarvoja!$B$16*H1293^(1/6)/(Refererenssiarvoja!$B$15^0.5)*(Päälaskenta!$G$28/2)^0.5*(1-AO1293)^(-1.5)</f>
        <v>0.14299999999999999</v>
      </c>
      <c r="AQ1293" s="8">
        <f>Refererenssiarvoja!$B$16*Kaksitasouoma_matriisi!O1293^(1/6)/(SQRT((2*Refererenssiarvoja!$B$15)/(Päälaskenta!$F$31*Päälaskenta!$G$31*Päälaskenta!$F$28))+SQRT(Refererenssiarvoja!$B$15)/Refererenssiarvoja!$B$17*LN(Kaksitasouoma_matriisi!L1293/Päälaskenta!$F$28))</f>
        <v>-0.38745774414615303</v>
      </c>
      <c r="AR1293" s="8">
        <f>Refererenssiarvoja!$B$16*Kaksitasouoma_matriisi!O1293^(1/6)/(SQRT((2*Refererenssiarvoja!$B$15)/(Päälaskenta!$F$31*Päälaskenta!$G$31*L1293)))</f>
        <v>0.31277811582708898</v>
      </c>
    </row>
    <row r="1294" spans="1:44" x14ac:dyDescent="0.2">
      <c r="A1294" s="8">
        <v>1292</v>
      </c>
      <c r="B1294" s="8">
        <f>IF(Päälaskenta!C$7,Päälaskenta!E$7,Päälaskenta!G$5)</f>
        <v>2.5</v>
      </c>
      <c r="C1294" s="56">
        <v>0.70799999999999996</v>
      </c>
      <c r="D1294" s="93">
        <f t="shared" si="321"/>
        <v>3.5310999999999999</v>
      </c>
      <c r="E1294" s="8">
        <f>IF(Päälaskenta!$C$26,Kaksitasouoma_matriisi!AP1294,Kaksitasouoma_matriisi!AC1294)</f>
        <v>0.10354438522932401</v>
      </c>
      <c r="F1294" s="56">
        <f>IF(D1294&lt;Päälaskenta!H$24,(SQRT(POWER(Päälaskenta!C$24/(2*Päälaskenta!E$24),2)+(D1294/Päälaskenta!E$24))-Päälaskenta!C$24/(2*Päälaskenta!E$24)),IF(D1294=Päälaskenta!H$24,Päälaskenta!D$24,Päälaskenta!D$24+(SQRT(POWER((Päälaskenta!C$20+Päälaskenta!G$24)/(2*Päälaskenta!E$20),2)+((D1294-Päälaskenta!H$24)/Päälaskenta!E$20))-(Päälaskenta!C$20+Päälaskenta!G$24)/(2*Päälaskenta!E$20))))</f>
        <v>0.998</v>
      </c>
      <c r="G1294" s="57">
        <f>IF(F1294&gt;Päälaskenta!D$24,(2*SQRT((POWER(Päälaskenta!D$24,2))+POWER(Päälaskenta!E$24*Päälaskenta!D$24,2))+Päälaskenta!C$24)+(2*SQRT((POWER((F1294-Päälaskenta!D$24),2))+POWER(Päälaskenta!E$20*(F1294-Päälaskenta!D$24),2))+Päälaskenta!C$20),(2*SQRT((POWER(F1294,2))+POWER(Päälaskenta!E$24*F1294,2))+Päälaskenta!C$24))</f>
        <v>9.0500000000000007</v>
      </c>
      <c r="H1294" s="57">
        <f t="shared" si="322"/>
        <v>0.39</v>
      </c>
      <c r="I1294" s="62">
        <f t="shared" si="323"/>
        <v>1.8860999999999999E-2</v>
      </c>
      <c r="J1294" s="8">
        <f>IF(F1294&lt;Päälaskenta!$D$24,0,Kaksitasouoma_matriisi!F1294-Päälaskenta!$D$24)</f>
        <v>0.29799999999999999</v>
      </c>
      <c r="L1294" s="8">
        <f>IF(F1294&gt;Päälaskenta!D$24,F1294-Päälaskenta!D$24,0)</f>
        <v>0.29799999999999999</v>
      </c>
      <c r="M1294" s="8">
        <f>IF(F1294&gt;Päälaskenta!D$24,(Päälaskenta!C$20+(Päälaskenta!E$20*(Kaksitasouoma_matriisi!F1294-Päälaskenta!D$24)))*(Kaksitasouoma_matriisi!F1294-Päälaskenta!D$24),0)</f>
        <v>1.6232059999999999</v>
      </c>
      <c r="N1294" s="8">
        <f>IF(F1294&gt;Päälaskenta!D$24,(2*SQRT((POWER((F1294-Päälaskenta!D$24),2))+POWER(Päälaskenta!E$20*(F1294-Päälaskenta!D$24),2))+Päälaskenta!C$20),0)</f>
        <v>6.0744542800882702</v>
      </c>
      <c r="O1294" s="8">
        <f t="shared" si="329"/>
        <v>0.26721840763881999</v>
      </c>
      <c r="P1294" s="8">
        <f>IF(Päälaskenta!$C$29,IF(L1294&gt;Päälaskenta!$F$28,Kaksitasouoma_matriisi!AQ1294,Kaksitasouoma_matriisi!AR1294),Päälaskenta!$F$20)</f>
        <v>0.12</v>
      </c>
      <c r="Q1294" s="8">
        <f t="shared" si="330"/>
        <v>5.6118145114939804</v>
      </c>
      <c r="R1294" s="8">
        <f t="shared" si="324"/>
        <v>0.54354739600036905</v>
      </c>
      <c r="S1294" s="8">
        <f t="shared" si="331"/>
        <v>0.33486039110277399</v>
      </c>
      <c r="U1294" s="93">
        <f>IF(F1294&gt;Päälaskenta!D$24,Päälaskenta!H$24+L1294*Päälaskenta!G$24,F1294*Päälaskenta!C$24 + F1294*F1294*Päälaskenta!E$24)</f>
        <v>1.9052</v>
      </c>
      <c r="V1294" s="8">
        <f>IF(F1294&gt;Päälaskenta!D$24,2*SQRT(POWER(Päälaskenta!D$24,2)+POWER(Päälaskenta!E$24*Päälaskenta!D$24,2))+Päälaskenta!C$24,(2*SQRT((POWER(F1294,2))+POWER(Päälaskenta!E$24*F1294,2))+Päälaskenta!C$24))</f>
        <v>2.9798989873223301</v>
      </c>
      <c r="W1294" s="8">
        <f t="shared" si="332"/>
        <v>0.63935053104332595</v>
      </c>
      <c r="X1294" s="8">
        <f>Päälaskenta!F$24</f>
        <v>7.0000000000000007E-2</v>
      </c>
      <c r="Y1294" s="8">
        <f t="shared" si="333"/>
        <v>20.1992488510935</v>
      </c>
      <c r="Z1294" s="8">
        <f t="shared" si="325"/>
        <v>1.9564526039996299</v>
      </c>
      <c r="AA1294" s="8">
        <f t="shared" si="334"/>
        <v>1.02690142977096</v>
      </c>
      <c r="AC1294" s="8">
        <f t="shared" si="326"/>
        <v>0.10354438522932401</v>
      </c>
      <c r="AE1294" s="8">
        <v>1292</v>
      </c>
      <c r="AF1294" s="8">
        <f t="shared" si="320"/>
        <v>25.8110633625875</v>
      </c>
      <c r="AG1294" s="8">
        <f t="shared" si="327"/>
        <v>9.3814123091918496E-3</v>
      </c>
      <c r="AJ1294" s="132">
        <f>IF(Päälaskenta!$F$28&lt;Kaksitasouoma_matriisi!L1294,Päälaskenta!$C$20*Päälaskenta!$F$28,Päälaskenta!$C$20*Kaksitasouoma_matriisi!L1294)</f>
        <v>1.49</v>
      </c>
      <c r="AK1294" s="134">
        <f>SQRT(Päälaskenta!$D$20^2+(Päälaskenta!$D$20/(1/Päälaskenta!$E$20))^2)</f>
        <v>1.8029999999999999</v>
      </c>
      <c r="AL1294" s="134">
        <f>IF(Päälaskenta!$F$28&lt;Kaksitasouoma_matriisi!L1294,AK1294*Päälaskenta!$F$28*COS(ATAN(1/Päälaskenta!$E$20)),AK1294*Kaksitasouoma_matriisi!L1294*COS(ATAN(1/Päälaskenta!$E$20)))</f>
        <v>0.44700000000000001</v>
      </c>
      <c r="AM1294" s="134"/>
      <c r="AN1294" s="134">
        <f t="shared" si="335"/>
        <v>1.9370000000000001</v>
      </c>
      <c r="AO1294" s="8">
        <f t="shared" si="328"/>
        <v>0.54855427487185304</v>
      </c>
      <c r="AP1294" s="134">
        <f>Refererenssiarvoja!$B$16*H1294^(1/6)/(Refererenssiarvoja!$B$15^0.5)*(Päälaskenta!$G$28/2)^0.5*(1-AO1294)^(-1.5)</f>
        <v>0.14199999999999999</v>
      </c>
      <c r="AQ1294" s="8">
        <f>Refererenssiarvoja!$B$16*Kaksitasouoma_matriisi!O1294^(1/6)/(SQRT((2*Refererenssiarvoja!$B$15)/(Päälaskenta!$F$31*Päälaskenta!$G$31*Päälaskenta!$F$28))+SQRT(Refererenssiarvoja!$B$15)/Refererenssiarvoja!$B$17*LN(Kaksitasouoma_matriisi!L1294/Päälaskenta!$F$28))</f>
        <v>-0.38745774414615303</v>
      </c>
      <c r="AR1294" s="8">
        <f>Refererenssiarvoja!$B$16*Kaksitasouoma_matriisi!O1294^(1/6)/(SQRT((2*Refererenssiarvoja!$B$15)/(Päälaskenta!$F$31*Päälaskenta!$G$31*L1294)))</f>
        <v>0.31277811582708898</v>
      </c>
    </row>
    <row r="1295" spans="1:44" x14ac:dyDescent="0.2">
      <c r="A1295" s="8">
        <v>1293</v>
      </c>
      <c r="B1295" s="8">
        <f>IF(Päälaskenta!C$7,Päälaskenta!E$7,Päälaskenta!G$5)</f>
        <v>2.5</v>
      </c>
      <c r="C1295" s="56">
        <v>0.70699999999999996</v>
      </c>
      <c r="D1295" s="93">
        <f t="shared" si="321"/>
        <v>3.5360999999999998</v>
      </c>
      <c r="E1295" s="8">
        <f>IF(Päälaskenta!$C$26,Kaksitasouoma_matriisi!AP1295,Kaksitasouoma_matriisi!AC1295)</f>
        <v>0.10355093544268</v>
      </c>
      <c r="F1295" s="56">
        <f>IF(D1295&lt;Päälaskenta!H$24,(SQRT(POWER(Päälaskenta!C$24/(2*Päälaskenta!E$24),2)+(D1295/Päälaskenta!E$24))-Päälaskenta!C$24/(2*Päälaskenta!E$24)),IF(D1295=Päälaskenta!H$24,Päälaskenta!D$24,Päälaskenta!D$24+(SQRT(POWER((Päälaskenta!C$20+Päälaskenta!G$24)/(2*Päälaskenta!E$20),2)+((D1295-Päälaskenta!H$24)/Päälaskenta!E$20))-(Päälaskenta!C$20+Päälaskenta!G$24)/(2*Päälaskenta!E$20))))</f>
        <v>0.999</v>
      </c>
      <c r="G1295" s="57">
        <f>IF(F1295&gt;Päälaskenta!D$24,(2*SQRT((POWER(Päälaskenta!D$24,2))+POWER(Päälaskenta!E$24*Päälaskenta!D$24,2))+Päälaskenta!C$24)+(2*SQRT((POWER((F1295-Päälaskenta!D$24),2))+POWER(Päälaskenta!E$20*(F1295-Päälaskenta!D$24),2))+Päälaskenta!C$20),(2*SQRT((POWER(F1295,2))+POWER(Päälaskenta!E$24*F1295,2))+Päälaskenta!C$24))</f>
        <v>9.06</v>
      </c>
      <c r="H1295" s="57">
        <f t="shared" si="322"/>
        <v>0.39</v>
      </c>
      <c r="I1295" s="62">
        <f t="shared" si="323"/>
        <v>1.881E-2</v>
      </c>
      <c r="J1295" s="8">
        <f>IF(F1295&lt;Päälaskenta!$D$24,0,Kaksitasouoma_matriisi!F1295-Päälaskenta!$D$24)</f>
        <v>0.29899999999999999</v>
      </c>
      <c r="L1295" s="8">
        <f>IF(F1295&gt;Päälaskenta!D$24,F1295-Päälaskenta!D$24,0)</f>
        <v>0.29899999999999999</v>
      </c>
      <c r="M1295" s="8">
        <f>IF(F1295&gt;Päälaskenta!D$24,(Päälaskenta!C$20+(Päälaskenta!E$20*(Kaksitasouoma_matriisi!F1295-Päälaskenta!D$24)))*(Kaksitasouoma_matriisi!F1295-Päälaskenta!D$24),0)</f>
        <v>1.6291015</v>
      </c>
      <c r="N1295" s="8">
        <f>IF(F1295&gt;Päälaskenta!D$24,(2*SQRT((POWER((F1295-Päälaskenta!D$24),2))+POWER(Päälaskenta!E$20*(F1295-Päälaskenta!D$24),2))+Päälaskenta!C$20),0)</f>
        <v>6.0780598313637304</v>
      </c>
      <c r="O1295" s="8">
        <f t="shared" si="329"/>
        <v>0.26802985577627603</v>
      </c>
      <c r="P1295" s="8">
        <f>IF(Päälaskenta!$C$29,IF(L1295&gt;Päälaskenta!$F$28,Kaksitasouoma_matriisi!AQ1295,Kaksitasouoma_matriisi!AR1295),Päälaskenta!$F$20)</f>
        <v>0.12</v>
      </c>
      <c r="Q1295" s="8">
        <f t="shared" si="330"/>
        <v>5.6435929112820897</v>
      </c>
      <c r="R1295" s="8">
        <f t="shared" si="324"/>
        <v>0.54505837643091404</v>
      </c>
      <c r="S1295" s="8">
        <f t="shared" si="331"/>
        <v>0.33457606934307899</v>
      </c>
      <c r="U1295" s="93">
        <f>IF(F1295&gt;Päälaskenta!D$24,Päälaskenta!H$24+L1295*Päälaskenta!G$24,F1295*Päälaskenta!C$24 + F1295*F1295*Päälaskenta!E$24)</f>
        <v>1.9076</v>
      </c>
      <c r="V1295" s="8">
        <f>IF(F1295&gt;Päälaskenta!D$24,2*SQRT(POWER(Päälaskenta!D$24,2)+POWER(Päälaskenta!E$24*Päälaskenta!D$24,2))+Päälaskenta!C$24,(2*SQRT((POWER(F1295,2))+POWER(Päälaskenta!E$24*F1295,2))+Päälaskenta!C$24))</f>
        <v>2.9798989873223301</v>
      </c>
      <c r="W1295" s="8">
        <f t="shared" si="332"/>
        <v>0.64015592747126204</v>
      </c>
      <c r="X1295" s="8">
        <f>Päälaskenta!F$24</f>
        <v>7.0000000000000007E-2</v>
      </c>
      <c r="Y1295" s="8">
        <f t="shared" si="333"/>
        <v>20.241675324740601</v>
      </c>
      <c r="Z1295" s="8">
        <f t="shared" si="325"/>
        <v>1.95494162356909</v>
      </c>
      <c r="AA1295" s="8">
        <f t="shared" si="334"/>
        <v>1.02481737448579</v>
      </c>
      <c r="AC1295" s="8">
        <f t="shared" si="326"/>
        <v>0.10355093544268</v>
      </c>
      <c r="AE1295" s="8">
        <v>1293</v>
      </c>
      <c r="AF1295" s="8">
        <f t="shared" si="320"/>
        <v>25.8852682360227</v>
      </c>
      <c r="AG1295" s="8">
        <f t="shared" si="327"/>
        <v>9.3277023232014294E-3</v>
      </c>
      <c r="AJ1295" s="132">
        <f>IF(Päälaskenta!$F$28&lt;Kaksitasouoma_matriisi!L1295,Päälaskenta!$C$20*Päälaskenta!$F$28,Päälaskenta!$C$20*Kaksitasouoma_matriisi!L1295)</f>
        <v>1.4950000000000001</v>
      </c>
      <c r="AK1295" s="134">
        <f>SQRT(Päälaskenta!$D$20^2+(Päälaskenta!$D$20/(1/Päälaskenta!$E$20))^2)</f>
        <v>1.8029999999999999</v>
      </c>
      <c r="AL1295" s="134">
        <f>IF(Päälaskenta!$F$28&lt;Kaksitasouoma_matriisi!L1295,AK1295*Päälaskenta!$F$28*COS(ATAN(1/Päälaskenta!$E$20)),AK1295*Kaksitasouoma_matriisi!L1295*COS(ATAN(1/Päälaskenta!$E$20)))</f>
        <v>0.44900000000000001</v>
      </c>
      <c r="AM1295" s="134"/>
      <c r="AN1295" s="134">
        <f t="shared" si="335"/>
        <v>1.944</v>
      </c>
      <c r="AO1295" s="8">
        <f t="shared" si="328"/>
        <v>0.54975820819547006</v>
      </c>
      <c r="AP1295" s="134">
        <f>Refererenssiarvoja!$B$16*H1295^(1/6)/(Refererenssiarvoja!$B$15^0.5)*(Päälaskenta!$G$28/2)^0.5*(1-AO1295)^(-1.5)</f>
        <v>0.14299999999999999</v>
      </c>
      <c r="AQ1295" s="8">
        <f>Refererenssiarvoja!$B$16*Kaksitasouoma_matriisi!O1295^(1/6)/(SQRT((2*Refererenssiarvoja!$B$15)/(Päälaskenta!$F$31*Päälaskenta!$G$31*Päälaskenta!$F$28))+SQRT(Refererenssiarvoja!$B$15)/Refererenssiarvoja!$B$17*LN(Kaksitasouoma_matriisi!L1295/Päälaskenta!$F$28))</f>
        <v>-0.39262587815961703</v>
      </c>
      <c r="AR1295" s="8">
        <f>Refererenssiarvoja!$B$16*Kaksitasouoma_matriisi!O1295^(1/6)/(SQRT((2*Refererenssiarvoja!$B$15)/(Päälaskenta!$F$31*Päälaskenta!$G$31*L1295)))</f>
        <v>0.31346083640683398</v>
      </c>
    </row>
    <row r="1296" spans="1:44" x14ac:dyDescent="0.2">
      <c r="A1296" s="8">
        <v>1294</v>
      </c>
      <c r="B1296" s="8">
        <f>IF(Päälaskenta!C$7,Päälaskenta!E$7,Päälaskenta!G$5)</f>
        <v>2.5</v>
      </c>
      <c r="C1296" s="56">
        <v>0.70599999999999996</v>
      </c>
      <c r="D1296" s="93">
        <f t="shared" si="321"/>
        <v>3.5411000000000001</v>
      </c>
      <c r="E1296" s="8">
        <f>IF(Päälaskenta!$C$26,Kaksitasouoma_matriisi!AP1296,Kaksitasouoma_matriisi!AC1296)</f>
        <v>0.10355748044344</v>
      </c>
      <c r="F1296" s="56">
        <f>IF(D1296&lt;Päälaskenta!H$24,(SQRT(POWER(Päälaskenta!C$24/(2*Päälaskenta!E$24),2)+(D1296/Päälaskenta!E$24))-Päälaskenta!C$24/(2*Päälaskenta!E$24)),IF(D1296=Päälaskenta!H$24,Päälaskenta!D$24,Päälaskenta!D$24+(SQRT(POWER((Päälaskenta!C$20+Päälaskenta!G$24)/(2*Päälaskenta!E$20),2)+((D1296-Päälaskenta!H$24)/Päälaskenta!E$20))-(Päälaskenta!C$20+Päälaskenta!G$24)/(2*Päälaskenta!E$20))))</f>
        <v>1</v>
      </c>
      <c r="G1296" s="57">
        <f>IF(F1296&gt;Päälaskenta!D$24,(2*SQRT((POWER(Päälaskenta!D$24,2))+POWER(Päälaskenta!E$24*Päälaskenta!D$24,2))+Päälaskenta!C$24)+(2*SQRT((POWER((F1296-Päälaskenta!D$24),2))+POWER(Päälaskenta!E$20*(F1296-Päälaskenta!D$24),2))+Päälaskenta!C$20),(2*SQRT((POWER(F1296,2))+POWER(Päälaskenta!E$24*F1296,2))+Päälaskenta!C$24))</f>
        <v>9.06</v>
      </c>
      <c r="H1296" s="57">
        <f t="shared" si="322"/>
        <v>0.39</v>
      </c>
      <c r="I1296" s="62">
        <f t="shared" si="323"/>
        <v>1.8759000000000001E-2</v>
      </c>
      <c r="J1296" s="8">
        <f>IF(F1296&lt;Päälaskenta!$D$24,0,Kaksitasouoma_matriisi!F1296-Päälaskenta!$D$24)</f>
        <v>0.3</v>
      </c>
      <c r="L1296" s="8">
        <f>IF(F1296&gt;Päälaskenta!D$24,F1296-Päälaskenta!D$24,0)</f>
        <v>0.3</v>
      </c>
      <c r="M1296" s="8">
        <f>IF(F1296&gt;Päälaskenta!D$24,(Päälaskenta!C$20+(Päälaskenta!E$20*(Kaksitasouoma_matriisi!F1296-Päälaskenta!D$24)))*(Kaksitasouoma_matriisi!F1296-Päälaskenta!D$24),0)</f>
        <v>1.635</v>
      </c>
      <c r="N1296" s="8">
        <f>IF(F1296&gt;Päälaskenta!D$24,(2*SQRT((POWER((F1296-Päälaskenta!D$24),2))+POWER(Päälaskenta!E$20*(F1296-Päälaskenta!D$24),2))+Päälaskenta!C$20),0)</f>
        <v>6.0816653826392004</v>
      </c>
      <c r="O1296" s="8">
        <f t="shared" si="329"/>
        <v>0.26884083505601802</v>
      </c>
      <c r="P1296" s="8">
        <f>IF(Päälaskenta!$C$29,IF(L1296&gt;Päälaskenta!$F$28,Kaksitasouoma_matriisi!AQ1296,Kaksitasouoma_matriisi!AR1296),Päälaskenta!$F$20)</f>
        <v>0.12</v>
      </c>
      <c r="Q1296" s="8">
        <f t="shared" si="330"/>
        <v>5.6754460726535898</v>
      </c>
      <c r="R1296" s="8">
        <f t="shared" si="324"/>
        <v>0.54656559483628897</v>
      </c>
      <c r="S1296" s="8">
        <f t="shared" si="331"/>
        <v>0.33429088369192</v>
      </c>
      <c r="U1296" s="93">
        <f>IF(F1296&gt;Päälaskenta!D$24,Päälaskenta!H$24+L1296*Päälaskenta!G$24,F1296*Päälaskenta!C$24 + F1296*F1296*Päälaskenta!E$24)</f>
        <v>1.91</v>
      </c>
      <c r="V1296" s="8">
        <f>IF(F1296&gt;Päälaskenta!D$24,2*SQRT(POWER(Päälaskenta!D$24,2)+POWER(Päälaskenta!E$24*Päälaskenta!D$24,2))+Päälaskenta!C$24,(2*SQRT((POWER(F1296,2))+POWER(Päälaskenta!E$24*F1296,2))+Päälaskenta!C$24))</f>
        <v>2.9798989873223301</v>
      </c>
      <c r="W1296" s="8">
        <f t="shared" si="332"/>
        <v>0.64096132389919802</v>
      </c>
      <c r="X1296" s="8">
        <f>Päälaskenta!F$24</f>
        <v>7.0000000000000007E-2</v>
      </c>
      <c r="Y1296" s="8">
        <f t="shared" si="333"/>
        <v>20.284137398537698</v>
      </c>
      <c r="Z1296" s="8">
        <f t="shared" si="325"/>
        <v>1.95343440516371</v>
      </c>
      <c r="AA1296" s="8">
        <f t="shared" si="334"/>
        <v>1.0227405262637199</v>
      </c>
      <c r="AC1296" s="8">
        <f t="shared" si="326"/>
        <v>0.10355748044344</v>
      </c>
      <c r="AE1296" s="8">
        <v>1294</v>
      </c>
      <c r="AF1296" s="8">
        <f t="shared" si="320"/>
        <v>25.959583471191301</v>
      </c>
      <c r="AG1296" s="8">
        <f t="shared" si="327"/>
        <v>9.2743734102308795E-3</v>
      </c>
      <c r="AJ1296" s="132">
        <f>IF(Päälaskenta!$F$28&lt;Kaksitasouoma_matriisi!L1296,Päälaskenta!$C$20*Päälaskenta!$F$28,Päälaskenta!$C$20*Kaksitasouoma_matriisi!L1296)</f>
        <v>1.5</v>
      </c>
      <c r="AK1296" s="134">
        <f>SQRT(Päälaskenta!$D$20^2+(Päälaskenta!$D$20/(1/Päälaskenta!$E$20))^2)</f>
        <v>1.8029999999999999</v>
      </c>
      <c r="AL1296" s="134">
        <f>IF(Päälaskenta!$F$28&lt;Kaksitasouoma_matriisi!L1296,AK1296*Päälaskenta!$F$28*COS(ATAN(1/Päälaskenta!$E$20)),AK1296*Kaksitasouoma_matriisi!L1296*COS(ATAN(1/Päälaskenta!$E$20)))</f>
        <v>0.45</v>
      </c>
      <c r="AM1296" s="134"/>
      <c r="AN1296" s="134">
        <f t="shared" si="335"/>
        <v>1.95</v>
      </c>
      <c r="AO1296" s="8">
        <f t="shared" si="328"/>
        <v>0.55067634350907901</v>
      </c>
      <c r="AP1296" s="134">
        <f>Refererenssiarvoja!$B$16*H1296^(1/6)/(Refererenssiarvoja!$B$15^0.5)*(Päälaskenta!$G$28/2)^0.5*(1-AO1296)^(-1.5)</f>
        <v>0.14299999999999999</v>
      </c>
      <c r="AQ1296" s="8">
        <f>Refererenssiarvoja!$B$16*Kaksitasouoma_matriisi!O1296^(1/6)/(SQRT((2*Refererenssiarvoja!$B$15)/(Päälaskenta!$F$31*Päälaskenta!$G$31*Päälaskenta!$F$28))+SQRT(Refererenssiarvoja!$B$15)/Refererenssiarvoja!$B$17*LN(Kaksitasouoma_matriisi!L1296/Päälaskenta!$F$28))</f>
        <v>-0.39791042957661998</v>
      </c>
      <c r="AR1296" s="8">
        <f>Refererenssiarvoja!$B$16*Kaksitasouoma_matriisi!O1296^(1/6)/(SQRT((2*Refererenssiarvoja!$B$15)/(Päälaskenta!$F$31*Päälaskenta!$G$31*L1296)))</f>
        <v>0.31414271906393898</v>
      </c>
    </row>
    <row r="1297" spans="1:44" x14ac:dyDescent="0.2">
      <c r="A1297" s="8">
        <v>1295</v>
      </c>
      <c r="B1297" s="8">
        <f>IF(Päälaskenta!C$7,Päälaskenta!E$7,Päälaskenta!G$5)</f>
        <v>2.5</v>
      </c>
      <c r="C1297" s="56">
        <v>0.70499999999999996</v>
      </c>
      <c r="D1297" s="93">
        <f t="shared" si="321"/>
        <v>3.5461</v>
      </c>
      <c r="E1297" s="8">
        <f>IF(Päälaskenta!$C$26,Kaksitasouoma_matriisi!AP1297,Kaksitasouoma_matriisi!AC1297)</f>
        <v>0.10355748044344</v>
      </c>
      <c r="F1297" s="56">
        <f>IF(D1297&lt;Päälaskenta!H$24,(SQRT(POWER(Päälaskenta!C$24/(2*Päälaskenta!E$24),2)+(D1297/Päälaskenta!E$24))-Päälaskenta!C$24/(2*Päälaskenta!E$24)),IF(D1297=Päälaskenta!H$24,Päälaskenta!D$24,Päälaskenta!D$24+(SQRT(POWER((Päälaskenta!C$20+Päälaskenta!G$24)/(2*Päälaskenta!E$20),2)+((D1297-Päälaskenta!H$24)/Päälaskenta!E$20))-(Päälaskenta!C$20+Päälaskenta!G$24)/(2*Päälaskenta!E$20))))</f>
        <v>1</v>
      </c>
      <c r="G1297" s="57">
        <f>IF(F1297&gt;Päälaskenta!D$24,(2*SQRT((POWER(Päälaskenta!D$24,2))+POWER(Päälaskenta!E$24*Päälaskenta!D$24,2))+Päälaskenta!C$24)+(2*SQRT((POWER((F1297-Päälaskenta!D$24),2))+POWER(Päälaskenta!E$20*(F1297-Päälaskenta!D$24),2))+Päälaskenta!C$20),(2*SQRT((POWER(F1297,2))+POWER(Päälaskenta!E$24*F1297,2))+Päälaskenta!C$24))</f>
        <v>9.06</v>
      </c>
      <c r="H1297" s="57">
        <f t="shared" si="322"/>
        <v>0.39</v>
      </c>
      <c r="I1297" s="62">
        <f t="shared" si="323"/>
        <v>1.8706E-2</v>
      </c>
      <c r="J1297" s="8">
        <f>IF(F1297&lt;Päälaskenta!$D$24,0,Kaksitasouoma_matriisi!F1297-Päälaskenta!$D$24)</f>
        <v>0.3</v>
      </c>
      <c r="L1297" s="8">
        <f>IF(F1297&gt;Päälaskenta!D$24,F1297-Päälaskenta!D$24,0)</f>
        <v>0.3</v>
      </c>
      <c r="M1297" s="8">
        <f>IF(F1297&gt;Päälaskenta!D$24,(Päälaskenta!C$20+(Päälaskenta!E$20*(Kaksitasouoma_matriisi!F1297-Päälaskenta!D$24)))*(Kaksitasouoma_matriisi!F1297-Päälaskenta!D$24),0)</f>
        <v>1.635</v>
      </c>
      <c r="N1297" s="8">
        <f>IF(F1297&gt;Päälaskenta!D$24,(2*SQRT((POWER((F1297-Päälaskenta!D$24),2))+POWER(Päälaskenta!E$20*(F1297-Päälaskenta!D$24),2))+Päälaskenta!C$20),0)</f>
        <v>6.0816653826392004</v>
      </c>
      <c r="O1297" s="8">
        <f t="shared" si="329"/>
        <v>0.26884083505601802</v>
      </c>
      <c r="P1297" s="8">
        <f>IF(Päälaskenta!$C$29,IF(L1297&gt;Päälaskenta!$F$28,Kaksitasouoma_matriisi!AQ1297,Kaksitasouoma_matriisi!AR1297),Päälaskenta!$F$20)</f>
        <v>0.12</v>
      </c>
      <c r="Q1297" s="8">
        <f t="shared" si="330"/>
        <v>5.6754460726535898</v>
      </c>
      <c r="R1297" s="8">
        <f t="shared" si="324"/>
        <v>0.54656559483628897</v>
      </c>
      <c r="S1297" s="8">
        <f t="shared" si="331"/>
        <v>0.33429088369192</v>
      </c>
      <c r="U1297" s="93">
        <f>IF(F1297&gt;Päälaskenta!D$24,Päälaskenta!H$24+L1297*Päälaskenta!G$24,F1297*Päälaskenta!C$24 + F1297*F1297*Päälaskenta!E$24)</f>
        <v>1.91</v>
      </c>
      <c r="V1297" s="8">
        <f>IF(F1297&gt;Päälaskenta!D$24,2*SQRT(POWER(Päälaskenta!D$24,2)+POWER(Päälaskenta!E$24*Päälaskenta!D$24,2))+Päälaskenta!C$24,(2*SQRT((POWER(F1297,2))+POWER(Päälaskenta!E$24*F1297,2))+Päälaskenta!C$24))</f>
        <v>2.9798989873223301</v>
      </c>
      <c r="W1297" s="8">
        <f t="shared" si="332"/>
        <v>0.64096132389919802</v>
      </c>
      <c r="X1297" s="8">
        <f>Päälaskenta!F$24</f>
        <v>7.0000000000000007E-2</v>
      </c>
      <c r="Y1297" s="8">
        <f t="shared" si="333"/>
        <v>20.284137398537698</v>
      </c>
      <c r="Z1297" s="8">
        <f t="shared" si="325"/>
        <v>1.95343440516371</v>
      </c>
      <c r="AA1297" s="8">
        <f t="shared" si="334"/>
        <v>1.0227405262637199</v>
      </c>
      <c r="AC1297" s="8">
        <f t="shared" si="326"/>
        <v>0.10355748044344</v>
      </c>
      <c r="AE1297" s="8">
        <v>1295</v>
      </c>
      <c r="AF1297" s="8">
        <f t="shared" si="320"/>
        <v>25.959583471191301</v>
      </c>
      <c r="AG1297" s="8">
        <f t="shared" si="327"/>
        <v>9.2743734102308795E-3</v>
      </c>
      <c r="AJ1297" s="132">
        <f>IF(Päälaskenta!$F$28&lt;Kaksitasouoma_matriisi!L1297,Päälaskenta!$C$20*Päälaskenta!$F$28,Päälaskenta!$C$20*Kaksitasouoma_matriisi!L1297)</f>
        <v>1.5</v>
      </c>
      <c r="AK1297" s="134">
        <f>SQRT(Päälaskenta!$D$20^2+(Päälaskenta!$D$20/(1/Päälaskenta!$E$20))^2)</f>
        <v>1.8029999999999999</v>
      </c>
      <c r="AL1297" s="134">
        <f>IF(Päälaskenta!$F$28&lt;Kaksitasouoma_matriisi!L1297,AK1297*Päälaskenta!$F$28*COS(ATAN(1/Päälaskenta!$E$20)),AK1297*Kaksitasouoma_matriisi!L1297*COS(ATAN(1/Päälaskenta!$E$20)))</f>
        <v>0.45</v>
      </c>
      <c r="AM1297" s="134"/>
      <c r="AN1297" s="134">
        <f t="shared" si="335"/>
        <v>1.95</v>
      </c>
      <c r="AO1297" s="8">
        <f t="shared" si="328"/>
        <v>0.54989989002002204</v>
      </c>
      <c r="AP1297" s="134">
        <f>Refererenssiarvoja!$B$16*H1297^(1/6)/(Refererenssiarvoja!$B$15^0.5)*(Päälaskenta!$G$28/2)^0.5*(1-AO1297)^(-1.5)</f>
        <v>0.14299999999999999</v>
      </c>
      <c r="AQ1297" s="8">
        <f>Refererenssiarvoja!$B$16*Kaksitasouoma_matriisi!O1297^(1/6)/(SQRT((2*Refererenssiarvoja!$B$15)/(Päälaskenta!$F$31*Päälaskenta!$G$31*Päälaskenta!$F$28))+SQRT(Refererenssiarvoja!$B$15)/Refererenssiarvoja!$B$17*LN(Kaksitasouoma_matriisi!L1297/Päälaskenta!$F$28))</f>
        <v>-0.39791042957661998</v>
      </c>
      <c r="AR1297" s="8">
        <f>Refererenssiarvoja!$B$16*Kaksitasouoma_matriisi!O1297^(1/6)/(SQRT((2*Refererenssiarvoja!$B$15)/(Päälaskenta!$F$31*Päälaskenta!$G$31*L1297)))</f>
        <v>0.31414271906393898</v>
      </c>
    </row>
    <row r="1298" spans="1:44" x14ac:dyDescent="0.2">
      <c r="A1298" s="8">
        <v>1296</v>
      </c>
      <c r="B1298" s="8">
        <f>IF(Päälaskenta!C$7,Päälaskenta!E$7,Päälaskenta!G$5)</f>
        <v>2.5</v>
      </c>
      <c r="C1298" s="56">
        <v>0.70399999999999996</v>
      </c>
      <c r="D1298" s="93">
        <f t="shared" si="321"/>
        <v>3.5510999999999999</v>
      </c>
      <c r="E1298" s="8">
        <f>IF(Päälaskenta!$C$26,Kaksitasouoma_matriisi!AP1298,Kaksitasouoma_matriisi!AC1298)</f>
        <v>0.103564020237826</v>
      </c>
      <c r="F1298" s="56">
        <f>IF(D1298&lt;Päälaskenta!H$24,(SQRT(POWER(Päälaskenta!C$24/(2*Päälaskenta!E$24),2)+(D1298/Päälaskenta!E$24))-Päälaskenta!C$24/(2*Päälaskenta!E$24)),IF(D1298=Päälaskenta!H$24,Päälaskenta!D$24,Päälaskenta!D$24+(SQRT(POWER((Päälaskenta!C$20+Päälaskenta!G$24)/(2*Päälaskenta!E$20),2)+((D1298-Päälaskenta!H$24)/Päälaskenta!E$20))-(Päälaskenta!C$20+Päälaskenta!G$24)/(2*Päälaskenta!E$20))))</f>
        <v>1.0009999999999999</v>
      </c>
      <c r="G1298" s="57">
        <f>IF(F1298&gt;Päälaskenta!D$24,(2*SQRT((POWER(Päälaskenta!D$24,2))+POWER(Päälaskenta!E$24*Päälaskenta!D$24,2))+Päälaskenta!C$24)+(2*SQRT((POWER((F1298-Päälaskenta!D$24),2))+POWER(Päälaskenta!E$20*(F1298-Päälaskenta!D$24),2))+Päälaskenta!C$20),(2*SQRT((POWER(F1298,2))+POWER(Päälaskenta!E$24*F1298,2))+Päälaskenta!C$24))</f>
        <v>9.07</v>
      </c>
      <c r="H1298" s="57">
        <f t="shared" si="322"/>
        <v>0.39</v>
      </c>
      <c r="I1298" s="62">
        <f t="shared" si="323"/>
        <v>1.8655999999999999E-2</v>
      </c>
      <c r="J1298" s="8">
        <f>IF(F1298&lt;Päälaskenta!$D$24,0,Kaksitasouoma_matriisi!F1298-Päälaskenta!$D$24)</f>
        <v>0.30099999999999999</v>
      </c>
      <c r="L1298" s="8">
        <f>IF(F1298&gt;Päälaskenta!D$24,F1298-Päälaskenta!D$24,0)</f>
        <v>0.30099999999999999</v>
      </c>
      <c r="M1298" s="8">
        <f>IF(F1298&gt;Päälaskenta!D$24,(Päälaskenta!C$20+(Päälaskenta!E$20*(Kaksitasouoma_matriisi!F1298-Päälaskenta!D$24)))*(Kaksitasouoma_matriisi!F1298-Päälaskenta!D$24),0)</f>
        <v>1.6409015</v>
      </c>
      <c r="N1298" s="8">
        <f>IF(F1298&gt;Päälaskenta!D$24,(2*SQRT((POWER((F1298-Päälaskenta!D$24),2))+POWER(Päälaskenta!E$20*(F1298-Päälaskenta!D$24),2))+Päälaskenta!C$20),0)</f>
        <v>6.0852709339146598</v>
      </c>
      <c r="O1298" s="8">
        <f t="shared" si="329"/>
        <v>0.26965134631144599</v>
      </c>
      <c r="P1298" s="8">
        <f>IF(Päälaskenta!$C$29,IF(L1298&gt;Päälaskenta!$F$28,Kaksitasouoma_matriisi!AQ1298,Kaksitasouoma_matriisi!AR1298),Päälaskenta!$F$20)</f>
        <v>0.12</v>
      </c>
      <c r="Q1298" s="8">
        <f t="shared" si="330"/>
        <v>5.7073739404615997</v>
      </c>
      <c r="R1298" s="8">
        <f t="shared" si="324"/>
        <v>0.54806906044452497</v>
      </c>
      <c r="S1298" s="8">
        <f t="shared" si="331"/>
        <v>0.33400485065345198</v>
      </c>
      <c r="U1298" s="93">
        <f>IF(F1298&gt;Päälaskenta!D$24,Päälaskenta!H$24+L1298*Päälaskenta!G$24,F1298*Päälaskenta!C$24 + F1298*F1298*Päälaskenta!E$24)</f>
        <v>1.9124000000000001</v>
      </c>
      <c r="V1298" s="8">
        <f>IF(F1298&gt;Päälaskenta!D$24,2*SQRT(POWER(Päälaskenta!D$24,2)+POWER(Päälaskenta!E$24*Päälaskenta!D$24,2))+Päälaskenta!C$24,(2*SQRT((POWER(F1298,2))+POWER(Päälaskenta!E$24*F1298,2))+Päälaskenta!C$24))</f>
        <v>2.9798989873223301</v>
      </c>
      <c r="W1298" s="8">
        <f t="shared" si="332"/>
        <v>0.641766720327134</v>
      </c>
      <c r="X1298" s="8">
        <f>Päälaskenta!F$24</f>
        <v>7.0000000000000007E-2</v>
      </c>
      <c r="Y1298" s="8">
        <f t="shared" si="333"/>
        <v>20.326635057567302</v>
      </c>
      <c r="Z1298" s="8">
        <f t="shared" si="325"/>
        <v>1.95193093955548</v>
      </c>
      <c r="AA1298" s="8">
        <f t="shared" si="334"/>
        <v>1.02067085314551</v>
      </c>
      <c r="AC1298" s="8">
        <f t="shared" si="326"/>
        <v>0.103564020237826</v>
      </c>
      <c r="AE1298" s="8">
        <v>1296</v>
      </c>
      <c r="AF1298" s="8">
        <f t="shared" si="320"/>
        <v>26.034008998028899</v>
      </c>
      <c r="AG1298" s="8">
        <f t="shared" si="327"/>
        <v>9.2214224037018098E-3</v>
      </c>
      <c r="AJ1298" s="132">
        <f>IF(Päälaskenta!$F$28&lt;Kaksitasouoma_matriisi!L1298,Päälaskenta!$C$20*Päälaskenta!$F$28,Päälaskenta!$C$20*Kaksitasouoma_matriisi!L1298)</f>
        <v>1.5049999999999999</v>
      </c>
      <c r="AK1298" s="134">
        <f>SQRT(Päälaskenta!$D$20^2+(Päälaskenta!$D$20/(1/Päälaskenta!$E$20))^2)</f>
        <v>1.8029999999999999</v>
      </c>
      <c r="AL1298" s="134">
        <f>IF(Päälaskenta!$F$28&lt;Kaksitasouoma_matriisi!L1298,AK1298*Päälaskenta!$F$28*COS(ATAN(1/Päälaskenta!$E$20)),AK1298*Kaksitasouoma_matriisi!L1298*COS(ATAN(1/Päälaskenta!$E$20)))</f>
        <v>0.45200000000000001</v>
      </c>
      <c r="AM1298" s="134"/>
      <c r="AN1298" s="134">
        <f t="shared" si="335"/>
        <v>1.9570000000000001</v>
      </c>
      <c r="AO1298" s="8">
        <f t="shared" si="328"/>
        <v>0.55109684323167496</v>
      </c>
      <c r="AP1298" s="134">
        <f>Refererenssiarvoja!$B$16*H1298^(1/6)/(Refererenssiarvoja!$B$15^0.5)*(Päälaskenta!$G$28/2)^0.5*(1-AO1298)^(-1.5)</f>
        <v>0.14299999999999999</v>
      </c>
      <c r="AQ1298" s="8">
        <f>Refererenssiarvoja!$B$16*Kaksitasouoma_matriisi!O1298^(1/6)/(SQRT((2*Refererenssiarvoja!$B$15)/(Päälaskenta!$F$31*Päälaskenta!$G$31*Päälaskenta!$F$28))+SQRT(Refererenssiarvoja!$B$15)/Refererenssiarvoja!$B$17*LN(Kaksitasouoma_matriisi!L1298/Päälaskenta!$F$28))</f>
        <v>-0.40331540526165399</v>
      </c>
      <c r="AR1298" s="8">
        <f>Refererenssiarvoja!$B$16*Kaksitasouoma_matriisi!O1298^(1/6)/(SQRT((2*Refererenssiarvoja!$B$15)/(Päälaskenta!$F$31*Päälaskenta!$G$31*L1298)))</f>
        <v>0.314823767463144</v>
      </c>
    </row>
    <row r="1299" spans="1:44" x14ac:dyDescent="0.2">
      <c r="A1299" s="8">
        <v>1297</v>
      </c>
      <c r="B1299" s="8">
        <f>IF(Päälaskenta!C$7,Päälaskenta!E$7,Päälaskenta!G$5)</f>
        <v>2.5</v>
      </c>
      <c r="C1299" s="56">
        <v>0.70299999999999996</v>
      </c>
      <c r="D1299" s="93">
        <f t="shared" si="321"/>
        <v>3.5562</v>
      </c>
      <c r="E1299" s="8">
        <f>IF(Päälaskenta!$C$26,Kaksitasouoma_matriisi!AP1299,Kaksitasouoma_matriisi!AC1299)</f>
        <v>0.103564020237826</v>
      </c>
      <c r="F1299" s="56">
        <f>IF(D1299&lt;Päälaskenta!H$24,(SQRT(POWER(Päälaskenta!C$24/(2*Päälaskenta!E$24),2)+(D1299/Päälaskenta!E$24))-Päälaskenta!C$24/(2*Päälaskenta!E$24)),IF(D1299=Päälaskenta!H$24,Päälaskenta!D$24,Päälaskenta!D$24+(SQRT(POWER((Päälaskenta!C$20+Päälaskenta!G$24)/(2*Päälaskenta!E$20),2)+((D1299-Päälaskenta!H$24)/Päälaskenta!E$20))-(Päälaskenta!C$20+Päälaskenta!G$24)/(2*Päälaskenta!E$20))))</f>
        <v>1.0009999999999999</v>
      </c>
      <c r="G1299" s="57">
        <f>IF(F1299&gt;Päälaskenta!D$24,(2*SQRT((POWER(Päälaskenta!D$24,2))+POWER(Päälaskenta!E$24*Päälaskenta!D$24,2))+Päälaskenta!C$24)+(2*SQRT((POWER((F1299-Päälaskenta!D$24),2))+POWER(Päälaskenta!E$20*(F1299-Päälaskenta!D$24),2))+Päälaskenta!C$20),(2*SQRT((POWER(F1299,2))+POWER(Päälaskenta!E$24*F1299,2))+Päälaskenta!C$24))</f>
        <v>9.07</v>
      </c>
      <c r="H1299" s="57">
        <f t="shared" si="322"/>
        <v>0.39</v>
      </c>
      <c r="I1299" s="62">
        <f t="shared" si="323"/>
        <v>1.8603000000000001E-2</v>
      </c>
      <c r="J1299" s="8">
        <f>IF(F1299&lt;Päälaskenta!$D$24,0,Kaksitasouoma_matriisi!F1299-Päälaskenta!$D$24)</f>
        <v>0.30099999999999999</v>
      </c>
      <c r="L1299" s="8">
        <f>IF(F1299&gt;Päälaskenta!D$24,F1299-Päälaskenta!D$24,0)</f>
        <v>0.30099999999999999</v>
      </c>
      <c r="M1299" s="8">
        <f>IF(F1299&gt;Päälaskenta!D$24,(Päälaskenta!C$20+(Päälaskenta!E$20*(Kaksitasouoma_matriisi!F1299-Päälaskenta!D$24)))*(Kaksitasouoma_matriisi!F1299-Päälaskenta!D$24),0)</f>
        <v>1.6409015</v>
      </c>
      <c r="N1299" s="8">
        <f>IF(F1299&gt;Päälaskenta!D$24,(2*SQRT((POWER((F1299-Päälaskenta!D$24),2))+POWER(Päälaskenta!E$20*(F1299-Päälaskenta!D$24),2))+Päälaskenta!C$20),0)</f>
        <v>6.0852709339146598</v>
      </c>
      <c r="O1299" s="8">
        <f t="shared" si="329"/>
        <v>0.26965134631144599</v>
      </c>
      <c r="P1299" s="8">
        <f>IF(Päälaskenta!$C$29,IF(L1299&gt;Päälaskenta!$F$28,Kaksitasouoma_matriisi!AQ1299,Kaksitasouoma_matriisi!AR1299),Päälaskenta!$F$20)</f>
        <v>0.12</v>
      </c>
      <c r="Q1299" s="8">
        <f t="shared" si="330"/>
        <v>5.7073739404615997</v>
      </c>
      <c r="R1299" s="8">
        <f t="shared" si="324"/>
        <v>0.54806906044452497</v>
      </c>
      <c r="S1299" s="8">
        <f t="shared" si="331"/>
        <v>0.33400485065345198</v>
      </c>
      <c r="U1299" s="93">
        <f>IF(F1299&gt;Päälaskenta!D$24,Päälaskenta!H$24+L1299*Päälaskenta!G$24,F1299*Päälaskenta!C$24 + F1299*F1299*Päälaskenta!E$24)</f>
        <v>1.9124000000000001</v>
      </c>
      <c r="V1299" s="8">
        <f>IF(F1299&gt;Päälaskenta!D$24,2*SQRT(POWER(Päälaskenta!D$24,2)+POWER(Päälaskenta!E$24*Päälaskenta!D$24,2))+Päälaskenta!C$24,(2*SQRT((POWER(F1299,2))+POWER(Päälaskenta!E$24*F1299,2))+Päälaskenta!C$24))</f>
        <v>2.9798989873223301</v>
      </c>
      <c r="W1299" s="8">
        <f t="shared" si="332"/>
        <v>0.641766720327134</v>
      </c>
      <c r="X1299" s="8">
        <f>Päälaskenta!F$24</f>
        <v>7.0000000000000007E-2</v>
      </c>
      <c r="Y1299" s="8">
        <f t="shared" si="333"/>
        <v>20.326635057567302</v>
      </c>
      <c r="Z1299" s="8">
        <f t="shared" si="325"/>
        <v>1.95193093955548</v>
      </c>
      <c r="AA1299" s="8">
        <f t="shared" si="334"/>
        <v>1.02067085314551</v>
      </c>
      <c r="AC1299" s="8">
        <f t="shared" si="326"/>
        <v>0.103564020237826</v>
      </c>
      <c r="AE1299" s="8">
        <v>1297</v>
      </c>
      <c r="AF1299" s="8">
        <f t="shared" si="320"/>
        <v>26.034008998028899</v>
      </c>
      <c r="AG1299" s="8">
        <f t="shared" si="327"/>
        <v>9.2214224037018098E-3</v>
      </c>
      <c r="AJ1299" s="132">
        <f>IF(Päälaskenta!$F$28&lt;Kaksitasouoma_matriisi!L1299,Päälaskenta!$C$20*Päälaskenta!$F$28,Päälaskenta!$C$20*Kaksitasouoma_matriisi!L1299)</f>
        <v>1.5049999999999999</v>
      </c>
      <c r="AK1299" s="134">
        <f>SQRT(Päälaskenta!$D$20^2+(Päälaskenta!$D$20/(1/Päälaskenta!$E$20))^2)</f>
        <v>1.8029999999999999</v>
      </c>
      <c r="AL1299" s="134">
        <f>IF(Päälaskenta!$F$28&lt;Kaksitasouoma_matriisi!L1299,AK1299*Päälaskenta!$F$28*COS(ATAN(1/Päälaskenta!$E$20)),AK1299*Kaksitasouoma_matriisi!L1299*COS(ATAN(1/Päälaskenta!$E$20)))</f>
        <v>0.45200000000000001</v>
      </c>
      <c r="AM1299" s="134"/>
      <c r="AN1299" s="134">
        <f t="shared" si="335"/>
        <v>1.9570000000000001</v>
      </c>
      <c r="AO1299" s="8">
        <f t="shared" si="328"/>
        <v>0.550306506945616</v>
      </c>
      <c r="AP1299" s="134">
        <f>Refererenssiarvoja!$B$16*H1299^(1/6)/(Refererenssiarvoja!$B$15^0.5)*(Päälaskenta!$G$28/2)^0.5*(1-AO1299)^(-1.5)</f>
        <v>0.14299999999999999</v>
      </c>
      <c r="AQ1299" s="8">
        <f>Refererenssiarvoja!$B$16*Kaksitasouoma_matriisi!O1299^(1/6)/(SQRT((2*Refererenssiarvoja!$B$15)/(Päälaskenta!$F$31*Päälaskenta!$G$31*Päälaskenta!$F$28))+SQRT(Refererenssiarvoja!$B$15)/Refererenssiarvoja!$B$17*LN(Kaksitasouoma_matriisi!L1299/Päälaskenta!$F$28))</f>
        <v>-0.40331540526165399</v>
      </c>
      <c r="AR1299" s="8">
        <f>Refererenssiarvoja!$B$16*Kaksitasouoma_matriisi!O1299^(1/6)/(SQRT((2*Refererenssiarvoja!$B$15)/(Päälaskenta!$F$31*Päälaskenta!$G$31*L1299)))</f>
        <v>0.314823767463144</v>
      </c>
    </row>
    <row r="1300" spans="1:44" x14ac:dyDescent="0.2">
      <c r="A1300" s="8">
        <v>1298</v>
      </c>
      <c r="B1300" s="8">
        <f>IF(Päälaskenta!C$7,Päälaskenta!E$7,Päälaskenta!G$5)</f>
        <v>2.5</v>
      </c>
      <c r="C1300" s="56">
        <v>0.70199999999999996</v>
      </c>
      <c r="D1300" s="93">
        <f t="shared" si="321"/>
        <v>3.5613000000000001</v>
      </c>
      <c r="E1300" s="8">
        <f>IF(Päälaskenta!$C$26,Kaksitasouoma_matriisi!AP1300,Kaksitasouoma_matriisi!AC1300)</f>
        <v>0.103570554832047</v>
      </c>
      <c r="F1300" s="56">
        <f>IF(D1300&lt;Päälaskenta!H$24,(SQRT(POWER(Päälaskenta!C$24/(2*Päälaskenta!E$24),2)+(D1300/Päälaskenta!E$24))-Päälaskenta!C$24/(2*Päälaskenta!E$24)),IF(D1300=Päälaskenta!H$24,Päälaskenta!D$24,Päälaskenta!D$24+(SQRT(POWER((Päälaskenta!C$20+Päälaskenta!G$24)/(2*Päälaskenta!E$20),2)+((D1300-Päälaskenta!H$24)/Päälaskenta!E$20))-(Päälaskenta!C$20+Päälaskenta!G$24)/(2*Päälaskenta!E$20))))</f>
        <v>1.002</v>
      </c>
      <c r="G1300" s="57">
        <f>IF(F1300&gt;Päälaskenta!D$24,(2*SQRT((POWER(Päälaskenta!D$24,2))+POWER(Päälaskenta!E$24*Päälaskenta!D$24,2))+Päälaskenta!C$24)+(2*SQRT((POWER((F1300-Päälaskenta!D$24),2))+POWER(Päälaskenta!E$20*(F1300-Päälaskenta!D$24),2))+Päälaskenta!C$20),(2*SQRT((POWER(F1300,2))+POWER(Päälaskenta!E$24*F1300,2))+Päälaskenta!C$24))</f>
        <v>9.07</v>
      </c>
      <c r="H1300" s="57">
        <f t="shared" si="322"/>
        <v>0.39</v>
      </c>
      <c r="I1300" s="62">
        <f t="shared" si="323"/>
        <v>1.8551999999999999E-2</v>
      </c>
      <c r="J1300" s="8">
        <f>IF(F1300&lt;Päälaskenta!$D$24,0,Kaksitasouoma_matriisi!F1300-Päälaskenta!$D$24)</f>
        <v>0.30199999999999999</v>
      </c>
      <c r="L1300" s="8">
        <f>IF(F1300&gt;Päälaskenta!D$24,F1300-Päälaskenta!D$24,0)</f>
        <v>0.30199999999999999</v>
      </c>
      <c r="M1300" s="8">
        <f>IF(F1300&gt;Päälaskenta!D$24,(Päälaskenta!C$20+(Päälaskenta!E$20*(Kaksitasouoma_matriisi!F1300-Päälaskenta!D$24)))*(Kaksitasouoma_matriisi!F1300-Päälaskenta!D$24),0)</f>
        <v>1.646806</v>
      </c>
      <c r="N1300" s="8">
        <f>IF(F1300&gt;Päälaskenta!D$24,(2*SQRT((POWER((F1300-Päälaskenta!D$24),2))+POWER(Päälaskenta!E$20*(F1300-Päälaskenta!D$24),2))+Päälaskenta!C$20),0)</f>
        <v>6.0888764851901298</v>
      </c>
      <c r="O1300" s="8">
        <f t="shared" si="329"/>
        <v>0.27046139037398698</v>
      </c>
      <c r="P1300" s="8">
        <f>IF(Päälaskenta!$C$29,IF(L1300&gt;Päälaskenta!$F$28,Kaksitasouoma_matriisi!AQ1300,Kaksitasouoma_matriisi!AR1300),Päälaskenta!$F$20)</f>
        <v>0.12</v>
      </c>
      <c r="Q1300" s="8">
        <f t="shared" si="330"/>
        <v>5.7393764599113801</v>
      </c>
      <c r="R1300" s="8">
        <f t="shared" si="324"/>
        <v>0.54956878251555696</v>
      </c>
      <c r="S1300" s="8">
        <f t="shared" si="331"/>
        <v>0.33371798652394802</v>
      </c>
      <c r="U1300" s="93">
        <f>IF(F1300&gt;Päälaskenta!D$24,Päälaskenta!H$24+L1300*Päälaskenta!G$24,F1300*Päälaskenta!C$24 + F1300*F1300*Päälaskenta!E$24)</f>
        <v>1.9148000000000001</v>
      </c>
      <c r="V1300" s="8">
        <f>IF(F1300&gt;Päälaskenta!D$24,2*SQRT(POWER(Päälaskenta!D$24,2)+POWER(Päälaskenta!E$24*Päälaskenta!D$24,2))+Päälaskenta!C$24,(2*SQRT((POWER(F1300,2))+POWER(Päälaskenta!E$24*F1300,2))+Päälaskenta!C$24))</f>
        <v>2.9798989873223301</v>
      </c>
      <c r="W1300" s="8">
        <f t="shared" si="332"/>
        <v>0.64257211675506998</v>
      </c>
      <c r="X1300" s="8">
        <f>Päälaskenta!F$24</f>
        <v>7.0000000000000007E-2</v>
      </c>
      <c r="Y1300" s="8">
        <f t="shared" si="333"/>
        <v>20.3691682869371</v>
      </c>
      <c r="Z1300" s="8">
        <f t="shared" si="325"/>
        <v>1.95043121748444</v>
      </c>
      <c r="AA1300" s="8">
        <f t="shared" si="334"/>
        <v>1.0186083233154599</v>
      </c>
      <c r="AC1300" s="8">
        <f t="shared" si="326"/>
        <v>0.103570554832047</v>
      </c>
      <c r="AE1300" s="8">
        <v>1298</v>
      </c>
      <c r="AF1300" s="8">
        <f t="shared" si="320"/>
        <v>26.108544746848501</v>
      </c>
      <c r="AG1300" s="8">
        <f t="shared" si="327"/>
        <v>9.1688461664624493E-3</v>
      </c>
      <c r="AJ1300" s="132">
        <f>IF(Päälaskenta!$F$28&lt;Kaksitasouoma_matriisi!L1300,Päälaskenta!$C$20*Päälaskenta!$F$28,Päälaskenta!$C$20*Kaksitasouoma_matriisi!L1300)</f>
        <v>1.51</v>
      </c>
      <c r="AK1300" s="134">
        <f>SQRT(Päälaskenta!$D$20^2+(Päälaskenta!$D$20/(1/Päälaskenta!$E$20))^2)</f>
        <v>1.8029999999999999</v>
      </c>
      <c r="AL1300" s="134">
        <f>IF(Päälaskenta!$F$28&lt;Kaksitasouoma_matriisi!L1300,AK1300*Päälaskenta!$F$28*COS(ATAN(1/Päälaskenta!$E$20)),AK1300*Kaksitasouoma_matriisi!L1300*COS(ATAN(1/Päälaskenta!$E$20)))</f>
        <v>0.45300000000000001</v>
      </c>
      <c r="AM1300" s="134"/>
      <c r="AN1300" s="134">
        <f t="shared" si="335"/>
        <v>1.9630000000000001</v>
      </c>
      <c r="AO1300" s="8">
        <f t="shared" si="328"/>
        <v>0.55120321231011105</v>
      </c>
      <c r="AP1300" s="134">
        <f>Refererenssiarvoja!$B$16*H1300^(1/6)/(Refererenssiarvoja!$B$15^0.5)*(Päälaskenta!$G$28/2)^0.5*(1-AO1300)^(-1.5)</f>
        <v>0.14399999999999999</v>
      </c>
      <c r="AQ1300" s="8">
        <f>Refererenssiarvoja!$B$16*Kaksitasouoma_matriisi!O1300^(1/6)/(SQRT((2*Refererenssiarvoja!$B$15)/(Päälaskenta!$F$31*Päälaskenta!$G$31*Päälaskenta!$F$28))+SQRT(Refererenssiarvoja!$B$15)/Refererenssiarvoja!$B$17*LN(Kaksitasouoma_matriisi!L1300/Päälaskenta!$F$28))</f>
        <v>-0.40884499789485601</v>
      </c>
      <c r="AR1300" s="8">
        <f>Refererenssiarvoja!$B$16*Kaksitasouoma_matriisi!O1300^(1/6)/(SQRT((2*Refererenssiarvoja!$B$15)/(Päälaskenta!$F$31*Päälaskenta!$G$31*L1300)))</f>
        <v>0.31550398524126599</v>
      </c>
    </row>
    <row r="1301" spans="1:44" x14ac:dyDescent="0.2">
      <c r="A1301" s="8">
        <v>1299</v>
      </c>
      <c r="B1301" s="8">
        <f>IF(Päälaskenta!C$7,Päälaskenta!E$7,Päälaskenta!G$5)</f>
        <v>2.5</v>
      </c>
      <c r="C1301" s="56">
        <v>0.70099999999999996</v>
      </c>
      <c r="D1301" s="93">
        <f t="shared" si="321"/>
        <v>3.5663</v>
      </c>
      <c r="E1301" s="8">
        <f>IF(Päälaskenta!$C$26,Kaksitasouoma_matriisi!AP1301,Kaksitasouoma_matriisi!AC1301)</f>
        <v>0.103577084232304</v>
      </c>
      <c r="F1301" s="56">
        <f>IF(D1301&lt;Päälaskenta!H$24,(SQRT(POWER(Päälaskenta!C$24/(2*Päälaskenta!E$24),2)+(D1301/Päälaskenta!E$24))-Päälaskenta!C$24/(2*Päälaskenta!E$24)),IF(D1301=Päälaskenta!H$24,Päälaskenta!D$24,Päälaskenta!D$24+(SQRT(POWER((Päälaskenta!C$20+Päälaskenta!G$24)/(2*Päälaskenta!E$20),2)+((D1301-Päälaskenta!H$24)/Päälaskenta!E$20))-(Päälaskenta!C$20+Päälaskenta!G$24)/(2*Päälaskenta!E$20))))</f>
        <v>1.0029999999999999</v>
      </c>
      <c r="G1301" s="57">
        <f>IF(F1301&gt;Päälaskenta!D$24,(2*SQRT((POWER(Päälaskenta!D$24,2))+POWER(Päälaskenta!E$24*Päälaskenta!D$24,2))+Päälaskenta!C$24)+(2*SQRT((POWER((F1301-Päälaskenta!D$24),2))+POWER(Päälaskenta!E$20*(F1301-Päälaskenta!D$24),2))+Päälaskenta!C$20),(2*SQRT((POWER(F1301,2))+POWER(Päälaskenta!E$24*F1301,2))+Päälaskenta!C$24))</f>
        <v>9.07</v>
      </c>
      <c r="H1301" s="57">
        <f t="shared" si="322"/>
        <v>0.39</v>
      </c>
      <c r="I1301" s="62">
        <f t="shared" si="323"/>
        <v>1.8502000000000001E-2</v>
      </c>
      <c r="J1301" s="8">
        <f>IF(F1301&lt;Päälaskenta!$D$24,0,Kaksitasouoma_matriisi!F1301-Päälaskenta!$D$24)</f>
        <v>0.30299999999999999</v>
      </c>
      <c r="L1301" s="8">
        <f>IF(F1301&gt;Päälaskenta!D$24,F1301-Päälaskenta!D$24,0)</f>
        <v>0.30299999999999999</v>
      </c>
      <c r="M1301" s="8">
        <f>IF(F1301&gt;Päälaskenta!D$24,(Päälaskenta!C$20+(Päälaskenta!E$20*(Kaksitasouoma_matriisi!F1301-Päälaskenta!D$24)))*(Kaksitasouoma_matriisi!F1301-Päälaskenta!D$24),0)</f>
        <v>1.6527134999999999</v>
      </c>
      <c r="N1301" s="8">
        <f>IF(F1301&gt;Päälaskenta!D$24,(2*SQRT((POWER((F1301-Päälaskenta!D$24),2))+POWER(Päälaskenta!E$20*(F1301-Päälaskenta!D$24),2))+Päälaskenta!C$20),0)</f>
        <v>6.0924820364655901</v>
      </c>
      <c r="O1301" s="8">
        <f t="shared" si="329"/>
        <v>0.27127096807310103</v>
      </c>
      <c r="P1301" s="8">
        <f>IF(Päälaskenta!$C$29,IF(L1301&gt;Päälaskenta!$F$28,Kaksitasouoma_matriisi!AQ1301,Kaksitasouoma_matriisi!AR1301),Päälaskenta!$F$20)</f>
        <v>0.12</v>
      </c>
      <c r="Q1301" s="8">
        <f t="shared" si="330"/>
        <v>5.7714535765575796</v>
      </c>
      <c r="R1301" s="8">
        <f t="shared" si="324"/>
        <v>0.55106477033998202</v>
      </c>
      <c r="S1301" s="8">
        <f t="shared" si="331"/>
        <v>0.333430307394465</v>
      </c>
      <c r="U1301" s="93">
        <f>IF(F1301&gt;Päälaskenta!D$24,Päälaskenta!H$24+L1301*Päälaskenta!G$24,F1301*Päälaskenta!C$24 + F1301*F1301*Päälaskenta!E$24)</f>
        <v>1.9172</v>
      </c>
      <c r="V1301" s="8">
        <f>IF(F1301&gt;Päälaskenta!D$24,2*SQRT(POWER(Päälaskenta!D$24,2)+POWER(Päälaskenta!E$24*Päälaskenta!D$24,2))+Päälaskenta!C$24,(2*SQRT((POWER(F1301,2))+POWER(Päälaskenta!E$24*F1301,2))+Päälaskenta!C$24))</f>
        <v>2.9798989873223301</v>
      </c>
      <c r="W1301" s="8">
        <f t="shared" si="332"/>
        <v>0.64337751318300695</v>
      </c>
      <c r="X1301" s="8">
        <f>Päälaskenta!F$24</f>
        <v>7.0000000000000007E-2</v>
      </c>
      <c r="Y1301" s="8">
        <f t="shared" si="333"/>
        <v>20.411737071779701</v>
      </c>
      <c r="Z1301" s="8">
        <f t="shared" si="325"/>
        <v>1.94893522966002</v>
      </c>
      <c r="AA1301" s="8">
        <f t="shared" si="334"/>
        <v>1.0165529051012001</v>
      </c>
      <c r="AC1301" s="8">
        <f t="shared" si="326"/>
        <v>0.103577084232304</v>
      </c>
      <c r="AE1301" s="8">
        <v>1299</v>
      </c>
      <c r="AF1301" s="8">
        <f t="shared" si="320"/>
        <v>26.183190648337298</v>
      </c>
      <c r="AG1301" s="8">
        <f t="shared" si="327"/>
        <v>9.1166415904963393E-3</v>
      </c>
      <c r="AJ1301" s="132">
        <f>IF(Päälaskenta!$F$28&lt;Kaksitasouoma_matriisi!L1301,Päälaskenta!$C$20*Päälaskenta!$F$28,Päälaskenta!$C$20*Kaksitasouoma_matriisi!L1301)</f>
        <v>1.5149999999999999</v>
      </c>
      <c r="AK1301" s="134">
        <f>SQRT(Päälaskenta!$D$20^2+(Päälaskenta!$D$20/(1/Päälaskenta!$E$20))^2)</f>
        <v>1.8029999999999999</v>
      </c>
      <c r="AL1301" s="134">
        <f>IF(Päälaskenta!$F$28&lt;Kaksitasouoma_matriisi!L1301,AK1301*Päälaskenta!$F$28*COS(ATAN(1/Päälaskenta!$E$20)),AK1301*Kaksitasouoma_matriisi!L1301*COS(ATAN(1/Päälaskenta!$E$20)))</f>
        <v>0.45500000000000002</v>
      </c>
      <c r="AM1301" s="134"/>
      <c r="AN1301" s="134">
        <f t="shared" si="335"/>
        <v>1.97</v>
      </c>
      <c r="AO1301" s="8">
        <f t="shared" si="328"/>
        <v>0.55239323668788398</v>
      </c>
      <c r="AP1301" s="134">
        <f>Refererenssiarvoja!$B$16*H1301^(1/6)/(Refererenssiarvoja!$B$15^0.5)*(Päälaskenta!$G$28/2)^0.5*(1-AO1301)^(-1.5)</f>
        <v>0.14399999999999999</v>
      </c>
      <c r="AQ1301" s="8">
        <f>Refererenssiarvoja!$B$16*Kaksitasouoma_matriisi!O1301^(1/6)/(SQRT((2*Refererenssiarvoja!$B$15)/(Päälaskenta!$F$31*Päälaskenta!$G$31*Päälaskenta!$F$28))+SQRT(Refererenssiarvoja!$B$15)/Refererenssiarvoja!$B$17*LN(Kaksitasouoma_matriisi!L1301/Päälaskenta!$F$28))</f>
        <v>-0.41450359687180299</v>
      </c>
      <c r="AR1301" s="8">
        <f>Refererenssiarvoja!$B$16*Kaksitasouoma_matriisi!O1301^(1/6)/(SQRT((2*Refererenssiarvoja!$B$15)/(Päälaskenta!$F$31*Päälaskenta!$G$31*L1301)))</f>
        <v>0.31618337600750601</v>
      </c>
    </row>
    <row r="1302" spans="1:44" x14ac:dyDescent="0.2">
      <c r="A1302" s="8">
        <v>1300</v>
      </c>
      <c r="B1302" s="8">
        <f>IF(Päälaskenta!C$7,Päälaskenta!E$7,Päälaskenta!G$5)</f>
        <v>2.5</v>
      </c>
      <c r="C1302" s="56">
        <v>0.7</v>
      </c>
      <c r="D1302" s="93">
        <f t="shared" si="321"/>
        <v>3.5714000000000001</v>
      </c>
      <c r="E1302" s="8">
        <f>IF(Päälaskenta!$C$26,Kaksitasouoma_matriisi!AP1302,Kaksitasouoma_matriisi!AC1302)</f>
        <v>0.103577084232304</v>
      </c>
      <c r="F1302" s="56">
        <f>IF(D1302&lt;Päälaskenta!H$24,(SQRT(POWER(Päälaskenta!C$24/(2*Päälaskenta!E$24),2)+(D1302/Päälaskenta!E$24))-Päälaskenta!C$24/(2*Päälaskenta!E$24)),IF(D1302=Päälaskenta!H$24,Päälaskenta!D$24,Päälaskenta!D$24+(SQRT(POWER((Päälaskenta!C$20+Päälaskenta!G$24)/(2*Päälaskenta!E$20),2)+((D1302-Päälaskenta!H$24)/Päälaskenta!E$20))-(Päälaskenta!C$20+Päälaskenta!G$24)/(2*Päälaskenta!E$20))))</f>
        <v>1.0029999999999999</v>
      </c>
      <c r="G1302" s="57">
        <f>IF(F1302&gt;Päälaskenta!D$24,(2*SQRT((POWER(Päälaskenta!D$24,2))+POWER(Päälaskenta!E$24*Päälaskenta!D$24,2))+Päälaskenta!C$24)+(2*SQRT((POWER((F1302-Päälaskenta!D$24),2))+POWER(Päälaskenta!E$20*(F1302-Päälaskenta!D$24),2))+Päälaskenta!C$20),(2*SQRT((POWER(F1302,2))+POWER(Päälaskenta!E$24*F1302,2))+Päälaskenta!C$24))</f>
        <v>9.07</v>
      </c>
      <c r="H1302" s="57">
        <f t="shared" si="322"/>
        <v>0.39</v>
      </c>
      <c r="I1302" s="62">
        <f t="shared" si="323"/>
        <v>1.8449E-2</v>
      </c>
      <c r="J1302" s="8">
        <f>IF(F1302&lt;Päälaskenta!$D$24,0,Kaksitasouoma_matriisi!F1302-Päälaskenta!$D$24)</f>
        <v>0.30299999999999999</v>
      </c>
      <c r="L1302" s="8">
        <f>IF(F1302&gt;Päälaskenta!D$24,F1302-Päälaskenta!D$24,0)</f>
        <v>0.30299999999999999</v>
      </c>
      <c r="M1302" s="8">
        <f>IF(F1302&gt;Päälaskenta!D$24,(Päälaskenta!C$20+(Päälaskenta!E$20*(Kaksitasouoma_matriisi!F1302-Päälaskenta!D$24)))*(Kaksitasouoma_matriisi!F1302-Päälaskenta!D$24),0)</f>
        <v>1.6527134999999999</v>
      </c>
      <c r="N1302" s="8">
        <f>IF(F1302&gt;Päälaskenta!D$24,(2*SQRT((POWER((F1302-Päälaskenta!D$24),2))+POWER(Päälaskenta!E$20*(F1302-Päälaskenta!D$24),2))+Päälaskenta!C$20),0)</f>
        <v>6.0924820364655901</v>
      </c>
      <c r="O1302" s="8">
        <f t="shared" si="329"/>
        <v>0.27127096807310103</v>
      </c>
      <c r="P1302" s="8">
        <f>IF(Päälaskenta!$C$29,IF(L1302&gt;Päälaskenta!$F$28,Kaksitasouoma_matriisi!AQ1302,Kaksitasouoma_matriisi!AR1302),Päälaskenta!$F$20)</f>
        <v>0.12</v>
      </c>
      <c r="Q1302" s="8">
        <f t="shared" si="330"/>
        <v>5.7714535765575796</v>
      </c>
      <c r="R1302" s="8">
        <f t="shared" si="324"/>
        <v>0.55106477033998202</v>
      </c>
      <c r="S1302" s="8">
        <f t="shared" si="331"/>
        <v>0.333430307394465</v>
      </c>
      <c r="U1302" s="93">
        <f>IF(F1302&gt;Päälaskenta!D$24,Päälaskenta!H$24+L1302*Päälaskenta!G$24,F1302*Päälaskenta!C$24 + F1302*F1302*Päälaskenta!E$24)</f>
        <v>1.9172</v>
      </c>
      <c r="V1302" s="8">
        <f>IF(F1302&gt;Päälaskenta!D$24,2*SQRT(POWER(Päälaskenta!D$24,2)+POWER(Päälaskenta!E$24*Päälaskenta!D$24,2))+Päälaskenta!C$24,(2*SQRT((POWER(F1302,2))+POWER(Päälaskenta!E$24*F1302,2))+Päälaskenta!C$24))</f>
        <v>2.9798989873223301</v>
      </c>
      <c r="W1302" s="8">
        <f t="shared" si="332"/>
        <v>0.64337751318300695</v>
      </c>
      <c r="X1302" s="8">
        <f>Päälaskenta!F$24</f>
        <v>7.0000000000000007E-2</v>
      </c>
      <c r="Y1302" s="8">
        <f t="shared" si="333"/>
        <v>20.411737071779701</v>
      </c>
      <c r="Z1302" s="8">
        <f t="shared" si="325"/>
        <v>1.94893522966002</v>
      </c>
      <c r="AA1302" s="8">
        <f t="shared" si="334"/>
        <v>1.0165529051012001</v>
      </c>
      <c r="AC1302" s="8">
        <f t="shared" si="326"/>
        <v>0.103577084232304</v>
      </c>
      <c r="AE1302" s="8">
        <v>1300</v>
      </c>
      <c r="AF1302" s="8">
        <f t="shared" si="320"/>
        <v>26.183190648337298</v>
      </c>
      <c r="AG1302" s="8">
        <f t="shared" si="327"/>
        <v>9.1166415904963393E-3</v>
      </c>
      <c r="AJ1302" s="132">
        <f>IF(Päälaskenta!$F$28&lt;Kaksitasouoma_matriisi!L1302,Päälaskenta!$C$20*Päälaskenta!$F$28,Päälaskenta!$C$20*Kaksitasouoma_matriisi!L1302)</f>
        <v>1.5149999999999999</v>
      </c>
      <c r="AK1302" s="134">
        <f>SQRT(Päälaskenta!$D$20^2+(Päälaskenta!$D$20/(1/Päälaskenta!$E$20))^2)</f>
        <v>1.8029999999999999</v>
      </c>
      <c r="AL1302" s="134">
        <f>IF(Päälaskenta!$F$28&lt;Kaksitasouoma_matriisi!L1302,AK1302*Päälaskenta!$F$28*COS(ATAN(1/Päälaskenta!$E$20)),AK1302*Kaksitasouoma_matriisi!L1302*COS(ATAN(1/Päälaskenta!$E$20)))</f>
        <v>0.45500000000000002</v>
      </c>
      <c r="AM1302" s="134"/>
      <c r="AN1302" s="134">
        <f t="shared" si="335"/>
        <v>1.97</v>
      </c>
      <c r="AO1302" s="8">
        <f t="shared" si="328"/>
        <v>0.55160441283530304</v>
      </c>
      <c r="AP1302" s="134">
        <f>Refererenssiarvoja!$B$16*H1302^(1/6)/(Refererenssiarvoja!$B$15^0.5)*(Päälaskenta!$G$28/2)^0.5*(1-AO1302)^(-1.5)</f>
        <v>0.14399999999999999</v>
      </c>
      <c r="AQ1302" s="8">
        <f>Refererenssiarvoja!$B$16*Kaksitasouoma_matriisi!O1302^(1/6)/(SQRT((2*Refererenssiarvoja!$B$15)/(Päälaskenta!$F$31*Päälaskenta!$G$31*Päälaskenta!$F$28))+SQRT(Refererenssiarvoja!$B$15)/Refererenssiarvoja!$B$17*LN(Kaksitasouoma_matriisi!L1302/Päälaskenta!$F$28))</f>
        <v>-0.41450359687180299</v>
      </c>
      <c r="AR1302" s="8">
        <f>Refererenssiarvoja!$B$16*Kaksitasouoma_matriisi!O1302^(1/6)/(SQRT((2*Refererenssiarvoja!$B$15)/(Päälaskenta!$F$31*Päälaskenta!$G$31*L1302)))</f>
        <v>0.31618337600750601</v>
      </c>
    </row>
    <row r="1303" spans="1:44" x14ac:dyDescent="0.2">
      <c r="A1303" s="8">
        <v>1301</v>
      </c>
      <c r="B1303" s="8">
        <f>IF(Päälaskenta!C$7,Päälaskenta!E$7,Päälaskenta!G$5)</f>
        <v>2.5</v>
      </c>
      <c r="C1303" s="56">
        <v>0.69899999999999995</v>
      </c>
      <c r="D1303" s="93">
        <f t="shared" si="321"/>
        <v>3.5764999999999998</v>
      </c>
      <c r="E1303" s="8">
        <f>IF(Päälaskenta!$C$26,Kaksitasouoma_matriisi!AP1303,Kaksitasouoma_matriisi!AC1303)</f>
        <v>0.10358360844478499</v>
      </c>
      <c r="F1303" s="56">
        <f>IF(D1303&lt;Päälaskenta!H$24,(SQRT(POWER(Päälaskenta!C$24/(2*Päälaskenta!E$24),2)+(D1303/Päälaskenta!E$24))-Päälaskenta!C$24/(2*Päälaskenta!E$24)),IF(D1303=Päälaskenta!H$24,Päälaskenta!D$24,Päälaskenta!D$24+(SQRT(POWER((Päälaskenta!C$20+Päälaskenta!G$24)/(2*Päälaskenta!E$20),2)+((D1303-Päälaskenta!H$24)/Päälaskenta!E$20))-(Päälaskenta!C$20+Päälaskenta!G$24)/(2*Päälaskenta!E$20))))</f>
        <v>1.004</v>
      </c>
      <c r="G1303" s="57">
        <f>IF(F1303&gt;Päälaskenta!D$24,(2*SQRT((POWER(Päälaskenta!D$24,2))+POWER(Päälaskenta!E$24*Päälaskenta!D$24,2))+Päälaskenta!C$24)+(2*SQRT((POWER((F1303-Päälaskenta!D$24),2))+POWER(Päälaskenta!E$20*(F1303-Päälaskenta!D$24),2))+Päälaskenta!C$20),(2*SQRT((POWER(F1303,2))+POWER(Päälaskenta!E$24*F1303,2))+Päälaskenta!C$24))</f>
        <v>9.08</v>
      </c>
      <c r="H1303" s="57">
        <f t="shared" si="322"/>
        <v>0.39</v>
      </c>
      <c r="I1303" s="62">
        <f t="shared" si="323"/>
        <v>1.8398999999999999E-2</v>
      </c>
      <c r="J1303" s="8">
        <f>IF(F1303&lt;Päälaskenta!$D$24,0,Kaksitasouoma_matriisi!F1303-Päälaskenta!$D$24)</f>
        <v>0.30399999999999999</v>
      </c>
      <c r="L1303" s="8">
        <f>IF(F1303&gt;Päälaskenta!D$24,F1303-Päälaskenta!D$24,0)</f>
        <v>0.30399999999999999</v>
      </c>
      <c r="M1303" s="8">
        <f>IF(F1303&gt;Päälaskenta!D$24,(Päälaskenta!C$20+(Päälaskenta!E$20*(Kaksitasouoma_matriisi!F1303-Päälaskenta!D$24)))*(Kaksitasouoma_matriisi!F1303-Päälaskenta!D$24),0)</f>
        <v>1.6586240000000001</v>
      </c>
      <c r="N1303" s="8">
        <f>IF(F1303&gt;Päälaskenta!D$24,(2*SQRT((POWER((F1303-Päälaskenta!D$24),2))+POWER(Päälaskenta!E$20*(F1303-Päälaskenta!D$24),2))+Päälaskenta!C$20),0)</f>
        <v>6.0960875877410503</v>
      </c>
      <c r="O1303" s="8">
        <f t="shared" si="329"/>
        <v>0.27208008023628399</v>
      </c>
      <c r="P1303" s="8">
        <f>IF(Päälaskenta!$C$29,IF(L1303&gt;Päälaskenta!$F$28,Kaksitasouoma_matriisi!AQ1303,Kaksitasouoma_matriisi!AR1303),Päälaskenta!$F$20)</f>
        <v>0.12</v>
      </c>
      <c r="Q1303" s="8">
        <f t="shared" si="330"/>
        <v>5.8036052363015402</v>
      </c>
      <c r="R1303" s="8">
        <f t="shared" si="324"/>
        <v>0.55255703323782901</v>
      </c>
      <c r="S1303" s="8">
        <f t="shared" si="331"/>
        <v>0.33314182915346002</v>
      </c>
      <c r="U1303" s="93">
        <f>IF(F1303&gt;Päälaskenta!D$24,Päälaskenta!H$24+L1303*Päälaskenta!G$24,F1303*Päälaskenta!C$24 + F1303*F1303*Päälaskenta!E$24)</f>
        <v>1.9196</v>
      </c>
      <c r="V1303" s="8">
        <f>IF(F1303&gt;Päälaskenta!D$24,2*SQRT(POWER(Päälaskenta!D$24,2)+POWER(Päälaskenta!E$24*Päälaskenta!D$24,2))+Päälaskenta!C$24,(2*SQRT((POWER(F1303,2))+POWER(Päälaskenta!E$24*F1303,2))+Päälaskenta!C$24))</f>
        <v>2.9798989873223301</v>
      </c>
      <c r="W1303" s="8">
        <f t="shared" si="332"/>
        <v>0.64418290961094304</v>
      </c>
      <c r="X1303" s="8">
        <f>Päälaskenta!F$24</f>
        <v>7.0000000000000007E-2</v>
      </c>
      <c r="Y1303" s="8">
        <f t="shared" si="333"/>
        <v>20.454341397252499</v>
      </c>
      <c r="Z1303" s="8">
        <f t="shared" si="325"/>
        <v>1.94744296676217</v>
      </c>
      <c r="AA1303" s="8">
        <f t="shared" si="334"/>
        <v>1.0145045669734201</v>
      </c>
      <c r="AC1303" s="8">
        <f t="shared" si="326"/>
        <v>0.10358360844478499</v>
      </c>
      <c r="AE1303" s="8">
        <v>1301</v>
      </c>
      <c r="AF1303" s="8">
        <f t="shared" si="320"/>
        <v>26.257946633553999</v>
      </c>
      <c r="AG1303" s="8">
        <f t="shared" si="327"/>
        <v>9.0648055966334098E-3</v>
      </c>
      <c r="AJ1303" s="132">
        <f>IF(Päälaskenta!$F$28&lt;Kaksitasouoma_matriisi!L1303,Päälaskenta!$C$20*Päälaskenta!$F$28,Päälaskenta!$C$20*Kaksitasouoma_matriisi!L1303)</f>
        <v>1.52</v>
      </c>
      <c r="AK1303" s="134">
        <f>SQRT(Päälaskenta!$D$20^2+(Päälaskenta!$D$20/(1/Päälaskenta!$E$20))^2)</f>
        <v>1.8029999999999999</v>
      </c>
      <c r="AL1303" s="134">
        <f>IF(Päälaskenta!$F$28&lt;Kaksitasouoma_matriisi!L1303,AK1303*Päälaskenta!$F$28*COS(ATAN(1/Päälaskenta!$E$20)),AK1303*Kaksitasouoma_matriisi!L1303*COS(ATAN(1/Päälaskenta!$E$20)))</f>
        <v>0.45600000000000002</v>
      </c>
      <c r="AM1303" s="134"/>
      <c r="AN1303" s="134">
        <f t="shared" si="335"/>
        <v>1.976</v>
      </c>
      <c r="AO1303" s="8">
        <f t="shared" si="328"/>
        <v>0.55249545645183795</v>
      </c>
      <c r="AP1303" s="134">
        <f>Refererenssiarvoja!$B$16*H1303^(1/6)/(Refererenssiarvoja!$B$15^0.5)*(Päälaskenta!$G$28/2)^0.5*(1-AO1303)^(-1.5)</f>
        <v>0.14399999999999999</v>
      </c>
      <c r="AQ1303" s="8">
        <f>Refererenssiarvoja!$B$16*Kaksitasouoma_matriisi!O1303^(1/6)/(SQRT((2*Refererenssiarvoja!$B$15)/(Päälaskenta!$F$31*Päälaskenta!$G$31*Päälaskenta!$F$28))+SQRT(Refererenssiarvoja!$B$15)/Refererenssiarvoja!$B$17*LN(Kaksitasouoma_matriisi!L1303/Päälaskenta!$F$28))</f>
        <v>-0.42029579997964001</v>
      </c>
      <c r="AR1303" s="8">
        <f>Refererenssiarvoja!$B$16*Kaksitasouoma_matriisi!O1303^(1/6)/(SQRT((2*Refererenssiarvoja!$B$15)/(Päälaskenta!$F$31*Päälaskenta!$G$31*L1303)))</f>
        <v>0.31686194334375101</v>
      </c>
    </row>
    <row r="1304" spans="1:44" x14ac:dyDescent="0.2">
      <c r="A1304" s="8">
        <v>1302</v>
      </c>
      <c r="B1304" s="8">
        <f>IF(Päälaskenta!C$7,Päälaskenta!E$7,Päälaskenta!G$5)</f>
        <v>2.5</v>
      </c>
      <c r="C1304" s="56">
        <v>0.69799999999999995</v>
      </c>
      <c r="D1304" s="93">
        <f t="shared" si="321"/>
        <v>3.5817000000000001</v>
      </c>
      <c r="E1304" s="8">
        <f>IF(Päälaskenta!$C$26,Kaksitasouoma_matriisi!AP1304,Kaksitasouoma_matriisi!AC1304)</f>
        <v>0.10358360844478499</v>
      </c>
      <c r="F1304" s="56">
        <f>IF(D1304&lt;Päälaskenta!H$24,(SQRT(POWER(Päälaskenta!C$24/(2*Päälaskenta!E$24),2)+(D1304/Päälaskenta!E$24))-Päälaskenta!C$24/(2*Päälaskenta!E$24)),IF(D1304=Päälaskenta!H$24,Päälaskenta!D$24,Päälaskenta!D$24+(SQRT(POWER((Päälaskenta!C$20+Päälaskenta!G$24)/(2*Päälaskenta!E$20),2)+((D1304-Päälaskenta!H$24)/Päälaskenta!E$20))-(Päälaskenta!C$20+Päälaskenta!G$24)/(2*Päälaskenta!E$20))))</f>
        <v>1.004</v>
      </c>
      <c r="G1304" s="57">
        <f>IF(F1304&gt;Päälaskenta!D$24,(2*SQRT((POWER(Päälaskenta!D$24,2))+POWER(Päälaskenta!E$24*Päälaskenta!D$24,2))+Päälaskenta!C$24)+(2*SQRT((POWER((F1304-Päälaskenta!D$24),2))+POWER(Päälaskenta!E$20*(F1304-Päälaskenta!D$24),2))+Päälaskenta!C$20),(2*SQRT((POWER(F1304,2))+POWER(Päälaskenta!E$24*F1304,2))+Päälaskenta!C$24))</f>
        <v>9.08</v>
      </c>
      <c r="H1304" s="57">
        <f t="shared" si="322"/>
        <v>0.39</v>
      </c>
      <c r="I1304" s="62">
        <f t="shared" si="323"/>
        <v>1.8346000000000001E-2</v>
      </c>
      <c r="J1304" s="8">
        <f>IF(F1304&lt;Päälaskenta!$D$24,0,Kaksitasouoma_matriisi!F1304-Päälaskenta!$D$24)</f>
        <v>0.30399999999999999</v>
      </c>
      <c r="L1304" s="8">
        <f>IF(F1304&gt;Päälaskenta!D$24,F1304-Päälaskenta!D$24,0)</f>
        <v>0.30399999999999999</v>
      </c>
      <c r="M1304" s="8">
        <f>IF(F1304&gt;Päälaskenta!D$24,(Päälaskenta!C$20+(Päälaskenta!E$20*(Kaksitasouoma_matriisi!F1304-Päälaskenta!D$24)))*(Kaksitasouoma_matriisi!F1304-Päälaskenta!D$24),0)</f>
        <v>1.6586240000000001</v>
      </c>
      <c r="N1304" s="8">
        <f>IF(F1304&gt;Päälaskenta!D$24,(2*SQRT((POWER((F1304-Päälaskenta!D$24),2))+POWER(Päälaskenta!E$20*(F1304-Päälaskenta!D$24),2))+Päälaskenta!C$20),0)</f>
        <v>6.0960875877410503</v>
      </c>
      <c r="O1304" s="8">
        <f t="shared" si="329"/>
        <v>0.27208008023628399</v>
      </c>
      <c r="P1304" s="8">
        <f>IF(Päälaskenta!$C$29,IF(L1304&gt;Päälaskenta!$F$28,Kaksitasouoma_matriisi!AQ1304,Kaksitasouoma_matriisi!AR1304),Päälaskenta!$F$20)</f>
        <v>0.12</v>
      </c>
      <c r="Q1304" s="8">
        <f t="shared" si="330"/>
        <v>5.8036052363015402</v>
      </c>
      <c r="R1304" s="8">
        <f t="shared" si="324"/>
        <v>0.55255703323782901</v>
      </c>
      <c r="S1304" s="8">
        <f t="shared" si="331"/>
        <v>0.33314182915346002</v>
      </c>
      <c r="U1304" s="93">
        <f>IF(F1304&gt;Päälaskenta!D$24,Päälaskenta!H$24+L1304*Päälaskenta!G$24,F1304*Päälaskenta!C$24 + F1304*F1304*Päälaskenta!E$24)</f>
        <v>1.9196</v>
      </c>
      <c r="V1304" s="8">
        <f>IF(F1304&gt;Päälaskenta!D$24,2*SQRT(POWER(Päälaskenta!D$24,2)+POWER(Päälaskenta!E$24*Päälaskenta!D$24,2))+Päälaskenta!C$24,(2*SQRT((POWER(F1304,2))+POWER(Päälaskenta!E$24*F1304,2))+Päälaskenta!C$24))</f>
        <v>2.9798989873223301</v>
      </c>
      <c r="W1304" s="8">
        <f t="shared" si="332"/>
        <v>0.64418290961094304</v>
      </c>
      <c r="X1304" s="8">
        <f>Päälaskenta!F$24</f>
        <v>7.0000000000000007E-2</v>
      </c>
      <c r="Y1304" s="8">
        <f t="shared" si="333"/>
        <v>20.454341397252499</v>
      </c>
      <c r="Z1304" s="8">
        <f t="shared" si="325"/>
        <v>1.94744296676217</v>
      </c>
      <c r="AA1304" s="8">
        <f t="shared" si="334"/>
        <v>1.0145045669734201</v>
      </c>
      <c r="AC1304" s="8">
        <f t="shared" si="326"/>
        <v>0.10358360844478499</v>
      </c>
      <c r="AE1304" s="8">
        <v>1302</v>
      </c>
      <c r="AF1304" s="8">
        <f t="shared" si="320"/>
        <v>26.257946633553999</v>
      </c>
      <c r="AG1304" s="8">
        <f t="shared" si="327"/>
        <v>9.0648055966334098E-3</v>
      </c>
      <c r="AJ1304" s="132">
        <f>IF(Päälaskenta!$F$28&lt;Kaksitasouoma_matriisi!L1304,Päälaskenta!$C$20*Päälaskenta!$F$28,Päälaskenta!$C$20*Kaksitasouoma_matriisi!L1304)</f>
        <v>1.52</v>
      </c>
      <c r="AK1304" s="134">
        <f>SQRT(Päälaskenta!$D$20^2+(Päälaskenta!$D$20/(1/Päälaskenta!$E$20))^2)</f>
        <v>1.8029999999999999</v>
      </c>
      <c r="AL1304" s="134">
        <f>IF(Päälaskenta!$F$28&lt;Kaksitasouoma_matriisi!L1304,AK1304*Päälaskenta!$F$28*COS(ATAN(1/Päälaskenta!$E$20)),AK1304*Kaksitasouoma_matriisi!L1304*COS(ATAN(1/Päälaskenta!$E$20)))</f>
        <v>0.45600000000000002</v>
      </c>
      <c r="AM1304" s="134"/>
      <c r="AN1304" s="134">
        <f t="shared" si="335"/>
        <v>1.976</v>
      </c>
      <c r="AO1304" s="8">
        <f t="shared" si="328"/>
        <v>0.55169332998296905</v>
      </c>
      <c r="AP1304" s="134">
        <f>Refererenssiarvoja!$B$16*H1304^(1/6)/(Refererenssiarvoja!$B$15^0.5)*(Päälaskenta!$G$28/2)^0.5*(1-AO1304)^(-1.5)</f>
        <v>0.14399999999999999</v>
      </c>
      <c r="AQ1304" s="8">
        <f>Refererenssiarvoja!$B$16*Kaksitasouoma_matriisi!O1304^(1/6)/(SQRT((2*Refererenssiarvoja!$B$15)/(Päälaskenta!$F$31*Päälaskenta!$G$31*Päälaskenta!$F$28))+SQRT(Refererenssiarvoja!$B$15)/Refererenssiarvoja!$B$17*LN(Kaksitasouoma_matriisi!L1304/Päälaskenta!$F$28))</f>
        <v>-0.42029579997964001</v>
      </c>
      <c r="AR1304" s="8">
        <f>Refererenssiarvoja!$B$16*Kaksitasouoma_matriisi!O1304^(1/6)/(SQRT((2*Refererenssiarvoja!$B$15)/(Päälaskenta!$F$31*Päälaskenta!$G$31*L1304)))</f>
        <v>0.31686194334375101</v>
      </c>
    </row>
    <row r="1305" spans="1:44" x14ac:dyDescent="0.2">
      <c r="A1305" s="8">
        <v>1303</v>
      </c>
      <c r="B1305" s="8">
        <f>IF(Päälaskenta!C$7,Päälaskenta!E$7,Päälaskenta!G$5)</f>
        <v>2.5</v>
      </c>
      <c r="C1305" s="56">
        <v>0.69699999999999995</v>
      </c>
      <c r="D1305" s="93">
        <f t="shared" si="321"/>
        <v>3.5868000000000002</v>
      </c>
      <c r="E1305" s="8">
        <f>IF(Päälaskenta!$C$26,Kaksitasouoma_matriisi!AP1305,Kaksitasouoma_matriisi!AC1305)</f>
        <v>0.10359012747567201</v>
      </c>
      <c r="F1305" s="56">
        <f>IF(D1305&lt;Päälaskenta!H$24,(SQRT(POWER(Päälaskenta!C$24/(2*Päälaskenta!E$24),2)+(D1305/Päälaskenta!E$24))-Päälaskenta!C$24/(2*Päälaskenta!E$24)),IF(D1305=Päälaskenta!H$24,Päälaskenta!D$24,Päälaskenta!D$24+(SQRT(POWER((Päälaskenta!C$20+Päälaskenta!G$24)/(2*Päälaskenta!E$20),2)+((D1305-Päälaskenta!H$24)/Päälaskenta!E$20))-(Päälaskenta!C$20+Päälaskenta!G$24)/(2*Päälaskenta!E$20))))</f>
        <v>1.0049999999999999</v>
      </c>
      <c r="G1305" s="57">
        <f>IF(F1305&gt;Päälaskenta!D$24,(2*SQRT((POWER(Päälaskenta!D$24,2))+POWER(Päälaskenta!E$24*Päälaskenta!D$24,2))+Päälaskenta!C$24)+(2*SQRT((POWER((F1305-Päälaskenta!D$24),2))+POWER(Päälaskenta!E$20*(F1305-Päälaskenta!D$24),2))+Päälaskenta!C$20),(2*SQRT((POWER(F1305,2))+POWER(Päälaskenta!E$24*F1305,2))+Päälaskenta!C$24))</f>
        <v>9.08</v>
      </c>
      <c r="H1305" s="57">
        <f t="shared" si="322"/>
        <v>0.4</v>
      </c>
      <c r="I1305" s="62">
        <f t="shared" si="323"/>
        <v>1.7687999999999999E-2</v>
      </c>
      <c r="J1305" s="8">
        <f>IF(F1305&lt;Päälaskenta!$D$24,0,Kaksitasouoma_matriisi!F1305-Päälaskenta!$D$24)</f>
        <v>0.30499999999999999</v>
      </c>
      <c r="L1305" s="8">
        <f>IF(F1305&gt;Päälaskenta!D$24,F1305-Päälaskenta!D$24,0)</f>
        <v>0.30499999999999999</v>
      </c>
      <c r="M1305" s="8">
        <f>IF(F1305&gt;Päälaskenta!D$24,(Päälaskenta!C$20+(Päälaskenta!E$20*(Kaksitasouoma_matriisi!F1305-Päälaskenta!D$24)))*(Kaksitasouoma_matriisi!F1305-Päälaskenta!D$24),0)</f>
        <v>1.6645375</v>
      </c>
      <c r="N1305" s="8">
        <f>IF(F1305&gt;Päälaskenta!D$24,(2*SQRT((POWER((F1305-Päälaskenta!D$24),2))+POWER(Päälaskenta!E$20*(F1305-Päälaskenta!D$24),2))+Päälaskenta!C$20),0)</f>
        <v>6.0996931390165203</v>
      </c>
      <c r="O1305" s="8">
        <f t="shared" si="329"/>
        <v>0.27288872768907502</v>
      </c>
      <c r="P1305" s="8">
        <f>IF(Päälaskenta!$C$29,IF(L1305&gt;Päälaskenta!$F$28,Kaksitasouoma_matriisi!AQ1305,Kaksitasouoma_matriisi!AR1305),Päälaskenta!$F$20)</f>
        <v>0.12</v>
      </c>
      <c r="Q1305" s="8">
        <f t="shared" si="330"/>
        <v>5.8358313853886097</v>
      </c>
      <c r="R1305" s="8">
        <f t="shared" si="324"/>
        <v>0.55404558055734798</v>
      </c>
      <c r="S1305" s="8">
        <f t="shared" si="331"/>
        <v>0.33285256748937597</v>
      </c>
      <c r="U1305" s="93">
        <f>IF(F1305&gt;Päälaskenta!D$24,Päälaskenta!H$24+L1305*Päälaskenta!G$24,F1305*Päälaskenta!C$24 + F1305*F1305*Päälaskenta!E$24)</f>
        <v>1.9219999999999999</v>
      </c>
      <c r="V1305" s="8">
        <f>IF(F1305&gt;Päälaskenta!D$24,2*SQRT(POWER(Päälaskenta!D$24,2)+POWER(Päälaskenta!E$24*Päälaskenta!D$24,2))+Päälaskenta!C$24,(2*SQRT((POWER(F1305,2))+POWER(Päälaskenta!E$24*F1305,2))+Päälaskenta!C$24))</f>
        <v>2.9798989873223301</v>
      </c>
      <c r="W1305" s="8">
        <f t="shared" si="332"/>
        <v>0.64498830603887902</v>
      </c>
      <c r="X1305" s="8">
        <f>Päälaskenta!F$24</f>
        <v>7.0000000000000007E-2</v>
      </c>
      <c r="Y1305" s="8">
        <f t="shared" si="333"/>
        <v>20.496981248537601</v>
      </c>
      <c r="Z1305" s="8">
        <f t="shared" si="325"/>
        <v>1.9459544194426499</v>
      </c>
      <c r="AA1305" s="8">
        <f t="shared" si="334"/>
        <v>1.0124632775455999</v>
      </c>
      <c r="AC1305" s="8">
        <f t="shared" si="326"/>
        <v>0.10359012747567201</v>
      </c>
      <c r="AE1305" s="8">
        <v>1303</v>
      </c>
      <c r="AF1305" s="8">
        <f t="shared" si="320"/>
        <v>26.332812633926199</v>
      </c>
      <c r="AG1305" s="8">
        <f t="shared" si="327"/>
        <v>9.0133351342640104E-3</v>
      </c>
      <c r="AJ1305" s="132">
        <f>IF(Päälaskenta!$F$28&lt;Kaksitasouoma_matriisi!L1305,Päälaskenta!$C$20*Päälaskenta!$F$28,Päälaskenta!$C$20*Kaksitasouoma_matriisi!L1305)</f>
        <v>1.5249999999999999</v>
      </c>
      <c r="AK1305" s="134">
        <f>SQRT(Päälaskenta!$D$20^2+(Päälaskenta!$D$20/(1/Päälaskenta!$E$20))^2)</f>
        <v>1.8029999999999999</v>
      </c>
      <c r="AL1305" s="134">
        <f>IF(Päälaskenta!$F$28&lt;Kaksitasouoma_matriisi!L1305,AK1305*Päälaskenta!$F$28*COS(ATAN(1/Päälaskenta!$E$20)),AK1305*Kaksitasouoma_matriisi!L1305*COS(ATAN(1/Päälaskenta!$E$20)))</f>
        <v>0.45800000000000002</v>
      </c>
      <c r="AM1305" s="134"/>
      <c r="AN1305" s="134">
        <f t="shared" si="335"/>
        <v>1.9830000000000001</v>
      </c>
      <c r="AO1305" s="8">
        <f t="shared" si="328"/>
        <v>0.55286048845767799</v>
      </c>
      <c r="AP1305" s="134">
        <f>Refererenssiarvoja!$B$16*H1305^(1/6)/(Refererenssiarvoja!$B$15^0.5)*(Päälaskenta!$G$28/2)^0.5*(1-AO1305)^(-1.5)</f>
        <v>0.14499999999999999</v>
      </c>
      <c r="AQ1305" s="8">
        <f>Refererenssiarvoja!$B$16*Kaksitasouoma_matriisi!O1305^(1/6)/(SQRT((2*Refererenssiarvoja!$B$15)/(Päälaskenta!$F$31*Päälaskenta!$G$31*Päälaskenta!$F$28))+SQRT(Refererenssiarvoja!$B$15)/Refererenssiarvoja!$B$17*LN(Kaksitasouoma_matriisi!L1305/Päälaskenta!$F$28))</f>
        <v>-0.42622642591480597</v>
      </c>
      <c r="AR1305" s="8">
        <f>Refererenssiarvoja!$B$16*Kaksitasouoma_matriisi!O1305^(1/6)/(SQRT((2*Refererenssiarvoja!$B$15)/(Päälaskenta!$F$31*Päälaskenta!$G$31*L1305)))</f>
        <v>0.31753969080486399</v>
      </c>
    </row>
    <row r="1306" spans="1:44" x14ac:dyDescent="0.2">
      <c r="A1306" s="8">
        <v>1304</v>
      </c>
      <c r="B1306" s="8">
        <f>IF(Päälaskenta!C$7,Päälaskenta!E$7,Päälaskenta!G$5)</f>
        <v>2.5</v>
      </c>
      <c r="C1306" s="56">
        <v>0.69599999999999995</v>
      </c>
      <c r="D1306" s="93">
        <f t="shared" si="321"/>
        <v>3.5920000000000001</v>
      </c>
      <c r="E1306" s="8">
        <f>IF(Päälaskenta!$C$26,Kaksitasouoma_matriisi!AP1306,Kaksitasouoma_matriisi!AC1306)</f>
        <v>0.103596641331134</v>
      </c>
      <c r="F1306" s="56">
        <f>IF(D1306&lt;Päälaskenta!H$24,(SQRT(POWER(Päälaskenta!C$24/(2*Päälaskenta!E$24),2)+(D1306/Päälaskenta!E$24))-Päälaskenta!C$24/(2*Päälaskenta!E$24)),IF(D1306=Päälaskenta!H$24,Päälaskenta!D$24,Päälaskenta!D$24+(SQRT(POWER((Päälaskenta!C$20+Päälaskenta!G$24)/(2*Päälaskenta!E$20),2)+((D1306-Päälaskenta!H$24)/Päälaskenta!E$20))-(Päälaskenta!C$20+Päälaskenta!G$24)/(2*Päälaskenta!E$20))))</f>
        <v>1.006</v>
      </c>
      <c r="G1306" s="57">
        <f>IF(F1306&gt;Päälaskenta!D$24,(2*SQRT((POWER(Päälaskenta!D$24,2))+POWER(Päälaskenta!E$24*Päälaskenta!D$24,2))+Päälaskenta!C$24)+(2*SQRT((POWER((F1306-Päälaskenta!D$24),2))+POWER(Päälaskenta!E$20*(F1306-Päälaskenta!D$24),2))+Päälaskenta!C$20),(2*SQRT((POWER(F1306,2))+POWER(Päälaskenta!E$24*F1306,2))+Päälaskenta!C$24))</f>
        <v>9.08</v>
      </c>
      <c r="H1306" s="57">
        <f t="shared" si="322"/>
        <v>0.4</v>
      </c>
      <c r="I1306" s="62">
        <f t="shared" si="323"/>
        <v>1.7639999999999999E-2</v>
      </c>
      <c r="J1306" s="8">
        <f>IF(F1306&lt;Päälaskenta!$D$24,0,Kaksitasouoma_matriisi!F1306-Päälaskenta!$D$24)</f>
        <v>0.30599999999999999</v>
      </c>
      <c r="L1306" s="8">
        <f>IF(F1306&gt;Päälaskenta!D$24,F1306-Päälaskenta!D$24,0)</f>
        <v>0.30599999999999999</v>
      </c>
      <c r="M1306" s="8">
        <f>IF(F1306&gt;Päälaskenta!D$24,(Päälaskenta!C$20+(Päälaskenta!E$20*(Kaksitasouoma_matriisi!F1306-Päälaskenta!D$24)))*(Kaksitasouoma_matriisi!F1306-Päälaskenta!D$24),0)</f>
        <v>1.6704540000000001</v>
      </c>
      <c r="N1306" s="8">
        <f>IF(F1306&gt;Päälaskenta!D$24,(2*SQRT((POWER((F1306-Päälaskenta!D$24),2))+POWER(Päälaskenta!E$20*(F1306-Päälaskenta!D$24),2))+Päälaskenta!C$20),0)</f>
        <v>6.1032986902919797</v>
      </c>
      <c r="O1306" s="8">
        <f t="shared" si="329"/>
        <v>0.27369691125506501</v>
      </c>
      <c r="P1306" s="8">
        <f>IF(Päälaskenta!$C$29,IF(L1306&gt;Päälaskenta!$F$28,Kaksitasouoma_matriisi!AQ1306,Kaksitasouoma_matriisi!AR1306),Päälaskenta!$F$20)</f>
        <v>0.12</v>
      </c>
      <c r="Q1306" s="8">
        <f t="shared" si="330"/>
        <v>5.8681319704055799</v>
      </c>
      <c r="R1306" s="8">
        <f t="shared" si="324"/>
        <v>0.55553042167383704</v>
      </c>
      <c r="S1306" s="8">
        <f t="shared" si="331"/>
        <v>0.33256253789319401</v>
      </c>
      <c r="U1306" s="93">
        <f>IF(F1306&gt;Päälaskenta!D$24,Päälaskenta!H$24+L1306*Päälaskenta!G$24,F1306*Päälaskenta!C$24 + F1306*F1306*Päälaskenta!E$24)</f>
        <v>1.9244000000000001</v>
      </c>
      <c r="V1306" s="8">
        <f>IF(F1306&gt;Päälaskenta!D$24,2*SQRT(POWER(Päälaskenta!D$24,2)+POWER(Päälaskenta!E$24*Päälaskenta!D$24,2))+Päälaskenta!C$24,(2*SQRT((POWER(F1306,2))+POWER(Päälaskenta!E$24*F1306,2))+Päälaskenta!C$24))</f>
        <v>2.9798989873223301</v>
      </c>
      <c r="W1306" s="8">
        <f t="shared" si="332"/>
        <v>0.645793702466815</v>
      </c>
      <c r="X1306" s="8">
        <f>Päälaskenta!F$24</f>
        <v>7.0000000000000007E-2</v>
      </c>
      <c r="Y1306" s="8">
        <f t="shared" si="333"/>
        <v>20.539656610841899</v>
      </c>
      <c r="Z1306" s="8">
        <f t="shared" si="325"/>
        <v>1.9444695783261601</v>
      </c>
      <c r="AA1306" s="8">
        <f t="shared" si="334"/>
        <v>1.0104290055737699</v>
      </c>
      <c r="AC1306" s="8">
        <f t="shared" si="326"/>
        <v>0.103596641331134</v>
      </c>
      <c r="AE1306" s="8">
        <v>1304</v>
      </c>
      <c r="AF1306" s="8">
        <f t="shared" si="320"/>
        <v>26.407788581247502</v>
      </c>
      <c r="AG1306" s="8">
        <f t="shared" si="327"/>
        <v>8.9622271810558991E-3</v>
      </c>
      <c r="AJ1306" s="132">
        <f>IF(Päälaskenta!$F$28&lt;Kaksitasouoma_matriisi!L1306,Päälaskenta!$C$20*Päälaskenta!$F$28,Päälaskenta!$C$20*Kaksitasouoma_matriisi!L1306)</f>
        <v>1.53</v>
      </c>
      <c r="AK1306" s="134">
        <f>SQRT(Päälaskenta!$D$20^2+(Päälaskenta!$D$20/(1/Päälaskenta!$E$20))^2)</f>
        <v>1.8029999999999999</v>
      </c>
      <c r="AL1306" s="134">
        <f>IF(Päälaskenta!$F$28&lt;Kaksitasouoma_matriisi!L1306,AK1306*Päälaskenta!$F$28*COS(ATAN(1/Päälaskenta!$E$20)),AK1306*Kaksitasouoma_matriisi!L1306*COS(ATAN(1/Päälaskenta!$E$20)))</f>
        <v>0.45900000000000002</v>
      </c>
      <c r="AM1306" s="134"/>
      <c r="AN1306" s="134">
        <f t="shared" si="335"/>
        <v>1.9890000000000001</v>
      </c>
      <c r="AO1306" s="8">
        <f t="shared" si="328"/>
        <v>0.55373051224944303</v>
      </c>
      <c r="AP1306" s="134">
        <f>Refererenssiarvoja!$B$16*H1306^(1/6)/(Refererenssiarvoja!$B$15^0.5)*(Päälaskenta!$G$28/2)^0.5*(1-AO1306)^(-1.5)</f>
        <v>0.14499999999999999</v>
      </c>
      <c r="AQ1306" s="8">
        <f>Refererenssiarvoja!$B$16*Kaksitasouoma_matriisi!O1306^(1/6)/(SQRT((2*Refererenssiarvoja!$B$15)/(Päälaskenta!$F$31*Päälaskenta!$G$31*Päälaskenta!$F$28))+SQRT(Refererenssiarvoja!$B$15)/Refererenssiarvoja!$B$17*LN(Kaksitasouoma_matriisi!L1306/Päälaskenta!$F$28))</f>
        <v>-0.432300527714023</v>
      </c>
      <c r="AR1306" s="8">
        <f>Refererenssiarvoja!$B$16*Kaksitasouoma_matriisi!O1306^(1/6)/(SQRT((2*Refererenssiarvoja!$B$15)/(Päälaskenta!$F$31*Päälaskenta!$G$31*L1306)))</f>
        <v>0.31821662191898598</v>
      </c>
    </row>
    <row r="1307" spans="1:44" x14ac:dyDescent="0.2">
      <c r="A1307" s="8">
        <v>1305</v>
      </c>
      <c r="B1307" s="8">
        <f>IF(Päälaskenta!C$7,Päälaskenta!E$7,Päälaskenta!G$5)</f>
        <v>2.5</v>
      </c>
      <c r="C1307" s="56">
        <v>0.69499999999999995</v>
      </c>
      <c r="D1307" s="93">
        <f t="shared" si="321"/>
        <v>3.5971000000000002</v>
      </c>
      <c r="E1307" s="8">
        <f>IF(Päälaskenta!$C$26,Kaksitasouoma_matriisi!AP1307,Kaksitasouoma_matriisi!AC1307)</f>
        <v>0.103596641331134</v>
      </c>
      <c r="F1307" s="56">
        <f>IF(D1307&lt;Päälaskenta!H$24,(SQRT(POWER(Päälaskenta!C$24/(2*Päälaskenta!E$24),2)+(D1307/Päälaskenta!E$24))-Päälaskenta!C$24/(2*Päälaskenta!E$24)),IF(D1307=Päälaskenta!H$24,Päälaskenta!D$24,Päälaskenta!D$24+(SQRT(POWER((Päälaskenta!C$20+Päälaskenta!G$24)/(2*Päälaskenta!E$20),2)+((D1307-Päälaskenta!H$24)/Päälaskenta!E$20))-(Päälaskenta!C$20+Päälaskenta!G$24)/(2*Päälaskenta!E$20))))</f>
        <v>1.006</v>
      </c>
      <c r="G1307" s="57">
        <f>IF(F1307&gt;Päälaskenta!D$24,(2*SQRT((POWER(Päälaskenta!D$24,2))+POWER(Päälaskenta!E$24*Päälaskenta!D$24,2))+Päälaskenta!C$24)+(2*SQRT((POWER((F1307-Päälaskenta!D$24),2))+POWER(Päälaskenta!E$20*(F1307-Päälaskenta!D$24),2))+Päälaskenta!C$20),(2*SQRT((POWER(F1307,2))+POWER(Päälaskenta!E$24*F1307,2))+Päälaskenta!C$24))</f>
        <v>9.08</v>
      </c>
      <c r="H1307" s="57">
        <f t="shared" si="322"/>
        <v>0.4</v>
      </c>
      <c r="I1307" s="62">
        <f t="shared" si="323"/>
        <v>1.7589E-2</v>
      </c>
      <c r="J1307" s="8">
        <f>IF(F1307&lt;Päälaskenta!$D$24,0,Kaksitasouoma_matriisi!F1307-Päälaskenta!$D$24)</f>
        <v>0.30599999999999999</v>
      </c>
      <c r="L1307" s="8">
        <f>IF(F1307&gt;Päälaskenta!D$24,F1307-Päälaskenta!D$24,0)</f>
        <v>0.30599999999999999</v>
      </c>
      <c r="M1307" s="8">
        <f>IF(F1307&gt;Päälaskenta!D$24,(Päälaskenta!C$20+(Päälaskenta!E$20*(Kaksitasouoma_matriisi!F1307-Päälaskenta!D$24)))*(Kaksitasouoma_matriisi!F1307-Päälaskenta!D$24),0)</f>
        <v>1.6704540000000001</v>
      </c>
      <c r="N1307" s="8">
        <f>IF(F1307&gt;Päälaskenta!D$24,(2*SQRT((POWER((F1307-Päälaskenta!D$24),2))+POWER(Päälaskenta!E$20*(F1307-Päälaskenta!D$24),2))+Päälaskenta!C$20),0)</f>
        <v>6.1032986902919797</v>
      </c>
      <c r="O1307" s="8">
        <f t="shared" si="329"/>
        <v>0.27369691125506501</v>
      </c>
      <c r="P1307" s="8">
        <f>IF(Päälaskenta!$C$29,IF(L1307&gt;Päälaskenta!$F$28,Kaksitasouoma_matriisi!AQ1307,Kaksitasouoma_matriisi!AR1307),Päälaskenta!$F$20)</f>
        <v>0.12</v>
      </c>
      <c r="Q1307" s="8">
        <f t="shared" si="330"/>
        <v>5.8681319704055799</v>
      </c>
      <c r="R1307" s="8">
        <f t="shared" si="324"/>
        <v>0.55553042167383704</v>
      </c>
      <c r="S1307" s="8">
        <f t="shared" si="331"/>
        <v>0.33256253789319401</v>
      </c>
      <c r="U1307" s="93">
        <f>IF(F1307&gt;Päälaskenta!D$24,Päälaskenta!H$24+L1307*Päälaskenta!G$24,F1307*Päälaskenta!C$24 + F1307*F1307*Päälaskenta!E$24)</f>
        <v>1.9244000000000001</v>
      </c>
      <c r="V1307" s="8">
        <f>IF(F1307&gt;Päälaskenta!D$24,2*SQRT(POWER(Päälaskenta!D$24,2)+POWER(Päälaskenta!E$24*Päälaskenta!D$24,2))+Päälaskenta!C$24,(2*SQRT((POWER(F1307,2))+POWER(Päälaskenta!E$24*F1307,2))+Päälaskenta!C$24))</f>
        <v>2.9798989873223301</v>
      </c>
      <c r="W1307" s="8">
        <f t="shared" si="332"/>
        <v>0.645793702466815</v>
      </c>
      <c r="X1307" s="8">
        <f>Päälaskenta!F$24</f>
        <v>7.0000000000000007E-2</v>
      </c>
      <c r="Y1307" s="8">
        <f t="shared" si="333"/>
        <v>20.539656610841899</v>
      </c>
      <c r="Z1307" s="8">
        <f t="shared" si="325"/>
        <v>1.9444695783261601</v>
      </c>
      <c r="AA1307" s="8">
        <f t="shared" si="334"/>
        <v>1.0104290055737699</v>
      </c>
      <c r="AC1307" s="8">
        <f t="shared" si="326"/>
        <v>0.103596641331134</v>
      </c>
      <c r="AE1307" s="8">
        <v>1305</v>
      </c>
      <c r="AF1307" s="8">
        <f t="shared" si="320"/>
        <v>26.407788581247502</v>
      </c>
      <c r="AG1307" s="8">
        <f t="shared" si="327"/>
        <v>8.9622271810558991E-3</v>
      </c>
      <c r="AJ1307" s="132">
        <f>IF(Päälaskenta!$F$28&lt;Kaksitasouoma_matriisi!L1307,Päälaskenta!$C$20*Päälaskenta!$F$28,Päälaskenta!$C$20*Kaksitasouoma_matriisi!L1307)</f>
        <v>1.53</v>
      </c>
      <c r="AK1307" s="134">
        <f>SQRT(Päälaskenta!$D$20^2+(Päälaskenta!$D$20/(1/Päälaskenta!$E$20))^2)</f>
        <v>1.8029999999999999</v>
      </c>
      <c r="AL1307" s="134">
        <f>IF(Päälaskenta!$F$28&lt;Kaksitasouoma_matriisi!L1307,AK1307*Päälaskenta!$F$28*COS(ATAN(1/Päälaskenta!$E$20)),AK1307*Kaksitasouoma_matriisi!L1307*COS(ATAN(1/Päälaskenta!$E$20)))</f>
        <v>0.45900000000000002</v>
      </c>
      <c r="AM1307" s="134"/>
      <c r="AN1307" s="134">
        <f t="shared" si="335"/>
        <v>1.9890000000000001</v>
      </c>
      <c r="AO1307" s="8">
        <f t="shared" si="328"/>
        <v>0.55294542826165505</v>
      </c>
      <c r="AP1307" s="134">
        <f>Refererenssiarvoja!$B$16*H1307^(1/6)/(Refererenssiarvoja!$B$15^0.5)*(Päälaskenta!$G$28/2)^0.5*(1-AO1307)^(-1.5)</f>
        <v>0.14499999999999999</v>
      </c>
      <c r="AQ1307" s="8">
        <f>Refererenssiarvoja!$B$16*Kaksitasouoma_matriisi!O1307^(1/6)/(SQRT((2*Refererenssiarvoja!$B$15)/(Päälaskenta!$F$31*Päälaskenta!$G$31*Päälaskenta!$F$28))+SQRT(Refererenssiarvoja!$B$15)/Refererenssiarvoja!$B$17*LN(Kaksitasouoma_matriisi!L1307/Päälaskenta!$F$28))</f>
        <v>-0.432300527714023</v>
      </c>
      <c r="AR1307" s="8">
        <f>Refererenssiarvoja!$B$16*Kaksitasouoma_matriisi!O1307^(1/6)/(SQRT((2*Refererenssiarvoja!$B$15)/(Päälaskenta!$F$31*Päälaskenta!$G$31*L1307)))</f>
        <v>0.31821662191898598</v>
      </c>
    </row>
    <row r="1308" spans="1:44" x14ac:dyDescent="0.2">
      <c r="A1308" s="8">
        <v>1306</v>
      </c>
      <c r="B1308" s="8">
        <f>IF(Päälaskenta!C$7,Päälaskenta!E$7,Päälaskenta!G$5)</f>
        <v>2.5</v>
      </c>
      <c r="C1308" s="56">
        <v>0.69399999999999995</v>
      </c>
      <c r="D1308" s="93">
        <f t="shared" si="321"/>
        <v>3.6023000000000001</v>
      </c>
      <c r="E1308" s="8">
        <f>IF(Päälaskenta!$C$26,Kaksitasouoma_matriisi!AP1308,Kaksitasouoma_matriisi!AC1308)</f>
        <v>0.103603150017333</v>
      </c>
      <c r="F1308" s="56">
        <f>IF(D1308&lt;Päälaskenta!H$24,(SQRT(POWER(Päälaskenta!C$24/(2*Päälaskenta!E$24),2)+(D1308/Päälaskenta!E$24))-Päälaskenta!C$24/(2*Päälaskenta!E$24)),IF(D1308=Päälaskenta!H$24,Päälaskenta!D$24,Päälaskenta!D$24+(SQRT(POWER((Päälaskenta!C$20+Päälaskenta!G$24)/(2*Päälaskenta!E$20),2)+((D1308-Päälaskenta!H$24)/Päälaskenta!E$20))-(Päälaskenta!C$20+Päälaskenta!G$24)/(2*Päälaskenta!E$20))))</f>
        <v>1.0069999999999999</v>
      </c>
      <c r="G1308" s="57">
        <f>IF(F1308&gt;Päälaskenta!D$24,(2*SQRT((POWER(Päälaskenta!D$24,2))+POWER(Päälaskenta!E$24*Päälaskenta!D$24,2))+Päälaskenta!C$24)+(2*SQRT((POWER((F1308-Päälaskenta!D$24),2))+POWER(Päälaskenta!E$20*(F1308-Päälaskenta!D$24),2))+Päälaskenta!C$20),(2*SQRT((POWER(F1308,2))+POWER(Päälaskenta!E$24*F1308,2))+Päälaskenta!C$24))</f>
        <v>9.09</v>
      </c>
      <c r="H1308" s="57">
        <f t="shared" si="322"/>
        <v>0.4</v>
      </c>
      <c r="I1308" s="62">
        <f t="shared" si="323"/>
        <v>1.7541000000000001E-2</v>
      </c>
      <c r="J1308" s="8">
        <f>IF(F1308&lt;Päälaskenta!$D$24,0,Kaksitasouoma_matriisi!F1308-Päälaskenta!$D$24)</f>
        <v>0.307</v>
      </c>
      <c r="L1308" s="8">
        <f>IF(F1308&gt;Päälaskenta!D$24,F1308-Päälaskenta!D$24,0)</f>
        <v>0.307</v>
      </c>
      <c r="M1308" s="8">
        <f>IF(F1308&gt;Päälaskenta!D$24,(Päälaskenta!C$20+(Päälaskenta!E$20*(Kaksitasouoma_matriisi!F1308-Päälaskenta!D$24)))*(Kaksitasouoma_matriisi!F1308-Päälaskenta!D$24),0)</f>
        <v>1.6763735</v>
      </c>
      <c r="N1308" s="8">
        <f>IF(F1308&gt;Päälaskenta!D$24,(2*SQRT((POWER((F1308-Päälaskenta!D$24),2))+POWER(Päälaskenta!E$20*(F1308-Päälaskenta!D$24),2))+Päälaskenta!C$20),0)</f>
        <v>6.1069042415674399</v>
      </c>
      <c r="O1308" s="8">
        <f t="shared" si="329"/>
        <v>0.27450463175589801</v>
      </c>
      <c r="P1308" s="8">
        <f>IF(Päälaskenta!$C$29,IF(L1308&gt;Päälaskenta!$F$28,Kaksitasouoma_matriisi!AQ1308,Kaksitasouoma_matriisi!AR1308),Päälaskenta!$F$20)</f>
        <v>0.12</v>
      </c>
      <c r="Q1308" s="8">
        <f t="shared" si="330"/>
        <v>5.9005069382780002</v>
      </c>
      <c r="R1308" s="8">
        <f t="shared" si="324"/>
        <v>0.55701156598847701</v>
      </c>
      <c r="S1308" s="8">
        <f t="shared" si="331"/>
        <v>0.33227175566094103</v>
      </c>
      <c r="U1308" s="93">
        <f>IF(F1308&gt;Päälaskenta!D$24,Päälaskenta!H$24+L1308*Päälaskenta!G$24,F1308*Päälaskenta!C$24 + F1308*F1308*Päälaskenta!E$24)</f>
        <v>1.9268000000000001</v>
      </c>
      <c r="V1308" s="8">
        <f>IF(F1308&gt;Päälaskenta!D$24,2*SQRT(POWER(Päälaskenta!D$24,2)+POWER(Päälaskenta!E$24*Päälaskenta!D$24,2))+Päälaskenta!C$24,(2*SQRT((POWER(F1308,2))+POWER(Päälaskenta!E$24*F1308,2))+Päälaskenta!C$24))</f>
        <v>2.9798989873223301</v>
      </c>
      <c r="W1308" s="8">
        <f t="shared" si="332"/>
        <v>0.64659909889475098</v>
      </c>
      <c r="X1308" s="8">
        <f>Päälaskenta!F$24</f>
        <v>7.0000000000000007E-2</v>
      </c>
      <c r="Y1308" s="8">
        <f t="shared" si="333"/>
        <v>20.582367469396601</v>
      </c>
      <c r="Z1308" s="8">
        <f t="shared" si="325"/>
        <v>1.94298843401152</v>
      </c>
      <c r="AA1308" s="8">
        <f t="shared" si="334"/>
        <v>1.0084017199561599</v>
      </c>
      <c r="AC1308" s="8">
        <f t="shared" si="326"/>
        <v>0.103603150017333</v>
      </c>
      <c r="AE1308" s="8">
        <v>1306</v>
      </c>
      <c r="AF1308" s="8">
        <f t="shared" si="320"/>
        <v>26.482874407674601</v>
      </c>
      <c r="AG1308" s="8">
        <f t="shared" si="327"/>
        <v>8.9114787426741102E-3</v>
      </c>
      <c r="AJ1308" s="132">
        <f>IF(Päälaskenta!$F$28&lt;Kaksitasouoma_matriisi!L1308,Päälaskenta!$C$20*Päälaskenta!$F$28,Päälaskenta!$C$20*Kaksitasouoma_matriisi!L1308)</f>
        <v>1.5349999999999999</v>
      </c>
      <c r="AK1308" s="134">
        <f>SQRT(Päälaskenta!$D$20^2+(Päälaskenta!$D$20/(1/Päälaskenta!$E$20))^2)</f>
        <v>1.8029999999999999</v>
      </c>
      <c r="AL1308" s="134">
        <f>IF(Päälaskenta!$F$28&lt;Kaksitasouoma_matriisi!L1308,AK1308*Päälaskenta!$F$28*COS(ATAN(1/Päälaskenta!$E$20)),AK1308*Kaksitasouoma_matriisi!L1308*COS(ATAN(1/Päälaskenta!$E$20)))</f>
        <v>0.46100000000000002</v>
      </c>
      <c r="AM1308" s="134"/>
      <c r="AN1308" s="134">
        <f t="shared" si="335"/>
        <v>1.996</v>
      </c>
      <c r="AO1308" s="8">
        <f t="shared" si="328"/>
        <v>0.55409044221747195</v>
      </c>
      <c r="AP1308" s="134">
        <f>Refererenssiarvoja!$B$16*H1308^(1/6)/(Refererenssiarvoja!$B$15^0.5)*(Päälaskenta!$G$28/2)^0.5*(1-AO1308)^(-1.5)</f>
        <v>0.14599999999999999</v>
      </c>
      <c r="AQ1308" s="8">
        <f>Refererenssiarvoja!$B$16*Kaksitasouoma_matriisi!O1308^(1/6)/(SQRT((2*Refererenssiarvoja!$B$15)/(Päälaskenta!$F$31*Päälaskenta!$G$31*Päälaskenta!$F$28))+SQRT(Refererenssiarvoja!$B$15)/Refererenssiarvoja!$B$17*LN(Kaksitasouoma_matriisi!L1308/Päälaskenta!$F$28))</f>
        <v>-0.43852340717719601</v>
      </c>
      <c r="AR1308" s="8">
        <f>Refererenssiarvoja!$B$16*Kaksitasouoma_matriisi!O1308^(1/6)/(SQRT((2*Refererenssiarvoja!$B$15)/(Päälaskenta!$F$31*Päälaskenta!$G$31*L1308)))</f>
        <v>0.31889274018781699</v>
      </c>
    </row>
    <row r="1309" spans="1:44" x14ac:dyDescent="0.2">
      <c r="A1309" s="8">
        <v>1307</v>
      </c>
      <c r="B1309" s="8">
        <f>IF(Päälaskenta!C$7,Päälaskenta!E$7,Päälaskenta!G$5)</f>
        <v>2.5</v>
      </c>
      <c r="C1309" s="56">
        <v>0.69299999999999995</v>
      </c>
      <c r="D1309" s="93">
        <f t="shared" si="321"/>
        <v>3.6074999999999999</v>
      </c>
      <c r="E1309" s="8">
        <f>IF(Päälaskenta!$C$26,Kaksitasouoma_matriisi!AP1309,Kaksitasouoma_matriisi!AC1309)</f>
        <v>0.10360965354042</v>
      </c>
      <c r="F1309" s="56">
        <f>IF(D1309&lt;Päälaskenta!H$24,(SQRT(POWER(Päälaskenta!C$24/(2*Päälaskenta!E$24),2)+(D1309/Päälaskenta!E$24))-Päälaskenta!C$24/(2*Päälaskenta!E$24)),IF(D1309=Päälaskenta!H$24,Päälaskenta!D$24,Päälaskenta!D$24+(SQRT(POWER((Päälaskenta!C$20+Päälaskenta!G$24)/(2*Päälaskenta!E$20),2)+((D1309-Päälaskenta!H$24)/Päälaskenta!E$20))-(Päälaskenta!C$20+Päälaskenta!G$24)/(2*Päälaskenta!E$20))))</f>
        <v>1.008</v>
      </c>
      <c r="G1309" s="57">
        <f>IF(F1309&gt;Päälaskenta!D$24,(2*SQRT((POWER(Päälaskenta!D$24,2))+POWER(Päälaskenta!E$24*Päälaskenta!D$24,2))+Päälaskenta!C$24)+(2*SQRT((POWER((F1309-Päälaskenta!D$24),2))+POWER(Päälaskenta!E$20*(F1309-Päälaskenta!D$24),2))+Päälaskenta!C$20),(2*SQRT((POWER(F1309,2))+POWER(Päälaskenta!E$24*F1309,2))+Päälaskenta!C$24))</f>
        <v>9.09</v>
      </c>
      <c r="H1309" s="57">
        <f t="shared" si="322"/>
        <v>0.4</v>
      </c>
      <c r="I1309" s="62">
        <f t="shared" si="323"/>
        <v>1.7493000000000002E-2</v>
      </c>
      <c r="J1309" s="8">
        <f>IF(F1309&lt;Päälaskenta!$D$24,0,Kaksitasouoma_matriisi!F1309-Päälaskenta!$D$24)</f>
        <v>0.308</v>
      </c>
      <c r="L1309" s="8">
        <f>IF(F1309&gt;Päälaskenta!D$24,F1309-Päälaskenta!D$24,0)</f>
        <v>0.308</v>
      </c>
      <c r="M1309" s="8">
        <f>IF(F1309&gt;Päälaskenta!D$24,(Päälaskenta!C$20+(Päälaskenta!E$20*(Kaksitasouoma_matriisi!F1309-Päälaskenta!D$24)))*(Kaksitasouoma_matriisi!F1309-Päälaskenta!D$24),0)</f>
        <v>1.682296</v>
      </c>
      <c r="N1309" s="8">
        <f>IF(F1309&gt;Päälaskenta!D$24,(2*SQRT((POWER((F1309-Päälaskenta!D$24),2))+POWER(Päälaskenta!E$20*(F1309-Päälaskenta!D$24),2))+Päälaskenta!C$20),0)</f>
        <v>6.11050979284291</v>
      </c>
      <c r="O1309" s="8">
        <f t="shared" si="329"/>
        <v>0.27531189001127698</v>
      </c>
      <c r="P1309" s="8">
        <f>IF(Päälaskenta!$C$29,IF(L1309&gt;Päälaskenta!$F$28,Kaksitasouoma_matriisi!AQ1309,Kaksitasouoma_matriisi!AR1309),Päälaskenta!$F$20)</f>
        <v>0.12</v>
      </c>
      <c r="Q1309" s="8">
        <f t="shared" si="330"/>
        <v>5.9329562362675796</v>
      </c>
      <c r="R1309" s="8">
        <f t="shared" si="324"/>
        <v>0.55848902292718405</v>
      </c>
      <c r="S1309" s="8">
        <f t="shared" si="331"/>
        <v>0.33198023589616998</v>
      </c>
      <c r="U1309" s="93">
        <f>IF(F1309&gt;Päälaskenta!D$24,Päälaskenta!H$24+L1309*Päälaskenta!G$24,F1309*Päälaskenta!C$24 + F1309*F1309*Päälaskenta!E$24)</f>
        <v>1.9292</v>
      </c>
      <c r="V1309" s="8">
        <f>IF(F1309&gt;Päälaskenta!D$24,2*SQRT(POWER(Päälaskenta!D$24,2)+POWER(Päälaskenta!E$24*Päälaskenta!D$24,2))+Päälaskenta!C$24,(2*SQRT((POWER(F1309,2))+POWER(Päälaskenta!E$24*F1309,2))+Päälaskenta!C$24))</f>
        <v>2.9798989873223301</v>
      </c>
      <c r="W1309" s="8">
        <f t="shared" si="332"/>
        <v>0.64740449532268696</v>
      </c>
      <c r="X1309" s="8">
        <f>Päälaskenta!F$24</f>
        <v>7.0000000000000007E-2</v>
      </c>
      <c r="Y1309" s="8">
        <f t="shared" si="333"/>
        <v>20.625113809457901</v>
      </c>
      <c r="Z1309" s="8">
        <f t="shared" si="325"/>
        <v>1.9415109770728201</v>
      </c>
      <c r="AA1309" s="8">
        <f t="shared" si="334"/>
        <v>1.0063813897329601</v>
      </c>
      <c r="AC1309" s="8">
        <f t="shared" si="326"/>
        <v>0.10360965354042</v>
      </c>
      <c r="AE1309" s="8">
        <v>1307</v>
      </c>
      <c r="AF1309" s="8">
        <f t="shared" si="320"/>
        <v>26.558070045725501</v>
      </c>
      <c r="AG1309" s="8">
        <f t="shared" si="327"/>
        <v>8.8610868525028103E-3</v>
      </c>
      <c r="AJ1309" s="132">
        <f>IF(Päälaskenta!$F$28&lt;Kaksitasouoma_matriisi!L1309,Päälaskenta!$C$20*Päälaskenta!$F$28,Päälaskenta!$C$20*Kaksitasouoma_matriisi!L1309)</f>
        <v>1.54</v>
      </c>
      <c r="AK1309" s="134">
        <f>SQRT(Päälaskenta!$D$20^2+(Päälaskenta!$D$20/(1/Päälaskenta!$E$20))^2)</f>
        <v>1.8029999999999999</v>
      </c>
      <c r="AL1309" s="134">
        <f>IF(Päälaskenta!$F$28&lt;Kaksitasouoma_matriisi!L1309,AK1309*Päälaskenta!$F$28*COS(ATAN(1/Päälaskenta!$E$20)),AK1309*Kaksitasouoma_matriisi!L1309*COS(ATAN(1/Päälaskenta!$E$20)))</f>
        <v>0.46200000000000002</v>
      </c>
      <c r="AM1309" s="134"/>
      <c r="AN1309" s="134">
        <f t="shared" si="335"/>
        <v>2.0019999999999998</v>
      </c>
      <c r="AO1309" s="8">
        <f t="shared" si="328"/>
        <v>0.55495495495495495</v>
      </c>
      <c r="AP1309" s="134">
        <f>Refererenssiarvoja!$B$16*H1309^(1/6)/(Refererenssiarvoja!$B$15^0.5)*(Päälaskenta!$G$28/2)^0.5*(1-AO1309)^(-1.5)</f>
        <v>0.14599999999999999</v>
      </c>
      <c r="AQ1309" s="8">
        <f>Refererenssiarvoja!$B$16*Kaksitasouoma_matriisi!O1309^(1/6)/(SQRT((2*Refererenssiarvoja!$B$15)/(Päälaskenta!$F$31*Päälaskenta!$G$31*Päälaskenta!$F$28))+SQRT(Refererenssiarvoja!$B$15)/Refererenssiarvoja!$B$17*LN(Kaksitasouoma_matriisi!L1309/Päälaskenta!$F$28))</f>
        <v>-0.44490063036879401</v>
      </c>
      <c r="AR1309" s="8">
        <f>Refererenssiarvoja!$B$16*Kaksitasouoma_matriisi!O1309^(1/6)/(SQRT((2*Refererenssiarvoja!$B$15)/(Päälaskenta!$F$31*Päälaskenta!$G$31*L1309)))</f>
        <v>0.319568049086904</v>
      </c>
    </row>
    <row r="1310" spans="1:44" x14ac:dyDescent="0.2">
      <c r="A1310" s="8">
        <v>1308</v>
      </c>
      <c r="B1310" s="8">
        <f>IF(Päälaskenta!C$7,Päälaskenta!E$7,Päälaskenta!G$5)</f>
        <v>2.5</v>
      </c>
      <c r="C1310" s="56">
        <v>0.69199999999999995</v>
      </c>
      <c r="D1310" s="93">
        <f t="shared" si="321"/>
        <v>3.6126999999999998</v>
      </c>
      <c r="E1310" s="8">
        <f>IF(Päälaskenta!$C$26,Kaksitasouoma_matriisi!AP1310,Kaksitasouoma_matriisi!AC1310)</f>
        <v>0.10360965354042</v>
      </c>
      <c r="F1310" s="56">
        <f>IF(D1310&lt;Päälaskenta!H$24,(SQRT(POWER(Päälaskenta!C$24/(2*Päälaskenta!E$24),2)+(D1310/Päälaskenta!E$24))-Päälaskenta!C$24/(2*Päälaskenta!E$24)),IF(D1310=Päälaskenta!H$24,Päälaskenta!D$24,Päälaskenta!D$24+(SQRT(POWER((Päälaskenta!C$20+Päälaskenta!G$24)/(2*Päälaskenta!E$20),2)+((D1310-Päälaskenta!H$24)/Päälaskenta!E$20))-(Päälaskenta!C$20+Päälaskenta!G$24)/(2*Päälaskenta!E$20))))</f>
        <v>1.008</v>
      </c>
      <c r="G1310" s="57">
        <f>IF(F1310&gt;Päälaskenta!D$24,(2*SQRT((POWER(Päälaskenta!D$24,2))+POWER(Päälaskenta!E$24*Päälaskenta!D$24,2))+Päälaskenta!C$24)+(2*SQRT((POWER((F1310-Päälaskenta!D$24),2))+POWER(Päälaskenta!E$20*(F1310-Päälaskenta!D$24),2))+Päälaskenta!C$20),(2*SQRT((POWER(F1310,2))+POWER(Päälaskenta!E$24*F1310,2))+Päälaskenta!C$24))</f>
        <v>9.09</v>
      </c>
      <c r="H1310" s="57">
        <f t="shared" si="322"/>
        <v>0.4</v>
      </c>
      <c r="I1310" s="62">
        <f t="shared" si="323"/>
        <v>1.7441999999999999E-2</v>
      </c>
      <c r="J1310" s="8">
        <f>IF(F1310&lt;Päälaskenta!$D$24,0,Kaksitasouoma_matriisi!F1310-Päälaskenta!$D$24)</f>
        <v>0.308</v>
      </c>
      <c r="L1310" s="8">
        <f>IF(F1310&gt;Päälaskenta!D$24,F1310-Päälaskenta!D$24,0)</f>
        <v>0.308</v>
      </c>
      <c r="M1310" s="8">
        <f>IF(F1310&gt;Päälaskenta!D$24,(Päälaskenta!C$20+(Päälaskenta!E$20*(Kaksitasouoma_matriisi!F1310-Päälaskenta!D$24)))*(Kaksitasouoma_matriisi!F1310-Päälaskenta!D$24),0)</f>
        <v>1.682296</v>
      </c>
      <c r="N1310" s="8">
        <f>IF(F1310&gt;Päälaskenta!D$24,(2*SQRT((POWER((F1310-Päälaskenta!D$24),2))+POWER(Päälaskenta!E$20*(F1310-Päälaskenta!D$24),2))+Päälaskenta!C$20),0)</f>
        <v>6.11050979284291</v>
      </c>
      <c r="O1310" s="8">
        <f t="shared" si="329"/>
        <v>0.27531189001127698</v>
      </c>
      <c r="P1310" s="8">
        <f>IF(Päälaskenta!$C$29,IF(L1310&gt;Päälaskenta!$F$28,Kaksitasouoma_matriisi!AQ1310,Kaksitasouoma_matriisi!AR1310),Päälaskenta!$F$20)</f>
        <v>0.12</v>
      </c>
      <c r="Q1310" s="8">
        <f t="shared" si="330"/>
        <v>5.9329562362675796</v>
      </c>
      <c r="R1310" s="8">
        <f t="shared" si="324"/>
        <v>0.55848902292718405</v>
      </c>
      <c r="S1310" s="8">
        <f t="shared" si="331"/>
        <v>0.33198023589616998</v>
      </c>
      <c r="U1310" s="93">
        <f>IF(F1310&gt;Päälaskenta!D$24,Päälaskenta!H$24+L1310*Päälaskenta!G$24,F1310*Päälaskenta!C$24 + F1310*F1310*Päälaskenta!E$24)</f>
        <v>1.9292</v>
      </c>
      <c r="V1310" s="8">
        <f>IF(F1310&gt;Päälaskenta!D$24,2*SQRT(POWER(Päälaskenta!D$24,2)+POWER(Päälaskenta!E$24*Päälaskenta!D$24,2))+Päälaskenta!C$24,(2*SQRT((POWER(F1310,2))+POWER(Päälaskenta!E$24*F1310,2))+Päälaskenta!C$24))</f>
        <v>2.9798989873223301</v>
      </c>
      <c r="W1310" s="8">
        <f t="shared" si="332"/>
        <v>0.64740449532268696</v>
      </c>
      <c r="X1310" s="8">
        <f>Päälaskenta!F$24</f>
        <v>7.0000000000000007E-2</v>
      </c>
      <c r="Y1310" s="8">
        <f t="shared" si="333"/>
        <v>20.625113809457901</v>
      </c>
      <c r="Z1310" s="8">
        <f t="shared" si="325"/>
        <v>1.9415109770728201</v>
      </c>
      <c r="AA1310" s="8">
        <f t="shared" si="334"/>
        <v>1.0063813897329601</v>
      </c>
      <c r="AC1310" s="8">
        <f t="shared" si="326"/>
        <v>0.10360965354042</v>
      </c>
      <c r="AE1310" s="8">
        <v>1308</v>
      </c>
      <c r="AF1310" s="8">
        <f t="shared" si="320"/>
        <v>26.558070045725501</v>
      </c>
      <c r="AG1310" s="8">
        <f t="shared" si="327"/>
        <v>8.8610868525028103E-3</v>
      </c>
      <c r="AJ1310" s="132">
        <f>IF(Päälaskenta!$F$28&lt;Kaksitasouoma_matriisi!L1310,Päälaskenta!$C$20*Päälaskenta!$F$28,Päälaskenta!$C$20*Kaksitasouoma_matriisi!L1310)</f>
        <v>1.54</v>
      </c>
      <c r="AK1310" s="134">
        <f>SQRT(Päälaskenta!$D$20^2+(Päälaskenta!$D$20/(1/Päälaskenta!$E$20))^2)</f>
        <v>1.8029999999999999</v>
      </c>
      <c r="AL1310" s="134">
        <f>IF(Päälaskenta!$F$28&lt;Kaksitasouoma_matriisi!L1310,AK1310*Päälaskenta!$F$28*COS(ATAN(1/Päälaskenta!$E$20)),AK1310*Kaksitasouoma_matriisi!L1310*COS(ATAN(1/Päälaskenta!$E$20)))</f>
        <v>0.46200000000000002</v>
      </c>
      <c r="AM1310" s="134"/>
      <c r="AN1310" s="134">
        <f t="shared" si="335"/>
        <v>2.0019999999999998</v>
      </c>
      <c r="AO1310" s="8">
        <f t="shared" si="328"/>
        <v>0.55415617128463501</v>
      </c>
      <c r="AP1310" s="134">
        <f>Refererenssiarvoja!$B$16*H1310^(1/6)/(Refererenssiarvoja!$B$15^0.5)*(Päälaskenta!$G$28/2)^0.5*(1-AO1310)^(-1.5)</f>
        <v>0.14599999999999999</v>
      </c>
      <c r="AQ1310" s="8">
        <f>Refererenssiarvoja!$B$16*Kaksitasouoma_matriisi!O1310^(1/6)/(SQRT((2*Refererenssiarvoja!$B$15)/(Päälaskenta!$F$31*Päälaskenta!$G$31*Päälaskenta!$F$28))+SQRT(Refererenssiarvoja!$B$15)/Refererenssiarvoja!$B$17*LN(Kaksitasouoma_matriisi!L1310/Päälaskenta!$F$28))</f>
        <v>-0.44490063036879401</v>
      </c>
      <c r="AR1310" s="8">
        <f>Refererenssiarvoja!$B$16*Kaksitasouoma_matriisi!O1310^(1/6)/(SQRT((2*Refererenssiarvoja!$B$15)/(Päälaskenta!$F$31*Päälaskenta!$G$31*L1310)))</f>
        <v>0.319568049086904</v>
      </c>
    </row>
    <row r="1311" spans="1:44" x14ac:dyDescent="0.2">
      <c r="A1311" s="8">
        <v>1309</v>
      </c>
      <c r="B1311" s="8">
        <f>IF(Päälaskenta!C$7,Päälaskenta!E$7,Päälaskenta!G$5)</f>
        <v>2.5</v>
      </c>
      <c r="C1311" s="56">
        <v>0.69099999999999995</v>
      </c>
      <c r="D1311" s="93">
        <f t="shared" si="321"/>
        <v>3.6179000000000001</v>
      </c>
      <c r="E1311" s="8">
        <f>IF(Päälaskenta!$C$26,Kaksitasouoma_matriisi!AP1311,Kaksitasouoma_matriisi!AC1311)</f>
        <v>0.103616151906535</v>
      </c>
      <c r="F1311" s="56">
        <f>IF(D1311&lt;Päälaskenta!H$24,(SQRT(POWER(Päälaskenta!C$24/(2*Päälaskenta!E$24),2)+(D1311/Päälaskenta!E$24))-Päälaskenta!C$24/(2*Päälaskenta!E$24)),IF(D1311=Päälaskenta!H$24,Päälaskenta!D$24,Päälaskenta!D$24+(SQRT(POWER((Päälaskenta!C$20+Päälaskenta!G$24)/(2*Päälaskenta!E$20),2)+((D1311-Päälaskenta!H$24)/Päälaskenta!E$20))-(Päälaskenta!C$20+Päälaskenta!G$24)/(2*Päälaskenta!E$20))))</f>
        <v>1.0089999999999999</v>
      </c>
      <c r="G1311" s="57">
        <f>IF(F1311&gt;Päälaskenta!D$24,(2*SQRT((POWER(Päälaskenta!D$24,2))+POWER(Päälaskenta!E$24*Päälaskenta!D$24,2))+Päälaskenta!C$24)+(2*SQRT((POWER((F1311-Päälaskenta!D$24),2))+POWER(Päälaskenta!E$20*(F1311-Päälaskenta!D$24),2))+Päälaskenta!C$20),(2*SQRT((POWER(F1311,2))+POWER(Päälaskenta!E$24*F1311,2))+Päälaskenta!C$24))</f>
        <v>9.09</v>
      </c>
      <c r="H1311" s="57">
        <f t="shared" si="322"/>
        <v>0.4</v>
      </c>
      <c r="I1311" s="62">
        <f t="shared" si="323"/>
        <v>1.7394E-2</v>
      </c>
      <c r="J1311" s="8">
        <f>IF(F1311&lt;Päälaskenta!$D$24,0,Kaksitasouoma_matriisi!F1311-Päälaskenta!$D$24)</f>
        <v>0.309</v>
      </c>
      <c r="L1311" s="8">
        <f>IF(F1311&gt;Päälaskenta!D$24,F1311-Päälaskenta!D$24,0)</f>
        <v>0.309</v>
      </c>
      <c r="M1311" s="8">
        <f>IF(F1311&gt;Päälaskenta!D$24,(Päälaskenta!C$20+(Päälaskenta!E$20*(Kaksitasouoma_matriisi!F1311-Päälaskenta!D$24)))*(Kaksitasouoma_matriisi!F1311-Päälaskenta!D$24),0)</f>
        <v>1.6882215</v>
      </c>
      <c r="N1311" s="8">
        <f>IF(F1311&gt;Päälaskenta!D$24,(2*SQRT((POWER((F1311-Päälaskenta!D$24),2))+POWER(Päälaskenta!E$20*(F1311-Päälaskenta!D$24),2))+Päälaskenta!C$20),0)</f>
        <v>6.1141153441183702</v>
      </c>
      <c r="O1311" s="8">
        <f t="shared" si="329"/>
        <v>0.276118686838976</v>
      </c>
      <c r="P1311" s="8">
        <f>IF(Päälaskenta!$C$29,IF(L1311&gt;Päälaskenta!$F$28,Kaksitasouoma_matriisi!AQ1311,Kaksitasouoma_matriisi!AR1311),Päälaskenta!$F$20)</f>
        <v>0.12</v>
      </c>
      <c r="Q1311" s="8">
        <f t="shared" si="330"/>
        <v>5.9654798119697396</v>
      </c>
      <c r="R1311" s="8">
        <f t="shared" si="324"/>
        <v>0.55996280193951198</v>
      </c>
      <c r="S1311" s="8">
        <f t="shared" si="331"/>
        <v>0.33168799351241102</v>
      </c>
      <c r="U1311" s="93">
        <f>IF(F1311&gt;Päälaskenta!D$24,Päälaskenta!H$24+L1311*Päälaskenta!G$24,F1311*Päälaskenta!C$24 + F1311*F1311*Päälaskenta!E$24)</f>
        <v>1.9316</v>
      </c>
      <c r="V1311" s="8">
        <f>IF(F1311&gt;Päälaskenta!D$24,2*SQRT(POWER(Päälaskenta!D$24,2)+POWER(Päälaskenta!E$24*Päälaskenta!D$24,2))+Päälaskenta!C$24,(2*SQRT((POWER(F1311,2))+POWER(Päälaskenta!E$24*F1311,2))+Päälaskenta!C$24))</f>
        <v>2.9798989873223301</v>
      </c>
      <c r="W1311" s="8">
        <f t="shared" si="332"/>
        <v>0.64820989175062305</v>
      </c>
      <c r="X1311" s="8">
        <f>Päälaskenta!F$24</f>
        <v>7.0000000000000007E-2</v>
      </c>
      <c r="Y1311" s="8">
        <f t="shared" si="333"/>
        <v>20.6678956163062</v>
      </c>
      <c r="Z1311" s="8">
        <f t="shared" si="325"/>
        <v>1.94003719806049</v>
      </c>
      <c r="AA1311" s="8">
        <f t="shared" si="334"/>
        <v>1.00436798408599</v>
      </c>
      <c r="AC1311" s="8">
        <f t="shared" si="326"/>
        <v>0.103616151906535</v>
      </c>
      <c r="AE1311" s="8">
        <v>1309</v>
      </c>
      <c r="AF1311" s="8">
        <f t="shared" si="320"/>
        <v>26.633375428275901</v>
      </c>
      <c r="AG1311" s="8">
        <f t="shared" si="327"/>
        <v>8.8110485713712404E-3</v>
      </c>
      <c r="AJ1311" s="132">
        <f>IF(Päälaskenta!$F$28&lt;Kaksitasouoma_matriisi!L1311,Päälaskenta!$C$20*Päälaskenta!$F$28,Päälaskenta!$C$20*Kaksitasouoma_matriisi!L1311)</f>
        <v>1.5449999999999999</v>
      </c>
      <c r="AK1311" s="134">
        <f>SQRT(Päälaskenta!$D$20^2+(Päälaskenta!$D$20/(1/Päälaskenta!$E$20))^2)</f>
        <v>1.8029999999999999</v>
      </c>
      <c r="AL1311" s="134">
        <f>IF(Päälaskenta!$F$28&lt;Kaksitasouoma_matriisi!L1311,AK1311*Päälaskenta!$F$28*COS(ATAN(1/Päälaskenta!$E$20)),AK1311*Kaksitasouoma_matriisi!L1311*COS(ATAN(1/Päälaskenta!$E$20)))</f>
        <v>0.46400000000000002</v>
      </c>
      <c r="AM1311" s="134"/>
      <c r="AN1311" s="134">
        <f t="shared" si="335"/>
        <v>2.0089999999999999</v>
      </c>
      <c r="AO1311" s="8">
        <f t="shared" si="328"/>
        <v>0.55529450786367796</v>
      </c>
      <c r="AP1311" s="134">
        <f>Refererenssiarvoja!$B$16*H1311^(1/6)/(Refererenssiarvoja!$B$15^0.5)*(Päälaskenta!$G$28/2)^0.5*(1-AO1311)^(-1.5)</f>
        <v>0.14599999999999999</v>
      </c>
      <c r="AQ1311" s="8">
        <f>Refererenssiarvoja!$B$16*Kaksitasouoma_matriisi!O1311^(1/6)/(SQRT((2*Refererenssiarvoja!$B$15)/(Päälaskenta!$F$31*Päälaskenta!$G$31*Päälaskenta!$F$28))+SQRT(Refererenssiarvoja!$B$15)/Refererenssiarvoja!$B$17*LN(Kaksitasouoma_matriisi!L1311/Päälaskenta!$F$28))</f>
        <v>-0.45143804429296502</v>
      </c>
      <c r="AR1311" s="8">
        <f>Refererenssiarvoja!$B$16*Kaksitasouoma_matriisi!O1311^(1/6)/(SQRT((2*Refererenssiarvoja!$B$15)/(Päälaskenta!$F$31*Päälaskenta!$G$31*L1311)))</f>
        <v>0.320242552065922</v>
      </c>
    </row>
    <row r="1312" spans="1:44" x14ac:dyDescent="0.2">
      <c r="A1312" s="8">
        <v>1310</v>
      </c>
      <c r="B1312" s="8">
        <f>IF(Päälaskenta!C$7,Päälaskenta!E$7,Päälaskenta!G$5)</f>
        <v>2.5</v>
      </c>
      <c r="C1312" s="56">
        <v>0.69</v>
      </c>
      <c r="D1312" s="93">
        <f t="shared" si="321"/>
        <v>3.6232000000000002</v>
      </c>
      <c r="E1312" s="8">
        <f>IF(Päälaskenta!$C$26,Kaksitasouoma_matriisi!AP1312,Kaksitasouoma_matriisi!AC1312)</f>
        <v>0.103616151906535</v>
      </c>
      <c r="F1312" s="56">
        <f>IF(D1312&lt;Päälaskenta!H$24,(SQRT(POWER(Päälaskenta!C$24/(2*Päälaskenta!E$24),2)+(D1312/Päälaskenta!E$24))-Päälaskenta!C$24/(2*Päälaskenta!E$24)),IF(D1312=Päälaskenta!H$24,Päälaskenta!D$24,Päälaskenta!D$24+(SQRT(POWER((Päälaskenta!C$20+Päälaskenta!G$24)/(2*Päälaskenta!E$20),2)+((D1312-Päälaskenta!H$24)/Päälaskenta!E$20))-(Päälaskenta!C$20+Päälaskenta!G$24)/(2*Päälaskenta!E$20))))</f>
        <v>1.0089999999999999</v>
      </c>
      <c r="G1312" s="57">
        <f>IF(F1312&gt;Päälaskenta!D$24,(2*SQRT((POWER(Päälaskenta!D$24,2))+POWER(Päälaskenta!E$24*Päälaskenta!D$24,2))+Päälaskenta!C$24)+(2*SQRT((POWER((F1312-Päälaskenta!D$24),2))+POWER(Päälaskenta!E$20*(F1312-Päälaskenta!D$24),2))+Päälaskenta!C$20),(2*SQRT((POWER(F1312,2))+POWER(Päälaskenta!E$24*F1312,2))+Päälaskenta!C$24))</f>
        <v>9.09</v>
      </c>
      <c r="H1312" s="57">
        <f t="shared" si="322"/>
        <v>0.4</v>
      </c>
      <c r="I1312" s="62">
        <f t="shared" si="323"/>
        <v>1.7343999999999998E-2</v>
      </c>
      <c r="J1312" s="8">
        <f>IF(F1312&lt;Päälaskenta!$D$24,0,Kaksitasouoma_matriisi!F1312-Päälaskenta!$D$24)</f>
        <v>0.309</v>
      </c>
      <c r="L1312" s="8">
        <f>IF(F1312&gt;Päälaskenta!D$24,F1312-Päälaskenta!D$24,0)</f>
        <v>0.309</v>
      </c>
      <c r="M1312" s="8">
        <f>IF(F1312&gt;Päälaskenta!D$24,(Päälaskenta!C$20+(Päälaskenta!E$20*(Kaksitasouoma_matriisi!F1312-Päälaskenta!D$24)))*(Kaksitasouoma_matriisi!F1312-Päälaskenta!D$24),0)</f>
        <v>1.6882215</v>
      </c>
      <c r="N1312" s="8">
        <f>IF(F1312&gt;Päälaskenta!D$24,(2*SQRT((POWER((F1312-Päälaskenta!D$24),2))+POWER(Päälaskenta!E$20*(F1312-Päälaskenta!D$24),2))+Päälaskenta!C$20),0)</f>
        <v>6.1141153441183702</v>
      </c>
      <c r="O1312" s="8">
        <f t="shared" si="329"/>
        <v>0.276118686838976</v>
      </c>
      <c r="P1312" s="8">
        <f>IF(Päälaskenta!$C$29,IF(L1312&gt;Päälaskenta!$F$28,Kaksitasouoma_matriisi!AQ1312,Kaksitasouoma_matriisi!AR1312),Päälaskenta!$F$20)</f>
        <v>0.12</v>
      </c>
      <c r="Q1312" s="8">
        <f t="shared" si="330"/>
        <v>5.9654798119697396</v>
      </c>
      <c r="R1312" s="8">
        <f t="shared" si="324"/>
        <v>0.55996280193951198</v>
      </c>
      <c r="S1312" s="8">
        <f t="shared" si="331"/>
        <v>0.33168799351241102</v>
      </c>
      <c r="U1312" s="93">
        <f>IF(F1312&gt;Päälaskenta!D$24,Päälaskenta!H$24+L1312*Päälaskenta!G$24,F1312*Päälaskenta!C$24 + F1312*F1312*Päälaskenta!E$24)</f>
        <v>1.9316</v>
      </c>
      <c r="V1312" s="8">
        <f>IF(F1312&gt;Päälaskenta!D$24,2*SQRT(POWER(Päälaskenta!D$24,2)+POWER(Päälaskenta!E$24*Päälaskenta!D$24,2))+Päälaskenta!C$24,(2*SQRT((POWER(F1312,2))+POWER(Päälaskenta!E$24*F1312,2))+Päälaskenta!C$24))</f>
        <v>2.9798989873223301</v>
      </c>
      <c r="W1312" s="8">
        <f t="shared" si="332"/>
        <v>0.64820989175062305</v>
      </c>
      <c r="X1312" s="8">
        <f>Päälaskenta!F$24</f>
        <v>7.0000000000000007E-2</v>
      </c>
      <c r="Y1312" s="8">
        <f t="shared" si="333"/>
        <v>20.6678956163062</v>
      </c>
      <c r="Z1312" s="8">
        <f t="shared" si="325"/>
        <v>1.94003719806049</v>
      </c>
      <c r="AA1312" s="8">
        <f t="shared" si="334"/>
        <v>1.00436798408599</v>
      </c>
      <c r="AC1312" s="8">
        <f t="shared" si="326"/>
        <v>0.103616151906535</v>
      </c>
      <c r="AE1312" s="8">
        <v>1310</v>
      </c>
      <c r="AF1312" s="8">
        <f t="shared" si="320"/>
        <v>26.633375428275901</v>
      </c>
      <c r="AG1312" s="8">
        <f t="shared" si="327"/>
        <v>8.8110485713712404E-3</v>
      </c>
      <c r="AJ1312" s="132">
        <f>IF(Päälaskenta!$F$28&lt;Kaksitasouoma_matriisi!L1312,Päälaskenta!$C$20*Päälaskenta!$F$28,Päälaskenta!$C$20*Kaksitasouoma_matriisi!L1312)</f>
        <v>1.5449999999999999</v>
      </c>
      <c r="AK1312" s="134">
        <f>SQRT(Päälaskenta!$D$20^2+(Päälaskenta!$D$20/(1/Päälaskenta!$E$20))^2)</f>
        <v>1.8029999999999999</v>
      </c>
      <c r="AL1312" s="134">
        <f>IF(Päälaskenta!$F$28&lt;Kaksitasouoma_matriisi!L1312,AK1312*Päälaskenta!$F$28*COS(ATAN(1/Päälaskenta!$E$20)),AK1312*Kaksitasouoma_matriisi!L1312*COS(ATAN(1/Päälaskenta!$E$20)))</f>
        <v>0.46400000000000002</v>
      </c>
      <c r="AM1312" s="134"/>
      <c r="AN1312" s="134">
        <f t="shared" si="335"/>
        <v>2.0089999999999999</v>
      </c>
      <c r="AO1312" s="8">
        <f t="shared" si="328"/>
        <v>0.55448222565687799</v>
      </c>
      <c r="AP1312" s="134">
        <f>Refererenssiarvoja!$B$16*H1312^(1/6)/(Refererenssiarvoja!$B$15^0.5)*(Päälaskenta!$G$28/2)^0.5*(1-AO1312)^(-1.5)</f>
        <v>0.14599999999999999</v>
      </c>
      <c r="AQ1312" s="8">
        <f>Refererenssiarvoja!$B$16*Kaksitasouoma_matriisi!O1312^(1/6)/(SQRT((2*Refererenssiarvoja!$B$15)/(Päälaskenta!$F$31*Päälaskenta!$G$31*Päälaskenta!$F$28))+SQRT(Refererenssiarvoja!$B$15)/Refererenssiarvoja!$B$17*LN(Kaksitasouoma_matriisi!L1312/Päälaskenta!$F$28))</f>
        <v>-0.45143804429296502</v>
      </c>
      <c r="AR1312" s="8">
        <f>Refererenssiarvoja!$B$16*Kaksitasouoma_matriisi!O1312^(1/6)/(SQRT((2*Refererenssiarvoja!$B$15)/(Päälaskenta!$F$31*Päälaskenta!$G$31*L1312)))</f>
        <v>0.320242552065922</v>
      </c>
    </row>
    <row r="1313" spans="1:44" x14ac:dyDescent="0.2">
      <c r="A1313" s="8">
        <v>1311</v>
      </c>
      <c r="B1313" s="8">
        <f>IF(Päälaskenta!C$7,Päälaskenta!E$7,Päälaskenta!G$5)</f>
        <v>2.5</v>
      </c>
      <c r="C1313" s="56">
        <v>0.68899999999999995</v>
      </c>
      <c r="D1313" s="93">
        <f t="shared" si="321"/>
        <v>3.6284000000000001</v>
      </c>
      <c r="E1313" s="8">
        <f>IF(Päälaskenta!$C$26,Kaksitasouoma_matriisi!AP1313,Kaksitasouoma_matriisi!AC1313)</f>
        <v>0.10362264512181001</v>
      </c>
      <c r="F1313" s="56">
        <f>IF(D1313&lt;Päälaskenta!H$24,(SQRT(POWER(Päälaskenta!C$24/(2*Päälaskenta!E$24),2)+(D1313/Päälaskenta!E$24))-Päälaskenta!C$24/(2*Päälaskenta!E$24)),IF(D1313=Päälaskenta!H$24,Päälaskenta!D$24,Päälaskenta!D$24+(SQRT(POWER((Päälaskenta!C$20+Päälaskenta!G$24)/(2*Päälaskenta!E$20),2)+((D1313-Päälaskenta!H$24)/Päälaskenta!E$20))-(Päälaskenta!C$20+Päälaskenta!G$24)/(2*Päälaskenta!E$20))))</f>
        <v>1.01</v>
      </c>
      <c r="G1313" s="57">
        <f>IF(F1313&gt;Päälaskenta!D$24,(2*SQRT((POWER(Päälaskenta!D$24,2))+POWER(Päälaskenta!E$24*Päälaskenta!D$24,2))+Päälaskenta!C$24)+(2*SQRT((POWER((F1313-Päälaskenta!D$24),2))+POWER(Päälaskenta!E$20*(F1313-Päälaskenta!D$24),2))+Päälaskenta!C$20),(2*SQRT((POWER(F1313,2))+POWER(Päälaskenta!E$24*F1313,2))+Päälaskenta!C$24))</f>
        <v>9.1</v>
      </c>
      <c r="H1313" s="57">
        <f t="shared" si="322"/>
        <v>0.4</v>
      </c>
      <c r="I1313" s="62">
        <f t="shared" si="323"/>
        <v>1.7295999999999999E-2</v>
      </c>
      <c r="J1313" s="8">
        <f>IF(F1313&lt;Päälaskenta!$D$24,0,Kaksitasouoma_matriisi!F1313-Päälaskenta!$D$24)</f>
        <v>0.31</v>
      </c>
      <c r="L1313" s="8">
        <f>IF(F1313&gt;Päälaskenta!D$24,F1313-Päälaskenta!D$24,0)</f>
        <v>0.31</v>
      </c>
      <c r="M1313" s="8">
        <f>IF(F1313&gt;Päälaskenta!D$24,(Päälaskenta!C$20+(Päälaskenta!E$20*(Kaksitasouoma_matriisi!F1313-Päälaskenta!D$24)))*(Kaksitasouoma_matriisi!F1313-Päälaskenta!D$24),0)</f>
        <v>1.69415</v>
      </c>
      <c r="N1313" s="8">
        <f>IF(F1313&gt;Päälaskenta!D$24,(2*SQRT((POWER((F1313-Päälaskenta!D$24),2))+POWER(Päälaskenta!E$20*(F1313-Päälaskenta!D$24),2))+Päälaskenta!C$20),0)</f>
        <v>6.1177208953938402</v>
      </c>
      <c r="O1313" s="8">
        <f t="shared" si="329"/>
        <v>0.27692502305483702</v>
      </c>
      <c r="P1313" s="8">
        <f>IF(Päälaskenta!$C$29,IF(L1313&gt;Päälaskenta!$F$28,Kaksitasouoma_matriisi!AQ1313,Kaksitasouoma_matriisi!AR1313),Päälaskenta!$F$20)</f>
        <v>0.12</v>
      </c>
      <c r="Q1313" s="8">
        <f t="shared" si="330"/>
        <v>5.9980776133109899</v>
      </c>
      <c r="R1313" s="8">
        <f t="shared" si="324"/>
        <v>0.56143291249754801</v>
      </c>
      <c r="S1313" s="8">
        <f t="shared" si="331"/>
        <v>0.33139504323557401</v>
      </c>
      <c r="U1313" s="93">
        <f>IF(F1313&gt;Päälaskenta!D$24,Päälaskenta!H$24+L1313*Päälaskenta!G$24,F1313*Päälaskenta!C$24 + F1313*F1313*Päälaskenta!E$24)</f>
        <v>1.9339999999999999</v>
      </c>
      <c r="V1313" s="8">
        <f>IF(F1313&gt;Päälaskenta!D$24,2*SQRT(POWER(Päälaskenta!D$24,2)+POWER(Päälaskenta!E$24*Päälaskenta!D$24,2))+Päälaskenta!C$24,(2*SQRT((POWER(F1313,2))+POWER(Päälaskenta!E$24*F1313,2))+Päälaskenta!C$24))</f>
        <v>2.9798989873223301</v>
      </c>
      <c r="W1313" s="8">
        <f t="shared" si="332"/>
        <v>0.64901528817856002</v>
      </c>
      <c r="X1313" s="8">
        <f>Päälaskenta!F$24</f>
        <v>7.0000000000000007E-2</v>
      </c>
      <c r="Y1313" s="8">
        <f t="shared" si="333"/>
        <v>20.710712875246202</v>
      </c>
      <c r="Z1313" s="8">
        <f t="shared" si="325"/>
        <v>1.9385670875024501</v>
      </c>
      <c r="AA1313" s="8">
        <f t="shared" si="334"/>
        <v>1.00236147233839</v>
      </c>
      <c r="AC1313" s="8">
        <f t="shared" si="326"/>
        <v>0.10362264512181001</v>
      </c>
      <c r="AE1313" s="8">
        <v>1311</v>
      </c>
      <c r="AF1313" s="8">
        <f t="shared" si="320"/>
        <v>26.708790488557199</v>
      </c>
      <c r="AG1313" s="8">
        <f t="shared" si="327"/>
        <v>8.7613609872812803E-3</v>
      </c>
      <c r="AJ1313" s="132">
        <f>IF(Päälaskenta!$F$28&lt;Kaksitasouoma_matriisi!L1313,Päälaskenta!$C$20*Päälaskenta!$F$28,Päälaskenta!$C$20*Kaksitasouoma_matriisi!L1313)</f>
        <v>1.55</v>
      </c>
      <c r="AK1313" s="134">
        <f>SQRT(Päälaskenta!$D$20^2+(Päälaskenta!$D$20/(1/Päälaskenta!$E$20))^2)</f>
        <v>1.8029999999999999</v>
      </c>
      <c r="AL1313" s="134">
        <f>IF(Päälaskenta!$F$28&lt;Kaksitasouoma_matriisi!L1313,AK1313*Päälaskenta!$F$28*COS(ATAN(1/Päälaskenta!$E$20)),AK1313*Kaksitasouoma_matriisi!L1313*COS(ATAN(1/Päälaskenta!$E$20)))</f>
        <v>0.46500000000000002</v>
      </c>
      <c r="AM1313" s="134"/>
      <c r="AN1313" s="134">
        <f t="shared" si="335"/>
        <v>2.0150000000000001</v>
      </c>
      <c r="AO1313" s="8">
        <f t="shared" si="328"/>
        <v>0.55534119722191599</v>
      </c>
      <c r="AP1313" s="134">
        <f>Refererenssiarvoja!$B$16*H1313^(1/6)/(Refererenssiarvoja!$B$15^0.5)*(Päälaskenta!$G$28/2)^0.5*(1-AO1313)^(-1.5)</f>
        <v>0.14599999999999999</v>
      </c>
      <c r="AQ1313" s="8">
        <f>Refererenssiarvoja!$B$16*Kaksitasouoma_matriisi!O1313^(1/6)/(SQRT((2*Refererenssiarvoja!$B$15)/(Päälaskenta!$F$31*Päälaskenta!$G$31*Päälaskenta!$F$28))+SQRT(Refererenssiarvoja!$B$15)/Refererenssiarvoja!$B$17*LN(Kaksitasouoma_matriisi!L1313/Päälaskenta!$F$28))</f>
        <v>-0.45814179484739098</v>
      </c>
      <c r="AR1313" s="8">
        <f>Refererenssiarvoja!$B$16*Kaksitasouoma_matriisi!O1313^(1/6)/(SQRT((2*Refererenssiarvoja!$B$15)/(Päälaskenta!$F$31*Päälaskenta!$G$31*L1313)))</f>
        <v>0.32091625254894701</v>
      </c>
    </row>
    <row r="1314" spans="1:44" x14ac:dyDescent="0.2">
      <c r="A1314" s="8">
        <v>1312</v>
      </c>
      <c r="B1314" s="8">
        <f>IF(Päälaskenta!C$7,Päälaskenta!E$7,Päälaskenta!G$5)</f>
        <v>2.5</v>
      </c>
      <c r="C1314" s="56">
        <v>0.68799999999999994</v>
      </c>
      <c r="D1314" s="93">
        <f t="shared" si="321"/>
        <v>3.6337000000000002</v>
      </c>
      <c r="E1314" s="8">
        <f>IF(Päälaskenta!$C$26,Kaksitasouoma_matriisi!AP1314,Kaksitasouoma_matriisi!AC1314)</f>
        <v>0.103629133192367</v>
      </c>
      <c r="F1314" s="56">
        <f>IF(D1314&lt;Päälaskenta!H$24,(SQRT(POWER(Päälaskenta!C$24/(2*Päälaskenta!E$24),2)+(D1314/Päälaskenta!E$24))-Päälaskenta!C$24/(2*Päälaskenta!E$24)),IF(D1314=Päälaskenta!H$24,Päälaskenta!D$24,Päälaskenta!D$24+(SQRT(POWER((Päälaskenta!C$20+Päälaskenta!G$24)/(2*Päälaskenta!E$20),2)+((D1314-Päälaskenta!H$24)/Päälaskenta!E$20))-(Päälaskenta!C$20+Päälaskenta!G$24)/(2*Päälaskenta!E$20))))</f>
        <v>1.0109999999999999</v>
      </c>
      <c r="G1314" s="57">
        <f>IF(F1314&gt;Päälaskenta!D$24,(2*SQRT((POWER(Päälaskenta!D$24,2))+POWER(Päälaskenta!E$24*Päälaskenta!D$24,2))+Päälaskenta!C$24)+(2*SQRT((POWER((F1314-Päälaskenta!D$24),2))+POWER(Päälaskenta!E$20*(F1314-Päälaskenta!D$24),2))+Päälaskenta!C$20),(2*SQRT((POWER(F1314,2))+POWER(Päälaskenta!E$24*F1314,2))+Päälaskenta!C$24))</f>
        <v>9.1</v>
      </c>
      <c r="H1314" s="57">
        <f t="shared" si="322"/>
        <v>0.4</v>
      </c>
      <c r="I1314" s="62">
        <f t="shared" si="323"/>
        <v>1.7247999999999999E-2</v>
      </c>
      <c r="J1314" s="8">
        <f>IF(F1314&lt;Päälaskenta!$D$24,0,Kaksitasouoma_matriisi!F1314-Päälaskenta!$D$24)</f>
        <v>0.311</v>
      </c>
      <c r="L1314" s="8">
        <f>IF(F1314&gt;Päälaskenta!D$24,F1314-Päälaskenta!D$24,0)</f>
        <v>0.311</v>
      </c>
      <c r="M1314" s="8">
        <f>IF(F1314&gt;Päälaskenta!D$24,(Päälaskenta!C$20+(Päälaskenta!E$20*(Kaksitasouoma_matriisi!F1314-Päälaskenta!D$24)))*(Kaksitasouoma_matriisi!F1314-Päälaskenta!D$24),0)</f>
        <v>1.7000815</v>
      </c>
      <c r="N1314" s="8">
        <f>IF(F1314&gt;Päälaskenta!D$24,(2*SQRT((POWER((F1314-Päälaskenta!D$24),2))+POWER(Päälaskenta!E$20*(F1314-Päälaskenta!D$24),2))+Päälaskenta!C$20),0)</f>
        <v>6.1213264466692996</v>
      </c>
      <c r="O1314" s="8">
        <f t="shared" si="329"/>
        <v>0.27773089947278301</v>
      </c>
      <c r="P1314" s="8">
        <f>IF(Päälaskenta!$C$29,IF(L1314&gt;Päälaskenta!$F$28,Kaksitasouoma_matriisi!AQ1314,Kaksitasouoma_matriisi!AR1314),Päälaskenta!$F$20)</f>
        <v>0.12</v>
      </c>
      <c r="Q1314" s="8">
        <f t="shared" si="330"/>
        <v>6.0307495885464801</v>
      </c>
      <c r="R1314" s="8">
        <f t="shared" si="324"/>
        <v>0.56289936409483898</v>
      </c>
      <c r="S1314" s="8">
        <f t="shared" si="331"/>
        <v>0.331101399606336</v>
      </c>
      <c r="U1314" s="93">
        <f>IF(F1314&gt;Päälaskenta!D$24,Päälaskenta!H$24+L1314*Päälaskenta!G$24,F1314*Päälaskenta!C$24 + F1314*F1314*Päälaskenta!E$24)</f>
        <v>1.9363999999999999</v>
      </c>
      <c r="V1314" s="8">
        <f>IF(F1314&gt;Päälaskenta!D$24,2*SQRT(POWER(Päälaskenta!D$24,2)+POWER(Päälaskenta!E$24*Päälaskenta!D$24,2))+Päälaskenta!C$24,(2*SQRT((POWER(F1314,2))+POWER(Päälaskenta!E$24*F1314,2))+Päälaskenta!C$24))</f>
        <v>2.9798989873223301</v>
      </c>
      <c r="W1314" s="8">
        <f t="shared" si="332"/>
        <v>0.649820684606496</v>
      </c>
      <c r="X1314" s="8">
        <f>Päälaskenta!F$24</f>
        <v>7.0000000000000007E-2</v>
      </c>
      <c r="Y1314" s="8">
        <f t="shared" si="333"/>
        <v>20.753565571607101</v>
      </c>
      <c r="Z1314" s="8">
        <f t="shared" si="325"/>
        <v>1.9371006359051599</v>
      </c>
      <c r="AA1314" s="8">
        <f t="shared" si="334"/>
        <v>1.0003618239543299</v>
      </c>
      <c r="AC1314" s="8">
        <f t="shared" si="326"/>
        <v>0.103629133192367</v>
      </c>
      <c r="AE1314" s="8">
        <v>1312</v>
      </c>
      <c r="AF1314" s="8">
        <f t="shared" si="320"/>
        <v>26.7843151601536</v>
      </c>
      <c r="AG1314" s="8">
        <f t="shared" si="327"/>
        <v>8.7120212151383207E-3</v>
      </c>
      <c r="AJ1314" s="132">
        <f>IF(Päälaskenta!$F$28&lt;Kaksitasouoma_matriisi!L1314,Päälaskenta!$C$20*Päälaskenta!$F$28,Päälaskenta!$C$20*Kaksitasouoma_matriisi!L1314)</f>
        <v>1.5549999999999999</v>
      </c>
      <c r="AK1314" s="134">
        <f>SQRT(Päälaskenta!$D$20^2+(Päälaskenta!$D$20/(1/Päälaskenta!$E$20))^2)</f>
        <v>1.8029999999999999</v>
      </c>
      <c r="AL1314" s="134">
        <f>IF(Päälaskenta!$F$28&lt;Kaksitasouoma_matriisi!L1314,AK1314*Päälaskenta!$F$28*COS(ATAN(1/Päälaskenta!$E$20)),AK1314*Kaksitasouoma_matriisi!L1314*COS(ATAN(1/Päälaskenta!$E$20)))</f>
        <v>0.46700000000000003</v>
      </c>
      <c r="AM1314" s="134"/>
      <c r="AN1314" s="134">
        <f t="shared" si="335"/>
        <v>2.0219999999999998</v>
      </c>
      <c r="AO1314" s="8">
        <f t="shared" si="328"/>
        <v>0.556457605195806</v>
      </c>
      <c r="AP1314" s="134">
        <f>Refererenssiarvoja!$B$16*H1314^(1/6)/(Refererenssiarvoja!$B$15^0.5)*(Päälaskenta!$G$28/2)^0.5*(1-AO1314)^(-1.5)</f>
        <v>0.14699999999999999</v>
      </c>
      <c r="AQ1314" s="8">
        <f>Refererenssiarvoja!$B$16*Kaksitasouoma_matriisi!O1314^(1/6)/(SQRT((2*Refererenssiarvoja!$B$15)/(Päälaskenta!$F$31*Päälaskenta!$G$31*Päälaskenta!$F$28))+SQRT(Refererenssiarvoja!$B$15)/Refererenssiarvoja!$B$17*LN(Kaksitasouoma_matriisi!L1314/Päälaskenta!$F$28))</f>
        <v>-0.465018346171787</v>
      </c>
      <c r="AR1314" s="8">
        <f>Refererenssiarvoja!$B$16*Kaksitasouoma_matriisi!O1314^(1/6)/(SQRT((2*Refererenssiarvoja!$B$15)/(Päälaskenta!$F$31*Päälaskenta!$G$31*L1314)))</f>
        <v>0.32158915393473297</v>
      </c>
    </row>
    <row r="1315" spans="1:44" x14ac:dyDescent="0.2">
      <c r="A1315" s="8">
        <v>1313</v>
      </c>
      <c r="B1315" s="8">
        <f>IF(Päälaskenta!C$7,Päälaskenta!E$7,Päälaskenta!G$5)</f>
        <v>2.5</v>
      </c>
      <c r="C1315" s="56">
        <v>0.68700000000000006</v>
      </c>
      <c r="D1315" s="93">
        <f t="shared" si="321"/>
        <v>3.6389999999999998</v>
      </c>
      <c r="E1315" s="8">
        <f>IF(Päälaskenta!$C$26,Kaksitasouoma_matriisi!AP1315,Kaksitasouoma_matriisi!AC1315)</f>
        <v>0.103629133192367</v>
      </c>
      <c r="F1315" s="56">
        <f>IF(D1315&lt;Päälaskenta!H$24,(SQRT(POWER(Päälaskenta!C$24/(2*Päälaskenta!E$24),2)+(D1315/Päälaskenta!E$24))-Päälaskenta!C$24/(2*Päälaskenta!E$24)),IF(D1315=Päälaskenta!H$24,Päälaskenta!D$24,Päälaskenta!D$24+(SQRT(POWER((Päälaskenta!C$20+Päälaskenta!G$24)/(2*Päälaskenta!E$20),2)+((D1315-Päälaskenta!H$24)/Päälaskenta!E$20))-(Päälaskenta!C$20+Päälaskenta!G$24)/(2*Päälaskenta!E$20))))</f>
        <v>1.0109999999999999</v>
      </c>
      <c r="G1315" s="57">
        <f>IF(F1315&gt;Päälaskenta!D$24,(2*SQRT((POWER(Päälaskenta!D$24,2))+POWER(Päälaskenta!E$24*Päälaskenta!D$24,2))+Päälaskenta!C$24)+(2*SQRT((POWER((F1315-Päälaskenta!D$24),2))+POWER(Päälaskenta!E$20*(F1315-Päälaskenta!D$24),2))+Päälaskenta!C$20),(2*SQRT((POWER(F1315,2))+POWER(Päälaskenta!E$24*F1315,2))+Päälaskenta!C$24))</f>
        <v>9.1</v>
      </c>
      <c r="H1315" s="57">
        <f t="shared" si="322"/>
        <v>0.4</v>
      </c>
      <c r="I1315" s="62">
        <f t="shared" si="323"/>
        <v>1.7197E-2</v>
      </c>
      <c r="J1315" s="8">
        <f>IF(F1315&lt;Päälaskenta!$D$24,0,Kaksitasouoma_matriisi!F1315-Päälaskenta!$D$24)</f>
        <v>0.311</v>
      </c>
      <c r="L1315" s="8">
        <f>IF(F1315&gt;Päälaskenta!D$24,F1315-Päälaskenta!D$24,0)</f>
        <v>0.311</v>
      </c>
      <c r="M1315" s="8">
        <f>IF(F1315&gt;Päälaskenta!D$24,(Päälaskenta!C$20+(Päälaskenta!E$20*(Kaksitasouoma_matriisi!F1315-Päälaskenta!D$24)))*(Kaksitasouoma_matriisi!F1315-Päälaskenta!D$24),0)</f>
        <v>1.7000815</v>
      </c>
      <c r="N1315" s="8">
        <f>IF(F1315&gt;Päälaskenta!D$24,(2*SQRT((POWER((F1315-Päälaskenta!D$24),2))+POWER(Päälaskenta!E$20*(F1315-Päälaskenta!D$24),2))+Päälaskenta!C$20),0)</f>
        <v>6.1213264466692996</v>
      </c>
      <c r="O1315" s="8">
        <f t="shared" si="329"/>
        <v>0.27773089947278301</v>
      </c>
      <c r="P1315" s="8">
        <f>IF(Päälaskenta!$C$29,IF(L1315&gt;Päälaskenta!$F$28,Kaksitasouoma_matriisi!AQ1315,Kaksitasouoma_matriisi!AR1315),Päälaskenta!$F$20)</f>
        <v>0.12</v>
      </c>
      <c r="Q1315" s="8">
        <f t="shared" si="330"/>
        <v>6.0307495885464801</v>
      </c>
      <c r="R1315" s="8">
        <f t="shared" si="324"/>
        <v>0.56289936409483898</v>
      </c>
      <c r="S1315" s="8">
        <f t="shared" si="331"/>
        <v>0.331101399606336</v>
      </c>
      <c r="U1315" s="93">
        <f>IF(F1315&gt;Päälaskenta!D$24,Päälaskenta!H$24+L1315*Päälaskenta!G$24,F1315*Päälaskenta!C$24 + F1315*F1315*Päälaskenta!E$24)</f>
        <v>1.9363999999999999</v>
      </c>
      <c r="V1315" s="8">
        <f>IF(F1315&gt;Päälaskenta!D$24,2*SQRT(POWER(Päälaskenta!D$24,2)+POWER(Päälaskenta!E$24*Päälaskenta!D$24,2))+Päälaskenta!C$24,(2*SQRT((POWER(F1315,2))+POWER(Päälaskenta!E$24*F1315,2))+Päälaskenta!C$24))</f>
        <v>2.9798989873223301</v>
      </c>
      <c r="W1315" s="8">
        <f t="shared" si="332"/>
        <v>0.649820684606496</v>
      </c>
      <c r="X1315" s="8">
        <f>Päälaskenta!F$24</f>
        <v>7.0000000000000007E-2</v>
      </c>
      <c r="Y1315" s="8">
        <f t="shared" si="333"/>
        <v>20.753565571607101</v>
      </c>
      <c r="Z1315" s="8">
        <f t="shared" si="325"/>
        <v>1.9371006359051599</v>
      </c>
      <c r="AA1315" s="8">
        <f t="shared" si="334"/>
        <v>1.0003618239543299</v>
      </c>
      <c r="AC1315" s="8">
        <f t="shared" si="326"/>
        <v>0.103629133192367</v>
      </c>
      <c r="AE1315" s="8">
        <v>1313</v>
      </c>
      <c r="AF1315" s="8">
        <f t="shared" ref="AF1315:AF1378" si="336">Q1315+Y1315</f>
        <v>26.7843151601536</v>
      </c>
      <c r="AG1315" s="8">
        <f t="shared" si="327"/>
        <v>8.7120212151383207E-3</v>
      </c>
      <c r="AJ1315" s="132">
        <f>IF(Päälaskenta!$F$28&lt;Kaksitasouoma_matriisi!L1315,Päälaskenta!$C$20*Päälaskenta!$F$28,Päälaskenta!$C$20*Kaksitasouoma_matriisi!L1315)</f>
        <v>1.5549999999999999</v>
      </c>
      <c r="AK1315" s="134">
        <f>SQRT(Päälaskenta!$D$20^2+(Päälaskenta!$D$20/(1/Päälaskenta!$E$20))^2)</f>
        <v>1.8029999999999999</v>
      </c>
      <c r="AL1315" s="134">
        <f>IF(Päälaskenta!$F$28&lt;Kaksitasouoma_matriisi!L1315,AK1315*Päälaskenta!$F$28*COS(ATAN(1/Päälaskenta!$E$20)),AK1315*Kaksitasouoma_matriisi!L1315*COS(ATAN(1/Päälaskenta!$E$20)))</f>
        <v>0.46700000000000003</v>
      </c>
      <c r="AM1315" s="134"/>
      <c r="AN1315" s="134">
        <f t="shared" si="335"/>
        <v>2.0219999999999998</v>
      </c>
      <c r="AO1315" s="8">
        <f t="shared" si="328"/>
        <v>0.55564715581203605</v>
      </c>
      <c r="AP1315" s="134">
        <f>Refererenssiarvoja!$B$16*H1315^(1/6)/(Refererenssiarvoja!$B$15^0.5)*(Päälaskenta!$G$28/2)^0.5*(1-AO1315)^(-1.5)</f>
        <v>0.14599999999999999</v>
      </c>
      <c r="AQ1315" s="8">
        <f>Refererenssiarvoja!$B$16*Kaksitasouoma_matriisi!O1315^(1/6)/(SQRT((2*Refererenssiarvoja!$B$15)/(Päälaskenta!$F$31*Päälaskenta!$G$31*Päälaskenta!$F$28))+SQRT(Refererenssiarvoja!$B$15)/Refererenssiarvoja!$B$17*LN(Kaksitasouoma_matriisi!L1315/Päälaskenta!$F$28))</f>
        <v>-0.465018346171787</v>
      </c>
      <c r="AR1315" s="8">
        <f>Refererenssiarvoja!$B$16*Kaksitasouoma_matriisi!O1315^(1/6)/(SQRT((2*Refererenssiarvoja!$B$15)/(Päälaskenta!$F$31*Päälaskenta!$G$31*L1315)))</f>
        <v>0.32158915393473297</v>
      </c>
    </row>
    <row r="1316" spans="1:44" x14ac:dyDescent="0.2">
      <c r="A1316" s="8">
        <v>1314</v>
      </c>
      <c r="B1316" s="8">
        <f>IF(Päälaskenta!C$7,Päälaskenta!E$7,Päälaskenta!G$5)</f>
        <v>2.5</v>
      </c>
      <c r="C1316" s="56">
        <v>0.68600000000000005</v>
      </c>
      <c r="D1316" s="93">
        <f t="shared" si="321"/>
        <v>3.6442999999999999</v>
      </c>
      <c r="E1316" s="8">
        <f>IF(Päälaskenta!$C$26,Kaksitasouoma_matriisi!AP1316,Kaksitasouoma_matriisi!AC1316)</f>
        <v>0.103635616124318</v>
      </c>
      <c r="F1316" s="56">
        <f>IF(D1316&lt;Päälaskenta!H$24,(SQRT(POWER(Päälaskenta!C$24/(2*Päälaskenta!E$24),2)+(D1316/Päälaskenta!E$24))-Päälaskenta!C$24/(2*Päälaskenta!E$24)),IF(D1316=Päälaskenta!H$24,Päälaskenta!D$24,Päälaskenta!D$24+(SQRT(POWER((Päälaskenta!C$20+Päälaskenta!G$24)/(2*Päälaskenta!E$20),2)+((D1316-Päälaskenta!H$24)/Päälaskenta!E$20))-(Päälaskenta!C$20+Päälaskenta!G$24)/(2*Päälaskenta!E$20))))</f>
        <v>1.012</v>
      </c>
      <c r="G1316" s="57">
        <f>IF(F1316&gt;Päälaskenta!D$24,(2*SQRT((POWER(Päälaskenta!D$24,2))+POWER(Päälaskenta!E$24*Päälaskenta!D$24,2))+Päälaskenta!C$24)+(2*SQRT((POWER((F1316-Päälaskenta!D$24),2))+POWER(Päälaskenta!E$20*(F1316-Päälaskenta!D$24),2))+Päälaskenta!C$20),(2*SQRT((POWER(F1316,2))+POWER(Päälaskenta!E$24*F1316,2))+Päälaskenta!C$24))</f>
        <v>9.1</v>
      </c>
      <c r="H1316" s="57">
        <f t="shared" si="322"/>
        <v>0.4</v>
      </c>
      <c r="I1316" s="62">
        <f t="shared" si="323"/>
        <v>1.7149999999999999E-2</v>
      </c>
      <c r="J1316" s="8">
        <f>IF(F1316&lt;Päälaskenta!$D$24,0,Kaksitasouoma_matriisi!F1316-Päälaskenta!$D$24)</f>
        <v>0.312</v>
      </c>
      <c r="L1316" s="8">
        <f>IF(F1316&gt;Päälaskenta!D$24,F1316-Päälaskenta!D$24,0)</f>
        <v>0.312</v>
      </c>
      <c r="M1316" s="8">
        <f>IF(F1316&gt;Päälaskenta!D$24,(Päälaskenta!C$20+(Päälaskenta!E$20*(Kaksitasouoma_matriisi!F1316-Päälaskenta!D$24)))*(Kaksitasouoma_matriisi!F1316-Päälaskenta!D$24),0)</f>
        <v>1.706016</v>
      </c>
      <c r="N1316" s="8">
        <f>IF(F1316&gt;Päälaskenta!D$24,(2*SQRT((POWER((F1316-Päälaskenta!D$24),2))+POWER(Päälaskenta!E$20*(F1316-Päälaskenta!D$24),2))+Päälaskenta!C$20),0)</f>
        <v>6.1249319979447696</v>
      </c>
      <c r="O1316" s="8">
        <f t="shared" si="329"/>
        <v>0.27853631690481701</v>
      </c>
      <c r="P1316" s="8">
        <f>IF(Päälaskenta!$C$29,IF(L1316&gt;Päälaskenta!$F$28,Kaksitasouoma_matriisi!AQ1316,Kaksitasouoma_matriisi!AR1316),Päälaskenta!$F$20)</f>
        <v>0.12</v>
      </c>
      <c r="Q1316" s="8">
        <f t="shared" si="330"/>
        <v>6.0634956862574398</v>
      </c>
      <c r="R1316" s="8">
        <f t="shared" si="324"/>
        <v>0.56436216624533497</v>
      </c>
      <c r="S1316" s="8">
        <f t="shared" si="331"/>
        <v>0.33080707698247602</v>
      </c>
      <c r="U1316" s="93">
        <f>IF(F1316&gt;Päälaskenta!D$24,Päälaskenta!H$24+L1316*Päälaskenta!G$24,F1316*Päälaskenta!C$24 + F1316*F1316*Päälaskenta!E$24)</f>
        <v>1.9388000000000001</v>
      </c>
      <c r="V1316" s="8">
        <f>IF(F1316&gt;Päälaskenta!D$24,2*SQRT(POWER(Päälaskenta!D$24,2)+POWER(Päälaskenta!E$24*Päälaskenta!D$24,2))+Päälaskenta!C$24,(2*SQRT((POWER(F1316,2))+POWER(Päälaskenta!E$24*F1316,2))+Päälaskenta!C$24))</f>
        <v>2.9798989873223301</v>
      </c>
      <c r="W1316" s="8">
        <f t="shared" si="332"/>
        <v>0.65062608103443198</v>
      </c>
      <c r="X1316" s="8">
        <f>Päälaskenta!F$24</f>
        <v>7.0000000000000007E-2</v>
      </c>
      <c r="Y1316" s="8">
        <f t="shared" si="333"/>
        <v>20.7964536907423</v>
      </c>
      <c r="Z1316" s="8">
        <f t="shared" si="325"/>
        <v>1.93563783375467</v>
      </c>
      <c r="AA1316" s="8">
        <f t="shared" si="334"/>
        <v>0.99836900853861699</v>
      </c>
      <c r="AC1316" s="8">
        <f t="shared" si="326"/>
        <v>0.103635616124318</v>
      </c>
      <c r="AE1316" s="8">
        <v>1314</v>
      </c>
      <c r="AF1316" s="8">
        <f t="shared" si="336"/>
        <v>26.859949376999701</v>
      </c>
      <c r="AG1316" s="8">
        <f t="shared" si="327"/>
        <v>8.6630263964845595E-3</v>
      </c>
      <c r="AJ1316" s="132">
        <f>IF(Päälaskenta!$F$28&lt;Kaksitasouoma_matriisi!L1316,Päälaskenta!$C$20*Päälaskenta!$F$28,Päälaskenta!$C$20*Kaksitasouoma_matriisi!L1316)</f>
        <v>1.56</v>
      </c>
      <c r="AK1316" s="134">
        <f>SQRT(Päälaskenta!$D$20^2+(Päälaskenta!$D$20/(1/Päälaskenta!$E$20))^2)</f>
        <v>1.8029999999999999</v>
      </c>
      <c r="AL1316" s="134">
        <f>IF(Päälaskenta!$F$28&lt;Kaksitasouoma_matriisi!L1316,AK1316*Päälaskenta!$F$28*COS(ATAN(1/Päälaskenta!$E$20)),AK1316*Kaksitasouoma_matriisi!L1316*COS(ATAN(1/Päälaskenta!$E$20)))</f>
        <v>0.46800000000000003</v>
      </c>
      <c r="AM1316" s="134"/>
      <c r="AN1316" s="134">
        <f t="shared" si="335"/>
        <v>2.028</v>
      </c>
      <c r="AO1316" s="8">
        <f t="shared" si="328"/>
        <v>0.55648547046072006</v>
      </c>
      <c r="AP1316" s="134">
        <f>Refererenssiarvoja!$B$16*H1316^(1/6)/(Refererenssiarvoja!$B$15^0.5)*(Päälaskenta!$G$28/2)^0.5*(1-AO1316)^(-1.5)</f>
        <v>0.14699999999999999</v>
      </c>
      <c r="AQ1316" s="8">
        <f>Refererenssiarvoja!$B$16*Kaksitasouoma_matriisi!O1316^(1/6)/(SQRT((2*Refererenssiarvoja!$B$15)/(Päälaskenta!$F$31*Päälaskenta!$G$31*Päälaskenta!$F$28))+SQRT(Refererenssiarvoja!$B$15)/Refererenssiarvoja!$B$17*LN(Kaksitasouoma_matriisi!L1316/Päälaskenta!$F$28))</f>
        <v>-0.47207450151907898</v>
      </c>
      <c r="AR1316" s="8">
        <f>Refererenssiarvoja!$B$16*Kaksitasouoma_matriisi!O1316^(1/6)/(SQRT((2*Refererenssiarvoja!$B$15)/(Päälaskenta!$F$31*Päälaskenta!$G$31*L1316)))</f>
        <v>0.32226125959697799</v>
      </c>
    </row>
    <row r="1317" spans="1:44" x14ac:dyDescent="0.2">
      <c r="A1317" s="8">
        <v>1315</v>
      </c>
      <c r="B1317" s="8">
        <f>IF(Päälaskenta!C$7,Päälaskenta!E$7,Päälaskenta!G$5)</f>
        <v>2.5</v>
      </c>
      <c r="C1317" s="56">
        <v>0.68500000000000005</v>
      </c>
      <c r="D1317" s="93">
        <f t="shared" si="321"/>
        <v>3.6496</v>
      </c>
      <c r="E1317" s="8">
        <f>IF(Päälaskenta!$C$26,Kaksitasouoma_matriisi!AP1317,Kaksitasouoma_matriisi!AC1317)</f>
        <v>0.103642093923764</v>
      </c>
      <c r="F1317" s="56">
        <f>IF(D1317&lt;Päälaskenta!H$24,(SQRT(POWER(Päälaskenta!C$24/(2*Päälaskenta!E$24),2)+(D1317/Päälaskenta!E$24))-Päälaskenta!C$24/(2*Päälaskenta!E$24)),IF(D1317=Päälaskenta!H$24,Päälaskenta!D$24,Päälaskenta!D$24+(SQRT(POWER((Päälaskenta!C$20+Päälaskenta!G$24)/(2*Päälaskenta!E$20),2)+((D1317-Päälaskenta!H$24)/Päälaskenta!E$20))-(Päälaskenta!C$20+Päälaskenta!G$24)/(2*Päälaskenta!E$20))))</f>
        <v>1.0129999999999999</v>
      </c>
      <c r="G1317" s="57">
        <f>IF(F1317&gt;Päälaskenta!D$24,(2*SQRT((POWER(Päälaskenta!D$24,2))+POWER(Päälaskenta!E$24*Päälaskenta!D$24,2))+Päälaskenta!C$24)+(2*SQRT((POWER((F1317-Päälaskenta!D$24),2))+POWER(Päälaskenta!E$20*(F1317-Päälaskenta!D$24),2))+Päälaskenta!C$20),(2*SQRT((POWER(F1317,2))+POWER(Päälaskenta!E$24*F1317,2))+Päälaskenta!C$24))</f>
        <v>9.11</v>
      </c>
      <c r="H1317" s="57">
        <f t="shared" si="322"/>
        <v>0.4</v>
      </c>
      <c r="I1317" s="62">
        <f t="shared" si="323"/>
        <v>1.7101999999999999E-2</v>
      </c>
      <c r="J1317" s="8">
        <f>IF(F1317&lt;Päälaskenta!$D$24,0,Kaksitasouoma_matriisi!F1317-Päälaskenta!$D$24)</f>
        <v>0.313</v>
      </c>
      <c r="L1317" s="8">
        <f>IF(F1317&gt;Päälaskenta!D$24,F1317-Päälaskenta!D$24,0)</f>
        <v>0.313</v>
      </c>
      <c r="M1317" s="8">
        <f>IF(F1317&gt;Päälaskenta!D$24,(Päälaskenta!C$20+(Päälaskenta!E$20*(Kaksitasouoma_matriisi!F1317-Päälaskenta!D$24)))*(Kaksitasouoma_matriisi!F1317-Päälaskenta!D$24),0)</f>
        <v>1.7119534999999999</v>
      </c>
      <c r="N1317" s="8">
        <f>IF(F1317&gt;Päälaskenta!D$24,(2*SQRT((POWER((F1317-Päälaskenta!D$24),2))+POWER(Päälaskenta!E$20*(F1317-Päälaskenta!D$24),2))+Päälaskenta!C$20),0)</f>
        <v>6.1285375492202299</v>
      </c>
      <c r="O1317" s="8">
        <f t="shared" si="329"/>
        <v>0.27934127616103499</v>
      </c>
      <c r="P1317" s="8">
        <f>IF(Päälaskenta!$C$29,IF(L1317&gt;Päälaskenta!$F$28,Kaksitasouoma_matriisi!AQ1317,Kaksitasouoma_matriisi!AR1317),Päälaskenta!$F$20)</f>
        <v>0.12</v>
      </c>
      <c r="Q1317" s="8">
        <f t="shared" si="330"/>
        <v>6.0963158553488999</v>
      </c>
      <c r="R1317" s="8">
        <f t="shared" si="324"/>
        <v>0.56582132848236699</v>
      </c>
      <c r="S1317" s="8">
        <f t="shared" si="331"/>
        <v>0.33051208954119798</v>
      </c>
      <c r="U1317" s="93">
        <f>IF(F1317&gt;Päälaskenta!D$24,Päälaskenta!H$24+L1317*Päälaskenta!G$24,F1317*Päälaskenta!C$24 + F1317*F1317*Päälaskenta!E$24)</f>
        <v>1.9412</v>
      </c>
      <c r="V1317" s="8">
        <f>IF(F1317&gt;Päälaskenta!D$24,2*SQRT(POWER(Päälaskenta!D$24,2)+POWER(Päälaskenta!E$24*Päälaskenta!D$24,2))+Päälaskenta!C$24,(2*SQRT((POWER(F1317,2))+POWER(Päälaskenta!E$24*F1317,2))+Päälaskenta!C$24))</f>
        <v>2.9798989873223301</v>
      </c>
      <c r="W1317" s="8">
        <f t="shared" si="332"/>
        <v>0.65143147746236796</v>
      </c>
      <c r="X1317" s="8">
        <f>Päälaskenta!F$24</f>
        <v>7.0000000000000007E-2</v>
      </c>
      <c r="Y1317" s="8">
        <f t="shared" si="333"/>
        <v>20.839377218029501</v>
      </c>
      <c r="Z1317" s="8">
        <f t="shared" si="325"/>
        <v>1.9341786715176299</v>
      </c>
      <c r="AA1317" s="8">
        <f t="shared" si="334"/>
        <v>0.99638299583640499</v>
      </c>
      <c r="AC1317" s="8">
        <f t="shared" si="326"/>
        <v>0.103642093923764</v>
      </c>
      <c r="AE1317" s="8">
        <v>1315</v>
      </c>
      <c r="AF1317" s="8">
        <f t="shared" si="336"/>
        <v>26.935693073378399</v>
      </c>
      <c r="AG1317" s="8">
        <f t="shared" si="327"/>
        <v>8.6143736992347897E-3</v>
      </c>
      <c r="AJ1317" s="132">
        <f>IF(Päälaskenta!$F$28&lt;Kaksitasouoma_matriisi!L1317,Päälaskenta!$C$20*Päälaskenta!$F$28,Päälaskenta!$C$20*Kaksitasouoma_matriisi!L1317)</f>
        <v>1.5649999999999999</v>
      </c>
      <c r="AK1317" s="134">
        <f>SQRT(Päälaskenta!$D$20^2+(Päälaskenta!$D$20/(1/Päälaskenta!$E$20))^2)</f>
        <v>1.8029999999999999</v>
      </c>
      <c r="AL1317" s="134">
        <f>IF(Päälaskenta!$F$28&lt;Kaksitasouoma_matriisi!L1317,AK1317*Päälaskenta!$F$28*COS(ATAN(1/Päälaskenta!$E$20)),AK1317*Kaksitasouoma_matriisi!L1317*COS(ATAN(1/Päälaskenta!$E$20)))</f>
        <v>0.47</v>
      </c>
      <c r="AM1317" s="134"/>
      <c r="AN1317" s="134">
        <f t="shared" si="335"/>
        <v>2.0350000000000001</v>
      </c>
      <c r="AO1317" s="8">
        <f t="shared" si="328"/>
        <v>0.55759535291538798</v>
      </c>
      <c r="AP1317" s="134">
        <f>Refererenssiarvoja!$B$16*H1317^(1/6)/(Refererenssiarvoja!$B$15^0.5)*(Päälaskenta!$G$28/2)^0.5*(1-AO1317)^(-1.5)</f>
        <v>0.14699999999999999</v>
      </c>
      <c r="AQ1317" s="8">
        <f>Refererenssiarvoja!$B$16*Kaksitasouoma_matriisi!O1317^(1/6)/(SQRT((2*Refererenssiarvoja!$B$15)/(Päälaskenta!$F$31*Päälaskenta!$G$31*Päälaskenta!$F$28))+SQRT(Refererenssiarvoja!$B$15)/Refererenssiarvoja!$B$17*LN(Kaksitasouoma_matriisi!L1317/Päälaskenta!$F$28))</f>
        <v>-0.47931742579092002</v>
      </c>
      <c r="AR1317" s="8">
        <f>Refererenssiarvoja!$B$16*Kaksitasouoma_matriisi!O1317^(1/6)/(SQRT((2*Refererenssiarvoja!$B$15)/(Päälaskenta!$F$31*Päälaskenta!$G$31*L1317)))</f>
        <v>0.32293257288458999</v>
      </c>
    </row>
    <row r="1318" spans="1:44" x14ac:dyDescent="0.2">
      <c r="A1318" s="8">
        <v>1316</v>
      </c>
      <c r="B1318" s="8">
        <f>IF(Päälaskenta!C$7,Päälaskenta!E$7,Päälaskenta!G$5)</f>
        <v>2.5</v>
      </c>
      <c r="C1318" s="56">
        <v>0.68400000000000005</v>
      </c>
      <c r="D1318" s="93">
        <f t="shared" si="321"/>
        <v>3.6549999999999998</v>
      </c>
      <c r="E1318" s="8">
        <f>IF(Päälaskenta!$C$26,Kaksitasouoma_matriisi!AP1318,Kaksitasouoma_matriisi!AC1318)</f>
        <v>0.103642093923764</v>
      </c>
      <c r="F1318" s="56">
        <f>IF(D1318&lt;Päälaskenta!H$24,(SQRT(POWER(Päälaskenta!C$24/(2*Päälaskenta!E$24),2)+(D1318/Päälaskenta!E$24))-Päälaskenta!C$24/(2*Päälaskenta!E$24)),IF(D1318=Päälaskenta!H$24,Päälaskenta!D$24,Päälaskenta!D$24+(SQRT(POWER((Päälaskenta!C$20+Päälaskenta!G$24)/(2*Päälaskenta!E$20),2)+((D1318-Päälaskenta!H$24)/Päälaskenta!E$20))-(Päälaskenta!C$20+Päälaskenta!G$24)/(2*Päälaskenta!E$20))))</f>
        <v>1.0129999999999999</v>
      </c>
      <c r="G1318" s="57">
        <f>IF(F1318&gt;Päälaskenta!D$24,(2*SQRT((POWER(Päälaskenta!D$24,2))+POWER(Päälaskenta!E$24*Päälaskenta!D$24,2))+Päälaskenta!C$24)+(2*SQRT((POWER((F1318-Päälaskenta!D$24),2))+POWER(Päälaskenta!E$20*(F1318-Päälaskenta!D$24),2))+Päälaskenta!C$20),(2*SQRT((POWER(F1318,2))+POWER(Päälaskenta!E$24*F1318,2))+Päälaskenta!C$24))</f>
        <v>9.11</v>
      </c>
      <c r="H1318" s="57">
        <f t="shared" si="322"/>
        <v>0.4</v>
      </c>
      <c r="I1318" s="62">
        <f t="shared" si="323"/>
        <v>1.7052000000000001E-2</v>
      </c>
      <c r="J1318" s="8">
        <f>IF(F1318&lt;Päälaskenta!$D$24,0,Kaksitasouoma_matriisi!F1318-Päälaskenta!$D$24)</f>
        <v>0.313</v>
      </c>
      <c r="L1318" s="8">
        <f>IF(F1318&gt;Päälaskenta!D$24,F1318-Päälaskenta!D$24,0)</f>
        <v>0.313</v>
      </c>
      <c r="M1318" s="8">
        <f>IF(F1318&gt;Päälaskenta!D$24,(Päälaskenta!C$20+(Päälaskenta!E$20*(Kaksitasouoma_matriisi!F1318-Päälaskenta!D$24)))*(Kaksitasouoma_matriisi!F1318-Päälaskenta!D$24),0)</f>
        <v>1.7119534999999999</v>
      </c>
      <c r="N1318" s="8">
        <f>IF(F1318&gt;Päälaskenta!D$24,(2*SQRT((POWER((F1318-Päälaskenta!D$24),2))+POWER(Päälaskenta!E$20*(F1318-Päälaskenta!D$24),2))+Päälaskenta!C$20),0)</f>
        <v>6.1285375492202299</v>
      </c>
      <c r="O1318" s="8">
        <f t="shared" si="329"/>
        <v>0.27934127616103499</v>
      </c>
      <c r="P1318" s="8">
        <f>IF(Päälaskenta!$C$29,IF(L1318&gt;Päälaskenta!$F$28,Kaksitasouoma_matriisi!AQ1318,Kaksitasouoma_matriisi!AR1318),Päälaskenta!$F$20)</f>
        <v>0.12</v>
      </c>
      <c r="Q1318" s="8">
        <f t="shared" si="330"/>
        <v>6.0963158553488999</v>
      </c>
      <c r="R1318" s="8">
        <f t="shared" si="324"/>
        <v>0.56582132848236699</v>
      </c>
      <c r="S1318" s="8">
        <f t="shared" si="331"/>
        <v>0.33051208954119798</v>
      </c>
      <c r="U1318" s="93">
        <f>IF(F1318&gt;Päälaskenta!D$24,Päälaskenta!H$24+L1318*Päälaskenta!G$24,F1318*Päälaskenta!C$24 + F1318*F1318*Päälaskenta!E$24)</f>
        <v>1.9412</v>
      </c>
      <c r="V1318" s="8">
        <f>IF(F1318&gt;Päälaskenta!D$24,2*SQRT(POWER(Päälaskenta!D$24,2)+POWER(Päälaskenta!E$24*Päälaskenta!D$24,2))+Päälaskenta!C$24,(2*SQRT((POWER(F1318,2))+POWER(Päälaskenta!E$24*F1318,2))+Päälaskenta!C$24))</f>
        <v>2.9798989873223301</v>
      </c>
      <c r="W1318" s="8">
        <f t="shared" si="332"/>
        <v>0.65143147746236796</v>
      </c>
      <c r="X1318" s="8">
        <f>Päälaskenta!F$24</f>
        <v>7.0000000000000007E-2</v>
      </c>
      <c r="Y1318" s="8">
        <f t="shared" si="333"/>
        <v>20.839377218029501</v>
      </c>
      <c r="Z1318" s="8">
        <f t="shared" si="325"/>
        <v>1.9341786715176299</v>
      </c>
      <c r="AA1318" s="8">
        <f t="shared" si="334"/>
        <v>0.99638299583640499</v>
      </c>
      <c r="AC1318" s="8">
        <f t="shared" si="326"/>
        <v>0.103642093923764</v>
      </c>
      <c r="AE1318" s="8">
        <v>1316</v>
      </c>
      <c r="AF1318" s="8">
        <f t="shared" si="336"/>
        <v>26.935693073378399</v>
      </c>
      <c r="AG1318" s="8">
        <f t="shared" si="327"/>
        <v>8.6143736992347897E-3</v>
      </c>
      <c r="AJ1318" s="132">
        <f>IF(Päälaskenta!$F$28&lt;Kaksitasouoma_matriisi!L1318,Päälaskenta!$C$20*Päälaskenta!$F$28,Päälaskenta!$C$20*Kaksitasouoma_matriisi!L1318)</f>
        <v>1.5649999999999999</v>
      </c>
      <c r="AK1318" s="134">
        <f>SQRT(Päälaskenta!$D$20^2+(Päälaskenta!$D$20/(1/Päälaskenta!$E$20))^2)</f>
        <v>1.8029999999999999</v>
      </c>
      <c r="AL1318" s="134">
        <f>IF(Päälaskenta!$F$28&lt;Kaksitasouoma_matriisi!L1318,AK1318*Päälaskenta!$F$28*COS(ATAN(1/Päälaskenta!$E$20)),AK1318*Kaksitasouoma_matriisi!L1318*COS(ATAN(1/Päälaskenta!$E$20)))</f>
        <v>0.47</v>
      </c>
      <c r="AM1318" s="134"/>
      <c r="AN1318" s="134">
        <f t="shared" si="335"/>
        <v>2.0350000000000001</v>
      </c>
      <c r="AO1318" s="8">
        <f t="shared" si="328"/>
        <v>0.556771545827633</v>
      </c>
      <c r="AP1318" s="134">
        <f>Refererenssiarvoja!$B$16*H1318^(1/6)/(Refererenssiarvoja!$B$15^0.5)*(Päälaskenta!$G$28/2)^0.5*(1-AO1318)^(-1.5)</f>
        <v>0.14699999999999999</v>
      </c>
      <c r="AQ1318" s="8">
        <f>Refererenssiarvoja!$B$16*Kaksitasouoma_matriisi!O1318^(1/6)/(SQRT((2*Refererenssiarvoja!$B$15)/(Päälaskenta!$F$31*Päälaskenta!$G$31*Päälaskenta!$F$28))+SQRT(Refererenssiarvoja!$B$15)/Refererenssiarvoja!$B$17*LN(Kaksitasouoma_matriisi!L1318/Päälaskenta!$F$28))</f>
        <v>-0.47931742579092002</v>
      </c>
      <c r="AR1318" s="8">
        <f>Refererenssiarvoja!$B$16*Kaksitasouoma_matriisi!O1318^(1/6)/(SQRT((2*Refererenssiarvoja!$B$15)/(Päälaskenta!$F$31*Päälaskenta!$G$31*L1318)))</f>
        <v>0.32293257288458999</v>
      </c>
    </row>
    <row r="1319" spans="1:44" x14ac:dyDescent="0.2">
      <c r="A1319" s="8">
        <v>1317</v>
      </c>
      <c r="B1319" s="8">
        <f>IF(Päälaskenta!C$7,Päälaskenta!E$7,Päälaskenta!G$5)</f>
        <v>2.5</v>
      </c>
      <c r="C1319" s="56">
        <v>0.68300000000000005</v>
      </c>
      <c r="D1319" s="93">
        <f t="shared" si="321"/>
        <v>3.6602999999999999</v>
      </c>
      <c r="E1319" s="8">
        <f>IF(Päälaskenta!$C$26,Kaksitasouoma_matriisi!AP1319,Kaksitasouoma_matriisi!AC1319)</f>
        <v>0.103648566596799</v>
      </c>
      <c r="F1319" s="56">
        <f>IF(D1319&lt;Päälaskenta!H$24,(SQRT(POWER(Päälaskenta!C$24/(2*Päälaskenta!E$24),2)+(D1319/Päälaskenta!E$24))-Päälaskenta!C$24/(2*Päälaskenta!E$24)),IF(D1319=Päälaskenta!H$24,Päälaskenta!D$24,Päälaskenta!D$24+(SQRT(POWER((Päälaskenta!C$20+Päälaskenta!G$24)/(2*Päälaskenta!E$20),2)+((D1319-Päälaskenta!H$24)/Päälaskenta!E$20))-(Päälaskenta!C$20+Päälaskenta!G$24)/(2*Päälaskenta!E$20))))</f>
        <v>1.014</v>
      </c>
      <c r="G1319" s="57">
        <f>IF(F1319&gt;Päälaskenta!D$24,(2*SQRT((POWER(Päälaskenta!D$24,2))+POWER(Päälaskenta!E$24*Päälaskenta!D$24,2))+Päälaskenta!C$24)+(2*SQRT((POWER((F1319-Päälaskenta!D$24),2))+POWER(Päälaskenta!E$20*(F1319-Päälaskenta!D$24),2))+Päälaskenta!C$20),(2*SQRT((POWER(F1319,2))+POWER(Päälaskenta!E$24*F1319,2))+Päälaskenta!C$24))</f>
        <v>9.11</v>
      </c>
      <c r="H1319" s="57">
        <f t="shared" si="322"/>
        <v>0.4</v>
      </c>
      <c r="I1319" s="62">
        <f t="shared" si="323"/>
        <v>1.7003999999999998E-2</v>
      </c>
      <c r="J1319" s="8">
        <f>IF(F1319&lt;Päälaskenta!$D$24,0,Kaksitasouoma_matriisi!F1319-Päälaskenta!$D$24)</f>
        <v>0.314</v>
      </c>
      <c r="L1319" s="8">
        <f>IF(F1319&gt;Päälaskenta!D$24,F1319-Päälaskenta!D$24,0)</f>
        <v>0.314</v>
      </c>
      <c r="M1319" s="8">
        <f>IF(F1319&gt;Päälaskenta!D$24,(Päälaskenta!C$20+(Päälaskenta!E$20*(Kaksitasouoma_matriisi!F1319-Päälaskenta!D$24)))*(Kaksitasouoma_matriisi!F1319-Päälaskenta!D$24),0)</f>
        <v>1.717894</v>
      </c>
      <c r="N1319" s="8">
        <f>IF(F1319&gt;Päälaskenta!D$24,(2*SQRT((POWER((F1319-Päälaskenta!D$24),2))+POWER(Päälaskenta!E$20*(F1319-Päälaskenta!D$24),2))+Päälaskenta!C$20),0)</f>
        <v>6.1321431004956901</v>
      </c>
      <c r="O1319" s="8">
        <f t="shared" si="329"/>
        <v>0.28014577804962398</v>
      </c>
      <c r="P1319" s="8">
        <f>IF(Päälaskenta!$C$29,IF(L1319&gt;Päälaskenta!$F$28,Kaksitasouoma_matriisi!AQ1319,Kaksitasouoma_matriisi!AR1319),Päälaskenta!$F$20)</f>
        <v>0.12</v>
      </c>
      <c r="Q1319" s="8">
        <f t="shared" si="330"/>
        <v>6.1292100450470599</v>
      </c>
      <c r="R1319" s="8">
        <f t="shared" si="324"/>
        <v>0.56727686035762603</v>
      </c>
      <c r="S1319" s="8">
        <f t="shared" si="331"/>
        <v>0.33021645128140997</v>
      </c>
      <c r="U1319" s="93">
        <f>IF(F1319&gt;Päälaskenta!D$24,Päälaskenta!H$24+L1319*Päälaskenta!G$24,F1319*Päälaskenta!C$24 + F1319*F1319*Päälaskenta!E$24)</f>
        <v>1.9436</v>
      </c>
      <c r="V1319" s="8">
        <f>IF(F1319&gt;Päälaskenta!D$24,2*SQRT(POWER(Päälaskenta!D$24,2)+POWER(Päälaskenta!E$24*Päälaskenta!D$24,2))+Päälaskenta!C$24,(2*SQRT((POWER(F1319,2))+POWER(Päälaskenta!E$24*F1319,2))+Päälaskenta!C$24))</f>
        <v>2.9798989873223301</v>
      </c>
      <c r="W1319" s="8">
        <f t="shared" si="332"/>
        <v>0.65223687389030405</v>
      </c>
      <c r="X1319" s="8">
        <f>Päälaskenta!F$24</f>
        <v>7.0000000000000007E-2</v>
      </c>
      <c r="Y1319" s="8">
        <f t="shared" si="333"/>
        <v>20.882336138870301</v>
      </c>
      <c r="Z1319" s="8">
        <f t="shared" si="325"/>
        <v>1.9327231396423701</v>
      </c>
      <c r="AA1319" s="8">
        <f t="shared" si="334"/>
        <v>0.994403755732851</v>
      </c>
      <c r="AC1319" s="8">
        <f t="shared" si="326"/>
        <v>0.103648566596799</v>
      </c>
      <c r="AE1319" s="8">
        <v>1317</v>
      </c>
      <c r="AF1319" s="8">
        <f t="shared" si="336"/>
        <v>27.0115461839174</v>
      </c>
      <c r="AG1319" s="8">
        <f t="shared" si="327"/>
        <v>8.5660603174156601E-3</v>
      </c>
      <c r="AJ1319" s="132">
        <f>IF(Päälaskenta!$F$28&lt;Kaksitasouoma_matriisi!L1319,Päälaskenta!$C$20*Päälaskenta!$F$28,Päälaskenta!$C$20*Kaksitasouoma_matriisi!L1319)</f>
        <v>1.57</v>
      </c>
      <c r="AK1319" s="134">
        <f>SQRT(Päälaskenta!$D$20^2+(Päälaskenta!$D$20/(1/Päälaskenta!$E$20))^2)</f>
        <v>1.8029999999999999</v>
      </c>
      <c r="AL1319" s="134">
        <f>IF(Päälaskenta!$F$28&lt;Kaksitasouoma_matriisi!L1319,AK1319*Päälaskenta!$F$28*COS(ATAN(1/Päälaskenta!$E$20)),AK1319*Kaksitasouoma_matriisi!L1319*COS(ATAN(1/Päälaskenta!$E$20)))</f>
        <v>0.47099999999999997</v>
      </c>
      <c r="AM1319" s="134"/>
      <c r="AN1319" s="134">
        <f t="shared" si="335"/>
        <v>2.0409999999999999</v>
      </c>
      <c r="AO1319" s="8">
        <f t="shared" si="328"/>
        <v>0.55760456793158997</v>
      </c>
      <c r="AP1319" s="134">
        <f>Refererenssiarvoja!$B$16*H1319^(1/6)/(Refererenssiarvoja!$B$15^0.5)*(Päälaskenta!$G$28/2)^0.5*(1-AO1319)^(-1.5)</f>
        <v>0.14699999999999999</v>
      </c>
      <c r="AQ1319" s="8">
        <f>Refererenssiarvoja!$B$16*Kaksitasouoma_matriisi!O1319^(1/6)/(SQRT((2*Refererenssiarvoja!$B$15)/(Päälaskenta!$F$31*Päälaskenta!$G$31*Päälaskenta!$F$28))+SQRT(Refererenssiarvoja!$B$15)/Refererenssiarvoja!$B$17*LN(Kaksitasouoma_matriisi!L1319/Päälaskenta!$F$28))</f>
        <v>-0.48675466989449001</v>
      </c>
      <c r="AR1319" s="8">
        <f>Refererenssiarvoja!$B$16*Kaksitasouoma_matriisi!O1319^(1/6)/(SQRT((2*Refererenssiarvoja!$B$15)/(Päälaskenta!$F$31*Päälaskenta!$G$31*L1319)))</f>
        <v>0.32360309712194801</v>
      </c>
    </row>
    <row r="1320" spans="1:44" x14ac:dyDescent="0.2">
      <c r="A1320" s="8">
        <v>1318</v>
      </c>
      <c r="B1320" s="8">
        <f>IF(Päälaskenta!C$7,Päälaskenta!E$7,Päälaskenta!G$5)</f>
        <v>2.5</v>
      </c>
      <c r="C1320" s="56">
        <v>0.68200000000000005</v>
      </c>
      <c r="D1320" s="93">
        <f t="shared" si="321"/>
        <v>3.6657000000000002</v>
      </c>
      <c r="E1320" s="8">
        <f>IF(Päälaskenta!$C$26,Kaksitasouoma_matriisi!AP1320,Kaksitasouoma_matriisi!AC1320)</f>
        <v>0.103655034149506</v>
      </c>
      <c r="F1320" s="56">
        <f>IF(D1320&lt;Päälaskenta!H$24,(SQRT(POWER(Päälaskenta!C$24/(2*Päälaskenta!E$24),2)+(D1320/Päälaskenta!E$24))-Päälaskenta!C$24/(2*Päälaskenta!E$24)),IF(D1320=Päälaskenta!H$24,Päälaskenta!D$24,Päälaskenta!D$24+(SQRT(POWER((Päälaskenta!C$20+Päälaskenta!G$24)/(2*Päälaskenta!E$20),2)+((D1320-Päälaskenta!H$24)/Päälaskenta!E$20))-(Päälaskenta!C$20+Päälaskenta!G$24)/(2*Päälaskenta!E$20))))</f>
        <v>1.0149999999999999</v>
      </c>
      <c r="G1320" s="57">
        <f>IF(F1320&gt;Päälaskenta!D$24,(2*SQRT((POWER(Päälaskenta!D$24,2))+POWER(Päälaskenta!E$24*Päälaskenta!D$24,2))+Päälaskenta!C$24)+(2*SQRT((POWER((F1320-Päälaskenta!D$24),2))+POWER(Päälaskenta!E$20*(F1320-Päälaskenta!D$24),2))+Päälaskenta!C$20),(2*SQRT((POWER(F1320,2))+POWER(Päälaskenta!E$24*F1320,2))+Päälaskenta!C$24))</f>
        <v>9.1199999999999992</v>
      </c>
      <c r="H1320" s="57">
        <f t="shared" si="322"/>
        <v>0.4</v>
      </c>
      <c r="I1320" s="62">
        <f t="shared" si="323"/>
        <v>1.6957E-2</v>
      </c>
      <c r="J1320" s="8">
        <f>IF(F1320&lt;Päälaskenta!$D$24,0,Kaksitasouoma_matriisi!F1320-Päälaskenta!$D$24)</f>
        <v>0.315</v>
      </c>
      <c r="L1320" s="8">
        <f>IF(F1320&gt;Päälaskenta!D$24,F1320-Päälaskenta!D$24,0)</f>
        <v>0.315</v>
      </c>
      <c r="M1320" s="8">
        <f>IF(F1320&gt;Päälaskenta!D$24,(Päälaskenta!C$20+(Päälaskenta!E$20*(Kaksitasouoma_matriisi!F1320-Päälaskenta!D$24)))*(Kaksitasouoma_matriisi!F1320-Päälaskenta!D$24),0)</f>
        <v>1.7238374999999999</v>
      </c>
      <c r="N1320" s="8">
        <f>IF(F1320&gt;Päälaskenta!D$24,(2*SQRT((POWER((F1320-Päälaskenta!D$24),2))+POWER(Päälaskenta!E$20*(F1320-Päälaskenta!D$24),2))+Päälaskenta!C$20),0)</f>
        <v>6.1357486517711601</v>
      </c>
      <c r="O1320" s="8">
        <f t="shared" si="329"/>
        <v>0.28094982337687402</v>
      </c>
      <c r="P1320" s="8">
        <f>IF(Päälaskenta!$C$29,IF(L1320&gt;Päälaskenta!$F$28,Kaksitasouoma_matriisi!AQ1320,Kaksitasouoma_matriisi!AR1320),Päälaskenta!$F$20)</f>
        <v>0.12</v>
      </c>
      <c r="Q1320" s="8">
        <f t="shared" si="330"/>
        <v>6.1621782048970797</v>
      </c>
      <c r="R1320" s="8">
        <f t="shared" si="324"/>
        <v>0.56872877144017797</v>
      </c>
      <c r="S1320" s="8">
        <f t="shared" si="331"/>
        <v>0.32992017602597601</v>
      </c>
      <c r="U1320" s="93">
        <f>IF(F1320&gt;Päälaskenta!D$24,Päälaskenta!H$24+L1320*Päälaskenta!G$24,F1320*Päälaskenta!C$24 + F1320*F1320*Päälaskenta!E$24)</f>
        <v>1.946</v>
      </c>
      <c r="V1320" s="8">
        <f>IF(F1320&gt;Päälaskenta!D$24,2*SQRT(POWER(Päälaskenta!D$24,2)+POWER(Päälaskenta!E$24*Päälaskenta!D$24,2))+Päälaskenta!C$24,(2*SQRT((POWER(F1320,2))+POWER(Päälaskenta!E$24*F1320,2))+Päälaskenta!C$24))</f>
        <v>2.9798989873223301</v>
      </c>
      <c r="W1320" s="8">
        <f t="shared" si="332"/>
        <v>0.65304227031824003</v>
      </c>
      <c r="X1320" s="8">
        <f>Päälaskenta!F$24</f>
        <v>7.0000000000000007E-2</v>
      </c>
      <c r="Y1320" s="8">
        <f t="shared" si="333"/>
        <v>20.925330438690398</v>
      </c>
      <c r="Z1320" s="8">
        <f t="shared" si="325"/>
        <v>1.9312712285598199</v>
      </c>
      <c r="AA1320" s="8">
        <f t="shared" si="334"/>
        <v>0.99243125825273404</v>
      </c>
      <c r="AC1320" s="8">
        <f t="shared" si="326"/>
        <v>0.103655034149506</v>
      </c>
      <c r="AE1320" s="8">
        <v>1318</v>
      </c>
      <c r="AF1320" s="8">
        <f t="shared" si="336"/>
        <v>27.087508643587501</v>
      </c>
      <c r="AG1320" s="8">
        <f t="shared" si="327"/>
        <v>8.5180834709065508E-3</v>
      </c>
      <c r="AJ1320" s="132">
        <f>IF(Päälaskenta!$F$28&lt;Kaksitasouoma_matriisi!L1320,Päälaskenta!$C$20*Päälaskenta!$F$28,Päälaskenta!$C$20*Kaksitasouoma_matriisi!L1320)</f>
        <v>1.575</v>
      </c>
      <c r="AK1320" s="134">
        <f>SQRT(Päälaskenta!$D$20^2+(Päälaskenta!$D$20/(1/Päälaskenta!$E$20))^2)</f>
        <v>1.8029999999999999</v>
      </c>
      <c r="AL1320" s="134">
        <f>IF(Päälaskenta!$F$28&lt;Kaksitasouoma_matriisi!L1320,AK1320*Päälaskenta!$F$28*COS(ATAN(1/Päälaskenta!$E$20)),AK1320*Kaksitasouoma_matriisi!L1320*COS(ATAN(1/Päälaskenta!$E$20)))</f>
        <v>0.47299999999999998</v>
      </c>
      <c r="AM1320" s="134"/>
      <c r="AN1320" s="134">
        <f t="shared" si="335"/>
        <v>2.048</v>
      </c>
      <c r="AO1320" s="8">
        <f t="shared" si="328"/>
        <v>0.55869274626947096</v>
      </c>
      <c r="AP1320" s="134">
        <f>Refererenssiarvoja!$B$16*H1320^(1/6)/(Refererenssiarvoja!$B$15^0.5)*(Päälaskenta!$G$28/2)^0.5*(1-AO1320)^(-1.5)</f>
        <v>0.14799999999999999</v>
      </c>
      <c r="AQ1320" s="8">
        <f>Refererenssiarvoja!$B$16*Kaksitasouoma_matriisi!O1320^(1/6)/(SQRT((2*Refererenssiarvoja!$B$15)/(Päälaskenta!$F$31*Päälaskenta!$G$31*Päälaskenta!$F$28))+SQRT(Refererenssiarvoja!$B$15)/Refererenssiarvoja!$B$17*LN(Kaksitasouoma_matriisi!L1320/Päälaskenta!$F$28))</f>
        <v>-0.49439419709462501</v>
      </c>
      <c r="AR1320" s="8">
        <f>Refererenssiarvoja!$B$16*Kaksitasouoma_matriisi!O1320^(1/6)/(SQRT((2*Refererenssiarvoja!$B$15)/(Päälaskenta!$F$31*Päälaskenta!$G$31*L1320)))</f>
        <v>0.32427283560916298</v>
      </c>
    </row>
    <row r="1321" spans="1:44" x14ac:dyDescent="0.2">
      <c r="A1321" s="8">
        <v>1319</v>
      </c>
      <c r="B1321" s="8">
        <f>IF(Päälaskenta!C$7,Päälaskenta!E$7,Päälaskenta!G$5)</f>
        <v>2.5</v>
      </c>
      <c r="C1321" s="56">
        <v>0.68100000000000005</v>
      </c>
      <c r="D1321" s="93">
        <f t="shared" si="321"/>
        <v>3.6711</v>
      </c>
      <c r="E1321" s="8">
        <f>IF(Päälaskenta!$C$26,Kaksitasouoma_matriisi!AP1321,Kaksitasouoma_matriisi!AC1321)</f>
        <v>0.103655034149506</v>
      </c>
      <c r="F1321" s="56">
        <f>IF(D1321&lt;Päälaskenta!H$24,(SQRT(POWER(Päälaskenta!C$24/(2*Päälaskenta!E$24),2)+(D1321/Päälaskenta!E$24))-Päälaskenta!C$24/(2*Päälaskenta!E$24)),IF(D1321=Päälaskenta!H$24,Päälaskenta!D$24,Päälaskenta!D$24+(SQRT(POWER((Päälaskenta!C$20+Päälaskenta!G$24)/(2*Päälaskenta!E$20),2)+((D1321-Päälaskenta!H$24)/Päälaskenta!E$20))-(Päälaskenta!C$20+Päälaskenta!G$24)/(2*Päälaskenta!E$20))))</f>
        <v>1.0149999999999999</v>
      </c>
      <c r="G1321" s="57">
        <f>IF(F1321&gt;Päälaskenta!D$24,(2*SQRT((POWER(Päälaskenta!D$24,2))+POWER(Päälaskenta!E$24*Päälaskenta!D$24,2))+Päälaskenta!C$24)+(2*SQRT((POWER((F1321-Päälaskenta!D$24),2))+POWER(Päälaskenta!E$20*(F1321-Päälaskenta!D$24),2))+Päälaskenta!C$20),(2*SQRT((POWER(F1321,2))+POWER(Päälaskenta!E$24*F1321,2))+Päälaskenta!C$24))</f>
        <v>9.1199999999999992</v>
      </c>
      <c r="H1321" s="57">
        <f t="shared" si="322"/>
        <v>0.4</v>
      </c>
      <c r="I1321" s="62">
        <f t="shared" si="323"/>
        <v>1.6906999999999998E-2</v>
      </c>
      <c r="J1321" s="8">
        <f>IF(F1321&lt;Päälaskenta!$D$24,0,Kaksitasouoma_matriisi!F1321-Päälaskenta!$D$24)</f>
        <v>0.315</v>
      </c>
      <c r="L1321" s="8">
        <f>IF(F1321&gt;Päälaskenta!D$24,F1321-Päälaskenta!D$24,0)</f>
        <v>0.315</v>
      </c>
      <c r="M1321" s="8">
        <f>IF(F1321&gt;Päälaskenta!D$24,(Päälaskenta!C$20+(Päälaskenta!E$20*(Kaksitasouoma_matriisi!F1321-Päälaskenta!D$24)))*(Kaksitasouoma_matriisi!F1321-Päälaskenta!D$24),0)</f>
        <v>1.7238374999999999</v>
      </c>
      <c r="N1321" s="8">
        <f>IF(F1321&gt;Päälaskenta!D$24,(2*SQRT((POWER((F1321-Päälaskenta!D$24),2))+POWER(Päälaskenta!E$20*(F1321-Päälaskenta!D$24),2))+Päälaskenta!C$20),0)</f>
        <v>6.1357486517711601</v>
      </c>
      <c r="O1321" s="8">
        <f t="shared" si="329"/>
        <v>0.28094982337687402</v>
      </c>
      <c r="P1321" s="8">
        <f>IF(Päälaskenta!$C$29,IF(L1321&gt;Päälaskenta!$F$28,Kaksitasouoma_matriisi!AQ1321,Kaksitasouoma_matriisi!AR1321),Päälaskenta!$F$20)</f>
        <v>0.12</v>
      </c>
      <c r="Q1321" s="8">
        <f t="shared" si="330"/>
        <v>6.1621782048970797</v>
      </c>
      <c r="R1321" s="8">
        <f t="shared" si="324"/>
        <v>0.56872877144017797</v>
      </c>
      <c r="S1321" s="8">
        <f t="shared" si="331"/>
        <v>0.32992017602597601</v>
      </c>
      <c r="U1321" s="93">
        <f>IF(F1321&gt;Päälaskenta!D$24,Päälaskenta!H$24+L1321*Päälaskenta!G$24,F1321*Päälaskenta!C$24 + F1321*F1321*Päälaskenta!E$24)</f>
        <v>1.946</v>
      </c>
      <c r="V1321" s="8">
        <f>IF(F1321&gt;Päälaskenta!D$24,2*SQRT(POWER(Päälaskenta!D$24,2)+POWER(Päälaskenta!E$24*Päälaskenta!D$24,2))+Päälaskenta!C$24,(2*SQRT((POWER(F1321,2))+POWER(Päälaskenta!E$24*F1321,2))+Päälaskenta!C$24))</f>
        <v>2.9798989873223301</v>
      </c>
      <c r="W1321" s="8">
        <f t="shared" si="332"/>
        <v>0.65304227031824003</v>
      </c>
      <c r="X1321" s="8">
        <f>Päälaskenta!F$24</f>
        <v>7.0000000000000007E-2</v>
      </c>
      <c r="Y1321" s="8">
        <f t="shared" si="333"/>
        <v>20.925330438690398</v>
      </c>
      <c r="Z1321" s="8">
        <f t="shared" si="325"/>
        <v>1.9312712285598199</v>
      </c>
      <c r="AA1321" s="8">
        <f t="shared" si="334"/>
        <v>0.99243125825273404</v>
      </c>
      <c r="AC1321" s="8">
        <f t="shared" si="326"/>
        <v>0.103655034149506</v>
      </c>
      <c r="AE1321" s="8">
        <v>1319</v>
      </c>
      <c r="AF1321" s="8">
        <f t="shared" si="336"/>
        <v>27.087508643587501</v>
      </c>
      <c r="AG1321" s="8">
        <f t="shared" si="327"/>
        <v>8.5180834709065508E-3</v>
      </c>
      <c r="AJ1321" s="132">
        <f>IF(Päälaskenta!$F$28&lt;Kaksitasouoma_matriisi!L1321,Päälaskenta!$C$20*Päälaskenta!$F$28,Päälaskenta!$C$20*Kaksitasouoma_matriisi!L1321)</f>
        <v>1.575</v>
      </c>
      <c r="AK1321" s="134">
        <f>SQRT(Päälaskenta!$D$20^2+(Päälaskenta!$D$20/(1/Päälaskenta!$E$20))^2)</f>
        <v>1.8029999999999999</v>
      </c>
      <c r="AL1321" s="134">
        <f>IF(Päälaskenta!$F$28&lt;Kaksitasouoma_matriisi!L1321,AK1321*Päälaskenta!$F$28*COS(ATAN(1/Päälaskenta!$E$20)),AK1321*Kaksitasouoma_matriisi!L1321*COS(ATAN(1/Päälaskenta!$E$20)))</f>
        <v>0.47299999999999998</v>
      </c>
      <c r="AM1321" s="134"/>
      <c r="AN1321" s="134">
        <f t="shared" si="335"/>
        <v>2.048</v>
      </c>
      <c r="AO1321" s="8">
        <f t="shared" si="328"/>
        <v>0.55787093786603503</v>
      </c>
      <c r="AP1321" s="134">
        <f>Refererenssiarvoja!$B$16*H1321^(1/6)/(Refererenssiarvoja!$B$15^0.5)*(Päälaskenta!$G$28/2)^0.5*(1-AO1321)^(-1.5)</f>
        <v>0.14699999999999999</v>
      </c>
      <c r="AQ1321" s="8">
        <f>Refererenssiarvoja!$B$16*Kaksitasouoma_matriisi!O1321^(1/6)/(SQRT((2*Refererenssiarvoja!$B$15)/(Päälaskenta!$F$31*Päälaskenta!$G$31*Päälaskenta!$F$28))+SQRT(Refererenssiarvoja!$B$15)/Refererenssiarvoja!$B$17*LN(Kaksitasouoma_matriisi!L1321/Päälaskenta!$F$28))</f>
        <v>-0.49439419709462501</v>
      </c>
      <c r="AR1321" s="8">
        <f>Refererenssiarvoja!$B$16*Kaksitasouoma_matriisi!O1321^(1/6)/(SQRT((2*Refererenssiarvoja!$B$15)/(Päälaskenta!$F$31*Päälaskenta!$G$31*L1321)))</f>
        <v>0.32427283560916298</v>
      </c>
    </row>
    <row r="1322" spans="1:44" x14ac:dyDescent="0.2">
      <c r="A1322" s="8">
        <v>1320</v>
      </c>
      <c r="B1322" s="8">
        <f>IF(Päälaskenta!C$7,Päälaskenta!E$7,Päälaskenta!G$5)</f>
        <v>2.5</v>
      </c>
      <c r="C1322" s="56">
        <v>0.68</v>
      </c>
      <c r="D1322" s="93">
        <f t="shared" si="321"/>
        <v>3.6764999999999999</v>
      </c>
      <c r="E1322" s="8">
        <f>IF(Päälaskenta!$C$26,Kaksitasouoma_matriisi!AP1322,Kaksitasouoma_matriisi!AC1322)</f>
        <v>0.10366149658795799</v>
      </c>
      <c r="F1322" s="56">
        <f>IF(D1322&lt;Päälaskenta!H$24,(SQRT(POWER(Päälaskenta!C$24/(2*Päälaskenta!E$24),2)+(D1322/Päälaskenta!E$24))-Päälaskenta!C$24/(2*Päälaskenta!E$24)),IF(D1322=Päälaskenta!H$24,Päälaskenta!D$24,Päälaskenta!D$24+(SQRT(POWER((Päälaskenta!C$20+Päälaskenta!G$24)/(2*Päälaskenta!E$20),2)+((D1322-Päälaskenta!H$24)/Päälaskenta!E$20))-(Päälaskenta!C$20+Päälaskenta!G$24)/(2*Päälaskenta!E$20))))</f>
        <v>1.016</v>
      </c>
      <c r="G1322" s="57">
        <f>IF(F1322&gt;Päälaskenta!D$24,(2*SQRT((POWER(Päälaskenta!D$24,2))+POWER(Päälaskenta!E$24*Päälaskenta!D$24,2))+Päälaskenta!C$24)+(2*SQRT((POWER((F1322-Päälaskenta!D$24),2))+POWER(Päälaskenta!E$20*(F1322-Päälaskenta!D$24),2))+Päälaskenta!C$20),(2*SQRT((POWER(F1322,2))+POWER(Päälaskenta!E$24*F1322,2))+Päälaskenta!C$24))</f>
        <v>9.1199999999999992</v>
      </c>
      <c r="H1322" s="57">
        <f t="shared" si="322"/>
        <v>0.4</v>
      </c>
      <c r="I1322" s="62">
        <f t="shared" si="323"/>
        <v>1.6858999999999999E-2</v>
      </c>
      <c r="J1322" s="8">
        <f>IF(F1322&lt;Päälaskenta!$D$24,0,Kaksitasouoma_matriisi!F1322-Päälaskenta!$D$24)</f>
        <v>0.316</v>
      </c>
      <c r="L1322" s="8">
        <f>IF(F1322&gt;Päälaskenta!D$24,F1322-Päälaskenta!D$24,0)</f>
        <v>0.316</v>
      </c>
      <c r="M1322" s="8">
        <f>IF(F1322&gt;Päälaskenta!D$24,(Päälaskenta!C$20+(Päälaskenta!E$20*(Kaksitasouoma_matriisi!F1322-Päälaskenta!D$24)))*(Kaksitasouoma_matriisi!F1322-Päälaskenta!D$24),0)</f>
        <v>1.729784</v>
      </c>
      <c r="N1322" s="8">
        <f>IF(F1322&gt;Päälaskenta!D$24,(2*SQRT((POWER((F1322-Päälaskenta!D$24),2))+POWER(Päälaskenta!E$20*(F1322-Päälaskenta!D$24),2))+Päälaskenta!C$20),0)</f>
        <v>6.1393542030466204</v>
      </c>
      <c r="O1322" s="8">
        <f t="shared" si="329"/>
        <v>0.28175341294717998</v>
      </c>
      <c r="P1322" s="8">
        <f>IF(Päälaskenta!$C$29,IF(L1322&gt;Päälaskenta!$F$28,Kaksitasouoma_matriisi!AQ1322,Kaksitasouoma_matriisi!AR1322),Päälaskenta!$F$20)</f>
        <v>0.12</v>
      </c>
      <c r="Q1322" s="8">
        <f t="shared" si="330"/>
        <v>6.1952202847605902</v>
      </c>
      <c r="R1322" s="8">
        <f t="shared" si="324"/>
        <v>0.57017707131547701</v>
      </c>
      <c r="S1322" s="8">
        <f t="shared" si="331"/>
        <v>0.32962327742393099</v>
      </c>
      <c r="U1322" s="93">
        <f>IF(F1322&gt;Päälaskenta!D$24,Päälaskenta!H$24+L1322*Päälaskenta!G$24,F1322*Päälaskenta!C$24 + F1322*F1322*Päälaskenta!E$24)</f>
        <v>1.9483999999999999</v>
      </c>
      <c r="V1322" s="8">
        <f>IF(F1322&gt;Päälaskenta!D$24,2*SQRT(POWER(Päälaskenta!D$24,2)+POWER(Päälaskenta!E$24*Päälaskenta!D$24,2))+Päälaskenta!C$24,(2*SQRT((POWER(F1322,2))+POWER(Päälaskenta!E$24*F1322,2))+Päälaskenta!C$24))</f>
        <v>2.9798989873223301</v>
      </c>
      <c r="W1322" s="8">
        <f t="shared" si="332"/>
        <v>0.653847666746177</v>
      </c>
      <c r="X1322" s="8">
        <f>Päälaskenta!F$24</f>
        <v>7.0000000000000007E-2</v>
      </c>
      <c r="Y1322" s="8">
        <f t="shared" si="333"/>
        <v>20.968360102939702</v>
      </c>
      <c r="Z1322" s="8">
        <f t="shared" si="325"/>
        <v>1.9298229286845201</v>
      </c>
      <c r="AA1322" s="8">
        <f t="shared" si="334"/>
        <v>0.99046547356011105</v>
      </c>
      <c r="AC1322" s="8">
        <f t="shared" si="326"/>
        <v>0.10366149658795799</v>
      </c>
      <c r="AE1322" s="8">
        <v>1320</v>
      </c>
      <c r="AF1322" s="8">
        <f t="shared" si="336"/>
        <v>27.1635803877003</v>
      </c>
      <c r="AG1322" s="8">
        <f t="shared" si="327"/>
        <v>8.4704404051833392E-3</v>
      </c>
      <c r="AJ1322" s="132">
        <f>IF(Päälaskenta!$F$28&lt;Kaksitasouoma_matriisi!L1322,Päälaskenta!$C$20*Päälaskenta!$F$28,Päälaskenta!$C$20*Kaksitasouoma_matriisi!L1322)</f>
        <v>1.58</v>
      </c>
      <c r="AK1322" s="134">
        <f>SQRT(Päälaskenta!$D$20^2+(Päälaskenta!$D$20/(1/Päälaskenta!$E$20))^2)</f>
        <v>1.8029999999999999</v>
      </c>
      <c r="AL1322" s="134">
        <f>IF(Päälaskenta!$F$28&lt;Kaksitasouoma_matriisi!L1322,AK1322*Päälaskenta!$F$28*COS(ATAN(1/Päälaskenta!$E$20)),AK1322*Kaksitasouoma_matriisi!L1322*COS(ATAN(1/Päälaskenta!$E$20)))</f>
        <v>0.47399999999999998</v>
      </c>
      <c r="AM1322" s="134"/>
      <c r="AN1322" s="134">
        <f t="shared" si="335"/>
        <v>2.0539999999999998</v>
      </c>
      <c r="AO1322" s="8">
        <f t="shared" si="328"/>
        <v>0.55868353053175601</v>
      </c>
      <c r="AP1322" s="134">
        <f>Refererenssiarvoja!$B$16*H1322^(1/6)/(Refererenssiarvoja!$B$15^0.5)*(Päälaskenta!$G$28/2)^0.5*(1-AO1322)^(-1.5)</f>
        <v>0.14799999999999999</v>
      </c>
      <c r="AQ1322" s="8">
        <f>Refererenssiarvoja!$B$16*Kaksitasouoma_matriisi!O1322^(1/6)/(SQRT((2*Refererenssiarvoja!$B$15)/(Päälaskenta!$F$31*Päälaskenta!$G$31*Päälaskenta!$F$28))+SQRT(Refererenssiarvoja!$B$15)/Refererenssiarvoja!$B$17*LN(Kaksitasouoma_matriisi!L1322/Päälaskenta!$F$28))</f>
        <v>-0.50224441155463895</v>
      </c>
      <c r="AR1322" s="8">
        <f>Refererenssiarvoja!$B$16*Kaksitasouoma_matriisi!O1322^(1/6)/(SQRT((2*Refererenssiarvoja!$B$15)/(Päälaskenta!$F$31*Päälaskenta!$G$31*L1322)))</f>
        <v>0.324941791622327</v>
      </c>
    </row>
    <row r="1323" spans="1:44" x14ac:dyDescent="0.2">
      <c r="A1323" s="8">
        <v>1321</v>
      </c>
      <c r="B1323" s="8">
        <f>IF(Päälaskenta!C$7,Päälaskenta!E$7,Päälaskenta!G$5)</f>
        <v>2.5</v>
      </c>
      <c r="C1323" s="56">
        <v>0.67900000000000005</v>
      </c>
      <c r="D1323" s="93">
        <f t="shared" si="321"/>
        <v>3.6819000000000002</v>
      </c>
      <c r="E1323" s="8">
        <f>IF(Päälaskenta!$C$26,Kaksitasouoma_matriisi!AP1323,Kaksitasouoma_matriisi!AC1323)</f>
        <v>0.10366149658795799</v>
      </c>
      <c r="F1323" s="56">
        <f>IF(D1323&lt;Päälaskenta!H$24,(SQRT(POWER(Päälaskenta!C$24/(2*Päälaskenta!E$24),2)+(D1323/Päälaskenta!E$24))-Päälaskenta!C$24/(2*Päälaskenta!E$24)),IF(D1323=Päälaskenta!H$24,Päälaskenta!D$24,Päälaskenta!D$24+(SQRT(POWER((Päälaskenta!C$20+Päälaskenta!G$24)/(2*Päälaskenta!E$20),2)+((D1323-Päälaskenta!H$24)/Päälaskenta!E$20))-(Päälaskenta!C$20+Päälaskenta!G$24)/(2*Päälaskenta!E$20))))</f>
        <v>1.016</v>
      </c>
      <c r="G1323" s="57">
        <f>IF(F1323&gt;Päälaskenta!D$24,(2*SQRT((POWER(Päälaskenta!D$24,2))+POWER(Päälaskenta!E$24*Päälaskenta!D$24,2))+Päälaskenta!C$24)+(2*SQRT((POWER((F1323-Päälaskenta!D$24),2))+POWER(Päälaskenta!E$20*(F1323-Päälaskenta!D$24),2))+Päälaskenta!C$20),(2*SQRT((POWER(F1323,2))+POWER(Päälaskenta!E$24*F1323,2))+Päälaskenta!C$24))</f>
        <v>9.1199999999999992</v>
      </c>
      <c r="H1323" s="57">
        <f t="shared" si="322"/>
        <v>0.4</v>
      </c>
      <c r="I1323" s="62">
        <f t="shared" si="323"/>
        <v>1.6809999999999999E-2</v>
      </c>
      <c r="J1323" s="8">
        <f>IF(F1323&lt;Päälaskenta!$D$24,0,Kaksitasouoma_matriisi!F1323-Päälaskenta!$D$24)</f>
        <v>0.316</v>
      </c>
      <c r="L1323" s="8">
        <f>IF(F1323&gt;Päälaskenta!D$24,F1323-Päälaskenta!D$24,0)</f>
        <v>0.316</v>
      </c>
      <c r="M1323" s="8">
        <f>IF(F1323&gt;Päälaskenta!D$24,(Päälaskenta!C$20+(Päälaskenta!E$20*(Kaksitasouoma_matriisi!F1323-Päälaskenta!D$24)))*(Kaksitasouoma_matriisi!F1323-Päälaskenta!D$24),0)</f>
        <v>1.729784</v>
      </c>
      <c r="N1323" s="8">
        <f>IF(F1323&gt;Päälaskenta!D$24,(2*SQRT((POWER((F1323-Päälaskenta!D$24),2))+POWER(Päälaskenta!E$20*(F1323-Päälaskenta!D$24),2))+Päälaskenta!C$20),0)</f>
        <v>6.1393542030466204</v>
      </c>
      <c r="O1323" s="8">
        <f t="shared" si="329"/>
        <v>0.28175341294717998</v>
      </c>
      <c r="P1323" s="8">
        <f>IF(Päälaskenta!$C$29,IF(L1323&gt;Päälaskenta!$F$28,Kaksitasouoma_matriisi!AQ1323,Kaksitasouoma_matriisi!AR1323),Päälaskenta!$F$20)</f>
        <v>0.12</v>
      </c>
      <c r="Q1323" s="8">
        <f t="shared" si="330"/>
        <v>6.1952202847605902</v>
      </c>
      <c r="R1323" s="8">
        <f t="shared" si="324"/>
        <v>0.57017707131547701</v>
      </c>
      <c r="S1323" s="8">
        <f t="shared" si="331"/>
        <v>0.32962327742393099</v>
      </c>
      <c r="U1323" s="93">
        <f>IF(F1323&gt;Päälaskenta!D$24,Päälaskenta!H$24+L1323*Päälaskenta!G$24,F1323*Päälaskenta!C$24 + F1323*F1323*Päälaskenta!E$24)</f>
        <v>1.9483999999999999</v>
      </c>
      <c r="V1323" s="8">
        <f>IF(F1323&gt;Päälaskenta!D$24,2*SQRT(POWER(Päälaskenta!D$24,2)+POWER(Päälaskenta!E$24*Päälaskenta!D$24,2))+Päälaskenta!C$24,(2*SQRT((POWER(F1323,2))+POWER(Päälaskenta!E$24*F1323,2))+Päälaskenta!C$24))</f>
        <v>2.9798989873223301</v>
      </c>
      <c r="W1323" s="8">
        <f t="shared" si="332"/>
        <v>0.653847666746177</v>
      </c>
      <c r="X1323" s="8">
        <f>Päälaskenta!F$24</f>
        <v>7.0000000000000007E-2</v>
      </c>
      <c r="Y1323" s="8">
        <f t="shared" si="333"/>
        <v>20.968360102939702</v>
      </c>
      <c r="Z1323" s="8">
        <f t="shared" si="325"/>
        <v>1.9298229286845201</v>
      </c>
      <c r="AA1323" s="8">
        <f t="shared" si="334"/>
        <v>0.99046547356011105</v>
      </c>
      <c r="AC1323" s="8">
        <f t="shared" si="326"/>
        <v>0.10366149658795799</v>
      </c>
      <c r="AE1323" s="8">
        <v>1321</v>
      </c>
      <c r="AF1323" s="8">
        <f t="shared" si="336"/>
        <v>27.1635803877003</v>
      </c>
      <c r="AG1323" s="8">
        <f t="shared" si="327"/>
        <v>8.4704404051833392E-3</v>
      </c>
      <c r="AJ1323" s="132">
        <f>IF(Päälaskenta!$F$28&lt;Kaksitasouoma_matriisi!L1323,Päälaskenta!$C$20*Päälaskenta!$F$28,Päälaskenta!$C$20*Kaksitasouoma_matriisi!L1323)</f>
        <v>1.58</v>
      </c>
      <c r="AK1323" s="134">
        <f>SQRT(Päälaskenta!$D$20^2+(Päälaskenta!$D$20/(1/Päälaskenta!$E$20))^2)</f>
        <v>1.8029999999999999</v>
      </c>
      <c r="AL1323" s="134">
        <f>IF(Päälaskenta!$F$28&lt;Kaksitasouoma_matriisi!L1323,AK1323*Päälaskenta!$F$28*COS(ATAN(1/Päälaskenta!$E$20)),AK1323*Kaksitasouoma_matriisi!L1323*COS(ATAN(1/Päälaskenta!$E$20)))</f>
        <v>0.47399999999999998</v>
      </c>
      <c r="AM1323" s="134"/>
      <c r="AN1323" s="134">
        <f t="shared" si="335"/>
        <v>2.0539999999999998</v>
      </c>
      <c r="AO1323" s="8">
        <f t="shared" si="328"/>
        <v>0.55786414622884894</v>
      </c>
      <c r="AP1323" s="134">
        <f>Refererenssiarvoja!$B$16*H1323^(1/6)/(Refererenssiarvoja!$B$15^0.5)*(Päälaskenta!$G$28/2)^0.5*(1-AO1323)^(-1.5)</f>
        <v>0.14699999999999999</v>
      </c>
      <c r="AQ1323" s="8">
        <f>Refererenssiarvoja!$B$16*Kaksitasouoma_matriisi!O1323^(1/6)/(SQRT((2*Refererenssiarvoja!$B$15)/(Päälaskenta!$F$31*Päälaskenta!$G$31*Päälaskenta!$F$28))+SQRT(Refererenssiarvoja!$B$15)/Refererenssiarvoja!$B$17*LN(Kaksitasouoma_matriisi!L1323/Päälaskenta!$F$28))</f>
        <v>-0.50224441155463895</v>
      </c>
      <c r="AR1323" s="8">
        <f>Refererenssiarvoja!$B$16*Kaksitasouoma_matriisi!O1323^(1/6)/(SQRT((2*Refererenssiarvoja!$B$15)/(Päälaskenta!$F$31*Päälaskenta!$G$31*L1323)))</f>
        <v>0.324941791622327</v>
      </c>
    </row>
    <row r="1324" spans="1:44" x14ac:dyDescent="0.2">
      <c r="A1324" s="8">
        <v>1322</v>
      </c>
      <c r="B1324" s="8">
        <f>IF(Päälaskenta!C$7,Päälaskenta!E$7,Päälaskenta!G$5)</f>
        <v>2.5</v>
      </c>
      <c r="C1324" s="56">
        <v>0.67800000000000005</v>
      </c>
      <c r="D1324" s="93">
        <f t="shared" si="321"/>
        <v>3.6873</v>
      </c>
      <c r="E1324" s="8">
        <f>IF(Päälaskenta!$C$26,Kaksitasouoma_matriisi!AP1324,Kaksitasouoma_matriisi!AC1324)</f>
        <v>0.10366795391821899</v>
      </c>
      <c r="F1324" s="56">
        <f>IF(D1324&lt;Päälaskenta!H$24,(SQRT(POWER(Päälaskenta!C$24/(2*Päälaskenta!E$24),2)+(D1324/Päälaskenta!E$24))-Päälaskenta!C$24/(2*Päälaskenta!E$24)),IF(D1324=Päälaskenta!H$24,Päälaskenta!D$24,Päälaskenta!D$24+(SQRT(POWER((Päälaskenta!C$20+Päälaskenta!G$24)/(2*Päälaskenta!E$20),2)+((D1324-Päälaskenta!H$24)/Päälaskenta!E$20))-(Päälaskenta!C$20+Päälaskenta!G$24)/(2*Päälaskenta!E$20))))</f>
        <v>1.0169999999999999</v>
      </c>
      <c r="G1324" s="57">
        <f>IF(F1324&gt;Päälaskenta!D$24,(2*SQRT((POWER(Päälaskenta!D$24,2))+POWER(Päälaskenta!E$24*Päälaskenta!D$24,2))+Päälaskenta!C$24)+(2*SQRT((POWER((F1324-Päälaskenta!D$24),2))+POWER(Päälaskenta!E$20*(F1324-Päälaskenta!D$24),2))+Päälaskenta!C$20),(2*SQRT((POWER(F1324,2))+POWER(Päälaskenta!E$24*F1324,2))+Päälaskenta!C$24))</f>
        <v>9.1199999999999992</v>
      </c>
      <c r="H1324" s="57">
        <f t="shared" si="322"/>
        <v>0.4</v>
      </c>
      <c r="I1324" s="62">
        <f t="shared" si="323"/>
        <v>1.6761999999999999E-2</v>
      </c>
      <c r="J1324" s="8">
        <f>IF(F1324&lt;Päälaskenta!$D$24,0,Kaksitasouoma_matriisi!F1324-Päälaskenta!$D$24)</f>
        <v>0.317</v>
      </c>
      <c r="L1324" s="8">
        <f>IF(F1324&gt;Päälaskenta!D$24,F1324-Päälaskenta!D$24,0)</f>
        <v>0.317</v>
      </c>
      <c r="M1324" s="8">
        <f>IF(F1324&gt;Päälaskenta!D$24,(Päälaskenta!C$20+(Päälaskenta!E$20*(Kaksitasouoma_matriisi!F1324-Päälaskenta!D$24)))*(Kaksitasouoma_matriisi!F1324-Päälaskenta!D$24),0)</f>
        <v>1.7357335</v>
      </c>
      <c r="N1324" s="8">
        <f>IF(F1324&gt;Päälaskenta!D$24,(2*SQRT((POWER((F1324-Päälaskenta!D$24),2))+POWER(Päälaskenta!E$20*(F1324-Päälaskenta!D$24),2))+Päälaskenta!C$20),0)</f>
        <v>6.1429597543220797</v>
      </c>
      <c r="O1324" s="8">
        <f t="shared" si="329"/>
        <v>0.28255654756304899</v>
      </c>
      <c r="P1324" s="8">
        <f>IF(Päälaskenta!$C$29,IF(L1324&gt;Päälaskenta!$F$28,Kaksitasouoma_matriisi!AQ1324,Kaksitasouoma_matriisi!AR1324),Päälaskenta!$F$20)</f>
        <v>0.12</v>
      </c>
      <c r="Q1324" s="8">
        <f t="shared" si="330"/>
        <v>6.2283362348133897</v>
      </c>
      <c r="R1324" s="8">
        <f t="shared" si="324"/>
        <v>0.57162176958442901</v>
      </c>
      <c r="S1324" s="8">
        <f t="shared" si="331"/>
        <v>0.32932576895268101</v>
      </c>
      <c r="U1324" s="93">
        <f>IF(F1324&gt;Päälaskenta!D$24,Päälaskenta!H$24+L1324*Päälaskenta!G$24,F1324*Päälaskenta!C$24 + F1324*F1324*Päälaskenta!E$24)</f>
        <v>1.9508000000000001</v>
      </c>
      <c r="V1324" s="8">
        <f>IF(F1324&gt;Päälaskenta!D$24,2*SQRT(POWER(Päälaskenta!D$24,2)+POWER(Päälaskenta!E$24*Päälaskenta!D$24,2))+Päälaskenta!C$24,(2*SQRT((POWER(F1324,2))+POWER(Päälaskenta!E$24*F1324,2))+Päälaskenta!C$24))</f>
        <v>2.9798989873223301</v>
      </c>
      <c r="W1324" s="8">
        <f t="shared" si="332"/>
        <v>0.65465306317411298</v>
      </c>
      <c r="X1324" s="8">
        <f>Päälaskenta!F$24</f>
        <v>7.0000000000000007E-2</v>
      </c>
      <c r="Y1324" s="8">
        <f t="shared" si="333"/>
        <v>21.011425117091601</v>
      </c>
      <c r="Z1324" s="8">
        <f t="shared" si="325"/>
        <v>1.9283782304155701</v>
      </c>
      <c r="AA1324" s="8">
        <f t="shared" si="334"/>
        <v>0.98850637195795099</v>
      </c>
      <c r="AC1324" s="8">
        <f t="shared" si="326"/>
        <v>0.10366795391821899</v>
      </c>
      <c r="AE1324" s="8">
        <v>1322</v>
      </c>
      <c r="AF1324" s="8">
        <f t="shared" si="336"/>
        <v>27.239761351904999</v>
      </c>
      <c r="AG1324" s="8">
        <f t="shared" si="327"/>
        <v>8.4231283910653609E-3</v>
      </c>
      <c r="AJ1324" s="132">
        <f>IF(Päälaskenta!$F$28&lt;Kaksitasouoma_matriisi!L1324,Päälaskenta!$C$20*Päälaskenta!$F$28,Päälaskenta!$C$20*Kaksitasouoma_matriisi!L1324)</f>
        <v>1.585</v>
      </c>
      <c r="AK1324" s="134">
        <f>SQRT(Päälaskenta!$D$20^2+(Päälaskenta!$D$20/(1/Päälaskenta!$E$20))^2)</f>
        <v>1.8029999999999999</v>
      </c>
      <c r="AL1324" s="134">
        <f>IF(Päälaskenta!$F$28&lt;Kaksitasouoma_matriisi!L1324,AK1324*Päälaskenta!$F$28*COS(ATAN(1/Päälaskenta!$E$20)),AK1324*Kaksitasouoma_matriisi!L1324*COS(ATAN(1/Päälaskenta!$E$20)))</f>
        <v>0.47599999999999998</v>
      </c>
      <c r="AM1324" s="134"/>
      <c r="AN1324" s="134">
        <f t="shared" si="335"/>
        <v>2.0609999999999999</v>
      </c>
      <c r="AO1324" s="8">
        <f t="shared" si="328"/>
        <v>0.55894556992921696</v>
      </c>
      <c r="AP1324" s="134">
        <f>Refererenssiarvoja!$B$16*H1324^(1/6)/(Refererenssiarvoja!$B$15^0.5)*(Päälaskenta!$G$28/2)^0.5*(1-AO1324)^(-1.5)</f>
        <v>0.14799999999999999</v>
      </c>
      <c r="AQ1324" s="8">
        <f>Refererenssiarvoja!$B$16*Kaksitasouoma_matriisi!O1324^(1/6)/(SQRT((2*Refererenssiarvoja!$B$15)/(Päälaskenta!$F$31*Päälaskenta!$G$31*Päälaskenta!$F$28))+SQRT(Refererenssiarvoja!$B$15)/Refererenssiarvoja!$B$17*LN(Kaksitasouoma_matriisi!L1324/Päälaskenta!$F$28))</f>
        <v>-0.51031418928088002</v>
      </c>
      <c r="AR1324" s="8">
        <f>Refererenssiarvoja!$B$16*Kaksitasouoma_matriisi!O1324^(1/6)/(SQRT((2*Refererenssiarvoja!$B$15)/(Päälaskenta!$F$31*Päälaskenta!$G$31*L1324)))</f>
        <v>0.32560996841376899</v>
      </c>
    </row>
    <row r="1325" spans="1:44" x14ac:dyDescent="0.2">
      <c r="A1325" s="8">
        <v>1323</v>
      </c>
      <c r="B1325" s="8">
        <f>IF(Päälaskenta!C$7,Päälaskenta!E$7,Päälaskenta!G$5)</f>
        <v>2.5</v>
      </c>
      <c r="C1325" s="56">
        <v>0.67700000000000005</v>
      </c>
      <c r="D1325" s="93">
        <f t="shared" si="321"/>
        <v>3.6928000000000001</v>
      </c>
      <c r="E1325" s="8">
        <f>IF(Päälaskenta!$C$26,Kaksitasouoma_matriisi!AP1325,Kaksitasouoma_matriisi!AC1325)</f>
        <v>0.103674406146343</v>
      </c>
      <c r="F1325" s="56">
        <f>IF(D1325&lt;Päälaskenta!H$24,(SQRT(POWER(Päälaskenta!C$24/(2*Päälaskenta!E$24),2)+(D1325/Päälaskenta!E$24))-Päälaskenta!C$24/(2*Päälaskenta!E$24)),IF(D1325=Päälaskenta!H$24,Päälaskenta!D$24,Päälaskenta!D$24+(SQRT(POWER((Päälaskenta!C$20+Päälaskenta!G$24)/(2*Päälaskenta!E$20),2)+((D1325-Päälaskenta!H$24)/Päälaskenta!E$20))-(Päälaskenta!C$20+Päälaskenta!G$24)/(2*Päälaskenta!E$20))))</f>
        <v>1.018</v>
      </c>
      <c r="G1325" s="57">
        <f>IF(F1325&gt;Päälaskenta!D$24,(2*SQRT((POWER(Päälaskenta!D$24,2))+POWER(Päälaskenta!E$24*Päälaskenta!D$24,2))+Päälaskenta!C$24)+(2*SQRT((POWER((F1325-Päälaskenta!D$24),2))+POWER(Päälaskenta!E$20*(F1325-Päälaskenta!D$24),2))+Päälaskenta!C$20),(2*SQRT((POWER(F1325,2))+POWER(Päälaskenta!E$24*F1325,2))+Päälaskenta!C$24))</f>
        <v>9.1300000000000008</v>
      </c>
      <c r="H1325" s="57">
        <f t="shared" si="322"/>
        <v>0.4</v>
      </c>
      <c r="I1325" s="62">
        <f t="shared" si="323"/>
        <v>1.6715000000000001E-2</v>
      </c>
      <c r="J1325" s="8">
        <f>IF(F1325&lt;Päälaskenta!$D$24,0,Kaksitasouoma_matriisi!F1325-Päälaskenta!$D$24)</f>
        <v>0.318</v>
      </c>
      <c r="L1325" s="8">
        <f>IF(F1325&gt;Päälaskenta!D$24,F1325-Päälaskenta!D$24,0)</f>
        <v>0.318</v>
      </c>
      <c r="M1325" s="8">
        <f>IF(F1325&gt;Päälaskenta!D$24,(Päälaskenta!C$20+(Päälaskenta!E$20*(Kaksitasouoma_matriisi!F1325-Päälaskenta!D$24)))*(Kaksitasouoma_matriisi!F1325-Päälaskenta!D$24),0)</f>
        <v>1.7416860000000001</v>
      </c>
      <c r="N1325" s="8">
        <f>IF(F1325&gt;Päälaskenta!D$24,(2*SQRT((POWER((F1325-Päälaskenta!D$24),2))+POWER(Päälaskenta!E$20*(F1325-Päälaskenta!D$24),2))+Päälaskenta!C$20),0)</f>
        <v>6.1465653055975498</v>
      </c>
      <c r="O1325" s="8">
        <f t="shared" si="329"/>
        <v>0.28335922802510199</v>
      </c>
      <c r="P1325" s="8">
        <f>IF(Päälaskenta!$C$29,IF(L1325&gt;Päälaskenta!$F$28,Kaksitasouoma_matriisi!AQ1325,Kaksitasouoma_matriisi!AR1325),Päälaskenta!$F$20)</f>
        <v>0.12</v>
      </c>
      <c r="Q1325" s="8">
        <f t="shared" si="330"/>
        <v>6.2615260055430797</v>
      </c>
      <c r="R1325" s="8">
        <f t="shared" si="324"/>
        <v>0.57306287586243398</v>
      </c>
      <c r="S1325" s="8">
        <f t="shared" si="331"/>
        <v>0.32902766392015198</v>
      </c>
      <c r="U1325" s="93">
        <f>IF(F1325&gt;Päälaskenta!D$24,Päälaskenta!H$24+L1325*Päälaskenta!G$24,F1325*Päälaskenta!C$24 + F1325*F1325*Päälaskenta!E$24)</f>
        <v>1.9532</v>
      </c>
      <c r="V1325" s="8">
        <f>IF(F1325&gt;Päälaskenta!D$24,2*SQRT(POWER(Päälaskenta!D$24,2)+POWER(Päälaskenta!E$24*Päälaskenta!D$24,2))+Päälaskenta!C$24,(2*SQRT((POWER(F1325,2))+POWER(Päälaskenta!E$24*F1325,2))+Päälaskenta!C$24))</f>
        <v>2.9798989873223301</v>
      </c>
      <c r="W1325" s="8">
        <f t="shared" si="332"/>
        <v>0.65545845960204896</v>
      </c>
      <c r="X1325" s="8">
        <f>Päälaskenta!F$24</f>
        <v>7.0000000000000007E-2</v>
      </c>
      <c r="Y1325" s="8">
        <f t="shared" si="333"/>
        <v>21.054525466643799</v>
      </c>
      <c r="Z1325" s="8">
        <f t="shared" si="325"/>
        <v>1.9269371241375699</v>
      </c>
      <c r="AA1325" s="8">
        <f t="shared" si="334"/>
        <v>0.98655392388775798</v>
      </c>
      <c r="AC1325" s="8">
        <f t="shared" si="326"/>
        <v>0.103674406146343</v>
      </c>
      <c r="AE1325" s="8">
        <v>1323</v>
      </c>
      <c r="AF1325" s="8">
        <f t="shared" si="336"/>
        <v>27.316051472186899</v>
      </c>
      <c r="AG1325" s="8">
        <f t="shared" si="327"/>
        <v>8.3761447244638503E-3</v>
      </c>
      <c r="AJ1325" s="132">
        <f>IF(Päälaskenta!$F$28&lt;Kaksitasouoma_matriisi!L1325,Päälaskenta!$C$20*Päälaskenta!$F$28,Päälaskenta!$C$20*Kaksitasouoma_matriisi!L1325)</f>
        <v>1.59</v>
      </c>
      <c r="AK1325" s="134">
        <f>SQRT(Päälaskenta!$D$20^2+(Päälaskenta!$D$20/(1/Päälaskenta!$E$20))^2)</f>
        <v>1.8029999999999999</v>
      </c>
      <c r="AL1325" s="134">
        <f>IF(Päälaskenta!$F$28&lt;Kaksitasouoma_matriisi!L1325,AK1325*Päälaskenta!$F$28*COS(ATAN(1/Päälaskenta!$E$20)),AK1325*Kaksitasouoma_matriisi!L1325*COS(ATAN(1/Päälaskenta!$E$20)))</f>
        <v>0.47699999999999998</v>
      </c>
      <c r="AM1325" s="134"/>
      <c r="AN1325" s="134">
        <f t="shared" si="335"/>
        <v>2.0670000000000002</v>
      </c>
      <c r="AO1325" s="8">
        <f t="shared" si="328"/>
        <v>0.559737868284229</v>
      </c>
      <c r="AP1325" s="134">
        <f>Refererenssiarvoja!$B$16*H1325^(1/6)/(Refererenssiarvoja!$B$15^0.5)*(Päälaskenta!$G$28/2)^0.5*(1-AO1325)^(-1.5)</f>
        <v>0.14799999999999999</v>
      </c>
      <c r="AQ1325" s="8">
        <f>Refererenssiarvoja!$B$16*Kaksitasouoma_matriisi!O1325^(1/6)/(SQRT((2*Refererenssiarvoja!$B$15)/(Päälaskenta!$F$31*Päälaskenta!$G$31*Päälaskenta!$F$28))+SQRT(Refererenssiarvoja!$B$15)/Refererenssiarvoja!$B$17*LN(Kaksitasouoma_matriisi!L1325/Päälaskenta!$F$28))</f>
        <v>-0.51861291171058099</v>
      </c>
      <c r="AR1325" s="8">
        <f>Refererenssiarvoja!$B$16*Kaksitasouoma_matriisi!O1325^(1/6)/(SQRT((2*Refererenssiarvoja!$B$15)/(Päälaskenta!$F$31*Päälaskenta!$G$31*L1325)))</f>
        <v>0.326277369212299</v>
      </c>
    </row>
    <row r="1326" spans="1:44" x14ac:dyDescent="0.2">
      <c r="A1326" s="8">
        <v>1324</v>
      </c>
      <c r="B1326" s="8">
        <f>IF(Päälaskenta!C$7,Päälaskenta!E$7,Päälaskenta!G$5)</f>
        <v>2.5</v>
      </c>
      <c r="C1326" s="56">
        <v>0.67600000000000005</v>
      </c>
      <c r="D1326" s="93">
        <f t="shared" si="321"/>
        <v>3.6981999999999999</v>
      </c>
      <c r="E1326" s="8">
        <f>IF(Päälaskenta!$C$26,Kaksitasouoma_matriisi!AP1326,Kaksitasouoma_matriisi!AC1326)</f>
        <v>0.103674406146343</v>
      </c>
      <c r="F1326" s="56">
        <f>IF(D1326&lt;Päälaskenta!H$24,(SQRT(POWER(Päälaskenta!C$24/(2*Päälaskenta!E$24),2)+(D1326/Päälaskenta!E$24))-Päälaskenta!C$24/(2*Päälaskenta!E$24)),IF(D1326=Päälaskenta!H$24,Päälaskenta!D$24,Päälaskenta!D$24+(SQRT(POWER((Päälaskenta!C$20+Päälaskenta!G$24)/(2*Päälaskenta!E$20),2)+((D1326-Päälaskenta!H$24)/Päälaskenta!E$20))-(Päälaskenta!C$20+Päälaskenta!G$24)/(2*Päälaskenta!E$20))))</f>
        <v>1.018</v>
      </c>
      <c r="G1326" s="57">
        <f>IF(F1326&gt;Päälaskenta!D$24,(2*SQRT((POWER(Päälaskenta!D$24,2))+POWER(Päälaskenta!E$24*Päälaskenta!D$24,2))+Päälaskenta!C$24)+(2*SQRT((POWER((F1326-Päälaskenta!D$24),2))+POWER(Päälaskenta!E$20*(F1326-Päälaskenta!D$24),2))+Päälaskenta!C$20),(2*SQRT((POWER(F1326,2))+POWER(Päälaskenta!E$24*F1326,2))+Päälaskenta!C$24))</f>
        <v>9.1300000000000008</v>
      </c>
      <c r="H1326" s="57">
        <f t="shared" si="322"/>
        <v>0.41</v>
      </c>
      <c r="I1326" s="62">
        <f t="shared" si="323"/>
        <v>1.6126000000000001E-2</v>
      </c>
      <c r="J1326" s="8">
        <f>IF(F1326&lt;Päälaskenta!$D$24,0,Kaksitasouoma_matriisi!F1326-Päälaskenta!$D$24)</f>
        <v>0.318</v>
      </c>
      <c r="L1326" s="8">
        <f>IF(F1326&gt;Päälaskenta!D$24,F1326-Päälaskenta!D$24,0)</f>
        <v>0.318</v>
      </c>
      <c r="M1326" s="8">
        <f>IF(F1326&gt;Päälaskenta!D$24,(Päälaskenta!C$20+(Päälaskenta!E$20*(Kaksitasouoma_matriisi!F1326-Päälaskenta!D$24)))*(Kaksitasouoma_matriisi!F1326-Päälaskenta!D$24),0)</f>
        <v>1.7416860000000001</v>
      </c>
      <c r="N1326" s="8">
        <f>IF(F1326&gt;Päälaskenta!D$24,(2*SQRT((POWER((F1326-Päälaskenta!D$24),2))+POWER(Päälaskenta!E$20*(F1326-Päälaskenta!D$24),2))+Päälaskenta!C$20),0)</f>
        <v>6.1465653055975498</v>
      </c>
      <c r="O1326" s="8">
        <f t="shared" si="329"/>
        <v>0.28335922802510199</v>
      </c>
      <c r="P1326" s="8">
        <f>IF(Päälaskenta!$C$29,IF(L1326&gt;Päälaskenta!$F$28,Kaksitasouoma_matriisi!AQ1326,Kaksitasouoma_matriisi!AR1326),Päälaskenta!$F$20)</f>
        <v>0.12</v>
      </c>
      <c r="Q1326" s="8">
        <f t="shared" si="330"/>
        <v>6.2615260055430797</v>
      </c>
      <c r="R1326" s="8">
        <f t="shared" si="324"/>
        <v>0.57306287586243398</v>
      </c>
      <c r="S1326" s="8">
        <f t="shared" si="331"/>
        <v>0.32902766392015198</v>
      </c>
      <c r="U1326" s="93">
        <f>IF(F1326&gt;Päälaskenta!D$24,Päälaskenta!H$24+L1326*Päälaskenta!G$24,F1326*Päälaskenta!C$24 + F1326*F1326*Päälaskenta!E$24)</f>
        <v>1.9532</v>
      </c>
      <c r="V1326" s="8">
        <f>IF(F1326&gt;Päälaskenta!D$24,2*SQRT(POWER(Päälaskenta!D$24,2)+POWER(Päälaskenta!E$24*Päälaskenta!D$24,2))+Päälaskenta!C$24,(2*SQRT((POWER(F1326,2))+POWER(Päälaskenta!E$24*F1326,2))+Päälaskenta!C$24))</f>
        <v>2.9798989873223301</v>
      </c>
      <c r="W1326" s="8">
        <f t="shared" si="332"/>
        <v>0.65545845960204896</v>
      </c>
      <c r="X1326" s="8">
        <f>Päälaskenta!F$24</f>
        <v>7.0000000000000007E-2</v>
      </c>
      <c r="Y1326" s="8">
        <f t="shared" si="333"/>
        <v>21.054525466643799</v>
      </c>
      <c r="Z1326" s="8">
        <f t="shared" si="325"/>
        <v>1.9269371241375699</v>
      </c>
      <c r="AA1326" s="8">
        <f t="shared" si="334"/>
        <v>0.98655392388775798</v>
      </c>
      <c r="AC1326" s="8">
        <f t="shared" si="326"/>
        <v>0.103674406146343</v>
      </c>
      <c r="AE1326" s="8">
        <v>1324</v>
      </c>
      <c r="AF1326" s="8">
        <f t="shared" si="336"/>
        <v>27.316051472186899</v>
      </c>
      <c r="AG1326" s="8">
        <f t="shared" si="327"/>
        <v>8.3761447244638503E-3</v>
      </c>
      <c r="AJ1326" s="132">
        <f>IF(Päälaskenta!$F$28&lt;Kaksitasouoma_matriisi!L1326,Päälaskenta!$C$20*Päälaskenta!$F$28,Päälaskenta!$C$20*Kaksitasouoma_matriisi!L1326)</f>
        <v>1.59</v>
      </c>
      <c r="AK1326" s="134">
        <f>SQRT(Päälaskenta!$D$20^2+(Päälaskenta!$D$20/(1/Päälaskenta!$E$20))^2)</f>
        <v>1.8029999999999999</v>
      </c>
      <c r="AL1326" s="134">
        <f>IF(Päälaskenta!$F$28&lt;Kaksitasouoma_matriisi!L1326,AK1326*Päälaskenta!$F$28*COS(ATAN(1/Päälaskenta!$E$20)),AK1326*Kaksitasouoma_matriisi!L1326*COS(ATAN(1/Päälaskenta!$E$20)))</f>
        <v>0.47699999999999998</v>
      </c>
      <c r="AM1326" s="134"/>
      <c r="AN1326" s="134">
        <f t="shared" si="335"/>
        <v>2.0670000000000002</v>
      </c>
      <c r="AO1326" s="8">
        <f t="shared" si="328"/>
        <v>0.55892055594613599</v>
      </c>
      <c r="AP1326" s="134">
        <f>Refererenssiarvoja!$B$16*H1326^(1/6)/(Refererenssiarvoja!$B$15^0.5)*(Päälaskenta!$G$28/2)^0.5*(1-AO1326)^(-1.5)</f>
        <v>0.14899999999999999</v>
      </c>
      <c r="AQ1326" s="8">
        <f>Refererenssiarvoja!$B$16*Kaksitasouoma_matriisi!O1326^(1/6)/(SQRT((2*Refererenssiarvoja!$B$15)/(Päälaskenta!$F$31*Päälaskenta!$G$31*Päälaskenta!$F$28))+SQRT(Refererenssiarvoja!$B$15)/Refererenssiarvoja!$B$17*LN(Kaksitasouoma_matriisi!L1326/Päälaskenta!$F$28))</f>
        <v>-0.51861291171058099</v>
      </c>
      <c r="AR1326" s="8">
        <f>Refererenssiarvoja!$B$16*Kaksitasouoma_matriisi!O1326^(1/6)/(SQRT((2*Refererenssiarvoja!$B$15)/(Päälaskenta!$F$31*Päälaskenta!$G$31*L1326)))</f>
        <v>0.326277369212299</v>
      </c>
    </row>
    <row r="1327" spans="1:44" x14ac:dyDescent="0.2">
      <c r="A1327" s="8">
        <v>1325</v>
      </c>
      <c r="B1327" s="8">
        <f>IF(Päälaskenta!C$7,Päälaskenta!E$7,Päälaskenta!G$5)</f>
        <v>2.5</v>
      </c>
      <c r="C1327" s="56">
        <v>0.67500000000000004</v>
      </c>
      <c r="D1327" s="93">
        <f t="shared" si="321"/>
        <v>3.7037</v>
      </c>
      <c r="E1327" s="8">
        <f>IF(Päälaskenta!$C$26,Kaksitasouoma_matriisi!AP1327,Kaksitasouoma_matriisi!AC1327)</f>
        <v>0.10368085327837399</v>
      </c>
      <c r="F1327" s="56">
        <f>IF(D1327&lt;Päälaskenta!H$24,(SQRT(POWER(Päälaskenta!C$24/(2*Päälaskenta!E$24),2)+(D1327/Päälaskenta!E$24))-Päälaskenta!C$24/(2*Päälaskenta!E$24)),IF(D1327=Päälaskenta!H$24,Päälaskenta!D$24,Päälaskenta!D$24+(SQRT(POWER((Päälaskenta!C$20+Päälaskenta!G$24)/(2*Päälaskenta!E$20),2)+((D1327-Päälaskenta!H$24)/Päälaskenta!E$20))-(Päälaskenta!C$20+Päälaskenta!G$24)/(2*Päälaskenta!E$20))))</f>
        <v>1.0189999999999999</v>
      </c>
      <c r="G1327" s="57">
        <f>IF(F1327&gt;Päälaskenta!D$24,(2*SQRT((POWER(Päälaskenta!D$24,2))+POWER(Päälaskenta!E$24*Päälaskenta!D$24,2))+Päälaskenta!C$24)+(2*SQRT((POWER((F1327-Päälaskenta!D$24),2))+POWER(Päälaskenta!E$20*(F1327-Päälaskenta!D$24),2))+Päälaskenta!C$20),(2*SQRT((POWER(F1327,2))+POWER(Päälaskenta!E$24*F1327,2))+Päälaskenta!C$24))</f>
        <v>9.1300000000000008</v>
      </c>
      <c r="H1327" s="57">
        <f t="shared" si="322"/>
        <v>0.41</v>
      </c>
      <c r="I1327" s="62">
        <f t="shared" si="323"/>
        <v>1.6080000000000001E-2</v>
      </c>
      <c r="J1327" s="8">
        <f>IF(F1327&lt;Päälaskenta!$D$24,0,Kaksitasouoma_matriisi!F1327-Päälaskenta!$D$24)</f>
        <v>0.31900000000000001</v>
      </c>
      <c r="L1327" s="8">
        <f>IF(F1327&gt;Päälaskenta!D$24,F1327-Päälaskenta!D$24,0)</f>
        <v>0.31900000000000001</v>
      </c>
      <c r="M1327" s="8">
        <f>IF(F1327&gt;Päälaskenta!D$24,(Päälaskenta!C$20+(Päälaskenta!E$20*(Kaksitasouoma_matriisi!F1327-Päälaskenta!D$24)))*(Kaksitasouoma_matriisi!F1327-Päälaskenta!D$24),0)</f>
        <v>1.7476415000000001</v>
      </c>
      <c r="N1327" s="8">
        <f>IF(F1327&gt;Päälaskenta!D$24,(2*SQRT((POWER((F1327-Päälaskenta!D$24),2))+POWER(Päälaskenta!E$20*(F1327-Päälaskenta!D$24),2))+Päälaskenta!C$20),0)</f>
        <v>6.15017085687301</v>
      </c>
      <c r="O1327" s="8">
        <f t="shared" si="329"/>
        <v>0.28416145513208901</v>
      </c>
      <c r="P1327" s="8">
        <f>IF(Päälaskenta!$C$29,IF(L1327&gt;Päälaskenta!$F$28,Kaksitasouoma_matriisi!AQ1327,Kaksitasouoma_matriisi!AR1327),Päälaskenta!$F$20)</f>
        <v>0.12</v>
      </c>
      <c r="Q1327" s="8">
        <f t="shared" si="330"/>
        <v>6.2947895477468903</v>
      </c>
      <c r="R1327" s="8">
        <f t="shared" si="324"/>
        <v>0.57450039977849598</v>
      </c>
      <c r="S1327" s="8">
        <f t="shared" si="331"/>
        <v>0.32872897546693403</v>
      </c>
      <c r="U1327" s="93">
        <f>IF(F1327&gt;Päälaskenta!D$24,Päälaskenta!H$24+L1327*Päälaskenta!G$24,F1327*Päälaskenta!C$24 + F1327*F1327*Päälaskenta!E$24)</f>
        <v>1.9556</v>
      </c>
      <c r="V1327" s="8">
        <f>IF(F1327&gt;Päälaskenta!D$24,2*SQRT(POWER(Päälaskenta!D$24,2)+POWER(Päälaskenta!E$24*Päälaskenta!D$24,2))+Päälaskenta!C$24,(2*SQRT((POWER(F1327,2))+POWER(Päälaskenta!E$24*F1327,2))+Päälaskenta!C$24))</f>
        <v>2.9798989873223301</v>
      </c>
      <c r="W1327" s="8">
        <f t="shared" si="332"/>
        <v>0.65626385602998505</v>
      </c>
      <c r="X1327" s="8">
        <f>Päälaskenta!F$24</f>
        <v>7.0000000000000007E-2</v>
      </c>
      <c r="Y1327" s="8">
        <f t="shared" si="333"/>
        <v>21.097661137117299</v>
      </c>
      <c r="Z1327" s="8">
        <f t="shared" si="325"/>
        <v>1.9254996002214999</v>
      </c>
      <c r="AA1327" s="8">
        <f t="shared" si="334"/>
        <v>0.98460809992917797</v>
      </c>
      <c r="AC1327" s="8">
        <f t="shared" si="326"/>
        <v>0.10368085327837399</v>
      </c>
      <c r="AE1327" s="8">
        <v>1325</v>
      </c>
      <c r="AF1327" s="8">
        <f t="shared" si="336"/>
        <v>27.392450684864201</v>
      </c>
      <c r="AG1327" s="8">
        <f t="shared" si="327"/>
        <v>8.3294867261339903E-3</v>
      </c>
      <c r="AJ1327" s="132">
        <f>IF(Päälaskenta!$F$28&lt;Kaksitasouoma_matriisi!L1327,Päälaskenta!$C$20*Päälaskenta!$F$28,Päälaskenta!$C$20*Kaksitasouoma_matriisi!L1327)</f>
        <v>1.595</v>
      </c>
      <c r="AK1327" s="134">
        <f>SQRT(Päälaskenta!$D$20^2+(Päälaskenta!$D$20/(1/Päälaskenta!$E$20))^2)</f>
        <v>1.8029999999999999</v>
      </c>
      <c r="AL1327" s="134">
        <f>IF(Päälaskenta!$F$28&lt;Kaksitasouoma_matriisi!L1327,AK1327*Päälaskenta!$F$28*COS(ATAN(1/Päälaskenta!$E$20)),AK1327*Kaksitasouoma_matriisi!L1327*COS(ATAN(1/Päälaskenta!$E$20)))</f>
        <v>0.47899999999999998</v>
      </c>
      <c r="AM1327" s="134"/>
      <c r="AN1327" s="134">
        <f t="shared" si="335"/>
        <v>2.0739999999999998</v>
      </c>
      <c r="AO1327" s="8">
        <f t="shared" si="328"/>
        <v>0.55998055998055996</v>
      </c>
      <c r="AP1327" s="134">
        <f>Refererenssiarvoja!$B$16*H1327^(1/6)/(Refererenssiarvoja!$B$15^0.5)*(Päälaskenta!$G$28/2)^0.5*(1-AO1327)^(-1.5)</f>
        <v>0.14899999999999999</v>
      </c>
      <c r="AQ1327" s="8">
        <f>Refererenssiarvoja!$B$16*Kaksitasouoma_matriisi!O1327^(1/6)/(SQRT((2*Refererenssiarvoja!$B$15)/(Päälaskenta!$F$31*Päälaskenta!$G$31*Päälaskenta!$F$28))+SQRT(Refererenssiarvoja!$B$15)/Refererenssiarvoja!$B$17*LN(Kaksitasouoma_matriisi!L1327/Päälaskenta!$F$28))</f>
        <v>-0.52715050221023496</v>
      </c>
      <c r="AR1327" s="8">
        <f>Refererenssiarvoja!$B$16*Kaksitasouoma_matriisi!O1327^(1/6)/(SQRT((2*Refererenssiarvoja!$B$15)/(Päälaskenta!$F$31*Päälaskenta!$G$31*L1327)))</f>
        <v>0.32694399722345402</v>
      </c>
    </row>
    <row r="1328" spans="1:44" x14ac:dyDescent="0.2">
      <c r="A1328" s="8">
        <v>1326</v>
      </c>
      <c r="B1328" s="8">
        <f>IF(Päälaskenta!C$7,Päälaskenta!E$7,Päälaskenta!G$5)</f>
        <v>2.5</v>
      </c>
      <c r="C1328" s="56">
        <v>0.67400000000000004</v>
      </c>
      <c r="D1328" s="93">
        <f t="shared" si="321"/>
        <v>3.7092000000000001</v>
      </c>
      <c r="E1328" s="8">
        <f>IF(Päälaskenta!$C$26,Kaksitasouoma_matriisi!AP1328,Kaksitasouoma_matriisi!AC1328)</f>
        <v>0.103687295320348</v>
      </c>
      <c r="F1328" s="56">
        <f>IF(D1328&lt;Päälaskenta!H$24,(SQRT(POWER(Päälaskenta!C$24/(2*Päälaskenta!E$24),2)+(D1328/Päälaskenta!E$24))-Päälaskenta!C$24/(2*Päälaskenta!E$24)),IF(D1328=Päälaskenta!H$24,Päälaskenta!D$24,Päälaskenta!D$24+(SQRT(POWER((Päälaskenta!C$20+Päälaskenta!G$24)/(2*Päälaskenta!E$20),2)+((D1328-Päälaskenta!H$24)/Päälaskenta!E$20))-(Päälaskenta!C$20+Päälaskenta!G$24)/(2*Päälaskenta!E$20))))</f>
        <v>1.02</v>
      </c>
      <c r="G1328" s="57">
        <f>IF(F1328&gt;Päälaskenta!D$24,(2*SQRT((POWER(Päälaskenta!D$24,2))+POWER(Päälaskenta!E$24*Päälaskenta!D$24,2))+Päälaskenta!C$24)+(2*SQRT((POWER((F1328-Päälaskenta!D$24),2))+POWER(Päälaskenta!E$20*(F1328-Päälaskenta!D$24),2))+Päälaskenta!C$20),(2*SQRT((POWER(F1328,2))+POWER(Päälaskenta!E$24*F1328,2))+Päälaskenta!C$24))</f>
        <v>9.1300000000000008</v>
      </c>
      <c r="H1328" s="57">
        <f t="shared" si="322"/>
        <v>0.41</v>
      </c>
      <c r="I1328" s="62">
        <f t="shared" si="323"/>
        <v>1.6035000000000001E-2</v>
      </c>
      <c r="J1328" s="8">
        <f>IF(F1328&lt;Päälaskenta!$D$24,0,Kaksitasouoma_matriisi!F1328-Päälaskenta!$D$24)</f>
        <v>0.32</v>
      </c>
      <c r="L1328" s="8">
        <f>IF(F1328&gt;Päälaskenta!D$24,F1328-Päälaskenta!D$24,0)</f>
        <v>0.32</v>
      </c>
      <c r="M1328" s="8">
        <f>IF(F1328&gt;Päälaskenta!D$24,(Päälaskenta!C$20+(Päälaskenta!E$20*(Kaksitasouoma_matriisi!F1328-Päälaskenta!D$24)))*(Kaksitasouoma_matriisi!F1328-Päälaskenta!D$24),0)</f>
        <v>1.7536</v>
      </c>
      <c r="N1328" s="8">
        <f>IF(F1328&gt;Päälaskenta!D$24,(2*SQRT((POWER((F1328-Päälaskenta!D$24),2))+POWER(Päälaskenta!E$20*(F1328-Päälaskenta!D$24),2))+Päälaskenta!C$20),0)</f>
        <v>6.15377640814848</v>
      </c>
      <c r="O1328" s="8">
        <f t="shared" si="329"/>
        <v>0.284963229680881</v>
      </c>
      <c r="P1328" s="8">
        <f>IF(Päälaskenta!$C$29,IF(L1328&gt;Päälaskenta!$F$28,Kaksitasouoma_matriisi!AQ1328,Kaksitasouoma_matriisi!AR1328),Päälaskenta!$F$20)</f>
        <v>0.12</v>
      </c>
      <c r="Q1328" s="8">
        <f t="shared" si="330"/>
        <v>6.3281268125291996</v>
      </c>
      <c r="R1328" s="8">
        <f t="shared" si="324"/>
        <v>0.57593435097428902</v>
      </c>
      <c r="S1328" s="8">
        <f t="shared" si="331"/>
        <v>0.328429716568367</v>
      </c>
      <c r="U1328" s="93">
        <f>IF(F1328&gt;Päälaskenta!D$24,Päälaskenta!H$24+L1328*Päälaskenta!G$24,F1328*Päälaskenta!C$24 + F1328*F1328*Päälaskenta!E$24)</f>
        <v>1.958</v>
      </c>
      <c r="V1328" s="8">
        <f>IF(F1328&gt;Päälaskenta!D$24,2*SQRT(POWER(Päälaskenta!D$24,2)+POWER(Päälaskenta!E$24*Päälaskenta!D$24,2))+Päälaskenta!C$24,(2*SQRT((POWER(F1328,2))+POWER(Päälaskenta!E$24*F1328,2))+Päälaskenta!C$24))</f>
        <v>2.9798989873223301</v>
      </c>
      <c r="W1328" s="8">
        <f t="shared" si="332"/>
        <v>0.65706925245792103</v>
      </c>
      <c r="X1328" s="8">
        <f>Päälaskenta!F$24</f>
        <v>7.0000000000000007E-2</v>
      </c>
      <c r="Y1328" s="8">
        <f t="shared" si="333"/>
        <v>21.1408321140573</v>
      </c>
      <c r="Z1328" s="8">
        <f t="shared" si="325"/>
        <v>1.92406564902571</v>
      </c>
      <c r="AA1328" s="8">
        <f t="shared" si="334"/>
        <v>0.98266887079964804</v>
      </c>
      <c r="AC1328" s="8">
        <f t="shared" si="326"/>
        <v>0.103687295320348</v>
      </c>
      <c r="AE1328" s="8">
        <v>1326</v>
      </c>
      <c r="AF1328" s="8">
        <f t="shared" si="336"/>
        <v>27.468958926586499</v>
      </c>
      <c r="AG1328" s="8">
        <f t="shared" si="327"/>
        <v>8.2831517414284593E-3</v>
      </c>
      <c r="AJ1328" s="132">
        <f>IF(Päälaskenta!$F$28&lt;Kaksitasouoma_matriisi!L1328,Päälaskenta!$C$20*Päälaskenta!$F$28,Päälaskenta!$C$20*Kaksitasouoma_matriisi!L1328)</f>
        <v>1.6</v>
      </c>
      <c r="AK1328" s="134">
        <f>SQRT(Päälaskenta!$D$20^2+(Päälaskenta!$D$20/(1/Päälaskenta!$E$20))^2)</f>
        <v>1.8029999999999999</v>
      </c>
      <c r="AL1328" s="134">
        <f>IF(Päälaskenta!$F$28&lt;Kaksitasouoma_matriisi!L1328,AK1328*Päälaskenta!$F$28*COS(ATAN(1/Päälaskenta!$E$20)),AK1328*Kaksitasouoma_matriisi!L1328*COS(ATAN(1/Päälaskenta!$E$20)))</f>
        <v>0.48</v>
      </c>
      <c r="AM1328" s="134"/>
      <c r="AN1328" s="134">
        <f t="shared" si="335"/>
        <v>2.08</v>
      </c>
      <c r="AO1328" s="8">
        <f t="shared" si="328"/>
        <v>0.56076782055429697</v>
      </c>
      <c r="AP1328" s="134">
        <f>Refererenssiarvoja!$B$16*H1328^(1/6)/(Refererenssiarvoja!$B$15^0.5)*(Päälaskenta!$G$28/2)^0.5*(1-AO1328)^(-1.5)</f>
        <v>0.14899999999999999</v>
      </c>
      <c r="AQ1328" s="8">
        <f>Refererenssiarvoja!$B$16*Kaksitasouoma_matriisi!O1328^(1/6)/(SQRT((2*Refererenssiarvoja!$B$15)/(Päälaskenta!$F$31*Päälaskenta!$G$31*Päälaskenta!$F$28))+SQRT(Refererenssiarvoja!$B$15)/Refererenssiarvoja!$B$17*LN(Kaksitasouoma_matriisi!L1328/Päälaskenta!$F$28))</f>
        <v>-0.53593746578302903</v>
      </c>
      <c r="AR1328" s="8">
        <f>Refererenssiarvoja!$B$16*Kaksitasouoma_matriisi!O1328^(1/6)/(SQRT((2*Refererenssiarvoja!$B$15)/(Päälaskenta!$F$31*Päälaskenta!$G$31*L1328)))</f>
        <v>0.32760985562973999</v>
      </c>
    </row>
    <row r="1329" spans="1:44" x14ac:dyDescent="0.2">
      <c r="A1329" s="8">
        <v>1327</v>
      </c>
      <c r="B1329" s="8">
        <f>IF(Päälaskenta!C$7,Päälaskenta!E$7,Päälaskenta!G$5)</f>
        <v>2.5</v>
      </c>
      <c r="C1329" s="56">
        <v>0.67300000000000004</v>
      </c>
      <c r="D1329" s="93">
        <f t="shared" si="321"/>
        <v>3.7147000000000001</v>
      </c>
      <c r="E1329" s="8">
        <f>IF(Päälaskenta!$C$26,Kaksitasouoma_matriisi!AP1329,Kaksitasouoma_matriisi!AC1329)</f>
        <v>0.103687295320348</v>
      </c>
      <c r="F1329" s="56">
        <f>IF(D1329&lt;Päälaskenta!H$24,(SQRT(POWER(Päälaskenta!C$24/(2*Päälaskenta!E$24),2)+(D1329/Päälaskenta!E$24))-Päälaskenta!C$24/(2*Päälaskenta!E$24)),IF(D1329=Päälaskenta!H$24,Päälaskenta!D$24,Päälaskenta!D$24+(SQRT(POWER((Päälaskenta!C$20+Päälaskenta!G$24)/(2*Päälaskenta!E$20),2)+((D1329-Päälaskenta!H$24)/Päälaskenta!E$20))-(Päälaskenta!C$20+Päälaskenta!G$24)/(2*Päälaskenta!E$20))))</f>
        <v>1.02</v>
      </c>
      <c r="G1329" s="57">
        <f>IF(F1329&gt;Päälaskenta!D$24,(2*SQRT((POWER(Päälaskenta!D$24,2))+POWER(Päälaskenta!E$24*Päälaskenta!D$24,2))+Päälaskenta!C$24)+(2*SQRT((POWER((F1329-Päälaskenta!D$24),2))+POWER(Päälaskenta!E$20*(F1329-Päälaskenta!D$24),2))+Päälaskenta!C$20),(2*SQRT((POWER(F1329,2))+POWER(Päälaskenta!E$24*F1329,2))+Päälaskenta!C$24))</f>
        <v>9.1300000000000008</v>
      </c>
      <c r="H1329" s="57">
        <f t="shared" si="322"/>
        <v>0.41</v>
      </c>
      <c r="I1329" s="62">
        <f t="shared" si="323"/>
        <v>1.5987000000000001E-2</v>
      </c>
      <c r="J1329" s="8">
        <f>IF(F1329&lt;Päälaskenta!$D$24,0,Kaksitasouoma_matriisi!F1329-Päälaskenta!$D$24)</f>
        <v>0.32</v>
      </c>
      <c r="L1329" s="8">
        <f>IF(F1329&gt;Päälaskenta!D$24,F1329-Päälaskenta!D$24,0)</f>
        <v>0.32</v>
      </c>
      <c r="M1329" s="8">
        <f>IF(F1329&gt;Päälaskenta!D$24,(Päälaskenta!C$20+(Päälaskenta!E$20*(Kaksitasouoma_matriisi!F1329-Päälaskenta!D$24)))*(Kaksitasouoma_matriisi!F1329-Päälaskenta!D$24),0)</f>
        <v>1.7536</v>
      </c>
      <c r="N1329" s="8">
        <f>IF(F1329&gt;Päälaskenta!D$24,(2*SQRT((POWER((F1329-Päälaskenta!D$24),2))+POWER(Päälaskenta!E$20*(F1329-Päälaskenta!D$24),2))+Päälaskenta!C$20),0)</f>
        <v>6.15377640814848</v>
      </c>
      <c r="O1329" s="8">
        <f t="shared" si="329"/>
        <v>0.284963229680881</v>
      </c>
      <c r="P1329" s="8">
        <f>IF(Päälaskenta!$C$29,IF(L1329&gt;Päälaskenta!$F$28,Kaksitasouoma_matriisi!AQ1329,Kaksitasouoma_matriisi!AR1329),Päälaskenta!$F$20)</f>
        <v>0.12</v>
      </c>
      <c r="Q1329" s="8">
        <f t="shared" si="330"/>
        <v>6.3281268125291996</v>
      </c>
      <c r="R1329" s="8">
        <f t="shared" si="324"/>
        <v>0.57593435097428902</v>
      </c>
      <c r="S1329" s="8">
        <f t="shared" si="331"/>
        <v>0.328429716568367</v>
      </c>
      <c r="U1329" s="93">
        <f>IF(F1329&gt;Päälaskenta!D$24,Päälaskenta!H$24+L1329*Päälaskenta!G$24,F1329*Päälaskenta!C$24 + F1329*F1329*Päälaskenta!E$24)</f>
        <v>1.958</v>
      </c>
      <c r="V1329" s="8">
        <f>IF(F1329&gt;Päälaskenta!D$24,2*SQRT(POWER(Päälaskenta!D$24,2)+POWER(Päälaskenta!E$24*Päälaskenta!D$24,2))+Päälaskenta!C$24,(2*SQRT((POWER(F1329,2))+POWER(Päälaskenta!E$24*F1329,2))+Päälaskenta!C$24))</f>
        <v>2.9798989873223301</v>
      </c>
      <c r="W1329" s="8">
        <f t="shared" si="332"/>
        <v>0.65706925245792103</v>
      </c>
      <c r="X1329" s="8">
        <f>Päälaskenta!F$24</f>
        <v>7.0000000000000007E-2</v>
      </c>
      <c r="Y1329" s="8">
        <f t="shared" si="333"/>
        <v>21.1408321140573</v>
      </c>
      <c r="Z1329" s="8">
        <f t="shared" si="325"/>
        <v>1.92406564902571</v>
      </c>
      <c r="AA1329" s="8">
        <f t="shared" si="334"/>
        <v>0.98266887079964804</v>
      </c>
      <c r="AC1329" s="8">
        <f t="shared" si="326"/>
        <v>0.103687295320348</v>
      </c>
      <c r="AE1329" s="8">
        <v>1327</v>
      </c>
      <c r="AF1329" s="8">
        <f t="shared" si="336"/>
        <v>27.468958926586499</v>
      </c>
      <c r="AG1329" s="8">
        <f t="shared" si="327"/>
        <v>8.2831517414284593E-3</v>
      </c>
      <c r="AJ1329" s="132">
        <f>IF(Päälaskenta!$F$28&lt;Kaksitasouoma_matriisi!L1329,Päälaskenta!$C$20*Päälaskenta!$F$28,Päälaskenta!$C$20*Kaksitasouoma_matriisi!L1329)</f>
        <v>1.6</v>
      </c>
      <c r="AK1329" s="134">
        <f>SQRT(Päälaskenta!$D$20^2+(Päälaskenta!$D$20/(1/Päälaskenta!$E$20))^2)</f>
        <v>1.8029999999999999</v>
      </c>
      <c r="AL1329" s="134">
        <f>IF(Päälaskenta!$F$28&lt;Kaksitasouoma_matriisi!L1329,AK1329*Päälaskenta!$F$28*COS(ATAN(1/Päälaskenta!$E$20)),AK1329*Kaksitasouoma_matriisi!L1329*COS(ATAN(1/Päälaskenta!$E$20)))</f>
        <v>0.48</v>
      </c>
      <c r="AM1329" s="134"/>
      <c r="AN1329" s="134">
        <f t="shared" si="335"/>
        <v>2.08</v>
      </c>
      <c r="AO1329" s="8">
        <f t="shared" si="328"/>
        <v>0.55993754542762497</v>
      </c>
      <c r="AP1329" s="134">
        <f>Refererenssiarvoja!$B$16*H1329^(1/6)/(Refererenssiarvoja!$B$15^0.5)*(Päälaskenta!$G$28/2)^0.5*(1-AO1329)^(-1.5)</f>
        <v>0.14899999999999999</v>
      </c>
      <c r="AQ1329" s="8">
        <f>Refererenssiarvoja!$B$16*Kaksitasouoma_matriisi!O1329^(1/6)/(SQRT((2*Refererenssiarvoja!$B$15)/(Päälaskenta!$F$31*Päälaskenta!$G$31*Päälaskenta!$F$28))+SQRT(Refererenssiarvoja!$B$15)/Refererenssiarvoja!$B$17*LN(Kaksitasouoma_matriisi!L1329/Päälaskenta!$F$28))</f>
        <v>-0.53593746578302903</v>
      </c>
      <c r="AR1329" s="8">
        <f>Refererenssiarvoja!$B$16*Kaksitasouoma_matriisi!O1329^(1/6)/(SQRT((2*Refererenssiarvoja!$B$15)/(Päälaskenta!$F$31*Päälaskenta!$G$31*L1329)))</f>
        <v>0.32760985562973999</v>
      </c>
    </row>
    <row r="1330" spans="1:44" x14ac:dyDescent="0.2">
      <c r="A1330" s="8">
        <v>1328</v>
      </c>
      <c r="B1330" s="8">
        <f>IF(Päälaskenta!C$7,Päälaskenta!E$7,Päälaskenta!G$5)</f>
        <v>2.5</v>
      </c>
      <c r="C1330" s="56">
        <v>0.67200000000000004</v>
      </c>
      <c r="D1330" s="93">
        <f t="shared" si="321"/>
        <v>3.7202000000000002</v>
      </c>
      <c r="E1330" s="8">
        <f>IF(Päälaskenta!$C$26,Kaksitasouoma_matriisi!AP1330,Kaksitasouoma_matriisi!AC1330)</f>
        <v>0.103693732278291</v>
      </c>
      <c r="F1330" s="56">
        <f>IF(D1330&lt;Päälaskenta!H$24,(SQRT(POWER(Päälaskenta!C$24/(2*Päälaskenta!E$24),2)+(D1330/Päälaskenta!E$24))-Päälaskenta!C$24/(2*Päälaskenta!E$24)),IF(D1330=Päälaskenta!H$24,Päälaskenta!D$24,Päälaskenta!D$24+(SQRT(POWER((Päälaskenta!C$20+Päälaskenta!G$24)/(2*Päälaskenta!E$20),2)+((D1330-Päälaskenta!H$24)/Päälaskenta!E$20))-(Päälaskenta!C$20+Päälaskenta!G$24)/(2*Päälaskenta!E$20))))</f>
        <v>1.0209999999999999</v>
      </c>
      <c r="G1330" s="57">
        <f>IF(F1330&gt;Päälaskenta!D$24,(2*SQRT((POWER(Päälaskenta!D$24,2))+POWER(Päälaskenta!E$24*Päälaskenta!D$24,2))+Päälaskenta!C$24)+(2*SQRT((POWER((F1330-Päälaskenta!D$24),2))+POWER(Päälaskenta!E$20*(F1330-Päälaskenta!D$24),2))+Päälaskenta!C$20),(2*SQRT((POWER(F1330,2))+POWER(Päälaskenta!E$24*F1330,2))+Päälaskenta!C$24))</f>
        <v>9.14</v>
      </c>
      <c r="H1330" s="57">
        <f t="shared" si="322"/>
        <v>0.41</v>
      </c>
      <c r="I1330" s="62">
        <f t="shared" si="323"/>
        <v>1.5942000000000001E-2</v>
      </c>
      <c r="J1330" s="8">
        <f>IF(F1330&lt;Päälaskenta!$D$24,0,Kaksitasouoma_matriisi!F1330-Päälaskenta!$D$24)</f>
        <v>0.32100000000000001</v>
      </c>
      <c r="L1330" s="8">
        <f>IF(F1330&gt;Päälaskenta!D$24,F1330-Päälaskenta!D$24,0)</f>
        <v>0.32100000000000001</v>
      </c>
      <c r="M1330" s="8">
        <f>IF(F1330&gt;Päälaskenta!D$24,(Päälaskenta!C$20+(Päälaskenta!E$20*(Kaksitasouoma_matriisi!F1330-Päälaskenta!D$24)))*(Kaksitasouoma_matriisi!F1330-Päälaskenta!D$24),0)</f>
        <v>1.7595615</v>
      </c>
      <c r="N1330" s="8">
        <f>IF(F1330&gt;Päälaskenta!D$24,(2*SQRT((POWER((F1330-Päälaskenta!D$24),2))+POWER(Päälaskenta!E$20*(F1330-Päälaskenta!D$24),2))+Päälaskenta!C$20),0)</f>
        <v>6.1573819594239403</v>
      </c>
      <c r="O1330" s="8">
        <f t="shared" si="329"/>
        <v>0.28576455246648702</v>
      </c>
      <c r="P1330" s="8">
        <f>IF(Päälaskenta!$C$29,IF(L1330&gt;Päälaskenta!$F$28,Kaksitasouoma_matriisi!AQ1330,Kaksitasouoma_matriisi!AR1330),Päälaskenta!$F$20)</f>
        <v>0.12</v>
      </c>
      <c r="Q1330" s="8">
        <f t="shared" si="330"/>
        <v>6.3615377512994797</v>
      </c>
      <c r="R1330" s="8">
        <f t="shared" si="324"/>
        <v>0.57736473910330699</v>
      </c>
      <c r="S1330" s="8">
        <f t="shared" si="331"/>
        <v>0.32812990003663201</v>
      </c>
      <c r="U1330" s="93">
        <f>IF(F1330&gt;Päälaskenta!D$24,Päälaskenta!H$24+L1330*Päälaskenta!G$24,F1330*Päälaskenta!C$24 + F1330*F1330*Päälaskenta!E$24)</f>
        <v>1.9603999999999999</v>
      </c>
      <c r="V1330" s="8">
        <f>IF(F1330&gt;Päälaskenta!D$24,2*SQRT(POWER(Päälaskenta!D$24,2)+POWER(Päälaskenta!E$24*Päälaskenta!D$24,2))+Päälaskenta!C$24,(2*SQRT((POWER(F1330,2))+POWER(Päälaskenta!E$24*F1330,2))+Päälaskenta!C$24))</f>
        <v>2.9798989873223301</v>
      </c>
      <c r="W1330" s="8">
        <f t="shared" si="332"/>
        <v>0.65787464888585701</v>
      </c>
      <c r="X1330" s="8">
        <f>Päälaskenta!F$24</f>
        <v>7.0000000000000007E-2</v>
      </c>
      <c r="Y1330" s="8">
        <f t="shared" si="333"/>
        <v>21.184038383032199</v>
      </c>
      <c r="Z1330" s="8">
        <f t="shared" si="325"/>
        <v>1.9226352608966899</v>
      </c>
      <c r="AA1330" s="8">
        <f t="shared" si="334"/>
        <v>0.98073620735395295</v>
      </c>
      <c r="AC1330" s="8">
        <f t="shared" si="326"/>
        <v>0.103693732278291</v>
      </c>
      <c r="AE1330" s="8">
        <v>1328</v>
      </c>
      <c r="AF1330" s="8">
        <f t="shared" si="336"/>
        <v>27.5455761343317</v>
      </c>
      <c r="AG1330" s="8">
        <f t="shared" si="327"/>
        <v>8.2371371400544093E-3</v>
      </c>
      <c r="AJ1330" s="132">
        <f>IF(Päälaskenta!$F$28&lt;Kaksitasouoma_matriisi!L1330,Päälaskenta!$C$20*Päälaskenta!$F$28,Päälaskenta!$C$20*Kaksitasouoma_matriisi!L1330)</f>
        <v>1.605</v>
      </c>
      <c r="AK1330" s="134">
        <f>SQRT(Päälaskenta!$D$20^2+(Päälaskenta!$D$20/(1/Päälaskenta!$E$20))^2)</f>
        <v>1.8029999999999999</v>
      </c>
      <c r="AL1330" s="134">
        <f>IF(Päälaskenta!$F$28&lt;Kaksitasouoma_matriisi!L1330,AK1330*Päälaskenta!$F$28*COS(ATAN(1/Päälaskenta!$E$20)),AK1330*Kaksitasouoma_matriisi!L1330*COS(ATAN(1/Päälaskenta!$E$20)))</f>
        <v>0.48199999999999998</v>
      </c>
      <c r="AM1330" s="134"/>
      <c r="AN1330" s="134">
        <f t="shared" si="335"/>
        <v>2.0870000000000002</v>
      </c>
      <c r="AO1330" s="8">
        <f t="shared" si="328"/>
        <v>0.56099134455136801</v>
      </c>
      <c r="AP1330" s="134">
        <f>Refererenssiarvoja!$B$16*H1330^(1/6)/(Refererenssiarvoja!$B$15^0.5)*(Päälaskenta!$G$28/2)^0.5*(1-AO1330)^(-1.5)</f>
        <v>0.15</v>
      </c>
      <c r="AQ1330" s="8">
        <f>Refererenssiarvoja!$B$16*Kaksitasouoma_matriisi!O1330^(1/6)/(SQRT((2*Refererenssiarvoja!$B$15)/(Päälaskenta!$F$31*Päälaskenta!$G$31*Päälaskenta!$F$28))+SQRT(Refererenssiarvoja!$B$15)/Refererenssiarvoja!$B$17*LN(Kaksitasouoma_matriisi!L1330/Päälaskenta!$F$28))</f>
        <v>-0.54498493231943901</v>
      </c>
      <c r="AR1330" s="8">
        <f>Refererenssiarvoja!$B$16*Kaksitasouoma_matriisi!O1330^(1/6)/(SQRT((2*Refererenssiarvoja!$B$15)/(Päälaskenta!$F$31*Päälaskenta!$G$31*L1330)))</f>
        <v>0.32827494759086601</v>
      </c>
    </row>
    <row r="1331" spans="1:44" x14ac:dyDescent="0.2">
      <c r="A1331" s="8">
        <v>1329</v>
      </c>
      <c r="B1331" s="8">
        <f>IF(Päälaskenta!C$7,Päälaskenta!E$7,Päälaskenta!G$5)</f>
        <v>2.5</v>
      </c>
      <c r="C1331" s="56">
        <v>0.67100000000000004</v>
      </c>
      <c r="D1331" s="93">
        <f t="shared" si="321"/>
        <v>3.7258</v>
      </c>
      <c r="E1331" s="8">
        <f>IF(Päälaskenta!$C$26,Kaksitasouoma_matriisi!AP1331,Kaksitasouoma_matriisi!AC1331)</f>
        <v>0.10370016415821801</v>
      </c>
      <c r="F1331" s="56">
        <f>IF(D1331&lt;Päälaskenta!H$24,(SQRT(POWER(Päälaskenta!C$24/(2*Päälaskenta!E$24),2)+(D1331/Päälaskenta!E$24))-Päälaskenta!C$24/(2*Päälaskenta!E$24)),IF(D1331=Päälaskenta!H$24,Päälaskenta!D$24,Päälaskenta!D$24+(SQRT(POWER((Päälaskenta!C$20+Päälaskenta!G$24)/(2*Päälaskenta!E$20),2)+((D1331-Päälaskenta!H$24)/Päälaskenta!E$20))-(Päälaskenta!C$20+Päälaskenta!G$24)/(2*Päälaskenta!E$20))))</f>
        <v>1.022</v>
      </c>
      <c r="G1331" s="57">
        <f>IF(F1331&gt;Päälaskenta!D$24,(2*SQRT((POWER(Päälaskenta!D$24,2))+POWER(Päälaskenta!E$24*Päälaskenta!D$24,2))+Päälaskenta!C$24)+(2*SQRT((POWER((F1331-Päälaskenta!D$24),2))+POWER(Päälaskenta!E$20*(F1331-Päälaskenta!D$24),2))+Päälaskenta!C$20),(2*SQRT((POWER(F1331,2))+POWER(Päälaskenta!E$24*F1331,2))+Päälaskenta!C$24))</f>
        <v>9.14</v>
      </c>
      <c r="H1331" s="57">
        <f t="shared" si="322"/>
        <v>0.41</v>
      </c>
      <c r="I1331" s="62">
        <f t="shared" si="323"/>
        <v>1.5896E-2</v>
      </c>
      <c r="J1331" s="8">
        <f>IF(F1331&lt;Päälaskenta!$D$24,0,Kaksitasouoma_matriisi!F1331-Päälaskenta!$D$24)</f>
        <v>0.32200000000000001</v>
      </c>
      <c r="L1331" s="8">
        <f>IF(F1331&gt;Päälaskenta!D$24,F1331-Päälaskenta!D$24,0)</f>
        <v>0.32200000000000001</v>
      </c>
      <c r="M1331" s="8">
        <f>IF(F1331&gt;Päälaskenta!D$24,(Päälaskenta!C$20+(Päälaskenta!E$20*(Kaksitasouoma_matriisi!F1331-Päälaskenta!D$24)))*(Kaksitasouoma_matriisi!F1331-Päälaskenta!D$24),0)</f>
        <v>1.7655259999999999</v>
      </c>
      <c r="N1331" s="8">
        <f>IF(F1331&gt;Päälaskenta!D$24,(2*SQRT((POWER((F1331-Päälaskenta!D$24),2))+POWER(Päälaskenta!E$20*(F1331-Päälaskenta!D$24),2))+Päälaskenta!C$20),0)</f>
        <v>6.1609875106993996</v>
      </c>
      <c r="O1331" s="8">
        <f t="shared" si="329"/>
        <v>0.28656542428205301</v>
      </c>
      <c r="P1331" s="8">
        <f>IF(Päälaskenta!$C$29,IF(L1331&gt;Päälaskenta!$F$28,Kaksitasouoma_matriisi!AQ1331,Kaksitasouoma_matriisi!AR1331),Päälaskenta!$F$20)</f>
        <v>0.12</v>
      </c>
      <c r="Q1331" s="8">
        <f t="shared" si="330"/>
        <v>6.3950223157699702</v>
      </c>
      <c r="R1331" s="8">
        <f t="shared" si="324"/>
        <v>0.57879157382998403</v>
      </c>
      <c r="S1331" s="8">
        <f t="shared" si="331"/>
        <v>0.32782953852278801</v>
      </c>
      <c r="U1331" s="93">
        <f>IF(F1331&gt;Päälaskenta!D$24,Päälaskenta!H$24+L1331*Päälaskenta!G$24,F1331*Päälaskenta!C$24 + F1331*F1331*Päälaskenta!E$24)</f>
        <v>1.9628000000000001</v>
      </c>
      <c r="V1331" s="8">
        <f>IF(F1331&gt;Päälaskenta!D$24,2*SQRT(POWER(Päälaskenta!D$24,2)+POWER(Päälaskenta!E$24*Päälaskenta!D$24,2))+Päälaskenta!C$24,(2*SQRT((POWER(F1331,2))+POWER(Päälaskenta!E$24*F1331,2))+Päälaskenta!C$24))</f>
        <v>2.9798989873223301</v>
      </c>
      <c r="W1331" s="8">
        <f t="shared" si="332"/>
        <v>0.65868004531379398</v>
      </c>
      <c r="X1331" s="8">
        <f>Päälaskenta!F$24</f>
        <v>7.0000000000000007E-2</v>
      </c>
      <c r="Y1331" s="8">
        <f t="shared" si="333"/>
        <v>21.227279929634101</v>
      </c>
      <c r="Z1331" s="8">
        <f t="shared" si="325"/>
        <v>1.92120842617002</v>
      </c>
      <c r="AA1331" s="8">
        <f t="shared" si="334"/>
        <v>0.97881008058386998</v>
      </c>
      <c r="AC1331" s="8">
        <f t="shared" si="326"/>
        <v>0.10370016415821801</v>
      </c>
      <c r="AE1331" s="8">
        <v>1329</v>
      </c>
      <c r="AF1331" s="8">
        <f t="shared" si="336"/>
        <v>27.6223022454041</v>
      </c>
      <c r="AG1331" s="8">
        <f t="shared" si="327"/>
        <v>8.1914403158321793E-3</v>
      </c>
      <c r="AJ1331" s="132">
        <f>IF(Päälaskenta!$F$28&lt;Kaksitasouoma_matriisi!L1331,Päälaskenta!$C$20*Päälaskenta!$F$28,Päälaskenta!$C$20*Kaksitasouoma_matriisi!L1331)</f>
        <v>1.61</v>
      </c>
      <c r="AK1331" s="134">
        <f>SQRT(Päälaskenta!$D$20^2+(Päälaskenta!$D$20/(1/Päälaskenta!$E$20))^2)</f>
        <v>1.8029999999999999</v>
      </c>
      <c r="AL1331" s="134">
        <f>IF(Päälaskenta!$F$28&lt;Kaksitasouoma_matriisi!L1331,AK1331*Päälaskenta!$F$28*COS(ATAN(1/Päälaskenta!$E$20)),AK1331*Kaksitasouoma_matriisi!L1331*COS(ATAN(1/Päälaskenta!$E$20)))</f>
        <v>0.48299999999999998</v>
      </c>
      <c r="AM1331" s="134"/>
      <c r="AN1331" s="134">
        <f t="shared" si="335"/>
        <v>2.093</v>
      </c>
      <c r="AO1331" s="8">
        <f t="shared" si="328"/>
        <v>0.56175854849965101</v>
      </c>
      <c r="AP1331" s="134">
        <f>Refererenssiarvoja!$B$16*H1331^(1/6)/(Refererenssiarvoja!$B$15^0.5)*(Päälaskenta!$G$28/2)^0.5*(1-AO1331)^(-1.5)</f>
        <v>0.15</v>
      </c>
      <c r="AQ1331" s="8">
        <f>Refererenssiarvoja!$B$16*Kaksitasouoma_matriisi!O1331^(1/6)/(SQRT((2*Refererenssiarvoja!$B$15)/(Päälaskenta!$F$31*Päälaskenta!$G$31*Päälaskenta!$F$28))+SQRT(Refererenssiarvoja!$B$15)/Refererenssiarvoja!$B$17*LN(Kaksitasouoma_matriisi!L1331/Päälaskenta!$F$28))</f>
        <v>-0.55430470376539498</v>
      </c>
      <c r="AR1331" s="8">
        <f>Refererenssiarvoja!$B$16*Kaksitasouoma_matriisi!O1331^(1/6)/(SQRT((2*Refererenssiarvoja!$B$15)/(Päälaskenta!$F$31*Päälaskenta!$G$31*L1331)))</f>
        <v>0.328939276243981</v>
      </c>
    </row>
    <row r="1332" spans="1:44" x14ac:dyDescent="0.2">
      <c r="A1332" s="8">
        <v>1330</v>
      </c>
      <c r="B1332" s="8">
        <f>IF(Päälaskenta!C$7,Päälaskenta!E$7,Päälaskenta!G$5)</f>
        <v>2.5</v>
      </c>
      <c r="C1332" s="56">
        <v>0.67</v>
      </c>
      <c r="D1332" s="93">
        <f t="shared" si="321"/>
        <v>3.7313000000000001</v>
      </c>
      <c r="E1332" s="8">
        <f>IF(Päälaskenta!$C$26,Kaksitasouoma_matriisi!AP1332,Kaksitasouoma_matriisi!AC1332)</f>
        <v>0.10370016415821801</v>
      </c>
      <c r="F1332" s="56">
        <f>IF(D1332&lt;Päälaskenta!H$24,(SQRT(POWER(Päälaskenta!C$24/(2*Päälaskenta!E$24),2)+(D1332/Päälaskenta!E$24))-Päälaskenta!C$24/(2*Päälaskenta!E$24)),IF(D1332=Päälaskenta!H$24,Päälaskenta!D$24,Päälaskenta!D$24+(SQRT(POWER((Päälaskenta!C$20+Päälaskenta!G$24)/(2*Päälaskenta!E$20),2)+((D1332-Päälaskenta!H$24)/Päälaskenta!E$20))-(Päälaskenta!C$20+Päälaskenta!G$24)/(2*Päälaskenta!E$20))))</f>
        <v>1.022</v>
      </c>
      <c r="G1332" s="57">
        <f>IF(F1332&gt;Päälaskenta!D$24,(2*SQRT((POWER(Päälaskenta!D$24,2))+POWER(Päälaskenta!E$24*Päälaskenta!D$24,2))+Päälaskenta!C$24)+(2*SQRT((POWER((F1332-Päälaskenta!D$24),2))+POWER(Päälaskenta!E$20*(F1332-Päälaskenta!D$24),2))+Päälaskenta!C$20),(2*SQRT((POWER(F1332,2))+POWER(Päälaskenta!E$24*F1332,2))+Päälaskenta!C$24))</f>
        <v>9.14</v>
      </c>
      <c r="H1332" s="57">
        <f t="shared" si="322"/>
        <v>0.41</v>
      </c>
      <c r="I1332" s="62">
        <f t="shared" si="323"/>
        <v>1.5848999999999999E-2</v>
      </c>
      <c r="J1332" s="8">
        <f>IF(F1332&lt;Päälaskenta!$D$24,0,Kaksitasouoma_matriisi!F1332-Päälaskenta!$D$24)</f>
        <v>0.32200000000000001</v>
      </c>
      <c r="L1332" s="8">
        <f>IF(F1332&gt;Päälaskenta!D$24,F1332-Päälaskenta!D$24,0)</f>
        <v>0.32200000000000001</v>
      </c>
      <c r="M1332" s="8">
        <f>IF(F1332&gt;Päälaskenta!D$24,(Päälaskenta!C$20+(Päälaskenta!E$20*(Kaksitasouoma_matriisi!F1332-Päälaskenta!D$24)))*(Kaksitasouoma_matriisi!F1332-Päälaskenta!D$24),0)</f>
        <v>1.7655259999999999</v>
      </c>
      <c r="N1332" s="8">
        <f>IF(F1332&gt;Päälaskenta!D$24,(2*SQRT((POWER((F1332-Päälaskenta!D$24),2))+POWER(Päälaskenta!E$20*(F1332-Päälaskenta!D$24),2))+Päälaskenta!C$20),0)</f>
        <v>6.1609875106993996</v>
      </c>
      <c r="O1332" s="8">
        <f t="shared" si="329"/>
        <v>0.28656542428205301</v>
      </c>
      <c r="P1332" s="8">
        <f>IF(Päälaskenta!$C$29,IF(L1332&gt;Päälaskenta!$F$28,Kaksitasouoma_matriisi!AQ1332,Kaksitasouoma_matriisi!AR1332),Päälaskenta!$F$20)</f>
        <v>0.12</v>
      </c>
      <c r="Q1332" s="8">
        <f t="shared" si="330"/>
        <v>6.3950223157699702</v>
      </c>
      <c r="R1332" s="8">
        <f t="shared" si="324"/>
        <v>0.57879157382998403</v>
      </c>
      <c r="S1332" s="8">
        <f t="shared" si="331"/>
        <v>0.32782953852278801</v>
      </c>
      <c r="U1332" s="93">
        <f>IF(F1332&gt;Päälaskenta!D$24,Päälaskenta!H$24+L1332*Päälaskenta!G$24,F1332*Päälaskenta!C$24 + F1332*F1332*Päälaskenta!E$24)</f>
        <v>1.9628000000000001</v>
      </c>
      <c r="V1332" s="8">
        <f>IF(F1332&gt;Päälaskenta!D$24,2*SQRT(POWER(Päälaskenta!D$24,2)+POWER(Päälaskenta!E$24*Päälaskenta!D$24,2))+Päälaskenta!C$24,(2*SQRT((POWER(F1332,2))+POWER(Päälaskenta!E$24*F1332,2))+Päälaskenta!C$24))</f>
        <v>2.9798989873223301</v>
      </c>
      <c r="W1332" s="8">
        <f t="shared" si="332"/>
        <v>0.65868004531379398</v>
      </c>
      <c r="X1332" s="8">
        <f>Päälaskenta!F$24</f>
        <v>7.0000000000000007E-2</v>
      </c>
      <c r="Y1332" s="8">
        <f t="shared" si="333"/>
        <v>21.227279929634101</v>
      </c>
      <c r="Z1332" s="8">
        <f t="shared" si="325"/>
        <v>1.92120842617002</v>
      </c>
      <c r="AA1332" s="8">
        <f t="shared" si="334"/>
        <v>0.97881008058386998</v>
      </c>
      <c r="AC1332" s="8">
        <f t="shared" si="326"/>
        <v>0.10370016415821801</v>
      </c>
      <c r="AE1332" s="8">
        <v>1330</v>
      </c>
      <c r="AF1332" s="8">
        <f t="shared" si="336"/>
        <v>27.6223022454041</v>
      </c>
      <c r="AG1332" s="8">
        <f t="shared" si="327"/>
        <v>8.1914403158321793E-3</v>
      </c>
      <c r="AJ1332" s="132">
        <f>IF(Päälaskenta!$F$28&lt;Kaksitasouoma_matriisi!L1332,Päälaskenta!$C$20*Päälaskenta!$F$28,Päälaskenta!$C$20*Kaksitasouoma_matriisi!L1332)</f>
        <v>1.61</v>
      </c>
      <c r="AK1332" s="134">
        <f>SQRT(Päälaskenta!$D$20^2+(Päälaskenta!$D$20/(1/Päälaskenta!$E$20))^2)</f>
        <v>1.8029999999999999</v>
      </c>
      <c r="AL1332" s="134">
        <f>IF(Päälaskenta!$F$28&lt;Kaksitasouoma_matriisi!L1332,AK1332*Päälaskenta!$F$28*COS(ATAN(1/Päälaskenta!$E$20)),AK1332*Kaksitasouoma_matriisi!L1332*COS(ATAN(1/Päälaskenta!$E$20)))</f>
        <v>0.48299999999999998</v>
      </c>
      <c r="AM1332" s="134"/>
      <c r="AN1332" s="134">
        <f t="shared" si="335"/>
        <v>2.093</v>
      </c>
      <c r="AO1332" s="8">
        <f t="shared" si="328"/>
        <v>0.56093050679387901</v>
      </c>
      <c r="AP1332" s="134">
        <f>Refererenssiarvoja!$B$16*H1332^(1/6)/(Refererenssiarvoja!$B$15^0.5)*(Päälaskenta!$G$28/2)^0.5*(1-AO1332)^(-1.5)</f>
        <v>0.15</v>
      </c>
      <c r="AQ1332" s="8">
        <f>Refererenssiarvoja!$B$16*Kaksitasouoma_matriisi!O1332^(1/6)/(SQRT((2*Refererenssiarvoja!$B$15)/(Päälaskenta!$F$31*Päälaskenta!$G$31*Päälaskenta!$F$28))+SQRT(Refererenssiarvoja!$B$15)/Refererenssiarvoja!$B$17*LN(Kaksitasouoma_matriisi!L1332/Päälaskenta!$F$28))</f>
        <v>-0.55430470376539498</v>
      </c>
      <c r="AR1332" s="8">
        <f>Refererenssiarvoja!$B$16*Kaksitasouoma_matriisi!O1332^(1/6)/(SQRT((2*Refererenssiarvoja!$B$15)/(Päälaskenta!$F$31*Päälaskenta!$G$31*L1332)))</f>
        <v>0.328939276243981</v>
      </c>
    </row>
    <row r="1333" spans="1:44" x14ac:dyDescent="0.2">
      <c r="A1333" s="8">
        <v>1331</v>
      </c>
      <c r="B1333" s="8">
        <f>IF(Päälaskenta!C$7,Päälaskenta!E$7,Päälaskenta!G$5)</f>
        <v>2.5</v>
      </c>
      <c r="C1333" s="56">
        <v>0.66900000000000004</v>
      </c>
      <c r="D1333" s="93">
        <f t="shared" si="321"/>
        <v>3.7368999999999999</v>
      </c>
      <c r="E1333" s="8">
        <f>IF(Päälaskenta!$C$26,Kaksitasouoma_matriisi!AP1333,Kaksitasouoma_matriisi!AC1333)</f>
        <v>0.10370659096613601</v>
      </c>
      <c r="F1333" s="56">
        <f>IF(D1333&lt;Päälaskenta!H$24,(SQRT(POWER(Päälaskenta!C$24/(2*Päälaskenta!E$24),2)+(D1333/Päälaskenta!E$24))-Päälaskenta!C$24/(2*Päälaskenta!E$24)),IF(D1333=Päälaskenta!H$24,Päälaskenta!D$24,Päälaskenta!D$24+(SQRT(POWER((Päälaskenta!C$20+Päälaskenta!G$24)/(2*Päälaskenta!E$20),2)+((D1333-Päälaskenta!H$24)/Päälaskenta!E$20))-(Päälaskenta!C$20+Päälaskenta!G$24)/(2*Päälaskenta!E$20))))</f>
        <v>1.0229999999999999</v>
      </c>
      <c r="G1333" s="57">
        <f>IF(F1333&gt;Päälaskenta!D$24,(2*SQRT((POWER(Päälaskenta!D$24,2))+POWER(Päälaskenta!E$24*Päälaskenta!D$24,2))+Päälaskenta!C$24)+(2*SQRT((POWER((F1333-Päälaskenta!D$24),2))+POWER(Päälaskenta!E$20*(F1333-Päälaskenta!D$24),2))+Päälaskenta!C$20),(2*SQRT((POWER(F1333,2))+POWER(Päälaskenta!E$24*F1333,2))+Päälaskenta!C$24))</f>
        <v>9.14</v>
      </c>
      <c r="H1333" s="57">
        <f t="shared" si="322"/>
        <v>0.41</v>
      </c>
      <c r="I1333" s="62">
        <f t="shared" si="323"/>
        <v>1.5803000000000001E-2</v>
      </c>
      <c r="J1333" s="8">
        <f>IF(F1333&lt;Päälaskenta!$D$24,0,Kaksitasouoma_matriisi!F1333-Päälaskenta!$D$24)</f>
        <v>0.32300000000000001</v>
      </c>
      <c r="L1333" s="8">
        <f>IF(F1333&gt;Päälaskenta!D$24,F1333-Päälaskenta!D$24,0)</f>
        <v>0.32300000000000001</v>
      </c>
      <c r="M1333" s="8">
        <f>IF(F1333&gt;Päälaskenta!D$24,(Päälaskenta!C$20+(Päälaskenta!E$20*(Kaksitasouoma_matriisi!F1333-Päälaskenta!D$24)))*(Kaksitasouoma_matriisi!F1333-Päälaskenta!D$24),0)</f>
        <v>1.7714935000000001</v>
      </c>
      <c r="N1333" s="8">
        <f>IF(F1333&gt;Päälaskenta!D$24,(2*SQRT((POWER((F1333-Päälaskenta!D$24),2))+POWER(Päälaskenta!E$20*(F1333-Päälaskenta!D$24),2))+Päälaskenta!C$20),0)</f>
        <v>6.1645930619748697</v>
      </c>
      <c r="O1333" s="8">
        <f t="shared" si="329"/>
        <v>0.28736584591886899</v>
      </c>
      <c r="P1333" s="8">
        <f>IF(Päälaskenta!$C$29,IF(L1333&gt;Päälaskenta!$F$28,Kaksitasouoma_matriisi!AQ1333,Kaksitasouoma_matriisi!AR1333),Päälaskenta!$F$20)</f>
        <v>0.12</v>
      </c>
      <c r="Q1333" s="8">
        <f t="shared" si="330"/>
        <v>6.42858045795343</v>
      </c>
      <c r="R1333" s="8">
        <f t="shared" si="324"/>
        <v>0.580214864828838</v>
      </c>
      <c r="S1333" s="8">
        <f t="shared" si="331"/>
        <v>0.32752864451878499</v>
      </c>
      <c r="U1333" s="93">
        <f>IF(F1333&gt;Päälaskenta!D$24,Päälaskenta!H$24+L1333*Päälaskenta!G$24,F1333*Päälaskenta!C$24 + F1333*F1333*Päälaskenta!E$24)</f>
        <v>1.9652000000000001</v>
      </c>
      <c r="V1333" s="8">
        <f>IF(F1333&gt;Päälaskenta!D$24,2*SQRT(POWER(Päälaskenta!D$24,2)+POWER(Päälaskenta!E$24*Päälaskenta!D$24,2))+Päälaskenta!C$24,(2*SQRT((POWER(F1333,2))+POWER(Päälaskenta!E$24*F1333,2))+Päälaskenta!C$24))</f>
        <v>2.9798989873223301</v>
      </c>
      <c r="W1333" s="8">
        <f t="shared" si="332"/>
        <v>0.65948544174172996</v>
      </c>
      <c r="X1333" s="8">
        <f>Päälaskenta!F$24</f>
        <v>7.0000000000000007E-2</v>
      </c>
      <c r="Y1333" s="8">
        <f t="shared" si="333"/>
        <v>21.270556739478799</v>
      </c>
      <c r="Z1333" s="8">
        <f t="shared" si="325"/>
        <v>1.9197851351711599</v>
      </c>
      <c r="AA1333" s="8">
        <f t="shared" si="334"/>
        <v>0.97689046161772797</v>
      </c>
      <c r="AC1333" s="8">
        <f t="shared" si="326"/>
        <v>0.10370659096613601</v>
      </c>
      <c r="AE1333" s="8">
        <v>1331</v>
      </c>
      <c r="AF1333" s="8">
        <f t="shared" si="336"/>
        <v>27.699137197432201</v>
      </c>
      <c r="AG1333" s="8">
        <f t="shared" si="327"/>
        <v>8.1460586864566895E-3</v>
      </c>
      <c r="AJ1333" s="132">
        <f>IF(Päälaskenta!$F$28&lt;Kaksitasouoma_matriisi!L1333,Päälaskenta!$C$20*Päälaskenta!$F$28,Päälaskenta!$C$20*Kaksitasouoma_matriisi!L1333)</f>
        <v>1.615</v>
      </c>
      <c r="AK1333" s="134">
        <f>SQRT(Päälaskenta!$D$20^2+(Päälaskenta!$D$20/(1/Päälaskenta!$E$20))^2)</f>
        <v>1.8029999999999999</v>
      </c>
      <c r="AL1333" s="134">
        <f>IF(Päälaskenta!$F$28&lt;Kaksitasouoma_matriisi!L1333,AK1333*Päälaskenta!$F$28*COS(ATAN(1/Päälaskenta!$E$20)),AK1333*Kaksitasouoma_matriisi!L1333*COS(ATAN(1/Päälaskenta!$E$20)))</f>
        <v>0.48499999999999999</v>
      </c>
      <c r="AM1333" s="134"/>
      <c r="AN1333" s="134">
        <f t="shared" si="335"/>
        <v>2.1</v>
      </c>
      <c r="AO1333" s="8">
        <f t="shared" si="328"/>
        <v>0.56196312451497199</v>
      </c>
      <c r="AP1333" s="134">
        <f>Refererenssiarvoja!$B$16*H1333^(1/6)/(Refererenssiarvoja!$B$15^0.5)*(Päälaskenta!$G$28/2)^0.5*(1-AO1333)^(-1.5)</f>
        <v>0.15</v>
      </c>
      <c r="AQ1333" s="8">
        <f>Refererenssiarvoja!$B$16*Kaksitasouoma_matriisi!O1333^(1/6)/(SQRT((2*Refererenssiarvoja!$B$15)/(Päälaskenta!$F$31*Päälaskenta!$G$31*Päälaskenta!$F$28))+SQRT(Refererenssiarvoja!$B$15)/Refererenssiarvoja!$B$17*LN(Kaksitasouoma_matriisi!L1333/Päälaskenta!$F$28))</f>
        <v>-0.56390930562834496</v>
      </c>
      <c r="AR1333" s="8">
        <f>Refererenssiarvoja!$B$16*Kaksitasouoma_matriisi!O1333^(1/6)/(SQRT((2*Refererenssiarvoja!$B$15)/(Päälaskenta!$F$31*Päälaskenta!$G$31*L1333)))</f>
        <v>0.329602844703905</v>
      </c>
    </row>
    <row r="1334" spans="1:44" x14ac:dyDescent="0.2">
      <c r="A1334" s="8">
        <v>1332</v>
      </c>
      <c r="B1334" s="8">
        <f>IF(Päälaskenta!C$7,Päälaskenta!E$7,Päälaskenta!G$5)</f>
        <v>2.5</v>
      </c>
      <c r="C1334" s="56">
        <v>0.66800000000000004</v>
      </c>
      <c r="D1334" s="93">
        <f t="shared" si="321"/>
        <v>3.7425000000000002</v>
      </c>
      <c r="E1334" s="8">
        <f>IF(Päälaskenta!$C$26,Kaksitasouoma_matriisi!AP1334,Kaksitasouoma_matriisi!AC1334)</f>
        <v>0.10371301270804199</v>
      </c>
      <c r="F1334" s="56">
        <f>IF(D1334&lt;Päälaskenta!H$24,(SQRT(POWER(Päälaskenta!C$24/(2*Päälaskenta!E$24),2)+(D1334/Päälaskenta!E$24))-Päälaskenta!C$24/(2*Päälaskenta!E$24)),IF(D1334=Päälaskenta!H$24,Päälaskenta!D$24,Päälaskenta!D$24+(SQRT(POWER((Päälaskenta!C$20+Päälaskenta!G$24)/(2*Päälaskenta!E$20),2)+((D1334-Päälaskenta!H$24)/Päälaskenta!E$20))-(Päälaskenta!C$20+Päälaskenta!G$24)/(2*Päälaskenta!E$20))))</f>
        <v>1.024</v>
      </c>
      <c r="G1334" s="57">
        <f>IF(F1334&gt;Päälaskenta!D$24,(2*SQRT((POWER(Päälaskenta!D$24,2))+POWER(Päälaskenta!E$24*Päälaskenta!D$24,2))+Päälaskenta!C$24)+(2*SQRT((POWER((F1334-Päälaskenta!D$24),2))+POWER(Päälaskenta!E$20*(F1334-Päälaskenta!D$24),2))+Päälaskenta!C$20),(2*SQRT((POWER(F1334,2))+POWER(Päälaskenta!E$24*F1334,2))+Päälaskenta!C$24))</f>
        <v>9.15</v>
      </c>
      <c r="H1334" s="57">
        <f t="shared" si="322"/>
        <v>0.41</v>
      </c>
      <c r="I1334" s="62">
        <f t="shared" si="323"/>
        <v>1.5758000000000001E-2</v>
      </c>
      <c r="J1334" s="8">
        <f>IF(F1334&lt;Päälaskenta!$D$24,0,Kaksitasouoma_matriisi!F1334-Päälaskenta!$D$24)</f>
        <v>0.32400000000000001</v>
      </c>
      <c r="L1334" s="8">
        <f>IF(F1334&gt;Päälaskenta!D$24,F1334-Päälaskenta!D$24,0)</f>
        <v>0.32400000000000001</v>
      </c>
      <c r="M1334" s="8">
        <f>IF(F1334&gt;Päälaskenta!D$24,(Päälaskenta!C$20+(Päälaskenta!E$20*(Kaksitasouoma_matriisi!F1334-Päälaskenta!D$24)))*(Kaksitasouoma_matriisi!F1334-Päälaskenta!D$24),0)</f>
        <v>1.7774639999999999</v>
      </c>
      <c r="N1334" s="8">
        <f>IF(F1334&gt;Päälaskenta!D$24,(2*SQRT((POWER((F1334-Päälaskenta!D$24),2))+POWER(Päälaskenta!E$20*(F1334-Päälaskenta!D$24),2))+Päälaskenta!C$20),0)</f>
        <v>6.1681986132503299</v>
      </c>
      <c r="O1334" s="8">
        <f t="shared" si="329"/>
        <v>0.28816581816637798</v>
      </c>
      <c r="P1334" s="8">
        <f>IF(Päälaskenta!$C$29,IF(L1334&gt;Päälaskenta!$F$28,Kaksitasouoma_matriisi!AQ1334,Kaksitasouoma_matriisi!AR1334),Päälaskenta!$F$20)</f>
        <v>0.12</v>
      </c>
      <c r="Q1334" s="8">
        <f t="shared" si="330"/>
        <v>6.4622121301611202</v>
      </c>
      <c r="R1334" s="8">
        <f t="shared" si="324"/>
        <v>0.58163462178366199</v>
      </c>
      <c r="S1334" s="8">
        <f t="shared" si="331"/>
        <v>0.32722723035946799</v>
      </c>
      <c r="U1334" s="93">
        <f>IF(F1334&gt;Päälaskenta!D$24,Päälaskenta!H$24+L1334*Päälaskenta!G$24,F1334*Päälaskenta!C$24 + F1334*F1334*Päälaskenta!E$24)</f>
        <v>1.9676</v>
      </c>
      <c r="V1334" s="8">
        <f>IF(F1334&gt;Päälaskenta!D$24,2*SQRT(POWER(Päälaskenta!D$24,2)+POWER(Päälaskenta!E$24*Päälaskenta!D$24,2))+Päälaskenta!C$24,(2*SQRT((POWER(F1334,2))+POWER(Päälaskenta!E$24*F1334,2))+Päälaskenta!C$24))</f>
        <v>2.9798989873223301</v>
      </c>
      <c r="W1334" s="8">
        <f t="shared" si="332"/>
        <v>0.66029083816966605</v>
      </c>
      <c r="X1334" s="8">
        <f>Päälaskenta!F$24</f>
        <v>7.0000000000000007E-2</v>
      </c>
      <c r="Y1334" s="8">
        <f t="shared" si="333"/>
        <v>21.313868798205299</v>
      </c>
      <c r="Z1334" s="8">
        <f t="shared" si="325"/>
        <v>1.9183653782163399</v>
      </c>
      <c r="AA1334" s="8">
        <f t="shared" si="334"/>
        <v>0.97497732172003404</v>
      </c>
      <c r="AC1334" s="8">
        <f t="shared" si="326"/>
        <v>0.10371301270804199</v>
      </c>
      <c r="AE1334" s="8">
        <v>1332</v>
      </c>
      <c r="AF1334" s="8">
        <f t="shared" si="336"/>
        <v>27.776080928366401</v>
      </c>
      <c r="AG1334" s="8">
        <f t="shared" si="327"/>
        <v>8.1009896932612499E-3</v>
      </c>
      <c r="AJ1334" s="132">
        <f>IF(Päälaskenta!$F$28&lt;Kaksitasouoma_matriisi!L1334,Päälaskenta!$C$20*Päälaskenta!$F$28,Päälaskenta!$C$20*Kaksitasouoma_matriisi!L1334)</f>
        <v>1.62</v>
      </c>
      <c r="AK1334" s="134">
        <f>SQRT(Päälaskenta!$D$20^2+(Päälaskenta!$D$20/(1/Päälaskenta!$E$20))^2)</f>
        <v>1.8029999999999999</v>
      </c>
      <c r="AL1334" s="134">
        <f>IF(Päälaskenta!$F$28&lt;Kaksitasouoma_matriisi!L1334,AK1334*Päälaskenta!$F$28*COS(ATAN(1/Päälaskenta!$E$20)),AK1334*Kaksitasouoma_matriisi!L1334*COS(ATAN(1/Päälaskenta!$E$20)))</f>
        <v>0.48599999999999999</v>
      </c>
      <c r="AM1334" s="134"/>
      <c r="AN1334" s="134">
        <f t="shared" si="335"/>
        <v>2.1059999999999999</v>
      </c>
      <c r="AO1334" s="8">
        <f t="shared" si="328"/>
        <v>0.56272545090180404</v>
      </c>
      <c r="AP1334" s="134">
        <f>Refererenssiarvoja!$B$16*H1334^(1/6)/(Refererenssiarvoja!$B$15^0.5)*(Päälaskenta!$G$28/2)^0.5*(1-AO1334)^(-1.5)</f>
        <v>0.15</v>
      </c>
      <c r="AQ1334" s="8">
        <f>Refererenssiarvoja!$B$16*Kaksitasouoma_matriisi!O1334^(1/6)/(SQRT((2*Refererenssiarvoja!$B$15)/(Päälaskenta!$F$31*Päälaskenta!$G$31*Päälaskenta!$F$28))+SQRT(Refererenssiarvoja!$B$15)/Refererenssiarvoja!$B$17*LN(Kaksitasouoma_matriisi!L1334/Päälaskenta!$F$28))</f>
        <v>-0.573812043293913</v>
      </c>
      <c r="AR1334" s="8">
        <f>Refererenssiarvoja!$B$16*Kaksitasouoma_matriisi!O1334^(1/6)/(SQRT((2*Refererenssiarvoja!$B$15)/(Päälaskenta!$F$31*Päälaskenta!$G$31*L1334)))</f>
        <v>0.33026565606336</v>
      </c>
    </row>
    <row r="1335" spans="1:44" x14ac:dyDescent="0.2">
      <c r="A1335" s="8">
        <v>1333</v>
      </c>
      <c r="B1335" s="8">
        <f>IF(Päälaskenta!C$7,Päälaskenta!E$7,Päälaskenta!G$5)</f>
        <v>2.5</v>
      </c>
      <c r="C1335" s="56">
        <v>0.66700000000000004</v>
      </c>
      <c r="D1335" s="93">
        <f t="shared" si="321"/>
        <v>3.7481</v>
      </c>
      <c r="E1335" s="8">
        <f>IF(Päälaskenta!$C$26,Kaksitasouoma_matriisi!AP1335,Kaksitasouoma_matriisi!AC1335)</f>
        <v>0.10371301270804199</v>
      </c>
      <c r="F1335" s="56">
        <f>IF(D1335&lt;Päälaskenta!H$24,(SQRT(POWER(Päälaskenta!C$24/(2*Päälaskenta!E$24),2)+(D1335/Päälaskenta!E$24))-Päälaskenta!C$24/(2*Päälaskenta!E$24)),IF(D1335=Päälaskenta!H$24,Päälaskenta!D$24,Päälaskenta!D$24+(SQRT(POWER((Päälaskenta!C$20+Päälaskenta!G$24)/(2*Päälaskenta!E$20),2)+((D1335-Päälaskenta!H$24)/Päälaskenta!E$20))-(Päälaskenta!C$20+Päälaskenta!G$24)/(2*Päälaskenta!E$20))))</f>
        <v>1.024</v>
      </c>
      <c r="G1335" s="57">
        <f>IF(F1335&gt;Päälaskenta!D$24,(2*SQRT((POWER(Päälaskenta!D$24,2))+POWER(Päälaskenta!E$24*Päälaskenta!D$24,2))+Päälaskenta!C$24)+(2*SQRT((POWER((F1335-Päälaskenta!D$24),2))+POWER(Päälaskenta!E$20*(F1335-Päälaskenta!D$24),2))+Päälaskenta!C$20),(2*SQRT((POWER(F1335,2))+POWER(Päälaskenta!E$24*F1335,2))+Päälaskenta!C$24))</f>
        <v>9.15</v>
      </c>
      <c r="H1335" s="57">
        <f t="shared" si="322"/>
        <v>0.41</v>
      </c>
      <c r="I1335" s="62">
        <f t="shared" si="323"/>
        <v>1.5710999999999999E-2</v>
      </c>
      <c r="J1335" s="8">
        <f>IF(F1335&lt;Päälaskenta!$D$24,0,Kaksitasouoma_matriisi!F1335-Päälaskenta!$D$24)</f>
        <v>0.32400000000000001</v>
      </c>
      <c r="L1335" s="8">
        <f>IF(F1335&gt;Päälaskenta!D$24,F1335-Päälaskenta!D$24,0)</f>
        <v>0.32400000000000001</v>
      </c>
      <c r="M1335" s="8">
        <f>IF(F1335&gt;Päälaskenta!D$24,(Päälaskenta!C$20+(Päälaskenta!E$20*(Kaksitasouoma_matriisi!F1335-Päälaskenta!D$24)))*(Kaksitasouoma_matriisi!F1335-Päälaskenta!D$24),0)</f>
        <v>1.7774639999999999</v>
      </c>
      <c r="N1335" s="8">
        <f>IF(F1335&gt;Päälaskenta!D$24,(2*SQRT((POWER((F1335-Päälaskenta!D$24),2))+POWER(Päälaskenta!E$20*(F1335-Päälaskenta!D$24),2))+Päälaskenta!C$20),0)</f>
        <v>6.1681986132503299</v>
      </c>
      <c r="O1335" s="8">
        <f t="shared" si="329"/>
        <v>0.28816581816637798</v>
      </c>
      <c r="P1335" s="8">
        <f>IF(Päälaskenta!$C$29,IF(L1335&gt;Päälaskenta!$F$28,Kaksitasouoma_matriisi!AQ1335,Kaksitasouoma_matriisi!AR1335),Päälaskenta!$F$20)</f>
        <v>0.12</v>
      </c>
      <c r="Q1335" s="8">
        <f t="shared" si="330"/>
        <v>6.4622121301611202</v>
      </c>
      <c r="R1335" s="8">
        <f t="shared" si="324"/>
        <v>0.58163462178366199</v>
      </c>
      <c r="S1335" s="8">
        <f t="shared" si="331"/>
        <v>0.32722723035946799</v>
      </c>
      <c r="U1335" s="93">
        <f>IF(F1335&gt;Päälaskenta!D$24,Päälaskenta!H$24+L1335*Päälaskenta!G$24,F1335*Päälaskenta!C$24 + F1335*F1335*Päälaskenta!E$24)</f>
        <v>1.9676</v>
      </c>
      <c r="V1335" s="8">
        <f>IF(F1335&gt;Päälaskenta!D$24,2*SQRT(POWER(Päälaskenta!D$24,2)+POWER(Päälaskenta!E$24*Päälaskenta!D$24,2))+Päälaskenta!C$24,(2*SQRT((POWER(F1335,2))+POWER(Päälaskenta!E$24*F1335,2))+Päälaskenta!C$24))</f>
        <v>2.9798989873223301</v>
      </c>
      <c r="W1335" s="8">
        <f t="shared" si="332"/>
        <v>0.66029083816966605</v>
      </c>
      <c r="X1335" s="8">
        <f>Päälaskenta!F$24</f>
        <v>7.0000000000000007E-2</v>
      </c>
      <c r="Y1335" s="8">
        <f t="shared" si="333"/>
        <v>21.313868798205299</v>
      </c>
      <c r="Z1335" s="8">
        <f t="shared" si="325"/>
        <v>1.9183653782163399</v>
      </c>
      <c r="AA1335" s="8">
        <f t="shared" si="334"/>
        <v>0.97497732172003404</v>
      </c>
      <c r="AC1335" s="8">
        <f t="shared" si="326"/>
        <v>0.10371301270804199</v>
      </c>
      <c r="AE1335" s="8">
        <v>1333</v>
      </c>
      <c r="AF1335" s="8">
        <f t="shared" si="336"/>
        <v>27.776080928366401</v>
      </c>
      <c r="AG1335" s="8">
        <f t="shared" si="327"/>
        <v>8.1009896932612499E-3</v>
      </c>
      <c r="AJ1335" s="132">
        <f>IF(Päälaskenta!$F$28&lt;Kaksitasouoma_matriisi!L1335,Päälaskenta!$C$20*Päälaskenta!$F$28,Päälaskenta!$C$20*Kaksitasouoma_matriisi!L1335)</f>
        <v>1.62</v>
      </c>
      <c r="AK1335" s="134">
        <f>SQRT(Päälaskenta!$D$20^2+(Päälaskenta!$D$20/(1/Päälaskenta!$E$20))^2)</f>
        <v>1.8029999999999999</v>
      </c>
      <c r="AL1335" s="134">
        <f>IF(Päälaskenta!$F$28&lt;Kaksitasouoma_matriisi!L1335,AK1335*Päälaskenta!$F$28*COS(ATAN(1/Päälaskenta!$E$20)),AK1335*Kaksitasouoma_matriisi!L1335*COS(ATAN(1/Päälaskenta!$E$20)))</f>
        <v>0.48599999999999999</v>
      </c>
      <c r="AM1335" s="134"/>
      <c r="AN1335" s="134">
        <f t="shared" si="335"/>
        <v>2.1059999999999999</v>
      </c>
      <c r="AO1335" s="8">
        <f t="shared" si="328"/>
        <v>0.56188468824204296</v>
      </c>
      <c r="AP1335" s="134">
        <f>Refererenssiarvoja!$B$16*H1335^(1/6)/(Refererenssiarvoja!$B$15^0.5)*(Päälaskenta!$G$28/2)^0.5*(1-AO1335)^(-1.5)</f>
        <v>0.15</v>
      </c>
      <c r="AQ1335" s="8">
        <f>Refererenssiarvoja!$B$16*Kaksitasouoma_matriisi!O1335^(1/6)/(SQRT((2*Refererenssiarvoja!$B$15)/(Päälaskenta!$F$31*Päälaskenta!$G$31*Päälaskenta!$F$28))+SQRT(Refererenssiarvoja!$B$15)/Refererenssiarvoja!$B$17*LN(Kaksitasouoma_matriisi!L1335/Päälaskenta!$F$28))</f>
        <v>-0.573812043293913</v>
      </c>
      <c r="AR1335" s="8">
        <f>Refererenssiarvoja!$B$16*Kaksitasouoma_matriisi!O1335^(1/6)/(SQRT((2*Refererenssiarvoja!$B$15)/(Päälaskenta!$F$31*Päälaskenta!$G$31*L1335)))</f>
        <v>0.33026565606336</v>
      </c>
    </row>
    <row r="1336" spans="1:44" x14ac:dyDescent="0.2">
      <c r="A1336" s="8">
        <v>1334</v>
      </c>
      <c r="B1336" s="8">
        <f>IF(Päälaskenta!C$7,Päälaskenta!E$7,Päälaskenta!G$5)</f>
        <v>2.5</v>
      </c>
      <c r="C1336" s="56">
        <v>0.66600000000000004</v>
      </c>
      <c r="D1336" s="93">
        <f t="shared" si="321"/>
        <v>3.7538</v>
      </c>
      <c r="E1336" s="8">
        <f>IF(Päälaskenta!$C$26,Kaksitasouoma_matriisi!AP1336,Kaksitasouoma_matriisi!AC1336)</f>
        <v>0.103719429389924</v>
      </c>
      <c r="F1336" s="56">
        <f>IF(D1336&lt;Päälaskenta!H$24,(SQRT(POWER(Päälaskenta!C$24/(2*Päälaskenta!E$24),2)+(D1336/Päälaskenta!E$24))-Päälaskenta!C$24/(2*Päälaskenta!E$24)),IF(D1336=Päälaskenta!H$24,Päälaskenta!D$24,Päälaskenta!D$24+(SQRT(POWER((Päälaskenta!C$20+Päälaskenta!G$24)/(2*Päälaskenta!E$20),2)+((D1336-Päälaskenta!H$24)/Päälaskenta!E$20))-(Päälaskenta!C$20+Päälaskenta!G$24)/(2*Päälaskenta!E$20))))</f>
        <v>1.0249999999999999</v>
      </c>
      <c r="G1336" s="57">
        <f>IF(F1336&gt;Päälaskenta!D$24,(2*SQRT((POWER(Päälaskenta!D$24,2))+POWER(Päälaskenta!E$24*Päälaskenta!D$24,2))+Päälaskenta!C$24)+(2*SQRT((POWER((F1336-Päälaskenta!D$24),2))+POWER(Päälaskenta!E$20*(F1336-Päälaskenta!D$24),2))+Päälaskenta!C$20),(2*SQRT((POWER(F1336,2))+POWER(Päälaskenta!E$24*F1336,2))+Päälaskenta!C$24))</f>
        <v>9.15</v>
      </c>
      <c r="H1336" s="57">
        <f t="shared" si="322"/>
        <v>0.41</v>
      </c>
      <c r="I1336" s="62">
        <f t="shared" si="323"/>
        <v>1.5665999999999999E-2</v>
      </c>
      <c r="J1336" s="8">
        <f>IF(F1336&lt;Päälaskenta!$D$24,0,Kaksitasouoma_matriisi!F1336-Päälaskenta!$D$24)</f>
        <v>0.32500000000000001</v>
      </c>
      <c r="L1336" s="8">
        <f>IF(F1336&gt;Päälaskenta!D$24,F1336-Päälaskenta!D$24,0)</f>
        <v>0.32500000000000001</v>
      </c>
      <c r="M1336" s="8">
        <f>IF(F1336&gt;Päälaskenta!D$24,(Päälaskenta!C$20+(Päälaskenta!E$20*(Kaksitasouoma_matriisi!F1336-Päälaskenta!D$24)))*(Kaksitasouoma_matriisi!F1336-Päälaskenta!D$24),0)</f>
        <v>1.7834375</v>
      </c>
      <c r="N1336" s="8">
        <f>IF(F1336&gt;Päälaskenta!D$24,(2*SQRT((POWER((F1336-Päälaskenta!D$24),2))+POWER(Päälaskenta!E$20*(F1336-Päälaskenta!D$24),2))+Päälaskenta!C$20),0)</f>
        <v>6.1718041645257999</v>
      </c>
      <c r="O1336" s="8">
        <f t="shared" si="329"/>
        <v>0.28896534181217498</v>
      </c>
      <c r="P1336" s="8">
        <f>IF(Päälaskenta!$C$29,IF(L1336&gt;Päälaskenta!$F$28,Kaksitasouoma_matriisi!AQ1336,Kaksitasouoma_matriisi!AR1336),Päälaskenta!$F$20)</f>
        <v>0.12</v>
      </c>
      <c r="Q1336" s="8">
        <f t="shared" si="330"/>
        <v>6.4959172850004396</v>
      </c>
      <c r="R1336" s="8">
        <f t="shared" si="324"/>
        <v>0.58305085438669102</v>
      </c>
      <c r="S1336" s="8">
        <f t="shared" si="331"/>
        <v>0.32692530822453297</v>
      </c>
      <c r="U1336" s="93">
        <f>IF(F1336&gt;Päälaskenta!D$24,Päälaskenta!H$24+L1336*Päälaskenta!G$24,F1336*Päälaskenta!C$24 + F1336*F1336*Päälaskenta!E$24)</f>
        <v>1.97</v>
      </c>
      <c r="V1336" s="8">
        <f>IF(F1336&gt;Päälaskenta!D$24,2*SQRT(POWER(Päälaskenta!D$24,2)+POWER(Päälaskenta!E$24*Päälaskenta!D$24,2))+Päälaskenta!C$24,(2*SQRT((POWER(F1336,2))+POWER(Päälaskenta!E$24*F1336,2))+Päälaskenta!C$24))</f>
        <v>2.9798989873223301</v>
      </c>
      <c r="W1336" s="8">
        <f t="shared" si="332"/>
        <v>0.66109623459760203</v>
      </c>
      <c r="X1336" s="8">
        <f>Päälaskenta!F$24</f>
        <v>7.0000000000000007E-2</v>
      </c>
      <c r="Y1336" s="8">
        <f t="shared" si="333"/>
        <v>21.357216091476101</v>
      </c>
      <c r="Z1336" s="8">
        <f t="shared" si="325"/>
        <v>1.9169491456133101</v>
      </c>
      <c r="AA1336" s="8">
        <f t="shared" si="334"/>
        <v>0.97307063229101998</v>
      </c>
      <c r="AC1336" s="8">
        <f t="shared" si="326"/>
        <v>0.103719429389924</v>
      </c>
      <c r="AE1336" s="8">
        <v>1334</v>
      </c>
      <c r="AF1336" s="8">
        <f t="shared" si="336"/>
        <v>27.853133376476499</v>
      </c>
      <c r="AG1336" s="8">
        <f t="shared" si="327"/>
        <v>8.0562308009840093E-3</v>
      </c>
      <c r="AJ1336" s="132">
        <f>IF(Päälaskenta!$F$28&lt;Kaksitasouoma_matriisi!L1336,Päälaskenta!$C$20*Päälaskenta!$F$28,Päälaskenta!$C$20*Kaksitasouoma_matriisi!L1336)</f>
        <v>1.625</v>
      </c>
      <c r="AK1336" s="134">
        <f>SQRT(Päälaskenta!$D$20^2+(Päälaskenta!$D$20/(1/Päälaskenta!$E$20))^2)</f>
        <v>1.8029999999999999</v>
      </c>
      <c r="AL1336" s="134">
        <f>IF(Päälaskenta!$F$28&lt;Kaksitasouoma_matriisi!L1336,AK1336*Päälaskenta!$F$28*COS(ATAN(1/Päälaskenta!$E$20)),AK1336*Kaksitasouoma_matriisi!L1336*COS(ATAN(1/Päälaskenta!$E$20)))</f>
        <v>0.48799999999999999</v>
      </c>
      <c r="AM1336" s="134"/>
      <c r="AN1336" s="134">
        <f t="shared" si="335"/>
        <v>2.113</v>
      </c>
      <c r="AO1336" s="8">
        <f t="shared" si="328"/>
        <v>0.56289626511801405</v>
      </c>
      <c r="AP1336" s="134">
        <f>Refererenssiarvoja!$B$16*H1336^(1/6)/(Refererenssiarvoja!$B$15^0.5)*(Päälaskenta!$G$28/2)^0.5*(1-AO1336)^(-1.5)</f>
        <v>0.151</v>
      </c>
      <c r="AQ1336" s="8">
        <f>Refererenssiarvoja!$B$16*Kaksitasouoma_matriisi!O1336^(1/6)/(SQRT((2*Refererenssiarvoja!$B$15)/(Päälaskenta!$F$31*Päälaskenta!$G$31*Päälaskenta!$F$28))+SQRT(Refererenssiarvoja!$B$15)/Refererenssiarvoja!$B$17*LN(Kaksitasouoma_matriisi!L1336/Päälaskenta!$F$28))</f>
        <v>-0.58402706368560997</v>
      </c>
      <c r="AR1336" s="8">
        <f>Refererenssiarvoja!$B$16*Kaksitasouoma_matriisi!O1336^(1/6)/(SQRT((2*Refererenssiarvoja!$B$15)/(Päälaskenta!$F$31*Päälaskenta!$G$31*L1336)))</f>
        <v>0.330927713393186</v>
      </c>
    </row>
    <row r="1337" spans="1:44" x14ac:dyDescent="0.2">
      <c r="A1337" s="8">
        <v>1335</v>
      </c>
      <c r="B1337" s="8">
        <f>IF(Päälaskenta!C$7,Päälaskenta!E$7,Päälaskenta!G$5)</f>
        <v>2.5</v>
      </c>
      <c r="C1337" s="56">
        <v>0.66500000000000004</v>
      </c>
      <c r="D1337" s="93">
        <f t="shared" si="321"/>
        <v>3.7593999999999999</v>
      </c>
      <c r="E1337" s="8">
        <f>IF(Päälaskenta!$C$26,Kaksitasouoma_matriisi!AP1337,Kaksitasouoma_matriisi!AC1337)</f>
        <v>0.10372584101776</v>
      </c>
      <c r="F1337" s="56">
        <f>IF(D1337&lt;Päälaskenta!H$24,(SQRT(POWER(Päälaskenta!C$24/(2*Päälaskenta!E$24),2)+(D1337/Päälaskenta!E$24))-Päälaskenta!C$24/(2*Päälaskenta!E$24)),IF(D1337=Päälaskenta!H$24,Päälaskenta!D$24,Päälaskenta!D$24+(SQRT(POWER((Päälaskenta!C$20+Päälaskenta!G$24)/(2*Päälaskenta!E$20),2)+((D1337-Päälaskenta!H$24)/Päälaskenta!E$20))-(Päälaskenta!C$20+Päälaskenta!G$24)/(2*Päälaskenta!E$20))))</f>
        <v>1.026</v>
      </c>
      <c r="G1337" s="57">
        <f>IF(F1337&gt;Päälaskenta!D$24,(2*SQRT((POWER(Päälaskenta!D$24,2))+POWER(Päälaskenta!E$24*Päälaskenta!D$24,2))+Päälaskenta!C$24)+(2*SQRT((POWER((F1337-Päälaskenta!D$24),2))+POWER(Päälaskenta!E$20*(F1337-Päälaskenta!D$24),2))+Päälaskenta!C$20),(2*SQRT((POWER(F1337,2))+POWER(Päälaskenta!E$24*F1337,2))+Päälaskenta!C$24))</f>
        <v>9.16</v>
      </c>
      <c r="H1337" s="57">
        <f t="shared" si="322"/>
        <v>0.41</v>
      </c>
      <c r="I1337" s="62">
        <f t="shared" si="323"/>
        <v>1.5620999999999999E-2</v>
      </c>
      <c r="J1337" s="8">
        <f>IF(F1337&lt;Päälaskenta!$D$24,0,Kaksitasouoma_matriisi!F1337-Päälaskenta!$D$24)</f>
        <v>0.32600000000000001</v>
      </c>
      <c r="L1337" s="8">
        <f>IF(F1337&gt;Päälaskenta!D$24,F1337-Päälaskenta!D$24,0)</f>
        <v>0.32600000000000001</v>
      </c>
      <c r="M1337" s="8">
        <f>IF(F1337&gt;Päälaskenta!D$24,(Päälaskenta!C$20+(Päälaskenta!E$20*(Kaksitasouoma_matriisi!F1337-Päälaskenta!D$24)))*(Kaksitasouoma_matriisi!F1337-Päälaskenta!D$24),0)</f>
        <v>1.7894140000000001</v>
      </c>
      <c r="N1337" s="8">
        <f>IF(F1337&gt;Päälaskenta!D$24,(2*SQRT((POWER((F1337-Päälaskenta!D$24),2))+POWER(Päälaskenta!E$20*(F1337-Päälaskenta!D$24),2))+Päälaskenta!C$20),0)</f>
        <v>6.1754097158012602</v>
      </c>
      <c r="O1337" s="8">
        <f t="shared" si="329"/>
        <v>0.28976441764201599</v>
      </c>
      <c r="P1337" s="8">
        <f>IF(Päälaskenta!$C$29,IF(L1337&gt;Päälaskenta!$F$28,Kaksitasouoma_matriisi!AQ1337,Kaksitasouoma_matriisi!AR1337),Päälaskenta!$F$20)</f>
        <v>0.12</v>
      </c>
      <c r="Q1337" s="8">
        <f t="shared" si="330"/>
        <v>6.5296958753729104</v>
      </c>
      <c r="R1337" s="8">
        <f t="shared" si="324"/>
        <v>0.58446357233781199</v>
      </c>
      <c r="S1337" s="8">
        <f t="shared" si="331"/>
        <v>0.32662289014046603</v>
      </c>
      <c r="U1337" s="93">
        <f>IF(F1337&gt;Päälaskenta!D$24,Päälaskenta!H$24+L1337*Päälaskenta!G$24,F1337*Päälaskenta!C$24 + F1337*F1337*Päälaskenta!E$24)</f>
        <v>1.9723999999999999</v>
      </c>
      <c r="V1337" s="8">
        <f>IF(F1337&gt;Päälaskenta!D$24,2*SQRT(POWER(Päälaskenta!D$24,2)+POWER(Päälaskenta!E$24*Päälaskenta!D$24,2))+Päälaskenta!C$24,(2*SQRT((POWER(F1337,2))+POWER(Päälaskenta!E$24*F1337,2))+Päälaskenta!C$24))</f>
        <v>2.9798989873223301</v>
      </c>
      <c r="W1337" s="8">
        <f t="shared" si="332"/>
        <v>0.66190163102553801</v>
      </c>
      <c r="X1337" s="8">
        <f>Päälaskenta!F$24</f>
        <v>7.0000000000000007E-2</v>
      </c>
      <c r="Y1337" s="8">
        <f t="shared" si="333"/>
        <v>21.4005986049768</v>
      </c>
      <c r="Z1337" s="8">
        <f t="shared" si="325"/>
        <v>1.91553642766219</v>
      </c>
      <c r="AA1337" s="8">
        <f t="shared" si="334"/>
        <v>0.97117036486624897</v>
      </c>
      <c r="AC1337" s="8">
        <f t="shared" si="326"/>
        <v>0.10372584101776</v>
      </c>
      <c r="AE1337" s="8">
        <v>1335</v>
      </c>
      <c r="AF1337" s="8">
        <f t="shared" si="336"/>
        <v>27.930294480349701</v>
      </c>
      <c r="AG1337" s="8">
        <f t="shared" si="327"/>
        <v>8.01177949753633E-3</v>
      </c>
      <c r="AJ1337" s="132">
        <f>IF(Päälaskenta!$F$28&lt;Kaksitasouoma_matriisi!L1337,Päälaskenta!$C$20*Päälaskenta!$F$28,Päälaskenta!$C$20*Kaksitasouoma_matriisi!L1337)</f>
        <v>1.63</v>
      </c>
      <c r="AK1337" s="134">
        <f>SQRT(Päälaskenta!$D$20^2+(Päälaskenta!$D$20/(1/Päälaskenta!$E$20))^2)</f>
        <v>1.8029999999999999</v>
      </c>
      <c r="AL1337" s="134">
        <f>IF(Päälaskenta!$F$28&lt;Kaksitasouoma_matriisi!L1337,AK1337*Päälaskenta!$F$28*COS(ATAN(1/Päälaskenta!$E$20)),AK1337*Kaksitasouoma_matriisi!L1337*COS(ATAN(1/Päälaskenta!$E$20)))</f>
        <v>0.48899999999999999</v>
      </c>
      <c r="AM1337" s="134"/>
      <c r="AN1337" s="134">
        <f t="shared" si="335"/>
        <v>2.1190000000000002</v>
      </c>
      <c r="AO1337" s="8">
        <f t="shared" si="328"/>
        <v>0.56365377453848997</v>
      </c>
      <c r="AP1337" s="134">
        <f>Refererenssiarvoja!$B$16*H1337^(1/6)/(Refererenssiarvoja!$B$15^0.5)*(Päälaskenta!$G$28/2)^0.5*(1-AO1337)^(-1.5)</f>
        <v>0.151</v>
      </c>
      <c r="AQ1337" s="8">
        <f>Refererenssiarvoja!$B$16*Kaksitasouoma_matriisi!O1337^(1/6)/(SQRT((2*Refererenssiarvoja!$B$15)/(Päälaskenta!$F$31*Päälaskenta!$G$31*Päälaskenta!$F$28))+SQRT(Refererenssiarvoja!$B$15)/Refererenssiarvoja!$B$17*LN(Kaksitasouoma_matriisi!L1337/Päälaskenta!$F$28))</f>
        <v>-0.59456942286852099</v>
      </c>
      <c r="AR1337" s="8">
        <f>Refererenssiarvoja!$B$16*Kaksitasouoma_matriisi!O1337^(1/6)/(SQRT((2*Refererenssiarvoja!$B$15)/(Päälaskenta!$F$31*Päälaskenta!$G$31*L1337)))</f>
        <v>0.33158901974257499</v>
      </c>
    </row>
    <row r="1338" spans="1:44" x14ac:dyDescent="0.2">
      <c r="A1338" s="8">
        <v>1336</v>
      </c>
      <c r="B1338" s="8">
        <f>IF(Päälaskenta!C$7,Päälaskenta!E$7,Päälaskenta!G$5)</f>
        <v>2.5</v>
      </c>
      <c r="C1338" s="56">
        <v>0.66400000000000003</v>
      </c>
      <c r="D1338" s="93">
        <f t="shared" si="321"/>
        <v>3.7650999999999999</v>
      </c>
      <c r="E1338" s="8">
        <f>IF(Päälaskenta!$C$26,Kaksitasouoma_matriisi!AP1338,Kaksitasouoma_matriisi!AC1338)</f>
        <v>0.10372584101776</v>
      </c>
      <c r="F1338" s="56">
        <f>IF(D1338&lt;Päälaskenta!H$24,(SQRT(POWER(Päälaskenta!C$24/(2*Päälaskenta!E$24),2)+(D1338/Päälaskenta!E$24))-Päälaskenta!C$24/(2*Päälaskenta!E$24)),IF(D1338=Päälaskenta!H$24,Päälaskenta!D$24,Päälaskenta!D$24+(SQRT(POWER((Päälaskenta!C$20+Päälaskenta!G$24)/(2*Päälaskenta!E$20),2)+((D1338-Päälaskenta!H$24)/Päälaskenta!E$20))-(Päälaskenta!C$20+Päälaskenta!G$24)/(2*Päälaskenta!E$20))))</f>
        <v>1.026</v>
      </c>
      <c r="G1338" s="57">
        <f>IF(F1338&gt;Päälaskenta!D$24,(2*SQRT((POWER(Päälaskenta!D$24,2))+POWER(Päälaskenta!E$24*Päälaskenta!D$24,2))+Päälaskenta!C$24)+(2*SQRT((POWER((F1338-Päälaskenta!D$24),2))+POWER(Päälaskenta!E$20*(F1338-Päälaskenta!D$24),2))+Päälaskenta!C$20),(2*SQRT((POWER(F1338,2))+POWER(Päälaskenta!E$24*F1338,2))+Päälaskenta!C$24))</f>
        <v>9.16</v>
      </c>
      <c r="H1338" s="57">
        <f t="shared" si="322"/>
        <v>0.41</v>
      </c>
      <c r="I1338" s="62">
        <f t="shared" si="323"/>
        <v>1.5573999999999999E-2</v>
      </c>
      <c r="J1338" s="8">
        <f>IF(F1338&lt;Päälaskenta!$D$24,0,Kaksitasouoma_matriisi!F1338-Päälaskenta!$D$24)</f>
        <v>0.32600000000000001</v>
      </c>
      <c r="L1338" s="8">
        <f>IF(F1338&gt;Päälaskenta!D$24,F1338-Päälaskenta!D$24,0)</f>
        <v>0.32600000000000001</v>
      </c>
      <c r="M1338" s="8">
        <f>IF(F1338&gt;Päälaskenta!D$24,(Päälaskenta!C$20+(Päälaskenta!E$20*(Kaksitasouoma_matriisi!F1338-Päälaskenta!D$24)))*(Kaksitasouoma_matriisi!F1338-Päälaskenta!D$24),0)</f>
        <v>1.7894140000000001</v>
      </c>
      <c r="N1338" s="8">
        <f>IF(F1338&gt;Päälaskenta!D$24,(2*SQRT((POWER((F1338-Päälaskenta!D$24),2))+POWER(Päälaskenta!E$20*(F1338-Päälaskenta!D$24),2))+Päälaskenta!C$20),0)</f>
        <v>6.1754097158012602</v>
      </c>
      <c r="O1338" s="8">
        <f t="shared" si="329"/>
        <v>0.28976441764201599</v>
      </c>
      <c r="P1338" s="8">
        <f>IF(Päälaskenta!$C$29,IF(L1338&gt;Päälaskenta!$F$28,Kaksitasouoma_matriisi!AQ1338,Kaksitasouoma_matriisi!AR1338),Päälaskenta!$F$20)</f>
        <v>0.12</v>
      </c>
      <c r="Q1338" s="8">
        <f t="shared" si="330"/>
        <v>6.5296958753729104</v>
      </c>
      <c r="R1338" s="8">
        <f t="shared" si="324"/>
        <v>0.58446357233781199</v>
      </c>
      <c r="S1338" s="8">
        <f t="shared" si="331"/>
        <v>0.32662289014046603</v>
      </c>
      <c r="U1338" s="93">
        <f>IF(F1338&gt;Päälaskenta!D$24,Päälaskenta!H$24+L1338*Päälaskenta!G$24,F1338*Päälaskenta!C$24 + F1338*F1338*Päälaskenta!E$24)</f>
        <v>1.9723999999999999</v>
      </c>
      <c r="V1338" s="8">
        <f>IF(F1338&gt;Päälaskenta!D$24,2*SQRT(POWER(Päälaskenta!D$24,2)+POWER(Päälaskenta!E$24*Päälaskenta!D$24,2))+Päälaskenta!C$24,(2*SQRT((POWER(F1338,2))+POWER(Päälaskenta!E$24*F1338,2))+Päälaskenta!C$24))</f>
        <v>2.9798989873223301</v>
      </c>
      <c r="W1338" s="8">
        <f t="shared" si="332"/>
        <v>0.66190163102553801</v>
      </c>
      <c r="X1338" s="8">
        <f>Päälaskenta!F$24</f>
        <v>7.0000000000000007E-2</v>
      </c>
      <c r="Y1338" s="8">
        <f t="shared" si="333"/>
        <v>21.4005986049768</v>
      </c>
      <c r="Z1338" s="8">
        <f t="shared" si="325"/>
        <v>1.91553642766219</v>
      </c>
      <c r="AA1338" s="8">
        <f t="shared" si="334"/>
        <v>0.97117036486624897</v>
      </c>
      <c r="AC1338" s="8">
        <f t="shared" si="326"/>
        <v>0.10372584101776</v>
      </c>
      <c r="AE1338" s="8">
        <v>1336</v>
      </c>
      <c r="AF1338" s="8">
        <f t="shared" si="336"/>
        <v>27.930294480349701</v>
      </c>
      <c r="AG1338" s="8">
        <f t="shared" si="327"/>
        <v>8.01177949753633E-3</v>
      </c>
      <c r="AJ1338" s="132">
        <f>IF(Päälaskenta!$F$28&lt;Kaksitasouoma_matriisi!L1338,Päälaskenta!$C$20*Päälaskenta!$F$28,Päälaskenta!$C$20*Kaksitasouoma_matriisi!L1338)</f>
        <v>1.63</v>
      </c>
      <c r="AK1338" s="134">
        <f>SQRT(Päälaskenta!$D$20^2+(Päälaskenta!$D$20/(1/Päälaskenta!$E$20))^2)</f>
        <v>1.8029999999999999</v>
      </c>
      <c r="AL1338" s="134">
        <f>IF(Päälaskenta!$F$28&lt;Kaksitasouoma_matriisi!L1338,AK1338*Päälaskenta!$F$28*COS(ATAN(1/Päälaskenta!$E$20)),AK1338*Kaksitasouoma_matriisi!L1338*COS(ATAN(1/Päälaskenta!$E$20)))</f>
        <v>0.48899999999999999</v>
      </c>
      <c r="AM1338" s="134"/>
      <c r="AN1338" s="134">
        <f t="shared" si="335"/>
        <v>2.1190000000000002</v>
      </c>
      <c r="AO1338" s="8">
        <f t="shared" si="328"/>
        <v>0.56280045682717605</v>
      </c>
      <c r="AP1338" s="134">
        <f>Refererenssiarvoja!$B$16*H1338^(1/6)/(Refererenssiarvoja!$B$15^0.5)*(Päälaskenta!$G$28/2)^0.5*(1-AO1338)^(-1.5)</f>
        <v>0.151</v>
      </c>
      <c r="AQ1338" s="8">
        <f>Refererenssiarvoja!$B$16*Kaksitasouoma_matriisi!O1338^(1/6)/(SQRT((2*Refererenssiarvoja!$B$15)/(Päälaskenta!$F$31*Päälaskenta!$G$31*Päälaskenta!$F$28))+SQRT(Refererenssiarvoja!$B$15)/Refererenssiarvoja!$B$17*LN(Kaksitasouoma_matriisi!L1338/Päälaskenta!$F$28))</f>
        <v>-0.59456942286852099</v>
      </c>
      <c r="AR1338" s="8">
        <f>Refererenssiarvoja!$B$16*Kaksitasouoma_matriisi!O1338^(1/6)/(SQRT((2*Refererenssiarvoja!$B$15)/(Päälaskenta!$F$31*Päälaskenta!$G$31*L1338)))</f>
        <v>0.33158901974257499</v>
      </c>
    </row>
    <row r="1339" spans="1:44" x14ac:dyDescent="0.2">
      <c r="A1339" s="8">
        <v>1337</v>
      </c>
      <c r="B1339" s="8">
        <f>IF(Päälaskenta!C$7,Päälaskenta!E$7,Päälaskenta!G$5)</f>
        <v>2.5</v>
      </c>
      <c r="C1339" s="56">
        <v>0.66300000000000003</v>
      </c>
      <c r="D1339" s="93">
        <f t="shared" si="321"/>
        <v>3.7707000000000002</v>
      </c>
      <c r="E1339" s="8">
        <f>IF(Päälaskenta!$C$26,Kaksitasouoma_matriisi!AP1339,Kaksitasouoma_matriisi!AC1339)</f>
        <v>0.10373224759751901</v>
      </c>
      <c r="F1339" s="56">
        <f>IF(D1339&lt;Päälaskenta!H$24,(SQRT(POWER(Päälaskenta!C$24/(2*Päälaskenta!E$24),2)+(D1339/Päälaskenta!E$24))-Päälaskenta!C$24/(2*Päälaskenta!E$24)),IF(D1339=Päälaskenta!H$24,Päälaskenta!D$24,Päälaskenta!D$24+(SQRT(POWER((Päälaskenta!C$20+Päälaskenta!G$24)/(2*Päälaskenta!E$20),2)+((D1339-Päälaskenta!H$24)/Päälaskenta!E$20))-(Päälaskenta!C$20+Päälaskenta!G$24)/(2*Päälaskenta!E$20))))</f>
        <v>1.0269999999999999</v>
      </c>
      <c r="G1339" s="57">
        <f>IF(F1339&gt;Päälaskenta!D$24,(2*SQRT((POWER(Päälaskenta!D$24,2))+POWER(Päälaskenta!E$24*Päälaskenta!D$24,2))+Päälaskenta!C$24)+(2*SQRT((POWER((F1339-Päälaskenta!D$24),2))+POWER(Päälaskenta!E$20*(F1339-Päälaskenta!D$24),2))+Päälaskenta!C$20),(2*SQRT((POWER(F1339,2))+POWER(Päälaskenta!E$24*F1339,2))+Päälaskenta!C$24))</f>
        <v>9.16</v>
      </c>
      <c r="H1339" s="57">
        <f t="shared" si="322"/>
        <v>0.41</v>
      </c>
      <c r="I1339" s="62">
        <f t="shared" si="323"/>
        <v>1.5528999999999999E-2</v>
      </c>
      <c r="J1339" s="8">
        <f>IF(F1339&lt;Päälaskenta!$D$24,0,Kaksitasouoma_matriisi!F1339-Päälaskenta!$D$24)</f>
        <v>0.32700000000000001</v>
      </c>
      <c r="L1339" s="8">
        <f>IF(F1339&gt;Päälaskenta!D$24,F1339-Päälaskenta!D$24,0)</f>
        <v>0.32700000000000001</v>
      </c>
      <c r="M1339" s="8">
        <f>IF(F1339&gt;Päälaskenta!D$24,(Päälaskenta!C$20+(Päälaskenta!E$20*(Kaksitasouoma_matriisi!F1339-Päälaskenta!D$24)))*(Kaksitasouoma_matriisi!F1339-Päälaskenta!D$24),0)</f>
        <v>1.7953935000000001</v>
      </c>
      <c r="N1339" s="8">
        <f>IF(F1339&gt;Päälaskenta!D$24,(2*SQRT((POWER((F1339-Päälaskenta!D$24),2))+POWER(Päälaskenta!E$20*(F1339-Päälaskenta!D$24),2))+Päälaskenta!C$20),0)</f>
        <v>6.1790152670767204</v>
      </c>
      <c r="O1339" s="8">
        <f t="shared" si="329"/>
        <v>0.290563046439825</v>
      </c>
      <c r="P1339" s="8">
        <f>IF(Päälaskenta!$C$29,IF(L1339&gt;Päälaskenta!$F$28,Kaksitasouoma_matriisi!AQ1339,Kaksitasouoma_matriisi!AR1339),Päälaskenta!$F$20)</f>
        <v>0.12</v>
      </c>
      <c r="Q1339" s="8">
        <f t="shared" si="330"/>
        <v>6.5635478544720502</v>
      </c>
      <c r="R1339" s="8">
        <f t="shared" si="324"/>
        <v>0.58587278534378295</v>
      </c>
      <c r="S1339" s="8">
        <f t="shared" si="331"/>
        <v>0.32631998798245798</v>
      </c>
      <c r="U1339" s="93">
        <f>IF(F1339&gt;Päälaskenta!D$24,Päälaskenta!H$24+L1339*Päälaskenta!G$24,F1339*Päälaskenta!C$24 + F1339*F1339*Päälaskenta!E$24)</f>
        <v>1.9748000000000001</v>
      </c>
      <c r="V1339" s="8">
        <f>IF(F1339&gt;Päälaskenta!D$24,2*SQRT(POWER(Päälaskenta!D$24,2)+POWER(Päälaskenta!E$24*Päälaskenta!D$24,2))+Päälaskenta!C$24,(2*SQRT((POWER(F1339,2))+POWER(Päälaskenta!E$24*F1339,2))+Päälaskenta!C$24))</f>
        <v>2.9798989873223301</v>
      </c>
      <c r="W1339" s="8">
        <f t="shared" si="332"/>
        <v>0.66270702745347398</v>
      </c>
      <c r="X1339" s="8">
        <f>Päälaskenta!F$24</f>
        <v>7.0000000000000007E-2</v>
      </c>
      <c r="Y1339" s="8">
        <f t="shared" si="333"/>
        <v>21.444016324416399</v>
      </c>
      <c r="Z1339" s="8">
        <f t="shared" si="325"/>
        <v>1.91412721465622</v>
      </c>
      <c r="AA1339" s="8">
        <f t="shared" si="334"/>
        <v>0.96927649111617398</v>
      </c>
      <c r="AC1339" s="8">
        <f t="shared" si="326"/>
        <v>0.10373224759751901</v>
      </c>
      <c r="AE1339" s="8">
        <v>1337</v>
      </c>
      <c r="AF1339" s="8">
        <f t="shared" si="336"/>
        <v>28.007564178888501</v>
      </c>
      <c r="AG1339" s="8">
        <f t="shared" si="327"/>
        <v>7.9676332937737102E-3</v>
      </c>
      <c r="AJ1339" s="132">
        <f>IF(Päälaskenta!$F$28&lt;Kaksitasouoma_matriisi!L1339,Päälaskenta!$C$20*Päälaskenta!$F$28,Päälaskenta!$C$20*Kaksitasouoma_matriisi!L1339)</f>
        <v>1.635</v>
      </c>
      <c r="AK1339" s="134">
        <f>SQRT(Päälaskenta!$D$20^2+(Päälaskenta!$D$20/(1/Päälaskenta!$E$20))^2)</f>
        <v>1.8029999999999999</v>
      </c>
      <c r="AL1339" s="134">
        <f>IF(Päälaskenta!$F$28&lt;Kaksitasouoma_matriisi!L1339,AK1339*Päälaskenta!$F$28*COS(ATAN(1/Päälaskenta!$E$20)),AK1339*Kaksitasouoma_matriisi!L1339*COS(ATAN(1/Päälaskenta!$E$20)))</f>
        <v>0.49099999999999999</v>
      </c>
      <c r="AM1339" s="134"/>
      <c r="AN1339" s="134">
        <f t="shared" si="335"/>
        <v>2.1259999999999999</v>
      </c>
      <c r="AO1339" s="8">
        <f t="shared" si="328"/>
        <v>0.56382104118598697</v>
      </c>
      <c r="AP1339" s="134">
        <f>Refererenssiarvoja!$B$16*H1339^(1/6)/(Refererenssiarvoja!$B$15^0.5)*(Päälaskenta!$G$28/2)^0.5*(1-AO1339)^(-1.5)</f>
        <v>0.151</v>
      </c>
      <c r="AQ1339" s="8">
        <f>Refererenssiarvoja!$B$16*Kaksitasouoma_matriisi!O1339^(1/6)/(SQRT((2*Refererenssiarvoja!$B$15)/(Päälaskenta!$F$31*Päälaskenta!$G$31*Päälaskenta!$F$28))+SQRT(Refererenssiarvoja!$B$15)/Refererenssiarvoja!$B$17*LN(Kaksitasouoma_matriisi!L1339/Päälaskenta!$F$28))</f>
        <v>-0.60545516027638402</v>
      </c>
      <c r="AR1339" s="8">
        <f>Refererenssiarvoja!$B$16*Kaksitasouoma_matriisi!O1339^(1/6)/(SQRT((2*Refererenssiarvoja!$B$15)/(Päälaskenta!$F$31*Päälaskenta!$G$31*L1339)))</f>
        <v>0.33224957813928202</v>
      </c>
    </row>
    <row r="1340" spans="1:44" x14ac:dyDescent="0.2">
      <c r="A1340" s="8">
        <v>1338</v>
      </c>
      <c r="B1340" s="8">
        <f>IF(Päälaskenta!C$7,Päälaskenta!E$7,Päälaskenta!G$5)</f>
        <v>2.5</v>
      </c>
      <c r="C1340" s="56">
        <v>0.66200000000000003</v>
      </c>
      <c r="D1340" s="93">
        <f t="shared" si="321"/>
        <v>3.7764000000000002</v>
      </c>
      <c r="E1340" s="8">
        <f>IF(Päälaskenta!$C$26,Kaksitasouoma_matriisi!AP1340,Kaksitasouoma_matriisi!AC1340)</f>
        <v>0.10373864913516</v>
      </c>
      <c r="F1340" s="56">
        <f>IF(D1340&lt;Päälaskenta!H$24,(SQRT(POWER(Päälaskenta!C$24/(2*Päälaskenta!E$24),2)+(D1340/Päälaskenta!E$24))-Päälaskenta!C$24/(2*Päälaskenta!E$24)),IF(D1340=Päälaskenta!H$24,Päälaskenta!D$24,Päälaskenta!D$24+(SQRT(POWER((Päälaskenta!C$20+Päälaskenta!G$24)/(2*Päälaskenta!E$20),2)+((D1340-Päälaskenta!H$24)/Päälaskenta!E$20))-(Päälaskenta!C$20+Päälaskenta!G$24)/(2*Päälaskenta!E$20))))</f>
        <v>1.028</v>
      </c>
      <c r="G1340" s="57">
        <f>IF(F1340&gt;Päälaskenta!D$24,(2*SQRT((POWER(Päälaskenta!D$24,2))+POWER(Päälaskenta!E$24*Päälaskenta!D$24,2))+Päälaskenta!C$24)+(2*SQRT((POWER((F1340-Päälaskenta!D$24),2))+POWER(Päälaskenta!E$20*(F1340-Päälaskenta!D$24),2))+Päälaskenta!C$20),(2*SQRT((POWER(F1340,2))+POWER(Päälaskenta!E$24*F1340,2))+Päälaskenta!C$24))</f>
        <v>9.16</v>
      </c>
      <c r="H1340" s="57">
        <f t="shared" si="322"/>
        <v>0.41</v>
      </c>
      <c r="I1340" s="62">
        <f t="shared" si="323"/>
        <v>1.5484E-2</v>
      </c>
      <c r="J1340" s="8">
        <f>IF(F1340&lt;Päälaskenta!$D$24,0,Kaksitasouoma_matriisi!F1340-Päälaskenta!$D$24)</f>
        <v>0.32800000000000001</v>
      </c>
      <c r="L1340" s="8">
        <f>IF(F1340&gt;Päälaskenta!D$24,F1340-Päälaskenta!D$24,0)</f>
        <v>0.32800000000000001</v>
      </c>
      <c r="M1340" s="8">
        <f>IF(F1340&gt;Päälaskenta!D$24,(Päälaskenta!C$20+(Päälaskenta!E$20*(Kaksitasouoma_matriisi!F1340-Päälaskenta!D$24)))*(Kaksitasouoma_matriisi!F1340-Päälaskenta!D$24),0)</f>
        <v>1.8013760000000001</v>
      </c>
      <c r="N1340" s="8">
        <f>IF(F1340&gt;Päälaskenta!D$24,(2*SQRT((POWER((F1340-Päälaskenta!D$24),2))+POWER(Päälaskenta!E$20*(F1340-Päälaskenta!D$24),2))+Päälaskenta!C$20),0)</f>
        <v>6.1826208183521896</v>
      </c>
      <c r="O1340" s="8">
        <f t="shared" si="329"/>
        <v>0.29136122898769501</v>
      </c>
      <c r="P1340" s="8">
        <f>IF(Päälaskenta!$C$29,IF(L1340&gt;Päälaskenta!$F$28,Kaksitasouoma_matriisi!AQ1340,Kaksitasouoma_matriisi!AR1340),Päälaskenta!$F$20)</f>
        <v>0.12</v>
      </c>
      <c r="Q1340" s="8">
        <f t="shared" si="330"/>
        <v>6.5974731757812197</v>
      </c>
      <c r="R1340" s="8">
        <f t="shared" si="324"/>
        <v>0.587278503117452</v>
      </c>
      <c r="S1340" s="8">
        <f t="shared" si="331"/>
        <v>0.32601661347628302</v>
      </c>
      <c r="U1340" s="93">
        <f>IF(F1340&gt;Päälaskenta!D$24,Päälaskenta!H$24+L1340*Päälaskenta!G$24,F1340*Päälaskenta!C$24 + F1340*F1340*Päälaskenta!E$24)</f>
        <v>1.9772000000000001</v>
      </c>
      <c r="V1340" s="8">
        <f>IF(F1340&gt;Päälaskenta!D$24,2*SQRT(POWER(Päälaskenta!D$24,2)+POWER(Päälaskenta!E$24*Päälaskenta!D$24,2))+Päälaskenta!C$24,(2*SQRT((POWER(F1340,2))+POWER(Päälaskenta!E$24*F1340,2))+Päälaskenta!C$24))</f>
        <v>2.9798989873223301</v>
      </c>
      <c r="W1340" s="8">
        <f t="shared" si="332"/>
        <v>0.66351242388141096</v>
      </c>
      <c r="X1340" s="8">
        <f>Päälaskenta!F$24</f>
        <v>7.0000000000000007E-2</v>
      </c>
      <c r="Y1340" s="8">
        <f t="shared" si="333"/>
        <v>21.4874692355272</v>
      </c>
      <c r="Z1340" s="8">
        <f t="shared" si="325"/>
        <v>1.9127214968825501</v>
      </c>
      <c r="AA1340" s="8">
        <f t="shared" si="334"/>
        <v>0.96738898284571595</v>
      </c>
      <c r="AC1340" s="8">
        <f t="shared" si="326"/>
        <v>0.10373864913516</v>
      </c>
      <c r="AE1340" s="8">
        <v>1338</v>
      </c>
      <c r="AF1340" s="8">
        <f t="shared" si="336"/>
        <v>28.084942411308401</v>
      </c>
      <c r="AG1340" s="8">
        <f t="shared" si="327"/>
        <v>7.9237897232690806E-3</v>
      </c>
      <c r="AJ1340" s="132">
        <f>IF(Päälaskenta!$F$28&lt;Kaksitasouoma_matriisi!L1340,Päälaskenta!$C$20*Päälaskenta!$F$28,Päälaskenta!$C$20*Kaksitasouoma_matriisi!L1340)</f>
        <v>1.64</v>
      </c>
      <c r="AK1340" s="134">
        <f>SQRT(Päälaskenta!$D$20^2+(Päälaskenta!$D$20/(1/Päälaskenta!$E$20))^2)</f>
        <v>1.8029999999999999</v>
      </c>
      <c r="AL1340" s="134">
        <f>IF(Päälaskenta!$F$28&lt;Kaksitasouoma_matriisi!L1340,AK1340*Päälaskenta!$F$28*COS(ATAN(1/Päälaskenta!$E$20)),AK1340*Kaksitasouoma_matriisi!L1340*COS(ATAN(1/Päälaskenta!$E$20)))</f>
        <v>0.49199999999999999</v>
      </c>
      <c r="AM1340" s="134"/>
      <c r="AN1340" s="134">
        <f t="shared" si="335"/>
        <v>2.1320000000000001</v>
      </c>
      <c r="AO1340" s="8">
        <f t="shared" si="328"/>
        <v>0.564558839106027</v>
      </c>
      <c r="AP1340" s="134">
        <f>Refererenssiarvoja!$B$16*H1340^(1/6)/(Refererenssiarvoja!$B$15^0.5)*(Päälaskenta!$G$28/2)^0.5*(1-AO1340)^(-1.5)</f>
        <v>0.151</v>
      </c>
      <c r="AQ1340" s="8">
        <f>Refererenssiarvoja!$B$16*Kaksitasouoma_matriisi!O1340^(1/6)/(SQRT((2*Refererenssiarvoja!$B$15)/(Päälaskenta!$F$31*Päälaskenta!$G$31*Päälaskenta!$F$28))+SQRT(Refererenssiarvoja!$B$15)/Refererenssiarvoja!$B$17*LN(Kaksitasouoma_matriisi!L1340/Päälaskenta!$F$28))</f>
        <v>-0.61670138033168798</v>
      </c>
      <c r="AR1340" s="8">
        <f>Refererenssiarvoja!$B$16*Kaksitasouoma_matriisi!O1340^(1/6)/(SQRT((2*Refererenssiarvoja!$B$15)/(Päälaskenta!$F$31*Päälaskenta!$G$31*L1340)))</f>
        <v>0.33290939158984401</v>
      </c>
    </row>
    <row r="1341" spans="1:44" x14ac:dyDescent="0.2">
      <c r="A1341" s="8">
        <v>1339</v>
      </c>
      <c r="B1341" s="8">
        <f>IF(Päälaskenta!C$7,Päälaskenta!E$7,Päälaskenta!G$5)</f>
        <v>2.5</v>
      </c>
      <c r="C1341" s="56">
        <v>0.66100000000000003</v>
      </c>
      <c r="D1341" s="93">
        <f t="shared" si="321"/>
        <v>3.7820999999999998</v>
      </c>
      <c r="E1341" s="8">
        <f>IF(Päälaskenta!$C$26,Kaksitasouoma_matriisi!AP1341,Kaksitasouoma_matriisi!AC1341)</f>
        <v>0.10373864913516</v>
      </c>
      <c r="F1341" s="56">
        <f>IF(D1341&lt;Päälaskenta!H$24,(SQRT(POWER(Päälaskenta!C$24/(2*Päälaskenta!E$24),2)+(D1341/Päälaskenta!E$24))-Päälaskenta!C$24/(2*Päälaskenta!E$24)),IF(D1341=Päälaskenta!H$24,Päälaskenta!D$24,Päälaskenta!D$24+(SQRT(POWER((Päälaskenta!C$20+Päälaskenta!G$24)/(2*Päälaskenta!E$20),2)+((D1341-Päälaskenta!H$24)/Päälaskenta!E$20))-(Päälaskenta!C$20+Päälaskenta!G$24)/(2*Päälaskenta!E$20))))</f>
        <v>1.028</v>
      </c>
      <c r="G1341" s="57">
        <f>IF(F1341&gt;Päälaskenta!D$24,(2*SQRT((POWER(Päälaskenta!D$24,2))+POWER(Päälaskenta!E$24*Päälaskenta!D$24,2))+Päälaskenta!C$24)+(2*SQRT((POWER((F1341-Päälaskenta!D$24),2))+POWER(Päälaskenta!E$20*(F1341-Päälaskenta!D$24),2))+Päälaskenta!C$20),(2*SQRT((POWER(F1341,2))+POWER(Päälaskenta!E$24*F1341,2))+Päälaskenta!C$24))</f>
        <v>9.16</v>
      </c>
      <c r="H1341" s="57">
        <f t="shared" si="322"/>
        <v>0.41</v>
      </c>
      <c r="I1341" s="62">
        <f t="shared" si="323"/>
        <v>1.5436999999999999E-2</v>
      </c>
      <c r="J1341" s="8">
        <f>IF(F1341&lt;Päälaskenta!$D$24,0,Kaksitasouoma_matriisi!F1341-Päälaskenta!$D$24)</f>
        <v>0.32800000000000001</v>
      </c>
      <c r="L1341" s="8">
        <f>IF(F1341&gt;Päälaskenta!D$24,F1341-Päälaskenta!D$24,0)</f>
        <v>0.32800000000000001</v>
      </c>
      <c r="M1341" s="8">
        <f>IF(F1341&gt;Päälaskenta!D$24,(Päälaskenta!C$20+(Päälaskenta!E$20*(Kaksitasouoma_matriisi!F1341-Päälaskenta!D$24)))*(Kaksitasouoma_matriisi!F1341-Päälaskenta!D$24),0)</f>
        <v>1.8013760000000001</v>
      </c>
      <c r="N1341" s="8">
        <f>IF(F1341&gt;Päälaskenta!D$24,(2*SQRT((POWER((F1341-Päälaskenta!D$24),2))+POWER(Päälaskenta!E$20*(F1341-Päälaskenta!D$24),2))+Päälaskenta!C$20),0)</f>
        <v>6.1826208183521896</v>
      </c>
      <c r="O1341" s="8">
        <f t="shared" si="329"/>
        <v>0.29136122898769501</v>
      </c>
      <c r="P1341" s="8">
        <f>IF(Päälaskenta!$C$29,IF(L1341&gt;Päälaskenta!$F$28,Kaksitasouoma_matriisi!AQ1341,Kaksitasouoma_matriisi!AR1341),Päälaskenta!$F$20)</f>
        <v>0.12</v>
      </c>
      <c r="Q1341" s="8">
        <f t="shared" si="330"/>
        <v>6.5974731757812197</v>
      </c>
      <c r="R1341" s="8">
        <f t="shared" si="324"/>
        <v>0.587278503117452</v>
      </c>
      <c r="S1341" s="8">
        <f t="shared" si="331"/>
        <v>0.32601661347628302</v>
      </c>
      <c r="U1341" s="93">
        <f>IF(F1341&gt;Päälaskenta!D$24,Päälaskenta!H$24+L1341*Päälaskenta!G$24,F1341*Päälaskenta!C$24 + F1341*F1341*Päälaskenta!E$24)</f>
        <v>1.9772000000000001</v>
      </c>
      <c r="V1341" s="8">
        <f>IF(F1341&gt;Päälaskenta!D$24,2*SQRT(POWER(Päälaskenta!D$24,2)+POWER(Päälaskenta!E$24*Päälaskenta!D$24,2))+Päälaskenta!C$24,(2*SQRT((POWER(F1341,2))+POWER(Päälaskenta!E$24*F1341,2))+Päälaskenta!C$24))</f>
        <v>2.9798989873223301</v>
      </c>
      <c r="W1341" s="8">
        <f t="shared" si="332"/>
        <v>0.66351242388141096</v>
      </c>
      <c r="X1341" s="8">
        <f>Päälaskenta!F$24</f>
        <v>7.0000000000000007E-2</v>
      </c>
      <c r="Y1341" s="8">
        <f t="shared" si="333"/>
        <v>21.4874692355272</v>
      </c>
      <c r="Z1341" s="8">
        <f t="shared" si="325"/>
        <v>1.9127214968825501</v>
      </c>
      <c r="AA1341" s="8">
        <f t="shared" si="334"/>
        <v>0.96738898284571595</v>
      </c>
      <c r="AC1341" s="8">
        <f t="shared" si="326"/>
        <v>0.10373864913516</v>
      </c>
      <c r="AE1341" s="8">
        <v>1339</v>
      </c>
      <c r="AF1341" s="8">
        <f t="shared" si="336"/>
        <v>28.084942411308401</v>
      </c>
      <c r="AG1341" s="8">
        <f t="shared" si="327"/>
        <v>7.9237897232690806E-3</v>
      </c>
      <c r="AJ1341" s="132">
        <f>IF(Päälaskenta!$F$28&lt;Kaksitasouoma_matriisi!L1341,Päälaskenta!$C$20*Päälaskenta!$F$28,Päälaskenta!$C$20*Kaksitasouoma_matriisi!L1341)</f>
        <v>1.64</v>
      </c>
      <c r="AK1341" s="134">
        <f>SQRT(Päälaskenta!$D$20^2+(Päälaskenta!$D$20/(1/Päälaskenta!$E$20))^2)</f>
        <v>1.8029999999999999</v>
      </c>
      <c r="AL1341" s="134">
        <f>IF(Päälaskenta!$F$28&lt;Kaksitasouoma_matriisi!L1341,AK1341*Päälaskenta!$F$28*COS(ATAN(1/Päälaskenta!$E$20)),AK1341*Kaksitasouoma_matriisi!L1341*COS(ATAN(1/Päälaskenta!$E$20)))</f>
        <v>0.49199999999999999</v>
      </c>
      <c r="AM1341" s="134"/>
      <c r="AN1341" s="134">
        <f t="shared" si="335"/>
        <v>2.1320000000000001</v>
      </c>
      <c r="AO1341" s="8">
        <f t="shared" si="328"/>
        <v>0.56370799291398999</v>
      </c>
      <c r="AP1341" s="134">
        <f>Refererenssiarvoja!$B$16*H1341^(1/6)/(Refererenssiarvoja!$B$15^0.5)*(Päälaskenta!$G$28/2)^0.5*(1-AO1341)^(-1.5)</f>
        <v>0.151</v>
      </c>
      <c r="AQ1341" s="8">
        <f>Refererenssiarvoja!$B$16*Kaksitasouoma_matriisi!O1341^(1/6)/(SQRT((2*Refererenssiarvoja!$B$15)/(Päälaskenta!$F$31*Päälaskenta!$G$31*Päälaskenta!$F$28))+SQRT(Refererenssiarvoja!$B$15)/Refererenssiarvoja!$B$17*LN(Kaksitasouoma_matriisi!L1341/Päälaskenta!$F$28))</f>
        <v>-0.61670138033168798</v>
      </c>
      <c r="AR1341" s="8">
        <f>Refererenssiarvoja!$B$16*Kaksitasouoma_matriisi!O1341^(1/6)/(SQRT((2*Refererenssiarvoja!$B$15)/(Päälaskenta!$F$31*Päälaskenta!$G$31*L1341)))</f>
        <v>0.33290939158984401</v>
      </c>
    </row>
    <row r="1342" spans="1:44" x14ac:dyDescent="0.2">
      <c r="A1342" s="8">
        <v>1340</v>
      </c>
      <c r="B1342" s="8">
        <f>IF(Päälaskenta!C$7,Päälaskenta!E$7,Päälaskenta!G$5)</f>
        <v>2.5</v>
      </c>
      <c r="C1342" s="56">
        <v>0.66</v>
      </c>
      <c r="D1342" s="93">
        <f t="shared" si="321"/>
        <v>3.7879</v>
      </c>
      <c r="E1342" s="8">
        <f>IF(Päälaskenta!$C$26,Kaksitasouoma_matriisi!AP1342,Kaksitasouoma_matriisi!AC1342)</f>
        <v>0.103745045636634</v>
      </c>
      <c r="F1342" s="56">
        <f>IF(D1342&lt;Päälaskenta!H$24,(SQRT(POWER(Päälaskenta!C$24/(2*Päälaskenta!E$24),2)+(D1342/Päälaskenta!E$24))-Päälaskenta!C$24/(2*Päälaskenta!E$24)),IF(D1342=Päälaskenta!H$24,Päälaskenta!D$24,Päälaskenta!D$24+(SQRT(POWER((Päälaskenta!C$20+Päälaskenta!G$24)/(2*Päälaskenta!E$20),2)+((D1342-Päälaskenta!H$24)/Päälaskenta!E$20))-(Päälaskenta!C$20+Päälaskenta!G$24)/(2*Päälaskenta!E$20))))</f>
        <v>1.0289999999999999</v>
      </c>
      <c r="G1342" s="57">
        <f>IF(F1342&gt;Päälaskenta!D$24,(2*SQRT((POWER(Päälaskenta!D$24,2))+POWER(Päälaskenta!E$24*Päälaskenta!D$24,2))+Päälaskenta!C$24)+(2*SQRT((POWER((F1342-Päälaskenta!D$24),2))+POWER(Päälaskenta!E$20*(F1342-Päälaskenta!D$24),2))+Päälaskenta!C$20),(2*SQRT((POWER(F1342,2))+POWER(Päälaskenta!E$24*F1342,2))+Päälaskenta!C$24))</f>
        <v>9.17</v>
      </c>
      <c r="H1342" s="57">
        <f t="shared" si="322"/>
        <v>0.41</v>
      </c>
      <c r="I1342" s="62">
        <f t="shared" si="323"/>
        <v>1.5393E-2</v>
      </c>
      <c r="J1342" s="8">
        <f>IF(F1342&lt;Päälaskenta!$D$24,0,Kaksitasouoma_matriisi!F1342-Päälaskenta!$D$24)</f>
        <v>0.32900000000000001</v>
      </c>
      <c r="L1342" s="8">
        <f>IF(F1342&gt;Päälaskenta!D$24,F1342-Päälaskenta!D$24,0)</f>
        <v>0.32900000000000001</v>
      </c>
      <c r="M1342" s="8">
        <f>IF(F1342&gt;Päälaskenta!D$24,(Päälaskenta!C$20+(Päälaskenta!E$20*(Kaksitasouoma_matriisi!F1342-Päälaskenta!D$24)))*(Kaksitasouoma_matriisi!F1342-Päälaskenta!D$24),0)</f>
        <v>1.8073615000000001</v>
      </c>
      <c r="N1342" s="8">
        <f>IF(F1342&gt;Päälaskenta!D$24,(2*SQRT((POWER((F1342-Päälaskenta!D$24),2))+POWER(Päälaskenta!E$20*(F1342-Päälaskenta!D$24),2))+Päälaskenta!C$20),0)</f>
        <v>6.1862263696276498</v>
      </c>
      <c r="O1342" s="8">
        <f t="shared" si="329"/>
        <v>0.29215896606589697</v>
      </c>
      <c r="P1342" s="8">
        <f>IF(Päälaskenta!$C$29,IF(L1342&gt;Päälaskenta!$F$28,Kaksitasouoma_matriisi!AQ1342,Kaksitasouoma_matriisi!AR1342),Päälaskenta!$F$20)</f>
        <v>0.12</v>
      </c>
      <c r="Q1342" s="8">
        <f t="shared" si="330"/>
        <v>6.6314717930715998</v>
      </c>
      <c r="R1342" s="8">
        <f t="shared" si="324"/>
        <v>0.58868073537703103</v>
      </c>
      <c r="S1342" s="8">
        <f t="shared" si="331"/>
        <v>0.32571277820017203</v>
      </c>
      <c r="U1342" s="93">
        <f>IF(F1342&gt;Päälaskenta!D$24,Päälaskenta!H$24+L1342*Päälaskenta!G$24,F1342*Päälaskenta!C$24 + F1342*F1342*Päälaskenta!E$24)</f>
        <v>1.9796</v>
      </c>
      <c r="V1342" s="8">
        <f>IF(F1342&gt;Päälaskenta!D$24,2*SQRT(POWER(Päälaskenta!D$24,2)+POWER(Päälaskenta!E$24*Päälaskenta!D$24,2))+Päälaskenta!C$24,(2*SQRT((POWER(F1342,2))+POWER(Päälaskenta!E$24*F1342,2))+Päälaskenta!C$24))</f>
        <v>2.9798989873223301</v>
      </c>
      <c r="W1342" s="8">
        <f t="shared" si="332"/>
        <v>0.66431782030934705</v>
      </c>
      <c r="X1342" s="8">
        <f>Päälaskenta!F$24</f>
        <v>7.0000000000000007E-2</v>
      </c>
      <c r="Y1342" s="8">
        <f t="shared" si="333"/>
        <v>21.5309573240642</v>
      </c>
      <c r="Z1342" s="8">
        <f t="shared" si="325"/>
        <v>1.91131926462297</v>
      </c>
      <c r="AA1342" s="8">
        <f t="shared" si="334"/>
        <v>0.96550781199382196</v>
      </c>
      <c r="AC1342" s="8">
        <f t="shared" si="326"/>
        <v>0.103745045636634</v>
      </c>
      <c r="AE1342" s="8">
        <v>1340</v>
      </c>
      <c r="AF1342" s="8">
        <f t="shared" si="336"/>
        <v>28.162429117135801</v>
      </c>
      <c r="AG1342" s="8">
        <f t="shared" si="327"/>
        <v>7.8802463420883598E-3</v>
      </c>
      <c r="AJ1342" s="132">
        <f>IF(Päälaskenta!$F$28&lt;Kaksitasouoma_matriisi!L1342,Päälaskenta!$C$20*Päälaskenta!$F$28,Päälaskenta!$C$20*Kaksitasouoma_matriisi!L1342)</f>
        <v>1.645</v>
      </c>
      <c r="AK1342" s="134">
        <f>SQRT(Päälaskenta!$D$20^2+(Päälaskenta!$D$20/(1/Päälaskenta!$E$20))^2)</f>
        <v>1.8029999999999999</v>
      </c>
      <c r="AL1342" s="134">
        <f>IF(Päälaskenta!$F$28&lt;Kaksitasouoma_matriisi!L1342,AK1342*Päälaskenta!$F$28*COS(ATAN(1/Päälaskenta!$E$20)),AK1342*Kaksitasouoma_matriisi!L1342*COS(ATAN(1/Päälaskenta!$E$20)))</f>
        <v>0.49399999999999999</v>
      </c>
      <c r="AM1342" s="134"/>
      <c r="AN1342" s="134">
        <f t="shared" si="335"/>
        <v>2.1389999999999998</v>
      </c>
      <c r="AO1342" s="8">
        <f t="shared" si="328"/>
        <v>0.56469283772010903</v>
      </c>
      <c r="AP1342" s="134">
        <f>Refererenssiarvoja!$B$16*H1342^(1/6)/(Refererenssiarvoja!$B$15^0.5)*(Päälaskenta!$G$28/2)^0.5*(1-AO1342)^(-1.5)</f>
        <v>0.151</v>
      </c>
      <c r="AQ1342" s="8">
        <f>Refererenssiarvoja!$B$16*Kaksitasouoma_matriisi!O1342^(1/6)/(SQRT((2*Refererenssiarvoja!$B$15)/(Päälaskenta!$F$31*Päälaskenta!$G$31*Päälaskenta!$F$28))+SQRT(Refererenssiarvoja!$B$15)/Refererenssiarvoja!$B$17*LN(Kaksitasouoma_matriisi!L1342/Päälaskenta!$F$28))</f>
        <v>-0.62832634233237195</v>
      </c>
      <c r="AR1342" s="8">
        <f>Refererenssiarvoja!$B$16*Kaksitasouoma_matriisi!O1342^(1/6)/(SQRT((2*Refererenssiarvoja!$B$15)/(Päälaskenta!$F$31*Päälaskenta!$G$31*L1342)))</f>
        <v>0.33356846307979499</v>
      </c>
    </row>
    <row r="1343" spans="1:44" x14ac:dyDescent="0.2">
      <c r="A1343" s="8">
        <v>1341</v>
      </c>
      <c r="B1343" s="8">
        <f>IF(Päälaskenta!C$7,Päälaskenta!E$7,Päälaskenta!G$5)</f>
        <v>2.5</v>
      </c>
      <c r="C1343" s="56">
        <v>0.65900000000000003</v>
      </c>
      <c r="D1343" s="93">
        <f t="shared" si="321"/>
        <v>3.7936000000000001</v>
      </c>
      <c r="E1343" s="8">
        <f>IF(Päälaskenta!$C$26,Kaksitasouoma_matriisi!AP1343,Kaksitasouoma_matriisi!AC1343)</f>
        <v>0.10375143710788</v>
      </c>
      <c r="F1343" s="56">
        <f>IF(D1343&lt;Päälaskenta!H$24,(SQRT(POWER(Päälaskenta!C$24/(2*Päälaskenta!E$24),2)+(D1343/Päälaskenta!E$24))-Päälaskenta!C$24/(2*Päälaskenta!E$24)),IF(D1343=Päälaskenta!H$24,Päälaskenta!D$24,Päälaskenta!D$24+(SQRT(POWER((Päälaskenta!C$20+Päälaskenta!G$24)/(2*Päälaskenta!E$20),2)+((D1343-Päälaskenta!H$24)/Päälaskenta!E$20))-(Päälaskenta!C$20+Päälaskenta!G$24)/(2*Päälaskenta!E$20))))</f>
        <v>1.03</v>
      </c>
      <c r="G1343" s="57">
        <f>IF(F1343&gt;Päälaskenta!D$24,(2*SQRT((POWER(Päälaskenta!D$24,2))+POWER(Päälaskenta!E$24*Päälaskenta!D$24,2))+Päälaskenta!C$24)+(2*SQRT((POWER((F1343-Päälaskenta!D$24),2))+POWER(Päälaskenta!E$20*(F1343-Päälaskenta!D$24),2))+Päälaskenta!C$20),(2*SQRT((POWER(F1343,2))+POWER(Päälaskenta!E$24*F1343,2))+Päälaskenta!C$24))</f>
        <v>9.17</v>
      </c>
      <c r="H1343" s="57">
        <f t="shared" si="322"/>
        <v>0.41</v>
      </c>
      <c r="I1343" s="62">
        <f t="shared" si="323"/>
        <v>1.5348000000000001E-2</v>
      </c>
      <c r="J1343" s="8">
        <f>IF(F1343&lt;Päälaskenta!$D$24,0,Kaksitasouoma_matriisi!F1343-Päälaskenta!$D$24)</f>
        <v>0.33</v>
      </c>
      <c r="L1343" s="8">
        <f>IF(F1343&gt;Päälaskenta!D$24,F1343-Päälaskenta!D$24,0)</f>
        <v>0.33</v>
      </c>
      <c r="M1343" s="8">
        <f>IF(F1343&gt;Päälaskenta!D$24,(Päälaskenta!C$20+(Päälaskenta!E$20*(Kaksitasouoma_matriisi!F1343-Päälaskenta!D$24)))*(Kaksitasouoma_matriisi!F1343-Päälaskenta!D$24),0)</f>
        <v>1.81335</v>
      </c>
      <c r="N1343" s="8">
        <f>IF(F1343&gt;Päälaskenta!D$24,(2*SQRT((POWER((F1343-Päälaskenta!D$24),2))+POWER(Päälaskenta!E$20*(F1343-Päälaskenta!D$24),2))+Päälaskenta!C$20),0)</f>
        <v>6.1898319209031198</v>
      </c>
      <c r="O1343" s="8">
        <f t="shared" si="329"/>
        <v>0.29295625845288298</v>
      </c>
      <c r="P1343" s="8">
        <f>IF(Päälaskenta!$C$29,IF(L1343&gt;Päälaskenta!$F$28,Kaksitasouoma_matriisi!AQ1343,Kaksitasouoma_matriisi!AR1343),Päälaskenta!$F$20)</f>
        <v>0.12</v>
      </c>
      <c r="Q1343" s="8">
        <f t="shared" si="330"/>
        <v>6.6655436604001199</v>
      </c>
      <c r="R1343" s="8">
        <f t="shared" si="324"/>
        <v>0.59007949184533404</v>
      </c>
      <c r="S1343" s="8">
        <f t="shared" si="331"/>
        <v>0.32540849358663998</v>
      </c>
      <c r="U1343" s="93">
        <f>IF(F1343&gt;Päälaskenta!D$24,Päälaskenta!H$24+L1343*Päälaskenta!G$24,F1343*Päälaskenta!C$24 + F1343*F1343*Päälaskenta!E$24)</f>
        <v>1.982</v>
      </c>
      <c r="V1343" s="8">
        <f>IF(F1343&gt;Päälaskenta!D$24,2*SQRT(POWER(Päälaskenta!D$24,2)+POWER(Päälaskenta!E$24*Päälaskenta!D$24,2))+Päälaskenta!C$24,(2*SQRT((POWER(F1343,2))+POWER(Päälaskenta!E$24*F1343,2))+Päälaskenta!C$24))</f>
        <v>2.9798989873223301</v>
      </c>
      <c r="W1343" s="8">
        <f t="shared" si="332"/>
        <v>0.66512321673728303</v>
      </c>
      <c r="X1343" s="8">
        <f>Päälaskenta!F$24</f>
        <v>7.0000000000000007E-2</v>
      </c>
      <c r="Y1343" s="8">
        <f t="shared" si="333"/>
        <v>21.574480575805801</v>
      </c>
      <c r="Z1343" s="8">
        <f t="shared" si="325"/>
        <v>1.90992050815467</v>
      </c>
      <c r="AA1343" s="8">
        <f t="shared" si="334"/>
        <v>0.963632950633032</v>
      </c>
      <c r="AC1343" s="8">
        <f t="shared" si="326"/>
        <v>0.10375143710788</v>
      </c>
      <c r="AE1343" s="8">
        <v>1341</v>
      </c>
      <c r="AF1343" s="8">
        <f t="shared" si="336"/>
        <v>28.240024236205901</v>
      </c>
      <c r="AG1343" s="8">
        <f t="shared" si="327"/>
        <v>7.8370007285682806E-3</v>
      </c>
      <c r="AJ1343" s="132">
        <f>IF(Päälaskenta!$F$28&lt;Kaksitasouoma_matriisi!L1343,Päälaskenta!$C$20*Päälaskenta!$F$28,Päälaskenta!$C$20*Kaksitasouoma_matriisi!L1343)</f>
        <v>1.65</v>
      </c>
      <c r="AK1343" s="134">
        <f>SQRT(Päälaskenta!$D$20^2+(Päälaskenta!$D$20/(1/Päälaskenta!$E$20))^2)</f>
        <v>1.8029999999999999</v>
      </c>
      <c r="AL1343" s="134">
        <f>IF(Päälaskenta!$F$28&lt;Kaksitasouoma_matriisi!L1343,AK1343*Päälaskenta!$F$28*COS(ATAN(1/Päälaskenta!$E$20)),AK1343*Kaksitasouoma_matriisi!L1343*COS(ATAN(1/Päälaskenta!$E$20)))</f>
        <v>0.495</v>
      </c>
      <c r="AM1343" s="134"/>
      <c r="AN1343" s="134">
        <f t="shared" si="335"/>
        <v>2.145</v>
      </c>
      <c r="AO1343" s="8">
        <f t="shared" si="328"/>
        <v>0.56542598059890303</v>
      </c>
      <c r="AP1343" s="134">
        <f>Refererenssiarvoja!$B$16*H1343^(1/6)/(Refererenssiarvoja!$B$15^0.5)*(Päälaskenta!$G$28/2)^0.5*(1-AO1343)^(-1.5)</f>
        <v>0.152</v>
      </c>
      <c r="AQ1343" s="8">
        <f>Refererenssiarvoja!$B$16*Kaksitasouoma_matriisi!O1343^(1/6)/(SQRT((2*Refererenssiarvoja!$B$15)/(Päälaskenta!$F$31*Päälaskenta!$G$31*Päälaskenta!$F$28))+SQRT(Refererenssiarvoja!$B$15)/Refererenssiarvoja!$B$17*LN(Kaksitasouoma_matriisi!L1343/Päälaskenta!$F$28))</f>
        <v>-0.64034955959869699</v>
      </c>
      <c r="AR1343" s="8">
        <f>Refererenssiarvoja!$B$16*Kaksitasouoma_matriisi!O1343^(1/6)/(SQRT((2*Refererenssiarvoja!$B$15)/(Päälaskenta!$F$31*Päälaskenta!$G$31*L1343)))</f>
        <v>0.33422679557387502</v>
      </c>
    </row>
    <row r="1344" spans="1:44" x14ac:dyDescent="0.2">
      <c r="A1344" s="8">
        <v>1342</v>
      </c>
      <c r="B1344" s="8">
        <f>IF(Päälaskenta!C$7,Päälaskenta!E$7,Päälaskenta!G$5)</f>
        <v>2.5</v>
      </c>
      <c r="C1344" s="56">
        <v>0.65800000000000003</v>
      </c>
      <c r="D1344" s="93">
        <f t="shared" si="321"/>
        <v>3.7993999999999999</v>
      </c>
      <c r="E1344" s="8">
        <f>IF(Päälaskenta!$C$26,Kaksitasouoma_matriisi!AP1344,Kaksitasouoma_matriisi!AC1344)</f>
        <v>0.10375143710788</v>
      </c>
      <c r="F1344" s="56">
        <f>IF(D1344&lt;Päälaskenta!H$24,(SQRT(POWER(Päälaskenta!C$24/(2*Päälaskenta!E$24),2)+(D1344/Päälaskenta!E$24))-Päälaskenta!C$24/(2*Päälaskenta!E$24)),IF(D1344=Päälaskenta!H$24,Päälaskenta!D$24,Päälaskenta!D$24+(SQRT(POWER((Päälaskenta!C$20+Päälaskenta!G$24)/(2*Päälaskenta!E$20),2)+((D1344-Päälaskenta!H$24)/Päälaskenta!E$20))-(Päälaskenta!C$20+Päälaskenta!G$24)/(2*Päälaskenta!E$20))))</f>
        <v>1.03</v>
      </c>
      <c r="G1344" s="57">
        <f>IF(F1344&gt;Päälaskenta!D$24,(2*SQRT((POWER(Päälaskenta!D$24,2))+POWER(Päälaskenta!E$24*Päälaskenta!D$24,2))+Päälaskenta!C$24)+(2*SQRT((POWER((F1344-Päälaskenta!D$24),2))+POWER(Päälaskenta!E$20*(F1344-Päälaskenta!D$24),2))+Päälaskenta!C$20),(2*SQRT((POWER(F1344,2))+POWER(Päälaskenta!E$24*F1344,2))+Päälaskenta!C$24))</f>
        <v>9.17</v>
      </c>
      <c r="H1344" s="57">
        <f t="shared" si="322"/>
        <v>0.41</v>
      </c>
      <c r="I1344" s="62">
        <f t="shared" si="323"/>
        <v>1.5301E-2</v>
      </c>
      <c r="J1344" s="8">
        <f>IF(F1344&lt;Päälaskenta!$D$24,0,Kaksitasouoma_matriisi!F1344-Päälaskenta!$D$24)</f>
        <v>0.33</v>
      </c>
      <c r="L1344" s="8">
        <f>IF(F1344&gt;Päälaskenta!D$24,F1344-Päälaskenta!D$24,0)</f>
        <v>0.33</v>
      </c>
      <c r="M1344" s="8">
        <f>IF(F1344&gt;Päälaskenta!D$24,(Päälaskenta!C$20+(Päälaskenta!E$20*(Kaksitasouoma_matriisi!F1344-Päälaskenta!D$24)))*(Kaksitasouoma_matriisi!F1344-Päälaskenta!D$24),0)</f>
        <v>1.81335</v>
      </c>
      <c r="N1344" s="8">
        <f>IF(F1344&gt;Päälaskenta!D$24,(2*SQRT((POWER((F1344-Päälaskenta!D$24),2))+POWER(Päälaskenta!E$20*(F1344-Päälaskenta!D$24),2))+Päälaskenta!C$20),0)</f>
        <v>6.1898319209031198</v>
      </c>
      <c r="O1344" s="8">
        <f t="shared" si="329"/>
        <v>0.29295625845288298</v>
      </c>
      <c r="P1344" s="8">
        <f>IF(Päälaskenta!$C$29,IF(L1344&gt;Päälaskenta!$F$28,Kaksitasouoma_matriisi!AQ1344,Kaksitasouoma_matriisi!AR1344),Päälaskenta!$F$20)</f>
        <v>0.12</v>
      </c>
      <c r="Q1344" s="8">
        <f t="shared" si="330"/>
        <v>6.6655436604001199</v>
      </c>
      <c r="R1344" s="8">
        <f t="shared" si="324"/>
        <v>0.59007949184533404</v>
      </c>
      <c r="S1344" s="8">
        <f t="shared" si="331"/>
        <v>0.32540849358663998</v>
      </c>
      <c r="U1344" s="93">
        <f>IF(F1344&gt;Päälaskenta!D$24,Päälaskenta!H$24+L1344*Päälaskenta!G$24,F1344*Päälaskenta!C$24 + F1344*F1344*Päälaskenta!E$24)</f>
        <v>1.982</v>
      </c>
      <c r="V1344" s="8">
        <f>IF(F1344&gt;Päälaskenta!D$24,2*SQRT(POWER(Päälaskenta!D$24,2)+POWER(Päälaskenta!E$24*Päälaskenta!D$24,2))+Päälaskenta!C$24,(2*SQRT((POWER(F1344,2))+POWER(Päälaskenta!E$24*F1344,2))+Päälaskenta!C$24))</f>
        <v>2.9798989873223301</v>
      </c>
      <c r="W1344" s="8">
        <f t="shared" si="332"/>
        <v>0.66512321673728303</v>
      </c>
      <c r="X1344" s="8">
        <f>Päälaskenta!F$24</f>
        <v>7.0000000000000007E-2</v>
      </c>
      <c r="Y1344" s="8">
        <f t="shared" si="333"/>
        <v>21.574480575805801</v>
      </c>
      <c r="Z1344" s="8">
        <f t="shared" si="325"/>
        <v>1.90992050815467</v>
      </c>
      <c r="AA1344" s="8">
        <f t="shared" si="334"/>
        <v>0.963632950633032</v>
      </c>
      <c r="AC1344" s="8">
        <f t="shared" si="326"/>
        <v>0.10375143710788</v>
      </c>
      <c r="AE1344" s="8">
        <v>1342</v>
      </c>
      <c r="AF1344" s="8">
        <f t="shared" si="336"/>
        <v>28.240024236205901</v>
      </c>
      <c r="AG1344" s="8">
        <f t="shared" si="327"/>
        <v>7.8370007285682806E-3</v>
      </c>
      <c r="AJ1344" s="132">
        <f>IF(Päälaskenta!$F$28&lt;Kaksitasouoma_matriisi!L1344,Päälaskenta!$C$20*Päälaskenta!$F$28,Päälaskenta!$C$20*Kaksitasouoma_matriisi!L1344)</f>
        <v>1.65</v>
      </c>
      <c r="AK1344" s="134">
        <f>SQRT(Päälaskenta!$D$20^2+(Päälaskenta!$D$20/(1/Päälaskenta!$E$20))^2)</f>
        <v>1.8029999999999999</v>
      </c>
      <c r="AL1344" s="134">
        <f>IF(Päälaskenta!$F$28&lt;Kaksitasouoma_matriisi!L1344,AK1344*Päälaskenta!$F$28*COS(ATAN(1/Päälaskenta!$E$20)),AK1344*Kaksitasouoma_matriisi!L1344*COS(ATAN(1/Päälaskenta!$E$20)))</f>
        <v>0.495</v>
      </c>
      <c r="AM1344" s="134"/>
      <c r="AN1344" s="134">
        <f t="shared" si="335"/>
        <v>2.145</v>
      </c>
      <c r="AO1344" s="8">
        <f t="shared" si="328"/>
        <v>0.56456282570932304</v>
      </c>
      <c r="AP1344" s="134">
        <f>Refererenssiarvoja!$B$16*H1344^(1/6)/(Refererenssiarvoja!$B$15^0.5)*(Päälaskenta!$G$28/2)^0.5*(1-AO1344)^(-1.5)</f>
        <v>0.151</v>
      </c>
      <c r="AQ1344" s="8">
        <f>Refererenssiarvoja!$B$16*Kaksitasouoma_matriisi!O1344^(1/6)/(SQRT((2*Refererenssiarvoja!$B$15)/(Päälaskenta!$F$31*Päälaskenta!$G$31*Päälaskenta!$F$28))+SQRT(Refererenssiarvoja!$B$15)/Refererenssiarvoja!$B$17*LN(Kaksitasouoma_matriisi!L1344/Päälaskenta!$F$28))</f>
        <v>-0.64034955959869699</v>
      </c>
      <c r="AR1344" s="8">
        <f>Refererenssiarvoja!$B$16*Kaksitasouoma_matriisi!O1344^(1/6)/(SQRT((2*Refererenssiarvoja!$B$15)/(Päälaskenta!$F$31*Päälaskenta!$G$31*L1344)))</f>
        <v>0.33422679557387502</v>
      </c>
    </row>
    <row r="1345" spans="1:44" x14ac:dyDescent="0.2">
      <c r="A1345" s="8">
        <v>1343</v>
      </c>
      <c r="B1345" s="8">
        <f>IF(Päälaskenta!C$7,Päälaskenta!E$7,Päälaskenta!G$5)</f>
        <v>2.5</v>
      </c>
      <c r="C1345" s="56">
        <v>0.65700000000000003</v>
      </c>
      <c r="D1345" s="93">
        <f t="shared" si="321"/>
        <v>3.8052000000000001</v>
      </c>
      <c r="E1345" s="8">
        <f>IF(Päälaskenta!$C$26,Kaksitasouoma_matriisi!AP1345,Kaksitasouoma_matriisi!AC1345)</f>
        <v>0.103757823554831</v>
      </c>
      <c r="F1345" s="56">
        <f>IF(D1345&lt;Päälaskenta!H$24,(SQRT(POWER(Päälaskenta!C$24/(2*Päälaskenta!E$24),2)+(D1345/Päälaskenta!E$24))-Päälaskenta!C$24/(2*Päälaskenta!E$24)),IF(D1345=Päälaskenta!H$24,Päälaskenta!D$24,Päälaskenta!D$24+(SQRT(POWER((Päälaskenta!C$20+Päälaskenta!G$24)/(2*Päälaskenta!E$20),2)+((D1345-Päälaskenta!H$24)/Päälaskenta!E$20))-(Päälaskenta!C$20+Päälaskenta!G$24)/(2*Päälaskenta!E$20))))</f>
        <v>1.0309999999999999</v>
      </c>
      <c r="G1345" s="57">
        <f>IF(F1345&gt;Päälaskenta!D$24,(2*SQRT((POWER(Päälaskenta!D$24,2))+POWER(Päälaskenta!E$24*Päälaskenta!D$24,2))+Päälaskenta!C$24)+(2*SQRT((POWER((F1345-Päälaskenta!D$24),2))+POWER(Päälaskenta!E$20*(F1345-Päälaskenta!D$24),2))+Päälaskenta!C$20),(2*SQRT((POWER(F1345,2))+POWER(Päälaskenta!E$24*F1345,2))+Päälaskenta!C$24))</f>
        <v>9.17</v>
      </c>
      <c r="H1345" s="57">
        <f t="shared" si="322"/>
        <v>0.41</v>
      </c>
      <c r="I1345" s="62">
        <f t="shared" si="323"/>
        <v>1.5257E-2</v>
      </c>
      <c r="J1345" s="8">
        <f>IF(F1345&lt;Päälaskenta!$D$24,0,Kaksitasouoma_matriisi!F1345-Päälaskenta!$D$24)</f>
        <v>0.33100000000000002</v>
      </c>
      <c r="L1345" s="8">
        <f>IF(F1345&gt;Päälaskenta!D$24,F1345-Päälaskenta!D$24,0)</f>
        <v>0.33100000000000002</v>
      </c>
      <c r="M1345" s="8">
        <f>IF(F1345&gt;Päälaskenta!D$24,(Päälaskenta!C$20+(Päälaskenta!E$20*(Kaksitasouoma_matriisi!F1345-Päälaskenta!D$24)))*(Kaksitasouoma_matriisi!F1345-Päälaskenta!D$24),0)</f>
        <v>1.8193414999999999</v>
      </c>
      <c r="N1345" s="8">
        <f>IF(F1345&gt;Päälaskenta!D$24,(2*SQRT((POWER((F1345-Päälaskenta!D$24),2))+POWER(Päälaskenta!E$20*(F1345-Päälaskenta!D$24),2))+Päälaskenta!C$20),0)</f>
        <v>6.1934374721785801</v>
      </c>
      <c r="O1345" s="8">
        <f t="shared" si="329"/>
        <v>0.29375310692529399</v>
      </c>
      <c r="P1345" s="8">
        <f>IF(Päälaskenta!$C$29,IF(L1345&gt;Päälaskenta!$F$28,Kaksitasouoma_matriisi!AQ1345,Kaksitasouoma_matriisi!AR1345),Päälaskenta!$F$20)</f>
        <v>0.12</v>
      </c>
      <c r="Q1345" s="8">
        <f t="shared" si="330"/>
        <v>6.6996887321074103</v>
      </c>
      <c r="R1345" s="8">
        <f t="shared" si="324"/>
        <v>0.59147478224906902</v>
      </c>
      <c r="S1345" s="8">
        <f t="shared" si="331"/>
        <v>0.32510377092429799</v>
      </c>
      <c r="U1345" s="93">
        <f>IF(F1345&gt;Päälaskenta!D$24,Päälaskenta!H$24+L1345*Päälaskenta!G$24,F1345*Päälaskenta!C$24 + F1345*F1345*Päälaskenta!E$24)</f>
        <v>1.9843999999999999</v>
      </c>
      <c r="V1345" s="8">
        <f>IF(F1345&gt;Päälaskenta!D$24,2*SQRT(POWER(Päälaskenta!D$24,2)+POWER(Päälaskenta!E$24*Päälaskenta!D$24,2))+Päälaskenta!C$24,(2*SQRT((POWER(F1345,2))+POWER(Päälaskenta!E$24*F1345,2))+Päälaskenta!C$24))</f>
        <v>2.9798989873223301</v>
      </c>
      <c r="W1345" s="8">
        <f t="shared" si="332"/>
        <v>0.66592861316521901</v>
      </c>
      <c r="X1345" s="8">
        <f>Päälaskenta!F$24</f>
        <v>7.0000000000000007E-2</v>
      </c>
      <c r="Y1345" s="8">
        <f t="shared" si="333"/>
        <v>21.618038976553301</v>
      </c>
      <c r="Z1345" s="8">
        <f t="shared" si="325"/>
        <v>1.90852521775093</v>
      </c>
      <c r="AA1345" s="8">
        <f t="shared" si="334"/>
        <v>0.96176437096902301</v>
      </c>
      <c r="AC1345" s="8">
        <f t="shared" si="326"/>
        <v>0.103757823554831</v>
      </c>
      <c r="AE1345" s="8">
        <v>1343</v>
      </c>
      <c r="AF1345" s="8">
        <f t="shared" si="336"/>
        <v>28.317727708660701</v>
      </c>
      <c r="AG1345" s="8">
        <f t="shared" si="327"/>
        <v>7.7940504830963601E-3</v>
      </c>
      <c r="AJ1345" s="132">
        <f>IF(Päälaskenta!$F$28&lt;Kaksitasouoma_matriisi!L1345,Päälaskenta!$C$20*Päälaskenta!$F$28,Päälaskenta!$C$20*Kaksitasouoma_matriisi!L1345)</f>
        <v>1.655</v>
      </c>
      <c r="AK1345" s="134">
        <f>SQRT(Päälaskenta!$D$20^2+(Päälaskenta!$D$20/(1/Päälaskenta!$E$20))^2)</f>
        <v>1.8029999999999999</v>
      </c>
      <c r="AL1345" s="134">
        <f>IF(Päälaskenta!$F$28&lt;Kaksitasouoma_matriisi!L1345,AK1345*Päälaskenta!$F$28*COS(ATAN(1/Päälaskenta!$E$20)),AK1345*Kaksitasouoma_matriisi!L1345*COS(ATAN(1/Päälaskenta!$E$20)))</f>
        <v>0.497</v>
      </c>
      <c r="AM1345" s="134"/>
      <c r="AN1345" s="134">
        <f t="shared" si="335"/>
        <v>2.1520000000000001</v>
      </c>
      <c r="AO1345" s="8">
        <f t="shared" si="328"/>
        <v>0.56554189004520095</v>
      </c>
      <c r="AP1345" s="134">
        <f>Refererenssiarvoja!$B$16*H1345^(1/6)/(Refererenssiarvoja!$B$15^0.5)*(Päälaskenta!$G$28/2)^0.5*(1-AO1345)^(-1.5)</f>
        <v>0.152</v>
      </c>
      <c r="AQ1345" s="8">
        <f>Refererenssiarvoja!$B$16*Kaksitasouoma_matriisi!O1345^(1/6)/(SQRT((2*Refererenssiarvoja!$B$15)/(Päälaskenta!$F$31*Päälaskenta!$G$31*Päälaskenta!$F$28))+SQRT(Refererenssiarvoja!$B$15)/Refererenssiarvoja!$B$17*LN(Kaksitasouoma_matriisi!L1345/Päälaskenta!$F$28))</f>
        <v>-0.65279190901270101</v>
      </c>
      <c r="AR1345" s="8">
        <f>Refererenssiarvoja!$B$16*Kaksitasouoma_matriisi!O1345^(1/6)/(SQRT((2*Refererenssiarvoja!$B$15)/(Päälaskenta!$F$31*Päälaskenta!$G$31*L1345)))</f>
        <v>0.33488439201623499</v>
      </c>
    </row>
    <row r="1346" spans="1:44" x14ac:dyDescent="0.2">
      <c r="A1346" s="8">
        <v>1344</v>
      </c>
      <c r="B1346" s="8">
        <f>IF(Päälaskenta!C$7,Päälaskenta!E$7,Päälaskenta!G$5)</f>
        <v>2.5</v>
      </c>
      <c r="C1346" s="56">
        <v>0.65600000000000003</v>
      </c>
      <c r="D1346" s="93">
        <f t="shared" si="321"/>
        <v>3.8109999999999999</v>
      </c>
      <c r="E1346" s="8">
        <f>IF(Päälaskenta!$C$26,Kaksitasouoma_matriisi!AP1346,Kaksitasouoma_matriisi!AC1346)</f>
        <v>0.10376420498340801</v>
      </c>
      <c r="F1346" s="56">
        <f>IF(D1346&lt;Päälaskenta!H$24,(SQRT(POWER(Päälaskenta!C$24/(2*Päälaskenta!E$24),2)+(D1346/Päälaskenta!E$24))-Päälaskenta!C$24/(2*Päälaskenta!E$24)),IF(D1346=Päälaskenta!H$24,Päälaskenta!D$24,Päälaskenta!D$24+(SQRT(POWER((Päälaskenta!C$20+Päälaskenta!G$24)/(2*Päälaskenta!E$20),2)+((D1346-Päälaskenta!H$24)/Päälaskenta!E$20))-(Päälaskenta!C$20+Päälaskenta!G$24)/(2*Päälaskenta!E$20))))</f>
        <v>1.032</v>
      </c>
      <c r="G1346" s="57">
        <f>IF(F1346&gt;Päälaskenta!D$24,(2*SQRT((POWER(Päälaskenta!D$24,2))+POWER(Päälaskenta!E$24*Päälaskenta!D$24,2))+Päälaskenta!C$24)+(2*SQRT((POWER((F1346-Päälaskenta!D$24),2))+POWER(Päälaskenta!E$20*(F1346-Päälaskenta!D$24),2))+Päälaskenta!C$20),(2*SQRT((POWER(F1346,2))+POWER(Päälaskenta!E$24*F1346,2))+Päälaskenta!C$24))</f>
        <v>9.18</v>
      </c>
      <c r="H1346" s="57">
        <f t="shared" si="322"/>
        <v>0.42</v>
      </c>
      <c r="I1346" s="62">
        <f t="shared" si="323"/>
        <v>1.4730999999999999E-2</v>
      </c>
      <c r="J1346" s="8">
        <f>IF(F1346&lt;Päälaskenta!$D$24,0,Kaksitasouoma_matriisi!F1346-Päälaskenta!$D$24)</f>
        <v>0.33200000000000002</v>
      </c>
      <c r="L1346" s="8">
        <f>IF(F1346&gt;Päälaskenta!D$24,F1346-Päälaskenta!D$24,0)</f>
        <v>0.33200000000000002</v>
      </c>
      <c r="M1346" s="8">
        <f>IF(F1346&gt;Päälaskenta!D$24,(Päälaskenta!C$20+(Päälaskenta!E$20*(Kaksitasouoma_matriisi!F1346-Päälaskenta!D$24)))*(Kaksitasouoma_matriisi!F1346-Päälaskenta!D$24),0)</f>
        <v>1.8253360000000001</v>
      </c>
      <c r="N1346" s="8">
        <f>IF(F1346&gt;Päälaskenta!D$24,(2*SQRT((POWER((F1346-Päälaskenta!D$24),2))+POWER(Päälaskenta!E$20*(F1346-Päälaskenta!D$24),2))+Päälaskenta!C$20),0)</f>
        <v>6.1970430234540403</v>
      </c>
      <c r="O1346" s="8">
        <f t="shared" si="329"/>
        <v>0.294549512257963</v>
      </c>
      <c r="P1346" s="8">
        <f>IF(Päälaskenta!$C$29,IF(L1346&gt;Päälaskenta!$F$28,Kaksitasouoma_matriisi!AQ1346,Kaksitasouoma_matriisi!AR1346),Päälaskenta!$F$20)</f>
        <v>0.12</v>
      </c>
      <c r="Q1346" s="8">
        <f t="shared" si="330"/>
        <v>6.7339069628158397</v>
      </c>
      <c r="R1346" s="8">
        <f t="shared" si="324"/>
        <v>0.59286661631813498</v>
      </c>
      <c r="S1346" s="8">
        <f t="shared" si="331"/>
        <v>0.32479862135964799</v>
      </c>
      <c r="U1346" s="93">
        <f>IF(F1346&gt;Päälaskenta!D$24,Päälaskenta!H$24+L1346*Päälaskenta!G$24,F1346*Päälaskenta!C$24 + F1346*F1346*Päälaskenta!E$24)</f>
        <v>1.9867999999999999</v>
      </c>
      <c r="V1346" s="8">
        <f>IF(F1346&gt;Päälaskenta!D$24,2*SQRT(POWER(Päälaskenta!D$24,2)+POWER(Päälaskenta!E$24*Päälaskenta!D$24,2))+Päälaskenta!C$24,(2*SQRT((POWER(F1346,2))+POWER(Päälaskenta!E$24*F1346,2))+Päälaskenta!C$24))</f>
        <v>2.9798989873223301</v>
      </c>
      <c r="W1346" s="8">
        <f t="shared" si="332"/>
        <v>0.66673400959315499</v>
      </c>
      <c r="X1346" s="8">
        <f>Päälaskenta!F$24</f>
        <v>7.0000000000000007E-2</v>
      </c>
      <c r="Y1346" s="8">
        <f t="shared" si="333"/>
        <v>21.661632512130701</v>
      </c>
      <c r="Z1346" s="8">
        <f t="shared" si="325"/>
        <v>1.90713338368186</v>
      </c>
      <c r="AA1346" s="8">
        <f t="shared" si="334"/>
        <v>0.95990204534017498</v>
      </c>
      <c r="AC1346" s="8">
        <f t="shared" si="326"/>
        <v>0.10376420498340801</v>
      </c>
      <c r="AE1346" s="8">
        <v>1344</v>
      </c>
      <c r="AF1346" s="8">
        <f t="shared" si="336"/>
        <v>28.395539474946499</v>
      </c>
      <c r="AG1346" s="8">
        <f t="shared" si="327"/>
        <v>7.75139322789355E-3</v>
      </c>
      <c r="AJ1346" s="132">
        <f>IF(Päälaskenta!$F$28&lt;Kaksitasouoma_matriisi!L1346,Päälaskenta!$C$20*Päälaskenta!$F$28,Päälaskenta!$C$20*Kaksitasouoma_matriisi!L1346)</f>
        <v>1.66</v>
      </c>
      <c r="AK1346" s="134">
        <f>SQRT(Päälaskenta!$D$20^2+(Päälaskenta!$D$20/(1/Päälaskenta!$E$20))^2)</f>
        <v>1.8029999999999999</v>
      </c>
      <c r="AL1346" s="134">
        <f>IF(Päälaskenta!$F$28&lt;Kaksitasouoma_matriisi!L1346,AK1346*Päälaskenta!$F$28*COS(ATAN(1/Päälaskenta!$E$20)),AK1346*Kaksitasouoma_matriisi!L1346*COS(ATAN(1/Päälaskenta!$E$20)))</f>
        <v>0.498</v>
      </c>
      <c r="AM1346" s="134"/>
      <c r="AN1346" s="134">
        <f t="shared" si="335"/>
        <v>2.1579999999999999</v>
      </c>
      <c r="AO1346" s="8">
        <f t="shared" si="328"/>
        <v>0.56625557596431397</v>
      </c>
      <c r="AP1346" s="134">
        <f>Refererenssiarvoja!$B$16*H1346^(1/6)/(Refererenssiarvoja!$B$15^0.5)*(Päälaskenta!$G$28/2)^0.5*(1-AO1346)^(-1.5)</f>
        <v>0.153</v>
      </c>
      <c r="AQ1346" s="8">
        <f>Refererenssiarvoja!$B$16*Kaksitasouoma_matriisi!O1346^(1/6)/(SQRT((2*Refererenssiarvoja!$B$15)/(Päälaskenta!$F$31*Päälaskenta!$G$31*Päälaskenta!$F$28))+SQRT(Refererenssiarvoja!$B$15)/Refererenssiarvoja!$B$17*LN(Kaksitasouoma_matriisi!L1346/Päälaskenta!$F$28))</f>
        <v>-0.66567575224376796</v>
      </c>
      <c r="AR1346" s="8">
        <f>Refererenssiarvoja!$B$16*Kaksitasouoma_matriisi!O1346^(1/6)/(SQRT((2*Refererenssiarvoja!$B$15)/(Päälaskenta!$F$31*Päälaskenta!$G$31*L1346)))</f>
        <v>0.33554125533064999</v>
      </c>
    </row>
    <row r="1347" spans="1:44" x14ac:dyDescent="0.2">
      <c r="A1347" s="8">
        <v>1345</v>
      </c>
      <c r="B1347" s="8">
        <f>IF(Päälaskenta!C$7,Päälaskenta!E$7,Päälaskenta!G$5)</f>
        <v>2.5</v>
      </c>
      <c r="C1347" s="56">
        <v>0.65500000000000003</v>
      </c>
      <c r="D1347" s="93">
        <f t="shared" ref="D1347:D1410" si="337">B1347/C1347</f>
        <v>3.8168000000000002</v>
      </c>
      <c r="E1347" s="8">
        <f>IF(Päälaskenta!$C$26,Kaksitasouoma_matriisi!AP1347,Kaksitasouoma_matriisi!AC1347)</f>
        <v>0.103770581399524</v>
      </c>
      <c r="F1347" s="56">
        <f>IF(D1347&lt;Päälaskenta!H$24,(SQRT(POWER(Päälaskenta!C$24/(2*Päälaskenta!E$24),2)+(D1347/Päälaskenta!E$24))-Päälaskenta!C$24/(2*Päälaskenta!E$24)),IF(D1347=Päälaskenta!H$24,Päälaskenta!D$24,Päälaskenta!D$24+(SQRT(POWER((Päälaskenta!C$20+Päälaskenta!G$24)/(2*Päälaskenta!E$20),2)+((D1347-Päälaskenta!H$24)/Päälaskenta!E$20))-(Päälaskenta!C$20+Päälaskenta!G$24)/(2*Päälaskenta!E$20))))</f>
        <v>1.0329999999999999</v>
      </c>
      <c r="G1347" s="57">
        <f>IF(F1347&gt;Päälaskenta!D$24,(2*SQRT((POWER(Päälaskenta!D$24,2))+POWER(Päälaskenta!E$24*Päälaskenta!D$24,2))+Päälaskenta!C$24)+(2*SQRT((POWER((F1347-Päälaskenta!D$24),2))+POWER(Päälaskenta!E$20*(F1347-Päälaskenta!D$24),2))+Päälaskenta!C$20),(2*SQRT((POWER(F1347,2))+POWER(Päälaskenta!E$24*F1347,2))+Päälaskenta!C$24))</f>
        <v>9.18</v>
      </c>
      <c r="H1347" s="57">
        <f t="shared" ref="H1347:H1410" si="338">D1347/G1347</f>
        <v>0.42</v>
      </c>
      <c r="I1347" s="62">
        <f t="shared" ref="I1347:I1410" si="339">POWER(C1347/((1/E1347)*POWER(H1347,2/3)),2)</f>
        <v>1.4688E-2</v>
      </c>
      <c r="J1347" s="8">
        <f>IF(F1347&lt;Päälaskenta!$D$24,0,Kaksitasouoma_matriisi!F1347-Päälaskenta!$D$24)</f>
        <v>0.33300000000000002</v>
      </c>
      <c r="L1347" s="8">
        <f>IF(F1347&gt;Päälaskenta!D$24,F1347-Päälaskenta!D$24,0)</f>
        <v>0.33300000000000002</v>
      </c>
      <c r="M1347" s="8">
        <f>IF(F1347&gt;Päälaskenta!D$24,(Päälaskenta!C$20+(Päälaskenta!E$20*(Kaksitasouoma_matriisi!F1347-Päälaskenta!D$24)))*(Kaksitasouoma_matriisi!F1347-Päälaskenta!D$24),0)</f>
        <v>1.8313334999999999</v>
      </c>
      <c r="N1347" s="8">
        <f>IF(F1347&gt;Päälaskenta!D$24,(2*SQRT((POWER((F1347-Päälaskenta!D$24),2))+POWER(Päälaskenta!E$20*(F1347-Päälaskenta!D$24),2))+Päälaskenta!C$20),0)</f>
        <v>6.2006485747295104</v>
      </c>
      <c r="O1347" s="8">
        <f t="shared" si="329"/>
        <v>0.29534547522391802</v>
      </c>
      <c r="P1347" s="8">
        <f>IF(Päälaskenta!$C$29,IF(L1347&gt;Päälaskenta!$F$28,Kaksitasouoma_matriisi!AQ1347,Kaksitasouoma_matriisi!AR1347),Päälaskenta!$F$20)</f>
        <v>0.12</v>
      </c>
      <c r="Q1347" s="8">
        <f t="shared" si="330"/>
        <v>6.7681983074273999</v>
      </c>
      <c r="R1347" s="8">
        <f t="shared" ref="R1347:R1410" si="340">B1347*Q1347/(Q1347+Y1347)</f>
        <v>0.59425500378491203</v>
      </c>
      <c r="S1347" s="8">
        <f t="shared" si="331"/>
        <v>0.32449305589883698</v>
      </c>
      <c r="U1347" s="93">
        <f>IF(F1347&gt;Päälaskenta!D$24,Päälaskenta!H$24+L1347*Päälaskenta!G$24,F1347*Päälaskenta!C$24 + F1347*F1347*Päälaskenta!E$24)</f>
        <v>1.9892000000000001</v>
      </c>
      <c r="V1347" s="8">
        <f>IF(F1347&gt;Päälaskenta!D$24,2*SQRT(POWER(Päälaskenta!D$24,2)+POWER(Päälaskenta!E$24*Päälaskenta!D$24,2))+Päälaskenta!C$24,(2*SQRT((POWER(F1347,2))+POWER(Päälaskenta!E$24*F1347,2))+Päälaskenta!C$24))</f>
        <v>2.9798989873223301</v>
      </c>
      <c r="W1347" s="8">
        <f t="shared" si="332"/>
        <v>0.66753940602109096</v>
      </c>
      <c r="X1347" s="8">
        <f>Päälaskenta!F$24</f>
        <v>7.0000000000000007E-2</v>
      </c>
      <c r="Y1347" s="8">
        <f t="shared" si="333"/>
        <v>21.7052611683851</v>
      </c>
      <c r="Z1347" s="8">
        <f t="shared" ref="Z1347:Z1410" si="341">B1347*Y1347/(Y1347+Q1347)</f>
        <v>1.9057449962150901</v>
      </c>
      <c r="AA1347" s="8">
        <f t="shared" si="334"/>
        <v>0.95804594621711703</v>
      </c>
      <c r="AC1347" s="8">
        <f t="shared" ref="AC1347:AC1410" si="342">(N1347*P1347+V1347*X1347)/(N1347+V1347)</f>
        <v>0.103770581399524</v>
      </c>
      <c r="AE1347" s="8">
        <v>1345</v>
      </c>
      <c r="AF1347" s="8">
        <f t="shared" si="336"/>
        <v>28.473459475812501</v>
      </c>
      <c r="AG1347" s="8">
        <f t="shared" ref="AG1347:AG1410" si="343">(B1347*B1347)/(AF1347*AF1347)</f>
        <v>7.7090266067983103E-3</v>
      </c>
      <c r="AJ1347" s="132">
        <f>IF(Päälaskenta!$F$28&lt;Kaksitasouoma_matriisi!L1347,Päälaskenta!$C$20*Päälaskenta!$F$28,Päälaskenta!$C$20*Kaksitasouoma_matriisi!L1347)</f>
        <v>1.665</v>
      </c>
      <c r="AK1347" s="134">
        <f>SQRT(Päälaskenta!$D$20^2+(Päälaskenta!$D$20/(1/Päälaskenta!$E$20))^2)</f>
        <v>1.8029999999999999</v>
      </c>
      <c r="AL1347" s="134">
        <f>IF(Päälaskenta!$F$28&lt;Kaksitasouoma_matriisi!L1347,AK1347*Päälaskenta!$F$28*COS(ATAN(1/Päälaskenta!$E$20)),AK1347*Kaksitasouoma_matriisi!L1347*COS(ATAN(1/Päälaskenta!$E$20)))</f>
        <v>0.5</v>
      </c>
      <c r="AM1347" s="134"/>
      <c r="AN1347" s="134">
        <f t="shared" si="335"/>
        <v>2.165</v>
      </c>
      <c r="AO1347" s="8">
        <f t="shared" ref="AO1347:AO1410" si="344">AN1347/D1347</f>
        <v>0.56722909243345199</v>
      </c>
      <c r="AP1347" s="134">
        <f>Refererenssiarvoja!$B$16*H1347^(1/6)/(Refererenssiarvoja!$B$15^0.5)*(Päälaskenta!$G$28/2)^0.5*(1-AO1347)^(-1.5)</f>
        <v>0.153</v>
      </c>
      <c r="AQ1347" s="8">
        <f>Refererenssiarvoja!$B$16*Kaksitasouoma_matriisi!O1347^(1/6)/(SQRT((2*Refererenssiarvoja!$B$15)/(Päälaskenta!$F$31*Päälaskenta!$G$31*Päälaskenta!$F$28))+SQRT(Refererenssiarvoja!$B$15)/Refererenssiarvoja!$B$17*LN(Kaksitasouoma_matriisi!L1347/Päälaskenta!$F$28))</f>
        <v>-0.679025070141139</v>
      </c>
      <c r="AR1347" s="8">
        <f>Refererenssiarvoja!$B$16*Kaksitasouoma_matriisi!O1347^(1/6)/(SQRT((2*Refererenssiarvoja!$B$15)/(Päälaskenta!$F$31*Päälaskenta!$G$31*L1347)))</f>
        <v>0.33619738842071401</v>
      </c>
    </row>
    <row r="1348" spans="1:44" x14ac:dyDescent="0.2">
      <c r="A1348" s="8">
        <v>1346</v>
      </c>
      <c r="B1348" s="8">
        <f>IF(Päälaskenta!C$7,Päälaskenta!E$7,Päälaskenta!G$5)</f>
        <v>2.5</v>
      </c>
      <c r="C1348" s="56">
        <v>0.65400000000000003</v>
      </c>
      <c r="D1348" s="93">
        <f t="shared" si="337"/>
        <v>3.8226</v>
      </c>
      <c r="E1348" s="8">
        <f>IF(Päälaskenta!$C$26,Kaksitasouoma_matriisi!AP1348,Kaksitasouoma_matriisi!AC1348)</f>
        <v>0.103770581399524</v>
      </c>
      <c r="F1348" s="56">
        <f>IF(D1348&lt;Päälaskenta!H$24,(SQRT(POWER(Päälaskenta!C$24/(2*Päälaskenta!E$24),2)+(D1348/Päälaskenta!E$24))-Päälaskenta!C$24/(2*Päälaskenta!E$24)),IF(D1348=Päälaskenta!H$24,Päälaskenta!D$24,Päälaskenta!D$24+(SQRT(POWER((Päälaskenta!C$20+Päälaskenta!G$24)/(2*Päälaskenta!E$20),2)+((D1348-Päälaskenta!H$24)/Päälaskenta!E$20))-(Päälaskenta!C$20+Päälaskenta!G$24)/(2*Päälaskenta!E$20))))</f>
        <v>1.0329999999999999</v>
      </c>
      <c r="G1348" s="57">
        <f>IF(F1348&gt;Päälaskenta!D$24,(2*SQRT((POWER(Päälaskenta!D$24,2))+POWER(Päälaskenta!E$24*Päälaskenta!D$24,2))+Päälaskenta!C$24)+(2*SQRT((POWER((F1348-Päälaskenta!D$24),2))+POWER(Päälaskenta!E$20*(F1348-Päälaskenta!D$24),2))+Päälaskenta!C$20),(2*SQRT((POWER(F1348,2))+POWER(Päälaskenta!E$24*F1348,2))+Päälaskenta!C$24))</f>
        <v>9.18</v>
      </c>
      <c r="H1348" s="57">
        <f t="shared" si="338"/>
        <v>0.42</v>
      </c>
      <c r="I1348" s="62">
        <f t="shared" si="339"/>
        <v>1.4643E-2</v>
      </c>
      <c r="J1348" s="8">
        <f>IF(F1348&lt;Päälaskenta!$D$24,0,Kaksitasouoma_matriisi!F1348-Päälaskenta!$D$24)</f>
        <v>0.33300000000000002</v>
      </c>
      <c r="L1348" s="8">
        <f>IF(F1348&gt;Päälaskenta!D$24,F1348-Päälaskenta!D$24,0)</f>
        <v>0.33300000000000002</v>
      </c>
      <c r="M1348" s="8">
        <f>IF(F1348&gt;Päälaskenta!D$24,(Päälaskenta!C$20+(Päälaskenta!E$20*(Kaksitasouoma_matriisi!F1348-Päälaskenta!D$24)))*(Kaksitasouoma_matriisi!F1348-Päälaskenta!D$24),0)</f>
        <v>1.8313334999999999</v>
      </c>
      <c r="N1348" s="8">
        <f>IF(F1348&gt;Päälaskenta!D$24,(2*SQRT((POWER((F1348-Päälaskenta!D$24),2))+POWER(Päälaskenta!E$20*(F1348-Päälaskenta!D$24),2))+Päälaskenta!C$20),0)</f>
        <v>6.2006485747295104</v>
      </c>
      <c r="O1348" s="8">
        <f t="shared" ref="O1348:O1411" si="345">IF(N1348&gt;0,M1348/N1348,0)</f>
        <v>0.29534547522391802</v>
      </c>
      <c r="P1348" s="8">
        <f>IF(Päälaskenta!$C$29,IF(L1348&gt;Päälaskenta!$F$28,Kaksitasouoma_matriisi!AQ1348,Kaksitasouoma_matriisi!AR1348),Päälaskenta!$F$20)</f>
        <v>0.12</v>
      </c>
      <c r="Q1348" s="8">
        <f t="shared" ref="Q1348:Q1411" si="346">(1/P1348)*M1348*POWER(O1348,(2/3))</f>
        <v>6.7681983074273999</v>
      </c>
      <c r="R1348" s="8">
        <f t="shared" si="340"/>
        <v>0.59425500378491203</v>
      </c>
      <c r="S1348" s="8">
        <f t="shared" ref="S1348:S1411" si="347">IF(M1348&gt;0,R1348/M1348,0)</f>
        <v>0.32449305589883698</v>
      </c>
      <c r="U1348" s="93">
        <f>IF(F1348&gt;Päälaskenta!D$24,Päälaskenta!H$24+L1348*Päälaskenta!G$24,F1348*Päälaskenta!C$24 + F1348*F1348*Päälaskenta!E$24)</f>
        <v>1.9892000000000001</v>
      </c>
      <c r="V1348" s="8">
        <f>IF(F1348&gt;Päälaskenta!D$24,2*SQRT(POWER(Päälaskenta!D$24,2)+POWER(Päälaskenta!E$24*Päälaskenta!D$24,2))+Päälaskenta!C$24,(2*SQRT((POWER(F1348,2))+POWER(Päälaskenta!E$24*F1348,2))+Päälaskenta!C$24))</f>
        <v>2.9798989873223301</v>
      </c>
      <c r="W1348" s="8">
        <f t="shared" ref="W1348:W1411" si="348">U1348/V1348</f>
        <v>0.66753940602109096</v>
      </c>
      <c r="X1348" s="8">
        <f>Päälaskenta!F$24</f>
        <v>7.0000000000000007E-2</v>
      </c>
      <c r="Y1348" s="8">
        <f t="shared" ref="Y1348:Y1411" si="349">(1/X1348)*U1348*POWER(W1348,(2/3))</f>
        <v>21.7052611683851</v>
      </c>
      <c r="Z1348" s="8">
        <f t="shared" si="341"/>
        <v>1.9057449962150901</v>
      </c>
      <c r="AA1348" s="8">
        <f t="shared" ref="AA1348:AA1411" si="350">Z1348/U1348</f>
        <v>0.95804594621711703</v>
      </c>
      <c r="AC1348" s="8">
        <f t="shared" si="342"/>
        <v>0.103770581399524</v>
      </c>
      <c r="AE1348" s="8">
        <v>1346</v>
      </c>
      <c r="AF1348" s="8">
        <f t="shared" si="336"/>
        <v>28.473459475812501</v>
      </c>
      <c r="AG1348" s="8">
        <f t="shared" si="343"/>
        <v>7.7090266067983103E-3</v>
      </c>
      <c r="AJ1348" s="132">
        <f>IF(Päälaskenta!$F$28&lt;Kaksitasouoma_matriisi!L1348,Päälaskenta!$C$20*Päälaskenta!$F$28,Päälaskenta!$C$20*Kaksitasouoma_matriisi!L1348)</f>
        <v>1.665</v>
      </c>
      <c r="AK1348" s="134">
        <f>SQRT(Päälaskenta!$D$20^2+(Päälaskenta!$D$20/(1/Päälaskenta!$E$20))^2)</f>
        <v>1.8029999999999999</v>
      </c>
      <c r="AL1348" s="134">
        <f>IF(Päälaskenta!$F$28&lt;Kaksitasouoma_matriisi!L1348,AK1348*Päälaskenta!$F$28*COS(ATAN(1/Päälaskenta!$E$20)),AK1348*Kaksitasouoma_matriisi!L1348*COS(ATAN(1/Päälaskenta!$E$20)))</f>
        <v>0.5</v>
      </c>
      <c r="AM1348" s="134"/>
      <c r="AN1348" s="134">
        <f t="shared" ref="AN1348:AN1411" si="351">AJ1348+AL1348</f>
        <v>2.165</v>
      </c>
      <c r="AO1348" s="8">
        <f t="shared" si="344"/>
        <v>0.56636844032857203</v>
      </c>
      <c r="AP1348" s="134">
        <f>Refererenssiarvoja!$B$16*H1348^(1/6)/(Refererenssiarvoja!$B$15^0.5)*(Päälaskenta!$G$28/2)^0.5*(1-AO1348)^(-1.5)</f>
        <v>0.153</v>
      </c>
      <c r="AQ1348" s="8">
        <f>Refererenssiarvoja!$B$16*Kaksitasouoma_matriisi!O1348^(1/6)/(SQRT((2*Refererenssiarvoja!$B$15)/(Päälaskenta!$F$31*Päälaskenta!$G$31*Päälaskenta!$F$28))+SQRT(Refererenssiarvoja!$B$15)/Refererenssiarvoja!$B$17*LN(Kaksitasouoma_matriisi!L1348/Päälaskenta!$F$28))</f>
        <v>-0.679025070141139</v>
      </c>
      <c r="AR1348" s="8">
        <f>Refererenssiarvoja!$B$16*Kaksitasouoma_matriisi!O1348^(1/6)/(SQRT((2*Refererenssiarvoja!$B$15)/(Päälaskenta!$F$31*Päälaskenta!$G$31*L1348)))</f>
        <v>0.33619738842071401</v>
      </c>
    </row>
    <row r="1349" spans="1:44" x14ac:dyDescent="0.2">
      <c r="A1349" s="8">
        <v>1347</v>
      </c>
      <c r="B1349" s="8">
        <f>IF(Päälaskenta!C$7,Päälaskenta!E$7,Päälaskenta!G$5)</f>
        <v>2.5</v>
      </c>
      <c r="C1349" s="56">
        <v>0.65300000000000002</v>
      </c>
      <c r="D1349" s="93">
        <f t="shared" si="337"/>
        <v>3.8285</v>
      </c>
      <c r="E1349" s="8">
        <f>IF(Päälaskenta!$C$26,Kaksitasouoma_matriisi!AP1349,Kaksitasouoma_matriisi!AC1349)</f>
        <v>0.103776952809083</v>
      </c>
      <c r="F1349" s="56">
        <f>IF(D1349&lt;Päälaskenta!H$24,(SQRT(POWER(Päälaskenta!C$24/(2*Päälaskenta!E$24),2)+(D1349/Päälaskenta!E$24))-Päälaskenta!C$24/(2*Päälaskenta!E$24)),IF(D1349=Päälaskenta!H$24,Päälaskenta!D$24,Päälaskenta!D$24+(SQRT(POWER((Päälaskenta!C$20+Päälaskenta!G$24)/(2*Päälaskenta!E$20),2)+((D1349-Päälaskenta!H$24)/Päälaskenta!E$20))-(Päälaskenta!C$20+Päälaskenta!G$24)/(2*Päälaskenta!E$20))))</f>
        <v>1.034</v>
      </c>
      <c r="G1349" s="57">
        <f>IF(F1349&gt;Päälaskenta!D$24,(2*SQRT((POWER(Päälaskenta!D$24,2))+POWER(Päälaskenta!E$24*Päälaskenta!D$24,2))+Päälaskenta!C$24)+(2*SQRT((POWER((F1349-Päälaskenta!D$24),2))+POWER(Päälaskenta!E$20*(F1349-Päälaskenta!D$24),2))+Päälaskenta!C$20),(2*SQRT((POWER(F1349,2))+POWER(Päälaskenta!E$24*F1349,2))+Päälaskenta!C$24))</f>
        <v>9.18</v>
      </c>
      <c r="H1349" s="57">
        <f t="shared" si="338"/>
        <v>0.42</v>
      </c>
      <c r="I1349" s="62">
        <f t="shared" si="339"/>
        <v>1.46E-2</v>
      </c>
      <c r="J1349" s="8">
        <f>IF(F1349&lt;Päälaskenta!$D$24,0,Kaksitasouoma_matriisi!F1349-Päälaskenta!$D$24)</f>
        <v>0.33400000000000002</v>
      </c>
      <c r="L1349" s="8">
        <f>IF(F1349&gt;Päälaskenta!D$24,F1349-Päälaskenta!D$24,0)</f>
        <v>0.33400000000000002</v>
      </c>
      <c r="M1349" s="8">
        <f>IF(F1349&gt;Päälaskenta!D$24,(Päälaskenta!C$20+(Päälaskenta!E$20*(Kaksitasouoma_matriisi!F1349-Päälaskenta!D$24)))*(Kaksitasouoma_matriisi!F1349-Päälaskenta!D$24),0)</f>
        <v>1.837334</v>
      </c>
      <c r="N1349" s="8">
        <f>IF(F1349&gt;Päälaskenta!D$24,(2*SQRT((POWER((F1349-Päälaskenta!D$24),2))+POWER(Päälaskenta!E$20*(F1349-Päälaskenta!D$24),2))+Päälaskenta!C$20),0)</f>
        <v>6.2042541260049697</v>
      </c>
      <c r="O1349" s="8">
        <f t="shared" si="345"/>
        <v>0.29614099659439502</v>
      </c>
      <c r="P1349" s="8">
        <f>IF(Päälaskenta!$C$29,IF(L1349&gt;Päälaskenta!$F$28,Kaksitasouoma_matriisi!AQ1349,Kaksitasouoma_matriisi!AR1349),Päälaskenta!$F$20)</f>
        <v>0.12</v>
      </c>
      <c r="Q1349" s="8">
        <f t="shared" si="346"/>
        <v>6.8025627211219</v>
      </c>
      <c r="R1349" s="8">
        <f t="shared" si="340"/>
        <v>0.59563995438359896</v>
      </c>
      <c r="S1349" s="8">
        <f t="shared" si="347"/>
        <v>0.324187085409402</v>
      </c>
      <c r="U1349" s="93">
        <f>IF(F1349&gt;Päälaskenta!D$24,Päälaskenta!H$24+L1349*Päälaskenta!G$24,F1349*Päälaskenta!C$24 + F1349*F1349*Päälaskenta!E$24)</f>
        <v>1.9916</v>
      </c>
      <c r="V1349" s="8">
        <f>IF(F1349&gt;Päälaskenta!D$24,2*SQRT(POWER(Päälaskenta!D$24,2)+POWER(Päälaskenta!E$24*Päälaskenta!D$24,2))+Päälaskenta!C$24,(2*SQRT((POWER(F1349,2))+POWER(Päälaskenta!E$24*F1349,2))+Päälaskenta!C$24))</f>
        <v>2.9798989873223301</v>
      </c>
      <c r="W1349" s="8">
        <f t="shared" si="348"/>
        <v>0.66834480244902805</v>
      </c>
      <c r="X1349" s="8">
        <f>Päälaskenta!F$24</f>
        <v>7.0000000000000007E-2</v>
      </c>
      <c r="Y1349" s="8">
        <f t="shared" si="349"/>
        <v>21.748924931186298</v>
      </c>
      <c r="Z1349" s="8">
        <f t="shared" si="341"/>
        <v>1.9043600456164</v>
      </c>
      <c r="AA1349" s="8">
        <f t="shared" si="350"/>
        <v>0.95619604620224896</v>
      </c>
      <c r="AC1349" s="8">
        <f t="shared" si="342"/>
        <v>0.103776952809083</v>
      </c>
      <c r="AE1349" s="8">
        <v>1347</v>
      </c>
      <c r="AF1349" s="8">
        <f t="shared" si="336"/>
        <v>28.5514876523082</v>
      </c>
      <c r="AG1349" s="8">
        <f t="shared" si="343"/>
        <v>7.6669482850537504E-3</v>
      </c>
      <c r="AJ1349" s="132">
        <f>IF(Päälaskenta!$F$28&lt;Kaksitasouoma_matriisi!L1349,Päälaskenta!$C$20*Päälaskenta!$F$28,Päälaskenta!$C$20*Kaksitasouoma_matriisi!L1349)</f>
        <v>1.67</v>
      </c>
      <c r="AK1349" s="134">
        <f>SQRT(Päälaskenta!$D$20^2+(Päälaskenta!$D$20/(1/Päälaskenta!$E$20))^2)</f>
        <v>1.8029999999999999</v>
      </c>
      <c r="AL1349" s="134">
        <f>IF(Päälaskenta!$F$28&lt;Kaksitasouoma_matriisi!L1349,AK1349*Päälaskenta!$F$28*COS(ATAN(1/Päälaskenta!$E$20)),AK1349*Kaksitasouoma_matriisi!L1349*COS(ATAN(1/Päälaskenta!$E$20)))</f>
        <v>0.501</v>
      </c>
      <c r="AM1349" s="134"/>
      <c r="AN1349" s="134">
        <f t="shared" si="351"/>
        <v>2.1709999999999998</v>
      </c>
      <c r="AO1349" s="8">
        <f t="shared" si="344"/>
        <v>0.56706281833616301</v>
      </c>
      <c r="AP1349" s="134">
        <f>Refererenssiarvoja!$B$16*H1349^(1/6)/(Refererenssiarvoja!$B$15^0.5)*(Päälaskenta!$G$28/2)^0.5*(1-AO1349)^(-1.5)</f>
        <v>0.153</v>
      </c>
      <c r="AQ1349" s="8">
        <f>Refererenssiarvoja!$B$16*Kaksitasouoma_matriisi!O1349^(1/6)/(SQRT((2*Refererenssiarvoja!$B$15)/(Päälaskenta!$F$31*Päälaskenta!$G$31*Päälaskenta!$F$28))+SQRT(Refererenssiarvoja!$B$15)/Refererenssiarvoja!$B$17*LN(Kaksitasouoma_matriisi!L1349/Päälaskenta!$F$28))</f>
        <v>-0.69286561199261598</v>
      </c>
      <c r="AR1349" s="8">
        <f>Refererenssiarvoja!$B$16*Kaksitasouoma_matriisi!O1349^(1/6)/(SQRT((2*Refererenssiarvoja!$B$15)/(Päälaskenta!$F$31*Päälaskenta!$G$31*L1349)))</f>
        <v>0.33685279417004499</v>
      </c>
    </row>
    <row r="1350" spans="1:44" x14ac:dyDescent="0.2">
      <c r="A1350" s="8">
        <v>1348</v>
      </c>
      <c r="B1350" s="8">
        <f>IF(Päälaskenta!C$7,Päälaskenta!E$7,Päälaskenta!G$5)</f>
        <v>2.5</v>
      </c>
      <c r="C1350" s="56">
        <v>0.65200000000000002</v>
      </c>
      <c r="D1350" s="93">
        <f t="shared" si="337"/>
        <v>3.8344</v>
      </c>
      <c r="E1350" s="8">
        <f>IF(Päälaskenta!$C$26,Kaksitasouoma_matriisi!AP1350,Kaksitasouoma_matriisi!AC1350)</f>
        <v>0.103783319217978</v>
      </c>
      <c r="F1350" s="56">
        <f>IF(D1350&lt;Päälaskenta!H$24,(SQRT(POWER(Päälaskenta!C$24/(2*Päälaskenta!E$24),2)+(D1350/Päälaskenta!E$24))-Päälaskenta!C$24/(2*Päälaskenta!E$24)),IF(D1350=Päälaskenta!H$24,Päälaskenta!D$24,Päälaskenta!D$24+(SQRT(POWER((Päälaskenta!C$20+Päälaskenta!G$24)/(2*Päälaskenta!E$20),2)+((D1350-Päälaskenta!H$24)/Päälaskenta!E$20))-(Päälaskenta!C$20+Päälaskenta!G$24)/(2*Päälaskenta!E$20))))</f>
        <v>1.0349999999999999</v>
      </c>
      <c r="G1350" s="57">
        <f>IF(F1350&gt;Päälaskenta!D$24,(2*SQRT((POWER(Päälaskenta!D$24,2))+POWER(Päälaskenta!E$24*Päälaskenta!D$24,2))+Päälaskenta!C$24)+(2*SQRT((POWER((F1350-Päälaskenta!D$24),2))+POWER(Päälaskenta!E$20*(F1350-Päälaskenta!D$24),2))+Päälaskenta!C$20),(2*SQRT((POWER(F1350,2))+POWER(Päälaskenta!E$24*F1350,2))+Päälaskenta!C$24))</f>
        <v>9.19</v>
      </c>
      <c r="H1350" s="57">
        <f t="shared" si="338"/>
        <v>0.42</v>
      </c>
      <c r="I1350" s="62">
        <f t="shared" si="339"/>
        <v>1.4557E-2</v>
      </c>
      <c r="J1350" s="8">
        <f>IF(F1350&lt;Päälaskenta!$D$24,0,Kaksitasouoma_matriisi!F1350-Päälaskenta!$D$24)</f>
        <v>0.33500000000000002</v>
      </c>
      <c r="L1350" s="8">
        <f>IF(F1350&gt;Päälaskenta!D$24,F1350-Päälaskenta!D$24,0)</f>
        <v>0.33500000000000002</v>
      </c>
      <c r="M1350" s="8">
        <f>IF(F1350&gt;Päälaskenta!D$24,(Päälaskenta!C$20+(Päälaskenta!E$20*(Kaksitasouoma_matriisi!F1350-Päälaskenta!D$24)))*(Kaksitasouoma_matriisi!F1350-Päälaskenta!D$24),0)</f>
        <v>1.8433375000000001</v>
      </c>
      <c r="N1350" s="8">
        <f>IF(F1350&gt;Päälaskenta!D$24,(2*SQRT((POWER((F1350-Päälaskenta!D$24),2))+POWER(Päälaskenta!E$20*(F1350-Päälaskenta!D$24),2))+Päälaskenta!C$20),0)</f>
        <v>6.2078596772804397</v>
      </c>
      <c r="O1350" s="8">
        <f t="shared" si="345"/>
        <v>0.29693607713883402</v>
      </c>
      <c r="P1350" s="8">
        <f>IF(Päälaskenta!$C$29,IF(L1350&gt;Päälaskenta!$F$28,Kaksitasouoma_matriisi!AQ1350,Kaksitasouoma_matriisi!AR1350),Päälaskenta!$F$20)</f>
        <v>0.12</v>
      </c>
      <c r="Q1350" s="8">
        <f t="shared" si="346"/>
        <v>6.8370001593548704</v>
      </c>
      <c r="R1350" s="8">
        <f t="shared" si="340"/>
        <v>0.59702147784954296</v>
      </c>
      <c r="S1350" s="8">
        <f t="shared" si="347"/>
        <v>0.32388072062199302</v>
      </c>
      <c r="U1350" s="93">
        <f>IF(F1350&gt;Päälaskenta!D$24,Päälaskenta!H$24+L1350*Päälaskenta!G$24,F1350*Päälaskenta!C$24 + F1350*F1350*Päälaskenta!E$24)</f>
        <v>1.994</v>
      </c>
      <c r="V1350" s="8">
        <f>IF(F1350&gt;Päälaskenta!D$24,2*SQRT(POWER(Päälaskenta!D$24,2)+POWER(Päälaskenta!E$24*Päälaskenta!D$24,2))+Päälaskenta!C$24,(2*SQRT((POWER(F1350,2))+POWER(Päälaskenta!E$24*F1350,2))+Päälaskenta!C$24))</f>
        <v>2.9798989873223301</v>
      </c>
      <c r="W1350" s="8">
        <f t="shared" si="348"/>
        <v>0.66915019887696403</v>
      </c>
      <c r="X1350" s="8">
        <f>Päälaskenta!F$24</f>
        <v>7.0000000000000007E-2</v>
      </c>
      <c r="Y1350" s="8">
        <f t="shared" si="349"/>
        <v>21.792623786426699</v>
      </c>
      <c r="Z1350" s="8">
        <f t="shared" si="341"/>
        <v>1.90297852215046</v>
      </c>
      <c r="AA1350" s="8">
        <f t="shared" si="350"/>
        <v>0.95435231802931797</v>
      </c>
      <c r="AC1350" s="8">
        <f t="shared" si="342"/>
        <v>0.103783319217978</v>
      </c>
      <c r="AE1350" s="8">
        <v>1348</v>
      </c>
      <c r="AF1350" s="8">
        <f t="shared" si="336"/>
        <v>28.629623945781599</v>
      </c>
      <c r="AG1350" s="8">
        <f t="shared" si="343"/>
        <v>7.6251559490963603E-3</v>
      </c>
      <c r="AJ1350" s="132">
        <f>IF(Päälaskenta!$F$28&lt;Kaksitasouoma_matriisi!L1350,Päälaskenta!$C$20*Päälaskenta!$F$28,Päälaskenta!$C$20*Kaksitasouoma_matriisi!L1350)</f>
        <v>1.675</v>
      </c>
      <c r="AK1350" s="134">
        <f>SQRT(Päälaskenta!$D$20^2+(Päälaskenta!$D$20/(1/Päälaskenta!$E$20))^2)</f>
        <v>1.8029999999999999</v>
      </c>
      <c r="AL1350" s="134">
        <f>IF(Päälaskenta!$F$28&lt;Kaksitasouoma_matriisi!L1350,AK1350*Päälaskenta!$F$28*COS(ATAN(1/Päälaskenta!$E$20)),AK1350*Kaksitasouoma_matriisi!L1350*COS(ATAN(1/Päälaskenta!$E$20)))</f>
        <v>0.503</v>
      </c>
      <c r="AM1350" s="134"/>
      <c r="AN1350" s="134">
        <f t="shared" si="351"/>
        <v>2.1779999999999999</v>
      </c>
      <c r="AO1350" s="8">
        <f t="shared" si="344"/>
        <v>0.56801585645733399</v>
      </c>
      <c r="AP1350" s="134">
        <f>Refererenssiarvoja!$B$16*H1350^(1/6)/(Refererenssiarvoja!$B$15^0.5)*(Päälaskenta!$G$28/2)^0.5*(1-AO1350)^(-1.5)</f>
        <v>0.154</v>
      </c>
      <c r="AQ1350" s="8">
        <f>Refererenssiarvoja!$B$16*Kaksitasouoma_matriisi!O1350^(1/6)/(SQRT((2*Refererenssiarvoja!$B$15)/(Päälaskenta!$F$31*Päälaskenta!$G$31*Päälaskenta!$F$28))+SQRT(Refererenssiarvoja!$B$15)/Refererenssiarvoja!$B$17*LN(Kaksitasouoma_matriisi!L1350/Päälaskenta!$F$28))</f>
        <v>-0.70722506160403198</v>
      </c>
      <c r="AR1350" s="8">
        <f>Refererenssiarvoja!$B$16*Kaksitasouoma_matriisi!O1350^(1/6)/(SQRT((2*Refererenssiarvoja!$B$15)/(Päälaskenta!$F$31*Päälaskenta!$G$31*L1350)))</f>
        <v>0.337507475442479</v>
      </c>
    </row>
    <row r="1351" spans="1:44" x14ac:dyDescent="0.2">
      <c r="A1351" s="8">
        <v>1349</v>
      </c>
      <c r="B1351" s="8">
        <f>IF(Päälaskenta!C$7,Päälaskenta!E$7,Päälaskenta!G$5)</f>
        <v>2.5</v>
      </c>
      <c r="C1351" s="56">
        <v>0.65100000000000002</v>
      </c>
      <c r="D1351" s="93">
        <f t="shared" si="337"/>
        <v>3.8401999999999998</v>
      </c>
      <c r="E1351" s="8">
        <f>IF(Päälaskenta!$C$26,Kaksitasouoma_matriisi!AP1351,Kaksitasouoma_matriisi!AC1351)</f>
        <v>0.103783319217978</v>
      </c>
      <c r="F1351" s="56">
        <f>IF(D1351&lt;Päälaskenta!H$24,(SQRT(POWER(Päälaskenta!C$24/(2*Päälaskenta!E$24),2)+(D1351/Päälaskenta!E$24))-Päälaskenta!C$24/(2*Päälaskenta!E$24)),IF(D1351=Päälaskenta!H$24,Päälaskenta!D$24,Päälaskenta!D$24+(SQRT(POWER((Päälaskenta!C$20+Päälaskenta!G$24)/(2*Päälaskenta!E$20),2)+((D1351-Päälaskenta!H$24)/Päälaskenta!E$20))-(Päälaskenta!C$20+Päälaskenta!G$24)/(2*Päälaskenta!E$20))))</f>
        <v>1.0349999999999999</v>
      </c>
      <c r="G1351" s="57">
        <f>IF(F1351&gt;Päälaskenta!D$24,(2*SQRT((POWER(Päälaskenta!D$24,2))+POWER(Päälaskenta!E$24*Päälaskenta!D$24,2))+Päälaskenta!C$24)+(2*SQRT((POWER((F1351-Päälaskenta!D$24),2))+POWER(Päälaskenta!E$20*(F1351-Päälaskenta!D$24),2))+Päälaskenta!C$20),(2*SQRT((POWER(F1351,2))+POWER(Päälaskenta!E$24*F1351,2))+Päälaskenta!C$24))</f>
        <v>9.19</v>
      </c>
      <c r="H1351" s="57">
        <f t="shared" si="338"/>
        <v>0.42</v>
      </c>
      <c r="I1351" s="62">
        <f t="shared" si="339"/>
        <v>1.4513E-2</v>
      </c>
      <c r="J1351" s="8">
        <f>IF(F1351&lt;Päälaskenta!$D$24,0,Kaksitasouoma_matriisi!F1351-Päälaskenta!$D$24)</f>
        <v>0.33500000000000002</v>
      </c>
      <c r="L1351" s="8">
        <f>IF(F1351&gt;Päälaskenta!D$24,F1351-Päälaskenta!D$24,0)</f>
        <v>0.33500000000000002</v>
      </c>
      <c r="M1351" s="8">
        <f>IF(F1351&gt;Päälaskenta!D$24,(Päälaskenta!C$20+(Päälaskenta!E$20*(Kaksitasouoma_matriisi!F1351-Päälaskenta!D$24)))*(Kaksitasouoma_matriisi!F1351-Päälaskenta!D$24),0)</f>
        <v>1.8433375000000001</v>
      </c>
      <c r="N1351" s="8">
        <f>IF(F1351&gt;Päälaskenta!D$24,(2*SQRT((POWER((F1351-Päälaskenta!D$24),2))+POWER(Päälaskenta!E$20*(F1351-Päälaskenta!D$24),2))+Päälaskenta!C$20),0)</f>
        <v>6.2078596772804397</v>
      </c>
      <c r="O1351" s="8">
        <f t="shared" si="345"/>
        <v>0.29693607713883402</v>
      </c>
      <c r="P1351" s="8">
        <f>IF(Päälaskenta!$C$29,IF(L1351&gt;Päälaskenta!$F$28,Kaksitasouoma_matriisi!AQ1351,Kaksitasouoma_matriisi!AR1351),Päälaskenta!$F$20)</f>
        <v>0.12</v>
      </c>
      <c r="Q1351" s="8">
        <f t="shared" si="346"/>
        <v>6.8370001593548704</v>
      </c>
      <c r="R1351" s="8">
        <f t="shared" si="340"/>
        <v>0.59702147784954296</v>
      </c>
      <c r="S1351" s="8">
        <f t="shared" si="347"/>
        <v>0.32388072062199302</v>
      </c>
      <c r="U1351" s="93">
        <f>IF(F1351&gt;Päälaskenta!D$24,Päälaskenta!H$24+L1351*Päälaskenta!G$24,F1351*Päälaskenta!C$24 + F1351*F1351*Päälaskenta!E$24)</f>
        <v>1.994</v>
      </c>
      <c r="V1351" s="8">
        <f>IF(F1351&gt;Päälaskenta!D$24,2*SQRT(POWER(Päälaskenta!D$24,2)+POWER(Päälaskenta!E$24*Päälaskenta!D$24,2))+Päälaskenta!C$24,(2*SQRT((POWER(F1351,2))+POWER(Päälaskenta!E$24*F1351,2))+Päälaskenta!C$24))</f>
        <v>2.9798989873223301</v>
      </c>
      <c r="W1351" s="8">
        <f t="shared" si="348"/>
        <v>0.66915019887696403</v>
      </c>
      <c r="X1351" s="8">
        <f>Päälaskenta!F$24</f>
        <v>7.0000000000000007E-2</v>
      </c>
      <c r="Y1351" s="8">
        <f t="shared" si="349"/>
        <v>21.792623786426699</v>
      </c>
      <c r="Z1351" s="8">
        <f t="shared" si="341"/>
        <v>1.90297852215046</v>
      </c>
      <c r="AA1351" s="8">
        <f t="shared" si="350"/>
        <v>0.95435231802931797</v>
      </c>
      <c r="AC1351" s="8">
        <f t="shared" si="342"/>
        <v>0.103783319217978</v>
      </c>
      <c r="AE1351" s="8">
        <v>1349</v>
      </c>
      <c r="AF1351" s="8">
        <f t="shared" si="336"/>
        <v>28.629623945781599</v>
      </c>
      <c r="AG1351" s="8">
        <f t="shared" si="343"/>
        <v>7.6251559490963603E-3</v>
      </c>
      <c r="AJ1351" s="132">
        <f>IF(Päälaskenta!$F$28&lt;Kaksitasouoma_matriisi!L1351,Päälaskenta!$C$20*Päälaskenta!$F$28,Päälaskenta!$C$20*Kaksitasouoma_matriisi!L1351)</f>
        <v>1.675</v>
      </c>
      <c r="AK1351" s="134">
        <f>SQRT(Päälaskenta!$D$20^2+(Päälaskenta!$D$20/(1/Päälaskenta!$E$20))^2)</f>
        <v>1.8029999999999999</v>
      </c>
      <c r="AL1351" s="134">
        <f>IF(Päälaskenta!$F$28&lt;Kaksitasouoma_matriisi!L1351,AK1351*Päälaskenta!$F$28*COS(ATAN(1/Päälaskenta!$E$20)),AK1351*Kaksitasouoma_matriisi!L1351*COS(ATAN(1/Päälaskenta!$E$20)))</f>
        <v>0.503</v>
      </c>
      <c r="AM1351" s="134"/>
      <c r="AN1351" s="134">
        <f t="shared" si="351"/>
        <v>2.1779999999999999</v>
      </c>
      <c r="AO1351" s="8">
        <f t="shared" si="344"/>
        <v>0.56715796052288903</v>
      </c>
      <c r="AP1351" s="134">
        <f>Refererenssiarvoja!$B$16*H1351^(1/6)/(Refererenssiarvoja!$B$15^0.5)*(Päälaskenta!$G$28/2)^0.5*(1-AO1351)^(-1.5)</f>
        <v>0.153</v>
      </c>
      <c r="AQ1351" s="8">
        <f>Refererenssiarvoja!$B$16*Kaksitasouoma_matriisi!O1351^(1/6)/(SQRT((2*Refererenssiarvoja!$B$15)/(Päälaskenta!$F$31*Päälaskenta!$G$31*Päälaskenta!$F$28))+SQRT(Refererenssiarvoja!$B$15)/Refererenssiarvoja!$B$17*LN(Kaksitasouoma_matriisi!L1351/Päälaskenta!$F$28))</f>
        <v>-0.70722506160403198</v>
      </c>
      <c r="AR1351" s="8">
        <f>Refererenssiarvoja!$B$16*Kaksitasouoma_matriisi!O1351^(1/6)/(SQRT((2*Refererenssiarvoja!$B$15)/(Päälaskenta!$F$31*Päälaskenta!$G$31*L1351)))</f>
        <v>0.337507475442479</v>
      </c>
    </row>
    <row r="1352" spans="1:44" x14ac:dyDescent="0.2">
      <c r="A1352" s="8">
        <v>1350</v>
      </c>
      <c r="B1352" s="8">
        <f>IF(Päälaskenta!C$7,Päälaskenta!E$7,Päälaskenta!G$5)</f>
        <v>2.5</v>
      </c>
      <c r="C1352" s="56">
        <v>0.65</v>
      </c>
      <c r="D1352" s="93">
        <f t="shared" si="337"/>
        <v>3.8462000000000001</v>
      </c>
      <c r="E1352" s="8">
        <f>IF(Päälaskenta!$C$26,Kaksitasouoma_matriisi!AP1352,Kaksitasouoma_matriisi!AC1352)</f>
        <v>0.103789680632095</v>
      </c>
      <c r="F1352" s="56">
        <f>IF(D1352&lt;Päälaskenta!H$24,(SQRT(POWER(Päälaskenta!C$24/(2*Päälaskenta!E$24),2)+(D1352/Päälaskenta!E$24))-Päälaskenta!C$24/(2*Päälaskenta!E$24)),IF(D1352=Päälaskenta!H$24,Päälaskenta!D$24,Päälaskenta!D$24+(SQRT(POWER((Päälaskenta!C$20+Päälaskenta!G$24)/(2*Päälaskenta!E$20),2)+((D1352-Päälaskenta!H$24)/Päälaskenta!E$20))-(Päälaskenta!C$20+Päälaskenta!G$24)/(2*Päälaskenta!E$20))))</f>
        <v>1.036</v>
      </c>
      <c r="G1352" s="57">
        <f>IF(F1352&gt;Päälaskenta!D$24,(2*SQRT((POWER(Päälaskenta!D$24,2))+POWER(Päälaskenta!E$24*Päälaskenta!D$24,2))+Päälaskenta!C$24)+(2*SQRT((POWER((F1352-Päälaskenta!D$24),2))+POWER(Päälaskenta!E$20*(F1352-Päälaskenta!D$24),2))+Päälaskenta!C$20),(2*SQRT((POWER(F1352,2))+POWER(Päälaskenta!E$24*F1352,2))+Päälaskenta!C$24))</f>
        <v>9.19</v>
      </c>
      <c r="H1352" s="57">
        <f t="shared" si="338"/>
        <v>0.42</v>
      </c>
      <c r="I1352" s="62">
        <f t="shared" si="339"/>
        <v>1.447E-2</v>
      </c>
      <c r="J1352" s="8">
        <f>IF(F1352&lt;Päälaskenta!$D$24,0,Kaksitasouoma_matriisi!F1352-Päälaskenta!$D$24)</f>
        <v>0.33600000000000002</v>
      </c>
      <c r="L1352" s="8">
        <f>IF(F1352&gt;Päälaskenta!D$24,F1352-Päälaskenta!D$24,0)</f>
        <v>0.33600000000000002</v>
      </c>
      <c r="M1352" s="8">
        <f>IF(F1352&gt;Päälaskenta!D$24,(Päälaskenta!C$20+(Päälaskenta!E$20*(Kaksitasouoma_matriisi!F1352-Päälaskenta!D$24)))*(Kaksitasouoma_matriisi!F1352-Päälaskenta!D$24),0)</f>
        <v>1.8493440000000001</v>
      </c>
      <c r="N1352" s="8">
        <f>IF(F1352&gt;Päälaskenta!D$24,(2*SQRT((POWER((F1352-Päälaskenta!D$24),2))+POWER(Päälaskenta!E$20*(F1352-Päälaskenta!D$24),2))+Päälaskenta!C$20),0)</f>
        <v>6.2114652285559</v>
      </c>
      <c r="O1352" s="8">
        <f t="shared" si="345"/>
        <v>0.29773071762489001</v>
      </c>
      <c r="P1352" s="8">
        <f>IF(Päälaskenta!$C$29,IF(L1352&gt;Päälaskenta!$F$28,Kaksitasouoma_matriisi!AQ1352,Kaksitasouoma_matriisi!AR1352),Päälaskenta!$F$20)</f>
        <v>0.12</v>
      </c>
      <c r="Q1352" s="8">
        <f t="shared" si="346"/>
        <v>6.8715105778557</v>
      </c>
      <c r="R1352" s="8">
        <f t="shared" si="340"/>
        <v>0.59839958391858705</v>
      </c>
      <c r="S1352" s="8">
        <f t="shared" si="347"/>
        <v>0.32357397213205702</v>
      </c>
      <c r="U1352" s="93">
        <f>IF(F1352&gt;Päälaskenta!D$24,Päälaskenta!H$24+L1352*Päälaskenta!G$24,F1352*Päälaskenta!C$24 + F1352*F1352*Päälaskenta!E$24)</f>
        <v>1.9964</v>
      </c>
      <c r="V1352" s="8">
        <f>IF(F1352&gt;Päälaskenta!D$24,2*SQRT(POWER(Päälaskenta!D$24,2)+POWER(Päälaskenta!E$24*Päälaskenta!D$24,2))+Päälaskenta!C$24,(2*SQRT((POWER(F1352,2))+POWER(Päälaskenta!E$24*F1352,2))+Päälaskenta!C$24))</f>
        <v>2.9798989873223301</v>
      </c>
      <c r="W1352" s="8">
        <f t="shared" si="348"/>
        <v>0.66995559530490001</v>
      </c>
      <c r="X1352" s="8">
        <f>Päälaskenta!F$24</f>
        <v>7.0000000000000007E-2</v>
      </c>
      <c r="Y1352" s="8">
        <f t="shared" si="349"/>
        <v>21.8363577200214</v>
      </c>
      <c r="Z1352" s="8">
        <f t="shared" si="341"/>
        <v>1.9016004160814099</v>
      </c>
      <c r="AA1352" s="8">
        <f t="shared" si="350"/>
        <v>0.95251473456291802</v>
      </c>
      <c r="AC1352" s="8">
        <f t="shared" si="342"/>
        <v>0.103789680632095</v>
      </c>
      <c r="AE1352" s="8">
        <v>1350</v>
      </c>
      <c r="AF1352" s="8">
        <f t="shared" si="336"/>
        <v>28.707868297877098</v>
      </c>
      <c r="AG1352" s="8">
        <f t="shared" si="343"/>
        <v>7.5836473063471497E-3</v>
      </c>
      <c r="AJ1352" s="132">
        <f>IF(Päälaskenta!$F$28&lt;Kaksitasouoma_matriisi!L1352,Päälaskenta!$C$20*Päälaskenta!$F$28,Päälaskenta!$C$20*Kaksitasouoma_matriisi!L1352)</f>
        <v>1.68</v>
      </c>
      <c r="AK1352" s="134">
        <f>SQRT(Päälaskenta!$D$20^2+(Päälaskenta!$D$20/(1/Päälaskenta!$E$20))^2)</f>
        <v>1.8029999999999999</v>
      </c>
      <c r="AL1352" s="134">
        <f>IF(Päälaskenta!$F$28&lt;Kaksitasouoma_matriisi!L1352,AK1352*Päälaskenta!$F$28*COS(ATAN(1/Päälaskenta!$E$20)),AK1352*Kaksitasouoma_matriisi!L1352*COS(ATAN(1/Päälaskenta!$E$20)))</f>
        <v>0.504</v>
      </c>
      <c r="AM1352" s="134"/>
      <c r="AN1352" s="134">
        <f t="shared" si="351"/>
        <v>2.1840000000000002</v>
      </c>
      <c r="AO1352" s="8">
        <f t="shared" si="344"/>
        <v>0.56783318600176802</v>
      </c>
      <c r="AP1352" s="134">
        <f>Refererenssiarvoja!$B$16*H1352^(1/6)/(Refererenssiarvoja!$B$15^0.5)*(Päälaskenta!$G$28/2)^0.5*(1-AO1352)^(-1.5)</f>
        <v>0.154</v>
      </c>
      <c r="AQ1352" s="8">
        <f>Refererenssiarvoja!$B$16*Kaksitasouoma_matriisi!O1352^(1/6)/(SQRT((2*Refererenssiarvoja!$B$15)/(Päälaskenta!$F$31*Päälaskenta!$G$31*Päälaskenta!$F$28))+SQRT(Refererenssiarvoja!$B$15)/Refererenssiarvoja!$B$17*LN(Kaksitasouoma_matriisi!L1352/Päälaskenta!$F$28))</f>
        <v>-0.72213322245338396</v>
      </c>
      <c r="AR1352" s="8">
        <f>Refererenssiarvoja!$B$16*Kaksitasouoma_matriisi!O1352^(1/6)/(SQRT((2*Refererenssiarvoja!$B$15)/(Päälaskenta!$F$31*Päälaskenta!$G$31*L1352)))</f>
        <v>0.33816143508226498</v>
      </c>
    </row>
    <row r="1353" spans="1:44" x14ac:dyDescent="0.2">
      <c r="A1353" s="8">
        <v>1351</v>
      </c>
      <c r="B1353" s="8">
        <f>IF(Päälaskenta!C$7,Päälaskenta!E$7,Päälaskenta!G$5)</f>
        <v>2.5</v>
      </c>
      <c r="C1353" s="56">
        <v>0.64900000000000002</v>
      </c>
      <c r="D1353" s="93">
        <f t="shared" si="337"/>
        <v>3.8521000000000001</v>
      </c>
      <c r="E1353" s="8">
        <f>IF(Päälaskenta!$C$26,Kaksitasouoma_matriisi!AP1353,Kaksitasouoma_matriisi!AC1353)</f>
        <v>0.10379603705731</v>
      </c>
      <c r="F1353" s="56">
        <f>IF(D1353&lt;Päälaskenta!H$24,(SQRT(POWER(Päälaskenta!C$24/(2*Päälaskenta!E$24),2)+(D1353/Päälaskenta!E$24))-Päälaskenta!C$24/(2*Päälaskenta!E$24)),IF(D1353=Päälaskenta!H$24,Päälaskenta!D$24,Päälaskenta!D$24+(SQRT(POWER((Päälaskenta!C$20+Päälaskenta!G$24)/(2*Päälaskenta!E$20),2)+((D1353-Päälaskenta!H$24)/Päälaskenta!E$20))-(Päälaskenta!C$20+Päälaskenta!G$24)/(2*Päälaskenta!E$20))))</f>
        <v>1.0369999999999999</v>
      </c>
      <c r="G1353" s="57">
        <f>IF(F1353&gt;Päälaskenta!D$24,(2*SQRT((POWER(Päälaskenta!D$24,2))+POWER(Päälaskenta!E$24*Päälaskenta!D$24,2))+Päälaskenta!C$24)+(2*SQRT((POWER((F1353-Päälaskenta!D$24),2))+POWER(Päälaskenta!E$20*(F1353-Päälaskenta!D$24),2))+Päälaskenta!C$20),(2*SQRT((POWER(F1353,2))+POWER(Päälaskenta!E$24*F1353,2))+Päälaskenta!C$24))</f>
        <v>9.19</v>
      </c>
      <c r="H1353" s="57">
        <f t="shared" si="338"/>
        <v>0.42</v>
      </c>
      <c r="I1353" s="62">
        <f t="shared" si="339"/>
        <v>1.4427000000000001E-2</v>
      </c>
      <c r="J1353" s="8">
        <f>IF(F1353&lt;Päälaskenta!$D$24,0,Kaksitasouoma_matriisi!F1353-Päälaskenta!$D$24)</f>
        <v>0.33700000000000002</v>
      </c>
      <c r="L1353" s="8">
        <f>IF(F1353&gt;Päälaskenta!D$24,F1353-Päälaskenta!D$24,0)</f>
        <v>0.33700000000000002</v>
      </c>
      <c r="M1353" s="8">
        <f>IF(F1353&gt;Päälaskenta!D$24,(Päälaskenta!C$20+(Päälaskenta!E$20*(Kaksitasouoma_matriisi!F1353-Päälaskenta!D$24)))*(Kaksitasouoma_matriisi!F1353-Päälaskenta!D$24),0)</f>
        <v>1.8553535000000001</v>
      </c>
      <c r="N1353" s="8">
        <f>IF(F1353&gt;Päälaskenta!D$24,(2*SQRT((POWER((F1353-Päälaskenta!D$24),2))+POWER(Päälaskenta!E$20*(F1353-Päälaskenta!D$24),2))+Päälaskenta!C$20),0)</f>
        <v>6.2150707798313602</v>
      </c>
      <c r="O1353" s="8">
        <f t="shared" si="345"/>
        <v>0.29852491881843801</v>
      </c>
      <c r="P1353" s="8">
        <f>IF(Päälaskenta!$C$29,IF(L1353&gt;Päälaskenta!$F$28,Kaksitasouoma_matriisi!AQ1353,Kaksitasouoma_matriisi!AR1353),Päälaskenta!$F$20)</f>
        <v>0.12</v>
      </c>
      <c r="Q1353" s="8">
        <f t="shared" si="346"/>
        <v>6.9060939326256898</v>
      </c>
      <c r="R1353" s="8">
        <f t="shared" si="340"/>
        <v>0.59977428232643004</v>
      </c>
      <c r="S1353" s="8">
        <f t="shared" si="347"/>
        <v>0.32326685040151598</v>
      </c>
      <c r="U1353" s="93">
        <f>IF(F1353&gt;Päälaskenta!D$24,Päälaskenta!H$24+L1353*Päälaskenta!G$24,F1353*Päälaskenta!C$24 + F1353*F1353*Päälaskenta!E$24)</f>
        <v>1.9987999999999999</v>
      </c>
      <c r="V1353" s="8">
        <f>IF(F1353&gt;Päälaskenta!D$24,2*SQRT(POWER(Päälaskenta!D$24,2)+POWER(Päälaskenta!E$24*Päälaskenta!D$24,2))+Päälaskenta!C$24,(2*SQRT((POWER(F1353,2))+POWER(Päälaskenta!E$24*F1353,2))+Päälaskenta!C$24))</f>
        <v>2.9798989873223301</v>
      </c>
      <c r="W1353" s="8">
        <f t="shared" si="348"/>
        <v>0.67076099173283599</v>
      </c>
      <c r="X1353" s="8">
        <f>Päälaskenta!F$24</f>
        <v>7.0000000000000007E-2</v>
      </c>
      <c r="Y1353" s="8">
        <f t="shared" si="349"/>
        <v>21.880126717908201</v>
      </c>
      <c r="Z1353" s="8">
        <f t="shared" si="341"/>
        <v>1.90022571767357</v>
      </c>
      <c r="AA1353" s="8">
        <f t="shared" si="350"/>
        <v>0.95068326879806397</v>
      </c>
      <c r="AC1353" s="8">
        <f t="shared" si="342"/>
        <v>0.10379603705731</v>
      </c>
      <c r="AE1353" s="8">
        <v>1351</v>
      </c>
      <c r="AF1353" s="8">
        <f t="shared" si="336"/>
        <v>28.786220650533899</v>
      </c>
      <c r="AG1353" s="8">
        <f t="shared" si="343"/>
        <v>7.5424200850045999E-3</v>
      </c>
      <c r="AJ1353" s="132">
        <f>IF(Päälaskenta!$F$28&lt;Kaksitasouoma_matriisi!L1353,Päälaskenta!$C$20*Päälaskenta!$F$28,Päälaskenta!$C$20*Kaksitasouoma_matriisi!L1353)</f>
        <v>1.6850000000000001</v>
      </c>
      <c r="AK1353" s="134">
        <f>SQRT(Päälaskenta!$D$20^2+(Päälaskenta!$D$20/(1/Päälaskenta!$E$20))^2)</f>
        <v>1.8029999999999999</v>
      </c>
      <c r="AL1353" s="134">
        <f>IF(Päälaskenta!$F$28&lt;Kaksitasouoma_matriisi!L1353,AK1353*Päälaskenta!$F$28*COS(ATAN(1/Päälaskenta!$E$20)),AK1353*Kaksitasouoma_matriisi!L1353*COS(ATAN(1/Päälaskenta!$E$20)))</f>
        <v>0.50600000000000001</v>
      </c>
      <c r="AM1353" s="134"/>
      <c r="AN1353" s="134">
        <f t="shared" si="351"/>
        <v>2.1909999999999998</v>
      </c>
      <c r="AO1353" s="8">
        <f t="shared" si="344"/>
        <v>0.56878066509176795</v>
      </c>
      <c r="AP1353" s="134">
        <f>Refererenssiarvoja!$B$16*H1353^(1/6)/(Refererenssiarvoja!$B$15^0.5)*(Päälaskenta!$G$28/2)^0.5*(1-AO1353)^(-1.5)</f>
        <v>0.154</v>
      </c>
      <c r="AQ1353" s="8">
        <f>Refererenssiarvoja!$B$16*Kaksitasouoma_matriisi!O1353^(1/6)/(SQRT((2*Refererenssiarvoja!$B$15)/(Päälaskenta!$F$31*Päälaskenta!$G$31*Päälaskenta!$F$28))+SQRT(Refererenssiarvoja!$B$15)/Refererenssiarvoja!$B$17*LN(Kaksitasouoma_matriisi!L1353/Päälaskenta!$F$28))</f>
        <v>-0.73762222452541903</v>
      </c>
      <c r="AR1353" s="8">
        <f>Refererenssiarvoja!$B$16*Kaksitasouoma_matriisi!O1353^(1/6)/(SQRT((2*Refererenssiarvoja!$B$15)/(Päälaskenta!$F$31*Päälaskenta!$G$31*L1353)))</f>
        <v>0.33881467591426201</v>
      </c>
    </row>
    <row r="1354" spans="1:44" x14ac:dyDescent="0.2">
      <c r="A1354" s="8">
        <v>1352</v>
      </c>
      <c r="B1354" s="8">
        <f>IF(Päälaskenta!C$7,Päälaskenta!E$7,Päälaskenta!G$5)</f>
        <v>2.5</v>
      </c>
      <c r="C1354" s="56">
        <v>0.64800000000000002</v>
      </c>
      <c r="D1354" s="93">
        <f t="shared" si="337"/>
        <v>3.8580000000000001</v>
      </c>
      <c r="E1354" s="8">
        <f>IF(Päälaskenta!$C$26,Kaksitasouoma_matriisi!AP1354,Kaksitasouoma_matriisi!AC1354)</f>
        <v>0.10379603705731</v>
      </c>
      <c r="F1354" s="56">
        <f>IF(D1354&lt;Päälaskenta!H$24,(SQRT(POWER(Päälaskenta!C$24/(2*Päälaskenta!E$24),2)+(D1354/Päälaskenta!E$24))-Päälaskenta!C$24/(2*Päälaskenta!E$24)),IF(D1354=Päälaskenta!H$24,Päälaskenta!D$24,Päälaskenta!D$24+(SQRT(POWER((Päälaskenta!C$20+Päälaskenta!G$24)/(2*Päälaskenta!E$20),2)+((D1354-Päälaskenta!H$24)/Päälaskenta!E$20))-(Päälaskenta!C$20+Päälaskenta!G$24)/(2*Päälaskenta!E$20))))</f>
        <v>1.0369999999999999</v>
      </c>
      <c r="G1354" s="57">
        <f>IF(F1354&gt;Päälaskenta!D$24,(2*SQRT((POWER(Päälaskenta!D$24,2))+POWER(Päälaskenta!E$24*Päälaskenta!D$24,2))+Päälaskenta!C$24)+(2*SQRT((POWER((F1354-Päälaskenta!D$24),2))+POWER(Päälaskenta!E$20*(F1354-Päälaskenta!D$24),2))+Päälaskenta!C$20),(2*SQRT((POWER(F1354,2))+POWER(Päälaskenta!E$24*F1354,2))+Päälaskenta!C$24))</f>
        <v>9.19</v>
      </c>
      <c r="H1354" s="57">
        <f t="shared" si="338"/>
        <v>0.42</v>
      </c>
      <c r="I1354" s="62">
        <f t="shared" si="339"/>
        <v>1.4383E-2</v>
      </c>
      <c r="J1354" s="8">
        <f>IF(F1354&lt;Päälaskenta!$D$24,0,Kaksitasouoma_matriisi!F1354-Päälaskenta!$D$24)</f>
        <v>0.33700000000000002</v>
      </c>
      <c r="L1354" s="8">
        <f>IF(F1354&gt;Päälaskenta!D$24,F1354-Päälaskenta!D$24,0)</f>
        <v>0.33700000000000002</v>
      </c>
      <c r="M1354" s="8">
        <f>IF(F1354&gt;Päälaskenta!D$24,(Päälaskenta!C$20+(Päälaskenta!E$20*(Kaksitasouoma_matriisi!F1354-Päälaskenta!D$24)))*(Kaksitasouoma_matriisi!F1354-Päälaskenta!D$24),0)</f>
        <v>1.8553535000000001</v>
      </c>
      <c r="N1354" s="8">
        <f>IF(F1354&gt;Päälaskenta!D$24,(2*SQRT((POWER((F1354-Päälaskenta!D$24),2))+POWER(Päälaskenta!E$20*(F1354-Päälaskenta!D$24),2))+Päälaskenta!C$20),0)</f>
        <v>6.2150707798313602</v>
      </c>
      <c r="O1354" s="8">
        <f t="shared" si="345"/>
        <v>0.29852491881843801</v>
      </c>
      <c r="P1354" s="8">
        <f>IF(Päälaskenta!$C$29,IF(L1354&gt;Päälaskenta!$F$28,Kaksitasouoma_matriisi!AQ1354,Kaksitasouoma_matriisi!AR1354),Päälaskenta!$F$20)</f>
        <v>0.12</v>
      </c>
      <c r="Q1354" s="8">
        <f t="shared" si="346"/>
        <v>6.9060939326256898</v>
      </c>
      <c r="R1354" s="8">
        <f t="shared" si="340"/>
        <v>0.59977428232643004</v>
      </c>
      <c r="S1354" s="8">
        <f t="shared" si="347"/>
        <v>0.32326685040151598</v>
      </c>
      <c r="U1354" s="93">
        <f>IF(F1354&gt;Päälaskenta!D$24,Päälaskenta!H$24+L1354*Päälaskenta!G$24,F1354*Päälaskenta!C$24 + F1354*F1354*Päälaskenta!E$24)</f>
        <v>1.9987999999999999</v>
      </c>
      <c r="V1354" s="8">
        <f>IF(F1354&gt;Päälaskenta!D$24,2*SQRT(POWER(Päälaskenta!D$24,2)+POWER(Päälaskenta!E$24*Päälaskenta!D$24,2))+Päälaskenta!C$24,(2*SQRT((POWER(F1354,2))+POWER(Päälaskenta!E$24*F1354,2))+Päälaskenta!C$24))</f>
        <v>2.9798989873223301</v>
      </c>
      <c r="W1354" s="8">
        <f t="shared" si="348"/>
        <v>0.67076099173283599</v>
      </c>
      <c r="X1354" s="8">
        <f>Päälaskenta!F$24</f>
        <v>7.0000000000000007E-2</v>
      </c>
      <c r="Y1354" s="8">
        <f t="shared" si="349"/>
        <v>21.880126717908201</v>
      </c>
      <c r="Z1354" s="8">
        <f t="shared" si="341"/>
        <v>1.90022571767357</v>
      </c>
      <c r="AA1354" s="8">
        <f t="shared" si="350"/>
        <v>0.95068326879806397</v>
      </c>
      <c r="AC1354" s="8">
        <f t="shared" si="342"/>
        <v>0.10379603705731</v>
      </c>
      <c r="AE1354" s="8">
        <v>1352</v>
      </c>
      <c r="AF1354" s="8">
        <f t="shared" si="336"/>
        <v>28.786220650533899</v>
      </c>
      <c r="AG1354" s="8">
        <f t="shared" si="343"/>
        <v>7.5424200850045999E-3</v>
      </c>
      <c r="AJ1354" s="132">
        <f>IF(Päälaskenta!$F$28&lt;Kaksitasouoma_matriisi!L1354,Päälaskenta!$C$20*Päälaskenta!$F$28,Päälaskenta!$C$20*Kaksitasouoma_matriisi!L1354)</f>
        <v>1.6850000000000001</v>
      </c>
      <c r="AK1354" s="134">
        <f>SQRT(Päälaskenta!$D$20^2+(Päälaskenta!$D$20/(1/Päälaskenta!$E$20))^2)</f>
        <v>1.8029999999999999</v>
      </c>
      <c r="AL1354" s="134">
        <f>IF(Päälaskenta!$F$28&lt;Kaksitasouoma_matriisi!L1354,AK1354*Päälaskenta!$F$28*COS(ATAN(1/Päälaskenta!$E$20)),AK1354*Kaksitasouoma_matriisi!L1354*COS(ATAN(1/Päälaskenta!$E$20)))</f>
        <v>0.50600000000000001</v>
      </c>
      <c r="AM1354" s="134"/>
      <c r="AN1354" s="134">
        <f t="shared" si="351"/>
        <v>2.1909999999999998</v>
      </c>
      <c r="AO1354" s="8">
        <f t="shared" si="344"/>
        <v>0.567910834629342</v>
      </c>
      <c r="AP1354" s="134">
        <f>Refererenssiarvoja!$B$16*H1354^(1/6)/(Refererenssiarvoja!$B$15^0.5)*(Päälaskenta!$G$28/2)^0.5*(1-AO1354)^(-1.5)</f>
        <v>0.154</v>
      </c>
      <c r="AQ1354" s="8">
        <f>Refererenssiarvoja!$B$16*Kaksitasouoma_matriisi!O1354^(1/6)/(SQRT((2*Refererenssiarvoja!$B$15)/(Päälaskenta!$F$31*Päälaskenta!$G$31*Päälaskenta!$F$28))+SQRT(Refererenssiarvoja!$B$15)/Refererenssiarvoja!$B$17*LN(Kaksitasouoma_matriisi!L1354/Päälaskenta!$F$28))</f>
        <v>-0.73762222452541903</v>
      </c>
      <c r="AR1354" s="8">
        <f>Refererenssiarvoja!$B$16*Kaksitasouoma_matriisi!O1354^(1/6)/(SQRT((2*Refererenssiarvoja!$B$15)/(Päälaskenta!$F$31*Päälaskenta!$G$31*L1354)))</f>
        <v>0.33881467591426201</v>
      </c>
    </row>
    <row r="1355" spans="1:44" x14ac:dyDescent="0.2">
      <c r="A1355" s="8">
        <v>1353</v>
      </c>
      <c r="B1355" s="8">
        <f>IF(Päälaskenta!C$7,Päälaskenta!E$7,Päälaskenta!G$5)</f>
        <v>2.5</v>
      </c>
      <c r="C1355" s="56">
        <v>0.64700000000000002</v>
      </c>
      <c r="D1355" s="93">
        <f t="shared" si="337"/>
        <v>3.8639999999999999</v>
      </c>
      <c r="E1355" s="8">
        <f>IF(Päälaskenta!$C$26,Kaksitasouoma_matriisi!AP1355,Kaksitasouoma_matriisi!AC1355)</f>
        <v>0.103802388499488</v>
      </c>
      <c r="F1355" s="56">
        <f>IF(D1355&lt;Päälaskenta!H$24,(SQRT(POWER(Päälaskenta!C$24/(2*Päälaskenta!E$24),2)+(D1355/Päälaskenta!E$24))-Päälaskenta!C$24/(2*Päälaskenta!E$24)),IF(D1355=Päälaskenta!H$24,Päälaskenta!D$24,Päälaskenta!D$24+(SQRT(POWER((Päälaskenta!C$20+Päälaskenta!G$24)/(2*Päälaskenta!E$20),2)+((D1355-Päälaskenta!H$24)/Päälaskenta!E$20))-(Päälaskenta!C$20+Päälaskenta!G$24)/(2*Päälaskenta!E$20))))</f>
        <v>1.038</v>
      </c>
      <c r="G1355" s="57">
        <f>IF(F1355&gt;Päälaskenta!D$24,(2*SQRT((POWER(Päälaskenta!D$24,2))+POWER(Päälaskenta!E$24*Päälaskenta!D$24,2))+Päälaskenta!C$24)+(2*SQRT((POWER((F1355-Päälaskenta!D$24),2))+POWER(Päälaskenta!E$20*(F1355-Päälaskenta!D$24),2))+Päälaskenta!C$20),(2*SQRT((POWER(F1355,2))+POWER(Päälaskenta!E$24*F1355,2))+Päälaskenta!C$24))</f>
        <v>9.1999999999999993</v>
      </c>
      <c r="H1355" s="57">
        <f t="shared" si="338"/>
        <v>0.42</v>
      </c>
      <c r="I1355" s="62">
        <f t="shared" si="339"/>
        <v>1.434E-2</v>
      </c>
      <c r="J1355" s="8">
        <f>IF(F1355&lt;Päälaskenta!$D$24,0,Kaksitasouoma_matriisi!F1355-Päälaskenta!$D$24)</f>
        <v>0.33800000000000002</v>
      </c>
      <c r="L1355" s="8">
        <f>IF(F1355&gt;Päälaskenta!D$24,F1355-Päälaskenta!D$24,0)</f>
        <v>0.33800000000000002</v>
      </c>
      <c r="M1355" s="8">
        <f>IF(F1355&gt;Päälaskenta!D$24,(Päälaskenta!C$20+(Päälaskenta!E$20*(Kaksitasouoma_matriisi!F1355-Päälaskenta!D$24)))*(Kaksitasouoma_matriisi!F1355-Päälaskenta!D$24),0)</f>
        <v>1.8613660000000001</v>
      </c>
      <c r="N1355" s="8">
        <f>IF(F1355&gt;Päälaskenta!D$24,(2*SQRT((POWER((F1355-Päälaskenta!D$24),2))+POWER(Päälaskenta!E$20*(F1355-Päälaskenta!D$24),2))+Päälaskenta!C$20),0)</f>
        <v>6.2186763311068303</v>
      </c>
      <c r="O1355" s="8">
        <f t="shared" si="345"/>
        <v>0.29931868148357299</v>
      </c>
      <c r="P1355" s="8">
        <f>IF(Päälaskenta!$C$29,IF(L1355&gt;Päälaskenta!$F$28,Kaksitasouoma_matriisi!AQ1355,Kaksitasouoma_matriisi!AR1355),Päälaskenta!$F$20)</f>
        <v>0.12</v>
      </c>
      <c r="Q1355" s="8">
        <f t="shared" si="346"/>
        <v>6.9407501799361304</v>
      </c>
      <c r="R1355" s="8">
        <f t="shared" si="340"/>
        <v>0.60114558280800501</v>
      </c>
      <c r="S1355" s="8">
        <f t="shared" si="347"/>
        <v>0.32295936576041701</v>
      </c>
      <c r="U1355" s="93">
        <f>IF(F1355&gt;Päälaskenta!D$24,Päälaskenta!H$24+L1355*Päälaskenta!G$24,F1355*Päälaskenta!C$24 + F1355*F1355*Päälaskenta!E$24)</f>
        <v>2.0011999999999999</v>
      </c>
      <c r="V1355" s="8">
        <f>IF(F1355&gt;Päälaskenta!D$24,2*SQRT(POWER(Päälaskenta!D$24,2)+POWER(Päälaskenta!E$24*Päälaskenta!D$24,2))+Päälaskenta!C$24,(2*SQRT((POWER(F1355,2))+POWER(Päälaskenta!E$24*F1355,2))+Päälaskenta!C$24))</f>
        <v>2.9798989873223301</v>
      </c>
      <c r="W1355" s="8">
        <f t="shared" si="348"/>
        <v>0.67156638816077197</v>
      </c>
      <c r="X1355" s="8">
        <f>Päälaskenta!F$24</f>
        <v>7.0000000000000007E-2</v>
      </c>
      <c r="Y1355" s="8">
        <f t="shared" si="349"/>
        <v>21.923930766047299</v>
      </c>
      <c r="Z1355" s="8">
        <f t="shared" si="341"/>
        <v>1.8988544171919901</v>
      </c>
      <c r="AA1355" s="8">
        <f t="shared" si="350"/>
        <v>0.948857893859679</v>
      </c>
      <c r="AC1355" s="8">
        <f t="shared" si="342"/>
        <v>0.103802388499488</v>
      </c>
      <c r="AE1355" s="8">
        <v>1353</v>
      </c>
      <c r="AF1355" s="8">
        <f t="shared" si="336"/>
        <v>28.864680945983402</v>
      </c>
      <c r="AG1355" s="8">
        <f t="shared" si="343"/>
        <v>7.5014720338403701E-3</v>
      </c>
      <c r="AJ1355" s="132">
        <f>IF(Päälaskenta!$F$28&lt;Kaksitasouoma_matriisi!L1355,Päälaskenta!$C$20*Päälaskenta!$F$28,Päälaskenta!$C$20*Kaksitasouoma_matriisi!L1355)</f>
        <v>1.69</v>
      </c>
      <c r="AK1355" s="134">
        <f>SQRT(Päälaskenta!$D$20^2+(Päälaskenta!$D$20/(1/Päälaskenta!$E$20))^2)</f>
        <v>1.8029999999999999</v>
      </c>
      <c r="AL1355" s="134">
        <f>IF(Päälaskenta!$F$28&lt;Kaksitasouoma_matriisi!L1355,AK1355*Päälaskenta!$F$28*COS(ATAN(1/Päälaskenta!$E$20)),AK1355*Kaksitasouoma_matriisi!L1355*COS(ATAN(1/Päälaskenta!$E$20)))</f>
        <v>0.50700000000000001</v>
      </c>
      <c r="AM1355" s="134"/>
      <c r="AN1355" s="134">
        <f t="shared" si="351"/>
        <v>2.1970000000000001</v>
      </c>
      <c r="AO1355" s="8">
        <f t="shared" si="344"/>
        <v>0.568581780538302</v>
      </c>
      <c r="AP1355" s="134">
        <f>Refererenssiarvoja!$B$16*H1355^(1/6)/(Refererenssiarvoja!$B$15^0.5)*(Päälaskenta!$G$28/2)^0.5*(1-AO1355)^(-1.5)</f>
        <v>0.154</v>
      </c>
      <c r="AQ1355" s="8">
        <f>Refererenssiarvoja!$B$16*Kaksitasouoma_matriisi!O1355^(1/6)/(SQRT((2*Refererenssiarvoja!$B$15)/(Päälaskenta!$F$31*Päälaskenta!$G$31*Päälaskenta!$F$28))+SQRT(Refererenssiarvoja!$B$15)/Refererenssiarvoja!$B$17*LN(Kaksitasouoma_matriisi!L1355/Päälaskenta!$F$28))</f>
        <v>-0.75372675584737503</v>
      </c>
      <c r="AR1355" s="8">
        <f>Refererenssiarvoja!$B$16*Kaksitasouoma_matriisi!O1355^(1/6)/(SQRT((2*Refererenssiarvoja!$B$15)/(Päälaskenta!$F$31*Päälaskenta!$G$31*L1355)))</f>
        <v>0.33946720074412301</v>
      </c>
    </row>
    <row r="1356" spans="1:44" x14ac:dyDescent="0.2">
      <c r="A1356" s="8">
        <v>1354</v>
      </c>
      <c r="B1356" s="8">
        <f>IF(Päälaskenta!C$7,Päälaskenta!E$7,Päälaskenta!G$5)</f>
        <v>2.5</v>
      </c>
      <c r="C1356" s="56">
        <v>0.64600000000000002</v>
      </c>
      <c r="D1356" s="93">
        <f t="shared" si="337"/>
        <v>3.87</v>
      </c>
      <c r="E1356" s="8">
        <f>IF(Päälaskenta!$C$26,Kaksitasouoma_matriisi!AP1356,Kaksitasouoma_matriisi!AC1356)</f>
        <v>0.103808734964487</v>
      </c>
      <c r="F1356" s="56">
        <f>IF(D1356&lt;Päälaskenta!H$24,(SQRT(POWER(Päälaskenta!C$24/(2*Päälaskenta!E$24),2)+(D1356/Päälaskenta!E$24))-Päälaskenta!C$24/(2*Päälaskenta!E$24)),IF(D1356=Päälaskenta!H$24,Päälaskenta!D$24,Päälaskenta!D$24+(SQRT(POWER((Päälaskenta!C$20+Päälaskenta!G$24)/(2*Päälaskenta!E$20),2)+((D1356-Päälaskenta!H$24)/Päälaskenta!E$20))-(Päälaskenta!C$20+Päälaskenta!G$24)/(2*Päälaskenta!E$20))))</f>
        <v>1.0389999999999999</v>
      </c>
      <c r="G1356" s="57">
        <f>IF(F1356&gt;Päälaskenta!D$24,(2*SQRT((POWER(Päälaskenta!D$24,2))+POWER(Päälaskenta!E$24*Päälaskenta!D$24,2))+Päälaskenta!C$24)+(2*SQRT((POWER((F1356-Päälaskenta!D$24),2))+POWER(Päälaskenta!E$20*(F1356-Päälaskenta!D$24),2))+Päälaskenta!C$20),(2*SQRT((POWER(F1356,2))+POWER(Päälaskenta!E$24*F1356,2))+Päälaskenta!C$24))</f>
        <v>9.1999999999999993</v>
      </c>
      <c r="H1356" s="57">
        <f t="shared" si="338"/>
        <v>0.42</v>
      </c>
      <c r="I1356" s="62">
        <f t="shared" si="339"/>
        <v>1.4298E-2</v>
      </c>
      <c r="J1356" s="8">
        <f>IF(F1356&lt;Päälaskenta!$D$24,0,Kaksitasouoma_matriisi!F1356-Päälaskenta!$D$24)</f>
        <v>0.33900000000000002</v>
      </c>
      <c r="L1356" s="8">
        <f>IF(F1356&gt;Päälaskenta!D$24,F1356-Päälaskenta!D$24,0)</f>
        <v>0.33900000000000002</v>
      </c>
      <c r="M1356" s="8">
        <f>IF(F1356&gt;Päälaskenta!D$24,(Päälaskenta!C$20+(Päälaskenta!E$20*(Kaksitasouoma_matriisi!F1356-Päälaskenta!D$24)))*(Kaksitasouoma_matriisi!F1356-Päälaskenta!D$24),0)</f>
        <v>1.8673815</v>
      </c>
      <c r="N1356" s="8">
        <f>IF(F1356&gt;Päälaskenta!D$24,(2*SQRT((POWER((F1356-Päälaskenta!D$24),2))+POWER(Päälaskenta!E$20*(F1356-Päälaskenta!D$24),2))+Päälaskenta!C$20),0)</f>
        <v>6.2222818823822896</v>
      </c>
      <c r="O1356" s="8">
        <f t="shared" si="345"/>
        <v>0.30011200638262397</v>
      </c>
      <c r="P1356" s="8">
        <f>IF(Päälaskenta!$C$29,IF(L1356&gt;Päälaskenta!$F$28,Kaksitasouoma_matriisi!AQ1356,Kaksitasouoma_matriisi!AR1356),Päälaskenta!$F$20)</f>
        <v>0.12</v>
      </c>
      <c r="Q1356" s="8">
        <f t="shared" si="346"/>
        <v>6.9754792763265403</v>
      </c>
      <c r="R1356" s="8">
        <f t="shared" si="340"/>
        <v>0.60251349509687102</v>
      </c>
      <c r="S1356" s="8">
        <f t="shared" si="347"/>
        <v>0.32265152840856098</v>
      </c>
      <c r="U1356" s="93">
        <f>IF(F1356&gt;Päälaskenta!D$24,Päälaskenta!H$24+L1356*Päälaskenta!G$24,F1356*Päälaskenta!C$24 + F1356*F1356*Päälaskenta!E$24)</f>
        <v>2.0036</v>
      </c>
      <c r="V1356" s="8">
        <f>IF(F1356&gt;Päälaskenta!D$24,2*SQRT(POWER(Päälaskenta!D$24,2)+POWER(Päälaskenta!E$24*Päälaskenta!D$24,2))+Päälaskenta!C$24,(2*SQRT((POWER(F1356,2))+POWER(Päälaskenta!E$24*F1356,2))+Päälaskenta!C$24))</f>
        <v>2.9798989873223301</v>
      </c>
      <c r="W1356" s="8">
        <f t="shared" si="348"/>
        <v>0.67237178458870805</v>
      </c>
      <c r="X1356" s="8">
        <f>Päälaskenta!F$24</f>
        <v>7.0000000000000007E-2</v>
      </c>
      <c r="Y1356" s="8">
        <f t="shared" si="349"/>
        <v>21.967769850421401</v>
      </c>
      <c r="Z1356" s="8">
        <f t="shared" si="341"/>
        <v>1.89748650490313</v>
      </c>
      <c r="AA1356" s="8">
        <f t="shared" si="350"/>
        <v>0.94703858300216104</v>
      </c>
      <c r="AC1356" s="8">
        <f t="shared" si="342"/>
        <v>0.103808734964487</v>
      </c>
      <c r="AE1356" s="8">
        <v>1354</v>
      </c>
      <c r="AF1356" s="8">
        <f t="shared" si="336"/>
        <v>28.943249126747901</v>
      </c>
      <c r="AG1356" s="8">
        <f t="shared" si="343"/>
        <v>7.4608009219962997E-3</v>
      </c>
      <c r="AJ1356" s="132">
        <f>IF(Päälaskenta!$F$28&lt;Kaksitasouoma_matriisi!L1356,Päälaskenta!$C$20*Päälaskenta!$F$28,Päälaskenta!$C$20*Kaksitasouoma_matriisi!L1356)</f>
        <v>1.6950000000000001</v>
      </c>
      <c r="AK1356" s="134">
        <f>SQRT(Päälaskenta!$D$20^2+(Päälaskenta!$D$20/(1/Päälaskenta!$E$20))^2)</f>
        <v>1.8029999999999999</v>
      </c>
      <c r="AL1356" s="134">
        <f>IF(Päälaskenta!$F$28&lt;Kaksitasouoma_matriisi!L1356,AK1356*Päälaskenta!$F$28*COS(ATAN(1/Päälaskenta!$E$20)),AK1356*Kaksitasouoma_matriisi!L1356*COS(ATAN(1/Päälaskenta!$E$20)))</f>
        <v>0.50900000000000001</v>
      </c>
      <c r="AM1356" s="134"/>
      <c r="AN1356" s="134">
        <f t="shared" si="351"/>
        <v>2.2040000000000002</v>
      </c>
      <c r="AO1356" s="8">
        <f t="shared" si="344"/>
        <v>0.56950904392764901</v>
      </c>
      <c r="AP1356" s="134">
        <f>Refererenssiarvoja!$B$16*H1356^(1/6)/(Refererenssiarvoja!$B$15^0.5)*(Päälaskenta!$G$28/2)^0.5*(1-AO1356)^(-1.5)</f>
        <v>0.155</v>
      </c>
      <c r="AQ1356" s="8">
        <f>Refererenssiarvoja!$B$16*Kaksitasouoma_matriisi!O1356^(1/6)/(SQRT((2*Refererenssiarvoja!$B$15)/(Päälaskenta!$F$31*Päälaskenta!$G$31*Päälaskenta!$F$28))+SQRT(Refererenssiarvoja!$B$15)/Refererenssiarvoja!$B$17*LN(Kaksitasouoma_matriisi!L1356/Päälaskenta!$F$28))</f>
        <v>-0.77048432223736896</v>
      </c>
      <c r="AR1356" s="8">
        <f>Refererenssiarvoja!$B$16*Kaksitasouoma_matriisi!O1356^(1/6)/(SQRT((2*Refererenssiarvoja!$B$15)/(Päälaskenta!$F$31*Päälaskenta!$G$31*L1356)))</f>
        <v>0.34011901235848502</v>
      </c>
    </row>
    <row r="1357" spans="1:44" x14ac:dyDescent="0.2">
      <c r="A1357" s="8">
        <v>1355</v>
      </c>
      <c r="B1357" s="8">
        <f>IF(Päälaskenta!C$7,Päälaskenta!E$7,Päälaskenta!G$5)</f>
        <v>2.5</v>
      </c>
      <c r="C1357" s="56">
        <v>0.64500000000000002</v>
      </c>
      <c r="D1357" s="93">
        <f t="shared" si="337"/>
        <v>3.8759999999999999</v>
      </c>
      <c r="E1357" s="8">
        <f>IF(Päälaskenta!$C$26,Kaksitasouoma_matriisi!AP1357,Kaksitasouoma_matriisi!AC1357)</f>
        <v>0.10381507645815501</v>
      </c>
      <c r="F1357" s="56">
        <f>IF(D1357&lt;Päälaskenta!H$24,(SQRT(POWER(Päälaskenta!C$24/(2*Päälaskenta!E$24),2)+(D1357/Päälaskenta!E$24))-Päälaskenta!C$24/(2*Päälaskenta!E$24)),IF(D1357=Päälaskenta!H$24,Päälaskenta!D$24,Päälaskenta!D$24+(SQRT(POWER((Päälaskenta!C$20+Päälaskenta!G$24)/(2*Päälaskenta!E$20),2)+((D1357-Päälaskenta!H$24)/Päälaskenta!E$20))-(Päälaskenta!C$20+Päälaskenta!G$24)/(2*Päälaskenta!E$20))))</f>
        <v>1.04</v>
      </c>
      <c r="G1357" s="57">
        <f>IF(F1357&gt;Päälaskenta!D$24,(2*SQRT((POWER(Päälaskenta!D$24,2))+POWER(Päälaskenta!E$24*Päälaskenta!D$24,2))+Päälaskenta!C$24)+(2*SQRT((POWER((F1357-Päälaskenta!D$24),2))+POWER(Päälaskenta!E$20*(F1357-Päälaskenta!D$24),2))+Päälaskenta!C$20),(2*SQRT((POWER(F1357,2))+POWER(Päälaskenta!E$24*F1357,2))+Päälaskenta!C$24))</f>
        <v>9.2100000000000009</v>
      </c>
      <c r="H1357" s="57">
        <f t="shared" si="338"/>
        <v>0.42</v>
      </c>
      <c r="I1357" s="62">
        <f t="shared" si="339"/>
        <v>1.4255E-2</v>
      </c>
      <c r="J1357" s="8">
        <f>IF(F1357&lt;Päälaskenta!$D$24,0,Kaksitasouoma_matriisi!F1357-Päälaskenta!$D$24)</f>
        <v>0.34</v>
      </c>
      <c r="L1357" s="8">
        <f>IF(F1357&gt;Päälaskenta!D$24,F1357-Päälaskenta!D$24,0)</f>
        <v>0.34</v>
      </c>
      <c r="M1357" s="8">
        <f>IF(F1357&gt;Päälaskenta!D$24,(Päälaskenta!C$20+(Päälaskenta!E$20*(Kaksitasouoma_matriisi!F1357-Päälaskenta!D$24)))*(Kaksitasouoma_matriisi!F1357-Päälaskenta!D$24),0)</f>
        <v>1.8734</v>
      </c>
      <c r="N1357" s="8">
        <f>IF(F1357&gt;Päälaskenta!D$24,(2*SQRT((POWER((F1357-Päälaskenta!D$24),2))+POWER(Päälaskenta!E$20*(F1357-Päälaskenta!D$24),2))+Päälaskenta!C$20),0)</f>
        <v>6.2258874336577597</v>
      </c>
      <c r="O1357" s="8">
        <f t="shared" si="345"/>
        <v>0.30090489427615003</v>
      </c>
      <c r="P1357" s="8">
        <f>IF(Päälaskenta!$C$29,IF(L1357&gt;Päälaskenta!$F$28,Kaksitasouoma_matriisi!AQ1357,Kaksitasouoma_matriisi!AR1357),Päälaskenta!$F$20)</f>
        <v>0.12</v>
      </c>
      <c r="Q1357" s="8">
        <f t="shared" si="346"/>
        <v>7.0102811786026296</v>
      </c>
      <c r="R1357" s="8">
        <f t="shared" si="340"/>
        <v>0.60387802892460396</v>
      </c>
      <c r="S1357" s="8">
        <f t="shared" si="347"/>
        <v>0.32234334841710499</v>
      </c>
      <c r="U1357" s="93">
        <f>IF(F1357&gt;Päälaskenta!D$24,Päälaskenta!H$24+L1357*Päälaskenta!G$24,F1357*Päälaskenta!C$24 + F1357*F1357*Päälaskenta!E$24)</f>
        <v>2.0059999999999998</v>
      </c>
      <c r="V1357" s="8">
        <f>IF(F1357&gt;Päälaskenta!D$24,2*SQRT(POWER(Päälaskenta!D$24,2)+POWER(Päälaskenta!E$24*Päälaskenta!D$24,2))+Päälaskenta!C$24,(2*SQRT((POWER(F1357,2))+POWER(Päälaskenta!E$24*F1357,2))+Päälaskenta!C$24))</f>
        <v>2.9798989873223301</v>
      </c>
      <c r="W1357" s="8">
        <f t="shared" si="348"/>
        <v>0.67317718101664403</v>
      </c>
      <c r="X1357" s="8">
        <f>Päälaskenta!F$24</f>
        <v>7.0000000000000007E-2</v>
      </c>
      <c r="Y1357" s="8">
        <f t="shared" si="349"/>
        <v>22.011643957035499</v>
      </c>
      <c r="Z1357" s="8">
        <f t="shared" si="341"/>
        <v>1.8961219710754</v>
      </c>
      <c r="AA1357" s="8">
        <f t="shared" si="350"/>
        <v>0.94522530960887396</v>
      </c>
      <c r="AC1357" s="8">
        <f t="shared" si="342"/>
        <v>0.10381507645815501</v>
      </c>
      <c r="AE1357" s="8">
        <v>1355</v>
      </c>
      <c r="AF1357" s="8">
        <f t="shared" si="336"/>
        <v>29.021925135638099</v>
      </c>
      <c r="AG1357" s="8">
        <f t="shared" si="343"/>
        <v>7.4204045387842102E-3</v>
      </c>
      <c r="AJ1357" s="132">
        <f>IF(Päälaskenta!$F$28&lt;Kaksitasouoma_matriisi!L1357,Päälaskenta!$C$20*Päälaskenta!$F$28,Päälaskenta!$C$20*Kaksitasouoma_matriisi!L1357)</f>
        <v>1.7</v>
      </c>
      <c r="AK1357" s="134">
        <f>SQRT(Päälaskenta!$D$20^2+(Päälaskenta!$D$20/(1/Päälaskenta!$E$20))^2)</f>
        <v>1.8029999999999999</v>
      </c>
      <c r="AL1357" s="134">
        <f>IF(Päälaskenta!$F$28&lt;Kaksitasouoma_matriisi!L1357,AK1357*Päälaskenta!$F$28*COS(ATAN(1/Päälaskenta!$E$20)),AK1357*Kaksitasouoma_matriisi!L1357*COS(ATAN(1/Päälaskenta!$E$20)))</f>
        <v>0.51</v>
      </c>
      <c r="AM1357" s="134"/>
      <c r="AN1357" s="134">
        <f t="shared" si="351"/>
        <v>2.21</v>
      </c>
      <c r="AO1357" s="8">
        <f t="shared" si="344"/>
        <v>0.570175438596491</v>
      </c>
      <c r="AP1357" s="134">
        <f>Refererenssiarvoja!$B$16*H1357^(1/6)/(Refererenssiarvoja!$B$15^0.5)*(Päälaskenta!$G$28/2)^0.5*(1-AO1357)^(-1.5)</f>
        <v>0.155</v>
      </c>
      <c r="AQ1357" s="8">
        <f>Refererenssiarvoja!$B$16*Kaksitasouoma_matriisi!O1357^(1/6)/(SQRT((2*Refererenssiarvoja!$B$15)/(Päälaskenta!$F$31*Päälaskenta!$G$31*Päälaskenta!$F$28))+SQRT(Refererenssiarvoja!$B$15)/Refererenssiarvoja!$B$17*LN(Kaksitasouoma_matriisi!L1357/Päälaskenta!$F$28))</f>
        <v>-0.78793553935921801</v>
      </c>
      <c r="AR1357" s="8">
        <f>Refererenssiarvoja!$B$16*Kaksitasouoma_matriisi!O1357^(1/6)/(SQRT((2*Refererenssiarvoja!$B$15)/(Päälaskenta!$F$31*Päälaskenta!$G$31*L1357)))</f>
        <v>0.34077011352515502</v>
      </c>
    </row>
    <row r="1358" spans="1:44" x14ac:dyDescent="0.2">
      <c r="A1358" s="8">
        <v>1356</v>
      </c>
      <c r="B1358" s="8">
        <f>IF(Päälaskenta!C$7,Päälaskenta!E$7,Päälaskenta!G$5)</f>
        <v>2.5</v>
      </c>
      <c r="C1358" s="56">
        <v>0.64400000000000002</v>
      </c>
      <c r="D1358" s="93">
        <f t="shared" si="337"/>
        <v>3.8820000000000001</v>
      </c>
      <c r="E1358" s="8">
        <f>IF(Päälaskenta!$C$26,Kaksitasouoma_matriisi!AP1358,Kaksitasouoma_matriisi!AC1358)</f>
        <v>0.10381507645815501</v>
      </c>
      <c r="F1358" s="56">
        <f>IF(D1358&lt;Päälaskenta!H$24,(SQRT(POWER(Päälaskenta!C$24/(2*Päälaskenta!E$24),2)+(D1358/Päälaskenta!E$24))-Päälaskenta!C$24/(2*Päälaskenta!E$24)),IF(D1358=Päälaskenta!H$24,Päälaskenta!D$24,Päälaskenta!D$24+(SQRT(POWER((Päälaskenta!C$20+Päälaskenta!G$24)/(2*Päälaskenta!E$20),2)+((D1358-Päälaskenta!H$24)/Päälaskenta!E$20))-(Päälaskenta!C$20+Päälaskenta!G$24)/(2*Päälaskenta!E$20))))</f>
        <v>1.04</v>
      </c>
      <c r="G1358" s="57">
        <f>IF(F1358&gt;Päälaskenta!D$24,(2*SQRT((POWER(Päälaskenta!D$24,2))+POWER(Päälaskenta!E$24*Päälaskenta!D$24,2))+Päälaskenta!C$24)+(2*SQRT((POWER((F1358-Päälaskenta!D$24),2))+POWER(Päälaskenta!E$20*(F1358-Päälaskenta!D$24),2))+Päälaskenta!C$20),(2*SQRT((POWER(F1358,2))+POWER(Päälaskenta!E$24*F1358,2))+Päälaskenta!C$24))</f>
        <v>9.2100000000000009</v>
      </c>
      <c r="H1358" s="57">
        <f t="shared" si="338"/>
        <v>0.42</v>
      </c>
      <c r="I1358" s="62">
        <f t="shared" si="339"/>
        <v>1.4211E-2</v>
      </c>
      <c r="J1358" s="8">
        <f>IF(F1358&lt;Päälaskenta!$D$24,0,Kaksitasouoma_matriisi!F1358-Päälaskenta!$D$24)</f>
        <v>0.34</v>
      </c>
      <c r="L1358" s="8">
        <f>IF(F1358&gt;Päälaskenta!D$24,F1358-Päälaskenta!D$24,0)</f>
        <v>0.34</v>
      </c>
      <c r="M1358" s="8">
        <f>IF(F1358&gt;Päälaskenta!D$24,(Päälaskenta!C$20+(Päälaskenta!E$20*(Kaksitasouoma_matriisi!F1358-Päälaskenta!D$24)))*(Kaksitasouoma_matriisi!F1358-Päälaskenta!D$24),0)</f>
        <v>1.8734</v>
      </c>
      <c r="N1358" s="8">
        <f>IF(F1358&gt;Päälaskenta!D$24,(2*SQRT((POWER((F1358-Päälaskenta!D$24),2))+POWER(Päälaskenta!E$20*(F1358-Päälaskenta!D$24),2))+Päälaskenta!C$20),0)</f>
        <v>6.2258874336577597</v>
      </c>
      <c r="O1358" s="8">
        <f t="shared" si="345"/>
        <v>0.30090489427615003</v>
      </c>
      <c r="P1358" s="8">
        <f>IF(Päälaskenta!$C$29,IF(L1358&gt;Päälaskenta!$F$28,Kaksitasouoma_matriisi!AQ1358,Kaksitasouoma_matriisi!AR1358),Päälaskenta!$F$20)</f>
        <v>0.12</v>
      </c>
      <c r="Q1358" s="8">
        <f t="shared" si="346"/>
        <v>7.0102811786026296</v>
      </c>
      <c r="R1358" s="8">
        <f t="shared" si="340"/>
        <v>0.60387802892460396</v>
      </c>
      <c r="S1358" s="8">
        <f t="shared" si="347"/>
        <v>0.32234334841710499</v>
      </c>
      <c r="U1358" s="93">
        <f>IF(F1358&gt;Päälaskenta!D$24,Päälaskenta!H$24+L1358*Päälaskenta!G$24,F1358*Päälaskenta!C$24 + F1358*F1358*Päälaskenta!E$24)</f>
        <v>2.0059999999999998</v>
      </c>
      <c r="V1358" s="8">
        <f>IF(F1358&gt;Päälaskenta!D$24,2*SQRT(POWER(Päälaskenta!D$24,2)+POWER(Päälaskenta!E$24*Päälaskenta!D$24,2))+Päälaskenta!C$24,(2*SQRT((POWER(F1358,2))+POWER(Päälaskenta!E$24*F1358,2))+Päälaskenta!C$24))</f>
        <v>2.9798989873223301</v>
      </c>
      <c r="W1358" s="8">
        <f t="shared" si="348"/>
        <v>0.67317718101664403</v>
      </c>
      <c r="X1358" s="8">
        <f>Päälaskenta!F$24</f>
        <v>7.0000000000000007E-2</v>
      </c>
      <c r="Y1358" s="8">
        <f t="shared" si="349"/>
        <v>22.011643957035499</v>
      </c>
      <c r="Z1358" s="8">
        <f t="shared" si="341"/>
        <v>1.8961219710754</v>
      </c>
      <c r="AA1358" s="8">
        <f t="shared" si="350"/>
        <v>0.94522530960887396</v>
      </c>
      <c r="AC1358" s="8">
        <f t="shared" si="342"/>
        <v>0.10381507645815501</v>
      </c>
      <c r="AE1358" s="8">
        <v>1356</v>
      </c>
      <c r="AF1358" s="8">
        <f t="shared" si="336"/>
        <v>29.021925135638099</v>
      </c>
      <c r="AG1358" s="8">
        <f t="shared" si="343"/>
        <v>7.4204045387842102E-3</v>
      </c>
      <c r="AJ1358" s="132">
        <f>IF(Päälaskenta!$F$28&lt;Kaksitasouoma_matriisi!L1358,Päälaskenta!$C$20*Päälaskenta!$F$28,Päälaskenta!$C$20*Kaksitasouoma_matriisi!L1358)</f>
        <v>1.7</v>
      </c>
      <c r="AK1358" s="134">
        <f>SQRT(Päälaskenta!$D$20^2+(Päälaskenta!$D$20/(1/Päälaskenta!$E$20))^2)</f>
        <v>1.8029999999999999</v>
      </c>
      <c r="AL1358" s="134">
        <f>IF(Päälaskenta!$F$28&lt;Kaksitasouoma_matriisi!L1358,AK1358*Päälaskenta!$F$28*COS(ATAN(1/Päälaskenta!$E$20)),AK1358*Kaksitasouoma_matriisi!L1358*COS(ATAN(1/Päälaskenta!$E$20)))</f>
        <v>0.51</v>
      </c>
      <c r="AM1358" s="134"/>
      <c r="AN1358" s="134">
        <f t="shared" si="351"/>
        <v>2.21</v>
      </c>
      <c r="AO1358" s="8">
        <f t="shared" si="344"/>
        <v>0.56929417825862905</v>
      </c>
      <c r="AP1358" s="134">
        <f>Refererenssiarvoja!$B$16*H1358^(1/6)/(Refererenssiarvoja!$B$15^0.5)*(Päälaskenta!$G$28/2)^0.5*(1-AO1358)^(-1.5)</f>
        <v>0.155</v>
      </c>
      <c r="AQ1358" s="8">
        <f>Refererenssiarvoja!$B$16*Kaksitasouoma_matriisi!O1358^(1/6)/(SQRT((2*Refererenssiarvoja!$B$15)/(Päälaskenta!$F$31*Päälaskenta!$G$31*Päälaskenta!$F$28))+SQRT(Refererenssiarvoja!$B$15)/Refererenssiarvoja!$B$17*LN(Kaksitasouoma_matriisi!L1358/Päälaskenta!$F$28))</f>
        <v>-0.78793553935921801</v>
      </c>
      <c r="AR1358" s="8">
        <f>Refererenssiarvoja!$B$16*Kaksitasouoma_matriisi!O1358^(1/6)/(SQRT((2*Refererenssiarvoja!$B$15)/(Päälaskenta!$F$31*Päälaskenta!$G$31*L1358)))</f>
        <v>0.34077011352515502</v>
      </c>
    </row>
    <row r="1359" spans="1:44" x14ac:dyDescent="0.2">
      <c r="A1359" s="8">
        <v>1357</v>
      </c>
      <c r="B1359" s="8">
        <f>IF(Päälaskenta!C$7,Päälaskenta!E$7,Päälaskenta!G$5)</f>
        <v>2.5</v>
      </c>
      <c r="C1359" s="56">
        <v>0.64300000000000002</v>
      </c>
      <c r="D1359" s="93">
        <f t="shared" si="337"/>
        <v>3.8879999999999999</v>
      </c>
      <c r="E1359" s="8">
        <f>IF(Päälaskenta!$C$26,Kaksitasouoma_matriisi!AP1359,Kaksitasouoma_matriisi!AC1359)</f>
        <v>0.103821412986332</v>
      </c>
      <c r="F1359" s="56">
        <f>IF(D1359&lt;Päälaskenta!H$24,(SQRT(POWER(Päälaskenta!C$24/(2*Päälaskenta!E$24),2)+(D1359/Päälaskenta!E$24))-Päälaskenta!C$24/(2*Päälaskenta!E$24)),IF(D1359=Päälaskenta!H$24,Päälaskenta!D$24,Päälaskenta!D$24+(SQRT(POWER((Päälaskenta!C$20+Päälaskenta!G$24)/(2*Päälaskenta!E$20),2)+((D1359-Päälaskenta!H$24)/Päälaskenta!E$20))-(Päälaskenta!C$20+Päälaskenta!G$24)/(2*Päälaskenta!E$20))))</f>
        <v>1.0409999999999999</v>
      </c>
      <c r="G1359" s="57">
        <f>IF(F1359&gt;Päälaskenta!D$24,(2*SQRT((POWER(Päälaskenta!D$24,2))+POWER(Päälaskenta!E$24*Päälaskenta!D$24,2))+Päälaskenta!C$24)+(2*SQRT((POWER((F1359-Päälaskenta!D$24),2))+POWER(Päälaskenta!E$20*(F1359-Päälaskenta!D$24),2))+Päälaskenta!C$20),(2*SQRT((POWER(F1359,2))+POWER(Päälaskenta!E$24*F1359,2))+Päälaskenta!C$24))</f>
        <v>9.2100000000000009</v>
      </c>
      <c r="H1359" s="57">
        <f t="shared" si="338"/>
        <v>0.42</v>
      </c>
      <c r="I1359" s="62">
        <f t="shared" si="339"/>
        <v>1.4168999999999999E-2</v>
      </c>
      <c r="J1359" s="8">
        <f>IF(F1359&lt;Päälaskenta!$D$24,0,Kaksitasouoma_matriisi!F1359-Päälaskenta!$D$24)</f>
        <v>0.34100000000000003</v>
      </c>
      <c r="L1359" s="8">
        <f>IF(F1359&gt;Päälaskenta!D$24,F1359-Päälaskenta!D$24,0)</f>
        <v>0.34100000000000003</v>
      </c>
      <c r="M1359" s="8">
        <f>IF(F1359&gt;Päälaskenta!D$24,(Päälaskenta!C$20+(Päälaskenta!E$20*(Kaksitasouoma_matriisi!F1359-Päälaskenta!D$24)))*(Kaksitasouoma_matriisi!F1359-Päälaskenta!D$24),0)</f>
        <v>1.8794215000000001</v>
      </c>
      <c r="N1359" s="8">
        <f>IF(F1359&gt;Päälaskenta!D$24,(2*SQRT((POWER((F1359-Päälaskenta!D$24),2))+POWER(Päälaskenta!E$20*(F1359-Päälaskenta!D$24),2))+Päälaskenta!C$20),0)</f>
        <v>6.2294929849332199</v>
      </c>
      <c r="O1359" s="8">
        <f t="shared" si="345"/>
        <v>0.301697345922952</v>
      </c>
      <c r="P1359" s="8">
        <f>IF(Päälaskenta!$C$29,IF(L1359&gt;Päälaskenta!$F$28,Kaksitasouoma_matriisi!AQ1359,Kaksitasouoma_matriisi!AR1359),Päälaskenta!$F$20)</f>
        <v>0.12</v>
      </c>
      <c r="Q1359" s="8">
        <f t="shared" si="346"/>
        <v>7.0451558438345998</v>
      </c>
      <c r="R1359" s="8">
        <f t="shared" si="340"/>
        <v>0.60523919402021298</v>
      </c>
      <c r="S1359" s="8">
        <f t="shared" si="347"/>
        <v>0.32203483573015002</v>
      </c>
      <c r="U1359" s="93">
        <f>IF(F1359&gt;Päälaskenta!D$24,Päälaskenta!H$24+L1359*Päälaskenta!G$24,F1359*Päälaskenta!C$24 + F1359*F1359*Päälaskenta!E$24)</f>
        <v>2.0084</v>
      </c>
      <c r="V1359" s="8">
        <f>IF(F1359&gt;Päälaskenta!D$24,2*SQRT(POWER(Päälaskenta!D$24,2)+POWER(Päälaskenta!E$24*Päälaskenta!D$24,2))+Päälaskenta!C$24,(2*SQRT((POWER(F1359,2))+POWER(Päälaskenta!E$24*F1359,2))+Päälaskenta!C$24))</f>
        <v>2.9798989873223301</v>
      </c>
      <c r="W1359" s="8">
        <f t="shared" si="348"/>
        <v>0.67398257744458101</v>
      </c>
      <c r="X1359" s="8">
        <f>Päälaskenta!F$24</f>
        <v>7.0000000000000007E-2</v>
      </c>
      <c r="Y1359" s="8">
        <f t="shared" si="349"/>
        <v>22.055553071917299</v>
      </c>
      <c r="Z1359" s="8">
        <f t="shared" si="341"/>
        <v>1.89476080597979</v>
      </c>
      <c r="AA1359" s="8">
        <f t="shared" si="350"/>
        <v>0.94341804719168998</v>
      </c>
      <c r="AC1359" s="8">
        <f t="shared" si="342"/>
        <v>0.103821412986332</v>
      </c>
      <c r="AE1359" s="8">
        <v>1357</v>
      </c>
      <c r="AF1359" s="8">
        <f t="shared" si="336"/>
        <v>29.100708915751898</v>
      </c>
      <c r="AG1359" s="8">
        <f t="shared" si="343"/>
        <v>7.3802806934870398E-3</v>
      </c>
      <c r="AJ1359" s="132">
        <f>IF(Päälaskenta!$F$28&lt;Kaksitasouoma_matriisi!L1359,Päälaskenta!$C$20*Päälaskenta!$F$28,Päälaskenta!$C$20*Kaksitasouoma_matriisi!L1359)</f>
        <v>1.7050000000000001</v>
      </c>
      <c r="AK1359" s="134">
        <f>SQRT(Päälaskenta!$D$20^2+(Päälaskenta!$D$20/(1/Päälaskenta!$E$20))^2)</f>
        <v>1.8029999999999999</v>
      </c>
      <c r="AL1359" s="134">
        <f>IF(Päälaskenta!$F$28&lt;Kaksitasouoma_matriisi!L1359,AK1359*Päälaskenta!$F$28*COS(ATAN(1/Päälaskenta!$E$20)),AK1359*Kaksitasouoma_matriisi!L1359*COS(ATAN(1/Päälaskenta!$E$20)))</f>
        <v>0.51200000000000001</v>
      </c>
      <c r="AM1359" s="134"/>
      <c r="AN1359" s="134">
        <f t="shared" si="351"/>
        <v>2.2170000000000001</v>
      </c>
      <c r="AO1359" s="8">
        <f t="shared" si="344"/>
        <v>0.57021604938271597</v>
      </c>
      <c r="AP1359" s="134">
        <f>Refererenssiarvoja!$B$16*H1359^(1/6)/(Refererenssiarvoja!$B$15^0.5)*(Päälaskenta!$G$28/2)^0.5*(1-AO1359)^(-1.5)</f>
        <v>0.155</v>
      </c>
      <c r="AQ1359" s="8">
        <f>Refererenssiarvoja!$B$16*Kaksitasouoma_matriisi!O1359^(1/6)/(SQRT((2*Refererenssiarvoja!$B$15)/(Päälaskenta!$F$31*Päälaskenta!$G$31*Päälaskenta!$F$28))+SQRT(Refererenssiarvoja!$B$15)/Refererenssiarvoja!$B$17*LN(Kaksitasouoma_matriisi!L1359/Päälaskenta!$F$28))</f>
        <v>-0.80612446187077502</v>
      </c>
      <c r="AR1359" s="8">
        <f>Refererenssiarvoja!$B$16*Kaksitasouoma_matriisi!O1359^(1/6)/(SQRT((2*Refererenssiarvoja!$B$15)/(Päälaskenta!$F$31*Päälaskenta!$G$31*L1359)))</f>
        <v>0.34142050699329002</v>
      </c>
    </row>
    <row r="1360" spans="1:44" x14ac:dyDescent="0.2">
      <c r="A1360" s="8">
        <v>1358</v>
      </c>
      <c r="B1360" s="8">
        <f>IF(Päälaskenta!C$7,Päälaskenta!E$7,Päälaskenta!G$5)</f>
        <v>2.5</v>
      </c>
      <c r="C1360" s="56">
        <v>0.64200000000000002</v>
      </c>
      <c r="D1360" s="93">
        <f t="shared" si="337"/>
        <v>3.8940999999999999</v>
      </c>
      <c r="E1360" s="8">
        <f>IF(Päälaskenta!$C$26,Kaksitasouoma_matriisi!AP1360,Kaksitasouoma_matriisi!AC1360)</f>
        <v>0.103827744554846</v>
      </c>
      <c r="F1360" s="56">
        <f>IF(D1360&lt;Päälaskenta!H$24,(SQRT(POWER(Päälaskenta!C$24/(2*Päälaskenta!E$24),2)+(D1360/Päälaskenta!E$24))-Päälaskenta!C$24/(2*Päälaskenta!E$24)),IF(D1360=Päälaskenta!H$24,Päälaskenta!D$24,Päälaskenta!D$24+(SQRT(POWER((Päälaskenta!C$20+Päälaskenta!G$24)/(2*Päälaskenta!E$20),2)+((D1360-Päälaskenta!H$24)/Päälaskenta!E$20))-(Päälaskenta!C$20+Päälaskenta!G$24)/(2*Päälaskenta!E$20))))</f>
        <v>1.042</v>
      </c>
      <c r="G1360" s="57">
        <f>IF(F1360&gt;Päälaskenta!D$24,(2*SQRT((POWER(Päälaskenta!D$24,2))+POWER(Päälaskenta!E$24*Päälaskenta!D$24,2))+Päälaskenta!C$24)+(2*SQRT((POWER((F1360-Päälaskenta!D$24),2))+POWER(Päälaskenta!E$20*(F1360-Päälaskenta!D$24),2))+Päälaskenta!C$20),(2*SQRT((POWER(F1360,2))+POWER(Päälaskenta!E$24*F1360,2))+Päälaskenta!C$24))</f>
        <v>9.2100000000000009</v>
      </c>
      <c r="H1360" s="57">
        <f t="shared" si="338"/>
        <v>0.42</v>
      </c>
      <c r="I1360" s="62">
        <f t="shared" si="339"/>
        <v>1.4126E-2</v>
      </c>
      <c r="J1360" s="8">
        <f>IF(F1360&lt;Päälaskenta!$D$24,0,Kaksitasouoma_matriisi!F1360-Päälaskenta!$D$24)</f>
        <v>0.34200000000000003</v>
      </c>
      <c r="L1360" s="8">
        <f>IF(F1360&gt;Päälaskenta!D$24,F1360-Päälaskenta!D$24,0)</f>
        <v>0.34200000000000003</v>
      </c>
      <c r="M1360" s="8">
        <f>IF(F1360&gt;Päälaskenta!D$24,(Päälaskenta!C$20+(Päälaskenta!E$20*(Kaksitasouoma_matriisi!F1360-Päälaskenta!D$24)))*(Kaksitasouoma_matriisi!F1360-Päälaskenta!D$24),0)</f>
        <v>1.885446</v>
      </c>
      <c r="N1360" s="8">
        <f>IF(F1360&gt;Päälaskenta!D$24,(2*SQRT((POWER((F1360-Päälaskenta!D$24),2))+POWER(Päälaskenta!E$20*(F1360-Päälaskenta!D$24),2))+Päälaskenta!C$20),0)</f>
        <v>6.2330985362086802</v>
      </c>
      <c r="O1360" s="8">
        <f t="shared" si="345"/>
        <v>0.30248936208007299</v>
      </c>
      <c r="P1360" s="8">
        <f>IF(Päälaskenta!$C$29,IF(L1360&gt;Päälaskenta!$F$28,Kaksitasouoma_matriisi!AQ1360,Kaksitasouoma_matriisi!AR1360),Päälaskenta!$F$20)</f>
        <v>0.12</v>
      </c>
      <c r="Q1360" s="8">
        <f t="shared" si="346"/>
        <v>7.0801032293552302</v>
      </c>
      <c r="R1360" s="8">
        <f t="shared" si="340"/>
        <v>0.60659700010957396</v>
      </c>
      <c r="S1360" s="8">
        <f t="shared" si="347"/>
        <v>0.32172600016631298</v>
      </c>
      <c r="U1360" s="93">
        <f>IF(F1360&gt;Päälaskenta!D$24,Päälaskenta!H$24+L1360*Päälaskenta!G$24,F1360*Päälaskenta!C$24 + F1360*F1360*Päälaskenta!E$24)</f>
        <v>2.0108000000000001</v>
      </c>
      <c r="V1360" s="8">
        <f>IF(F1360&gt;Päälaskenta!D$24,2*SQRT(POWER(Päälaskenta!D$24,2)+POWER(Päälaskenta!E$24*Päälaskenta!D$24,2))+Päälaskenta!C$24,(2*SQRT((POWER(F1360,2))+POWER(Päälaskenta!E$24*F1360,2))+Päälaskenta!C$24))</f>
        <v>2.9798989873223301</v>
      </c>
      <c r="W1360" s="8">
        <f t="shared" si="348"/>
        <v>0.67478797387251699</v>
      </c>
      <c r="X1360" s="8">
        <f>Päälaskenta!F$24</f>
        <v>7.0000000000000007E-2</v>
      </c>
      <c r="Y1360" s="8">
        <f t="shared" si="349"/>
        <v>22.099497181116199</v>
      </c>
      <c r="Z1360" s="8">
        <f t="shared" si="341"/>
        <v>1.89340299989043</v>
      </c>
      <c r="AA1360" s="8">
        <f t="shared" si="350"/>
        <v>0.94161676939050598</v>
      </c>
      <c r="AC1360" s="8">
        <f t="shared" si="342"/>
        <v>0.103827744554846</v>
      </c>
      <c r="AE1360" s="8">
        <v>1358</v>
      </c>
      <c r="AF1360" s="8">
        <f t="shared" si="336"/>
        <v>29.179600410471402</v>
      </c>
      <c r="AG1360" s="8">
        <f t="shared" si="343"/>
        <v>7.3404272151629396E-3</v>
      </c>
      <c r="AJ1360" s="132">
        <f>IF(Päälaskenta!$F$28&lt;Kaksitasouoma_matriisi!L1360,Päälaskenta!$C$20*Päälaskenta!$F$28,Päälaskenta!$C$20*Kaksitasouoma_matriisi!L1360)</f>
        <v>1.71</v>
      </c>
      <c r="AK1360" s="134">
        <f>SQRT(Päälaskenta!$D$20^2+(Päälaskenta!$D$20/(1/Päälaskenta!$E$20))^2)</f>
        <v>1.8029999999999999</v>
      </c>
      <c r="AL1360" s="134">
        <f>IF(Päälaskenta!$F$28&lt;Kaksitasouoma_matriisi!L1360,AK1360*Päälaskenta!$F$28*COS(ATAN(1/Päälaskenta!$E$20)),AK1360*Kaksitasouoma_matriisi!L1360*COS(ATAN(1/Päälaskenta!$E$20)))</f>
        <v>0.51300000000000001</v>
      </c>
      <c r="AM1360" s="134"/>
      <c r="AN1360" s="134">
        <f t="shared" si="351"/>
        <v>2.2229999999999999</v>
      </c>
      <c r="AO1360" s="8">
        <f t="shared" si="344"/>
        <v>0.57086361418556297</v>
      </c>
      <c r="AP1360" s="134">
        <f>Refererenssiarvoja!$B$16*H1360^(1/6)/(Refererenssiarvoja!$B$15^0.5)*(Päälaskenta!$G$28/2)^0.5*(1-AO1360)^(-1.5)</f>
        <v>0.155</v>
      </c>
      <c r="AQ1360" s="8">
        <f>Refererenssiarvoja!$B$16*Kaksitasouoma_matriisi!O1360^(1/6)/(SQRT((2*Refererenssiarvoja!$B$15)/(Päälaskenta!$F$31*Päälaskenta!$G$31*Päälaskenta!$F$28))+SQRT(Refererenssiarvoja!$B$15)/Refererenssiarvoja!$B$17*LN(Kaksitasouoma_matriisi!L1360/Päälaskenta!$F$28))</f>
        <v>-0.82509895528102895</v>
      </c>
      <c r="AR1360" s="8">
        <f>Refererenssiarvoja!$B$16*Kaksitasouoma_matriisi!O1360^(1/6)/(SQRT((2*Refererenssiarvoja!$B$15)/(Päälaskenta!$F$31*Päälaskenta!$G$31*L1360)))</f>
        <v>0.34207019549358197</v>
      </c>
    </row>
    <row r="1361" spans="1:44" x14ac:dyDescent="0.2">
      <c r="A1361" s="8">
        <v>1359</v>
      </c>
      <c r="B1361" s="8">
        <f>IF(Päälaskenta!C$7,Päälaskenta!E$7,Päälaskenta!G$5)</f>
        <v>2.5</v>
      </c>
      <c r="C1361" s="56">
        <v>0.64100000000000001</v>
      </c>
      <c r="D1361" s="93">
        <f t="shared" si="337"/>
        <v>3.9001999999999999</v>
      </c>
      <c r="E1361" s="8">
        <f>IF(Päälaskenta!$C$26,Kaksitasouoma_matriisi!AP1361,Kaksitasouoma_matriisi!AC1361)</f>
        <v>0.103827744554846</v>
      </c>
      <c r="F1361" s="56">
        <f>IF(D1361&lt;Päälaskenta!H$24,(SQRT(POWER(Päälaskenta!C$24/(2*Päälaskenta!E$24),2)+(D1361/Päälaskenta!E$24))-Päälaskenta!C$24/(2*Päälaskenta!E$24)),IF(D1361=Päälaskenta!H$24,Päälaskenta!D$24,Päälaskenta!D$24+(SQRT(POWER((Päälaskenta!C$20+Päälaskenta!G$24)/(2*Päälaskenta!E$20),2)+((D1361-Päälaskenta!H$24)/Päälaskenta!E$20))-(Päälaskenta!C$20+Päälaskenta!G$24)/(2*Päälaskenta!E$20))))</f>
        <v>1.042</v>
      </c>
      <c r="G1361" s="57">
        <f>IF(F1361&gt;Päälaskenta!D$24,(2*SQRT((POWER(Päälaskenta!D$24,2))+POWER(Päälaskenta!E$24*Päälaskenta!D$24,2))+Päälaskenta!C$24)+(2*SQRT((POWER((F1361-Päälaskenta!D$24),2))+POWER(Päälaskenta!E$20*(F1361-Päälaskenta!D$24),2))+Päälaskenta!C$20),(2*SQRT((POWER(F1361,2))+POWER(Päälaskenta!E$24*F1361,2))+Päälaskenta!C$24))</f>
        <v>9.2100000000000009</v>
      </c>
      <c r="H1361" s="57">
        <f t="shared" si="338"/>
        <v>0.42</v>
      </c>
      <c r="I1361" s="62">
        <f t="shared" si="339"/>
        <v>1.4082000000000001E-2</v>
      </c>
      <c r="J1361" s="8">
        <f>IF(F1361&lt;Päälaskenta!$D$24,0,Kaksitasouoma_matriisi!F1361-Päälaskenta!$D$24)</f>
        <v>0.34200000000000003</v>
      </c>
      <c r="L1361" s="8">
        <f>IF(F1361&gt;Päälaskenta!D$24,F1361-Päälaskenta!D$24,0)</f>
        <v>0.34200000000000003</v>
      </c>
      <c r="M1361" s="8">
        <f>IF(F1361&gt;Päälaskenta!D$24,(Päälaskenta!C$20+(Päälaskenta!E$20*(Kaksitasouoma_matriisi!F1361-Päälaskenta!D$24)))*(Kaksitasouoma_matriisi!F1361-Päälaskenta!D$24),0)</f>
        <v>1.885446</v>
      </c>
      <c r="N1361" s="8">
        <f>IF(F1361&gt;Päälaskenta!D$24,(2*SQRT((POWER((F1361-Päälaskenta!D$24),2))+POWER(Päälaskenta!E$20*(F1361-Päälaskenta!D$24),2))+Päälaskenta!C$20),0)</f>
        <v>6.2330985362086802</v>
      </c>
      <c r="O1361" s="8">
        <f t="shared" si="345"/>
        <v>0.30248936208007299</v>
      </c>
      <c r="P1361" s="8">
        <f>IF(Päälaskenta!$C$29,IF(L1361&gt;Päälaskenta!$F$28,Kaksitasouoma_matriisi!AQ1361,Kaksitasouoma_matriisi!AR1361),Päälaskenta!$F$20)</f>
        <v>0.12</v>
      </c>
      <c r="Q1361" s="8">
        <f t="shared" si="346"/>
        <v>7.0801032293552302</v>
      </c>
      <c r="R1361" s="8">
        <f t="shared" si="340"/>
        <v>0.60659700010957396</v>
      </c>
      <c r="S1361" s="8">
        <f t="shared" si="347"/>
        <v>0.32172600016631298</v>
      </c>
      <c r="U1361" s="93">
        <f>IF(F1361&gt;Päälaskenta!D$24,Päälaskenta!H$24+L1361*Päälaskenta!G$24,F1361*Päälaskenta!C$24 + F1361*F1361*Päälaskenta!E$24)</f>
        <v>2.0108000000000001</v>
      </c>
      <c r="V1361" s="8">
        <f>IF(F1361&gt;Päälaskenta!D$24,2*SQRT(POWER(Päälaskenta!D$24,2)+POWER(Päälaskenta!E$24*Päälaskenta!D$24,2))+Päälaskenta!C$24,(2*SQRT((POWER(F1361,2))+POWER(Päälaskenta!E$24*F1361,2))+Päälaskenta!C$24))</f>
        <v>2.9798989873223301</v>
      </c>
      <c r="W1361" s="8">
        <f t="shared" si="348"/>
        <v>0.67478797387251699</v>
      </c>
      <c r="X1361" s="8">
        <f>Päälaskenta!F$24</f>
        <v>7.0000000000000007E-2</v>
      </c>
      <c r="Y1361" s="8">
        <f t="shared" si="349"/>
        <v>22.099497181116199</v>
      </c>
      <c r="Z1361" s="8">
        <f t="shared" si="341"/>
        <v>1.89340299989043</v>
      </c>
      <c r="AA1361" s="8">
        <f t="shared" si="350"/>
        <v>0.94161676939050598</v>
      </c>
      <c r="AC1361" s="8">
        <f t="shared" si="342"/>
        <v>0.103827744554846</v>
      </c>
      <c r="AE1361" s="8">
        <v>1359</v>
      </c>
      <c r="AF1361" s="8">
        <f t="shared" si="336"/>
        <v>29.179600410471402</v>
      </c>
      <c r="AG1361" s="8">
        <f t="shared" si="343"/>
        <v>7.3404272151629396E-3</v>
      </c>
      <c r="AJ1361" s="132">
        <f>IF(Päälaskenta!$F$28&lt;Kaksitasouoma_matriisi!L1361,Päälaskenta!$C$20*Päälaskenta!$F$28,Päälaskenta!$C$20*Kaksitasouoma_matriisi!L1361)</f>
        <v>1.71</v>
      </c>
      <c r="AK1361" s="134">
        <f>SQRT(Päälaskenta!$D$20^2+(Päälaskenta!$D$20/(1/Päälaskenta!$E$20))^2)</f>
        <v>1.8029999999999999</v>
      </c>
      <c r="AL1361" s="134">
        <f>IF(Päälaskenta!$F$28&lt;Kaksitasouoma_matriisi!L1361,AK1361*Päälaskenta!$F$28*COS(ATAN(1/Päälaskenta!$E$20)),AK1361*Kaksitasouoma_matriisi!L1361*COS(ATAN(1/Päälaskenta!$E$20)))</f>
        <v>0.51300000000000001</v>
      </c>
      <c r="AM1361" s="134"/>
      <c r="AN1361" s="134">
        <f t="shared" si="351"/>
        <v>2.2229999999999999</v>
      </c>
      <c r="AO1361" s="8">
        <f t="shared" si="344"/>
        <v>0.56997077072970603</v>
      </c>
      <c r="AP1361" s="134">
        <f>Refererenssiarvoja!$B$16*H1361^(1/6)/(Refererenssiarvoja!$B$15^0.5)*(Päälaskenta!$G$28/2)^0.5*(1-AO1361)^(-1.5)</f>
        <v>0.155</v>
      </c>
      <c r="AQ1361" s="8">
        <f>Refererenssiarvoja!$B$16*Kaksitasouoma_matriisi!O1361^(1/6)/(SQRT((2*Refererenssiarvoja!$B$15)/(Päälaskenta!$F$31*Päälaskenta!$G$31*Päälaskenta!$F$28))+SQRT(Refererenssiarvoja!$B$15)/Refererenssiarvoja!$B$17*LN(Kaksitasouoma_matriisi!L1361/Päälaskenta!$F$28))</f>
        <v>-0.82509895528102895</v>
      </c>
      <c r="AR1361" s="8">
        <f>Refererenssiarvoja!$B$16*Kaksitasouoma_matriisi!O1361^(1/6)/(SQRT((2*Refererenssiarvoja!$B$15)/(Päälaskenta!$F$31*Päälaskenta!$G$31*L1361)))</f>
        <v>0.34207019549358197</v>
      </c>
    </row>
    <row r="1362" spans="1:44" x14ac:dyDescent="0.2">
      <c r="A1362" s="8">
        <v>1360</v>
      </c>
      <c r="B1362" s="8">
        <f>IF(Päälaskenta!C$7,Päälaskenta!E$7,Päälaskenta!G$5)</f>
        <v>2.5</v>
      </c>
      <c r="C1362" s="56">
        <v>0.64</v>
      </c>
      <c r="D1362" s="93">
        <f t="shared" si="337"/>
        <v>3.9062999999999999</v>
      </c>
      <c r="E1362" s="8">
        <f>IF(Päälaskenta!$C$26,Kaksitasouoma_matriisi!AP1362,Kaksitasouoma_matriisi!AC1362)</f>
        <v>0.103834071169519</v>
      </c>
      <c r="F1362" s="56">
        <f>IF(D1362&lt;Päälaskenta!H$24,(SQRT(POWER(Päälaskenta!C$24/(2*Päälaskenta!E$24),2)+(D1362/Päälaskenta!E$24))-Päälaskenta!C$24/(2*Päälaskenta!E$24)),IF(D1362=Päälaskenta!H$24,Päälaskenta!D$24,Päälaskenta!D$24+(SQRT(POWER((Päälaskenta!C$20+Päälaskenta!G$24)/(2*Päälaskenta!E$20),2)+((D1362-Päälaskenta!H$24)/Päälaskenta!E$20))-(Päälaskenta!C$20+Päälaskenta!G$24)/(2*Päälaskenta!E$20))))</f>
        <v>1.0429999999999999</v>
      </c>
      <c r="G1362" s="57">
        <f>IF(F1362&gt;Päälaskenta!D$24,(2*SQRT((POWER(Päälaskenta!D$24,2))+POWER(Päälaskenta!E$24*Päälaskenta!D$24,2))+Päälaskenta!C$24)+(2*SQRT((POWER((F1362-Päälaskenta!D$24),2))+POWER(Päälaskenta!E$20*(F1362-Päälaskenta!D$24),2))+Päälaskenta!C$20),(2*SQRT((POWER(F1362,2))+POWER(Päälaskenta!E$24*F1362,2))+Päälaskenta!C$24))</f>
        <v>9.2200000000000006</v>
      </c>
      <c r="H1362" s="57">
        <f t="shared" si="338"/>
        <v>0.42</v>
      </c>
      <c r="I1362" s="62">
        <f t="shared" si="339"/>
        <v>1.404E-2</v>
      </c>
      <c r="J1362" s="8">
        <f>IF(F1362&lt;Päälaskenta!$D$24,0,Kaksitasouoma_matriisi!F1362-Päälaskenta!$D$24)</f>
        <v>0.34300000000000003</v>
      </c>
      <c r="L1362" s="8">
        <f>IF(F1362&gt;Päälaskenta!D$24,F1362-Päälaskenta!D$24,0)</f>
        <v>0.34300000000000003</v>
      </c>
      <c r="M1362" s="8">
        <f>IF(F1362&gt;Päälaskenta!D$24,(Päälaskenta!C$20+(Päälaskenta!E$20*(Kaksitasouoma_matriisi!F1362-Päälaskenta!D$24)))*(Kaksitasouoma_matriisi!F1362-Päälaskenta!D$24),0)</f>
        <v>1.8914735</v>
      </c>
      <c r="N1362" s="8">
        <f>IF(F1362&gt;Päälaskenta!D$24,(2*SQRT((POWER((F1362-Päälaskenta!D$24),2))+POWER(Päälaskenta!E$20*(F1362-Päälaskenta!D$24),2))+Päälaskenta!C$20),0)</f>
        <v>6.2367040874841502</v>
      </c>
      <c r="O1362" s="8">
        <f t="shared" si="345"/>
        <v>0.30328094350280599</v>
      </c>
      <c r="P1362" s="8">
        <f>IF(Päälaskenta!$C$29,IF(L1362&gt;Päälaskenta!$F$28,Kaksitasouoma_matriisi!AQ1362,Kaksitasouoma_matriisi!AR1362),Päälaskenta!$F$20)</f>
        <v>0.12</v>
      </c>
      <c r="Q1362" s="8">
        <f t="shared" si="346"/>
        <v>7.1151232927581098</v>
      </c>
      <c r="R1362" s="8">
        <f t="shared" si="340"/>
        <v>0.60795145691485597</v>
      </c>
      <c r="S1362" s="8">
        <f t="shared" si="347"/>
        <v>0.321416851420258</v>
      </c>
      <c r="U1362" s="93">
        <f>IF(F1362&gt;Päälaskenta!D$24,Päälaskenta!H$24+L1362*Päälaskenta!G$24,F1362*Päälaskenta!C$24 + F1362*F1362*Päälaskenta!E$24)</f>
        <v>2.0131999999999999</v>
      </c>
      <c r="V1362" s="8">
        <f>IF(F1362&gt;Päälaskenta!D$24,2*SQRT(POWER(Päälaskenta!D$24,2)+POWER(Päälaskenta!E$24*Päälaskenta!D$24,2))+Päälaskenta!C$24,(2*SQRT((POWER(F1362,2))+POWER(Päälaskenta!E$24*F1362,2))+Päälaskenta!C$24))</f>
        <v>2.9798989873223301</v>
      </c>
      <c r="W1362" s="8">
        <f t="shared" si="348"/>
        <v>0.67559337030045297</v>
      </c>
      <c r="X1362" s="8">
        <f>Päälaskenta!F$24</f>
        <v>7.0000000000000007E-2</v>
      </c>
      <c r="Y1362" s="8">
        <f t="shared" si="349"/>
        <v>22.143476270704198</v>
      </c>
      <c r="Z1362" s="8">
        <f t="shared" si="341"/>
        <v>1.8920485430851399</v>
      </c>
      <c r="AA1362" s="8">
        <f t="shared" si="350"/>
        <v>0.93982144997274997</v>
      </c>
      <c r="AC1362" s="8">
        <f t="shared" si="342"/>
        <v>0.103834071169519</v>
      </c>
      <c r="AE1362" s="8">
        <v>1360</v>
      </c>
      <c r="AF1362" s="8">
        <f t="shared" si="336"/>
        <v>29.258599563462301</v>
      </c>
      <c r="AG1362" s="8">
        <f t="shared" si="343"/>
        <v>7.30084195245022E-3</v>
      </c>
      <c r="AJ1362" s="132">
        <f>IF(Päälaskenta!$F$28&lt;Kaksitasouoma_matriisi!L1362,Päälaskenta!$C$20*Päälaskenta!$F$28,Päälaskenta!$C$20*Kaksitasouoma_matriisi!L1362)</f>
        <v>1.7150000000000001</v>
      </c>
      <c r="AK1362" s="134">
        <f>SQRT(Päälaskenta!$D$20^2+(Päälaskenta!$D$20/(1/Päälaskenta!$E$20))^2)</f>
        <v>1.8029999999999999</v>
      </c>
      <c r="AL1362" s="134">
        <f>IF(Päälaskenta!$F$28&lt;Kaksitasouoma_matriisi!L1362,AK1362*Päälaskenta!$F$28*COS(ATAN(1/Päälaskenta!$E$20)),AK1362*Kaksitasouoma_matriisi!L1362*COS(ATAN(1/Päälaskenta!$E$20)))</f>
        <v>0.51500000000000001</v>
      </c>
      <c r="AM1362" s="134"/>
      <c r="AN1362" s="134">
        <f t="shared" si="351"/>
        <v>2.23</v>
      </c>
      <c r="AO1362" s="8">
        <f t="shared" si="344"/>
        <v>0.57087269282953201</v>
      </c>
      <c r="AP1362" s="134">
        <f>Refererenssiarvoja!$B$16*H1362^(1/6)/(Refererenssiarvoja!$B$15^0.5)*(Päälaskenta!$G$28/2)^0.5*(1-AO1362)^(-1.5)</f>
        <v>0.155</v>
      </c>
      <c r="AQ1362" s="8">
        <f>Refererenssiarvoja!$B$16*Kaksitasouoma_matriisi!O1362^(1/6)/(SQRT((2*Refererenssiarvoja!$B$15)/(Päälaskenta!$F$31*Päälaskenta!$G$31*Päälaskenta!$F$28))+SQRT(Refererenssiarvoja!$B$15)/Refererenssiarvoja!$B$17*LN(Kaksitasouoma_matriisi!L1362/Päälaskenta!$F$28))</f>
        <v>-0.84491111712420297</v>
      </c>
      <c r="AR1362" s="8">
        <f>Refererenssiarvoja!$B$16*Kaksitasouoma_matriisi!O1362^(1/6)/(SQRT((2*Refererenssiarvoja!$B$15)/(Päälaskenta!$F$31*Päälaskenta!$G$31*L1362)))</f>
        <v>0.34271918173843102</v>
      </c>
    </row>
    <row r="1363" spans="1:44" x14ac:dyDescent="0.2">
      <c r="A1363" s="8">
        <v>1361</v>
      </c>
      <c r="B1363" s="8">
        <f>IF(Päälaskenta!C$7,Päälaskenta!E$7,Päälaskenta!G$5)</f>
        <v>2.5</v>
      </c>
      <c r="C1363" s="56">
        <v>0.63900000000000001</v>
      </c>
      <c r="D1363" s="93">
        <f t="shared" si="337"/>
        <v>3.9123999999999999</v>
      </c>
      <c r="E1363" s="8">
        <f>IF(Päälaskenta!$C$26,Kaksitasouoma_matriisi!AP1363,Kaksitasouoma_matriisi!AC1363)</f>
        <v>0.103840392836162</v>
      </c>
      <c r="F1363" s="56">
        <f>IF(D1363&lt;Päälaskenta!H$24,(SQRT(POWER(Päälaskenta!C$24/(2*Päälaskenta!E$24),2)+(D1363/Päälaskenta!E$24))-Päälaskenta!C$24/(2*Päälaskenta!E$24)),IF(D1363=Päälaskenta!H$24,Päälaskenta!D$24,Päälaskenta!D$24+(SQRT(POWER((Päälaskenta!C$20+Päälaskenta!G$24)/(2*Päälaskenta!E$20),2)+((D1363-Päälaskenta!H$24)/Päälaskenta!E$20))-(Päälaskenta!C$20+Päälaskenta!G$24)/(2*Päälaskenta!E$20))))</f>
        <v>1.044</v>
      </c>
      <c r="G1363" s="57">
        <f>IF(F1363&gt;Päälaskenta!D$24,(2*SQRT((POWER(Päälaskenta!D$24,2))+POWER(Päälaskenta!E$24*Päälaskenta!D$24,2))+Päälaskenta!C$24)+(2*SQRT((POWER((F1363-Päälaskenta!D$24),2))+POWER(Päälaskenta!E$20*(F1363-Päälaskenta!D$24),2))+Päälaskenta!C$20),(2*SQRT((POWER(F1363,2))+POWER(Päälaskenta!E$24*F1363,2))+Päälaskenta!C$24))</f>
        <v>9.2200000000000006</v>
      </c>
      <c r="H1363" s="57">
        <f t="shared" si="338"/>
        <v>0.42</v>
      </c>
      <c r="I1363" s="62">
        <f t="shared" si="339"/>
        <v>1.3998E-2</v>
      </c>
      <c r="J1363" s="8">
        <f>IF(F1363&lt;Päälaskenta!$D$24,0,Kaksitasouoma_matriisi!F1363-Päälaskenta!$D$24)</f>
        <v>0.34399999999999997</v>
      </c>
      <c r="L1363" s="8">
        <f>IF(F1363&gt;Päälaskenta!D$24,F1363-Päälaskenta!D$24,0)</f>
        <v>0.34399999999999997</v>
      </c>
      <c r="M1363" s="8">
        <f>IF(F1363&gt;Päälaskenta!D$24,(Päälaskenta!C$20+(Päälaskenta!E$20*(Kaksitasouoma_matriisi!F1363-Päälaskenta!D$24)))*(Kaksitasouoma_matriisi!F1363-Päälaskenta!D$24),0)</f>
        <v>1.8975040000000001</v>
      </c>
      <c r="N1363" s="8">
        <f>IF(F1363&gt;Päälaskenta!D$24,(2*SQRT((POWER((F1363-Päälaskenta!D$24),2))+POWER(Päälaskenta!E$20*(F1363-Päälaskenta!D$24),2))+Päälaskenta!C$20),0)</f>
        <v>6.2403096387596104</v>
      </c>
      <c r="O1363" s="8">
        <f t="shared" si="345"/>
        <v>0.3040720909447</v>
      </c>
      <c r="P1363" s="8">
        <f>IF(Päälaskenta!$C$29,IF(L1363&gt;Päälaskenta!$F$28,Kaksitasouoma_matriisi!AQ1363,Kaksitasouoma_matriisi!AR1363),Päälaskenta!$F$20)</f>
        <v>0.12</v>
      </c>
      <c r="Q1363" s="8">
        <f t="shared" si="346"/>
        <v>7.1502159918958599</v>
      </c>
      <c r="R1363" s="8">
        <f t="shared" si="340"/>
        <v>0.60930257415397204</v>
      </c>
      <c r="S1363" s="8">
        <f t="shared" si="347"/>
        <v>0.32110739906423003</v>
      </c>
      <c r="U1363" s="93">
        <f>IF(F1363&gt;Päälaskenta!D$24,Päälaskenta!H$24+L1363*Päälaskenta!G$24,F1363*Päälaskenta!C$24 + F1363*F1363*Päälaskenta!E$24)</f>
        <v>2.0156000000000001</v>
      </c>
      <c r="V1363" s="8">
        <f>IF(F1363&gt;Päälaskenta!D$24,2*SQRT(POWER(Päälaskenta!D$24,2)+POWER(Päälaskenta!E$24*Päälaskenta!D$24,2))+Päälaskenta!C$24,(2*SQRT((POWER(F1363,2))+POWER(Päälaskenta!E$24*F1363,2))+Päälaskenta!C$24))</f>
        <v>2.9798989873223301</v>
      </c>
      <c r="W1363" s="8">
        <f t="shared" si="348"/>
        <v>0.67639876672838894</v>
      </c>
      <c r="X1363" s="8">
        <f>Päälaskenta!F$24</f>
        <v>7.0000000000000007E-2</v>
      </c>
      <c r="Y1363" s="8">
        <f t="shared" si="349"/>
        <v>22.1874903267754</v>
      </c>
      <c r="Z1363" s="8">
        <f t="shared" si="341"/>
        <v>1.8906974258460301</v>
      </c>
      <c r="AA1363" s="8">
        <f t="shared" si="350"/>
        <v>0.93803206283291796</v>
      </c>
      <c r="AC1363" s="8">
        <f t="shared" si="342"/>
        <v>0.103840392836162</v>
      </c>
      <c r="AE1363" s="8">
        <v>1361</v>
      </c>
      <c r="AF1363" s="8">
        <f t="shared" si="336"/>
        <v>29.337706318671302</v>
      </c>
      <c r="AG1363" s="8">
        <f t="shared" si="343"/>
        <v>7.2615227733752704E-3</v>
      </c>
      <c r="AJ1363" s="132">
        <f>IF(Päälaskenta!$F$28&lt;Kaksitasouoma_matriisi!L1363,Päälaskenta!$C$20*Päälaskenta!$F$28,Päälaskenta!$C$20*Kaksitasouoma_matriisi!L1363)</f>
        <v>1.72</v>
      </c>
      <c r="AK1363" s="134">
        <f>SQRT(Päälaskenta!$D$20^2+(Päälaskenta!$D$20/(1/Päälaskenta!$E$20))^2)</f>
        <v>1.8029999999999999</v>
      </c>
      <c r="AL1363" s="134">
        <f>IF(Päälaskenta!$F$28&lt;Kaksitasouoma_matriisi!L1363,AK1363*Päälaskenta!$F$28*COS(ATAN(1/Päälaskenta!$E$20)),AK1363*Kaksitasouoma_matriisi!L1363*COS(ATAN(1/Päälaskenta!$E$20)))</f>
        <v>0.51600000000000001</v>
      </c>
      <c r="AM1363" s="134"/>
      <c r="AN1363" s="134">
        <f t="shared" si="351"/>
        <v>2.2360000000000002</v>
      </c>
      <c r="AO1363" s="8">
        <f t="shared" si="344"/>
        <v>0.57151620488702604</v>
      </c>
      <c r="AP1363" s="134">
        <f>Refererenssiarvoja!$B$16*H1363^(1/6)/(Refererenssiarvoja!$B$15^0.5)*(Päälaskenta!$G$28/2)^0.5*(1-AO1363)^(-1.5)</f>
        <v>0.156</v>
      </c>
      <c r="AQ1363" s="8">
        <f>Refererenssiarvoja!$B$16*Kaksitasouoma_matriisi!O1363^(1/6)/(SQRT((2*Refererenssiarvoja!$B$15)/(Päälaskenta!$F$31*Päälaskenta!$G$31*Päälaskenta!$F$28))+SQRT(Refererenssiarvoja!$B$15)/Refererenssiarvoja!$B$17*LN(Kaksitasouoma_matriisi!L1363/Päälaskenta!$F$28))</f>
        <v>-0.86561775525400897</v>
      </c>
      <c r="AR1363" s="8">
        <f>Refererenssiarvoja!$B$16*Kaksitasouoma_matriisi!O1363^(1/6)/(SQRT((2*Refererenssiarvoja!$B$15)/(Päälaskenta!$F$31*Päälaskenta!$G$31*L1363)))</f>
        <v>0.34336746842212301</v>
      </c>
    </row>
    <row r="1364" spans="1:44" x14ac:dyDescent="0.2">
      <c r="A1364" s="8">
        <v>1362</v>
      </c>
      <c r="B1364" s="8">
        <f>IF(Päälaskenta!C$7,Päälaskenta!E$7,Päälaskenta!G$5)</f>
        <v>2.5</v>
      </c>
      <c r="C1364" s="56">
        <v>0.63800000000000001</v>
      </c>
      <c r="D1364" s="93">
        <f t="shared" si="337"/>
        <v>3.9184999999999999</v>
      </c>
      <c r="E1364" s="8">
        <f>IF(Päälaskenta!$C$26,Kaksitasouoma_matriisi!AP1364,Kaksitasouoma_matriisi!AC1364)</f>
        <v>0.103846709560578</v>
      </c>
      <c r="F1364" s="56">
        <f>IF(D1364&lt;Päälaskenta!H$24,(SQRT(POWER(Päälaskenta!C$24/(2*Päälaskenta!E$24),2)+(D1364/Päälaskenta!E$24))-Päälaskenta!C$24/(2*Päälaskenta!E$24)),IF(D1364=Päälaskenta!H$24,Päälaskenta!D$24,Päälaskenta!D$24+(SQRT(POWER((Päälaskenta!C$20+Päälaskenta!G$24)/(2*Päälaskenta!E$20),2)+((D1364-Päälaskenta!H$24)/Päälaskenta!E$20))-(Päälaskenta!C$20+Päälaskenta!G$24)/(2*Päälaskenta!E$20))))</f>
        <v>1.0449999999999999</v>
      </c>
      <c r="G1364" s="57">
        <f>IF(F1364&gt;Päälaskenta!D$24,(2*SQRT((POWER(Päälaskenta!D$24,2))+POWER(Päälaskenta!E$24*Päälaskenta!D$24,2))+Päälaskenta!C$24)+(2*SQRT((POWER((F1364-Päälaskenta!D$24),2))+POWER(Päälaskenta!E$20*(F1364-Päälaskenta!D$24),2))+Päälaskenta!C$20),(2*SQRT((POWER(F1364,2))+POWER(Päälaskenta!E$24*F1364,2))+Päälaskenta!C$24))</f>
        <v>9.2200000000000006</v>
      </c>
      <c r="H1364" s="57">
        <f t="shared" si="338"/>
        <v>0.43</v>
      </c>
      <c r="I1364" s="62">
        <f t="shared" si="339"/>
        <v>1.3525000000000001E-2</v>
      </c>
      <c r="J1364" s="8">
        <f>IF(F1364&lt;Päälaskenta!$D$24,0,Kaksitasouoma_matriisi!F1364-Päälaskenta!$D$24)</f>
        <v>0.34499999999999997</v>
      </c>
      <c r="L1364" s="8">
        <f>IF(F1364&gt;Päälaskenta!D$24,F1364-Päälaskenta!D$24,0)</f>
        <v>0.34499999999999997</v>
      </c>
      <c r="M1364" s="8">
        <f>IF(F1364&gt;Päälaskenta!D$24,(Päälaskenta!C$20+(Päälaskenta!E$20*(Kaksitasouoma_matriisi!F1364-Päälaskenta!D$24)))*(Kaksitasouoma_matriisi!F1364-Päälaskenta!D$24),0)</f>
        <v>1.9035375000000001</v>
      </c>
      <c r="N1364" s="8">
        <f>IF(F1364&gt;Päälaskenta!D$24,(2*SQRT((POWER((F1364-Päälaskenta!D$24),2))+POWER(Päälaskenta!E$20*(F1364-Päälaskenta!D$24),2))+Päälaskenta!C$20),0)</f>
        <v>6.2439151900350804</v>
      </c>
      <c r="O1364" s="8">
        <f t="shared" si="345"/>
        <v>0.30486280515756098</v>
      </c>
      <c r="P1364" s="8">
        <f>IF(Päälaskenta!$C$29,IF(L1364&gt;Päälaskenta!$F$28,Kaksitasouoma_matriisi!AQ1364,Kaksitasouoma_matriisi!AR1364),Päälaskenta!$F$20)</f>
        <v>0.12</v>
      </c>
      <c r="Q1364" s="8">
        <f t="shared" si="346"/>
        <v>7.1853812848783001</v>
      </c>
      <c r="R1364" s="8">
        <f t="shared" si="340"/>
        <v>0.61065036154004204</v>
      </c>
      <c r="S1364" s="8">
        <f t="shared" si="347"/>
        <v>0.320797652549552</v>
      </c>
      <c r="U1364" s="93">
        <f>IF(F1364&gt;Päälaskenta!D$24,Päälaskenta!H$24+L1364*Päälaskenta!G$24,F1364*Päälaskenta!C$24 + F1364*F1364*Päälaskenta!E$24)</f>
        <v>2.0179999999999998</v>
      </c>
      <c r="V1364" s="8">
        <f>IF(F1364&gt;Päälaskenta!D$24,2*SQRT(POWER(Päälaskenta!D$24,2)+POWER(Päälaskenta!E$24*Päälaskenta!D$24,2))+Päälaskenta!C$24,(2*SQRT((POWER(F1364,2))+POWER(Päälaskenta!E$24*F1364,2))+Päälaskenta!C$24))</f>
        <v>2.9798989873223301</v>
      </c>
      <c r="W1364" s="8">
        <f t="shared" si="348"/>
        <v>0.67720416315632503</v>
      </c>
      <c r="X1364" s="8">
        <f>Päälaskenta!F$24</f>
        <v>7.0000000000000007E-2</v>
      </c>
      <c r="Y1364" s="8">
        <f t="shared" si="349"/>
        <v>22.231539335446001</v>
      </c>
      <c r="Z1364" s="8">
        <f t="shared" si="341"/>
        <v>1.88934963845996</v>
      </c>
      <c r="AA1364" s="8">
        <f t="shared" si="350"/>
        <v>0.93624858199205196</v>
      </c>
      <c r="AC1364" s="8">
        <f t="shared" si="342"/>
        <v>0.103846709560578</v>
      </c>
      <c r="AE1364" s="8">
        <v>1362</v>
      </c>
      <c r="AF1364" s="8">
        <f t="shared" si="336"/>
        <v>29.416920620324301</v>
      </c>
      <c r="AG1364" s="8">
        <f t="shared" si="343"/>
        <v>7.2224675651620098E-3</v>
      </c>
      <c r="AJ1364" s="132">
        <f>IF(Päälaskenta!$F$28&lt;Kaksitasouoma_matriisi!L1364,Päälaskenta!$C$20*Päälaskenta!$F$28,Päälaskenta!$C$20*Kaksitasouoma_matriisi!L1364)</f>
        <v>1.7250000000000001</v>
      </c>
      <c r="AK1364" s="134">
        <f>SQRT(Päälaskenta!$D$20^2+(Päälaskenta!$D$20/(1/Päälaskenta!$E$20))^2)</f>
        <v>1.8029999999999999</v>
      </c>
      <c r="AL1364" s="134">
        <f>IF(Päälaskenta!$F$28&lt;Kaksitasouoma_matriisi!L1364,AK1364*Päälaskenta!$F$28*COS(ATAN(1/Päälaskenta!$E$20)),AK1364*Kaksitasouoma_matriisi!L1364*COS(ATAN(1/Päälaskenta!$E$20)))</f>
        <v>0.51800000000000002</v>
      </c>
      <c r="AM1364" s="134"/>
      <c r="AN1364" s="134">
        <f t="shared" si="351"/>
        <v>2.2429999999999999</v>
      </c>
      <c r="AO1364" s="8">
        <f t="shared" si="344"/>
        <v>0.57241291310450404</v>
      </c>
      <c r="AP1364" s="134">
        <f>Refererenssiarvoja!$B$16*H1364^(1/6)/(Refererenssiarvoja!$B$15^0.5)*(Päälaskenta!$G$28/2)^0.5*(1-AO1364)^(-1.5)</f>
        <v>0.157</v>
      </c>
      <c r="AQ1364" s="8">
        <f>Refererenssiarvoja!$B$16*Kaksitasouoma_matriisi!O1364^(1/6)/(SQRT((2*Refererenssiarvoja!$B$15)/(Päälaskenta!$F$31*Päälaskenta!$G$31*Päälaskenta!$F$28))+SQRT(Refererenssiarvoja!$B$15)/Refererenssiarvoja!$B$17*LN(Kaksitasouoma_matriisi!L1364/Päälaskenta!$F$28))</f>
        <v>-0.88728093250491302</v>
      </c>
      <c r="AR1364" s="8">
        <f>Refererenssiarvoja!$B$16*Kaksitasouoma_matriisi!O1364^(1/6)/(SQRT((2*Refererenssiarvoja!$B$15)/(Päälaskenta!$F$31*Päälaskenta!$G$31*L1364)))</f>
        <v>0.34401505822100598</v>
      </c>
    </row>
    <row r="1365" spans="1:44" x14ac:dyDescent="0.2">
      <c r="A1365" s="8">
        <v>1363</v>
      </c>
      <c r="B1365" s="8">
        <f>IF(Päälaskenta!C$7,Päälaskenta!E$7,Päälaskenta!G$5)</f>
        <v>2.5</v>
      </c>
      <c r="C1365" s="56">
        <v>0.63700000000000001</v>
      </c>
      <c r="D1365" s="93">
        <f t="shared" si="337"/>
        <v>3.9245999999999999</v>
      </c>
      <c r="E1365" s="8">
        <f>IF(Päälaskenta!$C$26,Kaksitasouoma_matriisi!AP1365,Kaksitasouoma_matriisi!AC1365)</f>
        <v>0.103846709560578</v>
      </c>
      <c r="F1365" s="56">
        <f>IF(D1365&lt;Päälaskenta!H$24,(SQRT(POWER(Päälaskenta!C$24/(2*Päälaskenta!E$24),2)+(D1365/Päälaskenta!E$24))-Päälaskenta!C$24/(2*Päälaskenta!E$24)),IF(D1365=Päälaskenta!H$24,Päälaskenta!D$24,Päälaskenta!D$24+(SQRT(POWER((Päälaskenta!C$20+Päälaskenta!G$24)/(2*Päälaskenta!E$20),2)+((D1365-Päälaskenta!H$24)/Päälaskenta!E$20))-(Päälaskenta!C$20+Päälaskenta!G$24)/(2*Päälaskenta!E$20))))</f>
        <v>1.0449999999999999</v>
      </c>
      <c r="G1365" s="57">
        <f>IF(F1365&gt;Päälaskenta!D$24,(2*SQRT((POWER(Päälaskenta!D$24,2))+POWER(Päälaskenta!E$24*Päälaskenta!D$24,2))+Päälaskenta!C$24)+(2*SQRT((POWER((F1365-Päälaskenta!D$24),2))+POWER(Päälaskenta!E$20*(F1365-Päälaskenta!D$24),2))+Päälaskenta!C$20),(2*SQRT((POWER(F1365,2))+POWER(Päälaskenta!E$24*F1365,2))+Päälaskenta!C$24))</f>
        <v>9.2200000000000006</v>
      </c>
      <c r="H1365" s="57">
        <f t="shared" si="338"/>
        <v>0.43</v>
      </c>
      <c r="I1365" s="62">
        <f t="shared" si="339"/>
        <v>1.3483E-2</v>
      </c>
      <c r="J1365" s="8">
        <f>IF(F1365&lt;Päälaskenta!$D$24,0,Kaksitasouoma_matriisi!F1365-Päälaskenta!$D$24)</f>
        <v>0.34499999999999997</v>
      </c>
      <c r="L1365" s="8">
        <f>IF(F1365&gt;Päälaskenta!D$24,F1365-Päälaskenta!D$24,0)</f>
        <v>0.34499999999999997</v>
      </c>
      <c r="M1365" s="8">
        <f>IF(F1365&gt;Päälaskenta!D$24,(Päälaskenta!C$20+(Päälaskenta!E$20*(Kaksitasouoma_matriisi!F1365-Päälaskenta!D$24)))*(Kaksitasouoma_matriisi!F1365-Päälaskenta!D$24),0)</f>
        <v>1.9035375000000001</v>
      </c>
      <c r="N1365" s="8">
        <f>IF(F1365&gt;Päälaskenta!D$24,(2*SQRT((POWER((F1365-Päälaskenta!D$24),2))+POWER(Päälaskenta!E$20*(F1365-Päälaskenta!D$24),2))+Päälaskenta!C$20),0)</f>
        <v>6.2439151900350804</v>
      </c>
      <c r="O1365" s="8">
        <f t="shared" si="345"/>
        <v>0.30486280515756098</v>
      </c>
      <c r="P1365" s="8">
        <f>IF(Päälaskenta!$C$29,IF(L1365&gt;Päälaskenta!$F$28,Kaksitasouoma_matriisi!AQ1365,Kaksitasouoma_matriisi!AR1365),Päälaskenta!$F$20)</f>
        <v>0.12</v>
      </c>
      <c r="Q1365" s="8">
        <f t="shared" si="346"/>
        <v>7.1853812848783001</v>
      </c>
      <c r="R1365" s="8">
        <f t="shared" si="340"/>
        <v>0.61065036154004204</v>
      </c>
      <c r="S1365" s="8">
        <f t="shared" si="347"/>
        <v>0.320797652549552</v>
      </c>
      <c r="U1365" s="93">
        <f>IF(F1365&gt;Päälaskenta!D$24,Päälaskenta!H$24+L1365*Päälaskenta!G$24,F1365*Päälaskenta!C$24 + F1365*F1365*Päälaskenta!E$24)</f>
        <v>2.0179999999999998</v>
      </c>
      <c r="V1365" s="8">
        <f>IF(F1365&gt;Päälaskenta!D$24,2*SQRT(POWER(Päälaskenta!D$24,2)+POWER(Päälaskenta!E$24*Päälaskenta!D$24,2))+Päälaskenta!C$24,(2*SQRT((POWER(F1365,2))+POWER(Päälaskenta!E$24*F1365,2))+Päälaskenta!C$24))</f>
        <v>2.9798989873223301</v>
      </c>
      <c r="W1365" s="8">
        <f t="shared" si="348"/>
        <v>0.67720416315632503</v>
      </c>
      <c r="X1365" s="8">
        <f>Päälaskenta!F$24</f>
        <v>7.0000000000000007E-2</v>
      </c>
      <c r="Y1365" s="8">
        <f t="shared" si="349"/>
        <v>22.231539335446001</v>
      </c>
      <c r="Z1365" s="8">
        <f t="shared" si="341"/>
        <v>1.88934963845996</v>
      </c>
      <c r="AA1365" s="8">
        <f t="shared" si="350"/>
        <v>0.93624858199205196</v>
      </c>
      <c r="AC1365" s="8">
        <f t="shared" si="342"/>
        <v>0.103846709560578</v>
      </c>
      <c r="AE1365" s="8">
        <v>1363</v>
      </c>
      <c r="AF1365" s="8">
        <f t="shared" si="336"/>
        <v>29.416920620324301</v>
      </c>
      <c r="AG1365" s="8">
        <f t="shared" si="343"/>
        <v>7.2224675651620098E-3</v>
      </c>
      <c r="AJ1365" s="132">
        <f>IF(Päälaskenta!$F$28&lt;Kaksitasouoma_matriisi!L1365,Päälaskenta!$C$20*Päälaskenta!$F$28,Päälaskenta!$C$20*Kaksitasouoma_matriisi!L1365)</f>
        <v>1.7250000000000001</v>
      </c>
      <c r="AK1365" s="134">
        <f>SQRT(Päälaskenta!$D$20^2+(Päälaskenta!$D$20/(1/Päälaskenta!$E$20))^2)</f>
        <v>1.8029999999999999</v>
      </c>
      <c r="AL1365" s="134">
        <f>IF(Päälaskenta!$F$28&lt;Kaksitasouoma_matriisi!L1365,AK1365*Päälaskenta!$F$28*COS(ATAN(1/Päälaskenta!$E$20)),AK1365*Kaksitasouoma_matriisi!L1365*COS(ATAN(1/Päälaskenta!$E$20)))</f>
        <v>0.51800000000000002</v>
      </c>
      <c r="AM1365" s="134"/>
      <c r="AN1365" s="134">
        <f t="shared" si="351"/>
        <v>2.2429999999999999</v>
      </c>
      <c r="AO1365" s="8">
        <f t="shared" si="344"/>
        <v>0.57152321255669403</v>
      </c>
      <c r="AP1365" s="134">
        <f>Refererenssiarvoja!$B$16*H1365^(1/6)/(Refererenssiarvoja!$B$15^0.5)*(Päälaskenta!$G$28/2)^0.5*(1-AO1365)^(-1.5)</f>
        <v>0.156</v>
      </c>
      <c r="AQ1365" s="8">
        <f>Refererenssiarvoja!$B$16*Kaksitasouoma_matriisi!O1365^(1/6)/(SQRT((2*Refererenssiarvoja!$B$15)/(Päälaskenta!$F$31*Päälaskenta!$G$31*Päälaskenta!$F$28))+SQRT(Refererenssiarvoja!$B$15)/Refererenssiarvoja!$B$17*LN(Kaksitasouoma_matriisi!L1365/Päälaskenta!$F$28))</f>
        <v>-0.88728093250491302</v>
      </c>
      <c r="AR1365" s="8">
        <f>Refererenssiarvoja!$B$16*Kaksitasouoma_matriisi!O1365^(1/6)/(SQRT((2*Refererenssiarvoja!$B$15)/(Päälaskenta!$F$31*Päälaskenta!$G$31*L1365)))</f>
        <v>0.34401505822100598</v>
      </c>
    </row>
    <row r="1366" spans="1:44" x14ac:dyDescent="0.2">
      <c r="A1366" s="8">
        <v>1364</v>
      </c>
      <c r="B1366" s="8">
        <f>IF(Päälaskenta!C$7,Päälaskenta!E$7,Päälaskenta!G$5)</f>
        <v>2.5</v>
      </c>
      <c r="C1366" s="56">
        <v>0.63600000000000001</v>
      </c>
      <c r="D1366" s="93">
        <f t="shared" si="337"/>
        <v>3.9308000000000001</v>
      </c>
      <c r="E1366" s="8">
        <f>IF(Päälaskenta!$C$26,Kaksitasouoma_matriisi!AP1366,Kaksitasouoma_matriisi!AC1366)</f>
        <v>0.103853021348559</v>
      </c>
      <c r="F1366" s="56">
        <f>IF(D1366&lt;Päälaskenta!H$24,(SQRT(POWER(Päälaskenta!C$24/(2*Päälaskenta!E$24),2)+(D1366/Päälaskenta!E$24))-Päälaskenta!C$24/(2*Päälaskenta!E$24)),IF(D1366=Päälaskenta!H$24,Päälaskenta!D$24,Päälaskenta!D$24+(SQRT(POWER((Päälaskenta!C$20+Päälaskenta!G$24)/(2*Päälaskenta!E$20),2)+((D1366-Päälaskenta!H$24)/Päälaskenta!E$20))-(Päälaskenta!C$20+Päälaskenta!G$24)/(2*Päälaskenta!E$20))))</f>
        <v>1.046</v>
      </c>
      <c r="G1366" s="57">
        <f>IF(F1366&gt;Päälaskenta!D$24,(2*SQRT((POWER(Päälaskenta!D$24,2))+POWER(Päälaskenta!E$24*Päälaskenta!D$24,2))+Päälaskenta!C$24)+(2*SQRT((POWER((F1366-Päälaskenta!D$24),2))+POWER(Päälaskenta!E$20*(F1366-Päälaskenta!D$24),2))+Päälaskenta!C$20),(2*SQRT((POWER(F1366,2))+POWER(Päälaskenta!E$24*F1366,2))+Päälaskenta!C$24))</f>
        <v>9.23</v>
      </c>
      <c r="H1366" s="57">
        <f t="shared" si="338"/>
        <v>0.43</v>
      </c>
      <c r="I1366" s="62">
        <f t="shared" si="339"/>
        <v>1.3442000000000001E-2</v>
      </c>
      <c r="J1366" s="8">
        <f>IF(F1366&lt;Päälaskenta!$D$24,0,Kaksitasouoma_matriisi!F1366-Päälaskenta!$D$24)</f>
        <v>0.34599999999999997</v>
      </c>
      <c r="L1366" s="8">
        <f>IF(F1366&gt;Päälaskenta!D$24,F1366-Päälaskenta!D$24,0)</f>
        <v>0.34599999999999997</v>
      </c>
      <c r="M1366" s="8">
        <f>IF(F1366&gt;Päälaskenta!D$24,(Päälaskenta!C$20+(Päälaskenta!E$20*(Kaksitasouoma_matriisi!F1366-Päälaskenta!D$24)))*(Kaksitasouoma_matriisi!F1366-Päälaskenta!D$24),0)</f>
        <v>1.9095740000000001</v>
      </c>
      <c r="N1366" s="8">
        <f>IF(F1366&gt;Päälaskenta!D$24,(2*SQRT((POWER((F1366-Päälaskenta!D$24),2))+POWER(Päälaskenta!E$20*(F1366-Päälaskenta!D$24),2))+Päälaskenta!C$20),0)</f>
        <v>6.2475207413105398</v>
      </c>
      <c r="O1366" s="8">
        <f t="shared" si="345"/>
        <v>0.30565308689146198</v>
      </c>
      <c r="P1366" s="8">
        <f>IF(Päälaskenta!$C$29,IF(L1366&gt;Päälaskenta!$F$28,Kaksitasouoma_matriisi!AQ1366,Kaksitasouoma_matriisi!AR1366),Päälaskenta!$F$20)</f>
        <v>0.12</v>
      </c>
      <c r="Q1366" s="8">
        <f t="shared" si="346"/>
        <v>7.2206191300707498</v>
      </c>
      <c r="R1366" s="8">
        <f t="shared" si="340"/>
        <v>0.61199482878086897</v>
      </c>
      <c r="S1366" s="8">
        <f t="shared" si="347"/>
        <v>0.32048762120811702</v>
      </c>
      <c r="U1366" s="93">
        <f>IF(F1366&gt;Päälaskenta!D$24,Päälaskenta!H$24+L1366*Päälaskenta!G$24,F1366*Päälaskenta!C$24 + F1366*F1366*Päälaskenta!E$24)</f>
        <v>2.0204</v>
      </c>
      <c r="V1366" s="8">
        <f>IF(F1366&gt;Päälaskenta!D$24,2*SQRT(POWER(Päälaskenta!D$24,2)+POWER(Päälaskenta!E$24*Päälaskenta!D$24,2))+Päälaskenta!C$24,(2*SQRT((POWER(F1366,2))+POWER(Päälaskenta!E$24*F1366,2))+Päälaskenta!C$24))</f>
        <v>2.9798989873223301</v>
      </c>
      <c r="W1366" s="8">
        <f t="shared" si="348"/>
        <v>0.67800955958426201</v>
      </c>
      <c r="X1366" s="8">
        <f>Päälaskenta!F$24</f>
        <v>7.0000000000000007E-2</v>
      </c>
      <c r="Y1366" s="8">
        <f t="shared" si="349"/>
        <v>22.275623282853999</v>
      </c>
      <c r="Z1366" s="8">
        <f t="shared" si="341"/>
        <v>1.8880051712191299</v>
      </c>
      <c r="AA1366" s="8">
        <f t="shared" si="350"/>
        <v>0.93447098159727304</v>
      </c>
      <c r="AC1366" s="8">
        <f t="shared" si="342"/>
        <v>0.103853021348559</v>
      </c>
      <c r="AE1366" s="8">
        <v>1364</v>
      </c>
      <c r="AF1366" s="8">
        <f t="shared" si="336"/>
        <v>29.496242412924801</v>
      </c>
      <c r="AG1366" s="8">
        <f t="shared" si="343"/>
        <v>7.1836742340433196E-3</v>
      </c>
      <c r="AJ1366" s="132">
        <f>IF(Päälaskenta!$F$28&lt;Kaksitasouoma_matriisi!L1366,Päälaskenta!$C$20*Päälaskenta!$F$28,Päälaskenta!$C$20*Kaksitasouoma_matriisi!L1366)</f>
        <v>1.73</v>
      </c>
      <c r="AK1366" s="134">
        <f>SQRT(Päälaskenta!$D$20^2+(Päälaskenta!$D$20/(1/Päälaskenta!$E$20))^2)</f>
        <v>1.8029999999999999</v>
      </c>
      <c r="AL1366" s="134">
        <f>IF(Päälaskenta!$F$28&lt;Kaksitasouoma_matriisi!L1366,AK1366*Päälaskenta!$F$28*COS(ATAN(1/Päälaskenta!$E$20)),AK1366*Kaksitasouoma_matriisi!L1366*COS(ATAN(1/Päälaskenta!$E$20)))</f>
        <v>0.51900000000000002</v>
      </c>
      <c r="AM1366" s="134"/>
      <c r="AN1366" s="134">
        <f t="shared" si="351"/>
        <v>2.2490000000000001</v>
      </c>
      <c r="AO1366" s="8">
        <f t="shared" si="344"/>
        <v>0.57214816322377104</v>
      </c>
      <c r="AP1366" s="134">
        <f>Refererenssiarvoja!$B$16*H1366^(1/6)/(Refererenssiarvoja!$B$15^0.5)*(Päälaskenta!$G$28/2)^0.5*(1-AO1366)^(-1.5)</f>
        <v>0.157</v>
      </c>
      <c r="AQ1366" s="8">
        <f>Refererenssiarvoja!$B$16*Kaksitasouoma_matriisi!O1366^(1/6)/(SQRT((2*Refererenssiarvoja!$B$15)/(Päälaskenta!$F$31*Päälaskenta!$G$31*Päälaskenta!$F$28))+SQRT(Refererenssiarvoja!$B$15)/Refererenssiarvoja!$B$17*LN(Kaksitasouoma_matriisi!L1366/Päälaskenta!$F$28))</f>
        <v>-0.90996858871848296</v>
      </c>
      <c r="AR1366" s="8">
        <f>Refererenssiarvoja!$B$16*Kaksitasouoma_matriisi!O1366^(1/6)/(SQRT((2*Refererenssiarvoja!$B$15)/(Päälaskenta!$F$31*Päälaskenta!$G$31*L1366)))</f>
        <v>0.34466195379365699</v>
      </c>
    </row>
    <row r="1367" spans="1:44" x14ac:dyDescent="0.2">
      <c r="A1367" s="8">
        <v>1365</v>
      </c>
      <c r="B1367" s="8">
        <f>IF(Päälaskenta!C$7,Päälaskenta!E$7,Päälaskenta!G$5)</f>
        <v>2.5</v>
      </c>
      <c r="C1367" s="56">
        <v>0.63500000000000001</v>
      </c>
      <c r="D1367" s="93">
        <f t="shared" si="337"/>
        <v>3.9369999999999998</v>
      </c>
      <c r="E1367" s="8">
        <f>IF(Päälaskenta!$C$26,Kaksitasouoma_matriisi!AP1367,Kaksitasouoma_matriisi!AC1367)</f>
        <v>0.103859328205892</v>
      </c>
      <c r="F1367" s="56">
        <f>IF(D1367&lt;Päälaskenta!H$24,(SQRT(POWER(Päälaskenta!C$24/(2*Päälaskenta!E$24),2)+(D1367/Päälaskenta!E$24))-Päälaskenta!C$24/(2*Päälaskenta!E$24)),IF(D1367=Päälaskenta!H$24,Päälaskenta!D$24,Päälaskenta!D$24+(SQRT(POWER((Päälaskenta!C$20+Päälaskenta!G$24)/(2*Päälaskenta!E$20),2)+((D1367-Päälaskenta!H$24)/Päälaskenta!E$20))-(Päälaskenta!C$20+Päälaskenta!G$24)/(2*Päälaskenta!E$20))))</f>
        <v>1.0469999999999999</v>
      </c>
      <c r="G1367" s="57">
        <f>IF(F1367&gt;Päälaskenta!D$24,(2*SQRT((POWER(Päälaskenta!D$24,2))+POWER(Päälaskenta!E$24*Päälaskenta!D$24,2))+Päälaskenta!C$24)+(2*SQRT((POWER((F1367-Päälaskenta!D$24),2))+POWER(Päälaskenta!E$20*(F1367-Päälaskenta!D$24),2))+Päälaskenta!C$20),(2*SQRT((POWER(F1367,2))+POWER(Päälaskenta!E$24*F1367,2))+Päälaskenta!C$24))</f>
        <v>9.23</v>
      </c>
      <c r="H1367" s="57">
        <f t="shared" si="338"/>
        <v>0.43</v>
      </c>
      <c r="I1367" s="62">
        <f t="shared" si="339"/>
        <v>1.3401E-2</v>
      </c>
      <c r="J1367" s="8">
        <f>IF(F1367&lt;Päälaskenta!$D$24,0,Kaksitasouoma_matriisi!F1367-Päälaskenta!$D$24)</f>
        <v>0.34699999999999998</v>
      </c>
      <c r="L1367" s="8">
        <f>IF(F1367&gt;Päälaskenta!D$24,F1367-Päälaskenta!D$24,0)</f>
        <v>0.34699999999999998</v>
      </c>
      <c r="M1367" s="8">
        <f>IF(F1367&gt;Päälaskenta!D$24,(Päälaskenta!C$20+(Päälaskenta!E$20*(Kaksitasouoma_matriisi!F1367-Päälaskenta!D$24)))*(Kaksitasouoma_matriisi!F1367-Päälaskenta!D$24),0)</f>
        <v>1.9156135000000001</v>
      </c>
      <c r="N1367" s="8">
        <f>IF(F1367&gt;Päälaskenta!D$24,(2*SQRT((POWER((F1367-Päälaskenta!D$24),2))+POWER(Päälaskenta!E$20*(F1367-Päälaskenta!D$24),2))+Päälaskenta!C$20),0)</f>
        <v>6.2511262925860001</v>
      </c>
      <c r="O1367" s="8">
        <f t="shared" si="345"/>
        <v>0.306442936894743</v>
      </c>
      <c r="P1367" s="8">
        <f>IF(Päälaskenta!$C$29,IF(L1367&gt;Päälaskenta!$F$28,Kaksitasouoma_matriisi!AQ1367,Kaksitasouoma_matriisi!AR1367),Päälaskenta!$F$20)</f>
        <v>0.12</v>
      </c>
      <c r="Q1367" s="8">
        <f t="shared" si="346"/>
        <v>7.2559294860922696</v>
      </c>
      <c r="R1367" s="8">
        <f t="shared" si="340"/>
        <v>0.61333598557840896</v>
      </c>
      <c r="S1367" s="8">
        <f t="shared" si="347"/>
        <v>0.32017731425384599</v>
      </c>
      <c r="U1367" s="93">
        <f>IF(F1367&gt;Päälaskenta!D$24,Päälaskenta!H$24+L1367*Päälaskenta!G$24,F1367*Päälaskenta!C$24 + F1367*F1367*Päälaskenta!E$24)</f>
        <v>2.0228000000000002</v>
      </c>
      <c r="V1367" s="8">
        <f>IF(F1367&gt;Päälaskenta!D$24,2*SQRT(POWER(Päälaskenta!D$24,2)+POWER(Päälaskenta!E$24*Päälaskenta!D$24,2))+Päälaskenta!C$24,(2*SQRT((POWER(F1367,2))+POWER(Päälaskenta!E$24*F1367,2))+Päälaskenta!C$24))</f>
        <v>2.9798989873223301</v>
      </c>
      <c r="W1367" s="8">
        <f t="shared" si="348"/>
        <v>0.67881495601219799</v>
      </c>
      <c r="X1367" s="8">
        <f>Päälaskenta!F$24</f>
        <v>7.0000000000000007E-2</v>
      </c>
      <c r="Y1367" s="8">
        <f t="shared" si="349"/>
        <v>22.319742155159702</v>
      </c>
      <c r="Z1367" s="8">
        <f t="shared" si="341"/>
        <v>1.88666401442159</v>
      </c>
      <c r="AA1367" s="8">
        <f t="shared" si="350"/>
        <v>0.932699235921292</v>
      </c>
      <c r="AC1367" s="8">
        <f t="shared" si="342"/>
        <v>0.103859328205892</v>
      </c>
      <c r="AE1367" s="8">
        <v>1365</v>
      </c>
      <c r="AF1367" s="8">
        <f t="shared" si="336"/>
        <v>29.575671641252001</v>
      </c>
      <c r="AG1367" s="8">
        <f t="shared" si="343"/>
        <v>7.1451407050744297E-3</v>
      </c>
      <c r="AJ1367" s="132">
        <f>IF(Päälaskenta!$F$28&lt;Kaksitasouoma_matriisi!L1367,Päälaskenta!$C$20*Päälaskenta!$F$28,Päälaskenta!$C$20*Kaksitasouoma_matriisi!L1367)</f>
        <v>1.7350000000000001</v>
      </c>
      <c r="AK1367" s="134">
        <f>SQRT(Päälaskenta!$D$20^2+(Päälaskenta!$D$20/(1/Päälaskenta!$E$20))^2)</f>
        <v>1.8029999999999999</v>
      </c>
      <c r="AL1367" s="134">
        <f>IF(Päälaskenta!$F$28&lt;Kaksitasouoma_matriisi!L1367,AK1367*Päälaskenta!$F$28*COS(ATAN(1/Päälaskenta!$E$20)),AK1367*Kaksitasouoma_matriisi!L1367*COS(ATAN(1/Päälaskenta!$E$20)))</f>
        <v>0.52100000000000002</v>
      </c>
      <c r="AM1367" s="134"/>
      <c r="AN1367" s="134">
        <f t="shared" si="351"/>
        <v>2.2559999999999998</v>
      </c>
      <c r="AO1367" s="8">
        <f t="shared" si="344"/>
        <v>0.57302514605029198</v>
      </c>
      <c r="AP1367" s="134">
        <f>Refererenssiarvoja!$B$16*H1367^(1/6)/(Refererenssiarvoja!$B$15^0.5)*(Päälaskenta!$G$28/2)^0.5*(1-AO1367)^(-1.5)</f>
        <v>0.157</v>
      </c>
      <c r="AQ1367" s="8">
        <f>Refererenssiarvoja!$B$16*Kaksitasouoma_matriisi!O1367^(1/6)/(SQRT((2*Refererenssiarvoja!$B$15)/(Päälaskenta!$F$31*Päälaskenta!$G$31*Päälaskenta!$F$28))+SQRT(Refererenssiarvoja!$B$15)/Refererenssiarvoja!$B$17*LN(Kaksitasouoma_matriisi!L1367/Päälaskenta!$F$28))</f>
        <v>-0.93375525326639397</v>
      </c>
      <c r="AR1367" s="8">
        <f>Refererenssiarvoja!$B$16*Kaksitasouoma_matriisi!O1367^(1/6)/(SQRT((2*Refererenssiarvoja!$B$15)/(Päälaskenta!$F$31*Päälaskenta!$G$31*L1367)))</f>
        <v>0.345308157781055</v>
      </c>
    </row>
    <row r="1368" spans="1:44" x14ac:dyDescent="0.2">
      <c r="A1368" s="8">
        <v>1366</v>
      </c>
      <c r="B1368" s="8">
        <f>IF(Päälaskenta!C$7,Päälaskenta!E$7,Päälaskenta!G$5)</f>
        <v>2.5</v>
      </c>
      <c r="C1368" s="56">
        <v>0.63400000000000001</v>
      </c>
      <c r="D1368" s="93">
        <f t="shared" si="337"/>
        <v>3.9432</v>
      </c>
      <c r="E1368" s="8">
        <f>IF(Päälaskenta!$C$26,Kaksitasouoma_matriisi!AP1368,Kaksitasouoma_matriisi!AC1368)</f>
        <v>0.10386563013835</v>
      </c>
      <c r="F1368" s="56">
        <f>IF(D1368&lt;Päälaskenta!H$24,(SQRT(POWER(Päälaskenta!C$24/(2*Päälaskenta!E$24),2)+(D1368/Päälaskenta!E$24))-Päälaskenta!C$24/(2*Päälaskenta!E$24)),IF(D1368=Päälaskenta!H$24,Päälaskenta!D$24,Päälaskenta!D$24+(SQRT(POWER((Päälaskenta!C$20+Päälaskenta!G$24)/(2*Päälaskenta!E$20),2)+((D1368-Päälaskenta!H$24)/Päälaskenta!E$20))-(Päälaskenta!C$20+Päälaskenta!G$24)/(2*Päälaskenta!E$20))))</f>
        <v>1.048</v>
      </c>
      <c r="G1368" s="57">
        <f>IF(F1368&gt;Päälaskenta!D$24,(2*SQRT((POWER(Päälaskenta!D$24,2))+POWER(Päälaskenta!E$24*Päälaskenta!D$24,2))+Päälaskenta!C$24)+(2*SQRT((POWER((F1368-Päälaskenta!D$24),2))+POWER(Päälaskenta!E$20*(F1368-Päälaskenta!D$24),2))+Päälaskenta!C$20),(2*SQRT((POWER(F1368,2))+POWER(Päälaskenta!E$24*F1368,2))+Päälaskenta!C$24))</f>
        <v>9.23</v>
      </c>
      <c r="H1368" s="57">
        <f t="shared" si="338"/>
        <v>0.43</v>
      </c>
      <c r="I1368" s="62">
        <f t="shared" si="339"/>
        <v>1.3361E-2</v>
      </c>
      <c r="J1368" s="8">
        <f>IF(F1368&lt;Päälaskenta!$D$24,0,Kaksitasouoma_matriisi!F1368-Päälaskenta!$D$24)</f>
        <v>0.34799999999999998</v>
      </c>
      <c r="L1368" s="8">
        <f>IF(F1368&gt;Päälaskenta!D$24,F1368-Päälaskenta!D$24,0)</f>
        <v>0.34799999999999998</v>
      </c>
      <c r="M1368" s="8">
        <f>IF(F1368&gt;Päälaskenta!D$24,(Päälaskenta!C$20+(Päälaskenta!E$20*(Kaksitasouoma_matriisi!F1368-Päälaskenta!D$24)))*(Kaksitasouoma_matriisi!F1368-Päälaskenta!D$24),0)</f>
        <v>1.921656</v>
      </c>
      <c r="N1368" s="8">
        <f>IF(F1368&gt;Päälaskenta!D$24,(2*SQRT((POWER((F1368-Päälaskenta!D$24),2))+POWER(Päälaskenta!E$20*(F1368-Päälaskenta!D$24),2))+Päälaskenta!C$20),0)</f>
        <v>6.2547318438614701</v>
      </c>
      <c r="O1368" s="8">
        <f t="shared" si="345"/>
        <v>0.30723235591401998</v>
      </c>
      <c r="P1368" s="8">
        <f>IF(Päälaskenta!$C$29,IF(L1368&gt;Päälaskenta!$F$28,Kaksitasouoma_matriisi!AQ1368,Kaksitasouoma_matriisi!AR1368),Päälaskenta!$F$20)</f>
        <v>0.12</v>
      </c>
      <c r="Q1368" s="8">
        <f t="shared" si="346"/>
        <v>7.2913123118139103</v>
      </c>
      <c r="R1368" s="8">
        <f t="shared" si="340"/>
        <v>0.61467384162827998</v>
      </c>
      <c r="S1368" s="8">
        <f t="shared" si="347"/>
        <v>0.31986674078413602</v>
      </c>
      <c r="U1368" s="93">
        <f>IF(F1368&gt;Päälaskenta!D$24,Päälaskenta!H$24+L1368*Päälaskenta!G$24,F1368*Päälaskenta!C$24 + F1368*F1368*Päälaskenta!E$24)</f>
        <v>2.0251999999999999</v>
      </c>
      <c r="V1368" s="8">
        <f>IF(F1368&gt;Päälaskenta!D$24,2*SQRT(POWER(Päälaskenta!D$24,2)+POWER(Päälaskenta!E$24*Päälaskenta!D$24,2))+Päälaskenta!C$24,(2*SQRT((POWER(F1368,2))+POWER(Päälaskenta!E$24*F1368,2))+Päälaskenta!C$24))</f>
        <v>2.9798989873223301</v>
      </c>
      <c r="W1368" s="8">
        <f t="shared" si="348"/>
        <v>0.67962035244013397</v>
      </c>
      <c r="X1368" s="8">
        <f>Päälaskenta!F$24</f>
        <v>7.0000000000000007E-2</v>
      </c>
      <c r="Y1368" s="8">
        <f t="shared" si="349"/>
        <v>22.363895938544999</v>
      </c>
      <c r="Z1368" s="8">
        <f t="shared" si="341"/>
        <v>1.88532615837172</v>
      </c>
      <c r="AA1368" s="8">
        <f t="shared" si="350"/>
        <v>0.93093331936190005</v>
      </c>
      <c r="AC1368" s="8">
        <f t="shared" si="342"/>
        <v>0.10386563013835</v>
      </c>
      <c r="AE1368" s="8">
        <v>1366</v>
      </c>
      <c r="AF1368" s="8">
        <f t="shared" si="336"/>
        <v>29.6552082503589</v>
      </c>
      <c r="AG1368" s="8">
        <f t="shared" si="343"/>
        <v>7.1068649219483302E-3</v>
      </c>
      <c r="AJ1368" s="132">
        <f>IF(Päälaskenta!$F$28&lt;Kaksitasouoma_matriisi!L1368,Päälaskenta!$C$20*Päälaskenta!$F$28,Päälaskenta!$C$20*Kaksitasouoma_matriisi!L1368)</f>
        <v>1.74</v>
      </c>
      <c r="AK1368" s="134">
        <f>SQRT(Päälaskenta!$D$20^2+(Päälaskenta!$D$20/(1/Päälaskenta!$E$20))^2)</f>
        <v>1.8029999999999999</v>
      </c>
      <c r="AL1368" s="134">
        <f>IF(Päälaskenta!$F$28&lt;Kaksitasouoma_matriisi!L1368,AK1368*Päälaskenta!$F$28*COS(ATAN(1/Päälaskenta!$E$20)),AK1368*Kaksitasouoma_matriisi!L1368*COS(ATAN(1/Päälaskenta!$E$20)))</f>
        <v>0.52200000000000002</v>
      </c>
      <c r="AM1368" s="134"/>
      <c r="AN1368" s="134">
        <f t="shared" si="351"/>
        <v>2.262</v>
      </c>
      <c r="AO1368" s="8">
        <f t="shared" si="344"/>
        <v>0.57364576993304905</v>
      </c>
      <c r="AP1368" s="134">
        <f>Refererenssiarvoja!$B$16*H1368^(1/6)/(Refererenssiarvoja!$B$15^0.5)*(Päälaskenta!$G$28/2)^0.5*(1-AO1368)^(-1.5)</f>
        <v>0.158</v>
      </c>
      <c r="AQ1368" s="8">
        <f>Refererenssiarvoja!$B$16*Kaksitasouoma_matriisi!O1368^(1/6)/(SQRT((2*Refererenssiarvoja!$B$15)/(Päälaskenta!$F$31*Päälaskenta!$G$31*Päälaskenta!$F$28))+SQRT(Refererenssiarvoja!$B$15)/Refererenssiarvoja!$B$17*LN(Kaksitasouoma_matriisi!L1368/Päälaskenta!$F$28))</f>
        <v>-0.95872286381218697</v>
      </c>
      <c r="AR1368" s="8">
        <f>Refererenssiarvoja!$B$16*Kaksitasouoma_matriisi!O1368^(1/6)/(SQRT((2*Refererenssiarvoja!$B$15)/(Päälaskenta!$F$31*Päälaskenta!$G$31*L1368)))</f>
        <v>0.34595367280674699</v>
      </c>
    </row>
    <row r="1369" spans="1:44" x14ac:dyDescent="0.2">
      <c r="A1369" s="8">
        <v>1367</v>
      </c>
      <c r="B1369" s="8">
        <f>IF(Päälaskenta!C$7,Päälaskenta!E$7,Päälaskenta!G$5)</f>
        <v>2.5</v>
      </c>
      <c r="C1369" s="56">
        <v>0.63300000000000001</v>
      </c>
      <c r="D1369" s="93">
        <f t="shared" si="337"/>
        <v>3.9493999999999998</v>
      </c>
      <c r="E1369" s="8">
        <f>IF(Päälaskenta!$C$26,Kaksitasouoma_matriisi!AP1369,Kaksitasouoma_matriisi!AC1369)</f>
        <v>0.10386563013835</v>
      </c>
      <c r="F1369" s="56">
        <f>IF(D1369&lt;Päälaskenta!H$24,(SQRT(POWER(Päälaskenta!C$24/(2*Päälaskenta!E$24),2)+(D1369/Päälaskenta!E$24))-Päälaskenta!C$24/(2*Päälaskenta!E$24)),IF(D1369=Päälaskenta!H$24,Päälaskenta!D$24,Päälaskenta!D$24+(SQRT(POWER((Päälaskenta!C$20+Päälaskenta!G$24)/(2*Päälaskenta!E$20),2)+((D1369-Päälaskenta!H$24)/Päälaskenta!E$20))-(Päälaskenta!C$20+Päälaskenta!G$24)/(2*Päälaskenta!E$20))))</f>
        <v>1.048</v>
      </c>
      <c r="G1369" s="57">
        <f>IF(F1369&gt;Päälaskenta!D$24,(2*SQRT((POWER(Päälaskenta!D$24,2))+POWER(Päälaskenta!E$24*Päälaskenta!D$24,2))+Päälaskenta!C$24)+(2*SQRT((POWER((F1369-Päälaskenta!D$24),2))+POWER(Päälaskenta!E$20*(F1369-Päälaskenta!D$24),2))+Päälaskenta!C$20),(2*SQRT((POWER(F1369,2))+POWER(Päälaskenta!E$24*F1369,2))+Päälaskenta!C$24))</f>
        <v>9.23</v>
      </c>
      <c r="H1369" s="57">
        <f t="shared" si="338"/>
        <v>0.43</v>
      </c>
      <c r="I1369" s="62">
        <f t="shared" si="339"/>
        <v>1.3318999999999999E-2</v>
      </c>
      <c r="J1369" s="8">
        <f>IF(F1369&lt;Päälaskenta!$D$24,0,Kaksitasouoma_matriisi!F1369-Päälaskenta!$D$24)</f>
        <v>0.34799999999999998</v>
      </c>
      <c r="L1369" s="8">
        <f>IF(F1369&gt;Päälaskenta!D$24,F1369-Päälaskenta!D$24,0)</f>
        <v>0.34799999999999998</v>
      </c>
      <c r="M1369" s="8">
        <f>IF(F1369&gt;Päälaskenta!D$24,(Päälaskenta!C$20+(Päälaskenta!E$20*(Kaksitasouoma_matriisi!F1369-Päälaskenta!D$24)))*(Kaksitasouoma_matriisi!F1369-Päälaskenta!D$24),0)</f>
        <v>1.921656</v>
      </c>
      <c r="N1369" s="8">
        <f>IF(F1369&gt;Päälaskenta!D$24,(2*SQRT((POWER((F1369-Päälaskenta!D$24),2))+POWER(Päälaskenta!E$20*(F1369-Päälaskenta!D$24),2))+Päälaskenta!C$20),0)</f>
        <v>6.2547318438614701</v>
      </c>
      <c r="O1369" s="8">
        <f t="shared" si="345"/>
        <v>0.30723235591401998</v>
      </c>
      <c r="P1369" s="8">
        <f>IF(Päälaskenta!$C$29,IF(L1369&gt;Päälaskenta!$F$28,Kaksitasouoma_matriisi!AQ1369,Kaksitasouoma_matriisi!AR1369),Päälaskenta!$F$20)</f>
        <v>0.12</v>
      </c>
      <c r="Q1369" s="8">
        <f t="shared" si="346"/>
        <v>7.2913123118139103</v>
      </c>
      <c r="R1369" s="8">
        <f t="shared" si="340"/>
        <v>0.61467384162827998</v>
      </c>
      <c r="S1369" s="8">
        <f t="shared" si="347"/>
        <v>0.31986674078413602</v>
      </c>
      <c r="U1369" s="93">
        <f>IF(F1369&gt;Päälaskenta!D$24,Päälaskenta!H$24+L1369*Päälaskenta!G$24,F1369*Päälaskenta!C$24 + F1369*F1369*Päälaskenta!E$24)</f>
        <v>2.0251999999999999</v>
      </c>
      <c r="V1369" s="8">
        <f>IF(F1369&gt;Päälaskenta!D$24,2*SQRT(POWER(Päälaskenta!D$24,2)+POWER(Päälaskenta!E$24*Päälaskenta!D$24,2))+Päälaskenta!C$24,(2*SQRT((POWER(F1369,2))+POWER(Päälaskenta!E$24*F1369,2))+Päälaskenta!C$24))</f>
        <v>2.9798989873223301</v>
      </c>
      <c r="W1369" s="8">
        <f t="shared" si="348"/>
        <v>0.67962035244013397</v>
      </c>
      <c r="X1369" s="8">
        <f>Päälaskenta!F$24</f>
        <v>7.0000000000000007E-2</v>
      </c>
      <c r="Y1369" s="8">
        <f t="shared" si="349"/>
        <v>22.363895938544999</v>
      </c>
      <c r="Z1369" s="8">
        <f t="shared" si="341"/>
        <v>1.88532615837172</v>
      </c>
      <c r="AA1369" s="8">
        <f t="shared" si="350"/>
        <v>0.93093331936190005</v>
      </c>
      <c r="AC1369" s="8">
        <f t="shared" si="342"/>
        <v>0.10386563013835</v>
      </c>
      <c r="AE1369" s="8">
        <v>1367</v>
      </c>
      <c r="AF1369" s="8">
        <f t="shared" si="336"/>
        <v>29.6552082503589</v>
      </c>
      <c r="AG1369" s="8">
        <f t="shared" si="343"/>
        <v>7.1068649219483302E-3</v>
      </c>
      <c r="AJ1369" s="132">
        <f>IF(Päälaskenta!$F$28&lt;Kaksitasouoma_matriisi!L1369,Päälaskenta!$C$20*Päälaskenta!$F$28,Päälaskenta!$C$20*Kaksitasouoma_matriisi!L1369)</f>
        <v>1.74</v>
      </c>
      <c r="AK1369" s="134">
        <f>SQRT(Päälaskenta!$D$20^2+(Päälaskenta!$D$20/(1/Päälaskenta!$E$20))^2)</f>
        <v>1.8029999999999999</v>
      </c>
      <c r="AL1369" s="134">
        <f>IF(Päälaskenta!$F$28&lt;Kaksitasouoma_matriisi!L1369,AK1369*Päälaskenta!$F$28*COS(ATAN(1/Päälaskenta!$E$20)),AK1369*Kaksitasouoma_matriisi!L1369*COS(ATAN(1/Päälaskenta!$E$20)))</f>
        <v>0.52200000000000002</v>
      </c>
      <c r="AM1369" s="134"/>
      <c r="AN1369" s="134">
        <f t="shared" si="351"/>
        <v>2.262</v>
      </c>
      <c r="AO1369" s="8">
        <f t="shared" si="344"/>
        <v>0.57274522712310705</v>
      </c>
      <c r="AP1369" s="134">
        <f>Refererenssiarvoja!$B$16*H1369^(1/6)/(Refererenssiarvoja!$B$15^0.5)*(Päälaskenta!$G$28/2)^0.5*(1-AO1369)^(-1.5)</f>
        <v>0.157</v>
      </c>
      <c r="AQ1369" s="8">
        <f>Refererenssiarvoja!$B$16*Kaksitasouoma_matriisi!O1369^(1/6)/(SQRT((2*Refererenssiarvoja!$B$15)/(Päälaskenta!$F$31*Päälaskenta!$G$31*Päälaskenta!$F$28))+SQRT(Refererenssiarvoja!$B$15)/Refererenssiarvoja!$B$17*LN(Kaksitasouoma_matriisi!L1369/Päälaskenta!$F$28))</f>
        <v>-0.95872286381218697</v>
      </c>
      <c r="AR1369" s="8">
        <f>Refererenssiarvoja!$B$16*Kaksitasouoma_matriisi!O1369^(1/6)/(SQRT((2*Refererenssiarvoja!$B$15)/(Päälaskenta!$F$31*Päälaskenta!$G$31*L1369)))</f>
        <v>0.34595367280674699</v>
      </c>
    </row>
    <row r="1370" spans="1:44" x14ac:dyDescent="0.2">
      <c r="A1370" s="8">
        <v>1368</v>
      </c>
      <c r="B1370" s="8">
        <f>IF(Päälaskenta!C$7,Päälaskenta!E$7,Päälaskenta!G$5)</f>
        <v>2.5</v>
      </c>
      <c r="C1370" s="56">
        <v>0.63200000000000001</v>
      </c>
      <c r="D1370" s="93">
        <f t="shared" si="337"/>
        <v>3.9557000000000002</v>
      </c>
      <c r="E1370" s="8">
        <f>IF(Päälaskenta!$C$26,Kaksitasouoma_matriisi!AP1370,Kaksitasouoma_matriisi!AC1370)</f>
        <v>0.1038719271517</v>
      </c>
      <c r="F1370" s="56">
        <f>IF(D1370&lt;Päälaskenta!H$24,(SQRT(POWER(Päälaskenta!C$24/(2*Päälaskenta!E$24),2)+(D1370/Päälaskenta!E$24))-Päälaskenta!C$24/(2*Päälaskenta!E$24)),IF(D1370=Päälaskenta!H$24,Päälaskenta!D$24,Päälaskenta!D$24+(SQRT(POWER((Päälaskenta!C$20+Päälaskenta!G$24)/(2*Päälaskenta!E$20),2)+((D1370-Päälaskenta!H$24)/Päälaskenta!E$20))-(Päälaskenta!C$20+Päälaskenta!G$24)/(2*Päälaskenta!E$20))))</f>
        <v>1.0489999999999999</v>
      </c>
      <c r="G1370" s="57">
        <f>IF(F1370&gt;Päälaskenta!D$24,(2*SQRT((POWER(Päälaskenta!D$24,2))+POWER(Päälaskenta!E$24*Päälaskenta!D$24,2))+Päälaskenta!C$24)+(2*SQRT((POWER((F1370-Päälaskenta!D$24),2))+POWER(Päälaskenta!E$20*(F1370-Päälaskenta!D$24),2))+Päälaskenta!C$20),(2*SQRT((POWER(F1370,2))+POWER(Päälaskenta!E$24*F1370,2))+Päälaskenta!C$24))</f>
        <v>9.24</v>
      </c>
      <c r="H1370" s="57">
        <f t="shared" si="338"/>
        <v>0.43</v>
      </c>
      <c r="I1370" s="62">
        <f t="shared" si="339"/>
        <v>1.3278E-2</v>
      </c>
      <c r="J1370" s="8">
        <f>IF(F1370&lt;Päälaskenta!$D$24,0,Kaksitasouoma_matriisi!F1370-Päälaskenta!$D$24)</f>
        <v>0.34899999999999998</v>
      </c>
      <c r="L1370" s="8">
        <f>IF(F1370&gt;Päälaskenta!D$24,F1370-Päälaskenta!D$24,0)</f>
        <v>0.34899999999999998</v>
      </c>
      <c r="M1370" s="8">
        <f>IF(F1370&gt;Päälaskenta!D$24,(Päälaskenta!C$20+(Päälaskenta!E$20*(Kaksitasouoma_matriisi!F1370-Päälaskenta!D$24)))*(Kaksitasouoma_matriisi!F1370-Päälaskenta!D$24),0)</f>
        <v>1.9277015</v>
      </c>
      <c r="N1370" s="8">
        <f>IF(F1370&gt;Päälaskenta!D$24,(2*SQRT((POWER((F1370-Päälaskenta!D$24),2))+POWER(Päälaskenta!E$20*(F1370-Päälaskenta!D$24),2))+Päälaskenta!C$20),0)</f>
        <v>6.2583373951369303</v>
      </c>
      <c r="O1370" s="8">
        <f t="shared" si="345"/>
        <v>0.30802134469418802</v>
      </c>
      <c r="P1370" s="8">
        <f>IF(Päälaskenta!$C$29,IF(L1370&gt;Päälaskenta!$F$28,Kaksitasouoma_matriisi!AQ1370,Kaksitasouoma_matriisi!AR1370),Päälaskenta!$F$20)</f>
        <v>0.12</v>
      </c>
      <c r="Q1370" s="8">
        <f t="shared" si="346"/>
        <v>7.3267675663570602</v>
      </c>
      <c r="R1370" s="8">
        <f t="shared" si="340"/>
        <v>0.61600840661925704</v>
      </c>
      <c r="S1370" s="8">
        <f t="shared" si="347"/>
        <v>0.31955590978129</v>
      </c>
      <c r="U1370" s="93">
        <f>IF(F1370&gt;Päälaskenta!D$24,Päälaskenta!H$24+L1370*Päälaskenta!G$24,F1370*Päälaskenta!C$24 + F1370*F1370*Päälaskenta!E$24)</f>
        <v>2.0276000000000001</v>
      </c>
      <c r="V1370" s="8">
        <f>IF(F1370&gt;Päälaskenta!D$24,2*SQRT(POWER(Päälaskenta!D$24,2)+POWER(Päälaskenta!E$24*Päälaskenta!D$24,2))+Päälaskenta!C$24,(2*SQRT((POWER(F1370,2))+POWER(Päälaskenta!E$24*F1370,2))+Päälaskenta!C$24))</f>
        <v>2.9798989873223301</v>
      </c>
      <c r="W1370" s="8">
        <f t="shared" si="348"/>
        <v>0.68042574886806995</v>
      </c>
      <c r="X1370" s="8">
        <f>Päälaskenta!F$24</f>
        <v>7.0000000000000007E-2</v>
      </c>
      <c r="Y1370" s="8">
        <f t="shared" si="349"/>
        <v>22.408084619213799</v>
      </c>
      <c r="Z1370" s="8">
        <f t="shared" si="341"/>
        <v>1.8839915933807401</v>
      </c>
      <c r="AA1370" s="8">
        <f t="shared" si="350"/>
        <v>0.92917320644147805</v>
      </c>
      <c r="AC1370" s="8">
        <f t="shared" si="342"/>
        <v>0.1038719271517</v>
      </c>
      <c r="AE1370" s="8">
        <v>1368</v>
      </c>
      <c r="AF1370" s="8">
        <f t="shared" si="336"/>
        <v>29.734852185570901</v>
      </c>
      <c r="AG1370" s="8">
        <f t="shared" si="343"/>
        <v>7.06884484681276E-3</v>
      </c>
      <c r="AJ1370" s="132">
        <f>IF(Päälaskenta!$F$28&lt;Kaksitasouoma_matriisi!L1370,Päälaskenta!$C$20*Päälaskenta!$F$28,Päälaskenta!$C$20*Kaksitasouoma_matriisi!L1370)</f>
        <v>1.7450000000000001</v>
      </c>
      <c r="AK1370" s="134">
        <f>SQRT(Päälaskenta!$D$20^2+(Päälaskenta!$D$20/(1/Päälaskenta!$E$20))^2)</f>
        <v>1.8029999999999999</v>
      </c>
      <c r="AL1370" s="134">
        <f>IF(Päälaskenta!$F$28&lt;Kaksitasouoma_matriisi!L1370,AK1370*Päälaskenta!$F$28*COS(ATAN(1/Päälaskenta!$E$20)),AK1370*Kaksitasouoma_matriisi!L1370*COS(ATAN(1/Päälaskenta!$E$20)))</f>
        <v>0.52400000000000002</v>
      </c>
      <c r="AM1370" s="134"/>
      <c r="AN1370" s="134">
        <f t="shared" si="351"/>
        <v>2.2690000000000001</v>
      </c>
      <c r="AO1370" s="8">
        <f t="shared" si="344"/>
        <v>0.57360264934145699</v>
      </c>
      <c r="AP1370" s="134">
        <f>Refererenssiarvoja!$B$16*H1370^(1/6)/(Refererenssiarvoja!$B$15^0.5)*(Päälaskenta!$G$28/2)^0.5*(1-AO1370)^(-1.5)</f>
        <v>0.158</v>
      </c>
      <c r="AQ1370" s="8">
        <f>Refererenssiarvoja!$B$16*Kaksitasouoma_matriisi!O1370^(1/6)/(SQRT((2*Refererenssiarvoja!$B$15)/(Päälaskenta!$F$31*Päälaskenta!$G$31*Päälaskenta!$F$28))+SQRT(Refererenssiarvoja!$B$15)/Refererenssiarvoja!$B$17*LN(Kaksitasouoma_matriisi!L1370/Päälaskenta!$F$28))</f>
        <v>-0.98496171026324897</v>
      </c>
      <c r="AR1370" s="8">
        <f>Refererenssiarvoja!$B$16*Kaksitasouoma_matriisi!O1370^(1/6)/(SQRT((2*Refererenssiarvoja!$B$15)/(Päälaskenta!$F$31*Päälaskenta!$G$31*L1370)))</f>
        <v>0.34659850147701499</v>
      </c>
    </row>
    <row r="1371" spans="1:44" x14ac:dyDescent="0.2">
      <c r="A1371" s="8">
        <v>1369</v>
      </c>
      <c r="B1371" s="8">
        <f>IF(Päälaskenta!C$7,Päälaskenta!E$7,Päälaskenta!G$5)</f>
        <v>2.5</v>
      </c>
      <c r="C1371" s="56">
        <v>0.63100000000000001</v>
      </c>
      <c r="D1371" s="93">
        <f t="shared" si="337"/>
        <v>3.9620000000000002</v>
      </c>
      <c r="E1371" s="8">
        <f>IF(Päälaskenta!$C$26,Kaksitasouoma_matriisi!AP1371,Kaksitasouoma_matriisi!AC1371)</f>
        <v>0.1038782192517</v>
      </c>
      <c r="F1371" s="56">
        <f>IF(D1371&lt;Päälaskenta!H$24,(SQRT(POWER(Päälaskenta!C$24/(2*Päälaskenta!E$24),2)+(D1371/Päälaskenta!E$24))-Päälaskenta!C$24/(2*Päälaskenta!E$24)),IF(D1371=Päälaskenta!H$24,Päälaskenta!D$24,Päälaskenta!D$24+(SQRT(POWER((Päälaskenta!C$20+Päälaskenta!G$24)/(2*Päälaskenta!E$20),2)+((D1371-Päälaskenta!H$24)/Päälaskenta!E$20))-(Päälaskenta!C$20+Päälaskenta!G$24)/(2*Päälaskenta!E$20))))</f>
        <v>1.05</v>
      </c>
      <c r="G1371" s="57">
        <f>IF(F1371&gt;Päälaskenta!D$24,(2*SQRT((POWER(Päälaskenta!D$24,2))+POWER(Päälaskenta!E$24*Päälaskenta!D$24,2))+Päälaskenta!C$24)+(2*SQRT((POWER((F1371-Päälaskenta!D$24),2))+POWER(Päälaskenta!E$20*(F1371-Päälaskenta!D$24),2))+Päälaskenta!C$20),(2*SQRT((POWER(F1371,2))+POWER(Päälaskenta!E$24*F1371,2))+Päälaskenta!C$24))</f>
        <v>9.24</v>
      </c>
      <c r="H1371" s="57">
        <f t="shared" si="338"/>
        <v>0.43</v>
      </c>
      <c r="I1371" s="62">
        <f t="shared" si="339"/>
        <v>1.3238E-2</v>
      </c>
      <c r="J1371" s="8">
        <f>IF(F1371&lt;Päälaskenta!$D$24,0,Kaksitasouoma_matriisi!F1371-Päälaskenta!$D$24)</f>
        <v>0.35</v>
      </c>
      <c r="L1371" s="8">
        <f>IF(F1371&gt;Päälaskenta!D$24,F1371-Päälaskenta!D$24,0)</f>
        <v>0.35</v>
      </c>
      <c r="M1371" s="8">
        <f>IF(F1371&gt;Päälaskenta!D$24,(Päälaskenta!C$20+(Päälaskenta!E$20*(Kaksitasouoma_matriisi!F1371-Päälaskenta!D$24)))*(Kaksitasouoma_matriisi!F1371-Päälaskenta!D$24),0)</f>
        <v>1.9337500000000001</v>
      </c>
      <c r="N1371" s="8">
        <f>IF(F1371&gt;Päälaskenta!D$24,(2*SQRT((POWER((F1371-Päälaskenta!D$24),2))+POWER(Päälaskenta!E$20*(F1371-Päälaskenta!D$24),2))+Päälaskenta!C$20),0)</f>
        <v>6.2619429464124003</v>
      </c>
      <c r="O1371" s="8">
        <f t="shared" si="345"/>
        <v>0.308809903978427</v>
      </c>
      <c r="P1371" s="8">
        <f>IF(Päälaskenta!$C$29,IF(L1371&gt;Päälaskenta!$F$28,Kaksitasouoma_matriisi!AQ1371,Kaksitasouoma_matriisi!AR1371),Päälaskenta!$F$20)</f>
        <v>0.12</v>
      </c>
      <c r="Q1371" s="8">
        <f t="shared" si="346"/>
        <v>7.3622952090917</v>
      </c>
      <c r="R1371" s="8">
        <f t="shared" si="340"/>
        <v>0.61733969023279001</v>
      </c>
      <c r="S1371" s="8">
        <f t="shared" si="347"/>
        <v>0.31924483011391902</v>
      </c>
      <c r="U1371" s="93">
        <f>IF(F1371&gt;Päälaskenta!D$24,Päälaskenta!H$24+L1371*Päälaskenta!G$24,F1371*Päälaskenta!C$24 + F1371*F1371*Päälaskenta!E$24)</f>
        <v>2.0299999999999998</v>
      </c>
      <c r="V1371" s="8">
        <f>IF(F1371&gt;Päälaskenta!D$24,2*SQRT(POWER(Päälaskenta!D$24,2)+POWER(Päälaskenta!E$24*Päälaskenta!D$24,2))+Päälaskenta!C$24,(2*SQRT((POWER(F1371,2))+POWER(Päälaskenta!E$24*F1371,2))+Päälaskenta!C$24))</f>
        <v>2.9798989873223301</v>
      </c>
      <c r="W1371" s="8">
        <f t="shared" si="348"/>
        <v>0.68123114529600604</v>
      </c>
      <c r="X1371" s="8">
        <f>Päälaskenta!F$24</f>
        <v>7.0000000000000007E-2</v>
      </c>
      <c r="Y1371" s="8">
        <f t="shared" si="349"/>
        <v>22.4523081833918</v>
      </c>
      <c r="Z1371" s="8">
        <f t="shared" si="341"/>
        <v>1.8826603097672101</v>
      </c>
      <c r="AA1371" s="8">
        <f t="shared" si="350"/>
        <v>0.92741887180650795</v>
      </c>
      <c r="AC1371" s="8">
        <f t="shared" si="342"/>
        <v>0.1038782192517</v>
      </c>
      <c r="AE1371" s="8">
        <v>1369</v>
      </c>
      <c r="AF1371" s="8">
        <f t="shared" si="336"/>
        <v>29.814603392483502</v>
      </c>
      <c r="AG1371" s="8">
        <f t="shared" si="343"/>
        <v>7.0310784600895997E-3</v>
      </c>
      <c r="AJ1371" s="132">
        <f>IF(Päälaskenta!$F$28&lt;Kaksitasouoma_matriisi!L1371,Päälaskenta!$C$20*Päälaskenta!$F$28,Päälaskenta!$C$20*Kaksitasouoma_matriisi!L1371)</f>
        <v>1.75</v>
      </c>
      <c r="AK1371" s="134">
        <f>SQRT(Päälaskenta!$D$20^2+(Päälaskenta!$D$20/(1/Päälaskenta!$E$20))^2)</f>
        <v>1.8029999999999999</v>
      </c>
      <c r="AL1371" s="134">
        <f>IF(Päälaskenta!$F$28&lt;Kaksitasouoma_matriisi!L1371,AK1371*Päälaskenta!$F$28*COS(ATAN(1/Päälaskenta!$E$20)),AK1371*Kaksitasouoma_matriisi!L1371*COS(ATAN(1/Päälaskenta!$E$20)))</f>
        <v>0.52500000000000002</v>
      </c>
      <c r="AM1371" s="134"/>
      <c r="AN1371" s="134">
        <f t="shared" si="351"/>
        <v>2.2749999999999999</v>
      </c>
      <c r="AO1371" s="8">
        <f t="shared" si="344"/>
        <v>0.57420494699646596</v>
      </c>
      <c r="AP1371" s="134">
        <f>Refererenssiarvoja!$B$16*H1371^(1/6)/(Refererenssiarvoja!$B$15^0.5)*(Päälaskenta!$G$28/2)^0.5*(1-AO1371)^(-1.5)</f>
        <v>0.158</v>
      </c>
      <c r="AQ1371" s="8">
        <f>Refererenssiarvoja!$B$16*Kaksitasouoma_matriisi!O1371^(1/6)/(SQRT((2*Refererenssiarvoja!$B$15)/(Päälaskenta!$F$31*Päälaskenta!$G$31*Päälaskenta!$F$28))+SQRT(Refererenssiarvoja!$B$15)/Refererenssiarvoja!$B$17*LN(Kaksitasouoma_matriisi!L1371/Päälaskenta!$F$28))</f>
        <v>-1.01257152682914</v>
      </c>
      <c r="AR1371" s="8">
        <f>Refererenssiarvoja!$B$16*Kaksitasouoma_matriisi!O1371^(1/6)/(SQRT((2*Refererenssiarvoja!$B$15)/(Päälaskenta!$F$31*Päälaskenta!$G$31*L1371)))</f>
        <v>0.34724264638103503</v>
      </c>
    </row>
    <row r="1372" spans="1:44" x14ac:dyDescent="0.2">
      <c r="A1372" s="8">
        <v>1370</v>
      </c>
      <c r="B1372" s="8">
        <f>IF(Päälaskenta!C$7,Päälaskenta!E$7,Päälaskenta!G$5)</f>
        <v>2.5</v>
      </c>
      <c r="C1372" s="56">
        <v>0.63</v>
      </c>
      <c r="D1372" s="93">
        <f t="shared" si="337"/>
        <v>3.9683000000000002</v>
      </c>
      <c r="E1372" s="8">
        <f>IF(Päälaskenta!$C$26,Kaksitasouoma_matriisi!AP1372,Kaksitasouoma_matriisi!AC1372)</f>
        <v>0.103884506444098</v>
      </c>
      <c r="F1372" s="56">
        <f>IF(D1372&lt;Päälaskenta!H$24,(SQRT(POWER(Päälaskenta!C$24/(2*Päälaskenta!E$24),2)+(D1372/Päälaskenta!E$24))-Päälaskenta!C$24/(2*Päälaskenta!E$24)),IF(D1372=Päälaskenta!H$24,Päälaskenta!D$24,Päälaskenta!D$24+(SQRT(POWER((Päälaskenta!C$20+Päälaskenta!G$24)/(2*Päälaskenta!E$20),2)+((D1372-Päälaskenta!H$24)/Päälaskenta!E$20))-(Päälaskenta!C$20+Päälaskenta!G$24)/(2*Päälaskenta!E$20))))</f>
        <v>1.0509999999999999</v>
      </c>
      <c r="G1372" s="57">
        <f>IF(F1372&gt;Päälaskenta!D$24,(2*SQRT((POWER(Päälaskenta!D$24,2))+POWER(Päälaskenta!E$24*Päälaskenta!D$24,2))+Päälaskenta!C$24)+(2*SQRT((POWER((F1372-Päälaskenta!D$24),2))+POWER(Päälaskenta!E$20*(F1372-Päälaskenta!D$24),2))+Päälaskenta!C$20),(2*SQRT((POWER(F1372,2))+POWER(Päälaskenta!E$24*F1372,2))+Päälaskenta!C$24))</f>
        <v>9.25</v>
      </c>
      <c r="H1372" s="57">
        <f t="shared" si="338"/>
        <v>0.43</v>
      </c>
      <c r="I1372" s="62">
        <f t="shared" si="339"/>
        <v>1.3197E-2</v>
      </c>
      <c r="J1372" s="8">
        <f>IF(F1372&lt;Päälaskenta!$D$24,0,Kaksitasouoma_matriisi!F1372-Päälaskenta!$D$24)</f>
        <v>0.35099999999999998</v>
      </c>
      <c r="L1372" s="8">
        <f>IF(F1372&gt;Päälaskenta!D$24,F1372-Päälaskenta!D$24,0)</f>
        <v>0.35099999999999998</v>
      </c>
      <c r="M1372" s="8">
        <f>IF(F1372&gt;Päälaskenta!D$24,(Päälaskenta!C$20+(Päälaskenta!E$20*(Kaksitasouoma_matriisi!F1372-Päälaskenta!D$24)))*(Kaksitasouoma_matriisi!F1372-Päälaskenta!D$24),0)</f>
        <v>1.9398015</v>
      </c>
      <c r="N1372" s="8">
        <f>IF(F1372&gt;Päälaskenta!D$24,(2*SQRT((POWER((F1372-Päälaskenta!D$24),2))+POWER(Päälaskenta!E$20*(F1372-Päälaskenta!D$24),2))+Päälaskenta!C$20),0)</f>
        <v>6.2655484976878597</v>
      </c>
      <c r="O1372" s="8">
        <f t="shared" si="345"/>
        <v>0.309598034508205</v>
      </c>
      <c r="P1372" s="8">
        <f>IF(Päälaskenta!$C$29,IF(L1372&gt;Päälaskenta!$F$28,Kaksitasouoma_matriisi!AQ1372,Kaksitasouoma_matriisi!AR1372),Päälaskenta!$F$20)</f>
        <v>0.12</v>
      </c>
      <c r="Q1372" s="8">
        <f t="shared" si="346"/>
        <v>7.39789519963474</v>
      </c>
      <c r="R1372" s="8">
        <f t="shared" si="340"/>
        <v>0.61866770214252698</v>
      </c>
      <c r="S1372" s="8">
        <f t="shared" si="347"/>
        <v>0.31893351053833402</v>
      </c>
      <c r="U1372" s="93">
        <f>IF(F1372&gt;Päälaskenta!D$24,Päälaskenta!H$24+L1372*Päälaskenta!G$24,F1372*Päälaskenta!C$24 + F1372*F1372*Päälaskenta!E$24)</f>
        <v>2.0324</v>
      </c>
      <c r="V1372" s="8">
        <f>IF(F1372&gt;Päälaskenta!D$24,2*SQRT(POWER(Päälaskenta!D$24,2)+POWER(Päälaskenta!E$24*Päälaskenta!D$24,2))+Päälaskenta!C$24,(2*SQRT((POWER(F1372,2))+POWER(Päälaskenta!E$24*F1372,2))+Päälaskenta!C$24))</f>
        <v>2.9798989873223301</v>
      </c>
      <c r="W1372" s="8">
        <f t="shared" si="348"/>
        <v>0.68203654172394201</v>
      </c>
      <c r="X1372" s="8">
        <f>Päälaskenta!F$24</f>
        <v>7.0000000000000007E-2</v>
      </c>
      <c r="Y1372" s="8">
        <f t="shared" si="349"/>
        <v>22.496566617326401</v>
      </c>
      <c r="Z1372" s="8">
        <f t="shared" si="341"/>
        <v>1.88133229785747</v>
      </c>
      <c r="AA1372" s="8">
        <f t="shared" si="350"/>
        <v>0.92567029022705705</v>
      </c>
      <c r="AC1372" s="8">
        <f t="shared" si="342"/>
        <v>0.103884506444098</v>
      </c>
      <c r="AE1372" s="8">
        <v>1370</v>
      </c>
      <c r="AF1372" s="8">
        <f t="shared" si="336"/>
        <v>29.894461816961101</v>
      </c>
      <c r="AG1372" s="8">
        <f t="shared" si="343"/>
        <v>6.9935637602955196E-3</v>
      </c>
      <c r="AJ1372" s="132">
        <f>IF(Päälaskenta!$F$28&lt;Kaksitasouoma_matriisi!L1372,Päälaskenta!$C$20*Päälaskenta!$F$28,Päälaskenta!$C$20*Kaksitasouoma_matriisi!L1372)</f>
        <v>1.7549999999999999</v>
      </c>
      <c r="AK1372" s="134">
        <f>SQRT(Päälaskenta!$D$20^2+(Päälaskenta!$D$20/(1/Päälaskenta!$E$20))^2)</f>
        <v>1.8029999999999999</v>
      </c>
      <c r="AL1372" s="134">
        <f>IF(Päälaskenta!$F$28&lt;Kaksitasouoma_matriisi!L1372,AK1372*Päälaskenta!$F$28*COS(ATAN(1/Päälaskenta!$E$20)),AK1372*Kaksitasouoma_matriisi!L1372*COS(ATAN(1/Päälaskenta!$E$20)))</f>
        <v>0.52700000000000002</v>
      </c>
      <c r="AM1372" s="134"/>
      <c r="AN1372" s="134">
        <f t="shared" si="351"/>
        <v>2.282</v>
      </c>
      <c r="AO1372" s="8">
        <f t="shared" si="344"/>
        <v>0.57505732933497999</v>
      </c>
      <c r="AP1372" s="134">
        <f>Refererenssiarvoja!$B$16*H1372^(1/6)/(Refererenssiarvoja!$B$15^0.5)*(Päälaskenta!$G$28/2)^0.5*(1-AO1372)^(-1.5)</f>
        <v>0.158</v>
      </c>
      <c r="AQ1372" s="8">
        <f>Refererenssiarvoja!$B$16*Kaksitasouoma_matriisi!O1372^(1/6)/(SQRT((2*Refererenssiarvoja!$B$15)/(Päälaskenta!$F$31*Päälaskenta!$G$31*Päälaskenta!$F$28))+SQRT(Refererenssiarvoja!$B$15)/Refererenssiarvoja!$B$17*LN(Kaksitasouoma_matriisi!L1372/Päälaskenta!$F$28))</f>
        <v>-1.04166276002513</v>
      </c>
      <c r="AR1372" s="8">
        <f>Refererenssiarvoja!$B$16*Kaksitasouoma_matriisi!O1372^(1/6)/(SQRT((2*Refererenssiarvoja!$B$15)/(Päälaskenta!$F$31*Päälaskenta!$G$31*L1372)))</f>
        <v>0.34788611009104098</v>
      </c>
    </row>
    <row r="1373" spans="1:44" x14ac:dyDescent="0.2">
      <c r="A1373" s="8">
        <v>1371</v>
      </c>
      <c r="B1373" s="8">
        <f>IF(Päälaskenta!C$7,Päälaskenta!E$7,Päälaskenta!G$5)</f>
        <v>2.5</v>
      </c>
      <c r="C1373" s="56">
        <v>0.629</v>
      </c>
      <c r="D1373" s="93">
        <f t="shared" si="337"/>
        <v>3.9746000000000001</v>
      </c>
      <c r="E1373" s="8">
        <f>IF(Päälaskenta!$C$26,Kaksitasouoma_matriisi!AP1373,Kaksitasouoma_matriisi!AC1373)</f>
        <v>0.103884506444098</v>
      </c>
      <c r="F1373" s="56">
        <f>IF(D1373&lt;Päälaskenta!H$24,(SQRT(POWER(Päälaskenta!C$24/(2*Päälaskenta!E$24),2)+(D1373/Päälaskenta!E$24))-Päälaskenta!C$24/(2*Päälaskenta!E$24)),IF(D1373=Päälaskenta!H$24,Päälaskenta!D$24,Päälaskenta!D$24+(SQRT(POWER((Päälaskenta!C$20+Päälaskenta!G$24)/(2*Päälaskenta!E$20),2)+((D1373-Päälaskenta!H$24)/Päälaskenta!E$20))-(Päälaskenta!C$20+Päälaskenta!G$24)/(2*Päälaskenta!E$20))))</f>
        <v>1.0509999999999999</v>
      </c>
      <c r="G1373" s="57">
        <f>IF(F1373&gt;Päälaskenta!D$24,(2*SQRT((POWER(Päälaskenta!D$24,2))+POWER(Päälaskenta!E$24*Päälaskenta!D$24,2))+Päälaskenta!C$24)+(2*SQRT((POWER((F1373-Päälaskenta!D$24),2))+POWER(Päälaskenta!E$20*(F1373-Päälaskenta!D$24),2))+Päälaskenta!C$20),(2*SQRT((POWER(F1373,2))+POWER(Päälaskenta!E$24*F1373,2))+Päälaskenta!C$24))</f>
        <v>9.25</v>
      </c>
      <c r="H1373" s="57">
        <f t="shared" si="338"/>
        <v>0.43</v>
      </c>
      <c r="I1373" s="62">
        <f t="shared" si="339"/>
        <v>1.3155999999999999E-2</v>
      </c>
      <c r="J1373" s="8">
        <f>IF(F1373&lt;Päälaskenta!$D$24,0,Kaksitasouoma_matriisi!F1373-Päälaskenta!$D$24)</f>
        <v>0.35099999999999998</v>
      </c>
      <c r="L1373" s="8">
        <f>IF(F1373&gt;Päälaskenta!D$24,F1373-Päälaskenta!D$24,0)</f>
        <v>0.35099999999999998</v>
      </c>
      <c r="M1373" s="8">
        <f>IF(F1373&gt;Päälaskenta!D$24,(Päälaskenta!C$20+(Päälaskenta!E$20*(Kaksitasouoma_matriisi!F1373-Päälaskenta!D$24)))*(Kaksitasouoma_matriisi!F1373-Päälaskenta!D$24),0)</f>
        <v>1.9398015</v>
      </c>
      <c r="N1373" s="8">
        <f>IF(F1373&gt;Päälaskenta!D$24,(2*SQRT((POWER((F1373-Päälaskenta!D$24),2))+POWER(Päälaskenta!E$20*(F1373-Päälaskenta!D$24),2))+Päälaskenta!C$20),0)</f>
        <v>6.2655484976878597</v>
      </c>
      <c r="O1373" s="8">
        <f t="shared" si="345"/>
        <v>0.309598034508205</v>
      </c>
      <c r="P1373" s="8">
        <f>IF(Päälaskenta!$C$29,IF(L1373&gt;Päälaskenta!$F$28,Kaksitasouoma_matriisi!AQ1373,Kaksitasouoma_matriisi!AR1373),Päälaskenta!$F$20)</f>
        <v>0.12</v>
      </c>
      <c r="Q1373" s="8">
        <f t="shared" si="346"/>
        <v>7.39789519963474</v>
      </c>
      <c r="R1373" s="8">
        <f t="shared" si="340"/>
        <v>0.61866770214252698</v>
      </c>
      <c r="S1373" s="8">
        <f t="shared" si="347"/>
        <v>0.31893351053833402</v>
      </c>
      <c r="U1373" s="93">
        <f>IF(F1373&gt;Päälaskenta!D$24,Päälaskenta!H$24+L1373*Päälaskenta!G$24,F1373*Päälaskenta!C$24 + F1373*F1373*Päälaskenta!E$24)</f>
        <v>2.0324</v>
      </c>
      <c r="V1373" s="8">
        <f>IF(F1373&gt;Päälaskenta!D$24,2*SQRT(POWER(Päälaskenta!D$24,2)+POWER(Päälaskenta!E$24*Päälaskenta!D$24,2))+Päälaskenta!C$24,(2*SQRT((POWER(F1373,2))+POWER(Päälaskenta!E$24*F1373,2))+Päälaskenta!C$24))</f>
        <v>2.9798989873223301</v>
      </c>
      <c r="W1373" s="8">
        <f t="shared" si="348"/>
        <v>0.68203654172394201</v>
      </c>
      <c r="X1373" s="8">
        <f>Päälaskenta!F$24</f>
        <v>7.0000000000000007E-2</v>
      </c>
      <c r="Y1373" s="8">
        <f t="shared" si="349"/>
        <v>22.496566617326401</v>
      </c>
      <c r="Z1373" s="8">
        <f t="shared" si="341"/>
        <v>1.88133229785747</v>
      </c>
      <c r="AA1373" s="8">
        <f t="shared" si="350"/>
        <v>0.92567029022705705</v>
      </c>
      <c r="AC1373" s="8">
        <f t="shared" si="342"/>
        <v>0.103884506444098</v>
      </c>
      <c r="AE1373" s="8">
        <v>1371</v>
      </c>
      <c r="AF1373" s="8">
        <f t="shared" si="336"/>
        <v>29.894461816961101</v>
      </c>
      <c r="AG1373" s="8">
        <f t="shared" si="343"/>
        <v>6.9935637602955196E-3</v>
      </c>
      <c r="AJ1373" s="132">
        <f>IF(Päälaskenta!$F$28&lt;Kaksitasouoma_matriisi!L1373,Päälaskenta!$C$20*Päälaskenta!$F$28,Päälaskenta!$C$20*Kaksitasouoma_matriisi!L1373)</f>
        <v>1.7549999999999999</v>
      </c>
      <c r="AK1373" s="134">
        <f>SQRT(Päälaskenta!$D$20^2+(Päälaskenta!$D$20/(1/Päälaskenta!$E$20))^2)</f>
        <v>1.8029999999999999</v>
      </c>
      <c r="AL1373" s="134">
        <f>IF(Päälaskenta!$F$28&lt;Kaksitasouoma_matriisi!L1373,AK1373*Päälaskenta!$F$28*COS(ATAN(1/Päälaskenta!$E$20)),AK1373*Kaksitasouoma_matriisi!L1373*COS(ATAN(1/Päälaskenta!$E$20)))</f>
        <v>0.52700000000000002</v>
      </c>
      <c r="AM1373" s="134"/>
      <c r="AN1373" s="134">
        <f t="shared" si="351"/>
        <v>2.282</v>
      </c>
      <c r="AO1373" s="8">
        <f t="shared" si="344"/>
        <v>0.57414582599506903</v>
      </c>
      <c r="AP1373" s="134">
        <f>Refererenssiarvoja!$B$16*H1373^(1/6)/(Refererenssiarvoja!$B$15^0.5)*(Päälaskenta!$G$28/2)^0.5*(1-AO1373)^(-1.5)</f>
        <v>0.158</v>
      </c>
      <c r="AQ1373" s="8">
        <f>Refererenssiarvoja!$B$16*Kaksitasouoma_matriisi!O1373^(1/6)/(SQRT((2*Refererenssiarvoja!$B$15)/(Päälaskenta!$F$31*Päälaskenta!$G$31*Päälaskenta!$F$28))+SQRT(Refererenssiarvoja!$B$15)/Refererenssiarvoja!$B$17*LN(Kaksitasouoma_matriisi!L1373/Päälaskenta!$F$28))</f>
        <v>-1.04166276002513</v>
      </c>
      <c r="AR1373" s="8">
        <f>Refererenssiarvoja!$B$16*Kaksitasouoma_matriisi!O1373^(1/6)/(SQRT((2*Refererenssiarvoja!$B$15)/(Päälaskenta!$F$31*Päälaskenta!$G$31*L1373)))</f>
        <v>0.34788611009104098</v>
      </c>
    </row>
    <row r="1374" spans="1:44" x14ac:dyDescent="0.2">
      <c r="A1374" s="8">
        <v>1372</v>
      </c>
      <c r="B1374" s="8">
        <f>IF(Päälaskenta!C$7,Päälaskenta!E$7,Päälaskenta!G$5)</f>
        <v>2.5</v>
      </c>
      <c r="C1374" s="56">
        <v>0.628</v>
      </c>
      <c r="D1374" s="93">
        <f t="shared" si="337"/>
        <v>3.9809000000000001</v>
      </c>
      <c r="E1374" s="8">
        <f>IF(Päälaskenta!$C$26,Kaksitasouoma_matriisi!AP1374,Kaksitasouoma_matriisi!AC1374)</f>
        <v>0.10389078873463201</v>
      </c>
      <c r="F1374" s="56">
        <f>IF(D1374&lt;Päälaskenta!H$24,(SQRT(POWER(Päälaskenta!C$24/(2*Päälaskenta!E$24),2)+(D1374/Päälaskenta!E$24))-Päälaskenta!C$24/(2*Päälaskenta!E$24)),IF(D1374=Päälaskenta!H$24,Päälaskenta!D$24,Päälaskenta!D$24+(SQRT(POWER((Päälaskenta!C$20+Päälaskenta!G$24)/(2*Päälaskenta!E$20),2)+((D1374-Päälaskenta!H$24)/Päälaskenta!E$20))-(Päälaskenta!C$20+Päälaskenta!G$24)/(2*Päälaskenta!E$20))))</f>
        <v>1.052</v>
      </c>
      <c r="G1374" s="57">
        <f>IF(F1374&gt;Päälaskenta!D$24,(2*SQRT((POWER(Päälaskenta!D$24,2))+POWER(Päälaskenta!E$24*Päälaskenta!D$24,2))+Päälaskenta!C$24)+(2*SQRT((POWER((F1374-Päälaskenta!D$24),2))+POWER(Päälaskenta!E$20*(F1374-Päälaskenta!D$24),2))+Päälaskenta!C$20),(2*SQRT((POWER(F1374,2))+POWER(Päälaskenta!E$24*F1374,2))+Päälaskenta!C$24))</f>
        <v>9.25</v>
      </c>
      <c r="H1374" s="57">
        <f t="shared" si="338"/>
        <v>0.43</v>
      </c>
      <c r="I1374" s="62">
        <f t="shared" si="339"/>
        <v>1.3115E-2</v>
      </c>
      <c r="J1374" s="8">
        <f>IF(F1374&lt;Päälaskenta!$D$24,0,Kaksitasouoma_matriisi!F1374-Päälaskenta!$D$24)</f>
        <v>0.35199999999999998</v>
      </c>
      <c r="L1374" s="8">
        <f>IF(F1374&gt;Päälaskenta!D$24,F1374-Päälaskenta!D$24,0)</f>
        <v>0.35199999999999998</v>
      </c>
      <c r="M1374" s="8">
        <f>IF(F1374&gt;Päälaskenta!D$24,(Päälaskenta!C$20+(Päälaskenta!E$20*(Kaksitasouoma_matriisi!F1374-Päälaskenta!D$24)))*(Kaksitasouoma_matriisi!F1374-Päälaskenta!D$24),0)</f>
        <v>1.945856</v>
      </c>
      <c r="N1374" s="8">
        <f>IF(F1374&gt;Päälaskenta!D$24,(2*SQRT((POWER((F1374-Päälaskenta!D$24),2))+POWER(Päälaskenta!E$20*(F1374-Päälaskenta!D$24),2))+Päälaskenta!C$20),0)</f>
        <v>6.26915404896332</v>
      </c>
      <c r="O1374" s="8">
        <f t="shared" si="345"/>
        <v>0.31038573702328598</v>
      </c>
      <c r="P1374" s="8">
        <f>IF(Päälaskenta!$C$29,IF(L1374&gt;Päälaskenta!$F$28,Kaksitasouoma_matriisi!AQ1374,Kaksitasouoma_matriisi!AR1374),Päälaskenta!$F$20)</f>
        <v>0.12</v>
      </c>
      <c r="Q1374" s="8">
        <f t="shared" si="346"/>
        <v>7.4335674978483999</v>
      </c>
      <c r="R1374" s="8">
        <f t="shared" si="340"/>
        <v>0.619992452013857</v>
      </c>
      <c r="S1374" s="8">
        <f t="shared" si="347"/>
        <v>0.31862195969992502</v>
      </c>
      <c r="U1374" s="93">
        <f>IF(F1374&gt;Päälaskenta!D$24,Päälaskenta!H$24+L1374*Päälaskenta!G$24,F1374*Päälaskenta!C$24 + F1374*F1374*Päälaskenta!E$24)</f>
        <v>2.0348000000000002</v>
      </c>
      <c r="V1374" s="8">
        <f>IF(F1374&gt;Päälaskenta!D$24,2*SQRT(POWER(Päälaskenta!D$24,2)+POWER(Päälaskenta!E$24*Päälaskenta!D$24,2))+Päälaskenta!C$24,(2*SQRT((POWER(F1374,2))+POWER(Päälaskenta!E$24*F1374,2))+Päälaskenta!C$24))</f>
        <v>2.9798989873223301</v>
      </c>
      <c r="W1374" s="8">
        <f t="shared" si="348"/>
        <v>0.68284193815187899</v>
      </c>
      <c r="X1374" s="8">
        <f>Päälaskenta!F$24</f>
        <v>7.0000000000000007E-2</v>
      </c>
      <c r="Y1374" s="8">
        <f t="shared" si="349"/>
        <v>22.540859907286599</v>
      </c>
      <c r="Z1374" s="8">
        <f t="shared" si="341"/>
        <v>1.88000754798614</v>
      </c>
      <c r="AA1374" s="8">
        <f t="shared" si="350"/>
        <v>0.92392743659629395</v>
      </c>
      <c r="AC1374" s="8">
        <f t="shared" si="342"/>
        <v>0.10389078873463201</v>
      </c>
      <c r="AE1374" s="8">
        <v>1372</v>
      </c>
      <c r="AF1374" s="8">
        <f t="shared" si="336"/>
        <v>29.974427405135</v>
      </c>
      <c r="AG1374" s="8">
        <f t="shared" si="343"/>
        <v>6.9562987638648799E-3</v>
      </c>
      <c r="AJ1374" s="132">
        <f>IF(Päälaskenta!$F$28&lt;Kaksitasouoma_matriisi!L1374,Päälaskenta!$C$20*Päälaskenta!$F$28,Päälaskenta!$C$20*Kaksitasouoma_matriisi!L1374)</f>
        <v>1.76</v>
      </c>
      <c r="AK1374" s="134">
        <f>SQRT(Päälaskenta!$D$20^2+(Päälaskenta!$D$20/(1/Päälaskenta!$E$20))^2)</f>
        <v>1.8029999999999999</v>
      </c>
      <c r="AL1374" s="134">
        <f>IF(Päälaskenta!$F$28&lt;Kaksitasouoma_matriisi!L1374,AK1374*Päälaskenta!$F$28*COS(ATAN(1/Päälaskenta!$E$20)),AK1374*Kaksitasouoma_matriisi!L1374*COS(ATAN(1/Päälaskenta!$E$20)))</f>
        <v>0.52800000000000002</v>
      </c>
      <c r="AM1374" s="134"/>
      <c r="AN1374" s="134">
        <f t="shared" si="351"/>
        <v>2.2879999999999998</v>
      </c>
      <c r="AO1374" s="8">
        <f t="shared" si="344"/>
        <v>0.574744404531639</v>
      </c>
      <c r="AP1374" s="134">
        <f>Refererenssiarvoja!$B$16*H1374^(1/6)/(Refererenssiarvoja!$B$15^0.5)*(Päälaskenta!$G$28/2)^0.5*(1-AO1374)^(-1.5)</f>
        <v>0.158</v>
      </c>
      <c r="AQ1374" s="8">
        <f>Refererenssiarvoja!$B$16*Kaksitasouoma_matriisi!O1374^(1/6)/(SQRT((2*Refererenssiarvoja!$B$15)/(Päälaskenta!$F$31*Päälaskenta!$G$31*Päälaskenta!$F$28))+SQRT(Refererenssiarvoja!$B$15)/Refererenssiarvoja!$B$17*LN(Kaksitasouoma_matriisi!L1374/Päälaskenta!$F$28))</f>
        <v>-1.07235804660527</v>
      </c>
      <c r="AR1374" s="8">
        <f>Refererenssiarvoja!$B$16*Kaksitasouoma_matriisi!O1374^(1/6)/(SQRT((2*Refererenssiarvoja!$B$15)/(Päälaskenta!$F$31*Päälaskenta!$G$31*L1374)))</f>
        <v>0.34852889516248498</v>
      </c>
    </row>
    <row r="1375" spans="1:44" x14ac:dyDescent="0.2">
      <c r="A1375" s="8">
        <v>1373</v>
      </c>
      <c r="B1375" s="8">
        <f>IF(Päälaskenta!C$7,Päälaskenta!E$7,Päälaskenta!G$5)</f>
        <v>2.5</v>
      </c>
      <c r="C1375" s="56">
        <v>0.627</v>
      </c>
      <c r="D1375" s="93">
        <f t="shared" si="337"/>
        <v>3.9872000000000001</v>
      </c>
      <c r="E1375" s="8">
        <f>IF(Päälaskenta!$C$26,Kaksitasouoma_matriisi!AP1375,Kaksitasouoma_matriisi!AC1375)</f>
        <v>0.103897066129035</v>
      </c>
      <c r="F1375" s="56">
        <f>IF(D1375&lt;Päälaskenta!H$24,(SQRT(POWER(Päälaskenta!C$24/(2*Päälaskenta!E$24),2)+(D1375/Päälaskenta!E$24))-Päälaskenta!C$24/(2*Päälaskenta!E$24)),IF(D1375=Päälaskenta!H$24,Päälaskenta!D$24,Päälaskenta!D$24+(SQRT(POWER((Päälaskenta!C$20+Päälaskenta!G$24)/(2*Päälaskenta!E$20),2)+((D1375-Päälaskenta!H$24)/Päälaskenta!E$20))-(Päälaskenta!C$20+Päälaskenta!G$24)/(2*Päälaskenta!E$20))))</f>
        <v>1.0529999999999999</v>
      </c>
      <c r="G1375" s="57">
        <f>IF(F1375&gt;Päälaskenta!D$24,(2*SQRT((POWER(Päälaskenta!D$24,2))+POWER(Päälaskenta!E$24*Päälaskenta!D$24,2))+Päälaskenta!C$24)+(2*SQRT((POWER((F1375-Päälaskenta!D$24),2))+POWER(Päälaskenta!E$20*(F1375-Päälaskenta!D$24),2))+Päälaskenta!C$20),(2*SQRT((POWER(F1375,2))+POWER(Päälaskenta!E$24*F1375,2))+Päälaskenta!C$24))</f>
        <v>9.25</v>
      </c>
      <c r="H1375" s="57">
        <f t="shared" si="338"/>
        <v>0.43</v>
      </c>
      <c r="I1375" s="62">
        <f t="shared" si="339"/>
        <v>1.3075E-2</v>
      </c>
      <c r="J1375" s="8">
        <f>IF(F1375&lt;Päälaskenta!$D$24,0,Kaksitasouoma_matriisi!F1375-Päälaskenta!$D$24)</f>
        <v>0.35299999999999998</v>
      </c>
      <c r="L1375" s="8">
        <f>IF(F1375&gt;Päälaskenta!D$24,F1375-Päälaskenta!D$24,0)</f>
        <v>0.35299999999999998</v>
      </c>
      <c r="M1375" s="8">
        <f>IF(F1375&gt;Päälaskenta!D$24,(Päälaskenta!C$20+(Päälaskenta!E$20*(Kaksitasouoma_matriisi!F1375-Päälaskenta!D$24)))*(Kaksitasouoma_matriisi!F1375-Päälaskenta!D$24),0)</f>
        <v>1.9519135000000001</v>
      </c>
      <c r="N1375" s="8">
        <f>IF(F1375&gt;Päälaskenta!D$24,(2*SQRT((POWER((F1375-Päälaskenta!D$24),2))+POWER(Päälaskenta!E$20*(F1375-Päälaskenta!D$24),2))+Päälaskenta!C$20),0)</f>
        <v>6.27275960023879</v>
      </c>
      <c r="O1375" s="8">
        <f t="shared" si="345"/>
        <v>0.311173012261732</v>
      </c>
      <c r="P1375" s="8">
        <f>IF(Päälaskenta!$C$29,IF(L1375&gt;Päälaskenta!$F$28,Kaksitasouoma_matriisi!AQ1375,Kaksitasouoma_matriisi!AR1375),Päälaskenta!$F$20)</f>
        <v>0.12</v>
      </c>
      <c r="Q1375" s="8">
        <f t="shared" si="346"/>
        <v>7.46931206383851</v>
      </c>
      <c r="R1375" s="8">
        <f t="shared" si="340"/>
        <v>0.62131394950345098</v>
      </c>
      <c r="S1375" s="8">
        <f t="shared" si="347"/>
        <v>0.31831018613450401</v>
      </c>
      <c r="U1375" s="93">
        <f>IF(F1375&gt;Päälaskenta!D$24,Päälaskenta!H$24+L1375*Päälaskenta!G$24,F1375*Päälaskenta!C$24 + F1375*F1375*Päälaskenta!E$24)</f>
        <v>2.0371999999999999</v>
      </c>
      <c r="V1375" s="8">
        <f>IF(F1375&gt;Päälaskenta!D$24,2*SQRT(POWER(Päälaskenta!D$24,2)+POWER(Päälaskenta!E$24*Päälaskenta!D$24,2))+Päälaskenta!C$24,(2*SQRT((POWER(F1375,2))+POWER(Päälaskenta!E$24*F1375,2))+Päälaskenta!C$24))</f>
        <v>2.9798989873223301</v>
      </c>
      <c r="W1375" s="8">
        <f t="shared" si="348"/>
        <v>0.68364733457981497</v>
      </c>
      <c r="X1375" s="8">
        <f>Päälaskenta!F$24</f>
        <v>7.0000000000000007E-2</v>
      </c>
      <c r="Y1375" s="8">
        <f t="shared" si="349"/>
        <v>22.585188039563</v>
      </c>
      <c r="Z1375" s="8">
        <f t="shared" si="341"/>
        <v>1.8786860504965499</v>
      </c>
      <c r="AA1375" s="8">
        <f t="shared" si="350"/>
        <v>0.92219028592997698</v>
      </c>
      <c r="AC1375" s="8">
        <f t="shared" si="342"/>
        <v>0.103897066129035</v>
      </c>
      <c r="AE1375" s="8">
        <v>1373</v>
      </c>
      <c r="AF1375" s="8">
        <f t="shared" si="336"/>
        <v>30.054500103401502</v>
      </c>
      <c r="AG1375" s="8">
        <f t="shared" si="343"/>
        <v>6.91928150497446E-3</v>
      </c>
      <c r="AJ1375" s="132">
        <f>IF(Päälaskenta!$F$28&lt;Kaksitasouoma_matriisi!L1375,Päälaskenta!$C$20*Päälaskenta!$F$28,Päälaskenta!$C$20*Kaksitasouoma_matriisi!L1375)</f>
        <v>1.7649999999999999</v>
      </c>
      <c r="AK1375" s="134">
        <f>SQRT(Päälaskenta!$D$20^2+(Päälaskenta!$D$20/(1/Päälaskenta!$E$20))^2)</f>
        <v>1.8029999999999999</v>
      </c>
      <c r="AL1375" s="134">
        <f>IF(Päälaskenta!$F$28&lt;Kaksitasouoma_matriisi!L1375,AK1375*Päälaskenta!$F$28*COS(ATAN(1/Päälaskenta!$E$20)),AK1375*Kaksitasouoma_matriisi!L1375*COS(ATAN(1/Päälaskenta!$E$20)))</f>
        <v>0.53</v>
      </c>
      <c r="AM1375" s="134"/>
      <c r="AN1375" s="134">
        <f t="shared" si="351"/>
        <v>2.2949999999999999</v>
      </c>
      <c r="AO1375" s="8">
        <f t="shared" si="344"/>
        <v>0.57559189406099498</v>
      </c>
      <c r="AP1375" s="134">
        <f>Refererenssiarvoja!$B$16*H1375^(1/6)/(Refererenssiarvoja!$B$15^0.5)*(Päälaskenta!$G$28/2)^0.5*(1-AO1375)^(-1.5)</f>
        <v>0.159</v>
      </c>
      <c r="AQ1375" s="8">
        <f>Refererenssiarvoja!$B$16*Kaksitasouoma_matriisi!O1375^(1/6)/(SQRT((2*Refererenssiarvoja!$B$15)/(Päälaskenta!$F$31*Päälaskenta!$G$31*Päälaskenta!$F$28))+SQRT(Refererenssiarvoja!$B$15)/Refererenssiarvoja!$B$17*LN(Kaksitasouoma_matriisi!L1375/Päälaskenta!$F$28))</f>
        <v>-1.1047939431237499</v>
      </c>
      <c r="AR1375" s="8">
        <f>Refererenssiarvoja!$B$16*Kaksitasouoma_matriisi!O1375^(1/6)/(SQRT((2*Refererenssiarvoja!$B$15)/(Päälaskenta!$F$31*Päälaskenta!$G$31*L1375)))</f>
        <v>0.349171004134194</v>
      </c>
    </row>
    <row r="1376" spans="1:44" x14ac:dyDescent="0.2">
      <c r="A1376" s="8">
        <v>1374</v>
      </c>
      <c r="B1376" s="8">
        <f>IF(Päälaskenta!C$7,Päälaskenta!E$7,Päälaskenta!G$5)</f>
        <v>2.5</v>
      </c>
      <c r="C1376" s="56">
        <v>0.626</v>
      </c>
      <c r="D1376" s="93">
        <f t="shared" si="337"/>
        <v>3.9935999999999998</v>
      </c>
      <c r="E1376" s="8">
        <f>IF(Päälaskenta!$C$26,Kaksitasouoma_matriisi!AP1376,Kaksitasouoma_matriisi!AC1376)</f>
        <v>0.103903338633026</v>
      </c>
      <c r="F1376" s="56">
        <f>IF(D1376&lt;Päälaskenta!H$24,(SQRT(POWER(Päälaskenta!C$24/(2*Päälaskenta!E$24),2)+(D1376/Päälaskenta!E$24))-Päälaskenta!C$24/(2*Päälaskenta!E$24)),IF(D1376=Päälaskenta!H$24,Päälaskenta!D$24,Päälaskenta!D$24+(SQRT(POWER((Päälaskenta!C$20+Päälaskenta!G$24)/(2*Päälaskenta!E$20),2)+((D1376-Päälaskenta!H$24)/Päälaskenta!E$20))-(Päälaskenta!C$20+Päälaskenta!G$24)/(2*Päälaskenta!E$20))))</f>
        <v>1.054</v>
      </c>
      <c r="G1376" s="57">
        <f>IF(F1376&gt;Päälaskenta!D$24,(2*SQRT((POWER(Päälaskenta!D$24,2))+POWER(Päälaskenta!E$24*Päälaskenta!D$24,2))+Päälaskenta!C$24)+(2*SQRT((POWER((F1376-Päälaskenta!D$24),2))+POWER(Päälaskenta!E$20*(F1376-Päälaskenta!D$24),2))+Päälaskenta!C$20),(2*SQRT((POWER(F1376,2))+POWER(Päälaskenta!E$24*F1376,2))+Päälaskenta!C$24))</f>
        <v>9.26</v>
      </c>
      <c r="H1376" s="57">
        <f t="shared" si="338"/>
        <v>0.43</v>
      </c>
      <c r="I1376" s="62">
        <f t="shared" si="339"/>
        <v>1.3035E-2</v>
      </c>
      <c r="J1376" s="8">
        <f>IF(F1376&lt;Päälaskenta!$D$24,0,Kaksitasouoma_matriisi!F1376-Päälaskenta!$D$24)</f>
        <v>0.35399999999999998</v>
      </c>
      <c r="L1376" s="8">
        <f>IF(F1376&gt;Päälaskenta!D$24,F1376-Päälaskenta!D$24,0)</f>
        <v>0.35399999999999998</v>
      </c>
      <c r="M1376" s="8">
        <f>IF(F1376&gt;Päälaskenta!D$24,(Päälaskenta!C$20+(Päälaskenta!E$20*(Kaksitasouoma_matriisi!F1376-Päälaskenta!D$24)))*(Kaksitasouoma_matriisi!F1376-Päälaskenta!D$24),0)</f>
        <v>1.9579740000000001</v>
      </c>
      <c r="N1376" s="8">
        <f>IF(F1376&gt;Päälaskenta!D$24,(2*SQRT((POWER((F1376-Päälaskenta!D$24),2))+POWER(Päälaskenta!E$20*(F1376-Päälaskenta!D$24),2))+Päälaskenta!C$20),0)</f>
        <v>6.2763651515142502</v>
      </c>
      <c r="O1376" s="8">
        <f t="shared" si="345"/>
        <v>0.31195986095990802</v>
      </c>
      <c r="P1376" s="8">
        <f>IF(Päälaskenta!$C$29,IF(L1376&gt;Päälaskenta!$F$28,Kaksitasouoma_matriisi!AQ1376,Kaksitasouoma_matriisi!AR1376),Päälaskenta!$F$20)</f>
        <v>0.12</v>
      </c>
      <c r="Q1376" s="8">
        <f t="shared" si="346"/>
        <v>7.5051288579528697</v>
      </c>
      <c r="R1376" s="8">
        <f t="shared" si="340"/>
        <v>0.62263220425881505</v>
      </c>
      <c r="S1376" s="8">
        <f t="shared" si="347"/>
        <v>0.31799819826964798</v>
      </c>
      <c r="U1376" s="93">
        <f>IF(F1376&gt;Päälaskenta!D$24,Päälaskenta!H$24+L1376*Päälaskenta!G$24,F1376*Päälaskenta!C$24 + F1376*F1376*Päälaskenta!E$24)</f>
        <v>2.0396000000000001</v>
      </c>
      <c r="V1376" s="8">
        <f>IF(F1376&gt;Päälaskenta!D$24,2*SQRT(POWER(Päälaskenta!D$24,2)+POWER(Päälaskenta!E$24*Päälaskenta!D$24,2))+Päälaskenta!C$24,(2*SQRT((POWER(F1376,2))+POWER(Päälaskenta!E$24*F1376,2))+Päälaskenta!C$24))</f>
        <v>2.9798989873223301</v>
      </c>
      <c r="W1376" s="8">
        <f t="shared" si="348"/>
        <v>0.68445273100775095</v>
      </c>
      <c r="X1376" s="8">
        <f>Päälaskenta!F$24</f>
        <v>7.0000000000000007E-2</v>
      </c>
      <c r="Y1376" s="8">
        <f t="shared" si="349"/>
        <v>22.629551000467799</v>
      </c>
      <c r="Z1376" s="8">
        <f t="shared" si="341"/>
        <v>1.8773677957411901</v>
      </c>
      <c r="AA1376" s="8">
        <f t="shared" si="350"/>
        <v>0.92045881336594904</v>
      </c>
      <c r="AC1376" s="8">
        <f t="shared" si="342"/>
        <v>0.103903338633026</v>
      </c>
      <c r="AE1376" s="8">
        <v>1374</v>
      </c>
      <c r="AF1376" s="8">
        <f t="shared" si="336"/>
        <v>30.1346798584207</v>
      </c>
      <c r="AG1376" s="8">
        <f t="shared" si="343"/>
        <v>6.8825100353695698E-3</v>
      </c>
      <c r="AJ1376" s="132">
        <f>IF(Päälaskenta!$F$28&lt;Kaksitasouoma_matriisi!L1376,Päälaskenta!$C$20*Päälaskenta!$F$28,Päälaskenta!$C$20*Kaksitasouoma_matriisi!L1376)</f>
        <v>1.77</v>
      </c>
      <c r="AK1376" s="134">
        <f>SQRT(Päälaskenta!$D$20^2+(Päälaskenta!$D$20/(1/Päälaskenta!$E$20))^2)</f>
        <v>1.8029999999999999</v>
      </c>
      <c r="AL1376" s="134">
        <f>IF(Päälaskenta!$F$28&lt;Kaksitasouoma_matriisi!L1376,AK1376*Päälaskenta!$F$28*COS(ATAN(1/Päälaskenta!$E$20)),AK1376*Kaksitasouoma_matriisi!L1376*COS(ATAN(1/Päälaskenta!$E$20)))</f>
        <v>0.53100000000000003</v>
      </c>
      <c r="AM1376" s="134"/>
      <c r="AN1376" s="134">
        <f t="shared" si="351"/>
        <v>2.3010000000000002</v>
      </c>
      <c r="AO1376" s="8">
        <f t="shared" si="344"/>
        <v>0.576171875</v>
      </c>
      <c r="AP1376" s="134">
        <f>Refererenssiarvoja!$B$16*H1376^(1/6)/(Refererenssiarvoja!$B$15^0.5)*(Päälaskenta!$G$28/2)^0.5*(1-AO1376)^(-1.5)</f>
        <v>0.159</v>
      </c>
      <c r="AQ1376" s="8">
        <f>Refererenssiarvoja!$B$16*Kaksitasouoma_matriisi!O1376^(1/6)/(SQRT((2*Refererenssiarvoja!$B$15)/(Päälaskenta!$F$31*Päälaskenta!$G$31*Päälaskenta!$F$28))+SQRT(Refererenssiarvoja!$B$15)/Refererenssiarvoja!$B$17*LN(Kaksitasouoma_matriisi!L1376/Päälaskenta!$F$28))</f>
        <v>-1.13912295856618</v>
      </c>
      <c r="AR1376" s="8">
        <f>Refererenssiarvoja!$B$16*Kaksitasouoma_matriisi!O1376^(1/6)/(SQRT((2*Refererenssiarvoja!$B$15)/(Päälaskenta!$F$31*Päälaskenta!$G$31*L1376)))</f>
        <v>0.34981243952852198</v>
      </c>
    </row>
    <row r="1377" spans="1:44" x14ac:dyDescent="0.2">
      <c r="A1377" s="8">
        <v>1375</v>
      </c>
      <c r="B1377" s="8">
        <f>IF(Päälaskenta!C$7,Päälaskenta!E$7,Päälaskenta!G$5)</f>
        <v>2.5</v>
      </c>
      <c r="C1377" s="56">
        <v>0.625</v>
      </c>
      <c r="D1377" s="93">
        <f t="shared" si="337"/>
        <v>4</v>
      </c>
      <c r="E1377" s="8">
        <f>IF(Päälaskenta!$C$26,Kaksitasouoma_matriisi!AP1377,Kaksitasouoma_matriisi!AC1377)</f>
        <v>0.103903338633026</v>
      </c>
      <c r="F1377" s="56">
        <f>IF(D1377&lt;Päälaskenta!H$24,(SQRT(POWER(Päälaskenta!C$24/(2*Päälaskenta!E$24),2)+(D1377/Päälaskenta!E$24))-Päälaskenta!C$24/(2*Päälaskenta!E$24)),IF(D1377=Päälaskenta!H$24,Päälaskenta!D$24,Päälaskenta!D$24+(SQRT(POWER((Päälaskenta!C$20+Päälaskenta!G$24)/(2*Päälaskenta!E$20),2)+((D1377-Päälaskenta!H$24)/Päälaskenta!E$20))-(Päälaskenta!C$20+Päälaskenta!G$24)/(2*Päälaskenta!E$20))))</f>
        <v>1.054</v>
      </c>
      <c r="G1377" s="57">
        <f>IF(F1377&gt;Päälaskenta!D$24,(2*SQRT((POWER(Päälaskenta!D$24,2))+POWER(Päälaskenta!E$24*Päälaskenta!D$24,2))+Päälaskenta!C$24)+(2*SQRT((POWER((F1377-Päälaskenta!D$24),2))+POWER(Päälaskenta!E$20*(F1377-Päälaskenta!D$24),2))+Päälaskenta!C$20),(2*SQRT((POWER(F1377,2))+POWER(Päälaskenta!E$24*F1377,2))+Päälaskenta!C$24))</f>
        <v>9.26</v>
      </c>
      <c r="H1377" s="57">
        <f t="shared" si="338"/>
        <v>0.43</v>
      </c>
      <c r="I1377" s="62">
        <f t="shared" si="339"/>
        <v>1.2994E-2</v>
      </c>
      <c r="J1377" s="8">
        <f>IF(F1377&lt;Päälaskenta!$D$24,0,Kaksitasouoma_matriisi!F1377-Päälaskenta!$D$24)</f>
        <v>0.35399999999999998</v>
      </c>
      <c r="L1377" s="8">
        <f>IF(F1377&gt;Päälaskenta!D$24,F1377-Päälaskenta!D$24,0)</f>
        <v>0.35399999999999998</v>
      </c>
      <c r="M1377" s="8">
        <f>IF(F1377&gt;Päälaskenta!D$24,(Päälaskenta!C$20+(Päälaskenta!E$20*(Kaksitasouoma_matriisi!F1377-Päälaskenta!D$24)))*(Kaksitasouoma_matriisi!F1377-Päälaskenta!D$24),0)</f>
        <v>1.9579740000000001</v>
      </c>
      <c r="N1377" s="8">
        <f>IF(F1377&gt;Päälaskenta!D$24,(2*SQRT((POWER((F1377-Päälaskenta!D$24),2))+POWER(Päälaskenta!E$20*(F1377-Päälaskenta!D$24),2))+Päälaskenta!C$20),0)</f>
        <v>6.2763651515142502</v>
      </c>
      <c r="O1377" s="8">
        <f t="shared" si="345"/>
        <v>0.31195986095990802</v>
      </c>
      <c r="P1377" s="8">
        <f>IF(Päälaskenta!$C$29,IF(L1377&gt;Päälaskenta!$F$28,Kaksitasouoma_matriisi!AQ1377,Kaksitasouoma_matriisi!AR1377),Päälaskenta!$F$20)</f>
        <v>0.12</v>
      </c>
      <c r="Q1377" s="8">
        <f t="shared" si="346"/>
        <v>7.5051288579528697</v>
      </c>
      <c r="R1377" s="8">
        <f t="shared" si="340"/>
        <v>0.62263220425881505</v>
      </c>
      <c r="S1377" s="8">
        <f t="shared" si="347"/>
        <v>0.31799819826964798</v>
      </c>
      <c r="U1377" s="93">
        <f>IF(F1377&gt;Päälaskenta!D$24,Päälaskenta!H$24+L1377*Päälaskenta!G$24,F1377*Päälaskenta!C$24 + F1377*F1377*Päälaskenta!E$24)</f>
        <v>2.0396000000000001</v>
      </c>
      <c r="V1377" s="8">
        <f>IF(F1377&gt;Päälaskenta!D$24,2*SQRT(POWER(Päälaskenta!D$24,2)+POWER(Päälaskenta!E$24*Päälaskenta!D$24,2))+Päälaskenta!C$24,(2*SQRT((POWER(F1377,2))+POWER(Päälaskenta!E$24*F1377,2))+Päälaskenta!C$24))</f>
        <v>2.9798989873223301</v>
      </c>
      <c r="W1377" s="8">
        <f t="shared" si="348"/>
        <v>0.68445273100775095</v>
      </c>
      <c r="X1377" s="8">
        <f>Päälaskenta!F$24</f>
        <v>7.0000000000000007E-2</v>
      </c>
      <c r="Y1377" s="8">
        <f t="shared" si="349"/>
        <v>22.629551000467799</v>
      </c>
      <c r="Z1377" s="8">
        <f t="shared" si="341"/>
        <v>1.8773677957411901</v>
      </c>
      <c r="AA1377" s="8">
        <f t="shared" si="350"/>
        <v>0.92045881336594904</v>
      </c>
      <c r="AC1377" s="8">
        <f t="shared" si="342"/>
        <v>0.103903338633026</v>
      </c>
      <c r="AE1377" s="8">
        <v>1375</v>
      </c>
      <c r="AF1377" s="8">
        <f t="shared" si="336"/>
        <v>30.1346798584207</v>
      </c>
      <c r="AG1377" s="8">
        <f t="shared" si="343"/>
        <v>6.8825100353695698E-3</v>
      </c>
      <c r="AJ1377" s="132">
        <f>IF(Päälaskenta!$F$28&lt;Kaksitasouoma_matriisi!L1377,Päälaskenta!$C$20*Päälaskenta!$F$28,Päälaskenta!$C$20*Kaksitasouoma_matriisi!L1377)</f>
        <v>1.77</v>
      </c>
      <c r="AK1377" s="134">
        <f>SQRT(Päälaskenta!$D$20^2+(Päälaskenta!$D$20/(1/Päälaskenta!$E$20))^2)</f>
        <v>1.8029999999999999</v>
      </c>
      <c r="AL1377" s="134">
        <f>IF(Päälaskenta!$F$28&lt;Kaksitasouoma_matriisi!L1377,AK1377*Päälaskenta!$F$28*COS(ATAN(1/Päälaskenta!$E$20)),AK1377*Kaksitasouoma_matriisi!L1377*COS(ATAN(1/Päälaskenta!$E$20)))</f>
        <v>0.53100000000000003</v>
      </c>
      <c r="AM1377" s="134"/>
      <c r="AN1377" s="134">
        <f t="shared" si="351"/>
        <v>2.3010000000000002</v>
      </c>
      <c r="AO1377" s="8">
        <f t="shared" si="344"/>
        <v>0.57525000000000004</v>
      </c>
      <c r="AP1377" s="134">
        <f>Refererenssiarvoja!$B$16*H1377^(1/6)/(Refererenssiarvoja!$B$15^0.5)*(Päälaskenta!$G$28/2)^0.5*(1-AO1377)^(-1.5)</f>
        <v>0.158</v>
      </c>
      <c r="AQ1377" s="8">
        <f>Refererenssiarvoja!$B$16*Kaksitasouoma_matriisi!O1377^(1/6)/(SQRT((2*Refererenssiarvoja!$B$15)/(Päälaskenta!$F$31*Päälaskenta!$G$31*Päälaskenta!$F$28))+SQRT(Refererenssiarvoja!$B$15)/Refererenssiarvoja!$B$17*LN(Kaksitasouoma_matriisi!L1377/Päälaskenta!$F$28))</f>
        <v>-1.13912295856618</v>
      </c>
      <c r="AR1377" s="8">
        <f>Refererenssiarvoja!$B$16*Kaksitasouoma_matriisi!O1377^(1/6)/(SQRT((2*Refererenssiarvoja!$B$15)/(Päälaskenta!$F$31*Päälaskenta!$G$31*L1377)))</f>
        <v>0.34981243952852198</v>
      </c>
    </row>
    <row r="1378" spans="1:44" x14ac:dyDescent="0.2">
      <c r="A1378" s="8">
        <v>1376</v>
      </c>
      <c r="B1378" s="8">
        <f>IF(Päälaskenta!C$7,Päälaskenta!E$7,Päälaskenta!G$5)</f>
        <v>2.5</v>
      </c>
      <c r="C1378" s="56">
        <v>0.624</v>
      </c>
      <c r="D1378" s="93">
        <f t="shared" si="337"/>
        <v>4.0064000000000002</v>
      </c>
      <c r="E1378" s="8">
        <f>IF(Päälaskenta!$C$26,Kaksitasouoma_matriisi!AP1378,Kaksitasouoma_matriisi!AC1378)</f>
        <v>0.103909606252319</v>
      </c>
      <c r="F1378" s="56">
        <f>IF(D1378&lt;Päälaskenta!H$24,(SQRT(POWER(Päälaskenta!C$24/(2*Päälaskenta!E$24),2)+(D1378/Päälaskenta!E$24))-Päälaskenta!C$24/(2*Päälaskenta!E$24)),IF(D1378=Päälaskenta!H$24,Päälaskenta!D$24,Päälaskenta!D$24+(SQRT(POWER((Päälaskenta!C$20+Päälaskenta!G$24)/(2*Päälaskenta!E$20),2)+((D1378-Päälaskenta!H$24)/Päälaskenta!E$20))-(Päälaskenta!C$20+Päälaskenta!G$24)/(2*Päälaskenta!E$20))))</f>
        <v>1.0549999999999999</v>
      </c>
      <c r="G1378" s="57">
        <f>IF(F1378&gt;Päälaskenta!D$24,(2*SQRT((POWER(Päälaskenta!D$24,2))+POWER(Päälaskenta!E$24*Päälaskenta!D$24,2))+Päälaskenta!C$24)+(2*SQRT((POWER((F1378-Päälaskenta!D$24),2))+POWER(Päälaskenta!E$20*(F1378-Päälaskenta!D$24),2))+Päälaskenta!C$20),(2*SQRT((POWER(F1378,2))+POWER(Päälaskenta!E$24*F1378,2))+Päälaskenta!C$24))</f>
        <v>9.26</v>
      </c>
      <c r="H1378" s="57">
        <f t="shared" si="338"/>
        <v>0.43</v>
      </c>
      <c r="I1378" s="62">
        <f t="shared" si="339"/>
        <v>1.2954E-2</v>
      </c>
      <c r="J1378" s="8">
        <f>IF(F1378&lt;Päälaskenta!$D$24,0,Kaksitasouoma_matriisi!F1378-Päälaskenta!$D$24)</f>
        <v>0.35499999999999998</v>
      </c>
      <c r="L1378" s="8">
        <f>IF(F1378&gt;Päälaskenta!D$24,F1378-Päälaskenta!D$24,0)</f>
        <v>0.35499999999999998</v>
      </c>
      <c r="M1378" s="8">
        <f>IF(F1378&gt;Päälaskenta!D$24,(Päälaskenta!C$20+(Päälaskenta!E$20*(Kaksitasouoma_matriisi!F1378-Päälaskenta!D$24)))*(Kaksitasouoma_matriisi!F1378-Päälaskenta!D$24),0)</f>
        <v>1.9640375000000001</v>
      </c>
      <c r="N1378" s="8">
        <f>IF(F1378&gt;Päälaskenta!D$24,(2*SQRT((POWER((F1378-Päälaskenta!D$24),2))+POWER(Päälaskenta!E$20*(F1378-Päälaskenta!D$24),2))+Päälaskenta!C$20),0)</f>
        <v>6.2799707027897202</v>
      </c>
      <c r="O1378" s="8">
        <f t="shared" si="345"/>
        <v>0.31274628385249098</v>
      </c>
      <c r="P1378" s="8">
        <f>IF(Päälaskenta!$C$29,IF(L1378&gt;Päälaskenta!$F$28,Kaksitasouoma_matriisi!AQ1378,Kaksitasouoma_matriisi!AR1378),Päälaskenta!$F$20)</f>
        <v>0.12</v>
      </c>
      <c r="Q1378" s="8">
        <f t="shared" si="346"/>
        <v>7.5410178407797499</v>
      </c>
      <c r="R1378" s="8">
        <f t="shared" si="340"/>
        <v>0.62394722591786</v>
      </c>
      <c r="S1378" s="8">
        <f t="shared" si="347"/>
        <v>0.31768600442601502</v>
      </c>
      <c r="U1378" s="93">
        <f>IF(F1378&gt;Päälaskenta!D$24,Päälaskenta!H$24+L1378*Päälaskenta!G$24,F1378*Päälaskenta!C$24 + F1378*F1378*Päälaskenta!E$24)</f>
        <v>2.0419999999999998</v>
      </c>
      <c r="V1378" s="8">
        <f>IF(F1378&gt;Päälaskenta!D$24,2*SQRT(POWER(Päälaskenta!D$24,2)+POWER(Päälaskenta!E$24*Päälaskenta!D$24,2))+Päälaskenta!C$24,(2*SQRT((POWER(F1378,2))+POWER(Päälaskenta!E$24*F1378,2))+Päälaskenta!C$24))</f>
        <v>2.9798989873223301</v>
      </c>
      <c r="W1378" s="8">
        <f t="shared" si="348"/>
        <v>0.68525812743568704</v>
      </c>
      <c r="X1378" s="8">
        <f>Päälaskenta!F$24</f>
        <v>7.0000000000000007E-2</v>
      </c>
      <c r="Y1378" s="8">
        <f t="shared" si="349"/>
        <v>22.6739487763348</v>
      </c>
      <c r="Z1378" s="8">
        <f t="shared" si="341"/>
        <v>1.87605277408214</v>
      </c>
      <c r="AA1378" s="8">
        <f t="shared" si="350"/>
        <v>0.91873299416363396</v>
      </c>
      <c r="AC1378" s="8">
        <f t="shared" si="342"/>
        <v>0.103909606252319</v>
      </c>
      <c r="AE1378" s="8">
        <v>1376</v>
      </c>
      <c r="AF1378" s="8">
        <f t="shared" si="336"/>
        <v>30.214966617114499</v>
      </c>
      <c r="AG1378" s="8">
        <f t="shared" si="343"/>
        <v>6.8459824241924403E-3</v>
      </c>
      <c r="AJ1378" s="132">
        <f>IF(Päälaskenta!$F$28&lt;Kaksitasouoma_matriisi!L1378,Päälaskenta!$C$20*Päälaskenta!$F$28,Päälaskenta!$C$20*Kaksitasouoma_matriisi!L1378)</f>
        <v>1.7749999999999999</v>
      </c>
      <c r="AK1378" s="134">
        <f>SQRT(Päälaskenta!$D$20^2+(Päälaskenta!$D$20/(1/Päälaskenta!$E$20))^2)</f>
        <v>1.8029999999999999</v>
      </c>
      <c r="AL1378" s="134">
        <f>IF(Päälaskenta!$F$28&lt;Kaksitasouoma_matriisi!L1378,AK1378*Päälaskenta!$F$28*COS(ATAN(1/Päälaskenta!$E$20)),AK1378*Kaksitasouoma_matriisi!L1378*COS(ATAN(1/Päälaskenta!$E$20)))</f>
        <v>0.53300000000000003</v>
      </c>
      <c r="AM1378" s="134"/>
      <c r="AN1378" s="134">
        <f t="shared" si="351"/>
        <v>2.3079999999999998</v>
      </c>
      <c r="AO1378" s="8">
        <f t="shared" si="344"/>
        <v>0.57607827476038298</v>
      </c>
      <c r="AP1378" s="134">
        <f>Refererenssiarvoja!$B$16*H1378^(1/6)/(Refererenssiarvoja!$B$15^0.5)*(Päälaskenta!$G$28/2)^0.5*(1-AO1378)^(-1.5)</f>
        <v>0.159</v>
      </c>
      <c r="AQ1378" s="8">
        <f>Refererenssiarvoja!$B$16*Kaksitasouoma_matriisi!O1378^(1/6)/(SQRT((2*Refererenssiarvoja!$B$15)/(Päälaskenta!$F$31*Päälaskenta!$G$31*Päälaskenta!$F$28))+SQRT(Refererenssiarvoja!$B$15)/Refererenssiarvoja!$B$17*LN(Kaksitasouoma_matriisi!L1378/Päälaskenta!$F$28))</f>
        <v>-1.1755159538725199</v>
      </c>
      <c r="AR1378" s="8">
        <f>Refererenssiarvoja!$B$16*Kaksitasouoma_matriisi!O1378^(1/6)/(SQRT((2*Refererenssiarvoja!$B$15)/(Päälaskenta!$F$31*Päälaskenta!$G$31*L1378)))</f>
        <v>0.35045320385150702</v>
      </c>
    </row>
    <row r="1379" spans="1:44" x14ac:dyDescent="0.2">
      <c r="A1379" s="8">
        <v>1377</v>
      </c>
      <c r="B1379" s="8">
        <f>IF(Päälaskenta!C$7,Päälaskenta!E$7,Päälaskenta!G$5)</f>
        <v>2.5</v>
      </c>
      <c r="C1379" s="56">
        <v>0.623</v>
      </c>
      <c r="D1379" s="93">
        <f t="shared" si="337"/>
        <v>4.0128000000000004</v>
      </c>
      <c r="E1379" s="8">
        <f>IF(Päälaskenta!$C$26,Kaksitasouoma_matriisi!AP1379,Kaksitasouoma_matriisi!AC1379)</f>
        <v>0.103915868992618</v>
      </c>
      <c r="F1379" s="56">
        <f>IF(D1379&lt;Päälaskenta!H$24,(SQRT(POWER(Päälaskenta!C$24/(2*Päälaskenta!E$24),2)+(D1379/Päälaskenta!E$24))-Päälaskenta!C$24/(2*Päälaskenta!E$24)),IF(D1379=Päälaskenta!H$24,Päälaskenta!D$24,Päälaskenta!D$24+(SQRT(POWER((Päälaskenta!C$20+Päälaskenta!G$24)/(2*Päälaskenta!E$20),2)+((D1379-Päälaskenta!H$24)/Päälaskenta!E$20))-(Päälaskenta!C$20+Päälaskenta!G$24)/(2*Päälaskenta!E$20))))</f>
        <v>1.056</v>
      </c>
      <c r="G1379" s="57">
        <f>IF(F1379&gt;Päälaskenta!D$24,(2*SQRT((POWER(Päälaskenta!D$24,2))+POWER(Päälaskenta!E$24*Päälaskenta!D$24,2))+Päälaskenta!C$24)+(2*SQRT((POWER((F1379-Päälaskenta!D$24),2))+POWER(Päälaskenta!E$20*(F1379-Päälaskenta!D$24),2))+Päälaskenta!C$20),(2*SQRT((POWER(F1379,2))+POWER(Päälaskenta!E$24*F1379,2))+Päälaskenta!C$24))</f>
        <v>9.26</v>
      </c>
      <c r="H1379" s="57">
        <f t="shared" si="338"/>
        <v>0.43</v>
      </c>
      <c r="I1379" s="62">
        <f t="shared" si="339"/>
        <v>1.2914E-2</v>
      </c>
      <c r="J1379" s="8">
        <f>IF(F1379&lt;Päälaskenta!$D$24,0,Kaksitasouoma_matriisi!F1379-Päälaskenta!$D$24)</f>
        <v>0.35599999999999998</v>
      </c>
      <c r="L1379" s="8">
        <f>IF(F1379&gt;Päälaskenta!D$24,F1379-Päälaskenta!D$24,0)</f>
        <v>0.35599999999999998</v>
      </c>
      <c r="M1379" s="8">
        <f>IF(F1379&gt;Päälaskenta!D$24,(Päälaskenta!C$20+(Päälaskenta!E$20*(Kaksitasouoma_matriisi!F1379-Päälaskenta!D$24)))*(Kaksitasouoma_matriisi!F1379-Päälaskenta!D$24),0)</f>
        <v>1.9701040000000001</v>
      </c>
      <c r="N1379" s="8">
        <f>IF(F1379&gt;Päälaskenta!D$24,(2*SQRT((POWER((F1379-Päälaskenta!D$24),2))+POWER(Päälaskenta!E$20*(F1379-Päälaskenta!D$24),2))+Päälaskenta!C$20),0)</f>
        <v>6.2835762540651796</v>
      </c>
      <c r="O1379" s="8">
        <f t="shared" si="345"/>
        <v>0.31353228167246899</v>
      </c>
      <c r="P1379" s="8">
        <f>IF(Päälaskenta!$C$29,IF(L1379&gt;Päälaskenta!$F$28,Kaksitasouoma_matriisi!AQ1379,Kaksitasouoma_matriisi!AR1379),Päälaskenta!$F$20)</f>
        <v>0.12</v>
      </c>
      <c r="Q1379" s="8">
        <f t="shared" si="346"/>
        <v>7.5769789731461401</v>
      </c>
      <c r="R1379" s="8">
        <f t="shared" si="340"/>
        <v>0.62525902410848</v>
      </c>
      <c r="S1379" s="8">
        <f t="shared" si="347"/>
        <v>0.31737361281865301</v>
      </c>
      <c r="U1379" s="93">
        <f>IF(F1379&gt;Päälaskenta!D$24,Päälaskenta!H$24+L1379*Päälaskenta!G$24,F1379*Päälaskenta!C$24 + F1379*F1379*Päälaskenta!E$24)</f>
        <v>2.0444</v>
      </c>
      <c r="V1379" s="8">
        <f>IF(F1379&gt;Päälaskenta!D$24,2*SQRT(POWER(Päälaskenta!D$24,2)+POWER(Päälaskenta!E$24*Päälaskenta!D$24,2))+Päälaskenta!C$24,(2*SQRT((POWER(F1379,2))+POWER(Päälaskenta!E$24*F1379,2))+Päälaskenta!C$24))</f>
        <v>2.9798989873223301</v>
      </c>
      <c r="W1379" s="8">
        <f t="shared" si="348"/>
        <v>0.68606352386362301</v>
      </c>
      <c r="X1379" s="8">
        <f>Päälaskenta!F$24</f>
        <v>7.0000000000000007E-2</v>
      </c>
      <c r="Y1379" s="8">
        <f t="shared" si="349"/>
        <v>22.7183813535189</v>
      </c>
      <c r="Z1379" s="8">
        <f t="shared" si="341"/>
        <v>1.8747409758915199</v>
      </c>
      <c r="AA1379" s="8">
        <f t="shared" si="350"/>
        <v>0.91701280370354099</v>
      </c>
      <c r="AC1379" s="8">
        <f t="shared" si="342"/>
        <v>0.103915868992618</v>
      </c>
      <c r="AE1379" s="8">
        <v>1377</v>
      </c>
      <c r="AF1379" s="8">
        <f t="shared" ref="AF1379:AF1442" si="352">Q1379+Y1379</f>
        <v>30.295360326665001</v>
      </c>
      <c r="AG1379" s="8">
        <f t="shared" si="343"/>
        <v>6.8096967578120601E-3</v>
      </c>
      <c r="AJ1379" s="132">
        <f>IF(Päälaskenta!$F$28&lt;Kaksitasouoma_matriisi!L1379,Päälaskenta!$C$20*Päälaskenta!$F$28,Päälaskenta!$C$20*Kaksitasouoma_matriisi!L1379)</f>
        <v>1.78</v>
      </c>
      <c r="AK1379" s="134">
        <f>SQRT(Päälaskenta!$D$20^2+(Päälaskenta!$D$20/(1/Päälaskenta!$E$20))^2)</f>
        <v>1.8029999999999999</v>
      </c>
      <c r="AL1379" s="134">
        <f>IF(Päälaskenta!$F$28&lt;Kaksitasouoma_matriisi!L1379,AK1379*Päälaskenta!$F$28*COS(ATAN(1/Päälaskenta!$E$20)),AK1379*Kaksitasouoma_matriisi!L1379*COS(ATAN(1/Päälaskenta!$E$20)))</f>
        <v>0.53400000000000003</v>
      </c>
      <c r="AM1379" s="134"/>
      <c r="AN1379" s="134">
        <f t="shared" si="351"/>
        <v>2.3140000000000001</v>
      </c>
      <c r="AO1379" s="8">
        <f t="shared" si="344"/>
        <v>0.57665470494417903</v>
      </c>
      <c r="AP1379" s="134">
        <f>Refererenssiarvoja!$B$16*H1379^(1/6)/(Refererenssiarvoja!$B$15^0.5)*(Päälaskenta!$G$28/2)^0.5*(1-AO1379)^(-1.5)</f>
        <v>0.159</v>
      </c>
      <c r="AQ1379" s="8">
        <f>Refererenssiarvoja!$B$16*Kaksitasouoma_matriisi!O1379^(1/6)/(SQRT((2*Refererenssiarvoja!$B$15)/(Päälaskenta!$F$31*Päälaskenta!$G$31*Päälaskenta!$F$28))+SQRT(Refererenssiarvoja!$B$15)/Refererenssiarvoja!$B$17*LN(Kaksitasouoma_matriisi!L1379/Päälaskenta!$F$28))</f>
        <v>-1.2141649880094501</v>
      </c>
      <c r="AR1379" s="8">
        <f>Refererenssiarvoja!$B$16*Kaksitasouoma_matriisi!O1379^(1/6)/(SQRT((2*Refererenssiarvoja!$B$15)/(Päälaskenta!$F$31*Päälaskenta!$G$31*L1379)))</f>
        <v>0.35109329959302299</v>
      </c>
    </row>
    <row r="1380" spans="1:44" x14ac:dyDescent="0.2">
      <c r="A1380" s="8">
        <v>1378</v>
      </c>
      <c r="B1380" s="8">
        <f>IF(Päälaskenta!C$7,Päälaskenta!E$7,Päälaskenta!G$5)</f>
        <v>2.5</v>
      </c>
      <c r="C1380" s="56">
        <v>0.622</v>
      </c>
      <c r="D1380" s="93">
        <f t="shared" si="337"/>
        <v>4.0193000000000003</v>
      </c>
      <c r="E1380" s="8">
        <f>IF(Päälaskenta!$C$26,Kaksitasouoma_matriisi!AP1380,Kaksitasouoma_matriisi!AC1380)</f>
        <v>0.10392212685961701</v>
      </c>
      <c r="F1380" s="56">
        <f>IF(D1380&lt;Päälaskenta!H$24,(SQRT(POWER(Päälaskenta!C$24/(2*Päälaskenta!E$24),2)+(D1380/Päälaskenta!E$24))-Päälaskenta!C$24/(2*Päälaskenta!E$24)),IF(D1380=Päälaskenta!H$24,Päälaskenta!D$24,Päälaskenta!D$24+(SQRT(POWER((Päälaskenta!C$20+Päälaskenta!G$24)/(2*Päälaskenta!E$20),2)+((D1380-Päälaskenta!H$24)/Päälaskenta!E$20))-(Päälaskenta!C$20+Päälaskenta!G$24)/(2*Päälaskenta!E$20))))</f>
        <v>1.0569999999999999</v>
      </c>
      <c r="G1380" s="57">
        <f>IF(F1380&gt;Päälaskenta!D$24,(2*SQRT((POWER(Päälaskenta!D$24,2))+POWER(Päälaskenta!E$24*Päälaskenta!D$24,2))+Päälaskenta!C$24)+(2*SQRT((POWER((F1380-Päälaskenta!D$24),2))+POWER(Päälaskenta!E$20*(F1380-Päälaskenta!D$24),2))+Päälaskenta!C$20),(2*SQRT((POWER(F1380,2))+POWER(Päälaskenta!E$24*F1380,2))+Päälaskenta!C$24))</f>
        <v>9.27</v>
      </c>
      <c r="H1380" s="57">
        <f t="shared" si="338"/>
        <v>0.43</v>
      </c>
      <c r="I1380" s="62">
        <f t="shared" si="339"/>
        <v>1.2874E-2</v>
      </c>
      <c r="J1380" s="8">
        <f>IF(F1380&lt;Päälaskenta!$D$24,0,Kaksitasouoma_matriisi!F1380-Päälaskenta!$D$24)</f>
        <v>0.35699999999999998</v>
      </c>
      <c r="L1380" s="8">
        <f>IF(F1380&gt;Päälaskenta!D$24,F1380-Päälaskenta!D$24,0)</f>
        <v>0.35699999999999998</v>
      </c>
      <c r="M1380" s="8">
        <f>IF(F1380&gt;Päälaskenta!D$24,(Päälaskenta!C$20+(Päälaskenta!E$20*(Kaksitasouoma_matriisi!F1380-Päälaskenta!D$24)))*(Kaksitasouoma_matriisi!F1380-Päälaskenta!D$24),0)</f>
        <v>1.9761735</v>
      </c>
      <c r="N1380" s="8">
        <f>IF(F1380&gt;Päälaskenta!D$24,(2*SQRT((POWER((F1380-Päälaskenta!D$24),2))+POWER(Päälaskenta!E$20*(F1380-Päälaskenta!D$24),2))+Päälaskenta!C$20),0)</f>
        <v>6.2871818053406399</v>
      </c>
      <c r="O1380" s="8">
        <f t="shared" si="345"/>
        <v>0.31431785515114902</v>
      </c>
      <c r="P1380" s="8">
        <f>IF(Päälaskenta!$C$29,IF(L1380&gt;Päälaskenta!$F$28,Kaksitasouoma_matriisi!AQ1380,Kaksitasouoma_matriisi!AR1380),Päälaskenta!$F$20)</f>
        <v>0.12</v>
      </c>
      <c r="Q1380" s="8">
        <f t="shared" si="346"/>
        <v>7.6130122161162497</v>
      </c>
      <c r="R1380" s="8">
        <f t="shared" si="340"/>
        <v>0.62656760844812598</v>
      </c>
      <c r="S1380" s="8">
        <f t="shared" si="347"/>
        <v>0.31706103155827497</v>
      </c>
      <c r="U1380" s="93">
        <f>IF(F1380&gt;Päälaskenta!D$24,Päälaskenta!H$24+L1380*Päälaskenta!G$24,F1380*Päälaskenta!C$24 + F1380*F1380*Päälaskenta!E$24)</f>
        <v>2.0468000000000002</v>
      </c>
      <c r="V1380" s="8">
        <f>IF(F1380&gt;Päälaskenta!D$24,2*SQRT(POWER(Päälaskenta!D$24,2)+POWER(Päälaskenta!E$24*Päälaskenta!D$24,2))+Päälaskenta!C$24,(2*SQRT((POWER(F1380,2))+POWER(Päälaskenta!E$24*F1380,2))+Päälaskenta!C$24))</f>
        <v>2.9798989873223301</v>
      </c>
      <c r="W1380" s="8">
        <f t="shared" si="348"/>
        <v>0.68686892029155899</v>
      </c>
      <c r="X1380" s="8">
        <f>Päälaskenta!F$24</f>
        <v>7.0000000000000007E-2</v>
      </c>
      <c r="Y1380" s="8">
        <f t="shared" si="349"/>
        <v>22.7628487183967</v>
      </c>
      <c r="Z1380" s="8">
        <f t="shared" si="341"/>
        <v>1.87343239155187</v>
      </c>
      <c r="AA1380" s="8">
        <f t="shared" si="350"/>
        <v>0.915298217486745</v>
      </c>
      <c r="AC1380" s="8">
        <f t="shared" si="342"/>
        <v>0.10392212685961701</v>
      </c>
      <c r="AE1380" s="8">
        <v>1378</v>
      </c>
      <c r="AF1380" s="8">
        <f t="shared" si="352"/>
        <v>30.3758609345129</v>
      </c>
      <c r="AG1380" s="8">
        <f t="shared" si="343"/>
        <v>6.7736511396559304E-3</v>
      </c>
      <c r="AJ1380" s="132">
        <f>IF(Päälaskenta!$F$28&lt;Kaksitasouoma_matriisi!L1380,Päälaskenta!$C$20*Päälaskenta!$F$28,Päälaskenta!$C$20*Kaksitasouoma_matriisi!L1380)</f>
        <v>1.7849999999999999</v>
      </c>
      <c r="AK1380" s="134">
        <f>SQRT(Päälaskenta!$D$20^2+(Päälaskenta!$D$20/(1/Päälaskenta!$E$20))^2)</f>
        <v>1.8029999999999999</v>
      </c>
      <c r="AL1380" s="134">
        <f>IF(Päälaskenta!$F$28&lt;Kaksitasouoma_matriisi!L1380,AK1380*Päälaskenta!$F$28*COS(ATAN(1/Päälaskenta!$E$20)),AK1380*Kaksitasouoma_matriisi!L1380*COS(ATAN(1/Päälaskenta!$E$20)))</f>
        <v>0.53600000000000003</v>
      </c>
      <c r="AM1380" s="134"/>
      <c r="AN1380" s="134">
        <f t="shared" si="351"/>
        <v>2.3210000000000002</v>
      </c>
      <c r="AO1380" s="8">
        <f t="shared" si="344"/>
        <v>0.57746373746672297</v>
      </c>
      <c r="AP1380" s="134">
        <f>Refererenssiarvoja!$B$16*H1380^(1/6)/(Refererenssiarvoja!$B$15^0.5)*(Päälaskenta!$G$28/2)^0.5*(1-AO1380)^(-1.5)</f>
        <v>0.16</v>
      </c>
      <c r="AQ1380" s="8">
        <f>Refererenssiarvoja!$B$16*Kaksitasouoma_matriisi!O1380^(1/6)/(SQRT((2*Refererenssiarvoja!$B$15)/(Päälaskenta!$F$31*Päälaskenta!$G$31*Päälaskenta!$F$28))+SQRT(Refererenssiarvoja!$B$15)/Refererenssiarvoja!$B$17*LN(Kaksitasouoma_matriisi!L1380/Päälaskenta!$F$28))</f>
        <v>-1.25528671064897</v>
      </c>
      <c r="AR1380" s="8">
        <f>Refererenssiarvoja!$B$16*Kaksitasouoma_matriisi!O1380^(1/6)/(SQRT((2*Refererenssiarvoja!$B$15)/(Päälaskenta!$F$31*Päälaskenta!$G$31*L1380)))</f>
        <v>0.351732729226926</v>
      </c>
    </row>
    <row r="1381" spans="1:44" x14ac:dyDescent="0.2">
      <c r="A1381" s="8">
        <v>1379</v>
      </c>
      <c r="B1381" s="8">
        <f>IF(Päälaskenta!C$7,Päälaskenta!E$7,Päälaskenta!G$5)</f>
        <v>2.5</v>
      </c>
      <c r="C1381" s="56">
        <v>0.621</v>
      </c>
      <c r="D1381" s="93">
        <f t="shared" si="337"/>
        <v>4.0258000000000003</v>
      </c>
      <c r="E1381" s="8">
        <f>IF(Päälaskenta!$C$26,Kaksitasouoma_matriisi!AP1381,Kaksitasouoma_matriisi!AC1381)</f>
        <v>0.10392212685961701</v>
      </c>
      <c r="F1381" s="56">
        <f>IF(D1381&lt;Päälaskenta!H$24,(SQRT(POWER(Päälaskenta!C$24/(2*Päälaskenta!E$24),2)+(D1381/Päälaskenta!E$24))-Päälaskenta!C$24/(2*Päälaskenta!E$24)),IF(D1381=Päälaskenta!H$24,Päälaskenta!D$24,Päälaskenta!D$24+(SQRT(POWER((Päälaskenta!C$20+Päälaskenta!G$24)/(2*Päälaskenta!E$20),2)+((D1381-Päälaskenta!H$24)/Päälaskenta!E$20))-(Päälaskenta!C$20+Päälaskenta!G$24)/(2*Päälaskenta!E$20))))</f>
        <v>1.0569999999999999</v>
      </c>
      <c r="G1381" s="57">
        <f>IF(F1381&gt;Päälaskenta!D$24,(2*SQRT((POWER(Päälaskenta!D$24,2))+POWER(Päälaskenta!E$24*Päälaskenta!D$24,2))+Päälaskenta!C$24)+(2*SQRT((POWER((F1381-Päälaskenta!D$24),2))+POWER(Päälaskenta!E$20*(F1381-Päälaskenta!D$24),2))+Päälaskenta!C$20),(2*SQRT((POWER(F1381,2))+POWER(Päälaskenta!E$24*F1381,2))+Päälaskenta!C$24))</f>
        <v>9.27</v>
      </c>
      <c r="H1381" s="57">
        <f t="shared" si="338"/>
        <v>0.43</v>
      </c>
      <c r="I1381" s="62">
        <f t="shared" si="339"/>
        <v>1.2832E-2</v>
      </c>
      <c r="J1381" s="8">
        <f>IF(F1381&lt;Päälaskenta!$D$24,0,Kaksitasouoma_matriisi!F1381-Päälaskenta!$D$24)</f>
        <v>0.35699999999999998</v>
      </c>
      <c r="L1381" s="8">
        <f>IF(F1381&gt;Päälaskenta!D$24,F1381-Päälaskenta!D$24,0)</f>
        <v>0.35699999999999998</v>
      </c>
      <c r="M1381" s="8">
        <f>IF(F1381&gt;Päälaskenta!D$24,(Päälaskenta!C$20+(Päälaskenta!E$20*(Kaksitasouoma_matriisi!F1381-Päälaskenta!D$24)))*(Kaksitasouoma_matriisi!F1381-Päälaskenta!D$24),0)</f>
        <v>1.9761735</v>
      </c>
      <c r="N1381" s="8">
        <f>IF(F1381&gt;Päälaskenta!D$24,(2*SQRT((POWER((F1381-Päälaskenta!D$24),2))+POWER(Päälaskenta!E$20*(F1381-Päälaskenta!D$24),2))+Päälaskenta!C$20),0)</f>
        <v>6.2871818053406399</v>
      </c>
      <c r="O1381" s="8">
        <f t="shared" si="345"/>
        <v>0.31431785515114902</v>
      </c>
      <c r="P1381" s="8">
        <f>IF(Päälaskenta!$C$29,IF(L1381&gt;Päälaskenta!$F$28,Kaksitasouoma_matriisi!AQ1381,Kaksitasouoma_matriisi!AR1381),Päälaskenta!$F$20)</f>
        <v>0.12</v>
      </c>
      <c r="Q1381" s="8">
        <f t="shared" si="346"/>
        <v>7.6130122161162497</v>
      </c>
      <c r="R1381" s="8">
        <f t="shared" si="340"/>
        <v>0.62656760844812598</v>
      </c>
      <c r="S1381" s="8">
        <f t="shared" si="347"/>
        <v>0.31706103155827497</v>
      </c>
      <c r="U1381" s="93">
        <f>IF(F1381&gt;Päälaskenta!D$24,Päälaskenta!H$24+L1381*Päälaskenta!G$24,F1381*Päälaskenta!C$24 + F1381*F1381*Päälaskenta!E$24)</f>
        <v>2.0468000000000002</v>
      </c>
      <c r="V1381" s="8">
        <f>IF(F1381&gt;Päälaskenta!D$24,2*SQRT(POWER(Päälaskenta!D$24,2)+POWER(Päälaskenta!E$24*Päälaskenta!D$24,2))+Päälaskenta!C$24,(2*SQRT((POWER(F1381,2))+POWER(Päälaskenta!E$24*F1381,2))+Päälaskenta!C$24))</f>
        <v>2.9798989873223301</v>
      </c>
      <c r="W1381" s="8">
        <f t="shared" si="348"/>
        <v>0.68686892029155899</v>
      </c>
      <c r="X1381" s="8">
        <f>Päälaskenta!F$24</f>
        <v>7.0000000000000007E-2</v>
      </c>
      <c r="Y1381" s="8">
        <f t="shared" si="349"/>
        <v>22.7628487183967</v>
      </c>
      <c r="Z1381" s="8">
        <f t="shared" si="341"/>
        <v>1.87343239155187</v>
      </c>
      <c r="AA1381" s="8">
        <f t="shared" si="350"/>
        <v>0.915298217486745</v>
      </c>
      <c r="AC1381" s="8">
        <f t="shared" si="342"/>
        <v>0.10392212685961701</v>
      </c>
      <c r="AE1381" s="8">
        <v>1379</v>
      </c>
      <c r="AF1381" s="8">
        <f t="shared" si="352"/>
        <v>30.3758609345129</v>
      </c>
      <c r="AG1381" s="8">
        <f t="shared" si="343"/>
        <v>6.7736511396559304E-3</v>
      </c>
      <c r="AJ1381" s="132">
        <f>IF(Päälaskenta!$F$28&lt;Kaksitasouoma_matriisi!L1381,Päälaskenta!$C$20*Päälaskenta!$F$28,Päälaskenta!$C$20*Kaksitasouoma_matriisi!L1381)</f>
        <v>1.7849999999999999</v>
      </c>
      <c r="AK1381" s="134">
        <f>SQRT(Päälaskenta!$D$20^2+(Päälaskenta!$D$20/(1/Päälaskenta!$E$20))^2)</f>
        <v>1.8029999999999999</v>
      </c>
      <c r="AL1381" s="134">
        <f>IF(Päälaskenta!$F$28&lt;Kaksitasouoma_matriisi!L1381,AK1381*Päälaskenta!$F$28*COS(ATAN(1/Päälaskenta!$E$20)),AK1381*Kaksitasouoma_matriisi!L1381*COS(ATAN(1/Päälaskenta!$E$20)))</f>
        <v>0.53600000000000003</v>
      </c>
      <c r="AM1381" s="134"/>
      <c r="AN1381" s="134">
        <f t="shared" si="351"/>
        <v>2.3210000000000002</v>
      </c>
      <c r="AO1381" s="8">
        <f t="shared" si="344"/>
        <v>0.57653137264643095</v>
      </c>
      <c r="AP1381" s="134">
        <f>Refererenssiarvoja!$B$16*H1381^(1/6)/(Refererenssiarvoja!$B$15^0.5)*(Päälaskenta!$G$28/2)^0.5*(1-AO1381)^(-1.5)</f>
        <v>0.159</v>
      </c>
      <c r="AQ1381" s="8">
        <f>Refererenssiarvoja!$B$16*Kaksitasouoma_matriisi!O1381^(1/6)/(SQRT((2*Refererenssiarvoja!$B$15)/(Päälaskenta!$F$31*Päälaskenta!$G$31*Päälaskenta!$F$28))+SQRT(Refererenssiarvoja!$B$15)/Refererenssiarvoja!$B$17*LN(Kaksitasouoma_matriisi!L1381/Päälaskenta!$F$28))</f>
        <v>-1.25528671064897</v>
      </c>
      <c r="AR1381" s="8">
        <f>Refererenssiarvoja!$B$16*Kaksitasouoma_matriisi!O1381^(1/6)/(SQRT((2*Refererenssiarvoja!$B$15)/(Päälaskenta!$F$31*Päälaskenta!$G$31*L1381)))</f>
        <v>0.351732729226926</v>
      </c>
    </row>
    <row r="1382" spans="1:44" x14ac:dyDescent="0.2">
      <c r="A1382" s="8">
        <v>1380</v>
      </c>
      <c r="B1382" s="8">
        <f>IF(Päälaskenta!C$7,Päälaskenta!E$7,Päälaskenta!G$5)</f>
        <v>2.5</v>
      </c>
      <c r="C1382" s="56">
        <v>0.62</v>
      </c>
      <c r="D1382" s="93">
        <f t="shared" si="337"/>
        <v>4.0323000000000002</v>
      </c>
      <c r="E1382" s="8">
        <f>IF(Päälaskenta!$C$26,Kaksitasouoma_matriisi!AP1382,Kaksitasouoma_matriisi!AC1382)</f>
        <v>0.103928379859002</v>
      </c>
      <c r="F1382" s="56">
        <f>IF(D1382&lt;Päälaskenta!H$24,(SQRT(POWER(Päälaskenta!C$24/(2*Päälaskenta!E$24),2)+(D1382/Päälaskenta!E$24))-Päälaskenta!C$24/(2*Päälaskenta!E$24)),IF(D1382=Päälaskenta!H$24,Päälaskenta!D$24,Päälaskenta!D$24+(SQRT(POWER((Päälaskenta!C$20+Päälaskenta!G$24)/(2*Päälaskenta!E$20),2)+((D1382-Päälaskenta!H$24)/Päälaskenta!E$20))-(Päälaskenta!C$20+Päälaskenta!G$24)/(2*Päälaskenta!E$20))))</f>
        <v>1.0580000000000001</v>
      </c>
      <c r="G1382" s="57">
        <f>IF(F1382&gt;Päälaskenta!D$24,(2*SQRT((POWER(Päälaskenta!D$24,2))+POWER(Päälaskenta!E$24*Päälaskenta!D$24,2))+Päälaskenta!C$24)+(2*SQRT((POWER((F1382-Päälaskenta!D$24),2))+POWER(Päälaskenta!E$20*(F1382-Päälaskenta!D$24),2))+Päälaskenta!C$20),(2*SQRT((POWER(F1382,2))+POWER(Päälaskenta!E$24*F1382,2))+Päälaskenta!C$24))</f>
        <v>9.27</v>
      </c>
      <c r="H1382" s="57">
        <f t="shared" si="338"/>
        <v>0.43</v>
      </c>
      <c r="I1382" s="62">
        <f t="shared" si="339"/>
        <v>1.2793000000000001E-2</v>
      </c>
      <c r="J1382" s="8">
        <f>IF(F1382&lt;Päälaskenta!$D$24,0,Kaksitasouoma_matriisi!F1382-Päälaskenta!$D$24)</f>
        <v>0.35799999999999998</v>
      </c>
      <c r="L1382" s="8">
        <f>IF(F1382&gt;Päälaskenta!D$24,F1382-Päälaskenta!D$24,0)</f>
        <v>0.35799999999999998</v>
      </c>
      <c r="M1382" s="8">
        <f>IF(F1382&gt;Päälaskenta!D$24,(Päälaskenta!C$20+(Päälaskenta!E$20*(Kaksitasouoma_matriisi!F1382-Päälaskenta!D$24)))*(Kaksitasouoma_matriisi!F1382-Päälaskenta!D$24),0)</f>
        <v>1.982246</v>
      </c>
      <c r="N1382" s="8">
        <f>IF(F1382&gt;Päälaskenta!D$24,(2*SQRT((POWER((F1382-Päälaskenta!D$24),2))+POWER(Päälaskenta!E$20*(F1382-Päälaskenta!D$24),2))+Päälaskenta!C$20),0)</f>
        <v>6.2907873566161099</v>
      </c>
      <c r="O1382" s="8">
        <f t="shared" si="345"/>
        <v>0.31510300501816302</v>
      </c>
      <c r="P1382" s="8">
        <f>IF(Päälaskenta!$C$29,IF(L1382&gt;Päälaskenta!$F$28,Kaksitasouoma_matriisi!AQ1382,Kaksitasouoma_matriisi!AR1382),Päälaskenta!$F$20)</f>
        <v>0.12</v>
      </c>
      <c r="Q1382" s="8">
        <f t="shared" si="346"/>
        <v>7.6491175309899404</v>
      </c>
      <c r="R1382" s="8">
        <f t="shared" si="340"/>
        <v>0.62787298854340901</v>
      </c>
      <c r="S1382" s="8">
        <f t="shared" si="347"/>
        <v>0.31674826865253303</v>
      </c>
      <c r="U1382" s="93">
        <f>IF(F1382&gt;Päälaskenta!D$24,Päälaskenta!H$24+L1382*Päälaskenta!G$24,F1382*Päälaskenta!C$24 + F1382*F1382*Päälaskenta!E$24)</f>
        <v>2.0491999999999999</v>
      </c>
      <c r="V1382" s="8">
        <f>IF(F1382&gt;Päälaskenta!D$24,2*SQRT(POWER(Päälaskenta!D$24,2)+POWER(Päälaskenta!E$24*Päälaskenta!D$24,2))+Päälaskenta!C$24,(2*SQRT((POWER(F1382,2))+POWER(Päälaskenta!E$24*F1382,2))+Päälaskenta!C$24))</f>
        <v>2.9798989873223301</v>
      </c>
      <c r="W1382" s="8">
        <f t="shared" si="348"/>
        <v>0.68767431671949597</v>
      </c>
      <c r="X1382" s="8">
        <f>Päälaskenta!F$24</f>
        <v>7.0000000000000007E-2</v>
      </c>
      <c r="Y1382" s="8">
        <f t="shared" si="349"/>
        <v>22.807350857365901</v>
      </c>
      <c r="Z1382" s="8">
        <f t="shared" si="341"/>
        <v>1.87212701145659</v>
      </c>
      <c r="AA1382" s="8">
        <f t="shared" si="350"/>
        <v>0.91358921113438896</v>
      </c>
      <c r="AC1382" s="8">
        <f t="shared" si="342"/>
        <v>0.103928379859002</v>
      </c>
      <c r="AE1382" s="8">
        <v>1380</v>
      </c>
      <c r="AF1382" s="8">
        <f t="shared" si="352"/>
        <v>30.456468388355798</v>
      </c>
      <c r="AG1382" s="8">
        <f t="shared" si="343"/>
        <v>6.7378436900434602E-3</v>
      </c>
      <c r="AJ1382" s="132">
        <f>IF(Päälaskenta!$F$28&lt;Kaksitasouoma_matriisi!L1382,Päälaskenta!$C$20*Päälaskenta!$F$28,Päälaskenta!$C$20*Kaksitasouoma_matriisi!L1382)</f>
        <v>1.79</v>
      </c>
      <c r="AK1382" s="134">
        <f>SQRT(Päälaskenta!$D$20^2+(Päälaskenta!$D$20/(1/Päälaskenta!$E$20))^2)</f>
        <v>1.8029999999999999</v>
      </c>
      <c r="AL1382" s="134">
        <f>IF(Päälaskenta!$F$28&lt;Kaksitasouoma_matriisi!L1382,AK1382*Päälaskenta!$F$28*COS(ATAN(1/Päälaskenta!$E$20)),AK1382*Kaksitasouoma_matriisi!L1382*COS(ATAN(1/Päälaskenta!$E$20)))</f>
        <v>0.53700000000000003</v>
      </c>
      <c r="AM1382" s="134"/>
      <c r="AN1382" s="134">
        <f t="shared" si="351"/>
        <v>2.327</v>
      </c>
      <c r="AO1382" s="8">
        <f t="shared" si="344"/>
        <v>0.57708999826401797</v>
      </c>
      <c r="AP1382" s="134">
        <f>Refererenssiarvoja!$B$16*H1382^(1/6)/(Refererenssiarvoja!$B$15^0.5)*(Päälaskenta!$G$28/2)^0.5*(1-AO1382)^(-1.5)</f>
        <v>0.159</v>
      </c>
      <c r="AQ1382" s="8">
        <f>Refererenssiarvoja!$B$16*Kaksitasouoma_matriisi!O1382^(1/6)/(SQRT((2*Refererenssiarvoja!$B$15)/(Päälaskenta!$F$31*Päälaskenta!$G$31*Päälaskenta!$F$28))+SQRT(Refererenssiarvoja!$B$15)/Refererenssiarvoja!$B$17*LN(Kaksitasouoma_matriisi!L1382/Päälaskenta!$F$28))</f>
        <v>-1.29912642797842</v>
      </c>
      <c r="AR1382" s="8">
        <f>Refererenssiarvoja!$B$16*Kaksitasouoma_matriisi!O1382^(1/6)/(SQRT((2*Refererenssiarvoja!$B$15)/(Päälaskenta!$F$31*Päälaskenta!$G$31*L1382)))</f>
        <v>0.35237149521120498</v>
      </c>
    </row>
    <row r="1383" spans="1:44" x14ac:dyDescent="0.2">
      <c r="A1383" s="8">
        <v>1381</v>
      </c>
      <c r="B1383" s="8">
        <f>IF(Päälaskenta!C$7,Päälaskenta!E$7,Päälaskenta!G$5)</f>
        <v>2.5</v>
      </c>
      <c r="C1383" s="56">
        <v>0.61899999999999999</v>
      </c>
      <c r="D1383" s="93">
        <f t="shared" si="337"/>
        <v>4.0388000000000002</v>
      </c>
      <c r="E1383" s="8">
        <f>IF(Päälaskenta!$C$26,Kaksitasouoma_matriisi!AP1383,Kaksitasouoma_matriisi!AC1383)</f>
        <v>0.10393462799644999</v>
      </c>
      <c r="F1383" s="56">
        <f>IF(D1383&lt;Päälaskenta!H$24,(SQRT(POWER(Päälaskenta!C$24/(2*Päälaskenta!E$24),2)+(D1383/Päälaskenta!E$24))-Päälaskenta!C$24/(2*Päälaskenta!E$24)),IF(D1383=Päälaskenta!H$24,Päälaskenta!D$24,Päälaskenta!D$24+(SQRT(POWER((Päälaskenta!C$20+Päälaskenta!G$24)/(2*Päälaskenta!E$20),2)+((D1383-Päälaskenta!H$24)/Päälaskenta!E$20))-(Päälaskenta!C$20+Päälaskenta!G$24)/(2*Päälaskenta!E$20))))</f>
        <v>1.0589999999999999</v>
      </c>
      <c r="G1383" s="57">
        <f>IF(F1383&gt;Päälaskenta!D$24,(2*SQRT((POWER(Päälaskenta!D$24,2))+POWER(Päälaskenta!E$24*Päälaskenta!D$24,2))+Päälaskenta!C$24)+(2*SQRT((POWER((F1383-Päälaskenta!D$24),2))+POWER(Päälaskenta!E$20*(F1383-Päälaskenta!D$24),2))+Päälaskenta!C$20),(2*SQRT((POWER(F1383,2))+POWER(Päälaskenta!E$24*F1383,2))+Päälaskenta!C$24))</f>
        <v>9.27</v>
      </c>
      <c r="H1383" s="57">
        <f t="shared" si="338"/>
        <v>0.44</v>
      </c>
      <c r="I1383" s="62">
        <f t="shared" si="339"/>
        <v>1.2368000000000001E-2</v>
      </c>
      <c r="J1383" s="8">
        <f>IF(F1383&lt;Päälaskenta!$D$24,0,Kaksitasouoma_matriisi!F1383-Päälaskenta!$D$24)</f>
        <v>0.35899999999999999</v>
      </c>
      <c r="L1383" s="8">
        <f>IF(F1383&gt;Päälaskenta!D$24,F1383-Päälaskenta!D$24,0)</f>
        <v>0.35899999999999999</v>
      </c>
      <c r="M1383" s="8">
        <f>IF(F1383&gt;Päälaskenta!D$24,(Päälaskenta!C$20+(Päälaskenta!E$20*(Kaksitasouoma_matriisi!F1383-Päälaskenta!D$24)))*(Kaksitasouoma_matriisi!F1383-Päälaskenta!D$24),0)</f>
        <v>1.9883215000000001</v>
      </c>
      <c r="N1383" s="8">
        <f>IF(F1383&gt;Päälaskenta!D$24,(2*SQRT((POWER((F1383-Päälaskenta!D$24),2))+POWER(Päälaskenta!E$20*(F1383-Päälaskenta!D$24),2))+Päälaskenta!C$20),0)</f>
        <v>6.2943929078915701</v>
      </c>
      <c r="O1383" s="8">
        <f t="shared" si="345"/>
        <v>0.31588773200146902</v>
      </c>
      <c r="P1383" s="8">
        <f>IF(Päälaskenta!$C$29,IF(L1383&gt;Päälaskenta!$F$28,Kaksitasouoma_matriisi!AQ1383,Kaksitasouoma_matriisi!AR1383),Päälaskenta!$F$20)</f>
        <v>0.12</v>
      </c>
      <c r="Q1383" s="8">
        <f t="shared" si="346"/>
        <v>7.6852948793011304</v>
      </c>
      <c r="R1383" s="8">
        <f t="shared" si="340"/>
        <v>0.62917517398969902</v>
      </c>
      <c r="S1383" s="8">
        <f t="shared" si="347"/>
        <v>0.31643533200727297</v>
      </c>
      <c r="U1383" s="93">
        <f>IF(F1383&gt;Päälaskenta!D$24,Päälaskenta!H$24+L1383*Päälaskenta!G$24,F1383*Päälaskenta!C$24 + F1383*F1383*Päälaskenta!E$24)</f>
        <v>2.0516000000000001</v>
      </c>
      <c r="V1383" s="8">
        <f>IF(F1383&gt;Päälaskenta!D$24,2*SQRT(POWER(Päälaskenta!D$24,2)+POWER(Päälaskenta!E$24*Päälaskenta!D$24,2))+Päälaskenta!C$24,(2*SQRT((POWER(F1383,2))+POWER(Päälaskenta!E$24*F1383,2))+Päälaskenta!C$24))</f>
        <v>2.9798989873223301</v>
      </c>
      <c r="W1383" s="8">
        <f t="shared" si="348"/>
        <v>0.68847971314743195</v>
      </c>
      <c r="X1383" s="8">
        <f>Päälaskenta!F$24</f>
        <v>7.0000000000000007E-2</v>
      </c>
      <c r="Y1383" s="8">
        <f t="shared" si="349"/>
        <v>22.851887756845599</v>
      </c>
      <c r="Z1383" s="8">
        <f t="shared" si="341"/>
        <v>1.8708248260103</v>
      </c>
      <c r="AA1383" s="8">
        <f t="shared" si="350"/>
        <v>0.91188576038716096</v>
      </c>
      <c r="AC1383" s="8">
        <f t="shared" si="342"/>
        <v>0.10393462799644999</v>
      </c>
      <c r="AE1383" s="8">
        <v>1381</v>
      </c>
      <c r="AF1383" s="8">
        <f t="shared" si="352"/>
        <v>30.537182636146699</v>
      </c>
      <c r="AG1383" s="8">
        <f t="shared" si="343"/>
        <v>6.7022725460210604E-3</v>
      </c>
      <c r="AJ1383" s="132">
        <f>IF(Päälaskenta!$F$28&lt;Kaksitasouoma_matriisi!L1383,Päälaskenta!$C$20*Päälaskenta!$F$28,Päälaskenta!$C$20*Kaksitasouoma_matriisi!L1383)</f>
        <v>1.7949999999999999</v>
      </c>
      <c r="AK1383" s="134">
        <f>SQRT(Päälaskenta!$D$20^2+(Päälaskenta!$D$20/(1/Päälaskenta!$E$20))^2)</f>
        <v>1.8029999999999999</v>
      </c>
      <c r="AL1383" s="134">
        <f>IF(Päälaskenta!$F$28&lt;Kaksitasouoma_matriisi!L1383,AK1383*Päälaskenta!$F$28*COS(ATAN(1/Päälaskenta!$E$20)),AK1383*Kaksitasouoma_matriisi!L1383*COS(ATAN(1/Päälaskenta!$E$20)))</f>
        <v>0.53900000000000003</v>
      </c>
      <c r="AM1383" s="134"/>
      <c r="AN1383" s="134">
        <f t="shared" si="351"/>
        <v>2.3340000000000001</v>
      </c>
      <c r="AO1383" s="8">
        <f t="shared" si="344"/>
        <v>0.57789442408636205</v>
      </c>
      <c r="AP1383" s="134">
        <f>Refererenssiarvoja!$B$16*H1383^(1/6)/(Refererenssiarvoja!$B$15^0.5)*(Päälaskenta!$G$28/2)^0.5*(1-AO1383)^(-1.5)</f>
        <v>0.161</v>
      </c>
      <c r="AQ1383" s="8">
        <f>Refererenssiarvoja!$B$16*Kaksitasouoma_matriisi!O1383^(1/6)/(SQRT((2*Refererenssiarvoja!$B$15)/(Päälaskenta!$F$31*Päälaskenta!$G$31*Päälaskenta!$F$28))+SQRT(Refererenssiarvoja!$B$15)/Refererenssiarvoja!$B$17*LN(Kaksitasouoma_matriisi!L1383/Päälaskenta!$F$28))</f>
        <v>-1.3459630027840701</v>
      </c>
      <c r="AR1383" s="8">
        <f>Refererenssiarvoja!$B$16*Kaksitasouoma_matriisi!O1383^(1/6)/(SQRT((2*Refererenssiarvoja!$B$15)/(Päälaskenta!$F$31*Päälaskenta!$G$31*L1383)))</f>
        <v>0.35300959998812798</v>
      </c>
    </row>
    <row r="1384" spans="1:44" x14ac:dyDescent="0.2">
      <c r="A1384" s="8">
        <v>1382</v>
      </c>
      <c r="B1384" s="8">
        <f>IF(Päälaskenta!C$7,Päälaskenta!E$7,Päälaskenta!G$5)</f>
        <v>2.5</v>
      </c>
      <c r="C1384" s="56">
        <v>0.61799999999999999</v>
      </c>
      <c r="D1384" s="93">
        <f t="shared" si="337"/>
        <v>4.0453000000000001</v>
      </c>
      <c r="E1384" s="8">
        <f>IF(Päälaskenta!$C$26,Kaksitasouoma_matriisi!AP1384,Kaksitasouoma_matriisi!AC1384)</f>
        <v>0.10394087127763001</v>
      </c>
      <c r="F1384" s="56">
        <f>IF(D1384&lt;Päälaskenta!H$24,(SQRT(POWER(Päälaskenta!C$24/(2*Päälaskenta!E$24),2)+(D1384/Päälaskenta!E$24))-Päälaskenta!C$24/(2*Päälaskenta!E$24)),IF(D1384=Päälaskenta!H$24,Päälaskenta!D$24,Päälaskenta!D$24+(SQRT(POWER((Päälaskenta!C$20+Päälaskenta!G$24)/(2*Päälaskenta!E$20),2)+((D1384-Päälaskenta!H$24)/Päälaskenta!E$20))-(Päälaskenta!C$20+Päälaskenta!G$24)/(2*Päälaskenta!E$20))))</f>
        <v>1.06</v>
      </c>
      <c r="G1384" s="57">
        <f>IF(F1384&gt;Päälaskenta!D$24,(2*SQRT((POWER(Päälaskenta!D$24,2))+POWER(Päälaskenta!E$24*Päälaskenta!D$24,2))+Päälaskenta!C$24)+(2*SQRT((POWER((F1384-Päälaskenta!D$24),2))+POWER(Päälaskenta!E$20*(F1384-Päälaskenta!D$24),2))+Päälaskenta!C$20),(2*SQRT((POWER(F1384,2))+POWER(Päälaskenta!E$24*F1384,2))+Päälaskenta!C$24))</f>
        <v>9.2799999999999994</v>
      </c>
      <c r="H1384" s="57">
        <f t="shared" si="338"/>
        <v>0.44</v>
      </c>
      <c r="I1384" s="62">
        <f t="shared" si="339"/>
        <v>1.2330000000000001E-2</v>
      </c>
      <c r="J1384" s="8">
        <f>IF(F1384&lt;Päälaskenta!$D$24,0,Kaksitasouoma_matriisi!F1384-Päälaskenta!$D$24)</f>
        <v>0.36</v>
      </c>
      <c r="L1384" s="8">
        <f>IF(F1384&gt;Päälaskenta!D$24,F1384-Päälaskenta!D$24,0)</f>
        <v>0.36</v>
      </c>
      <c r="M1384" s="8">
        <f>IF(F1384&gt;Päälaskenta!D$24,(Päälaskenta!C$20+(Päälaskenta!E$20*(Kaksitasouoma_matriisi!F1384-Päälaskenta!D$24)))*(Kaksitasouoma_matriisi!F1384-Päälaskenta!D$24),0)</f>
        <v>1.9944</v>
      </c>
      <c r="N1384" s="8">
        <f>IF(F1384&gt;Päälaskenta!D$24,(2*SQRT((POWER((F1384-Päälaskenta!D$24),2))+POWER(Päälaskenta!E$20*(F1384-Päälaskenta!D$24),2))+Päälaskenta!C$20),0)</f>
        <v>6.2979984591670402</v>
      </c>
      <c r="O1384" s="8">
        <f t="shared" si="345"/>
        <v>0.31667203682736</v>
      </c>
      <c r="P1384" s="8">
        <f>IF(Päälaskenta!$C$29,IF(L1384&gt;Päälaskenta!$F$28,Kaksitasouoma_matriisi!AQ1384,Kaksitasouoma_matriisi!AR1384),Päälaskenta!$F$20)</f>
        <v>0.12</v>
      </c>
      <c r="Q1384" s="8">
        <f t="shared" si="346"/>
        <v>7.7215442228162896</v>
      </c>
      <c r="R1384" s="8">
        <f t="shared" si="340"/>
        <v>0.63047417437073805</v>
      </c>
      <c r="S1384" s="8">
        <f t="shared" si="347"/>
        <v>0.31612222942776702</v>
      </c>
      <c r="U1384" s="93">
        <f>IF(F1384&gt;Päälaskenta!D$24,Päälaskenta!H$24+L1384*Päälaskenta!G$24,F1384*Päälaskenta!C$24 + F1384*F1384*Päälaskenta!E$24)</f>
        <v>2.0539999999999998</v>
      </c>
      <c r="V1384" s="8">
        <f>IF(F1384&gt;Päälaskenta!D$24,2*SQRT(POWER(Päälaskenta!D$24,2)+POWER(Päälaskenta!E$24*Päälaskenta!D$24,2))+Päälaskenta!C$24,(2*SQRT((POWER(F1384,2))+POWER(Päälaskenta!E$24*F1384,2))+Päälaskenta!C$24))</f>
        <v>2.9798989873223301</v>
      </c>
      <c r="W1384" s="8">
        <f t="shared" si="348"/>
        <v>0.68928510957536804</v>
      </c>
      <c r="X1384" s="8">
        <f>Päälaskenta!F$24</f>
        <v>7.0000000000000007E-2</v>
      </c>
      <c r="Y1384" s="8">
        <f t="shared" si="349"/>
        <v>22.896459403275902</v>
      </c>
      <c r="Z1384" s="8">
        <f t="shared" si="341"/>
        <v>1.86952582562926</v>
      </c>
      <c r="AA1384" s="8">
        <f t="shared" si="350"/>
        <v>0.9101878411048</v>
      </c>
      <c r="AC1384" s="8">
        <f t="shared" si="342"/>
        <v>0.10394087127763001</v>
      </c>
      <c r="AE1384" s="8">
        <v>1382</v>
      </c>
      <c r="AF1384" s="8">
        <f t="shared" si="352"/>
        <v>30.6180036260922</v>
      </c>
      <c r="AG1384" s="8">
        <f t="shared" si="343"/>
        <v>6.6669358611990501E-3</v>
      </c>
      <c r="AJ1384" s="132">
        <f>IF(Päälaskenta!$F$28&lt;Kaksitasouoma_matriisi!L1384,Päälaskenta!$C$20*Päälaskenta!$F$28,Päälaskenta!$C$20*Kaksitasouoma_matriisi!L1384)</f>
        <v>1.8</v>
      </c>
      <c r="AK1384" s="134">
        <f>SQRT(Päälaskenta!$D$20^2+(Päälaskenta!$D$20/(1/Päälaskenta!$E$20))^2)</f>
        <v>1.8029999999999999</v>
      </c>
      <c r="AL1384" s="134">
        <f>IF(Päälaskenta!$F$28&lt;Kaksitasouoma_matriisi!L1384,AK1384*Päälaskenta!$F$28*COS(ATAN(1/Päälaskenta!$E$20)),AK1384*Kaksitasouoma_matriisi!L1384*COS(ATAN(1/Päälaskenta!$E$20)))</f>
        <v>0.54</v>
      </c>
      <c r="AM1384" s="134"/>
      <c r="AN1384" s="134">
        <f t="shared" si="351"/>
        <v>2.34</v>
      </c>
      <c r="AO1384" s="8">
        <f t="shared" si="344"/>
        <v>0.57844906434627796</v>
      </c>
      <c r="AP1384" s="134">
        <f>Refererenssiarvoja!$B$16*H1384^(1/6)/(Refererenssiarvoja!$B$15^0.5)*(Päälaskenta!$G$28/2)^0.5*(1-AO1384)^(-1.5)</f>
        <v>0.161</v>
      </c>
      <c r="AQ1384" s="8">
        <f>Refererenssiarvoja!$B$16*Kaksitasouoma_matriisi!O1384^(1/6)/(SQRT((2*Refererenssiarvoja!$B$15)/(Päälaskenta!$F$31*Päälaskenta!$G$31*Päälaskenta!$F$28))+SQRT(Refererenssiarvoja!$B$15)/Refererenssiarvoja!$B$17*LN(Kaksitasouoma_matriisi!L1384/Päälaskenta!$F$28))</f>
        <v>-1.39611479559768</v>
      </c>
      <c r="AR1384" s="8">
        <f>Refererenssiarvoja!$B$16*Kaksitasouoma_matriisi!O1384^(1/6)/(SQRT((2*Refererenssiarvoja!$B$15)/(Päälaskenta!$F$31*Päälaskenta!$G$31*L1384)))</f>
        <v>0.35364704598438501</v>
      </c>
    </row>
    <row r="1385" spans="1:44" x14ac:dyDescent="0.2">
      <c r="A1385" s="8">
        <v>1383</v>
      </c>
      <c r="B1385" s="8">
        <f>IF(Päälaskenta!C$7,Päälaskenta!E$7,Päälaskenta!G$5)</f>
        <v>2.5</v>
      </c>
      <c r="C1385" s="56">
        <v>0.61699999999999999</v>
      </c>
      <c r="D1385" s="93">
        <f t="shared" si="337"/>
        <v>4.0518999999999998</v>
      </c>
      <c r="E1385" s="8">
        <f>IF(Päälaskenta!$C$26,Kaksitasouoma_matriisi!AP1385,Kaksitasouoma_matriisi!AC1385)</f>
        <v>0.10394087127763001</v>
      </c>
      <c r="F1385" s="56">
        <f>IF(D1385&lt;Päälaskenta!H$24,(SQRT(POWER(Päälaskenta!C$24/(2*Päälaskenta!E$24),2)+(D1385/Päälaskenta!E$24))-Päälaskenta!C$24/(2*Päälaskenta!E$24)),IF(D1385=Päälaskenta!H$24,Päälaskenta!D$24,Päälaskenta!D$24+(SQRT(POWER((Päälaskenta!C$20+Päälaskenta!G$24)/(2*Päälaskenta!E$20),2)+((D1385-Päälaskenta!H$24)/Päälaskenta!E$20))-(Päälaskenta!C$20+Päälaskenta!G$24)/(2*Päälaskenta!E$20))))</f>
        <v>1.06</v>
      </c>
      <c r="G1385" s="57">
        <f>IF(F1385&gt;Päälaskenta!D$24,(2*SQRT((POWER(Päälaskenta!D$24,2))+POWER(Päälaskenta!E$24*Päälaskenta!D$24,2))+Päälaskenta!C$24)+(2*SQRT((POWER((F1385-Päälaskenta!D$24),2))+POWER(Päälaskenta!E$20*(F1385-Päälaskenta!D$24),2))+Päälaskenta!C$20),(2*SQRT((POWER(F1385,2))+POWER(Päälaskenta!E$24*F1385,2))+Päälaskenta!C$24))</f>
        <v>9.2799999999999994</v>
      </c>
      <c r="H1385" s="57">
        <f t="shared" si="338"/>
        <v>0.44</v>
      </c>
      <c r="I1385" s="62">
        <f t="shared" si="339"/>
        <v>1.2290000000000001E-2</v>
      </c>
      <c r="J1385" s="8">
        <f>IF(F1385&lt;Päälaskenta!$D$24,0,Kaksitasouoma_matriisi!F1385-Päälaskenta!$D$24)</f>
        <v>0.36</v>
      </c>
      <c r="L1385" s="8">
        <f>IF(F1385&gt;Päälaskenta!D$24,F1385-Päälaskenta!D$24,0)</f>
        <v>0.36</v>
      </c>
      <c r="M1385" s="8">
        <f>IF(F1385&gt;Päälaskenta!D$24,(Päälaskenta!C$20+(Päälaskenta!E$20*(Kaksitasouoma_matriisi!F1385-Päälaskenta!D$24)))*(Kaksitasouoma_matriisi!F1385-Päälaskenta!D$24),0)</f>
        <v>1.9944</v>
      </c>
      <c r="N1385" s="8">
        <f>IF(F1385&gt;Päälaskenta!D$24,(2*SQRT((POWER((F1385-Päälaskenta!D$24),2))+POWER(Päälaskenta!E$20*(F1385-Päälaskenta!D$24),2))+Päälaskenta!C$20),0)</f>
        <v>6.2979984591670402</v>
      </c>
      <c r="O1385" s="8">
        <f t="shared" si="345"/>
        <v>0.31667203682736</v>
      </c>
      <c r="P1385" s="8">
        <f>IF(Päälaskenta!$C$29,IF(L1385&gt;Päälaskenta!$F$28,Kaksitasouoma_matriisi!AQ1385,Kaksitasouoma_matriisi!AR1385),Päälaskenta!$F$20)</f>
        <v>0.12</v>
      </c>
      <c r="Q1385" s="8">
        <f t="shared" si="346"/>
        <v>7.7215442228162896</v>
      </c>
      <c r="R1385" s="8">
        <f t="shared" si="340"/>
        <v>0.63047417437073805</v>
      </c>
      <c r="S1385" s="8">
        <f t="shared" si="347"/>
        <v>0.31612222942776702</v>
      </c>
      <c r="U1385" s="93">
        <f>IF(F1385&gt;Päälaskenta!D$24,Päälaskenta!H$24+L1385*Päälaskenta!G$24,F1385*Päälaskenta!C$24 + F1385*F1385*Päälaskenta!E$24)</f>
        <v>2.0539999999999998</v>
      </c>
      <c r="V1385" s="8">
        <f>IF(F1385&gt;Päälaskenta!D$24,2*SQRT(POWER(Päälaskenta!D$24,2)+POWER(Päälaskenta!E$24*Päälaskenta!D$24,2))+Päälaskenta!C$24,(2*SQRT((POWER(F1385,2))+POWER(Päälaskenta!E$24*F1385,2))+Päälaskenta!C$24))</f>
        <v>2.9798989873223301</v>
      </c>
      <c r="W1385" s="8">
        <f t="shared" si="348"/>
        <v>0.68928510957536804</v>
      </c>
      <c r="X1385" s="8">
        <f>Päälaskenta!F$24</f>
        <v>7.0000000000000007E-2</v>
      </c>
      <c r="Y1385" s="8">
        <f t="shared" si="349"/>
        <v>22.896459403275902</v>
      </c>
      <c r="Z1385" s="8">
        <f t="shared" si="341"/>
        <v>1.86952582562926</v>
      </c>
      <c r="AA1385" s="8">
        <f t="shared" si="350"/>
        <v>0.9101878411048</v>
      </c>
      <c r="AC1385" s="8">
        <f t="shared" si="342"/>
        <v>0.10394087127763001</v>
      </c>
      <c r="AE1385" s="8">
        <v>1383</v>
      </c>
      <c r="AF1385" s="8">
        <f t="shared" si="352"/>
        <v>30.6180036260922</v>
      </c>
      <c r="AG1385" s="8">
        <f t="shared" si="343"/>
        <v>6.6669358611990501E-3</v>
      </c>
      <c r="AJ1385" s="132">
        <f>IF(Päälaskenta!$F$28&lt;Kaksitasouoma_matriisi!L1385,Päälaskenta!$C$20*Päälaskenta!$F$28,Päälaskenta!$C$20*Kaksitasouoma_matriisi!L1385)</f>
        <v>1.8</v>
      </c>
      <c r="AK1385" s="134">
        <f>SQRT(Päälaskenta!$D$20^2+(Päälaskenta!$D$20/(1/Päälaskenta!$E$20))^2)</f>
        <v>1.8029999999999999</v>
      </c>
      <c r="AL1385" s="134">
        <f>IF(Päälaskenta!$F$28&lt;Kaksitasouoma_matriisi!L1385,AK1385*Päälaskenta!$F$28*COS(ATAN(1/Päälaskenta!$E$20)),AK1385*Kaksitasouoma_matriisi!L1385*COS(ATAN(1/Päälaskenta!$E$20)))</f>
        <v>0.54</v>
      </c>
      <c r="AM1385" s="134"/>
      <c r="AN1385" s="134">
        <f t="shared" si="351"/>
        <v>2.34</v>
      </c>
      <c r="AO1385" s="8">
        <f t="shared" si="344"/>
        <v>0.57750684863891</v>
      </c>
      <c r="AP1385" s="134">
        <f>Refererenssiarvoja!$B$16*H1385^(1/6)/(Refererenssiarvoja!$B$15^0.5)*(Päälaskenta!$G$28/2)^0.5*(1-AO1385)^(-1.5)</f>
        <v>0.16</v>
      </c>
      <c r="AQ1385" s="8">
        <f>Refererenssiarvoja!$B$16*Kaksitasouoma_matriisi!O1385^(1/6)/(SQRT((2*Refererenssiarvoja!$B$15)/(Päälaskenta!$F$31*Päälaskenta!$G$31*Päälaskenta!$F$28))+SQRT(Refererenssiarvoja!$B$15)/Refererenssiarvoja!$B$17*LN(Kaksitasouoma_matriisi!L1385/Päälaskenta!$F$28))</f>
        <v>-1.39611479559768</v>
      </c>
      <c r="AR1385" s="8">
        <f>Refererenssiarvoja!$B$16*Kaksitasouoma_matriisi!O1385^(1/6)/(SQRT((2*Refererenssiarvoja!$B$15)/(Päälaskenta!$F$31*Päälaskenta!$G$31*L1385)))</f>
        <v>0.35364704598438501</v>
      </c>
    </row>
    <row r="1386" spans="1:44" x14ac:dyDescent="0.2">
      <c r="A1386" s="8">
        <v>1384</v>
      </c>
      <c r="B1386" s="8">
        <f>IF(Päälaskenta!C$7,Päälaskenta!E$7,Päälaskenta!G$5)</f>
        <v>2.5</v>
      </c>
      <c r="C1386" s="56">
        <v>0.61599999999999999</v>
      </c>
      <c r="D1386" s="93">
        <f t="shared" si="337"/>
        <v>4.0583999999999998</v>
      </c>
      <c r="E1386" s="8">
        <f>IF(Päälaskenta!$C$26,Kaksitasouoma_matriisi!AP1386,Kaksitasouoma_matriisi!AC1386)</f>
        <v>0.10394710970820201</v>
      </c>
      <c r="F1386" s="56">
        <f>IF(D1386&lt;Päälaskenta!H$24,(SQRT(POWER(Päälaskenta!C$24/(2*Päälaskenta!E$24),2)+(D1386/Päälaskenta!E$24))-Päälaskenta!C$24/(2*Päälaskenta!E$24)),IF(D1386=Päälaskenta!H$24,Päälaskenta!D$24,Päälaskenta!D$24+(SQRT(POWER((Päälaskenta!C$20+Päälaskenta!G$24)/(2*Päälaskenta!E$20),2)+((D1386-Päälaskenta!H$24)/Päälaskenta!E$20))-(Päälaskenta!C$20+Päälaskenta!G$24)/(2*Päälaskenta!E$20))))</f>
        <v>1.0609999999999999</v>
      </c>
      <c r="G1386" s="57">
        <f>IF(F1386&gt;Päälaskenta!D$24,(2*SQRT((POWER(Päälaskenta!D$24,2))+POWER(Päälaskenta!E$24*Päälaskenta!D$24,2))+Päälaskenta!C$24)+(2*SQRT((POWER((F1386-Päälaskenta!D$24),2))+POWER(Päälaskenta!E$20*(F1386-Päälaskenta!D$24),2))+Päälaskenta!C$20),(2*SQRT((POWER(F1386,2))+POWER(Päälaskenta!E$24*F1386,2))+Päälaskenta!C$24))</f>
        <v>9.2799999999999994</v>
      </c>
      <c r="H1386" s="57">
        <f t="shared" si="338"/>
        <v>0.44</v>
      </c>
      <c r="I1386" s="62">
        <f t="shared" si="339"/>
        <v>1.2251E-2</v>
      </c>
      <c r="J1386" s="8">
        <f>IF(F1386&lt;Päälaskenta!$D$24,0,Kaksitasouoma_matriisi!F1386-Päälaskenta!$D$24)</f>
        <v>0.36099999999999999</v>
      </c>
      <c r="L1386" s="8">
        <f>IF(F1386&gt;Päälaskenta!D$24,F1386-Päälaskenta!D$24,0)</f>
        <v>0.36099999999999999</v>
      </c>
      <c r="M1386" s="8">
        <f>IF(F1386&gt;Päälaskenta!D$24,(Päälaskenta!C$20+(Päälaskenta!E$20*(Kaksitasouoma_matriisi!F1386-Päälaskenta!D$24)))*(Kaksitasouoma_matriisi!F1386-Päälaskenta!D$24),0)</f>
        <v>2.0004814999999998</v>
      </c>
      <c r="N1386" s="8">
        <f>IF(F1386&gt;Päälaskenta!D$24,(2*SQRT((POWER((F1386-Päälaskenta!D$24),2))+POWER(Päälaskenta!E$20*(F1386-Päälaskenta!D$24),2))+Päälaskenta!C$20),0)</f>
        <v>6.3016040104425004</v>
      </c>
      <c r="O1386" s="8">
        <f t="shared" si="345"/>
        <v>0.31745592022046498</v>
      </c>
      <c r="P1386" s="8">
        <f>IF(Päälaskenta!$C$29,IF(L1386&gt;Päälaskenta!$F$28,Kaksitasouoma_matriisi!AQ1386,Kaksitasouoma_matriisi!AR1386),Päälaskenta!$F$20)</f>
        <v>0.12</v>
      </c>
      <c r="Q1386" s="8">
        <f t="shared" si="346"/>
        <v>7.7578655235328897</v>
      </c>
      <c r="R1386" s="8">
        <f t="shared" si="340"/>
        <v>0.63176999925825605</v>
      </c>
      <c r="S1386" s="8">
        <f t="shared" si="347"/>
        <v>0.31580896861993302</v>
      </c>
      <c r="U1386" s="93">
        <f>IF(F1386&gt;Päälaskenta!D$24,Päälaskenta!H$24+L1386*Päälaskenta!G$24,F1386*Päälaskenta!C$24 + F1386*F1386*Päälaskenta!E$24)</f>
        <v>2.0564</v>
      </c>
      <c r="V1386" s="8">
        <f>IF(F1386&gt;Päälaskenta!D$24,2*SQRT(POWER(Päälaskenta!D$24,2)+POWER(Päälaskenta!E$24*Päälaskenta!D$24,2))+Päälaskenta!C$24,(2*SQRT((POWER(F1386,2))+POWER(Päälaskenta!E$24*F1386,2))+Päälaskenta!C$24))</f>
        <v>2.9798989873223301</v>
      </c>
      <c r="W1386" s="8">
        <f t="shared" si="348"/>
        <v>0.69009050600330402</v>
      </c>
      <c r="X1386" s="8">
        <f>Päälaskenta!F$24</f>
        <v>7.0000000000000007E-2</v>
      </c>
      <c r="Y1386" s="8">
        <f t="shared" si="349"/>
        <v>22.941065783118201</v>
      </c>
      <c r="Z1386" s="8">
        <f t="shared" si="341"/>
        <v>1.8682300007417401</v>
      </c>
      <c r="AA1386" s="8">
        <f t="shared" si="350"/>
        <v>0.90849542926558102</v>
      </c>
      <c r="AC1386" s="8">
        <f t="shared" si="342"/>
        <v>0.10394710970820201</v>
      </c>
      <c r="AE1386" s="8">
        <v>1384</v>
      </c>
      <c r="AF1386" s="8">
        <f t="shared" si="352"/>
        <v>30.698931306651101</v>
      </c>
      <c r="AG1386" s="8">
        <f t="shared" si="343"/>
        <v>6.6318318055900898E-3</v>
      </c>
      <c r="AJ1386" s="132">
        <f>IF(Päälaskenta!$F$28&lt;Kaksitasouoma_matriisi!L1386,Päälaskenta!$C$20*Päälaskenta!$F$28,Päälaskenta!$C$20*Kaksitasouoma_matriisi!L1386)</f>
        <v>1.8049999999999999</v>
      </c>
      <c r="AK1386" s="134">
        <f>SQRT(Päälaskenta!$D$20^2+(Päälaskenta!$D$20/(1/Päälaskenta!$E$20))^2)</f>
        <v>1.8029999999999999</v>
      </c>
      <c r="AL1386" s="134">
        <f>IF(Päälaskenta!$F$28&lt;Kaksitasouoma_matriisi!L1386,AK1386*Päälaskenta!$F$28*COS(ATAN(1/Päälaskenta!$E$20)),AK1386*Kaksitasouoma_matriisi!L1386*COS(ATAN(1/Päälaskenta!$E$20)))</f>
        <v>0.54200000000000004</v>
      </c>
      <c r="AM1386" s="134"/>
      <c r="AN1386" s="134">
        <f t="shared" si="351"/>
        <v>2.347</v>
      </c>
      <c r="AO1386" s="8">
        <f t="shared" si="344"/>
        <v>0.57830672186083198</v>
      </c>
      <c r="AP1386" s="134">
        <f>Refererenssiarvoja!$B$16*H1386^(1/6)/(Refererenssiarvoja!$B$15^0.5)*(Päälaskenta!$G$28/2)^0.5*(1-AO1386)^(-1.5)</f>
        <v>0.161</v>
      </c>
      <c r="AQ1386" s="8">
        <f>Refererenssiarvoja!$B$16*Kaksitasouoma_matriisi!O1386^(1/6)/(SQRT((2*Refererenssiarvoja!$B$15)/(Päälaskenta!$F$31*Päälaskenta!$G$31*Päälaskenta!$F$28))+SQRT(Refererenssiarvoja!$B$15)/Refererenssiarvoja!$B$17*LN(Kaksitasouoma_matriisi!L1386/Päälaskenta!$F$28))</f>
        <v>-1.44994691442492</v>
      </c>
      <c r="AR1386" s="8">
        <f>Refererenssiarvoja!$B$16*Kaksitasouoma_matriisi!O1386^(1/6)/(SQRT((2*Refererenssiarvoja!$B$15)/(Päälaskenta!$F$31*Päälaskenta!$G$31*L1386)))</f>
        <v>0.354283835611232</v>
      </c>
    </row>
    <row r="1387" spans="1:44" x14ac:dyDescent="0.2">
      <c r="A1387" s="8">
        <v>1385</v>
      </c>
      <c r="B1387" s="8">
        <f>IF(Päälaskenta!C$7,Päälaskenta!E$7,Päälaskenta!G$5)</f>
        <v>2.5</v>
      </c>
      <c r="C1387" s="56">
        <v>0.61499999999999999</v>
      </c>
      <c r="D1387" s="93">
        <f t="shared" si="337"/>
        <v>4.0650000000000004</v>
      </c>
      <c r="E1387" s="8">
        <f>IF(Päälaskenta!$C$26,Kaksitasouoma_matriisi!AP1387,Kaksitasouoma_matriisi!AC1387)</f>
        <v>0.103953343293815</v>
      </c>
      <c r="F1387" s="56">
        <f>IF(D1387&lt;Päälaskenta!H$24,(SQRT(POWER(Päälaskenta!C$24/(2*Päälaskenta!E$24),2)+(D1387/Päälaskenta!E$24))-Päälaskenta!C$24/(2*Päälaskenta!E$24)),IF(D1387=Päälaskenta!H$24,Päälaskenta!D$24,Päälaskenta!D$24+(SQRT(POWER((Päälaskenta!C$20+Päälaskenta!G$24)/(2*Päälaskenta!E$20),2)+((D1387-Päälaskenta!H$24)/Päälaskenta!E$20))-(Päälaskenta!C$20+Päälaskenta!G$24)/(2*Päälaskenta!E$20))))</f>
        <v>1.0620000000000001</v>
      </c>
      <c r="G1387" s="57">
        <f>IF(F1387&gt;Päälaskenta!D$24,(2*SQRT((POWER(Päälaskenta!D$24,2))+POWER(Päälaskenta!E$24*Päälaskenta!D$24,2))+Päälaskenta!C$24)+(2*SQRT((POWER((F1387-Päälaskenta!D$24),2))+POWER(Päälaskenta!E$20*(F1387-Päälaskenta!D$24),2))+Päälaskenta!C$20),(2*SQRT((POWER(F1387,2))+POWER(Päälaskenta!E$24*F1387,2))+Päälaskenta!C$24))</f>
        <v>9.2899999999999991</v>
      </c>
      <c r="H1387" s="57">
        <f t="shared" si="338"/>
        <v>0.44</v>
      </c>
      <c r="I1387" s="62">
        <f t="shared" si="339"/>
        <v>1.2213E-2</v>
      </c>
      <c r="J1387" s="8">
        <f>IF(F1387&lt;Päälaskenta!$D$24,0,Kaksitasouoma_matriisi!F1387-Päälaskenta!$D$24)</f>
        <v>0.36199999999999999</v>
      </c>
      <c r="L1387" s="8">
        <f>IF(F1387&gt;Päälaskenta!D$24,F1387-Päälaskenta!D$24,0)</f>
        <v>0.36199999999999999</v>
      </c>
      <c r="M1387" s="8">
        <f>IF(F1387&gt;Päälaskenta!D$24,(Päälaskenta!C$20+(Päälaskenta!E$20*(Kaksitasouoma_matriisi!F1387-Päälaskenta!D$24)))*(Kaksitasouoma_matriisi!F1387-Päälaskenta!D$24),0)</f>
        <v>2.0065659999999998</v>
      </c>
      <c r="N1387" s="8">
        <f>IF(F1387&gt;Päälaskenta!D$24,(2*SQRT((POWER((F1387-Päälaskenta!D$24),2))+POWER(Päälaskenta!E$20*(F1387-Päälaskenta!D$24),2))+Päälaskenta!C$20),0)</f>
        <v>6.3052095617179598</v>
      </c>
      <c r="O1387" s="8">
        <f t="shared" si="345"/>
        <v>0.31823938290375797</v>
      </c>
      <c r="P1387" s="8">
        <f>IF(Päälaskenta!$C$29,IF(L1387&gt;Päälaskenta!$F$28,Kaksitasouoma_matriisi!AQ1387,Kaksitasouoma_matriisi!AR1387),Päälaskenta!$F$20)</f>
        <v>0.12</v>
      </c>
      <c r="Q1387" s="8">
        <f t="shared" si="346"/>
        <v>7.7942587436778998</v>
      </c>
      <c r="R1387" s="8">
        <f t="shared" si="340"/>
        <v>0.63306265821160701</v>
      </c>
      <c r="S1387" s="8">
        <f t="shared" si="347"/>
        <v>0.31549555719154398</v>
      </c>
      <c r="U1387" s="93">
        <f>IF(F1387&gt;Päälaskenta!D$24,Päälaskenta!H$24+L1387*Päälaskenta!G$24,F1387*Päälaskenta!C$24 + F1387*F1387*Päälaskenta!E$24)</f>
        <v>2.0588000000000002</v>
      </c>
      <c r="V1387" s="8">
        <f>IF(F1387&gt;Päälaskenta!D$24,2*SQRT(POWER(Päälaskenta!D$24,2)+POWER(Päälaskenta!E$24*Päälaskenta!D$24,2))+Päälaskenta!C$24,(2*SQRT((POWER(F1387,2))+POWER(Päälaskenta!E$24*F1387,2))+Päälaskenta!C$24))</f>
        <v>2.9798989873223301</v>
      </c>
      <c r="W1387" s="8">
        <f t="shared" si="348"/>
        <v>0.69089590243123999</v>
      </c>
      <c r="X1387" s="8">
        <f>Päälaskenta!F$24</f>
        <v>7.0000000000000007E-2</v>
      </c>
      <c r="Y1387" s="8">
        <f t="shared" si="349"/>
        <v>22.985706882854899</v>
      </c>
      <c r="Z1387" s="8">
        <f t="shared" si="341"/>
        <v>1.8669373417883901</v>
      </c>
      <c r="AA1387" s="8">
        <f t="shared" si="350"/>
        <v>0.90680850096580001</v>
      </c>
      <c r="AC1387" s="8">
        <f t="shared" si="342"/>
        <v>0.103953343293815</v>
      </c>
      <c r="AE1387" s="8">
        <v>1385</v>
      </c>
      <c r="AF1387" s="8">
        <f t="shared" si="352"/>
        <v>30.7799656265328</v>
      </c>
      <c r="AG1387" s="8">
        <f t="shared" si="343"/>
        <v>6.5969585654493497E-3</v>
      </c>
      <c r="AJ1387" s="132">
        <f>IF(Päälaskenta!$F$28&lt;Kaksitasouoma_matriisi!L1387,Päälaskenta!$C$20*Päälaskenta!$F$28,Päälaskenta!$C$20*Kaksitasouoma_matriisi!L1387)</f>
        <v>1.81</v>
      </c>
      <c r="AK1387" s="134">
        <f>SQRT(Päälaskenta!$D$20^2+(Päälaskenta!$D$20/(1/Päälaskenta!$E$20))^2)</f>
        <v>1.8029999999999999</v>
      </c>
      <c r="AL1387" s="134">
        <f>IF(Päälaskenta!$F$28&lt;Kaksitasouoma_matriisi!L1387,AK1387*Päälaskenta!$F$28*COS(ATAN(1/Päälaskenta!$E$20)),AK1387*Kaksitasouoma_matriisi!L1387*COS(ATAN(1/Päälaskenta!$E$20)))</f>
        <v>0.54300000000000004</v>
      </c>
      <c r="AM1387" s="134"/>
      <c r="AN1387" s="134">
        <f t="shared" si="351"/>
        <v>2.3530000000000002</v>
      </c>
      <c r="AO1387" s="8">
        <f t="shared" si="344"/>
        <v>0.57884378843788398</v>
      </c>
      <c r="AP1387" s="134">
        <f>Refererenssiarvoja!$B$16*H1387^(1/6)/(Refererenssiarvoja!$B$15^0.5)*(Päälaskenta!$G$28/2)^0.5*(1-AO1387)^(-1.5)</f>
        <v>0.161</v>
      </c>
      <c r="AQ1387" s="8">
        <f>Refererenssiarvoja!$B$16*Kaksitasouoma_matriisi!O1387^(1/6)/(SQRT((2*Refererenssiarvoja!$B$15)/(Päälaskenta!$F$31*Päälaskenta!$G$31*Päälaskenta!$F$28))+SQRT(Refererenssiarvoja!$B$15)/Refererenssiarvoja!$B$17*LN(Kaksitasouoma_matriisi!L1387/Päälaskenta!$F$28))</f>
        <v>-1.5078801221326801</v>
      </c>
      <c r="AR1387" s="8">
        <f>Refererenssiarvoja!$B$16*Kaksitasouoma_matriisi!O1387^(1/6)/(SQRT((2*Refererenssiarvoja!$B$15)/(Päälaskenta!$F$31*Päälaskenta!$G$31*L1387)))</f>
        <v>0.35491997126462999</v>
      </c>
    </row>
    <row r="1388" spans="1:44" x14ac:dyDescent="0.2">
      <c r="A1388" s="8">
        <v>1386</v>
      </c>
      <c r="B1388" s="8">
        <f>IF(Päälaskenta!C$7,Päälaskenta!E$7,Päälaskenta!G$5)</f>
        <v>2.5</v>
      </c>
      <c r="C1388" s="56">
        <v>0.61399999999999999</v>
      </c>
      <c r="D1388" s="93">
        <f t="shared" si="337"/>
        <v>4.0716999999999999</v>
      </c>
      <c r="E1388" s="8">
        <f>IF(Päälaskenta!$C$26,Kaksitasouoma_matriisi!AP1388,Kaksitasouoma_matriisi!AC1388)</f>
        <v>0.103959572040111</v>
      </c>
      <c r="F1388" s="56">
        <f>IF(D1388&lt;Päälaskenta!H$24,(SQRT(POWER(Päälaskenta!C$24/(2*Päälaskenta!E$24),2)+(D1388/Päälaskenta!E$24))-Päälaskenta!C$24/(2*Päälaskenta!E$24)),IF(D1388=Päälaskenta!H$24,Päälaskenta!D$24,Päälaskenta!D$24+(SQRT(POWER((Päälaskenta!C$20+Päälaskenta!G$24)/(2*Päälaskenta!E$20),2)+((D1388-Päälaskenta!H$24)/Päälaskenta!E$20))-(Päälaskenta!C$20+Päälaskenta!G$24)/(2*Päälaskenta!E$20))))</f>
        <v>1.0629999999999999</v>
      </c>
      <c r="G1388" s="57">
        <f>IF(F1388&gt;Päälaskenta!D$24,(2*SQRT((POWER(Päälaskenta!D$24,2))+POWER(Päälaskenta!E$24*Päälaskenta!D$24,2))+Päälaskenta!C$24)+(2*SQRT((POWER((F1388-Päälaskenta!D$24),2))+POWER(Päälaskenta!E$20*(F1388-Päälaskenta!D$24),2))+Päälaskenta!C$20),(2*SQRT((POWER(F1388,2))+POWER(Päälaskenta!E$24*F1388,2))+Päälaskenta!C$24))</f>
        <v>9.2899999999999991</v>
      </c>
      <c r="H1388" s="57">
        <f t="shared" si="338"/>
        <v>0.44</v>
      </c>
      <c r="I1388" s="62">
        <f t="shared" si="339"/>
        <v>1.2175E-2</v>
      </c>
      <c r="J1388" s="8">
        <f>IF(F1388&lt;Päälaskenta!$D$24,0,Kaksitasouoma_matriisi!F1388-Päälaskenta!$D$24)</f>
        <v>0.36299999999999999</v>
      </c>
      <c r="L1388" s="8">
        <f>IF(F1388&gt;Päälaskenta!D$24,F1388-Päälaskenta!D$24,0)</f>
        <v>0.36299999999999999</v>
      </c>
      <c r="M1388" s="8">
        <f>IF(F1388&gt;Päälaskenta!D$24,(Päälaskenta!C$20+(Päälaskenta!E$20*(Kaksitasouoma_matriisi!F1388-Päälaskenta!D$24)))*(Kaksitasouoma_matriisi!F1388-Päälaskenta!D$24),0)</f>
        <v>2.0126534999999999</v>
      </c>
      <c r="N1388" s="8">
        <f>IF(F1388&gt;Päälaskenta!D$24,(2*SQRT((POWER((F1388-Päälaskenta!D$24),2))+POWER(Päälaskenta!E$20*(F1388-Päälaskenta!D$24),2))+Päälaskenta!C$20),0)</f>
        <v>6.3088151129934298</v>
      </c>
      <c r="O1388" s="8">
        <f t="shared" si="345"/>
        <v>0.31902242559855698</v>
      </c>
      <c r="P1388" s="8">
        <f>IF(Päälaskenta!$C$29,IF(L1388&gt;Päälaskenta!$F$28,Kaksitasouoma_matriisi!AQ1388,Kaksitasouoma_matriisi!AR1388),Päälaskenta!$F$20)</f>
        <v>0.12</v>
      </c>
      <c r="Q1388" s="8">
        <f t="shared" si="346"/>
        <v>7.8307238457062898</v>
      </c>
      <c r="R1388" s="8">
        <f t="shared" si="340"/>
        <v>0.63435216077739698</v>
      </c>
      <c r="S1388" s="8">
        <f t="shared" si="347"/>
        <v>0.31518200265341101</v>
      </c>
      <c r="U1388" s="93">
        <f>IF(F1388&gt;Päälaskenta!D$24,Päälaskenta!H$24+L1388*Päälaskenta!G$24,F1388*Päälaskenta!C$24 + F1388*F1388*Päälaskenta!E$24)</f>
        <v>2.0611999999999999</v>
      </c>
      <c r="V1388" s="8">
        <f>IF(F1388&gt;Päälaskenta!D$24,2*SQRT(POWER(Päälaskenta!D$24,2)+POWER(Päälaskenta!E$24*Päälaskenta!D$24,2))+Päälaskenta!C$24,(2*SQRT((POWER(F1388,2))+POWER(Päälaskenta!E$24*F1388,2))+Päälaskenta!C$24))</f>
        <v>2.9798989873223301</v>
      </c>
      <c r="W1388" s="8">
        <f t="shared" si="348"/>
        <v>0.69170129885917597</v>
      </c>
      <c r="X1388" s="8">
        <f>Päälaskenta!F$24</f>
        <v>7.0000000000000007E-2</v>
      </c>
      <c r="Y1388" s="8">
        <f t="shared" si="349"/>
        <v>23.030382688989501</v>
      </c>
      <c r="Z1388" s="8">
        <f t="shared" si="341"/>
        <v>1.8656478392225999</v>
      </c>
      <c r="AA1388" s="8">
        <f t="shared" si="350"/>
        <v>0.90512703241926995</v>
      </c>
      <c r="AC1388" s="8">
        <f t="shared" si="342"/>
        <v>0.103959572040111</v>
      </c>
      <c r="AE1388" s="8">
        <v>1386</v>
      </c>
      <c r="AF1388" s="8">
        <f t="shared" si="352"/>
        <v>30.8611065346958</v>
      </c>
      <c r="AG1388" s="8">
        <f t="shared" si="343"/>
        <v>6.5623143431162798E-3</v>
      </c>
      <c r="AJ1388" s="132">
        <f>IF(Päälaskenta!$F$28&lt;Kaksitasouoma_matriisi!L1388,Päälaskenta!$C$20*Päälaskenta!$F$28,Päälaskenta!$C$20*Kaksitasouoma_matriisi!L1388)</f>
        <v>1.8149999999999999</v>
      </c>
      <c r="AK1388" s="134">
        <f>SQRT(Päälaskenta!$D$20^2+(Päälaskenta!$D$20/(1/Päälaskenta!$E$20))^2)</f>
        <v>1.8029999999999999</v>
      </c>
      <c r="AL1388" s="134">
        <f>IF(Päälaskenta!$F$28&lt;Kaksitasouoma_matriisi!L1388,AK1388*Päälaskenta!$F$28*COS(ATAN(1/Päälaskenta!$E$20)),AK1388*Kaksitasouoma_matriisi!L1388*COS(ATAN(1/Päälaskenta!$E$20)))</f>
        <v>0.54500000000000004</v>
      </c>
      <c r="AM1388" s="134"/>
      <c r="AN1388" s="134">
        <f t="shared" si="351"/>
        <v>2.36</v>
      </c>
      <c r="AO1388" s="8">
        <f t="shared" si="344"/>
        <v>0.57961048210820998</v>
      </c>
      <c r="AP1388" s="134">
        <f>Refererenssiarvoja!$B$16*H1388^(1/6)/(Refererenssiarvoja!$B$15^0.5)*(Päälaskenta!$G$28/2)^0.5*(1-AO1388)^(-1.5)</f>
        <v>0.16200000000000001</v>
      </c>
      <c r="AQ1388" s="8">
        <f>Refererenssiarvoja!$B$16*Kaksitasouoma_matriisi!O1388^(1/6)/(SQRT((2*Refererenssiarvoja!$B$15)/(Päälaskenta!$F$31*Päälaskenta!$G$31*Päälaskenta!$F$28))+SQRT(Refererenssiarvoja!$B$15)/Refererenssiarvoja!$B$17*LN(Kaksitasouoma_matriisi!L1388/Päälaskenta!$F$28))</f>
        <v>-1.57040186121079</v>
      </c>
      <c r="AR1388" s="8">
        <f>Refererenssiarvoja!$B$16*Kaksitasouoma_matriisi!O1388^(1/6)/(SQRT((2*Refererenssiarvoja!$B$15)/(Päälaskenta!$F$31*Päälaskenta!$G$31*L1388)))</f>
        <v>0.35555545532538602</v>
      </c>
    </row>
    <row r="1389" spans="1:44" x14ac:dyDescent="0.2">
      <c r="A1389" s="8">
        <v>1387</v>
      </c>
      <c r="B1389" s="8">
        <f>IF(Päälaskenta!C$7,Päälaskenta!E$7,Päälaskenta!G$5)</f>
        <v>2.5</v>
      </c>
      <c r="C1389" s="56">
        <v>0.61299999999999999</v>
      </c>
      <c r="D1389" s="93">
        <f t="shared" si="337"/>
        <v>4.0782999999999996</v>
      </c>
      <c r="E1389" s="8">
        <f>IF(Päälaskenta!$C$26,Kaksitasouoma_matriisi!AP1389,Kaksitasouoma_matriisi!AC1389)</f>
        <v>0.103965795952725</v>
      </c>
      <c r="F1389" s="56">
        <f>IF(D1389&lt;Päälaskenta!H$24,(SQRT(POWER(Päälaskenta!C$24/(2*Päälaskenta!E$24),2)+(D1389/Päälaskenta!E$24))-Päälaskenta!C$24/(2*Päälaskenta!E$24)),IF(D1389=Päälaskenta!H$24,Päälaskenta!D$24,Päälaskenta!D$24+(SQRT(POWER((Päälaskenta!C$20+Päälaskenta!G$24)/(2*Päälaskenta!E$20),2)+((D1389-Päälaskenta!H$24)/Päälaskenta!E$20))-(Päälaskenta!C$20+Päälaskenta!G$24)/(2*Päälaskenta!E$20))))</f>
        <v>1.0640000000000001</v>
      </c>
      <c r="G1389" s="57">
        <f>IF(F1389&gt;Päälaskenta!D$24,(2*SQRT((POWER(Päälaskenta!D$24,2))+POWER(Päälaskenta!E$24*Päälaskenta!D$24,2))+Päälaskenta!C$24)+(2*SQRT((POWER((F1389-Päälaskenta!D$24),2))+POWER(Päälaskenta!E$20*(F1389-Päälaskenta!D$24),2))+Päälaskenta!C$20),(2*SQRT((POWER(F1389,2))+POWER(Päälaskenta!E$24*F1389,2))+Päälaskenta!C$24))</f>
        <v>9.2899999999999991</v>
      </c>
      <c r="H1389" s="57">
        <f t="shared" si="338"/>
        <v>0.44</v>
      </c>
      <c r="I1389" s="62">
        <f t="shared" si="339"/>
        <v>1.2137E-2</v>
      </c>
      <c r="J1389" s="8">
        <f>IF(F1389&lt;Päälaskenta!$D$24,0,Kaksitasouoma_matriisi!F1389-Päälaskenta!$D$24)</f>
        <v>0.36399999999999999</v>
      </c>
      <c r="L1389" s="8">
        <f>IF(F1389&gt;Päälaskenta!D$24,F1389-Päälaskenta!D$24,0)</f>
        <v>0.36399999999999999</v>
      </c>
      <c r="M1389" s="8">
        <f>IF(F1389&gt;Päälaskenta!D$24,(Päälaskenta!C$20+(Päälaskenta!E$20*(Kaksitasouoma_matriisi!F1389-Päälaskenta!D$24)))*(Kaksitasouoma_matriisi!F1389-Päälaskenta!D$24),0)</f>
        <v>2.0187439999999999</v>
      </c>
      <c r="N1389" s="8">
        <f>IF(F1389&gt;Päälaskenta!D$24,(2*SQRT((POWER((F1389-Päälaskenta!D$24),2))+POWER(Päälaskenta!E$20*(F1389-Päälaskenta!D$24),2))+Päälaskenta!C$20),0)</f>
        <v>6.31242066426889</v>
      </c>
      <c r="O1389" s="8">
        <f t="shared" si="345"/>
        <v>0.31980504902453499</v>
      </c>
      <c r="P1389" s="8">
        <f>IF(Päälaskenta!$C$29,IF(L1389&gt;Päälaskenta!$F$28,Kaksitasouoma_matriisi!AQ1389,Kaksitasouoma_matriisi!AR1389),Päälaskenta!$F$20)</f>
        <v>0.12</v>
      </c>
      <c r="Q1389" s="8">
        <f t="shared" si="346"/>
        <v>7.8672607922995201</v>
      </c>
      <c r="R1389" s="8">
        <f t="shared" si="340"/>
        <v>0.63563851648913805</v>
      </c>
      <c r="S1389" s="8">
        <f t="shared" si="347"/>
        <v>0.31486831242056401</v>
      </c>
      <c r="U1389" s="93">
        <f>IF(F1389&gt;Päälaskenta!D$24,Päälaskenta!H$24+L1389*Päälaskenta!G$24,F1389*Päälaskenta!C$24 + F1389*F1389*Päälaskenta!E$24)</f>
        <v>2.0636000000000001</v>
      </c>
      <c r="V1389" s="8">
        <f>IF(F1389&gt;Päälaskenta!D$24,2*SQRT(POWER(Päälaskenta!D$24,2)+POWER(Päälaskenta!E$24*Päälaskenta!D$24,2))+Päälaskenta!C$24,(2*SQRT((POWER(F1389,2))+POWER(Päälaskenta!E$24*F1389,2))+Päälaskenta!C$24))</f>
        <v>2.9798989873223301</v>
      </c>
      <c r="W1389" s="8">
        <f t="shared" si="348"/>
        <v>0.69250669528711295</v>
      </c>
      <c r="X1389" s="8">
        <f>Päälaskenta!F$24</f>
        <v>7.0000000000000007E-2</v>
      </c>
      <c r="Y1389" s="8">
        <f t="shared" si="349"/>
        <v>23.075093188046299</v>
      </c>
      <c r="Z1389" s="8">
        <f t="shared" si="341"/>
        <v>1.86436148351086</v>
      </c>
      <c r="AA1389" s="8">
        <f t="shared" si="350"/>
        <v>0.903450999956804</v>
      </c>
      <c r="AC1389" s="8">
        <f t="shared" si="342"/>
        <v>0.103965795952725</v>
      </c>
      <c r="AE1389" s="8">
        <v>1387</v>
      </c>
      <c r="AF1389" s="8">
        <f t="shared" si="352"/>
        <v>30.9423539803458</v>
      </c>
      <c r="AG1389" s="8">
        <f t="shared" si="343"/>
        <v>6.52789735685821E-3</v>
      </c>
      <c r="AJ1389" s="132">
        <f>IF(Päälaskenta!$F$28&lt;Kaksitasouoma_matriisi!L1389,Päälaskenta!$C$20*Päälaskenta!$F$28,Päälaskenta!$C$20*Kaksitasouoma_matriisi!L1389)</f>
        <v>1.82</v>
      </c>
      <c r="AK1389" s="134">
        <f>SQRT(Päälaskenta!$D$20^2+(Päälaskenta!$D$20/(1/Päälaskenta!$E$20))^2)</f>
        <v>1.8029999999999999</v>
      </c>
      <c r="AL1389" s="134">
        <f>IF(Päälaskenta!$F$28&lt;Kaksitasouoma_matriisi!L1389,AK1389*Päälaskenta!$F$28*COS(ATAN(1/Päälaskenta!$E$20)),AK1389*Kaksitasouoma_matriisi!L1389*COS(ATAN(1/Päälaskenta!$E$20)))</f>
        <v>0.54600000000000004</v>
      </c>
      <c r="AM1389" s="134"/>
      <c r="AN1389" s="134">
        <f t="shared" si="351"/>
        <v>2.3660000000000001</v>
      </c>
      <c r="AO1389" s="8">
        <f t="shared" si="344"/>
        <v>0.58014368732069699</v>
      </c>
      <c r="AP1389" s="134">
        <f>Refererenssiarvoja!$B$16*H1389^(1/6)/(Refererenssiarvoja!$B$15^0.5)*(Päälaskenta!$G$28/2)^0.5*(1-AO1389)^(-1.5)</f>
        <v>0.16200000000000001</v>
      </c>
      <c r="AQ1389" s="8">
        <f>Refererenssiarvoja!$B$16*Kaksitasouoma_matriisi!O1389^(1/6)/(SQRT((2*Refererenssiarvoja!$B$15)/(Päälaskenta!$F$31*Päälaskenta!$G$31*Päälaskenta!$F$28))+SQRT(Refererenssiarvoja!$B$15)/Refererenssiarvoja!$B$17*LN(Kaksitasouoma_matriisi!L1389/Päälaskenta!$F$28))</f>
        <v>-1.63808000733986</v>
      </c>
      <c r="AR1389" s="8">
        <f>Refererenssiarvoja!$B$16*Kaksitasouoma_matriisi!O1389^(1/6)/(SQRT((2*Refererenssiarvoja!$B$15)/(Päälaskenta!$F$31*Päälaskenta!$G$31*L1389)))</f>
        <v>0.35619029015929299</v>
      </c>
    </row>
    <row r="1390" spans="1:44" x14ac:dyDescent="0.2">
      <c r="A1390" s="8">
        <v>1388</v>
      </c>
      <c r="B1390" s="8">
        <f>IF(Päälaskenta!C$7,Päälaskenta!E$7,Päälaskenta!G$5)</f>
        <v>2.5</v>
      </c>
      <c r="C1390" s="56">
        <v>0.61199999999999999</v>
      </c>
      <c r="D1390" s="93">
        <f t="shared" si="337"/>
        <v>4.085</v>
      </c>
      <c r="E1390" s="8">
        <f>IF(Päälaskenta!$C$26,Kaksitasouoma_matriisi!AP1390,Kaksitasouoma_matriisi!AC1390)</f>
        <v>0.103965795952725</v>
      </c>
      <c r="F1390" s="56">
        <f>IF(D1390&lt;Päälaskenta!H$24,(SQRT(POWER(Päälaskenta!C$24/(2*Päälaskenta!E$24),2)+(D1390/Päälaskenta!E$24))-Päälaskenta!C$24/(2*Päälaskenta!E$24)),IF(D1390=Päälaskenta!H$24,Päälaskenta!D$24,Päälaskenta!D$24+(SQRT(POWER((Päälaskenta!C$20+Päälaskenta!G$24)/(2*Päälaskenta!E$20),2)+((D1390-Päälaskenta!H$24)/Päälaskenta!E$20))-(Päälaskenta!C$20+Päälaskenta!G$24)/(2*Päälaskenta!E$20))))</f>
        <v>1.0640000000000001</v>
      </c>
      <c r="G1390" s="57">
        <f>IF(F1390&gt;Päälaskenta!D$24,(2*SQRT((POWER(Päälaskenta!D$24,2))+POWER(Päälaskenta!E$24*Päälaskenta!D$24,2))+Päälaskenta!C$24)+(2*SQRT((POWER((F1390-Päälaskenta!D$24),2))+POWER(Päälaskenta!E$20*(F1390-Päälaskenta!D$24),2))+Päälaskenta!C$20),(2*SQRT((POWER(F1390,2))+POWER(Päälaskenta!E$24*F1390,2))+Päälaskenta!C$24))</f>
        <v>9.2899999999999991</v>
      </c>
      <c r="H1390" s="57">
        <f t="shared" si="338"/>
        <v>0.44</v>
      </c>
      <c r="I1390" s="62">
        <f t="shared" si="339"/>
        <v>1.2097E-2</v>
      </c>
      <c r="J1390" s="8">
        <f>IF(F1390&lt;Päälaskenta!$D$24,0,Kaksitasouoma_matriisi!F1390-Päälaskenta!$D$24)</f>
        <v>0.36399999999999999</v>
      </c>
      <c r="L1390" s="8">
        <f>IF(F1390&gt;Päälaskenta!D$24,F1390-Päälaskenta!D$24,0)</f>
        <v>0.36399999999999999</v>
      </c>
      <c r="M1390" s="8">
        <f>IF(F1390&gt;Päälaskenta!D$24,(Päälaskenta!C$20+(Päälaskenta!E$20*(Kaksitasouoma_matriisi!F1390-Päälaskenta!D$24)))*(Kaksitasouoma_matriisi!F1390-Päälaskenta!D$24),0)</f>
        <v>2.0187439999999999</v>
      </c>
      <c r="N1390" s="8">
        <f>IF(F1390&gt;Päälaskenta!D$24,(2*SQRT((POWER((F1390-Päälaskenta!D$24),2))+POWER(Päälaskenta!E$20*(F1390-Päälaskenta!D$24),2))+Päälaskenta!C$20),0)</f>
        <v>6.31242066426889</v>
      </c>
      <c r="O1390" s="8">
        <f t="shared" si="345"/>
        <v>0.31980504902453499</v>
      </c>
      <c r="P1390" s="8">
        <f>IF(Päälaskenta!$C$29,IF(L1390&gt;Päälaskenta!$F$28,Kaksitasouoma_matriisi!AQ1390,Kaksitasouoma_matriisi!AR1390),Päälaskenta!$F$20)</f>
        <v>0.12</v>
      </c>
      <c r="Q1390" s="8">
        <f t="shared" si="346"/>
        <v>7.8672607922995201</v>
      </c>
      <c r="R1390" s="8">
        <f t="shared" si="340"/>
        <v>0.63563851648913805</v>
      </c>
      <c r="S1390" s="8">
        <f t="shared" si="347"/>
        <v>0.31486831242056401</v>
      </c>
      <c r="U1390" s="93">
        <f>IF(F1390&gt;Päälaskenta!D$24,Päälaskenta!H$24+L1390*Päälaskenta!G$24,F1390*Päälaskenta!C$24 + F1390*F1390*Päälaskenta!E$24)</f>
        <v>2.0636000000000001</v>
      </c>
      <c r="V1390" s="8">
        <f>IF(F1390&gt;Päälaskenta!D$24,2*SQRT(POWER(Päälaskenta!D$24,2)+POWER(Päälaskenta!E$24*Päälaskenta!D$24,2))+Päälaskenta!C$24,(2*SQRT((POWER(F1390,2))+POWER(Päälaskenta!E$24*F1390,2))+Päälaskenta!C$24))</f>
        <v>2.9798989873223301</v>
      </c>
      <c r="W1390" s="8">
        <f t="shared" si="348"/>
        <v>0.69250669528711295</v>
      </c>
      <c r="X1390" s="8">
        <f>Päälaskenta!F$24</f>
        <v>7.0000000000000007E-2</v>
      </c>
      <c r="Y1390" s="8">
        <f t="shared" si="349"/>
        <v>23.075093188046299</v>
      </c>
      <c r="Z1390" s="8">
        <f t="shared" si="341"/>
        <v>1.86436148351086</v>
      </c>
      <c r="AA1390" s="8">
        <f t="shared" si="350"/>
        <v>0.903450999956804</v>
      </c>
      <c r="AC1390" s="8">
        <f t="shared" si="342"/>
        <v>0.103965795952725</v>
      </c>
      <c r="AE1390" s="8">
        <v>1388</v>
      </c>
      <c r="AF1390" s="8">
        <f t="shared" si="352"/>
        <v>30.9423539803458</v>
      </c>
      <c r="AG1390" s="8">
        <f t="shared" si="343"/>
        <v>6.52789735685821E-3</v>
      </c>
      <c r="AJ1390" s="132">
        <f>IF(Päälaskenta!$F$28&lt;Kaksitasouoma_matriisi!L1390,Päälaskenta!$C$20*Päälaskenta!$F$28,Päälaskenta!$C$20*Kaksitasouoma_matriisi!L1390)</f>
        <v>1.82</v>
      </c>
      <c r="AK1390" s="134">
        <f>SQRT(Päälaskenta!$D$20^2+(Päälaskenta!$D$20/(1/Päälaskenta!$E$20))^2)</f>
        <v>1.8029999999999999</v>
      </c>
      <c r="AL1390" s="134">
        <f>IF(Päälaskenta!$F$28&lt;Kaksitasouoma_matriisi!L1390,AK1390*Päälaskenta!$F$28*COS(ATAN(1/Päälaskenta!$E$20)),AK1390*Kaksitasouoma_matriisi!L1390*COS(ATAN(1/Päälaskenta!$E$20)))</f>
        <v>0.54600000000000004</v>
      </c>
      <c r="AM1390" s="134"/>
      <c r="AN1390" s="134">
        <f t="shared" si="351"/>
        <v>2.3660000000000001</v>
      </c>
      <c r="AO1390" s="8">
        <f t="shared" si="344"/>
        <v>0.57919216646266802</v>
      </c>
      <c r="AP1390" s="134">
        <f>Refererenssiarvoja!$B$16*H1390^(1/6)/(Refererenssiarvoja!$B$15^0.5)*(Päälaskenta!$G$28/2)^0.5*(1-AO1390)^(-1.5)</f>
        <v>0.161</v>
      </c>
      <c r="AQ1390" s="8">
        <f>Refererenssiarvoja!$B$16*Kaksitasouoma_matriisi!O1390^(1/6)/(SQRT((2*Refererenssiarvoja!$B$15)/(Päälaskenta!$F$31*Päälaskenta!$G$31*Päälaskenta!$F$28))+SQRT(Refererenssiarvoja!$B$15)/Refererenssiarvoja!$B$17*LN(Kaksitasouoma_matriisi!L1390/Päälaskenta!$F$28))</f>
        <v>-1.63808000733986</v>
      </c>
      <c r="AR1390" s="8">
        <f>Refererenssiarvoja!$B$16*Kaksitasouoma_matriisi!O1390^(1/6)/(SQRT((2*Refererenssiarvoja!$B$15)/(Päälaskenta!$F$31*Päälaskenta!$G$31*L1390)))</f>
        <v>0.35619029015929299</v>
      </c>
    </row>
    <row r="1391" spans="1:44" x14ac:dyDescent="0.2">
      <c r="A1391" s="8">
        <v>1389</v>
      </c>
      <c r="B1391" s="8">
        <f>IF(Päälaskenta!C$7,Päälaskenta!E$7,Päälaskenta!G$5)</f>
        <v>2.5</v>
      </c>
      <c r="C1391" s="56">
        <v>0.61099999999999999</v>
      </c>
      <c r="D1391" s="93">
        <f t="shared" si="337"/>
        <v>4.0917000000000003</v>
      </c>
      <c r="E1391" s="8">
        <f>IF(Päälaskenta!$C$26,Kaksitasouoma_matriisi!AP1391,Kaksitasouoma_matriisi!AC1391)</f>
        <v>0.10397201503728</v>
      </c>
      <c r="F1391" s="56">
        <f>IF(D1391&lt;Päälaskenta!H$24,(SQRT(POWER(Päälaskenta!C$24/(2*Päälaskenta!E$24),2)+(D1391/Päälaskenta!E$24))-Päälaskenta!C$24/(2*Päälaskenta!E$24)),IF(D1391=Päälaskenta!H$24,Päälaskenta!D$24,Päälaskenta!D$24+(SQRT(POWER((Päälaskenta!C$20+Päälaskenta!G$24)/(2*Päälaskenta!E$20),2)+((D1391-Päälaskenta!H$24)/Päälaskenta!E$20))-(Päälaskenta!C$20+Päälaskenta!G$24)/(2*Päälaskenta!E$20))))</f>
        <v>1.0649999999999999</v>
      </c>
      <c r="G1391" s="57">
        <f>IF(F1391&gt;Päälaskenta!D$24,(2*SQRT((POWER(Päälaskenta!D$24,2))+POWER(Päälaskenta!E$24*Päälaskenta!D$24,2))+Päälaskenta!C$24)+(2*SQRT((POWER((F1391-Päälaskenta!D$24),2))+POWER(Päälaskenta!E$20*(F1391-Päälaskenta!D$24),2))+Päälaskenta!C$20),(2*SQRT((POWER(F1391,2))+POWER(Päälaskenta!E$24*F1391,2))+Päälaskenta!C$24))</f>
        <v>9.3000000000000007</v>
      </c>
      <c r="H1391" s="57">
        <f t="shared" si="338"/>
        <v>0.44</v>
      </c>
      <c r="I1391" s="62">
        <f t="shared" si="339"/>
        <v>1.2059E-2</v>
      </c>
      <c r="J1391" s="8">
        <f>IF(F1391&lt;Päälaskenta!$D$24,0,Kaksitasouoma_matriisi!F1391-Päälaskenta!$D$24)</f>
        <v>0.36499999999999999</v>
      </c>
      <c r="L1391" s="8">
        <f>IF(F1391&gt;Päälaskenta!D$24,F1391-Päälaskenta!D$24,0)</f>
        <v>0.36499999999999999</v>
      </c>
      <c r="M1391" s="8">
        <f>IF(F1391&gt;Päälaskenta!D$24,(Päälaskenta!C$20+(Päälaskenta!E$20*(Kaksitasouoma_matriisi!F1391-Päälaskenta!D$24)))*(Kaksitasouoma_matriisi!F1391-Päälaskenta!D$24),0)</f>
        <v>2.0248374999999998</v>
      </c>
      <c r="N1391" s="8">
        <f>IF(F1391&gt;Päälaskenta!D$24,(2*SQRT((POWER((F1391-Päälaskenta!D$24),2))+POWER(Päälaskenta!E$20*(F1391-Päälaskenta!D$24),2))+Päälaskenta!C$20),0)</f>
        <v>6.3160262155443601</v>
      </c>
      <c r="O1391" s="8">
        <f t="shared" si="345"/>
        <v>0.32058725389971898</v>
      </c>
      <c r="P1391" s="8">
        <f>IF(Päälaskenta!$C$29,IF(L1391&gt;Päälaskenta!$F$28,Kaksitasouoma_matriisi!AQ1391,Kaksitasouoma_matriisi!AR1391),Päälaskenta!$F$20)</f>
        <v>0.12</v>
      </c>
      <c r="Q1391" s="8">
        <f t="shared" si="346"/>
        <v>7.9038695463641098</v>
      </c>
      <c r="R1391" s="8">
        <f t="shared" si="340"/>
        <v>0.63692173486689596</v>
      </c>
      <c r="S1391" s="8">
        <f t="shared" si="347"/>
        <v>0.314554493813403</v>
      </c>
      <c r="U1391" s="93">
        <f>IF(F1391&gt;Päälaskenta!D$24,Päälaskenta!H$24+L1391*Päälaskenta!G$24,F1391*Päälaskenta!C$24 + F1391*F1391*Päälaskenta!E$24)</f>
        <v>2.0659999999999998</v>
      </c>
      <c r="V1391" s="8">
        <f>IF(F1391&gt;Päälaskenta!D$24,2*SQRT(POWER(Päälaskenta!D$24,2)+POWER(Päälaskenta!E$24*Päälaskenta!D$24,2))+Päälaskenta!C$24,(2*SQRT((POWER(F1391,2))+POWER(Päälaskenta!E$24*F1391,2))+Päälaskenta!C$24))</f>
        <v>2.9798989873223301</v>
      </c>
      <c r="W1391" s="8">
        <f t="shared" si="348"/>
        <v>0.69331209171504904</v>
      </c>
      <c r="X1391" s="8">
        <f>Päälaskenta!F$24</f>
        <v>7.0000000000000007E-2</v>
      </c>
      <c r="Y1391" s="8">
        <f t="shared" si="349"/>
        <v>23.119838366570701</v>
      </c>
      <c r="Z1391" s="8">
        <f t="shared" si="341"/>
        <v>1.8630782651330999</v>
      </c>
      <c r="AA1391" s="8">
        <f t="shared" si="350"/>
        <v>0.90178038002570204</v>
      </c>
      <c r="AC1391" s="8">
        <f t="shared" si="342"/>
        <v>0.10397201503728</v>
      </c>
      <c r="AE1391" s="8">
        <v>1389</v>
      </c>
      <c r="AF1391" s="8">
        <f t="shared" si="352"/>
        <v>31.0237079129348</v>
      </c>
      <c r="AG1391" s="8">
        <f t="shared" si="343"/>
        <v>6.4937058407150902E-3</v>
      </c>
      <c r="AJ1391" s="132">
        <f>IF(Päälaskenta!$F$28&lt;Kaksitasouoma_matriisi!L1391,Päälaskenta!$C$20*Päälaskenta!$F$28,Päälaskenta!$C$20*Kaksitasouoma_matriisi!L1391)</f>
        <v>1.825</v>
      </c>
      <c r="AK1391" s="134">
        <f>SQRT(Päälaskenta!$D$20^2+(Päälaskenta!$D$20/(1/Päälaskenta!$E$20))^2)</f>
        <v>1.8029999999999999</v>
      </c>
      <c r="AL1391" s="134">
        <f>IF(Päälaskenta!$F$28&lt;Kaksitasouoma_matriisi!L1391,AK1391*Päälaskenta!$F$28*COS(ATAN(1/Päälaskenta!$E$20)),AK1391*Kaksitasouoma_matriisi!L1391*COS(ATAN(1/Päälaskenta!$E$20)))</f>
        <v>0.54800000000000004</v>
      </c>
      <c r="AM1391" s="134"/>
      <c r="AN1391" s="134">
        <f t="shared" si="351"/>
        <v>2.3730000000000002</v>
      </c>
      <c r="AO1391" s="8">
        <f t="shared" si="344"/>
        <v>0.57995454212185604</v>
      </c>
      <c r="AP1391" s="134">
        <f>Refererenssiarvoja!$B$16*H1391^(1/6)/(Refererenssiarvoja!$B$15^0.5)*(Päälaskenta!$G$28/2)^0.5*(1-AO1391)^(-1.5)</f>
        <v>0.16200000000000001</v>
      </c>
      <c r="AQ1391" s="8">
        <f>Refererenssiarvoja!$B$16*Kaksitasouoma_matriisi!O1391^(1/6)/(SQRT((2*Refererenssiarvoja!$B$15)/(Päälaskenta!$F$31*Päälaskenta!$G$31*Päälaskenta!$F$28))+SQRT(Refererenssiarvoja!$B$15)/Refererenssiarvoja!$B$17*LN(Kaksitasouoma_matriisi!L1391/Päälaskenta!$F$28))</f>
        <v>-1.71158017366483</v>
      </c>
      <c r="AR1391" s="8">
        <f>Refererenssiarvoja!$B$16*Kaksitasouoma_matriisi!O1391^(1/6)/(SQRT((2*Refererenssiarvoja!$B$15)/(Päälaskenta!$F$31*Päälaskenta!$G$31*L1391)))</f>
        <v>0.35682447811725898</v>
      </c>
    </row>
    <row r="1392" spans="1:44" x14ac:dyDescent="0.2">
      <c r="A1392" s="8">
        <v>1390</v>
      </c>
      <c r="B1392" s="8">
        <f>IF(Päälaskenta!C$7,Päälaskenta!E$7,Päälaskenta!G$5)</f>
        <v>2.5</v>
      </c>
      <c r="C1392" s="56">
        <v>0.61</v>
      </c>
      <c r="D1392" s="93">
        <f t="shared" si="337"/>
        <v>4.0983999999999998</v>
      </c>
      <c r="E1392" s="8">
        <f>IF(Päälaskenta!$C$26,Kaksitasouoma_matriisi!AP1392,Kaksitasouoma_matriisi!AC1392)</f>
        <v>0.103978229299392</v>
      </c>
      <c r="F1392" s="56">
        <f>IF(D1392&lt;Päälaskenta!H$24,(SQRT(POWER(Päälaskenta!C$24/(2*Päälaskenta!E$24),2)+(D1392/Päälaskenta!E$24))-Päälaskenta!C$24/(2*Päälaskenta!E$24)),IF(D1392=Päälaskenta!H$24,Päälaskenta!D$24,Päälaskenta!D$24+(SQRT(POWER((Päälaskenta!C$20+Päälaskenta!G$24)/(2*Päälaskenta!E$20),2)+((D1392-Päälaskenta!H$24)/Päälaskenta!E$20))-(Päälaskenta!C$20+Päälaskenta!G$24)/(2*Päälaskenta!E$20))))</f>
        <v>1.0660000000000001</v>
      </c>
      <c r="G1392" s="57">
        <f>IF(F1392&gt;Päälaskenta!D$24,(2*SQRT((POWER(Päälaskenta!D$24,2))+POWER(Päälaskenta!E$24*Päälaskenta!D$24,2))+Päälaskenta!C$24)+(2*SQRT((POWER((F1392-Päälaskenta!D$24),2))+POWER(Päälaskenta!E$20*(F1392-Päälaskenta!D$24),2))+Päälaskenta!C$20),(2*SQRT((POWER(F1392,2))+POWER(Päälaskenta!E$24*F1392,2))+Päälaskenta!C$24))</f>
        <v>9.3000000000000007</v>
      </c>
      <c r="H1392" s="57">
        <f t="shared" si="338"/>
        <v>0.44</v>
      </c>
      <c r="I1392" s="62">
        <f t="shared" si="339"/>
        <v>1.2021E-2</v>
      </c>
      <c r="J1392" s="8">
        <f>IF(F1392&lt;Päälaskenta!$D$24,0,Kaksitasouoma_matriisi!F1392-Päälaskenta!$D$24)</f>
        <v>0.36599999999999999</v>
      </c>
      <c r="L1392" s="8">
        <f>IF(F1392&gt;Päälaskenta!D$24,F1392-Päälaskenta!D$24,0)</f>
        <v>0.36599999999999999</v>
      </c>
      <c r="M1392" s="8">
        <f>IF(F1392&gt;Päälaskenta!D$24,(Päälaskenta!C$20+(Päälaskenta!E$20*(Kaksitasouoma_matriisi!F1392-Päälaskenta!D$24)))*(Kaksitasouoma_matriisi!F1392-Päälaskenta!D$24),0)</f>
        <v>2.0309339999999998</v>
      </c>
      <c r="N1392" s="8">
        <f>IF(F1392&gt;Päälaskenta!D$24,(2*SQRT((POWER((F1392-Päälaskenta!D$24),2))+POWER(Päälaskenta!E$20*(F1392-Päälaskenta!D$24),2))+Päälaskenta!C$20),0)</f>
        <v>6.3196317668198203</v>
      </c>
      <c r="O1392" s="8">
        <f t="shared" si="345"/>
        <v>0.32136904094049901</v>
      </c>
      <c r="P1392" s="8">
        <f>IF(Päälaskenta!$C$29,IF(L1392&gt;Päälaskenta!$F$28,Kaksitasouoma_matriisi!AQ1392,Kaksitasouoma_matriisi!AR1392),Päälaskenta!$F$20)</f>
        <v>0.12</v>
      </c>
      <c r="Q1392" s="8">
        <f t="shared" si="346"/>
        <v>7.9405500710301196</v>
      </c>
      <c r="R1392" s="8">
        <f t="shared" si="340"/>
        <v>0.63820182541695403</v>
      </c>
      <c r="S1392" s="8">
        <f t="shared" si="347"/>
        <v>0.31424055405884899</v>
      </c>
      <c r="U1392" s="93">
        <f>IF(F1392&gt;Päälaskenta!D$24,Päälaskenta!H$24+L1392*Päälaskenta!G$24,F1392*Päälaskenta!C$24 + F1392*F1392*Päälaskenta!E$24)</f>
        <v>2.0684</v>
      </c>
      <c r="V1392" s="8">
        <f>IF(F1392&gt;Päälaskenta!D$24,2*SQRT(POWER(Päälaskenta!D$24,2)+POWER(Päälaskenta!E$24*Päälaskenta!D$24,2))+Päälaskenta!C$24,(2*SQRT((POWER(F1392,2))+POWER(Päälaskenta!E$24*F1392,2))+Päälaskenta!C$24))</f>
        <v>2.9798989873223301</v>
      </c>
      <c r="W1392" s="8">
        <f t="shared" si="348"/>
        <v>0.69411748814298502</v>
      </c>
      <c r="X1392" s="8">
        <f>Päälaskenta!F$24</f>
        <v>7.0000000000000007E-2</v>
      </c>
      <c r="Y1392" s="8">
        <f t="shared" si="349"/>
        <v>23.164618211128701</v>
      </c>
      <c r="Z1392" s="8">
        <f t="shared" si="341"/>
        <v>1.8617981745830501</v>
      </c>
      <c r="AA1392" s="8">
        <f t="shared" si="350"/>
        <v>0.90011514918925295</v>
      </c>
      <c r="AC1392" s="8">
        <f t="shared" si="342"/>
        <v>0.103978229299392</v>
      </c>
      <c r="AE1392" s="8">
        <v>1390</v>
      </c>
      <c r="AF1392" s="8">
        <f t="shared" si="352"/>
        <v>31.1051682821588</v>
      </c>
      <c r="AG1392" s="8">
        <f t="shared" si="343"/>
        <v>6.4597380443465E-3</v>
      </c>
      <c r="AJ1392" s="132">
        <f>IF(Päälaskenta!$F$28&lt;Kaksitasouoma_matriisi!L1392,Päälaskenta!$C$20*Päälaskenta!$F$28,Päälaskenta!$C$20*Kaksitasouoma_matriisi!L1392)</f>
        <v>1.83</v>
      </c>
      <c r="AK1392" s="134">
        <f>SQRT(Päälaskenta!$D$20^2+(Päälaskenta!$D$20/(1/Päälaskenta!$E$20))^2)</f>
        <v>1.8029999999999999</v>
      </c>
      <c r="AL1392" s="134">
        <f>IF(Päälaskenta!$F$28&lt;Kaksitasouoma_matriisi!L1392,AK1392*Päälaskenta!$F$28*COS(ATAN(1/Päälaskenta!$E$20)),AK1392*Kaksitasouoma_matriisi!L1392*COS(ATAN(1/Päälaskenta!$E$20)))</f>
        <v>0.54900000000000004</v>
      </c>
      <c r="AM1392" s="134"/>
      <c r="AN1392" s="134">
        <f t="shared" si="351"/>
        <v>2.379</v>
      </c>
      <c r="AO1392" s="8">
        <f t="shared" si="344"/>
        <v>0.58047042748389599</v>
      </c>
      <c r="AP1392" s="134">
        <f>Refererenssiarvoja!$B$16*H1392^(1/6)/(Refererenssiarvoja!$B$15^0.5)*(Päälaskenta!$G$28/2)^0.5*(1-AO1392)^(-1.5)</f>
        <v>0.16200000000000001</v>
      </c>
      <c r="AQ1392" s="8">
        <f>Refererenssiarvoja!$B$16*Kaksitasouoma_matriisi!O1392^(1/6)/(SQRT((2*Refererenssiarvoja!$B$15)/(Päälaskenta!$F$31*Päälaskenta!$G$31*Päälaskenta!$F$28))+SQRT(Refererenssiarvoja!$B$15)/Refererenssiarvoja!$B$17*LN(Kaksitasouoma_matriisi!L1392/Päälaskenta!$F$28))</f>
        <v>-1.79168768330994</v>
      </c>
      <c r="AR1392" s="8">
        <f>Refererenssiarvoja!$B$16*Kaksitasouoma_matriisi!O1392^(1/6)/(SQRT((2*Refererenssiarvoja!$B$15)/(Päälaskenta!$F$31*Päälaskenta!$G$31*L1392)))</f>
        <v>0.35745802153544898</v>
      </c>
    </row>
    <row r="1393" spans="1:44" x14ac:dyDescent="0.2">
      <c r="A1393" s="8">
        <v>1391</v>
      </c>
      <c r="B1393" s="8">
        <f>IF(Päälaskenta!C$7,Päälaskenta!E$7,Päälaskenta!G$5)</f>
        <v>2.5</v>
      </c>
      <c r="C1393" s="56">
        <v>0.60899999999999999</v>
      </c>
      <c r="D1393" s="93">
        <f t="shared" si="337"/>
        <v>4.1051000000000002</v>
      </c>
      <c r="E1393" s="8">
        <f>IF(Päälaskenta!$C$26,Kaksitasouoma_matriisi!AP1393,Kaksitasouoma_matriisi!AC1393)</f>
        <v>0.10398443874466801</v>
      </c>
      <c r="F1393" s="56">
        <f>IF(D1393&lt;Päälaskenta!H$24,(SQRT(POWER(Päälaskenta!C$24/(2*Päälaskenta!E$24),2)+(D1393/Päälaskenta!E$24))-Päälaskenta!C$24/(2*Päälaskenta!E$24)),IF(D1393=Päälaskenta!H$24,Päälaskenta!D$24,Päälaskenta!D$24+(SQRT(POWER((Päälaskenta!C$20+Päälaskenta!G$24)/(2*Päälaskenta!E$20),2)+((D1393-Päälaskenta!H$24)/Päälaskenta!E$20))-(Päälaskenta!C$20+Päälaskenta!G$24)/(2*Päälaskenta!E$20))))</f>
        <v>1.0669999999999999</v>
      </c>
      <c r="G1393" s="57">
        <f>IF(F1393&gt;Päälaskenta!D$24,(2*SQRT((POWER(Päälaskenta!D$24,2))+POWER(Päälaskenta!E$24*Päälaskenta!D$24,2))+Päälaskenta!C$24)+(2*SQRT((POWER((F1393-Päälaskenta!D$24),2))+POWER(Päälaskenta!E$20*(F1393-Päälaskenta!D$24),2))+Päälaskenta!C$20),(2*SQRT((POWER(F1393,2))+POWER(Päälaskenta!E$24*F1393,2))+Päälaskenta!C$24))</f>
        <v>9.3000000000000007</v>
      </c>
      <c r="H1393" s="57">
        <f t="shared" si="338"/>
        <v>0.44</v>
      </c>
      <c r="I1393" s="62">
        <f t="shared" si="339"/>
        <v>1.1983000000000001E-2</v>
      </c>
      <c r="J1393" s="8">
        <f>IF(F1393&lt;Päälaskenta!$D$24,0,Kaksitasouoma_matriisi!F1393-Päälaskenta!$D$24)</f>
        <v>0.36699999999999999</v>
      </c>
      <c r="L1393" s="8">
        <f>IF(F1393&gt;Päälaskenta!D$24,F1393-Päälaskenta!D$24,0)</f>
        <v>0.36699999999999999</v>
      </c>
      <c r="M1393" s="8">
        <f>IF(F1393&gt;Päälaskenta!D$24,(Päälaskenta!C$20+(Päälaskenta!E$20*(Kaksitasouoma_matriisi!F1393-Päälaskenta!D$24)))*(Kaksitasouoma_matriisi!F1393-Päälaskenta!D$24),0)</f>
        <v>2.0370335000000002</v>
      </c>
      <c r="N1393" s="8">
        <f>IF(F1393&gt;Päälaskenta!D$24,(2*SQRT((POWER((F1393-Päälaskenta!D$24),2))+POWER(Päälaskenta!E$20*(F1393-Päälaskenta!D$24),2))+Päälaskenta!C$20),0)</f>
        <v>6.3232373180952797</v>
      </c>
      <c r="O1393" s="8">
        <f t="shared" si="345"/>
        <v>0.32215041086163199</v>
      </c>
      <c r="P1393" s="8">
        <f>IF(Päälaskenta!$C$29,IF(L1393&gt;Päälaskenta!$F$28,Kaksitasouoma_matriisi!AQ1393,Kaksitasouoma_matriisi!AR1393),Päälaskenta!$F$20)</f>
        <v>0.12</v>
      </c>
      <c r="Q1393" s="8">
        <f t="shared" si="346"/>
        <v>7.9773023296498096</v>
      </c>
      <c r="R1393" s="8">
        <f t="shared" si="340"/>
        <v>0.63947879763148296</v>
      </c>
      <c r="S1393" s="8">
        <f t="shared" si="347"/>
        <v>0.31392650029146901</v>
      </c>
      <c r="U1393" s="93">
        <f>IF(F1393&gt;Päälaskenta!D$24,Päälaskenta!H$24+L1393*Päälaskenta!G$24,F1393*Päälaskenta!C$24 + F1393*F1393*Päälaskenta!E$24)</f>
        <v>2.0708000000000002</v>
      </c>
      <c r="V1393" s="8">
        <f>IF(F1393&gt;Päälaskenta!D$24,2*SQRT(POWER(Päälaskenta!D$24,2)+POWER(Päälaskenta!E$24*Päälaskenta!D$24,2))+Päälaskenta!C$24,(2*SQRT((POWER(F1393,2))+POWER(Päälaskenta!E$24*F1393,2))+Päälaskenta!C$24))</f>
        <v>2.9798989873223301</v>
      </c>
      <c r="W1393" s="8">
        <f t="shared" si="348"/>
        <v>0.694922884570921</v>
      </c>
      <c r="X1393" s="8">
        <f>Päälaskenta!F$24</f>
        <v>7.0000000000000007E-2</v>
      </c>
      <c r="Y1393" s="8">
        <f t="shared" si="349"/>
        <v>23.2094327083074</v>
      </c>
      <c r="Z1393" s="8">
        <f t="shared" si="341"/>
        <v>1.86052120236852</v>
      </c>
      <c r="AA1393" s="8">
        <f t="shared" si="350"/>
        <v>0.89845528412619302</v>
      </c>
      <c r="AC1393" s="8">
        <f t="shared" si="342"/>
        <v>0.10398443874466801</v>
      </c>
      <c r="AE1393" s="8">
        <v>1391</v>
      </c>
      <c r="AF1393" s="8">
        <f t="shared" si="352"/>
        <v>31.186735037957199</v>
      </c>
      <c r="AG1393" s="8">
        <f t="shared" si="343"/>
        <v>6.4259922328794303E-3</v>
      </c>
      <c r="AJ1393" s="132">
        <f>IF(Päälaskenta!$F$28&lt;Kaksitasouoma_matriisi!L1393,Päälaskenta!$C$20*Päälaskenta!$F$28,Päälaskenta!$C$20*Kaksitasouoma_matriisi!L1393)</f>
        <v>1.835</v>
      </c>
      <c r="AK1393" s="134">
        <f>SQRT(Päälaskenta!$D$20^2+(Päälaskenta!$D$20/(1/Päälaskenta!$E$20))^2)</f>
        <v>1.8029999999999999</v>
      </c>
      <c r="AL1393" s="134">
        <f>IF(Päälaskenta!$F$28&lt;Kaksitasouoma_matriisi!L1393,AK1393*Päälaskenta!$F$28*COS(ATAN(1/Päälaskenta!$E$20)),AK1393*Kaksitasouoma_matriisi!L1393*COS(ATAN(1/Päälaskenta!$E$20)))</f>
        <v>0.55100000000000005</v>
      </c>
      <c r="AM1393" s="134"/>
      <c r="AN1393" s="134">
        <f t="shared" si="351"/>
        <v>2.3860000000000001</v>
      </c>
      <c r="AO1393" s="8">
        <f t="shared" si="344"/>
        <v>0.58122822830138099</v>
      </c>
      <c r="AP1393" s="134">
        <f>Refererenssiarvoja!$B$16*H1393^(1/6)/(Refererenssiarvoja!$B$15^0.5)*(Päälaskenta!$G$28/2)^0.5*(1-AO1393)^(-1.5)</f>
        <v>0.16200000000000001</v>
      </c>
      <c r="AQ1393" s="8">
        <f>Refererenssiarvoja!$B$16*Kaksitasouoma_matriisi!O1393^(1/6)/(SQRT((2*Refererenssiarvoja!$B$15)/(Päälaskenta!$F$31*Päälaskenta!$G$31*Päälaskenta!$F$28))+SQRT(Refererenssiarvoja!$B$15)/Refererenssiarvoja!$B$17*LN(Kaksitasouoma_matriisi!L1393/Päälaskenta!$F$28))</f>
        <v>-1.8793357485714699</v>
      </c>
      <c r="AR1393" s="8">
        <f>Refererenssiarvoja!$B$16*Kaksitasouoma_matriisi!O1393^(1/6)/(SQRT((2*Refererenssiarvoja!$B$15)/(Päälaskenta!$F$31*Päälaskenta!$G$31*L1393)))</f>
        <v>0.35809092273541299</v>
      </c>
    </row>
    <row r="1394" spans="1:44" x14ac:dyDescent="0.2">
      <c r="A1394" s="8">
        <v>1392</v>
      </c>
      <c r="B1394" s="8">
        <f>IF(Päälaskenta!C$7,Päälaskenta!E$7,Päälaskenta!G$5)</f>
        <v>2.5</v>
      </c>
      <c r="C1394" s="56">
        <v>0.60799999999999998</v>
      </c>
      <c r="D1394" s="93">
        <f t="shared" si="337"/>
        <v>4.1117999999999997</v>
      </c>
      <c r="E1394" s="8">
        <f>IF(Päälaskenta!$C$26,Kaksitasouoma_matriisi!AP1394,Kaksitasouoma_matriisi!AC1394)</f>
        <v>0.10398443874466801</v>
      </c>
      <c r="F1394" s="56">
        <f>IF(D1394&lt;Päälaskenta!H$24,(SQRT(POWER(Päälaskenta!C$24/(2*Päälaskenta!E$24),2)+(D1394/Päälaskenta!E$24))-Päälaskenta!C$24/(2*Päälaskenta!E$24)),IF(D1394=Päälaskenta!H$24,Päälaskenta!D$24,Päälaskenta!D$24+(SQRT(POWER((Päälaskenta!C$20+Päälaskenta!G$24)/(2*Päälaskenta!E$20),2)+((D1394-Päälaskenta!H$24)/Päälaskenta!E$20))-(Päälaskenta!C$20+Päälaskenta!G$24)/(2*Päälaskenta!E$20))))</f>
        <v>1.0669999999999999</v>
      </c>
      <c r="G1394" s="57">
        <f>IF(F1394&gt;Päälaskenta!D$24,(2*SQRT((POWER(Päälaskenta!D$24,2))+POWER(Päälaskenta!E$24*Päälaskenta!D$24,2))+Päälaskenta!C$24)+(2*SQRT((POWER((F1394-Päälaskenta!D$24),2))+POWER(Päälaskenta!E$20*(F1394-Päälaskenta!D$24),2))+Päälaskenta!C$20),(2*SQRT((POWER(F1394,2))+POWER(Päälaskenta!E$24*F1394,2))+Päälaskenta!C$24))</f>
        <v>9.3000000000000007</v>
      </c>
      <c r="H1394" s="57">
        <f t="shared" si="338"/>
        <v>0.44</v>
      </c>
      <c r="I1394" s="62">
        <f t="shared" si="339"/>
        <v>1.1944E-2</v>
      </c>
      <c r="J1394" s="8">
        <f>IF(F1394&lt;Päälaskenta!$D$24,0,Kaksitasouoma_matriisi!F1394-Päälaskenta!$D$24)</f>
        <v>0.36699999999999999</v>
      </c>
      <c r="L1394" s="8">
        <f>IF(F1394&gt;Päälaskenta!D$24,F1394-Päälaskenta!D$24,0)</f>
        <v>0.36699999999999999</v>
      </c>
      <c r="M1394" s="8">
        <f>IF(F1394&gt;Päälaskenta!D$24,(Päälaskenta!C$20+(Päälaskenta!E$20*(Kaksitasouoma_matriisi!F1394-Päälaskenta!D$24)))*(Kaksitasouoma_matriisi!F1394-Päälaskenta!D$24),0)</f>
        <v>2.0370335000000002</v>
      </c>
      <c r="N1394" s="8">
        <f>IF(F1394&gt;Päälaskenta!D$24,(2*SQRT((POWER((F1394-Päälaskenta!D$24),2))+POWER(Päälaskenta!E$20*(F1394-Päälaskenta!D$24),2))+Päälaskenta!C$20),0)</f>
        <v>6.3232373180952797</v>
      </c>
      <c r="O1394" s="8">
        <f t="shared" si="345"/>
        <v>0.32215041086163199</v>
      </c>
      <c r="P1394" s="8">
        <f>IF(Päälaskenta!$C$29,IF(L1394&gt;Päälaskenta!$F$28,Kaksitasouoma_matriisi!AQ1394,Kaksitasouoma_matriisi!AR1394),Päälaskenta!$F$20)</f>
        <v>0.12</v>
      </c>
      <c r="Q1394" s="8">
        <f t="shared" si="346"/>
        <v>7.9773023296498096</v>
      </c>
      <c r="R1394" s="8">
        <f t="shared" si="340"/>
        <v>0.63947879763148296</v>
      </c>
      <c r="S1394" s="8">
        <f t="shared" si="347"/>
        <v>0.31392650029146901</v>
      </c>
      <c r="U1394" s="93">
        <f>IF(F1394&gt;Päälaskenta!D$24,Päälaskenta!H$24+L1394*Päälaskenta!G$24,F1394*Päälaskenta!C$24 + F1394*F1394*Päälaskenta!E$24)</f>
        <v>2.0708000000000002</v>
      </c>
      <c r="V1394" s="8">
        <f>IF(F1394&gt;Päälaskenta!D$24,2*SQRT(POWER(Päälaskenta!D$24,2)+POWER(Päälaskenta!E$24*Päälaskenta!D$24,2))+Päälaskenta!C$24,(2*SQRT((POWER(F1394,2))+POWER(Päälaskenta!E$24*F1394,2))+Päälaskenta!C$24))</f>
        <v>2.9798989873223301</v>
      </c>
      <c r="W1394" s="8">
        <f t="shared" si="348"/>
        <v>0.694922884570921</v>
      </c>
      <c r="X1394" s="8">
        <f>Päälaskenta!F$24</f>
        <v>7.0000000000000007E-2</v>
      </c>
      <c r="Y1394" s="8">
        <f t="shared" si="349"/>
        <v>23.2094327083074</v>
      </c>
      <c r="Z1394" s="8">
        <f t="shared" si="341"/>
        <v>1.86052120236852</v>
      </c>
      <c r="AA1394" s="8">
        <f t="shared" si="350"/>
        <v>0.89845528412619302</v>
      </c>
      <c r="AC1394" s="8">
        <f t="shared" si="342"/>
        <v>0.10398443874466801</v>
      </c>
      <c r="AE1394" s="8">
        <v>1392</v>
      </c>
      <c r="AF1394" s="8">
        <f t="shared" si="352"/>
        <v>31.186735037957199</v>
      </c>
      <c r="AG1394" s="8">
        <f t="shared" si="343"/>
        <v>6.4259922328794303E-3</v>
      </c>
      <c r="AJ1394" s="132">
        <f>IF(Päälaskenta!$F$28&lt;Kaksitasouoma_matriisi!L1394,Päälaskenta!$C$20*Päälaskenta!$F$28,Päälaskenta!$C$20*Kaksitasouoma_matriisi!L1394)</f>
        <v>1.835</v>
      </c>
      <c r="AK1394" s="134">
        <f>SQRT(Päälaskenta!$D$20^2+(Päälaskenta!$D$20/(1/Päälaskenta!$E$20))^2)</f>
        <v>1.8029999999999999</v>
      </c>
      <c r="AL1394" s="134">
        <f>IF(Päälaskenta!$F$28&lt;Kaksitasouoma_matriisi!L1394,AK1394*Päälaskenta!$F$28*COS(ATAN(1/Päälaskenta!$E$20)),AK1394*Kaksitasouoma_matriisi!L1394*COS(ATAN(1/Päälaskenta!$E$20)))</f>
        <v>0.55100000000000005</v>
      </c>
      <c r="AM1394" s="134"/>
      <c r="AN1394" s="134">
        <f t="shared" si="351"/>
        <v>2.3860000000000001</v>
      </c>
      <c r="AO1394" s="8">
        <f t="shared" si="344"/>
        <v>0.58028114207889503</v>
      </c>
      <c r="AP1394" s="134">
        <f>Refererenssiarvoja!$B$16*H1394^(1/6)/(Refererenssiarvoja!$B$15^0.5)*(Päälaskenta!$G$28/2)^0.5*(1-AO1394)^(-1.5)</f>
        <v>0.16200000000000001</v>
      </c>
      <c r="AQ1394" s="8">
        <f>Refererenssiarvoja!$B$16*Kaksitasouoma_matriisi!O1394^(1/6)/(SQRT((2*Refererenssiarvoja!$B$15)/(Päälaskenta!$F$31*Päälaskenta!$G$31*Päälaskenta!$F$28))+SQRT(Refererenssiarvoja!$B$15)/Refererenssiarvoja!$B$17*LN(Kaksitasouoma_matriisi!L1394/Päälaskenta!$F$28))</f>
        <v>-1.8793357485714699</v>
      </c>
      <c r="AR1394" s="8">
        <f>Refererenssiarvoja!$B$16*Kaksitasouoma_matriisi!O1394^(1/6)/(SQRT((2*Refererenssiarvoja!$B$15)/(Päälaskenta!$F$31*Päälaskenta!$G$31*L1394)))</f>
        <v>0.35809092273541299</v>
      </c>
    </row>
    <row r="1395" spans="1:44" x14ac:dyDescent="0.2">
      <c r="A1395" s="8">
        <v>1393</v>
      </c>
      <c r="B1395" s="8">
        <f>IF(Päälaskenta!C$7,Päälaskenta!E$7,Päälaskenta!G$5)</f>
        <v>2.5</v>
      </c>
      <c r="C1395" s="56">
        <v>0.60699999999999998</v>
      </c>
      <c r="D1395" s="93">
        <f t="shared" si="337"/>
        <v>4.1185999999999998</v>
      </c>
      <c r="E1395" s="8">
        <f>IF(Päälaskenta!$C$26,Kaksitasouoma_matriisi!AP1395,Kaksitasouoma_matriisi!AC1395)</f>
        <v>0.103990643378707</v>
      </c>
      <c r="F1395" s="56">
        <f>IF(D1395&lt;Päälaskenta!H$24,(SQRT(POWER(Päälaskenta!C$24/(2*Päälaskenta!E$24),2)+(D1395/Päälaskenta!E$24))-Päälaskenta!C$24/(2*Päälaskenta!E$24)),IF(D1395=Päälaskenta!H$24,Päälaskenta!D$24,Päälaskenta!D$24+(SQRT(POWER((Päälaskenta!C$20+Päälaskenta!G$24)/(2*Päälaskenta!E$20),2)+((D1395-Päälaskenta!H$24)/Päälaskenta!E$20))-(Päälaskenta!C$20+Päälaskenta!G$24)/(2*Päälaskenta!E$20))))</f>
        <v>1.0680000000000001</v>
      </c>
      <c r="G1395" s="57">
        <f>IF(F1395&gt;Päälaskenta!D$24,(2*SQRT((POWER(Päälaskenta!D$24,2))+POWER(Päälaskenta!E$24*Päälaskenta!D$24,2))+Päälaskenta!C$24)+(2*SQRT((POWER((F1395-Päälaskenta!D$24),2))+POWER(Päälaskenta!E$20*(F1395-Päälaskenta!D$24),2))+Päälaskenta!C$20),(2*SQRT((POWER(F1395,2))+POWER(Päälaskenta!E$24*F1395,2))+Päälaskenta!C$24))</f>
        <v>9.31</v>
      </c>
      <c r="H1395" s="57">
        <f t="shared" si="338"/>
        <v>0.44</v>
      </c>
      <c r="I1395" s="62">
        <f t="shared" si="339"/>
        <v>1.1906E-2</v>
      </c>
      <c r="J1395" s="8">
        <f>IF(F1395&lt;Päälaskenta!$D$24,0,Kaksitasouoma_matriisi!F1395-Päälaskenta!$D$24)</f>
        <v>0.36799999999999999</v>
      </c>
      <c r="L1395" s="8">
        <f>IF(F1395&gt;Päälaskenta!D$24,F1395-Päälaskenta!D$24,0)</f>
        <v>0.36799999999999999</v>
      </c>
      <c r="M1395" s="8">
        <f>IF(F1395&gt;Päälaskenta!D$24,(Päälaskenta!C$20+(Päälaskenta!E$20*(Kaksitasouoma_matriisi!F1395-Päälaskenta!D$24)))*(Kaksitasouoma_matriisi!F1395-Päälaskenta!D$24),0)</f>
        <v>2.0431360000000001</v>
      </c>
      <c r="N1395" s="8">
        <f>IF(F1395&gt;Päälaskenta!D$24,(2*SQRT((POWER((F1395-Päälaskenta!D$24),2))+POWER(Päälaskenta!E$20*(F1395-Päälaskenta!D$24),2))+Päälaskenta!C$20),0)</f>
        <v>6.3268428693707497</v>
      </c>
      <c r="O1395" s="8">
        <f t="shared" si="345"/>
        <v>0.32293136437624298</v>
      </c>
      <c r="P1395" s="8">
        <f>IF(Päälaskenta!$C$29,IF(L1395&gt;Päälaskenta!$F$28,Kaksitasouoma_matriisi!AQ1395,Kaksitasouoma_matriisi!AR1395),Päälaskenta!$F$20)</f>
        <v>0.12</v>
      </c>
      <c r="Q1395" s="8">
        <f t="shared" si="346"/>
        <v>8.0141262857960491</v>
      </c>
      <c r="R1395" s="8">
        <f t="shared" si="340"/>
        <v>0.64075266098821604</v>
      </c>
      <c r="S1395" s="8">
        <f t="shared" si="347"/>
        <v>0.313612339554594</v>
      </c>
      <c r="U1395" s="93">
        <f>IF(F1395&gt;Päälaskenta!D$24,Päälaskenta!H$24+L1395*Päälaskenta!G$24,F1395*Päälaskenta!C$24 + F1395*F1395*Päälaskenta!E$24)</f>
        <v>2.0731999999999999</v>
      </c>
      <c r="V1395" s="8">
        <f>IF(F1395&gt;Päälaskenta!D$24,2*SQRT(POWER(Päälaskenta!D$24,2)+POWER(Päälaskenta!E$24*Päälaskenta!D$24,2))+Päälaskenta!C$24,(2*SQRT((POWER(F1395,2))+POWER(Päälaskenta!E$24*F1395,2))+Päälaskenta!C$24))</f>
        <v>2.9798989873223301</v>
      </c>
      <c r="W1395" s="8">
        <f t="shared" si="348"/>
        <v>0.69572828099885697</v>
      </c>
      <c r="X1395" s="8">
        <f>Päälaskenta!F$24</f>
        <v>7.0000000000000007E-2</v>
      </c>
      <c r="Y1395" s="8">
        <f t="shared" si="349"/>
        <v>23.254281844714399</v>
      </c>
      <c r="Z1395" s="8">
        <f t="shared" si="341"/>
        <v>1.8592473390117801</v>
      </c>
      <c r="AA1395" s="8">
        <f t="shared" si="350"/>
        <v>0.89680076163022404</v>
      </c>
      <c r="AC1395" s="8">
        <f t="shared" si="342"/>
        <v>0.103990643378707</v>
      </c>
      <c r="AE1395" s="8">
        <v>1393</v>
      </c>
      <c r="AF1395" s="8">
        <f t="shared" si="352"/>
        <v>31.268408130510402</v>
      </c>
      <c r="AG1395" s="8">
        <f t="shared" si="343"/>
        <v>6.3924666867584898E-3</v>
      </c>
      <c r="AJ1395" s="132">
        <f>IF(Päälaskenta!$F$28&lt;Kaksitasouoma_matriisi!L1395,Päälaskenta!$C$20*Päälaskenta!$F$28,Päälaskenta!$C$20*Kaksitasouoma_matriisi!L1395)</f>
        <v>1.84</v>
      </c>
      <c r="AK1395" s="134">
        <f>SQRT(Päälaskenta!$D$20^2+(Päälaskenta!$D$20/(1/Päälaskenta!$E$20))^2)</f>
        <v>1.8029999999999999</v>
      </c>
      <c r="AL1395" s="134">
        <f>IF(Päälaskenta!$F$28&lt;Kaksitasouoma_matriisi!L1395,AK1395*Päälaskenta!$F$28*COS(ATAN(1/Päälaskenta!$E$20)),AK1395*Kaksitasouoma_matriisi!L1395*COS(ATAN(1/Päälaskenta!$E$20)))</f>
        <v>0.55200000000000005</v>
      </c>
      <c r="AM1395" s="134"/>
      <c r="AN1395" s="134">
        <f t="shared" si="351"/>
        <v>2.3919999999999999</v>
      </c>
      <c r="AO1395" s="8">
        <f t="shared" si="344"/>
        <v>0.58077987665711694</v>
      </c>
      <c r="AP1395" s="134">
        <f>Refererenssiarvoja!$B$16*H1395^(1/6)/(Refererenssiarvoja!$B$15^0.5)*(Päälaskenta!$G$28/2)^0.5*(1-AO1395)^(-1.5)</f>
        <v>0.16200000000000001</v>
      </c>
      <c r="AQ1395" s="8">
        <f>Refererenssiarvoja!$B$16*Kaksitasouoma_matriisi!O1395^(1/6)/(SQRT((2*Refererenssiarvoja!$B$15)/(Päälaskenta!$F$31*Päälaskenta!$G$31*Päälaskenta!$F$28))+SQRT(Refererenssiarvoja!$B$15)/Refererenssiarvoja!$B$17*LN(Kaksitasouoma_matriisi!L1395/Päälaskenta!$F$28))</f>
        <v>-1.9756420032767299</v>
      </c>
      <c r="AR1395" s="8">
        <f>Refererenssiarvoja!$B$16*Kaksitasouoma_matriisi!O1395^(1/6)/(SQRT((2*Refererenssiarvoja!$B$15)/(Päälaskenta!$F$31*Päälaskenta!$G$31*L1395)))</f>
        <v>0.35872318402421899</v>
      </c>
    </row>
    <row r="1396" spans="1:44" x14ac:dyDescent="0.2">
      <c r="A1396" s="8">
        <v>1394</v>
      </c>
      <c r="B1396" s="8">
        <f>IF(Päälaskenta!C$7,Päälaskenta!E$7,Päälaskenta!G$5)</f>
        <v>2.5</v>
      </c>
      <c r="C1396" s="56">
        <v>0.60599999999999998</v>
      </c>
      <c r="D1396" s="93">
        <f t="shared" si="337"/>
        <v>4.1254</v>
      </c>
      <c r="E1396" s="8">
        <f>IF(Päälaskenta!$C$26,Kaksitasouoma_matriisi!AP1396,Kaksitasouoma_matriisi!AC1396)</f>
        <v>0.103996843207097</v>
      </c>
      <c r="F1396" s="56">
        <f>IF(D1396&lt;Päälaskenta!H$24,(SQRT(POWER(Päälaskenta!C$24/(2*Päälaskenta!E$24),2)+(D1396/Päälaskenta!E$24))-Päälaskenta!C$24/(2*Päälaskenta!E$24)),IF(D1396=Päälaskenta!H$24,Päälaskenta!D$24,Päälaskenta!D$24+(SQRT(POWER((Päälaskenta!C$20+Päälaskenta!G$24)/(2*Päälaskenta!E$20),2)+((D1396-Päälaskenta!H$24)/Päälaskenta!E$20))-(Päälaskenta!C$20+Päälaskenta!G$24)/(2*Päälaskenta!E$20))))</f>
        <v>1.069</v>
      </c>
      <c r="G1396" s="57">
        <f>IF(F1396&gt;Päälaskenta!D$24,(2*SQRT((POWER(Päälaskenta!D$24,2))+POWER(Päälaskenta!E$24*Päälaskenta!D$24,2))+Päälaskenta!C$24)+(2*SQRT((POWER((F1396-Päälaskenta!D$24),2))+POWER(Päälaskenta!E$20*(F1396-Päälaskenta!D$24),2))+Päälaskenta!C$20),(2*SQRT((POWER(F1396,2))+POWER(Päälaskenta!E$24*F1396,2))+Päälaskenta!C$24))</f>
        <v>9.31</v>
      </c>
      <c r="H1396" s="57">
        <f t="shared" si="338"/>
        <v>0.44</v>
      </c>
      <c r="I1396" s="62">
        <f t="shared" si="339"/>
        <v>1.1868E-2</v>
      </c>
      <c r="J1396" s="8">
        <f>IF(F1396&lt;Päälaskenta!$D$24,0,Kaksitasouoma_matriisi!F1396-Päälaskenta!$D$24)</f>
        <v>0.36899999999999999</v>
      </c>
      <c r="L1396" s="8">
        <f>IF(F1396&gt;Päälaskenta!D$24,F1396-Päälaskenta!D$24,0)</f>
        <v>0.36899999999999999</v>
      </c>
      <c r="M1396" s="8">
        <f>IF(F1396&gt;Päälaskenta!D$24,(Päälaskenta!C$20+(Päälaskenta!E$20*(Kaksitasouoma_matriisi!F1396-Päälaskenta!D$24)))*(Kaksitasouoma_matriisi!F1396-Päälaskenta!D$24),0)</f>
        <v>2.0492414999999999</v>
      </c>
      <c r="N1396" s="8">
        <f>IF(F1396&gt;Päälaskenta!D$24,(2*SQRT((POWER((F1396-Päälaskenta!D$24),2))+POWER(Päälaskenta!E$20*(F1396-Päälaskenta!D$24),2))+Päälaskenta!C$20),0)</f>
        <v>6.3304484206462099</v>
      </c>
      <c r="O1396" s="8">
        <f t="shared" si="345"/>
        <v>0.32371190219583401</v>
      </c>
      <c r="P1396" s="8">
        <f>IF(Päälaskenta!$C$29,IF(L1396&gt;Päälaskenta!$F$28,Kaksitasouoma_matriisi!AQ1396,Kaksitasouoma_matriisi!AR1396),Päälaskenta!$F$20)</f>
        <v>0.12</v>
      </c>
      <c r="Q1396" s="8">
        <f t="shared" si="346"/>
        <v>8.0510219032610504</v>
      </c>
      <c r="R1396" s="8">
        <f t="shared" si="340"/>
        <v>0.64202342495013298</v>
      </c>
      <c r="S1396" s="8">
        <f t="shared" si="347"/>
        <v>0.31329807880141702</v>
      </c>
      <c r="U1396" s="93">
        <f>IF(F1396&gt;Päälaskenta!D$24,Päälaskenta!H$24+L1396*Päälaskenta!G$24,F1396*Päälaskenta!C$24 + F1396*F1396*Päälaskenta!E$24)</f>
        <v>2.0756000000000001</v>
      </c>
      <c r="V1396" s="8">
        <f>IF(F1396&gt;Päälaskenta!D$24,2*SQRT(POWER(Päälaskenta!D$24,2)+POWER(Päälaskenta!E$24*Päälaskenta!D$24,2))+Päälaskenta!C$24,(2*SQRT((POWER(F1396,2))+POWER(Päälaskenta!E$24*F1396,2))+Päälaskenta!C$24))</f>
        <v>2.9798989873223301</v>
      </c>
      <c r="W1396" s="8">
        <f t="shared" si="348"/>
        <v>0.69653367742679295</v>
      </c>
      <c r="X1396" s="8">
        <f>Päälaskenta!F$24</f>
        <v>7.0000000000000007E-2</v>
      </c>
      <c r="Y1396" s="8">
        <f t="shared" si="349"/>
        <v>23.2991656069781</v>
      </c>
      <c r="Z1396" s="8">
        <f t="shared" si="341"/>
        <v>1.85797657504987</v>
      </c>
      <c r="AA1396" s="8">
        <f t="shared" si="350"/>
        <v>0.89515155860949602</v>
      </c>
      <c r="AC1396" s="8">
        <f t="shared" si="342"/>
        <v>0.103996843207097</v>
      </c>
      <c r="AE1396" s="8">
        <v>1394</v>
      </c>
      <c r="AF1396" s="8">
        <f t="shared" si="352"/>
        <v>31.350187510239198</v>
      </c>
      <c r="AG1396" s="8">
        <f t="shared" si="343"/>
        <v>6.3591597015967803E-3</v>
      </c>
      <c r="AJ1396" s="132">
        <f>IF(Päälaskenta!$F$28&lt;Kaksitasouoma_matriisi!L1396,Päälaskenta!$C$20*Päälaskenta!$F$28,Päälaskenta!$C$20*Kaksitasouoma_matriisi!L1396)</f>
        <v>1.845</v>
      </c>
      <c r="AK1396" s="134">
        <f>SQRT(Päälaskenta!$D$20^2+(Päälaskenta!$D$20/(1/Päälaskenta!$E$20))^2)</f>
        <v>1.8029999999999999</v>
      </c>
      <c r="AL1396" s="134">
        <f>IF(Päälaskenta!$F$28&lt;Kaksitasouoma_matriisi!L1396,AK1396*Päälaskenta!$F$28*COS(ATAN(1/Päälaskenta!$E$20)),AK1396*Kaksitasouoma_matriisi!L1396*COS(ATAN(1/Päälaskenta!$E$20)))</f>
        <v>0.55400000000000005</v>
      </c>
      <c r="AM1396" s="134"/>
      <c r="AN1396" s="134">
        <f t="shared" si="351"/>
        <v>2.399</v>
      </c>
      <c r="AO1396" s="8">
        <f t="shared" si="344"/>
        <v>0.58151936781887803</v>
      </c>
      <c r="AP1396" s="134">
        <f>Refererenssiarvoja!$B$16*H1396^(1/6)/(Refererenssiarvoja!$B$15^0.5)*(Päälaskenta!$G$28/2)^0.5*(1-AO1396)^(-1.5)</f>
        <v>0.16300000000000001</v>
      </c>
      <c r="AQ1396" s="8">
        <f>Refererenssiarvoja!$B$16*Kaksitasouoma_matriisi!O1396^(1/6)/(SQRT((2*Refererenssiarvoja!$B$15)/(Päälaskenta!$F$31*Päälaskenta!$G$31*Päälaskenta!$F$28))+SQRT(Refererenssiarvoja!$B$15)/Refererenssiarvoja!$B$17*LN(Kaksitasouoma_matriisi!L1396/Päälaskenta!$F$28))</f>
        <v>-2.0819564272692301</v>
      </c>
      <c r="AR1396" s="8">
        <f>Refererenssiarvoja!$B$16*Kaksitasouoma_matriisi!O1396^(1/6)/(SQRT((2*Refererenssiarvoja!$B$15)/(Päälaskenta!$F$31*Päälaskenta!$G$31*L1396)))</f>
        <v>0.359354807694583</v>
      </c>
    </row>
    <row r="1397" spans="1:44" x14ac:dyDescent="0.2">
      <c r="A1397" s="8">
        <v>1395</v>
      </c>
      <c r="B1397" s="8">
        <f>IF(Päälaskenta!C$7,Päälaskenta!E$7,Päälaskenta!G$5)</f>
        <v>2.5</v>
      </c>
      <c r="C1397" s="56">
        <v>0.60499999999999998</v>
      </c>
      <c r="D1397" s="93">
        <f t="shared" si="337"/>
        <v>4.1322000000000001</v>
      </c>
      <c r="E1397" s="8">
        <f>IF(Päälaskenta!$C$26,Kaksitasouoma_matriisi!AP1397,Kaksitasouoma_matriisi!AC1397)</f>
        <v>0.10400303823542099</v>
      </c>
      <c r="F1397" s="56">
        <f>IF(D1397&lt;Päälaskenta!H$24,(SQRT(POWER(Päälaskenta!C$24/(2*Päälaskenta!E$24),2)+(D1397/Päälaskenta!E$24))-Päälaskenta!C$24/(2*Päälaskenta!E$24)),IF(D1397=Päälaskenta!H$24,Päälaskenta!D$24,Päälaskenta!D$24+(SQRT(POWER((Päälaskenta!C$20+Päälaskenta!G$24)/(2*Päälaskenta!E$20),2)+((D1397-Päälaskenta!H$24)/Päälaskenta!E$20))-(Päälaskenta!C$20+Päälaskenta!G$24)/(2*Päälaskenta!E$20))))</f>
        <v>1.07</v>
      </c>
      <c r="G1397" s="57">
        <f>IF(F1397&gt;Päälaskenta!D$24,(2*SQRT((POWER(Päälaskenta!D$24,2))+POWER(Päälaskenta!E$24*Päälaskenta!D$24,2))+Päälaskenta!C$24)+(2*SQRT((POWER((F1397-Päälaskenta!D$24),2))+POWER(Päälaskenta!E$20*(F1397-Päälaskenta!D$24),2))+Päälaskenta!C$20),(2*SQRT((POWER(F1397,2))+POWER(Päälaskenta!E$24*F1397,2))+Päälaskenta!C$24))</f>
        <v>9.31</v>
      </c>
      <c r="H1397" s="57">
        <f t="shared" si="338"/>
        <v>0.44</v>
      </c>
      <c r="I1397" s="62">
        <f t="shared" si="339"/>
        <v>1.183E-2</v>
      </c>
      <c r="J1397" s="8">
        <f>IF(F1397&lt;Päälaskenta!$D$24,0,Kaksitasouoma_matriisi!F1397-Päälaskenta!$D$24)</f>
        <v>0.37</v>
      </c>
      <c r="L1397" s="8">
        <f>IF(F1397&gt;Päälaskenta!D$24,F1397-Päälaskenta!D$24,0)</f>
        <v>0.37</v>
      </c>
      <c r="M1397" s="8">
        <f>IF(F1397&gt;Päälaskenta!D$24,(Päälaskenta!C$20+(Päälaskenta!E$20*(Kaksitasouoma_matriisi!F1397-Päälaskenta!D$24)))*(Kaksitasouoma_matriisi!F1397-Päälaskenta!D$24),0)</f>
        <v>2.0553499999999998</v>
      </c>
      <c r="N1397" s="8">
        <f>IF(F1397&gt;Päälaskenta!D$24,(2*SQRT((POWER((F1397-Päälaskenta!D$24),2))+POWER(Päälaskenta!E$20*(F1397-Päälaskenta!D$24),2))+Päälaskenta!C$20),0)</f>
        <v>6.33405397192168</v>
      </c>
      <c r="O1397" s="8">
        <f t="shared" si="345"/>
        <v>0.32449202503028701</v>
      </c>
      <c r="P1397" s="8">
        <f>IF(Päälaskenta!$C$29,IF(L1397&gt;Päälaskenta!$F$28,Kaksitasouoma_matriisi!AQ1397,Kaksitasouoma_matriisi!AR1397),Päälaskenta!$F$20)</f>
        <v>0.12</v>
      </c>
      <c r="Q1397" s="8">
        <f t="shared" si="346"/>
        <v>8.0879891460548592</v>
      </c>
      <c r="R1397" s="8">
        <f t="shared" si="340"/>
        <v>0.64329109896515702</v>
      </c>
      <c r="S1397" s="8">
        <f t="shared" si="347"/>
        <v>0.31298372489608001</v>
      </c>
      <c r="U1397" s="93">
        <f>IF(F1397&gt;Päälaskenta!D$24,Päälaskenta!H$24+L1397*Päälaskenta!G$24,F1397*Päälaskenta!C$24 + F1397*F1397*Päälaskenta!E$24)</f>
        <v>2.0779999999999998</v>
      </c>
      <c r="V1397" s="8">
        <f>IF(F1397&gt;Päälaskenta!D$24,2*SQRT(POWER(Päälaskenta!D$24,2)+POWER(Päälaskenta!E$24*Päälaskenta!D$24,2))+Päälaskenta!C$24,(2*SQRT((POWER(F1397,2))+POWER(Päälaskenta!E$24*F1397,2))+Päälaskenta!C$24))</f>
        <v>2.9798989873223301</v>
      </c>
      <c r="W1397" s="8">
        <f t="shared" si="348"/>
        <v>0.69733907385472904</v>
      </c>
      <c r="X1397" s="8">
        <f>Päälaskenta!F$24</f>
        <v>7.0000000000000007E-2</v>
      </c>
      <c r="Y1397" s="8">
        <f t="shared" si="349"/>
        <v>23.344083981747499</v>
      </c>
      <c r="Z1397" s="8">
        <f t="shared" si="341"/>
        <v>1.8567089010348401</v>
      </c>
      <c r="AA1397" s="8">
        <f t="shared" si="350"/>
        <v>0.89350765208606397</v>
      </c>
      <c r="AC1397" s="8">
        <f t="shared" si="342"/>
        <v>0.10400303823542099</v>
      </c>
      <c r="AE1397" s="8">
        <v>1395</v>
      </c>
      <c r="AF1397" s="8">
        <f t="shared" si="352"/>
        <v>31.432073127802401</v>
      </c>
      <c r="AG1397" s="8">
        <f t="shared" si="343"/>
        <v>6.3260695880292001E-3</v>
      </c>
      <c r="AJ1397" s="132">
        <f>IF(Päälaskenta!$F$28&lt;Kaksitasouoma_matriisi!L1397,Päälaskenta!$C$20*Päälaskenta!$F$28,Päälaskenta!$C$20*Kaksitasouoma_matriisi!L1397)</f>
        <v>1.85</v>
      </c>
      <c r="AK1397" s="134">
        <f>SQRT(Päälaskenta!$D$20^2+(Päälaskenta!$D$20/(1/Päälaskenta!$E$20))^2)</f>
        <v>1.8029999999999999</v>
      </c>
      <c r="AL1397" s="134">
        <f>IF(Päälaskenta!$F$28&lt;Kaksitasouoma_matriisi!L1397,AK1397*Päälaskenta!$F$28*COS(ATAN(1/Päälaskenta!$E$20)),AK1397*Kaksitasouoma_matriisi!L1397*COS(ATAN(1/Päälaskenta!$E$20)))</f>
        <v>0.55500000000000005</v>
      </c>
      <c r="AM1397" s="134"/>
      <c r="AN1397" s="134">
        <f t="shared" si="351"/>
        <v>2.4049999999999998</v>
      </c>
      <c r="AO1397" s="8">
        <f t="shared" si="344"/>
        <v>0.58201442330961695</v>
      </c>
      <c r="AP1397" s="134">
        <f>Refererenssiarvoja!$B$16*H1397^(1/6)/(Refererenssiarvoja!$B$15^0.5)*(Päälaskenta!$G$28/2)^0.5*(1-AO1397)^(-1.5)</f>
        <v>0.16300000000000001</v>
      </c>
      <c r="AQ1397" s="8">
        <f>Refererenssiarvoja!$B$16*Kaksitasouoma_matriisi!O1397^(1/6)/(SQRT((2*Refererenssiarvoja!$B$15)/(Päälaskenta!$F$31*Päälaskenta!$G$31*Päälaskenta!$F$28))+SQRT(Refererenssiarvoja!$B$15)/Refererenssiarvoja!$B$17*LN(Kaksitasouoma_matriisi!L1397/Päälaskenta!$F$28))</f>
        <v>-2.19992503479566</v>
      </c>
      <c r="AR1397" s="8">
        <f>Refererenssiarvoja!$B$16*Kaksitasouoma_matriisi!O1397^(1/6)/(SQRT((2*Refererenssiarvoja!$B$15)/(Päälaskenta!$F$31*Päälaskenta!$G$31*L1397)))</f>
        <v>0.35998579602499597</v>
      </c>
    </row>
    <row r="1398" spans="1:44" x14ac:dyDescent="0.2">
      <c r="A1398" s="8">
        <v>1396</v>
      </c>
      <c r="B1398" s="8">
        <f>IF(Päälaskenta!C$7,Päälaskenta!E$7,Päälaskenta!G$5)</f>
        <v>2.5</v>
      </c>
      <c r="C1398" s="56">
        <v>0.60399999999999998</v>
      </c>
      <c r="D1398" s="93">
        <f t="shared" si="337"/>
        <v>4.1391</v>
      </c>
      <c r="E1398" s="8">
        <f>IF(Päälaskenta!$C$26,Kaksitasouoma_matriisi!AP1398,Kaksitasouoma_matriisi!AC1398)</f>
        <v>0.10400922846925</v>
      </c>
      <c r="F1398" s="56">
        <f>IF(D1398&lt;Päälaskenta!H$24,(SQRT(POWER(Päälaskenta!C$24/(2*Päälaskenta!E$24),2)+(D1398/Päälaskenta!E$24))-Päälaskenta!C$24/(2*Päälaskenta!E$24)),IF(D1398=Päälaskenta!H$24,Päälaskenta!D$24,Päälaskenta!D$24+(SQRT(POWER((Päälaskenta!C$20+Päälaskenta!G$24)/(2*Päälaskenta!E$20),2)+((D1398-Päälaskenta!H$24)/Päälaskenta!E$20))-(Päälaskenta!C$20+Päälaskenta!G$24)/(2*Päälaskenta!E$20))))</f>
        <v>1.071</v>
      </c>
      <c r="G1398" s="57">
        <f>IF(F1398&gt;Päälaskenta!D$24,(2*SQRT((POWER(Päälaskenta!D$24,2))+POWER(Päälaskenta!E$24*Päälaskenta!D$24,2))+Päälaskenta!C$24)+(2*SQRT((POWER((F1398-Päälaskenta!D$24),2))+POWER(Päälaskenta!E$20*(F1398-Päälaskenta!D$24),2))+Päälaskenta!C$20),(2*SQRT((POWER(F1398,2))+POWER(Päälaskenta!E$24*F1398,2))+Päälaskenta!C$24))</f>
        <v>9.32</v>
      </c>
      <c r="H1398" s="57">
        <f t="shared" si="338"/>
        <v>0.44</v>
      </c>
      <c r="I1398" s="62">
        <f t="shared" si="339"/>
        <v>1.1793E-2</v>
      </c>
      <c r="J1398" s="8">
        <f>IF(F1398&lt;Päälaskenta!$D$24,0,Kaksitasouoma_matriisi!F1398-Päälaskenta!$D$24)</f>
        <v>0.371</v>
      </c>
      <c r="L1398" s="8">
        <f>IF(F1398&gt;Päälaskenta!D$24,F1398-Päälaskenta!D$24,0)</f>
        <v>0.371</v>
      </c>
      <c r="M1398" s="8">
        <f>IF(F1398&gt;Päälaskenta!D$24,(Päälaskenta!C$20+(Päälaskenta!E$20*(Kaksitasouoma_matriisi!F1398-Päälaskenta!D$24)))*(Kaksitasouoma_matriisi!F1398-Päälaskenta!D$24),0)</f>
        <v>2.0614615000000001</v>
      </c>
      <c r="N1398" s="8">
        <f>IF(F1398&gt;Päälaskenta!D$24,(2*SQRT((POWER((F1398-Päälaskenta!D$24),2))+POWER(Päälaskenta!E$20*(F1398-Päälaskenta!D$24),2))+Päälaskenta!C$20),0)</f>
        <v>6.3376595231971402</v>
      </c>
      <c r="O1398" s="8">
        <f t="shared" si="345"/>
        <v>0.32527173358786898</v>
      </c>
      <c r="P1398" s="8">
        <f>IF(Päälaskenta!$C$29,IF(L1398&gt;Päälaskenta!$F$28,Kaksitasouoma_matriisi!AQ1398,Kaksitasouoma_matriisi!AR1398),Päälaskenta!$F$20)</f>
        <v>0.12</v>
      </c>
      <c r="Q1398" s="8">
        <f t="shared" si="346"/>
        <v>8.1250279784040096</v>
      </c>
      <c r="R1398" s="8">
        <f t="shared" si="340"/>
        <v>0.64455569246584798</v>
      </c>
      <c r="S1398" s="8">
        <f t="shared" si="347"/>
        <v>0.31266928461474902</v>
      </c>
      <c r="U1398" s="93">
        <f>IF(F1398&gt;Päälaskenta!D$24,Päälaskenta!H$24+L1398*Päälaskenta!G$24,F1398*Päälaskenta!C$24 + F1398*F1398*Päälaskenta!E$24)</f>
        <v>2.0804</v>
      </c>
      <c r="V1398" s="8">
        <f>IF(F1398&gt;Päälaskenta!D$24,2*SQRT(POWER(Päälaskenta!D$24,2)+POWER(Päälaskenta!E$24*Päälaskenta!D$24,2))+Päälaskenta!C$24,(2*SQRT((POWER(F1398,2))+POWER(Päälaskenta!E$24*F1398,2))+Päälaskenta!C$24))</f>
        <v>2.9798989873223301</v>
      </c>
      <c r="W1398" s="8">
        <f t="shared" si="348"/>
        <v>0.69814447028266602</v>
      </c>
      <c r="X1398" s="8">
        <f>Päälaskenta!F$24</f>
        <v>7.0000000000000007E-2</v>
      </c>
      <c r="Y1398" s="8">
        <f t="shared" si="349"/>
        <v>23.389036955692099</v>
      </c>
      <c r="Z1398" s="8">
        <f t="shared" si="341"/>
        <v>1.85544430753415</v>
      </c>
      <c r="AA1398" s="8">
        <f t="shared" si="350"/>
        <v>0.89186901919541905</v>
      </c>
      <c r="AC1398" s="8">
        <f t="shared" si="342"/>
        <v>0.10400922846925</v>
      </c>
      <c r="AE1398" s="8">
        <v>1396</v>
      </c>
      <c r="AF1398" s="8">
        <f t="shared" si="352"/>
        <v>31.514064934096101</v>
      </c>
      <c r="AG1398" s="8">
        <f t="shared" si="343"/>
        <v>6.2931946715664502E-3</v>
      </c>
      <c r="AJ1398" s="132">
        <f>IF(Päälaskenta!$F$28&lt;Kaksitasouoma_matriisi!L1398,Päälaskenta!$C$20*Päälaskenta!$F$28,Päälaskenta!$C$20*Kaksitasouoma_matriisi!L1398)</f>
        <v>1.855</v>
      </c>
      <c r="AK1398" s="134">
        <f>SQRT(Päälaskenta!$D$20^2+(Päälaskenta!$D$20/(1/Päälaskenta!$E$20))^2)</f>
        <v>1.8029999999999999</v>
      </c>
      <c r="AL1398" s="134">
        <f>IF(Päälaskenta!$F$28&lt;Kaksitasouoma_matriisi!L1398,AK1398*Päälaskenta!$F$28*COS(ATAN(1/Päälaskenta!$E$20)),AK1398*Kaksitasouoma_matriisi!L1398*COS(ATAN(1/Päälaskenta!$E$20)))</f>
        <v>0.55700000000000005</v>
      </c>
      <c r="AM1398" s="134"/>
      <c r="AN1398" s="134">
        <f t="shared" si="351"/>
        <v>2.4119999999999999</v>
      </c>
      <c r="AO1398" s="8">
        <f t="shared" si="344"/>
        <v>0.58273537725592495</v>
      </c>
      <c r="AP1398" s="134">
        <f>Refererenssiarvoja!$B$16*H1398^(1/6)/(Refererenssiarvoja!$B$15^0.5)*(Päälaskenta!$G$28/2)^0.5*(1-AO1398)^(-1.5)</f>
        <v>0.16300000000000001</v>
      </c>
      <c r="AQ1398" s="8">
        <f>Refererenssiarvoja!$B$16*Kaksitasouoma_matriisi!O1398^(1/6)/(SQRT((2*Refererenssiarvoja!$B$15)/(Päälaskenta!$F$31*Päälaskenta!$G$31*Päälaskenta!$F$28))+SQRT(Refererenssiarvoja!$B$15)/Refererenssiarvoja!$B$17*LN(Kaksitasouoma_matriisi!L1398/Päälaskenta!$F$28))</f>
        <v>-2.3315757271362201</v>
      </c>
      <c r="AR1398" s="8">
        <f>Refererenssiarvoja!$B$16*Kaksitasouoma_matriisi!O1398^(1/6)/(SQRT((2*Refererenssiarvoja!$B$15)/(Päälaskenta!$F$31*Päälaskenta!$G$31*L1398)))</f>
        <v>0.36061615127985103</v>
      </c>
    </row>
    <row r="1399" spans="1:44" x14ac:dyDescent="0.2">
      <c r="A1399" s="8">
        <v>1397</v>
      </c>
      <c r="B1399" s="8">
        <f>IF(Päälaskenta!C$7,Päälaskenta!E$7,Päälaskenta!G$5)</f>
        <v>2.5</v>
      </c>
      <c r="C1399" s="56">
        <v>0.60299999999999998</v>
      </c>
      <c r="D1399" s="93">
        <f t="shared" si="337"/>
        <v>4.1459000000000001</v>
      </c>
      <c r="E1399" s="8">
        <f>IF(Päälaskenta!$C$26,Kaksitasouoma_matriisi!AP1399,Kaksitasouoma_matriisi!AC1399)</f>
        <v>0.10400922846925</v>
      </c>
      <c r="F1399" s="56">
        <f>IF(D1399&lt;Päälaskenta!H$24,(SQRT(POWER(Päälaskenta!C$24/(2*Päälaskenta!E$24),2)+(D1399/Päälaskenta!E$24))-Päälaskenta!C$24/(2*Päälaskenta!E$24)),IF(D1399=Päälaskenta!H$24,Päälaskenta!D$24,Päälaskenta!D$24+(SQRT(POWER((Päälaskenta!C$20+Päälaskenta!G$24)/(2*Päälaskenta!E$20),2)+((D1399-Päälaskenta!H$24)/Päälaskenta!E$20))-(Päälaskenta!C$20+Päälaskenta!G$24)/(2*Päälaskenta!E$20))))</f>
        <v>1.071</v>
      </c>
      <c r="G1399" s="57">
        <f>IF(F1399&gt;Päälaskenta!D$24,(2*SQRT((POWER(Päälaskenta!D$24,2))+POWER(Päälaskenta!E$24*Päälaskenta!D$24,2))+Päälaskenta!C$24)+(2*SQRT((POWER((F1399-Päälaskenta!D$24),2))+POWER(Päälaskenta!E$20*(F1399-Päälaskenta!D$24),2))+Päälaskenta!C$20),(2*SQRT((POWER(F1399,2))+POWER(Päälaskenta!E$24*F1399,2))+Päälaskenta!C$24))</f>
        <v>9.32</v>
      </c>
      <c r="H1399" s="57">
        <f t="shared" si="338"/>
        <v>0.44</v>
      </c>
      <c r="I1399" s="62">
        <f t="shared" si="339"/>
        <v>1.1754000000000001E-2</v>
      </c>
      <c r="J1399" s="8">
        <f>IF(F1399&lt;Päälaskenta!$D$24,0,Kaksitasouoma_matriisi!F1399-Päälaskenta!$D$24)</f>
        <v>0.371</v>
      </c>
      <c r="L1399" s="8">
        <f>IF(F1399&gt;Päälaskenta!D$24,F1399-Päälaskenta!D$24,0)</f>
        <v>0.371</v>
      </c>
      <c r="M1399" s="8">
        <f>IF(F1399&gt;Päälaskenta!D$24,(Päälaskenta!C$20+(Päälaskenta!E$20*(Kaksitasouoma_matriisi!F1399-Päälaskenta!D$24)))*(Kaksitasouoma_matriisi!F1399-Päälaskenta!D$24),0)</f>
        <v>2.0614615000000001</v>
      </c>
      <c r="N1399" s="8">
        <f>IF(F1399&gt;Päälaskenta!D$24,(2*SQRT((POWER((F1399-Päälaskenta!D$24),2))+POWER(Päälaskenta!E$20*(F1399-Päälaskenta!D$24),2))+Päälaskenta!C$20),0)</f>
        <v>6.3376595231971402</v>
      </c>
      <c r="O1399" s="8">
        <f t="shared" si="345"/>
        <v>0.32527173358786898</v>
      </c>
      <c r="P1399" s="8">
        <f>IF(Päälaskenta!$C$29,IF(L1399&gt;Päälaskenta!$F$28,Kaksitasouoma_matriisi!AQ1399,Kaksitasouoma_matriisi!AR1399),Päälaskenta!$F$20)</f>
        <v>0.12</v>
      </c>
      <c r="Q1399" s="8">
        <f t="shared" si="346"/>
        <v>8.1250279784040096</v>
      </c>
      <c r="R1399" s="8">
        <f t="shared" si="340"/>
        <v>0.64455569246584798</v>
      </c>
      <c r="S1399" s="8">
        <f t="shared" si="347"/>
        <v>0.31266928461474902</v>
      </c>
      <c r="U1399" s="93">
        <f>IF(F1399&gt;Päälaskenta!D$24,Päälaskenta!H$24+L1399*Päälaskenta!G$24,F1399*Päälaskenta!C$24 + F1399*F1399*Päälaskenta!E$24)</f>
        <v>2.0804</v>
      </c>
      <c r="V1399" s="8">
        <f>IF(F1399&gt;Päälaskenta!D$24,2*SQRT(POWER(Päälaskenta!D$24,2)+POWER(Päälaskenta!E$24*Päälaskenta!D$24,2))+Päälaskenta!C$24,(2*SQRT((POWER(F1399,2))+POWER(Päälaskenta!E$24*F1399,2))+Päälaskenta!C$24))</f>
        <v>2.9798989873223301</v>
      </c>
      <c r="W1399" s="8">
        <f t="shared" si="348"/>
        <v>0.69814447028266602</v>
      </c>
      <c r="X1399" s="8">
        <f>Päälaskenta!F$24</f>
        <v>7.0000000000000007E-2</v>
      </c>
      <c r="Y1399" s="8">
        <f t="shared" si="349"/>
        <v>23.389036955692099</v>
      </c>
      <c r="Z1399" s="8">
        <f t="shared" si="341"/>
        <v>1.85544430753415</v>
      </c>
      <c r="AA1399" s="8">
        <f t="shared" si="350"/>
        <v>0.89186901919541905</v>
      </c>
      <c r="AC1399" s="8">
        <f t="shared" si="342"/>
        <v>0.10400922846925</v>
      </c>
      <c r="AE1399" s="8">
        <v>1397</v>
      </c>
      <c r="AF1399" s="8">
        <f t="shared" si="352"/>
        <v>31.514064934096101</v>
      </c>
      <c r="AG1399" s="8">
        <f t="shared" si="343"/>
        <v>6.2931946715664502E-3</v>
      </c>
      <c r="AJ1399" s="132">
        <f>IF(Päälaskenta!$F$28&lt;Kaksitasouoma_matriisi!L1399,Päälaskenta!$C$20*Päälaskenta!$F$28,Päälaskenta!$C$20*Kaksitasouoma_matriisi!L1399)</f>
        <v>1.855</v>
      </c>
      <c r="AK1399" s="134">
        <f>SQRT(Päälaskenta!$D$20^2+(Päälaskenta!$D$20/(1/Päälaskenta!$E$20))^2)</f>
        <v>1.8029999999999999</v>
      </c>
      <c r="AL1399" s="134">
        <f>IF(Päälaskenta!$F$28&lt;Kaksitasouoma_matriisi!L1399,AK1399*Päälaskenta!$F$28*COS(ATAN(1/Päälaskenta!$E$20)),AK1399*Kaksitasouoma_matriisi!L1399*COS(ATAN(1/Päälaskenta!$E$20)))</f>
        <v>0.55700000000000005</v>
      </c>
      <c r="AM1399" s="134"/>
      <c r="AN1399" s="134">
        <f t="shared" si="351"/>
        <v>2.4119999999999999</v>
      </c>
      <c r="AO1399" s="8">
        <f t="shared" si="344"/>
        <v>0.58177958947393804</v>
      </c>
      <c r="AP1399" s="134">
        <f>Refererenssiarvoja!$B$16*H1399^(1/6)/(Refererenssiarvoja!$B$15^0.5)*(Päälaskenta!$G$28/2)^0.5*(1-AO1399)^(-1.5)</f>
        <v>0.16300000000000001</v>
      </c>
      <c r="AQ1399" s="8">
        <f>Refererenssiarvoja!$B$16*Kaksitasouoma_matriisi!O1399^(1/6)/(SQRT((2*Refererenssiarvoja!$B$15)/(Päälaskenta!$F$31*Päälaskenta!$G$31*Päälaskenta!$F$28))+SQRT(Refererenssiarvoja!$B$15)/Refererenssiarvoja!$B$17*LN(Kaksitasouoma_matriisi!L1399/Päälaskenta!$F$28))</f>
        <v>-2.3315757271362201</v>
      </c>
      <c r="AR1399" s="8">
        <f>Refererenssiarvoja!$B$16*Kaksitasouoma_matriisi!O1399^(1/6)/(SQRT((2*Refererenssiarvoja!$B$15)/(Päälaskenta!$F$31*Päälaskenta!$G$31*L1399)))</f>
        <v>0.36061615127985103</v>
      </c>
    </row>
    <row r="1400" spans="1:44" x14ac:dyDescent="0.2">
      <c r="A1400" s="8">
        <v>1398</v>
      </c>
      <c r="B1400" s="8">
        <f>IF(Päälaskenta!C$7,Päälaskenta!E$7,Päälaskenta!G$5)</f>
        <v>2.5</v>
      </c>
      <c r="C1400" s="56">
        <v>0.60199999999999998</v>
      </c>
      <c r="D1400" s="93">
        <f t="shared" si="337"/>
        <v>4.1528</v>
      </c>
      <c r="E1400" s="8">
        <f>IF(Päälaskenta!$C$26,Kaksitasouoma_matriisi!AP1400,Kaksitasouoma_matriisi!AC1400)</f>
        <v>0.104015413914147</v>
      </c>
      <c r="F1400" s="56">
        <f>IF(D1400&lt;Päälaskenta!H$24,(SQRT(POWER(Päälaskenta!C$24/(2*Päälaskenta!E$24),2)+(D1400/Päälaskenta!E$24))-Päälaskenta!C$24/(2*Päälaskenta!E$24)),IF(D1400=Päälaskenta!H$24,Päälaskenta!D$24,Päälaskenta!D$24+(SQRT(POWER((Päälaskenta!C$20+Päälaskenta!G$24)/(2*Päälaskenta!E$20),2)+((D1400-Päälaskenta!H$24)/Päälaskenta!E$20))-(Päälaskenta!C$20+Päälaskenta!G$24)/(2*Päälaskenta!E$20))))</f>
        <v>1.0720000000000001</v>
      </c>
      <c r="G1400" s="57">
        <f>IF(F1400&gt;Päälaskenta!D$24,(2*SQRT((POWER(Päälaskenta!D$24,2))+POWER(Päälaskenta!E$24*Päälaskenta!D$24,2))+Päälaskenta!C$24)+(2*SQRT((POWER((F1400-Päälaskenta!D$24),2))+POWER(Päälaskenta!E$20*(F1400-Päälaskenta!D$24),2))+Päälaskenta!C$20),(2*SQRT((POWER(F1400,2))+POWER(Päälaskenta!E$24*F1400,2))+Päälaskenta!C$24))</f>
        <v>9.32</v>
      </c>
      <c r="H1400" s="57">
        <f t="shared" si="338"/>
        <v>0.45</v>
      </c>
      <c r="I1400" s="62">
        <f t="shared" si="339"/>
        <v>1.137E-2</v>
      </c>
      <c r="J1400" s="8">
        <f>IF(F1400&lt;Päälaskenta!$D$24,0,Kaksitasouoma_matriisi!F1400-Päälaskenta!$D$24)</f>
        <v>0.372</v>
      </c>
      <c r="L1400" s="8">
        <f>IF(F1400&gt;Päälaskenta!D$24,F1400-Päälaskenta!D$24,0)</f>
        <v>0.372</v>
      </c>
      <c r="M1400" s="8">
        <f>IF(F1400&gt;Päälaskenta!D$24,(Päälaskenta!C$20+(Päälaskenta!E$20*(Kaksitasouoma_matriisi!F1400-Päälaskenta!D$24)))*(Kaksitasouoma_matriisi!F1400-Päälaskenta!D$24),0)</f>
        <v>2.0675759999999999</v>
      </c>
      <c r="N1400" s="8">
        <f>IF(F1400&gt;Päälaskenta!D$24,(2*SQRT((POWER((F1400-Päälaskenta!D$24),2))+POWER(Päälaskenta!E$20*(F1400-Päälaskenta!D$24),2))+Päälaskenta!C$20),0)</f>
        <v>6.3412650744725996</v>
      </c>
      <c r="O1400" s="8">
        <f t="shared" si="345"/>
        <v>0.32605102857523399</v>
      </c>
      <c r="P1400" s="8">
        <f>IF(Päälaskenta!$C$29,IF(L1400&gt;Päälaskenta!$F$28,Kaksitasouoma_matriisi!AQ1400,Kaksitasouoma_matriisi!AR1400),Päälaskenta!$F$20)</f>
        <v>0.12</v>
      </c>
      <c r="Q1400" s="8">
        <f t="shared" si="346"/>
        <v>8.1621383647500902</v>
      </c>
      <c r="R1400" s="8">
        <f t="shared" si="340"/>
        <v>0.64581721486911403</v>
      </c>
      <c r="S1400" s="8">
        <f t="shared" si="347"/>
        <v>0.312354764646675</v>
      </c>
      <c r="U1400" s="93">
        <f>IF(F1400&gt;Päälaskenta!D$24,Päälaskenta!H$24+L1400*Päälaskenta!G$24,F1400*Päälaskenta!C$24 + F1400*F1400*Päälaskenta!E$24)</f>
        <v>2.0828000000000002</v>
      </c>
      <c r="V1400" s="8">
        <f>IF(F1400&gt;Päälaskenta!D$24,2*SQRT(POWER(Päälaskenta!D$24,2)+POWER(Päälaskenta!E$24*Päälaskenta!D$24,2))+Päälaskenta!C$24,(2*SQRT((POWER(F1400,2))+POWER(Päälaskenta!E$24*F1400,2))+Päälaskenta!C$24))</f>
        <v>2.9798989873223301</v>
      </c>
      <c r="W1400" s="8">
        <f t="shared" si="348"/>
        <v>0.698949866710602</v>
      </c>
      <c r="X1400" s="8">
        <f>Päälaskenta!F$24</f>
        <v>7.0000000000000007E-2</v>
      </c>
      <c r="Y1400" s="8">
        <f t="shared" si="349"/>
        <v>23.4340245155019</v>
      </c>
      <c r="Z1400" s="8">
        <f t="shared" si="341"/>
        <v>1.8541827851308901</v>
      </c>
      <c r="AA1400" s="8">
        <f t="shared" si="350"/>
        <v>0.890235637185947</v>
      </c>
      <c r="AC1400" s="8">
        <f t="shared" si="342"/>
        <v>0.104015413914147</v>
      </c>
      <c r="AE1400" s="8">
        <v>1398</v>
      </c>
      <c r="AF1400" s="8">
        <f t="shared" si="352"/>
        <v>31.596162880251999</v>
      </c>
      <c r="AG1400" s="8">
        <f t="shared" si="343"/>
        <v>6.2605332924509901E-3</v>
      </c>
      <c r="AJ1400" s="132">
        <f>IF(Päälaskenta!$F$28&lt;Kaksitasouoma_matriisi!L1400,Päälaskenta!$C$20*Päälaskenta!$F$28,Päälaskenta!$C$20*Kaksitasouoma_matriisi!L1400)</f>
        <v>1.86</v>
      </c>
      <c r="AK1400" s="134">
        <f>SQRT(Päälaskenta!$D$20^2+(Päälaskenta!$D$20/(1/Päälaskenta!$E$20))^2)</f>
        <v>1.8029999999999999</v>
      </c>
      <c r="AL1400" s="134">
        <f>IF(Päälaskenta!$F$28&lt;Kaksitasouoma_matriisi!L1400,AK1400*Päälaskenta!$F$28*COS(ATAN(1/Päälaskenta!$E$20)),AK1400*Kaksitasouoma_matriisi!L1400*COS(ATAN(1/Päälaskenta!$E$20)))</f>
        <v>0.55800000000000005</v>
      </c>
      <c r="AM1400" s="134"/>
      <c r="AN1400" s="134">
        <f t="shared" si="351"/>
        <v>2.4180000000000001</v>
      </c>
      <c r="AO1400" s="8">
        <f t="shared" si="344"/>
        <v>0.58225775380466205</v>
      </c>
      <c r="AP1400" s="134">
        <f>Refererenssiarvoja!$B$16*H1400^(1/6)/(Refererenssiarvoja!$B$15^0.5)*(Päälaskenta!$G$28/2)^0.5*(1-AO1400)^(-1.5)</f>
        <v>0.16400000000000001</v>
      </c>
      <c r="AQ1400" s="8">
        <f>Refererenssiarvoja!$B$16*Kaksitasouoma_matriisi!O1400^(1/6)/(SQRT((2*Refererenssiarvoja!$B$15)/(Päälaskenta!$F$31*Päälaskenta!$G$31*Päälaskenta!$F$28))+SQRT(Refererenssiarvoja!$B$15)/Refererenssiarvoja!$B$17*LN(Kaksitasouoma_matriisi!L1400/Päälaskenta!$F$28))</f>
        <v>-2.4794358625337898</v>
      </c>
      <c r="AR1400" s="8">
        <f>Refererenssiarvoja!$B$16*Kaksitasouoma_matriisi!O1400^(1/6)/(SQRT((2*Refererenssiarvoja!$B$15)/(Päälaskenta!$F$31*Päälaskenta!$G$31*L1400)))</f>
        <v>0.36124587570957001</v>
      </c>
    </row>
    <row r="1401" spans="1:44" x14ac:dyDescent="0.2">
      <c r="A1401" s="8">
        <v>1399</v>
      </c>
      <c r="B1401" s="8">
        <f>IF(Päälaskenta!C$7,Päälaskenta!E$7,Päälaskenta!G$5)</f>
        <v>2.5</v>
      </c>
      <c r="C1401" s="56">
        <v>0.60099999999999998</v>
      </c>
      <c r="D1401" s="93">
        <f t="shared" si="337"/>
        <v>4.1597</v>
      </c>
      <c r="E1401" s="8">
        <f>IF(Päälaskenta!$C$26,Kaksitasouoma_matriisi!AP1401,Kaksitasouoma_matriisi!AC1401)</f>
        <v>0.10402159457566899</v>
      </c>
      <c r="F1401" s="56">
        <f>IF(D1401&lt;Päälaskenta!H$24,(SQRT(POWER(Päälaskenta!C$24/(2*Päälaskenta!E$24),2)+(D1401/Päälaskenta!E$24))-Päälaskenta!C$24/(2*Päälaskenta!E$24)),IF(D1401=Päälaskenta!H$24,Päälaskenta!D$24,Päälaskenta!D$24+(SQRT(POWER((Päälaskenta!C$20+Päälaskenta!G$24)/(2*Päälaskenta!E$20),2)+((D1401-Päälaskenta!H$24)/Päälaskenta!E$20))-(Päälaskenta!C$20+Päälaskenta!G$24)/(2*Päälaskenta!E$20))))</f>
        <v>1.073</v>
      </c>
      <c r="G1401" s="57">
        <f>IF(F1401&gt;Päälaskenta!D$24,(2*SQRT((POWER(Päälaskenta!D$24,2))+POWER(Päälaskenta!E$24*Päälaskenta!D$24,2))+Päälaskenta!C$24)+(2*SQRT((POWER((F1401-Päälaskenta!D$24),2))+POWER(Päälaskenta!E$20*(F1401-Päälaskenta!D$24),2))+Päälaskenta!C$20),(2*SQRT((POWER(F1401,2))+POWER(Päälaskenta!E$24*F1401,2))+Päälaskenta!C$24))</f>
        <v>9.32</v>
      </c>
      <c r="H1401" s="57">
        <f t="shared" si="338"/>
        <v>0.45</v>
      </c>
      <c r="I1401" s="62">
        <f t="shared" si="339"/>
        <v>1.1334E-2</v>
      </c>
      <c r="J1401" s="8">
        <f>IF(F1401&lt;Päälaskenta!$D$24,0,Kaksitasouoma_matriisi!F1401-Päälaskenta!$D$24)</f>
        <v>0.373</v>
      </c>
      <c r="L1401" s="8">
        <f>IF(F1401&gt;Päälaskenta!D$24,F1401-Päälaskenta!D$24,0)</f>
        <v>0.373</v>
      </c>
      <c r="M1401" s="8">
        <f>IF(F1401&gt;Päälaskenta!D$24,(Päälaskenta!C$20+(Päälaskenta!E$20*(Kaksitasouoma_matriisi!F1401-Päälaskenta!D$24)))*(Kaksitasouoma_matriisi!F1401-Päälaskenta!D$24),0)</f>
        <v>2.0736935000000001</v>
      </c>
      <c r="N1401" s="8">
        <f>IF(F1401&gt;Päälaskenta!D$24,(2*SQRT((POWER((F1401-Päälaskenta!D$24),2))+POWER(Päälaskenta!E$20*(F1401-Päälaskenta!D$24),2))+Päälaskenta!C$20),0)</f>
        <v>6.3448706257480696</v>
      </c>
      <c r="O1401" s="8">
        <f t="shared" si="345"/>
        <v>0.326829910697432</v>
      </c>
      <c r="P1401" s="8">
        <f>IF(Päälaskenta!$C$29,IF(L1401&gt;Päälaskenta!$F$28,Kaksitasouoma_matriisi!AQ1401,Kaksitasouoma_matriisi!AR1401),Päälaskenta!$F$20)</f>
        <v>0.12</v>
      </c>
      <c r="Q1401" s="8">
        <f t="shared" si="346"/>
        <v>8.1993202697484602</v>
      </c>
      <c r="R1401" s="8">
        <f t="shared" si="340"/>
        <v>0.64707567557592005</v>
      </c>
      <c r="S1401" s="8">
        <f t="shared" si="347"/>
        <v>0.31204017159523301</v>
      </c>
      <c r="U1401" s="93">
        <f>IF(F1401&gt;Päälaskenta!D$24,Päälaskenta!H$24+L1401*Päälaskenta!G$24,F1401*Päälaskenta!C$24 + F1401*F1401*Päälaskenta!E$24)</f>
        <v>2.0851999999999999</v>
      </c>
      <c r="V1401" s="8">
        <f>IF(F1401&gt;Päälaskenta!D$24,2*SQRT(POWER(Päälaskenta!D$24,2)+POWER(Päälaskenta!E$24*Päälaskenta!D$24,2))+Päälaskenta!C$24,(2*SQRT((POWER(F1401,2))+POWER(Päälaskenta!E$24*F1401,2))+Päälaskenta!C$24))</f>
        <v>2.9798989873223301</v>
      </c>
      <c r="W1401" s="8">
        <f t="shared" si="348"/>
        <v>0.69975526313853798</v>
      </c>
      <c r="X1401" s="8">
        <f>Päälaskenta!F$24</f>
        <v>7.0000000000000007E-2</v>
      </c>
      <c r="Y1401" s="8">
        <f t="shared" si="349"/>
        <v>23.4790466478875</v>
      </c>
      <c r="Z1401" s="8">
        <f t="shared" si="341"/>
        <v>1.8529243244240801</v>
      </c>
      <c r="AA1401" s="8">
        <f t="shared" si="350"/>
        <v>0.888607483418416</v>
      </c>
      <c r="AC1401" s="8">
        <f t="shared" si="342"/>
        <v>0.10402159457566899</v>
      </c>
      <c r="AE1401" s="8">
        <v>1399</v>
      </c>
      <c r="AF1401" s="8">
        <f t="shared" si="352"/>
        <v>31.678366917636001</v>
      </c>
      <c r="AG1401" s="8">
        <f t="shared" si="343"/>
        <v>6.2280838055143702E-3</v>
      </c>
      <c r="AJ1401" s="132">
        <f>IF(Päälaskenta!$F$28&lt;Kaksitasouoma_matriisi!L1401,Päälaskenta!$C$20*Päälaskenta!$F$28,Päälaskenta!$C$20*Kaksitasouoma_matriisi!L1401)</f>
        <v>1.865</v>
      </c>
      <c r="AK1401" s="134">
        <f>SQRT(Päälaskenta!$D$20^2+(Päälaskenta!$D$20/(1/Päälaskenta!$E$20))^2)</f>
        <v>1.8029999999999999</v>
      </c>
      <c r="AL1401" s="134">
        <f>IF(Päälaskenta!$F$28&lt;Kaksitasouoma_matriisi!L1401,AK1401*Päälaskenta!$F$28*COS(ATAN(1/Päälaskenta!$E$20)),AK1401*Kaksitasouoma_matriisi!L1401*COS(ATAN(1/Päälaskenta!$E$20)))</f>
        <v>0.56000000000000005</v>
      </c>
      <c r="AM1401" s="134"/>
      <c r="AN1401" s="134">
        <f t="shared" si="351"/>
        <v>2.4249999999999998</v>
      </c>
      <c r="AO1401" s="8">
        <f t="shared" si="344"/>
        <v>0.58297473375483799</v>
      </c>
      <c r="AP1401" s="134">
        <f>Refererenssiarvoja!$B$16*H1401^(1/6)/(Refererenssiarvoja!$B$15^0.5)*(Päälaskenta!$G$28/2)^0.5*(1-AO1401)^(-1.5)</f>
        <v>0.16400000000000001</v>
      </c>
      <c r="AQ1401" s="8">
        <f>Refererenssiarvoja!$B$16*Kaksitasouoma_matriisi!O1401^(1/6)/(SQRT((2*Refererenssiarvoja!$B$15)/(Päälaskenta!$F$31*Päälaskenta!$G$31*Päälaskenta!$F$28))+SQRT(Refererenssiarvoja!$B$15)/Refererenssiarvoja!$B$17*LN(Kaksitasouoma_matriisi!L1401/Päälaskenta!$F$28))</f>
        <v>-2.64669611092559</v>
      </c>
      <c r="AR1401" s="8">
        <f>Refererenssiarvoja!$B$16*Kaksitasouoma_matriisi!O1401^(1/6)/(SQRT((2*Refererenssiarvoja!$B$15)/(Päälaskenta!$F$31*Päälaskenta!$G$31*L1401)))</f>
        <v>0.36187497155072601</v>
      </c>
    </row>
    <row r="1402" spans="1:44" x14ac:dyDescent="0.2">
      <c r="A1402" s="8">
        <v>1400</v>
      </c>
      <c r="B1402" s="8">
        <f>IF(Päälaskenta!C$7,Päälaskenta!E$7,Päälaskenta!G$5)</f>
        <v>2.5</v>
      </c>
      <c r="C1402" s="56">
        <v>0.6</v>
      </c>
      <c r="D1402" s="93">
        <f t="shared" si="337"/>
        <v>4.1666999999999996</v>
      </c>
      <c r="E1402" s="8">
        <f>IF(Päälaskenta!$C$26,Kaksitasouoma_matriisi!AP1402,Kaksitasouoma_matriisi!AC1402)</f>
        <v>0.104027770459362</v>
      </c>
      <c r="F1402" s="56">
        <f>IF(D1402&lt;Päälaskenta!H$24,(SQRT(POWER(Päälaskenta!C$24/(2*Päälaskenta!E$24),2)+(D1402/Päälaskenta!E$24))-Päälaskenta!C$24/(2*Päälaskenta!E$24)),IF(D1402=Päälaskenta!H$24,Päälaskenta!D$24,Päälaskenta!D$24+(SQRT(POWER((Päälaskenta!C$20+Päälaskenta!G$24)/(2*Päälaskenta!E$20),2)+((D1402-Päälaskenta!H$24)/Päälaskenta!E$20))-(Päälaskenta!C$20+Päälaskenta!G$24)/(2*Päälaskenta!E$20))))</f>
        <v>1.0740000000000001</v>
      </c>
      <c r="G1402" s="57">
        <f>IF(F1402&gt;Päälaskenta!D$24,(2*SQRT((POWER(Päälaskenta!D$24,2))+POWER(Päälaskenta!E$24*Päälaskenta!D$24,2))+Päälaskenta!C$24)+(2*SQRT((POWER((F1402-Päälaskenta!D$24),2))+POWER(Päälaskenta!E$20*(F1402-Päälaskenta!D$24),2))+Päälaskenta!C$20),(2*SQRT((POWER(F1402,2))+POWER(Päälaskenta!E$24*F1402,2))+Päälaskenta!C$24))</f>
        <v>9.33</v>
      </c>
      <c r="H1402" s="57">
        <f t="shared" si="338"/>
        <v>0.45</v>
      </c>
      <c r="I1402" s="62">
        <f t="shared" si="339"/>
        <v>1.1298000000000001E-2</v>
      </c>
      <c r="J1402" s="8">
        <f>IF(F1402&lt;Päälaskenta!$D$24,0,Kaksitasouoma_matriisi!F1402-Päälaskenta!$D$24)</f>
        <v>0.374</v>
      </c>
      <c r="L1402" s="8">
        <f>IF(F1402&gt;Päälaskenta!D$24,F1402-Päälaskenta!D$24,0)</f>
        <v>0.374</v>
      </c>
      <c r="M1402" s="8">
        <f>IF(F1402&gt;Päälaskenta!D$24,(Päälaskenta!C$20+(Päälaskenta!E$20*(Kaksitasouoma_matriisi!F1402-Päälaskenta!D$24)))*(Kaksitasouoma_matriisi!F1402-Päälaskenta!D$24),0)</f>
        <v>2.0798139999999998</v>
      </c>
      <c r="N1402" s="8">
        <f>IF(F1402&gt;Päälaskenta!D$24,(2*SQRT((POWER((F1402-Päälaskenta!D$24),2))+POWER(Päälaskenta!E$20*(F1402-Päälaskenta!D$24),2))+Päälaskenta!C$20),0)</f>
        <v>6.3484761770235298</v>
      </c>
      <c r="O1402" s="8">
        <f t="shared" si="345"/>
        <v>0.32760838065790998</v>
      </c>
      <c r="P1402" s="8">
        <f>IF(Päälaskenta!$C$29,IF(L1402&gt;Päälaskenta!$F$28,Kaksitasouoma_matriisi!AQ1402,Kaksitasouoma_matriisi!AR1402),Päälaskenta!$F$20)</f>
        <v>0.12</v>
      </c>
      <c r="Q1402" s="8">
        <f t="shared" si="346"/>
        <v>8.2365736582667797</v>
      </c>
      <c r="R1402" s="8">
        <f t="shared" si="340"/>
        <v>0.64833108397100803</v>
      </c>
      <c r="S1402" s="8">
        <f t="shared" si="347"/>
        <v>0.31172551197895998</v>
      </c>
      <c r="U1402" s="93">
        <f>IF(F1402&gt;Päälaskenta!D$24,Päälaskenta!H$24+L1402*Päälaskenta!G$24,F1402*Päälaskenta!C$24 + F1402*F1402*Päälaskenta!E$24)</f>
        <v>2.0876000000000001</v>
      </c>
      <c r="V1402" s="8">
        <f>IF(F1402&gt;Päälaskenta!D$24,2*SQRT(POWER(Päälaskenta!D$24,2)+POWER(Päälaskenta!E$24*Päälaskenta!D$24,2))+Päälaskenta!C$24,(2*SQRT((POWER(F1402,2))+POWER(Päälaskenta!E$24*F1402,2))+Päälaskenta!C$24))</f>
        <v>2.9798989873223301</v>
      </c>
      <c r="W1402" s="8">
        <f t="shared" si="348"/>
        <v>0.70056065956647395</v>
      </c>
      <c r="X1402" s="8">
        <f>Päälaskenta!F$24</f>
        <v>7.0000000000000007E-2</v>
      </c>
      <c r="Y1402" s="8">
        <f t="shared" si="349"/>
        <v>23.524103339579799</v>
      </c>
      <c r="Z1402" s="8">
        <f t="shared" si="341"/>
        <v>1.8516689160289901</v>
      </c>
      <c r="AA1402" s="8">
        <f t="shared" si="350"/>
        <v>0.88698453536548705</v>
      </c>
      <c r="AC1402" s="8">
        <f t="shared" si="342"/>
        <v>0.104027770459362</v>
      </c>
      <c r="AE1402" s="8">
        <v>1400</v>
      </c>
      <c r="AF1402" s="8">
        <f t="shared" si="352"/>
        <v>31.760676997846598</v>
      </c>
      <c r="AG1402" s="8">
        <f t="shared" si="343"/>
        <v>6.1958445800361396E-3</v>
      </c>
      <c r="AJ1402" s="132">
        <f>IF(Päälaskenta!$F$28&lt;Kaksitasouoma_matriisi!L1402,Päälaskenta!$C$20*Päälaskenta!$F$28,Päälaskenta!$C$20*Kaksitasouoma_matriisi!L1402)</f>
        <v>1.87</v>
      </c>
      <c r="AK1402" s="134">
        <f>SQRT(Päälaskenta!$D$20^2+(Päälaskenta!$D$20/(1/Päälaskenta!$E$20))^2)</f>
        <v>1.8029999999999999</v>
      </c>
      <c r="AL1402" s="134">
        <f>IF(Päälaskenta!$F$28&lt;Kaksitasouoma_matriisi!L1402,AK1402*Päälaskenta!$F$28*COS(ATAN(1/Päälaskenta!$E$20)),AK1402*Kaksitasouoma_matriisi!L1402*COS(ATAN(1/Päälaskenta!$E$20)))</f>
        <v>0.56100000000000005</v>
      </c>
      <c r="AM1402" s="134"/>
      <c r="AN1402" s="134">
        <f t="shared" si="351"/>
        <v>2.431</v>
      </c>
      <c r="AO1402" s="8">
        <f t="shared" si="344"/>
        <v>0.58343533251734003</v>
      </c>
      <c r="AP1402" s="134">
        <f>Refererenssiarvoja!$B$16*H1402^(1/6)/(Refererenssiarvoja!$B$15^0.5)*(Päälaskenta!$G$28/2)^0.5*(1-AO1402)^(-1.5)</f>
        <v>0.16400000000000001</v>
      </c>
      <c r="AQ1402" s="8">
        <f>Refererenssiarvoja!$B$16*Kaksitasouoma_matriisi!O1402^(1/6)/(SQRT((2*Refererenssiarvoja!$B$15)/(Päälaskenta!$F$31*Päälaskenta!$G$31*Päälaskenta!$F$28))+SQRT(Refererenssiarvoja!$B$15)/Refererenssiarvoja!$B$17*LN(Kaksitasouoma_matriisi!L1402/Päälaskenta!$F$28))</f>
        <v>-2.8374433444858602</v>
      </c>
      <c r="AR1402" s="8">
        <f>Refererenssiarvoja!$B$16*Kaksitasouoma_matriisi!O1402^(1/6)/(SQRT((2*Refererenssiarvoja!$B$15)/(Päälaskenta!$F$31*Päälaskenta!$G$31*L1402)))</f>
        <v>0.362503441026166</v>
      </c>
    </row>
    <row r="1403" spans="1:44" x14ac:dyDescent="0.2">
      <c r="A1403" s="8">
        <v>1401</v>
      </c>
      <c r="B1403" s="8">
        <f>IF(Päälaskenta!C$7,Päälaskenta!E$7,Päälaskenta!G$5)</f>
        <v>2.5</v>
      </c>
      <c r="C1403" s="56">
        <v>0.59899999999999998</v>
      </c>
      <c r="D1403" s="93">
        <f t="shared" si="337"/>
        <v>4.1736000000000004</v>
      </c>
      <c r="E1403" s="8">
        <f>IF(Päälaskenta!$C$26,Kaksitasouoma_matriisi!AP1403,Kaksitasouoma_matriisi!AC1403)</f>
        <v>0.104033941570764</v>
      </c>
      <c r="F1403" s="56">
        <f>IF(D1403&lt;Päälaskenta!H$24,(SQRT(POWER(Päälaskenta!C$24/(2*Päälaskenta!E$24),2)+(D1403/Päälaskenta!E$24))-Päälaskenta!C$24/(2*Päälaskenta!E$24)),IF(D1403=Päälaskenta!H$24,Päälaskenta!D$24,Päälaskenta!D$24+(SQRT(POWER((Päälaskenta!C$20+Päälaskenta!G$24)/(2*Päälaskenta!E$20),2)+((D1403-Päälaskenta!H$24)/Päälaskenta!E$20))-(Päälaskenta!C$20+Päälaskenta!G$24)/(2*Päälaskenta!E$20))))</f>
        <v>1.075</v>
      </c>
      <c r="G1403" s="57">
        <f>IF(F1403&gt;Päälaskenta!D$24,(2*SQRT((POWER(Päälaskenta!D$24,2))+POWER(Päälaskenta!E$24*Päälaskenta!D$24,2))+Päälaskenta!C$24)+(2*SQRT((POWER((F1403-Päälaskenta!D$24),2))+POWER(Päälaskenta!E$20*(F1403-Päälaskenta!D$24),2))+Päälaskenta!C$20),(2*SQRT((POWER(F1403,2))+POWER(Päälaskenta!E$24*F1403,2))+Päälaskenta!C$24))</f>
        <v>9.33</v>
      </c>
      <c r="H1403" s="57">
        <f t="shared" si="338"/>
        <v>0.45</v>
      </c>
      <c r="I1403" s="62">
        <f t="shared" si="339"/>
        <v>1.1261E-2</v>
      </c>
      <c r="J1403" s="8">
        <f>IF(F1403&lt;Päälaskenta!$D$24,0,Kaksitasouoma_matriisi!F1403-Päälaskenta!$D$24)</f>
        <v>0.375</v>
      </c>
      <c r="L1403" s="8">
        <f>IF(F1403&gt;Päälaskenta!D$24,F1403-Päälaskenta!D$24,0)</f>
        <v>0.375</v>
      </c>
      <c r="M1403" s="8">
        <f>IF(F1403&gt;Päälaskenta!D$24,(Päälaskenta!C$20+(Päälaskenta!E$20*(Kaksitasouoma_matriisi!F1403-Päälaskenta!D$24)))*(Kaksitasouoma_matriisi!F1403-Päälaskenta!D$24),0)</f>
        <v>2.0859375</v>
      </c>
      <c r="N1403" s="8">
        <f>IF(F1403&gt;Päälaskenta!D$24,(2*SQRT((POWER((F1403-Päälaskenta!D$24),2))+POWER(Päälaskenta!E$20*(F1403-Päälaskenta!D$24),2))+Päälaskenta!C$20),0)</f>
        <v>6.3520817282989999</v>
      </c>
      <c r="O1403" s="8">
        <f t="shared" si="345"/>
        <v>0.32838643915851901</v>
      </c>
      <c r="P1403" s="8">
        <f>IF(Päälaskenta!$C$29,IF(L1403&gt;Päälaskenta!$F$28,Kaksitasouoma_matriisi!AQ1403,Kaksitasouoma_matriisi!AR1403),Päälaskenta!$F$20)</f>
        <v>0.12</v>
      </c>
      <c r="Q1403" s="8">
        <f t="shared" si="346"/>
        <v>8.2738984953837704</v>
      </c>
      <c r="R1403" s="8">
        <f t="shared" si="340"/>
        <v>0.64958344942263302</v>
      </c>
      <c r="S1403" s="8">
        <f t="shared" si="347"/>
        <v>0.31141079223257301</v>
      </c>
      <c r="U1403" s="93">
        <f>IF(F1403&gt;Päälaskenta!D$24,Päälaskenta!H$24+L1403*Päälaskenta!G$24,F1403*Päälaskenta!C$24 + F1403*F1403*Päälaskenta!E$24)</f>
        <v>2.09</v>
      </c>
      <c r="V1403" s="8">
        <f>IF(F1403&gt;Päälaskenta!D$24,2*SQRT(POWER(Päälaskenta!D$24,2)+POWER(Päälaskenta!E$24*Päälaskenta!D$24,2))+Päälaskenta!C$24,(2*SQRT((POWER(F1403,2))+POWER(Päälaskenta!E$24*F1403,2))+Päälaskenta!C$24))</f>
        <v>2.9798989873223301</v>
      </c>
      <c r="W1403" s="8">
        <f t="shared" si="348"/>
        <v>0.70136605599441004</v>
      </c>
      <c r="X1403" s="8">
        <f>Päälaskenta!F$24</f>
        <v>7.0000000000000007E-2</v>
      </c>
      <c r="Y1403" s="8">
        <f t="shared" si="349"/>
        <v>23.569194577330101</v>
      </c>
      <c r="Z1403" s="8">
        <f t="shared" si="341"/>
        <v>1.85041655057737</v>
      </c>
      <c r="AA1403" s="8">
        <f t="shared" si="350"/>
        <v>0.88536677061118196</v>
      </c>
      <c r="AC1403" s="8">
        <f t="shared" si="342"/>
        <v>0.104033941570764</v>
      </c>
      <c r="AE1403" s="8">
        <v>1401</v>
      </c>
      <c r="AF1403" s="8">
        <f t="shared" si="352"/>
        <v>31.843093072713899</v>
      </c>
      <c r="AG1403" s="8">
        <f t="shared" si="343"/>
        <v>6.1638139996038803E-3</v>
      </c>
      <c r="AJ1403" s="132">
        <f>IF(Päälaskenta!$F$28&lt;Kaksitasouoma_matriisi!L1403,Päälaskenta!$C$20*Päälaskenta!$F$28,Päälaskenta!$C$20*Kaksitasouoma_matriisi!L1403)</f>
        <v>1.875</v>
      </c>
      <c r="AK1403" s="134">
        <f>SQRT(Päälaskenta!$D$20^2+(Päälaskenta!$D$20/(1/Päälaskenta!$E$20))^2)</f>
        <v>1.8029999999999999</v>
      </c>
      <c r="AL1403" s="134">
        <f>IF(Päälaskenta!$F$28&lt;Kaksitasouoma_matriisi!L1403,AK1403*Päälaskenta!$F$28*COS(ATAN(1/Päälaskenta!$E$20)),AK1403*Kaksitasouoma_matriisi!L1403*COS(ATAN(1/Päälaskenta!$E$20)))</f>
        <v>0.56299999999999994</v>
      </c>
      <c r="AM1403" s="134"/>
      <c r="AN1403" s="134">
        <f t="shared" si="351"/>
        <v>2.4380000000000002</v>
      </c>
      <c r="AO1403" s="8">
        <f t="shared" si="344"/>
        <v>0.58414797776499905</v>
      </c>
      <c r="AP1403" s="134">
        <f>Refererenssiarvoja!$B$16*H1403^(1/6)/(Refererenssiarvoja!$B$15^0.5)*(Päälaskenta!$G$28/2)^0.5*(1-AO1403)^(-1.5)</f>
        <v>0.16500000000000001</v>
      </c>
      <c r="AQ1403" s="8">
        <f>Refererenssiarvoja!$B$16*Kaksitasouoma_matriisi!O1403^(1/6)/(SQRT((2*Refererenssiarvoja!$B$15)/(Päälaskenta!$F$31*Päälaskenta!$G$31*Päälaskenta!$F$28))+SQRT(Refererenssiarvoja!$B$15)/Refererenssiarvoja!$B$17*LN(Kaksitasouoma_matriisi!L1403/Päälaskenta!$F$28))</f>
        <v>-3.0569990609415201</v>
      </c>
      <c r="AR1403" s="8">
        <f>Refererenssiarvoja!$B$16*Kaksitasouoma_matriisi!O1403^(1/6)/(SQRT((2*Refererenssiarvoja!$B$15)/(Päälaskenta!$F$31*Päälaskenta!$G$31*L1403)))</f>
        <v>0.36313128634513098</v>
      </c>
    </row>
    <row r="1404" spans="1:44" x14ac:dyDescent="0.2">
      <c r="A1404" s="8">
        <v>1402</v>
      </c>
      <c r="B1404" s="8">
        <f>IF(Päälaskenta!C$7,Päälaskenta!E$7,Päälaskenta!G$5)</f>
        <v>2.5</v>
      </c>
      <c r="C1404" s="56">
        <v>0.59799999999999998</v>
      </c>
      <c r="D1404" s="93">
        <f t="shared" si="337"/>
        <v>4.1806000000000001</v>
      </c>
      <c r="E1404" s="8">
        <f>IF(Päälaskenta!$C$26,Kaksitasouoma_matriisi!AP1404,Kaksitasouoma_matriisi!AC1404)</f>
        <v>0.104040107915403</v>
      </c>
      <c r="F1404" s="56">
        <f>IF(D1404&lt;Päälaskenta!H$24,(SQRT(POWER(Päälaskenta!C$24/(2*Päälaskenta!E$24),2)+(D1404/Päälaskenta!E$24))-Päälaskenta!C$24/(2*Päälaskenta!E$24)),IF(D1404=Päälaskenta!H$24,Päälaskenta!D$24,Päälaskenta!D$24+(SQRT(POWER((Päälaskenta!C$20+Päälaskenta!G$24)/(2*Päälaskenta!E$20),2)+((D1404-Päälaskenta!H$24)/Päälaskenta!E$20))-(Päälaskenta!C$20+Päälaskenta!G$24)/(2*Päälaskenta!E$20))))</f>
        <v>1.0760000000000001</v>
      </c>
      <c r="G1404" s="57">
        <f>IF(F1404&gt;Päälaskenta!D$24,(2*SQRT((POWER(Päälaskenta!D$24,2))+POWER(Päälaskenta!E$24*Päälaskenta!D$24,2))+Päälaskenta!C$24)+(2*SQRT((POWER((F1404-Päälaskenta!D$24),2))+POWER(Päälaskenta!E$20*(F1404-Päälaskenta!D$24),2))+Päälaskenta!C$20),(2*SQRT((POWER(F1404,2))+POWER(Päälaskenta!E$24*F1404,2))+Päälaskenta!C$24))</f>
        <v>9.34</v>
      </c>
      <c r="H1404" s="57">
        <f t="shared" si="338"/>
        <v>0.45</v>
      </c>
      <c r="I1404" s="62">
        <f t="shared" si="339"/>
        <v>1.1225000000000001E-2</v>
      </c>
      <c r="J1404" s="8">
        <f>IF(F1404&lt;Päälaskenta!$D$24,0,Kaksitasouoma_matriisi!F1404-Päälaskenta!$D$24)</f>
        <v>0.376</v>
      </c>
      <c r="L1404" s="8">
        <f>IF(F1404&gt;Päälaskenta!D$24,F1404-Päälaskenta!D$24,0)</f>
        <v>0.376</v>
      </c>
      <c r="M1404" s="8">
        <f>IF(F1404&gt;Päälaskenta!D$24,(Päälaskenta!C$20+(Päälaskenta!E$20*(Kaksitasouoma_matriisi!F1404-Päälaskenta!D$24)))*(Kaksitasouoma_matriisi!F1404-Päälaskenta!D$24),0)</f>
        <v>2.0920640000000001</v>
      </c>
      <c r="N1404" s="8">
        <f>IF(F1404&gt;Päälaskenta!D$24,(2*SQRT((POWER((F1404-Päälaskenta!D$24),2))+POWER(Päälaskenta!E$20*(F1404-Päälaskenta!D$24),2))+Päälaskenta!C$20),0)</f>
        <v>6.3556872795744601</v>
      </c>
      <c r="O1404" s="8">
        <f t="shared" si="345"/>
        <v>0.32916408689951698</v>
      </c>
      <c r="P1404" s="8">
        <f>IF(Päälaskenta!$C$29,IF(L1404&gt;Päälaskenta!$F$28,Kaksitasouoma_matriisi!AQ1404,Kaksitasouoma_matriisi!AR1404),Päälaskenta!$F$20)</f>
        <v>0.12</v>
      </c>
      <c r="Q1404" s="8">
        <f t="shared" si="346"/>
        <v>8.3112947463878104</v>
      </c>
      <c r="R1404" s="8">
        <f t="shared" si="340"/>
        <v>0.65083278128228605</v>
      </c>
      <c r="S1404" s="8">
        <f t="shared" si="347"/>
        <v>0.31109601870797698</v>
      </c>
      <c r="U1404" s="93">
        <f>IF(F1404&gt;Päälaskenta!D$24,Päälaskenta!H$24+L1404*Päälaskenta!G$24,F1404*Päälaskenta!C$24 + F1404*F1404*Päälaskenta!E$24)</f>
        <v>2.0924</v>
      </c>
      <c r="V1404" s="8">
        <f>IF(F1404&gt;Päälaskenta!D$24,2*SQRT(POWER(Päälaskenta!D$24,2)+POWER(Päälaskenta!E$24*Päälaskenta!D$24,2))+Päälaskenta!C$24,(2*SQRT((POWER(F1404,2))+POWER(Päälaskenta!E$24*F1404,2))+Päälaskenta!C$24))</f>
        <v>2.9798989873223301</v>
      </c>
      <c r="W1404" s="8">
        <f t="shared" si="348"/>
        <v>0.70217145242234602</v>
      </c>
      <c r="X1404" s="8">
        <f>Päälaskenta!F$24</f>
        <v>7.0000000000000007E-2</v>
      </c>
      <c r="Y1404" s="8">
        <f t="shared" si="349"/>
        <v>23.614320347909899</v>
      </c>
      <c r="Z1404" s="8">
        <f t="shared" si="341"/>
        <v>1.8491672187177099</v>
      </c>
      <c r="AA1404" s="8">
        <f t="shared" si="350"/>
        <v>0.88375416685036801</v>
      </c>
      <c r="AC1404" s="8">
        <f t="shared" si="342"/>
        <v>0.104040107915403</v>
      </c>
      <c r="AE1404" s="8">
        <v>1402</v>
      </c>
      <c r="AF1404" s="8">
        <f t="shared" si="352"/>
        <v>31.925615094297701</v>
      </c>
      <c r="AG1404" s="8">
        <f t="shared" si="343"/>
        <v>6.1319904619751304E-3</v>
      </c>
      <c r="AJ1404" s="132">
        <f>IF(Päälaskenta!$F$28&lt;Kaksitasouoma_matriisi!L1404,Päälaskenta!$C$20*Päälaskenta!$F$28,Päälaskenta!$C$20*Kaksitasouoma_matriisi!L1404)</f>
        <v>1.88</v>
      </c>
      <c r="AK1404" s="134">
        <f>SQRT(Päälaskenta!$D$20^2+(Päälaskenta!$D$20/(1/Päälaskenta!$E$20))^2)</f>
        <v>1.8029999999999999</v>
      </c>
      <c r="AL1404" s="134">
        <f>IF(Päälaskenta!$F$28&lt;Kaksitasouoma_matriisi!L1404,AK1404*Päälaskenta!$F$28*COS(ATAN(1/Päälaskenta!$E$20)),AK1404*Kaksitasouoma_matriisi!L1404*COS(ATAN(1/Päälaskenta!$E$20)))</f>
        <v>0.56399999999999995</v>
      </c>
      <c r="AM1404" s="134"/>
      <c r="AN1404" s="134">
        <f t="shared" si="351"/>
        <v>2.444</v>
      </c>
      <c r="AO1404" s="8">
        <f t="shared" si="344"/>
        <v>0.58460508061043903</v>
      </c>
      <c r="AP1404" s="134">
        <f>Refererenssiarvoja!$B$16*H1404^(1/6)/(Refererenssiarvoja!$B$15^0.5)*(Päälaskenta!$G$28/2)^0.5*(1-AO1404)^(-1.5)</f>
        <v>0.16500000000000001</v>
      </c>
      <c r="AQ1404" s="8">
        <f>Refererenssiarvoja!$B$16*Kaksitasouoma_matriisi!O1404^(1/6)/(SQRT((2*Refererenssiarvoja!$B$15)/(Päälaskenta!$F$31*Päälaskenta!$G$31*Päälaskenta!$F$28))+SQRT(Refererenssiarvoja!$B$15)/Refererenssiarvoja!$B$17*LN(Kaksitasouoma_matriisi!L1404/Päälaskenta!$F$28))</f>
        <v>-3.31242368919699</v>
      </c>
      <c r="AR1404" s="8">
        <f>Refererenssiarvoja!$B$16*Kaksitasouoma_matriisi!O1404^(1/6)/(SQRT((2*Refererenssiarvoja!$B$15)/(Päälaskenta!$F$31*Päälaskenta!$G$31*L1404)))</f>
        <v>0.36375850970337598</v>
      </c>
    </row>
    <row r="1405" spans="1:44" x14ac:dyDescent="0.2">
      <c r="A1405" s="8">
        <v>1403</v>
      </c>
      <c r="B1405" s="8">
        <f>IF(Päälaskenta!C$7,Päälaskenta!E$7,Päälaskenta!G$5)</f>
        <v>2.5</v>
      </c>
      <c r="C1405" s="56">
        <v>0.59699999999999998</v>
      </c>
      <c r="D1405" s="93">
        <f t="shared" si="337"/>
        <v>4.1875999999999998</v>
      </c>
      <c r="E1405" s="8">
        <f>IF(Päälaskenta!$C$26,Kaksitasouoma_matriisi!AP1405,Kaksitasouoma_matriisi!AC1405)</f>
        <v>0.104040107915403</v>
      </c>
      <c r="F1405" s="56">
        <f>IF(D1405&lt;Päälaskenta!H$24,(SQRT(POWER(Päälaskenta!C$24/(2*Päälaskenta!E$24),2)+(D1405/Päälaskenta!E$24))-Päälaskenta!C$24/(2*Päälaskenta!E$24)),IF(D1405=Päälaskenta!H$24,Päälaskenta!D$24,Päälaskenta!D$24+(SQRT(POWER((Päälaskenta!C$20+Päälaskenta!G$24)/(2*Päälaskenta!E$20),2)+((D1405-Päälaskenta!H$24)/Päälaskenta!E$20))-(Päälaskenta!C$20+Päälaskenta!G$24)/(2*Päälaskenta!E$20))))</f>
        <v>1.0760000000000001</v>
      </c>
      <c r="G1405" s="57">
        <f>IF(F1405&gt;Päälaskenta!D$24,(2*SQRT((POWER(Päälaskenta!D$24,2))+POWER(Päälaskenta!E$24*Päälaskenta!D$24,2))+Päälaskenta!C$24)+(2*SQRT((POWER((F1405-Päälaskenta!D$24),2))+POWER(Päälaskenta!E$20*(F1405-Päälaskenta!D$24),2))+Päälaskenta!C$20),(2*SQRT((POWER(F1405,2))+POWER(Päälaskenta!E$24*F1405,2))+Päälaskenta!C$24))</f>
        <v>9.34</v>
      </c>
      <c r="H1405" s="57">
        <f t="shared" si="338"/>
        <v>0.45</v>
      </c>
      <c r="I1405" s="62">
        <f t="shared" si="339"/>
        <v>1.1188E-2</v>
      </c>
      <c r="J1405" s="8">
        <f>IF(F1405&lt;Päälaskenta!$D$24,0,Kaksitasouoma_matriisi!F1405-Päälaskenta!$D$24)</f>
        <v>0.376</v>
      </c>
      <c r="L1405" s="8">
        <f>IF(F1405&gt;Päälaskenta!D$24,F1405-Päälaskenta!D$24,0)</f>
        <v>0.376</v>
      </c>
      <c r="M1405" s="8">
        <f>IF(F1405&gt;Päälaskenta!D$24,(Päälaskenta!C$20+(Päälaskenta!E$20*(Kaksitasouoma_matriisi!F1405-Päälaskenta!D$24)))*(Kaksitasouoma_matriisi!F1405-Päälaskenta!D$24),0)</f>
        <v>2.0920640000000001</v>
      </c>
      <c r="N1405" s="8">
        <f>IF(F1405&gt;Päälaskenta!D$24,(2*SQRT((POWER((F1405-Päälaskenta!D$24),2))+POWER(Päälaskenta!E$20*(F1405-Päälaskenta!D$24),2))+Päälaskenta!C$20),0)</f>
        <v>6.3556872795744601</v>
      </c>
      <c r="O1405" s="8">
        <f t="shared" si="345"/>
        <v>0.32916408689951698</v>
      </c>
      <c r="P1405" s="8">
        <f>IF(Päälaskenta!$C$29,IF(L1405&gt;Päälaskenta!$F$28,Kaksitasouoma_matriisi!AQ1405,Kaksitasouoma_matriisi!AR1405),Päälaskenta!$F$20)</f>
        <v>0.12</v>
      </c>
      <c r="Q1405" s="8">
        <f t="shared" si="346"/>
        <v>8.3112947463878104</v>
      </c>
      <c r="R1405" s="8">
        <f t="shared" si="340"/>
        <v>0.65083278128228605</v>
      </c>
      <c r="S1405" s="8">
        <f t="shared" si="347"/>
        <v>0.31109601870797698</v>
      </c>
      <c r="U1405" s="93">
        <f>IF(F1405&gt;Päälaskenta!D$24,Päälaskenta!H$24+L1405*Päälaskenta!G$24,F1405*Päälaskenta!C$24 + F1405*F1405*Päälaskenta!E$24)</f>
        <v>2.0924</v>
      </c>
      <c r="V1405" s="8">
        <f>IF(F1405&gt;Päälaskenta!D$24,2*SQRT(POWER(Päälaskenta!D$24,2)+POWER(Päälaskenta!E$24*Päälaskenta!D$24,2))+Päälaskenta!C$24,(2*SQRT((POWER(F1405,2))+POWER(Päälaskenta!E$24*F1405,2))+Päälaskenta!C$24))</f>
        <v>2.9798989873223301</v>
      </c>
      <c r="W1405" s="8">
        <f t="shared" si="348"/>
        <v>0.70217145242234602</v>
      </c>
      <c r="X1405" s="8">
        <f>Päälaskenta!F$24</f>
        <v>7.0000000000000007E-2</v>
      </c>
      <c r="Y1405" s="8">
        <f t="shared" si="349"/>
        <v>23.614320347909899</v>
      </c>
      <c r="Z1405" s="8">
        <f t="shared" si="341"/>
        <v>1.8491672187177099</v>
      </c>
      <c r="AA1405" s="8">
        <f t="shared" si="350"/>
        <v>0.88375416685036801</v>
      </c>
      <c r="AC1405" s="8">
        <f t="shared" si="342"/>
        <v>0.104040107915403</v>
      </c>
      <c r="AE1405" s="8">
        <v>1403</v>
      </c>
      <c r="AF1405" s="8">
        <f t="shared" si="352"/>
        <v>31.925615094297701</v>
      </c>
      <c r="AG1405" s="8">
        <f t="shared" si="343"/>
        <v>6.1319904619751304E-3</v>
      </c>
      <c r="AJ1405" s="132">
        <f>IF(Päälaskenta!$F$28&lt;Kaksitasouoma_matriisi!L1405,Päälaskenta!$C$20*Päälaskenta!$F$28,Päälaskenta!$C$20*Kaksitasouoma_matriisi!L1405)</f>
        <v>1.88</v>
      </c>
      <c r="AK1405" s="134">
        <f>SQRT(Päälaskenta!$D$20^2+(Päälaskenta!$D$20/(1/Päälaskenta!$E$20))^2)</f>
        <v>1.8029999999999999</v>
      </c>
      <c r="AL1405" s="134">
        <f>IF(Päälaskenta!$F$28&lt;Kaksitasouoma_matriisi!L1405,AK1405*Päälaskenta!$F$28*COS(ATAN(1/Päälaskenta!$E$20)),AK1405*Kaksitasouoma_matriisi!L1405*COS(ATAN(1/Päälaskenta!$E$20)))</f>
        <v>0.56399999999999995</v>
      </c>
      <c r="AM1405" s="134"/>
      <c r="AN1405" s="134">
        <f t="shared" si="351"/>
        <v>2.444</v>
      </c>
      <c r="AO1405" s="8">
        <f t="shared" si="344"/>
        <v>0.58362785366319603</v>
      </c>
      <c r="AP1405" s="134">
        <f>Refererenssiarvoja!$B$16*H1405^(1/6)/(Refererenssiarvoja!$B$15^0.5)*(Päälaskenta!$G$28/2)^0.5*(1-AO1405)^(-1.5)</f>
        <v>0.16400000000000001</v>
      </c>
      <c r="AQ1405" s="8">
        <f>Refererenssiarvoja!$B$16*Kaksitasouoma_matriisi!O1405^(1/6)/(SQRT((2*Refererenssiarvoja!$B$15)/(Päälaskenta!$F$31*Päälaskenta!$G$31*Päälaskenta!$F$28))+SQRT(Refererenssiarvoja!$B$15)/Refererenssiarvoja!$B$17*LN(Kaksitasouoma_matriisi!L1405/Päälaskenta!$F$28))</f>
        <v>-3.31242368919699</v>
      </c>
      <c r="AR1405" s="8">
        <f>Refererenssiarvoja!$B$16*Kaksitasouoma_matriisi!O1405^(1/6)/(SQRT((2*Refererenssiarvoja!$B$15)/(Päälaskenta!$F$31*Päälaskenta!$G$31*L1405)))</f>
        <v>0.36375850970337598</v>
      </c>
    </row>
    <row r="1406" spans="1:44" x14ac:dyDescent="0.2">
      <c r="A1406" s="8">
        <v>1404</v>
      </c>
      <c r="B1406" s="8">
        <f>IF(Päälaskenta!C$7,Päälaskenta!E$7,Päälaskenta!G$5)</f>
        <v>2.5</v>
      </c>
      <c r="C1406" s="56">
        <v>0.59599999999999997</v>
      </c>
      <c r="D1406" s="93">
        <f t="shared" si="337"/>
        <v>4.1946000000000003</v>
      </c>
      <c r="E1406" s="8">
        <f>IF(Päälaskenta!$C$26,Kaksitasouoma_matriisi!AP1406,Kaksitasouoma_matriisi!AC1406)</f>
        <v>0.104046269498802</v>
      </c>
      <c r="F1406" s="56">
        <f>IF(D1406&lt;Päälaskenta!H$24,(SQRT(POWER(Päälaskenta!C$24/(2*Päälaskenta!E$24),2)+(D1406/Päälaskenta!E$24))-Päälaskenta!C$24/(2*Päälaskenta!E$24)),IF(D1406=Päälaskenta!H$24,Päälaskenta!D$24,Päälaskenta!D$24+(SQRT(POWER((Päälaskenta!C$20+Päälaskenta!G$24)/(2*Päälaskenta!E$20),2)+((D1406-Päälaskenta!H$24)/Päälaskenta!E$20))-(Päälaskenta!C$20+Päälaskenta!G$24)/(2*Päälaskenta!E$20))))</f>
        <v>1.077</v>
      </c>
      <c r="G1406" s="57">
        <f>IF(F1406&gt;Päälaskenta!D$24,(2*SQRT((POWER(Päälaskenta!D$24,2))+POWER(Päälaskenta!E$24*Päälaskenta!D$24,2))+Päälaskenta!C$24)+(2*SQRT((POWER((F1406-Päälaskenta!D$24),2))+POWER(Päälaskenta!E$20*(F1406-Päälaskenta!D$24),2))+Päälaskenta!C$20),(2*SQRT((POWER(F1406,2))+POWER(Päälaskenta!E$24*F1406,2))+Päälaskenta!C$24))</f>
        <v>9.34</v>
      </c>
      <c r="H1406" s="57">
        <f t="shared" si="338"/>
        <v>0.45</v>
      </c>
      <c r="I1406" s="62">
        <f t="shared" si="339"/>
        <v>1.1150999999999999E-2</v>
      </c>
      <c r="J1406" s="8">
        <f>IF(F1406&lt;Päälaskenta!$D$24,0,Kaksitasouoma_matriisi!F1406-Päälaskenta!$D$24)</f>
        <v>0.377</v>
      </c>
      <c r="L1406" s="8">
        <f>IF(F1406&gt;Päälaskenta!D$24,F1406-Päälaskenta!D$24,0)</f>
        <v>0.377</v>
      </c>
      <c r="M1406" s="8">
        <f>IF(F1406&gt;Päälaskenta!D$24,(Päälaskenta!C$20+(Päälaskenta!E$20*(Kaksitasouoma_matriisi!F1406-Päälaskenta!D$24)))*(Kaksitasouoma_matriisi!F1406-Päälaskenta!D$24),0)</f>
        <v>2.0981934999999998</v>
      </c>
      <c r="N1406" s="8">
        <f>IF(F1406&gt;Päälaskenta!D$24,(2*SQRT((POWER((F1406-Päälaskenta!D$24),2))+POWER(Päälaskenta!E$20*(F1406-Päälaskenta!D$24),2))+Päälaskenta!C$20),0)</f>
        <v>6.3592928308499204</v>
      </c>
      <c r="O1406" s="8">
        <f t="shared" si="345"/>
        <v>0.32994132457957198</v>
      </c>
      <c r="P1406" s="8">
        <f>IF(Päälaskenta!$C$29,IF(L1406&gt;Päälaskenta!$F$28,Kaksitasouoma_matriisi!AQ1406,Kaksitasouoma_matriisi!AR1406),Päälaskenta!$F$20)</f>
        <v>0.12</v>
      </c>
      <c r="Q1406" s="8">
        <f t="shared" si="346"/>
        <v>8.3487623767755892</v>
      </c>
      <c r="R1406" s="8">
        <f t="shared" si="340"/>
        <v>0.652079088884438</v>
      </c>
      <c r="S1406" s="8">
        <f t="shared" si="347"/>
        <v>0.31078119767525603</v>
      </c>
      <c r="U1406" s="93">
        <f>IF(F1406&gt;Päälaskenta!D$24,Päälaskenta!H$24+L1406*Päälaskenta!G$24,F1406*Päälaskenta!C$24 + F1406*F1406*Päälaskenta!E$24)</f>
        <v>2.0948000000000002</v>
      </c>
      <c r="V1406" s="8">
        <f>IF(F1406&gt;Päälaskenta!D$24,2*SQRT(POWER(Päälaskenta!D$24,2)+POWER(Päälaskenta!E$24*Päälaskenta!D$24,2))+Päälaskenta!C$24,(2*SQRT((POWER(F1406,2))+POWER(Päälaskenta!E$24*F1406,2))+Päälaskenta!C$24))</f>
        <v>2.9798989873223301</v>
      </c>
      <c r="W1406" s="8">
        <f t="shared" si="348"/>
        <v>0.702976848850283</v>
      </c>
      <c r="X1406" s="8">
        <f>Päälaskenta!F$24</f>
        <v>7.0000000000000007E-2</v>
      </c>
      <c r="Y1406" s="8">
        <f t="shared" si="349"/>
        <v>23.659480638111098</v>
      </c>
      <c r="Z1406" s="8">
        <f t="shared" si="341"/>
        <v>1.8479209111155599</v>
      </c>
      <c r="AA1406" s="8">
        <f t="shared" si="350"/>
        <v>0.88214670188827604</v>
      </c>
      <c r="AC1406" s="8">
        <f t="shared" si="342"/>
        <v>0.104046269498802</v>
      </c>
      <c r="AE1406" s="8">
        <v>1404</v>
      </c>
      <c r="AF1406" s="8">
        <f t="shared" si="352"/>
        <v>32.008243014886702</v>
      </c>
      <c r="AG1406" s="8">
        <f t="shared" si="343"/>
        <v>6.10037237894026E-3</v>
      </c>
      <c r="AJ1406" s="132">
        <f>IF(Päälaskenta!$F$28&lt;Kaksitasouoma_matriisi!L1406,Päälaskenta!$C$20*Päälaskenta!$F$28,Päälaskenta!$C$20*Kaksitasouoma_matriisi!L1406)</f>
        <v>1.885</v>
      </c>
      <c r="AK1406" s="134">
        <f>SQRT(Päälaskenta!$D$20^2+(Päälaskenta!$D$20/(1/Päälaskenta!$E$20))^2)</f>
        <v>1.8029999999999999</v>
      </c>
      <c r="AL1406" s="134">
        <f>IF(Päälaskenta!$F$28&lt;Kaksitasouoma_matriisi!L1406,AK1406*Päälaskenta!$F$28*COS(ATAN(1/Päälaskenta!$E$20)),AK1406*Kaksitasouoma_matriisi!L1406*COS(ATAN(1/Päälaskenta!$E$20)))</f>
        <v>0.56599999999999995</v>
      </c>
      <c r="AM1406" s="134"/>
      <c r="AN1406" s="134">
        <f t="shared" si="351"/>
        <v>2.4510000000000001</v>
      </c>
      <c r="AO1406" s="8">
        <f t="shared" si="344"/>
        <v>0.58432270061507696</v>
      </c>
      <c r="AP1406" s="134">
        <f>Refererenssiarvoja!$B$16*H1406^(1/6)/(Refererenssiarvoja!$B$15^0.5)*(Päälaskenta!$G$28/2)^0.5*(1-AO1406)^(-1.5)</f>
        <v>0.16500000000000001</v>
      </c>
      <c r="AQ1406" s="8">
        <f>Refererenssiarvoja!$B$16*Kaksitasouoma_matriisi!O1406^(1/6)/(SQRT((2*Refererenssiarvoja!$B$15)/(Päälaskenta!$F$31*Päälaskenta!$G$31*Päälaskenta!$F$28))+SQRT(Refererenssiarvoja!$B$15)/Refererenssiarvoja!$B$17*LN(Kaksitasouoma_matriisi!L1406/Päälaskenta!$F$28))</f>
        <v>-3.6132900769759502</v>
      </c>
      <c r="AR1406" s="8">
        <f>Refererenssiarvoja!$B$16*Kaksitasouoma_matriisi!O1406^(1/6)/(SQRT((2*Refererenssiarvoja!$B$15)/(Päälaskenta!$F$31*Päälaskenta!$G$31*L1406)))</f>
        <v>0.36438511328329098</v>
      </c>
    </row>
    <row r="1407" spans="1:44" x14ac:dyDescent="0.2">
      <c r="A1407" s="8">
        <v>1405</v>
      </c>
      <c r="B1407" s="8">
        <f>IF(Päälaskenta!C$7,Päälaskenta!E$7,Päälaskenta!G$5)</f>
        <v>2.5</v>
      </c>
      <c r="C1407" s="56">
        <v>0.59499999999999997</v>
      </c>
      <c r="D1407" s="93">
        <f t="shared" si="337"/>
        <v>4.2016999999999998</v>
      </c>
      <c r="E1407" s="8">
        <f>IF(Päälaskenta!$C$26,Kaksitasouoma_matriisi!AP1407,Kaksitasouoma_matriisi!AC1407)</f>
        <v>0.10405242632647101</v>
      </c>
      <c r="F1407" s="56">
        <f>IF(D1407&lt;Päälaskenta!H$24,(SQRT(POWER(Päälaskenta!C$24/(2*Päälaskenta!E$24),2)+(D1407/Päälaskenta!E$24))-Päälaskenta!C$24/(2*Päälaskenta!E$24)),IF(D1407=Päälaskenta!H$24,Päälaskenta!D$24,Päälaskenta!D$24+(SQRT(POWER((Päälaskenta!C$20+Päälaskenta!G$24)/(2*Päälaskenta!E$20),2)+((D1407-Päälaskenta!H$24)/Päälaskenta!E$20))-(Päälaskenta!C$20+Päälaskenta!G$24)/(2*Päälaskenta!E$20))))</f>
        <v>1.0780000000000001</v>
      </c>
      <c r="G1407" s="57">
        <f>IF(F1407&gt;Päälaskenta!D$24,(2*SQRT((POWER(Päälaskenta!D$24,2))+POWER(Päälaskenta!E$24*Päälaskenta!D$24,2))+Päälaskenta!C$24)+(2*SQRT((POWER((F1407-Päälaskenta!D$24),2))+POWER(Päälaskenta!E$20*(F1407-Päälaskenta!D$24),2))+Päälaskenta!C$20),(2*SQRT((POWER(F1407,2))+POWER(Päälaskenta!E$24*F1407,2))+Päälaskenta!C$24))</f>
        <v>9.34</v>
      </c>
      <c r="H1407" s="57">
        <f t="shared" si="338"/>
        <v>0.45</v>
      </c>
      <c r="I1407" s="62">
        <f t="shared" si="339"/>
        <v>1.1115E-2</v>
      </c>
      <c r="J1407" s="8">
        <f>IF(F1407&lt;Päälaskenta!$D$24,0,Kaksitasouoma_matriisi!F1407-Päälaskenta!$D$24)</f>
        <v>0.378</v>
      </c>
      <c r="L1407" s="8">
        <f>IF(F1407&gt;Päälaskenta!D$24,F1407-Päälaskenta!D$24,0)</f>
        <v>0.378</v>
      </c>
      <c r="M1407" s="8">
        <f>IF(F1407&gt;Päälaskenta!D$24,(Päälaskenta!C$20+(Päälaskenta!E$20*(Kaksitasouoma_matriisi!F1407-Päälaskenta!D$24)))*(Kaksitasouoma_matriisi!F1407-Päälaskenta!D$24),0)</f>
        <v>2.1043259999999999</v>
      </c>
      <c r="N1407" s="8">
        <f>IF(F1407&gt;Päälaskenta!D$24,(2*SQRT((POWER((F1407-Päälaskenta!D$24),2))+POWER(Päälaskenta!E$20*(F1407-Päälaskenta!D$24),2))+Päälaskenta!C$20),0)</f>
        <v>6.3628983821253904</v>
      </c>
      <c r="O1407" s="8">
        <f t="shared" si="345"/>
        <v>0.330718152895771</v>
      </c>
      <c r="P1407" s="8">
        <f>IF(Päälaskenta!$C$29,IF(L1407&gt;Päälaskenta!$F$28,Kaksitasouoma_matriisi!AQ1407,Kaksitasouoma_matriisi!AR1407),Päälaskenta!$F$20)</f>
        <v>0.12</v>
      </c>
      <c r="Q1407" s="8">
        <f t="shared" si="346"/>
        <v>8.3863013522508894</v>
      </c>
      <c r="R1407" s="8">
        <f t="shared" si="340"/>
        <v>0.65332238154629096</v>
      </c>
      <c r="S1407" s="8">
        <f t="shared" si="347"/>
        <v>0.31046633532365803</v>
      </c>
      <c r="U1407" s="93">
        <f>IF(F1407&gt;Päälaskenta!D$24,Päälaskenta!H$24+L1407*Päälaskenta!G$24,F1407*Päälaskenta!C$24 + F1407*F1407*Päälaskenta!E$24)</f>
        <v>2.0972</v>
      </c>
      <c r="V1407" s="8">
        <f>IF(F1407&gt;Päälaskenta!D$24,2*SQRT(POWER(Päälaskenta!D$24,2)+POWER(Päälaskenta!E$24*Päälaskenta!D$24,2))+Päälaskenta!C$24,(2*SQRT((POWER(F1407,2))+POWER(Päälaskenta!E$24*F1407,2))+Päälaskenta!C$24))</f>
        <v>2.9798989873223301</v>
      </c>
      <c r="W1407" s="8">
        <f t="shared" si="348"/>
        <v>0.70378224527821898</v>
      </c>
      <c r="X1407" s="8">
        <f>Päälaskenta!F$24</f>
        <v>7.0000000000000007E-2</v>
      </c>
      <c r="Y1407" s="8">
        <f t="shared" si="349"/>
        <v>23.7046754347455</v>
      </c>
      <c r="Z1407" s="8">
        <f t="shared" si="341"/>
        <v>1.8466776184537099</v>
      </c>
      <c r="AA1407" s="8">
        <f t="shared" si="350"/>
        <v>0.88054435363995298</v>
      </c>
      <c r="AC1407" s="8">
        <f t="shared" si="342"/>
        <v>0.10405242632647101</v>
      </c>
      <c r="AE1407" s="8">
        <v>1405</v>
      </c>
      <c r="AF1407" s="8">
        <f t="shared" si="352"/>
        <v>32.0909767869964</v>
      </c>
      <c r="AG1407" s="8">
        <f t="shared" si="343"/>
        <v>6.0689581761872698E-3</v>
      </c>
      <c r="AJ1407" s="132">
        <f>IF(Päälaskenta!$F$28&lt;Kaksitasouoma_matriisi!L1407,Päälaskenta!$C$20*Päälaskenta!$F$28,Päälaskenta!$C$20*Kaksitasouoma_matriisi!L1407)</f>
        <v>1.89</v>
      </c>
      <c r="AK1407" s="134">
        <f>SQRT(Päälaskenta!$D$20^2+(Päälaskenta!$D$20/(1/Päälaskenta!$E$20))^2)</f>
        <v>1.8029999999999999</v>
      </c>
      <c r="AL1407" s="134">
        <f>IF(Päälaskenta!$F$28&lt;Kaksitasouoma_matriisi!L1407,AK1407*Päälaskenta!$F$28*COS(ATAN(1/Päälaskenta!$E$20)),AK1407*Kaksitasouoma_matriisi!L1407*COS(ATAN(1/Päälaskenta!$E$20)))</f>
        <v>0.56699999999999995</v>
      </c>
      <c r="AM1407" s="134"/>
      <c r="AN1407" s="134">
        <f t="shared" si="351"/>
        <v>2.4569999999999999</v>
      </c>
      <c r="AO1407" s="8">
        <f t="shared" si="344"/>
        <v>0.58476331008877402</v>
      </c>
      <c r="AP1407" s="134">
        <f>Refererenssiarvoja!$B$16*H1407^(1/6)/(Refererenssiarvoja!$B$15^0.5)*(Päälaskenta!$G$28/2)^0.5*(1-AO1407)^(-1.5)</f>
        <v>0.16500000000000001</v>
      </c>
      <c r="AQ1407" s="8">
        <f>Refererenssiarvoja!$B$16*Kaksitasouoma_matriisi!O1407^(1/6)/(SQRT((2*Refererenssiarvoja!$B$15)/(Päälaskenta!$F$31*Päälaskenta!$G$31*Päälaskenta!$F$28))+SQRT(Refererenssiarvoja!$B$15)/Refererenssiarvoja!$B$17*LN(Kaksitasouoma_matriisi!L1407/Päälaskenta!$F$28))</f>
        <v>-3.97291015641281</v>
      </c>
      <c r="AR1407" s="8">
        <f>Refererenssiarvoja!$B$16*Kaksitasouoma_matriisi!O1407^(1/6)/(SQRT((2*Refererenssiarvoja!$B$15)/(Päälaskenta!$F$31*Päälaskenta!$G$31*L1407)))</f>
        <v>0.36501109925401198</v>
      </c>
    </row>
    <row r="1408" spans="1:44" x14ac:dyDescent="0.2">
      <c r="A1408" s="8">
        <v>1406</v>
      </c>
      <c r="B1408" s="8">
        <f>IF(Päälaskenta!C$7,Päälaskenta!E$7,Päälaskenta!G$5)</f>
        <v>2.5</v>
      </c>
      <c r="C1408" s="56">
        <v>0.59399999999999997</v>
      </c>
      <c r="D1408" s="93">
        <f t="shared" si="337"/>
        <v>4.2088000000000001</v>
      </c>
      <c r="E1408" s="8">
        <f>IF(Päälaskenta!$C$26,Kaksitasouoma_matriisi!AP1408,Kaksitasouoma_matriisi!AC1408)</f>
        <v>0.104058578403916</v>
      </c>
      <c r="F1408" s="56">
        <f>IF(D1408&lt;Päälaskenta!H$24,(SQRT(POWER(Päälaskenta!C$24/(2*Päälaskenta!E$24),2)+(D1408/Päälaskenta!E$24))-Päälaskenta!C$24/(2*Päälaskenta!E$24)),IF(D1408=Päälaskenta!H$24,Päälaskenta!D$24,Päälaskenta!D$24+(SQRT(POWER((Päälaskenta!C$20+Päälaskenta!G$24)/(2*Päälaskenta!E$20),2)+((D1408-Päälaskenta!H$24)/Päälaskenta!E$20))-(Päälaskenta!C$20+Päälaskenta!G$24)/(2*Päälaskenta!E$20))))</f>
        <v>1.079</v>
      </c>
      <c r="G1408" s="57">
        <f>IF(F1408&gt;Päälaskenta!D$24,(2*SQRT((POWER(Päälaskenta!D$24,2))+POWER(Päälaskenta!E$24*Päälaskenta!D$24,2))+Päälaskenta!C$24)+(2*SQRT((POWER((F1408-Päälaskenta!D$24),2))+POWER(Päälaskenta!E$20*(F1408-Päälaskenta!D$24),2))+Päälaskenta!C$20),(2*SQRT((POWER(F1408,2))+POWER(Päälaskenta!E$24*F1408,2))+Päälaskenta!C$24))</f>
        <v>9.35</v>
      </c>
      <c r="H1408" s="57">
        <f t="shared" si="338"/>
        <v>0.45</v>
      </c>
      <c r="I1408" s="62">
        <f t="shared" si="339"/>
        <v>1.1079E-2</v>
      </c>
      <c r="J1408" s="8">
        <f>IF(F1408&lt;Päälaskenta!$D$24,0,Kaksitasouoma_matriisi!F1408-Päälaskenta!$D$24)</f>
        <v>0.379</v>
      </c>
      <c r="L1408" s="8">
        <f>IF(F1408&gt;Päälaskenta!D$24,F1408-Päälaskenta!D$24,0)</f>
        <v>0.379</v>
      </c>
      <c r="M1408" s="8">
        <f>IF(F1408&gt;Päälaskenta!D$24,(Päälaskenta!C$20+(Päälaskenta!E$20*(Kaksitasouoma_matriisi!F1408-Päälaskenta!D$24)))*(Kaksitasouoma_matriisi!F1408-Päälaskenta!D$24),0)</f>
        <v>2.1104615</v>
      </c>
      <c r="N1408" s="8">
        <f>IF(F1408&gt;Päälaskenta!D$24,(2*SQRT((POWER((F1408-Päälaskenta!D$24),2))+POWER(Päälaskenta!E$20*(F1408-Päälaskenta!D$24),2))+Päälaskenta!C$20),0)</f>
        <v>6.3665039334008497</v>
      </c>
      <c r="O1408" s="8">
        <f t="shared" si="345"/>
        <v>0.33149457254362202</v>
      </c>
      <c r="P1408" s="8">
        <f>IF(Päälaskenta!$C$29,IF(L1408&gt;Päälaskenta!$F$28,Kaksitasouoma_matriisi!AQ1408,Kaksitasouoma_matriisi!AR1408),Päälaskenta!$F$20)</f>
        <v>0.12</v>
      </c>
      <c r="Q1408" s="8">
        <f t="shared" si="346"/>
        <v>8.4239116387232507</v>
      </c>
      <c r="R1408" s="8">
        <f t="shared" si="340"/>
        <v>0.65456266856752598</v>
      </c>
      <c r="S1408" s="8">
        <f t="shared" si="347"/>
        <v>0.31015143776255899</v>
      </c>
      <c r="U1408" s="93">
        <f>IF(F1408&gt;Päälaskenta!D$24,Päälaskenta!H$24+L1408*Päälaskenta!G$24,F1408*Päälaskenta!C$24 + F1408*F1408*Päälaskenta!E$24)</f>
        <v>2.0996000000000001</v>
      </c>
      <c r="V1408" s="8">
        <f>IF(F1408&gt;Päälaskenta!D$24,2*SQRT(POWER(Päälaskenta!D$24,2)+POWER(Päälaskenta!E$24*Päälaskenta!D$24,2))+Päälaskenta!C$24,(2*SQRT((POWER(F1408,2))+POWER(Päälaskenta!E$24*F1408,2))+Päälaskenta!C$24))</f>
        <v>2.9798989873223301</v>
      </c>
      <c r="W1408" s="8">
        <f t="shared" si="348"/>
        <v>0.70458764170615495</v>
      </c>
      <c r="X1408" s="8">
        <f>Päälaskenta!F$24</f>
        <v>7.0000000000000007E-2</v>
      </c>
      <c r="Y1408" s="8">
        <f t="shared" si="349"/>
        <v>23.7499047246454</v>
      </c>
      <c r="Z1408" s="8">
        <f t="shared" si="341"/>
        <v>1.8454373314324699</v>
      </c>
      <c r="AA1408" s="8">
        <f t="shared" si="350"/>
        <v>0.87894710012977195</v>
      </c>
      <c r="AC1408" s="8">
        <f t="shared" si="342"/>
        <v>0.104058578403916</v>
      </c>
      <c r="AE1408" s="8">
        <v>1406</v>
      </c>
      <c r="AF1408" s="8">
        <f t="shared" si="352"/>
        <v>32.173816363368701</v>
      </c>
      <c r="AG1408" s="8">
        <f t="shared" si="343"/>
        <v>6.0377462931673299E-3</v>
      </c>
      <c r="AJ1408" s="132">
        <f>IF(Päälaskenta!$F$28&lt;Kaksitasouoma_matriisi!L1408,Päälaskenta!$C$20*Päälaskenta!$F$28,Päälaskenta!$C$20*Kaksitasouoma_matriisi!L1408)</f>
        <v>1.895</v>
      </c>
      <c r="AK1408" s="134">
        <f>SQRT(Päälaskenta!$D$20^2+(Päälaskenta!$D$20/(1/Päälaskenta!$E$20))^2)</f>
        <v>1.8029999999999999</v>
      </c>
      <c r="AL1408" s="134">
        <f>IF(Päälaskenta!$F$28&lt;Kaksitasouoma_matriisi!L1408,AK1408*Päälaskenta!$F$28*COS(ATAN(1/Päälaskenta!$E$20)),AK1408*Kaksitasouoma_matriisi!L1408*COS(ATAN(1/Päälaskenta!$E$20)))</f>
        <v>0.56899999999999995</v>
      </c>
      <c r="AM1408" s="134"/>
      <c r="AN1408" s="134">
        <f t="shared" si="351"/>
        <v>2.464</v>
      </c>
      <c r="AO1408" s="8">
        <f t="shared" si="344"/>
        <v>0.58544003041246895</v>
      </c>
      <c r="AP1408" s="134">
        <f>Refererenssiarvoja!$B$16*H1408^(1/6)/(Refererenssiarvoja!$B$15^0.5)*(Päälaskenta!$G$28/2)^0.5*(1-AO1408)^(-1.5)</f>
        <v>0.16600000000000001</v>
      </c>
      <c r="AQ1408" s="8">
        <f>Refererenssiarvoja!$B$16*Kaksitasouoma_matriisi!O1408^(1/6)/(SQRT((2*Refererenssiarvoja!$B$15)/(Päälaskenta!$F$31*Päälaskenta!$G$31*Päälaskenta!$F$28))+SQRT(Refererenssiarvoja!$B$15)/Refererenssiarvoja!$B$17*LN(Kaksitasouoma_matriisi!L1408/Päälaskenta!$F$28))</f>
        <v>-4.4103580727713201</v>
      </c>
      <c r="AR1408" s="8">
        <f>Refererenssiarvoja!$B$16*Kaksitasouoma_matriisi!O1408^(1/6)/(SQRT((2*Refererenssiarvoja!$B$15)/(Päälaskenta!$F$31*Päälaskenta!$G$31*L1408)))</f>
        <v>0.36563646977154401</v>
      </c>
    </row>
    <row r="1409" spans="1:44" x14ac:dyDescent="0.2">
      <c r="A1409" s="8">
        <v>1407</v>
      </c>
      <c r="B1409" s="8">
        <f>IF(Päälaskenta!C$7,Päälaskenta!E$7,Päälaskenta!G$5)</f>
        <v>2.5</v>
      </c>
      <c r="C1409" s="56">
        <v>0.59299999999999997</v>
      </c>
      <c r="D1409" s="93">
        <f t="shared" si="337"/>
        <v>4.2159000000000004</v>
      </c>
      <c r="E1409" s="8">
        <f>IF(Päälaskenta!$C$26,Kaksitasouoma_matriisi!AP1409,Kaksitasouoma_matriisi!AC1409)</f>
        <v>0.104064725736632</v>
      </c>
      <c r="F1409" s="56">
        <f>IF(D1409&lt;Päälaskenta!H$24,(SQRT(POWER(Päälaskenta!C$24/(2*Päälaskenta!E$24),2)+(D1409/Päälaskenta!E$24))-Päälaskenta!C$24/(2*Päälaskenta!E$24)),IF(D1409=Päälaskenta!H$24,Päälaskenta!D$24,Päälaskenta!D$24+(SQRT(POWER((Päälaskenta!C$20+Päälaskenta!G$24)/(2*Päälaskenta!E$20),2)+((D1409-Päälaskenta!H$24)/Päälaskenta!E$20))-(Päälaskenta!C$20+Päälaskenta!G$24)/(2*Päälaskenta!E$20))))</f>
        <v>1.08</v>
      </c>
      <c r="G1409" s="57">
        <f>IF(F1409&gt;Päälaskenta!D$24,(2*SQRT((POWER(Päälaskenta!D$24,2))+POWER(Päälaskenta!E$24*Päälaskenta!D$24,2))+Päälaskenta!C$24)+(2*SQRT((POWER((F1409-Päälaskenta!D$24),2))+POWER(Päälaskenta!E$20*(F1409-Päälaskenta!D$24),2))+Päälaskenta!C$20),(2*SQRT((POWER(F1409,2))+POWER(Päälaskenta!E$24*F1409,2))+Päälaskenta!C$24))</f>
        <v>9.35</v>
      </c>
      <c r="H1409" s="57">
        <f t="shared" si="338"/>
        <v>0.45</v>
      </c>
      <c r="I1409" s="62">
        <f t="shared" si="339"/>
        <v>1.1043000000000001E-2</v>
      </c>
      <c r="J1409" s="8">
        <f>IF(F1409&lt;Päälaskenta!$D$24,0,Kaksitasouoma_matriisi!F1409-Päälaskenta!$D$24)</f>
        <v>0.38</v>
      </c>
      <c r="L1409" s="8">
        <f>IF(F1409&gt;Päälaskenta!D$24,F1409-Päälaskenta!D$24,0)</f>
        <v>0.38</v>
      </c>
      <c r="M1409" s="8">
        <f>IF(F1409&gt;Päälaskenta!D$24,(Päälaskenta!C$20+(Päälaskenta!E$20*(Kaksitasouoma_matriisi!F1409-Päälaskenta!D$24)))*(Kaksitasouoma_matriisi!F1409-Päälaskenta!D$24),0)</f>
        <v>2.1166</v>
      </c>
      <c r="N1409" s="8">
        <f>IF(F1409&gt;Päälaskenta!D$24,(2*SQRT((POWER((F1409-Päälaskenta!D$24),2))+POWER(Päälaskenta!E$20*(F1409-Päälaskenta!D$24),2))+Päälaskenta!C$20),0)</f>
        <v>6.3701094846763198</v>
      </c>
      <c r="O1409" s="8">
        <f t="shared" si="345"/>
        <v>0.33227058421705402</v>
      </c>
      <c r="P1409" s="8">
        <f>IF(Päälaskenta!$C$29,IF(L1409&gt;Päälaskenta!$F$28,Kaksitasouoma_matriisi!AQ1409,Kaksitasouoma_matriisi!AR1409),Päälaskenta!$F$20)</f>
        <v>0.12</v>
      </c>
      <c r="Q1409" s="8">
        <f t="shared" si="346"/>
        <v>8.4615932023065508</v>
      </c>
      <c r="R1409" s="8">
        <f t="shared" si="340"/>
        <v>0.65579995923006396</v>
      </c>
      <c r="S1409" s="8">
        <f t="shared" si="347"/>
        <v>0.30983651102242499</v>
      </c>
      <c r="U1409" s="93">
        <f>IF(F1409&gt;Päälaskenta!D$24,Päälaskenta!H$24+L1409*Päälaskenta!G$24,F1409*Päälaskenta!C$24 + F1409*F1409*Päälaskenta!E$24)</f>
        <v>2.1019999999999999</v>
      </c>
      <c r="V1409" s="8">
        <f>IF(F1409&gt;Päälaskenta!D$24,2*SQRT(POWER(Päälaskenta!D$24,2)+POWER(Päälaskenta!E$24*Päälaskenta!D$24,2))+Päälaskenta!C$24,(2*SQRT((POWER(F1409,2))+POWER(Päälaskenta!E$24*F1409,2))+Päälaskenta!C$24))</f>
        <v>2.9798989873223301</v>
      </c>
      <c r="W1409" s="8">
        <f t="shared" si="348"/>
        <v>0.70539303813409104</v>
      </c>
      <c r="X1409" s="8">
        <f>Päälaskenta!F$24</f>
        <v>7.0000000000000007E-2</v>
      </c>
      <c r="Y1409" s="8">
        <f t="shared" si="349"/>
        <v>23.7951684946628</v>
      </c>
      <c r="Z1409" s="8">
        <f t="shared" si="341"/>
        <v>1.8442000407699399</v>
      </c>
      <c r="AA1409" s="8">
        <f t="shared" si="350"/>
        <v>0.87735491949093203</v>
      </c>
      <c r="AC1409" s="8">
        <f t="shared" si="342"/>
        <v>0.104064725736632</v>
      </c>
      <c r="AE1409" s="8">
        <v>1407</v>
      </c>
      <c r="AF1409" s="8">
        <f t="shared" si="352"/>
        <v>32.256761696969299</v>
      </c>
      <c r="AG1409" s="8">
        <f t="shared" si="343"/>
        <v>6.0067351829625601E-3</v>
      </c>
      <c r="AJ1409" s="132">
        <f>IF(Päälaskenta!$F$28&lt;Kaksitasouoma_matriisi!L1409,Päälaskenta!$C$20*Päälaskenta!$F$28,Päälaskenta!$C$20*Kaksitasouoma_matriisi!L1409)</f>
        <v>1.9</v>
      </c>
      <c r="AK1409" s="134">
        <f>SQRT(Päälaskenta!$D$20^2+(Päälaskenta!$D$20/(1/Päälaskenta!$E$20))^2)</f>
        <v>1.8029999999999999</v>
      </c>
      <c r="AL1409" s="134">
        <f>IF(Päälaskenta!$F$28&lt;Kaksitasouoma_matriisi!L1409,AK1409*Päälaskenta!$F$28*COS(ATAN(1/Päälaskenta!$E$20)),AK1409*Kaksitasouoma_matriisi!L1409*COS(ATAN(1/Päälaskenta!$E$20)))</f>
        <v>0.56999999999999995</v>
      </c>
      <c r="AM1409" s="134"/>
      <c r="AN1409" s="134">
        <f t="shared" si="351"/>
        <v>2.4700000000000002</v>
      </c>
      <c r="AO1409" s="8">
        <f t="shared" si="344"/>
        <v>0.58587727412889301</v>
      </c>
      <c r="AP1409" s="134">
        <f>Refererenssiarvoja!$B$16*H1409^(1/6)/(Refererenssiarvoja!$B$15^0.5)*(Päälaskenta!$G$28/2)^0.5*(1-AO1409)^(-1.5)</f>
        <v>0.16600000000000001</v>
      </c>
      <c r="AQ1409" s="8">
        <f>Refererenssiarvoja!$B$16*Kaksitasouoma_matriisi!O1409^(1/6)/(SQRT((2*Refererenssiarvoja!$B$15)/(Päälaskenta!$F$31*Päälaskenta!$G$31*Päälaskenta!$F$28))+SQRT(Refererenssiarvoja!$B$15)/Refererenssiarvoja!$B$17*LN(Kaksitasouoma_matriisi!L1409/Päälaskenta!$F$28))</f>
        <v>-4.9539663138090404</v>
      </c>
      <c r="AR1409" s="8">
        <f>Refererenssiarvoja!$B$16*Kaksitasouoma_matriisi!O1409^(1/6)/(SQRT((2*Refererenssiarvoja!$B$15)/(Päälaskenta!$F$31*Päälaskenta!$G$31*L1409)))</f>
        <v>0.36626122697886598</v>
      </c>
    </row>
    <row r="1410" spans="1:44" x14ac:dyDescent="0.2">
      <c r="A1410" s="8">
        <v>1408</v>
      </c>
      <c r="B1410" s="8">
        <f>IF(Päälaskenta!C$7,Päälaskenta!E$7,Päälaskenta!G$5)</f>
        <v>2.5</v>
      </c>
      <c r="C1410" s="56">
        <v>0.59199999999999997</v>
      </c>
      <c r="D1410" s="93">
        <f t="shared" si="337"/>
        <v>4.2229999999999999</v>
      </c>
      <c r="E1410" s="8">
        <f>IF(Päälaskenta!$C$26,Kaksitasouoma_matriisi!AP1410,Kaksitasouoma_matriisi!AC1410)</f>
        <v>0.104070868330104</v>
      </c>
      <c r="F1410" s="56">
        <f>IF(D1410&lt;Päälaskenta!H$24,(SQRT(POWER(Päälaskenta!C$24/(2*Päälaskenta!E$24),2)+(D1410/Päälaskenta!E$24))-Päälaskenta!C$24/(2*Päälaskenta!E$24)),IF(D1410=Päälaskenta!H$24,Päälaskenta!D$24,Päälaskenta!D$24+(SQRT(POWER((Päälaskenta!C$20+Päälaskenta!G$24)/(2*Päälaskenta!E$20),2)+((D1410-Päälaskenta!H$24)/Päälaskenta!E$20))-(Päälaskenta!C$20+Päälaskenta!G$24)/(2*Päälaskenta!E$20))))</f>
        <v>1.081</v>
      </c>
      <c r="G1410" s="57">
        <f>IF(F1410&gt;Päälaskenta!D$24,(2*SQRT((POWER(Päälaskenta!D$24,2))+POWER(Päälaskenta!E$24*Päälaskenta!D$24,2))+Päälaskenta!C$24)+(2*SQRT((POWER((F1410-Päälaskenta!D$24),2))+POWER(Päälaskenta!E$20*(F1410-Päälaskenta!D$24),2))+Päälaskenta!C$20),(2*SQRT((POWER(F1410,2))+POWER(Päälaskenta!E$24*F1410,2))+Päälaskenta!C$24))</f>
        <v>9.35</v>
      </c>
      <c r="H1410" s="57">
        <f t="shared" si="338"/>
        <v>0.45</v>
      </c>
      <c r="I1410" s="62">
        <f t="shared" si="339"/>
        <v>1.1006999999999999E-2</v>
      </c>
      <c r="J1410" s="8">
        <f>IF(F1410&lt;Päälaskenta!$D$24,0,Kaksitasouoma_matriisi!F1410-Päälaskenta!$D$24)</f>
        <v>0.38100000000000001</v>
      </c>
      <c r="L1410" s="8">
        <f>IF(F1410&gt;Päälaskenta!D$24,F1410-Päälaskenta!D$24,0)</f>
        <v>0.38100000000000001</v>
      </c>
      <c r="M1410" s="8">
        <f>IF(F1410&gt;Päälaskenta!D$24,(Päälaskenta!C$20+(Päälaskenta!E$20*(Kaksitasouoma_matriisi!F1410-Päälaskenta!D$24)))*(Kaksitasouoma_matriisi!F1410-Päälaskenta!D$24),0)</f>
        <v>2.1227415000000001</v>
      </c>
      <c r="N1410" s="8">
        <f>IF(F1410&gt;Päälaskenta!D$24,(2*SQRT((POWER((F1410-Päälaskenta!D$24),2))+POWER(Päälaskenta!E$20*(F1410-Päälaskenta!D$24),2))+Päälaskenta!C$20),0)</f>
        <v>6.37371503595178</v>
      </c>
      <c r="O1410" s="8">
        <f t="shared" si="345"/>
        <v>0.33304618860843299</v>
      </c>
      <c r="P1410" s="8">
        <f>IF(Päälaskenta!$C$29,IF(L1410&gt;Päälaskenta!$F$28,Kaksitasouoma_matriisi!AQ1410,Kaksitasouoma_matriisi!AR1410),Päälaskenta!$F$20)</f>
        <v>0.12</v>
      </c>
      <c r="Q1410" s="8">
        <f t="shared" si="346"/>
        <v>8.4993460093179891</v>
      </c>
      <c r="R1410" s="8">
        <f t="shared" si="340"/>
        <v>0.65703426279782995</v>
      </c>
      <c r="S1410" s="8">
        <f t="shared" si="347"/>
        <v>0.30952156105575301</v>
      </c>
      <c r="U1410" s="93">
        <f>IF(F1410&gt;Päälaskenta!D$24,Päälaskenta!H$24+L1410*Päälaskenta!G$24,F1410*Päälaskenta!C$24 + F1410*F1410*Päälaskenta!E$24)</f>
        <v>2.1044</v>
      </c>
      <c r="V1410" s="8">
        <f>IF(F1410&gt;Päälaskenta!D$24,2*SQRT(POWER(Päälaskenta!D$24,2)+POWER(Päälaskenta!E$24*Päälaskenta!D$24,2))+Päälaskenta!C$24,(2*SQRT((POWER(F1410,2))+POWER(Päälaskenta!E$24*F1410,2))+Päälaskenta!C$24))</f>
        <v>2.9798989873223301</v>
      </c>
      <c r="W1410" s="8">
        <f t="shared" si="348"/>
        <v>0.70619843456202702</v>
      </c>
      <c r="X1410" s="8">
        <f>Päälaskenta!F$24</f>
        <v>7.0000000000000007E-2</v>
      </c>
      <c r="Y1410" s="8">
        <f t="shared" si="349"/>
        <v>23.840466731670102</v>
      </c>
      <c r="Z1410" s="8">
        <f t="shared" si="341"/>
        <v>1.8429657372021699</v>
      </c>
      <c r="AA1410" s="8">
        <f t="shared" si="350"/>
        <v>0.875767789964916</v>
      </c>
      <c r="AC1410" s="8">
        <f t="shared" si="342"/>
        <v>0.104070868330104</v>
      </c>
      <c r="AE1410" s="8">
        <v>1408</v>
      </c>
      <c r="AF1410" s="8">
        <f t="shared" si="352"/>
        <v>32.339812740988101</v>
      </c>
      <c r="AG1410" s="8">
        <f t="shared" si="343"/>
        <v>5.9759233121539903E-3</v>
      </c>
      <c r="AJ1410" s="132">
        <f>IF(Päälaskenta!$F$28&lt;Kaksitasouoma_matriisi!L1410,Päälaskenta!$C$20*Päälaskenta!$F$28,Päälaskenta!$C$20*Kaksitasouoma_matriisi!L1410)</f>
        <v>1.905</v>
      </c>
      <c r="AK1410" s="134">
        <f>SQRT(Päälaskenta!$D$20^2+(Päälaskenta!$D$20/(1/Päälaskenta!$E$20))^2)</f>
        <v>1.8029999999999999</v>
      </c>
      <c r="AL1410" s="134">
        <f>IF(Päälaskenta!$F$28&lt;Kaksitasouoma_matriisi!L1410,AK1410*Päälaskenta!$F$28*COS(ATAN(1/Päälaskenta!$E$20)),AK1410*Kaksitasouoma_matriisi!L1410*COS(ATAN(1/Päälaskenta!$E$20)))</f>
        <v>0.57199999999999995</v>
      </c>
      <c r="AM1410" s="134"/>
      <c r="AN1410" s="134">
        <f t="shared" si="351"/>
        <v>2.4769999999999999</v>
      </c>
      <c r="AO1410" s="8">
        <f t="shared" si="344"/>
        <v>0.58654984608098504</v>
      </c>
      <c r="AP1410" s="134">
        <f>Refererenssiarvoja!$B$16*H1410^(1/6)/(Refererenssiarvoja!$B$15^0.5)*(Päälaskenta!$G$28/2)^0.5*(1-AO1410)^(-1.5)</f>
        <v>0.16600000000000001</v>
      </c>
      <c r="AQ1410" s="8">
        <f>Refererenssiarvoja!$B$16*Kaksitasouoma_matriisi!O1410^(1/6)/(SQRT((2*Refererenssiarvoja!$B$15)/(Päälaskenta!$F$31*Päälaskenta!$G$31*Päälaskenta!$F$28))+SQRT(Refererenssiarvoja!$B$15)/Refererenssiarvoja!$B$17*LN(Kaksitasouoma_matriisi!L1410/Päälaskenta!$F$28))</f>
        <v>-5.64771884517645</v>
      </c>
      <c r="AR1410" s="8">
        <f>Refererenssiarvoja!$B$16*Kaksitasouoma_matriisi!O1410^(1/6)/(SQRT((2*Refererenssiarvoja!$B$15)/(Päälaskenta!$F$31*Päälaskenta!$G$31*L1410)))</f>
        <v>0.36688537300605401</v>
      </c>
    </row>
    <row r="1411" spans="1:44" x14ac:dyDescent="0.2">
      <c r="A1411" s="8">
        <v>1409</v>
      </c>
      <c r="B1411" s="8">
        <f>IF(Päälaskenta!C$7,Päälaskenta!E$7,Päälaskenta!G$5)</f>
        <v>2.5</v>
      </c>
      <c r="C1411" s="56">
        <v>0.59099999999999997</v>
      </c>
      <c r="D1411" s="93">
        <f t="shared" ref="D1411:D1474" si="353">B1411/C1411</f>
        <v>4.2301000000000002</v>
      </c>
      <c r="E1411" s="8">
        <f>IF(Päälaskenta!$C$26,Kaksitasouoma_matriisi!AP1411,Kaksitasouoma_matriisi!AC1411)</f>
        <v>0.104070868330104</v>
      </c>
      <c r="F1411" s="56">
        <f>IF(D1411&lt;Päälaskenta!H$24,(SQRT(POWER(Päälaskenta!C$24/(2*Päälaskenta!E$24),2)+(D1411/Päälaskenta!E$24))-Päälaskenta!C$24/(2*Päälaskenta!E$24)),IF(D1411=Päälaskenta!H$24,Päälaskenta!D$24,Päälaskenta!D$24+(SQRT(POWER((Päälaskenta!C$20+Päälaskenta!G$24)/(2*Päälaskenta!E$20),2)+((D1411-Päälaskenta!H$24)/Päälaskenta!E$20))-(Päälaskenta!C$20+Päälaskenta!G$24)/(2*Päälaskenta!E$20))))</f>
        <v>1.081</v>
      </c>
      <c r="G1411" s="57">
        <f>IF(F1411&gt;Päälaskenta!D$24,(2*SQRT((POWER(Päälaskenta!D$24,2))+POWER(Päälaskenta!E$24*Päälaskenta!D$24,2))+Päälaskenta!C$24)+(2*SQRT((POWER((F1411-Päälaskenta!D$24),2))+POWER(Päälaskenta!E$20*(F1411-Päälaskenta!D$24),2))+Päälaskenta!C$20),(2*SQRT((POWER(F1411,2))+POWER(Päälaskenta!E$24*F1411,2))+Päälaskenta!C$24))</f>
        <v>9.35</v>
      </c>
      <c r="H1411" s="57">
        <f t="shared" ref="H1411:H1474" si="354">D1411/G1411</f>
        <v>0.45</v>
      </c>
      <c r="I1411" s="62">
        <f t="shared" ref="I1411:I1474" si="355">POWER(C1411/((1/E1411)*POWER(H1411,2/3)),2)</f>
        <v>1.0970000000000001E-2</v>
      </c>
      <c r="J1411" s="8">
        <f>IF(F1411&lt;Päälaskenta!$D$24,0,Kaksitasouoma_matriisi!F1411-Päälaskenta!$D$24)</f>
        <v>0.38100000000000001</v>
      </c>
      <c r="L1411" s="8">
        <f>IF(F1411&gt;Päälaskenta!D$24,F1411-Päälaskenta!D$24,0)</f>
        <v>0.38100000000000001</v>
      </c>
      <c r="M1411" s="8">
        <f>IF(F1411&gt;Päälaskenta!D$24,(Päälaskenta!C$20+(Päälaskenta!E$20*(Kaksitasouoma_matriisi!F1411-Päälaskenta!D$24)))*(Kaksitasouoma_matriisi!F1411-Päälaskenta!D$24),0)</f>
        <v>2.1227415000000001</v>
      </c>
      <c r="N1411" s="8">
        <f>IF(F1411&gt;Päälaskenta!D$24,(2*SQRT((POWER((F1411-Päälaskenta!D$24),2))+POWER(Päälaskenta!E$20*(F1411-Päälaskenta!D$24),2))+Päälaskenta!C$20),0)</f>
        <v>6.37371503595178</v>
      </c>
      <c r="O1411" s="8">
        <f t="shared" si="345"/>
        <v>0.33304618860843299</v>
      </c>
      <c r="P1411" s="8">
        <f>IF(Päälaskenta!$C$29,IF(L1411&gt;Päälaskenta!$F$28,Kaksitasouoma_matriisi!AQ1411,Kaksitasouoma_matriisi!AR1411),Päälaskenta!$F$20)</f>
        <v>0.12</v>
      </c>
      <c r="Q1411" s="8">
        <f t="shared" si="346"/>
        <v>8.4993460093179891</v>
      </c>
      <c r="R1411" s="8">
        <f t="shared" ref="R1411:R1474" si="356">B1411*Q1411/(Q1411+Y1411)</f>
        <v>0.65703426279782995</v>
      </c>
      <c r="S1411" s="8">
        <f t="shared" si="347"/>
        <v>0.30952156105575301</v>
      </c>
      <c r="U1411" s="93">
        <f>IF(F1411&gt;Päälaskenta!D$24,Päälaskenta!H$24+L1411*Päälaskenta!G$24,F1411*Päälaskenta!C$24 + F1411*F1411*Päälaskenta!E$24)</f>
        <v>2.1044</v>
      </c>
      <c r="V1411" s="8">
        <f>IF(F1411&gt;Päälaskenta!D$24,2*SQRT(POWER(Päälaskenta!D$24,2)+POWER(Päälaskenta!E$24*Päälaskenta!D$24,2))+Päälaskenta!C$24,(2*SQRT((POWER(F1411,2))+POWER(Päälaskenta!E$24*F1411,2))+Päälaskenta!C$24))</f>
        <v>2.9798989873223301</v>
      </c>
      <c r="W1411" s="8">
        <f t="shared" si="348"/>
        <v>0.70619843456202702</v>
      </c>
      <c r="X1411" s="8">
        <f>Päälaskenta!F$24</f>
        <v>7.0000000000000007E-2</v>
      </c>
      <c r="Y1411" s="8">
        <f t="shared" si="349"/>
        <v>23.840466731670102</v>
      </c>
      <c r="Z1411" s="8">
        <f t="shared" ref="Z1411:Z1474" si="357">B1411*Y1411/(Y1411+Q1411)</f>
        <v>1.8429657372021699</v>
      </c>
      <c r="AA1411" s="8">
        <f t="shared" si="350"/>
        <v>0.875767789964916</v>
      </c>
      <c r="AC1411" s="8">
        <f t="shared" ref="AC1411:AC1474" si="358">(N1411*P1411+V1411*X1411)/(N1411+V1411)</f>
        <v>0.104070868330104</v>
      </c>
      <c r="AE1411" s="8">
        <v>1409</v>
      </c>
      <c r="AF1411" s="8">
        <f t="shared" si="352"/>
        <v>32.339812740988101</v>
      </c>
      <c r="AG1411" s="8">
        <f t="shared" ref="AG1411:AG1474" si="359">(B1411*B1411)/(AF1411*AF1411)</f>
        <v>5.9759233121539903E-3</v>
      </c>
      <c r="AJ1411" s="132">
        <f>IF(Päälaskenta!$F$28&lt;Kaksitasouoma_matriisi!L1411,Päälaskenta!$C$20*Päälaskenta!$F$28,Päälaskenta!$C$20*Kaksitasouoma_matriisi!L1411)</f>
        <v>1.905</v>
      </c>
      <c r="AK1411" s="134">
        <f>SQRT(Päälaskenta!$D$20^2+(Päälaskenta!$D$20/(1/Päälaskenta!$E$20))^2)</f>
        <v>1.8029999999999999</v>
      </c>
      <c r="AL1411" s="134">
        <f>IF(Päälaskenta!$F$28&lt;Kaksitasouoma_matriisi!L1411,AK1411*Päälaskenta!$F$28*COS(ATAN(1/Päälaskenta!$E$20)),AK1411*Kaksitasouoma_matriisi!L1411*COS(ATAN(1/Päälaskenta!$E$20)))</f>
        <v>0.57199999999999995</v>
      </c>
      <c r="AM1411" s="134"/>
      <c r="AN1411" s="134">
        <f t="shared" si="351"/>
        <v>2.4769999999999999</v>
      </c>
      <c r="AO1411" s="8">
        <f t="shared" ref="AO1411:AO1474" si="360">AN1411/D1411</f>
        <v>0.58556535306493895</v>
      </c>
      <c r="AP1411" s="134">
        <f>Refererenssiarvoja!$B$16*H1411^(1/6)/(Refererenssiarvoja!$B$15^0.5)*(Päälaskenta!$G$28/2)^0.5*(1-AO1411)^(-1.5)</f>
        <v>0.16600000000000001</v>
      </c>
      <c r="AQ1411" s="8">
        <f>Refererenssiarvoja!$B$16*Kaksitasouoma_matriisi!O1411^(1/6)/(SQRT((2*Refererenssiarvoja!$B$15)/(Päälaskenta!$F$31*Päälaskenta!$G$31*Päälaskenta!$F$28))+SQRT(Refererenssiarvoja!$B$15)/Refererenssiarvoja!$B$17*LN(Kaksitasouoma_matriisi!L1411/Päälaskenta!$F$28))</f>
        <v>-5.64771884517645</v>
      </c>
      <c r="AR1411" s="8">
        <f>Refererenssiarvoja!$B$16*Kaksitasouoma_matriisi!O1411^(1/6)/(SQRT((2*Refererenssiarvoja!$B$15)/(Päälaskenta!$F$31*Päälaskenta!$G$31*L1411)))</f>
        <v>0.36688537300605401</v>
      </c>
    </row>
    <row r="1412" spans="1:44" x14ac:dyDescent="0.2">
      <c r="A1412" s="8">
        <v>1410</v>
      </c>
      <c r="B1412" s="8">
        <f>IF(Päälaskenta!C$7,Päälaskenta!E$7,Päälaskenta!G$5)</f>
        <v>2.5</v>
      </c>
      <c r="C1412" s="56">
        <v>0.59</v>
      </c>
      <c r="D1412" s="93">
        <f t="shared" si="353"/>
        <v>4.2373000000000003</v>
      </c>
      <c r="E1412" s="8">
        <f>IF(Päälaskenta!$C$26,Kaksitasouoma_matriisi!AP1412,Kaksitasouoma_matriisi!AC1412)</f>
        <v>0.104077006189813</v>
      </c>
      <c r="F1412" s="56">
        <f>IF(D1412&lt;Päälaskenta!H$24,(SQRT(POWER(Päälaskenta!C$24/(2*Päälaskenta!E$24),2)+(D1412/Päälaskenta!E$24))-Päälaskenta!C$24/(2*Päälaskenta!E$24)),IF(D1412=Päälaskenta!H$24,Päälaskenta!D$24,Päälaskenta!D$24+(SQRT(POWER((Päälaskenta!C$20+Päälaskenta!G$24)/(2*Päälaskenta!E$20),2)+((D1412-Päälaskenta!H$24)/Päälaskenta!E$20))-(Päälaskenta!C$20+Päälaskenta!G$24)/(2*Päälaskenta!E$20))))</f>
        <v>1.0820000000000001</v>
      </c>
      <c r="G1412" s="57">
        <f>IF(F1412&gt;Päälaskenta!D$24,(2*SQRT((POWER(Päälaskenta!D$24,2))+POWER(Päälaskenta!E$24*Päälaskenta!D$24,2))+Päälaskenta!C$24)+(2*SQRT((POWER((F1412-Päälaskenta!D$24),2))+POWER(Päälaskenta!E$20*(F1412-Päälaskenta!D$24),2))+Päälaskenta!C$20),(2*SQRT((POWER(F1412,2))+POWER(Päälaskenta!E$24*F1412,2))+Päälaskenta!C$24))</f>
        <v>9.36</v>
      </c>
      <c r="H1412" s="57">
        <f t="shared" si="354"/>
        <v>0.45</v>
      </c>
      <c r="I1412" s="62">
        <f t="shared" si="355"/>
        <v>1.0933999999999999E-2</v>
      </c>
      <c r="J1412" s="8">
        <f>IF(F1412&lt;Päälaskenta!$D$24,0,Kaksitasouoma_matriisi!F1412-Päälaskenta!$D$24)</f>
        <v>0.38200000000000001</v>
      </c>
      <c r="L1412" s="8">
        <f>IF(F1412&gt;Päälaskenta!D$24,F1412-Päälaskenta!D$24,0)</f>
        <v>0.38200000000000001</v>
      </c>
      <c r="M1412" s="8">
        <f>IF(F1412&gt;Päälaskenta!D$24,(Päälaskenta!C$20+(Päälaskenta!E$20*(Kaksitasouoma_matriisi!F1412-Päälaskenta!D$24)))*(Kaksitasouoma_matriisi!F1412-Päälaskenta!D$24),0)</f>
        <v>2.1288860000000001</v>
      </c>
      <c r="N1412" s="8">
        <f>IF(F1412&gt;Päälaskenta!D$24,(2*SQRT((POWER((F1412-Päälaskenta!D$24),2))+POWER(Päälaskenta!E$20*(F1412-Päälaskenta!D$24),2))+Päälaskenta!C$20),0)</f>
        <v>6.3773205872272403</v>
      </c>
      <c r="O1412" s="8">
        <f t="shared" ref="O1412:O1475" si="361">IF(N1412&gt;0,M1412/N1412,0)</f>
        <v>0.33382138640855202</v>
      </c>
      <c r="P1412" s="8">
        <f>IF(Päälaskenta!$C$29,IF(L1412&gt;Päälaskenta!$F$28,Kaksitasouoma_matriisi!AQ1412,Kaksitasouoma_matriisi!AR1412),Päälaskenta!$F$20)</f>
        <v>0.12</v>
      </c>
      <c r="Q1412" s="8">
        <f t="shared" ref="Q1412:Q1475" si="362">(1/P1412)*M1412*POWER(O1412,(2/3))</f>
        <v>8.5371700262765309</v>
      </c>
      <c r="R1412" s="8">
        <f t="shared" si="356"/>
        <v>0.65826558851652395</v>
      </c>
      <c r="S1412" s="8">
        <f t="shared" ref="S1412:S1475" si="363">IF(M1412&gt;0,R1412/M1412,0)</f>
        <v>0.30920659373800402</v>
      </c>
      <c r="U1412" s="93">
        <f>IF(F1412&gt;Päälaskenta!D$24,Päälaskenta!H$24+L1412*Päälaskenta!G$24,F1412*Päälaskenta!C$24 + F1412*F1412*Päälaskenta!E$24)</f>
        <v>2.1067999999999998</v>
      </c>
      <c r="V1412" s="8">
        <f>IF(F1412&gt;Päälaskenta!D$24,2*SQRT(POWER(Päälaskenta!D$24,2)+POWER(Päälaskenta!E$24*Päälaskenta!D$24,2))+Päälaskenta!C$24,(2*SQRT((POWER(F1412,2))+POWER(Päälaskenta!E$24*F1412,2))+Päälaskenta!C$24))</f>
        <v>2.9798989873223301</v>
      </c>
      <c r="W1412" s="8">
        <f t="shared" ref="W1412:W1475" si="364">U1412/V1412</f>
        <v>0.707003830989963</v>
      </c>
      <c r="X1412" s="8">
        <f>Päälaskenta!F$24</f>
        <v>7.0000000000000007E-2</v>
      </c>
      <c r="Y1412" s="8">
        <f t="shared" ref="Y1412:Y1475" si="365">(1/X1412)*U1412*POWER(W1412,(2/3))</f>
        <v>23.885799422559501</v>
      </c>
      <c r="Z1412" s="8">
        <f t="shared" si="357"/>
        <v>1.8417344114834799</v>
      </c>
      <c r="AA1412" s="8">
        <f t="shared" ref="AA1412:AA1475" si="366">Z1412/U1412</f>
        <v>0.87418568990102496</v>
      </c>
      <c r="AC1412" s="8">
        <f t="shared" si="358"/>
        <v>0.104077006189813</v>
      </c>
      <c r="AE1412" s="8">
        <v>1410</v>
      </c>
      <c r="AF1412" s="8">
        <f t="shared" si="352"/>
        <v>32.422969448836</v>
      </c>
      <c r="AG1412" s="8">
        <f t="shared" si="359"/>
        <v>5.9453091606922904E-3</v>
      </c>
      <c r="AJ1412" s="132">
        <f>IF(Päälaskenta!$F$28&lt;Kaksitasouoma_matriisi!L1412,Päälaskenta!$C$20*Päälaskenta!$F$28,Päälaskenta!$C$20*Kaksitasouoma_matriisi!L1412)</f>
        <v>1.91</v>
      </c>
      <c r="AK1412" s="134">
        <f>SQRT(Päälaskenta!$D$20^2+(Päälaskenta!$D$20/(1/Päälaskenta!$E$20))^2)</f>
        <v>1.8029999999999999</v>
      </c>
      <c r="AL1412" s="134">
        <f>IF(Päälaskenta!$F$28&lt;Kaksitasouoma_matriisi!L1412,AK1412*Päälaskenta!$F$28*COS(ATAN(1/Päälaskenta!$E$20)),AK1412*Kaksitasouoma_matriisi!L1412*COS(ATAN(1/Päälaskenta!$E$20)))</f>
        <v>0.57299999999999995</v>
      </c>
      <c r="AM1412" s="134"/>
      <c r="AN1412" s="134">
        <f t="shared" ref="AN1412:AN1475" si="367">AJ1412+AL1412</f>
        <v>2.4830000000000001</v>
      </c>
      <c r="AO1412" s="8">
        <f t="shared" si="360"/>
        <v>0.58598635923819398</v>
      </c>
      <c r="AP1412" s="134">
        <f>Refererenssiarvoja!$B$16*H1412^(1/6)/(Refererenssiarvoja!$B$15^0.5)*(Päälaskenta!$G$28/2)^0.5*(1-AO1412)^(-1.5)</f>
        <v>0.16600000000000001</v>
      </c>
      <c r="AQ1412" s="8">
        <f>Refererenssiarvoja!$B$16*Kaksitasouoma_matriisi!O1412^(1/6)/(SQRT((2*Refererenssiarvoja!$B$15)/(Päälaskenta!$F$31*Päälaskenta!$G$31*Päälaskenta!$F$28))+SQRT(Refererenssiarvoja!$B$15)/Refererenssiarvoja!$B$17*LN(Kaksitasouoma_matriisi!L1412/Päälaskenta!$F$28))</f>
        <v>-6.5637906575259697</v>
      </c>
      <c r="AR1412" s="8">
        <f>Refererenssiarvoja!$B$16*Kaksitasouoma_matriisi!O1412^(1/6)/(SQRT((2*Refererenssiarvoja!$B$15)/(Päälaskenta!$F$31*Päälaskenta!$G$31*L1412)))</f>
        <v>0.36750890997038399</v>
      </c>
    </row>
    <row r="1413" spans="1:44" x14ac:dyDescent="0.2">
      <c r="A1413" s="8">
        <v>1411</v>
      </c>
      <c r="B1413" s="8">
        <f>IF(Päälaskenta!C$7,Päälaskenta!E$7,Päälaskenta!G$5)</f>
        <v>2.5</v>
      </c>
      <c r="C1413" s="56">
        <v>0.58899999999999997</v>
      </c>
      <c r="D1413" s="93">
        <f t="shared" si="353"/>
        <v>4.2445000000000004</v>
      </c>
      <c r="E1413" s="8">
        <f>IF(Päälaskenta!$C$26,Kaksitasouoma_matriisi!AP1413,Kaksitasouoma_matriisi!AC1413)</f>
        <v>0.10408313932122699</v>
      </c>
      <c r="F1413" s="56">
        <f>IF(D1413&lt;Päälaskenta!H$24,(SQRT(POWER(Päälaskenta!C$24/(2*Päälaskenta!E$24),2)+(D1413/Päälaskenta!E$24))-Päälaskenta!C$24/(2*Päälaskenta!E$24)),IF(D1413=Päälaskenta!H$24,Päälaskenta!D$24,Päälaskenta!D$24+(SQRT(POWER((Päälaskenta!C$20+Päälaskenta!G$24)/(2*Päälaskenta!E$20),2)+((D1413-Päälaskenta!H$24)/Päälaskenta!E$20))-(Päälaskenta!C$20+Päälaskenta!G$24)/(2*Päälaskenta!E$20))))</f>
        <v>1.083</v>
      </c>
      <c r="G1413" s="57">
        <f>IF(F1413&gt;Päälaskenta!D$24,(2*SQRT((POWER(Päälaskenta!D$24,2))+POWER(Päälaskenta!E$24*Päälaskenta!D$24,2))+Päälaskenta!C$24)+(2*SQRT((POWER((F1413-Päälaskenta!D$24),2))+POWER(Päälaskenta!E$20*(F1413-Päälaskenta!D$24),2))+Päälaskenta!C$20),(2*SQRT((POWER(F1413,2))+POWER(Päälaskenta!E$24*F1413,2))+Päälaskenta!C$24))</f>
        <v>9.36</v>
      </c>
      <c r="H1413" s="57">
        <f t="shared" si="354"/>
        <v>0.45</v>
      </c>
      <c r="I1413" s="62">
        <f t="shared" si="355"/>
        <v>1.0899000000000001E-2</v>
      </c>
      <c r="J1413" s="8">
        <f>IF(F1413&lt;Päälaskenta!$D$24,0,Kaksitasouoma_matriisi!F1413-Päälaskenta!$D$24)</f>
        <v>0.38300000000000001</v>
      </c>
      <c r="L1413" s="8">
        <f>IF(F1413&gt;Päälaskenta!D$24,F1413-Päälaskenta!D$24,0)</f>
        <v>0.38300000000000001</v>
      </c>
      <c r="M1413" s="8">
        <f>IF(F1413&gt;Päälaskenta!D$24,(Päälaskenta!C$20+(Päälaskenta!E$20*(Kaksitasouoma_matriisi!F1413-Päälaskenta!D$24)))*(Kaksitasouoma_matriisi!F1413-Päälaskenta!D$24),0)</f>
        <v>2.1350335</v>
      </c>
      <c r="N1413" s="8">
        <f>IF(F1413&gt;Päälaskenta!D$24,(2*SQRT((POWER((F1413-Päälaskenta!D$24),2))+POWER(Päälaskenta!E$20*(F1413-Päälaskenta!D$24),2))+Päälaskenta!C$20),0)</f>
        <v>6.3809261385027103</v>
      </c>
      <c r="O1413" s="8">
        <f t="shared" si="361"/>
        <v>0.33459617830664701</v>
      </c>
      <c r="P1413" s="8">
        <f>IF(Päälaskenta!$C$29,IF(L1413&gt;Päälaskenta!$F$28,Kaksitasouoma_matriisi!AQ1413,Kaksitasouoma_matriisi!AR1413),Päälaskenta!$F$20)</f>
        <v>0.12</v>
      </c>
      <c r="Q1413" s="8">
        <f t="shared" si="362"/>
        <v>8.5750652199018607</v>
      </c>
      <c r="R1413" s="8">
        <f t="shared" si="356"/>
        <v>0.65949394561340802</v>
      </c>
      <c r="S1413" s="8">
        <f t="shared" si="363"/>
        <v>0.30889161486852901</v>
      </c>
      <c r="U1413" s="93">
        <f>IF(F1413&gt;Päälaskenta!D$24,Päälaskenta!H$24+L1413*Päälaskenta!G$24,F1413*Päälaskenta!C$24 + F1413*F1413*Päälaskenta!E$24)</f>
        <v>2.1092</v>
      </c>
      <c r="V1413" s="8">
        <f>IF(F1413&gt;Päälaskenta!D$24,2*SQRT(POWER(Päälaskenta!D$24,2)+POWER(Päälaskenta!E$24*Päälaskenta!D$24,2))+Päälaskenta!C$24,(2*SQRT((POWER(F1413,2))+POWER(Päälaskenta!E$24*F1413,2))+Päälaskenta!C$24))</f>
        <v>2.9798989873223301</v>
      </c>
      <c r="W1413" s="8">
        <f t="shared" si="364"/>
        <v>0.70780922741789998</v>
      </c>
      <c r="X1413" s="8">
        <f>Päälaskenta!F$24</f>
        <v>7.0000000000000007E-2</v>
      </c>
      <c r="Y1413" s="8">
        <f t="shared" si="365"/>
        <v>23.9311665542429</v>
      </c>
      <c r="Z1413" s="8">
        <f t="shared" si="357"/>
        <v>1.8405060543865901</v>
      </c>
      <c r="AA1413" s="8">
        <f t="shared" si="366"/>
        <v>0.872608597755827</v>
      </c>
      <c r="AC1413" s="8">
        <f t="shared" si="358"/>
        <v>0.10408313932122699</v>
      </c>
      <c r="AE1413" s="8">
        <v>1411</v>
      </c>
      <c r="AF1413" s="8">
        <f t="shared" si="352"/>
        <v>32.506231774144801</v>
      </c>
      <c r="AG1413" s="8">
        <f t="shared" si="359"/>
        <v>5.9148912217686297E-3</v>
      </c>
      <c r="AJ1413" s="132">
        <f>IF(Päälaskenta!$F$28&lt;Kaksitasouoma_matriisi!L1413,Päälaskenta!$C$20*Päälaskenta!$F$28,Päälaskenta!$C$20*Kaksitasouoma_matriisi!L1413)</f>
        <v>1.915</v>
      </c>
      <c r="AK1413" s="134">
        <f>SQRT(Päälaskenta!$D$20^2+(Päälaskenta!$D$20/(1/Päälaskenta!$E$20))^2)</f>
        <v>1.8029999999999999</v>
      </c>
      <c r="AL1413" s="134">
        <f>IF(Päälaskenta!$F$28&lt;Kaksitasouoma_matriisi!L1413,AK1413*Päälaskenta!$F$28*COS(ATAN(1/Päälaskenta!$E$20)),AK1413*Kaksitasouoma_matriisi!L1413*COS(ATAN(1/Päälaskenta!$E$20)))</f>
        <v>0.57499999999999996</v>
      </c>
      <c r="AM1413" s="134"/>
      <c r="AN1413" s="134">
        <f t="shared" si="367"/>
        <v>2.4900000000000002</v>
      </c>
      <c r="AO1413" s="8">
        <f t="shared" si="360"/>
        <v>0.58664153610554803</v>
      </c>
      <c r="AP1413" s="134">
        <f>Refererenssiarvoja!$B$16*H1413^(1/6)/(Refererenssiarvoja!$B$15^0.5)*(Päälaskenta!$G$28/2)^0.5*(1-AO1413)^(-1.5)</f>
        <v>0.16600000000000001</v>
      </c>
      <c r="AQ1413" s="8">
        <f>Refererenssiarvoja!$B$16*Kaksitasouoma_matriisi!O1413^(1/6)/(SQRT((2*Refererenssiarvoja!$B$15)/(Päälaskenta!$F$31*Päälaskenta!$G$31*Päälaskenta!$F$28))+SQRT(Refererenssiarvoja!$B$15)/Refererenssiarvoja!$B$17*LN(Kaksitasouoma_matriisi!L1413/Päälaskenta!$F$28))</f>
        <v>-7.8294432543555397</v>
      </c>
      <c r="AR1413" s="8">
        <f>Refererenssiarvoja!$B$16*Kaksitasouoma_matriisi!O1413^(1/6)/(SQRT((2*Refererenssiarvoja!$B$15)/(Päälaskenta!$F$31*Päälaskenta!$G$31*L1413)))</f>
        <v>0.36813183997644799</v>
      </c>
    </row>
    <row r="1414" spans="1:44" x14ac:dyDescent="0.2">
      <c r="A1414" s="8">
        <v>1412</v>
      </c>
      <c r="B1414" s="8">
        <f>IF(Päälaskenta!C$7,Päälaskenta!E$7,Päälaskenta!G$5)</f>
        <v>2.5</v>
      </c>
      <c r="C1414" s="56">
        <v>0.58799999999999997</v>
      </c>
      <c r="D1414" s="93">
        <f t="shared" si="353"/>
        <v>4.2516999999999996</v>
      </c>
      <c r="E1414" s="8">
        <f>IF(Päälaskenta!$C$26,Kaksitasouoma_matriisi!AP1414,Kaksitasouoma_matriisi!AC1414)</f>
        <v>0.104089267729808</v>
      </c>
      <c r="F1414" s="56">
        <f>IF(D1414&lt;Päälaskenta!H$24,(SQRT(POWER(Päälaskenta!C$24/(2*Päälaskenta!E$24),2)+(D1414/Päälaskenta!E$24))-Päälaskenta!C$24/(2*Päälaskenta!E$24)),IF(D1414=Päälaskenta!H$24,Päälaskenta!D$24,Päälaskenta!D$24+(SQRT(POWER((Päälaskenta!C$20+Päälaskenta!G$24)/(2*Päälaskenta!E$20),2)+((D1414-Päälaskenta!H$24)/Päälaskenta!E$20))-(Päälaskenta!C$20+Päälaskenta!G$24)/(2*Päälaskenta!E$20))))</f>
        <v>1.0840000000000001</v>
      </c>
      <c r="G1414" s="57">
        <f>IF(F1414&gt;Päälaskenta!D$24,(2*SQRT((POWER(Päälaskenta!D$24,2))+POWER(Päälaskenta!E$24*Päälaskenta!D$24,2))+Päälaskenta!C$24)+(2*SQRT((POWER((F1414-Päälaskenta!D$24),2))+POWER(Päälaskenta!E$20*(F1414-Päälaskenta!D$24),2))+Päälaskenta!C$20),(2*SQRT((POWER(F1414,2))+POWER(Päälaskenta!E$24*F1414,2))+Päälaskenta!C$24))</f>
        <v>9.36</v>
      </c>
      <c r="H1414" s="57">
        <f t="shared" si="354"/>
        <v>0.45</v>
      </c>
      <c r="I1414" s="62">
        <f t="shared" si="355"/>
        <v>1.0862999999999999E-2</v>
      </c>
      <c r="J1414" s="8">
        <f>IF(F1414&lt;Päälaskenta!$D$24,0,Kaksitasouoma_matriisi!F1414-Päälaskenta!$D$24)</f>
        <v>0.38400000000000001</v>
      </c>
      <c r="L1414" s="8">
        <f>IF(F1414&gt;Päälaskenta!D$24,F1414-Päälaskenta!D$24,0)</f>
        <v>0.38400000000000001</v>
      </c>
      <c r="M1414" s="8">
        <f>IF(F1414&gt;Päälaskenta!D$24,(Päälaskenta!C$20+(Päälaskenta!E$20*(Kaksitasouoma_matriisi!F1414-Päälaskenta!D$24)))*(Kaksitasouoma_matriisi!F1414-Päälaskenta!D$24),0)</f>
        <v>2.141184</v>
      </c>
      <c r="N1414" s="8">
        <f>IF(F1414&gt;Päälaskenta!D$24,(2*SQRT((POWER((F1414-Päälaskenta!D$24),2))+POWER(Päälaskenta!E$20*(F1414-Päälaskenta!D$24),2))+Päälaskenta!C$20),0)</f>
        <v>6.3845316897781696</v>
      </c>
      <c r="O1414" s="8">
        <f t="shared" si="361"/>
        <v>0.33537056499039702</v>
      </c>
      <c r="P1414" s="8">
        <f>IF(Päälaskenta!$C$29,IF(L1414&gt;Päälaskenta!$F$28,Kaksitasouoma_matriisi!AQ1414,Kaksitasouoma_matriisi!AR1414),Päälaskenta!$F$20)</f>
        <v>0.12</v>
      </c>
      <c r="Q1414" s="8">
        <f t="shared" si="362"/>
        <v>8.6130315571130893</v>
      </c>
      <c r="R1414" s="8">
        <f t="shared" si="356"/>
        <v>0.66071934329707405</v>
      </c>
      <c r="S1414" s="8">
        <f t="shared" si="363"/>
        <v>0.30857663017147202</v>
      </c>
      <c r="U1414" s="93">
        <f>IF(F1414&gt;Päälaskenta!D$24,Päälaskenta!H$24+L1414*Päälaskenta!G$24,F1414*Päälaskenta!C$24 + F1414*F1414*Päälaskenta!E$24)</f>
        <v>2.1116000000000001</v>
      </c>
      <c r="V1414" s="8">
        <f>IF(F1414&gt;Päälaskenta!D$24,2*SQRT(POWER(Päälaskenta!D$24,2)+POWER(Päälaskenta!E$24*Päälaskenta!D$24,2))+Päälaskenta!C$24,(2*SQRT((POWER(F1414,2))+POWER(Päälaskenta!E$24*F1414,2))+Päälaskenta!C$24))</f>
        <v>2.9798989873223301</v>
      </c>
      <c r="W1414" s="8">
        <f t="shared" si="364"/>
        <v>0.70861462384583596</v>
      </c>
      <c r="X1414" s="8">
        <f>Päälaskenta!F$24</f>
        <v>7.0000000000000007E-2</v>
      </c>
      <c r="Y1414" s="8">
        <f t="shared" si="365"/>
        <v>23.976568113652402</v>
      </c>
      <c r="Z1414" s="8">
        <f t="shared" si="357"/>
        <v>1.8392806567029301</v>
      </c>
      <c r="AA1414" s="8">
        <f t="shared" si="366"/>
        <v>0.87103649209269296</v>
      </c>
      <c r="AC1414" s="8">
        <f t="shared" si="358"/>
        <v>0.104089267729808</v>
      </c>
      <c r="AE1414" s="8">
        <v>1412</v>
      </c>
      <c r="AF1414" s="8">
        <f t="shared" si="352"/>
        <v>32.589599670765502</v>
      </c>
      <c r="AG1414" s="8">
        <f t="shared" si="359"/>
        <v>5.8846680016874896E-3</v>
      </c>
      <c r="AJ1414" s="132">
        <f>IF(Päälaskenta!$F$28&lt;Kaksitasouoma_matriisi!L1414,Päälaskenta!$C$20*Päälaskenta!$F$28,Päälaskenta!$C$20*Kaksitasouoma_matriisi!L1414)</f>
        <v>1.92</v>
      </c>
      <c r="AK1414" s="134">
        <f>SQRT(Päälaskenta!$D$20^2+(Päälaskenta!$D$20/(1/Päälaskenta!$E$20))^2)</f>
        <v>1.8029999999999999</v>
      </c>
      <c r="AL1414" s="134">
        <f>IF(Päälaskenta!$F$28&lt;Kaksitasouoma_matriisi!L1414,AK1414*Päälaskenta!$F$28*COS(ATAN(1/Päälaskenta!$E$20)),AK1414*Kaksitasouoma_matriisi!L1414*COS(ATAN(1/Päälaskenta!$E$20)))</f>
        <v>0.57599999999999996</v>
      </c>
      <c r="AM1414" s="134"/>
      <c r="AN1414" s="134">
        <f t="shared" si="367"/>
        <v>2.496</v>
      </c>
      <c r="AO1414" s="8">
        <f t="shared" si="360"/>
        <v>0.58705929392948697</v>
      </c>
      <c r="AP1414" s="134">
        <f>Refererenssiarvoja!$B$16*H1414^(1/6)/(Refererenssiarvoja!$B$15^0.5)*(Päälaskenta!$G$28/2)^0.5*(1-AO1414)^(-1.5)</f>
        <v>0.16700000000000001</v>
      </c>
      <c r="AQ1414" s="8">
        <f>Refererenssiarvoja!$B$16*Kaksitasouoma_matriisi!O1414^(1/6)/(SQRT((2*Refererenssiarvoja!$B$15)/(Päälaskenta!$F$31*Päälaskenta!$G$31*Päälaskenta!$F$28))+SQRT(Refererenssiarvoja!$B$15)/Refererenssiarvoja!$B$17*LN(Kaksitasouoma_matriisi!L1414/Päälaskenta!$F$28))</f>
        <v>-9.6919721949481996</v>
      </c>
      <c r="AR1414" s="8">
        <f>Refererenssiarvoja!$B$16*Kaksitasouoma_matriisi!O1414^(1/6)/(SQRT((2*Refererenssiarvoja!$B$15)/(Päälaskenta!$F$31*Päälaskenta!$G$31*L1414)))</f>
        <v>0.36875416511626202</v>
      </c>
    </row>
    <row r="1415" spans="1:44" x14ac:dyDescent="0.2">
      <c r="A1415" s="8">
        <v>1413</v>
      </c>
      <c r="B1415" s="8">
        <f>IF(Päälaskenta!C$7,Päälaskenta!E$7,Päälaskenta!G$5)</f>
        <v>2.5</v>
      </c>
      <c r="C1415" s="56">
        <v>0.58699999999999997</v>
      </c>
      <c r="D1415" s="93">
        <f t="shared" si="353"/>
        <v>4.2588999999999997</v>
      </c>
      <c r="E1415" s="8">
        <f>IF(Päälaskenta!$C$26,Kaksitasouoma_matriisi!AP1415,Kaksitasouoma_matriisi!AC1415)</f>
        <v>0.10409539142101</v>
      </c>
      <c r="F1415" s="56">
        <f>IF(D1415&lt;Päälaskenta!H$24,(SQRT(POWER(Päälaskenta!C$24/(2*Päälaskenta!E$24),2)+(D1415/Päälaskenta!E$24))-Päälaskenta!C$24/(2*Päälaskenta!E$24)),IF(D1415=Päälaskenta!H$24,Päälaskenta!D$24,Päälaskenta!D$24+(SQRT(POWER((Päälaskenta!C$20+Päälaskenta!G$24)/(2*Päälaskenta!E$20),2)+((D1415-Päälaskenta!H$24)/Päälaskenta!E$20))-(Päälaskenta!C$20+Päälaskenta!G$24)/(2*Päälaskenta!E$20))))</f>
        <v>1.085</v>
      </c>
      <c r="G1415" s="57">
        <f>IF(F1415&gt;Päälaskenta!D$24,(2*SQRT((POWER(Päälaskenta!D$24,2))+POWER(Päälaskenta!E$24*Päälaskenta!D$24,2))+Päälaskenta!C$24)+(2*SQRT((POWER((F1415-Päälaskenta!D$24),2))+POWER(Päälaskenta!E$20*(F1415-Päälaskenta!D$24),2))+Päälaskenta!C$20),(2*SQRT((POWER(F1415,2))+POWER(Päälaskenta!E$24*F1415,2))+Päälaskenta!C$24))</f>
        <v>9.3699999999999992</v>
      </c>
      <c r="H1415" s="57">
        <f t="shared" si="354"/>
        <v>0.45</v>
      </c>
      <c r="I1415" s="62">
        <f t="shared" si="355"/>
        <v>1.0827E-2</v>
      </c>
      <c r="J1415" s="8">
        <f>IF(F1415&lt;Päälaskenta!$D$24,0,Kaksitasouoma_matriisi!F1415-Päälaskenta!$D$24)</f>
        <v>0.38500000000000001</v>
      </c>
      <c r="L1415" s="8">
        <f>IF(F1415&gt;Päälaskenta!D$24,F1415-Päälaskenta!D$24,0)</f>
        <v>0.38500000000000001</v>
      </c>
      <c r="M1415" s="8">
        <f>IF(F1415&gt;Päälaskenta!D$24,(Päälaskenta!C$20+(Päälaskenta!E$20*(Kaksitasouoma_matriisi!F1415-Päälaskenta!D$24)))*(Kaksitasouoma_matriisi!F1415-Päälaskenta!D$24),0)</f>
        <v>2.1473374999999999</v>
      </c>
      <c r="N1415" s="8">
        <f>IF(F1415&gt;Päälaskenta!D$24,(2*SQRT((POWER((F1415-Päälaskenta!D$24),2))+POWER(Päälaskenta!E$20*(F1415-Päälaskenta!D$24),2))+Päälaskenta!C$20),0)</f>
        <v>6.3881372410536397</v>
      </c>
      <c r="O1415" s="8">
        <f t="shared" si="361"/>
        <v>0.33614454714592601</v>
      </c>
      <c r="P1415" s="8">
        <f>IF(Päälaskenta!$C$29,IF(L1415&gt;Päälaskenta!$F$28,Kaksitasouoma_matriisi!AQ1415,Kaksitasouoma_matriisi!AR1415),Päälaskenta!$F$20)</f>
        <v>0.12</v>
      </c>
      <c r="Q1415" s="8">
        <f t="shared" si="362"/>
        <v>8.6510690050274004</v>
      </c>
      <c r="R1415" s="8">
        <f t="shared" si="356"/>
        <v>0.66194179075724002</v>
      </c>
      <c r="S1415" s="8">
        <f t="shared" si="363"/>
        <v>0.30826164529667099</v>
      </c>
      <c r="U1415" s="93">
        <f>IF(F1415&gt;Päälaskenta!D$24,Päälaskenta!H$24+L1415*Päälaskenta!G$24,F1415*Päälaskenta!C$24 + F1415*F1415*Päälaskenta!E$24)</f>
        <v>2.1139999999999999</v>
      </c>
      <c r="V1415" s="8">
        <f>IF(F1415&gt;Päälaskenta!D$24,2*SQRT(POWER(Päälaskenta!D$24,2)+POWER(Päälaskenta!E$24*Päälaskenta!D$24,2))+Päälaskenta!C$24,(2*SQRT((POWER(F1415,2))+POWER(Päälaskenta!E$24*F1415,2))+Päälaskenta!C$24))</f>
        <v>2.9798989873223301</v>
      </c>
      <c r="W1415" s="8">
        <f t="shared" si="364"/>
        <v>0.70942002027377205</v>
      </c>
      <c r="X1415" s="8">
        <f>Päälaskenta!F$24</f>
        <v>7.0000000000000007E-2</v>
      </c>
      <c r="Y1415" s="8">
        <f t="shared" si="365"/>
        <v>24.022004087739798</v>
      </c>
      <c r="Z1415" s="8">
        <f t="shared" si="357"/>
        <v>1.83805820924276</v>
      </c>
      <c r="AA1415" s="8">
        <f t="shared" si="366"/>
        <v>0.86946935158124905</v>
      </c>
      <c r="AC1415" s="8">
        <f t="shared" si="358"/>
        <v>0.10409539142101</v>
      </c>
      <c r="AE1415" s="8">
        <v>1413</v>
      </c>
      <c r="AF1415" s="8">
        <f t="shared" si="352"/>
        <v>32.673073092767197</v>
      </c>
      <c r="AG1415" s="8">
        <f t="shared" si="359"/>
        <v>5.8546380197405804E-3</v>
      </c>
      <c r="AJ1415" s="132">
        <f>IF(Päälaskenta!$F$28&lt;Kaksitasouoma_matriisi!L1415,Päälaskenta!$C$20*Päälaskenta!$F$28,Päälaskenta!$C$20*Kaksitasouoma_matriisi!L1415)</f>
        <v>1.925</v>
      </c>
      <c r="AK1415" s="134">
        <f>SQRT(Päälaskenta!$D$20^2+(Päälaskenta!$D$20/(1/Päälaskenta!$E$20))^2)</f>
        <v>1.8029999999999999</v>
      </c>
      <c r="AL1415" s="134">
        <f>IF(Päälaskenta!$F$28&lt;Kaksitasouoma_matriisi!L1415,AK1415*Päälaskenta!$F$28*COS(ATAN(1/Päälaskenta!$E$20)),AK1415*Kaksitasouoma_matriisi!L1415*COS(ATAN(1/Päälaskenta!$E$20)))</f>
        <v>0.57799999999999996</v>
      </c>
      <c r="AM1415" s="134"/>
      <c r="AN1415" s="134">
        <f t="shared" si="367"/>
        <v>2.5030000000000001</v>
      </c>
      <c r="AO1415" s="8">
        <f t="shared" si="360"/>
        <v>0.58771044166333997</v>
      </c>
      <c r="AP1415" s="134">
        <f>Refererenssiarvoja!$B$16*H1415^(1/6)/(Refererenssiarvoja!$B$15^0.5)*(Päälaskenta!$G$28/2)^0.5*(1-AO1415)^(-1.5)</f>
        <v>0.16700000000000001</v>
      </c>
      <c r="AQ1415" s="8">
        <f>Refererenssiarvoja!$B$16*Kaksitasouoma_matriisi!O1415^(1/6)/(SQRT((2*Refererenssiarvoja!$B$15)/(Päälaskenta!$F$31*Päälaskenta!$G$31*Päälaskenta!$F$28))+SQRT(Refererenssiarvoja!$B$15)/Refererenssiarvoja!$B$17*LN(Kaksitasouoma_matriisi!L1415/Päälaskenta!$F$28))</f>
        <v>-12.7038964476173</v>
      </c>
      <c r="AR1415" s="8">
        <f>Refererenssiarvoja!$B$16*Kaksitasouoma_matriisi!O1415^(1/6)/(SQRT((2*Refererenssiarvoja!$B$15)/(Päälaskenta!$F$31*Päälaskenta!$G$31*L1415)))</f>
        <v>0.36937588746937</v>
      </c>
    </row>
    <row r="1416" spans="1:44" x14ac:dyDescent="0.2">
      <c r="A1416" s="8">
        <v>1414</v>
      </c>
      <c r="B1416" s="8">
        <f>IF(Päälaskenta!C$7,Päälaskenta!E$7,Päälaskenta!G$5)</f>
        <v>2.5</v>
      </c>
      <c r="C1416" s="56">
        <v>0.58599999999999997</v>
      </c>
      <c r="D1416" s="93">
        <f t="shared" si="353"/>
        <v>4.2662000000000004</v>
      </c>
      <c r="E1416" s="8">
        <f>IF(Päälaskenta!$C$26,Kaksitasouoma_matriisi!AP1416,Kaksitasouoma_matriisi!AC1416)</f>
        <v>0.104101510400277</v>
      </c>
      <c r="F1416" s="56">
        <f>IF(D1416&lt;Päälaskenta!H$24,(SQRT(POWER(Päälaskenta!C$24/(2*Päälaskenta!E$24),2)+(D1416/Päälaskenta!E$24))-Päälaskenta!C$24/(2*Päälaskenta!E$24)),IF(D1416=Päälaskenta!H$24,Päälaskenta!D$24,Päälaskenta!D$24+(SQRT(POWER((Päälaskenta!C$20+Päälaskenta!G$24)/(2*Päälaskenta!E$20),2)+((D1416-Päälaskenta!H$24)/Päälaskenta!E$20))-(Päälaskenta!C$20+Päälaskenta!G$24)/(2*Päälaskenta!E$20))))</f>
        <v>1.0860000000000001</v>
      </c>
      <c r="G1416" s="57">
        <f>IF(F1416&gt;Päälaskenta!D$24,(2*SQRT((POWER(Päälaskenta!D$24,2))+POWER(Päälaskenta!E$24*Päälaskenta!D$24,2))+Päälaskenta!C$24)+(2*SQRT((POWER((F1416-Päälaskenta!D$24),2))+POWER(Päälaskenta!E$20*(F1416-Päälaskenta!D$24),2))+Päälaskenta!C$20),(2*SQRT((POWER(F1416,2))+POWER(Päälaskenta!E$24*F1416,2))+Päälaskenta!C$24))</f>
        <v>9.3699999999999992</v>
      </c>
      <c r="H1416" s="57">
        <f t="shared" si="354"/>
        <v>0.46</v>
      </c>
      <c r="I1416" s="62">
        <f t="shared" si="355"/>
        <v>1.048E-2</v>
      </c>
      <c r="J1416" s="8">
        <f>IF(F1416&lt;Päälaskenta!$D$24,0,Kaksitasouoma_matriisi!F1416-Päälaskenta!$D$24)</f>
        <v>0.38600000000000001</v>
      </c>
      <c r="L1416" s="8">
        <f>IF(F1416&gt;Päälaskenta!D$24,F1416-Päälaskenta!D$24,0)</f>
        <v>0.38600000000000001</v>
      </c>
      <c r="M1416" s="8">
        <f>IF(F1416&gt;Päälaskenta!D$24,(Päälaskenta!C$20+(Päälaskenta!E$20*(Kaksitasouoma_matriisi!F1416-Päälaskenta!D$24)))*(Kaksitasouoma_matriisi!F1416-Päälaskenta!D$24),0)</f>
        <v>2.1534939999999998</v>
      </c>
      <c r="N1416" s="8">
        <f>IF(F1416&gt;Päälaskenta!D$24,(2*SQRT((POWER((F1416-Päälaskenta!D$24),2))+POWER(Päälaskenta!E$20*(F1416-Päälaskenta!D$24),2))+Päälaskenta!C$20),0)</f>
        <v>6.3917427923290999</v>
      </c>
      <c r="O1416" s="8">
        <f t="shared" si="361"/>
        <v>0.33691812545781202</v>
      </c>
      <c r="P1416" s="8">
        <f>IF(Päälaskenta!$C$29,IF(L1416&gt;Päälaskenta!$F$28,Kaksitasouoma_matriisi!AQ1416,Kaksitasouoma_matriisi!AR1416),Päälaskenta!$F$20)</f>
        <v>0.12</v>
      </c>
      <c r="Q1416" s="8">
        <f t="shared" si="362"/>
        <v>8.6891775309590091</v>
      </c>
      <c r="R1416" s="8">
        <f t="shared" si="356"/>
        <v>0.66316129716454797</v>
      </c>
      <c r="S1416" s="8">
        <f t="shared" si="363"/>
        <v>0.30794666582054497</v>
      </c>
      <c r="U1416" s="93">
        <f>IF(F1416&gt;Päälaskenta!D$24,Päälaskenta!H$24+L1416*Päälaskenta!G$24,F1416*Päälaskenta!C$24 + F1416*F1416*Päälaskenta!E$24)</f>
        <v>2.1164000000000001</v>
      </c>
      <c r="V1416" s="8">
        <f>IF(F1416&gt;Päälaskenta!D$24,2*SQRT(POWER(Päälaskenta!D$24,2)+POWER(Päälaskenta!E$24*Päälaskenta!D$24,2))+Päälaskenta!C$24,(2*SQRT((POWER(F1416,2))+POWER(Päälaskenta!E$24*F1416,2))+Päälaskenta!C$24))</f>
        <v>2.9798989873223301</v>
      </c>
      <c r="W1416" s="8">
        <f t="shared" si="364"/>
        <v>0.71022541670170802</v>
      </c>
      <c r="X1416" s="8">
        <f>Päälaskenta!F$24</f>
        <v>7.0000000000000007E-2</v>
      </c>
      <c r="Y1416" s="8">
        <f t="shared" si="365"/>
        <v>24.067474463476501</v>
      </c>
      <c r="Z1416" s="8">
        <f t="shared" si="357"/>
        <v>1.83683870283545</v>
      </c>
      <c r="AA1416" s="8">
        <f t="shared" si="366"/>
        <v>0.86790715499690496</v>
      </c>
      <c r="AC1416" s="8">
        <f t="shared" si="358"/>
        <v>0.104101510400277</v>
      </c>
      <c r="AE1416" s="8">
        <v>1414</v>
      </c>
      <c r="AF1416" s="8">
        <f t="shared" si="352"/>
        <v>32.756651994435501</v>
      </c>
      <c r="AG1416" s="8">
        <f t="shared" si="359"/>
        <v>5.8247998080821102E-3</v>
      </c>
      <c r="AJ1416" s="132">
        <f>IF(Päälaskenta!$F$28&lt;Kaksitasouoma_matriisi!L1416,Päälaskenta!$C$20*Päälaskenta!$F$28,Päälaskenta!$C$20*Kaksitasouoma_matriisi!L1416)</f>
        <v>1.93</v>
      </c>
      <c r="AK1416" s="134">
        <f>SQRT(Päälaskenta!$D$20^2+(Päälaskenta!$D$20/(1/Päälaskenta!$E$20))^2)</f>
        <v>1.8029999999999999</v>
      </c>
      <c r="AL1416" s="134">
        <f>IF(Päälaskenta!$F$28&lt;Kaksitasouoma_matriisi!L1416,AK1416*Päälaskenta!$F$28*COS(ATAN(1/Päälaskenta!$E$20)),AK1416*Kaksitasouoma_matriisi!L1416*COS(ATAN(1/Päälaskenta!$E$20)))</f>
        <v>0.57899999999999996</v>
      </c>
      <c r="AM1416" s="134"/>
      <c r="AN1416" s="134">
        <f t="shared" si="367"/>
        <v>2.5089999999999999</v>
      </c>
      <c r="AO1416" s="8">
        <f t="shared" si="360"/>
        <v>0.58811119966246295</v>
      </c>
      <c r="AP1416" s="134">
        <f>Refererenssiarvoja!$B$16*H1416^(1/6)/(Refererenssiarvoja!$B$15^0.5)*(Päälaskenta!$G$28/2)^0.5*(1-AO1416)^(-1.5)</f>
        <v>0.16800000000000001</v>
      </c>
      <c r="AQ1416" s="8">
        <f>Refererenssiarvoja!$B$16*Kaksitasouoma_matriisi!O1416^(1/6)/(SQRT((2*Refererenssiarvoja!$B$15)/(Päälaskenta!$F$31*Päälaskenta!$G$31*Päälaskenta!$F$28))+SQRT(Refererenssiarvoja!$B$15)/Refererenssiarvoja!$B$17*LN(Kaksitasouoma_matriisi!L1416/Päälaskenta!$F$28))</f>
        <v>-18.404003254845399</v>
      </c>
      <c r="AR1416" s="8">
        <f>Refererenssiarvoja!$B$16*Kaksitasouoma_matriisi!O1416^(1/6)/(SQRT((2*Refererenssiarvoja!$B$15)/(Päälaskenta!$F$31*Päälaskenta!$G$31*L1416)))</f>
        <v>0.36999700910295602</v>
      </c>
    </row>
    <row r="1417" spans="1:44" x14ac:dyDescent="0.2">
      <c r="A1417" s="8">
        <v>1415</v>
      </c>
      <c r="B1417" s="8">
        <f>IF(Päälaskenta!C$7,Päälaskenta!E$7,Päälaskenta!G$5)</f>
        <v>2.5</v>
      </c>
      <c r="C1417" s="56">
        <v>0.58499999999999996</v>
      </c>
      <c r="D1417" s="93">
        <f t="shared" si="353"/>
        <v>4.2735000000000003</v>
      </c>
      <c r="E1417" s="8">
        <f>IF(Päälaskenta!$C$26,Kaksitasouoma_matriisi!AP1417,Kaksitasouoma_matriisi!AC1417)</f>
        <v>0.104101510400277</v>
      </c>
      <c r="F1417" s="56">
        <f>IF(D1417&lt;Päälaskenta!H$24,(SQRT(POWER(Päälaskenta!C$24/(2*Päälaskenta!E$24),2)+(D1417/Päälaskenta!E$24))-Päälaskenta!C$24/(2*Päälaskenta!E$24)),IF(D1417=Päälaskenta!H$24,Päälaskenta!D$24,Päälaskenta!D$24+(SQRT(POWER((Päälaskenta!C$20+Päälaskenta!G$24)/(2*Päälaskenta!E$20),2)+((D1417-Päälaskenta!H$24)/Päälaskenta!E$20))-(Päälaskenta!C$20+Päälaskenta!G$24)/(2*Päälaskenta!E$20))))</f>
        <v>1.0860000000000001</v>
      </c>
      <c r="G1417" s="57">
        <f>IF(F1417&gt;Päälaskenta!D$24,(2*SQRT((POWER(Päälaskenta!D$24,2))+POWER(Päälaskenta!E$24*Päälaskenta!D$24,2))+Päälaskenta!C$24)+(2*SQRT((POWER((F1417-Päälaskenta!D$24),2))+POWER(Päälaskenta!E$20*(F1417-Päälaskenta!D$24),2))+Päälaskenta!C$20),(2*SQRT((POWER(F1417,2))+POWER(Päälaskenta!E$24*F1417,2))+Päälaskenta!C$24))</f>
        <v>9.3699999999999992</v>
      </c>
      <c r="H1417" s="57">
        <f t="shared" si="354"/>
        <v>0.46</v>
      </c>
      <c r="I1417" s="62">
        <f t="shared" si="355"/>
        <v>1.0444E-2</v>
      </c>
      <c r="J1417" s="8">
        <f>IF(F1417&lt;Päälaskenta!$D$24,0,Kaksitasouoma_matriisi!F1417-Päälaskenta!$D$24)</f>
        <v>0.38600000000000001</v>
      </c>
      <c r="L1417" s="8">
        <f>IF(F1417&gt;Päälaskenta!D$24,F1417-Päälaskenta!D$24,0)</f>
        <v>0.38600000000000001</v>
      </c>
      <c r="M1417" s="8">
        <f>IF(F1417&gt;Päälaskenta!D$24,(Päälaskenta!C$20+(Päälaskenta!E$20*(Kaksitasouoma_matriisi!F1417-Päälaskenta!D$24)))*(Kaksitasouoma_matriisi!F1417-Päälaskenta!D$24),0)</f>
        <v>2.1534939999999998</v>
      </c>
      <c r="N1417" s="8">
        <f>IF(F1417&gt;Päälaskenta!D$24,(2*SQRT((POWER((F1417-Päälaskenta!D$24),2))+POWER(Päälaskenta!E$20*(F1417-Päälaskenta!D$24),2))+Päälaskenta!C$20),0)</f>
        <v>6.3917427923290999</v>
      </c>
      <c r="O1417" s="8">
        <f t="shared" si="361"/>
        <v>0.33691812545781202</v>
      </c>
      <c r="P1417" s="8">
        <f>IF(Päälaskenta!$C$29,IF(L1417&gt;Päälaskenta!$F$28,Kaksitasouoma_matriisi!AQ1417,Kaksitasouoma_matriisi!AR1417),Päälaskenta!$F$20)</f>
        <v>0.12</v>
      </c>
      <c r="Q1417" s="8">
        <f t="shared" si="362"/>
        <v>8.6891775309590091</v>
      </c>
      <c r="R1417" s="8">
        <f t="shared" si="356"/>
        <v>0.66316129716454797</v>
      </c>
      <c r="S1417" s="8">
        <f t="shared" si="363"/>
        <v>0.30794666582054497</v>
      </c>
      <c r="U1417" s="93">
        <f>IF(F1417&gt;Päälaskenta!D$24,Päälaskenta!H$24+L1417*Päälaskenta!G$24,F1417*Päälaskenta!C$24 + F1417*F1417*Päälaskenta!E$24)</f>
        <v>2.1164000000000001</v>
      </c>
      <c r="V1417" s="8">
        <f>IF(F1417&gt;Päälaskenta!D$24,2*SQRT(POWER(Päälaskenta!D$24,2)+POWER(Päälaskenta!E$24*Päälaskenta!D$24,2))+Päälaskenta!C$24,(2*SQRT((POWER(F1417,2))+POWER(Päälaskenta!E$24*F1417,2))+Päälaskenta!C$24))</f>
        <v>2.9798989873223301</v>
      </c>
      <c r="W1417" s="8">
        <f t="shared" si="364"/>
        <v>0.71022541670170802</v>
      </c>
      <c r="X1417" s="8">
        <f>Päälaskenta!F$24</f>
        <v>7.0000000000000007E-2</v>
      </c>
      <c r="Y1417" s="8">
        <f t="shared" si="365"/>
        <v>24.067474463476501</v>
      </c>
      <c r="Z1417" s="8">
        <f t="shared" si="357"/>
        <v>1.83683870283545</v>
      </c>
      <c r="AA1417" s="8">
        <f t="shared" si="366"/>
        <v>0.86790715499690496</v>
      </c>
      <c r="AC1417" s="8">
        <f t="shared" si="358"/>
        <v>0.104101510400277</v>
      </c>
      <c r="AE1417" s="8">
        <v>1415</v>
      </c>
      <c r="AF1417" s="8">
        <f t="shared" si="352"/>
        <v>32.756651994435501</v>
      </c>
      <c r="AG1417" s="8">
        <f t="shared" si="359"/>
        <v>5.8247998080821102E-3</v>
      </c>
      <c r="AJ1417" s="132">
        <f>IF(Päälaskenta!$F$28&lt;Kaksitasouoma_matriisi!L1417,Päälaskenta!$C$20*Päälaskenta!$F$28,Päälaskenta!$C$20*Kaksitasouoma_matriisi!L1417)</f>
        <v>1.93</v>
      </c>
      <c r="AK1417" s="134">
        <f>SQRT(Päälaskenta!$D$20^2+(Päälaskenta!$D$20/(1/Päälaskenta!$E$20))^2)</f>
        <v>1.8029999999999999</v>
      </c>
      <c r="AL1417" s="134">
        <f>IF(Päälaskenta!$F$28&lt;Kaksitasouoma_matriisi!L1417,AK1417*Päälaskenta!$F$28*COS(ATAN(1/Päälaskenta!$E$20)),AK1417*Kaksitasouoma_matriisi!L1417*COS(ATAN(1/Päälaskenta!$E$20)))</f>
        <v>0.57899999999999996</v>
      </c>
      <c r="AM1417" s="134"/>
      <c r="AN1417" s="134">
        <f t="shared" si="367"/>
        <v>2.5089999999999999</v>
      </c>
      <c r="AO1417" s="8">
        <f t="shared" si="360"/>
        <v>0.58710658710658703</v>
      </c>
      <c r="AP1417" s="134">
        <f>Refererenssiarvoja!$B$16*H1417^(1/6)/(Refererenssiarvoja!$B$15^0.5)*(Päälaskenta!$G$28/2)^0.5*(1-AO1417)^(-1.5)</f>
        <v>0.16700000000000001</v>
      </c>
      <c r="AQ1417" s="8">
        <f>Refererenssiarvoja!$B$16*Kaksitasouoma_matriisi!O1417^(1/6)/(SQRT((2*Refererenssiarvoja!$B$15)/(Päälaskenta!$F$31*Päälaskenta!$G$31*Päälaskenta!$F$28))+SQRT(Refererenssiarvoja!$B$15)/Refererenssiarvoja!$B$17*LN(Kaksitasouoma_matriisi!L1417/Päälaskenta!$F$28))</f>
        <v>-18.404003254845399</v>
      </c>
      <c r="AR1417" s="8">
        <f>Refererenssiarvoja!$B$16*Kaksitasouoma_matriisi!O1417^(1/6)/(SQRT((2*Refererenssiarvoja!$B$15)/(Päälaskenta!$F$31*Päälaskenta!$G$31*L1417)))</f>
        <v>0.36999700910295602</v>
      </c>
    </row>
    <row r="1418" spans="1:44" x14ac:dyDescent="0.2">
      <c r="A1418" s="8">
        <v>1416</v>
      </c>
      <c r="B1418" s="8">
        <f>IF(Päälaskenta!C$7,Päälaskenta!E$7,Päälaskenta!G$5)</f>
        <v>2.5</v>
      </c>
      <c r="C1418" s="56">
        <v>0.58399999999999996</v>
      </c>
      <c r="D1418" s="93">
        <f t="shared" si="353"/>
        <v>4.2808000000000002</v>
      </c>
      <c r="E1418" s="8">
        <f>IF(Päälaskenta!$C$26,Kaksitasouoma_matriisi!AP1418,Kaksitasouoma_matriisi!AC1418)</f>
        <v>0.104107624673046</v>
      </c>
      <c r="F1418" s="56">
        <f>IF(D1418&lt;Päälaskenta!H$24,(SQRT(POWER(Päälaskenta!C$24/(2*Päälaskenta!E$24),2)+(D1418/Päälaskenta!E$24))-Päälaskenta!C$24/(2*Päälaskenta!E$24)),IF(D1418=Päälaskenta!H$24,Päälaskenta!D$24,Päälaskenta!D$24+(SQRT(POWER((Päälaskenta!C$20+Päälaskenta!G$24)/(2*Päälaskenta!E$20),2)+((D1418-Päälaskenta!H$24)/Päälaskenta!E$20))-(Päälaskenta!C$20+Päälaskenta!G$24)/(2*Päälaskenta!E$20))))</f>
        <v>1.087</v>
      </c>
      <c r="G1418" s="57">
        <f>IF(F1418&gt;Päälaskenta!D$24,(2*SQRT((POWER(Päälaskenta!D$24,2))+POWER(Päälaskenta!E$24*Päälaskenta!D$24,2))+Päälaskenta!C$24)+(2*SQRT((POWER((F1418-Päälaskenta!D$24),2))+POWER(Päälaskenta!E$20*(F1418-Päälaskenta!D$24),2))+Päälaskenta!C$20),(2*SQRT((POWER(F1418,2))+POWER(Päälaskenta!E$24*F1418,2))+Päälaskenta!C$24))</f>
        <v>9.3800000000000008</v>
      </c>
      <c r="H1418" s="57">
        <f t="shared" si="354"/>
        <v>0.46</v>
      </c>
      <c r="I1418" s="62">
        <f t="shared" si="355"/>
        <v>1.0410000000000001E-2</v>
      </c>
      <c r="J1418" s="8">
        <f>IF(F1418&lt;Päälaskenta!$D$24,0,Kaksitasouoma_matriisi!F1418-Päälaskenta!$D$24)</f>
        <v>0.38700000000000001</v>
      </c>
      <c r="L1418" s="8">
        <f>IF(F1418&gt;Päälaskenta!D$24,F1418-Päälaskenta!D$24,0)</f>
        <v>0.38700000000000001</v>
      </c>
      <c r="M1418" s="8">
        <f>IF(F1418&gt;Päälaskenta!D$24,(Päälaskenta!C$20+(Päälaskenta!E$20*(Kaksitasouoma_matriisi!F1418-Päälaskenta!D$24)))*(Kaksitasouoma_matriisi!F1418-Päälaskenta!D$24),0)</f>
        <v>2.1596535000000001</v>
      </c>
      <c r="N1418" s="8">
        <f>IF(F1418&gt;Päälaskenta!D$24,(2*SQRT((POWER((F1418-Päälaskenta!D$24),2))+POWER(Päälaskenta!E$20*(F1418-Päälaskenta!D$24),2))+Päälaskenta!C$20),0)</f>
        <v>6.3953483436045602</v>
      </c>
      <c r="O1418" s="8">
        <f t="shared" si="361"/>
        <v>0.33769130060908797</v>
      </c>
      <c r="P1418" s="8">
        <f>IF(Päälaskenta!$C$29,IF(L1418&gt;Päälaskenta!$F$28,Kaksitasouoma_matriisi!AQ1418,Kaksitasouoma_matriisi!AR1418),Päälaskenta!$F$20)</f>
        <v>0.12</v>
      </c>
      <c r="Q1418" s="8">
        <f t="shared" si="362"/>
        <v>8.7273571024178107</v>
      </c>
      <c r="R1418" s="8">
        <f t="shared" si="356"/>
        <v>0.664377871670354</v>
      </c>
      <c r="S1418" s="8">
        <f t="shared" si="363"/>
        <v>0.30763169724696798</v>
      </c>
      <c r="U1418" s="93">
        <f>IF(F1418&gt;Päälaskenta!D$24,Päälaskenta!H$24+L1418*Päälaskenta!G$24,F1418*Päälaskenta!C$24 + F1418*F1418*Päälaskenta!E$24)</f>
        <v>2.1187999999999998</v>
      </c>
      <c r="V1418" s="8">
        <f>IF(F1418&gt;Päälaskenta!D$24,2*SQRT(POWER(Päälaskenta!D$24,2)+POWER(Päälaskenta!E$24*Päälaskenta!D$24,2))+Päälaskenta!C$24,(2*SQRT((POWER(F1418,2))+POWER(Päälaskenta!E$24*F1418,2))+Päälaskenta!C$24))</f>
        <v>2.9798989873223301</v>
      </c>
      <c r="W1418" s="8">
        <f t="shared" si="364"/>
        <v>0.711030813129644</v>
      </c>
      <c r="X1418" s="8">
        <f>Päälaskenta!F$24</f>
        <v>7.0000000000000007E-2</v>
      </c>
      <c r="Y1418" s="8">
        <f t="shared" si="365"/>
        <v>24.112979227853899</v>
      </c>
      <c r="Z1418" s="8">
        <f t="shared" si="357"/>
        <v>1.8356221283296501</v>
      </c>
      <c r="AA1418" s="8">
        <f t="shared" si="366"/>
        <v>0.86634988122033696</v>
      </c>
      <c r="AC1418" s="8">
        <f t="shared" si="358"/>
        <v>0.104107624673046</v>
      </c>
      <c r="AE1418" s="8">
        <v>1416</v>
      </c>
      <c r="AF1418" s="8">
        <f t="shared" si="352"/>
        <v>32.840336330271697</v>
      </c>
      <c r="AG1418" s="8">
        <f t="shared" si="359"/>
        <v>5.7951519116052896E-3</v>
      </c>
      <c r="AJ1418" s="132">
        <f>IF(Päälaskenta!$F$28&lt;Kaksitasouoma_matriisi!L1418,Päälaskenta!$C$20*Päälaskenta!$F$28,Päälaskenta!$C$20*Kaksitasouoma_matriisi!L1418)</f>
        <v>1.9350000000000001</v>
      </c>
      <c r="AK1418" s="134">
        <f>SQRT(Päälaskenta!$D$20^2+(Päälaskenta!$D$20/(1/Päälaskenta!$E$20))^2)</f>
        <v>1.8029999999999999</v>
      </c>
      <c r="AL1418" s="134">
        <f>IF(Päälaskenta!$F$28&lt;Kaksitasouoma_matriisi!L1418,AK1418*Päälaskenta!$F$28*COS(ATAN(1/Päälaskenta!$E$20)),AK1418*Kaksitasouoma_matriisi!L1418*COS(ATAN(1/Päälaskenta!$E$20)))</f>
        <v>0.58099999999999996</v>
      </c>
      <c r="AM1418" s="134"/>
      <c r="AN1418" s="134">
        <f t="shared" si="367"/>
        <v>2.516</v>
      </c>
      <c r="AO1418" s="8">
        <f t="shared" si="360"/>
        <v>0.58774060923191895</v>
      </c>
      <c r="AP1418" s="134">
        <f>Refererenssiarvoja!$B$16*H1418^(1/6)/(Refererenssiarvoja!$B$15^0.5)*(Päälaskenta!$G$28/2)^0.5*(1-AO1418)^(-1.5)</f>
        <v>0.16800000000000001</v>
      </c>
      <c r="AQ1418" s="8">
        <f>Refererenssiarvoja!$B$16*Kaksitasouoma_matriisi!O1418^(1/6)/(SQRT((2*Refererenssiarvoja!$B$15)/(Päälaskenta!$F$31*Päälaskenta!$G$31*Päälaskenta!$F$28))+SQRT(Refererenssiarvoja!$B$15)/Refererenssiarvoja!$B$17*LN(Kaksitasouoma_matriisi!L1418/Päälaskenta!$F$28))</f>
        <v>-33.291523118859203</v>
      </c>
      <c r="AR1418" s="8">
        <f>Refererenssiarvoja!$B$16*Kaksitasouoma_matriisi!O1418^(1/6)/(SQRT((2*Refererenssiarvoja!$B$15)/(Päälaskenta!$F$31*Päälaskenta!$G$31*L1418)))</f>
        <v>0.37061753207194598</v>
      </c>
    </row>
    <row r="1419" spans="1:44" x14ac:dyDescent="0.2">
      <c r="A1419" s="8">
        <v>1417</v>
      </c>
      <c r="B1419" s="8">
        <f>IF(Päälaskenta!C$7,Päälaskenta!E$7,Päälaskenta!G$5)</f>
        <v>2.5</v>
      </c>
      <c r="C1419" s="56">
        <v>0.58299999999999996</v>
      </c>
      <c r="D1419" s="93">
        <f t="shared" si="353"/>
        <v>4.2881999999999998</v>
      </c>
      <c r="E1419" s="8">
        <f>IF(Päälaskenta!$C$26,Kaksitasouoma_matriisi!AP1419,Kaksitasouoma_matriisi!AC1419)</f>
        <v>0.104113734244744</v>
      </c>
      <c r="F1419" s="56">
        <f>IF(D1419&lt;Päälaskenta!H$24,(SQRT(POWER(Päälaskenta!C$24/(2*Päälaskenta!E$24),2)+(D1419/Päälaskenta!E$24))-Päälaskenta!C$24/(2*Päälaskenta!E$24)),IF(D1419=Päälaskenta!H$24,Päälaskenta!D$24,Päälaskenta!D$24+(SQRT(POWER((Päälaskenta!C$20+Päälaskenta!G$24)/(2*Päälaskenta!E$20),2)+((D1419-Päälaskenta!H$24)/Päälaskenta!E$20))-(Päälaskenta!C$20+Päälaskenta!G$24)/(2*Päälaskenta!E$20))))</f>
        <v>1.0880000000000001</v>
      </c>
      <c r="G1419" s="57">
        <f>IF(F1419&gt;Päälaskenta!D$24,(2*SQRT((POWER(Päälaskenta!D$24,2))+POWER(Päälaskenta!E$24*Päälaskenta!D$24,2))+Päälaskenta!C$24)+(2*SQRT((POWER((F1419-Päälaskenta!D$24),2))+POWER(Päälaskenta!E$20*(F1419-Päälaskenta!D$24),2))+Päälaskenta!C$20),(2*SQRT((POWER(F1419,2))+POWER(Päälaskenta!E$24*F1419,2))+Päälaskenta!C$24))</f>
        <v>9.3800000000000008</v>
      </c>
      <c r="H1419" s="57">
        <f t="shared" si="354"/>
        <v>0.46</v>
      </c>
      <c r="I1419" s="62">
        <f t="shared" si="355"/>
        <v>1.0376E-2</v>
      </c>
      <c r="J1419" s="8">
        <f>IF(F1419&lt;Päälaskenta!$D$24,0,Kaksitasouoma_matriisi!F1419-Päälaskenta!$D$24)</f>
        <v>0.38800000000000001</v>
      </c>
      <c r="L1419" s="8">
        <f>IF(F1419&gt;Päälaskenta!D$24,F1419-Päälaskenta!D$24,0)</f>
        <v>0.38800000000000001</v>
      </c>
      <c r="M1419" s="8">
        <f>IF(F1419&gt;Päälaskenta!D$24,(Päälaskenta!C$20+(Päälaskenta!E$20*(Kaksitasouoma_matriisi!F1419-Päälaskenta!D$24)))*(Kaksitasouoma_matriisi!F1419-Päälaskenta!D$24),0)</f>
        <v>2.165816</v>
      </c>
      <c r="N1419" s="8">
        <f>IF(F1419&gt;Päälaskenta!D$24,(2*SQRT((POWER((F1419-Päälaskenta!D$24),2))+POWER(Päälaskenta!E$20*(F1419-Päälaskenta!D$24),2))+Päälaskenta!C$20),0)</f>
        <v>6.3989538948800302</v>
      </c>
      <c r="O1419" s="8">
        <f t="shared" si="361"/>
        <v>0.338464073281248</v>
      </c>
      <c r="P1419" s="8">
        <f>IF(Päälaskenta!$C$29,IF(L1419&gt;Päälaskenta!$F$28,Kaksitasouoma_matriisi!AQ1419,Kaksitasouoma_matriisi!AR1419),Päälaskenta!$F$20)</f>
        <v>0.12</v>
      </c>
      <c r="Q1419" s="8">
        <f t="shared" si="362"/>
        <v>8.7656076871082096</v>
      </c>
      <c r="R1419" s="8">
        <f t="shared" si="356"/>
        <v>0.66559152340654504</v>
      </c>
      <c r="S1419" s="8">
        <f t="shared" si="363"/>
        <v>0.30731674500813799</v>
      </c>
      <c r="U1419" s="93">
        <f>IF(F1419&gt;Päälaskenta!D$24,Päälaskenta!H$24+L1419*Päälaskenta!G$24,F1419*Päälaskenta!C$24 + F1419*F1419*Päälaskenta!E$24)</f>
        <v>2.1212</v>
      </c>
      <c r="V1419" s="8">
        <f>IF(F1419&gt;Päälaskenta!D$24,2*SQRT(POWER(Päälaskenta!D$24,2)+POWER(Päälaskenta!E$24*Päälaskenta!D$24,2))+Päälaskenta!C$24,(2*SQRT((POWER(F1419,2))+POWER(Päälaskenta!E$24*F1419,2))+Päälaskenta!C$24))</f>
        <v>2.9798989873223301</v>
      </c>
      <c r="W1419" s="8">
        <f t="shared" si="364"/>
        <v>0.71183620955757998</v>
      </c>
      <c r="X1419" s="8">
        <f>Päälaskenta!F$24</f>
        <v>7.0000000000000007E-2</v>
      </c>
      <c r="Y1419" s="8">
        <f t="shared" si="365"/>
        <v>24.158518367882699</v>
      </c>
      <c r="Z1419" s="8">
        <f t="shared" si="357"/>
        <v>1.8344084765934501</v>
      </c>
      <c r="AA1419" s="8">
        <f t="shared" si="366"/>
        <v>0.86479750923696497</v>
      </c>
      <c r="AC1419" s="8">
        <f t="shared" si="358"/>
        <v>0.104113734244744</v>
      </c>
      <c r="AE1419" s="8">
        <v>1417</v>
      </c>
      <c r="AF1419" s="8">
        <f t="shared" si="352"/>
        <v>32.9241260549909</v>
      </c>
      <c r="AG1419" s="8">
        <f t="shared" si="359"/>
        <v>5.7656928878202498E-3</v>
      </c>
      <c r="AJ1419" s="132">
        <f>IF(Päälaskenta!$F$28&lt;Kaksitasouoma_matriisi!L1419,Päälaskenta!$C$20*Päälaskenta!$F$28,Päälaskenta!$C$20*Kaksitasouoma_matriisi!L1419)</f>
        <v>1.94</v>
      </c>
      <c r="AK1419" s="134">
        <f>SQRT(Päälaskenta!$D$20^2+(Päälaskenta!$D$20/(1/Päälaskenta!$E$20))^2)</f>
        <v>1.8029999999999999</v>
      </c>
      <c r="AL1419" s="134">
        <f>IF(Päälaskenta!$F$28&lt;Kaksitasouoma_matriisi!L1419,AK1419*Päälaskenta!$F$28*COS(ATAN(1/Päälaskenta!$E$20)),AK1419*Kaksitasouoma_matriisi!L1419*COS(ATAN(1/Päälaskenta!$E$20)))</f>
        <v>0.58199999999999996</v>
      </c>
      <c r="AM1419" s="134"/>
      <c r="AN1419" s="134">
        <f t="shared" si="367"/>
        <v>2.5219999999999998</v>
      </c>
      <c r="AO1419" s="8">
        <f t="shared" si="360"/>
        <v>0.58812555384543597</v>
      </c>
      <c r="AP1419" s="134">
        <f>Refererenssiarvoja!$B$16*H1419^(1/6)/(Refererenssiarvoja!$B$15^0.5)*(Päälaskenta!$G$28/2)^0.5*(1-AO1419)^(-1.5)</f>
        <v>0.16800000000000001</v>
      </c>
      <c r="AQ1419" s="8">
        <f>Refererenssiarvoja!$B$16*Kaksitasouoma_matriisi!O1419^(1/6)/(SQRT((2*Refererenssiarvoja!$B$15)/(Päälaskenta!$F$31*Päälaskenta!$G$31*Päälaskenta!$F$28))+SQRT(Refererenssiarvoja!$B$15)/Refererenssiarvoja!$B$17*LN(Kaksitasouoma_matriisi!L1419/Päälaskenta!$F$28))</f>
        <v>-171.80545410451401</v>
      </c>
      <c r="AR1419" s="8">
        <f>Refererenssiarvoja!$B$16*Kaksitasouoma_matriisi!O1419^(1/6)/(SQRT((2*Refererenssiarvoja!$B$15)/(Päälaskenta!$F$31*Päälaskenta!$G$31*L1419)))</f>
        <v>0.37123745841911698</v>
      </c>
    </row>
    <row r="1420" spans="1:44" x14ac:dyDescent="0.2">
      <c r="A1420" s="8">
        <v>1418</v>
      </c>
      <c r="B1420" s="8">
        <f>IF(Päälaskenta!C$7,Päälaskenta!E$7,Päälaskenta!G$5)</f>
        <v>2.5</v>
      </c>
      <c r="C1420" s="56">
        <v>0.58199999999999996</v>
      </c>
      <c r="D1420" s="93">
        <f t="shared" si="353"/>
        <v>4.2954999999999997</v>
      </c>
      <c r="E1420" s="8">
        <f>IF(Päälaskenta!$C$26,Kaksitasouoma_matriisi!AP1420,Kaksitasouoma_matriisi!AC1420)</f>
        <v>0.10411983912079099</v>
      </c>
      <c r="F1420" s="56">
        <f>IF(D1420&lt;Päälaskenta!H$24,(SQRT(POWER(Päälaskenta!C$24/(2*Päälaskenta!E$24),2)+(D1420/Päälaskenta!E$24))-Päälaskenta!C$24/(2*Päälaskenta!E$24)),IF(D1420=Päälaskenta!H$24,Päälaskenta!D$24,Päälaskenta!D$24+(SQRT(POWER((Päälaskenta!C$20+Päälaskenta!G$24)/(2*Päälaskenta!E$20),2)+((D1420-Päälaskenta!H$24)/Päälaskenta!E$20))-(Päälaskenta!C$20+Päälaskenta!G$24)/(2*Päälaskenta!E$20))))</f>
        <v>1.089</v>
      </c>
      <c r="G1420" s="57">
        <f>IF(F1420&gt;Päälaskenta!D$24,(2*SQRT((POWER(Päälaskenta!D$24,2))+POWER(Päälaskenta!E$24*Päälaskenta!D$24,2))+Päälaskenta!C$24)+(2*SQRT((POWER((F1420-Päälaskenta!D$24),2))+POWER(Päälaskenta!E$20*(F1420-Päälaskenta!D$24),2))+Päälaskenta!C$20),(2*SQRT((POWER(F1420,2))+POWER(Päälaskenta!E$24*F1420,2))+Päälaskenta!C$24))</f>
        <v>9.3800000000000008</v>
      </c>
      <c r="H1420" s="57">
        <f t="shared" si="354"/>
        <v>0.46</v>
      </c>
      <c r="I1420" s="62">
        <f t="shared" si="355"/>
        <v>1.0340999999999999E-2</v>
      </c>
      <c r="J1420" s="8">
        <f>IF(F1420&lt;Päälaskenta!$D$24,0,Kaksitasouoma_matriisi!F1420-Päälaskenta!$D$24)</f>
        <v>0.38900000000000001</v>
      </c>
      <c r="L1420" s="8">
        <f>IF(F1420&gt;Päälaskenta!D$24,F1420-Päälaskenta!D$24,0)</f>
        <v>0.38900000000000001</v>
      </c>
      <c r="M1420" s="8">
        <f>IF(F1420&gt;Päälaskenta!D$24,(Päälaskenta!C$20+(Päälaskenta!E$20*(Kaksitasouoma_matriisi!F1420-Päälaskenta!D$24)))*(Kaksitasouoma_matriisi!F1420-Päälaskenta!D$24),0)</f>
        <v>2.1719814999999998</v>
      </c>
      <c r="N1420" s="8">
        <f>IF(F1420&gt;Päälaskenta!D$24,(2*SQRT((POWER((F1420-Päälaskenta!D$24),2))+POWER(Päälaskenta!E$20*(F1420-Päälaskenta!D$24),2))+Päälaskenta!C$20),0)</f>
        <v>6.4025594461554904</v>
      </c>
      <c r="O1420" s="8">
        <f t="shared" si="361"/>
        <v>0.33923644415425103</v>
      </c>
      <c r="P1420" s="8">
        <f>IF(Päälaskenta!$C$29,IF(L1420&gt;Päälaskenta!$F$28,Kaksitasouoma_matriisi!AQ1420,Kaksitasouoma_matriisi!AR1420),Päälaskenta!$F$20)</f>
        <v>0.12</v>
      </c>
      <c r="Q1420" s="8">
        <f t="shared" si="362"/>
        <v>8.8039292529280004</v>
      </c>
      <c r="R1420" s="8">
        <f t="shared" si="356"/>
        <v>0.66680226148533595</v>
      </c>
      <c r="S1420" s="8">
        <f t="shared" si="363"/>
        <v>0.30700181446542502</v>
      </c>
      <c r="U1420" s="93">
        <f>IF(F1420&gt;Päälaskenta!D$24,Päälaskenta!H$24+L1420*Päälaskenta!G$24,F1420*Päälaskenta!C$24 + F1420*F1420*Päälaskenta!E$24)</f>
        <v>2.1236000000000002</v>
      </c>
      <c r="V1420" s="8">
        <f>IF(F1420&gt;Päälaskenta!D$24,2*SQRT(POWER(Päälaskenta!D$24,2)+POWER(Päälaskenta!E$24*Päälaskenta!D$24,2))+Päälaskenta!C$24,(2*SQRT((POWER(F1420,2))+POWER(Päälaskenta!E$24*F1420,2))+Päälaskenta!C$24))</f>
        <v>2.9798989873223301</v>
      </c>
      <c r="W1420" s="8">
        <f t="shared" si="364"/>
        <v>0.71264160598551696</v>
      </c>
      <c r="X1420" s="8">
        <f>Päälaskenta!F$24</f>
        <v>7.0000000000000007E-2</v>
      </c>
      <c r="Y1420" s="8">
        <f t="shared" si="365"/>
        <v>24.2040918705937</v>
      </c>
      <c r="Z1420" s="8">
        <f t="shared" si="357"/>
        <v>1.8331977385146601</v>
      </c>
      <c r="AA1420" s="8">
        <f t="shared" si="366"/>
        <v>0.86325001813649505</v>
      </c>
      <c r="AC1420" s="8">
        <f t="shared" si="358"/>
        <v>0.10411983912079099</v>
      </c>
      <c r="AE1420" s="8">
        <v>1418</v>
      </c>
      <c r="AF1420" s="8">
        <f t="shared" si="352"/>
        <v>33.008021123521701</v>
      </c>
      <c r="AG1420" s="8">
        <f t="shared" si="359"/>
        <v>5.7364213067328104E-3</v>
      </c>
      <c r="AJ1420" s="132">
        <f>IF(Päälaskenta!$F$28&lt;Kaksitasouoma_matriisi!L1420,Päälaskenta!$C$20*Päälaskenta!$F$28,Päälaskenta!$C$20*Kaksitasouoma_matriisi!L1420)</f>
        <v>1.9450000000000001</v>
      </c>
      <c r="AK1420" s="134">
        <f>SQRT(Päälaskenta!$D$20^2+(Päälaskenta!$D$20/(1/Päälaskenta!$E$20))^2)</f>
        <v>1.8029999999999999</v>
      </c>
      <c r="AL1420" s="134">
        <f>IF(Päälaskenta!$F$28&lt;Kaksitasouoma_matriisi!L1420,AK1420*Päälaskenta!$F$28*COS(ATAN(1/Päälaskenta!$E$20)),AK1420*Kaksitasouoma_matriisi!L1420*COS(ATAN(1/Päälaskenta!$E$20)))</f>
        <v>0.58399999999999996</v>
      </c>
      <c r="AM1420" s="134"/>
      <c r="AN1420" s="134">
        <f t="shared" si="367"/>
        <v>2.5289999999999999</v>
      </c>
      <c r="AO1420" s="8">
        <f t="shared" si="360"/>
        <v>0.58875567454312705</v>
      </c>
      <c r="AP1420" s="134">
        <f>Refererenssiarvoja!$B$16*H1420^(1/6)/(Refererenssiarvoja!$B$15^0.5)*(Päälaskenta!$G$28/2)^0.5*(1-AO1420)^(-1.5)</f>
        <v>0.16800000000000001</v>
      </c>
      <c r="AQ1420" s="8">
        <f>Refererenssiarvoja!$B$16*Kaksitasouoma_matriisi!O1420^(1/6)/(SQRT((2*Refererenssiarvoja!$B$15)/(Päälaskenta!$F$31*Päälaskenta!$G$31*Päälaskenta!$F$28))+SQRT(Refererenssiarvoja!$B$15)/Refererenssiarvoja!$B$17*LN(Kaksitasouoma_matriisi!L1420/Päälaskenta!$F$28))</f>
        <v>54.597382754752097</v>
      </c>
      <c r="AR1420" s="8">
        <f>Refererenssiarvoja!$B$16*Kaksitasouoma_matriisi!O1420^(1/6)/(SQRT((2*Refererenssiarvoja!$B$15)/(Päälaskenta!$F$31*Päälaskenta!$G$31*L1420)))</f>
        <v>0.37185679017519102</v>
      </c>
    </row>
    <row r="1421" spans="1:44" x14ac:dyDescent="0.2">
      <c r="A1421" s="8">
        <v>1419</v>
      </c>
      <c r="B1421" s="8">
        <f>IF(Päälaskenta!C$7,Päälaskenta!E$7,Päälaskenta!G$5)</f>
        <v>2.5</v>
      </c>
      <c r="C1421" s="56">
        <v>0.58099999999999996</v>
      </c>
      <c r="D1421" s="93">
        <f t="shared" si="353"/>
        <v>4.3029000000000002</v>
      </c>
      <c r="E1421" s="8">
        <f>IF(Päälaskenta!$C$26,Kaksitasouoma_matriisi!AP1421,Kaksitasouoma_matriisi!AC1421)</f>
        <v>0.104125939306599</v>
      </c>
      <c r="F1421" s="56">
        <f>IF(D1421&lt;Päälaskenta!H$24,(SQRT(POWER(Päälaskenta!C$24/(2*Päälaskenta!E$24),2)+(D1421/Päälaskenta!E$24))-Päälaskenta!C$24/(2*Päälaskenta!E$24)),IF(D1421=Päälaskenta!H$24,Päälaskenta!D$24,Päälaskenta!D$24+(SQRT(POWER((Päälaskenta!C$20+Päälaskenta!G$24)/(2*Päälaskenta!E$20),2)+((D1421-Päälaskenta!H$24)/Päälaskenta!E$20))-(Päälaskenta!C$20+Päälaskenta!G$24)/(2*Päälaskenta!E$20))))</f>
        <v>1.0900000000000001</v>
      </c>
      <c r="G1421" s="57">
        <f>IF(F1421&gt;Päälaskenta!D$24,(2*SQRT((POWER(Päälaskenta!D$24,2))+POWER(Päälaskenta!E$24*Päälaskenta!D$24,2))+Päälaskenta!C$24)+(2*SQRT((POWER((F1421-Päälaskenta!D$24),2))+POWER(Päälaskenta!E$20*(F1421-Päälaskenta!D$24),2))+Päälaskenta!C$20),(2*SQRT((POWER(F1421,2))+POWER(Päälaskenta!E$24*F1421,2))+Päälaskenta!C$24))</f>
        <v>9.39</v>
      </c>
      <c r="H1421" s="57">
        <f t="shared" si="354"/>
        <v>0.46</v>
      </c>
      <c r="I1421" s="62">
        <f t="shared" si="355"/>
        <v>1.0307E-2</v>
      </c>
      <c r="J1421" s="8">
        <f>IF(F1421&lt;Päälaskenta!$D$24,0,Kaksitasouoma_matriisi!F1421-Päälaskenta!$D$24)</f>
        <v>0.39</v>
      </c>
      <c r="L1421" s="8">
        <f>IF(F1421&gt;Päälaskenta!D$24,F1421-Päälaskenta!D$24,0)</f>
        <v>0.39</v>
      </c>
      <c r="M1421" s="8">
        <f>IF(F1421&gt;Päälaskenta!D$24,(Päälaskenta!C$20+(Päälaskenta!E$20*(Kaksitasouoma_matriisi!F1421-Päälaskenta!D$24)))*(Kaksitasouoma_matriisi!F1421-Päälaskenta!D$24),0)</f>
        <v>2.17815</v>
      </c>
      <c r="N1421" s="8">
        <f>IF(F1421&gt;Päälaskenta!D$24,(2*SQRT((POWER((F1421-Päälaskenta!D$24),2))+POWER(Päälaskenta!E$20*(F1421-Päälaskenta!D$24),2))+Päälaskenta!C$20),0)</f>
        <v>6.4061649974309596</v>
      </c>
      <c r="O1421" s="8">
        <f t="shared" si="361"/>
        <v>0.34000841390652498</v>
      </c>
      <c r="P1421" s="8">
        <f>IF(Päälaskenta!$C$29,IF(L1421&gt;Päälaskenta!$F$28,Kaksitasouoma_matriisi!AQ1421,Kaksitasouoma_matriisi!AR1421),Päälaskenta!$F$20)</f>
        <v>0.12</v>
      </c>
      <c r="Q1421" s="8">
        <f t="shared" si="362"/>
        <v>8.8423217679670607</v>
      </c>
      <c r="R1421" s="8">
        <f t="shared" si="356"/>
        <v>0.66801009499909902</v>
      </c>
      <c r="S1421" s="8">
        <f t="shared" si="363"/>
        <v>0.30668691091022199</v>
      </c>
      <c r="U1421" s="93">
        <f>IF(F1421&gt;Päälaskenta!D$24,Päälaskenta!H$24+L1421*Päälaskenta!G$24,F1421*Päälaskenta!C$24 + F1421*F1421*Päälaskenta!E$24)</f>
        <v>2.1259999999999999</v>
      </c>
      <c r="V1421" s="8">
        <f>IF(F1421&gt;Päälaskenta!D$24,2*SQRT(POWER(Päälaskenta!D$24,2)+POWER(Päälaskenta!E$24*Päälaskenta!D$24,2))+Päälaskenta!C$24,(2*SQRT((POWER(F1421,2))+POWER(Päälaskenta!E$24*F1421,2))+Päälaskenta!C$24))</f>
        <v>2.9798989873223301</v>
      </c>
      <c r="W1421" s="8">
        <f t="shared" si="364"/>
        <v>0.71344700241345305</v>
      </c>
      <c r="X1421" s="8">
        <f>Päälaskenta!F$24</f>
        <v>7.0000000000000007E-2</v>
      </c>
      <c r="Y1421" s="8">
        <f t="shared" si="365"/>
        <v>24.249699723036699</v>
      </c>
      <c r="Z1421" s="8">
        <f t="shared" si="357"/>
        <v>1.8319899050009001</v>
      </c>
      <c r="AA1421" s="8">
        <f t="shared" si="366"/>
        <v>0.86170738711237105</v>
      </c>
      <c r="AC1421" s="8">
        <f t="shared" si="358"/>
        <v>0.104125939306599</v>
      </c>
      <c r="AE1421" s="8">
        <v>1419</v>
      </c>
      <c r="AF1421" s="8">
        <f t="shared" si="352"/>
        <v>33.092021491003798</v>
      </c>
      <c r="AG1421" s="8">
        <f t="shared" si="359"/>
        <v>5.7073357507251496E-3</v>
      </c>
      <c r="AJ1421" s="132">
        <f>IF(Päälaskenta!$F$28&lt;Kaksitasouoma_matriisi!L1421,Päälaskenta!$C$20*Päälaskenta!$F$28,Päälaskenta!$C$20*Kaksitasouoma_matriisi!L1421)</f>
        <v>1.95</v>
      </c>
      <c r="AK1421" s="134">
        <f>SQRT(Päälaskenta!$D$20^2+(Päälaskenta!$D$20/(1/Päälaskenta!$E$20))^2)</f>
        <v>1.8029999999999999</v>
      </c>
      <c r="AL1421" s="134">
        <f>IF(Päälaskenta!$F$28&lt;Kaksitasouoma_matriisi!L1421,AK1421*Päälaskenta!$F$28*COS(ATAN(1/Päälaskenta!$E$20)),AK1421*Kaksitasouoma_matriisi!L1421*COS(ATAN(1/Päälaskenta!$E$20)))</f>
        <v>0.58499999999999996</v>
      </c>
      <c r="AM1421" s="134"/>
      <c r="AN1421" s="134">
        <f t="shared" si="367"/>
        <v>2.5350000000000001</v>
      </c>
      <c r="AO1421" s="8">
        <f t="shared" si="360"/>
        <v>0.58913755839085302</v>
      </c>
      <c r="AP1421" s="134">
        <f>Refererenssiarvoja!$B$16*H1421^(1/6)/(Refererenssiarvoja!$B$15^0.5)*(Päälaskenta!$G$28/2)^0.5*(1-AO1421)^(-1.5)</f>
        <v>0.16800000000000001</v>
      </c>
      <c r="AQ1421" s="8">
        <f>Refererenssiarvoja!$B$16*Kaksitasouoma_matriisi!O1421^(1/6)/(SQRT((2*Refererenssiarvoja!$B$15)/(Päälaskenta!$F$31*Päälaskenta!$G$31*Päälaskenta!$F$28))+SQRT(Refererenssiarvoja!$B$15)/Refererenssiarvoja!$B$17*LN(Kaksitasouoma_matriisi!L1421/Päälaskenta!$F$28))</f>
        <v>23.600434378717502</v>
      </c>
      <c r="AR1421" s="8">
        <f>Refererenssiarvoja!$B$16*Kaksitasouoma_matriisi!O1421^(1/6)/(SQRT((2*Refererenssiarvoja!$B$15)/(Päälaskenta!$F$31*Päälaskenta!$G$31*L1421)))</f>
        <v>0.37247552935894901</v>
      </c>
    </row>
    <row r="1422" spans="1:44" x14ac:dyDescent="0.2">
      <c r="A1422" s="8">
        <v>1420</v>
      </c>
      <c r="B1422" s="8">
        <f>IF(Päälaskenta!C$7,Päälaskenta!E$7,Päälaskenta!G$5)</f>
        <v>2.5</v>
      </c>
      <c r="C1422" s="56">
        <v>0.57999999999999996</v>
      </c>
      <c r="D1422" s="93">
        <f t="shared" si="353"/>
        <v>4.3102999999999998</v>
      </c>
      <c r="E1422" s="8">
        <f>IF(Päälaskenta!$C$26,Kaksitasouoma_matriisi!AP1422,Kaksitasouoma_matriisi!AC1422)</f>
        <v>0.10413203480757099</v>
      </c>
      <c r="F1422" s="56">
        <f>IF(D1422&lt;Päälaskenta!H$24,(SQRT(POWER(Päälaskenta!C$24/(2*Päälaskenta!E$24),2)+(D1422/Päälaskenta!E$24))-Päälaskenta!C$24/(2*Päälaskenta!E$24)),IF(D1422=Päälaskenta!H$24,Päälaskenta!D$24,Päälaskenta!D$24+(SQRT(POWER((Päälaskenta!C$20+Päälaskenta!G$24)/(2*Päälaskenta!E$20),2)+((D1422-Päälaskenta!H$24)/Päälaskenta!E$20))-(Päälaskenta!C$20+Päälaskenta!G$24)/(2*Päälaskenta!E$20))))</f>
        <v>1.091</v>
      </c>
      <c r="G1422" s="57">
        <f>IF(F1422&gt;Päälaskenta!D$24,(2*SQRT((POWER(Päälaskenta!D$24,2))+POWER(Päälaskenta!E$24*Päälaskenta!D$24,2))+Päälaskenta!C$24)+(2*SQRT((POWER((F1422-Päälaskenta!D$24),2))+POWER(Päälaskenta!E$20*(F1422-Päälaskenta!D$24),2))+Päälaskenta!C$20),(2*SQRT((POWER(F1422,2))+POWER(Päälaskenta!E$24*F1422,2))+Päälaskenta!C$24))</f>
        <v>9.39</v>
      </c>
      <c r="H1422" s="57">
        <f t="shared" si="354"/>
        <v>0.46</v>
      </c>
      <c r="I1422" s="62">
        <f t="shared" si="355"/>
        <v>1.0272999999999999E-2</v>
      </c>
      <c r="J1422" s="8">
        <f>IF(F1422&lt;Päälaskenta!$D$24,0,Kaksitasouoma_matriisi!F1422-Päälaskenta!$D$24)</f>
        <v>0.39100000000000001</v>
      </c>
      <c r="L1422" s="8">
        <f>IF(F1422&gt;Päälaskenta!D$24,F1422-Päälaskenta!D$24,0)</f>
        <v>0.39100000000000001</v>
      </c>
      <c r="M1422" s="8">
        <f>IF(F1422&gt;Päälaskenta!D$24,(Päälaskenta!C$20+(Päälaskenta!E$20*(Kaksitasouoma_matriisi!F1422-Päälaskenta!D$24)))*(Kaksitasouoma_matriisi!F1422-Päälaskenta!D$24),0)</f>
        <v>2.1843214999999998</v>
      </c>
      <c r="N1422" s="8">
        <f>IF(F1422&gt;Päälaskenta!D$24,(2*SQRT((POWER((F1422-Päälaskenta!D$24),2))+POWER(Päälaskenta!E$20*(F1422-Päälaskenta!D$24),2))+Päälaskenta!C$20),0)</f>
        <v>6.4097705487064198</v>
      </c>
      <c r="O1422" s="8">
        <f t="shared" si="361"/>
        <v>0.34077998321497299</v>
      </c>
      <c r="P1422" s="8">
        <f>IF(Päälaskenta!$C$29,IF(L1422&gt;Päälaskenta!$F$28,Kaksitasouoma_matriisi!AQ1422,Kaksitasouoma_matriisi!AR1422),Päälaskenta!$F$20)</f>
        <v>0.12</v>
      </c>
      <c r="Q1422" s="8">
        <f t="shared" si="362"/>
        <v>8.8807852005063008</v>
      </c>
      <c r="R1422" s="8">
        <f t="shared" si="356"/>
        <v>0.66921503302017704</v>
      </c>
      <c r="S1422" s="8">
        <f t="shared" si="363"/>
        <v>0.30637203956476999</v>
      </c>
      <c r="U1422" s="93">
        <f>IF(F1422&gt;Päälaskenta!D$24,Päälaskenta!H$24+L1422*Päälaskenta!G$24,F1422*Päälaskenta!C$24 + F1422*F1422*Päälaskenta!E$24)</f>
        <v>2.1284000000000001</v>
      </c>
      <c r="V1422" s="8">
        <f>IF(F1422&gt;Päälaskenta!D$24,2*SQRT(POWER(Päälaskenta!D$24,2)+POWER(Päälaskenta!E$24*Päälaskenta!D$24,2))+Päälaskenta!C$24,(2*SQRT((POWER(F1422,2))+POWER(Päälaskenta!E$24*F1422,2))+Päälaskenta!C$24))</f>
        <v>2.9798989873223301</v>
      </c>
      <c r="W1422" s="8">
        <f t="shared" si="364"/>
        <v>0.71425239884138902</v>
      </c>
      <c r="X1422" s="8">
        <f>Päälaskenta!F$24</f>
        <v>7.0000000000000007E-2</v>
      </c>
      <c r="Y1422" s="8">
        <f t="shared" si="365"/>
        <v>24.295341912281302</v>
      </c>
      <c r="Z1422" s="8">
        <f t="shared" si="357"/>
        <v>1.83078496697982</v>
      </c>
      <c r="AA1422" s="8">
        <f t="shared" si="366"/>
        <v>0.86016959546129501</v>
      </c>
      <c r="AC1422" s="8">
        <f t="shared" si="358"/>
        <v>0.10413203480757099</v>
      </c>
      <c r="AE1422" s="8">
        <v>1420</v>
      </c>
      <c r="AF1422" s="8">
        <f t="shared" si="352"/>
        <v>33.176127112787597</v>
      </c>
      <c r="AG1422" s="8">
        <f t="shared" si="359"/>
        <v>5.6784348144370703E-3</v>
      </c>
      <c r="AJ1422" s="132">
        <f>IF(Päälaskenta!$F$28&lt;Kaksitasouoma_matriisi!L1422,Päälaskenta!$C$20*Päälaskenta!$F$28,Päälaskenta!$C$20*Kaksitasouoma_matriisi!L1422)</f>
        <v>1.9550000000000001</v>
      </c>
      <c r="AK1422" s="134">
        <f>SQRT(Päälaskenta!$D$20^2+(Päälaskenta!$D$20/(1/Päälaskenta!$E$20))^2)</f>
        <v>1.8029999999999999</v>
      </c>
      <c r="AL1422" s="134">
        <f>IF(Päälaskenta!$F$28&lt;Kaksitasouoma_matriisi!L1422,AK1422*Päälaskenta!$F$28*COS(ATAN(1/Päälaskenta!$E$20)),AK1422*Kaksitasouoma_matriisi!L1422*COS(ATAN(1/Päälaskenta!$E$20)))</f>
        <v>0.58699999999999997</v>
      </c>
      <c r="AM1422" s="134"/>
      <c r="AN1422" s="134">
        <f t="shared" si="367"/>
        <v>2.5419999999999998</v>
      </c>
      <c r="AO1422" s="8">
        <f t="shared" si="360"/>
        <v>0.58975013340138704</v>
      </c>
      <c r="AP1422" s="134">
        <f>Refererenssiarvoja!$B$16*H1422^(1/6)/(Refererenssiarvoja!$B$15^0.5)*(Päälaskenta!$G$28/2)^0.5*(1-AO1422)^(-1.5)</f>
        <v>0.16900000000000001</v>
      </c>
      <c r="AQ1422" s="8">
        <f>Refererenssiarvoja!$B$16*Kaksitasouoma_matriisi!O1422^(1/6)/(SQRT((2*Refererenssiarvoja!$B$15)/(Päälaskenta!$F$31*Päälaskenta!$G$31*Päälaskenta!$F$28))+SQRT(Refererenssiarvoja!$B$15)/Refererenssiarvoja!$B$17*LN(Kaksitasouoma_matriisi!L1422/Päälaskenta!$F$28))</f>
        <v>15.071918844361599</v>
      </c>
      <c r="AR1422" s="8">
        <f>Refererenssiarvoja!$B$16*Kaksitasouoma_matriisi!O1422^(1/6)/(SQRT((2*Refererenssiarvoja!$B$15)/(Päälaskenta!$F$31*Päälaskenta!$G$31*L1422)))</f>
        <v>0.37309367797732101</v>
      </c>
    </row>
    <row r="1423" spans="1:44" x14ac:dyDescent="0.2">
      <c r="A1423" s="8">
        <v>1421</v>
      </c>
      <c r="B1423" s="8">
        <f>IF(Päälaskenta!C$7,Päälaskenta!E$7,Päälaskenta!G$5)</f>
        <v>2.5</v>
      </c>
      <c r="C1423" s="56">
        <v>0.57899999999999996</v>
      </c>
      <c r="D1423" s="93">
        <f t="shared" si="353"/>
        <v>4.3178000000000001</v>
      </c>
      <c r="E1423" s="8">
        <f>IF(Päälaskenta!$C$26,Kaksitasouoma_matriisi!AP1423,Kaksitasouoma_matriisi!AC1423)</f>
        <v>0.10413812562910101</v>
      </c>
      <c r="F1423" s="56">
        <f>IF(D1423&lt;Päälaskenta!H$24,(SQRT(POWER(Päälaskenta!C$24/(2*Päälaskenta!E$24),2)+(D1423/Päälaskenta!E$24))-Päälaskenta!C$24/(2*Päälaskenta!E$24)),IF(D1423=Päälaskenta!H$24,Päälaskenta!D$24,Päälaskenta!D$24+(SQRT(POWER((Päälaskenta!C$20+Päälaskenta!G$24)/(2*Päälaskenta!E$20),2)+((D1423-Päälaskenta!H$24)/Päälaskenta!E$20))-(Päälaskenta!C$20+Päälaskenta!G$24)/(2*Päälaskenta!E$20))))</f>
        <v>1.0920000000000001</v>
      </c>
      <c r="G1423" s="57">
        <f>IF(F1423&gt;Päälaskenta!D$24,(2*SQRT((POWER(Päälaskenta!D$24,2))+POWER(Päälaskenta!E$24*Päälaskenta!D$24,2))+Päälaskenta!C$24)+(2*SQRT((POWER((F1423-Päälaskenta!D$24),2))+POWER(Päälaskenta!E$20*(F1423-Päälaskenta!D$24),2))+Päälaskenta!C$20),(2*SQRT((POWER(F1423,2))+POWER(Päälaskenta!E$24*F1423,2))+Päälaskenta!C$24))</f>
        <v>9.39</v>
      </c>
      <c r="H1423" s="57">
        <f t="shared" si="354"/>
        <v>0.46</v>
      </c>
      <c r="I1423" s="62">
        <f t="shared" si="355"/>
        <v>1.0238000000000001E-2</v>
      </c>
      <c r="J1423" s="8">
        <f>IF(F1423&lt;Päälaskenta!$D$24,0,Kaksitasouoma_matriisi!F1423-Päälaskenta!$D$24)</f>
        <v>0.39200000000000002</v>
      </c>
      <c r="L1423" s="8">
        <f>IF(F1423&gt;Päälaskenta!D$24,F1423-Päälaskenta!D$24,0)</f>
        <v>0.39200000000000002</v>
      </c>
      <c r="M1423" s="8">
        <f>IF(F1423&gt;Päälaskenta!D$24,(Päälaskenta!C$20+(Päälaskenta!E$20*(Kaksitasouoma_matriisi!F1423-Päälaskenta!D$24)))*(Kaksitasouoma_matriisi!F1423-Päälaskenta!D$24),0)</f>
        <v>2.190496</v>
      </c>
      <c r="N1423" s="8">
        <f>IF(F1423&gt;Päälaskenta!D$24,(2*SQRT((POWER((F1423-Päälaskenta!D$24),2))+POWER(Päälaskenta!E$20*(F1423-Päälaskenta!D$24),2))+Päälaskenta!C$20),0)</f>
        <v>6.4133760999818801</v>
      </c>
      <c r="O1423" s="8">
        <f t="shared" si="361"/>
        <v>0.341551152754972</v>
      </c>
      <c r="P1423" s="8">
        <f>IF(Päälaskenta!$C$29,IF(L1423&gt;Päälaskenta!$F$28,Kaksitasouoma_matriisi!AQ1423,Kaksitasouoma_matriisi!AR1423),Päälaskenta!$F$20)</f>
        <v>0.12</v>
      </c>
      <c r="Q1423" s="8">
        <f t="shared" si="362"/>
        <v>8.9193195190163497</v>
      </c>
      <c r="R1423" s="8">
        <f t="shared" si="356"/>
        <v>0.67041708460070504</v>
      </c>
      <c r="S1423" s="8">
        <f t="shared" si="363"/>
        <v>0.30605720558298399</v>
      </c>
      <c r="U1423" s="93">
        <f>IF(F1423&gt;Päälaskenta!D$24,Päälaskenta!H$24+L1423*Päälaskenta!G$24,F1423*Päälaskenta!C$24 + F1423*F1423*Päälaskenta!E$24)</f>
        <v>2.1307999999999998</v>
      </c>
      <c r="V1423" s="8">
        <f>IF(F1423&gt;Päälaskenta!D$24,2*SQRT(POWER(Päälaskenta!D$24,2)+POWER(Päälaskenta!E$24*Päälaskenta!D$24,2))+Päälaskenta!C$24,(2*SQRT((POWER(F1423,2))+POWER(Päälaskenta!E$24*F1423,2))+Päälaskenta!C$24))</f>
        <v>2.9798989873223301</v>
      </c>
      <c r="W1423" s="8">
        <f t="shared" si="364"/>
        <v>0.715057795269325</v>
      </c>
      <c r="X1423" s="8">
        <f>Päälaskenta!F$24</f>
        <v>7.0000000000000007E-2</v>
      </c>
      <c r="Y1423" s="8">
        <f t="shared" si="365"/>
        <v>24.3410184254165</v>
      </c>
      <c r="Z1423" s="8">
        <f t="shared" si="357"/>
        <v>1.8295829153993</v>
      </c>
      <c r="AA1423" s="8">
        <f t="shared" si="366"/>
        <v>0.85863662258273898</v>
      </c>
      <c r="AC1423" s="8">
        <f t="shared" si="358"/>
        <v>0.10413812562910101</v>
      </c>
      <c r="AE1423" s="8">
        <v>1421</v>
      </c>
      <c r="AF1423" s="8">
        <f t="shared" si="352"/>
        <v>33.260337944432798</v>
      </c>
      <c r="AG1423" s="8">
        <f t="shared" si="359"/>
        <v>5.64971710464875E-3</v>
      </c>
      <c r="AJ1423" s="132">
        <f>IF(Päälaskenta!$F$28&lt;Kaksitasouoma_matriisi!L1423,Päälaskenta!$C$20*Päälaskenta!$F$28,Päälaskenta!$C$20*Kaksitasouoma_matriisi!L1423)</f>
        <v>1.96</v>
      </c>
      <c r="AK1423" s="134">
        <f>SQRT(Päälaskenta!$D$20^2+(Päälaskenta!$D$20/(1/Päälaskenta!$E$20))^2)</f>
        <v>1.8029999999999999</v>
      </c>
      <c r="AL1423" s="134">
        <f>IF(Päälaskenta!$F$28&lt;Kaksitasouoma_matriisi!L1423,AK1423*Päälaskenta!$F$28*COS(ATAN(1/Päälaskenta!$E$20)),AK1423*Kaksitasouoma_matriisi!L1423*COS(ATAN(1/Päälaskenta!$E$20)))</f>
        <v>0.58799999999999997</v>
      </c>
      <c r="AM1423" s="134"/>
      <c r="AN1423" s="134">
        <f t="shared" si="367"/>
        <v>2.548</v>
      </c>
      <c r="AO1423" s="8">
        <f t="shared" si="360"/>
        <v>0.59011533651396497</v>
      </c>
      <c r="AP1423" s="134">
        <f>Refererenssiarvoja!$B$16*H1423^(1/6)/(Refererenssiarvoja!$B$15^0.5)*(Päälaskenta!$G$28/2)^0.5*(1-AO1423)^(-1.5)</f>
        <v>0.16900000000000001</v>
      </c>
      <c r="AQ1423" s="8">
        <f>Refererenssiarvoja!$B$16*Kaksitasouoma_matriisi!O1423^(1/6)/(SQRT((2*Refererenssiarvoja!$B$15)/(Päälaskenta!$F$31*Päälaskenta!$G$31*Päälaskenta!$F$28))+SQRT(Refererenssiarvoja!$B$15)/Refererenssiarvoja!$B$17*LN(Kaksitasouoma_matriisi!L1423/Päälaskenta!$F$28))</f>
        <v>11.0808579432827</v>
      </c>
      <c r="AR1423" s="8">
        <f>Refererenssiarvoja!$B$16*Kaksitasouoma_matriisi!O1423^(1/6)/(SQRT((2*Refererenssiarvoja!$B$15)/(Päälaskenta!$F$31*Päälaskenta!$G$31*L1423)))</f>
        <v>0.373711238025493</v>
      </c>
    </row>
    <row r="1424" spans="1:44" x14ac:dyDescent="0.2">
      <c r="A1424" s="8">
        <v>1422</v>
      </c>
      <c r="B1424" s="8">
        <f>IF(Päälaskenta!C$7,Päälaskenta!E$7,Päälaskenta!G$5)</f>
        <v>2.5</v>
      </c>
      <c r="C1424" s="56">
        <v>0.57799999999999996</v>
      </c>
      <c r="D1424" s="93">
        <f t="shared" si="353"/>
        <v>4.3253000000000004</v>
      </c>
      <c r="E1424" s="8">
        <f>IF(Päälaskenta!$C$26,Kaksitasouoma_matriisi!AP1424,Kaksitasouoma_matriisi!AC1424)</f>
        <v>0.10413812562910101</v>
      </c>
      <c r="F1424" s="56">
        <f>IF(D1424&lt;Päälaskenta!H$24,(SQRT(POWER(Päälaskenta!C$24/(2*Päälaskenta!E$24),2)+(D1424/Päälaskenta!E$24))-Päälaskenta!C$24/(2*Päälaskenta!E$24)),IF(D1424=Päälaskenta!H$24,Päälaskenta!D$24,Päälaskenta!D$24+(SQRT(POWER((Päälaskenta!C$20+Päälaskenta!G$24)/(2*Päälaskenta!E$20),2)+((D1424-Päälaskenta!H$24)/Päälaskenta!E$20))-(Päälaskenta!C$20+Päälaskenta!G$24)/(2*Päälaskenta!E$20))))</f>
        <v>1.0920000000000001</v>
      </c>
      <c r="G1424" s="57">
        <f>IF(F1424&gt;Päälaskenta!D$24,(2*SQRT((POWER(Päälaskenta!D$24,2))+POWER(Päälaskenta!E$24*Päälaskenta!D$24,2))+Päälaskenta!C$24)+(2*SQRT((POWER((F1424-Päälaskenta!D$24),2))+POWER(Päälaskenta!E$20*(F1424-Päälaskenta!D$24),2))+Päälaskenta!C$20),(2*SQRT((POWER(F1424,2))+POWER(Päälaskenta!E$24*F1424,2))+Päälaskenta!C$24))</f>
        <v>9.39</v>
      </c>
      <c r="H1424" s="57">
        <f t="shared" si="354"/>
        <v>0.46</v>
      </c>
      <c r="I1424" s="62">
        <f t="shared" si="355"/>
        <v>1.0203E-2</v>
      </c>
      <c r="J1424" s="8">
        <f>IF(F1424&lt;Päälaskenta!$D$24,0,Kaksitasouoma_matriisi!F1424-Päälaskenta!$D$24)</f>
        <v>0.39200000000000002</v>
      </c>
      <c r="L1424" s="8">
        <f>IF(F1424&gt;Päälaskenta!D$24,F1424-Päälaskenta!D$24,0)</f>
        <v>0.39200000000000002</v>
      </c>
      <c r="M1424" s="8">
        <f>IF(F1424&gt;Päälaskenta!D$24,(Päälaskenta!C$20+(Päälaskenta!E$20*(Kaksitasouoma_matriisi!F1424-Päälaskenta!D$24)))*(Kaksitasouoma_matriisi!F1424-Päälaskenta!D$24),0)</f>
        <v>2.190496</v>
      </c>
      <c r="N1424" s="8">
        <f>IF(F1424&gt;Päälaskenta!D$24,(2*SQRT((POWER((F1424-Päälaskenta!D$24),2))+POWER(Päälaskenta!E$20*(F1424-Päälaskenta!D$24),2))+Päälaskenta!C$20),0)</f>
        <v>6.4133760999818801</v>
      </c>
      <c r="O1424" s="8">
        <f t="shared" si="361"/>
        <v>0.341551152754972</v>
      </c>
      <c r="P1424" s="8">
        <f>IF(Päälaskenta!$C$29,IF(L1424&gt;Päälaskenta!$F$28,Kaksitasouoma_matriisi!AQ1424,Kaksitasouoma_matriisi!AR1424),Päälaskenta!$F$20)</f>
        <v>0.12</v>
      </c>
      <c r="Q1424" s="8">
        <f t="shared" si="362"/>
        <v>8.9193195190163497</v>
      </c>
      <c r="R1424" s="8">
        <f t="shared" si="356"/>
        <v>0.67041708460070504</v>
      </c>
      <c r="S1424" s="8">
        <f t="shared" si="363"/>
        <v>0.30605720558298399</v>
      </c>
      <c r="U1424" s="93">
        <f>IF(F1424&gt;Päälaskenta!D$24,Päälaskenta!H$24+L1424*Päälaskenta!G$24,F1424*Päälaskenta!C$24 + F1424*F1424*Päälaskenta!E$24)</f>
        <v>2.1307999999999998</v>
      </c>
      <c r="V1424" s="8">
        <f>IF(F1424&gt;Päälaskenta!D$24,2*SQRT(POWER(Päälaskenta!D$24,2)+POWER(Päälaskenta!E$24*Päälaskenta!D$24,2))+Päälaskenta!C$24,(2*SQRT((POWER(F1424,2))+POWER(Päälaskenta!E$24*F1424,2))+Päälaskenta!C$24))</f>
        <v>2.9798989873223301</v>
      </c>
      <c r="W1424" s="8">
        <f t="shared" si="364"/>
        <v>0.715057795269325</v>
      </c>
      <c r="X1424" s="8">
        <f>Päälaskenta!F$24</f>
        <v>7.0000000000000007E-2</v>
      </c>
      <c r="Y1424" s="8">
        <f t="shared" si="365"/>
        <v>24.3410184254165</v>
      </c>
      <c r="Z1424" s="8">
        <f t="shared" si="357"/>
        <v>1.8295829153993</v>
      </c>
      <c r="AA1424" s="8">
        <f t="shared" si="366"/>
        <v>0.85863662258273898</v>
      </c>
      <c r="AC1424" s="8">
        <f t="shared" si="358"/>
        <v>0.10413812562910101</v>
      </c>
      <c r="AE1424" s="8">
        <v>1422</v>
      </c>
      <c r="AF1424" s="8">
        <f t="shared" si="352"/>
        <v>33.260337944432798</v>
      </c>
      <c r="AG1424" s="8">
        <f t="shared" si="359"/>
        <v>5.64971710464875E-3</v>
      </c>
      <c r="AJ1424" s="132">
        <f>IF(Päälaskenta!$F$28&lt;Kaksitasouoma_matriisi!L1424,Päälaskenta!$C$20*Päälaskenta!$F$28,Päälaskenta!$C$20*Kaksitasouoma_matriisi!L1424)</f>
        <v>1.96</v>
      </c>
      <c r="AK1424" s="134">
        <f>SQRT(Päälaskenta!$D$20^2+(Päälaskenta!$D$20/(1/Päälaskenta!$E$20))^2)</f>
        <v>1.8029999999999999</v>
      </c>
      <c r="AL1424" s="134">
        <f>IF(Päälaskenta!$F$28&lt;Kaksitasouoma_matriisi!L1424,AK1424*Päälaskenta!$F$28*COS(ATAN(1/Päälaskenta!$E$20)),AK1424*Kaksitasouoma_matriisi!L1424*COS(ATAN(1/Päälaskenta!$E$20)))</f>
        <v>0.58799999999999997</v>
      </c>
      <c r="AM1424" s="134"/>
      <c r="AN1424" s="134">
        <f t="shared" si="367"/>
        <v>2.548</v>
      </c>
      <c r="AO1424" s="8">
        <f t="shared" si="360"/>
        <v>0.58909208609807395</v>
      </c>
      <c r="AP1424" s="134">
        <f>Refererenssiarvoja!$B$16*H1424^(1/6)/(Refererenssiarvoja!$B$15^0.5)*(Päälaskenta!$G$28/2)^0.5*(1-AO1424)^(-1.5)</f>
        <v>0.16800000000000001</v>
      </c>
      <c r="AQ1424" s="8">
        <f>Refererenssiarvoja!$B$16*Kaksitasouoma_matriisi!O1424^(1/6)/(SQRT((2*Refererenssiarvoja!$B$15)/(Päälaskenta!$F$31*Päälaskenta!$G$31*Päälaskenta!$F$28))+SQRT(Refererenssiarvoja!$B$15)/Refererenssiarvoja!$B$17*LN(Kaksitasouoma_matriisi!L1424/Päälaskenta!$F$28))</f>
        <v>11.0808579432827</v>
      </c>
      <c r="AR1424" s="8">
        <f>Refererenssiarvoja!$B$16*Kaksitasouoma_matriisi!O1424^(1/6)/(SQRT((2*Refererenssiarvoja!$B$15)/(Päälaskenta!$F$31*Päälaskenta!$G$31*L1424)))</f>
        <v>0.373711238025493</v>
      </c>
    </row>
    <row r="1425" spans="1:44" x14ac:dyDescent="0.2">
      <c r="A1425" s="8">
        <v>1423</v>
      </c>
      <c r="B1425" s="8">
        <f>IF(Päälaskenta!C$7,Päälaskenta!E$7,Päälaskenta!G$5)</f>
        <v>2.5</v>
      </c>
      <c r="C1425" s="56">
        <v>0.57699999999999996</v>
      </c>
      <c r="D1425" s="93">
        <f t="shared" si="353"/>
        <v>4.3327999999999998</v>
      </c>
      <c r="E1425" s="8">
        <f>IF(Päälaskenta!$C$26,Kaksitasouoma_matriisi!AP1425,Kaksitasouoma_matriisi!AC1425)</f>
        <v>0.104144211776576</v>
      </c>
      <c r="F1425" s="56">
        <f>IF(D1425&lt;Päälaskenta!H$24,(SQRT(POWER(Päälaskenta!C$24/(2*Päälaskenta!E$24),2)+(D1425/Päälaskenta!E$24))-Päälaskenta!C$24/(2*Päälaskenta!E$24)),IF(D1425=Päälaskenta!H$24,Päälaskenta!D$24,Päälaskenta!D$24+(SQRT(POWER((Päälaskenta!C$20+Päälaskenta!G$24)/(2*Päälaskenta!E$20),2)+((D1425-Päälaskenta!H$24)/Päälaskenta!E$20))-(Päälaskenta!C$20+Päälaskenta!G$24)/(2*Päälaskenta!E$20))))</f>
        <v>1.093</v>
      </c>
      <c r="G1425" s="57">
        <f>IF(F1425&gt;Päälaskenta!D$24,(2*SQRT((POWER(Päälaskenta!D$24,2))+POWER(Päälaskenta!E$24*Päälaskenta!D$24,2))+Päälaskenta!C$24)+(2*SQRT((POWER((F1425-Päälaskenta!D$24),2))+POWER(Päälaskenta!E$20*(F1425-Päälaskenta!D$24),2))+Päälaskenta!C$20),(2*SQRT((POWER(F1425,2))+POWER(Päälaskenta!E$24*F1425,2))+Päälaskenta!C$24))</f>
        <v>9.4</v>
      </c>
      <c r="H1425" s="57">
        <f t="shared" si="354"/>
        <v>0.46</v>
      </c>
      <c r="I1425" s="62">
        <f t="shared" si="355"/>
        <v>1.0168999999999999E-2</v>
      </c>
      <c r="J1425" s="8">
        <f>IF(F1425&lt;Päälaskenta!$D$24,0,Kaksitasouoma_matriisi!F1425-Päälaskenta!$D$24)</f>
        <v>0.39300000000000002</v>
      </c>
      <c r="L1425" s="8">
        <f>IF(F1425&gt;Päälaskenta!D$24,F1425-Päälaskenta!D$24,0)</f>
        <v>0.39300000000000002</v>
      </c>
      <c r="M1425" s="8">
        <f>IF(F1425&gt;Päälaskenta!D$24,(Päälaskenta!C$20+(Päälaskenta!E$20*(Kaksitasouoma_matriisi!F1425-Päälaskenta!D$24)))*(Kaksitasouoma_matriisi!F1425-Päälaskenta!D$24),0)</f>
        <v>2.1966735000000002</v>
      </c>
      <c r="N1425" s="8">
        <f>IF(F1425&gt;Päälaskenta!D$24,(2*SQRT((POWER((F1425-Päälaskenta!D$24),2))+POWER(Päälaskenta!E$20*(F1425-Päälaskenta!D$24),2))+Päälaskenta!C$20),0)</f>
        <v>6.4169816512573501</v>
      </c>
      <c r="O1425" s="8">
        <f t="shared" si="361"/>
        <v>0.34232192320038501</v>
      </c>
      <c r="P1425" s="8">
        <f>IF(Päälaskenta!$C$29,IF(L1425&gt;Päälaskenta!$F$28,Kaksitasouoma_matriisi!AQ1425,Kaksitasouoma_matriisi!AR1425),Päälaskenta!$F$20)</f>
        <v>0.12</v>
      </c>
      <c r="Q1425" s="8">
        <f t="shared" si="362"/>
        <v>8.95792469215659</v>
      </c>
      <c r="R1425" s="8">
        <f t="shared" si="356"/>
        <v>0.67161625877245001</v>
      </c>
      <c r="S1425" s="8">
        <f t="shared" si="363"/>
        <v>0.30574241405126901</v>
      </c>
      <c r="U1425" s="93">
        <f>IF(F1425&gt;Päälaskenta!D$24,Päälaskenta!H$24+L1425*Päälaskenta!G$24,F1425*Päälaskenta!C$24 + F1425*F1425*Päälaskenta!E$24)</f>
        <v>2.1332</v>
      </c>
      <c r="V1425" s="8">
        <f>IF(F1425&gt;Päälaskenta!D$24,2*SQRT(POWER(Päälaskenta!D$24,2)+POWER(Päälaskenta!E$24*Päälaskenta!D$24,2))+Päälaskenta!C$24,(2*SQRT((POWER(F1425,2))+POWER(Päälaskenta!E$24*F1425,2))+Päälaskenta!C$24))</f>
        <v>2.9798989873223301</v>
      </c>
      <c r="W1425" s="8">
        <f t="shared" si="364"/>
        <v>0.71586319169726098</v>
      </c>
      <c r="X1425" s="8">
        <f>Päälaskenta!F$24</f>
        <v>7.0000000000000007E-2</v>
      </c>
      <c r="Y1425" s="8">
        <f t="shared" si="365"/>
        <v>24.386729249550701</v>
      </c>
      <c r="Z1425" s="8">
        <f t="shared" si="357"/>
        <v>1.8283837412275501</v>
      </c>
      <c r="AA1425" s="8">
        <f t="shared" si="366"/>
        <v>0.85710844797841301</v>
      </c>
      <c r="AC1425" s="8">
        <f t="shared" si="358"/>
        <v>0.104144211776576</v>
      </c>
      <c r="AE1425" s="8">
        <v>1423</v>
      </c>
      <c r="AF1425" s="8">
        <f t="shared" si="352"/>
        <v>33.3446539417073</v>
      </c>
      <c r="AG1425" s="8">
        <f t="shared" si="359"/>
        <v>5.6211812401646896E-3</v>
      </c>
      <c r="AJ1425" s="132">
        <f>IF(Päälaskenta!$F$28&lt;Kaksitasouoma_matriisi!L1425,Päälaskenta!$C$20*Päälaskenta!$F$28,Päälaskenta!$C$20*Kaksitasouoma_matriisi!L1425)</f>
        <v>1.9650000000000001</v>
      </c>
      <c r="AK1425" s="134">
        <f>SQRT(Päälaskenta!$D$20^2+(Päälaskenta!$D$20/(1/Päälaskenta!$E$20))^2)</f>
        <v>1.8029999999999999</v>
      </c>
      <c r="AL1425" s="134">
        <f>IF(Päälaskenta!$F$28&lt;Kaksitasouoma_matriisi!L1425,AK1425*Päälaskenta!$F$28*COS(ATAN(1/Päälaskenta!$E$20)),AK1425*Kaksitasouoma_matriisi!L1425*COS(ATAN(1/Päälaskenta!$E$20)))</f>
        <v>0.59</v>
      </c>
      <c r="AM1425" s="134"/>
      <c r="AN1425" s="134">
        <f t="shared" si="367"/>
        <v>2.5550000000000002</v>
      </c>
      <c r="AO1425" s="8">
        <f t="shared" si="360"/>
        <v>0.58968796159527304</v>
      </c>
      <c r="AP1425" s="134">
        <f>Refererenssiarvoja!$B$16*H1425^(1/6)/(Refererenssiarvoja!$B$15^0.5)*(Päälaskenta!$G$28/2)^0.5*(1-AO1425)^(-1.5)</f>
        <v>0.16900000000000001</v>
      </c>
      <c r="AQ1425" s="8">
        <f>Refererenssiarvoja!$B$16*Kaksitasouoma_matriisi!O1425^(1/6)/(SQRT((2*Refererenssiarvoja!$B$15)/(Päälaskenta!$F$31*Päälaskenta!$G$31*Päälaskenta!$F$28))+SQRT(Refererenssiarvoja!$B$15)/Refererenssiarvoja!$B$17*LN(Kaksitasouoma_matriisi!L1425/Päälaskenta!$F$28))</f>
        <v>8.7670027005810702</v>
      </c>
      <c r="AR1425" s="8">
        <f>Refererenssiarvoja!$B$16*Kaksitasouoma_matriisi!O1425^(1/6)/(SQRT((2*Refererenssiarvoja!$B$15)/(Päälaskenta!$F$31*Päälaskenta!$G$31*L1425)))</f>
        <v>0.37432821148700202</v>
      </c>
    </row>
    <row r="1426" spans="1:44" x14ac:dyDescent="0.2">
      <c r="A1426" s="8">
        <v>1424</v>
      </c>
      <c r="B1426" s="8">
        <f>IF(Päälaskenta!C$7,Päälaskenta!E$7,Päälaskenta!G$5)</f>
        <v>2.5</v>
      </c>
      <c r="C1426" s="56">
        <v>0.57599999999999996</v>
      </c>
      <c r="D1426" s="93">
        <f t="shared" si="353"/>
        <v>4.3403</v>
      </c>
      <c r="E1426" s="8">
        <f>IF(Päälaskenta!$C$26,Kaksitasouoma_matriisi!AP1426,Kaksitasouoma_matriisi!AC1426)</f>
        <v>0.10415029325537301</v>
      </c>
      <c r="F1426" s="56">
        <f>IF(D1426&lt;Päälaskenta!H$24,(SQRT(POWER(Päälaskenta!C$24/(2*Päälaskenta!E$24),2)+(D1426/Päälaskenta!E$24))-Päälaskenta!C$24/(2*Päälaskenta!E$24)),IF(D1426=Päälaskenta!H$24,Päälaskenta!D$24,Päälaskenta!D$24+(SQRT(POWER((Päälaskenta!C$20+Päälaskenta!G$24)/(2*Päälaskenta!E$20),2)+((D1426-Päälaskenta!H$24)/Päälaskenta!E$20))-(Päälaskenta!C$20+Päälaskenta!G$24)/(2*Päälaskenta!E$20))))</f>
        <v>1.0940000000000001</v>
      </c>
      <c r="G1426" s="57">
        <f>IF(F1426&gt;Päälaskenta!D$24,(2*SQRT((POWER(Päälaskenta!D$24,2))+POWER(Päälaskenta!E$24*Päälaskenta!D$24,2))+Päälaskenta!C$24)+(2*SQRT((POWER((F1426-Päälaskenta!D$24),2))+POWER(Päälaskenta!E$20*(F1426-Päälaskenta!D$24),2))+Päälaskenta!C$20),(2*SQRT((POWER(F1426,2))+POWER(Päälaskenta!E$24*F1426,2))+Päälaskenta!C$24))</f>
        <v>9.4</v>
      </c>
      <c r="H1426" s="57">
        <f t="shared" si="354"/>
        <v>0.46</v>
      </c>
      <c r="I1426" s="62">
        <f t="shared" si="355"/>
        <v>1.0135E-2</v>
      </c>
      <c r="J1426" s="8">
        <f>IF(F1426&lt;Päälaskenta!$D$24,0,Kaksitasouoma_matriisi!F1426-Päälaskenta!$D$24)</f>
        <v>0.39400000000000002</v>
      </c>
      <c r="L1426" s="8">
        <f>IF(F1426&gt;Päälaskenta!D$24,F1426-Päälaskenta!D$24,0)</f>
        <v>0.39400000000000002</v>
      </c>
      <c r="M1426" s="8">
        <f>IF(F1426&gt;Päälaskenta!D$24,(Päälaskenta!C$20+(Päälaskenta!E$20*(Kaksitasouoma_matriisi!F1426-Päälaskenta!D$24)))*(Kaksitasouoma_matriisi!F1426-Päälaskenta!D$24),0)</f>
        <v>2.2028539999999999</v>
      </c>
      <c r="N1426" s="8">
        <f>IF(F1426&gt;Päälaskenta!D$24,(2*SQRT((POWER((F1426-Päälaskenta!D$24),2))+POWER(Päälaskenta!E$20*(F1426-Päälaskenta!D$24),2))+Päälaskenta!C$20),0)</f>
        <v>6.4205872025328103</v>
      </c>
      <c r="O1426" s="8">
        <f t="shared" si="361"/>
        <v>0.34309229522356</v>
      </c>
      <c r="P1426" s="8">
        <f>IF(Päälaskenta!$C$29,IF(L1426&gt;Päälaskenta!$F$28,Kaksitasouoma_matriisi!AQ1426,Kaksitasouoma_matriisi!AR1426),Päälaskenta!$F$20)</f>
        <v>0.12</v>
      </c>
      <c r="Q1426" s="8">
        <f t="shared" si="362"/>
        <v>8.9966006887738708</v>
      </c>
      <c r="R1426" s="8">
        <f t="shared" si="356"/>
        <v>0.67281256454663896</v>
      </c>
      <c r="S1426" s="8">
        <f t="shared" si="363"/>
        <v>0.30542766998931298</v>
      </c>
      <c r="U1426" s="93">
        <f>IF(F1426&gt;Päälaskenta!D$24,Päälaskenta!H$24+L1426*Päälaskenta!G$24,F1426*Päälaskenta!C$24 + F1426*F1426*Päälaskenta!E$24)</f>
        <v>2.1356000000000002</v>
      </c>
      <c r="V1426" s="8">
        <f>IF(F1426&gt;Päälaskenta!D$24,2*SQRT(POWER(Päälaskenta!D$24,2)+POWER(Päälaskenta!E$24*Päälaskenta!D$24,2))+Päälaskenta!C$24,(2*SQRT((POWER(F1426,2))+POWER(Päälaskenta!E$24*F1426,2))+Päälaskenta!C$24))</f>
        <v>2.9798989873223301</v>
      </c>
      <c r="W1426" s="8">
        <f t="shared" si="364"/>
        <v>0.71666858812519796</v>
      </c>
      <c r="X1426" s="8">
        <f>Päälaskenta!F$24</f>
        <v>7.0000000000000007E-2</v>
      </c>
      <c r="Y1426" s="8">
        <f t="shared" si="365"/>
        <v>24.432474371811701</v>
      </c>
      <c r="Z1426" s="8">
        <f t="shared" si="357"/>
        <v>1.8271874354533599</v>
      </c>
      <c r="AA1426" s="8">
        <f t="shared" si="366"/>
        <v>0.85558505125180695</v>
      </c>
      <c r="AC1426" s="8">
        <f t="shared" si="358"/>
        <v>0.10415029325537301</v>
      </c>
      <c r="AE1426" s="8">
        <v>1424</v>
      </c>
      <c r="AF1426" s="8">
        <f t="shared" si="352"/>
        <v>33.429075060585603</v>
      </c>
      <c r="AG1426" s="8">
        <f t="shared" si="359"/>
        <v>5.5928258516989198E-3</v>
      </c>
      <c r="AJ1426" s="132">
        <f>IF(Päälaskenta!$F$28&lt;Kaksitasouoma_matriisi!L1426,Päälaskenta!$C$20*Päälaskenta!$F$28,Päälaskenta!$C$20*Kaksitasouoma_matriisi!L1426)</f>
        <v>1.97</v>
      </c>
      <c r="AK1426" s="134">
        <f>SQRT(Päälaskenta!$D$20^2+(Päälaskenta!$D$20/(1/Päälaskenta!$E$20))^2)</f>
        <v>1.8029999999999999</v>
      </c>
      <c r="AL1426" s="134">
        <f>IF(Päälaskenta!$F$28&lt;Kaksitasouoma_matriisi!L1426,AK1426*Päälaskenta!$F$28*COS(ATAN(1/Päälaskenta!$E$20)),AK1426*Kaksitasouoma_matriisi!L1426*COS(ATAN(1/Päälaskenta!$E$20)))</f>
        <v>0.59099999999999997</v>
      </c>
      <c r="AM1426" s="134"/>
      <c r="AN1426" s="134">
        <f t="shared" si="367"/>
        <v>2.5609999999999999</v>
      </c>
      <c r="AO1426" s="8">
        <f t="shared" si="360"/>
        <v>0.59005137893694004</v>
      </c>
      <c r="AP1426" s="134">
        <f>Refererenssiarvoja!$B$16*H1426^(1/6)/(Refererenssiarvoja!$B$15^0.5)*(Päälaskenta!$G$28/2)^0.5*(1-AO1426)^(-1.5)</f>
        <v>0.16900000000000001</v>
      </c>
      <c r="AQ1426" s="8">
        <f>Refererenssiarvoja!$B$16*Kaksitasouoma_matriisi!O1426^(1/6)/(SQRT((2*Refererenssiarvoja!$B$15)/(Päälaskenta!$F$31*Päälaskenta!$G$31*Päälaskenta!$F$28))+SQRT(Refererenssiarvoja!$B$15)/Refererenssiarvoja!$B$17*LN(Kaksitasouoma_matriisi!L1426/Päälaskenta!$F$28))</f>
        <v>7.2566801239857099</v>
      </c>
      <c r="AR1426" s="8">
        <f>Refererenssiarvoja!$B$16*Kaksitasouoma_matriisi!O1426^(1/6)/(SQRT((2*Refererenssiarvoja!$B$15)/(Päälaskenta!$F$31*Päälaskenta!$G$31*L1426)))</f>
        <v>0.37494460033383697</v>
      </c>
    </row>
    <row r="1427" spans="1:44" x14ac:dyDescent="0.2">
      <c r="A1427" s="8">
        <v>1425</v>
      </c>
      <c r="B1427" s="8">
        <f>IF(Päälaskenta!C$7,Päälaskenta!E$7,Päälaskenta!G$5)</f>
        <v>2.5</v>
      </c>
      <c r="C1427" s="56">
        <v>0.57499999999999996</v>
      </c>
      <c r="D1427" s="93">
        <f t="shared" si="353"/>
        <v>4.3478000000000003</v>
      </c>
      <c r="E1427" s="8">
        <f>IF(Päälaskenta!$C$26,Kaksitasouoma_matriisi!AP1427,Kaksitasouoma_matriisi!AC1427)</f>
        <v>0.10415637007086399</v>
      </c>
      <c r="F1427" s="56">
        <f>IF(D1427&lt;Päälaskenta!H$24,(SQRT(POWER(Päälaskenta!C$24/(2*Päälaskenta!E$24),2)+(D1427/Päälaskenta!E$24))-Päälaskenta!C$24/(2*Päälaskenta!E$24)),IF(D1427=Päälaskenta!H$24,Päälaskenta!D$24,Päälaskenta!D$24+(SQRT(POWER((Päälaskenta!C$20+Päälaskenta!G$24)/(2*Päälaskenta!E$20),2)+((D1427-Päälaskenta!H$24)/Päälaskenta!E$20))-(Päälaskenta!C$20+Päälaskenta!G$24)/(2*Päälaskenta!E$20))))</f>
        <v>1.095</v>
      </c>
      <c r="G1427" s="57">
        <f>IF(F1427&gt;Päälaskenta!D$24,(2*SQRT((POWER(Päälaskenta!D$24,2))+POWER(Päälaskenta!E$24*Päälaskenta!D$24,2))+Päälaskenta!C$24)+(2*SQRT((POWER((F1427-Päälaskenta!D$24),2))+POWER(Päälaskenta!E$20*(F1427-Päälaskenta!D$24),2))+Päälaskenta!C$20),(2*SQRT((POWER(F1427,2))+POWER(Päälaskenta!E$24*F1427,2))+Päälaskenta!C$24))</f>
        <v>9.4</v>
      </c>
      <c r="H1427" s="57">
        <f t="shared" si="354"/>
        <v>0.46</v>
      </c>
      <c r="I1427" s="62">
        <f t="shared" si="355"/>
        <v>1.0101000000000001E-2</v>
      </c>
      <c r="J1427" s="8">
        <f>IF(F1427&lt;Päälaskenta!$D$24,0,Kaksitasouoma_matriisi!F1427-Päälaskenta!$D$24)</f>
        <v>0.39500000000000002</v>
      </c>
      <c r="L1427" s="8">
        <f>IF(F1427&gt;Päälaskenta!D$24,F1427-Päälaskenta!D$24,0)</f>
        <v>0.39500000000000002</v>
      </c>
      <c r="M1427" s="8">
        <f>IF(F1427&gt;Päälaskenta!D$24,(Päälaskenta!C$20+(Päälaskenta!E$20*(Kaksitasouoma_matriisi!F1427-Päälaskenta!D$24)))*(Kaksitasouoma_matriisi!F1427-Päälaskenta!D$24),0)</f>
        <v>2.2090375</v>
      </c>
      <c r="N1427" s="8">
        <f>IF(F1427&gt;Päälaskenta!D$24,(2*SQRT((POWER((F1427-Päälaskenta!D$24),2))+POWER(Päälaskenta!E$20*(F1427-Päälaskenta!D$24),2))+Päälaskenta!C$20),0)</f>
        <v>6.4241927538082804</v>
      </c>
      <c r="O1427" s="8">
        <f t="shared" si="361"/>
        <v>0.34386226949533499</v>
      </c>
      <c r="P1427" s="8">
        <f>IF(Päälaskenta!$C$29,IF(L1427&gt;Päälaskenta!$F$28,Kaksitasouoma_matriisi!AQ1427,Kaksitasouoma_matriisi!AR1427),Päälaskenta!$F$20)</f>
        <v>0.12</v>
      </c>
      <c r="Q1427" s="8">
        <f t="shared" si="362"/>
        <v>9.0353474779013894</v>
      </c>
      <c r="R1427" s="8">
        <f t="shared" si="356"/>
        <v>0.67400601091380496</v>
      </c>
      <c r="S1427" s="8">
        <f t="shared" si="363"/>
        <v>0.30511297835089002</v>
      </c>
      <c r="U1427" s="93">
        <f>IF(F1427&gt;Päälaskenta!D$24,Päälaskenta!H$24+L1427*Päälaskenta!G$24,F1427*Päälaskenta!C$24 + F1427*F1427*Päälaskenta!E$24)</f>
        <v>2.1379999999999999</v>
      </c>
      <c r="V1427" s="8">
        <f>IF(F1427&gt;Päälaskenta!D$24,2*SQRT(POWER(Päälaskenta!D$24,2)+POWER(Päälaskenta!E$24*Päälaskenta!D$24,2))+Päälaskenta!C$24,(2*SQRT((POWER(F1427,2))+POWER(Päälaskenta!E$24*F1427,2))+Päälaskenta!C$24))</f>
        <v>2.9798989873223301</v>
      </c>
      <c r="W1427" s="8">
        <f t="shared" si="364"/>
        <v>0.71747398455313405</v>
      </c>
      <c r="X1427" s="8">
        <f>Päälaskenta!F$24</f>
        <v>7.0000000000000007E-2</v>
      </c>
      <c r="Y1427" s="8">
        <f t="shared" si="365"/>
        <v>24.478253779346399</v>
      </c>
      <c r="Z1427" s="8">
        <f t="shared" si="357"/>
        <v>1.82599398908619</v>
      </c>
      <c r="AA1427" s="8">
        <f t="shared" si="366"/>
        <v>0.85406641210766598</v>
      </c>
      <c r="AC1427" s="8">
        <f t="shared" si="358"/>
        <v>0.10415637007086399</v>
      </c>
      <c r="AE1427" s="8">
        <v>1425</v>
      </c>
      <c r="AF1427" s="8">
        <f t="shared" si="352"/>
        <v>33.513601257247799</v>
      </c>
      <c r="AG1427" s="8">
        <f t="shared" si="359"/>
        <v>5.5646495817612803E-3</v>
      </c>
      <c r="AJ1427" s="132">
        <f>IF(Päälaskenta!$F$28&lt;Kaksitasouoma_matriisi!L1427,Päälaskenta!$C$20*Päälaskenta!$F$28,Päälaskenta!$C$20*Kaksitasouoma_matriisi!L1427)</f>
        <v>1.9750000000000001</v>
      </c>
      <c r="AK1427" s="134">
        <f>SQRT(Päälaskenta!$D$20^2+(Päälaskenta!$D$20/(1/Päälaskenta!$E$20))^2)</f>
        <v>1.8029999999999999</v>
      </c>
      <c r="AL1427" s="134">
        <f>IF(Päälaskenta!$F$28&lt;Kaksitasouoma_matriisi!L1427,AK1427*Päälaskenta!$F$28*COS(ATAN(1/Päälaskenta!$E$20)),AK1427*Kaksitasouoma_matriisi!L1427*COS(ATAN(1/Päälaskenta!$E$20)))</f>
        <v>0.59299999999999997</v>
      </c>
      <c r="AM1427" s="134"/>
      <c r="AN1427" s="134">
        <f t="shared" si="367"/>
        <v>2.5680000000000001</v>
      </c>
      <c r="AO1427" s="8">
        <f t="shared" si="360"/>
        <v>0.59064354386126305</v>
      </c>
      <c r="AP1427" s="134">
        <f>Refererenssiarvoja!$B$16*H1427^(1/6)/(Refererenssiarvoja!$B$15^0.5)*(Päälaskenta!$G$28/2)^0.5*(1-AO1427)^(-1.5)</f>
        <v>0.16900000000000001</v>
      </c>
      <c r="AQ1427" s="8">
        <f>Refererenssiarvoja!$B$16*Kaksitasouoma_matriisi!O1427^(1/6)/(SQRT((2*Refererenssiarvoja!$B$15)/(Päälaskenta!$F$31*Päälaskenta!$G$31*Päälaskenta!$F$28))+SQRT(Refererenssiarvoja!$B$15)/Refererenssiarvoja!$B$17*LN(Kaksitasouoma_matriisi!L1427/Päälaskenta!$F$28))</f>
        <v>6.1932482371013897</v>
      </c>
      <c r="AR1427" s="8">
        <f>Refererenssiarvoja!$B$16*Kaksitasouoma_matriisi!O1427^(1/6)/(SQRT((2*Refererenssiarvoja!$B$15)/(Päälaskenta!$F$31*Päälaskenta!$G$31*L1427)))</f>
        <v>0.375560406526531</v>
      </c>
    </row>
    <row r="1428" spans="1:44" x14ac:dyDescent="0.2">
      <c r="A1428" s="8">
        <v>1426</v>
      </c>
      <c r="B1428" s="8">
        <f>IF(Päälaskenta!C$7,Päälaskenta!E$7,Päälaskenta!G$5)</f>
        <v>2.5</v>
      </c>
      <c r="C1428" s="56">
        <v>0.57399999999999995</v>
      </c>
      <c r="D1428" s="93">
        <f t="shared" si="353"/>
        <v>4.3554000000000004</v>
      </c>
      <c r="E1428" s="8">
        <f>IF(Päälaskenta!$C$26,Kaksitasouoma_matriisi!AP1428,Kaksitasouoma_matriisi!AC1428)</f>
        <v>0.10416244222840999</v>
      </c>
      <c r="F1428" s="56">
        <f>IF(D1428&lt;Päälaskenta!H$24,(SQRT(POWER(Päälaskenta!C$24/(2*Päälaskenta!E$24),2)+(D1428/Päälaskenta!E$24))-Päälaskenta!C$24/(2*Päälaskenta!E$24)),IF(D1428=Päälaskenta!H$24,Päälaskenta!D$24,Päälaskenta!D$24+(SQRT(POWER((Päälaskenta!C$20+Päälaskenta!G$24)/(2*Päälaskenta!E$20),2)+((D1428-Päälaskenta!H$24)/Päälaskenta!E$20))-(Päälaskenta!C$20+Päälaskenta!G$24)/(2*Päälaskenta!E$20))))</f>
        <v>1.0960000000000001</v>
      </c>
      <c r="G1428" s="57">
        <f>IF(F1428&gt;Päälaskenta!D$24,(2*SQRT((POWER(Päälaskenta!D$24,2))+POWER(Päälaskenta!E$24*Päälaskenta!D$24,2))+Päälaskenta!C$24)+(2*SQRT((POWER((F1428-Päälaskenta!D$24),2))+POWER(Päälaskenta!E$20*(F1428-Päälaskenta!D$24),2))+Päälaskenta!C$20),(2*SQRT((POWER(F1428,2))+POWER(Päälaskenta!E$24*F1428,2))+Päälaskenta!C$24))</f>
        <v>9.41</v>
      </c>
      <c r="H1428" s="57">
        <f t="shared" si="354"/>
        <v>0.46</v>
      </c>
      <c r="I1428" s="62">
        <f t="shared" si="355"/>
        <v>1.0067E-2</v>
      </c>
      <c r="J1428" s="8">
        <f>IF(F1428&lt;Päälaskenta!$D$24,0,Kaksitasouoma_matriisi!F1428-Päälaskenta!$D$24)</f>
        <v>0.39600000000000002</v>
      </c>
      <c r="L1428" s="8">
        <f>IF(F1428&gt;Päälaskenta!D$24,F1428-Päälaskenta!D$24,0)</f>
        <v>0.39600000000000002</v>
      </c>
      <c r="M1428" s="8">
        <f>IF(F1428&gt;Päälaskenta!D$24,(Päälaskenta!C$20+(Päälaskenta!E$20*(Kaksitasouoma_matriisi!F1428-Päälaskenta!D$24)))*(Kaksitasouoma_matriisi!F1428-Päälaskenta!D$24),0)</f>
        <v>2.2152240000000001</v>
      </c>
      <c r="N1428" s="8">
        <f>IF(F1428&gt;Päälaskenta!D$24,(2*SQRT((POWER((F1428-Päälaskenta!D$24),2))+POWER(Päälaskenta!E$20*(F1428-Päälaskenta!D$24),2))+Päälaskenta!C$20),0)</f>
        <v>6.4277983050837397</v>
      </c>
      <c r="O1428" s="8">
        <f t="shared" si="361"/>
        <v>0.34463184668504299</v>
      </c>
      <c r="P1428" s="8">
        <f>IF(Päälaskenta!$C$29,IF(L1428&gt;Päälaskenta!$F$28,Kaksitasouoma_matriisi!AQ1428,Kaksitasouoma_matriisi!AR1428),Päälaskenta!$F$20)</f>
        <v>0.12</v>
      </c>
      <c r="Q1428" s="8">
        <f t="shared" si="362"/>
        <v>9.0741650287576405</v>
      </c>
      <c r="R1428" s="8">
        <f t="shared" si="356"/>
        <v>0.67519660684362404</v>
      </c>
      <c r="S1428" s="8">
        <f t="shared" si="363"/>
        <v>0.30479834402463302</v>
      </c>
      <c r="U1428" s="93">
        <f>IF(F1428&gt;Päälaskenta!D$24,Päälaskenta!H$24+L1428*Päälaskenta!G$24,F1428*Päälaskenta!C$24 + F1428*F1428*Päälaskenta!E$24)</f>
        <v>2.1404000000000001</v>
      </c>
      <c r="V1428" s="8">
        <f>IF(F1428&gt;Päälaskenta!D$24,2*SQRT(POWER(Päälaskenta!D$24,2)+POWER(Päälaskenta!E$24*Päälaskenta!D$24,2))+Päälaskenta!C$24,(2*SQRT((POWER(F1428,2))+POWER(Päälaskenta!E$24*F1428,2))+Päälaskenta!C$24))</f>
        <v>2.9798989873223301</v>
      </c>
      <c r="W1428" s="8">
        <f t="shared" si="364"/>
        <v>0.71827938098107003</v>
      </c>
      <c r="X1428" s="8">
        <f>Päälaskenta!F$24</f>
        <v>7.0000000000000007E-2</v>
      </c>
      <c r="Y1428" s="8">
        <f t="shared" si="365"/>
        <v>24.524067459321301</v>
      </c>
      <c r="Z1428" s="8">
        <f t="shared" si="357"/>
        <v>1.8248033931563801</v>
      </c>
      <c r="AA1428" s="8">
        <f t="shared" si="366"/>
        <v>0.85255251035151403</v>
      </c>
      <c r="AC1428" s="8">
        <f t="shared" si="358"/>
        <v>0.10416244222840999</v>
      </c>
      <c r="AE1428" s="8">
        <v>1426</v>
      </c>
      <c r="AF1428" s="8">
        <f t="shared" si="352"/>
        <v>33.598232488078899</v>
      </c>
      <c r="AG1428" s="8">
        <f t="shared" si="359"/>
        <v>5.5366510845446899E-3</v>
      </c>
      <c r="AJ1428" s="132">
        <f>IF(Päälaskenta!$F$28&lt;Kaksitasouoma_matriisi!L1428,Päälaskenta!$C$20*Päälaskenta!$F$28,Päälaskenta!$C$20*Kaksitasouoma_matriisi!L1428)</f>
        <v>1.98</v>
      </c>
      <c r="AK1428" s="134">
        <f>SQRT(Päälaskenta!$D$20^2+(Päälaskenta!$D$20/(1/Päälaskenta!$E$20))^2)</f>
        <v>1.8029999999999999</v>
      </c>
      <c r="AL1428" s="134">
        <f>IF(Päälaskenta!$F$28&lt;Kaksitasouoma_matriisi!L1428,AK1428*Päälaskenta!$F$28*COS(ATAN(1/Päälaskenta!$E$20)),AK1428*Kaksitasouoma_matriisi!L1428*COS(ATAN(1/Päälaskenta!$E$20)))</f>
        <v>0.59399999999999997</v>
      </c>
      <c r="AM1428" s="134"/>
      <c r="AN1428" s="134">
        <f t="shared" si="367"/>
        <v>2.5739999999999998</v>
      </c>
      <c r="AO1428" s="8">
        <f t="shared" si="360"/>
        <v>0.59099049455847896</v>
      </c>
      <c r="AP1428" s="134">
        <f>Refererenssiarvoja!$B$16*H1428^(1/6)/(Refererenssiarvoja!$B$15^0.5)*(Päälaskenta!$G$28/2)^0.5*(1-AO1428)^(-1.5)</f>
        <v>0.17</v>
      </c>
      <c r="AQ1428" s="8">
        <f>Refererenssiarvoja!$B$16*Kaksitasouoma_matriisi!O1428^(1/6)/(SQRT((2*Refererenssiarvoja!$B$15)/(Päälaskenta!$F$31*Päälaskenta!$G$31*Päälaskenta!$F$28))+SQRT(Refererenssiarvoja!$B$15)/Refererenssiarvoja!$B$17*LN(Kaksitasouoma_matriisi!L1428/Päälaskenta!$F$28))</f>
        <v>5.4039211911562903</v>
      </c>
      <c r="AR1428" s="8">
        <f>Refererenssiarvoja!$B$16*Kaksitasouoma_matriisi!O1428^(1/6)/(SQRT((2*Refererenssiarvoja!$B$15)/(Päälaskenta!$F$31*Päälaskenta!$G$31*L1428)))</f>
        <v>0.37617563201426002</v>
      </c>
    </row>
    <row r="1429" spans="1:44" x14ac:dyDescent="0.2">
      <c r="A1429" s="8">
        <v>1427</v>
      </c>
      <c r="B1429" s="8">
        <f>IF(Päälaskenta!C$7,Päälaskenta!E$7,Päälaskenta!G$5)</f>
        <v>2.5</v>
      </c>
      <c r="C1429" s="56">
        <v>0.57299999999999995</v>
      </c>
      <c r="D1429" s="93">
        <f t="shared" si="353"/>
        <v>4.3630000000000004</v>
      </c>
      <c r="E1429" s="8">
        <f>IF(Päälaskenta!$C$26,Kaksitasouoma_matriisi!AP1429,Kaksitasouoma_matriisi!AC1429)</f>
        <v>0.104168509733363</v>
      </c>
      <c r="F1429" s="56">
        <f>IF(D1429&lt;Päälaskenta!H$24,(SQRT(POWER(Päälaskenta!C$24/(2*Päälaskenta!E$24),2)+(D1429/Päälaskenta!E$24))-Päälaskenta!C$24/(2*Päälaskenta!E$24)),IF(D1429=Päälaskenta!H$24,Päälaskenta!D$24,Päälaskenta!D$24+(SQRT(POWER((Päälaskenta!C$20+Päälaskenta!G$24)/(2*Päälaskenta!E$20),2)+((D1429-Päälaskenta!H$24)/Päälaskenta!E$20))-(Päälaskenta!C$20+Päälaskenta!G$24)/(2*Päälaskenta!E$20))))</f>
        <v>1.097</v>
      </c>
      <c r="G1429" s="57">
        <f>IF(F1429&gt;Päälaskenta!D$24,(2*SQRT((POWER(Päälaskenta!D$24,2))+POWER(Päälaskenta!E$24*Päälaskenta!D$24,2))+Päälaskenta!C$24)+(2*SQRT((POWER((F1429-Päälaskenta!D$24),2))+POWER(Päälaskenta!E$20*(F1429-Päälaskenta!D$24),2))+Päälaskenta!C$20),(2*SQRT((POWER(F1429,2))+POWER(Päälaskenta!E$24*F1429,2))+Päälaskenta!C$24))</f>
        <v>9.41</v>
      </c>
      <c r="H1429" s="57">
        <f t="shared" si="354"/>
        <v>0.46</v>
      </c>
      <c r="I1429" s="62">
        <f t="shared" si="355"/>
        <v>1.0033E-2</v>
      </c>
      <c r="J1429" s="8">
        <f>IF(F1429&lt;Päälaskenta!$D$24,0,Kaksitasouoma_matriisi!F1429-Päälaskenta!$D$24)</f>
        <v>0.39700000000000002</v>
      </c>
      <c r="L1429" s="8">
        <f>IF(F1429&gt;Päälaskenta!D$24,F1429-Päälaskenta!D$24,0)</f>
        <v>0.39700000000000002</v>
      </c>
      <c r="M1429" s="8">
        <f>IF(F1429&gt;Päälaskenta!D$24,(Päälaskenta!C$20+(Päälaskenta!E$20*(Kaksitasouoma_matriisi!F1429-Päälaskenta!D$24)))*(Kaksitasouoma_matriisi!F1429-Päälaskenta!D$24),0)</f>
        <v>2.2214135000000002</v>
      </c>
      <c r="N1429" s="8">
        <f>IF(F1429&gt;Päälaskenta!D$24,(2*SQRT((POWER((F1429-Päälaskenta!D$24),2))+POWER(Päälaskenta!E$20*(F1429-Päälaskenta!D$24),2))+Päälaskenta!C$20),0)</f>
        <v>6.4314038563592</v>
      </c>
      <c r="O1429" s="8">
        <f t="shared" si="361"/>
        <v>0.34540102746051699</v>
      </c>
      <c r="P1429" s="8">
        <f>IF(Päälaskenta!$C$29,IF(L1429&gt;Päälaskenta!$F$28,Kaksitasouoma_matriisi!AQ1429,Kaksitasouoma_matriisi!AR1429),Päälaskenta!$F$20)</f>
        <v>0.12</v>
      </c>
      <c r="Q1429" s="8">
        <f t="shared" si="362"/>
        <v>9.1130533107452294</v>
      </c>
      <c r="R1429" s="8">
        <f t="shared" si="356"/>
        <v>0.67638436128477497</v>
      </c>
      <c r="S1429" s="8">
        <f t="shared" si="363"/>
        <v>0.30448377183481401</v>
      </c>
      <c r="U1429" s="93">
        <f>IF(F1429&gt;Päälaskenta!D$24,Päälaskenta!H$24+L1429*Päälaskenta!G$24,F1429*Päälaskenta!C$24 + F1429*F1429*Päälaskenta!E$24)</f>
        <v>2.1427999999999998</v>
      </c>
      <c r="V1429" s="8">
        <f>IF(F1429&gt;Päälaskenta!D$24,2*SQRT(POWER(Päälaskenta!D$24,2)+POWER(Päälaskenta!E$24*Päälaskenta!D$24,2))+Päälaskenta!C$24,(2*SQRT((POWER(F1429,2))+POWER(Päälaskenta!E$24*F1429,2))+Päälaskenta!C$24))</f>
        <v>2.9798989873223301</v>
      </c>
      <c r="W1429" s="8">
        <f t="shared" si="364"/>
        <v>0.719084777409006</v>
      </c>
      <c r="X1429" s="8">
        <f>Päälaskenta!F$24</f>
        <v>7.0000000000000007E-2</v>
      </c>
      <c r="Y1429" s="8">
        <f t="shared" si="365"/>
        <v>24.569915398921601</v>
      </c>
      <c r="Z1429" s="8">
        <f t="shared" si="357"/>
        <v>1.82361563871522</v>
      </c>
      <c r="AA1429" s="8">
        <f t="shared" si="366"/>
        <v>0.85104332588912601</v>
      </c>
      <c r="AC1429" s="8">
        <f t="shared" si="358"/>
        <v>0.104168509733363</v>
      </c>
      <c r="AE1429" s="8">
        <v>1427</v>
      </c>
      <c r="AF1429" s="8">
        <f t="shared" si="352"/>
        <v>33.682968709666802</v>
      </c>
      <c r="AG1429" s="8">
        <f t="shared" si="359"/>
        <v>5.5088290258140504E-3</v>
      </c>
      <c r="AJ1429" s="132">
        <f>IF(Päälaskenta!$F$28&lt;Kaksitasouoma_matriisi!L1429,Päälaskenta!$C$20*Päälaskenta!$F$28,Päälaskenta!$C$20*Kaksitasouoma_matriisi!L1429)</f>
        <v>1.9850000000000001</v>
      </c>
      <c r="AK1429" s="134">
        <f>SQRT(Päälaskenta!$D$20^2+(Päälaskenta!$D$20/(1/Päälaskenta!$E$20))^2)</f>
        <v>1.8029999999999999</v>
      </c>
      <c r="AL1429" s="134">
        <f>IF(Päälaskenta!$F$28&lt;Kaksitasouoma_matriisi!L1429,AK1429*Päälaskenta!$F$28*COS(ATAN(1/Päälaskenta!$E$20)),AK1429*Kaksitasouoma_matriisi!L1429*COS(ATAN(1/Päälaskenta!$E$20)))</f>
        <v>0.59599999999999997</v>
      </c>
      <c r="AM1429" s="134"/>
      <c r="AN1429" s="134">
        <f t="shared" si="367"/>
        <v>2.581</v>
      </c>
      <c r="AO1429" s="8">
        <f t="shared" si="360"/>
        <v>0.591565436626175</v>
      </c>
      <c r="AP1429" s="134">
        <f>Refererenssiarvoja!$B$16*H1429^(1/6)/(Refererenssiarvoja!$B$15^0.5)*(Päälaskenta!$G$28/2)^0.5*(1-AO1429)^(-1.5)</f>
        <v>0.17</v>
      </c>
      <c r="AQ1429" s="8">
        <f>Refererenssiarvoja!$B$16*Kaksitasouoma_matriisi!O1429^(1/6)/(SQRT((2*Refererenssiarvoja!$B$15)/(Päälaskenta!$F$31*Päälaskenta!$G$31*Päälaskenta!$F$28))+SQRT(Refererenssiarvoja!$B$15)/Refererenssiarvoja!$B$17*LN(Kaksitasouoma_matriisi!L1429/Päälaskenta!$F$28))</f>
        <v>4.7948184104815601</v>
      </c>
      <c r="AR1429" s="8">
        <f>Refererenssiarvoja!$B$16*Kaksitasouoma_matriisi!O1429^(1/6)/(SQRT((2*Refererenssiarvoja!$B$15)/(Päälaskenta!$F$31*Päälaskenta!$G$31*L1429)))</f>
        <v>0.37679027873493698</v>
      </c>
    </row>
    <row r="1430" spans="1:44" x14ac:dyDescent="0.2">
      <c r="A1430" s="8">
        <v>1428</v>
      </c>
      <c r="B1430" s="8">
        <f>IF(Päälaskenta!C$7,Päälaskenta!E$7,Päälaskenta!G$5)</f>
        <v>2.5</v>
      </c>
      <c r="C1430" s="56">
        <v>0.57199999999999995</v>
      </c>
      <c r="D1430" s="93">
        <f t="shared" si="353"/>
        <v>4.3705999999999996</v>
      </c>
      <c r="E1430" s="8">
        <f>IF(Päälaskenta!$C$26,Kaksitasouoma_matriisi!AP1430,Kaksitasouoma_matriisi!AC1430)</f>
        <v>0.10417457259107001</v>
      </c>
      <c r="F1430" s="56">
        <f>IF(D1430&lt;Päälaskenta!H$24,(SQRT(POWER(Päälaskenta!C$24/(2*Päälaskenta!E$24),2)+(D1430/Päälaskenta!E$24))-Päälaskenta!C$24/(2*Päälaskenta!E$24)),IF(D1430=Päälaskenta!H$24,Päälaskenta!D$24,Päälaskenta!D$24+(SQRT(POWER((Päälaskenta!C$20+Päälaskenta!G$24)/(2*Päälaskenta!E$20),2)+((D1430-Päälaskenta!H$24)/Päälaskenta!E$20))-(Päälaskenta!C$20+Päälaskenta!G$24)/(2*Päälaskenta!E$20))))</f>
        <v>1.0980000000000001</v>
      </c>
      <c r="G1430" s="57">
        <f>IF(F1430&gt;Päälaskenta!D$24,(2*SQRT((POWER(Päälaskenta!D$24,2))+POWER(Päälaskenta!E$24*Päälaskenta!D$24,2))+Päälaskenta!C$24)+(2*SQRT((POWER((F1430-Päälaskenta!D$24),2))+POWER(Päälaskenta!E$20*(F1430-Päälaskenta!D$24),2))+Päälaskenta!C$20),(2*SQRT((POWER(F1430,2))+POWER(Päälaskenta!E$24*F1430,2))+Päälaskenta!C$24))</f>
        <v>9.41</v>
      </c>
      <c r="H1430" s="57">
        <f t="shared" si="354"/>
        <v>0.46</v>
      </c>
      <c r="I1430" s="62">
        <f t="shared" si="355"/>
        <v>9.9989999999999992E-3</v>
      </c>
      <c r="J1430" s="8">
        <f>IF(F1430&lt;Päälaskenta!$D$24,0,Kaksitasouoma_matriisi!F1430-Päälaskenta!$D$24)</f>
        <v>0.39800000000000002</v>
      </c>
      <c r="L1430" s="8">
        <f>IF(F1430&gt;Päälaskenta!D$24,F1430-Päälaskenta!D$24,0)</f>
        <v>0.39800000000000002</v>
      </c>
      <c r="M1430" s="8">
        <f>IF(F1430&gt;Päälaskenta!D$24,(Päälaskenta!C$20+(Päälaskenta!E$20*(Kaksitasouoma_matriisi!F1430-Päälaskenta!D$24)))*(Kaksitasouoma_matriisi!F1430-Päälaskenta!D$24),0)</f>
        <v>2.2276060000000002</v>
      </c>
      <c r="N1430" s="8">
        <f>IF(F1430&gt;Päälaskenta!D$24,(2*SQRT((POWER((F1430-Päälaskenta!D$24),2))+POWER(Päälaskenta!E$20*(F1430-Päälaskenta!D$24),2))+Päälaskenta!C$20),0)</f>
        <v>6.43500940763467</v>
      </c>
      <c r="O1430" s="8">
        <f t="shared" si="361"/>
        <v>0.34616981248809198</v>
      </c>
      <c r="P1430" s="8">
        <f>IF(Päälaskenta!$C$29,IF(L1430&gt;Päälaskenta!$F$28,Kaksitasouoma_matriisi!AQ1430,Kaksitasouoma_matriisi!AR1430),Päälaskenta!$F$20)</f>
        <v>0.12</v>
      </c>
      <c r="Q1430" s="8">
        <f t="shared" si="362"/>
        <v>9.1520122934497792</v>
      </c>
      <c r="R1430" s="8">
        <f t="shared" si="356"/>
        <v>0.67756928316478204</v>
      </c>
      <c r="S1430" s="8">
        <f t="shared" si="363"/>
        <v>0.30416926654210003</v>
      </c>
      <c r="U1430" s="93">
        <f>IF(F1430&gt;Päälaskenta!D$24,Päälaskenta!H$24+L1430*Päälaskenta!G$24,F1430*Päälaskenta!C$24 + F1430*F1430*Päälaskenta!E$24)</f>
        <v>2.1452</v>
      </c>
      <c r="V1430" s="8">
        <f>IF(F1430&gt;Päälaskenta!D$24,2*SQRT(POWER(Päälaskenta!D$24,2)+POWER(Päälaskenta!E$24*Päälaskenta!D$24,2))+Päälaskenta!C$24,(2*SQRT((POWER(F1430,2))+POWER(Päälaskenta!E$24*F1430,2))+Päälaskenta!C$24))</f>
        <v>2.9798989873223301</v>
      </c>
      <c r="W1430" s="8">
        <f t="shared" si="364"/>
        <v>0.71989017383694198</v>
      </c>
      <c r="X1430" s="8">
        <f>Päälaskenta!F$24</f>
        <v>7.0000000000000007E-2</v>
      </c>
      <c r="Y1430" s="8">
        <f t="shared" si="365"/>
        <v>24.615797585352102</v>
      </c>
      <c r="Z1430" s="8">
        <f t="shared" si="357"/>
        <v>1.8224307168352201</v>
      </c>
      <c r="AA1430" s="8">
        <f t="shared" si="366"/>
        <v>0.84953883872609504</v>
      </c>
      <c r="AC1430" s="8">
        <f t="shared" si="358"/>
        <v>0.10417457259107001</v>
      </c>
      <c r="AE1430" s="8">
        <v>1428</v>
      </c>
      <c r="AF1430" s="8">
        <f t="shared" si="352"/>
        <v>33.767809878801899</v>
      </c>
      <c r="AG1430" s="8">
        <f t="shared" si="359"/>
        <v>5.4811820827957601E-3</v>
      </c>
      <c r="AJ1430" s="132">
        <f>IF(Päälaskenta!$F$28&lt;Kaksitasouoma_matriisi!L1430,Päälaskenta!$C$20*Päälaskenta!$F$28,Päälaskenta!$C$20*Kaksitasouoma_matriisi!L1430)</f>
        <v>1.99</v>
      </c>
      <c r="AK1430" s="134">
        <f>SQRT(Päälaskenta!$D$20^2+(Päälaskenta!$D$20/(1/Päälaskenta!$E$20))^2)</f>
        <v>1.8029999999999999</v>
      </c>
      <c r="AL1430" s="134">
        <f>IF(Päälaskenta!$F$28&lt;Kaksitasouoma_matriisi!L1430,AK1430*Päälaskenta!$F$28*COS(ATAN(1/Päälaskenta!$E$20)),AK1430*Kaksitasouoma_matriisi!L1430*COS(ATAN(1/Päälaskenta!$E$20)))</f>
        <v>0.59699999999999998</v>
      </c>
      <c r="AM1430" s="134"/>
      <c r="AN1430" s="134">
        <f t="shared" si="367"/>
        <v>2.5870000000000002</v>
      </c>
      <c r="AO1430" s="8">
        <f t="shared" si="360"/>
        <v>0.59190957763236196</v>
      </c>
      <c r="AP1430" s="134">
        <f>Refererenssiarvoja!$B$16*H1430^(1/6)/(Refererenssiarvoja!$B$15^0.5)*(Päälaskenta!$G$28/2)^0.5*(1-AO1430)^(-1.5)</f>
        <v>0.17</v>
      </c>
      <c r="AQ1430" s="8">
        <f>Refererenssiarvoja!$B$16*Kaksitasouoma_matriisi!O1430^(1/6)/(SQRT((2*Refererenssiarvoja!$B$15)/(Päälaskenta!$F$31*Päälaskenta!$G$31*Päälaskenta!$F$28))+SQRT(Refererenssiarvoja!$B$15)/Refererenssiarvoja!$B$17*LN(Kaksitasouoma_matriisi!L1430/Päälaskenta!$F$28))</f>
        <v>4.3105383026650097</v>
      </c>
      <c r="AR1430" s="8">
        <f>Refererenssiarvoja!$B$16*Kaksitasouoma_matriisi!O1430^(1/6)/(SQRT((2*Refererenssiarvoja!$B$15)/(Päälaskenta!$F$31*Päälaskenta!$G$31*L1430)))</f>
        <v>0.37740434861530298</v>
      </c>
    </row>
    <row r="1431" spans="1:44" x14ac:dyDescent="0.2">
      <c r="A1431" s="8">
        <v>1429</v>
      </c>
      <c r="B1431" s="8">
        <f>IF(Päälaskenta!C$7,Päälaskenta!E$7,Päälaskenta!G$5)</f>
        <v>2.5</v>
      </c>
      <c r="C1431" s="56">
        <v>0.57099999999999995</v>
      </c>
      <c r="D1431" s="93">
        <f t="shared" si="353"/>
        <v>4.3783000000000003</v>
      </c>
      <c r="E1431" s="8">
        <f>IF(Päälaskenta!$C$26,Kaksitasouoma_matriisi!AP1431,Kaksitasouoma_matriisi!AC1431)</f>
        <v>0.104180630806868</v>
      </c>
      <c r="F1431" s="56">
        <f>IF(D1431&lt;Päälaskenta!H$24,(SQRT(POWER(Päälaskenta!C$24/(2*Päälaskenta!E$24),2)+(D1431/Päälaskenta!E$24))-Päälaskenta!C$24/(2*Päälaskenta!E$24)),IF(D1431=Päälaskenta!H$24,Päälaskenta!D$24,Päälaskenta!D$24+(SQRT(POWER((Päälaskenta!C$20+Päälaskenta!G$24)/(2*Päälaskenta!E$20),2)+((D1431-Päälaskenta!H$24)/Päälaskenta!E$20))-(Päälaskenta!C$20+Päälaskenta!G$24)/(2*Päälaskenta!E$20))))</f>
        <v>1.099</v>
      </c>
      <c r="G1431" s="57">
        <f>IF(F1431&gt;Päälaskenta!D$24,(2*SQRT((POWER(Päälaskenta!D$24,2))+POWER(Päälaskenta!E$24*Päälaskenta!D$24,2))+Päälaskenta!C$24)+(2*SQRT((POWER((F1431-Päälaskenta!D$24),2))+POWER(Päälaskenta!E$20*(F1431-Päälaskenta!D$24),2))+Päälaskenta!C$20),(2*SQRT((POWER(F1431,2))+POWER(Päälaskenta!E$24*F1431,2))+Päälaskenta!C$24))</f>
        <v>9.42</v>
      </c>
      <c r="H1431" s="57">
        <f t="shared" si="354"/>
        <v>0.46</v>
      </c>
      <c r="I1431" s="62">
        <f t="shared" si="355"/>
        <v>9.9659999999999992E-3</v>
      </c>
      <c r="J1431" s="8">
        <f>IF(F1431&lt;Päälaskenta!$D$24,0,Kaksitasouoma_matriisi!F1431-Päälaskenta!$D$24)</f>
        <v>0.39900000000000002</v>
      </c>
      <c r="L1431" s="8">
        <f>IF(F1431&gt;Päälaskenta!D$24,F1431-Päälaskenta!D$24,0)</f>
        <v>0.39900000000000002</v>
      </c>
      <c r="M1431" s="8">
        <f>IF(F1431&gt;Päälaskenta!D$24,(Päälaskenta!C$20+(Päälaskenta!E$20*(Kaksitasouoma_matriisi!F1431-Päälaskenta!D$24)))*(Kaksitasouoma_matriisi!F1431-Päälaskenta!D$24),0)</f>
        <v>2.2338015000000002</v>
      </c>
      <c r="N1431" s="8">
        <f>IF(F1431&gt;Päälaskenta!D$24,(2*SQRT((POWER((F1431-Päälaskenta!D$24),2))+POWER(Päälaskenta!E$20*(F1431-Päälaskenta!D$24),2))+Päälaskenta!C$20),0)</f>
        <v>6.4386149589101302</v>
      </c>
      <c r="O1431" s="8">
        <f t="shared" si="361"/>
        <v>0.34693820243261098</v>
      </c>
      <c r="P1431" s="8">
        <f>IF(Päälaskenta!$C$29,IF(L1431&gt;Päälaskenta!$F$28,Kaksitasouoma_matriisi!AQ1431,Kaksitasouoma_matriisi!AR1431),Päälaskenta!$F$20)</f>
        <v>0.12</v>
      </c>
      <c r="Q1431" s="8">
        <f t="shared" si="362"/>
        <v>9.1910419466388493</v>
      </c>
      <c r="R1431" s="8">
        <f t="shared" si="356"/>
        <v>0.678751381389882</v>
      </c>
      <c r="S1431" s="8">
        <f t="shared" si="363"/>
        <v>0.30385483284431603</v>
      </c>
      <c r="U1431" s="93">
        <f>IF(F1431&gt;Päälaskenta!D$24,Päälaskenta!H$24+L1431*Päälaskenta!G$24,F1431*Päälaskenta!C$24 + F1431*F1431*Päälaskenta!E$24)</f>
        <v>2.1476000000000002</v>
      </c>
      <c r="V1431" s="8">
        <f>IF(F1431&gt;Päälaskenta!D$24,2*SQRT(POWER(Päälaskenta!D$24,2)+POWER(Päälaskenta!E$24*Päälaskenta!D$24,2))+Päälaskenta!C$24,(2*SQRT((POWER(F1431,2))+POWER(Päälaskenta!E$24*F1431,2))+Päälaskenta!C$24))</f>
        <v>2.9798989873223301</v>
      </c>
      <c r="W1431" s="8">
        <f t="shared" si="364"/>
        <v>0.72069557026487796</v>
      </c>
      <c r="X1431" s="8">
        <f>Päälaskenta!F$24</f>
        <v>7.0000000000000007E-2</v>
      </c>
      <c r="Y1431" s="8">
        <f t="shared" si="365"/>
        <v>24.661714005836401</v>
      </c>
      <c r="Z1431" s="8">
        <f t="shared" si="357"/>
        <v>1.82124861861012</v>
      </c>
      <c r="AA1431" s="8">
        <f t="shared" si="366"/>
        <v>0.84803902896727501</v>
      </c>
      <c r="AC1431" s="8">
        <f t="shared" si="358"/>
        <v>0.104180630806868</v>
      </c>
      <c r="AE1431" s="8">
        <v>1429</v>
      </c>
      <c r="AF1431" s="8">
        <f t="shared" si="352"/>
        <v>33.852755952475199</v>
      </c>
      <c r="AG1431" s="8">
        <f t="shared" si="359"/>
        <v>5.4537089440688004E-3</v>
      </c>
      <c r="AJ1431" s="132">
        <f>IF(Päälaskenta!$F$28&lt;Kaksitasouoma_matriisi!L1431,Päälaskenta!$C$20*Päälaskenta!$F$28,Päälaskenta!$C$20*Kaksitasouoma_matriisi!L1431)</f>
        <v>1.9950000000000001</v>
      </c>
      <c r="AK1431" s="134">
        <f>SQRT(Päälaskenta!$D$20^2+(Päälaskenta!$D$20/(1/Päälaskenta!$E$20))^2)</f>
        <v>1.8029999999999999</v>
      </c>
      <c r="AL1431" s="134">
        <f>IF(Päälaskenta!$F$28&lt;Kaksitasouoma_matriisi!L1431,AK1431*Päälaskenta!$F$28*COS(ATAN(1/Päälaskenta!$E$20)),AK1431*Kaksitasouoma_matriisi!L1431*COS(ATAN(1/Päälaskenta!$E$20)))</f>
        <v>0.59899999999999998</v>
      </c>
      <c r="AM1431" s="134"/>
      <c r="AN1431" s="134">
        <f t="shared" si="367"/>
        <v>2.5939999999999999</v>
      </c>
      <c r="AO1431" s="8">
        <f t="shared" si="360"/>
        <v>0.59246739602128695</v>
      </c>
      <c r="AP1431" s="134">
        <f>Refererenssiarvoja!$B$16*H1431^(1/6)/(Refererenssiarvoja!$B$15^0.5)*(Päälaskenta!$G$28/2)^0.5*(1-AO1431)^(-1.5)</f>
        <v>0.17</v>
      </c>
      <c r="AQ1431" s="8">
        <f>Refererenssiarvoja!$B$16*Kaksitasouoma_matriisi!O1431^(1/6)/(SQRT((2*Refererenssiarvoja!$B$15)/(Päälaskenta!$F$31*Päälaskenta!$G$31*Päälaskenta!$F$28))+SQRT(Refererenssiarvoja!$B$15)/Refererenssiarvoja!$B$17*LN(Kaksitasouoma_matriisi!L1431/Päälaskenta!$F$28))</f>
        <v>3.9162762832267899</v>
      </c>
      <c r="AR1431" s="8">
        <f>Refererenssiarvoja!$B$16*Kaksitasouoma_matriisi!O1431^(1/6)/(SQRT((2*Refererenssiarvoja!$B$15)/(Päälaskenta!$F$31*Päälaskenta!$G$31*L1431)))</f>
        <v>0.37801784357102303</v>
      </c>
    </row>
    <row r="1432" spans="1:44" x14ac:dyDescent="0.2">
      <c r="A1432" s="8">
        <v>1430</v>
      </c>
      <c r="B1432" s="8">
        <f>IF(Päälaskenta!C$7,Päälaskenta!E$7,Päälaskenta!G$5)</f>
        <v>2.5</v>
      </c>
      <c r="C1432" s="56">
        <v>0.56999999999999995</v>
      </c>
      <c r="D1432" s="93">
        <f t="shared" si="353"/>
        <v>4.3860000000000001</v>
      </c>
      <c r="E1432" s="8">
        <f>IF(Päälaskenta!$C$26,Kaksitasouoma_matriisi!AP1432,Kaksitasouoma_matriisi!AC1432)</f>
        <v>0.104186684386085</v>
      </c>
      <c r="F1432" s="56">
        <f>IF(D1432&lt;Päälaskenta!H$24,(SQRT(POWER(Päälaskenta!C$24/(2*Päälaskenta!E$24),2)+(D1432/Päälaskenta!E$24))-Päälaskenta!C$24/(2*Päälaskenta!E$24)),IF(D1432=Päälaskenta!H$24,Päälaskenta!D$24,Päälaskenta!D$24+(SQRT(POWER((Päälaskenta!C$20+Päälaskenta!G$24)/(2*Päälaskenta!E$20),2)+((D1432-Päälaskenta!H$24)/Päälaskenta!E$20))-(Päälaskenta!C$20+Päälaskenta!G$24)/(2*Päälaskenta!E$20))))</f>
        <v>1.1000000000000001</v>
      </c>
      <c r="G1432" s="57">
        <f>IF(F1432&gt;Päälaskenta!D$24,(2*SQRT((POWER(Päälaskenta!D$24,2))+POWER(Päälaskenta!E$24*Päälaskenta!D$24,2))+Päälaskenta!C$24)+(2*SQRT((POWER((F1432-Päälaskenta!D$24),2))+POWER(Päälaskenta!E$20*(F1432-Päälaskenta!D$24),2))+Päälaskenta!C$20),(2*SQRT((POWER(F1432,2))+POWER(Päälaskenta!E$24*F1432,2))+Päälaskenta!C$24))</f>
        <v>9.42</v>
      </c>
      <c r="H1432" s="57">
        <f t="shared" si="354"/>
        <v>0.47</v>
      </c>
      <c r="I1432" s="62">
        <f t="shared" si="355"/>
        <v>9.6509999999999999E-3</v>
      </c>
      <c r="J1432" s="8">
        <f>IF(F1432&lt;Päälaskenta!$D$24,0,Kaksitasouoma_matriisi!F1432-Päälaskenta!$D$24)</f>
        <v>0.4</v>
      </c>
      <c r="L1432" s="8">
        <f>IF(F1432&gt;Päälaskenta!D$24,F1432-Päälaskenta!D$24,0)</f>
        <v>0.4</v>
      </c>
      <c r="M1432" s="8">
        <f>IF(F1432&gt;Päälaskenta!D$24,(Päälaskenta!C$20+(Päälaskenta!E$20*(Kaksitasouoma_matriisi!F1432-Päälaskenta!D$24)))*(Kaksitasouoma_matriisi!F1432-Päälaskenta!D$24),0)</f>
        <v>2.2400000000000002</v>
      </c>
      <c r="N1432" s="8">
        <f>IF(F1432&gt;Päälaskenta!D$24,(2*SQRT((POWER((F1432-Päälaskenta!D$24),2))+POWER(Päälaskenta!E$20*(F1432-Päälaskenta!D$24),2))+Päälaskenta!C$20),0)</f>
        <v>6.4422205101856003</v>
      </c>
      <c r="O1432" s="8">
        <f t="shared" si="361"/>
        <v>0.34770619795742802</v>
      </c>
      <c r="P1432" s="8">
        <f>IF(Päälaskenta!$C$29,IF(L1432&gt;Päälaskenta!$F$28,Kaksitasouoma_matriisi!AQ1432,Kaksitasouoma_matriisi!AR1432),Päälaskenta!$F$20)</f>
        <v>0.12</v>
      </c>
      <c r="Q1432" s="8">
        <f t="shared" si="362"/>
        <v>9.2301422402608502</v>
      </c>
      <c r="R1432" s="8">
        <f t="shared" si="356"/>
        <v>0.67993066484487796</v>
      </c>
      <c r="S1432" s="8">
        <f t="shared" si="363"/>
        <v>0.30354047537717799</v>
      </c>
      <c r="U1432" s="93">
        <f>IF(F1432&gt;Päälaskenta!D$24,Päälaskenta!H$24+L1432*Päälaskenta!G$24,F1432*Päälaskenta!C$24 + F1432*F1432*Päälaskenta!E$24)</f>
        <v>2.15</v>
      </c>
      <c r="V1432" s="8">
        <f>IF(F1432&gt;Päälaskenta!D$24,2*SQRT(POWER(Päälaskenta!D$24,2)+POWER(Päälaskenta!E$24*Päälaskenta!D$24,2))+Päälaskenta!C$24,(2*SQRT((POWER(F1432,2))+POWER(Päälaskenta!E$24*F1432,2))+Päälaskenta!C$24))</f>
        <v>2.9798989873223301</v>
      </c>
      <c r="W1432" s="8">
        <f t="shared" si="364"/>
        <v>0.72150096669281405</v>
      </c>
      <c r="X1432" s="8">
        <f>Päälaskenta!F$24</f>
        <v>7.0000000000000007E-2</v>
      </c>
      <c r="Y1432" s="8">
        <f t="shared" si="365"/>
        <v>24.707664647617399</v>
      </c>
      <c r="Z1432" s="8">
        <f t="shared" si="357"/>
        <v>1.82006933515512</v>
      </c>
      <c r="AA1432" s="8">
        <f t="shared" si="366"/>
        <v>0.84654387681633503</v>
      </c>
      <c r="AC1432" s="8">
        <f t="shared" si="358"/>
        <v>0.104186684386085</v>
      </c>
      <c r="AE1432" s="8">
        <v>1430</v>
      </c>
      <c r="AF1432" s="8">
        <f t="shared" si="352"/>
        <v>33.937806887878303</v>
      </c>
      <c r="AG1432" s="8">
        <f t="shared" si="359"/>
        <v>5.4264083094564004E-3</v>
      </c>
      <c r="AJ1432" s="132">
        <f>IF(Päälaskenta!$F$28&lt;Kaksitasouoma_matriisi!L1432,Päälaskenta!$C$20*Päälaskenta!$F$28,Päälaskenta!$C$20*Kaksitasouoma_matriisi!L1432)</f>
        <v>2</v>
      </c>
      <c r="AK1432" s="134">
        <f>SQRT(Päälaskenta!$D$20^2+(Päälaskenta!$D$20/(1/Päälaskenta!$E$20))^2)</f>
        <v>1.8029999999999999</v>
      </c>
      <c r="AL1432" s="134">
        <f>IF(Päälaskenta!$F$28&lt;Kaksitasouoma_matriisi!L1432,AK1432*Päälaskenta!$F$28*COS(ATAN(1/Päälaskenta!$E$20)),AK1432*Kaksitasouoma_matriisi!L1432*COS(ATAN(1/Päälaskenta!$E$20)))</f>
        <v>0.6</v>
      </c>
      <c r="AM1432" s="134"/>
      <c r="AN1432" s="134">
        <f t="shared" si="367"/>
        <v>2.6</v>
      </c>
      <c r="AO1432" s="8">
        <f t="shared" si="360"/>
        <v>0.59279525763793905</v>
      </c>
      <c r="AP1432" s="134">
        <f>Refererenssiarvoja!$B$16*H1432^(1/6)/(Refererenssiarvoja!$B$15^0.5)*(Päälaskenta!$G$28/2)^0.5*(1-AO1432)^(-1.5)</f>
        <v>0.17100000000000001</v>
      </c>
      <c r="AQ1432" s="8">
        <f>Refererenssiarvoja!$B$16*Kaksitasouoma_matriisi!O1432^(1/6)/(SQRT((2*Refererenssiarvoja!$B$15)/(Päälaskenta!$F$31*Päälaskenta!$G$31*Päälaskenta!$F$28))+SQRT(Refererenssiarvoja!$B$15)/Refererenssiarvoja!$B$17*LN(Kaksitasouoma_matriisi!L1432/Päälaskenta!$F$28))</f>
        <v>3.5890669139073599</v>
      </c>
      <c r="AR1432" s="8">
        <f>Refererenssiarvoja!$B$16*Kaksitasouoma_matriisi!O1432^(1/6)/(SQRT((2*Refererenssiarvoja!$B$15)/(Päälaskenta!$F$31*Päälaskenta!$G$31*L1432)))</f>
        <v>0.37863076550677599</v>
      </c>
    </row>
    <row r="1433" spans="1:44" x14ac:dyDescent="0.2">
      <c r="A1433" s="8">
        <v>1431</v>
      </c>
      <c r="B1433" s="8">
        <f>IF(Päälaskenta!C$7,Päälaskenta!E$7,Päälaskenta!G$5)</f>
        <v>2.5</v>
      </c>
      <c r="C1433" s="56">
        <v>0.56899999999999995</v>
      </c>
      <c r="D1433" s="93">
        <f t="shared" si="353"/>
        <v>4.3936999999999999</v>
      </c>
      <c r="E1433" s="8">
        <f>IF(Päälaskenta!$C$26,Kaksitasouoma_matriisi!AP1433,Kaksitasouoma_matriisi!AC1433)</f>
        <v>0.104186684386085</v>
      </c>
      <c r="F1433" s="56">
        <f>IF(D1433&lt;Päälaskenta!H$24,(SQRT(POWER(Päälaskenta!C$24/(2*Päälaskenta!E$24),2)+(D1433/Päälaskenta!E$24))-Päälaskenta!C$24/(2*Päälaskenta!E$24)),IF(D1433=Päälaskenta!H$24,Päälaskenta!D$24,Päälaskenta!D$24+(SQRT(POWER((Päälaskenta!C$20+Päälaskenta!G$24)/(2*Päälaskenta!E$20),2)+((D1433-Päälaskenta!H$24)/Päälaskenta!E$20))-(Päälaskenta!C$20+Päälaskenta!G$24)/(2*Päälaskenta!E$20))))</f>
        <v>1.1000000000000001</v>
      </c>
      <c r="G1433" s="57">
        <f>IF(F1433&gt;Päälaskenta!D$24,(2*SQRT((POWER(Päälaskenta!D$24,2))+POWER(Päälaskenta!E$24*Päälaskenta!D$24,2))+Päälaskenta!C$24)+(2*SQRT((POWER((F1433-Päälaskenta!D$24),2))+POWER(Päälaskenta!E$20*(F1433-Päälaskenta!D$24),2))+Päälaskenta!C$20),(2*SQRT((POWER(F1433,2))+POWER(Päälaskenta!E$24*F1433,2))+Päälaskenta!C$24))</f>
        <v>9.42</v>
      </c>
      <c r="H1433" s="57">
        <f t="shared" si="354"/>
        <v>0.47</v>
      </c>
      <c r="I1433" s="62">
        <f t="shared" si="355"/>
        <v>9.6170000000000005E-3</v>
      </c>
      <c r="J1433" s="8">
        <f>IF(F1433&lt;Päälaskenta!$D$24,0,Kaksitasouoma_matriisi!F1433-Päälaskenta!$D$24)</f>
        <v>0.4</v>
      </c>
      <c r="L1433" s="8">
        <f>IF(F1433&gt;Päälaskenta!D$24,F1433-Päälaskenta!D$24,0)</f>
        <v>0.4</v>
      </c>
      <c r="M1433" s="8">
        <f>IF(F1433&gt;Päälaskenta!D$24,(Päälaskenta!C$20+(Päälaskenta!E$20*(Kaksitasouoma_matriisi!F1433-Päälaskenta!D$24)))*(Kaksitasouoma_matriisi!F1433-Päälaskenta!D$24),0)</f>
        <v>2.2400000000000002</v>
      </c>
      <c r="N1433" s="8">
        <f>IF(F1433&gt;Päälaskenta!D$24,(2*SQRT((POWER((F1433-Päälaskenta!D$24),2))+POWER(Päälaskenta!E$20*(F1433-Päälaskenta!D$24),2))+Päälaskenta!C$20),0)</f>
        <v>6.4422205101856003</v>
      </c>
      <c r="O1433" s="8">
        <f t="shared" si="361"/>
        <v>0.34770619795742802</v>
      </c>
      <c r="P1433" s="8">
        <f>IF(Päälaskenta!$C$29,IF(L1433&gt;Päälaskenta!$F$28,Kaksitasouoma_matriisi!AQ1433,Kaksitasouoma_matriisi!AR1433),Päälaskenta!$F$20)</f>
        <v>0.12</v>
      </c>
      <c r="Q1433" s="8">
        <f t="shared" si="362"/>
        <v>9.2301422402608502</v>
      </c>
      <c r="R1433" s="8">
        <f t="shared" si="356"/>
        <v>0.67993066484487796</v>
      </c>
      <c r="S1433" s="8">
        <f t="shared" si="363"/>
        <v>0.30354047537717799</v>
      </c>
      <c r="U1433" s="93">
        <f>IF(F1433&gt;Päälaskenta!D$24,Päälaskenta!H$24+L1433*Päälaskenta!G$24,F1433*Päälaskenta!C$24 + F1433*F1433*Päälaskenta!E$24)</f>
        <v>2.15</v>
      </c>
      <c r="V1433" s="8">
        <f>IF(F1433&gt;Päälaskenta!D$24,2*SQRT(POWER(Päälaskenta!D$24,2)+POWER(Päälaskenta!E$24*Päälaskenta!D$24,2))+Päälaskenta!C$24,(2*SQRT((POWER(F1433,2))+POWER(Päälaskenta!E$24*F1433,2))+Päälaskenta!C$24))</f>
        <v>2.9798989873223301</v>
      </c>
      <c r="W1433" s="8">
        <f t="shared" si="364"/>
        <v>0.72150096669281405</v>
      </c>
      <c r="X1433" s="8">
        <f>Päälaskenta!F$24</f>
        <v>7.0000000000000007E-2</v>
      </c>
      <c r="Y1433" s="8">
        <f t="shared" si="365"/>
        <v>24.707664647617399</v>
      </c>
      <c r="Z1433" s="8">
        <f t="shared" si="357"/>
        <v>1.82006933515512</v>
      </c>
      <c r="AA1433" s="8">
        <f t="shared" si="366"/>
        <v>0.84654387681633503</v>
      </c>
      <c r="AC1433" s="8">
        <f t="shared" si="358"/>
        <v>0.104186684386085</v>
      </c>
      <c r="AE1433" s="8">
        <v>1431</v>
      </c>
      <c r="AF1433" s="8">
        <f t="shared" si="352"/>
        <v>33.937806887878303</v>
      </c>
      <c r="AG1433" s="8">
        <f t="shared" si="359"/>
        <v>5.4264083094564004E-3</v>
      </c>
      <c r="AJ1433" s="132">
        <f>IF(Päälaskenta!$F$28&lt;Kaksitasouoma_matriisi!L1433,Päälaskenta!$C$20*Päälaskenta!$F$28,Päälaskenta!$C$20*Kaksitasouoma_matriisi!L1433)</f>
        <v>2</v>
      </c>
      <c r="AK1433" s="134">
        <f>SQRT(Päälaskenta!$D$20^2+(Päälaskenta!$D$20/(1/Päälaskenta!$E$20))^2)</f>
        <v>1.8029999999999999</v>
      </c>
      <c r="AL1433" s="134">
        <f>IF(Päälaskenta!$F$28&lt;Kaksitasouoma_matriisi!L1433,AK1433*Päälaskenta!$F$28*COS(ATAN(1/Päälaskenta!$E$20)),AK1433*Kaksitasouoma_matriisi!L1433*COS(ATAN(1/Päälaskenta!$E$20)))</f>
        <v>0.6</v>
      </c>
      <c r="AM1433" s="134"/>
      <c r="AN1433" s="134">
        <f t="shared" si="367"/>
        <v>2.6</v>
      </c>
      <c r="AO1433" s="8">
        <f t="shared" si="360"/>
        <v>0.59175637845096396</v>
      </c>
      <c r="AP1433" s="134">
        <f>Refererenssiarvoja!$B$16*H1433^(1/6)/(Refererenssiarvoja!$B$15^0.5)*(Päälaskenta!$G$28/2)^0.5*(1-AO1433)^(-1.5)</f>
        <v>0.17100000000000001</v>
      </c>
      <c r="AQ1433" s="8">
        <f>Refererenssiarvoja!$B$16*Kaksitasouoma_matriisi!O1433^(1/6)/(SQRT((2*Refererenssiarvoja!$B$15)/(Päälaskenta!$F$31*Päälaskenta!$G$31*Päälaskenta!$F$28))+SQRT(Refererenssiarvoja!$B$15)/Refererenssiarvoja!$B$17*LN(Kaksitasouoma_matriisi!L1433/Päälaskenta!$F$28))</f>
        <v>3.5890669139073599</v>
      </c>
      <c r="AR1433" s="8">
        <f>Refererenssiarvoja!$B$16*Kaksitasouoma_matriisi!O1433^(1/6)/(SQRT((2*Refererenssiarvoja!$B$15)/(Päälaskenta!$F$31*Päälaskenta!$G$31*L1433)))</f>
        <v>0.37863076550677599</v>
      </c>
    </row>
    <row r="1434" spans="1:44" x14ac:dyDescent="0.2">
      <c r="A1434" s="8">
        <v>1432</v>
      </c>
      <c r="B1434" s="8">
        <f>IF(Päälaskenta!C$7,Päälaskenta!E$7,Päälaskenta!G$5)</f>
        <v>2.5</v>
      </c>
      <c r="C1434" s="56">
        <v>0.56799999999999995</v>
      </c>
      <c r="D1434" s="93">
        <f t="shared" si="353"/>
        <v>4.4013999999999998</v>
      </c>
      <c r="E1434" s="8">
        <f>IF(Päälaskenta!$C$26,Kaksitasouoma_matriisi!AP1434,Kaksitasouoma_matriisi!AC1434)</f>
        <v>0.104192733334042</v>
      </c>
      <c r="F1434" s="56">
        <f>IF(D1434&lt;Päälaskenta!H$24,(SQRT(POWER(Päälaskenta!C$24/(2*Päälaskenta!E$24),2)+(D1434/Päälaskenta!E$24))-Päälaskenta!C$24/(2*Päälaskenta!E$24)),IF(D1434=Päälaskenta!H$24,Päälaskenta!D$24,Päälaskenta!D$24+(SQRT(POWER((Päälaskenta!C$20+Päälaskenta!G$24)/(2*Päälaskenta!E$20),2)+((D1434-Päälaskenta!H$24)/Päälaskenta!E$20))-(Päälaskenta!C$20+Päälaskenta!G$24)/(2*Päälaskenta!E$20))))</f>
        <v>1.101</v>
      </c>
      <c r="G1434" s="57">
        <f>IF(F1434&gt;Päälaskenta!D$24,(2*SQRT((POWER(Päälaskenta!D$24,2))+POWER(Päälaskenta!E$24*Päälaskenta!D$24,2))+Päälaskenta!C$24)+(2*SQRT((POWER((F1434-Päälaskenta!D$24),2))+POWER(Päälaskenta!E$20*(F1434-Päälaskenta!D$24),2))+Päälaskenta!C$20),(2*SQRT((POWER(F1434,2))+POWER(Päälaskenta!E$24*F1434,2))+Päälaskenta!C$24))</f>
        <v>9.43</v>
      </c>
      <c r="H1434" s="57">
        <f t="shared" si="354"/>
        <v>0.47</v>
      </c>
      <c r="I1434" s="62">
        <f t="shared" si="355"/>
        <v>9.5849999999999998E-3</v>
      </c>
      <c r="J1434" s="8">
        <f>IF(F1434&lt;Päälaskenta!$D$24,0,Kaksitasouoma_matriisi!F1434-Päälaskenta!$D$24)</f>
        <v>0.40100000000000002</v>
      </c>
      <c r="L1434" s="8">
        <f>IF(F1434&gt;Päälaskenta!D$24,F1434-Päälaskenta!D$24,0)</f>
        <v>0.40100000000000002</v>
      </c>
      <c r="M1434" s="8">
        <f>IF(F1434&gt;Päälaskenta!D$24,(Päälaskenta!C$20+(Päälaskenta!E$20*(Kaksitasouoma_matriisi!F1434-Päälaskenta!D$24)))*(Kaksitasouoma_matriisi!F1434-Päälaskenta!D$24),0)</f>
        <v>2.2462015000000002</v>
      </c>
      <c r="N1434" s="8">
        <f>IF(F1434&gt;Päälaskenta!D$24,(2*SQRT((POWER((F1434-Päälaskenta!D$24),2))+POWER(Päälaskenta!E$20*(F1434-Päälaskenta!D$24),2))+Päälaskenta!C$20),0)</f>
        <v>6.4458260614610596</v>
      </c>
      <c r="O1434" s="8">
        <f t="shared" si="361"/>
        <v>0.348473799724416</v>
      </c>
      <c r="P1434" s="8">
        <f>IF(Päälaskenta!$C$29,IF(L1434&gt;Päälaskenta!$F$28,Kaksitasouoma_matriisi!AQ1434,Kaksitasouoma_matriisi!AR1434),Päälaskenta!$F$20)</f>
        <v>0.12</v>
      </c>
      <c r="Q1434" s="8">
        <f t="shared" si="362"/>
        <v>9.2693131444439807</v>
      </c>
      <c r="R1434" s="8">
        <f t="shared" si="356"/>
        <v>0.68110714239301695</v>
      </c>
      <c r="S1434" s="8">
        <f t="shared" si="363"/>
        <v>0.30322619871503798</v>
      </c>
      <c r="U1434" s="93">
        <f>IF(F1434&gt;Päälaskenta!D$24,Päälaskenta!H$24+L1434*Päälaskenta!G$24,F1434*Päälaskenta!C$24 + F1434*F1434*Päälaskenta!E$24)</f>
        <v>2.1524000000000001</v>
      </c>
      <c r="V1434" s="8">
        <f>IF(F1434&gt;Päälaskenta!D$24,2*SQRT(POWER(Päälaskenta!D$24,2)+POWER(Päälaskenta!E$24*Päälaskenta!D$24,2))+Päälaskenta!C$24,(2*SQRT((POWER(F1434,2))+POWER(Päälaskenta!E$24*F1434,2))+Päälaskenta!C$24))</f>
        <v>2.9798989873223301</v>
      </c>
      <c r="W1434" s="8">
        <f t="shared" si="364"/>
        <v>0.72230636312075103</v>
      </c>
      <c r="X1434" s="8">
        <f>Päälaskenta!F$24</f>
        <v>7.0000000000000007E-2</v>
      </c>
      <c r="Y1434" s="8">
        <f t="shared" si="365"/>
        <v>24.7536494979568</v>
      </c>
      <c r="Z1434" s="8">
        <f t="shared" si="357"/>
        <v>1.8188928576069801</v>
      </c>
      <c r="AA1434" s="8">
        <f t="shared" si="366"/>
        <v>0.84505336257525598</v>
      </c>
      <c r="AC1434" s="8">
        <f t="shared" si="358"/>
        <v>0.104192733334042</v>
      </c>
      <c r="AE1434" s="8">
        <v>1432</v>
      </c>
      <c r="AF1434" s="8">
        <f t="shared" si="352"/>
        <v>34.022962642400799</v>
      </c>
      <c r="AG1434" s="8">
        <f t="shared" si="359"/>
        <v>5.3992788899196098E-3</v>
      </c>
      <c r="AJ1434" s="132">
        <f>IF(Päälaskenta!$F$28&lt;Kaksitasouoma_matriisi!L1434,Päälaskenta!$C$20*Päälaskenta!$F$28,Päälaskenta!$C$20*Kaksitasouoma_matriisi!L1434)</f>
        <v>2.0049999999999999</v>
      </c>
      <c r="AK1434" s="134">
        <f>SQRT(Päälaskenta!$D$20^2+(Päälaskenta!$D$20/(1/Päälaskenta!$E$20))^2)</f>
        <v>1.8029999999999999</v>
      </c>
      <c r="AL1434" s="134">
        <f>IF(Päälaskenta!$F$28&lt;Kaksitasouoma_matriisi!L1434,AK1434*Päälaskenta!$F$28*COS(ATAN(1/Päälaskenta!$E$20)),AK1434*Kaksitasouoma_matriisi!L1434*COS(ATAN(1/Päälaskenta!$E$20)))</f>
        <v>0.60199999999999998</v>
      </c>
      <c r="AM1434" s="134"/>
      <c r="AN1434" s="134">
        <f t="shared" si="367"/>
        <v>2.6070000000000002</v>
      </c>
      <c r="AO1434" s="8">
        <f t="shared" si="360"/>
        <v>0.592311537238152</v>
      </c>
      <c r="AP1434" s="134">
        <f>Refererenssiarvoja!$B$16*H1434^(1/6)/(Refererenssiarvoja!$B$15^0.5)*(Päälaskenta!$G$28/2)^0.5*(1-AO1434)^(-1.5)</f>
        <v>0.17100000000000001</v>
      </c>
      <c r="AQ1434" s="8">
        <f>Refererenssiarvoja!$B$16*Kaksitasouoma_matriisi!O1434^(1/6)/(SQRT((2*Refererenssiarvoja!$B$15)/(Päälaskenta!$F$31*Päälaskenta!$G$31*Päälaskenta!$F$28))+SQRT(Refererenssiarvoja!$B$15)/Refererenssiarvoja!$B$17*LN(Kaksitasouoma_matriisi!L1434/Päälaskenta!$F$28))</f>
        <v>3.31314443098274</v>
      </c>
      <c r="AR1434" s="8">
        <f>Refererenssiarvoja!$B$16*Kaksitasouoma_matriisi!O1434^(1/6)/(SQRT((2*Refererenssiarvoja!$B$15)/(Päälaskenta!$F$31*Päälaskenta!$G$31*L1434)))</f>
        <v>0.379243116316343</v>
      </c>
    </row>
    <row r="1435" spans="1:44" x14ac:dyDescent="0.2">
      <c r="A1435" s="8">
        <v>1433</v>
      </c>
      <c r="B1435" s="8">
        <f>IF(Päälaskenta!C$7,Päälaskenta!E$7,Päälaskenta!G$5)</f>
        <v>2.5</v>
      </c>
      <c r="C1435" s="56">
        <v>0.56699999999999995</v>
      </c>
      <c r="D1435" s="93">
        <f t="shared" si="353"/>
        <v>4.4092000000000002</v>
      </c>
      <c r="E1435" s="8">
        <f>IF(Päälaskenta!$C$26,Kaksitasouoma_matriisi!AP1435,Kaksitasouoma_matriisi!AC1435)</f>
        <v>0.104198777656053</v>
      </c>
      <c r="F1435" s="56">
        <f>IF(D1435&lt;Päälaskenta!H$24,(SQRT(POWER(Päälaskenta!C$24/(2*Päälaskenta!E$24),2)+(D1435/Päälaskenta!E$24))-Päälaskenta!C$24/(2*Päälaskenta!E$24)),IF(D1435=Päälaskenta!H$24,Päälaskenta!D$24,Päälaskenta!D$24+(SQRT(POWER((Päälaskenta!C$20+Päälaskenta!G$24)/(2*Päälaskenta!E$20),2)+((D1435-Päälaskenta!H$24)/Päälaskenta!E$20))-(Päälaskenta!C$20+Päälaskenta!G$24)/(2*Päälaskenta!E$20))))</f>
        <v>1.1020000000000001</v>
      </c>
      <c r="G1435" s="57">
        <f>IF(F1435&gt;Päälaskenta!D$24,(2*SQRT((POWER(Päälaskenta!D$24,2))+POWER(Päälaskenta!E$24*Päälaskenta!D$24,2))+Päälaskenta!C$24)+(2*SQRT((POWER((F1435-Päälaskenta!D$24),2))+POWER(Päälaskenta!E$20*(F1435-Päälaskenta!D$24),2))+Päälaskenta!C$20),(2*SQRT((POWER(F1435,2))+POWER(Päälaskenta!E$24*F1435,2))+Päälaskenta!C$24))</f>
        <v>9.43</v>
      </c>
      <c r="H1435" s="57">
        <f t="shared" si="354"/>
        <v>0.47</v>
      </c>
      <c r="I1435" s="62">
        <f t="shared" si="355"/>
        <v>9.5519999999999997E-3</v>
      </c>
      <c r="J1435" s="8">
        <f>IF(F1435&lt;Päälaskenta!$D$24,0,Kaksitasouoma_matriisi!F1435-Päälaskenta!$D$24)</f>
        <v>0.40200000000000002</v>
      </c>
      <c r="L1435" s="8">
        <f>IF(F1435&gt;Päälaskenta!D$24,F1435-Päälaskenta!D$24,0)</f>
        <v>0.40200000000000002</v>
      </c>
      <c r="M1435" s="8">
        <f>IF(F1435&gt;Päälaskenta!D$24,(Päälaskenta!C$20+(Päälaskenta!E$20*(Kaksitasouoma_matriisi!F1435-Päälaskenta!D$24)))*(Kaksitasouoma_matriisi!F1435-Päälaskenta!D$24),0)</f>
        <v>2.2524060000000001</v>
      </c>
      <c r="N1435" s="8">
        <f>IF(F1435&gt;Päälaskenta!D$24,(2*SQRT((POWER((F1435-Päälaskenta!D$24),2))+POWER(Päälaskenta!E$20*(F1435-Päälaskenta!D$24),2))+Päälaskenta!C$20),0)</f>
        <v>6.4494316127365199</v>
      </c>
      <c r="O1435" s="8">
        <f t="shared" si="361"/>
        <v>0.34924100839396199</v>
      </c>
      <c r="P1435" s="8">
        <f>IF(Päälaskenta!$C$29,IF(L1435&gt;Päälaskenta!$F$28,Kaksitasouoma_matriisi!AQ1435,Kaksitasouoma_matriisi!AR1435),Päälaskenta!$F$20)</f>
        <v>0.12</v>
      </c>
      <c r="Q1435" s="8">
        <f t="shared" si="362"/>
        <v>9.3085546294950294</v>
      </c>
      <c r="R1435" s="8">
        <f t="shared" si="356"/>
        <v>0.68228082287585201</v>
      </c>
      <c r="S1435" s="8">
        <f t="shared" si="363"/>
        <v>0.30291200737160701</v>
      </c>
      <c r="U1435" s="93">
        <f>IF(F1435&gt;Päälaskenta!D$24,Päälaskenta!H$24+L1435*Päälaskenta!G$24,F1435*Päälaskenta!C$24 + F1435*F1435*Päälaskenta!E$24)</f>
        <v>2.1547999999999998</v>
      </c>
      <c r="V1435" s="8">
        <f>IF(F1435&gt;Päälaskenta!D$24,2*SQRT(POWER(Päälaskenta!D$24,2)+POWER(Päälaskenta!E$24*Päälaskenta!D$24,2))+Päälaskenta!C$24,(2*SQRT((POWER(F1435,2))+POWER(Päälaskenta!E$24*F1435,2))+Päälaskenta!C$24))</f>
        <v>2.9798989873223301</v>
      </c>
      <c r="W1435" s="8">
        <f t="shared" si="364"/>
        <v>0.72311175954868701</v>
      </c>
      <c r="X1435" s="8">
        <f>Päälaskenta!F$24</f>
        <v>7.0000000000000007E-2</v>
      </c>
      <c r="Y1435" s="8">
        <f t="shared" si="365"/>
        <v>24.799668544135098</v>
      </c>
      <c r="Z1435" s="8">
        <f t="shared" si="357"/>
        <v>1.8177191771241501</v>
      </c>
      <c r="AA1435" s="8">
        <f t="shared" si="366"/>
        <v>0.84356746664384197</v>
      </c>
      <c r="AC1435" s="8">
        <f t="shared" si="358"/>
        <v>0.104198777656053</v>
      </c>
      <c r="AE1435" s="8">
        <v>1433</v>
      </c>
      <c r="AF1435" s="8">
        <f t="shared" si="352"/>
        <v>34.108223173630101</v>
      </c>
      <c r="AG1435" s="8">
        <f t="shared" si="359"/>
        <v>5.3723194074511401E-3</v>
      </c>
      <c r="AJ1435" s="132">
        <f>IF(Päälaskenta!$F$28&lt;Kaksitasouoma_matriisi!L1435,Päälaskenta!$C$20*Päälaskenta!$F$28,Päälaskenta!$C$20*Kaksitasouoma_matriisi!L1435)</f>
        <v>2.0099999999999998</v>
      </c>
      <c r="AK1435" s="134">
        <f>SQRT(Päälaskenta!$D$20^2+(Päälaskenta!$D$20/(1/Päälaskenta!$E$20))^2)</f>
        <v>1.8029999999999999</v>
      </c>
      <c r="AL1435" s="134">
        <f>IF(Päälaskenta!$F$28&lt;Kaksitasouoma_matriisi!L1435,AK1435*Päälaskenta!$F$28*COS(ATAN(1/Päälaskenta!$E$20)),AK1435*Kaksitasouoma_matriisi!L1435*COS(ATAN(1/Päälaskenta!$E$20)))</f>
        <v>0.60299999999999998</v>
      </c>
      <c r="AM1435" s="134"/>
      <c r="AN1435" s="134">
        <f t="shared" si="367"/>
        <v>2.613</v>
      </c>
      <c r="AO1435" s="8">
        <f t="shared" si="360"/>
        <v>0.59262451238319902</v>
      </c>
      <c r="AP1435" s="134">
        <f>Refererenssiarvoja!$B$16*H1435^(1/6)/(Refererenssiarvoja!$B$15^0.5)*(Päälaskenta!$G$28/2)^0.5*(1-AO1435)^(-1.5)</f>
        <v>0.17100000000000001</v>
      </c>
      <c r="AQ1435" s="8">
        <f>Refererenssiarvoja!$B$16*Kaksitasouoma_matriisi!O1435^(1/6)/(SQRT((2*Refererenssiarvoja!$B$15)/(Päälaskenta!$F$31*Päälaskenta!$G$31*Päälaskenta!$F$28))+SQRT(Refererenssiarvoja!$B$15)/Refererenssiarvoja!$B$17*LN(Kaksitasouoma_matriisi!L1435/Päälaskenta!$F$28))</f>
        <v>3.0773264234948501</v>
      </c>
      <c r="AR1435" s="8">
        <f>Refererenssiarvoja!$B$16*Kaksitasouoma_matriisi!O1435^(1/6)/(SQRT((2*Refererenssiarvoja!$B$15)/(Päälaskenta!$F$31*Päälaskenta!$G$31*L1435)))</f>
        <v>0.37985489788270099</v>
      </c>
    </row>
    <row r="1436" spans="1:44" x14ac:dyDescent="0.2">
      <c r="A1436" s="8">
        <v>1434</v>
      </c>
      <c r="B1436" s="8">
        <f>IF(Päälaskenta!C$7,Päälaskenta!E$7,Päälaskenta!G$5)</f>
        <v>2.5</v>
      </c>
      <c r="C1436" s="56">
        <v>0.56599999999999995</v>
      </c>
      <c r="D1436" s="93">
        <f t="shared" si="353"/>
        <v>4.4169999999999998</v>
      </c>
      <c r="E1436" s="8">
        <f>IF(Päälaskenta!$C$26,Kaksitasouoma_matriisi!AP1436,Kaksitasouoma_matriisi!AC1436)</f>
        <v>0.10420481735742</v>
      </c>
      <c r="F1436" s="56">
        <f>IF(D1436&lt;Päälaskenta!H$24,(SQRT(POWER(Päälaskenta!C$24/(2*Päälaskenta!E$24),2)+(D1436/Päälaskenta!E$24))-Päälaskenta!C$24/(2*Päälaskenta!E$24)),IF(D1436=Päälaskenta!H$24,Päälaskenta!D$24,Päälaskenta!D$24+(SQRT(POWER((Päälaskenta!C$20+Päälaskenta!G$24)/(2*Päälaskenta!E$20),2)+((D1436-Päälaskenta!H$24)/Päälaskenta!E$20))-(Päälaskenta!C$20+Päälaskenta!G$24)/(2*Päälaskenta!E$20))))</f>
        <v>1.103</v>
      </c>
      <c r="G1436" s="57">
        <f>IF(F1436&gt;Päälaskenta!D$24,(2*SQRT((POWER(Päälaskenta!D$24,2))+POWER(Päälaskenta!E$24*Päälaskenta!D$24,2))+Päälaskenta!C$24)+(2*SQRT((POWER((F1436-Päälaskenta!D$24),2))+POWER(Päälaskenta!E$20*(F1436-Päälaskenta!D$24),2))+Päälaskenta!C$20),(2*SQRT((POWER(F1436,2))+POWER(Päälaskenta!E$24*F1436,2))+Päälaskenta!C$24))</f>
        <v>9.43</v>
      </c>
      <c r="H1436" s="57">
        <f t="shared" si="354"/>
        <v>0.47</v>
      </c>
      <c r="I1436" s="62">
        <f t="shared" si="355"/>
        <v>9.5189999999999997E-3</v>
      </c>
      <c r="J1436" s="8">
        <f>IF(F1436&lt;Päälaskenta!$D$24,0,Kaksitasouoma_matriisi!F1436-Päälaskenta!$D$24)</f>
        <v>0.40300000000000002</v>
      </c>
      <c r="L1436" s="8">
        <f>IF(F1436&gt;Päälaskenta!D$24,F1436-Päälaskenta!D$24,0)</f>
        <v>0.40300000000000002</v>
      </c>
      <c r="M1436" s="8">
        <f>IF(F1436&gt;Päälaskenta!D$24,(Päälaskenta!C$20+(Päälaskenta!E$20*(Kaksitasouoma_matriisi!F1436-Päälaskenta!D$24)))*(Kaksitasouoma_matriisi!F1436-Päälaskenta!D$24),0)</f>
        <v>2.2586135000000001</v>
      </c>
      <c r="N1436" s="8">
        <f>IF(F1436&gt;Päälaskenta!D$24,(2*SQRT((POWER((F1436-Päälaskenta!D$24),2))+POWER(Päälaskenta!E$20*(F1436-Päälaskenta!D$24),2))+Päälaskenta!C$20),0)</f>
        <v>6.4530371640119899</v>
      </c>
      <c r="O1436" s="8">
        <f t="shared" si="361"/>
        <v>0.35000782462498198</v>
      </c>
      <c r="P1436" s="8">
        <f>IF(Päälaskenta!$C$29,IF(L1436&gt;Päälaskenta!$F$28,Kaksitasouoma_matriisi!AQ1436,Kaksitasouoma_matriisi!AR1436),Päälaskenta!$F$20)</f>
        <v>0.12</v>
      </c>
      <c r="Q1436" s="8">
        <f t="shared" si="362"/>
        <v>9.3478666658985095</v>
      </c>
      <c r="R1436" s="8">
        <f t="shared" si="356"/>
        <v>0.68345171511311598</v>
      </c>
      <c r="S1436" s="8">
        <f t="shared" si="363"/>
        <v>0.30259790580066798</v>
      </c>
      <c r="U1436" s="93">
        <f>IF(F1436&gt;Päälaskenta!D$24,Päälaskenta!H$24+L1436*Päälaskenta!G$24,F1436*Päälaskenta!C$24 + F1436*F1436*Päälaskenta!E$24)</f>
        <v>2.1572</v>
      </c>
      <c r="V1436" s="8">
        <f>IF(F1436&gt;Päälaskenta!D$24,2*SQRT(POWER(Päälaskenta!D$24,2)+POWER(Päälaskenta!E$24*Päälaskenta!D$24,2))+Päälaskenta!C$24,(2*SQRT((POWER(F1436,2))+POWER(Päälaskenta!E$24*F1436,2))+Päälaskenta!C$24))</f>
        <v>2.9798989873223301</v>
      </c>
      <c r="W1436" s="8">
        <f t="shared" si="364"/>
        <v>0.72391715597662298</v>
      </c>
      <c r="X1436" s="8">
        <f>Päälaskenta!F$24</f>
        <v>7.0000000000000007E-2</v>
      </c>
      <c r="Y1436" s="8">
        <f t="shared" si="365"/>
        <v>24.845721773452201</v>
      </c>
      <c r="Z1436" s="8">
        <f t="shared" si="357"/>
        <v>1.8165482848868799</v>
      </c>
      <c r="AA1436" s="8">
        <f t="shared" si="366"/>
        <v>0.84208616951922899</v>
      </c>
      <c r="AC1436" s="8">
        <f t="shared" si="358"/>
        <v>0.10420481735742</v>
      </c>
      <c r="AE1436" s="8">
        <v>1434</v>
      </c>
      <c r="AF1436" s="8">
        <f t="shared" si="352"/>
        <v>34.193588439350698</v>
      </c>
      <c r="AG1436" s="8">
        <f t="shared" si="359"/>
        <v>5.3455285949705897E-3</v>
      </c>
      <c r="AJ1436" s="132">
        <f>IF(Päälaskenta!$F$28&lt;Kaksitasouoma_matriisi!L1436,Päälaskenta!$C$20*Päälaskenta!$F$28,Päälaskenta!$C$20*Kaksitasouoma_matriisi!L1436)</f>
        <v>2.0150000000000001</v>
      </c>
      <c r="AK1436" s="134">
        <f>SQRT(Päälaskenta!$D$20^2+(Päälaskenta!$D$20/(1/Päälaskenta!$E$20))^2)</f>
        <v>1.8029999999999999</v>
      </c>
      <c r="AL1436" s="134">
        <f>IF(Päälaskenta!$F$28&lt;Kaksitasouoma_matriisi!L1436,AK1436*Päälaskenta!$F$28*COS(ATAN(1/Päälaskenta!$E$20)),AK1436*Kaksitasouoma_matriisi!L1436*COS(ATAN(1/Päälaskenta!$E$20)))</f>
        <v>0.60499999999999998</v>
      </c>
      <c r="AM1436" s="134"/>
      <c r="AN1436" s="134">
        <f t="shared" si="367"/>
        <v>2.62</v>
      </c>
      <c r="AO1436" s="8">
        <f t="shared" si="360"/>
        <v>0.59316278016753499</v>
      </c>
      <c r="AP1436" s="134">
        <f>Refererenssiarvoja!$B$16*H1436^(1/6)/(Refererenssiarvoja!$B$15^0.5)*(Päälaskenta!$G$28/2)^0.5*(1-AO1436)^(-1.5)</f>
        <v>0.17199999999999999</v>
      </c>
      <c r="AQ1436" s="8">
        <f>Refererenssiarvoja!$B$16*Kaksitasouoma_matriisi!O1436^(1/6)/(SQRT((2*Refererenssiarvoja!$B$15)/(Päälaskenta!$F$31*Päälaskenta!$G$31*Päälaskenta!$F$28))+SQRT(Refererenssiarvoja!$B$15)/Refererenssiarvoja!$B$17*LN(Kaksitasouoma_matriisi!L1436/Päälaskenta!$F$28))</f>
        <v>2.8734611179200802</v>
      </c>
      <c r="AR1436" s="8">
        <f>Refererenssiarvoja!$B$16*Kaksitasouoma_matriisi!O1436^(1/6)/(SQRT((2*Refererenssiarvoja!$B$15)/(Päälaskenta!$F$31*Päälaskenta!$G$31*L1436)))</f>
        <v>0.38046611207810699</v>
      </c>
    </row>
    <row r="1437" spans="1:44" x14ac:dyDescent="0.2">
      <c r="A1437" s="8">
        <v>1435</v>
      </c>
      <c r="B1437" s="8">
        <f>IF(Päälaskenta!C$7,Päälaskenta!E$7,Päälaskenta!G$5)</f>
        <v>2.5</v>
      </c>
      <c r="C1437" s="56">
        <v>0.56499999999999995</v>
      </c>
      <c r="D1437" s="93">
        <f t="shared" si="353"/>
        <v>4.4248000000000003</v>
      </c>
      <c r="E1437" s="8">
        <f>IF(Päälaskenta!$C$26,Kaksitasouoma_matriisi!AP1437,Kaksitasouoma_matriisi!AC1437)</f>
        <v>0.104210852443442</v>
      </c>
      <c r="F1437" s="56">
        <f>IF(D1437&lt;Päälaskenta!H$24,(SQRT(POWER(Päälaskenta!C$24/(2*Päälaskenta!E$24),2)+(D1437/Päälaskenta!E$24))-Päälaskenta!C$24/(2*Päälaskenta!E$24)),IF(D1437=Päälaskenta!H$24,Päälaskenta!D$24,Päälaskenta!D$24+(SQRT(POWER((Päälaskenta!C$20+Päälaskenta!G$24)/(2*Päälaskenta!E$20),2)+((D1437-Päälaskenta!H$24)/Päälaskenta!E$20))-(Päälaskenta!C$20+Päälaskenta!G$24)/(2*Päälaskenta!E$20))))</f>
        <v>1.1040000000000001</v>
      </c>
      <c r="G1437" s="57">
        <f>IF(F1437&gt;Päälaskenta!D$24,(2*SQRT((POWER(Päälaskenta!D$24,2))+POWER(Päälaskenta!E$24*Päälaskenta!D$24,2))+Päälaskenta!C$24)+(2*SQRT((POWER((F1437-Päälaskenta!D$24),2))+POWER(Päälaskenta!E$20*(F1437-Päälaskenta!D$24),2))+Päälaskenta!C$20),(2*SQRT((POWER(F1437,2))+POWER(Päälaskenta!E$24*F1437,2))+Päälaskenta!C$24))</f>
        <v>9.44</v>
      </c>
      <c r="H1437" s="57">
        <f t="shared" si="354"/>
        <v>0.47</v>
      </c>
      <c r="I1437" s="62">
        <f t="shared" si="355"/>
        <v>9.4870000000000006E-3</v>
      </c>
      <c r="J1437" s="8">
        <f>IF(F1437&lt;Päälaskenta!$D$24,0,Kaksitasouoma_matriisi!F1437-Päälaskenta!$D$24)</f>
        <v>0.40400000000000003</v>
      </c>
      <c r="L1437" s="8">
        <f>IF(F1437&gt;Päälaskenta!D$24,F1437-Päälaskenta!D$24,0)</f>
        <v>0.40400000000000003</v>
      </c>
      <c r="M1437" s="8">
        <f>IF(F1437&gt;Päälaskenta!D$24,(Päälaskenta!C$20+(Päälaskenta!E$20*(Kaksitasouoma_matriisi!F1437-Päälaskenta!D$24)))*(Kaksitasouoma_matriisi!F1437-Päälaskenta!D$24),0)</f>
        <v>2.2648239999999999</v>
      </c>
      <c r="N1437" s="8">
        <f>IF(F1437&gt;Päälaskenta!D$24,(2*SQRT((POWER((F1437-Päälaskenta!D$24),2))+POWER(Päälaskenta!E$20*(F1437-Päälaskenta!D$24),2))+Päälaskenta!C$20),0)</f>
        <v>6.4566427152874502</v>
      </c>
      <c r="O1437" s="8">
        <f t="shared" si="361"/>
        <v>0.350774249074919</v>
      </c>
      <c r="P1437" s="8">
        <f>IF(Päälaskenta!$C$29,IF(L1437&gt;Päälaskenta!$F$28,Kaksitasouoma_matriisi!AQ1437,Kaksitasouoma_matriisi!AR1437),Päälaskenta!$F$20)</f>
        <v>0.12</v>
      </c>
      <c r="Q1437" s="8">
        <f t="shared" si="362"/>
        <v>9.3872492243154895</v>
      </c>
      <c r="R1437" s="8">
        <f t="shared" si="356"/>
        <v>0.684619827902614</v>
      </c>
      <c r="S1437" s="8">
        <f t="shared" si="363"/>
        <v>0.30228389839679098</v>
      </c>
      <c r="U1437" s="93">
        <f>IF(F1437&gt;Päälaskenta!D$24,Päälaskenta!H$24+L1437*Päälaskenta!G$24,F1437*Päälaskenta!C$24 + F1437*F1437*Päälaskenta!E$24)</f>
        <v>2.1596000000000002</v>
      </c>
      <c r="V1437" s="8">
        <f>IF(F1437&gt;Päälaskenta!D$24,2*SQRT(POWER(Päälaskenta!D$24,2)+POWER(Päälaskenta!E$24*Päälaskenta!D$24,2))+Päälaskenta!C$24,(2*SQRT((POWER(F1437,2))+POWER(Päälaskenta!E$24*F1437,2))+Päälaskenta!C$24))</f>
        <v>2.9798989873223301</v>
      </c>
      <c r="W1437" s="8">
        <f t="shared" si="364"/>
        <v>0.72472255240455896</v>
      </c>
      <c r="X1437" s="8">
        <f>Päälaskenta!F$24</f>
        <v>7.0000000000000007E-2</v>
      </c>
      <c r="Y1437" s="8">
        <f t="shared" si="365"/>
        <v>24.891809173226299</v>
      </c>
      <c r="Z1437" s="8">
        <f t="shared" si="357"/>
        <v>1.8153801720973901</v>
      </c>
      <c r="AA1437" s="8">
        <f t="shared" si="366"/>
        <v>0.84060945179542002</v>
      </c>
      <c r="AC1437" s="8">
        <f t="shared" si="358"/>
        <v>0.104210852443442</v>
      </c>
      <c r="AE1437" s="8">
        <v>1435</v>
      </c>
      <c r="AF1437" s="8">
        <f t="shared" si="352"/>
        <v>34.279058397541803</v>
      </c>
      <c r="AG1437" s="8">
        <f t="shared" si="359"/>
        <v>5.3189051962211301E-3</v>
      </c>
      <c r="AJ1437" s="132">
        <f>IF(Päälaskenta!$F$28&lt;Kaksitasouoma_matriisi!L1437,Päälaskenta!$C$20*Päälaskenta!$F$28,Päälaskenta!$C$20*Kaksitasouoma_matriisi!L1437)</f>
        <v>2.02</v>
      </c>
      <c r="AK1437" s="134">
        <f>SQRT(Päälaskenta!$D$20^2+(Päälaskenta!$D$20/(1/Päälaskenta!$E$20))^2)</f>
        <v>1.8029999999999999</v>
      </c>
      <c r="AL1437" s="134">
        <f>IF(Päälaskenta!$F$28&lt;Kaksitasouoma_matriisi!L1437,AK1437*Päälaskenta!$F$28*COS(ATAN(1/Päälaskenta!$E$20)),AK1437*Kaksitasouoma_matriisi!L1437*COS(ATAN(1/Päälaskenta!$E$20)))</f>
        <v>0.60599999999999998</v>
      </c>
      <c r="AM1437" s="134"/>
      <c r="AN1437" s="134">
        <f t="shared" si="367"/>
        <v>2.6259999999999999</v>
      </c>
      <c r="AO1437" s="8">
        <f t="shared" si="360"/>
        <v>0.59347315132887402</v>
      </c>
      <c r="AP1437" s="134">
        <f>Refererenssiarvoja!$B$16*H1437^(1/6)/(Refererenssiarvoja!$B$15^0.5)*(Päälaskenta!$G$28/2)^0.5*(1-AO1437)^(-1.5)</f>
        <v>0.17199999999999999</v>
      </c>
      <c r="AQ1437" s="8">
        <f>Refererenssiarvoja!$B$16*Kaksitasouoma_matriisi!O1437^(1/6)/(SQRT((2*Refererenssiarvoja!$B$15)/(Päälaskenta!$F$31*Päälaskenta!$G$31*Päälaskenta!$F$28))+SQRT(Refererenssiarvoja!$B$15)/Refererenssiarvoja!$B$17*LN(Kaksitasouoma_matriisi!L1437/Päälaskenta!$F$28))</f>
        <v>2.6954658298713201</v>
      </c>
      <c r="AR1437" s="8">
        <f>Refererenssiarvoja!$B$16*Kaksitasouoma_matriisi!O1437^(1/6)/(SQRT((2*Refererenssiarvoja!$B$15)/(Päälaskenta!$F$31*Päälaskenta!$G$31*L1437)))</f>
        <v>0.38107676076419</v>
      </c>
    </row>
    <row r="1438" spans="1:44" x14ac:dyDescent="0.2">
      <c r="A1438" s="8">
        <v>1436</v>
      </c>
      <c r="B1438" s="8">
        <f>IF(Päälaskenta!C$7,Päälaskenta!E$7,Päälaskenta!G$5)</f>
        <v>2.5</v>
      </c>
      <c r="C1438" s="56">
        <v>0.56399999999999995</v>
      </c>
      <c r="D1438" s="93">
        <f t="shared" si="353"/>
        <v>4.4325999999999999</v>
      </c>
      <c r="E1438" s="8">
        <f>IF(Päälaskenta!$C$26,Kaksitasouoma_matriisi!AP1438,Kaksitasouoma_matriisi!AC1438)</f>
        <v>0.10421688291940601</v>
      </c>
      <c r="F1438" s="56">
        <f>IF(D1438&lt;Päälaskenta!H$24,(SQRT(POWER(Päälaskenta!C$24/(2*Päälaskenta!E$24),2)+(D1438/Päälaskenta!E$24))-Päälaskenta!C$24/(2*Päälaskenta!E$24)),IF(D1438=Päälaskenta!H$24,Päälaskenta!D$24,Päälaskenta!D$24+(SQRT(POWER((Päälaskenta!C$20+Päälaskenta!G$24)/(2*Päälaskenta!E$20),2)+((D1438-Päälaskenta!H$24)/Päälaskenta!E$20))-(Päälaskenta!C$20+Päälaskenta!G$24)/(2*Päälaskenta!E$20))))</f>
        <v>1.105</v>
      </c>
      <c r="G1438" s="57">
        <f>IF(F1438&gt;Päälaskenta!D$24,(2*SQRT((POWER(Päälaskenta!D$24,2))+POWER(Päälaskenta!E$24*Päälaskenta!D$24,2))+Päälaskenta!C$24)+(2*SQRT((POWER((F1438-Päälaskenta!D$24),2))+POWER(Päälaskenta!E$20*(F1438-Päälaskenta!D$24),2))+Päälaskenta!C$20),(2*SQRT((POWER(F1438,2))+POWER(Päälaskenta!E$24*F1438,2))+Päälaskenta!C$24))</f>
        <v>9.44</v>
      </c>
      <c r="H1438" s="57">
        <f t="shared" si="354"/>
        <v>0.47</v>
      </c>
      <c r="I1438" s="62">
        <f t="shared" si="355"/>
        <v>9.4540000000000006E-3</v>
      </c>
      <c r="J1438" s="8">
        <f>IF(F1438&lt;Päälaskenta!$D$24,0,Kaksitasouoma_matriisi!F1438-Päälaskenta!$D$24)</f>
        <v>0.40500000000000003</v>
      </c>
      <c r="L1438" s="8">
        <f>IF(F1438&gt;Päälaskenta!D$24,F1438-Päälaskenta!D$24,0)</f>
        <v>0.40500000000000003</v>
      </c>
      <c r="M1438" s="8">
        <f>IF(F1438&gt;Päälaskenta!D$24,(Päälaskenta!C$20+(Päälaskenta!E$20*(Kaksitasouoma_matriisi!F1438-Päälaskenta!D$24)))*(Kaksitasouoma_matriisi!F1438-Päälaskenta!D$24),0)</f>
        <v>2.2710374999999998</v>
      </c>
      <c r="N1438" s="8">
        <f>IF(F1438&gt;Päälaskenta!D$24,(2*SQRT((POWER((F1438-Päälaskenta!D$24),2))+POWER(Päälaskenta!E$20*(F1438-Päälaskenta!D$24),2))+Päälaskenta!C$20),0)</f>
        <v>6.4602482665629202</v>
      </c>
      <c r="O1438" s="8">
        <f t="shared" si="361"/>
        <v>0.351540282399746</v>
      </c>
      <c r="P1438" s="8">
        <f>IF(Päälaskenta!$C$29,IF(L1438&gt;Päälaskenta!$F$28,Kaksitasouoma_matriisi!AQ1438,Kaksitasouoma_matriisi!AR1438),Päälaskenta!$F$20)</f>
        <v>0.12</v>
      </c>
      <c r="Q1438" s="8">
        <f t="shared" si="362"/>
        <v>9.4267022755825192</v>
      </c>
      <c r="R1438" s="8">
        <f t="shared" si="356"/>
        <v>0.68578517002008499</v>
      </c>
      <c r="S1438" s="8">
        <f t="shared" si="363"/>
        <v>0.30196998949602799</v>
      </c>
      <c r="U1438" s="93">
        <f>IF(F1438&gt;Päälaskenta!D$24,Päälaskenta!H$24+L1438*Päälaskenta!G$24,F1438*Päälaskenta!C$24 + F1438*F1438*Päälaskenta!E$24)</f>
        <v>2.1619999999999999</v>
      </c>
      <c r="V1438" s="8">
        <f>IF(F1438&gt;Päälaskenta!D$24,2*SQRT(POWER(Päälaskenta!D$24,2)+POWER(Päälaskenta!E$24*Päälaskenta!D$24,2))+Päälaskenta!C$24,(2*SQRT((POWER(F1438,2))+POWER(Päälaskenta!E$24*F1438,2))+Päälaskenta!C$24))</f>
        <v>2.9798989873223301</v>
      </c>
      <c r="W1438" s="8">
        <f t="shared" si="364"/>
        <v>0.72552794883249505</v>
      </c>
      <c r="X1438" s="8">
        <f>Päälaskenta!F$24</f>
        <v>7.0000000000000007E-2</v>
      </c>
      <c r="Y1438" s="8">
        <f t="shared" si="365"/>
        <v>24.9379307307948</v>
      </c>
      <c r="Z1438" s="8">
        <f t="shared" si="357"/>
        <v>1.8142148299799199</v>
      </c>
      <c r="AA1438" s="8">
        <f t="shared" si="366"/>
        <v>0.83913729416277505</v>
      </c>
      <c r="AC1438" s="8">
        <f t="shared" si="358"/>
        <v>0.10421688291940601</v>
      </c>
      <c r="AE1438" s="8">
        <v>1436</v>
      </c>
      <c r="AF1438" s="8">
        <f t="shared" si="352"/>
        <v>34.364633006377296</v>
      </c>
      <c r="AG1438" s="8">
        <f t="shared" si="359"/>
        <v>5.2924479656665602E-3</v>
      </c>
      <c r="AJ1438" s="132">
        <f>IF(Päälaskenta!$F$28&lt;Kaksitasouoma_matriisi!L1438,Päälaskenta!$C$20*Päälaskenta!$F$28,Päälaskenta!$C$20*Kaksitasouoma_matriisi!L1438)</f>
        <v>2.0249999999999999</v>
      </c>
      <c r="AK1438" s="134">
        <f>SQRT(Päälaskenta!$D$20^2+(Päälaskenta!$D$20/(1/Päälaskenta!$E$20))^2)</f>
        <v>1.8029999999999999</v>
      </c>
      <c r="AL1438" s="134">
        <f>IF(Päälaskenta!$F$28&lt;Kaksitasouoma_matriisi!L1438,AK1438*Päälaskenta!$F$28*COS(ATAN(1/Päälaskenta!$E$20)),AK1438*Kaksitasouoma_matriisi!L1438*COS(ATAN(1/Päälaskenta!$E$20)))</f>
        <v>0.60799999999999998</v>
      </c>
      <c r="AM1438" s="134"/>
      <c r="AN1438" s="134">
        <f t="shared" si="367"/>
        <v>2.633</v>
      </c>
      <c r="AO1438" s="8">
        <f t="shared" si="360"/>
        <v>0.59400803140369096</v>
      </c>
      <c r="AP1438" s="134">
        <f>Refererenssiarvoja!$B$16*H1438^(1/6)/(Refererenssiarvoja!$B$15^0.5)*(Päälaskenta!$G$28/2)^0.5*(1-AO1438)^(-1.5)</f>
        <v>0.17199999999999999</v>
      </c>
      <c r="AQ1438" s="8">
        <f>Refererenssiarvoja!$B$16*Kaksitasouoma_matriisi!O1438^(1/6)/(SQRT((2*Refererenssiarvoja!$B$15)/(Päälaskenta!$F$31*Päälaskenta!$G$31*Päälaskenta!$F$28))+SQRT(Refererenssiarvoja!$B$15)/Refererenssiarvoja!$B$17*LN(Kaksitasouoma_matriisi!L1438/Päälaskenta!$F$28))</f>
        <v>2.5387096628892101</v>
      </c>
      <c r="AR1438" s="8">
        <f>Refererenssiarvoja!$B$16*Kaksitasouoma_matriisi!O1438^(1/6)/(SQRT((2*Refererenssiarvoja!$B$15)/(Päälaskenta!$F$31*Päälaskenta!$G$31*L1438)))</f>
        <v>0.38168684579203299</v>
      </c>
    </row>
    <row r="1439" spans="1:44" x14ac:dyDescent="0.2">
      <c r="A1439" s="8">
        <v>1437</v>
      </c>
      <c r="B1439" s="8">
        <f>IF(Päälaskenta!C$7,Päälaskenta!E$7,Päälaskenta!G$5)</f>
        <v>2.5</v>
      </c>
      <c r="C1439" s="56">
        <v>0.56299999999999994</v>
      </c>
      <c r="D1439" s="93">
        <f t="shared" si="353"/>
        <v>4.4405000000000001</v>
      </c>
      <c r="E1439" s="8">
        <f>IF(Päälaskenta!$C$26,Kaksitasouoma_matriisi!AP1439,Kaksitasouoma_matriisi!AC1439)</f>
        <v>0.104222908790593</v>
      </c>
      <c r="F1439" s="56">
        <f>IF(D1439&lt;Päälaskenta!H$24,(SQRT(POWER(Päälaskenta!C$24/(2*Päälaskenta!E$24),2)+(D1439/Päälaskenta!E$24))-Päälaskenta!C$24/(2*Päälaskenta!E$24)),IF(D1439=Päälaskenta!H$24,Päälaskenta!D$24,Päälaskenta!D$24+(SQRT(POWER((Päälaskenta!C$20+Päälaskenta!G$24)/(2*Päälaskenta!E$20),2)+((D1439-Päälaskenta!H$24)/Päälaskenta!E$20))-(Päälaskenta!C$20+Päälaskenta!G$24)/(2*Päälaskenta!E$20))))</f>
        <v>1.1060000000000001</v>
      </c>
      <c r="G1439" s="57">
        <f>IF(F1439&gt;Päälaskenta!D$24,(2*SQRT((POWER(Päälaskenta!D$24,2))+POWER(Päälaskenta!E$24*Päälaskenta!D$24,2))+Päälaskenta!C$24)+(2*SQRT((POWER((F1439-Päälaskenta!D$24),2))+POWER(Päälaskenta!E$20*(F1439-Päälaskenta!D$24),2))+Päälaskenta!C$20),(2*SQRT((POWER(F1439,2))+POWER(Päälaskenta!E$24*F1439,2))+Päälaskenta!C$24))</f>
        <v>9.44</v>
      </c>
      <c r="H1439" s="57">
        <f t="shared" si="354"/>
        <v>0.47</v>
      </c>
      <c r="I1439" s="62">
        <f t="shared" si="355"/>
        <v>9.4219999999999998E-3</v>
      </c>
      <c r="J1439" s="8">
        <f>IF(F1439&lt;Päälaskenta!$D$24,0,Kaksitasouoma_matriisi!F1439-Päälaskenta!$D$24)</f>
        <v>0.40600000000000003</v>
      </c>
      <c r="L1439" s="8">
        <f>IF(F1439&gt;Päälaskenta!D$24,F1439-Päälaskenta!D$24,0)</f>
        <v>0.40600000000000003</v>
      </c>
      <c r="M1439" s="8">
        <f>IF(F1439&gt;Päälaskenta!D$24,(Päälaskenta!C$20+(Päälaskenta!E$20*(Kaksitasouoma_matriisi!F1439-Päälaskenta!D$24)))*(Kaksitasouoma_matriisi!F1439-Päälaskenta!D$24),0)</f>
        <v>2.2772540000000001</v>
      </c>
      <c r="N1439" s="8">
        <f>IF(F1439&gt;Päälaskenta!D$24,(2*SQRT((POWER((F1439-Päälaskenta!D$24),2))+POWER(Päälaskenta!E$20*(F1439-Päälaskenta!D$24),2))+Päälaskenta!C$20),0)</f>
        <v>6.4638538178383804</v>
      </c>
      <c r="O1439" s="8">
        <f t="shared" si="361"/>
        <v>0.35230592525397703</v>
      </c>
      <c r="P1439" s="8">
        <f>IF(Päälaskenta!$C$29,IF(L1439&gt;Päälaskenta!$F$28,Kaksitasouoma_matriisi!AQ1439,Kaksitasouoma_matriisi!AR1439),Päälaskenta!$F$20)</f>
        <v>0.12</v>
      </c>
      <c r="Q1439" s="8">
        <f t="shared" si="362"/>
        <v>9.4662257907107197</v>
      </c>
      <c r="R1439" s="8">
        <f t="shared" si="356"/>
        <v>0.68694775021911203</v>
      </c>
      <c r="S1439" s="8">
        <f t="shared" si="363"/>
        <v>0.30165618337660699</v>
      </c>
      <c r="U1439" s="93">
        <f>IF(F1439&gt;Päälaskenta!D$24,Päälaskenta!H$24+L1439*Päälaskenta!G$24,F1439*Päälaskenta!C$24 + F1439*F1439*Päälaskenta!E$24)</f>
        <v>2.1644000000000001</v>
      </c>
      <c r="V1439" s="8">
        <f>IF(F1439&gt;Päälaskenta!D$24,2*SQRT(POWER(Päälaskenta!D$24,2)+POWER(Päälaskenta!E$24*Päälaskenta!D$24,2))+Päälaskenta!C$24,(2*SQRT((POWER(F1439,2))+POWER(Päälaskenta!E$24*F1439,2))+Päälaskenta!C$24))</f>
        <v>2.9798989873223301</v>
      </c>
      <c r="W1439" s="8">
        <f t="shared" si="364"/>
        <v>0.72633334526043103</v>
      </c>
      <c r="X1439" s="8">
        <f>Päälaskenta!F$24</f>
        <v>7.0000000000000007E-2</v>
      </c>
      <c r="Y1439" s="8">
        <f t="shared" si="365"/>
        <v>24.9840864335135</v>
      </c>
      <c r="Z1439" s="8">
        <f t="shared" si="357"/>
        <v>1.8130522497808901</v>
      </c>
      <c r="AA1439" s="8">
        <f t="shared" si="366"/>
        <v>0.83766967740754505</v>
      </c>
      <c r="AC1439" s="8">
        <f t="shared" si="358"/>
        <v>0.104222908790593</v>
      </c>
      <c r="AE1439" s="8">
        <v>1437</v>
      </c>
      <c r="AF1439" s="8">
        <f t="shared" si="352"/>
        <v>34.450312224224199</v>
      </c>
      <c r="AG1439" s="8">
        <f t="shared" si="359"/>
        <v>5.2661556683899604E-3</v>
      </c>
      <c r="AJ1439" s="132">
        <f>IF(Päälaskenta!$F$28&lt;Kaksitasouoma_matriisi!L1439,Päälaskenta!$C$20*Päälaskenta!$F$28,Päälaskenta!$C$20*Kaksitasouoma_matriisi!L1439)</f>
        <v>2.0299999999999998</v>
      </c>
      <c r="AK1439" s="134">
        <f>SQRT(Päälaskenta!$D$20^2+(Päälaskenta!$D$20/(1/Päälaskenta!$E$20))^2)</f>
        <v>1.8029999999999999</v>
      </c>
      <c r="AL1439" s="134">
        <f>IF(Päälaskenta!$F$28&lt;Kaksitasouoma_matriisi!L1439,AK1439*Päälaskenta!$F$28*COS(ATAN(1/Päälaskenta!$E$20)),AK1439*Kaksitasouoma_matriisi!L1439*COS(ATAN(1/Päälaskenta!$E$20)))</f>
        <v>0.60899999999999999</v>
      </c>
      <c r="AM1439" s="134"/>
      <c r="AN1439" s="134">
        <f t="shared" si="367"/>
        <v>2.6389999999999998</v>
      </c>
      <c r="AO1439" s="8">
        <f t="shared" si="360"/>
        <v>0.594302443418534</v>
      </c>
      <c r="AP1439" s="134">
        <f>Refererenssiarvoja!$B$16*H1439^(1/6)/(Refererenssiarvoja!$B$15^0.5)*(Päälaskenta!$G$28/2)^0.5*(1-AO1439)^(-1.5)</f>
        <v>0.17199999999999999</v>
      </c>
      <c r="AQ1439" s="8">
        <f>Refererenssiarvoja!$B$16*Kaksitasouoma_matriisi!O1439^(1/6)/(SQRT((2*Refererenssiarvoja!$B$15)/(Päälaskenta!$F$31*Päälaskenta!$G$31*Päälaskenta!$F$28))+SQRT(Refererenssiarvoja!$B$15)/Refererenssiarvoja!$B$17*LN(Kaksitasouoma_matriisi!L1439/Päälaskenta!$F$28))</f>
        <v>2.39960476488036</v>
      </c>
      <c r="AR1439" s="8">
        <f>Refererenssiarvoja!$B$16*Kaksitasouoma_matriisi!O1439^(1/6)/(SQRT((2*Refererenssiarvoja!$B$15)/(Päälaskenta!$F$31*Päälaskenta!$G$31*L1439)))</f>
        <v>0.38229636900226399</v>
      </c>
    </row>
    <row r="1440" spans="1:44" x14ac:dyDescent="0.2">
      <c r="A1440" s="8">
        <v>1438</v>
      </c>
      <c r="B1440" s="8">
        <f>IF(Päälaskenta!C$7,Päälaskenta!E$7,Päälaskenta!G$5)</f>
        <v>2.5</v>
      </c>
      <c r="C1440" s="56">
        <v>0.56200000000000006</v>
      </c>
      <c r="D1440" s="93">
        <f t="shared" si="353"/>
        <v>4.4484000000000004</v>
      </c>
      <c r="E1440" s="8">
        <f>IF(Päälaskenta!$C$26,Kaksitasouoma_matriisi!AP1440,Kaksitasouoma_matriisi!AC1440)</f>
        <v>0.104228930062274</v>
      </c>
      <c r="F1440" s="56">
        <f>IF(D1440&lt;Päälaskenta!H$24,(SQRT(POWER(Päälaskenta!C$24/(2*Päälaskenta!E$24),2)+(D1440/Päälaskenta!E$24))-Päälaskenta!C$24/(2*Päälaskenta!E$24)),IF(D1440=Päälaskenta!H$24,Päälaskenta!D$24,Päälaskenta!D$24+(SQRT(POWER((Päälaskenta!C$20+Päälaskenta!G$24)/(2*Päälaskenta!E$20),2)+((D1440-Päälaskenta!H$24)/Päälaskenta!E$20))-(Päälaskenta!C$20+Päälaskenta!G$24)/(2*Päälaskenta!E$20))))</f>
        <v>1.107</v>
      </c>
      <c r="G1440" s="57">
        <f>IF(F1440&gt;Päälaskenta!D$24,(2*SQRT((POWER(Päälaskenta!D$24,2))+POWER(Päälaskenta!E$24*Päälaskenta!D$24,2))+Päälaskenta!C$24)+(2*SQRT((POWER((F1440-Päälaskenta!D$24),2))+POWER(Päälaskenta!E$20*(F1440-Päälaskenta!D$24),2))+Päälaskenta!C$20),(2*SQRT((POWER(F1440,2))+POWER(Päälaskenta!E$24*F1440,2))+Päälaskenta!C$24))</f>
        <v>9.4499999999999993</v>
      </c>
      <c r="H1440" s="57">
        <f t="shared" si="354"/>
        <v>0.47</v>
      </c>
      <c r="I1440" s="62">
        <f t="shared" si="355"/>
        <v>9.3900000000000008E-3</v>
      </c>
      <c r="J1440" s="8">
        <f>IF(F1440&lt;Päälaskenta!$D$24,0,Kaksitasouoma_matriisi!F1440-Päälaskenta!$D$24)</f>
        <v>0.40699999999999997</v>
      </c>
      <c r="L1440" s="8">
        <f>IF(F1440&gt;Päälaskenta!D$24,F1440-Päälaskenta!D$24,0)</f>
        <v>0.40699999999999997</v>
      </c>
      <c r="M1440" s="8">
        <f>IF(F1440&gt;Päälaskenta!D$24,(Päälaskenta!C$20+(Päälaskenta!E$20*(Kaksitasouoma_matriisi!F1440-Päälaskenta!D$24)))*(Kaksitasouoma_matriisi!F1440-Päälaskenta!D$24),0)</f>
        <v>2.2834734999999999</v>
      </c>
      <c r="N1440" s="8">
        <f>IF(F1440&gt;Päälaskenta!D$24,(2*SQRT((POWER((F1440-Päälaskenta!D$24),2))+POWER(Päälaskenta!E$20*(F1440-Päälaskenta!D$24),2))+Päälaskenta!C$20),0)</f>
        <v>6.4674593691138398</v>
      </c>
      <c r="O1440" s="8">
        <f t="shared" si="361"/>
        <v>0.35307117829066098</v>
      </c>
      <c r="P1440" s="8">
        <f>IF(Päälaskenta!$C$29,IF(L1440&gt;Päälaskenta!$F$28,Kaksitasouoma_matriisi!AQ1440,Kaksitasouoma_matriisi!AR1440),Päälaskenta!$F$20)</f>
        <v>0.12</v>
      </c>
      <c r="Q1440" s="8">
        <f t="shared" si="362"/>
        <v>9.5058197408845793</v>
      </c>
      <c r="R1440" s="8">
        <f t="shared" si="356"/>
        <v>0.68810757723098703</v>
      </c>
      <c r="S1440" s="8">
        <f t="shared" si="363"/>
        <v>0.30134248425961002</v>
      </c>
      <c r="U1440" s="93">
        <f>IF(F1440&gt;Päälaskenta!D$24,Päälaskenta!H$24+L1440*Päälaskenta!G$24,F1440*Päälaskenta!C$24 + F1440*F1440*Päälaskenta!E$24)</f>
        <v>2.1667999999999998</v>
      </c>
      <c r="V1440" s="8">
        <f>IF(F1440&gt;Päälaskenta!D$24,2*SQRT(POWER(Päälaskenta!D$24,2)+POWER(Päälaskenta!E$24*Päälaskenta!D$24,2))+Päälaskenta!C$24,(2*SQRT((POWER(F1440,2))+POWER(Päälaskenta!E$24*F1440,2))+Päälaskenta!C$24))</f>
        <v>2.9798989873223301</v>
      </c>
      <c r="W1440" s="8">
        <f t="shared" si="364"/>
        <v>0.72713874168836801</v>
      </c>
      <c r="X1440" s="8">
        <f>Päälaskenta!F$24</f>
        <v>7.0000000000000007E-2</v>
      </c>
      <c r="Y1440" s="8">
        <f t="shared" si="365"/>
        <v>25.030276268757301</v>
      </c>
      <c r="Z1440" s="8">
        <f t="shared" si="357"/>
        <v>1.8118924227690101</v>
      </c>
      <c r="AA1440" s="8">
        <f t="shared" si="366"/>
        <v>0.83620658241139501</v>
      </c>
      <c r="AC1440" s="8">
        <f t="shared" si="358"/>
        <v>0.104228930062274</v>
      </c>
      <c r="AE1440" s="8">
        <v>1438</v>
      </c>
      <c r="AF1440" s="8">
        <f t="shared" si="352"/>
        <v>34.536096009641902</v>
      </c>
      <c r="AG1440" s="8">
        <f t="shared" si="359"/>
        <v>5.2400270799929996E-3</v>
      </c>
      <c r="AJ1440" s="132">
        <f>IF(Päälaskenta!$F$28&lt;Kaksitasouoma_matriisi!L1440,Päälaskenta!$C$20*Päälaskenta!$F$28,Päälaskenta!$C$20*Kaksitasouoma_matriisi!L1440)</f>
        <v>2.0350000000000001</v>
      </c>
      <c r="AK1440" s="134">
        <f>SQRT(Päälaskenta!$D$20^2+(Päälaskenta!$D$20/(1/Päälaskenta!$E$20))^2)</f>
        <v>1.8029999999999999</v>
      </c>
      <c r="AL1440" s="134">
        <f>IF(Päälaskenta!$F$28&lt;Kaksitasouoma_matriisi!L1440,AK1440*Päälaskenta!$F$28*COS(ATAN(1/Päälaskenta!$E$20)),AK1440*Kaksitasouoma_matriisi!L1440*COS(ATAN(1/Päälaskenta!$E$20)))</f>
        <v>0.61099999999999999</v>
      </c>
      <c r="AM1440" s="134"/>
      <c r="AN1440" s="134">
        <f t="shared" si="367"/>
        <v>2.6459999999999999</v>
      </c>
      <c r="AO1440" s="8">
        <f t="shared" si="360"/>
        <v>0.59482060965740502</v>
      </c>
      <c r="AP1440" s="134">
        <f>Refererenssiarvoja!$B$16*H1440^(1/6)/(Refererenssiarvoja!$B$15^0.5)*(Päälaskenta!$G$28/2)^0.5*(1-AO1440)^(-1.5)</f>
        <v>0.17299999999999999</v>
      </c>
      <c r="AQ1440" s="8">
        <f>Refererenssiarvoja!$B$16*Kaksitasouoma_matriisi!O1440^(1/6)/(SQRT((2*Refererenssiarvoja!$B$15)/(Päälaskenta!$F$31*Päälaskenta!$G$31*Päälaskenta!$F$28))+SQRT(Refererenssiarvoja!$B$15)/Refererenssiarvoja!$B$17*LN(Kaksitasouoma_matriisi!L1440/Päälaskenta!$F$28))</f>
        <v>2.27532831867302</v>
      </c>
      <c r="AR1440" s="8">
        <f>Refererenssiarvoja!$B$16*Kaksitasouoma_matriisi!O1440^(1/6)/(SQRT((2*Refererenssiarvoja!$B$15)/(Päälaskenta!$F$31*Päälaskenta!$G$31*L1440)))</f>
        <v>0.38290533222513501</v>
      </c>
    </row>
    <row r="1441" spans="1:44" x14ac:dyDescent="0.2">
      <c r="A1441" s="8">
        <v>1439</v>
      </c>
      <c r="B1441" s="8">
        <f>IF(Päälaskenta!C$7,Päälaskenta!E$7,Päälaskenta!G$5)</f>
        <v>2.5</v>
      </c>
      <c r="C1441" s="56">
        <v>0.56100000000000005</v>
      </c>
      <c r="D1441" s="93">
        <f t="shared" si="353"/>
        <v>4.4562999999999997</v>
      </c>
      <c r="E1441" s="8">
        <f>IF(Päälaskenta!$C$26,Kaksitasouoma_matriisi!AP1441,Kaksitasouoma_matriisi!AC1441)</f>
        <v>0.10423494673971399</v>
      </c>
      <c r="F1441" s="56">
        <f>IF(D1441&lt;Päälaskenta!H$24,(SQRT(POWER(Päälaskenta!C$24/(2*Päälaskenta!E$24),2)+(D1441/Päälaskenta!E$24))-Päälaskenta!C$24/(2*Päälaskenta!E$24)),IF(D1441=Päälaskenta!H$24,Päälaskenta!D$24,Päälaskenta!D$24+(SQRT(POWER((Päälaskenta!C$20+Päälaskenta!G$24)/(2*Päälaskenta!E$20),2)+((D1441-Päälaskenta!H$24)/Päälaskenta!E$20))-(Päälaskenta!C$20+Päälaskenta!G$24)/(2*Päälaskenta!E$20))))</f>
        <v>1.1080000000000001</v>
      </c>
      <c r="G1441" s="57">
        <f>IF(F1441&gt;Päälaskenta!D$24,(2*SQRT((POWER(Päälaskenta!D$24,2))+POWER(Päälaskenta!E$24*Päälaskenta!D$24,2))+Päälaskenta!C$24)+(2*SQRT((POWER((F1441-Päälaskenta!D$24),2))+POWER(Päälaskenta!E$20*(F1441-Päälaskenta!D$24),2))+Päälaskenta!C$20),(2*SQRT((POWER(F1441,2))+POWER(Päälaskenta!E$24*F1441,2))+Päälaskenta!C$24))</f>
        <v>9.4499999999999993</v>
      </c>
      <c r="H1441" s="57">
        <f t="shared" si="354"/>
        <v>0.47</v>
      </c>
      <c r="I1441" s="62">
        <f t="shared" si="355"/>
        <v>9.3570000000000007E-3</v>
      </c>
      <c r="J1441" s="8">
        <f>IF(F1441&lt;Päälaskenta!$D$24,0,Kaksitasouoma_matriisi!F1441-Päälaskenta!$D$24)</f>
        <v>0.40799999999999997</v>
      </c>
      <c r="L1441" s="8">
        <f>IF(F1441&gt;Päälaskenta!D$24,F1441-Päälaskenta!D$24,0)</f>
        <v>0.40799999999999997</v>
      </c>
      <c r="M1441" s="8">
        <f>IF(F1441&gt;Päälaskenta!D$24,(Päälaskenta!C$20+(Päälaskenta!E$20*(Kaksitasouoma_matriisi!F1441-Päälaskenta!D$24)))*(Kaksitasouoma_matriisi!F1441-Päälaskenta!D$24),0)</f>
        <v>2.2896960000000002</v>
      </c>
      <c r="N1441" s="8">
        <f>IF(F1441&gt;Päälaskenta!D$24,(2*SQRT((POWER((F1441-Päälaskenta!D$24),2))+POWER(Päälaskenta!E$20*(F1441-Päälaskenta!D$24),2))+Päälaskenta!C$20),0)</f>
        <v>6.4710649203893098</v>
      </c>
      <c r="O1441" s="8">
        <f t="shared" si="361"/>
        <v>0.35383604216139602</v>
      </c>
      <c r="P1441" s="8">
        <f>IF(Päälaskenta!$C$29,IF(L1441&gt;Päälaskenta!$F$28,Kaksitasouoma_matriisi!AQ1441,Kaksitasouoma_matriisi!AR1441),Päälaskenta!$F$20)</f>
        <v>0.12</v>
      </c>
      <c r="Q1441" s="8">
        <f t="shared" si="362"/>
        <v>9.5454840974611308</v>
      </c>
      <c r="R1441" s="8">
        <f t="shared" si="356"/>
        <v>0.68926465976463303</v>
      </c>
      <c r="S1441" s="8">
        <f t="shared" si="363"/>
        <v>0.30102889630965601</v>
      </c>
      <c r="U1441" s="93">
        <f>IF(F1441&gt;Päälaskenta!D$24,Päälaskenta!H$24+L1441*Päälaskenta!G$24,F1441*Päälaskenta!C$24 + F1441*F1441*Päälaskenta!E$24)</f>
        <v>2.1692</v>
      </c>
      <c r="V1441" s="8">
        <f>IF(F1441&gt;Päälaskenta!D$24,2*SQRT(POWER(Päälaskenta!D$24,2)+POWER(Päälaskenta!E$24*Päälaskenta!D$24,2))+Päälaskenta!C$24,(2*SQRT((POWER(F1441,2))+POWER(Päälaskenta!E$24*F1441,2))+Päälaskenta!C$24))</f>
        <v>2.9798989873223301</v>
      </c>
      <c r="W1441" s="8">
        <f t="shared" si="364"/>
        <v>0.72794413811630398</v>
      </c>
      <c r="X1441" s="8">
        <f>Päälaskenta!F$24</f>
        <v>7.0000000000000007E-2</v>
      </c>
      <c r="Y1441" s="8">
        <f t="shared" si="365"/>
        <v>25.0765002239194</v>
      </c>
      <c r="Z1441" s="8">
        <f t="shared" si="357"/>
        <v>1.8107353402353701</v>
      </c>
      <c r="AA1441" s="8">
        <f t="shared" si="366"/>
        <v>0.83474799015091705</v>
      </c>
      <c r="AC1441" s="8">
        <f t="shared" si="358"/>
        <v>0.10423494673971399</v>
      </c>
      <c r="AE1441" s="8">
        <v>1439</v>
      </c>
      <c r="AF1441" s="8">
        <f t="shared" si="352"/>
        <v>34.621984321380502</v>
      </c>
      <c r="AG1441" s="8">
        <f t="shared" si="359"/>
        <v>5.2140609864966903E-3</v>
      </c>
      <c r="AJ1441" s="132">
        <f>IF(Päälaskenta!$F$28&lt;Kaksitasouoma_matriisi!L1441,Päälaskenta!$C$20*Päälaskenta!$F$28,Päälaskenta!$C$20*Kaksitasouoma_matriisi!L1441)</f>
        <v>2.04</v>
      </c>
      <c r="AK1441" s="134">
        <f>SQRT(Päälaskenta!$D$20^2+(Päälaskenta!$D$20/(1/Päälaskenta!$E$20))^2)</f>
        <v>1.8029999999999999</v>
      </c>
      <c r="AL1441" s="134">
        <f>IF(Päälaskenta!$F$28&lt;Kaksitasouoma_matriisi!L1441,AK1441*Päälaskenta!$F$28*COS(ATAN(1/Päälaskenta!$E$20)),AK1441*Kaksitasouoma_matriisi!L1441*COS(ATAN(1/Päälaskenta!$E$20)))</f>
        <v>0.61199999999999999</v>
      </c>
      <c r="AM1441" s="134"/>
      <c r="AN1441" s="134">
        <f t="shared" si="367"/>
        <v>2.6520000000000001</v>
      </c>
      <c r="AO1441" s="8">
        <f t="shared" si="360"/>
        <v>0.59511253730673397</v>
      </c>
      <c r="AP1441" s="134">
        <f>Refererenssiarvoja!$B$16*H1441^(1/6)/(Refererenssiarvoja!$B$15^0.5)*(Päälaskenta!$G$28/2)^0.5*(1-AO1441)^(-1.5)</f>
        <v>0.17299999999999999</v>
      </c>
      <c r="AQ1441" s="8">
        <f>Refererenssiarvoja!$B$16*Kaksitasouoma_matriisi!O1441^(1/6)/(SQRT((2*Refererenssiarvoja!$B$15)/(Päälaskenta!$F$31*Päälaskenta!$G$31*Päälaskenta!$F$28))+SQRT(Refererenssiarvoja!$B$15)/Refererenssiarvoja!$B$17*LN(Kaksitasouoma_matriisi!L1441/Päälaskenta!$F$28))</f>
        <v>2.1636289520126901</v>
      </c>
      <c r="AR1441" s="8">
        <f>Refererenssiarvoja!$B$16*Kaksitasouoma_matriisi!O1441^(1/6)/(SQRT((2*Refererenssiarvoja!$B$15)/(Päälaskenta!$F$31*Päälaskenta!$G$31*L1441)))</f>
        <v>0.38351373728061</v>
      </c>
    </row>
    <row r="1442" spans="1:44" x14ac:dyDescent="0.2">
      <c r="A1442" s="8">
        <v>1440</v>
      </c>
      <c r="B1442" s="8">
        <f>IF(Päälaskenta!C$7,Päälaskenta!E$7,Päälaskenta!G$5)</f>
        <v>2.5</v>
      </c>
      <c r="C1442" s="56">
        <v>0.56000000000000005</v>
      </c>
      <c r="D1442" s="93">
        <f t="shared" si="353"/>
        <v>4.4642999999999997</v>
      </c>
      <c r="E1442" s="8">
        <f>IF(Päälaskenta!$C$26,Kaksitasouoma_matriisi!AP1442,Kaksitasouoma_matriisi!AC1442)</f>
        <v>0.104240958828169</v>
      </c>
      <c r="F1442" s="56">
        <f>IF(D1442&lt;Päälaskenta!H$24,(SQRT(POWER(Päälaskenta!C$24/(2*Päälaskenta!E$24),2)+(D1442/Päälaskenta!E$24))-Päälaskenta!C$24/(2*Päälaskenta!E$24)),IF(D1442=Päälaskenta!H$24,Päälaskenta!D$24,Päälaskenta!D$24+(SQRT(POWER((Päälaskenta!C$20+Päälaskenta!G$24)/(2*Päälaskenta!E$20),2)+((D1442-Päälaskenta!H$24)/Päälaskenta!E$20))-(Päälaskenta!C$20+Päälaskenta!G$24)/(2*Päälaskenta!E$20))))</f>
        <v>1.109</v>
      </c>
      <c r="G1442" s="57">
        <f>IF(F1442&gt;Päälaskenta!D$24,(2*SQRT((POWER(Päälaskenta!D$24,2))+POWER(Päälaskenta!E$24*Päälaskenta!D$24,2))+Päälaskenta!C$24)+(2*SQRT((POWER((F1442-Päälaskenta!D$24),2))+POWER(Päälaskenta!E$20*(F1442-Päälaskenta!D$24),2))+Päälaskenta!C$20),(2*SQRT((POWER(F1442,2))+POWER(Päälaskenta!E$24*F1442,2))+Päälaskenta!C$24))</f>
        <v>9.4499999999999993</v>
      </c>
      <c r="H1442" s="57">
        <f t="shared" si="354"/>
        <v>0.47</v>
      </c>
      <c r="I1442" s="62">
        <f t="shared" si="355"/>
        <v>9.325E-3</v>
      </c>
      <c r="J1442" s="8">
        <f>IF(F1442&lt;Päälaskenta!$D$24,0,Kaksitasouoma_matriisi!F1442-Päälaskenta!$D$24)</f>
        <v>0.40899999999999997</v>
      </c>
      <c r="L1442" s="8">
        <f>IF(F1442&gt;Päälaskenta!D$24,F1442-Päälaskenta!D$24,0)</f>
        <v>0.40899999999999997</v>
      </c>
      <c r="M1442" s="8">
        <f>IF(F1442&gt;Päälaskenta!D$24,(Päälaskenta!C$20+(Päälaskenta!E$20*(Kaksitasouoma_matriisi!F1442-Päälaskenta!D$24)))*(Kaksitasouoma_matriisi!F1442-Päälaskenta!D$24),0)</f>
        <v>2.2959214999999999</v>
      </c>
      <c r="N1442" s="8">
        <f>IF(F1442&gt;Päälaskenta!D$24,(2*SQRT((POWER((F1442-Päälaskenta!D$24),2))+POWER(Päälaskenta!E$20*(F1442-Päälaskenta!D$24),2))+Päälaskenta!C$20),0)</f>
        <v>6.4746704716647701</v>
      </c>
      <c r="O1442" s="8">
        <f t="shared" si="361"/>
        <v>0.35460051751632599</v>
      </c>
      <c r="P1442" s="8">
        <f>IF(Päälaskenta!$C$29,IF(L1442&gt;Päälaskenta!$F$28,Kaksitasouoma_matriisi!AQ1442,Kaksitasouoma_matriisi!AR1442),Päälaskenta!$F$20)</f>
        <v>0.12</v>
      </c>
      <c r="Q1442" s="8">
        <f t="shared" si="362"/>
        <v>9.5852188319687599</v>
      </c>
      <c r="R1442" s="8">
        <f t="shared" si="356"/>
        <v>0.69041900650647903</v>
      </c>
      <c r="S1442" s="8">
        <f t="shared" si="363"/>
        <v>0.30071542363555498</v>
      </c>
      <c r="U1442" s="93">
        <f>IF(F1442&gt;Päälaskenta!D$24,Päälaskenta!H$24+L1442*Päälaskenta!G$24,F1442*Päälaskenta!C$24 + F1442*F1442*Päälaskenta!E$24)</f>
        <v>2.1716000000000002</v>
      </c>
      <c r="V1442" s="8">
        <f>IF(F1442&gt;Päälaskenta!D$24,2*SQRT(POWER(Päälaskenta!D$24,2)+POWER(Päälaskenta!E$24*Päälaskenta!D$24,2))+Päälaskenta!C$24,(2*SQRT((POWER(F1442,2))+POWER(Päälaskenta!E$24*F1442,2))+Päälaskenta!C$24))</f>
        <v>2.9798989873223301</v>
      </c>
      <c r="W1442" s="8">
        <f t="shared" si="364"/>
        <v>0.72874953454423996</v>
      </c>
      <c r="X1442" s="8">
        <f>Päälaskenta!F$24</f>
        <v>7.0000000000000007E-2</v>
      </c>
      <c r="Y1442" s="8">
        <f t="shared" si="365"/>
        <v>25.122758286411798</v>
      </c>
      <c r="Z1442" s="8">
        <f t="shared" si="357"/>
        <v>1.8095809934935201</v>
      </c>
      <c r="AA1442" s="8">
        <f t="shared" si="366"/>
        <v>0.83329388169714502</v>
      </c>
      <c r="AC1442" s="8">
        <f t="shared" si="358"/>
        <v>0.104240958828169</v>
      </c>
      <c r="AE1442" s="8">
        <v>1440</v>
      </c>
      <c r="AF1442" s="8">
        <f t="shared" si="352"/>
        <v>34.707977118380597</v>
      </c>
      <c r="AG1442" s="8">
        <f t="shared" si="359"/>
        <v>5.1882561842425904E-3</v>
      </c>
      <c r="AJ1442" s="132">
        <f>IF(Päälaskenta!$F$28&lt;Kaksitasouoma_matriisi!L1442,Päälaskenta!$C$20*Päälaskenta!$F$28,Päälaskenta!$C$20*Kaksitasouoma_matriisi!L1442)</f>
        <v>2.0449999999999999</v>
      </c>
      <c r="AK1442" s="134">
        <f>SQRT(Päälaskenta!$D$20^2+(Päälaskenta!$D$20/(1/Päälaskenta!$E$20))^2)</f>
        <v>1.8029999999999999</v>
      </c>
      <c r="AL1442" s="134">
        <f>IF(Päälaskenta!$F$28&lt;Kaksitasouoma_matriisi!L1442,AK1442*Päälaskenta!$F$28*COS(ATAN(1/Päälaskenta!$E$20)),AK1442*Kaksitasouoma_matriisi!L1442*COS(ATAN(1/Päälaskenta!$E$20)))</f>
        <v>0.61399999999999999</v>
      </c>
      <c r="AM1442" s="134"/>
      <c r="AN1442" s="134">
        <f t="shared" si="367"/>
        <v>2.6589999999999998</v>
      </c>
      <c r="AO1442" s="8">
        <f t="shared" si="360"/>
        <v>0.59561409403489896</v>
      </c>
      <c r="AP1442" s="134">
        <f>Refererenssiarvoja!$B$16*H1442^(1/6)/(Refererenssiarvoja!$B$15^0.5)*(Päälaskenta!$G$28/2)^0.5*(1-AO1442)^(-1.5)</f>
        <v>0.17299999999999999</v>
      </c>
      <c r="AQ1442" s="8">
        <f>Refererenssiarvoja!$B$16*Kaksitasouoma_matriisi!O1442^(1/6)/(SQRT((2*Refererenssiarvoja!$B$15)/(Päälaskenta!$F$31*Päälaskenta!$G$31*Päälaskenta!$F$28))+SQRT(Refererenssiarvoja!$B$15)/Refererenssiarvoja!$B$17*LN(Kaksitasouoma_matriisi!L1442/Päälaskenta!$F$28))</f>
        <v>2.0626891007078201</v>
      </c>
      <c r="AR1442" s="8">
        <f>Refererenssiarvoja!$B$16*Kaksitasouoma_matriisi!O1442^(1/6)/(SQRT((2*Refererenssiarvoja!$B$15)/(Päälaskenta!$F$31*Päälaskenta!$G$31*L1442)))</f>
        <v>0.38412158597844698</v>
      </c>
    </row>
    <row r="1443" spans="1:44" x14ac:dyDescent="0.2">
      <c r="A1443" s="8">
        <v>1441</v>
      </c>
      <c r="B1443" s="8">
        <f>IF(Päälaskenta!C$7,Päälaskenta!E$7,Päälaskenta!G$5)</f>
        <v>2.5</v>
      </c>
      <c r="C1443" s="56">
        <v>0.55900000000000005</v>
      </c>
      <c r="D1443" s="93">
        <f t="shared" si="353"/>
        <v>4.4722999999999997</v>
      </c>
      <c r="E1443" s="8">
        <f>IF(Päälaskenta!$C$26,Kaksitasouoma_matriisi!AP1443,Kaksitasouoma_matriisi!AC1443)</f>
        <v>0.10424696633288701</v>
      </c>
      <c r="F1443" s="56">
        <f>IF(D1443&lt;Päälaskenta!H$24,(SQRT(POWER(Päälaskenta!C$24/(2*Päälaskenta!E$24),2)+(D1443/Päälaskenta!E$24))-Päälaskenta!C$24/(2*Päälaskenta!E$24)),IF(D1443=Päälaskenta!H$24,Päälaskenta!D$24,Päälaskenta!D$24+(SQRT(POWER((Päälaskenta!C$20+Päälaskenta!G$24)/(2*Päälaskenta!E$20),2)+((D1443-Päälaskenta!H$24)/Päälaskenta!E$20))-(Päälaskenta!C$20+Päälaskenta!G$24)/(2*Päälaskenta!E$20))))</f>
        <v>1.1100000000000001</v>
      </c>
      <c r="G1443" s="57">
        <f>IF(F1443&gt;Päälaskenta!D$24,(2*SQRT((POWER(Päälaskenta!D$24,2))+POWER(Päälaskenta!E$24*Päälaskenta!D$24,2))+Päälaskenta!C$24)+(2*SQRT((POWER((F1443-Päälaskenta!D$24),2))+POWER(Päälaskenta!E$20*(F1443-Päälaskenta!D$24),2))+Päälaskenta!C$20),(2*SQRT((POWER(F1443,2))+POWER(Päälaskenta!E$24*F1443,2))+Päälaskenta!C$24))</f>
        <v>9.4600000000000009</v>
      </c>
      <c r="H1443" s="57">
        <f t="shared" si="354"/>
        <v>0.47</v>
      </c>
      <c r="I1443" s="62">
        <f t="shared" si="355"/>
        <v>9.2929999999999992E-3</v>
      </c>
      <c r="J1443" s="8">
        <f>IF(F1443&lt;Päälaskenta!$D$24,0,Kaksitasouoma_matriisi!F1443-Päälaskenta!$D$24)</f>
        <v>0.41</v>
      </c>
      <c r="L1443" s="8">
        <f>IF(F1443&gt;Päälaskenta!D$24,F1443-Päälaskenta!D$24,0)</f>
        <v>0.41</v>
      </c>
      <c r="M1443" s="8">
        <f>IF(F1443&gt;Päälaskenta!D$24,(Päälaskenta!C$20+(Päälaskenta!E$20*(Kaksitasouoma_matriisi!F1443-Päälaskenta!D$24)))*(Kaksitasouoma_matriisi!F1443-Päälaskenta!D$24),0)</f>
        <v>2.3021500000000001</v>
      </c>
      <c r="N1443" s="8">
        <f>IF(F1443&gt;Päälaskenta!D$24,(2*SQRT((POWER((F1443-Päälaskenta!D$24),2))+POWER(Päälaskenta!E$20*(F1443-Päälaskenta!D$24),2))+Päälaskenta!C$20),0)</f>
        <v>6.4782760229402401</v>
      </c>
      <c r="O1443" s="8">
        <f t="shared" si="361"/>
        <v>0.35536460500414802</v>
      </c>
      <c r="P1443" s="8">
        <f>IF(Päälaskenta!$C$29,IF(L1443&gt;Päälaskenta!$F$28,Kaksitasouoma_matriisi!AQ1443,Kaksitasouoma_matriisi!AR1443),Päälaskenta!$F$20)</f>
        <v>0.12</v>
      </c>
      <c r="Q1443" s="8">
        <f t="shared" si="362"/>
        <v>9.6250239161063096</v>
      </c>
      <c r="R1443" s="8">
        <f t="shared" si="356"/>
        <v>0.69157062612037201</v>
      </c>
      <c r="S1443" s="8">
        <f t="shared" si="363"/>
        <v>0.30040207029097699</v>
      </c>
      <c r="U1443" s="93">
        <f>IF(F1443&gt;Päälaskenta!D$24,Päälaskenta!H$24+L1443*Päälaskenta!G$24,F1443*Päälaskenta!C$24 + F1443*F1443*Päälaskenta!E$24)</f>
        <v>2.1739999999999999</v>
      </c>
      <c r="V1443" s="8">
        <f>IF(F1443&gt;Päälaskenta!D$24,2*SQRT(POWER(Päälaskenta!D$24,2)+POWER(Päälaskenta!E$24*Päälaskenta!D$24,2))+Päälaskenta!C$24,(2*SQRT((POWER(F1443,2))+POWER(Päälaskenta!E$24*F1443,2))+Päälaskenta!C$24))</f>
        <v>2.9798989873223301</v>
      </c>
      <c r="W1443" s="8">
        <f t="shared" si="364"/>
        <v>0.72955493097217605</v>
      </c>
      <c r="X1443" s="8">
        <f>Päälaskenta!F$24</f>
        <v>7.0000000000000007E-2</v>
      </c>
      <c r="Y1443" s="8">
        <f t="shared" si="365"/>
        <v>25.169050443664901</v>
      </c>
      <c r="Z1443" s="8">
        <f t="shared" si="357"/>
        <v>1.80842937387963</v>
      </c>
      <c r="AA1443" s="8">
        <f t="shared" si="366"/>
        <v>0.83184423821510101</v>
      </c>
      <c r="AC1443" s="8">
        <f t="shared" si="358"/>
        <v>0.10424696633288701</v>
      </c>
      <c r="AE1443" s="8">
        <v>1441</v>
      </c>
      <c r="AF1443" s="8">
        <f t="shared" ref="AF1443:AF1506" si="368">Q1443+Y1443</f>
        <v>34.794074359771201</v>
      </c>
      <c r="AG1443" s="8">
        <f t="shared" si="359"/>
        <v>5.1626114797956703E-3</v>
      </c>
      <c r="AJ1443" s="132">
        <f>IF(Päälaskenta!$F$28&lt;Kaksitasouoma_matriisi!L1443,Päälaskenta!$C$20*Päälaskenta!$F$28,Päälaskenta!$C$20*Kaksitasouoma_matriisi!L1443)</f>
        <v>2.0499999999999998</v>
      </c>
      <c r="AK1443" s="134">
        <f>SQRT(Päälaskenta!$D$20^2+(Päälaskenta!$D$20/(1/Päälaskenta!$E$20))^2)</f>
        <v>1.8029999999999999</v>
      </c>
      <c r="AL1443" s="134">
        <f>IF(Päälaskenta!$F$28&lt;Kaksitasouoma_matriisi!L1443,AK1443*Päälaskenta!$F$28*COS(ATAN(1/Päälaskenta!$E$20)),AK1443*Kaksitasouoma_matriisi!L1443*COS(ATAN(1/Päälaskenta!$E$20)))</f>
        <v>0.61499999999999999</v>
      </c>
      <c r="AM1443" s="134"/>
      <c r="AN1443" s="134">
        <f t="shared" si="367"/>
        <v>2.665</v>
      </c>
      <c r="AO1443" s="8">
        <f t="shared" si="360"/>
        <v>0.59589025780918103</v>
      </c>
      <c r="AP1443" s="134">
        <f>Refererenssiarvoja!$B$16*H1443^(1/6)/(Refererenssiarvoja!$B$15^0.5)*(Päälaskenta!$G$28/2)^0.5*(1-AO1443)^(-1.5)</f>
        <v>0.17299999999999999</v>
      </c>
      <c r="AQ1443" s="8">
        <f>Refererenssiarvoja!$B$16*Kaksitasouoma_matriisi!O1443^(1/6)/(SQRT((2*Refererenssiarvoja!$B$15)/(Päälaskenta!$F$31*Päälaskenta!$G$31*Päälaskenta!$F$28))+SQRT(Refererenssiarvoja!$B$15)/Refererenssiarvoja!$B$17*LN(Kaksitasouoma_matriisi!L1443/Päälaskenta!$F$28))</f>
        <v>1.9710253245903699</v>
      </c>
      <c r="AR1443" s="8">
        <f>Refererenssiarvoja!$B$16*Kaksitasouoma_matriisi!O1443^(1/6)/(SQRT((2*Refererenssiarvoja!$B$15)/(Päälaskenta!$F$31*Päälaskenta!$G$31*L1443)))</f>
        <v>0.38472888011827999</v>
      </c>
    </row>
    <row r="1444" spans="1:44" x14ac:dyDescent="0.2">
      <c r="A1444" s="8">
        <v>1442</v>
      </c>
      <c r="B1444" s="8">
        <f>IF(Päälaskenta!C$7,Päälaskenta!E$7,Päälaskenta!G$5)</f>
        <v>2.5</v>
      </c>
      <c r="C1444" s="56">
        <v>0.55800000000000005</v>
      </c>
      <c r="D1444" s="93">
        <f t="shared" si="353"/>
        <v>4.4802999999999997</v>
      </c>
      <c r="E1444" s="8">
        <f>IF(Päälaskenta!$C$26,Kaksitasouoma_matriisi!AP1444,Kaksitasouoma_matriisi!AC1444)</f>
        <v>0.10424696633288701</v>
      </c>
      <c r="F1444" s="56">
        <f>IF(D1444&lt;Päälaskenta!H$24,(SQRT(POWER(Päälaskenta!C$24/(2*Päälaskenta!E$24),2)+(D1444/Päälaskenta!E$24))-Päälaskenta!C$24/(2*Päälaskenta!E$24)),IF(D1444=Päälaskenta!H$24,Päälaskenta!D$24,Päälaskenta!D$24+(SQRT(POWER((Päälaskenta!C$20+Päälaskenta!G$24)/(2*Päälaskenta!E$20),2)+((D1444-Päälaskenta!H$24)/Päälaskenta!E$20))-(Päälaskenta!C$20+Päälaskenta!G$24)/(2*Päälaskenta!E$20))))</f>
        <v>1.1100000000000001</v>
      </c>
      <c r="G1444" s="57">
        <f>IF(F1444&gt;Päälaskenta!D$24,(2*SQRT((POWER(Päälaskenta!D$24,2))+POWER(Päälaskenta!E$24*Päälaskenta!D$24,2))+Päälaskenta!C$24)+(2*SQRT((POWER((F1444-Päälaskenta!D$24),2))+POWER(Päälaskenta!E$20*(F1444-Päälaskenta!D$24),2))+Päälaskenta!C$20),(2*SQRT((POWER(F1444,2))+POWER(Päälaskenta!E$24*F1444,2))+Päälaskenta!C$24))</f>
        <v>9.4600000000000009</v>
      </c>
      <c r="H1444" s="57">
        <f t="shared" si="354"/>
        <v>0.47</v>
      </c>
      <c r="I1444" s="62">
        <f t="shared" si="355"/>
        <v>9.2599999999999991E-3</v>
      </c>
      <c r="J1444" s="8">
        <f>IF(F1444&lt;Päälaskenta!$D$24,0,Kaksitasouoma_matriisi!F1444-Päälaskenta!$D$24)</f>
        <v>0.41</v>
      </c>
      <c r="L1444" s="8">
        <f>IF(F1444&gt;Päälaskenta!D$24,F1444-Päälaskenta!D$24,0)</f>
        <v>0.41</v>
      </c>
      <c r="M1444" s="8">
        <f>IF(F1444&gt;Päälaskenta!D$24,(Päälaskenta!C$20+(Päälaskenta!E$20*(Kaksitasouoma_matriisi!F1444-Päälaskenta!D$24)))*(Kaksitasouoma_matriisi!F1444-Päälaskenta!D$24),0)</f>
        <v>2.3021500000000001</v>
      </c>
      <c r="N1444" s="8">
        <f>IF(F1444&gt;Päälaskenta!D$24,(2*SQRT((POWER((F1444-Päälaskenta!D$24),2))+POWER(Päälaskenta!E$20*(F1444-Päälaskenta!D$24),2))+Päälaskenta!C$20),0)</f>
        <v>6.4782760229402401</v>
      </c>
      <c r="O1444" s="8">
        <f t="shared" si="361"/>
        <v>0.35536460500414802</v>
      </c>
      <c r="P1444" s="8">
        <f>IF(Päälaskenta!$C$29,IF(L1444&gt;Päälaskenta!$F$28,Kaksitasouoma_matriisi!AQ1444,Kaksitasouoma_matriisi!AR1444),Päälaskenta!$F$20)</f>
        <v>0.12</v>
      </c>
      <c r="Q1444" s="8">
        <f t="shared" si="362"/>
        <v>9.6250239161063096</v>
      </c>
      <c r="R1444" s="8">
        <f t="shared" si="356"/>
        <v>0.69157062612037201</v>
      </c>
      <c r="S1444" s="8">
        <f t="shared" si="363"/>
        <v>0.30040207029097699</v>
      </c>
      <c r="U1444" s="93">
        <f>IF(F1444&gt;Päälaskenta!D$24,Päälaskenta!H$24+L1444*Päälaskenta!G$24,F1444*Päälaskenta!C$24 + F1444*F1444*Päälaskenta!E$24)</f>
        <v>2.1739999999999999</v>
      </c>
      <c r="V1444" s="8">
        <f>IF(F1444&gt;Päälaskenta!D$24,2*SQRT(POWER(Päälaskenta!D$24,2)+POWER(Päälaskenta!E$24*Päälaskenta!D$24,2))+Päälaskenta!C$24,(2*SQRT((POWER(F1444,2))+POWER(Päälaskenta!E$24*F1444,2))+Päälaskenta!C$24))</f>
        <v>2.9798989873223301</v>
      </c>
      <c r="W1444" s="8">
        <f t="shared" si="364"/>
        <v>0.72955493097217605</v>
      </c>
      <c r="X1444" s="8">
        <f>Päälaskenta!F$24</f>
        <v>7.0000000000000007E-2</v>
      </c>
      <c r="Y1444" s="8">
        <f t="shared" si="365"/>
        <v>25.169050443664901</v>
      </c>
      <c r="Z1444" s="8">
        <f t="shared" si="357"/>
        <v>1.80842937387963</v>
      </c>
      <c r="AA1444" s="8">
        <f t="shared" si="366"/>
        <v>0.83184423821510101</v>
      </c>
      <c r="AC1444" s="8">
        <f t="shared" si="358"/>
        <v>0.10424696633288701</v>
      </c>
      <c r="AE1444" s="8">
        <v>1442</v>
      </c>
      <c r="AF1444" s="8">
        <f t="shared" si="368"/>
        <v>34.794074359771201</v>
      </c>
      <c r="AG1444" s="8">
        <f t="shared" si="359"/>
        <v>5.1626114797956703E-3</v>
      </c>
      <c r="AJ1444" s="132">
        <f>IF(Päälaskenta!$F$28&lt;Kaksitasouoma_matriisi!L1444,Päälaskenta!$C$20*Päälaskenta!$F$28,Päälaskenta!$C$20*Kaksitasouoma_matriisi!L1444)</f>
        <v>2.0499999999999998</v>
      </c>
      <c r="AK1444" s="134">
        <f>SQRT(Päälaskenta!$D$20^2+(Päälaskenta!$D$20/(1/Päälaskenta!$E$20))^2)</f>
        <v>1.8029999999999999</v>
      </c>
      <c r="AL1444" s="134">
        <f>IF(Päälaskenta!$F$28&lt;Kaksitasouoma_matriisi!L1444,AK1444*Päälaskenta!$F$28*COS(ATAN(1/Päälaskenta!$E$20)),AK1444*Kaksitasouoma_matriisi!L1444*COS(ATAN(1/Päälaskenta!$E$20)))</f>
        <v>0.61499999999999999</v>
      </c>
      <c r="AM1444" s="134"/>
      <c r="AN1444" s="134">
        <f t="shared" si="367"/>
        <v>2.665</v>
      </c>
      <c r="AO1444" s="8">
        <f t="shared" si="360"/>
        <v>0.59482623931433198</v>
      </c>
      <c r="AP1444" s="134">
        <f>Refererenssiarvoja!$B$16*H1444^(1/6)/(Refererenssiarvoja!$B$15^0.5)*(Päälaskenta!$G$28/2)^0.5*(1-AO1444)^(-1.5)</f>
        <v>0.17299999999999999</v>
      </c>
      <c r="AQ1444" s="8">
        <f>Refererenssiarvoja!$B$16*Kaksitasouoma_matriisi!O1444^(1/6)/(SQRT((2*Refererenssiarvoja!$B$15)/(Päälaskenta!$F$31*Päälaskenta!$G$31*Päälaskenta!$F$28))+SQRT(Refererenssiarvoja!$B$15)/Refererenssiarvoja!$B$17*LN(Kaksitasouoma_matriisi!L1444/Päälaskenta!$F$28))</f>
        <v>1.9710253245903699</v>
      </c>
      <c r="AR1444" s="8">
        <f>Refererenssiarvoja!$B$16*Kaksitasouoma_matriisi!O1444^(1/6)/(SQRT((2*Refererenssiarvoja!$B$15)/(Päälaskenta!$F$31*Päälaskenta!$G$31*L1444)))</f>
        <v>0.38472888011827999</v>
      </c>
    </row>
    <row r="1445" spans="1:44" x14ac:dyDescent="0.2">
      <c r="A1445" s="8">
        <v>1443</v>
      </c>
      <c r="B1445" s="8">
        <f>IF(Päälaskenta!C$7,Päälaskenta!E$7,Päälaskenta!G$5)</f>
        <v>2.5</v>
      </c>
      <c r="C1445" s="56">
        <v>0.55700000000000005</v>
      </c>
      <c r="D1445" s="93">
        <f t="shared" si="353"/>
        <v>4.4882999999999997</v>
      </c>
      <c r="E1445" s="8">
        <f>IF(Päälaskenta!$C$26,Kaksitasouoma_matriisi!AP1445,Kaksitasouoma_matriisi!AC1445)</f>
        <v>0.104252969259108</v>
      </c>
      <c r="F1445" s="56">
        <f>IF(D1445&lt;Päälaskenta!H$24,(SQRT(POWER(Päälaskenta!C$24/(2*Päälaskenta!E$24),2)+(D1445/Päälaskenta!E$24))-Päälaskenta!C$24/(2*Päälaskenta!E$24)),IF(D1445=Päälaskenta!H$24,Päälaskenta!D$24,Päälaskenta!D$24+(SQRT(POWER((Päälaskenta!C$20+Päälaskenta!G$24)/(2*Päälaskenta!E$20),2)+((D1445-Päälaskenta!H$24)/Päälaskenta!E$20))-(Päälaskenta!C$20+Päälaskenta!G$24)/(2*Päälaskenta!E$20))))</f>
        <v>1.111</v>
      </c>
      <c r="G1445" s="57">
        <f>IF(F1445&gt;Päälaskenta!D$24,(2*SQRT((POWER(Päälaskenta!D$24,2))+POWER(Päälaskenta!E$24*Päälaskenta!D$24,2))+Päälaskenta!C$24)+(2*SQRT((POWER((F1445-Päälaskenta!D$24),2))+POWER(Päälaskenta!E$20*(F1445-Päälaskenta!D$24),2))+Päälaskenta!C$20),(2*SQRT((POWER(F1445,2))+POWER(Päälaskenta!E$24*F1445,2))+Päälaskenta!C$24))</f>
        <v>9.4600000000000009</v>
      </c>
      <c r="H1445" s="57">
        <f t="shared" si="354"/>
        <v>0.47</v>
      </c>
      <c r="I1445" s="62">
        <f t="shared" si="355"/>
        <v>9.2280000000000001E-3</v>
      </c>
      <c r="J1445" s="8">
        <f>IF(F1445&lt;Päälaskenta!$D$24,0,Kaksitasouoma_matriisi!F1445-Päälaskenta!$D$24)</f>
        <v>0.41099999999999998</v>
      </c>
      <c r="L1445" s="8">
        <f>IF(F1445&gt;Päälaskenta!D$24,F1445-Päälaskenta!D$24,0)</f>
        <v>0.41099999999999998</v>
      </c>
      <c r="M1445" s="8">
        <f>IF(F1445&gt;Päälaskenta!D$24,(Päälaskenta!C$20+(Päälaskenta!E$20*(Kaksitasouoma_matriisi!F1445-Päälaskenta!D$24)))*(Kaksitasouoma_matriisi!F1445-Päälaskenta!D$24),0)</f>
        <v>2.3083814999999999</v>
      </c>
      <c r="N1445" s="8">
        <f>IF(F1445&gt;Päälaskenta!D$24,(2*SQRT((POWER((F1445-Päälaskenta!D$24),2))+POWER(Päälaskenta!E$20*(F1445-Päälaskenta!D$24),2))+Päälaskenta!C$20),0)</f>
        <v>6.4818815742157003</v>
      </c>
      <c r="O1445" s="8">
        <f t="shared" si="361"/>
        <v>0.35612830527211697</v>
      </c>
      <c r="P1445" s="8">
        <f>IF(Päälaskenta!$C$29,IF(L1445&gt;Päälaskenta!$F$28,Kaksitasouoma_matriisi!AQ1445,Kaksitasouoma_matriisi!AR1445),Päälaskenta!$F$20)</f>
        <v>0.12</v>
      </c>
      <c r="Q1445" s="8">
        <f t="shared" si="362"/>
        <v>9.6648993217420802</v>
      </c>
      <c r="R1445" s="8">
        <f t="shared" si="356"/>
        <v>0.69271952724748298</v>
      </c>
      <c r="S1445" s="8">
        <f t="shared" si="363"/>
        <v>0.30008884027509403</v>
      </c>
      <c r="U1445" s="93">
        <f>IF(F1445&gt;Päälaskenta!D$24,Päälaskenta!H$24+L1445*Päälaskenta!G$24,F1445*Päälaskenta!C$24 + F1445*F1445*Päälaskenta!E$24)</f>
        <v>2.1764000000000001</v>
      </c>
      <c r="V1445" s="8">
        <f>IF(F1445&gt;Päälaskenta!D$24,2*SQRT(POWER(Päälaskenta!D$24,2)+POWER(Päälaskenta!E$24*Päälaskenta!D$24,2))+Päälaskenta!C$24,(2*SQRT((POWER(F1445,2))+POWER(Päälaskenta!E$24*F1445,2))+Päälaskenta!C$24))</f>
        <v>2.9798989873223301</v>
      </c>
      <c r="W1445" s="8">
        <f t="shared" si="364"/>
        <v>0.73036032740011203</v>
      </c>
      <c r="X1445" s="8">
        <f>Päälaskenta!F$24</f>
        <v>7.0000000000000007E-2</v>
      </c>
      <c r="Y1445" s="8">
        <f t="shared" si="365"/>
        <v>25.215376683127801</v>
      </c>
      <c r="Z1445" s="8">
        <f t="shared" si="357"/>
        <v>1.80728047275252</v>
      </c>
      <c r="AA1445" s="8">
        <f t="shared" si="366"/>
        <v>0.83039904096329697</v>
      </c>
      <c r="AC1445" s="8">
        <f t="shared" si="358"/>
        <v>0.104252969259108</v>
      </c>
      <c r="AE1445" s="8">
        <v>1443</v>
      </c>
      <c r="AF1445" s="8">
        <f t="shared" si="368"/>
        <v>34.880276004869899</v>
      </c>
      <c r="AG1445" s="8">
        <f t="shared" si="359"/>
        <v>5.1371256898474398E-3</v>
      </c>
      <c r="AJ1445" s="132">
        <f>IF(Päälaskenta!$F$28&lt;Kaksitasouoma_matriisi!L1445,Päälaskenta!$C$20*Päälaskenta!$F$28,Päälaskenta!$C$20*Kaksitasouoma_matriisi!L1445)</f>
        <v>2.0550000000000002</v>
      </c>
      <c r="AK1445" s="134">
        <f>SQRT(Päälaskenta!$D$20^2+(Päälaskenta!$D$20/(1/Päälaskenta!$E$20))^2)</f>
        <v>1.8029999999999999</v>
      </c>
      <c r="AL1445" s="134">
        <f>IF(Päälaskenta!$F$28&lt;Kaksitasouoma_matriisi!L1445,AK1445*Päälaskenta!$F$28*COS(ATAN(1/Päälaskenta!$E$20)),AK1445*Kaksitasouoma_matriisi!L1445*COS(ATAN(1/Päälaskenta!$E$20)))</f>
        <v>0.61699999999999999</v>
      </c>
      <c r="AM1445" s="134"/>
      <c r="AN1445" s="134">
        <f t="shared" si="367"/>
        <v>2.6720000000000002</v>
      </c>
      <c r="AO1445" s="8">
        <f t="shared" si="360"/>
        <v>0.59532562440122105</v>
      </c>
      <c r="AP1445" s="134">
        <f>Refererenssiarvoja!$B$16*H1445^(1/6)/(Refererenssiarvoja!$B$15^0.5)*(Päälaskenta!$G$28/2)^0.5*(1-AO1445)^(-1.5)</f>
        <v>0.17299999999999999</v>
      </c>
      <c r="AQ1445" s="8">
        <f>Refererenssiarvoja!$B$16*Kaksitasouoma_matriisi!O1445^(1/6)/(SQRT((2*Refererenssiarvoja!$B$15)/(Päälaskenta!$F$31*Päälaskenta!$G$31*Päälaskenta!$F$28))+SQRT(Refererenssiarvoja!$B$15)/Refererenssiarvoja!$B$17*LN(Kaksitasouoma_matriisi!L1445/Päälaskenta!$F$28))</f>
        <v>1.8874149031990499</v>
      </c>
      <c r="AR1445" s="8">
        <f>Refererenssiarvoja!$B$16*Kaksitasouoma_matriisi!O1445^(1/6)/(SQRT((2*Refererenssiarvoja!$B$15)/(Päälaskenta!$F$31*Päälaskenta!$G$31*L1445)))</f>
        <v>0.38533562148970002</v>
      </c>
    </row>
    <row r="1446" spans="1:44" x14ac:dyDescent="0.2">
      <c r="A1446" s="8">
        <v>1444</v>
      </c>
      <c r="B1446" s="8">
        <f>IF(Päälaskenta!C$7,Päälaskenta!E$7,Päälaskenta!G$5)</f>
        <v>2.5</v>
      </c>
      <c r="C1446" s="56">
        <v>0.55600000000000005</v>
      </c>
      <c r="D1446" s="93">
        <f t="shared" si="353"/>
        <v>4.4964000000000004</v>
      </c>
      <c r="E1446" s="8">
        <f>IF(Päälaskenta!$C$26,Kaksitasouoma_matriisi!AP1446,Kaksitasouoma_matriisi!AC1446)</f>
        <v>0.104258967612064</v>
      </c>
      <c r="F1446" s="56">
        <f>IF(D1446&lt;Päälaskenta!H$24,(SQRT(POWER(Päälaskenta!C$24/(2*Päälaskenta!E$24),2)+(D1446/Päälaskenta!E$24))-Päälaskenta!C$24/(2*Päälaskenta!E$24)),IF(D1446=Päälaskenta!H$24,Päälaskenta!D$24,Päälaskenta!D$24+(SQRT(POWER((Päälaskenta!C$20+Päälaskenta!G$24)/(2*Päälaskenta!E$20),2)+((D1446-Päälaskenta!H$24)/Päälaskenta!E$20))-(Päälaskenta!C$20+Päälaskenta!G$24)/(2*Päälaskenta!E$20))))</f>
        <v>1.1120000000000001</v>
      </c>
      <c r="G1446" s="57">
        <f>IF(F1446&gt;Päälaskenta!D$24,(2*SQRT((POWER(Päälaskenta!D$24,2))+POWER(Päälaskenta!E$24*Päälaskenta!D$24,2))+Päälaskenta!C$24)+(2*SQRT((POWER((F1446-Päälaskenta!D$24),2))+POWER(Päälaskenta!E$20*(F1446-Päälaskenta!D$24),2))+Päälaskenta!C$20),(2*SQRT((POWER(F1446,2))+POWER(Päälaskenta!E$24*F1446,2))+Päälaskenta!C$24))</f>
        <v>9.4700000000000006</v>
      </c>
      <c r="H1446" s="57">
        <f t="shared" si="354"/>
        <v>0.47</v>
      </c>
      <c r="I1446" s="62">
        <f t="shared" si="355"/>
        <v>9.1959999999999993E-3</v>
      </c>
      <c r="J1446" s="8">
        <f>IF(F1446&lt;Päälaskenta!$D$24,0,Kaksitasouoma_matriisi!F1446-Päälaskenta!$D$24)</f>
        <v>0.41199999999999998</v>
      </c>
      <c r="L1446" s="8">
        <f>IF(F1446&gt;Päälaskenta!D$24,F1446-Päälaskenta!D$24,0)</f>
        <v>0.41199999999999998</v>
      </c>
      <c r="M1446" s="8">
        <f>IF(F1446&gt;Päälaskenta!D$24,(Päälaskenta!C$20+(Päälaskenta!E$20*(Kaksitasouoma_matriisi!F1446-Päälaskenta!D$24)))*(Kaksitasouoma_matriisi!F1446-Päälaskenta!D$24),0)</f>
        <v>2.314616</v>
      </c>
      <c r="N1446" s="8">
        <f>IF(F1446&gt;Päälaskenta!D$24,(2*SQRT((POWER((F1446-Päälaskenta!D$24),2))+POWER(Päälaskenta!E$20*(F1446-Päälaskenta!D$24),2))+Päälaskenta!C$20),0)</f>
        <v>6.4854871254911597</v>
      </c>
      <c r="O1446" s="8">
        <f t="shared" si="361"/>
        <v>0.35689161896604799</v>
      </c>
      <c r="P1446" s="8">
        <f>IF(Päälaskenta!$C$29,IF(L1446&gt;Päälaskenta!$F$28,Kaksitasouoma_matriisi!AQ1446,Kaksitasouoma_matriisi!AR1446),Päälaskenta!$F$20)</f>
        <v>0.12</v>
      </c>
      <c r="Q1446" s="8">
        <f t="shared" si="362"/>
        <v>9.7048450209128099</v>
      </c>
      <c r="R1446" s="8">
        <f t="shared" si="356"/>
        <v>0.69386571850621004</v>
      </c>
      <c r="S1446" s="8">
        <f t="shared" si="363"/>
        <v>0.299775737533228</v>
      </c>
      <c r="U1446" s="93">
        <f>IF(F1446&gt;Päälaskenta!D$24,Päälaskenta!H$24+L1446*Päälaskenta!G$24,F1446*Päälaskenta!C$24 + F1446*F1446*Päälaskenta!E$24)</f>
        <v>2.1787999999999998</v>
      </c>
      <c r="V1446" s="8">
        <f>IF(F1446&gt;Päälaskenta!D$24,2*SQRT(POWER(Päälaskenta!D$24,2)+POWER(Päälaskenta!E$24*Päälaskenta!D$24,2))+Päälaskenta!C$24,(2*SQRT((POWER(F1446,2))+POWER(Päälaskenta!E$24*F1446,2))+Päälaskenta!C$24))</f>
        <v>2.9798989873223301</v>
      </c>
      <c r="W1446" s="8">
        <f t="shared" si="364"/>
        <v>0.73116572382804801</v>
      </c>
      <c r="X1446" s="8">
        <f>Päälaskenta!F$24</f>
        <v>7.0000000000000007E-2</v>
      </c>
      <c r="Y1446" s="8">
        <f t="shared" si="365"/>
        <v>25.261736992267998</v>
      </c>
      <c r="Z1446" s="8">
        <f t="shared" si="357"/>
        <v>1.80613428149379</v>
      </c>
      <c r="AA1446" s="8">
        <f t="shared" si="366"/>
        <v>0.82895827129327604</v>
      </c>
      <c r="AC1446" s="8">
        <f t="shared" si="358"/>
        <v>0.104258967612064</v>
      </c>
      <c r="AE1446" s="8">
        <v>1444</v>
      </c>
      <c r="AF1446" s="8">
        <f t="shared" si="368"/>
        <v>34.966582013180798</v>
      </c>
      <c r="AG1446" s="8">
        <f t="shared" si="359"/>
        <v>5.1117976411208001E-3</v>
      </c>
      <c r="AJ1446" s="132">
        <f>IF(Päälaskenta!$F$28&lt;Kaksitasouoma_matriisi!L1446,Päälaskenta!$C$20*Päälaskenta!$F$28,Päälaskenta!$C$20*Kaksitasouoma_matriisi!L1446)</f>
        <v>2.06</v>
      </c>
      <c r="AK1446" s="134">
        <f>SQRT(Päälaskenta!$D$20^2+(Päälaskenta!$D$20/(1/Päälaskenta!$E$20))^2)</f>
        <v>1.8029999999999999</v>
      </c>
      <c r="AL1446" s="134">
        <f>IF(Päälaskenta!$F$28&lt;Kaksitasouoma_matriisi!L1446,AK1446*Päälaskenta!$F$28*COS(ATAN(1/Päälaskenta!$E$20)),AK1446*Kaksitasouoma_matriisi!L1446*COS(ATAN(1/Päälaskenta!$E$20)))</f>
        <v>0.61799999999999999</v>
      </c>
      <c r="AM1446" s="134"/>
      <c r="AN1446" s="134">
        <f t="shared" si="367"/>
        <v>2.6779999999999999</v>
      </c>
      <c r="AO1446" s="8">
        <f t="shared" si="360"/>
        <v>0.59558758117605204</v>
      </c>
      <c r="AP1446" s="134">
        <f>Refererenssiarvoja!$B$16*H1446^(1/6)/(Refererenssiarvoja!$B$15^0.5)*(Päälaskenta!$G$28/2)^0.5*(1-AO1446)^(-1.5)</f>
        <v>0.17299999999999999</v>
      </c>
      <c r="AQ1446" s="8">
        <f>Refererenssiarvoja!$B$16*Kaksitasouoma_matriisi!O1446^(1/6)/(SQRT((2*Refererenssiarvoja!$B$15)/(Päälaskenta!$F$31*Päälaskenta!$G$31*Päälaskenta!$F$28))+SQRT(Refererenssiarvoja!$B$15)/Refererenssiarvoja!$B$17*LN(Kaksitasouoma_matriisi!L1446/Päälaskenta!$F$28))</f>
        <v>1.8108409685664999</v>
      </c>
      <c r="AR1446" s="8">
        <f>Refererenssiarvoja!$B$16*Kaksitasouoma_matriisi!O1446^(1/6)/(SQRT((2*Refererenssiarvoja!$B$15)/(Päälaskenta!$F$31*Päälaskenta!$G$31*L1446)))</f>
        <v>0.385941811872336</v>
      </c>
    </row>
    <row r="1447" spans="1:44" x14ac:dyDescent="0.2">
      <c r="A1447" s="8">
        <v>1445</v>
      </c>
      <c r="B1447" s="8">
        <f>IF(Päälaskenta!C$7,Päälaskenta!E$7,Päälaskenta!G$5)</f>
        <v>2.5</v>
      </c>
      <c r="C1447" s="56">
        <v>0.55500000000000005</v>
      </c>
      <c r="D1447" s="93">
        <f t="shared" si="353"/>
        <v>4.5045000000000002</v>
      </c>
      <c r="E1447" s="8">
        <f>IF(Päälaskenta!$C$26,Kaksitasouoma_matriisi!AP1447,Kaksitasouoma_matriisi!AC1447)</f>
        <v>0.10426496139697999</v>
      </c>
      <c r="F1447" s="56">
        <f>IF(D1447&lt;Päälaskenta!H$24,(SQRT(POWER(Päälaskenta!C$24/(2*Päälaskenta!E$24),2)+(D1447/Päälaskenta!E$24))-Päälaskenta!C$24/(2*Päälaskenta!E$24)),IF(D1447=Päälaskenta!H$24,Päälaskenta!D$24,Päälaskenta!D$24+(SQRT(POWER((Päälaskenta!C$20+Päälaskenta!G$24)/(2*Päälaskenta!E$20),2)+((D1447-Päälaskenta!H$24)/Päälaskenta!E$20))-(Päälaskenta!C$20+Päälaskenta!G$24)/(2*Päälaskenta!E$20))))</f>
        <v>1.113</v>
      </c>
      <c r="G1447" s="57">
        <f>IF(F1447&gt;Päälaskenta!D$24,(2*SQRT((POWER(Päälaskenta!D$24,2))+POWER(Päälaskenta!E$24*Päälaskenta!D$24,2))+Päälaskenta!C$24)+(2*SQRT((POWER((F1447-Päälaskenta!D$24),2))+POWER(Päälaskenta!E$20*(F1447-Päälaskenta!D$24),2))+Päälaskenta!C$20),(2*SQRT((POWER(F1447,2))+POWER(Päälaskenta!E$24*F1447,2))+Päälaskenta!C$24))</f>
        <v>9.4700000000000006</v>
      </c>
      <c r="H1447" s="57">
        <f t="shared" si="354"/>
        <v>0.48</v>
      </c>
      <c r="I1447" s="62">
        <f t="shared" si="355"/>
        <v>8.9099999999999995E-3</v>
      </c>
      <c r="J1447" s="8">
        <f>IF(F1447&lt;Päälaskenta!$D$24,0,Kaksitasouoma_matriisi!F1447-Päälaskenta!$D$24)</f>
        <v>0.41299999999999998</v>
      </c>
      <c r="L1447" s="8">
        <f>IF(F1447&gt;Päälaskenta!D$24,F1447-Päälaskenta!D$24,0)</f>
        <v>0.41299999999999998</v>
      </c>
      <c r="M1447" s="8">
        <f>IF(F1447&gt;Päälaskenta!D$24,(Päälaskenta!C$20+(Päälaskenta!E$20*(Kaksitasouoma_matriisi!F1447-Päälaskenta!D$24)))*(Kaksitasouoma_matriisi!F1447-Päälaskenta!D$24),0)</f>
        <v>2.3208535000000001</v>
      </c>
      <c r="N1447" s="8">
        <f>IF(F1447&gt;Päälaskenta!D$24,(2*SQRT((POWER((F1447-Päälaskenta!D$24),2))+POWER(Päälaskenta!E$20*(F1447-Päälaskenta!D$24),2))+Päälaskenta!C$20),0)</f>
        <v>6.4890926767666297</v>
      </c>
      <c r="O1447" s="8">
        <f t="shared" si="361"/>
        <v>0.35765454673031899</v>
      </c>
      <c r="P1447" s="8">
        <f>IF(Päälaskenta!$C$29,IF(L1447&gt;Päälaskenta!$F$28,Kaksitasouoma_matriisi!AQ1447,Kaksitasouoma_matriisi!AR1447),Päälaskenta!$F$20)</f>
        <v>0.12</v>
      </c>
      <c r="Q1447" s="8">
        <f t="shared" si="362"/>
        <v>9.74486098582266</v>
      </c>
      <c r="R1447" s="8">
        <f t="shared" si="356"/>
        <v>0.69500920849209302</v>
      </c>
      <c r="S1447" s="8">
        <f t="shared" si="363"/>
        <v>0.29946276595747801</v>
      </c>
      <c r="U1447" s="93">
        <f>IF(F1447&gt;Päälaskenta!D$24,Päälaskenta!H$24+L1447*Päälaskenta!G$24,F1447*Päälaskenta!C$24 + F1447*F1447*Päälaskenta!E$24)</f>
        <v>2.1812</v>
      </c>
      <c r="V1447" s="8">
        <f>IF(F1447&gt;Päälaskenta!D$24,2*SQRT(POWER(Päälaskenta!D$24,2)+POWER(Päälaskenta!E$24*Päälaskenta!D$24,2))+Päälaskenta!C$24,(2*SQRT((POWER(F1447,2))+POWER(Päälaskenta!E$24*F1447,2))+Päälaskenta!C$24))</f>
        <v>2.9798989873223301</v>
      </c>
      <c r="W1447" s="8">
        <f t="shared" si="364"/>
        <v>0.73197112025598499</v>
      </c>
      <c r="X1447" s="8">
        <f>Päälaskenta!F$24</f>
        <v>7.0000000000000007E-2</v>
      </c>
      <c r="Y1447" s="8">
        <f t="shared" si="365"/>
        <v>25.308131358571298</v>
      </c>
      <c r="Z1447" s="8">
        <f t="shared" si="357"/>
        <v>1.80499079150791</v>
      </c>
      <c r="AA1447" s="8">
        <f t="shared" si="366"/>
        <v>0.82752191064914304</v>
      </c>
      <c r="AC1447" s="8">
        <f t="shared" si="358"/>
        <v>0.10426496139697999</v>
      </c>
      <c r="AE1447" s="8">
        <v>1445</v>
      </c>
      <c r="AF1447" s="8">
        <f t="shared" si="368"/>
        <v>35.052992344393999</v>
      </c>
      <c r="AG1447" s="8">
        <f t="shared" si="359"/>
        <v>5.0866261702753003E-3</v>
      </c>
      <c r="AJ1447" s="132">
        <f>IF(Päälaskenta!$F$28&lt;Kaksitasouoma_matriisi!L1447,Päälaskenta!$C$20*Päälaskenta!$F$28,Päälaskenta!$C$20*Kaksitasouoma_matriisi!L1447)</f>
        <v>2.0649999999999999</v>
      </c>
      <c r="AK1447" s="134">
        <f>SQRT(Päälaskenta!$D$20^2+(Päälaskenta!$D$20/(1/Päälaskenta!$E$20))^2)</f>
        <v>1.8029999999999999</v>
      </c>
      <c r="AL1447" s="134">
        <f>IF(Päälaskenta!$F$28&lt;Kaksitasouoma_matriisi!L1447,AK1447*Päälaskenta!$F$28*COS(ATAN(1/Päälaskenta!$E$20)),AK1447*Kaksitasouoma_matriisi!L1447*COS(ATAN(1/Päälaskenta!$E$20)))</f>
        <v>0.62</v>
      </c>
      <c r="AM1447" s="134"/>
      <c r="AN1447" s="134">
        <f t="shared" si="367"/>
        <v>2.6850000000000001</v>
      </c>
      <c r="AO1447" s="8">
        <f t="shared" si="360"/>
        <v>0.59607059607059598</v>
      </c>
      <c r="AP1447" s="134">
        <f>Refererenssiarvoja!$B$16*H1447^(1/6)/(Refererenssiarvoja!$B$15^0.5)*(Päälaskenta!$G$28/2)^0.5*(1-AO1447)^(-1.5)</f>
        <v>0.17399999999999999</v>
      </c>
      <c r="AQ1447" s="8">
        <f>Refererenssiarvoja!$B$16*Kaksitasouoma_matriisi!O1447^(1/6)/(SQRT((2*Refererenssiarvoja!$B$15)/(Päälaskenta!$F$31*Päälaskenta!$G$31*Päälaskenta!$F$28))+SQRT(Refererenssiarvoja!$B$15)/Refererenssiarvoja!$B$17*LN(Kaksitasouoma_matriisi!L1447/Päälaskenta!$F$28))</f>
        <v>1.7404509342316401</v>
      </c>
      <c r="AR1447" s="8">
        <f>Refererenssiarvoja!$B$16*Kaksitasouoma_matriisi!O1447^(1/6)/(SQRT((2*Refererenssiarvoja!$B$15)/(Päälaskenta!$F$31*Päälaskenta!$G$31*L1447)))</f>
        <v>0.38654745303593402</v>
      </c>
    </row>
    <row r="1448" spans="1:44" x14ac:dyDescent="0.2">
      <c r="A1448" s="8">
        <v>1446</v>
      </c>
      <c r="B1448" s="8">
        <f>IF(Päälaskenta!C$7,Päälaskenta!E$7,Päälaskenta!G$5)</f>
        <v>2.5</v>
      </c>
      <c r="C1448" s="56">
        <v>0.55400000000000005</v>
      </c>
      <c r="D1448" s="93">
        <f t="shared" si="353"/>
        <v>4.5125999999999999</v>
      </c>
      <c r="E1448" s="8">
        <f>IF(Päälaskenta!$C$26,Kaksitasouoma_matriisi!AP1448,Kaksitasouoma_matriisi!AC1448)</f>
        <v>0.104270950619071</v>
      </c>
      <c r="F1448" s="56">
        <f>IF(D1448&lt;Päälaskenta!H$24,(SQRT(POWER(Päälaskenta!C$24/(2*Päälaskenta!E$24),2)+(D1448/Päälaskenta!E$24))-Päälaskenta!C$24/(2*Päälaskenta!E$24)),IF(D1448=Päälaskenta!H$24,Päälaskenta!D$24,Päälaskenta!D$24+(SQRT(POWER((Päälaskenta!C$20+Päälaskenta!G$24)/(2*Päälaskenta!E$20),2)+((D1448-Päälaskenta!H$24)/Päälaskenta!E$20))-(Päälaskenta!C$20+Päälaskenta!G$24)/(2*Päälaskenta!E$20))))</f>
        <v>1.1140000000000001</v>
      </c>
      <c r="G1448" s="57">
        <f>IF(F1448&gt;Päälaskenta!D$24,(2*SQRT((POWER(Päälaskenta!D$24,2))+POWER(Päälaskenta!E$24*Päälaskenta!D$24,2))+Päälaskenta!C$24)+(2*SQRT((POWER((F1448-Päälaskenta!D$24),2))+POWER(Päälaskenta!E$20*(F1448-Päälaskenta!D$24),2))+Päälaskenta!C$20),(2*SQRT((POWER(F1448,2))+POWER(Päälaskenta!E$24*F1448,2))+Päälaskenta!C$24))</f>
        <v>9.4700000000000006</v>
      </c>
      <c r="H1448" s="57">
        <f t="shared" si="354"/>
        <v>0.48</v>
      </c>
      <c r="I1448" s="62">
        <f t="shared" si="355"/>
        <v>8.8789999999999997E-3</v>
      </c>
      <c r="J1448" s="8">
        <f>IF(F1448&lt;Päälaskenta!$D$24,0,Kaksitasouoma_matriisi!F1448-Päälaskenta!$D$24)</f>
        <v>0.41399999999999998</v>
      </c>
      <c r="L1448" s="8">
        <f>IF(F1448&gt;Päälaskenta!D$24,F1448-Päälaskenta!D$24,0)</f>
        <v>0.41399999999999998</v>
      </c>
      <c r="M1448" s="8">
        <f>IF(F1448&gt;Päälaskenta!D$24,(Päälaskenta!C$20+(Päälaskenta!E$20*(Kaksitasouoma_matriisi!F1448-Päälaskenta!D$24)))*(Kaksitasouoma_matriisi!F1448-Päälaskenta!D$24),0)</f>
        <v>2.3270940000000002</v>
      </c>
      <c r="N1448" s="8">
        <f>IF(F1448&gt;Päälaskenta!D$24,(2*SQRT((POWER((F1448-Päälaskenta!D$24),2))+POWER(Päälaskenta!E$20*(F1448-Päälaskenta!D$24),2))+Päälaskenta!C$20),0)</f>
        <v>6.49269822804209</v>
      </c>
      <c r="O1448" s="8">
        <f t="shared" si="361"/>
        <v>0.35841708920787901</v>
      </c>
      <c r="P1448" s="8">
        <f>IF(Päälaskenta!$C$29,IF(L1448&gt;Päälaskenta!$F$28,Kaksitasouoma_matriisi!AQ1448,Kaksitasouoma_matriisi!AR1448),Päälaskenta!$F$20)</f>
        <v>0.12</v>
      </c>
      <c r="Q1448" s="8">
        <f t="shared" si="362"/>
        <v>9.7849471888423398</v>
      </c>
      <c r="R1448" s="8">
        <f t="shared" si="356"/>
        <v>0.69615000577773001</v>
      </c>
      <c r="S1448" s="8">
        <f t="shared" si="363"/>
        <v>0.29914992938735202</v>
      </c>
      <c r="U1448" s="93">
        <f>IF(F1448&gt;Päälaskenta!D$24,Päälaskenta!H$24+L1448*Päälaskenta!G$24,F1448*Päälaskenta!C$24 + F1448*F1448*Päälaskenta!E$24)</f>
        <v>2.1836000000000002</v>
      </c>
      <c r="V1448" s="8">
        <f>IF(F1448&gt;Päälaskenta!D$24,2*SQRT(POWER(Päälaskenta!D$24,2)+POWER(Päälaskenta!E$24*Päälaskenta!D$24,2))+Päälaskenta!C$24,(2*SQRT((POWER(F1448,2))+POWER(Päälaskenta!E$24*F1448,2))+Päälaskenta!C$24))</f>
        <v>2.9798989873223301</v>
      </c>
      <c r="W1448" s="8">
        <f t="shared" si="364"/>
        <v>0.73277651668392096</v>
      </c>
      <c r="X1448" s="8">
        <f>Päälaskenta!F$24</f>
        <v>7.0000000000000007E-2</v>
      </c>
      <c r="Y1448" s="8">
        <f t="shared" si="365"/>
        <v>25.354559769542</v>
      </c>
      <c r="Z1448" s="8">
        <f t="shared" si="357"/>
        <v>1.8038499942222701</v>
      </c>
      <c r="AA1448" s="8">
        <f t="shared" si="366"/>
        <v>0.82608994056707696</v>
      </c>
      <c r="AC1448" s="8">
        <f t="shared" si="358"/>
        <v>0.104270950619071</v>
      </c>
      <c r="AE1448" s="8">
        <v>1446</v>
      </c>
      <c r="AF1448" s="8">
        <f t="shared" si="368"/>
        <v>35.139506958384302</v>
      </c>
      <c r="AG1448" s="8">
        <f t="shared" si="359"/>
        <v>5.06161012381368E-3</v>
      </c>
      <c r="AJ1448" s="132">
        <f>IF(Päälaskenta!$F$28&lt;Kaksitasouoma_matriisi!L1448,Päälaskenta!$C$20*Päälaskenta!$F$28,Päälaskenta!$C$20*Kaksitasouoma_matriisi!L1448)</f>
        <v>2.0699999999999998</v>
      </c>
      <c r="AK1448" s="134">
        <f>SQRT(Päälaskenta!$D$20^2+(Päälaskenta!$D$20/(1/Päälaskenta!$E$20))^2)</f>
        <v>1.8029999999999999</v>
      </c>
      <c r="AL1448" s="134">
        <f>IF(Päälaskenta!$F$28&lt;Kaksitasouoma_matriisi!L1448,AK1448*Päälaskenta!$F$28*COS(ATAN(1/Päälaskenta!$E$20)),AK1448*Kaksitasouoma_matriisi!L1448*COS(ATAN(1/Päälaskenta!$E$20)))</f>
        <v>0.621</v>
      </c>
      <c r="AM1448" s="134"/>
      <c r="AN1448" s="134">
        <f t="shared" si="367"/>
        <v>2.6909999999999998</v>
      </c>
      <c r="AO1448" s="8">
        <f t="shared" si="360"/>
        <v>0.596330275229358</v>
      </c>
      <c r="AP1448" s="134">
        <f>Refererenssiarvoja!$B$16*H1448^(1/6)/(Refererenssiarvoja!$B$15^0.5)*(Päälaskenta!$G$28/2)^0.5*(1-AO1448)^(-1.5)</f>
        <v>0.17399999999999999</v>
      </c>
      <c r="AQ1448" s="8">
        <f>Refererenssiarvoja!$B$16*Kaksitasouoma_matriisi!O1448^(1/6)/(SQRT((2*Refererenssiarvoja!$B$15)/(Päälaskenta!$F$31*Päälaskenta!$G$31*Päälaskenta!$F$28))+SQRT(Refererenssiarvoja!$B$15)/Refererenssiarvoja!$B$17*LN(Kaksitasouoma_matriisi!L1448/Päälaskenta!$F$28))</f>
        <v>1.67552460725368</v>
      </c>
      <c r="AR1448" s="8">
        <f>Refererenssiarvoja!$B$16*Kaksitasouoma_matriisi!O1448^(1/6)/(SQRT((2*Refererenssiarvoja!$B$15)/(Päälaskenta!$F$31*Päälaskenta!$G$31*L1448)))</f>
        <v>0.38715254674043698</v>
      </c>
    </row>
    <row r="1449" spans="1:44" x14ac:dyDescent="0.2">
      <c r="A1449" s="8">
        <v>1447</v>
      </c>
      <c r="B1449" s="8">
        <f>IF(Päälaskenta!C$7,Päälaskenta!E$7,Päälaskenta!G$5)</f>
        <v>2.5</v>
      </c>
      <c r="C1449" s="56">
        <v>0.55300000000000005</v>
      </c>
      <c r="D1449" s="93">
        <f t="shared" si="353"/>
        <v>4.5208000000000004</v>
      </c>
      <c r="E1449" s="8">
        <f>IF(Päälaskenta!$C$26,Kaksitasouoma_matriisi!AP1449,Kaksitasouoma_matriisi!AC1449)</f>
        <v>0.10427693528354599</v>
      </c>
      <c r="F1449" s="56">
        <f>IF(D1449&lt;Päälaskenta!H$24,(SQRT(POWER(Päälaskenta!C$24/(2*Päälaskenta!E$24),2)+(D1449/Päälaskenta!E$24))-Päälaskenta!C$24/(2*Päälaskenta!E$24)),IF(D1449=Päälaskenta!H$24,Päälaskenta!D$24,Päälaskenta!D$24+(SQRT(POWER((Päälaskenta!C$20+Päälaskenta!G$24)/(2*Päälaskenta!E$20),2)+((D1449-Päälaskenta!H$24)/Päälaskenta!E$20))-(Päälaskenta!C$20+Päälaskenta!G$24)/(2*Päälaskenta!E$20))))</f>
        <v>1.115</v>
      </c>
      <c r="G1449" s="57">
        <f>IF(F1449&gt;Päälaskenta!D$24,(2*SQRT((POWER(Päälaskenta!D$24,2))+POWER(Päälaskenta!E$24*Päälaskenta!D$24,2))+Päälaskenta!C$24)+(2*SQRT((POWER((F1449-Päälaskenta!D$24),2))+POWER(Päälaskenta!E$20*(F1449-Päälaskenta!D$24),2))+Päälaskenta!C$20),(2*SQRT((POWER(F1449,2))+POWER(Päälaskenta!E$24*F1449,2))+Päälaskenta!C$24))</f>
        <v>9.48</v>
      </c>
      <c r="H1449" s="57">
        <f t="shared" si="354"/>
        <v>0.48</v>
      </c>
      <c r="I1449" s="62">
        <f t="shared" si="355"/>
        <v>8.848E-3</v>
      </c>
      <c r="J1449" s="8">
        <f>IF(F1449&lt;Päälaskenta!$D$24,0,Kaksitasouoma_matriisi!F1449-Päälaskenta!$D$24)</f>
        <v>0.41499999999999998</v>
      </c>
      <c r="L1449" s="8">
        <f>IF(F1449&gt;Päälaskenta!D$24,F1449-Päälaskenta!D$24,0)</f>
        <v>0.41499999999999998</v>
      </c>
      <c r="M1449" s="8">
        <f>IF(F1449&gt;Päälaskenta!D$24,(Päälaskenta!C$20+(Päälaskenta!E$20*(Kaksitasouoma_matriisi!F1449-Päälaskenta!D$24)))*(Kaksitasouoma_matriisi!F1449-Päälaskenta!D$24),0)</f>
        <v>2.3333374999999998</v>
      </c>
      <c r="N1449" s="8">
        <f>IF(F1449&gt;Päälaskenta!D$24,(2*SQRT((POWER((F1449-Päälaskenta!D$24),2))+POWER(Päälaskenta!E$20*(F1449-Päälaskenta!D$24),2))+Päälaskenta!C$20),0)</f>
        <v>6.49630377931756</v>
      </c>
      <c r="O1449" s="8">
        <f t="shared" si="361"/>
        <v>0.35917924704024801</v>
      </c>
      <c r="P1449" s="8">
        <f>IF(Päälaskenta!$C$29,IF(L1449&gt;Päälaskenta!$F$28,Kaksitasouoma_matriisi!AQ1449,Kaksitasouoma_matriisi!AR1449),Päälaskenta!$F$20)</f>
        <v>0.12</v>
      </c>
      <c r="Q1449" s="8">
        <f t="shared" si="362"/>
        <v>9.8251036025080491</v>
      </c>
      <c r="R1449" s="8">
        <f t="shared" si="356"/>
        <v>0.69728811891269404</v>
      </c>
      <c r="S1449" s="8">
        <f t="shared" si="363"/>
        <v>0.298837231610384</v>
      </c>
      <c r="U1449" s="93">
        <f>IF(F1449&gt;Päälaskenta!D$24,Päälaskenta!H$24+L1449*Päälaskenta!G$24,F1449*Päälaskenta!C$24 + F1449*F1449*Päälaskenta!E$24)</f>
        <v>2.1859999999999999</v>
      </c>
      <c r="V1449" s="8">
        <f>IF(F1449&gt;Päälaskenta!D$24,2*SQRT(POWER(Päälaskenta!D$24,2)+POWER(Päälaskenta!E$24*Päälaskenta!D$24,2))+Päälaskenta!C$24,(2*SQRT((POWER(F1449,2))+POWER(Päälaskenta!E$24*F1449,2))+Päälaskenta!C$24))</f>
        <v>2.9798989873223301</v>
      </c>
      <c r="W1449" s="8">
        <f t="shared" si="364"/>
        <v>0.73358191311185705</v>
      </c>
      <c r="X1449" s="8">
        <f>Päälaskenta!F$24</f>
        <v>7.0000000000000007E-2</v>
      </c>
      <c r="Y1449" s="8">
        <f t="shared" si="365"/>
        <v>25.4010222127026</v>
      </c>
      <c r="Z1449" s="8">
        <f t="shared" si="357"/>
        <v>1.80271188108731</v>
      </c>
      <c r="AA1449" s="8">
        <f t="shared" si="366"/>
        <v>0.82466234267489003</v>
      </c>
      <c r="AC1449" s="8">
        <f t="shared" si="358"/>
        <v>0.10427693528354599</v>
      </c>
      <c r="AE1449" s="8">
        <v>1447</v>
      </c>
      <c r="AF1449" s="8">
        <f t="shared" si="368"/>
        <v>35.2261258152107</v>
      </c>
      <c r="AG1449" s="8">
        <f t="shared" si="359"/>
        <v>5.0367483579890904E-3</v>
      </c>
      <c r="AJ1449" s="132">
        <f>IF(Päälaskenta!$F$28&lt;Kaksitasouoma_matriisi!L1449,Päälaskenta!$C$20*Päälaskenta!$F$28,Päälaskenta!$C$20*Kaksitasouoma_matriisi!L1449)</f>
        <v>2.0750000000000002</v>
      </c>
      <c r="AK1449" s="134">
        <f>SQRT(Päälaskenta!$D$20^2+(Päälaskenta!$D$20/(1/Päälaskenta!$E$20))^2)</f>
        <v>1.8029999999999999</v>
      </c>
      <c r="AL1449" s="134">
        <f>IF(Päälaskenta!$F$28&lt;Kaksitasouoma_matriisi!L1449,AK1449*Päälaskenta!$F$28*COS(ATAN(1/Päälaskenta!$E$20)),AK1449*Kaksitasouoma_matriisi!L1449*COS(ATAN(1/Päälaskenta!$E$20)))</f>
        <v>0.623</v>
      </c>
      <c r="AM1449" s="134"/>
      <c r="AN1449" s="134">
        <f t="shared" si="367"/>
        <v>2.698</v>
      </c>
      <c r="AO1449" s="8">
        <f t="shared" si="360"/>
        <v>0.59679702707485405</v>
      </c>
      <c r="AP1449" s="134">
        <f>Refererenssiarvoja!$B$16*H1449^(1/6)/(Refererenssiarvoja!$B$15^0.5)*(Päälaskenta!$G$28/2)^0.5*(1-AO1449)^(-1.5)</f>
        <v>0.17399999999999999</v>
      </c>
      <c r="AQ1449" s="8">
        <f>Refererenssiarvoja!$B$16*Kaksitasouoma_matriisi!O1449^(1/6)/(SQRT((2*Refererenssiarvoja!$B$15)/(Päälaskenta!$F$31*Päälaskenta!$G$31*Päälaskenta!$F$28))+SQRT(Refererenssiarvoja!$B$15)/Refererenssiarvoja!$B$17*LN(Kaksitasouoma_matriisi!L1449/Päälaskenta!$F$28))</f>
        <v>1.6154494502249399</v>
      </c>
      <c r="AR1449" s="8">
        <f>Refererenssiarvoja!$B$16*Kaksitasouoma_matriisi!O1449^(1/6)/(SQRT((2*Refererenssiarvoja!$B$15)/(Päälaskenta!$F$31*Päälaskenta!$G$31*L1449)))</f>
        <v>0.38775709473606002</v>
      </c>
    </row>
    <row r="1450" spans="1:44" x14ac:dyDescent="0.2">
      <c r="A1450" s="8">
        <v>1448</v>
      </c>
      <c r="B1450" s="8">
        <f>IF(Päälaskenta!C$7,Päälaskenta!E$7,Päälaskenta!G$5)</f>
        <v>2.5</v>
      </c>
      <c r="C1450" s="56">
        <v>0.55200000000000005</v>
      </c>
      <c r="D1450" s="93">
        <f t="shared" si="353"/>
        <v>4.5289999999999999</v>
      </c>
      <c r="E1450" s="8">
        <f>IF(Päälaskenta!$C$26,Kaksitasouoma_matriisi!AP1450,Kaksitasouoma_matriisi!AC1450)</f>
        <v>0.104282915395606</v>
      </c>
      <c r="F1450" s="56">
        <f>IF(D1450&lt;Päälaskenta!H$24,(SQRT(POWER(Päälaskenta!C$24/(2*Päälaskenta!E$24),2)+(D1450/Päälaskenta!E$24))-Päälaskenta!C$24/(2*Päälaskenta!E$24)),IF(D1450=Päälaskenta!H$24,Päälaskenta!D$24,Päälaskenta!D$24+(SQRT(POWER((Päälaskenta!C$20+Päälaskenta!G$24)/(2*Päälaskenta!E$20),2)+((D1450-Päälaskenta!H$24)/Päälaskenta!E$20))-(Päälaskenta!C$20+Päälaskenta!G$24)/(2*Päälaskenta!E$20))))</f>
        <v>1.1160000000000001</v>
      </c>
      <c r="G1450" s="57">
        <f>IF(F1450&gt;Päälaskenta!D$24,(2*SQRT((POWER(Päälaskenta!D$24,2))+POWER(Päälaskenta!E$24*Päälaskenta!D$24,2))+Päälaskenta!C$24)+(2*SQRT((POWER((F1450-Päälaskenta!D$24),2))+POWER(Päälaskenta!E$20*(F1450-Päälaskenta!D$24),2))+Päälaskenta!C$20),(2*SQRT((POWER(F1450,2))+POWER(Päälaskenta!E$24*F1450,2))+Päälaskenta!C$24))</f>
        <v>9.48</v>
      </c>
      <c r="H1450" s="57">
        <f t="shared" si="354"/>
        <v>0.48</v>
      </c>
      <c r="I1450" s="62">
        <f t="shared" si="355"/>
        <v>8.8170000000000002E-3</v>
      </c>
      <c r="J1450" s="8">
        <f>IF(F1450&lt;Päälaskenta!$D$24,0,Kaksitasouoma_matriisi!F1450-Päälaskenta!$D$24)</f>
        <v>0.41599999999999998</v>
      </c>
      <c r="L1450" s="8">
        <f>IF(F1450&gt;Päälaskenta!D$24,F1450-Päälaskenta!D$24,0)</f>
        <v>0.41599999999999998</v>
      </c>
      <c r="M1450" s="8">
        <f>IF(F1450&gt;Päälaskenta!D$24,(Päälaskenta!C$20+(Päälaskenta!E$20*(Kaksitasouoma_matriisi!F1450-Päälaskenta!D$24)))*(Kaksitasouoma_matriisi!F1450-Päälaskenta!D$24),0)</f>
        <v>2.3395839999999999</v>
      </c>
      <c r="N1450" s="8">
        <f>IF(F1450&gt;Päälaskenta!D$24,(2*SQRT((POWER((F1450-Päälaskenta!D$24),2))+POWER(Päälaskenta!E$20*(F1450-Päälaskenta!D$24),2))+Päälaskenta!C$20),0)</f>
        <v>6.4999093305930202</v>
      </c>
      <c r="O1450" s="8">
        <f t="shared" si="361"/>
        <v>0.359941020867525</v>
      </c>
      <c r="P1450" s="8">
        <f>IF(Päälaskenta!$C$29,IF(L1450&gt;Päälaskenta!$F$28,Kaksitasouoma_matriisi!AQ1450,Kaksitasouoma_matriisi!AR1450),Päälaskenta!$F$20)</f>
        <v>0.12</v>
      </c>
      <c r="Q1450" s="8">
        <f t="shared" si="362"/>
        <v>9.8653301995206295</v>
      </c>
      <c r="R1450" s="8">
        <f t="shared" si="356"/>
        <v>0.69842355642345499</v>
      </c>
      <c r="S1450" s="8">
        <f t="shared" si="363"/>
        <v>0.29852467636274399</v>
      </c>
      <c r="U1450" s="93">
        <f>IF(F1450&gt;Päälaskenta!D$24,Päälaskenta!H$24+L1450*Päälaskenta!G$24,F1450*Päälaskenta!C$24 + F1450*F1450*Päälaskenta!E$24)</f>
        <v>2.1884000000000001</v>
      </c>
      <c r="V1450" s="8">
        <f>IF(F1450&gt;Päälaskenta!D$24,2*SQRT(POWER(Päälaskenta!D$24,2)+POWER(Päälaskenta!E$24*Päälaskenta!D$24,2))+Päälaskenta!C$24,(2*SQRT((POWER(F1450,2))+POWER(Päälaskenta!E$24*F1450,2))+Päälaskenta!C$24))</f>
        <v>2.9798989873223301</v>
      </c>
      <c r="W1450" s="8">
        <f t="shared" si="364"/>
        <v>0.73438730953979303</v>
      </c>
      <c r="X1450" s="8">
        <f>Päälaskenta!F$24</f>
        <v>7.0000000000000007E-2</v>
      </c>
      <c r="Y1450" s="8">
        <f t="shared" si="365"/>
        <v>25.447518675594001</v>
      </c>
      <c r="Z1450" s="8">
        <f t="shared" si="357"/>
        <v>1.80157644357654</v>
      </c>
      <c r="AA1450" s="8">
        <f t="shared" si="366"/>
        <v>0.823239098691528</v>
      </c>
      <c r="AC1450" s="8">
        <f t="shared" si="358"/>
        <v>0.104282915395606</v>
      </c>
      <c r="AE1450" s="8">
        <v>1448</v>
      </c>
      <c r="AF1450" s="8">
        <f t="shared" si="368"/>
        <v>35.312848875114597</v>
      </c>
      <c r="AG1450" s="8">
        <f t="shared" si="359"/>
        <v>5.0120397387136599E-3</v>
      </c>
      <c r="AJ1450" s="132">
        <f>IF(Päälaskenta!$F$28&lt;Kaksitasouoma_matriisi!L1450,Päälaskenta!$C$20*Päälaskenta!$F$28,Päälaskenta!$C$20*Kaksitasouoma_matriisi!L1450)</f>
        <v>2.08</v>
      </c>
      <c r="AK1450" s="134">
        <f>SQRT(Päälaskenta!$D$20^2+(Päälaskenta!$D$20/(1/Päälaskenta!$E$20))^2)</f>
        <v>1.8029999999999999</v>
      </c>
      <c r="AL1450" s="134">
        <f>IF(Päälaskenta!$F$28&lt;Kaksitasouoma_matriisi!L1450,AK1450*Päälaskenta!$F$28*COS(ATAN(1/Päälaskenta!$E$20)),AK1450*Kaksitasouoma_matriisi!L1450*COS(ATAN(1/Päälaskenta!$E$20)))</f>
        <v>0.624</v>
      </c>
      <c r="AM1450" s="134"/>
      <c r="AN1450" s="134">
        <f t="shared" si="367"/>
        <v>2.7040000000000002</v>
      </c>
      <c r="AO1450" s="8">
        <f t="shared" si="360"/>
        <v>0.59704128946787405</v>
      </c>
      <c r="AP1450" s="134">
        <f>Refererenssiarvoja!$B$16*H1450^(1/6)/(Refererenssiarvoja!$B$15^0.5)*(Päälaskenta!$G$28/2)^0.5*(1-AO1450)^(-1.5)</f>
        <v>0.17499999999999999</v>
      </c>
      <c r="AQ1450" s="8">
        <f>Refererenssiarvoja!$B$16*Kaksitasouoma_matriisi!O1450^(1/6)/(SQRT((2*Refererenssiarvoja!$B$15)/(Päälaskenta!$F$31*Päälaskenta!$G$31*Päälaskenta!$F$28))+SQRT(Refererenssiarvoja!$B$15)/Refererenssiarvoja!$B$17*LN(Kaksitasouoma_matriisi!L1450/Päälaskenta!$F$28))</f>
        <v>1.5597011902739499</v>
      </c>
      <c r="AR1450" s="8">
        <f>Refererenssiarvoja!$B$16*Kaksitasouoma_matriisi!O1450^(1/6)/(SQRT((2*Refererenssiarvoja!$B$15)/(Päälaskenta!$F$31*Päälaskenta!$G$31*L1450)))</f>
        <v>0.38836109876337199</v>
      </c>
    </row>
    <row r="1451" spans="1:44" x14ac:dyDescent="0.2">
      <c r="A1451" s="8">
        <v>1449</v>
      </c>
      <c r="B1451" s="8">
        <f>IF(Päälaskenta!C$7,Päälaskenta!E$7,Päälaskenta!G$5)</f>
        <v>2.5</v>
      </c>
      <c r="C1451" s="56">
        <v>0.55100000000000005</v>
      </c>
      <c r="D1451" s="93">
        <f t="shared" si="353"/>
        <v>4.5372000000000003</v>
      </c>
      <c r="E1451" s="8">
        <f>IF(Päälaskenta!$C$26,Kaksitasouoma_matriisi!AP1451,Kaksitasouoma_matriisi!AC1451)</f>
        <v>0.104288890960442</v>
      </c>
      <c r="F1451" s="56">
        <f>IF(D1451&lt;Päälaskenta!H$24,(SQRT(POWER(Päälaskenta!C$24/(2*Päälaskenta!E$24),2)+(D1451/Päälaskenta!E$24))-Päälaskenta!C$24/(2*Päälaskenta!E$24)),IF(D1451=Päälaskenta!H$24,Päälaskenta!D$24,Päälaskenta!D$24+(SQRT(POWER((Päälaskenta!C$20+Päälaskenta!G$24)/(2*Päälaskenta!E$20),2)+((D1451-Päälaskenta!H$24)/Päälaskenta!E$20))-(Päälaskenta!C$20+Päälaskenta!G$24)/(2*Päälaskenta!E$20))))</f>
        <v>1.117</v>
      </c>
      <c r="G1451" s="57">
        <f>IF(F1451&gt;Päälaskenta!D$24,(2*SQRT((POWER(Päälaskenta!D$24,2))+POWER(Päälaskenta!E$24*Päälaskenta!D$24,2))+Päälaskenta!C$24)+(2*SQRT((POWER((F1451-Päälaskenta!D$24),2))+POWER(Päälaskenta!E$20*(F1451-Päälaskenta!D$24),2))+Päälaskenta!C$20),(2*SQRT((POWER(F1451,2))+POWER(Päälaskenta!E$24*F1451,2))+Päälaskenta!C$24))</f>
        <v>9.48</v>
      </c>
      <c r="H1451" s="57">
        <f t="shared" si="354"/>
        <v>0.48</v>
      </c>
      <c r="I1451" s="62">
        <f t="shared" si="355"/>
        <v>8.7860000000000004E-3</v>
      </c>
      <c r="J1451" s="8">
        <f>IF(F1451&lt;Päälaskenta!$D$24,0,Kaksitasouoma_matriisi!F1451-Päälaskenta!$D$24)</f>
        <v>0.41699999999999998</v>
      </c>
      <c r="L1451" s="8">
        <f>IF(F1451&gt;Päälaskenta!D$24,F1451-Päälaskenta!D$24,0)</f>
        <v>0.41699999999999998</v>
      </c>
      <c r="M1451" s="8">
        <f>IF(F1451&gt;Päälaskenta!D$24,(Päälaskenta!C$20+(Päälaskenta!E$20*(Kaksitasouoma_matriisi!F1451-Päälaskenta!D$24)))*(Kaksitasouoma_matriisi!F1451-Päälaskenta!D$24),0)</f>
        <v>2.3458334999999999</v>
      </c>
      <c r="N1451" s="8">
        <f>IF(F1451&gt;Päälaskenta!D$24,(2*SQRT((POWER((F1451-Päälaskenta!D$24),2))+POWER(Päälaskenta!E$20*(F1451-Päälaskenta!D$24),2))+Päälaskenta!C$20),0)</f>
        <v>6.5035148818684796</v>
      </c>
      <c r="O1451" s="8">
        <f t="shared" si="361"/>
        <v>0.36070241132838499</v>
      </c>
      <c r="P1451" s="8">
        <f>IF(Päälaskenta!$C$29,IF(L1451&gt;Päälaskenta!$F$28,Kaksitasouoma_matriisi!AQ1451,Kaksitasouoma_matriisi!AR1451),Päälaskenta!$F$20)</f>
        <v>0.12</v>
      </c>
      <c r="Q1451" s="8">
        <f t="shared" si="362"/>
        <v>9.9056269527444396</v>
      </c>
      <c r="R1451" s="8">
        <f t="shared" si="356"/>
        <v>0.69955632681330404</v>
      </c>
      <c r="S1451" s="8">
        <f t="shared" si="363"/>
        <v>0.29821226732984402</v>
      </c>
      <c r="U1451" s="93">
        <f>IF(F1451&gt;Päälaskenta!D$24,Päälaskenta!H$24+L1451*Päälaskenta!G$24,F1451*Päälaskenta!C$24 + F1451*F1451*Päälaskenta!E$24)</f>
        <v>2.1907999999999999</v>
      </c>
      <c r="V1451" s="8">
        <f>IF(F1451&gt;Päälaskenta!D$24,2*SQRT(POWER(Päälaskenta!D$24,2)+POWER(Päälaskenta!E$24*Päälaskenta!D$24,2))+Päälaskenta!C$24,(2*SQRT((POWER(F1451,2))+POWER(Päälaskenta!E$24*F1451,2))+Päälaskenta!C$24))</f>
        <v>2.9798989873223301</v>
      </c>
      <c r="W1451" s="8">
        <f t="shared" si="364"/>
        <v>0.73519270596772901</v>
      </c>
      <c r="X1451" s="8">
        <f>Päälaskenta!F$24</f>
        <v>7.0000000000000007E-2</v>
      </c>
      <c r="Y1451" s="8">
        <f t="shared" si="365"/>
        <v>25.4940491457752</v>
      </c>
      <c r="Z1451" s="8">
        <f t="shared" si="357"/>
        <v>1.8004436731867</v>
      </c>
      <c r="AA1451" s="8">
        <f t="shared" si="366"/>
        <v>0.821820190426648</v>
      </c>
      <c r="AC1451" s="8">
        <f t="shared" si="358"/>
        <v>0.104288890960442</v>
      </c>
      <c r="AE1451" s="8">
        <v>1449</v>
      </c>
      <c r="AF1451" s="8">
        <f t="shared" si="368"/>
        <v>35.399676098519599</v>
      </c>
      <c r="AG1451" s="8">
        <f t="shared" si="359"/>
        <v>4.9874831414674897E-3</v>
      </c>
      <c r="AJ1451" s="132">
        <f>IF(Päälaskenta!$F$28&lt;Kaksitasouoma_matriisi!L1451,Päälaskenta!$C$20*Päälaskenta!$F$28,Päälaskenta!$C$20*Kaksitasouoma_matriisi!L1451)</f>
        <v>2.085</v>
      </c>
      <c r="AK1451" s="134">
        <f>SQRT(Päälaskenta!$D$20^2+(Päälaskenta!$D$20/(1/Päälaskenta!$E$20))^2)</f>
        <v>1.8029999999999999</v>
      </c>
      <c r="AL1451" s="134">
        <f>IF(Päälaskenta!$F$28&lt;Kaksitasouoma_matriisi!L1451,AK1451*Päälaskenta!$F$28*COS(ATAN(1/Päälaskenta!$E$20)),AK1451*Kaksitasouoma_matriisi!L1451*COS(ATAN(1/Päälaskenta!$E$20)))</f>
        <v>0.626</v>
      </c>
      <c r="AM1451" s="134"/>
      <c r="AN1451" s="134">
        <f t="shared" si="367"/>
        <v>2.7109999999999999</v>
      </c>
      <c r="AO1451" s="8">
        <f t="shared" si="360"/>
        <v>0.59750506920567703</v>
      </c>
      <c r="AP1451" s="134">
        <f>Refererenssiarvoja!$B$16*H1451^(1/6)/(Refererenssiarvoja!$B$15^0.5)*(Päälaskenta!$G$28/2)^0.5*(1-AO1451)^(-1.5)</f>
        <v>0.17499999999999999</v>
      </c>
      <c r="AQ1451" s="8">
        <f>Refererenssiarvoja!$B$16*Kaksitasouoma_matriisi!O1451^(1/6)/(SQRT((2*Refererenssiarvoja!$B$15)/(Päälaskenta!$F$31*Päälaskenta!$G$31*Päälaskenta!$F$28))+SQRT(Refererenssiarvoja!$B$15)/Refererenssiarvoja!$B$17*LN(Kaksitasouoma_matriisi!L1451/Päälaskenta!$F$28))</f>
        <v>1.50782847359723</v>
      </c>
      <c r="AR1451" s="8">
        <f>Refererenssiarvoja!$B$16*Kaksitasouoma_matriisi!O1451^(1/6)/(SQRT((2*Refererenssiarvoja!$B$15)/(Päälaskenta!$F$31*Päälaskenta!$G$31*L1451)))</f>
        <v>0.38896456055336698</v>
      </c>
    </row>
    <row r="1452" spans="1:44" x14ac:dyDescent="0.2">
      <c r="A1452" s="8">
        <v>1450</v>
      </c>
      <c r="B1452" s="8">
        <f>IF(Päälaskenta!C$7,Päälaskenta!E$7,Päälaskenta!G$5)</f>
        <v>2.5</v>
      </c>
      <c r="C1452" s="56">
        <v>0.55000000000000004</v>
      </c>
      <c r="D1452" s="93">
        <f t="shared" si="353"/>
        <v>4.5454999999999997</v>
      </c>
      <c r="E1452" s="8">
        <f>IF(Päälaskenta!$C$26,Kaksitasouoma_matriisi!AP1452,Kaksitasouoma_matriisi!AC1452)</f>
        <v>0.10429486198323901</v>
      </c>
      <c r="F1452" s="56">
        <f>IF(D1452&lt;Päälaskenta!H$24,(SQRT(POWER(Päälaskenta!C$24/(2*Päälaskenta!E$24),2)+(D1452/Päälaskenta!E$24))-Päälaskenta!C$24/(2*Päälaskenta!E$24)),IF(D1452=Päälaskenta!H$24,Päälaskenta!D$24,Päälaskenta!D$24+(SQRT(POWER((Päälaskenta!C$20+Päälaskenta!G$24)/(2*Päälaskenta!E$20),2)+((D1452-Päälaskenta!H$24)/Päälaskenta!E$20))-(Päälaskenta!C$20+Päälaskenta!G$24)/(2*Päälaskenta!E$20))))</f>
        <v>1.1180000000000001</v>
      </c>
      <c r="G1452" s="57">
        <f>IF(F1452&gt;Päälaskenta!D$24,(2*SQRT((POWER(Päälaskenta!D$24,2))+POWER(Päälaskenta!E$24*Päälaskenta!D$24,2))+Päälaskenta!C$24)+(2*SQRT((POWER((F1452-Päälaskenta!D$24),2))+POWER(Päälaskenta!E$20*(F1452-Päälaskenta!D$24),2))+Päälaskenta!C$20),(2*SQRT((POWER(F1452,2))+POWER(Päälaskenta!E$24*F1452,2))+Päälaskenta!C$24))</f>
        <v>9.49</v>
      </c>
      <c r="H1452" s="57">
        <f t="shared" si="354"/>
        <v>0.48</v>
      </c>
      <c r="I1452" s="62">
        <f t="shared" si="355"/>
        <v>8.7550000000000006E-3</v>
      </c>
      <c r="J1452" s="8">
        <f>IF(F1452&lt;Päälaskenta!$D$24,0,Kaksitasouoma_matriisi!F1452-Päälaskenta!$D$24)</f>
        <v>0.41799999999999998</v>
      </c>
      <c r="L1452" s="8">
        <f>IF(F1452&gt;Päälaskenta!D$24,F1452-Päälaskenta!D$24,0)</f>
        <v>0.41799999999999998</v>
      </c>
      <c r="M1452" s="8">
        <f>IF(F1452&gt;Päälaskenta!D$24,(Päälaskenta!C$20+(Päälaskenta!E$20*(Kaksitasouoma_matriisi!F1452-Päälaskenta!D$24)))*(Kaksitasouoma_matriisi!F1452-Päälaskenta!D$24),0)</f>
        <v>2.3520859999999999</v>
      </c>
      <c r="N1452" s="8">
        <f>IF(F1452&gt;Päälaskenta!D$24,(2*SQRT((POWER((F1452-Päälaskenta!D$24),2))+POWER(Päälaskenta!E$20*(F1452-Päälaskenta!D$24),2))+Päälaskenta!C$20),0)</f>
        <v>6.5071204331439496</v>
      </c>
      <c r="O1452" s="8">
        <f t="shared" si="361"/>
        <v>0.36146341906009199</v>
      </c>
      <c r="P1452" s="8">
        <f>IF(Päälaskenta!$C$29,IF(L1452&gt;Päälaskenta!$F$28,Kaksitasouoma_matriisi!AQ1452,Kaksitasouoma_matriisi!AR1452),Päälaskenta!$F$20)</f>
        <v>0.12</v>
      </c>
      <c r="Q1452" s="8">
        <f t="shared" si="362"/>
        <v>9.9459938352066199</v>
      </c>
      <c r="R1452" s="8">
        <f t="shared" si="356"/>
        <v>0.70068643856228097</v>
      </c>
      <c r="S1452" s="8">
        <f t="shared" si="363"/>
        <v>0.29790000814693002</v>
      </c>
      <c r="U1452" s="93">
        <f>IF(F1452&gt;Päälaskenta!D$24,Päälaskenta!H$24+L1452*Päälaskenta!G$24,F1452*Päälaskenta!C$24 + F1452*F1452*Päälaskenta!E$24)</f>
        <v>2.1932</v>
      </c>
      <c r="V1452" s="8">
        <f>IF(F1452&gt;Päälaskenta!D$24,2*SQRT(POWER(Päälaskenta!D$24,2)+POWER(Päälaskenta!E$24*Päälaskenta!D$24,2))+Päälaskenta!C$24,(2*SQRT((POWER(F1452,2))+POWER(Päälaskenta!E$24*F1452,2))+Päälaskenta!C$24))</f>
        <v>2.9798989873223301</v>
      </c>
      <c r="W1452" s="8">
        <f t="shared" si="364"/>
        <v>0.73599810239566499</v>
      </c>
      <c r="X1452" s="8">
        <f>Päälaskenta!F$24</f>
        <v>7.0000000000000007E-2</v>
      </c>
      <c r="Y1452" s="8">
        <f t="shared" si="365"/>
        <v>25.540613610823499</v>
      </c>
      <c r="Z1452" s="8">
        <f t="shared" si="357"/>
        <v>1.79931356143772</v>
      </c>
      <c r="AA1452" s="8">
        <f t="shared" si="366"/>
        <v>0.82040559978010197</v>
      </c>
      <c r="AC1452" s="8">
        <f t="shared" si="358"/>
        <v>0.10429486198323901</v>
      </c>
      <c r="AE1452" s="8">
        <v>1450</v>
      </c>
      <c r="AF1452" s="8">
        <f t="shared" si="368"/>
        <v>35.486607446030099</v>
      </c>
      <c r="AG1452" s="8">
        <f t="shared" si="359"/>
        <v>4.9630774512089701E-3</v>
      </c>
      <c r="AJ1452" s="132">
        <f>IF(Päälaskenta!$F$28&lt;Kaksitasouoma_matriisi!L1452,Päälaskenta!$C$20*Päälaskenta!$F$28,Päälaskenta!$C$20*Kaksitasouoma_matriisi!L1452)</f>
        <v>2.09</v>
      </c>
      <c r="AK1452" s="134">
        <f>SQRT(Päälaskenta!$D$20^2+(Päälaskenta!$D$20/(1/Päälaskenta!$E$20))^2)</f>
        <v>1.8029999999999999</v>
      </c>
      <c r="AL1452" s="134">
        <f>IF(Päälaskenta!$F$28&lt;Kaksitasouoma_matriisi!L1452,AK1452*Päälaskenta!$F$28*COS(ATAN(1/Päälaskenta!$E$20)),AK1452*Kaksitasouoma_matriisi!L1452*COS(ATAN(1/Päälaskenta!$E$20)))</f>
        <v>0.627</v>
      </c>
      <c r="AM1452" s="134"/>
      <c r="AN1452" s="134">
        <f t="shared" si="367"/>
        <v>2.7170000000000001</v>
      </c>
      <c r="AO1452" s="8">
        <f t="shared" si="360"/>
        <v>0.59773402265977305</v>
      </c>
      <c r="AP1452" s="134">
        <f>Refererenssiarvoja!$B$16*H1452^(1/6)/(Refererenssiarvoja!$B$15^0.5)*(Päälaskenta!$G$28/2)^0.5*(1-AO1452)^(-1.5)</f>
        <v>0.17499999999999999</v>
      </c>
      <c r="AQ1452" s="8">
        <f>Refererenssiarvoja!$B$16*Kaksitasouoma_matriisi!O1452^(1/6)/(SQRT((2*Refererenssiarvoja!$B$15)/(Päälaskenta!$F$31*Päälaskenta!$G$31*Päälaskenta!$F$28))+SQRT(Refererenssiarvoja!$B$15)/Refererenssiarvoja!$B$17*LN(Kaksitasouoma_matriisi!L1452/Päälaskenta!$F$28))</f>
        <v>1.4594406139235601</v>
      </c>
      <c r="AR1452" s="8">
        <f>Refererenssiarvoja!$B$16*Kaksitasouoma_matriisi!O1452^(1/6)/(SQRT((2*Refererenssiarvoja!$B$15)/(Päälaskenta!$F$31*Päälaskenta!$G$31*L1452)))</f>
        <v>0.38956748182754403</v>
      </c>
    </row>
    <row r="1453" spans="1:44" x14ac:dyDescent="0.2">
      <c r="A1453" s="8">
        <v>1451</v>
      </c>
      <c r="B1453" s="8">
        <f>IF(Päälaskenta!C$7,Päälaskenta!E$7,Päälaskenta!G$5)</f>
        <v>2.5</v>
      </c>
      <c r="C1453" s="56">
        <v>0.54900000000000004</v>
      </c>
      <c r="D1453" s="93">
        <f t="shared" si="353"/>
        <v>4.5537000000000001</v>
      </c>
      <c r="E1453" s="8">
        <f>IF(Päälaskenta!$C$26,Kaksitasouoma_matriisi!AP1453,Kaksitasouoma_matriisi!AC1453)</f>
        <v>0.104300828469174</v>
      </c>
      <c r="F1453" s="56">
        <f>IF(D1453&lt;Päälaskenta!H$24,(SQRT(POWER(Päälaskenta!C$24/(2*Päälaskenta!E$24),2)+(D1453/Päälaskenta!E$24))-Päälaskenta!C$24/(2*Päälaskenta!E$24)),IF(D1453=Päälaskenta!H$24,Päälaskenta!D$24,Päälaskenta!D$24+(SQRT(POWER((Päälaskenta!C$20+Päälaskenta!G$24)/(2*Päälaskenta!E$20),2)+((D1453-Päälaskenta!H$24)/Päälaskenta!E$20))-(Päälaskenta!C$20+Päälaskenta!G$24)/(2*Päälaskenta!E$20))))</f>
        <v>1.119</v>
      </c>
      <c r="G1453" s="57">
        <f>IF(F1453&gt;Päälaskenta!D$24,(2*SQRT((POWER(Päälaskenta!D$24,2))+POWER(Päälaskenta!E$24*Päälaskenta!D$24,2))+Päälaskenta!C$24)+(2*SQRT((POWER((F1453-Päälaskenta!D$24),2))+POWER(Päälaskenta!E$20*(F1453-Päälaskenta!D$24),2))+Päälaskenta!C$20),(2*SQRT((POWER(F1453,2))+POWER(Päälaskenta!E$24*F1453,2))+Päälaskenta!C$24))</f>
        <v>9.49</v>
      </c>
      <c r="H1453" s="57">
        <f t="shared" si="354"/>
        <v>0.48</v>
      </c>
      <c r="I1453" s="62">
        <f t="shared" si="355"/>
        <v>8.7240000000000009E-3</v>
      </c>
      <c r="J1453" s="8">
        <f>IF(F1453&lt;Päälaskenta!$D$24,0,Kaksitasouoma_matriisi!F1453-Päälaskenta!$D$24)</f>
        <v>0.41899999999999998</v>
      </c>
      <c r="L1453" s="8">
        <f>IF(F1453&gt;Päälaskenta!D$24,F1453-Päälaskenta!D$24,0)</f>
        <v>0.41899999999999998</v>
      </c>
      <c r="M1453" s="8">
        <f>IF(F1453&gt;Päälaskenta!D$24,(Päälaskenta!C$20+(Päälaskenta!E$20*(Kaksitasouoma_matriisi!F1453-Päälaskenta!D$24)))*(Kaksitasouoma_matriisi!F1453-Päälaskenta!D$24),0)</f>
        <v>2.3583414999999999</v>
      </c>
      <c r="N1453" s="8">
        <f>IF(F1453&gt;Päälaskenta!D$24,(2*SQRT((POWER((F1453-Päälaskenta!D$24),2))+POWER(Päälaskenta!E$20*(F1453-Päälaskenta!D$24),2))+Päälaskenta!C$20),0)</f>
        <v>6.5107259844194099</v>
      </c>
      <c r="O1453" s="8">
        <f t="shared" si="361"/>
        <v>0.36222404469849701</v>
      </c>
      <c r="P1453" s="8">
        <f>IF(Päälaskenta!$C$29,IF(L1453&gt;Päälaskenta!$F$28,Kaksitasouoma_matriisi!AQ1453,Kaksitasouoma_matriisi!AR1453),Päälaskenta!$F$20)</f>
        <v>0.12</v>
      </c>
      <c r="Q1453" s="8">
        <f t="shared" si="362"/>
        <v>9.9864308200960306</v>
      </c>
      <c r="R1453" s="8">
        <f t="shared" si="356"/>
        <v>0.70181390012710698</v>
      </c>
      <c r="S1453" s="8">
        <f t="shared" si="363"/>
        <v>0.29758790239967697</v>
      </c>
      <c r="U1453" s="93">
        <f>IF(F1453&gt;Päälaskenta!D$24,Päälaskenta!H$24+L1453*Päälaskenta!G$24,F1453*Päälaskenta!C$24 + F1453*F1453*Päälaskenta!E$24)</f>
        <v>2.1956000000000002</v>
      </c>
      <c r="V1453" s="8">
        <f>IF(F1453&gt;Päälaskenta!D$24,2*SQRT(POWER(Päälaskenta!D$24,2)+POWER(Päälaskenta!E$24*Päälaskenta!D$24,2))+Päälaskenta!C$24,(2*SQRT((POWER(F1453,2))+POWER(Päälaskenta!E$24*F1453,2))+Päälaskenta!C$24))</f>
        <v>2.9798989873223301</v>
      </c>
      <c r="W1453" s="8">
        <f t="shared" si="364"/>
        <v>0.73680349882360197</v>
      </c>
      <c r="X1453" s="8">
        <f>Päälaskenta!F$24</f>
        <v>7.0000000000000007E-2</v>
      </c>
      <c r="Y1453" s="8">
        <f t="shared" si="365"/>
        <v>25.587212058334298</v>
      </c>
      <c r="Z1453" s="8">
        <f t="shared" si="357"/>
        <v>1.79818609987289</v>
      </c>
      <c r="AA1453" s="8">
        <f t="shared" si="366"/>
        <v>0.81899530874152404</v>
      </c>
      <c r="AC1453" s="8">
        <f t="shared" si="358"/>
        <v>0.104300828469174</v>
      </c>
      <c r="AE1453" s="8">
        <v>1451</v>
      </c>
      <c r="AF1453" s="8">
        <f t="shared" si="368"/>
        <v>35.573642878430299</v>
      </c>
      <c r="AG1453" s="8">
        <f t="shared" si="359"/>
        <v>4.9388215622858597E-3</v>
      </c>
      <c r="AJ1453" s="132">
        <f>IF(Päälaskenta!$F$28&lt;Kaksitasouoma_matriisi!L1453,Päälaskenta!$C$20*Päälaskenta!$F$28,Päälaskenta!$C$20*Kaksitasouoma_matriisi!L1453)</f>
        <v>2.0950000000000002</v>
      </c>
      <c r="AK1453" s="134">
        <f>SQRT(Päälaskenta!$D$20^2+(Päälaskenta!$D$20/(1/Päälaskenta!$E$20))^2)</f>
        <v>1.8029999999999999</v>
      </c>
      <c r="AL1453" s="134">
        <f>IF(Päälaskenta!$F$28&lt;Kaksitasouoma_matriisi!L1453,AK1453*Päälaskenta!$F$28*COS(ATAN(1/Päälaskenta!$E$20)),AK1453*Kaksitasouoma_matriisi!L1453*COS(ATAN(1/Päälaskenta!$E$20)))</f>
        <v>0.629</v>
      </c>
      <c r="AM1453" s="134"/>
      <c r="AN1453" s="134">
        <f t="shared" si="367"/>
        <v>2.7240000000000002</v>
      </c>
      <c r="AO1453" s="8">
        <f t="shared" si="360"/>
        <v>0.59819487449766096</v>
      </c>
      <c r="AP1453" s="134">
        <f>Refererenssiarvoja!$B$16*H1453^(1/6)/(Refererenssiarvoja!$B$15^0.5)*(Päälaskenta!$G$28/2)^0.5*(1-AO1453)^(-1.5)</f>
        <v>0.17499999999999999</v>
      </c>
      <c r="AQ1453" s="8">
        <f>Refererenssiarvoja!$B$16*Kaksitasouoma_matriisi!O1453^(1/6)/(SQRT((2*Refererenssiarvoja!$B$15)/(Päälaskenta!$F$31*Päälaskenta!$G$31*Päälaskenta!$F$28))+SQRT(Refererenssiarvoja!$B$15)/Refererenssiarvoja!$B$17*LN(Kaksitasouoma_matriisi!L1453/Päälaskenta!$F$28))</f>
        <v>1.4141977308103499</v>
      </c>
      <c r="AR1453" s="8">
        <f>Refererenssiarvoja!$B$16*Kaksitasouoma_matriisi!O1453^(1/6)/(SQRT((2*Refererenssiarvoja!$B$15)/(Päälaskenta!$F$31*Päälaskenta!$G$31*L1453)))</f>
        <v>0.39016986429797801</v>
      </c>
    </row>
    <row r="1454" spans="1:44" x14ac:dyDescent="0.2">
      <c r="A1454" s="8">
        <v>1452</v>
      </c>
      <c r="B1454" s="8">
        <f>IF(Päälaskenta!C$7,Päälaskenta!E$7,Päälaskenta!G$5)</f>
        <v>2.5</v>
      </c>
      <c r="C1454" s="56">
        <v>0.54800000000000004</v>
      </c>
      <c r="D1454" s="93">
        <f t="shared" si="353"/>
        <v>4.5620000000000003</v>
      </c>
      <c r="E1454" s="8">
        <f>IF(Päälaskenta!$C$26,Kaksitasouoma_matriisi!AP1454,Kaksitasouoma_matriisi!AC1454)</f>
        <v>0.10430679042341499</v>
      </c>
      <c r="F1454" s="56">
        <f>IF(D1454&lt;Päälaskenta!H$24,(SQRT(POWER(Päälaskenta!C$24/(2*Päälaskenta!E$24),2)+(D1454/Päälaskenta!E$24))-Päälaskenta!C$24/(2*Päälaskenta!E$24)),IF(D1454=Päälaskenta!H$24,Päälaskenta!D$24,Päälaskenta!D$24+(SQRT(POWER((Päälaskenta!C$20+Päälaskenta!G$24)/(2*Päälaskenta!E$20),2)+((D1454-Päälaskenta!H$24)/Päälaskenta!E$20))-(Päälaskenta!C$20+Päälaskenta!G$24)/(2*Päälaskenta!E$20))))</f>
        <v>1.1200000000000001</v>
      </c>
      <c r="G1454" s="57">
        <f>IF(F1454&gt;Päälaskenta!D$24,(2*SQRT((POWER(Päälaskenta!D$24,2))+POWER(Päälaskenta!E$24*Päälaskenta!D$24,2))+Päälaskenta!C$24)+(2*SQRT((POWER((F1454-Päälaskenta!D$24),2))+POWER(Päälaskenta!E$20*(F1454-Päälaskenta!D$24),2))+Päälaskenta!C$20),(2*SQRT((POWER(F1454,2))+POWER(Päälaskenta!E$24*F1454,2))+Päälaskenta!C$24))</f>
        <v>9.49</v>
      </c>
      <c r="H1454" s="57">
        <f t="shared" si="354"/>
        <v>0.48</v>
      </c>
      <c r="I1454" s="62">
        <f t="shared" si="355"/>
        <v>8.6940000000000003E-3</v>
      </c>
      <c r="J1454" s="8">
        <f>IF(F1454&lt;Päälaskenta!$D$24,0,Kaksitasouoma_matriisi!F1454-Päälaskenta!$D$24)</f>
        <v>0.42</v>
      </c>
      <c r="L1454" s="8">
        <f>IF(F1454&gt;Päälaskenta!D$24,F1454-Päälaskenta!D$24,0)</f>
        <v>0.42</v>
      </c>
      <c r="M1454" s="8">
        <f>IF(F1454&gt;Päälaskenta!D$24,(Päälaskenta!C$20+(Päälaskenta!E$20*(Kaksitasouoma_matriisi!F1454-Päälaskenta!D$24)))*(Kaksitasouoma_matriisi!F1454-Päälaskenta!D$24),0)</f>
        <v>2.3645999999999998</v>
      </c>
      <c r="N1454" s="8">
        <f>IF(F1454&gt;Päälaskenta!D$24,(2*SQRT((POWER((F1454-Päälaskenta!D$24),2))+POWER(Päälaskenta!E$20*(F1454-Päälaskenta!D$24),2))+Päälaskenta!C$20),0)</f>
        <v>6.5143315356948799</v>
      </c>
      <c r="O1454" s="8">
        <f t="shared" si="361"/>
        <v>0.36298428887804102</v>
      </c>
      <c r="P1454" s="8">
        <f>IF(Päälaskenta!$C$29,IF(L1454&gt;Päälaskenta!$F$28,Kaksitasouoma_matriisi!AQ1454,Kaksitasouoma_matriisi!AR1454),Päälaskenta!$F$20)</f>
        <v>0.12</v>
      </c>
      <c r="Q1454" s="8">
        <f t="shared" si="362"/>
        <v>10.026937880762301</v>
      </c>
      <c r="R1454" s="8">
        <f t="shared" si="356"/>
        <v>0.70293871994111801</v>
      </c>
      <c r="S1454" s="8">
        <f t="shared" si="363"/>
        <v>0.297275953624764</v>
      </c>
      <c r="U1454" s="93">
        <f>IF(F1454&gt;Päälaskenta!D$24,Päälaskenta!H$24+L1454*Päälaskenta!G$24,F1454*Päälaskenta!C$24 + F1454*F1454*Päälaskenta!E$24)</f>
        <v>2.198</v>
      </c>
      <c r="V1454" s="8">
        <f>IF(F1454&gt;Päälaskenta!D$24,2*SQRT(POWER(Päälaskenta!D$24,2)+POWER(Päälaskenta!E$24*Päälaskenta!D$24,2))+Päälaskenta!C$24,(2*SQRT((POWER(F1454,2))+POWER(Päälaskenta!E$24*F1454,2))+Päälaskenta!C$24))</f>
        <v>2.9798989873223301</v>
      </c>
      <c r="W1454" s="8">
        <f t="shared" si="364"/>
        <v>0.73760889525153805</v>
      </c>
      <c r="X1454" s="8">
        <f>Päälaskenta!F$24</f>
        <v>7.0000000000000007E-2</v>
      </c>
      <c r="Y1454" s="8">
        <f t="shared" si="365"/>
        <v>25.633844475920998</v>
      </c>
      <c r="Z1454" s="8">
        <f t="shared" si="357"/>
        <v>1.7970612800588801</v>
      </c>
      <c r="AA1454" s="8">
        <f t="shared" si="366"/>
        <v>0.81758929938984504</v>
      </c>
      <c r="AC1454" s="8">
        <f t="shared" si="358"/>
        <v>0.10430679042341499</v>
      </c>
      <c r="AE1454" s="8">
        <v>1452</v>
      </c>
      <c r="AF1454" s="8">
        <f t="shared" si="368"/>
        <v>35.660782356683299</v>
      </c>
      <c r="AG1454" s="8">
        <f t="shared" si="359"/>
        <v>4.9147143783472499E-3</v>
      </c>
      <c r="AJ1454" s="132">
        <f>IF(Päälaskenta!$F$28&lt;Kaksitasouoma_matriisi!L1454,Päälaskenta!$C$20*Päälaskenta!$F$28,Päälaskenta!$C$20*Kaksitasouoma_matriisi!L1454)</f>
        <v>2.1</v>
      </c>
      <c r="AK1454" s="134">
        <f>SQRT(Päälaskenta!$D$20^2+(Päälaskenta!$D$20/(1/Päälaskenta!$E$20))^2)</f>
        <v>1.8029999999999999</v>
      </c>
      <c r="AL1454" s="134">
        <f>IF(Päälaskenta!$F$28&lt;Kaksitasouoma_matriisi!L1454,AK1454*Päälaskenta!$F$28*COS(ATAN(1/Päälaskenta!$E$20)),AK1454*Kaksitasouoma_matriisi!L1454*COS(ATAN(1/Päälaskenta!$E$20)))</f>
        <v>0.63</v>
      </c>
      <c r="AM1454" s="134"/>
      <c r="AN1454" s="134">
        <f t="shared" si="367"/>
        <v>2.73</v>
      </c>
      <c r="AO1454" s="8">
        <f t="shared" si="360"/>
        <v>0.59842174484875099</v>
      </c>
      <c r="AP1454" s="134">
        <f>Refererenssiarvoja!$B$16*H1454^(1/6)/(Refererenssiarvoja!$B$15^0.5)*(Päälaskenta!$G$28/2)^0.5*(1-AO1454)^(-1.5)</f>
        <v>0.17599999999999999</v>
      </c>
      <c r="AQ1454" s="8">
        <f>Refererenssiarvoja!$B$16*Kaksitasouoma_matriisi!O1454^(1/6)/(SQRT((2*Refererenssiarvoja!$B$15)/(Päälaskenta!$F$31*Päälaskenta!$G$31*Päälaskenta!$F$28))+SQRT(Refererenssiarvoja!$B$15)/Refererenssiarvoja!$B$17*LN(Kaksitasouoma_matriisi!L1454/Päälaskenta!$F$28))</f>
        <v>1.37180275103191</v>
      </c>
      <c r="AR1454" s="8">
        <f>Refererenssiarvoja!$B$16*Kaksitasouoma_matriisi!O1454^(1/6)/(SQRT((2*Refererenssiarvoja!$B$15)/(Päälaskenta!$F$31*Päälaskenta!$G$31*L1454)))</f>
        <v>0.39077170966739799</v>
      </c>
    </row>
    <row r="1455" spans="1:44" x14ac:dyDescent="0.2">
      <c r="A1455" s="8">
        <v>1453</v>
      </c>
      <c r="B1455" s="8">
        <f>IF(Päälaskenta!C$7,Päälaskenta!E$7,Päälaskenta!G$5)</f>
        <v>2.5</v>
      </c>
      <c r="C1455" s="56">
        <v>0.54700000000000004</v>
      </c>
      <c r="D1455" s="93">
        <f t="shared" si="353"/>
        <v>4.5704000000000002</v>
      </c>
      <c r="E1455" s="8">
        <f>IF(Päälaskenta!$C$26,Kaksitasouoma_matriisi!AP1455,Kaksitasouoma_matriisi!AC1455)</f>
        <v>0.104312747851124</v>
      </c>
      <c r="F1455" s="56">
        <f>IF(D1455&lt;Päälaskenta!H$24,(SQRT(POWER(Päälaskenta!C$24/(2*Päälaskenta!E$24),2)+(D1455/Päälaskenta!E$24))-Päälaskenta!C$24/(2*Päälaskenta!E$24)),IF(D1455=Päälaskenta!H$24,Päälaskenta!D$24,Päälaskenta!D$24+(SQRT(POWER((Päälaskenta!C$20+Päälaskenta!G$24)/(2*Päälaskenta!E$20),2)+((D1455-Päälaskenta!H$24)/Päälaskenta!E$20))-(Päälaskenta!C$20+Päälaskenta!G$24)/(2*Päälaskenta!E$20))))</f>
        <v>1.121</v>
      </c>
      <c r="G1455" s="57">
        <f>IF(F1455&gt;Päälaskenta!D$24,(2*SQRT((POWER(Päälaskenta!D$24,2))+POWER(Päälaskenta!E$24*Päälaskenta!D$24,2))+Päälaskenta!C$24)+(2*SQRT((POWER((F1455-Päälaskenta!D$24),2))+POWER(Päälaskenta!E$20*(F1455-Päälaskenta!D$24),2))+Päälaskenta!C$20),(2*SQRT((POWER(F1455,2))+POWER(Päälaskenta!E$24*F1455,2))+Päälaskenta!C$24))</f>
        <v>9.5</v>
      </c>
      <c r="H1455" s="57">
        <f t="shared" si="354"/>
        <v>0.48</v>
      </c>
      <c r="I1455" s="62">
        <f t="shared" si="355"/>
        <v>8.6630000000000006E-3</v>
      </c>
      <c r="J1455" s="8">
        <f>IF(F1455&lt;Päälaskenta!$D$24,0,Kaksitasouoma_matriisi!F1455-Päälaskenta!$D$24)</f>
        <v>0.42099999999999999</v>
      </c>
      <c r="L1455" s="8">
        <f>IF(F1455&gt;Päälaskenta!D$24,F1455-Päälaskenta!D$24,0)</f>
        <v>0.42099999999999999</v>
      </c>
      <c r="M1455" s="8">
        <f>IF(F1455&gt;Päälaskenta!D$24,(Päälaskenta!C$20+(Päälaskenta!E$20*(Kaksitasouoma_matriisi!F1455-Päälaskenta!D$24)))*(Kaksitasouoma_matriisi!F1455-Päälaskenta!D$24),0)</f>
        <v>2.3708615000000002</v>
      </c>
      <c r="N1455" s="8">
        <f>IF(F1455&gt;Päälaskenta!D$24,(2*SQRT((POWER((F1455-Päälaskenta!D$24),2))+POWER(Päälaskenta!E$20*(F1455-Päälaskenta!D$24),2))+Päälaskenta!C$20),0)</f>
        <v>6.5179370869703401</v>
      </c>
      <c r="O1455" s="8">
        <f t="shared" si="361"/>
        <v>0.36374415223176398</v>
      </c>
      <c r="P1455" s="8">
        <f>IF(Päälaskenta!$C$29,IF(L1455&gt;Päälaskenta!$F$28,Kaksitasouoma_matriisi!AQ1455,Kaksitasouoma_matriisi!AR1455),Päälaskenta!$F$20)</f>
        <v>0.12</v>
      </c>
      <c r="Q1455" s="8">
        <f t="shared" si="362"/>
        <v>10.0675149907151</v>
      </c>
      <c r="R1455" s="8">
        <f t="shared" si="356"/>
        <v>0.70406090641420405</v>
      </c>
      <c r="S1455" s="8">
        <f t="shared" si="363"/>
        <v>0.29696416531045899</v>
      </c>
      <c r="U1455" s="93">
        <f>IF(F1455&gt;Päälaskenta!D$24,Päälaskenta!H$24+L1455*Päälaskenta!G$24,F1455*Päälaskenta!C$24 + F1455*F1455*Päälaskenta!E$24)</f>
        <v>2.2004000000000001</v>
      </c>
      <c r="V1455" s="8">
        <f>IF(F1455&gt;Päälaskenta!D$24,2*SQRT(POWER(Päälaskenta!D$24,2)+POWER(Päälaskenta!E$24*Päälaskenta!D$24,2))+Päälaskenta!C$24,(2*SQRT((POWER(F1455,2))+POWER(Päälaskenta!E$24*F1455,2))+Päälaskenta!C$24))</f>
        <v>2.9798989873223301</v>
      </c>
      <c r="W1455" s="8">
        <f t="shared" si="364"/>
        <v>0.73841429167947403</v>
      </c>
      <c r="X1455" s="8">
        <f>Päälaskenta!F$24</f>
        <v>7.0000000000000007E-2</v>
      </c>
      <c r="Y1455" s="8">
        <f t="shared" si="365"/>
        <v>25.6805108512151</v>
      </c>
      <c r="Z1455" s="8">
        <f t="shared" si="357"/>
        <v>1.7959390935858</v>
      </c>
      <c r="AA1455" s="8">
        <f t="shared" si="366"/>
        <v>0.81618755389283804</v>
      </c>
      <c r="AC1455" s="8">
        <f t="shared" si="358"/>
        <v>0.104312747851124</v>
      </c>
      <c r="AE1455" s="8">
        <v>1453</v>
      </c>
      <c r="AF1455" s="8">
        <f t="shared" si="368"/>
        <v>35.7480258419302</v>
      </c>
      <c r="AG1455" s="8">
        <f t="shared" si="359"/>
        <v>4.8907548122564303E-3</v>
      </c>
      <c r="AJ1455" s="132">
        <f>IF(Päälaskenta!$F$28&lt;Kaksitasouoma_matriisi!L1455,Päälaskenta!$C$20*Päälaskenta!$F$28,Päälaskenta!$C$20*Kaksitasouoma_matriisi!L1455)</f>
        <v>2.105</v>
      </c>
      <c r="AK1455" s="134">
        <f>SQRT(Päälaskenta!$D$20^2+(Päälaskenta!$D$20/(1/Päälaskenta!$E$20))^2)</f>
        <v>1.8029999999999999</v>
      </c>
      <c r="AL1455" s="134">
        <f>IF(Päälaskenta!$F$28&lt;Kaksitasouoma_matriisi!L1455,AK1455*Päälaskenta!$F$28*COS(ATAN(1/Päälaskenta!$E$20)),AK1455*Kaksitasouoma_matriisi!L1455*COS(ATAN(1/Päälaskenta!$E$20)))</f>
        <v>0.63200000000000001</v>
      </c>
      <c r="AM1455" s="134"/>
      <c r="AN1455" s="134">
        <f t="shared" si="367"/>
        <v>2.7370000000000001</v>
      </c>
      <c r="AO1455" s="8">
        <f t="shared" si="360"/>
        <v>0.59885349203570803</v>
      </c>
      <c r="AP1455" s="134">
        <f>Refererenssiarvoja!$B$16*H1455^(1/6)/(Refererenssiarvoja!$B$15^0.5)*(Päälaskenta!$G$28/2)^0.5*(1-AO1455)^(-1.5)</f>
        <v>0.17599999999999999</v>
      </c>
      <c r="AQ1455" s="8">
        <f>Refererenssiarvoja!$B$16*Kaksitasouoma_matriisi!O1455^(1/6)/(SQRT((2*Refererenssiarvoja!$B$15)/(Päälaskenta!$F$31*Päälaskenta!$G$31*Päälaskenta!$F$28))+SQRT(Refererenssiarvoja!$B$15)/Refererenssiarvoja!$B$17*LN(Kaksitasouoma_matriisi!L1455/Päälaskenta!$F$28))</f>
        <v>1.3319948749528301</v>
      </c>
      <c r="AR1455" s="8">
        <f>Refererenssiarvoja!$B$16*Kaksitasouoma_matriisi!O1455^(1/6)/(SQRT((2*Refererenssiarvoja!$B$15)/(Päälaskenta!$F$31*Päälaskenta!$G$31*L1455)))</f>
        <v>0.39137301962925702</v>
      </c>
    </row>
    <row r="1456" spans="1:44" x14ac:dyDescent="0.2">
      <c r="A1456" s="8">
        <v>1454</v>
      </c>
      <c r="B1456" s="8">
        <f>IF(Päälaskenta!C$7,Päälaskenta!E$7,Päälaskenta!G$5)</f>
        <v>2.5</v>
      </c>
      <c r="C1456" s="56">
        <v>0.54600000000000004</v>
      </c>
      <c r="D1456" s="93">
        <f t="shared" si="353"/>
        <v>4.5788000000000002</v>
      </c>
      <c r="E1456" s="8">
        <f>IF(Päälaskenta!$C$26,Kaksitasouoma_matriisi!AP1456,Kaksitasouoma_matriisi!AC1456)</f>
        <v>0.104318700757454</v>
      </c>
      <c r="F1456" s="56">
        <f>IF(D1456&lt;Päälaskenta!H$24,(SQRT(POWER(Päälaskenta!C$24/(2*Päälaskenta!E$24),2)+(D1456/Päälaskenta!E$24))-Päälaskenta!C$24/(2*Päälaskenta!E$24)),IF(D1456=Päälaskenta!H$24,Päälaskenta!D$24,Päälaskenta!D$24+(SQRT(POWER((Päälaskenta!C$20+Päälaskenta!G$24)/(2*Päälaskenta!E$20),2)+((D1456-Päälaskenta!H$24)/Päälaskenta!E$20))-(Päälaskenta!C$20+Päälaskenta!G$24)/(2*Päälaskenta!E$20))))</f>
        <v>1.1220000000000001</v>
      </c>
      <c r="G1456" s="57">
        <f>IF(F1456&gt;Päälaskenta!D$24,(2*SQRT((POWER(Päälaskenta!D$24,2))+POWER(Päälaskenta!E$24*Päälaskenta!D$24,2))+Päälaskenta!C$24)+(2*SQRT((POWER((F1456-Päälaskenta!D$24),2))+POWER(Päälaskenta!E$20*(F1456-Päälaskenta!D$24),2))+Päälaskenta!C$20),(2*SQRT((POWER(F1456,2))+POWER(Päälaskenta!E$24*F1456,2))+Päälaskenta!C$24))</f>
        <v>9.5</v>
      </c>
      <c r="H1456" s="57">
        <f t="shared" si="354"/>
        <v>0.48</v>
      </c>
      <c r="I1456" s="62">
        <f t="shared" si="355"/>
        <v>8.6320000000000008E-3</v>
      </c>
      <c r="J1456" s="8">
        <f>IF(F1456&lt;Päälaskenta!$D$24,0,Kaksitasouoma_matriisi!F1456-Päälaskenta!$D$24)</f>
        <v>0.42199999999999999</v>
      </c>
      <c r="L1456" s="8">
        <f>IF(F1456&gt;Päälaskenta!D$24,F1456-Päälaskenta!D$24,0)</f>
        <v>0.42199999999999999</v>
      </c>
      <c r="M1456" s="8">
        <f>IF(F1456&gt;Päälaskenta!D$24,(Päälaskenta!C$20+(Päälaskenta!E$20*(Kaksitasouoma_matriisi!F1456-Päälaskenta!D$24)))*(Kaksitasouoma_matriisi!F1456-Päälaskenta!D$24),0)</f>
        <v>2.3771260000000001</v>
      </c>
      <c r="N1456" s="8">
        <f>IF(F1456&gt;Päälaskenta!D$24,(2*SQRT((POWER((F1456-Päälaskenta!D$24),2))+POWER(Päälaskenta!E$20*(F1456-Päälaskenta!D$24),2))+Päälaskenta!C$20),0)</f>
        <v>6.5215426382458004</v>
      </c>
      <c r="O1456" s="8">
        <f t="shared" si="361"/>
        <v>0.36450363539130598</v>
      </c>
      <c r="P1456" s="8">
        <f>IF(Päälaskenta!$C$29,IF(L1456&gt;Päälaskenta!$F$28,Kaksitasouoma_matriisi!AQ1456,Kaksitasouoma_matriisi!AR1456),Päälaskenta!$F$20)</f>
        <v>0.12</v>
      </c>
      <c r="Q1456" s="8">
        <f t="shared" si="362"/>
        <v>10.1081621236229</v>
      </c>
      <c r="R1456" s="8">
        <f t="shared" si="356"/>
        <v>0.70518046793273703</v>
      </c>
      <c r="S1456" s="8">
        <f t="shared" si="363"/>
        <v>0.29665254089717502</v>
      </c>
      <c r="U1456" s="93">
        <f>IF(F1456&gt;Päälaskenta!D$24,Päälaskenta!H$24+L1456*Päälaskenta!G$24,F1456*Päälaskenta!C$24 + F1456*F1456*Päälaskenta!E$24)</f>
        <v>2.2027999999999999</v>
      </c>
      <c r="V1456" s="8">
        <f>IF(F1456&gt;Päälaskenta!D$24,2*SQRT(POWER(Päälaskenta!D$24,2)+POWER(Päälaskenta!E$24*Päälaskenta!D$24,2))+Päälaskenta!C$24,(2*SQRT((POWER(F1456,2))+POWER(Päälaskenta!E$24*F1456,2))+Päälaskenta!C$24))</f>
        <v>2.9798989873223301</v>
      </c>
      <c r="W1456" s="8">
        <f t="shared" si="364"/>
        <v>0.73921968810741001</v>
      </c>
      <c r="X1456" s="8">
        <f>Päälaskenta!F$24</f>
        <v>7.0000000000000007E-2</v>
      </c>
      <c r="Y1456" s="8">
        <f t="shared" si="365"/>
        <v>25.727211171866099</v>
      </c>
      <c r="Z1456" s="8">
        <f t="shared" si="357"/>
        <v>1.79481953206726</v>
      </c>
      <c r="AA1456" s="8">
        <f t="shared" si="366"/>
        <v>0.81479005450665498</v>
      </c>
      <c r="AC1456" s="8">
        <f t="shared" si="358"/>
        <v>0.104318700757454</v>
      </c>
      <c r="AE1456" s="8">
        <v>1454</v>
      </c>
      <c r="AF1456" s="8">
        <f t="shared" si="368"/>
        <v>35.835373295488999</v>
      </c>
      <c r="AG1456" s="8">
        <f t="shared" si="359"/>
        <v>4.8669417860046698E-3</v>
      </c>
      <c r="AJ1456" s="132">
        <f>IF(Päälaskenta!$F$28&lt;Kaksitasouoma_matriisi!L1456,Päälaskenta!$C$20*Päälaskenta!$F$28,Päälaskenta!$C$20*Kaksitasouoma_matriisi!L1456)</f>
        <v>2.11</v>
      </c>
      <c r="AK1456" s="134">
        <f>SQRT(Päälaskenta!$D$20^2+(Päälaskenta!$D$20/(1/Päälaskenta!$E$20))^2)</f>
        <v>1.8029999999999999</v>
      </c>
      <c r="AL1456" s="134">
        <f>IF(Päälaskenta!$F$28&lt;Kaksitasouoma_matriisi!L1456,AK1456*Päälaskenta!$F$28*COS(ATAN(1/Päälaskenta!$E$20)),AK1456*Kaksitasouoma_matriisi!L1456*COS(ATAN(1/Päälaskenta!$E$20)))</f>
        <v>0.63300000000000001</v>
      </c>
      <c r="AM1456" s="134"/>
      <c r="AN1456" s="134">
        <f t="shared" si="367"/>
        <v>2.7429999999999999</v>
      </c>
      <c r="AO1456" s="8">
        <f t="shared" si="360"/>
        <v>0.59906525727264803</v>
      </c>
      <c r="AP1456" s="134">
        <f>Refererenssiarvoja!$B$16*H1456^(1/6)/(Refererenssiarvoja!$B$15^0.5)*(Päälaskenta!$G$28/2)^0.5*(1-AO1456)^(-1.5)</f>
        <v>0.17599999999999999</v>
      </c>
      <c r="AQ1456" s="8">
        <f>Refererenssiarvoja!$B$16*Kaksitasouoma_matriisi!O1456^(1/6)/(SQRT((2*Refererenssiarvoja!$B$15)/(Päälaskenta!$F$31*Päälaskenta!$G$31*Päälaskenta!$F$28))+SQRT(Refererenssiarvoja!$B$15)/Refererenssiarvoja!$B$17*LN(Kaksitasouoma_matriisi!L1456/Päälaskenta!$F$28))</f>
        <v>1.2945442041200299</v>
      </c>
      <c r="AR1456" s="8">
        <f>Refererenssiarvoja!$B$16*Kaksitasouoma_matriisi!O1456^(1/6)/(SQRT((2*Refererenssiarvoja!$B$15)/(Päälaskenta!$F$31*Päälaskenta!$G$31*L1456)))</f>
        <v>0.39197379586780601</v>
      </c>
    </row>
    <row r="1457" spans="1:44" x14ac:dyDescent="0.2">
      <c r="A1457" s="8">
        <v>1455</v>
      </c>
      <c r="B1457" s="8">
        <f>IF(Päälaskenta!C$7,Päälaskenta!E$7,Päälaskenta!G$5)</f>
        <v>2.5</v>
      </c>
      <c r="C1457" s="56">
        <v>0.54500000000000004</v>
      </c>
      <c r="D1457" s="93">
        <f t="shared" si="353"/>
        <v>4.5872000000000002</v>
      </c>
      <c r="E1457" s="8">
        <f>IF(Päälaskenta!$C$26,Kaksitasouoma_matriisi!AP1457,Kaksitasouoma_matriisi!AC1457)</f>
        <v>0.10432464914755001</v>
      </c>
      <c r="F1457" s="56">
        <f>IF(D1457&lt;Päälaskenta!H$24,(SQRT(POWER(Päälaskenta!C$24/(2*Päälaskenta!E$24),2)+(D1457/Päälaskenta!E$24))-Päälaskenta!C$24/(2*Päälaskenta!E$24)),IF(D1457=Päälaskenta!H$24,Päälaskenta!D$24,Päälaskenta!D$24+(SQRT(POWER((Päälaskenta!C$20+Päälaskenta!G$24)/(2*Päälaskenta!E$20),2)+((D1457-Päälaskenta!H$24)/Päälaskenta!E$20))-(Päälaskenta!C$20+Päälaskenta!G$24)/(2*Päälaskenta!E$20))))</f>
        <v>1.123</v>
      </c>
      <c r="G1457" s="57">
        <f>IF(F1457&gt;Päälaskenta!D$24,(2*SQRT((POWER(Päälaskenta!D$24,2))+POWER(Päälaskenta!E$24*Päälaskenta!D$24,2))+Päälaskenta!C$24)+(2*SQRT((POWER((F1457-Päälaskenta!D$24),2))+POWER(Päälaskenta!E$20*(F1457-Päälaskenta!D$24),2))+Päälaskenta!C$20),(2*SQRT((POWER(F1457,2))+POWER(Päälaskenta!E$24*F1457,2))+Päälaskenta!C$24))</f>
        <v>9.51</v>
      </c>
      <c r="H1457" s="57">
        <f t="shared" si="354"/>
        <v>0.48</v>
      </c>
      <c r="I1457" s="62">
        <f t="shared" si="355"/>
        <v>8.6020000000000003E-3</v>
      </c>
      <c r="J1457" s="8">
        <f>IF(F1457&lt;Päälaskenta!$D$24,0,Kaksitasouoma_matriisi!F1457-Päälaskenta!$D$24)</f>
        <v>0.42299999999999999</v>
      </c>
      <c r="L1457" s="8">
        <f>IF(F1457&gt;Päälaskenta!D$24,F1457-Päälaskenta!D$24,0)</f>
        <v>0.42299999999999999</v>
      </c>
      <c r="M1457" s="8">
        <f>IF(F1457&gt;Päälaskenta!D$24,(Päälaskenta!C$20+(Päälaskenta!E$20*(Kaksitasouoma_matriisi!F1457-Päälaskenta!D$24)))*(Kaksitasouoma_matriisi!F1457-Päälaskenta!D$24),0)</f>
        <v>2.3833934999999999</v>
      </c>
      <c r="N1457" s="8">
        <f>IF(F1457&gt;Päälaskenta!D$24,(2*SQRT((POWER((F1457-Päälaskenta!D$24),2))+POWER(Päälaskenta!E$20*(F1457-Päälaskenta!D$24),2))+Päälaskenta!C$20),0)</f>
        <v>6.5251481895212704</v>
      </c>
      <c r="O1457" s="8">
        <f t="shared" si="361"/>
        <v>0.36526273898690798</v>
      </c>
      <c r="P1457" s="8">
        <f>IF(Päälaskenta!$C$29,IF(L1457&gt;Päälaskenta!$F$28,Kaksitasouoma_matriisi!AQ1457,Kaksitasouoma_matriisi!AR1457),Päälaskenta!$F$20)</f>
        <v>0.12</v>
      </c>
      <c r="Q1457" s="8">
        <f t="shared" si="362"/>
        <v>10.148879253312399</v>
      </c>
      <c r="R1457" s="8">
        <f t="shared" si="356"/>
        <v>0.70629741285952996</v>
      </c>
      <c r="S1457" s="8">
        <f t="shared" si="363"/>
        <v>0.29634108377803697</v>
      </c>
      <c r="U1457" s="93">
        <f>IF(F1457&gt;Päälaskenta!D$24,Päälaskenta!H$24+L1457*Päälaskenta!G$24,F1457*Päälaskenta!C$24 + F1457*F1457*Päälaskenta!E$24)</f>
        <v>2.2052</v>
      </c>
      <c r="V1457" s="8">
        <f>IF(F1457&gt;Päälaskenta!D$24,2*SQRT(POWER(Päälaskenta!D$24,2)+POWER(Päälaskenta!E$24*Päälaskenta!D$24,2))+Päälaskenta!C$24,(2*SQRT((POWER(F1457,2))+POWER(Päälaskenta!E$24*F1457,2))+Päälaskenta!C$24))</f>
        <v>2.9798989873223301</v>
      </c>
      <c r="W1457" s="8">
        <f t="shared" si="364"/>
        <v>0.74002508453534599</v>
      </c>
      <c r="X1457" s="8">
        <f>Päälaskenta!F$24</f>
        <v>7.0000000000000007E-2</v>
      </c>
      <c r="Y1457" s="8">
        <f t="shared" si="365"/>
        <v>25.773945425541498</v>
      </c>
      <c r="Z1457" s="8">
        <f t="shared" si="357"/>
        <v>1.7937025871404699</v>
      </c>
      <c r="AA1457" s="8">
        <f t="shared" si="366"/>
        <v>0.81339678357539902</v>
      </c>
      <c r="AC1457" s="8">
        <f t="shared" si="358"/>
        <v>0.10432464914755001</v>
      </c>
      <c r="AE1457" s="8">
        <v>1455</v>
      </c>
      <c r="AF1457" s="8">
        <f t="shared" si="368"/>
        <v>35.9228246788539</v>
      </c>
      <c r="AG1457" s="8">
        <f t="shared" si="359"/>
        <v>4.8432742306258004E-3</v>
      </c>
      <c r="AJ1457" s="132">
        <f>IF(Päälaskenta!$F$28&lt;Kaksitasouoma_matriisi!L1457,Päälaskenta!$C$20*Päälaskenta!$F$28,Päälaskenta!$C$20*Kaksitasouoma_matriisi!L1457)</f>
        <v>2.1150000000000002</v>
      </c>
      <c r="AK1457" s="134">
        <f>SQRT(Päälaskenta!$D$20^2+(Päälaskenta!$D$20/(1/Päälaskenta!$E$20))^2)</f>
        <v>1.8029999999999999</v>
      </c>
      <c r="AL1457" s="134">
        <f>IF(Päälaskenta!$F$28&lt;Kaksitasouoma_matriisi!L1457,AK1457*Päälaskenta!$F$28*COS(ATAN(1/Päälaskenta!$E$20)),AK1457*Kaksitasouoma_matriisi!L1457*COS(ATAN(1/Päälaskenta!$E$20)))</f>
        <v>0.63500000000000001</v>
      </c>
      <c r="AM1457" s="134"/>
      <c r="AN1457" s="134">
        <f t="shared" si="367"/>
        <v>2.75</v>
      </c>
      <c r="AO1457" s="8">
        <f t="shared" si="360"/>
        <v>0.59949424485524905</v>
      </c>
      <c r="AP1457" s="134">
        <f>Refererenssiarvoja!$B$16*H1457^(1/6)/(Refererenssiarvoja!$B$15^0.5)*(Päälaskenta!$G$28/2)^0.5*(1-AO1457)^(-1.5)</f>
        <v>0.17599999999999999</v>
      </c>
      <c r="AQ1457" s="8">
        <f>Refererenssiarvoja!$B$16*Kaksitasouoma_matriisi!O1457^(1/6)/(SQRT((2*Refererenssiarvoja!$B$15)/(Päälaskenta!$F$31*Päälaskenta!$G$31*Päälaskenta!$F$28))+SQRT(Refererenssiarvoja!$B$15)/Refererenssiarvoja!$B$17*LN(Kaksitasouoma_matriisi!L1457/Päälaskenta!$F$28))</f>
        <v>1.2592472962204799</v>
      </c>
      <c r="AR1457" s="8">
        <f>Refererenssiarvoja!$B$16*Kaksitasouoma_matriisi!O1457^(1/6)/(SQRT((2*Refererenssiarvoja!$B$15)/(Päälaskenta!$F$31*Päälaskenta!$G$31*L1457)))</f>
        <v>0.39257404005816399</v>
      </c>
    </row>
    <row r="1458" spans="1:44" x14ac:dyDescent="0.2">
      <c r="A1458" s="8">
        <v>1456</v>
      </c>
      <c r="B1458" s="8">
        <f>IF(Päälaskenta!C$7,Päälaskenta!E$7,Päälaskenta!G$5)</f>
        <v>2.5</v>
      </c>
      <c r="C1458" s="56">
        <v>0.54400000000000004</v>
      </c>
      <c r="D1458" s="93">
        <f t="shared" si="353"/>
        <v>4.5956000000000001</v>
      </c>
      <c r="E1458" s="8">
        <f>IF(Päälaskenta!$C$26,Kaksitasouoma_matriisi!AP1458,Kaksitasouoma_matriisi!AC1458)</f>
        <v>0.104330593026549</v>
      </c>
      <c r="F1458" s="56">
        <f>IF(D1458&lt;Päälaskenta!H$24,(SQRT(POWER(Päälaskenta!C$24/(2*Päälaskenta!E$24),2)+(D1458/Päälaskenta!E$24))-Päälaskenta!C$24/(2*Päälaskenta!E$24)),IF(D1458=Päälaskenta!H$24,Päälaskenta!D$24,Päälaskenta!D$24+(SQRT(POWER((Päälaskenta!C$20+Päälaskenta!G$24)/(2*Päälaskenta!E$20),2)+((D1458-Päälaskenta!H$24)/Päälaskenta!E$20))-(Päälaskenta!C$20+Päälaskenta!G$24)/(2*Päälaskenta!E$20))))</f>
        <v>1.1240000000000001</v>
      </c>
      <c r="G1458" s="57">
        <f>IF(F1458&gt;Päälaskenta!D$24,(2*SQRT((POWER(Päälaskenta!D$24,2))+POWER(Päälaskenta!E$24*Päälaskenta!D$24,2))+Päälaskenta!C$24)+(2*SQRT((POWER((F1458-Päälaskenta!D$24),2))+POWER(Päälaskenta!E$20*(F1458-Päälaskenta!D$24),2))+Päälaskenta!C$20),(2*SQRT((POWER(F1458,2))+POWER(Päälaskenta!E$24*F1458,2))+Päälaskenta!C$24))</f>
        <v>9.51</v>
      </c>
      <c r="H1458" s="57">
        <f t="shared" si="354"/>
        <v>0.48</v>
      </c>
      <c r="I1458" s="62">
        <f t="shared" si="355"/>
        <v>8.5710000000000005E-3</v>
      </c>
      <c r="J1458" s="8">
        <f>IF(F1458&lt;Päälaskenta!$D$24,0,Kaksitasouoma_matriisi!F1458-Päälaskenta!$D$24)</f>
        <v>0.42399999999999999</v>
      </c>
      <c r="L1458" s="8">
        <f>IF(F1458&gt;Päälaskenta!D$24,F1458-Päälaskenta!D$24,0)</f>
        <v>0.42399999999999999</v>
      </c>
      <c r="M1458" s="8">
        <f>IF(F1458&gt;Päälaskenta!D$24,(Päälaskenta!C$20+(Päälaskenta!E$20*(Kaksitasouoma_matriisi!F1458-Päälaskenta!D$24)))*(Kaksitasouoma_matriisi!F1458-Päälaskenta!D$24),0)</f>
        <v>2.3896639999999998</v>
      </c>
      <c r="N1458" s="8">
        <f>IF(F1458&gt;Päälaskenta!D$24,(2*SQRT((POWER((F1458-Päälaskenta!D$24),2))+POWER(Päälaskenta!E$20*(F1458-Päälaskenta!D$24),2))+Päälaskenta!C$20),0)</f>
        <v>6.5287537407967298</v>
      </c>
      <c r="O1458" s="8">
        <f t="shared" si="361"/>
        <v>0.366021463647422</v>
      </c>
      <c r="P1458" s="8">
        <f>IF(Päälaskenta!$C$29,IF(L1458&gt;Päälaskenta!$F$28,Kaksitasouoma_matriisi!AQ1458,Kaksitasouoma_matriisi!AR1458),Päälaskenta!$F$20)</f>
        <v>0.12</v>
      </c>
      <c r="Q1458" s="8">
        <f t="shared" si="362"/>
        <v>10.1896663537674</v>
      </c>
      <c r="R1458" s="8">
        <f t="shared" si="356"/>
        <v>0.70741174953377295</v>
      </c>
      <c r="S1458" s="8">
        <f t="shared" si="363"/>
        <v>0.29602979729944201</v>
      </c>
      <c r="U1458" s="93">
        <f>IF(F1458&gt;Päälaskenta!D$24,Päälaskenta!H$24+L1458*Päälaskenta!G$24,F1458*Päälaskenta!C$24 + F1458*F1458*Päälaskenta!E$24)</f>
        <v>2.2075999999999998</v>
      </c>
      <c r="V1458" s="8">
        <f>IF(F1458&gt;Päälaskenta!D$24,2*SQRT(POWER(Päälaskenta!D$24,2)+POWER(Päälaskenta!E$24*Päälaskenta!D$24,2))+Päälaskenta!C$24,(2*SQRT((POWER(F1458,2))+POWER(Päälaskenta!E$24*F1458,2))+Päälaskenta!C$24))</f>
        <v>2.9798989873223301</v>
      </c>
      <c r="W1458" s="8">
        <f t="shared" si="364"/>
        <v>0.74083048096328197</v>
      </c>
      <c r="X1458" s="8">
        <f>Päälaskenta!F$24</f>
        <v>7.0000000000000007E-2</v>
      </c>
      <c r="Y1458" s="8">
        <f t="shared" si="365"/>
        <v>25.820713599926499</v>
      </c>
      <c r="Z1458" s="8">
        <f t="shared" si="357"/>
        <v>1.79258825046623</v>
      </c>
      <c r="AA1458" s="8">
        <f t="shared" si="366"/>
        <v>0.81200772353063499</v>
      </c>
      <c r="AC1458" s="8">
        <f t="shared" si="358"/>
        <v>0.104330593026549</v>
      </c>
      <c r="AE1458" s="8">
        <v>1456</v>
      </c>
      <c r="AF1458" s="8">
        <f t="shared" si="368"/>
        <v>36.010379953693899</v>
      </c>
      <c r="AG1458" s="8">
        <f t="shared" si="359"/>
        <v>4.8197510861118604E-3</v>
      </c>
      <c r="AJ1458" s="132">
        <f>IF(Päälaskenta!$F$28&lt;Kaksitasouoma_matriisi!L1458,Päälaskenta!$C$20*Päälaskenta!$F$28,Päälaskenta!$C$20*Kaksitasouoma_matriisi!L1458)</f>
        <v>2.12</v>
      </c>
      <c r="AK1458" s="134">
        <f>SQRT(Päälaskenta!$D$20^2+(Päälaskenta!$D$20/(1/Päälaskenta!$E$20))^2)</f>
        <v>1.8029999999999999</v>
      </c>
      <c r="AL1458" s="134">
        <f>IF(Päälaskenta!$F$28&lt;Kaksitasouoma_matriisi!L1458,AK1458*Päälaskenta!$F$28*COS(ATAN(1/Päälaskenta!$E$20)),AK1458*Kaksitasouoma_matriisi!L1458*COS(ATAN(1/Päälaskenta!$E$20)))</f>
        <v>0.63600000000000001</v>
      </c>
      <c r="AM1458" s="134"/>
      <c r="AN1458" s="134">
        <f t="shared" si="367"/>
        <v>2.7559999999999998</v>
      </c>
      <c r="AO1458" s="8">
        <f t="shared" si="360"/>
        <v>0.59970406475759397</v>
      </c>
      <c r="AP1458" s="134">
        <f>Refererenssiarvoja!$B$16*H1458^(1/6)/(Refererenssiarvoja!$B$15^0.5)*(Päälaskenta!$G$28/2)^0.5*(1-AO1458)^(-1.5)</f>
        <v>0.17599999999999999</v>
      </c>
      <c r="AQ1458" s="8">
        <f>Refererenssiarvoja!$B$16*Kaksitasouoma_matriisi!O1458^(1/6)/(SQRT((2*Refererenssiarvoja!$B$15)/(Päälaskenta!$F$31*Päälaskenta!$G$31*Päälaskenta!$F$28))+SQRT(Refererenssiarvoja!$B$15)/Refererenssiarvoja!$B$17*LN(Kaksitasouoma_matriisi!L1458/Päälaskenta!$F$28))</f>
        <v>1.2259234658691101</v>
      </c>
      <c r="AR1458" s="8">
        <f>Refererenssiarvoja!$B$16*Kaksitasouoma_matriisi!O1458^(1/6)/(SQRT((2*Refererenssiarvoja!$B$15)/(Päälaskenta!$F$31*Päälaskenta!$G$31*L1458)))</f>
        <v>0.39317375386639303</v>
      </c>
    </row>
    <row r="1459" spans="1:44" x14ac:dyDescent="0.2">
      <c r="A1459" s="8">
        <v>1457</v>
      </c>
      <c r="B1459" s="8">
        <f>IF(Päälaskenta!C$7,Päälaskenta!E$7,Päälaskenta!G$5)</f>
        <v>2.5</v>
      </c>
      <c r="C1459" s="56">
        <v>0.54300000000000004</v>
      </c>
      <c r="D1459" s="93">
        <f t="shared" si="353"/>
        <v>4.6040999999999999</v>
      </c>
      <c r="E1459" s="8">
        <f>IF(Päälaskenta!$C$26,Kaksitasouoma_matriisi!AP1459,Kaksitasouoma_matriisi!AC1459)</f>
        <v>0.104336532399581</v>
      </c>
      <c r="F1459" s="56">
        <f>IF(D1459&lt;Päälaskenta!H$24,(SQRT(POWER(Päälaskenta!C$24/(2*Päälaskenta!E$24),2)+(D1459/Päälaskenta!E$24))-Päälaskenta!C$24/(2*Päälaskenta!E$24)),IF(D1459=Päälaskenta!H$24,Päälaskenta!D$24,Päälaskenta!D$24+(SQRT(POWER((Päälaskenta!C$20+Päälaskenta!G$24)/(2*Päälaskenta!E$20),2)+((D1459-Päälaskenta!H$24)/Päälaskenta!E$20))-(Päälaskenta!C$20+Päälaskenta!G$24)/(2*Päälaskenta!E$20))))</f>
        <v>1.125</v>
      </c>
      <c r="G1459" s="57">
        <f>IF(F1459&gt;Päälaskenta!D$24,(2*SQRT((POWER(Päälaskenta!D$24,2))+POWER(Päälaskenta!E$24*Päälaskenta!D$24,2))+Päälaskenta!C$24)+(2*SQRT((POWER((F1459-Päälaskenta!D$24),2))+POWER(Päälaskenta!E$20*(F1459-Päälaskenta!D$24),2))+Päälaskenta!C$20),(2*SQRT((POWER(F1459,2))+POWER(Päälaskenta!E$24*F1459,2))+Päälaskenta!C$24))</f>
        <v>9.51</v>
      </c>
      <c r="H1459" s="57">
        <f t="shared" si="354"/>
        <v>0.48</v>
      </c>
      <c r="I1459" s="62">
        <f t="shared" si="355"/>
        <v>8.541E-3</v>
      </c>
      <c r="J1459" s="8">
        <f>IF(F1459&lt;Päälaskenta!$D$24,0,Kaksitasouoma_matriisi!F1459-Päälaskenta!$D$24)</f>
        <v>0.42499999999999999</v>
      </c>
      <c r="L1459" s="8">
        <f>IF(F1459&gt;Päälaskenta!D$24,F1459-Päälaskenta!D$24,0)</f>
        <v>0.42499999999999999</v>
      </c>
      <c r="M1459" s="8">
        <f>IF(F1459&gt;Päälaskenta!D$24,(Päälaskenta!C$20+(Päälaskenta!E$20*(Kaksitasouoma_matriisi!F1459-Päälaskenta!D$24)))*(Kaksitasouoma_matriisi!F1459-Päälaskenta!D$24),0)</f>
        <v>2.3959375000000001</v>
      </c>
      <c r="N1459" s="8">
        <f>IF(F1459&gt;Päälaskenta!D$24,(2*SQRT((POWER((F1459-Päälaskenta!D$24),2))+POWER(Päälaskenta!E$20*(F1459-Päälaskenta!D$24),2))+Päälaskenta!C$20),0)</f>
        <v>6.5323592920721998</v>
      </c>
      <c r="O1459" s="8">
        <f t="shared" si="361"/>
        <v>0.36677981000031001</v>
      </c>
      <c r="P1459" s="8">
        <f>IF(Päälaskenta!$C$29,IF(L1459&gt;Päälaskenta!$F$28,Kaksitasouoma_matriisi!AQ1459,Kaksitasouoma_matriisi!AR1459),Päälaskenta!$F$20)</f>
        <v>0.12</v>
      </c>
      <c r="Q1459" s="8">
        <f t="shared" si="362"/>
        <v>10.230523399128099</v>
      </c>
      <c r="R1459" s="8">
        <f t="shared" si="356"/>
        <v>0.70852348627097905</v>
      </c>
      <c r="S1459" s="8">
        <f t="shared" si="363"/>
        <v>0.29571868476159302</v>
      </c>
      <c r="U1459" s="93">
        <f>IF(F1459&gt;Päälaskenta!D$24,Päälaskenta!H$24+L1459*Päälaskenta!G$24,F1459*Päälaskenta!C$24 + F1459*F1459*Päälaskenta!E$24)</f>
        <v>2.21</v>
      </c>
      <c r="V1459" s="8">
        <f>IF(F1459&gt;Päälaskenta!D$24,2*SQRT(POWER(Päälaskenta!D$24,2)+POWER(Päälaskenta!E$24*Päälaskenta!D$24,2))+Päälaskenta!C$24,(2*SQRT((POWER(F1459,2))+POWER(Päälaskenta!E$24*F1459,2))+Päälaskenta!C$24))</f>
        <v>2.9798989873223301</v>
      </c>
      <c r="W1459" s="8">
        <f t="shared" si="364"/>
        <v>0.74163587739121895</v>
      </c>
      <c r="X1459" s="8">
        <f>Päälaskenta!F$24</f>
        <v>7.0000000000000007E-2</v>
      </c>
      <c r="Y1459" s="8">
        <f t="shared" si="365"/>
        <v>25.867515682724498</v>
      </c>
      <c r="Z1459" s="8">
        <f t="shared" si="357"/>
        <v>1.7914765137290201</v>
      </c>
      <c r="AA1459" s="8">
        <f t="shared" si="366"/>
        <v>0.81062285689095903</v>
      </c>
      <c r="AC1459" s="8">
        <f t="shared" si="358"/>
        <v>0.104336532399581</v>
      </c>
      <c r="AE1459" s="8">
        <v>1457</v>
      </c>
      <c r="AF1459" s="8">
        <f t="shared" si="368"/>
        <v>36.098039081852598</v>
      </c>
      <c r="AG1459" s="8">
        <f t="shared" si="359"/>
        <v>4.7963713013291802E-3</v>
      </c>
      <c r="AJ1459" s="132">
        <f>IF(Päälaskenta!$F$28&lt;Kaksitasouoma_matriisi!L1459,Päälaskenta!$C$20*Päälaskenta!$F$28,Päälaskenta!$C$20*Kaksitasouoma_matriisi!L1459)</f>
        <v>2.125</v>
      </c>
      <c r="AK1459" s="134">
        <f>SQRT(Päälaskenta!$D$20^2+(Päälaskenta!$D$20/(1/Päälaskenta!$E$20))^2)</f>
        <v>1.8029999999999999</v>
      </c>
      <c r="AL1459" s="134">
        <f>IF(Päälaskenta!$F$28&lt;Kaksitasouoma_matriisi!L1459,AK1459*Päälaskenta!$F$28*COS(ATAN(1/Päälaskenta!$E$20)),AK1459*Kaksitasouoma_matriisi!L1459*COS(ATAN(1/Päälaskenta!$E$20)))</f>
        <v>0.63800000000000001</v>
      </c>
      <c r="AM1459" s="134"/>
      <c r="AN1459" s="134">
        <f t="shared" si="367"/>
        <v>2.7629999999999999</v>
      </c>
      <c r="AO1459" s="8">
        <f t="shared" si="360"/>
        <v>0.60011728676614295</v>
      </c>
      <c r="AP1459" s="134">
        <f>Refererenssiarvoja!$B$16*H1459^(1/6)/(Refererenssiarvoja!$B$15^0.5)*(Päälaskenta!$G$28/2)^0.5*(1-AO1459)^(-1.5)</f>
        <v>0.17699999999999999</v>
      </c>
      <c r="AQ1459" s="8">
        <f>Refererenssiarvoja!$B$16*Kaksitasouoma_matriisi!O1459^(1/6)/(SQRT((2*Refererenssiarvoja!$B$15)/(Päälaskenta!$F$31*Päälaskenta!$G$31*Päälaskenta!$F$28))+SQRT(Refererenssiarvoja!$B$15)/Refererenssiarvoja!$B$17*LN(Kaksitasouoma_matriisi!L1459/Päälaskenta!$F$28))</f>
        <v>1.19441168919928</v>
      </c>
      <c r="AR1459" s="8">
        <f>Refererenssiarvoja!$B$16*Kaksitasouoma_matriisi!O1459^(1/6)/(SQRT((2*Refererenssiarvoja!$B$15)/(Päälaskenta!$F$31*Päälaskenta!$G$31*L1459)))</f>
        <v>0.393772938949564</v>
      </c>
    </row>
    <row r="1460" spans="1:44" x14ac:dyDescent="0.2">
      <c r="A1460" s="8">
        <v>1458</v>
      </c>
      <c r="B1460" s="8">
        <f>IF(Päälaskenta!C$7,Päälaskenta!E$7,Päälaskenta!G$5)</f>
        <v>2.5</v>
      </c>
      <c r="C1460" s="56">
        <v>0.54200000000000004</v>
      </c>
      <c r="D1460" s="93">
        <f t="shared" si="353"/>
        <v>4.6124999999999998</v>
      </c>
      <c r="E1460" s="8">
        <f>IF(Päälaskenta!$C$26,Kaksitasouoma_matriisi!AP1460,Kaksitasouoma_matriisi!AC1460)</f>
        <v>0.10434246727176801</v>
      </c>
      <c r="F1460" s="56">
        <f>IF(D1460&lt;Päälaskenta!H$24,(SQRT(POWER(Päälaskenta!C$24/(2*Päälaskenta!E$24),2)+(D1460/Päälaskenta!E$24))-Päälaskenta!C$24/(2*Päälaskenta!E$24)),IF(D1460=Päälaskenta!H$24,Päälaskenta!D$24,Päälaskenta!D$24+(SQRT(POWER((Päälaskenta!C$20+Päälaskenta!G$24)/(2*Päälaskenta!E$20),2)+((D1460-Päälaskenta!H$24)/Päälaskenta!E$20))-(Päälaskenta!C$20+Päälaskenta!G$24)/(2*Päälaskenta!E$20))))</f>
        <v>1.1259999999999999</v>
      </c>
      <c r="G1460" s="57">
        <f>IF(F1460&gt;Päälaskenta!D$24,(2*SQRT((POWER(Päälaskenta!D$24,2))+POWER(Päälaskenta!E$24*Päälaskenta!D$24,2))+Päälaskenta!C$24)+(2*SQRT((POWER((F1460-Päälaskenta!D$24),2))+POWER(Päälaskenta!E$20*(F1460-Päälaskenta!D$24),2))+Päälaskenta!C$20),(2*SQRT((POWER(F1460,2))+POWER(Päälaskenta!E$24*F1460,2))+Päälaskenta!C$24))</f>
        <v>9.52</v>
      </c>
      <c r="H1460" s="57">
        <f t="shared" si="354"/>
        <v>0.48</v>
      </c>
      <c r="I1460" s="62">
        <f t="shared" si="355"/>
        <v>8.5100000000000002E-3</v>
      </c>
      <c r="J1460" s="8">
        <f>IF(F1460&lt;Päälaskenta!$D$24,0,Kaksitasouoma_matriisi!F1460-Päälaskenta!$D$24)</f>
        <v>0.42599999999999999</v>
      </c>
      <c r="L1460" s="8">
        <f>IF(F1460&gt;Päälaskenta!D$24,F1460-Päälaskenta!D$24,0)</f>
        <v>0.42599999999999999</v>
      </c>
      <c r="M1460" s="8">
        <f>IF(F1460&gt;Päälaskenta!D$24,(Päälaskenta!C$20+(Päälaskenta!E$20*(Kaksitasouoma_matriisi!F1460-Päälaskenta!D$24)))*(Kaksitasouoma_matriisi!F1460-Päälaskenta!D$24),0)</f>
        <v>2.4022139999999998</v>
      </c>
      <c r="N1460" s="8">
        <f>IF(F1460&gt;Päälaskenta!D$24,(2*SQRT((POWER((F1460-Päälaskenta!D$24),2))+POWER(Päälaskenta!E$20*(F1460-Päälaskenta!D$24),2))+Päälaskenta!C$20),0)</f>
        <v>6.53596484334766</v>
      </c>
      <c r="O1460" s="8">
        <f t="shared" si="361"/>
        <v>0.36753777867165</v>
      </c>
      <c r="P1460" s="8">
        <f>IF(Päälaskenta!$C$29,IF(L1460&gt;Päälaskenta!$F$28,Kaksitasouoma_matriisi!AQ1460,Kaksitasouoma_matriisi!AR1460),Päälaskenta!$F$20)</f>
        <v>0.12</v>
      </c>
      <c r="Q1460" s="8">
        <f t="shared" si="362"/>
        <v>10.2714503636901</v>
      </c>
      <c r="R1460" s="8">
        <f t="shared" si="356"/>
        <v>0.70963263136294796</v>
      </c>
      <c r="S1460" s="8">
        <f t="shared" si="363"/>
        <v>0.29540774941905601</v>
      </c>
      <c r="U1460" s="93">
        <f>IF(F1460&gt;Päälaskenta!D$24,Päälaskenta!H$24+L1460*Päälaskenta!G$24,F1460*Päälaskenta!C$24 + F1460*F1460*Päälaskenta!E$24)</f>
        <v>2.2124000000000001</v>
      </c>
      <c r="V1460" s="8">
        <f>IF(F1460&gt;Päälaskenta!D$24,2*SQRT(POWER(Päälaskenta!D$24,2)+POWER(Päälaskenta!E$24*Päälaskenta!D$24,2))+Päälaskenta!C$24,(2*SQRT((POWER(F1460,2))+POWER(Päälaskenta!E$24*F1460,2))+Päälaskenta!C$24))</f>
        <v>2.9798989873223301</v>
      </c>
      <c r="W1460" s="8">
        <f t="shared" si="364"/>
        <v>0.74244127381915503</v>
      </c>
      <c r="X1460" s="8">
        <f>Päälaskenta!F$24</f>
        <v>7.0000000000000007E-2</v>
      </c>
      <c r="Y1460" s="8">
        <f t="shared" si="365"/>
        <v>25.914351661656301</v>
      </c>
      <c r="Z1460" s="8">
        <f t="shared" si="357"/>
        <v>1.79036736863705</v>
      </c>
      <c r="AA1460" s="8">
        <f t="shared" si="366"/>
        <v>0.80924216626154899</v>
      </c>
      <c r="AC1460" s="8">
        <f t="shared" si="358"/>
        <v>0.10434246727176801</v>
      </c>
      <c r="AE1460" s="8">
        <v>1458</v>
      </c>
      <c r="AF1460" s="8">
        <f t="shared" si="368"/>
        <v>36.185802025346398</v>
      </c>
      <c r="AG1460" s="8">
        <f t="shared" si="359"/>
        <v>4.7731338339359001E-3</v>
      </c>
      <c r="AJ1460" s="132">
        <f>IF(Päälaskenta!$F$28&lt;Kaksitasouoma_matriisi!L1460,Päälaskenta!$C$20*Päälaskenta!$F$28,Päälaskenta!$C$20*Kaksitasouoma_matriisi!L1460)</f>
        <v>2.13</v>
      </c>
      <c r="AK1460" s="134">
        <f>SQRT(Päälaskenta!$D$20^2+(Päälaskenta!$D$20/(1/Päälaskenta!$E$20))^2)</f>
        <v>1.8029999999999999</v>
      </c>
      <c r="AL1460" s="134">
        <f>IF(Päälaskenta!$F$28&lt;Kaksitasouoma_matriisi!L1460,AK1460*Päälaskenta!$F$28*COS(ATAN(1/Päälaskenta!$E$20)),AK1460*Kaksitasouoma_matriisi!L1460*COS(ATAN(1/Päälaskenta!$E$20)))</f>
        <v>0.63900000000000001</v>
      </c>
      <c r="AM1460" s="134"/>
      <c r="AN1460" s="134">
        <f t="shared" si="367"/>
        <v>2.7690000000000001</v>
      </c>
      <c r="AO1460" s="8">
        <f t="shared" si="360"/>
        <v>0.60032520325203298</v>
      </c>
      <c r="AP1460" s="134">
        <f>Refererenssiarvoja!$B$16*H1460^(1/6)/(Refererenssiarvoja!$B$15^0.5)*(Päälaskenta!$G$28/2)^0.5*(1-AO1460)^(-1.5)</f>
        <v>0.17699999999999999</v>
      </c>
      <c r="AQ1460" s="8">
        <f>Refererenssiarvoja!$B$16*Kaksitasouoma_matriisi!O1460^(1/6)/(SQRT((2*Refererenssiarvoja!$B$15)/(Päälaskenta!$F$31*Päälaskenta!$G$31*Päälaskenta!$F$28))+SQRT(Refererenssiarvoja!$B$15)/Refererenssiarvoja!$B$17*LN(Kaksitasouoma_matriisi!L1460/Päälaskenta!$F$28))</f>
        <v>1.1645680003196099</v>
      </c>
      <c r="AR1460" s="8">
        <f>Refererenssiarvoja!$B$16*Kaksitasouoma_matriisi!O1460^(1/6)/(SQRT((2*Refererenssiarvoja!$B$15)/(Päälaskenta!$F$31*Päälaskenta!$G$31*L1460)))</f>
        <v>0.39437159695582802</v>
      </c>
    </row>
    <row r="1461" spans="1:44" x14ac:dyDescent="0.2">
      <c r="A1461" s="8">
        <v>1459</v>
      </c>
      <c r="B1461" s="8">
        <f>IF(Päälaskenta!C$7,Päälaskenta!E$7,Päälaskenta!G$5)</f>
        <v>2.5</v>
      </c>
      <c r="C1461" s="56">
        <v>0.54100000000000004</v>
      </c>
      <c r="D1461" s="93">
        <f t="shared" si="353"/>
        <v>4.6211000000000002</v>
      </c>
      <c r="E1461" s="8">
        <f>IF(Päälaskenta!$C$26,Kaksitasouoma_matriisi!AP1461,Kaksitasouoma_matriisi!AC1461)</f>
        <v>0.104348397648224</v>
      </c>
      <c r="F1461" s="56">
        <f>IF(D1461&lt;Päälaskenta!H$24,(SQRT(POWER(Päälaskenta!C$24/(2*Päälaskenta!E$24),2)+(D1461/Päälaskenta!E$24))-Päälaskenta!C$24/(2*Päälaskenta!E$24)),IF(D1461=Päälaskenta!H$24,Päälaskenta!D$24,Päälaskenta!D$24+(SQRT(POWER((Päälaskenta!C$20+Päälaskenta!G$24)/(2*Päälaskenta!E$20),2)+((D1461-Päälaskenta!H$24)/Päälaskenta!E$20))-(Päälaskenta!C$20+Päälaskenta!G$24)/(2*Päälaskenta!E$20))))</f>
        <v>1.127</v>
      </c>
      <c r="G1461" s="57">
        <f>IF(F1461&gt;Päälaskenta!D$24,(2*SQRT((POWER(Päälaskenta!D$24,2))+POWER(Päälaskenta!E$24*Päälaskenta!D$24,2))+Päälaskenta!C$24)+(2*SQRT((POWER((F1461-Päälaskenta!D$24),2))+POWER(Päälaskenta!E$20*(F1461-Päälaskenta!D$24),2))+Päälaskenta!C$20),(2*SQRT((POWER(F1461,2))+POWER(Päälaskenta!E$24*F1461,2))+Päälaskenta!C$24))</f>
        <v>9.52</v>
      </c>
      <c r="H1461" s="57">
        <f t="shared" si="354"/>
        <v>0.49</v>
      </c>
      <c r="I1461" s="62">
        <f t="shared" si="355"/>
        <v>8.2500000000000004E-3</v>
      </c>
      <c r="J1461" s="8">
        <f>IF(F1461&lt;Päälaskenta!$D$24,0,Kaksitasouoma_matriisi!F1461-Päälaskenta!$D$24)</f>
        <v>0.42699999999999999</v>
      </c>
      <c r="L1461" s="8">
        <f>IF(F1461&gt;Päälaskenta!D$24,F1461-Päälaskenta!D$24,0)</f>
        <v>0.42699999999999999</v>
      </c>
      <c r="M1461" s="8">
        <f>IF(F1461&gt;Päälaskenta!D$24,(Päälaskenta!C$20+(Päälaskenta!E$20*(Kaksitasouoma_matriisi!F1461-Päälaskenta!D$24)))*(Kaksitasouoma_matriisi!F1461-Päälaskenta!D$24),0)</f>
        <v>2.4084935000000001</v>
      </c>
      <c r="N1461" s="8">
        <f>IF(F1461&gt;Päälaskenta!D$24,(2*SQRT((POWER((F1461-Päälaskenta!D$24),2))+POWER(Päälaskenta!E$20*(F1461-Päälaskenta!D$24),2))+Päälaskenta!C$20),0)</f>
        <v>6.5395703946231203</v>
      </c>
      <c r="O1461" s="8">
        <f t="shared" si="361"/>
        <v>0.36829537028614001</v>
      </c>
      <c r="P1461" s="8">
        <f>IF(Päälaskenta!$C$29,IF(L1461&gt;Päälaskenta!$F$28,Kaksitasouoma_matriisi!AQ1461,Kaksitasouoma_matriisi!AR1461),Päälaskenta!$F$20)</f>
        <v>0.12</v>
      </c>
      <c r="Q1461" s="8">
        <f t="shared" si="362"/>
        <v>10.312447221903399</v>
      </c>
      <c r="R1461" s="8">
        <f t="shared" si="356"/>
        <v>0.71073919307769495</v>
      </c>
      <c r="S1461" s="8">
        <f t="shared" si="363"/>
        <v>0.29509699448127802</v>
      </c>
      <c r="U1461" s="93">
        <f>IF(F1461&gt;Päälaskenta!D$24,Päälaskenta!H$24+L1461*Päälaskenta!G$24,F1461*Päälaskenta!C$24 + F1461*F1461*Päälaskenta!E$24)</f>
        <v>2.2147999999999999</v>
      </c>
      <c r="V1461" s="8">
        <f>IF(F1461&gt;Päälaskenta!D$24,2*SQRT(POWER(Päälaskenta!D$24,2)+POWER(Päälaskenta!E$24*Päälaskenta!D$24,2))+Päälaskenta!C$24,(2*SQRT((POWER(F1461,2))+POWER(Päälaskenta!E$24*F1461,2))+Päälaskenta!C$24))</f>
        <v>2.9798989873223301</v>
      </c>
      <c r="W1461" s="8">
        <f t="shared" si="364"/>
        <v>0.74324667024709101</v>
      </c>
      <c r="X1461" s="8">
        <f>Päälaskenta!F$24</f>
        <v>7.0000000000000007E-2</v>
      </c>
      <c r="Y1461" s="8">
        <f t="shared" si="365"/>
        <v>25.9612215244608</v>
      </c>
      <c r="Z1461" s="8">
        <f t="shared" si="357"/>
        <v>1.7892608069223099</v>
      </c>
      <c r="AA1461" s="8">
        <f t="shared" si="366"/>
        <v>0.80786563433371406</v>
      </c>
      <c r="AC1461" s="8">
        <f t="shared" si="358"/>
        <v>0.104348397648224</v>
      </c>
      <c r="AE1461" s="8">
        <v>1459</v>
      </c>
      <c r="AF1461" s="8">
        <f t="shared" si="368"/>
        <v>36.273668746364201</v>
      </c>
      <c r="AG1461" s="8">
        <f t="shared" si="359"/>
        <v>4.7500376502997701E-3</v>
      </c>
      <c r="AJ1461" s="132">
        <f>IF(Päälaskenta!$F$28&lt;Kaksitasouoma_matriisi!L1461,Päälaskenta!$C$20*Päälaskenta!$F$28,Päälaskenta!$C$20*Kaksitasouoma_matriisi!L1461)</f>
        <v>2.1349999999999998</v>
      </c>
      <c r="AK1461" s="134">
        <f>SQRT(Päälaskenta!$D$20^2+(Päälaskenta!$D$20/(1/Päälaskenta!$E$20))^2)</f>
        <v>1.8029999999999999</v>
      </c>
      <c r="AL1461" s="134">
        <f>IF(Päälaskenta!$F$28&lt;Kaksitasouoma_matriisi!L1461,AK1461*Päälaskenta!$F$28*COS(ATAN(1/Päälaskenta!$E$20)),AK1461*Kaksitasouoma_matriisi!L1461*COS(ATAN(1/Päälaskenta!$E$20)))</f>
        <v>0.64100000000000001</v>
      </c>
      <c r="AM1461" s="134"/>
      <c r="AN1461" s="134">
        <f t="shared" si="367"/>
        <v>2.7759999999999998</v>
      </c>
      <c r="AO1461" s="8">
        <f t="shared" si="360"/>
        <v>0.60072277163445897</v>
      </c>
      <c r="AP1461" s="134">
        <f>Refererenssiarvoja!$B$16*H1461^(1/6)/(Refererenssiarvoja!$B$15^0.5)*(Päälaskenta!$G$28/2)^0.5*(1-AO1461)^(-1.5)</f>
        <v>0.17799999999999999</v>
      </c>
      <c r="AQ1461" s="8">
        <f>Refererenssiarvoja!$B$16*Kaksitasouoma_matriisi!O1461^(1/6)/(SQRT((2*Refererenssiarvoja!$B$15)/(Päälaskenta!$F$31*Päälaskenta!$G$31*Päälaskenta!$F$28))+SQRT(Refererenssiarvoja!$B$15)/Refererenssiarvoja!$B$17*LN(Kaksitasouoma_matriisi!L1461/Päälaskenta!$F$28))</f>
        <v>1.13626329080491</v>
      </c>
      <c r="AR1461" s="8">
        <f>Refererenssiarvoja!$B$16*Kaksitasouoma_matriisi!O1461^(1/6)/(SQRT((2*Refererenssiarvoja!$B$15)/(Päälaskenta!$F$31*Päälaskenta!$G$31*L1461)))</f>
        <v>0.394969729524488</v>
      </c>
    </row>
    <row r="1462" spans="1:44" x14ac:dyDescent="0.2">
      <c r="A1462" s="8">
        <v>1460</v>
      </c>
      <c r="B1462" s="8">
        <f>IF(Päälaskenta!C$7,Päälaskenta!E$7,Päälaskenta!G$5)</f>
        <v>2.5</v>
      </c>
      <c r="C1462" s="56">
        <v>0.54</v>
      </c>
      <c r="D1462" s="93">
        <f t="shared" si="353"/>
        <v>4.6295999999999999</v>
      </c>
      <c r="E1462" s="8">
        <f>IF(Päälaskenta!$C$26,Kaksitasouoma_matriisi!AP1462,Kaksitasouoma_matriisi!AC1462)</f>
        <v>0.10435432353405601</v>
      </c>
      <c r="F1462" s="56">
        <f>IF(D1462&lt;Päälaskenta!H$24,(SQRT(POWER(Päälaskenta!C$24/(2*Päälaskenta!E$24),2)+(D1462/Päälaskenta!E$24))-Päälaskenta!C$24/(2*Päälaskenta!E$24)),IF(D1462=Päälaskenta!H$24,Päälaskenta!D$24,Päälaskenta!D$24+(SQRT(POWER((Päälaskenta!C$20+Päälaskenta!G$24)/(2*Päälaskenta!E$20),2)+((D1462-Päälaskenta!H$24)/Päälaskenta!E$20))-(Päälaskenta!C$20+Päälaskenta!G$24)/(2*Päälaskenta!E$20))))</f>
        <v>1.1279999999999999</v>
      </c>
      <c r="G1462" s="57">
        <f>IF(F1462&gt;Päälaskenta!D$24,(2*SQRT((POWER(Päälaskenta!D$24,2))+POWER(Päälaskenta!E$24*Päälaskenta!D$24,2))+Päälaskenta!C$24)+(2*SQRT((POWER((F1462-Päälaskenta!D$24),2))+POWER(Päälaskenta!E$20*(F1462-Päälaskenta!D$24),2))+Päälaskenta!C$20),(2*SQRT((POWER(F1462,2))+POWER(Päälaskenta!E$24*F1462,2))+Päälaskenta!C$24))</f>
        <v>9.52</v>
      </c>
      <c r="H1462" s="57">
        <f t="shared" si="354"/>
        <v>0.49</v>
      </c>
      <c r="I1462" s="62">
        <f t="shared" si="355"/>
        <v>8.2199999999999999E-3</v>
      </c>
      <c r="J1462" s="8">
        <f>IF(F1462&lt;Päälaskenta!$D$24,0,Kaksitasouoma_matriisi!F1462-Päälaskenta!$D$24)</f>
        <v>0.42799999999999999</v>
      </c>
      <c r="L1462" s="8">
        <f>IF(F1462&gt;Päälaskenta!D$24,F1462-Päälaskenta!D$24,0)</f>
        <v>0.42799999999999999</v>
      </c>
      <c r="M1462" s="8">
        <f>IF(F1462&gt;Päälaskenta!D$24,(Päälaskenta!C$20+(Päälaskenta!E$20*(Kaksitasouoma_matriisi!F1462-Päälaskenta!D$24)))*(Kaksitasouoma_matriisi!F1462-Päälaskenta!D$24),0)</f>
        <v>2.4147759999999998</v>
      </c>
      <c r="N1462" s="8">
        <f>IF(F1462&gt;Päälaskenta!D$24,(2*SQRT((POWER((F1462-Päälaskenta!D$24),2))+POWER(Päälaskenta!E$20*(F1462-Päälaskenta!D$24),2))+Päälaskenta!C$20),0)</f>
        <v>6.5431759458985903</v>
      </c>
      <c r="O1462" s="8">
        <f t="shared" si="361"/>
        <v>0.36905258546709802</v>
      </c>
      <c r="P1462" s="8">
        <f>IF(Päälaskenta!$C$29,IF(L1462&gt;Päälaskenta!$F$28,Kaksitasouoma_matriisi!AQ1462,Kaksitasouoma_matriisi!AR1462),Päälaskenta!$F$20)</f>
        <v>0.12</v>
      </c>
      <c r="Q1462" s="8">
        <f t="shared" si="362"/>
        <v>10.353513948371701</v>
      </c>
      <c r="R1462" s="8">
        <f t="shared" si="356"/>
        <v>0.71184317965942501</v>
      </c>
      <c r="S1462" s="8">
        <f t="shared" si="363"/>
        <v>0.29478642311312703</v>
      </c>
      <c r="U1462" s="93">
        <f>IF(F1462&gt;Päälaskenta!D$24,Päälaskenta!H$24+L1462*Päälaskenta!G$24,F1462*Päälaskenta!C$24 + F1462*F1462*Päälaskenta!E$24)</f>
        <v>2.2172000000000001</v>
      </c>
      <c r="V1462" s="8">
        <f>IF(F1462&gt;Päälaskenta!D$24,2*SQRT(POWER(Päälaskenta!D$24,2)+POWER(Päälaskenta!E$24*Päälaskenta!D$24,2))+Päälaskenta!C$24,(2*SQRT((POWER(F1462,2))+POWER(Päälaskenta!E$24*F1462,2))+Päälaskenta!C$24))</f>
        <v>2.9798989873223301</v>
      </c>
      <c r="W1462" s="8">
        <f t="shared" si="364"/>
        <v>0.74405206667502699</v>
      </c>
      <c r="X1462" s="8">
        <f>Päälaskenta!F$24</f>
        <v>7.0000000000000007E-2</v>
      </c>
      <c r="Y1462" s="8">
        <f t="shared" si="365"/>
        <v>26.008125258894601</v>
      </c>
      <c r="Z1462" s="8">
        <f t="shared" si="357"/>
        <v>1.78815682034058</v>
      </c>
      <c r="AA1462" s="8">
        <f t="shared" si="366"/>
        <v>0.80649324388443999</v>
      </c>
      <c r="AC1462" s="8">
        <f t="shared" si="358"/>
        <v>0.10435432353405601</v>
      </c>
      <c r="AE1462" s="8">
        <v>1460</v>
      </c>
      <c r="AF1462" s="8">
        <f t="shared" si="368"/>
        <v>36.3616392072663</v>
      </c>
      <c r="AG1462" s="8">
        <f t="shared" si="359"/>
        <v>4.7270817254170998E-3</v>
      </c>
      <c r="AJ1462" s="132">
        <f>IF(Päälaskenta!$F$28&lt;Kaksitasouoma_matriisi!L1462,Päälaskenta!$C$20*Päälaskenta!$F$28,Päälaskenta!$C$20*Kaksitasouoma_matriisi!L1462)</f>
        <v>2.14</v>
      </c>
      <c r="AK1462" s="134">
        <f>SQRT(Päälaskenta!$D$20^2+(Päälaskenta!$D$20/(1/Päälaskenta!$E$20))^2)</f>
        <v>1.8029999999999999</v>
      </c>
      <c r="AL1462" s="134">
        <f>IF(Päälaskenta!$F$28&lt;Kaksitasouoma_matriisi!L1462,AK1462*Päälaskenta!$F$28*COS(ATAN(1/Päälaskenta!$E$20)),AK1462*Kaksitasouoma_matriisi!L1462*COS(ATAN(1/Päälaskenta!$E$20)))</f>
        <v>0.64200000000000002</v>
      </c>
      <c r="AM1462" s="134"/>
      <c r="AN1462" s="134">
        <f t="shared" si="367"/>
        <v>2.782</v>
      </c>
      <c r="AO1462" s="8">
        <f t="shared" si="360"/>
        <v>0.600915845861414</v>
      </c>
      <c r="AP1462" s="134">
        <f>Refererenssiarvoja!$B$16*H1462^(1/6)/(Refererenssiarvoja!$B$15^0.5)*(Päälaskenta!$G$28/2)^0.5*(1-AO1462)^(-1.5)</f>
        <v>0.17799999999999999</v>
      </c>
      <c r="AQ1462" s="8">
        <f>Refererenssiarvoja!$B$16*Kaksitasouoma_matriisi!O1462^(1/6)/(SQRT((2*Refererenssiarvoja!$B$15)/(Päälaskenta!$F$31*Päälaskenta!$G$31*Päälaskenta!$F$28))+SQRT(Refererenssiarvoja!$B$15)/Refererenssiarvoja!$B$17*LN(Kaksitasouoma_matriisi!L1462/Päälaskenta!$F$28))</f>
        <v>1.10938144126286</v>
      </c>
      <c r="AR1462" s="8">
        <f>Refererenssiarvoja!$B$16*Kaksitasouoma_matriisi!O1462^(1/6)/(SQRT((2*Refererenssiarvoja!$B$15)/(Päälaskenta!$F$31*Päälaskenta!$G$31*L1462)))</f>
        <v>0.395567338286061</v>
      </c>
    </row>
    <row r="1463" spans="1:44" x14ac:dyDescent="0.2">
      <c r="A1463" s="8">
        <v>1461</v>
      </c>
      <c r="B1463" s="8">
        <f>IF(Päälaskenta!C$7,Päälaskenta!E$7,Päälaskenta!G$5)</f>
        <v>2.5</v>
      </c>
      <c r="C1463" s="56">
        <v>0.53900000000000003</v>
      </c>
      <c r="D1463" s="93">
        <f t="shared" si="353"/>
        <v>4.6382000000000003</v>
      </c>
      <c r="E1463" s="8">
        <f>IF(Päälaskenta!$C$26,Kaksitasouoma_matriisi!AP1463,Kaksitasouoma_matriisi!AC1463)</f>
        <v>0.104360244934362</v>
      </c>
      <c r="F1463" s="56">
        <f>IF(D1463&lt;Päälaskenta!H$24,(SQRT(POWER(Päälaskenta!C$24/(2*Päälaskenta!E$24),2)+(D1463/Päälaskenta!E$24))-Päälaskenta!C$24/(2*Päälaskenta!E$24)),IF(D1463=Päälaskenta!H$24,Päälaskenta!D$24,Päälaskenta!D$24+(SQRT(POWER((Päälaskenta!C$20+Päälaskenta!G$24)/(2*Päälaskenta!E$20),2)+((D1463-Päälaskenta!H$24)/Päälaskenta!E$20))-(Päälaskenta!C$20+Päälaskenta!G$24)/(2*Päälaskenta!E$20))))</f>
        <v>1.129</v>
      </c>
      <c r="G1463" s="57">
        <f>IF(F1463&gt;Päälaskenta!D$24,(2*SQRT((POWER(Päälaskenta!D$24,2))+POWER(Päälaskenta!E$24*Päälaskenta!D$24,2))+Päälaskenta!C$24)+(2*SQRT((POWER((F1463-Päälaskenta!D$24),2))+POWER(Päälaskenta!E$20*(F1463-Päälaskenta!D$24),2))+Päälaskenta!C$20),(2*SQRT((POWER(F1463,2))+POWER(Päälaskenta!E$24*F1463,2))+Päälaskenta!C$24))</f>
        <v>9.5299999999999994</v>
      </c>
      <c r="H1463" s="57">
        <f t="shared" si="354"/>
        <v>0.49</v>
      </c>
      <c r="I1463" s="62">
        <f t="shared" si="355"/>
        <v>8.1910000000000004E-3</v>
      </c>
      <c r="J1463" s="8">
        <f>IF(F1463&lt;Päälaskenta!$D$24,0,Kaksitasouoma_matriisi!F1463-Päälaskenta!$D$24)</f>
        <v>0.42899999999999999</v>
      </c>
      <c r="L1463" s="8">
        <f>IF(F1463&gt;Päälaskenta!D$24,F1463-Päälaskenta!D$24,0)</f>
        <v>0.42899999999999999</v>
      </c>
      <c r="M1463" s="8">
        <f>IF(F1463&gt;Päälaskenta!D$24,(Päälaskenta!C$20+(Päälaskenta!E$20*(Kaksitasouoma_matriisi!F1463-Päälaskenta!D$24)))*(Kaksitasouoma_matriisi!F1463-Päälaskenta!D$24),0)</f>
        <v>2.4210615</v>
      </c>
      <c r="N1463" s="8">
        <f>IF(F1463&gt;Päälaskenta!D$24,(2*SQRT((POWER((F1463-Päälaskenta!D$24),2))+POWER(Päälaskenta!E$20*(F1463-Päälaskenta!D$24),2))+Päälaskenta!C$20),0)</f>
        <v>6.5467814971740497</v>
      </c>
      <c r="O1463" s="8">
        <f t="shared" si="361"/>
        <v>0.369809424836473</v>
      </c>
      <c r="P1463" s="8">
        <f>IF(Päälaskenta!$C$29,IF(L1463&gt;Päälaskenta!$F$28,Kaksitasouoma_matriisi!AQ1463,Kaksitasouoma_matriisi!AR1463),Päälaskenta!$F$20)</f>
        <v>0.12</v>
      </c>
      <c r="Q1463" s="8">
        <f t="shared" si="362"/>
        <v>10.3946505178517</v>
      </c>
      <c r="R1463" s="8">
        <f t="shared" si="356"/>
        <v>0.71294459932850196</v>
      </c>
      <c r="S1463" s="8">
        <f t="shared" si="363"/>
        <v>0.29447603843541398</v>
      </c>
      <c r="U1463" s="93">
        <f>IF(F1463&gt;Päälaskenta!D$24,Päälaskenta!H$24+L1463*Päälaskenta!G$24,F1463*Päälaskenta!C$24 + F1463*F1463*Päälaskenta!E$24)</f>
        <v>2.2195999999999998</v>
      </c>
      <c r="V1463" s="8">
        <f>IF(F1463&gt;Päälaskenta!D$24,2*SQRT(POWER(Päälaskenta!D$24,2)+POWER(Päälaskenta!E$24*Päälaskenta!D$24,2))+Päälaskenta!C$24,(2*SQRT((POWER(F1463,2))+POWER(Päälaskenta!E$24*F1463,2))+Päälaskenta!C$24))</f>
        <v>2.9798989873223301</v>
      </c>
      <c r="W1463" s="8">
        <f t="shared" si="364"/>
        <v>0.74485746310296297</v>
      </c>
      <c r="X1463" s="8">
        <f>Päälaskenta!F$24</f>
        <v>7.0000000000000007E-2</v>
      </c>
      <c r="Y1463" s="8">
        <f t="shared" si="365"/>
        <v>26.055062852731599</v>
      </c>
      <c r="Z1463" s="8">
        <f t="shared" si="357"/>
        <v>1.7870554006715</v>
      </c>
      <c r="AA1463" s="8">
        <f t="shared" si="366"/>
        <v>0.80512497777595105</v>
      </c>
      <c r="AC1463" s="8">
        <f t="shared" si="358"/>
        <v>0.104360244934362</v>
      </c>
      <c r="AE1463" s="8">
        <v>1461</v>
      </c>
      <c r="AF1463" s="8">
        <f t="shared" si="368"/>
        <v>36.449713370583297</v>
      </c>
      <c r="AG1463" s="8">
        <f t="shared" si="359"/>
        <v>4.7042650428324798E-3</v>
      </c>
      <c r="AJ1463" s="132">
        <f>IF(Päälaskenta!$F$28&lt;Kaksitasouoma_matriisi!L1463,Päälaskenta!$C$20*Päälaskenta!$F$28,Päälaskenta!$C$20*Kaksitasouoma_matriisi!L1463)</f>
        <v>2.145</v>
      </c>
      <c r="AK1463" s="134">
        <f>SQRT(Päälaskenta!$D$20^2+(Päälaskenta!$D$20/(1/Päälaskenta!$E$20))^2)</f>
        <v>1.8029999999999999</v>
      </c>
      <c r="AL1463" s="134">
        <f>IF(Päälaskenta!$F$28&lt;Kaksitasouoma_matriisi!L1463,AK1463*Päälaskenta!$F$28*COS(ATAN(1/Päälaskenta!$E$20)),AK1463*Kaksitasouoma_matriisi!L1463*COS(ATAN(1/Päälaskenta!$E$20)))</f>
        <v>0.64400000000000002</v>
      </c>
      <c r="AM1463" s="134"/>
      <c r="AN1463" s="134">
        <f t="shared" si="367"/>
        <v>2.7890000000000001</v>
      </c>
      <c r="AO1463" s="8">
        <f t="shared" si="360"/>
        <v>0.60131085334828205</v>
      </c>
      <c r="AP1463" s="134">
        <f>Refererenssiarvoja!$B$16*H1463^(1/6)/(Refererenssiarvoja!$B$15^0.5)*(Päälaskenta!$G$28/2)^0.5*(1-AO1463)^(-1.5)</f>
        <v>0.17799999999999999</v>
      </c>
      <c r="AQ1463" s="8">
        <f>Refererenssiarvoja!$B$16*Kaksitasouoma_matriisi!O1463^(1/6)/(SQRT((2*Refererenssiarvoja!$B$15)/(Päälaskenta!$F$31*Päälaskenta!$G$31*Päälaskenta!$F$28))+SQRT(Refererenssiarvoja!$B$15)/Refererenssiarvoja!$B$17*LN(Kaksitasouoma_matriisi!L1463/Päälaskenta!$F$28))</f>
        <v>1.0838177279457499</v>
      </c>
      <c r="AR1463" s="8">
        <f>Refererenssiarvoja!$B$16*Kaksitasouoma_matriisi!O1463^(1/6)/(SQRT((2*Refererenssiarvoja!$B$15)/(Päälaskenta!$F$31*Päälaskenta!$G$31*L1463)))</f>
        <v>0.39616442486235098</v>
      </c>
    </row>
    <row r="1464" spans="1:44" x14ac:dyDescent="0.2">
      <c r="A1464" s="8">
        <v>1462</v>
      </c>
      <c r="B1464" s="8">
        <f>IF(Päälaskenta!C$7,Päälaskenta!E$7,Päälaskenta!G$5)</f>
        <v>2.5</v>
      </c>
      <c r="C1464" s="56">
        <v>0.53800000000000003</v>
      </c>
      <c r="D1464" s="93">
        <f t="shared" si="353"/>
        <v>4.6467999999999998</v>
      </c>
      <c r="E1464" s="8">
        <f>IF(Päälaskenta!$C$26,Kaksitasouoma_matriisi!AP1464,Kaksitasouoma_matriisi!AC1464)</f>
        <v>0.104366161854233</v>
      </c>
      <c r="F1464" s="56">
        <f>IF(D1464&lt;Päälaskenta!H$24,(SQRT(POWER(Päälaskenta!C$24/(2*Päälaskenta!E$24),2)+(D1464/Päälaskenta!E$24))-Päälaskenta!C$24/(2*Päälaskenta!E$24)),IF(D1464=Päälaskenta!H$24,Päälaskenta!D$24,Päälaskenta!D$24+(SQRT(POWER((Päälaskenta!C$20+Päälaskenta!G$24)/(2*Päälaskenta!E$20),2)+((D1464-Päälaskenta!H$24)/Päälaskenta!E$20))-(Päälaskenta!C$20+Päälaskenta!G$24)/(2*Päälaskenta!E$20))))</f>
        <v>1.1299999999999999</v>
      </c>
      <c r="G1464" s="57">
        <f>IF(F1464&gt;Päälaskenta!D$24,(2*SQRT((POWER(Päälaskenta!D$24,2))+POWER(Päälaskenta!E$24*Päälaskenta!D$24,2))+Päälaskenta!C$24)+(2*SQRT((POWER((F1464-Päälaskenta!D$24),2))+POWER(Päälaskenta!E$20*(F1464-Päälaskenta!D$24),2))+Päälaskenta!C$20),(2*SQRT((POWER(F1464,2))+POWER(Päälaskenta!E$24*F1464,2))+Päälaskenta!C$24))</f>
        <v>9.5299999999999994</v>
      </c>
      <c r="H1464" s="57">
        <f t="shared" si="354"/>
        <v>0.49</v>
      </c>
      <c r="I1464" s="62">
        <f t="shared" si="355"/>
        <v>8.1609999999999999E-3</v>
      </c>
      <c r="J1464" s="8">
        <f>IF(F1464&lt;Päälaskenta!$D$24,0,Kaksitasouoma_matriisi!F1464-Päälaskenta!$D$24)</f>
        <v>0.43</v>
      </c>
      <c r="L1464" s="8">
        <f>IF(F1464&gt;Päälaskenta!D$24,F1464-Päälaskenta!D$24,0)</f>
        <v>0.43</v>
      </c>
      <c r="M1464" s="8">
        <f>IF(F1464&gt;Päälaskenta!D$24,(Päälaskenta!C$20+(Päälaskenta!E$20*(Kaksitasouoma_matriisi!F1464-Päälaskenta!D$24)))*(Kaksitasouoma_matriisi!F1464-Päälaskenta!D$24),0)</f>
        <v>2.4273500000000001</v>
      </c>
      <c r="N1464" s="8">
        <f>IF(F1464&gt;Päälaskenta!D$24,(2*SQRT((POWER((F1464-Päälaskenta!D$24),2))+POWER(Päälaskenta!E$20*(F1464-Päälaskenta!D$24),2))+Päälaskenta!C$20),0)</f>
        <v>6.5503870484495197</v>
      </c>
      <c r="O1464" s="8">
        <f t="shared" si="361"/>
        <v>0.370565889014842</v>
      </c>
      <c r="P1464" s="8">
        <f>IF(Päälaskenta!$C$29,IF(L1464&gt;Päälaskenta!$F$28,Kaksitasouoma_matriisi!AQ1464,Kaksitasouoma_matriisi!AR1464),Päälaskenta!$F$20)</f>
        <v>0.12</v>
      </c>
      <c r="Q1464" s="8">
        <f t="shared" si="362"/>
        <v>10.4358569052518</v>
      </c>
      <c r="R1464" s="8">
        <f t="shared" si="356"/>
        <v>0.714043460281373</v>
      </c>
      <c r="S1464" s="8">
        <f t="shared" si="363"/>
        <v>0.29416584352539699</v>
      </c>
      <c r="U1464" s="93">
        <f>IF(F1464&gt;Päälaskenta!D$24,Päälaskenta!H$24+L1464*Päälaskenta!G$24,F1464*Päälaskenta!C$24 + F1464*F1464*Päälaskenta!E$24)</f>
        <v>2.222</v>
      </c>
      <c r="V1464" s="8">
        <f>IF(F1464&gt;Päälaskenta!D$24,2*SQRT(POWER(Päälaskenta!D$24,2)+POWER(Päälaskenta!E$24*Päälaskenta!D$24,2))+Päälaskenta!C$24,(2*SQRT((POWER(F1464,2))+POWER(Päälaskenta!E$24*F1464,2))+Päälaskenta!C$24))</f>
        <v>2.9798989873223301</v>
      </c>
      <c r="W1464" s="8">
        <f t="shared" si="364"/>
        <v>0.74566285953089895</v>
      </c>
      <c r="X1464" s="8">
        <f>Päälaskenta!F$24</f>
        <v>7.0000000000000007E-2</v>
      </c>
      <c r="Y1464" s="8">
        <f t="shared" si="365"/>
        <v>26.1020342937639</v>
      </c>
      <c r="Z1464" s="8">
        <f t="shared" si="357"/>
        <v>1.7859565397186301</v>
      </c>
      <c r="AA1464" s="8">
        <f t="shared" si="366"/>
        <v>0.80376081895527896</v>
      </c>
      <c r="AC1464" s="8">
        <f t="shared" si="358"/>
        <v>0.104366161854233</v>
      </c>
      <c r="AE1464" s="8">
        <v>1462</v>
      </c>
      <c r="AF1464" s="8">
        <f t="shared" si="368"/>
        <v>36.537891199015696</v>
      </c>
      <c r="AG1464" s="8">
        <f t="shared" si="359"/>
        <v>4.6815865945591603E-3</v>
      </c>
      <c r="AJ1464" s="132">
        <f>IF(Päälaskenta!$F$28&lt;Kaksitasouoma_matriisi!L1464,Päälaskenta!$C$20*Päälaskenta!$F$28,Päälaskenta!$C$20*Kaksitasouoma_matriisi!L1464)</f>
        <v>2.15</v>
      </c>
      <c r="AK1464" s="134">
        <f>SQRT(Päälaskenta!$D$20^2+(Päälaskenta!$D$20/(1/Päälaskenta!$E$20))^2)</f>
        <v>1.8029999999999999</v>
      </c>
      <c r="AL1464" s="134">
        <f>IF(Päälaskenta!$F$28&lt;Kaksitasouoma_matriisi!L1464,AK1464*Päälaskenta!$F$28*COS(ATAN(1/Päälaskenta!$E$20)),AK1464*Kaksitasouoma_matriisi!L1464*COS(ATAN(1/Päälaskenta!$E$20)))</f>
        <v>0.64500000000000002</v>
      </c>
      <c r="AM1464" s="134"/>
      <c r="AN1464" s="134">
        <f t="shared" si="367"/>
        <v>2.7949999999999999</v>
      </c>
      <c r="AO1464" s="8">
        <f t="shared" si="360"/>
        <v>0.60148919686666102</v>
      </c>
      <c r="AP1464" s="134">
        <f>Refererenssiarvoja!$B$16*H1464^(1/6)/(Refererenssiarvoja!$B$15^0.5)*(Päälaskenta!$G$28/2)^0.5*(1-AO1464)^(-1.5)</f>
        <v>0.17799999999999999</v>
      </c>
      <c r="AQ1464" s="8">
        <f>Refererenssiarvoja!$B$16*Kaksitasouoma_matriisi!O1464^(1/6)/(SQRT((2*Refererenssiarvoja!$B$15)/(Päälaskenta!$F$31*Päälaskenta!$G$31*Päälaskenta!$F$28))+SQRT(Refererenssiarvoja!$B$15)/Refererenssiarvoja!$B$17*LN(Kaksitasouoma_matriisi!L1464/Päälaskenta!$F$28))</f>
        <v>1.05947745830192</v>
      </c>
      <c r="AR1464" s="8">
        <f>Refererenssiarvoja!$B$16*Kaksitasouoma_matriisi!O1464^(1/6)/(SQRT((2*Refererenssiarvoja!$B$15)/(Päälaskenta!$F$31*Päälaskenta!$G$31*L1464)))</f>
        <v>0.39676099086651301</v>
      </c>
    </row>
    <row r="1465" spans="1:44" x14ac:dyDescent="0.2">
      <c r="A1465" s="8">
        <v>1463</v>
      </c>
      <c r="B1465" s="8">
        <f>IF(Päälaskenta!C$7,Päälaskenta!E$7,Päälaskenta!G$5)</f>
        <v>2.5</v>
      </c>
      <c r="C1465" s="56">
        <v>0.53700000000000003</v>
      </c>
      <c r="D1465" s="93">
        <f t="shared" si="353"/>
        <v>4.6555</v>
      </c>
      <c r="E1465" s="8">
        <f>IF(Päälaskenta!$C$26,Kaksitasouoma_matriisi!AP1465,Kaksitasouoma_matriisi!AC1465)</f>
        <v>0.104372074298753</v>
      </c>
      <c r="F1465" s="56">
        <f>IF(D1465&lt;Päälaskenta!H$24,(SQRT(POWER(Päälaskenta!C$24/(2*Päälaskenta!E$24),2)+(D1465/Päälaskenta!E$24))-Päälaskenta!C$24/(2*Päälaskenta!E$24)),IF(D1465=Päälaskenta!H$24,Päälaskenta!D$24,Päälaskenta!D$24+(SQRT(POWER((Päälaskenta!C$20+Päälaskenta!G$24)/(2*Päälaskenta!E$20),2)+((D1465-Päälaskenta!H$24)/Päälaskenta!E$20))-(Päälaskenta!C$20+Päälaskenta!G$24)/(2*Päälaskenta!E$20))))</f>
        <v>1.131</v>
      </c>
      <c r="G1465" s="57">
        <f>IF(F1465&gt;Päälaskenta!D$24,(2*SQRT((POWER(Päälaskenta!D$24,2))+POWER(Päälaskenta!E$24*Päälaskenta!D$24,2))+Päälaskenta!C$24)+(2*SQRT((POWER((F1465-Päälaskenta!D$24),2))+POWER(Päälaskenta!E$20*(F1465-Päälaskenta!D$24),2))+Päälaskenta!C$20),(2*SQRT((POWER(F1465,2))+POWER(Päälaskenta!E$24*F1465,2))+Päälaskenta!C$24))</f>
        <v>9.5299999999999994</v>
      </c>
      <c r="H1465" s="57">
        <f t="shared" si="354"/>
        <v>0.49</v>
      </c>
      <c r="I1465" s="62">
        <f t="shared" si="355"/>
        <v>8.1320000000000003E-3</v>
      </c>
      <c r="J1465" s="8">
        <f>IF(F1465&lt;Päälaskenta!$D$24,0,Kaksitasouoma_matriisi!F1465-Päälaskenta!$D$24)</f>
        <v>0.43099999999999999</v>
      </c>
      <c r="L1465" s="8">
        <f>IF(F1465&gt;Päälaskenta!D$24,F1465-Päälaskenta!D$24,0)</f>
        <v>0.43099999999999999</v>
      </c>
      <c r="M1465" s="8">
        <f>IF(F1465&gt;Päälaskenta!D$24,(Päälaskenta!C$20+(Päälaskenta!E$20*(Kaksitasouoma_matriisi!F1465-Päälaskenta!D$24)))*(Kaksitasouoma_matriisi!F1465-Päälaskenta!D$24),0)</f>
        <v>2.4336414999999998</v>
      </c>
      <c r="N1465" s="8">
        <f>IF(F1465&gt;Päälaskenta!D$24,(2*SQRT((POWER((F1465-Päälaskenta!D$24),2))+POWER(Päälaskenta!E$20*(F1465-Päälaskenta!D$24),2))+Päälaskenta!C$20),0)</f>
        <v>6.5539925997249799</v>
      </c>
      <c r="O1465" s="8">
        <f t="shared" si="361"/>
        <v>0.37132197862141603</v>
      </c>
      <c r="P1465" s="8">
        <f>IF(Päälaskenta!$C$29,IF(L1465&gt;Päälaskenta!$F$28,Kaksitasouoma_matriisi!AQ1465,Kaksitasouoma_matriisi!AR1465),Päälaskenta!$F$20)</f>
        <v>0.12</v>
      </c>
      <c r="Q1465" s="8">
        <f t="shared" si="362"/>
        <v>10.4771330856316</v>
      </c>
      <c r="R1465" s="8">
        <f t="shared" si="356"/>
        <v>0.715139770690568</v>
      </c>
      <c r="S1465" s="8">
        <f t="shared" si="363"/>
        <v>0.29385584141730298</v>
      </c>
      <c r="U1465" s="93">
        <f>IF(F1465&gt;Päälaskenta!D$24,Päälaskenta!H$24+L1465*Päälaskenta!G$24,F1465*Päälaskenta!C$24 + F1465*F1465*Päälaskenta!E$24)</f>
        <v>2.2244000000000002</v>
      </c>
      <c r="V1465" s="8">
        <f>IF(F1465&gt;Päälaskenta!D$24,2*SQRT(POWER(Päälaskenta!D$24,2)+POWER(Päälaskenta!E$24*Päälaskenta!D$24,2))+Päälaskenta!C$24,(2*SQRT((POWER(F1465,2))+POWER(Päälaskenta!E$24*F1465,2))+Päälaskenta!C$24))</f>
        <v>2.9798989873223301</v>
      </c>
      <c r="W1465" s="8">
        <f t="shared" si="364"/>
        <v>0.74646825595883604</v>
      </c>
      <c r="X1465" s="8">
        <f>Päälaskenta!F$24</f>
        <v>7.0000000000000007E-2</v>
      </c>
      <c r="Y1465" s="8">
        <f t="shared" si="365"/>
        <v>26.149039569800699</v>
      </c>
      <c r="Z1465" s="8">
        <f t="shared" si="357"/>
        <v>1.78486022930943</v>
      </c>
      <c r="AA1465" s="8">
        <f t="shared" si="366"/>
        <v>0.80240075045379899</v>
      </c>
      <c r="AC1465" s="8">
        <f t="shared" si="358"/>
        <v>0.104372074298753</v>
      </c>
      <c r="AE1465" s="8">
        <v>1463</v>
      </c>
      <c r="AF1465" s="8">
        <f t="shared" si="368"/>
        <v>36.626172655432299</v>
      </c>
      <c r="AG1465" s="8">
        <f t="shared" si="359"/>
        <v>4.6590453810004999E-3</v>
      </c>
      <c r="AJ1465" s="132">
        <f>IF(Päälaskenta!$F$28&lt;Kaksitasouoma_matriisi!L1465,Päälaskenta!$C$20*Päälaskenta!$F$28,Päälaskenta!$C$20*Kaksitasouoma_matriisi!L1465)</f>
        <v>2.1549999999999998</v>
      </c>
      <c r="AK1465" s="134">
        <f>SQRT(Päälaskenta!$D$20^2+(Päälaskenta!$D$20/(1/Päälaskenta!$E$20))^2)</f>
        <v>1.8029999999999999</v>
      </c>
      <c r="AL1465" s="134">
        <f>IF(Päälaskenta!$F$28&lt;Kaksitasouoma_matriisi!L1465,AK1465*Päälaskenta!$F$28*COS(ATAN(1/Päälaskenta!$E$20)),AK1465*Kaksitasouoma_matriisi!L1465*COS(ATAN(1/Päälaskenta!$E$20)))</f>
        <v>0.64700000000000002</v>
      </c>
      <c r="AM1465" s="134"/>
      <c r="AN1465" s="134">
        <f t="shared" si="367"/>
        <v>2.802</v>
      </c>
      <c r="AO1465" s="8">
        <f t="shared" si="360"/>
        <v>0.60186875738374002</v>
      </c>
      <c r="AP1465" s="134">
        <f>Refererenssiarvoja!$B$16*H1465^(1/6)/(Refererenssiarvoja!$B$15^0.5)*(Päälaskenta!$G$28/2)^0.5*(1-AO1465)^(-1.5)</f>
        <v>0.17799999999999999</v>
      </c>
      <c r="AQ1465" s="8">
        <f>Refererenssiarvoja!$B$16*Kaksitasouoma_matriisi!O1465^(1/6)/(SQRT((2*Refererenssiarvoja!$B$15)/(Päälaskenta!$F$31*Päälaskenta!$G$31*Päälaskenta!$F$28))+SQRT(Refererenssiarvoja!$B$15)/Refererenssiarvoja!$B$17*LN(Kaksitasouoma_matriisi!L1465/Päälaskenta!$F$28))</f>
        <v>1.0362747979876901</v>
      </c>
      <c r="AR1465" s="8">
        <f>Refererenssiarvoja!$B$16*Kaksitasouoma_matriisi!O1465^(1/6)/(SQRT((2*Refererenssiarvoja!$B$15)/(Päälaskenta!$F$31*Päälaskenta!$G$31*L1465)))</f>
        <v>0.39735703790312099</v>
      </c>
    </row>
    <row r="1466" spans="1:44" x14ac:dyDescent="0.2">
      <c r="A1466" s="8">
        <v>1464</v>
      </c>
      <c r="B1466" s="8">
        <f>IF(Päälaskenta!C$7,Päälaskenta!E$7,Päälaskenta!G$5)</f>
        <v>2.5</v>
      </c>
      <c r="C1466" s="56">
        <v>0.53600000000000003</v>
      </c>
      <c r="D1466" s="93">
        <f t="shared" si="353"/>
        <v>4.6642000000000001</v>
      </c>
      <c r="E1466" s="8">
        <f>IF(Päälaskenta!$C$26,Kaksitasouoma_matriisi!AP1466,Kaksitasouoma_matriisi!AC1466)</f>
        <v>0.10437798227299699</v>
      </c>
      <c r="F1466" s="56">
        <f>IF(D1466&lt;Päälaskenta!H$24,(SQRT(POWER(Päälaskenta!C$24/(2*Päälaskenta!E$24),2)+(D1466/Päälaskenta!E$24))-Päälaskenta!C$24/(2*Päälaskenta!E$24)),IF(D1466=Päälaskenta!H$24,Päälaskenta!D$24,Päälaskenta!D$24+(SQRT(POWER((Päälaskenta!C$20+Päälaskenta!G$24)/(2*Päälaskenta!E$20),2)+((D1466-Päälaskenta!H$24)/Päälaskenta!E$20))-(Päälaskenta!C$20+Päälaskenta!G$24)/(2*Päälaskenta!E$20))))</f>
        <v>1.1319999999999999</v>
      </c>
      <c r="G1466" s="57">
        <f>IF(F1466&gt;Päälaskenta!D$24,(2*SQRT((POWER(Päälaskenta!D$24,2))+POWER(Päälaskenta!E$24*Päälaskenta!D$24,2))+Päälaskenta!C$24)+(2*SQRT((POWER((F1466-Päälaskenta!D$24),2))+POWER(Päälaskenta!E$20*(F1466-Päälaskenta!D$24),2))+Päälaskenta!C$20),(2*SQRT((POWER(F1466,2))+POWER(Päälaskenta!E$24*F1466,2))+Päälaskenta!C$24))</f>
        <v>9.5399999999999991</v>
      </c>
      <c r="H1466" s="57">
        <f t="shared" si="354"/>
        <v>0.49</v>
      </c>
      <c r="I1466" s="62">
        <f t="shared" si="355"/>
        <v>8.1030000000000008E-3</v>
      </c>
      <c r="J1466" s="8">
        <f>IF(F1466&lt;Päälaskenta!$D$24,0,Kaksitasouoma_matriisi!F1466-Päälaskenta!$D$24)</f>
        <v>0.432</v>
      </c>
      <c r="L1466" s="8">
        <f>IF(F1466&gt;Päälaskenta!D$24,F1466-Päälaskenta!D$24,0)</f>
        <v>0.432</v>
      </c>
      <c r="M1466" s="8">
        <f>IF(F1466&gt;Päälaskenta!D$24,(Päälaskenta!C$20+(Päälaskenta!E$20*(Kaksitasouoma_matriisi!F1466-Päälaskenta!D$24)))*(Kaksitasouoma_matriisi!F1466-Päälaskenta!D$24),0)</f>
        <v>2.4399359999999999</v>
      </c>
      <c r="N1466" s="8">
        <f>IF(F1466&gt;Päälaskenta!D$24,(2*SQRT((POWER((F1466-Päälaskenta!D$24),2))+POWER(Päälaskenta!E$20*(F1466-Päälaskenta!D$24),2))+Päälaskenta!C$20),0)</f>
        <v>6.5575981510004402</v>
      </c>
      <c r="O1466" s="8">
        <f t="shared" si="361"/>
        <v>0.37207769427404702</v>
      </c>
      <c r="P1466" s="8">
        <f>IF(Päälaskenta!$C$29,IF(L1466&gt;Päälaskenta!$F$28,Kaksitasouoma_matriisi!AQ1466,Kaksitasouoma_matriisi!AR1466),Päälaskenta!$F$20)</f>
        <v>0.12</v>
      </c>
      <c r="Q1466" s="8">
        <f t="shared" si="362"/>
        <v>10.518479034201</v>
      </c>
      <c r="R1466" s="8">
        <f t="shared" si="356"/>
        <v>0.71623353870464601</v>
      </c>
      <c r="S1466" s="8">
        <f t="shared" si="363"/>
        <v>0.29354603510282501</v>
      </c>
      <c r="U1466" s="93">
        <f>IF(F1466&gt;Päälaskenta!D$24,Päälaskenta!H$24+L1466*Päälaskenta!G$24,F1466*Päälaskenta!C$24 + F1466*F1466*Päälaskenta!E$24)</f>
        <v>2.2267999999999999</v>
      </c>
      <c r="V1466" s="8">
        <f>IF(F1466&gt;Päälaskenta!D$24,2*SQRT(POWER(Päälaskenta!D$24,2)+POWER(Päälaskenta!E$24*Päälaskenta!D$24,2))+Päälaskenta!C$24,(2*SQRT((POWER(F1466,2))+POWER(Päälaskenta!E$24*F1466,2))+Päälaskenta!C$24))</f>
        <v>2.9798989873223301</v>
      </c>
      <c r="W1466" s="8">
        <f t="shared" si="364"/>
        <v>0.74727365238677201</v>
      </c>
      <c r="X1466" s="8">
        <f>Päälaskenta!F$24</f>
        <v>7.0000000000000007E-2</v>
      </c>
      <c r="Y1466" s="8">
        <f t="shared" si="365"/>
        <v>26.196078668668999</v>
      </c>
      <c r="Z1466" s="8">
        <f t="shared" si="357"/>
        <v>1.7837664612953501</v>
      </c>
      <c r="AA1466" s="8">
        <f t="shared" si="366"/>
        <v>0.80104475538681097</v>
      </c>
      <c r="AC1466" s="8">
        <f t="shared" si="358"/>
        <v>0.10437798227299699</v>
      </c>
      <c r="AE1466" s="8">
        <v>1464</v>
      </c>
      <c r="AF1466" s="8">
        <f t="shared" si="368"/>
        <v>36.714557702870003</v>
      </c>
      <c r="AG1466" s="8">
        <f t="shared" si="359"/>
        <v>4.6366404108719103E-3</v>
      </c>
      <c r="AJ1466" s="132">
        <f>IF(Päälaskenta!$F$28&lt;Kaksitasouoma_matriisi!L1466,Päälaskenta!$C$20*Päälaskenta!$F$28,Päälaskenta!$C$20*Kaksitasouoma_matriisi!L1466)</f>
        <v>2.16</v>
      </c>
      <c r="AK1466" s="134">
        <f>SQRT(Päälaskenta!$D$20^2+(Päälaskenta!$D$20/(1/Päälaskenta!$E$20))^2)</f>
        <v>1.8029999999999999</v>
      </c>
      <c r="AL1466" s="134">
        <f>IF(Päälaskenta!$F$28&lt;Kaksitasouoma_matriisi!L1466,AK1466*Päälaskenta!$F$28*COS(ATAN(1/Päälaskenta!$E$20)),AK1466*Kaksitasouoma_matriisi!L1466*COS(ATAN(1/Päälaskenta!$E$20)))</f>
        <v>0.64800000000000002</v>
      </c>
      <c r="AM1466" s="134"/>
      <c r="AN1466" s="134">
        <f t="shared" si="367"/>
        <v>2.8079999999999998</v>
      </c>
      <c r="AO1466" s="8">
        <f t="shared" si="360"/>
        <v>0.60203250289438703</v>
      </c>
      <c r="AP1466" s="134">
        <f>Refererenssiarvoja!$B$16*H1466^(1/6)/(Refererenssiarvoja!$B$15^0.5)*(Päälaskenta!$G$28/2)^0.5*(1-AO1466)^(-1.5)</f>
        <v>0.17899999999999999</v>
      </c>
      <c r="AQ1466" s="8">
        <f>Refererenssiarvoja!$B$16*Kaksitasouoma_matriisi!O1466^(1/6)/(SQRT((2*Refererenssiarvoja!$B$15)/(Päälaskenta!$F$31*Päälaskenta!$G$31*Päälaskenta!$F$28))+SQRT(Refererenssiarvoja!$B$15)/Refererenssiarvoja!$B$17*LN(Kaksitasouoma_matriisi!L1466/Päälaskenta!$F$28))</f>
        <v>1.0141317587127301</v>
      </c>
      <c r="AR1466" s="8">
        <f>Refererenssiarvoja!$B$16*Kaksitasouoma_matriisi!O1466^(1/6)/(SQRT((2*Refererenssiarvoja!$B$15)/(Päälaskenta!$F$31*Päälaskenta!$G$31*L1466)))</f>
        <v>0.397952567568232</v>
      </c>
    </row>
    <row r="1467" spans="1:44" x14ac:dyDescent="0.2">
      <c r="A1467" s="8">
        <v>1465</v>
      </c>
      <c r="B1467" s="8">
        <f>IF(Päälaskenta!C$7,Päälaskenta!E$7,Päälaskenta!G$5)</f>
        <v>2.5</v>
      </c>
      <c r="C1467" s="56">
        <v>0.53500000000000003</v>
      </c>
      <c r="D1467" s="93">
        <f t="shared" si="353"/>
        <v>4.6729000000000003</v>
      </c>
      <c r="E1467" s="8">
        <f>IF(Päälaskenta!$C$26,Kaksitasouoma_matriisi!AP1467,Kaksitasouoma_matriisi!AC1467)</f>
        <v>0.104383885782033</v>
      </c>
      <c r="F1467" s="56">
        <f>IF(D1467&lt;Päälaskenta!H$24,(SQRT(POWER(Päälaskenta!C$24/(2*Päälaskenta!E$24),2)+(D1467/Päälaskenta!E$24))-Päälaskenta!C$24/(2*Päälaskenta!E$24)),IF(D1467=Päälaskenta!H$24,Päälaskenta!D$24,Päälaskenta!D$24+(SQRT(POWER((Päälaskenta!C$20+Päälaskenta!G$24)/(2*Päälaskenta!E$20),2)+((D1467-Päälaskenta!H$24)/Päälaskenta!E$20))-(Päälaskenta!C$20+Päälaskenta!G$24)/(2*Päälaskenta!E$20))))</f>
        <v>1.133</v>
      </c>
      <c r="G1467" s="57">
        <f>IF(F1467&gt;Päälaskenta!D$24,(2*SQRT((POWER(Päälaskenta!D$24,2))+POWER(Päälaskenta!E$24*Päälaskenta!D$24,2))+Päälaskenta!C$24)+(2*SQRT((POWER((F1467-Päälaskenta!D$24),2))+POWER(Päälaskenta!E$20*(F1467-Päälaskenta!D$24),2))+Päälaskenta!C$20),(2*SQRT((POWER(F1467,2))+POWER(Päälaskenta!E$24*F1467,2))+Päälaskenta!C$24))</f>
        <v>9.5399999999999991</v>
      </c>
      <c r="H1467" s="57">
        <f t="shared" si="354"/>
        <v>0.49</v>
      </c>
      <c r="I1467" s="62">
        <f t="shared" si="355"/>
        <v>8.0730000000000003E-3</v>
      </c>
      <c r="J1467" s="8">
        <f>IF(F1467&lt;Päälaskenta!$D$24,0,Kaksitasouoma_matriisi!F1467-Päälaskenta!$D$24)</f>
        <v>0.433</v>
      </c>
      <c r="L1467" s="8">
        <f>IF(F1467&gt;Päälaskenta!D$24,F1467-Päälaskenta!D$24,0)</f>
        <v>0.433</v>
      </c>
      <c r="M1467" s="8">
        <f>IF(F1467&gt;Päälaskenta!D$24,(Päälaskenta!C$20+(Päälaskenta!E$20*(Kaksitasouoma_matriisi!F1467-Päälaskenta!D$24)))*(Kaksitasouoma_matriisi!F1467-Päälaskenta!D$24),0)</f>
        <v>2.4462334999999999</v>
      </c>
      <c r="N1467" s="8">
        <f>IF(F1467&gt;Päälaskenta!D$24,(2*SQRT((POWER((F1467-Päälaskenta!D$24),2))+POWER(Päälaskenta!E$20*(F1467-Päälaskenta!D$24),2))+Päälaskenta!C$20),0)</f>
        <v>6.5612037022759102</v>
      </c>
      <c r="O1467" s="8">
        <f t="shared" si="361"/>
        <v>0.37283303658922601</v>
      </c>
      <c r="P1467" s="8">
        <f>IF(Päälaskenta!$C$29,IF(L1467&gt;Päälaskenta!$F$28,Kaksitasouoma_matriisi!AQ1467,Kaksitasouoma_matriisi!AR1467),Päälaskenta!$F$20)</f>
        <v>0.12</v>
      </c>
      <c r="Q1467" s="8">
        <f t="shared" si="362"/>
        <v>10.559894726319101</v>
      </c>
      <c r="R1467" s="8">
        <f t="shared" si="356"/>
        <v>0.71732477244815895</v>
      </c>
      <c r="S1467" s="8">
        <f t="shared" si="363"/>
        <v>0.293236427531615</v>
      </c>
      <c r="U1467" s="93">
        <f>IF(F1467&gt;Päälaskenta!D$24,Päälaskenta!H$24+L1467*Päälaskenta!G$24,F1467*Päälaskenta!C$24 + F1467*F1467*Päälaskenta!E$24)</f>
        <v>2.2292000000000001</v>
      </c>
      <c r="V1467" s="8">
        <f>IF(F1467&gt;Päälaskenta!D$24,2*SQRT(POWER(Päälaskenta!D$24,2)+POWER(Päälaskenta!E$24*Päälaskenta!D$24,2))+Päälaskenta!C$24,(2*SQRT((POWER(F1467,2))+POWER(Päälaskenta!E$24*F1467,2))+Päälaskenta!C$24))</f>
        <v>2.9798989873223301</v>
      </c>
      <c r="W1467" s="8">
        <f t="shared" si="364"/>
        <v>0.74807904881470799</v>
      </c>
      <c r="X1467" s="8">
        <f>Päälaskenta!F$24</f>
        <v>7.0000000000000007E-2</v>
      </c>
      <c r="Y1467" s="8">
        <f t="shared" si="365"/>
        <v>26.2431515782133</v>
      </c>
      <c r="Z1467" s="8">
        <f t="shared" si="357"/>
        <v>1.78267522755184</v>
      </c>
      <c r="AA1467" s="8">
        <f t="shared" si="366"/>
        <v>0.79969281695309502</v>
      </c>
      <c r="AC1467" s="8">
        <f t="shared" si="358"/>
        <v>0.104383885782033</v>
      </c>
      <c r="AE1467" s="8">
        <v>1465</v>
      </c>
      <c r="AF1467" s="8">
        <f t="shared" si="368"/>
        <v>36.803046304532401</v>
      </c>
      <c r="AG1467" s="8">
        <f t="shared" si="359"/>
        <v>4.6143707011238296E-3</v>
      </c>
      <c r="AJ1467" s="132">
        <f>IF(Päälaskenta!$F$28&lt;Kaksitasouoma_matriisi!L1467,Päälaskenta!$C$20*Päälaskenta!$F$28,Päälaskenta!$C$20*Kaksitasouoma_matriisi!L1467)</f>
        <v>2.165</v>
      </c>
      <c r="AK1467" s="134">
        <f>SQRT(Päälaskenta!$D$20^2+(Päälaskenta!$D$20/(1/Päälaskenta!$E$20))^2)</f>
        <v>1.8029999999999999</v>
      </c>
      <c r="AL1467" s="134">
        <f>IF(Päälaskenta!$F$28&lt;Kaksitasouoma_matriisi!L1467,AK1467*Päälaskenta!$F$28*COS(ATAN(1/Päälaskenta!$E$20)),AK1467*Kaksitasouoma_matriisi!L1467*COS(ATAN(1/Päälaskenta!$E$20)))</f>
        <v>0.65</v>
      </c>
      <c r="AM1467" s="134"/>
      <c r="AN1467" s="134">
        <f t="shared" si="367"/>
        <v>2.8149999999999999</v>
      </c>
      <c r="AO1467" s="8">
        <f t="shared" si="360"/>
        <v>0.60240963855421703</v>
      </c>
      <c r="AP1467" s="134">
        <f>Refererenssiarvoja!$B$16*H1467^(1/6)/(Refererenssiarvoja!$B$15^0.5)*(Päälaskenta!$G$28/2)^0.5*(1-AO1467)^(-1.5)</f>
        <v>0.17899999999999999</v>
      </c>
      <c r="AQ1467" s="8">
        <f>Refererenssiarvoja!$B$16*Kaksitasouoma_matriisi!O1467^(1/6)/(SQRT((2*Refererenssiarvoja!$B$15)/(Päälaskenta!$F$31*Päälaskenta!$G$31*Päälaskenta!$F$28))+SQRT(Refererenssiarvoja!$B$15)/Refererenssiarvoja!$B$17*LN(Kaksitasouoma_matriisi!L1467/Päälaskenta!$F$28))</f>
        <v>0.99297732176537501</v>
      </c>
      <c r="AR1467" s="8">
        <f>Refererenssiarvoja!$B$16*Kaksitasouoma_matriisi!O1467^(1/6)/(SQRT((2*Refererenssiarvoja!$B$15)/(Päälaskenta!$F$31*Päälaskenta!$G$31*L1467)))</f>
        <v>0.39854758144945102</v>
      </c>
    </row>
    <row r="1468" spans="1:44" x14ac:dyDescent="0.2">
      <c r="A1468" s="8">
        <v>1466</v>
      </c>
      <c r="B1468" s="8">
        <f>IF(Päälaskenta!C$7,Päälaskenta!E$7,Päälaskenta!G$5)</f>
        <v>2.5</v>
      </c>
      <c r="C1468" s="56">
        <v>0.53400000000000003</v>
      </c>
      <c r="D1468" s="93">
        <f t="shared" si="353"/>
        <v>4.6816000000000004</v>
      </c>
      <c r="E1468" s="8">
        <f>IF(Päälaskenta!$C$26,Kaksitasouoma_matriisi!AP1468,Kaksitasouoma_matriisi!AC1468)</f>
        <v>0.104389784830921</v>
      </c>
      <c r="F1468" s="56">
        <f>IF(D1468&lt;Päälaskenta!H$24,(SQRT(POWER(Päälaskenta!C$24/(2*Päälaskenta!E$24),2)+(D1468/Päälaskenta!E$24))-Päälaskenta!C$24/(2*Päälaskenta!E$24)),IF(D1468=Päälaskenta!H$24,Päälaskenta!D$24,Päälaskenta!D$24+(SQRT(POWER((Päälaskenta!C$20+Päälaskenta!G$24)/(2*Päälaskenta!E$20),2)+((D1468-Päälaskenta!H$24)/Päälaskenta!E$20))-(Päälaskenta!C$20+Päälaskenta!G$24)/(2*Päälaskenta!E$20))))</f>
        <v>1.1339999999999999</v>
      </c>
      <c r="G1468" s="57">
        <f>IF(F1468&gt;Päälaskenta!D$24,(2*SQRT((POWER(Päälaskenta!D$24,2))+POWER(Päälaskenta!E$24*Päälaskenta!D$24,2))+Päälaskenta!C$24)+(2*SQRT((POWER((F1468-Päälaskenta!D$24),2))+POWER(Päälaskenta!E$20*(F1468-Päälaskenta!D$24),2))+Päälaskenta!C$20),(2*SQRT((POWER(F1468,2))+POWER(Päälaskenta!E$24*F1468,2))+Päälaskenta!C$24))</f>
        <v>9.5399999999999991</v>
      </c>
      <c r="H1468" s="57">
        <f t="shared" si="354"/>
        <v>0.49</v>
      </c>
      <c r="I1468" s="62">
        <f t="shared" si="355"/>
        <v>8.0440000000000008E-3</v>
      </c>
      <c r="J1468" s="8">
        <f>IF(F1468&lt;Päälaskenta!$D$24,0,Kaksitasouoma_matriisi!F1468-Päälaskenta!$D$24)</f>
        <v>0.434</v>
      </c>
      <c r="L1468" s="8">
        <f>IF(F1468&gt;Päälaskenta!D$24,F1468-Päälaskenta!D$24,0)</f>
        <v>0.434</v>
      </c>
      <c r="M1468" s="8">
        <f>IF(F1468&gt;Päälaskenta!D$24,(Päälaskenta!C$20+(Päälaskenta!E$20*(Kaksitasouoma_matriisi!F1468-Päälaskenta!D$24)))*(Kaksitasouoma_matriisi!F1468-Päälaskenta!D$24),0)</f>
        <v>2.452534</v>
      </c>
      <c r="N1468" s="8">
        <f>IF(F1468&gt;Päälaskenta!D$24,(2*SQRT((POWER((F1468-Päälaskenta!D$24),2))+POWER(Päälaskenta!E$20*(F1468-Päälaskenta!D$24),2))+Päälaskenta!C$20),0)</f>
        <v>6.5648092535513696</v>
      </c>
      <c r="O1468" s="8">
        <f t="shared" si="361"/>
        <v>0.37358800618209098</v>
      </c>
      <c r="P1468" s="8">
        <f>IF(Päälaskenta!$C$29,IF(L1468&gt;Päälaskenta!$F$28,Kaksitasouoma_matriisi!AQ1468,Kaksitasouoma_matriisi!AR1468),Päälaskenta!$F$20)</f>
        <v>0.12</v>
      </c>
      <c r="Q1468" s="8">
        <f t="shared" si="362"/>
        <v>10.6013801374939</v>
      </c>
      <c r="R1468" s="8">
        <f t="shared" si="356"/>
        <v>0.71841348002164596</v>
      </c>
      <c r="S1468" s="8">
        <f t="shared" si="363"/>
        <v>0.29292702161178802</v>
      </c>
      <c r="U1468" s="93">
        <f>IF(F1468&gt;Päälaskenta!D$24,Päälaskenta!H$24+L1468*Päälaskenta!G$24,F1468*Päälaskenta!C$24 + F1468*F1468*Päälaskenta!E$24)</f>
        <v>2.2315999999999998</v>
      </c>
      <c r="V1468" s="8">
        <f>IF(F1468&gt;Päälaskenta!D$24,2*SQRT(POWER(Päälaskenta!D$24,2)+POWER(Päälaskenta!E$24*Päälaskenta!D$24,2))+Päälaskenta!C$24,(2*SQRT((POWER(F1468,2))+POWER(Päälaskenta!E$24*F1468,2))+Päälaskenta!C$24))</f>
        <v>2.9798989873223301</v>
      </c>
      <c r="W1468" s="8">
        <f t="shared" si="364"/>
        <v>0.74888444524264397</v>
      </c>
      <c r="X1468" s="8">
        <f>Päälaskenta!F$24</f>
        <v>7.0000000000000007E-2</v>
      </c>
      <c r="Y1468" s="8">
        <f t="shared" si="365"/>
        <v>26.290258286295401</v>
      </c>
      <c r="Z1468" s="8">
        <f t="shared" si="357"/>
        <v>1.78158651997835</v>
      </c>
      <c r="AA1468" s="8">
        <f t="shared" si="366"/>
        <v>0.79834491843446398</v>
      </c>
      <c r="AC1468" s="8">
        <f t="shared" si="358"/>
        <v>0.104389784830921</v>
      </c>
      <c r="AE1468" s="8">
        <v>1466</v>
      </c>
      <c r="AF1468" s="8">
        <f t="shared" si="368"/>
        <v>36.891638423789303</v>
      </c>
      <c r="AG1468" s="8">
        <f t="shared" si="359"/>
        <v>4.5922352768652999E-3</v>
      </c>
      <c r="AJ1468" s="132">
        <f>IF(Päälaskenta!$F$28&lt;Kaksitasouoma_matriisi!L1468,Päälaskenta!$C$20*Päälaskenta!$F$28,Päälaskenta!$C$20*Kaksitasouoma_matriisi!L1468)</f>
        <v>2.17</v>
      </c>
      <c r="AK1468" s="134">
        <f>SQRT(Päälaskenta!$D$20^2+(Päälaskenta!$D$20/(1/Päälaskenta!$E$20))^2)</f>
        <v>1.8029999999999999</v>
      </c>
      <c r="AL1468" s="134">
        <f>IF(Päälaskenta!$F$28&lt;Kaksitasouoma_matriisi!L1468,AK1468*Päälaskenta!$F$28*COS(ATAN(1/Päälaskenta!$E$20)),AK1468*Kaksitasouoma_matriisi!L1468*COS(ATAN(1/Päälaskenta!$E$20)))</f>
        <v>0.65100000000000002</v>
      </c>
      <c r="AM1468" s="134"/>
      <c r="AN1468" s="134">
        <f t="shared" si="367"/>
        <v>2.8210000000000002</v>
      </c>
      <c r="AO1468" s="8">
        <f t="shared" si="360"/>
        <v>0.60257177033492804</v>
      </c>
      <c r="AP1468" s="134">
        <f>Refererenssiarvoja!$B$16*H1468^(1/6)/(Refererenssiarvoja!$B$15^0.5)*(Päälaskenta!$G$28/2)^0.5*(1-AO1468)^(-1.5)</f>
        <v>0.17899999999999999</v>
      </c>
      <c r="AQ1468" s="8">
        <f>Refererenssiarvoja!$B$16*Kaksitasouoma_matriisi!O1468^(1/6)/(SQRT((2*Refererenssiarvoja!$B$15)/(Päälaskenta!$F$31*Päälaskenta!$G$31*Päälaskenta!$F$28))+SQRT(Refererenssiarvoja!$B$15)/Refererenssiarvoja!$B$17*LN(Kaksitasouoma_matriisi!L1468/Päälaskenta!$F$28))</f>
        <v>0.97274667646257895</v>
      </c>
      <c r="AR1468" s="8">
        <f>Refererenssiarvoja!$B$16*Kaksitasouoma_matriisi!O1468^(1/6)/(SQRT((2*Refererenssiarvoja!$B$15)/(Päälaskenta!$F$31*Päälaskenta!$G$31*L1468)))</f>
        <v>0.39914208112599597</v>
      </c>
    </row>
    <row r="1469" spans="1:44" x14ac:dyDescent="0.2">
      <c r="A1469" s="8">
        <v>1467</v>
      </c>
      <c r="B1469" s="8">
        <f>IF(Päälaskenta!C$7,Päälaskenta!E$7,Päälaskenta!G$5)</f>
        <v>2.5</v>
      </c>
      <c r="C1469" s="56">
        <v>0.53300000000000003</v>
      </c>
      <c r="D1469" s="93">
        <f t="shared" si="353"/>
        <v>4.6904000000000003</v>
      </c>
      <c r="E1469" s="8">
        <f>IF(Päälaskenta!$C$26,Kaksitasouoma_matriisi!AP1469,Kaksitasouoma_matriisi!AC1469)</f>
        <v>0.10439567942471401</v>
      </c>
      <c r="F1469" s="56">
        <f>IF(D1469&lt;Päälaskenta!H$24,(SQRT(POWER(Päälaskenta!C$24/(2*Päälaskenta!E$24),2)+(D1469/Päälaskenta!E$24))-Päälaskenta!C$24/(2*Päälaskenta!E$24)),IF(D1469=Päälaskenta!H$24,Päälaskenta!D$24,Päälaskenta!D$24+(SQRT(POWER((Päälaskenta!C$20+Päälaskenta!G$24)/(2*Päälaskenta!E$20),2)+((D1469-Päälaskenta!H$24)/Päälaskenta!E$20))-(Päälaskenta!C$20+Päälaskenta!G$24)/(2*Päälaskenta!E$20))))</f>
        <v>1.135</v>
      </c>
      <c r="G1469" s="57">
        <f>IF(F1469&gt;Päälaskenta!D$24,(2*SQRT((POWER(Päälaskenta!D$24,2))+POWER(Päälaskenta!E$24*Päälaskenta!D$24,2))+Päälaskenta!C$24)+(2*SQRT((POWER((F1469-Päälaskenta!D$24),2))+POWER(Päälaskenta!E$20*(F1469-Päälaskenta!D$24),2))+Päälaskenta!C$20),(2*SQRT((POWER(F1469,2))+POWER(Päälaskenta!E$24*F1469,2))+Päälaskenta!C$24))</f>
        <v>9.5500000000000007</v>
      </c>
      <c r="H1469" s="57">
        <f t="shared" si="354"/>
        <v>0.49</v>
      </c>
      <c r="I1469" s="62">
        <f t="shared" si="355"/>
        <v>8.0149999999999996E-3</v>
      </c>
      <c r="J1469" s="8">
        <f>IF(F1469&lt;Päälaskenta!$D$24,0,Kaksitasouoma_matriisi!F1469-Päälaskenta!$D$24)</f>
        <v>0.435</v>
      </c>
      <c r="L1469" s="8">
        <f>IF(F1469&gt;Päälaskenta!D$24,F1469-Päälaskenta!D$24,0)</f>
        <v>0.435</v>
      </c>
      <c r="M1469" s="8">
        <f>IF(F1469&gt;Päälaskenta!D$24,(Päälaskenta!C$20+(Päälaskenta!E$20*(Kaksitasouoma_matriisi!F1469-Päälaskenta!D$24)))*(Kaksitasouoma_matriisi!F1469-Päälaskenta!D$24),0)</f>
        <v>2.4588375</v>
      </c>
      <c r="N1469" s="8">
        <f>IF(F1469&gt;Päälaskenta!D$24,(2*SQRT((POWER((F1469-Päälaskenta!D$24),2))+POWER(Päälaskenta!E$20*(F1469-Päälaskenta!D$24),2))+Päälaskenta!C$20),0)</f>
        <v>6.5684148048268396</v>
      </c>
      <c r="O1469" s="8">
        <f t="shared" si="361"/>
        <v>0.37434260366642902</v>
      </c>
      <c r="P1469" s="8">
        <f>IF(Päälaskenta!$C$29,IF(L1469&gt;Päälaskenta!$F$28,Kaksitasouoma_matriisi!AQ1469,Kaksitasouoma_matriisi!AR1469),Päälaskenta!$F$20)</f>
        <v>0.12</v>
      </c>
      <c r="Q1469" s="8">
        <f t="shared" si="362"/>
        <v>10.6429352433808</v>
      </c>
      <c r="R1469" s="8">
        <f t="shared" si="356"/>
        <v>0.71949966950157196</v>
      </c>
      <c r="S1469" s="8">
        <f t="shared" si="363"/>
        <v>0.29261782021039301</v>
      </c>
      <c r="U1469" s="93">
        <f>IF(F1469&gt;Päälaskenta!D$24,Päälaskenta!H$24+L1469*Päälaskenta!G$24,F1469*Päälaskenta!C$24 + F1469*F1469*Päälaskenta!E$24)</f>
        <v>2.234</v>
      </c>
      <c r="V1469" s="8">
        <f>IF(F1469&gt;Päälaskenta!D$24,2*SQRT(POWER(Päälaskenta!D$24,2)+POWER(Päälaskenta!E$24*Päälaskenta!D$24,2))+Päälaskenta!C$24,(2*SQRT((POWER(F1469,2))+POWER(Päälaskenta!E$24*F1469,2))+Päälaskenta!C$24))</f>
        <v>2.9798989873223301</v>
      </c>
      <c r="W1469" s="8">
        <f t="shared" si="364"/>
        <v>0.74968984167057995</v>
      </c>
      <c r="X1469" s="8">
        <f>Päälaskenta!F$24</f>
        <v>7.0000000000000007E-2</v>
      </c>
      <c r="Y1469" s="8">
        <f t="shared" si="365"/>
        <v>26.3373987807947</v>
      </c>
      <c r="Z1469" s="8">
        <f t="shared" si="357"/>
        <v>1.7805003304984299</v>
      </c>
      <c r="AA1469" s="8">
        <f t="shared" si="366"/>
        <v>0.79700104319535803</v>
      </c>
      <c r="AC1469" s="8">
        <f t="shared" si="358"/>
        <v>0.10439567942471401</v>
      </c>
      <c r="AE1469" s="8">
        <v>1467</v>
      </c>
      <c r="AF1469" s="8">
        <f t="shared" si="368"/>
        <v>36.980334024175498</v>
      </c>
      <c r="AG1469" s="8">
        <f t="shared" si="359"/>
        <v>4.5702331712884703E-3</v>
      </c>
      <c r="AJ1469" s="132">
        <f>IF(Päälaskenta!$F$28&lt;Kaksitasouoma_matriisi!L1469,Päälaskenta!$C$20*Päälaskenta!$F$28,Päälaskenta!$C$20*Kaksitasouoma_matriisi!L1469)</f>
        <v>2.1749999999999998</v>
      </c>
      <c r="AK1469" s="134">
        <f>SQRT(Päälaskenta!$D$20^2+(Päälaskenta!$D$20/(1/Päälaskenta!$E$20))^2)</f>
        <v>1.8029999999999999</v>
      </c>
      <c r="AL1469" s="134">
        <f>IF(Päälaskenta!$F$28&lt;Kaksitasouoma_matriisi!L1469,AK1469*Päälaskenta!$F$28*COS(ATAN(1/Päälaskenta!$E$20)),AK1469*Kaksitasouoma_matriisi!L1469*COS(ATAN(1/Päälaskenta!$E$20)))</f>
        <v>0.65300000000000002</v>
      </c>
      <c r="AM1469" s="134"/>
      <c r="AN1469" s="134">
        <f t="shared" si="367"/>
        <v>2.8279999999999998</v>
      </c>
      <c r="AO1469" s="8">
        <f t="shared" si="360"/>
        <v>0.60293365171413904</v>
      </c>
      <c r="AP1469" s="134">
        <f>Refererenssiarvoja!$B$16*H1469^(1/6)/(Refererenssiarvoja!$B$15^0.5)*(Päälaskenta!$G$28/2)^0.5*(1-AO1469)^(-1.5)</f>
        <v>0.17899999999999999</v>
      </c>
      <c r="AQ1469" s="8">
        <f>Refererenssiarvoja!$B$16*Kaksitasouoma_matriisi!O1469^(1/6)/(SQRT((2*Refererenssiarvoja!$B$15)/(Päälaskenta!$F$31*Päälaskenta!$G$31*Päälaskenta!$F$28))+SQRT(Refererenssiarvoja!$B$15)/Refererenssiarvoja!$B$17*LN(Kaksitasouoma_matriisi!L1469/Päälaskenta!$F$28))</f>
        <v>0.95338055631972596</v>
      </c>
      <c r="AR1469" s="8">
        <f>Refererenssiarvoja!$B$16*Kaksitasouoma_matriisi!O1469^(1/6)/(SQRT((2*Refererenssiarvoja!$B$15)/(Päälaskenta!$F$31*Päälaskenta!$G$31*L1469)))</f>
        <v>0.399736068168762</v>
      </c>
    </row>
    <row r="1470" spans="1:44" x14ac:dyDescent="0.2">
      <c r="A1470" s="8">
        <v>1468</v>
      </c>
      <c r="B1470" s="8">
        <f>IF(Päälaskenta!C$7,Päälaskenta!E$7,Päälaskenta!G$5)</f>
        <v>2.5</v>
      </c>
      <c r="C1470" s="56">
        <v>0.53200000000000003</v>
      </c>
      <c r="D1470" s="93">
        <f t="shared" si="353"/>
        <v>4.6992000000000003</v>
      </c>
      <c r="E1470" s="8">
        <f>IF(Päälaskenta!$C$26,Kaksitasouoma_matriisi!AP1470,Kaksitasouoma_matriisi!AC1470)</f>
        <v>0.104401569568457</v>
      </c>
      <c r="F1470" s="56">
        <f>IF(D1470&lt;Päälaskenta!H$24,(SQRT(POWER(Päälaskenta!C$24/(2*Päälaskenta!E$24),2)+(D1470/Päälaskenta!E$24))-Päälaskenta!C$24/(2*Päälaskenta!E$24)),IF(D1470=Päälaskenta!H$24,Päälaskenta!D$24,Päälaskenta!D$24+(SQRT(POWER((Päälaskenta!C$20+Päälaskenta!G$24)/(2*Päälaskenta!E$20),2)+((D1470-Päälaskenta!H$24)/Päälaskenta!E$20))-(Päälaskenta!C$20+Päälaskenta!G$24)/(2*Päälaskenta!E$20))))</f>
        <v>1.1359999999999999</v>
      </c>
      <c r="G1470" s="57">
        <f>IF(F1470&gt;Päälaskenta!D$24,(2*SQRT((POWER(Päälaskenta!D$24,2))+POWER(Päälaskenta!E$24*Päälaskenta!D$24,2))+Päälaskenta!C$24)+(2*SQRT((POWER((F1470-Päälaskenta!D$24),2))+POWER(Päälaskenta!E$20*(F1470-Päälaskenta!D$24),2))+Päälaskenta!C$20),(2*SQRT((POWER(F1470,2))+POWER(Päälaskenta!E$24*F1470,2))+Päälaskenta!C$24))</f>
        <v>9.5500000000000007</v>
      </c>
      <c r="H1470" s="57">
        <f t="shared" si="354"/>
        <v>0.49</v>
      </c>
      <c r="I1470" s="62">
        <f t="shared" si="355"/>
        <v>7.986E-3</v>
      </c>
      <c r="J1470" s="8">
        <f>IF(F1470&lt;Päälaskenta!$D$24,0,Kaksitasouoma_matriisi!F1470-Päälaskenta!$D$24)</f>
        <v>0.436</v>
      </c>
      <c r="L1470" s="8">
        <f>IF(F1470&gt;Päälaskenta!D$24,F1470-Päälaskenta!D$24,0)</f>
        <v>0.436</v>
      </c>
      <c r="M1470" s="8">
        <f>IF(F1470&gt;Päälaskenta!D$24,(Päälaskenta!C$20+(Päälaskenta!E$20*(Kaksitasouoma_matriisi!F1470-Päälaskenta!D$24)))*(Kaksitasouoma_matriisi!F1470-Päälaskenta!D$24),0)</f>
        <v>2.465144</v>
      </c>
      <c r="N1470" s="8">
        <f>IF(F1470&gt;Päälaskenta!D$24,(2*SQRT((POWER((F1470-Päälaskenta!D$24),2))+POWER(Päälaskenta!E$20*(F1470-Päälaskenta!D$24),2))+Päälaskenta!C$20),0)</f>
        <v>6.5720203561022998</v>
      </c>
      <c r="O1470" s="8">
        <f t="shared" si="361"/>
        <v>0.375096829654681</v>
      </c>
      <c r="P1470" s="8">
        <f>IF(Päälaskenta!$C$29,IF(L1470&gt;Päälaskenta!$F$28,Kaksitasouoma_matriisi!AQ1470,Kaksitasouoma_matriisi!AR1470),Päälaskenta!$F$20)</f>
        <v>0.12</v>
      </c>
      <c r="Q1470" s="8">
        <f t="shared" si="362"/>
        <v>10.6845600197823</v>
      </c>
      <c r="R1470" s="8">
        <f t="shared" si="356"/>
        <v>0.72058334894032705</v>
      </c>
      <c r="S1470" s="8">
        <f t="shared" si="363"/>
        <v>0.29230882615389903</v>
      </c>
      <c r="U1470" s="93">
        <f>IF(F1470&gt;Päälaskenta!D$24,Päälaskenta!H$24+L1470*Päälaskenta!G$24,F1470*Päälaskenta!C$24 + F1470*F1470*Päälaskenta!E$24)</f>
        <v>2.2364000000000002</v>
      </c>
      <c r="V1470" s="8">
        <f>IF(F1470&gt;Päälaskenta!D$24,2*SQRT(POWER(Päälaskenta!D$24,2)+POWER(Päälaskenta!E$24*Päälaskenta!D$24,2))+Päälaskenta!C$24,(2*SQRT((POWER(F1470,2))+POWER(Päälaskenta!E$24*F1470,2))+Päälaskenta!C$24))</f>
        <v>2.9798989873223301</v>
      </c>
      <c r="W1470" s="8">
        <f t="shared" si="364"/>
        <v>0.75049523809851604</v>
      </c>
      <c r="X1470" s="8">
        <f>Päälaskenta!F$24</f>
        <v>7.0000000000000007E-2</v>
      </c>
      <c r="Y1470" s="8">
        <f t="shared" si="365"/>
        <v>26.384573049607798</v>
      </c>
      <c r="Z1470" s="8">
        <f t="shared" si="357"/>
        <v>1.7794166510596701</v>
      </c>
      <c r="AA1470" s="8">
        <f t="shared" si="366"/>
        <v>0.79566117468237796</v>
      </c>
      <c r="AC1470" s="8">
        <f t="shared" si="358"/>
        <v>0.104401569568457</v>
      </c>
      <c r="AE1470" s="8">
        <v>1468</v>
      </c>
      <c r="AF1470" s="8">
        <f t="shared" si="368"/>
        <v>37.069133069390098</v>
      </c>
      <c r="AG1470" s="8">
        <f t="shared" si="359"/>
        <v>4.5483634255937301E-3</v>
      </c>
      <c r="AJ1470" s="132">
        <f>IF(Päälaskenta!$F$28&lt;Kaksitasouoma_matriisi!L1470,Päälaskenta!$C$20*Päälaskenta!$F$28,Päälaskenta!$C$20*Kaksitasouoma_matriisi!L1470)</f>
        <v>2.1800000000000002</v>
      </c>
      <c r="AK1470" s="134">
        <f>SQRT(Päälaskenta!$D$20^2+(Päälaskenta!$D$20/(1/Päälaskenta!$E$20))^2)</f>
        <v>1.8029999999999999</v>
      </c>
      <c r="AL1470" s="134">
        <f>IF(Päälaskenta!$F$28&lt;Kaksitasouoma_matriisi!L1470,AK1470*Päälaskenta!$F$28*COS(ATAN(1/Päälaskenta!$E$20)),AK1470*Kaksitasouoma_matriisi!L1470*COS(ATAN(1/Päälaskenta!$E$20)))</f>
        <v>0.65400000000000003</v>
      </c>
      <c r="AM1470" s="134"/>
      <c r="AN1470" s="134">
        <f t="shared" si="367"/>
        <v>2.8340000000000001</v>
      </c>
      <c r="AO1470" s="8">
        <f t="shared" si="360"/>
        <v>0.603081375553286</v>
      </c>
      <c r="AP1470" s="134">
        <f>Refererenssiarvoja!$B$16*H1470^(1/6)/(Refererenssiarvoja!$B$15^0.5)*(Päälaskenta!$G$28/2)^0.5*(1-AO1470)^(-1.5)</f>
        <v>0.17899999999999999</v>
      </c>
      <c r="AQ1470" s="8">
        <f>Refererenssiarvoja!$B$16*Kaksitasouoma_matriisi!O1470^(1/6)/(SQRT((2*Refererenssiarvoja!$B$15)/(Päälaskenta!$F$31*Päälaskenta!$G$31*Päälaskenta!$F$28))+SQRT(Refererenssiarvoja!$B$15)/Refererenssiarvoja!$B$17*LN(Kaksitasouoma_matriisi!L1470/Päälaskenta!$F$28))</f>
        <v>0.93482465861767094</v>
      </c>
      <c r="AR1470" s="8">
        <f>Refererenssiarvoja!$B$16*Kaksitasouoma_matriisi!O1470^(1/6)/(SQRT((2*Refererenssiarvoja!$B$15)/(Päälaskenta!$F$31*Päälaskenta!$G$31*L1470)))</f>
        <v>0.40032954414038102</v>
      </c>
    </row>
    <row r="1471" spans="1:44" x14ac:dyDescent="0.2">
      <c r="A1471" s="8">
        <v>1469</v>
      </c>
      <c r="B1471" s="8">
        <f>IF(Päälaskenta!C$7,Päälaskenta!E$7,Päälaskenta!G$5)</f>
        <v>2.5</v>
      </c>
      <c r="C1471" s="56">
        <v>0.53100000000000003</v>
      </c>
      <c r="D1471" s="93">
        <f t="shared" si="353"/>
        <v>4.7081</v>
      </c>
      <c r="E1471" s="8">
        <f>IF(Päälaskenta!$C$26,Kaksitasouoma_matriisi!AP1471,Kaksitasouoma_matriisi!AC1471)</f>
        <v>0.104407455267187</v>
      </c>
      <c r="F1471" s="56">
        <f>IF(D1471&lt;Päälaskenta!H$24,(SQRT(POWER(Päälaskenta!C$24/(2*Päälaskenta!E$24),2)+(D1471/Päälaskenta!E$24))-Päälaskenta!C$24/(2*Päälaskenta!E$24)),IF(D1471=Päälaskenta!H$24,Päälaskenta!D$24,Päälaskenta!D$24+(SQRT(POWER((Päälaskenta!C$20+Päälaskenta!G$24)/(2*Päälaskenta!E$20),2)+((D1471-Päälaskenta!H$24)/Päälaskenta!E$20))-(Päälaskenta!C$20+Päälaskenta!G$24)/(2*Päälaskenta!E$20))))</f>
        <v>1.137</v>
      </c>
      <c r="G1471" s="57">
        <f>IF(F1471&gt;Päälaskenta!D$24,(2*SQRT((POWER(Päälaskenta!D$24,2))+POWER(Päälaskenta!E$24*Päälaskenta!D$24,2))+Päälaskenta!C$24)+(2*SQRT((POWER((F1471-Päälaskenta!D$24),2))+POWER(Päälaskenta!E$20*(F1471-Päälaskenta!D$24),2))+Päälaskenta!C$20),(2*SQRT((POWER(F1471,2))+POWER(Päälaskenta!E$24*F1471,2))+Päälaskenta!C$24))</f>
        <v>9.56</v>
      </c>
      <c r="H1471" s="57">
        <f t="shared" si="354"/>
        <v>0.49</v>
      </c>
      <c r="I1471" s="62">
        <f t="shared" si="355"/>
        <v>7.9570000000000005E-3</v>
      </c>
      <c r="J1471" s="8">
        <f>IF(F1471&lt;Päälaskenta!$D$24,0,Kaksitasouoma_matriisi!F1471-Päälaskenta!$D$24)</f>
        <v>0.437</v>
      </c>
      <c r="L1471" s="8">
        <f>IF(F1471&gt;Päälaskenta!D$24,F1471-Päälaskenta!D$24,0)</f>
        <v>0.437</v>
      </c>
      <c r="M1471" s="8">
        <f>IF(F1471&gt;Päälaskenta!D$24,(Päälaskenta!C$20+(Päälaskenta!E$20*(Kaksitasouoma_matriisi!F1471-Päälaskenta!D$24)))*(Kaksitasouoma_matriisi!F1471-Päälaskenta!D$24),0)</f>
        <v>2.4714535</v>
      </c>
      <c r="N1471" s="8">
        <f>IF(F1471&gt;Päälaskenta!D$24,(2*SQRT((POWER((F1471-Päälaskenta!D$24),2))+POWER(Päälaskenta!E$20*(F1471-Päälaskenta!D$24),2))+Päälaskenta!C$20),0)</f>
        <v>6.5756259073777601</v>
      </c>
      <c r="O1471" s="8">
        <f t="shared" si="361"/>
        <v>0.37585068475794298</v>
      </c>
      <c r="P1471" s="8">
        <f>IF(Päälaskenta!$C$29,IF(L1471&gt;Päälaskenta!$F$28,Kaksitasouoma_matriisi!AQ1471,Kaksitasouoma_matriisi!AR1471),Päälaskenta!$F$20)</f>
        <v>0.12</v>
      </c>
      <c r="Q1471" s="8">
        <f t="shared" si="362"/>
        <v>10.7262544426472</v>
      </c>
      <c r="R1471" s="8">
        <f t="shared" si="356"/>
        <v>0.72166452636620604</v>
      </c>
      <c r="S1471" s="8">
        <f t="shared" si="363"/>
        <v>0.29200004222867498</v>
      </c>
      <c r="U1471" s="93">
        <f>IF(F1471&gt;Päälaskenta!D$24,Päälaskenta!H$24+L1471*Päälaskenta!G$24,F1471*Päälaskenta!C$24 + F1471*F1471*Päälaskenta!E$24)</f>
        <v>2.2387999999999999</v>
      </c>
      <c r="V1471" s="8">
        <f>IF(F1471&gt;Päälaskenta!D$24,2*SQRT(POWER(Päälaskenta!D$24,2)+POWER(Päälaskenta!E$24*Päälaskenta!D$24,2))+Päälaskenta!C$24,(2*SQRT((POWER(F1471,2))+POWER(Päälaskenta!E$24*F1471,2))+Päälaskenta!C$24))</f>
        <v>2.9798989873223301</v>
      </c>
      <c r="W1471" s="8">
        <f t="shared" si="364"/>
        <v>0.75130063452645302</v>
      </c>
      <c r="X1471" s="8">
        <f>Päälaskenta!F$24</f>
        <v>7.0000000000000007E-2</v>
      </c>
      <c r="Y1471" s="8">
        <f t="shared" si="365"/>
        <v>26.431781080648701</v>
      </c>
      <c r="Z1471" s="8">
        <f t="shared" si="357"/>
        <v>1.77833547363379</v>
      </c>
      <c r="AA1471" s="8">
        <f t="shared" si="366"/>
        <v>0.79432529642388305</v>
      </c>
      <c r="AC1471" s="8">
        <f t="shared" si="358"/>
        <v>0.104407455267187</v>
      </c>
      <c r="AE1471" s="8">
        <v>1469</v>
      </c>
      <c r="AF1471" s="8">
        <f t="shared" si="368"/>
        <v>37.158035523295901</v>
      </c>
      <c r="AG1471" s="8">
        <f t="shared" si="359"/>
        <v>4.5266250889155696E-3</v>
      </c>
      <c r="AJ1471" s="132">
        <f>IF(Päälaskenta!$F$28&lt;Kaksitasouoma_matriisi!L1471,Päälaskenta!$C$20*Päälaskenta!$F$28,Päälaskenta!$C$20*Kaksitasouoma_matriisi!L1471)</f>
        <v>2.1850000000000001</v>
      </c>
      <c r="AK1471" s="134">
        <f>SQRT(Päälaskenta!$D$20^2+(Päälaskenta!$D$20/(1/Päälaskenta!$E$20))^2)</f>
        <v>1.8029999999999999</v>
      </c>
      <c r="AL1471" s="134">
        <f>IF(Päälaskenta!$F$28&lt;Kaksitasouoma_matriisi!L1471,AK1471*Päälaskenta!$F$28*COS(ATAN(1/Päälaskenta!$E$20)),AK1471*Kaksitasouoma_matriisi!L1471*COS(ATAN(1/Päälaskenta!$E$20)))</f>
        <v>0.65600000000000003</v>
      </c>
      <c r="AM1471" s="134"/>
      <c r="AN1471" s="134">
        <f t="shared" si="367"/>
        <v>2.8410000000000002</v>
      </c>
      <c r="AO1471" s="8">
        <f t="shared" si="360"/>
        <v>0.60342813449162103</v>
      </c>
      <c r="AP1471" s="134">
        <f>Refererenssiarvoja!$B$16*H1471^(1/6)/(Refererenssiarvoja!$B$15^0.5)*(Päälaskenta!$G$28/2)^0.5*(1-AO1471)^(-1.5)</f>
        <v>0.17899999999999999</v>
      </c>
      <c r="AQ1471" s="8">
        <f>Refererenssiarvoja!$B$16*Kaksitasouoma_matriisi!O1471^(1/6)/(SQRT((2*Refererenssiarvoja!$B$15)/(Päälaskenta!$F$31*Päälaskenta!$G$31*Päälaskenta!$F$28))+SQRT(Refererenssiarvoja!$B$15)/Refererenssiarvoja!$B$17*LN(Kaksitasouoma_matriisi!L1471/Päälaskenta!$F$28))</f>
        <v>0.91702913539427799</v>
      </c>
      <c r="AR1471" s="8">
        <f>Refererenssiarvoja!$B$16*Kaksitasouoma_matriisi!O1471^(1/6)/(SQRT((2*Refererenssiarvoja!$B$15)/(Päälaskenta!$F$31*Päälaskenta!$G$31*L1471)))</f>
        <v>0.40092251059528899</v>
      </c>
    </row>
    <row r="1472" spans="1:44" x14ac:dyDescent="0.2">
      <c r="A1472" s="8">
        <v>1470</v>
      </c>
      <c r="B1472" s="8">
        <f>IF(Päälaskenta!C$7,Päälaskenta!E$7,Päälaskenta!G$5)</f>
        <v>2.5</v>
      </c>
      <c r="C1472" s="56">
        <v>0.53</v>
      </c>
      <c r="D1472" s="93">
        <f t="shared" si="353"/>
        <v>4.7169999999999996</v>
      </c>
      <c r="E1472" s="8">
        <f>IF(Päälaskenta!$C$26,Kaksitasouoma_matriisi!AP1472,Kaksitasouoma_matriisi!AC1472)</f>
        <v>0.104413336525934</v>
      </c>
      <c r="F1472" s="56">
        <f>IF(D1472&lt;Päälaskenta!H$24,(SQRT(POWER(Päälaskenta!C$24/(2*Päälaskenta!E$24),2)+(D1472/Päälaskenta!E$24))-Päälaskenta!C$24/(2*Päälaskenta!E$24)),IF(D1472=Päälaskenta!H$24,Päälaskenta!D$24,Päälaskenta!D$24+(SQRT(POWER((Päälaskenta!C$20+Päälaskenta!G$24)/(2*Päälaskenta!E$20),2)+((D1472-Päälaskenta!H$24)/Päälaskenta!E$20))-(Päälaskenta!C$20+Päälaskenta!G$24)/(2*Päälaskenta!E$20))))</f>
        <v>1.1379999999999999</v>
      </c>
      <c r="G1472" s="57">
        <f>IF(F1472&gt;Päälaskenta!D$24,(2*SQRT((POWER(Päälaskenta!D$24,2))+POWER(Päälaskenta!E$24*Päälaskenta!D$24,2))+Päälaskenta!C$24)+(2*SQRT((POWER((F1472-Päälaskenta!D$24),2))+POWER(Päälaskenta!E$20*(F1472-Päälaskenta!D$24),2))+Päälaskenta!C$20),(2*SQRT((POWER(F1472,2))+POWER(Päälaskenta!E$24*F1472,2))+Päälaskenta!C$24))</f>
        <v>9.56</v>
      </c>
      <c r="H1472" s="57">
        <f t="shared" si="354"/>
        <v>0.49</v>
      </c>
      <c r="I1472" s="62">
        <f t="shared" si="355"/>
        <v>7.927E-3</v>
      </c>
      <c r="J1472" s="8">
        <f>IF(F1472&lt;Päälaskenta!$D$24,0,Kaksitasouoma_matriisi!F1472-Päälaskenta!$D$24)</f>
        <v>0.438</v>
      </c>
      <c r="L1472" s="8">
        <f>IF(F1472&gt;Päälaskenta!D$24,F1472-Päälaskenta!D$24,0)</f>
        <v>0.438</v>
      </c>
      <c r="M1472" s="8">
        <f>IF(F1472&gt;Päälaskenta!D$24,(Päälaskenta!C$20+(Päälaskenta!E$20*(Kaksitasouoma_matriisi!F1472-Päälaskenta!D$24)))*(Kaksitasouoma_matriisi!F1472-Päälaskenta!D$24),0)</f>
        <v>2.4777659999999999</v>
      </c>
      <c r="N1472" s="8">
        <f>IF(F1472&gt;Päälaskenta!D$24,(2*SQRT((POWER((F1472-Päälaskenta!D$24),2))+POWER(Päälaskenta!E$20*(F1472-Päälaskenta!D$24),2))+Päälaskenta!C$20),0)</f>
        <v>6.5792314586532301</v>
      </c>
      <c r="O1472" s="8">
        <f t="shared" si="361"/>
        <v>0.37660416958597198</v>
      </c>
      <c r="P1472" s="8">
        <f>IF(Päälaskenta!$C$29,IF(L1472&gt;Päälaskenta!$F$28,Kaksitasouoma_matriisi!AQ1472,Kaksitasouoma_matriisi!AR1472),Päälaskenta!$F$20)</f>
        <v>0.12</v>
      </c>
      <c r="Q1472" s="8">
        <f t="shared" si="362"/>
        <v>10.768018488069201</v>
      </c>
      <c r="R1472" s="8">
        <f t="shared" si="356"/>
        <v>0.72274320978335305</v>
      </c>
      <c r="S1472" s="8">
        <f t="shared" si="363"/>
        <v>0.29169147118144101</v>
      </c>
      <c r="U1472" s="93">
        <f>IF(F1472&gt;Päälaskenta!D$24,Päälaskenta!H$24+L1472*Päälaskenta!G$24,F1472*Päälaskenta!C$24 + F1472*F1472*Päälaskenta!E$24)</f>
        <v>2.2412000000000001</v>
      </c>
      <c r="V1472" s="8">
        <f>IF(F1472&gt;Päälaskenta!D$24,2*SQRT(POWER(Päälaskenta!D$24,2)+POWER(Päälaskenta!E$24*Päälaskenta!D$24,2))+Päälaskenta!C$24,(2*SQRT((POWER(F1472,2))+POWER(Päälaskenta!E$24*F1472,2))+Päälaskenta!C$24))</f>
        <v>2.9798989873223301</v>
      </c>
      <c r="W1472" s="8">
        <f t="shared" si="364"/>
        <v>0.75210603095438899</v>
      </c>
      <c r="X1472" s="8">
        <f>Päälaskenta!F$24</f>
        <v>7.0000000000000007E-2</v>
      </c>
      <c r="Y1472" s="8">
        <f t="shared" si="365"/>
        <v>26.479022861848801</v>
      </c>
      <c r="Z1472" s="8">
        <f t="shared" si="357"/>
        <v>1.7772567902166501</v>
      </c>
      <c r="AA1472" s="8">
        <f t="shared" si="366"/>
        <v>0.79299339202955998</v>
      </c>
      <c r="AC1472" s="8">
        <f t="shared" si="358"/>
        <v>0.104413336525934</v>
      </c>
      <c r="AE1472" s="8">
        <v>1470</v>
      </c>
      <c r="AF1472" s="8">
        <f t="shared" si="368"/>
        <v>37.247041349918</v>
      </c>
      <c r="AG1472" s="8">
        <f t="shared" si="359"/>
        <v>4.5050172182494203E-3</v>
      </c>
      <c r="AJ1472" s="132">
        <f>IF(Päälaskenta!$F$28&lt;Kaksitasouoma_matriisi!L1472,Päälaskenta!$C$20*Päälaskenta!$F$28,Päälaskenta!$C$20*Kaksitasouoma_matriisi!L1472)</f>
        <v>2.19</v>
      </c>
      <c r="AK1472" s="134">
        <f>SQRT(Päälaskenta!$D$20^2+(Päälaskenta!$D$20/(1/Päälaskenta!$E$20))^2)</f>
        <v>1.8029999999999999</v>
      </c>
      <c r="AL1472" s="134">
        <f>IF(Päälaskenta!$F$28&lt;Kaksitasouoma_matriisi!L1472,AK1472*Päälaskenta!$F$28*COS(ATAN(1/Päälaskenta!$E$20)),AK1472*Kaksitasouoma_matriisi!L1472*COS(ATAN(1/Päälaskenta!$E$20)))</f>
        <v>0.65700000000000003</v>
      </c>
      <c r="AM1472" s="134"/>
      <c r="AN1472" s="134">
        <f t="shared" si="367"/>
        <v>2.847</v>
      </c>
      <c r="AO1472" s="8">
        <f t="shared" si="360"/>
        <v>0.60356158575365704</v>
      </c>
      <c r="AP1472" s="134">
        <f>Refererenssiarvoja!$B$16*H1472^(1/6)/(Refererenssiarvoja!$B$15^0.5)*(Päälaskenta!$G$28/2)^0.5*(1-AO1472)^(-1.5)</f>
        <v>0.18</v>
      </c>
      <c r="AQ1472" s="8">
        <f>Refererenssiarvoja!$B$16*Kaksitasouoma_matriisi!O1472^(1/6)/(SQRT((2*Refererenssiarvoja!$B$15)/(Päälaskenta!$F$31*Päälaskenta!$G$31*Päälaskenta!$F$28))+SQRT(Refererenssiarvoja!$B$15)/Refererenssiarvoja!$B$17*LN(Kaksitasouoma_matriisi!L1472/Päälaskenta!$F$28))</f>
        <v>0.89994814581262095</v>
      </c>
      <c r="AR1472" s="8">
        <f>Refererenssiarvoja!$B$16*Kaksitasouoma_matriisi!O1472^(1/6)/(SQRT((2*Refererenssiarvoja!$B$15)/(Päälaskenta!$F$31*Päälaskenta!$G$31*L1472)))</f>
        <v>0.40151496907978301</v>
      </c>
    </row>
    <row r="1473" spans="1:44" x14ac:dyDescent="0.2">
      <c r="A1473" s="8">
        <v>1471</v>
      </c>
      <c r="B1473" s="8">
        <f>IF(Päälaskenta!C$7,Päälaskenta!E$7,Päälaskenta!G$5)</f>
        <v>2.5</v>
      </c>
      <c r="C1473" s="56">
        <v>0.52900000000000003</v>
      </c>
      <c r="D1473" s="93">
        <f t="shared" si="353"/>
        <v>4.7259000000000002</v>
      </c>
      <c r="E1473" s="8">
        <f>IF(Päälaskenta!$C$26,Kaksitasouoma_matriisi!AP1473,Kaksitasouoma_matriisi!AC1473)</f>
        <v>0.10441921334972</v>
      </c>
      <c r="F1473" s="56">
        <f>IF(D1473&lt;Päälaskenta!H$24,(SQRT(POWER(Päälaskenta!C$24/(2*Päälaskenta!E$24),2)+(D1473/Päälaskenta!E$24))-Päälaskenta!C$24/(2*Päälaskenta!E$24)),IF(D1473=Päälaskenta!H$24,Päälaskenta!D$24,Päälaskenta!D$24+(SQRT(POWER((Päälaskenta!C$20+Päälaskenta!G$24)/(2*Päälaskenta!E$20),2)+((D1473-Päälaskenta!H$24)/Päälaskenta!E$20))-(Päälaskenta!C$20+Päälaskenta!G$24)/(2*Päälaskenta!E$20))))</f>
        <v>1.139</v>
      </c>
      <c r="G1473" s="57">
        <f>IF(F1473&gt;Päälaskenta!D$24,(2*SQRT((POWER(Päälaskenta!D$24,2))+POWER(Päälaskenta!E$24*Päälaskenta!D$24,2))+Päälaskenta!C$24)+(2*SQRT((POWER((F1473-Päälaskenta!D$24),2))+POWER(Päälaskenta!E$20*(F1473-Päälaskenta!D$24),2))+Päälaskenta!C$20),(2*SQRT((POWER(F1473,2))+POWER(Päälaskenta!E$24*F1473,2))+Päälaskenta!C$24))</f>
        <v>9.56</v>
      </c>
      <c r="H1473" s="57">
        <f t="shared" si="354"/>
        <v>0.49</v>
      </c>
      <c r="I1473" s="62">
        <f t="shared" si="355"/>
        <v>7.8980000000000005E-3</v>
      </c>
      <c r="J1473" s="8">
        <f>IF(F1473&lt;Päälaskenta!$D$24,0,Kaksitasouoma_matriisi!F1473-Päälaskenta!$D$24)</f>
        <v>0.439</v>
      </c>
      <c r="L1473" s="8">
        <f>IF(F1473&gt;Päälaskenta!D$24,F1473-Päälaskenta!D$24,0)</f>
        <v>0.439</v>
      </c>
      <c r="M1473" s="8">
        <f>IF(F1473&gt;Päälaskenta!D$24,(Päälaskenta!C$20+(Päälaskenta!E$20*(Kaksitasouoma_matriisi!F1473-Päälaskenta!D$24)))*(Kaksitasouoma_matriisi!F1473-Päälaskenta!D$24),0)</f>
        <v>2.4840814999999998</v>
      </c>
      <c r="N1473" s="8">
        <f>IF(F1473&gt;Päälaskenta!D$24,(2*SQRT((POWER((F1473-Päälaskenta!D$24),2))+POWER(Päälaskenta!E$20*(F1473-Päälaskenta!D$24),2))+Päälaskenta!C$20),0)</f>
        <v>6.5828370099286904</v>
      </c>
      <c r="O1473" s="8">
        <f t="shared" si="361"/>
        <v>0.37735728474718999</v>
      </c>
      <c r="P1473" s="8">
        <f>IF(Päälaskenta!$C$29,IF(L1473&gt;Päälaskenta!$F$28,Kaksitasouoma_matriisi!AQ1473,Kaksitasouoma_matriisi!AR1473),Päälaskenta!$F$20)</f>
        <v>0.12</v>
      </c>
      <c r="Q1473" s="8">
        <f t="shared" si="362"/>
        <v>10.809852132287</v>
      </c>
      <c r="R1473" s="8">
        <f t="shared" si="356"/>
        <v>0.72381940717179305</v>
      </c>
      <c r="S1473" s="8">
        <f t="shared" si="363"/>
        <v>0.29138311571975101</v>
      </c>
      <c r="U1473" s="93">
        <f>IF(F1473&gt;Päälaskenta!D$24,Päälaskenta!H$24+L1473*Päälaskenta!G$24,F1473*Päälaskenta!C$24 + F1473*F1473*Päälaskenta!E$24)</f>
        <v>2.2435999999999998</v>
      </c>
      <c r="V1473" s="8">
        <f>IF(F1473&gt;Päälaskenta!D$24,2*SQRT(POWER(Päälaskenta!D$24,2)+POWER(Päälaskenta!E$24*Päälaskenta!D$24,2))+Päälaskenta!C$24,(2*SQRT((POWER(F1473,2))+POWER(Päälaskenta!E$24*F1473,2))+Päälaskenta!C$24))</f>
        <v>2.9798989873223301</v>
      </c>
      <c r="W1473" s="8">
        <f t="shared" si="364"/>
        <v>0.75291142738232497</v>
      </c>
      <c r="X1473" s="8">
        <f>Päälaskenta!F$24</f>
        <v>7.0000000000000007E-2</v>
      </c>
      <c r="Y1473" s="8">
        <f t="shared" si="365"/>
        <v>26.526298381156501</v>
      </c>
      <c r="Z1473" s="8">
        <f t="shared" si="357"/>
        <v>1.7761805928282099</v>
      </c>
      <c r="AA1473" s="8">
        <f t="shared" si="366"/>
        <v>0.79166544518996695</v>
      </c>
      <c r="AC1473" s="8">
        <f t="shared" si="358"/>
        <v>0.10441921334972</v>
      </c>
      <c r="AE1473" s="8">
        <v>1471</v>
      </c>
      <c r="AF1473" s="8">
        <f t="shared" si="368"/>
        <v>37.336150513443499</v>
      </c>
      <c r="AG1473" s="8">
        <f t="shared" si="359"/>
        <v>4.4835388783788996E-3</v>
      </c>
      <c r="AJ1473" s="132">
        <f>IF(Päälaskenta!$F$28&lt;Kaksitasouoma_matriisi!L1473,Päälaskenta!$C$20*Päälaskenta!$F$28,Päälaskenta!$C$20*Kaksitasouoma_matriisi!L1473)</f>
        <v>2.1949999999999998</v>
      </c>
      <c r="AK1473" s="134">
        <f>SQRT(Päälaskenta!$D$20^2+(Päälaskenta!$D$20/(1/Päälaskenta!$E$20))^2)</f>
        <v>1.8029999999999999</v>
      </c>
      <c r="AL1473" s="134">
        <f>IF(Päälaskenta!$F$28&lt;Kaksitasouoma_matriisi!L1473,AK1473*Päälaskenta!$F$28*COS(ATAN(1/Päälaskenta!$E$20)),AK1473*Kaksitasouoma_matriisi!L1473*COS(ATAN(1/Päälaskenta!$E$20)))</f>
        <v>0.65900000000000003</v>
      </c>
      <c r="AM1473" s="134"/>
      <c r="AN1473" s="134">
        <f t="shared" si="367"/>
        <v>2.8540000000000001</v>
      </c>
      <c r="AO1473" s="8">
        <f t="shared" si="360"/>
        <v>0.60390613428130102</v>
      </c>
      <c r="AP1473" s="134">
        <f>Refererenssiarvoja!$B$16*H1473^(1/6)/(Refererenssiarvoja!$B$15^0.5)*(Päälaskenta!$G$28/2)^0.5*(1-AO1473)^(-1.5)</f>
        <v>0.18</v>
      </c>
      <c r="AQ1473" s="8">
        <f>Refererenssiarvoja!$B$16*Kaksitasouoma_matriisi!O1473^(1/6)/(SQRT((2*Refererenssiarvoja!$B$15)/(Päälaskenta!$F$31*Päälaskenta!$G$31*Päälaskenta!$F$28))+SQRT(Refererenssiarvoja!$B$15)/Refererenssiarvoja!$B$17*LN(Kaksitasouoma_matriisi!L1473/Päälaskenta!$F$28))</f>
        <v>0.88353946144162199</v>
      </c>
      <c r="AR1473" s="8">
        <f>Refererenssiarvoja!$B$16*Kaksitasouoma_matriisi!O1473^(1/6)/(SQRT((2*Refererenssiarvoja!$B$15)/(Päälaskenta!$F$31*Päälaskenta!$G$31*L1473)))</f>
        <v>0.40210692113208601</v>
      </c>
    </row>
    <row r="1474" spans="1:44" x14ac:dyDescent="0.2">
      <c r="A1474" s="8">
        <v>1472</v>
      </c>
      <c r="B1474" s="8">
        <f>IF(Päälaskenta!C$7,Päälaskenta!E$7,Päälaskenta!G$5)</f>
        <v>2.5</v>
      </c>
      <c r="C1474" s="56">
        <v>0.52800000000000002</v>
      </c>
      <c r="D1474" s="93">
        <f t="shared" si="353"/>
        <v>4.7347999999999999</v>
      </c>
      <c r="E1474" s="8">
        <f>IF(Päälaskenta!$C$26,Kaksitasouoma_matriisi!AP1474,Kaksitasouoma_matriisi!AC1474)</f>
        <v>0.10442508574356001</v>
      </c>
      <c r="F1474" s="56">
        <f>IF(D1474&lt;Päälaskenta!H$24,(SQRT(POWER(Päälaskenta!C$24/(2*Päälaskenta!E$24),2)+(D1474/Päälaskenta!E$24))-Päälaskenta!C$24/(2*Päälaskenta!E$24)),IF(D1474=Päälaskenta!H$24,Päälaskenta!D$24,Päälaskenta!D$24+(SQRT(POWER((Päälaskenta!C$20+Päälaskenta!G$24)/(2*Päälaskenta!E$20),2)+((D1474-Päälaskenta!H$24)/Päälaskenta!E$20))-(Päälaskenta!C$20+Päälaskenta!G$24)/(2*Päälaskenta!E$20))))</f>
        <v>1.1399999999999999</v>
      </c>
      <c r="G1474" s="57">
        <f>IF(F1474&gt;Päälaskenta!D$24,(2*SQRT((POWER(Päälaskenta!D$24,2))+POWER(Päälaskenta!E$24*Päälaskenta!D$24,2))+Päälaskenta!C$24)+(2*SQRT((POWER((F1474-Päälaskenta!D$24),2))+POWER(Päälaskenta!E$20*(F1474-Päälaskenta!D$24),2))+Päälaskenta!C$20),(2*SQRT((POWER(F1474,2))+POWER(Päälaskenta!E$24*F1474,2))+Päälaskenta!C$24))</f>
        <v>9.57</v>
      </c>
      <c r="H1474" s="57">
        <f t="shared" si="354"/>
        <v>0.49</v>
      </c>
      <c r="I1474" s="62">
        <f t="shared" si="355"/>
        <v>7.8700000000000003E-3</v>
      </c>
      <c r="J1474" s="8">
        <f>IF(F1474&lt;Päälaskenta!$D$24,0,Kaksitasouoma_matriisi!F1474-Päälaskenta!$D$24)</f>
        <v>0.44</v>
      </c>
      <c r="L1474" s="8">
        <f>IF(F1474&gt;Päälaskenta!D$24,F1474-Päälaskenta!D$24,0)</f>
        <v>0.44</v>
      </c>
      <c r="M1474" s="8">
        <f>IF(F1474&gt;Päälaskenta!D$24,(Päälaskenta!C$20+(Päälaskenta!E$20*(Kaksitasouoma_matriisi!F1474-Päälaskenta!D$24)))*(Kaksitasouoma_matriisi!F1474-Päälaskenta!D$24),0)</f>
        <v>2.4904000000000002</v>
      </c>
      <c r="N1474" s="8">
        <f>IF(F1474&gt;Päälaskenta!D$24,(2*SQRT((POWER((F1474-Päälaskenta!D$24),2))+POWER(Päälaskenta!E$20*(F1474-Päälaskenta!D$24),2))+Päälaskenta!C$20),0)</f>
        <v>6.5864425612041604</v>
      </c>
      <c r="O1474" s="8">
        <f t="shared" si="361"/>
        <v>0.378110030848685</v>
      </c>
      <c r="P1474" s="8">
        <f>IF(Päälaskenta!$C$29,IF(L1474&gt;Päälaskenta!$F$28,Kaksitasouoma_matriisi!AQ1474,Kaksitasouoma_matriisi!AR1474),Päälaskenta!$F$20)</f>
        <v>0.12</v>
      </c>
      <c r="Q1474" s="8">
        <f t="shared" si="362"/>
        <v>10.851755351682501</v>
      </c>
      <c r="R1474" s="8">
        <f t="shared" si="356"/>
        <v>0.72489312648736204</v>
      </c>
      <c r="S1474" s="8">
        <f t="shared" si="363"/>
        <v>0.29107497851243302</v>
      </c>
      <c r="U1474" s="93">
        <f>IF(F1474&gt;Päälaskenta!D$24,Päälaskenta!H$24+L1474*Päälaskenta!G$24,F1474*Päälaskenta!C$24 + F1474*F1474*Päälaskenta!E$24)</f>
        <v>2.246</v>
      </c>
      <c r="V1474" s="8">
        <f>IF(F1474&gt;Päälaskenta!D$24,2*SQRT(POWER(Päälaskenta!D$24,2)+POWER(Päälaskenta!E$24*Päälaskenta!D$24,2))+Päälaskenta!C$24,(2*SQRT((POWER(F1474,2))+POWER(Päälaskenta!E$24*F1474,2))+Päälaskenta!C$24))</f>
        <v>2.9798989873223301</v>
      </c>
      <c r="W1474" s="8">
        <f t="shared" si="364"/>
        <v>0.75371682381026095</v>
      </c>
      <c r="X1474" s="8">
        <f>Päälaskenta!F$24</f>
        <v>7.0000000000000007E-2</v>
      </c>
      <c r="Y1474" s="8">
        <f t="shared" si="365"/>
        <v>26.573607626537498</v>
      </c>
      <c r="Z1474" s="8">
        <f t="shared" si="357"/>
        <v>1.7751068735126401</v>
      </c>
      <c r="AA1474" s="8">
        <f t="shared" si="366"/>
        <v>0.790341439676153</v>
      </c>
      <c r="AC1474" s="8">
        <f t="shared" si="358"/>
        <v>0.10442508574356001</v>
      </c>
      <c r="AE1474" s="8">
        <v>1472</v>
      </c>
      <c r="AF1474" s="8">
        <f t="shared" si="368"/>
        <v>37.425362978220001</v>
      </c>
      <c r="AG1474" s="8">
        <f t="shared" si="359"/>
        <v>4.4621891418041197E-3</v>
      </c>
      <c r="AJ1474" s="132">
        <f>IF(Päälaskenta!$F$28&lt;Kaksitasouoma_matriisi!L1474,Päälaskenta!$C$20*Päälaskenta!$F$28,Päälaskenta!$C$20*Kaksitasouoma_matriisi!L1474)</f>
        <v>2.2000000000000002</v>
      </c>
      <c r="AK1474" s="134">
        <f>SQRT(Päälaskenta!$D$20^2+(Päälaskenta!$D$20/(1/Päälaskenta!$E$20))^2)</f>
        <v>1.8029999999999999</v>
      </c>
      <c r="AL1474" s="134">
        <f>IF(Päälaskenta!$F$28&lt;Kaksitasouoma_matriisi!L1474,AK1474*Päälaskenta!$F$28*COS(ATAN(1/Päälaskenta!$E$20)),AK1474*Kaksitasouoma_matriisi!L1474*COS(ATAN(1/Päälaskenta!$E$20)))</f>
        <v>0.66</v>
      </c>
      <c r="AM1474" s="134"/>
      <c r="AN1474" s="134">
        <f t="shared" si="367"/>
        <v>2.86</v>
      </c>
      <c r="AO1474" s="8">
        <f t="shared" si="360"/>
        <v>0.60403818535101805</v>
      </c>
      <c r="AP1474" s="134">
        <f>Refererenssiarvoja!$B$16*H1474^(1/6)/(Refererenssiarvoja!$B$15^0.5)*(Päälaskenta!$G$28/2)^0.5*(1-AO1474)^(-1.5)</f>
        <v>0.18</v>
      </c>
      <c r="AQ1474" s="8">
        <f>Refererenssiarvoja!$B$16*Kaksitasouoma_matriisi!O1474^(1/6)/(SQRT((2*Refererenssiarvoja!$B$15)/(Päälaskenta!$F$31*Päälaskenta!$G$31*Päälaskenta!$F$28))+SQRT(Refererenssiarvoja!$B$15)/Refererenssiarvoja!$B$17*LN(Kaksitasouoma_matriisi!L1474/Päälaskenta!$F$28))</f>
        <v>0.86776411729316105</v>
      </c>
      <c r="AR1474" s="8">
        <f>Refererenssiarvoja!$B$16*Kaksitasouoma_matriisi!O1474^(1/6)/(SQRT((2*Refererenssiarvoja!$B$15)/(Päälaskenta!$F$31*Päälaskenta!$G$31*L1474)))</f>
        <v>0.40269836828240502</v>
      </c>
    </row>
    <row r="1475" spans="1:44" x14ac:dyDescent="0.2">
      <c r="A1475" s="8">
        <v>1473</v>
      </c>
      <c r="B1475" s="8">
        <f>IF(Päälaskenta!C$7,Päälaskenta!E$7,Päälaskenta!G$5)</f>
        <v>2.5</v>
      </c>
      <c r="C1475" s="56">
        <v>0.52700000000000002</v>
      </c>
      <c r="D1475" s="93">
        <f t="shared" ref="D1475:D1538" si="369">B1475/C1475</f>
        <v>4.7438000000000002</v>
      </c>
      <c r="E1475" s="8">
        <f>IF(Päälaskenta!$C$26,Kaksitasouoma_matriisi!AP1475,Kaksitasouoma_matriisi!AC1475)</f>
        <v>0.104430953712461</v>
      </c>
      <c r="F1475" s="56">
        <f>IF(D1475&lt;Päälaskenta!H$24,(SQRT(POWER(Päälaskenta!C$24/(2*Päälaskenta!E$24),2)+(D1475/Päälaskenta!E$24))-Päälaskenta!C$24/(2*Päälaskenta!E$24)),IF(D1475=Päälaskenta!H$24,Päälaskenta!D$24,Päälaskenta!D$24+(SQRT(POWER((Päälaskenta!C$20+Päälaskenta!G$24)/(2*Päälaskenta!E$20),2)+((D1475-Päälaskenta!H$24)/Päälaskenta!E$20))-(Päälaskenta!C$20+Päälaskenta!G$24)/(2*Päälaskenta!E$20))))</f>
        <v>1.141</v>
      </c>
      <c r="G1475" s="57">
        <f>IF(F1475&gt;Päälaskenta!D$24,(2*SQRT((POWER(Päälaskenta!D$24,2))+POWER(Päälaskenta!E$24*Päälaskenta!D$24,2))+Päälaskenta!C$24)+(2*SQRT((POWER((F1475-Päälaskenta!D$24),2))+POWER(Päälaskenta!E$20*(F1475-Päälaskenta!D$24),2))+Päälaskenta!C$20),(2*SQRT((POWER(F1475,2))+POWER(Päälaskenta!E$24*F1475,2))+Päälaskenta!C$24))</f>
        <v>9.57</v>
      </c>
      <c r="H1475" s="57">
        <f t="shared" ref="H1475:H1538" si="370">D1475/G1475</f>
        <v>0.5</v>
      </c>
      <c r="I1475" s="62">
        <f t="shared" ref="I1475:I1538" si="371">POWER(C1475/((1/E1475)*POWER(H1475,2/3)),2)</f>
        <v>7.6319999999999999E-3</v>
      </c>
      <c r="J1475" s="8">
        <f>IF(F1475&lt;Päälaskenta!$D$24,0,Kaksitasouoma_matriisi!F1475-Päälaskenta!$D$24)</f>
        <v>0.441</v>
      </c>
      <c r="L1475" s="8">
        <f>IF(F1475&gt;Päälaskenta!D$24,F1475-Päälaskenta!D$24,0)</f>
        <v>0.441</v>
      </c>
      <c r="M1475" s="8">
        <f>IF(F1475&gt;Päälaskenta!D$24,(Päälaskenta!C$20+(Päälaskenta!E$20*(Kaksitasouoma_matriisi!F1475-Päälaskenta!D$24)))*(Kaksitasouoma_matriisi!F1475-Päälaskenta!D$24),0)</f>
        <v>2.4967215</v>
      </c>
      <c r="N1475" s="8">
        <f>IF(F1475&gt;Päälaskenta!D$24,(2*SQRT((POWER((F1475-Päälaskenta!D$24),2))+POWER(Päälaskenta!E$20*(F1475-Päälaskenta!D$24),2))+Päälaskenta!C$20),0)</f>
        <v>6.5900481124796197</v>
      </c>
      <c r="O1475" s="8">
        <f t="shared" si="361"/>
        <v>0.37886240849621999</v>
      </c>
      <c r="P1475" s="8">
        <f>IF(Päälaskenta!$C$29,IF(L1475&gt;Päälaskenta!$F$28,Kaksitasouoma_matriisi!AQ1475,Kaksitasouoma_matriisi!AR1475),Päälaskenta!$F$20)</f>
        <v>0.12</v>
      </c>
      <c r="Q1475" s="8">
        <f t="shared" si="362"/>
        <v>10.893728122781001</v>
      </c>
      <c r="R1475" s="8">
        <f t="shared" ref="R1475:R1538" si="372">B1475*Q1475/(Q1475+Y1475)</f>
        <v>0.725964375661735</v>
      </c>
      <c r="S1475" s="8">
        <f t="shared" si="363"/>
        <v>0.29076706219005</v>
      </c>
      <c r="U1475" s="93">
        <f>IF(F1475&gt;Päälaskenta!D$24,Päälaskenta!H$24+L1475*Päälaskenta!G$24,F1475*Päälaskenta!C$24 + F1475*F1475*Päälaskenta!E$24)</f>
        <v>2.2484000000000002</v>
      </c>
      <c r="V1475" s="8">
        <f>IF(F1475&gt;Päälaskenta!D$24,2*SQRT(POWER(Päälaskenta!D$24,2)+POWER(Päälaskenta!E$24*Päälaskenta!D$24,2))+Päälaskenta!C$24,(2*SQRT((POWER(F1475,2))+POWER(Päälaskenta!E$24*F1475,2))+Päälaskenta!C$24))</f>
        <v>2.9798989873223301</v>
      </c>
      <c r="W1475" s="8">
        <f t="shared" si="364"/>
        <v>0.75452222023819704</v>
      </c>
      <c r="X1475" s="8">
        <f>Päälaskenta!F$24</f>
        <v>7.0000000000000007E-2</v>
      </c>
      <c r="Y1475" s="8">
        <f t="shared" si="365"/>
        <v>26.6209505859748</v>
      </c>
      <c r="Z1475" s="8">
        <f t="shared" ref="Z1475:Z1538" si="373">B1475*Y1475/(Y1475+Q1475)</f>
        <v>1.77403562433826</v>
      </c>
      <c r="AA1475" s="8">
        <f t="shared" si="366"/>
        <v>0.78902135933920103</v>
      </c>
      <c r="AC1475" s="8">
        <f t="shared" ref="AC1475:AC1538" si="374">(N1475*P1475+V1475*X1475)/(N1475+V1475)</f>
        <v>0.104430953712461</v>
      </c>
      <c r="AE1475" s="8">
        <v>1473</v>
      </c>
      <c r="AF1475" s="8">
        <f t="shared" si="368"/>
        <v>37.514678708755802</v>
      </c>
      <c r="AG1475" s="8">
        <f t="shared" ref="AG1475:AG1538" si="375">(B1475*B1475)/(AF1475*AF1475)</f>
        <v>4.4409670886703199E-3</v>
      </c>
      <c r="AJ1475" s="132">
        <f>IF(Päälaskenta!$F$28&lt;Kaksitasouoma_matriisi!L1475,Päälaskenta!$C$20*Päälaskenta!$F$28,Päälaskenta!$C$20*Kaksitasouoma_matriisi!L1475)</f>
        <v>2.2050000000000001</v>
      </c>
      <c r="AK1475" s="134">
        <f>SQRT(Päälaskenta!$D$20^2+(Päälaskenta!$D$20/(1/Päälaskenta!$E$20))^2)</f>
        <v>1.8029999999999999</v>
      </c>
      <c r="AL1475" s="134">
        <f>IF(Päälaskenta!$F$28&lt;Kaksitasouoma_matriisi!L1475,AK1475*Päälaskenta!$F$28*COS(ATAN(1/Päälaskenta!$E$20)),AK1475*Kaksitasouoma_matriisi!L1475*COS(ATAN(1/Päälaskenta!$E$20)))</f>
        <v>0.66200000000000003</v>
      </c>
      <c r="AM1475" s="134"/>
      <c r="AN1475" s="134">
        <f t="shared" si="367"/>
        <v>2.867</v>
      </c>
      <c r="AO1475" s="8">
        <f t="shared" ref="AO1475:AO1538" si="376">AN1475/D1475</f>
        <v>0.60436780639993204</v>
      </c>
      <c r="AP1475" s="134">
        <f>Refererenssiarvoja!$B$16*H1475^(1/6)/(Refererenssiarvoja!$B$15^0.5)*(Päälaskenta!$G$28/2)^0.5*(1-AO1475)^(-1.5)</f>
        <v>0.18099999999999999</v>
      </c>
      <c r="AQ1475" s="8">
        <f>Refererenssiarvoja!$B$16*Kaksitasouoma_matriisi!O1475^(1/6)/(SQRT((2*Refererenssiarvoja!$B$15)/(Päälaskenta!$F$31*Päälaskenta!$G$31*Päälaskenta!$F$28))+SQRT(Refererenssiarvoja!$B$15)/Refererenssiarvoja!$B$17*LN(Kaksitasouoma_matriisi!L1475/Päälaskenta!$F$28))</f>
        <v>0.85258610254476297</v>
      </c>
      <c r="AR1475" s="8">
        <f>Refererenssiarvoja!$B$16*Kaksitasouoma_matriisi!O1475^(1/6)/(SQRT((2*Refererenssiarvoja!$B$15)/(Päälaskenta!$F$31*Päälaskenta!$G$31*L1475)))</f>
        <v>0.40328931205299201</v>
      </c>
    </row>
    <row r="1476" spans="1:44" x14ac:dyDescent="0.2">
      <c r="A1476" s="8">
        <v>1474</v>
      </c>
      <c r="B1476" s="8">
        <f>IF(Päälaskenta!C$7,Päälaskenta!E$7,Päälaskenta!G$5)</f>
        <v>2.5</v>
      </c>
      <c r="C1476" s="56">
        <v>0.52600000000000002</v>
      </c>
      <c r="D1476" s="93">
        <f t="shared" si="369"/>
        <v>4.7529000000000003</v>
      </c>
      <c r="E1476" s="8">
        <f>IF(Päälaskenta!$C$26,Kaksitasouoma_matriisi!AP1476,Kaksitasouoma_matriisi!AC1476)</f>
        <v>0.104436817261422</v>
      </c>
      <c r="F1476" s="56">
        <f>IF(D1476&lt;Päälaskenta!H$24,(SQRT(POWER(Päälaskenta!C$24/(2*Päälaskenta!E$24),2)+(D1476/Päälaskenta!E$24))-Päälaskenta!C$24/(2*Päälaskenta!E$24)),IF(D1476=Päälaskenta!H$24,Päälaskenta!D$24,Päälaskenta!D$24+(SQRT(POWER((Päälaskenta!C$20+Päälaskenta!G$24)/(2*Päälaskenta!E$20),2)+((D1476-Päälaskenta!H$24)/Päälaskenta!E$20))-(Päälaskenta!C$20+Päälaskenta!G$24)/(2*Päälaskenta!E$20))))</f>
        <v>1.1419999999999999</v>
      </c>
      <c r="G1476" s="57">
        <f>IF(F1476&gt;Päälaskenta!D$24,(2*SQRT((POWER(Päälaskenta!D$24,2))+POWER(Päälaskenta!E$24*Päälaskenta!D$24,2))+Päälaskenta!C$24)+(2*SQRT((POWER((F1476-Päälaskenta!D$24),2))+POWER(Päälaskenta!E$20*(F1476-Päälaskenta!D$24),2))+Päälaskenta!C$20),(2*SQRT((POWER(F1476,2))+POWER(Päälaskenta!E$24*F1476,2))+Päälaskenta!C$24))</f>
        <v>9.57</v>
      </c>
      <c r="H1476" s="57">
        <f t="shared" si="370"/>
        <v>0.5</v>
      </c>
      <c r="I1476" s="62">
        <f t="shared" si="371"/>
        <v>7.6039999999999996E-3</v>
      </c>
      <c r="J1476" s="8">
        <f>IF(F1476&lt;Päälaskenta!$D$24,0,Kaksitasouoma_matriisi!F1476-Päälaskenta!$D$24)</f>
        <v>0.442</v>
      </c>
      <c r="L1476" s="8">
        <f>IF(F1476&gt;Päälaskenta!D$24,F1476-Päälaskenta!D$24,0)</f>
        <v>0.442</v>
      </c>
      <c r="M1476" s="8">
        <f>IF(F1476&gt;Päälaskenta!D$24,(Päälaskenta!C$20+(Päälaskenta!E$20*(Kaksitasouoma_matriisi!F1476-Päälaskenta!D$24)))*(Kaksitasouoma_matriisi!F1476-Päälaskenta!D$24),0)</f>
        <v>2.5030459999999999</v>
      </c>
      <c r="N1476" s="8">
        <f>IF(F1476&gt;Päälaskenta!D$24,(2*SQRT((POWER((F1476-Päälaskenta!D$24),2))+POWER(Päälaskenta!E$20*(F1476-Päälaskenta!D$24),2))+Päälaskenta!C$20),0)</f>
        <v>6.59365366375508</v>
      </c>
      <c r="O1476" s="8">
        <f t="shared" ref="O1476:O1539" si="377">IF(N1476&gt;0,M1476/N1476,0)</f>
        <v>0.37961441829422998</v>
      </c>
      <c r="P1476" s="8">
        <f>IF(Päälaskenta!$C$29,IF(L1476&gt;Päälaskenta!$F$28,Kaksitasouoma_matriisi!AQ1476,Kaksitasouoma_matriisi!AR1476),Päälaskenta!$F$20)</f>
        <v>0.12</v>
      </c>
      <c r="Q1476" s="8">
        <f t="shared" ref="Q1476:Q1539" si="378">(1/P1476)*M1476*POWER(O1476,(2/3))</f>
        <v>10.9357704222497</v>
      </c>
      <c r="R1476" s="8">
        <f t="shared" si="372"/>
        <v>0.72703316260239204</v>
      </c>
      <c r="S1476" s="8">
        <f t="shared" ref="S1476:S1539" si="379">IF(M1476&gt;0,R1476/M1476,0)</f>
        <v>0.290459369345346</v>
      </c>
      <c r="U1476" s="93">
        <f>IF(F1476&gt;Päälaskenta!D$24,Päälaskenta!H$24+L1476*Päälaskenta!G$24,F1476*Päälaskenta!C$24 + F1476*F1476*Päälaskenta!E$24)</f>
        <v>2.2507999999999999</v>
      </c>
      <c r="V1476" s="8">
        <f>IF(F1476&gt;Päälaskenta!D$24,2*SQRT(POWER(Päälaskenta!D$24,2)+POWER(Päälaskenta!E$24*Päälaskenta!D$24,2))+Päälaskenta!C$24,(2*SQRT((POWER(F1476,2))+POWER(Päälaskenta!E$24*F1476,2))+Päälaskenta!C$24))</f>
        <v>2.9798989873223301</v>
      </c>
      <c r="W1476" s="8">
        <f t="shared" ref="W1476:W1539" si="380">U1476/V1476</f>
        <v>0.75532761666613302</v>
      </c>
      <c r="X1476" s="8">
        <f>Päälaskenta!F$24</f>
        <v>7.0000000000000007E-2</v>
      </c>
      <c r="Y1476" s="8">
        <f t="shared" ref="Y1476:Y1539" si="381">(1/X1476)*U1476*POWER(W1476,(2/3))</f>
        <v>26.668327247468198</v>
      </c>
      <c r="Z1476" s="8">
        <f t="shared" si="373"/>
        <v>1.77296683739761</v>
      </c>
      <c r="AA1476" s="8">
        <f t="shared" ref="AA1476:AA1539" si="382">Z1476/U1476</f>
        <v>0.78770518810983203</v>
      </c>
      <c r="AC1476" s="8">
        <f t="shared" si="374"/>
        <v>0.104436817261422</v>
      </c>
      <c r="AE1476" s="8">
        <v>1474</v>
      </c>
      <c r="AF1476" s="8">
        <f t="shared" si="368"/>
        <v>37.604097669717902</v>
      </c>
      <c r="AG1476" s="8">
        <f t="shared" si="375"/>
        <v>4.4198718066977196E-3</v>
      </c>
      <c r="AJ1476" s="132">
        <f>IF(Päälaskenta!$F$28&lt;Kaksitasouoma_matriisi!L1476,Päälaskenta!$C$20*Päälaskenta!$F$28,Päälaskenta!$C$20*Kaksitasouoma_matriisi!L1476)</f>
        <v>2.21</v>
      </c>
      <c r="AK1476" s="134">
        <f>SQRT(Päälaskenta!$D$20^2+(Päälaskenta!$D$20/(1/Päälaskenta!$E$20))^2)</f>
        <v>1.8029999999999999</v>
      </c>
      <c r="AL1476" s="134">
        <f>IF(Päälaskenta!$F$28&lt;Kaksitasouoma_matriisi!L1476,AK1476*Päälaskenta!$F$28*COS(ATAN(1/Päälaskenta!$E$20)),AK1476*Kaksitasouoma_matriisi!L1476*COS(ATAN(1/Päälaskenta!$E$20)))</f>
        <v>0.66300000000000003</v>
      </c>
      <c r="AM1476" s="134"/>
      <c r="AN1476" s="134">
        <f t="shared" ref="AN1476:AN1539" si="383">AJ1476+AL1476</f>
        <v>2.8730000000000002</v>
      </c>
      <c r="AO1476" s="8">
        <f t="shared" si="376"/>
        <v>0.60447305855372502</v>
      </c>
      <c r="AP1476" s="134">
        <f>Refererenssiarvoja!$B$16*H1476^(1/6)/(Refererenssiarvoja!$B$15^0.5)*(Päälaskenta!$G$28/2)^0.5*(1-AO1476)^(-1.5)</f>
        <v>0.18099999999999999</v>
      </c>
      <c r="AQ1476" s="8">
        <f>Refererenssiarvoja!$B$16*Kaksitasouoma_matriisi!O1476^(1/6)/(SQRT((2*Refererenssiarvoja!$B$15)/(Päälaskenta!$F$31*Päälaskenta!$G$31*Päälaskenta!$F$28))+SQRT(Refererenssiarvoja!$B$15)/Refererenssiarvoja!$B$17*LN(Kaksitasouoma_matriisi!L1476/Päälaskenta!$F$28))</f>
        <v>0.83797208578037197</v>
      </c>
      <c r="AR1476" s="8">
        <f>Refererenssiarvoja!$B$16*Kaksitasouoma_matriisi!O1476^(1/6)/(SQRT((2*Refererenssiarvoja!$B$15)/(Päälaskenta!$F$31*Päälaskenta!$G$31*L1476)))</f>
        <v>0.40387975395820203</v>
      </c>
    </row>
    <row r="1477" spans="1:44" x14ac:dyDescent="0.2">
      <c r="A1477" s="8">
        <v>1475</v>
      </c>
      <c r="B1477" s="8">
        <f>IF(Päälaskenta!C$7,Päälaskenta!E$7,Päälaskenta!G$5)</f>
        <v>2.5</v>
      </c>
      <c r="C1477" s="56">
        <v>0.52500000000000002</v>
      </c>
      <c r="D1477" s="93">
        <f t="shared" si="369"/>
        <v>4.7618999999999998</v>
      </c>
      <c r="E1477" s="8">
        <f>IF(Päälaskenta!$C$26,Kaksitasouoma_matriisi!AP1477,Kaksitasouoma_matriisi!AC1477)</f>
        <v>0.104442676395435</v>
      </c>
      <c r="F1477" s="56">
        <f>IF(D1477&lt;Päälaskenta!H$24,(SQRT(POWER(Päälaskenta!C$24/(2*Päälaskenta!E$24),2)+(D1477/Päälaskenta!E$24))-Päälaskenta!C$24/(2*Päälaskenta!E$24)),IF(D1477=Päälaskenta!H$24,Päälaskenta!D$24,Päälaskenta!D$24+(SQRT(POWER((Päälaskenta!C$20+Päälaskenta!G$24)/(2*Päälaskenta!E$20),2)+((D1477-Päälaskenta!H$24)/Päälaskenta!E$20))-(Päälaskenta!C$20+Päälaskenta!G$24)/(2*Päälaskenta!E$20))))</f>
        <v>1.143</v>
      </c>
      <c r="G1477" s="57">
        <f>IF(F1477&gt;Päälaskenta!D$24,(2*SQRT((POWER(Päälaskenta!D$24,2))+POWER(Päälaskenta!E$24*Päälaskenta!D$24,2))+Päälaskenta!C$24)+(2*SQRT((POWER((F1477-Päälaskenta!D$24),2))+POWER(Päälaskenta!E$20*(F1477-Päälaskenta!D$24),2))+Päälaskenta!C$20),(2*SQRT((POWER(F1477,2))+POWER(Päälaskenta!E$24*F1477,2))+Päälaskenta!C$24))</f>
        <v>9.58</v>
      </c>
      <c r="H1477" s="57">
        <f t="shared" si="370"/>
        <v>0.5</v>
      </c>
      <c r="I1477" s="62">
        <f t="shared" si="371"/>
        <v>7.5760000000000003E-3</v>
      </c>
      <c r="J1477" s="8">
        <f>IF(F1477&lt;Päälaskenta!$D$24,0,Kaksitasouoma_matriisi!F1477-Päälaskenta!$D$24)</f>
        <v>0.443</v>
      </c>
      <c r="L1477" s="8">
        <f>IF(F1477&gt;Päälaskenta!D$24,F1477-Päälaskenta!D$24,0)</f>
        <v>0.443</v>
      </c>
      <c r="M1477" s="8">
        <f>IF(F1477&gt;Päälaskenta!D$24,(Päälaskenta!C$20+(Päälaskenta!E$20*(Kaksitasouoma_matriisi!F1477-Päälaskenta!D$24)))*(Kaksitasouoma_matriisi!F1477-Päälaskenta!D$24),0)</f>
        <v>2.5093735000000001</v>
      </c>
      <c r="N1477" s="8">
        <f>IF(F1477&gt;Päälaskenta!D$24,(2*SQRT((POWER((F1477-Päälaskenta!D$24),2))+POWER(Päälaskenta!E$20*(F1477-Päälaskenta!D$24),2))+Päälaskenta!C$20),0)</f>
        <v>6.59725921503055</v>
      </c>
      <c r="O1477" s="8">
        <f t="shared" si="377"/>
        <v>0.38036606084582703</v>
      </c>
      <c r="P1477" s="8">
        <f>IF(Päälaskenta!$C$29,IF(L1477&gt;Päälaskenta!$F$28,Kaksitasouoma_matriisi!AQ1477,Kaksitasouoma_matriisi!AR1477),Päälaskenta!$F$20)</f>
        <v>0.12</v>
      </c>
      <c r="Q1477" s="8">
        <f t="shared" si="378"/>
        <v>10.977882226897099</v>
      </c>
      <c r="R1477" s="8">
        <f t="shared" si="372"/>
        <v>0.72809949519259698</v>
      </c>
      <c r="S1477" s="8">
        <f t="shared" si="379"/>
        <v>0.29015190253367901</v>
      </c>
      <c r="U1477" s="93">
        <f>IF(F1477&gt;Päälaskenta!D$24,Päälaskenta!H$24+L1477*Päälaskenta!G$24,F1477*Päälaskenta!C$24 + F1477*F1477*Päälaskenta!E$24)</f>
        <v>2.2532000000000001</v>
      </c>
      <c r="V1477" s="8">
        <f>IF(F1477&gt;Päälaskenta!D$24,2*SQRT(POWER(Päälaskenta!D$24,2)+POWER(Päälaskenta!E$24*Päälaskenta!D$24,2))+Päälaskenta!C$24,(2*SQRT((POWER(F1477,2))+POWER(Päälaskenta!E$24*F1477,2))+Päälaskenta!C$24))</f>
        <v>2.9798989873223301</v>
      </c>
      <c r="W1477" s="8">
        <f t="shared" si="380"/>
        <v>0.75613301309406999</v>
      </c>
      <c r="X1477" s="8">
        <f>Päälaskenta!F$24</f>
        <v>7.0000000000000007E-2</v>
      </c>
      <c r="Y1477" s="8">
        <f t="shared" si="381"/>
        <v>26.715737599034899</v>
      </c>
      <c r="Z1477" s="8">
        <f t="shared" si="373"/>
        <v>1.7719005048073999</v>
      </c>
      <c r="AA1477" s="8">
        <f t="shared" si="382"/>
        <v>0.78639290999795797</v>
      </c>
      <c r="AC1477" s="8">
        <f t="shared" si="374"/>
        <v>0.104442676395435</v>
      </c>
      <c r="AE1477" s="8">
        <v>1475</v>
      </c>
      <c r="AF1477" s="8">
        <f t="shared" si="368"/>
        <v>37.693619825931997</v>
      </c>
      <c r="AG1477" s="8">
        <f t="shared" si="375"/>
        <v>4.3989023911115898E-3</v>
      </c>
      <c r="AJ1477" s="132">
        <f>IF(Päälaskenta!$F$28&lt;Kaksitasouoma_matriisi!L1477,Päälaskenta!$C$20*Päälaskenta!$F$28,Päälaskenta!$C$20*Kaksitasouoma_matriisi!L1477)</f>
        <v>2.2149999999999999</v>
      </c>
      <c r="AK1477" s="134">
        <f>SQRT(Päälaskenta!$D$20^2+(Päälaskenta!$D$20/(1/Päälaskenta!$E$20))^2)</f>
        <v>1.8029999999999999</v>
      </c>
      <c r="AL1477" s="134">
        <f>IF(Päälaskenta!$F$28&lt;Kaksitasouoma_matriisi!L1477,AK1477*Päälaskenta!$F$28*COS(ATAN(1/Päälaskenta!$E$20)),AK1477*Kaksitasouoma_matriisi!L1477*COS(ATAN(1/Päälaskenta!$E$20)))</f>
        <v>0.66500000000000004</v>
      </c>
      <c r="AM1477" s="134"/>
      <c r="AN1477" s="134">
        <f t="shared" si="383"/>
        <v>2.88</v>
      </c>
      <c r="AO1477" s="8">
        <f t="shared" si="376"/>
        <v>0.60480060480060505</v>
      </c>
      <c r="AP1477" s="134">
        <f>Refererenssiarvoja!$B$16*H1477^(1/6)/(Refererenssiarvoja!$B$15^0.5)*(Päälaskenta!$G$28/2)^0.5*(1-AO1477)^(-1.5)</f>
        <v>0.18099999999999999</v>
      </c>
      <c r="AQ1477" s="8">
        <f>Refererenssiarvoja!$B$16*Kaksitasouoma_matriisi!O1477^(1/6)/(SQRT((2*Refererenssiarvoja!$B$15)/(Päälaskenta!$F$31*Päälaskenta!$G$31*Päälaskenta!$F$28))+SQRT(Refererenssiarvoja!$B$15)/Refererenssiarvoja!$B$17*LN(Kaksitasouoma_matriisi!L1477/Päälaskenta!$F$28))</f>
        <v>0.823891170336709</v>
      </c>
      <c r="AR1477" s="8">
        <f>Refererenssiarvoja!$B$16*Kaksitasouoma_matriisi!O1477^(1/6)/(SQRT((2*Refererenssiarvoja!$B$15)/(Päälaskenta!$F$31*Päälaskenta!$G$31*L1477)))</f>
        <v>0.40446969550455503</v>
      </c>
    </row>
    <row r="1478" spans="1:44" x14ac:dyDescent="0.2">
      <c r="A1478" s="8">
        <v>1476</v>
      </c>
      <c r="B1478" s="8">
        <f>IF(Päälaskenta!C$7,Päälaskenta!E$7,Päälaskenta!G$5)</f>
        <v>2.5</v>
      </c>
      <c r="C1478" s="56">
        <v>0.52400000000000002</v>
      </c>
      <c r="D1478" s="93">
        <f t="shared" si="369"/>
        <v>4.7709999999999999</v>
      </c>
      <c r="E1478" s="8">
        <f>IF(Päälaskenta!$C$26,Kaksitasouoma_matriisi!AP1478,Kaksitasouoma_matriisi!AC1478)</f>
        <v>0.104448531119485</v>
      </c>
      <c r="F1478" s="56">
        <f>IF(D1478&lt;Päälaskenta!H$24,(SQRT(POWER(Päälaskenta!C$24/(2*Päälaskenta!E$24),2)+(D1478/Päälaskenta!E$24))-Päälaskenta!C$24/(2*Päälaskenta!E$24)),IF(D1478=Päälaskenta!H$24,Päälaskenta!D$24,Päälaskenta!D$24+(SQRT(POWER((Päälaskenta!C$20+Päälaskenta!G$24)/(2*Päälaskenta!E$20),2)+((D1478-Päälaskenta!H$24)/Päälaskenta!E$20))-(Päälaskenta!C$20+Päälaskenta!G$24)/(2*Päälaskenta!E$20))))</f>
        <v>1.1439999999999999</v>
      </c>
      <c r="G1478" s="57">
        <f>IF(F1478&gt;Päälaskenta!D$24,(2*SQRT((POWER(Päälaskenta!D$24,2))+POWER(Päälaskenta!E$24*Päälaskenta!D$24,2))+Päälaskenta!C$24)+(2*SQRT((POWER((F1478-Päälaskenta!D$24),2))+POWER(Päälaskenta!E$20*(F1478-Päälaskenta!D$24),2))+Päälaskenta!C$20),(2*SQRT((POWER(F1478,2))+POWER(Päälaskenta!E$24*F1478,2))+Päälaskenta!C$24))</f>
        <v>9.58</v>
      </c>
      <c r="H1478" s="57">
        <f t="shared" si="370"/>
        <v>0.5</v>
      </c>
      <c r="I1478" s="62">
        <f t="shared" si="371"/>
        <v>7.548E-3</v>
      </c>
      <c r="J1478" s="8">
        <f>IF(F1478&lt;Päälaskenta!$D$24,0,Kaksitasouoma_matriisi!F1478-Päälaskenta!$D$24)</f>
        <v>0.44400000000000001</v>
      </c>
      <c r="L1478" s="8">
        <f>IF(F1478&gt;Päälaskenta!D$24,F1478-Päälaskenta!D$24,0)</f>
        <v>0.44400000000000001</v>
      </c>
      <c r="M1478" s="8">
        <f>IF(F1478&gt;Päälaskenta!D$24,(Päälaskenta!C$20+(Päälaskenta!E$20*(Kaksitasouoma_matriisi!F1478-Päälaskenta!D$24)))*(Kaksitasouoma_matriisi!F1478-Päälaskenta!D$24),0)</f>
        <v>2.5157039999999999</v>
      </c>
      <c r="N1478" s="8">
        <f>IF(F1478&gt;Päälaskenta!D$24,(2*SQRT((POWER((F1478-Päälaskenta!D$24),2))+POWER(Päälaskenta!E$20*(F1478-Päälaskenta!D$24),2))+Päälaskenta!C$20),0)</f>
        <v>6.6008647663060103</v>
      </c>
      <c r="O1478" s="8">
        <f t="shared" si="377"/>
        <v>0.38111733675280901</v>
      </c>
      <c r="P1478" s="8">
        <f>IF(Päälaskenta!$C$29,IF(L1478&gt;Päälaskenta!$F$28,Kaksitasouoma_matriisi!AQ1478,Kaksitasouoma_matriisi!AR1478),Päälaskenta!$F$20)</f>
        <v>0.12</v>
      </c>
      <c r="Q1478" s="8">
        <f t="shared" si="378"/>
        <v>11.020063513672399</v>
      </c>
      <c r="R1478" s="8">
        <f t="shared" si="372"/>
        <v>0.72916338129141001</v>
      </c>
      <c r="S1478" s="8">
        <f t="shared" si="379"/>
        <v>0.289844664273464</v>
      </c>
      <c r="U1478" s="93">
        <f>IF(F1478&gt;Päälaskenta!D$24,Päälaskenta!H$24+L1478*Päälaskenta!G$24,F1478*Päälaskenta!C$24 + F1478*F1478*Päälaskenta!E$24)</f>
        <v>2.2555999999999998</v>
      </c>
      <c r="V1478" s="8">
        <f>IF(F1478&gt;Päälaskenta!D$24,2*SQRT(POWER(Päälaskenta!D$24,2)+POWER(Päälaskenta!E$24*Päälaskenta!D$24,2))+Päälaskenta!C$24,(2*SQRT((POWER(F1478,2))+POWER(Päälaskenta!E$24*F1478,2))+Päälaskenta!C$24))</f>
        <v>2.9798989873223301</v>
      </c>
      <c r="W1478" s="8">
        <f t="shared" si="380"/>
        <v>0.75693840952200597</v>
      </c>
      <c r="X1478" s="8">
        <f>Päälaskenta!F$24</f>
        <v>7.0000000000000007E-2</v>
      </c>
      <c r="Y1478" s="8">
        <f t="shared" si="381"/>
        <v>26.763181628708899</v>
      </c>
      <c r="Z1478" s="8">
        <f t="shared" si="373"/>
        <v>1.77083661870859</v>
      </c>
      <c r="AA1478" s="8">
        <f t="shared" si="382"/>
        <v>0.78508450909229899</v>
      </c>
      <c r="AC1478" s="8">
        <f t="shared" si="374"/>
        <v>0.104448531119485</v>
      </c>
      <c r="AE1478" s="8">
        <v>1476</v>
      </c>
      <c r="AF1478" s="8">
        <f t="shared" si="368"/>
        <v>37.783245142381297</v>
      </c>
      <c r="AG1478" s="8">
        <f t="shared" si="375"/>
        <v>4.3780579445733296E-3</v>
      </c>
      <c r="AJ1478" s="132">
        <f>IF(Päälaskenta!$F$28&lt;Kaksitasouoma_matriisi!L1478,Päälaskenta!$C$20*Päälaskenta!$F$28,Päälaskenta!$C$20*Kaksitasouoma_matriisi!L1478)</f>
        <v>2.2200000000000002</v>
      </c>
      <c r="AK1478" s="134">
        <f>SQRT(Päälaskenta!$D$20^2+(Päälaskenta!$D$20/(1/Päälaskenta!$E$20))^2)</f>
        <v>1.8029999999999999</v>
      </c>
      <c r="AL1478" s="134">
        <f>IF(Päälaskenta!$F$28&lt;Kaksitasouoma_matriisi!L1478,AK1478*Päälaskenta!$F$28*COS(ATAN(1/Päälaskenta!$E$20)),AK1478*Kaksitasouoma_matriisi!L1478*COS(ATAN(1/Päälaskenta!$E$20)))</f>
        <v>0.66600000000000004</v>
      </c>
      <c r="AM1478" s="134"/>
      <c r="AN1478" s="134">
        <f t="shared" si="383"/>
        <v>2.8860000000000001</v>
      </c>
      <c r="AO1478" s="8">
        <f t="shared" si="376"/>
        <v>0.60490463215258905</v>
      </c>
      <c r="AP1478" s="134">
        <f>Refererenssiarvoja!$B$16*H1478^(1/6)/(Refererenssiarvoja!$B$15^0.5)*(Päälaskenta!$G$28/2)^0.5*(1-AO1478)^(-1.5)</f>
        <v>0.18099999999999999</v>
      </c>
      <c r="AQ1478" s="8">
        <f>Refererenssiarvoja!$B$16*Kaksitasouoma_matriisi!O1478^(1/6)/(SQRT((2*Refererenssiarvoja!$B$15)/(Päälaskenta!$F$31*Päälaskenta!$G$31*Päälaskenta!$F$28))+SQRT(Refererenssiarvoja!$B$15)/Refererenssiarvoja!$B$17*LN(Kaksitasouoma_matriisi!L1478/Päälaskenta!$F$28))</f>
        <v>0.81031467597573203</v>
      </c>
      <c r="AR1478" s="8">
        <f>Refererenssiarvoja!$B$16*Kaksitasouoma_matriisi!O1478^(1/6)/(SQRT((2*Refererenssiarvoja!$B$15)/(Päälaskenta!$F$31*Päälaskenta!$G$31*L1478)))</f>
        <v>0.40505913819078998</v>
      </c>
    </row>
    <row r="1479" spans="1:44" x14ac:dyDescent="0.2">
      <c r="A1479" s="8">
        <v>1477</v>
      </c>
      <c r="B1479" s="8">
        <f>IF(Päälaskenta!C$7,Päälaskenta!E$7,Päälaskenta!G$5)</f>
        <v>2.5</v>
      </c>
      <c r="C1479" s="56">
        <v>0.52300000000000002</v>
      </c>
      <c r="D1479" s="93">
        <f t="shared" si="369"/>
        <v>4.7801</v>
      </c>
      <c r="E1479" s="8">
        <f>IF(Päälaskenta!$C$26,Kaksitasouoma_matriisi!AP1479,Kaksitasouoma_matriisi!AC1479)</f>
        <v>0.104454381438549</v>
      </c>
      <c r="F1479" s="56">
        <f>IF(D1479&lt;Päälaskenta!H$24,(SQRT(POWER(Päälaskenta!C$24/(2*Päälaskenta!E$24),2)+(D1479/Päälaskenta!E$24))-Päälaskenta!C$24/(2*Päälaskenta!E$24)),IF(D1479=Päälaskenta!H$24,Päälaskenta!D$24,Päälaskenta!D$24+(SQRT(POWER((Päälaskenta!C$20+Päälaskenta!G$24)/(2*Päälaskenta!E$20),2)+((D1479-Päälaskenta!H$24)/Päälaskenta!E$20))-(Päälaskenta!C$20+Päälaskenta!G$24)/(2*Päälaskenta!E$20))))</f>
        <v>1.145</v>
      </c>
      <c r="G1479" s="57">
        <f>IF(F1479&gt;Päälaskenta!D$24,(2*SQRT((POWER(Päälaskenta!D$24,2))+POWER(Päälaskenta!E$24*Päälaskenta!D$24,2))+Päälaskenta!C$24)+(2*SQRT((POWER((F1479-Päälaskenta!D$24),2))+POWER(Päälaskenta!E$20*(F1479-Päälaskenta!D$24),2))+Päälaskenta!C$20),(2*SQRT((POWER(F1479,2))+POWER(Päälaskenta!E$24*F1479,2))+Päälaskenta!C$24))</f>
        <v>9.58</v>
      </c>
      <c r="H1479" s="57">
        <f t="shared" si="370"/>
        <v>0.5</v>
      </c>
      <c r="I1479" s="62">
        <f t="shared" si="371"/>
        <v>7.5199999999999998E-3</v>
      </c>
      <c r="J1479" s="8">
        <f>IF(F1479&lt;Päälaskenta!$D$24,0,Kaksitasouoma_matriisi!F1479-Päälaskenta!$D$24)</f>
        <v>0.44500000000000001</v>
      </c>
      <c r="L1479" s="8">
        <f>IF(F1479&gt;Päälaskenta!D$24,F1479-Päälaskenta!D$24,0)</f>
        <v>0.44500000000000001</v>
      </c>
      <c r="M1479" s="8">
        <f>IF(F1479&gt;Päälaskenta!D$24,(Päälaskenta!C$20+(Päälaskenta!E$20*(Kaksitasouoma_matriisi!F1479-Päälaskenta!D$24)))*(Kaksitasouoma_matriisi!F1479-Päälaskenta!D$24),0)</f>
        <v>2.5220375000000002</v>
      </c>
      <c r="N1479" s="8">
        <f>IF(F1479&gt;Päälaskenta!D$24,(2*SQRT((POWER((F1479-Päälaskenta!D$24),2))+POWER(Päälaskenta!E$20*(F1479-Päälaskenta!D$24),2))+Päälaskenta!C$20),0)</f>
        <v>6.6044703175814696</v>
      </c>
      <c r="O1479" s="8">
        <f t="shared" si="377"/>
        <v>0.38186824661565899</v>
      </c>
      <c r="P1479" s="8">
        <f>IF(Päälaskenta!$C$29,IF(L1479&gt;Päälaskenta!$F$28,Kaksitasouoma_matriisi!AQ1479,Kaksitasouoma_matriisi!AR1479),Päälaskenta!$F$20)</f>
        <v>0.12</v>
      </c>
      <c r="Q1479" s="8">
        <f t="shared" si="378"/>
        <v>11.062314259664801</v>
      </c>
      <c r="R1479" s="8">
        <f t="shared" si="372"/>
        <v>0.73022482873368</v>
      </c>
      <c r="S1479" s="8">
        <f t="shared" si="379"/>
        <v>0.289537657046606</v>
      </c>
      <c r="U1479" s="93">
        <f>IF(F1479&gt;Päälaskenta!D$24,Päälaskenta!H$24+L1479*Päälaskenta!G$24,F1479*Päälaskenta!C$24 + F1479*F1479*Päälaskenta!E$24)</f>
        <v>2.258</v>
      </c>
      <c r="V1479" s="8">
        <f>IF(F1479&gt;Päälaskenta!D$24,2*SQRT(POWER(Päälaskenta!D$24,2)+POWER(Päälaskenta!E$24*Päälaskenta!D$24,2))+Päälaskenta!C$24,(2*SQRT((POWER(F1479,2))+POWER(Päälaskenta!E$24*F1479,2))+Päälaskenta!C$24))</f>
        <v>2.9798989873223301</v>
      </c>
      <c r="W1479" s="8">
        <f t="shared" si="380"/>
        <v>0.75774380594994195</v>
      </c>
      <c r="X1479" s="8">
        <f>Päälaskenta!F$24</f>
        <v>7.0000000000000007E-2</v>
      </c>
      <c r="Y1479" s="8">
        <f t="shared" si="381"/>
        <v>26.810659324541199</v>
      </c>
      <c r="Z1479" s="8">
        <f t="shared" si="373"/>
        <v>1.7697751712663199</v>
      </c>
      <c r="AA1479" s="8">
        <f t="shared" si="382"/>
        <v>0.78377996955992901</v>
      </c>
      <c r="AC1479" s="8">
        <f t="shared" si="374"/>
        <v>0.104454381438549</v>
      </c>
      <c r="AE1479" s="8">
        <v>1477</v>
      </c>
      <c r="AF1479" s="8">
        <f t="shared" si="368"/>
        <v>37.872973584206001</v>
      </c>
      <c r="AG1479" s="8">
        <f t="shared" si="375"/>
        <v>4.3573375771120797E-3</v>
      </c>
      <c r="AJ1479" s="132">
        <f>IF(Päälaskenta!$F$28&lt;Kaksitasouoma_matriisi!L1479,Päälaskenta!$C$20*Päälaskenta!$F$28,Päälaskenta!$C$20*Kaksitasouoma_matriisi!L1479)</f>
        <v>2.2250000000000001</v>
      </c>
      <c r="AK1479" s="134">
        <f>SQRT(Päälaskenta!$D$20^2+(Päälaskenta!$D$20/(1/Päälaskenta!$E$20))^2)</f>
        <v>1.8029999999999999</v>
      </c>
      <c r="AL1479" s="134">
        <f>IF(Päälaskenta!$F$28&lt;Kaksitasouoma_matriisi!L1479,AK1479*Päälaskenta!$F$28*COS(ATAN(1/Päälaskenta!$E$20)),AK1479*Kaksitasouoma_matriisi!L1479*COS(ATAN(1/Päälaskenta!$E$20)))</f>
        <v>0.66800000000000004</v>
      </c>
      <c r="AM1479" s="134"/>
      <c r="AN1479" s="134">
        <f t="shared" si="383"/>
        <v>2.8929999999999998</v>
      </c>
      <c r="AO1479" s="8">
        <f t="shared" si="376"/>
        <v>0.60521746406978905</v>
      </c>
      <c r="AP1479" s="134">
        <f>Refererenssiarvoja!$B$16*H1479^(1/6)/(Refererenssiarvoja!$B$15^0.5)*(Päälaskenta!$G$28/2)^0.5*(1-AO1479)^(-1.5)</f>
        <v>0.18099999999999999</v>
      </c>
      <c r="AQ1479" s="8">
        <f>Refererenssiarvoja!$B$16*Kaksitasouoma_matriisi!O1479^(1/6)/(SQRT((2*Refererenssiarvoja!$B$15)/(Päälaskenta!$F$31*Päälaskenta!$G$31*Päälaskenta!$F$28))+SQRT(Refererenssiarvoja!$B$15)/Refererenssiarvoja!$B$17*LN(Kaksitasouoma_matriisi!L1479/Päälaskenta!$F$28))</f>
        <v>0.79721594363645898</v>
      </c>
      <c r="AR1479" s="8">
        <f>Refererenssiarvoja!$B$16*Kaksitasouoma_matriisi!O1479^(1/6)/(SQRT((2*Refererenssiarvoja!$B$15)/(Päälaskenta!$F$31*Päälaskenta!$G$31*L1479)))</f>
        <v>0.40564808350792497</v>
      </c>
    </row>
    <row r="1480" spans="1:44" x14ac:dyDescent="0.2">
      <c r="A1480" s="8">
        <v>1478</v>
      </c>
      <c r="B1480" s="8">
        <f>IF(Päälaskenta!C$7,Päälaskenta!E$7,Päälaskenta!G$5)</f>
        <v>2.5</v>
      </c>
      <c r="C1480" s="56">
        <v>0.52200000000000002</v>
      </c>
      <c r="D1480" s="93">
        <f t="shared" si="369"/>
        <v>4.7892999999999999</v>
      </c>
      <c r="E1480" s="8">
        <f>IF(Päälaskenta!$C$26,Kaksitasouoma_matriisi!AP1480,Kaksitasouoma_matriisi!AC1480)</f>
        <v>0.104460227357596</v>
      </c>
      <c r="F1480" s="56">
        <f>IF(D1480&lt;Päälaskenta!H$24,(SQRT(POWER(Päälaskenta!C$24/(2*Päälaskenta!E$24),2)+(D1480/Päälaskenta!E$24))-Päälaskenta!C$24/(2*Päälaskenta!E$24)),IF(D1480=Päälaskenta!H$24,Päälaskenta!D$24,Päälaskenta!D$24+(SQRT(POWER((Päälaskenta!C$20+Päälaskenta!G$24)/(2*Päälaskenta!E$20),2)+((D1480-Päälaskenta!H$24)/Päälaskenta!E$20))-(Päälaskenta!C$20+Päälaskenta!G$24)/(2*Päälaskenta!E$20))))</f>
        <v>1.1459999999999999</v>
      </c>
      <c r="G1480" s="57">
        <f>IF(F1480&gt;Päälaskenta!D$24,(2*SQRT((POWER(Päälaskenta!D$24,2))+POWER(Päälaskenta!E$24*Päälaskenta!D$24,2))+Päälaskenta!C$24)+(2*SQRT((POWER((F1480-Päälaskenta!D$24),2))+POWER(Päälaskenta!E$20*(F1480-Päälaskenta!D$24),2))+Päälaskenta!C$20),(2*SQRT((POWER(F1480,2))+POWER(Päälaskenta!E$24*F1480,2))+Päälaskenta!C$24))</f>
        <v>9.59</v>
      </c>
      <c r="H1480" s="57">
        <f t="shared" si="370"/>
        <v>0.5</v>
      </c>
      <c r="I1480" s="62">
        <f t="shared" si="371"/>
        <v>7.4920000000000004E-3</v>
      </c>
      <c r="J1480" s="8">
        <f>IF(F1480&lt;Päälaskenta!$D$24,0,Kaksitasouoma_matriisi!F1480-Päälaskenta!$D$24)</f>
        <v>0.44600000000000001</v>
      </c>
      <c r="L1480" s="8">
        <f>IF(F1480&gt;Päälaskenta!D$24,F1480-Päälaskenta!D$24,0)</f>
        <v>0.44600000000000001</v>
      </c>
      <c r="M1480" s="8">
        <f>IF(F1480&gt;Päälaskenta!D$24,(Päälaskenta!C$20+(Päälaskenta!E$20*(Kaksitasouoma_matriisi!F1480-Päälaskenta!D$24)))*(Kaksitasouoma_matriisi!F1480-Päälaskenta!D$24),0)</f>
        <v>2.5283739999999999</v>
      </c>
      <c r="N1480" s="8">
        <f>IF(F1480&gt;Päälaskenta!D$24,(2*SQRT((POWER((F1480-Päälaskenta!D$24),2))+POWER(Päälaskenta!E$20*(F1480-Päälaskenta!D$24),2))+Päälaskenta!C$20),0)</f>
        <v>6.6080758688569396</v>
      </c>
      <c r="O1480" s="8">
        <f t="shared" si="377"/>
        <v>0.38261879103354701</v>
      </c>
      <c r="P1480" s="8">
        <f>IF(Päälaskenta!$C$29,IF(L1480&gt;Päälaskenta!$F$28,Kaksitasouoma_matriisi!AQ1480,Kaksitasouoma_matriisi!AR1480),Päälaskenta!$F$20)</f>
        <v>0.12</v>
      </c>
      <c r="Q1480" s="8">
        <f t="shared" si="378"/>
        <v>11.1046344421023</v>
      </c>
      <c r="R1480" s="8">
        <f t="shared" si="372"/>
        <v>0.73128384533001001</v>
      </c>
      <c r="S1480" s="8">
        <f t="shared" si="379"/>
        <v>0.289230883298915</v>
      </c>
      <c r="U1480" s="93">
        <f>IF(F1480&gt;Päälaskenta!D$24,Päälaskenta!H$24+L1480*Päälaskenta!G$24,F1480*Päälaskenta!C$24 + F1480*F1480*Päälaskenta!E$24)</f>
        <v>2.2604000000000002</v>
      </c>
      <c r="V1480" s="8">
        <f>IF(F1480&gt;Päälaskenta!D$24,2*SQRT(POWER(Päälaskenta!D$24,2)+POWER(Päälaskenta!E$24*Päälaskenta!D$24,2))+Päälaskenta!C$24,(2*SQRT((POWER(F1480,2))+POWER(Päälaskenta!E$24*F1480,2))+Päälaskenta!C$24))</f>
        <v>2.9798989873223301</v>
      </c>
      <c r="W1480" s="8">
        <f t="shared" si="380"/>
        <v>0.75854920237787804</v>
      </c>
      <c r="X1480" s="8">
        <f>Päälaskenta!F$24</f>
        <v>7.0000000000000007E-2</v>
      </c>
      <c r="Y1480" s="8">
        <f t="shared" si="381"/>
        <v>26.858170674599901</v>
      </c>
      <c r="Z1480" s="8">
        <f t="shared" si="373"/>
        <v>1.7687161546699901</v>
      </c>
      <c r="AA1480" s="8">
        <f t="shared" si="382"/>
        <v>0.78247927564589903</v>
      </c>
      <c r="AC1480" s="8">
        <f t="shared" si="374"/>
        <v>0.104460227357596</v>
      </c>
      <c r="AE1480" s="8">
        <v>1478</v>
      </c>
      <c r="AF1480" s="8">
        <f t="shared" si="368"/>
        <v>37.962805116702199</v>
      </c>
      <c r="AG1480" s="8">
        <f t="shared" si="375"/>
        <v>4.3367404060571102E-3</v>
      </c>
      <c r="AJ1480" s="132">
        <f>IF(Päälaskenta!$F$28&lt;Kaksitasouoma_matriisi!L1480,Päälaskenta!$C$20*Päälaskenta!$F$28,Päälaskenta!$C$20*Kaksitasouoma_matriisi!L1480)</f>
        <v>2.23</v>
      </c>
      <c r="AK1480" s="134">
        <f>SQRT(Päälaskenta!$D$20^2+(Päälaskenta!$D$20/(1/Päälaskenta!$E$20))^2)</f>
        <v>1.8029999999999999</v>
      </c>
      <c r="AL1480" s="134">
        <f>IF(Päälaskenta!$F$28&lt;Kaksitasouoma_matriisi!L1480,AK1480*Päälaskenta!$F$28*COS(ATAN(1/Päälaskenta!$E$20)),AK1480*Kaksitasouoma_matriisi!L1480*COS(ATAN(1/Päälaskenta!$E$20)))</f>
        <v>0.66900000000000004</v>
      </c>
      <c r="AM1480" s="134"/>
      <c r="AN1480" s="134">
        <f t="shared" si="383"/>
        <v>2.899</v>
      </c>
      <c r="AO1480" s="8">
        <f t="shared" si="376"/>
        <v>0.60530766500323596</v>
      </c>
      <c r="AP1480" s="134">
        <f>Refererenssiarvoja!$B$16*H1480^(1/6)/(Refererenssiarvoja!$B$15^0.5)*(Päälaskenta!$G$28/2)^0.5*(1-AO1480)^(-1.5)</f>
        <v>0.18099999999999999</v>
      </c>
      <c r="AQ1480" s="8">
        <f>Refererenssiarvoja!$B$16*Kaksitasouoma_matriisi!O1480^(1/6)/(SQRT((2*Refererenssiarvoja!$B$15)/(Päälaskenta!$F$31*Päälaskenta!$G$31*Päälaskenta!$F$28))+SQRT(Refererenssiarvoja!$B$15)/Refererenssiarvoja!$B$17*LN(Kaksitasouoma_matriisi!L1480/Päälaskenta!$F$28))</f>
        <v>0.78457016046910799</v>
      </c>
      <c r="AR1480" s="8">
        <f>Refererenssiarvoja!$B$16*Kaksitasouoma_matriisi!O1480^(1/6)/(SQRT((2*Refererenssiarvoja!$B$15)/(Päälaskenta!$F$31*Päälaskenta!$G$31*L1480)))</f>
        <v>0.406236532939315</v>
      </c>
    </row>
    <row r="1481" spans="1:44" x14ac:dyDescent="0.2">
      <c r="A1481" s="8">
        <v>1479</v>
      </c>
      <c r="B1481" s="8">
        <f>IF(Päälaskenta!C$7,Päälaskenta!E$7,Päälaskenta!G$5)</f>
        <v>2.5</v>
      </c>
      <c r="C1481" s="56">
        <v>0.52100000000000002</v>
      </c>
      <c r="D1481" s="93">
        <f t="shared" si="369"/>
        <v>4.7984999999999998</v>
      </c>
      <c r="E1481" s="8">
        <f>IF(Päälaskenta!$C$26,Kaksitasouoma_matriisi!AP1481,Kaksitasouoma_matriisi!AC1481)</f>
        <v>0.10446606888158801</v>
      </c>
      <c r="F1481" s="56">
        <f>IF(D1481&lt;Päälaskenta!H$24,(SQRT(POWER(Päälaskenta!C$24/(2*Päälaskenta!E$24),2)+(D1481/Päälaskenta!E$24))-Päälaskenta!C$24/(2*Päälaskenta!E$24)),IF(D1481=Päälaskenta!H$24,Päälaskenta!D$24,Päälaskenta!D$24+(SQRT(POWER((Päälaskenta!C$20+Päälaskenta!G$24)/(2*Päälaskenta!E$20),2)+((D1481-Päälaskenta!H$24)/Päälaskenta!E$20))-(Päälaskenta!C$20+Päälaskenta!G$24)/(2*Päälaskenta!E$20))))</f>
        <v>1.147</v>
      </c>
      <c r="G1481" s="57">
        <f>IF(F1481&gt;Päälaskenta!D$24,(2*SQRT((POWER(Päälaskenta!D$24,2))+POWER(Päälaskenta!E$24*Päälaskenta!D$24,2))+Päälaskenta!C$24)+(2*SQRT((POWER((F1481-Päälaskenta!D$24),2))+POWER(Päälaskenta!E$20*(F1481-Päälaskenta!D$24),2))+Päälaskenta!C$20),(2*SQRT((POWER(F1481,2))+POWER(Päälaskenta!E$24*F1481,2))+Päälaskenta!C$24))</f>
        <v>9.59</v>
      </c>
      <c r="H1481" s="57">
        <f t="shared" si="370"/>
        <v>0.5</v>
      </c>
      <c r="I1481" s="62">
        <f t="shared" si="371"/>
        <v>7.4640000000000001E-3</v>
      </c>
      <c r="J1481" s="8">
        <f>IF(F1481&lt;Päälaskenta!$D$24,0,Kaksitasouoma_matriisi!F1481-Päälaskenta!$D$24)</f>
        <v>0.44700000000000001</v>
      </c>
      <c r="L1481" s="8">
        <f>IF(F1481&gt;Päälaskenta!D$24,F1481-Päälaskenta!D$24,0)</f>
        <v>0.44700000000000001</v>
      </c>
      <c r="M1481" s="8">
        <f>IF(F1481&gt;Päälaskenta!D$24,(Päälaskenta!C$20+(Päälaskenta!E$20*(Kaksitasouoma_matriisi!F1481-Päälaskenta!D$24)))*(Kaksitasouoma_matriisi!F1481-Päälaskenta!D$24),0)</f>
        <v>2.5347135000000001</v>
      </c>
      <c r="N1481" s="8">
        <f>IF(F1481&gt;Päälaskenta!D$24,(2*SQRT((POWER((F1481-Päälaskenta!D$24),2))+POWER(Päälaskenta!E$20*(F1481-Päälaskenta!D$24),2))+Päälaskenta!C$20),0)</f>
        <v>6.6116814201323999</v>
      </c>
      <c r="O1481" s="8">
        <f t="shared" si="377"/>
        <v>0.38336897060434</v>
      </c>
      <c r="P1481" s="8">
        <f>IF(Päälaskenta!$C$29,IF(L1481&gt;Päälaskenta!$F$28,Kaksitasouoma_matriisi!AQ1481,Kaksitasouoma_matriisi!AR1481),Päälaskenta!$F$20)</f>
        <v>0.12</v>
      </c>
      <c r="Q1481" s="8">
        <f t="shared" si="378"/>
        <v>11.147024038351301</v>
      </c>
      <c r="R1481" s="8">
        <f t="shared" si="372"/>
        <v>0.73234043886678302</v>
      </c>
      <c r="S1481" s="8">
        <f t="shared" si="379"/>
        <v>0.28892434544053303</v>
      </c>
      <c r="U1481" s="93">
        <f>IF(F1481&gt;Päälaskenta!D$24,Päälaskenta!H$24+L1481*Päälaskenta!G$24,F1481*Päälaskenta!C$24 + F1481*F1481*Päälaskenta!E$24)</f>
        <v>2.2627999999999999</v>
      </c>
      <c r="V1481" s="8">
        <f>IF(F1481&gt;Päälaskenta!D$24,2*SQRT(POWER(Päälaskenta!D$24,2)+POWER(Päälaskenta!E$24*Päälaskenta!D$24,2))+Päälaskenta!C$24,(2*SQRT((POWER(F1481,2))+POWER(Päälaskenta!E$24*F1481,2))+Päälaskenta!C$24))</f>
        <v>2.9798989873223301</v>
      </c>
      <c r="W1481" s="8">
        <f t="shared" si="380"/>
        <v>0.75935459880581402</v>
      </c>
      <c r="X1481" s="8">
        <f>Päälaskenta!F$24</f>
        <v>7.0000000000000007E-2</v>
      </c>
      <c r="Y1481" s="8">
        <f t="shared" si="381"/>
        <v>26.905715666969702</v>
      </c>
      <c r="Z1481" s="8">
        <f t="shared" si="373"/>
        <v>1.76765956113322</v>
      </c>
      <c r="AA1481" s="8">
        <f t="shared" si="382"/>
        <v>0.781182411672804</v>
      </c>
      <c r="AC1481" s="8">
        <f t="shared" si="374"/>
        <v>0.10446606888158801</v>
      </c>
      <c r="AE1481" s="8">
        <v>1479</v>
      </c>
      <c r="AF1481" s="8">
        <f t="shared" si="368"/>
        <v>38.052739705321002</v>
      </c>
      <c r="AG1481" s="8">
        <f t="shared" si="375"/>
        <v>4.3162655559709296E-3</v>
      </c>
      <c r="AJ1481" s="132">
        <f>IF(Päälaskenta!$F$28&lt;Kaksitasouoma_matriisi!L1481,Päälaskenta!$C$20*Päälaskenta!$F$28,Päälaskenta!$C$20*Kaksitasouoma_matriisi!L1481)</f>
        <v>2.2349999999999999</v>
      </c>
      <c r="AK1481" s="134">
        <f>SQRT(Päälaskenta!$D$20^2+(Päälaskenta!$D$20/(1/Päälaskenta!$E$20))^2)</f>
        <v>1.8029999999999999</v>
      </c>
      <c r="AL1481" s="134">
        <f>IF(Päälaskenta!$F$28&lt;Kaksitasouoma_matriisi!L1481,AK1481*Päälaskenta!$F$28*COS(ATAN(1/Päälaskenta!$E$20)),AK1481*Kaksitasouoma_matriisi!L1481*COS(ATAN(1/Päälaskenta!$E$20)))</f>
        <v>0.67100000000000004</v>
      </c>
      <c r="AM1481" s="134"/>
      <c r="AN1481" s="134">
        <f t="shared" si="383"/>
        <v>2.9060000000000001</v>
      </c>
      <c r="AO1481" s="8">
        <f t="shared" si="376"/>
        <v>0.60560591851620305</v>
      </c>
      <c r="AP1481" s="134">
        <f>Refererenssiarvoja!$B$16*H1481^(1/6)/(Refererenssiarvoja!$B$15^0.5)*(Päälaskenta!$G$28/2)^0.5*(1-AO1481)^(-1.5)</f>
        <v>0.182</v>
      </c>
      <c r="AQ1481" s="8">
        <f>Refererenssiarvoja!$B$16*Kaksitasouoma_matriisi!O1481^(1/6)/(SQRT((2*Refererenssiarvoja!$B$15)/(Päälaskenta!$F$31*Päälaskenta!$G$31*Päälaskenta!$F$28))+SQRT(Refererenssiarvoja!$B$15)/Refererenssiarvoja!$B$17*LN(Kaksitasouoma_matriisi!L1481/Päälaskenta!$F$28))</f>
        <v>0.77235420273530397</v>
      </c>
      <c r="AR1481" s="8">
        <f>Refererenssiarvoja!$B$16*Kaksitasouoma_matriisi!O1481^(1/6)/(SQRT((2*Refererenssiarvoja!$B$15)/(Päälaskenta!$F$31*Päälaskenta!$G$31*L1481)))</f>
        <v>0.40682448796070603</v>
      </c>
    </row>
    <row r="1482" spans="1:44" x14ac:dyDescent="0.2">
      <c r="A1482" s="8">
        <v>1480</v>
      </c>
      <c r="B1482" s="8">
        <f>IF(Päälaskenta!C$7,Päälaskenta!E$7,Päälaskenta!G$5)</f>
        <v>2.5</v>
      </c>
      <c r="C1482" s="56">
        <v>0.52</v>
      </c>
      <c r="D1482" s="93">
        <f t="shared" si="369"/>
        <v>4.8076999999999996</v>
      </c>
      <c r="E1482" s="8">
        <f>IF(Päälaskenta!$C$26,Kaksitasouoma_matriisi!AP1482,Kaksitasouoma_matriisi!AC1482)</f>
        <v>0.104471906015479</v>
      </c>
      <c r="F1482" s="56">
        <f>IF(D1482&lt;Päälaskenta!H$24,(SQRT(POWER(Päälaskenta!C$24/(2*Päälaskenta!E$24),2)+(D1482/Päälaskenta!E$24))-Päälaskenta!C$24/(2*Päälaskenta!E$24)),IF(D1482=Päälaskenta!H$24,Päälaskenta!D$24,Päälaskenta!D$24+(SQRT(POWER((Päälaskenta!C$20+Päälaskenta!G$24)/(2*Päälaskenta!E$20),2)+((D1482-Päälaskenta!H$24)/Päälaskenta!E$20))-(Päälaskenta!C$20+Päälaskenta!G$24)/(2*Päälaskenta!E$20))))</f>
        <v>1.1479999999999999</v>
      </c>
      <c r="G1482" s="57">
        <f>IF(F1482&gt;Päälaskenta!D$24,(2*SQRT((POWER(Päälaskenta!D$24,2))+POWER(Päälaskenta!E$24*Päälaskenta!D$24,2))+Päälaskenta!C$24)+(2*SQRT((POWER((F1482-Päälaskenta!D$24),2))+POWER(Päälaskenta!E$20*(F1482-Päälaskenta!D$24),2))+Päälaskenta!C$20),(2*SQRT((POWER(F1482,2))+POWER(Päälaskenta!E$24*F1482,2))+Päälaskenta!C$24))</f>
        <v>9.6</v>
      </c>
      <c r="H1482" s="57">
        <f t="shared" si="370"/>
        <v>0.5</v>
      </c>
      <c r="I1482" s="62">
        <f t="shared" si="371"/>
        <v>7.437E-3</v>
      </c>
      <c r="J1482" s="8">
        <f>IF(F1482&lt;Päälaskenta!$D$24,0,Kaksitasouoma_matriisi!F1482-Päälaskenta!$D$24)</f>
        <v>0.44800000000000001</v>
      </c>
      <c r="L1482" s="8">
        <f>IF(F1482&gt;Päälaskenta!D$24,F1482-Päälaskenta!D$24,0)</f>
        <v>0.44800000000000001</v>
      </c>
      <c r="M1482" s="8">
        <f>IF(F1482&gt;Päälaskenta!D$24,(Päälaskenta!C$20+(Päälaskenta!E$20*(Kaksitasouoma_matriisi!F1482-Päälaskenta!D$24)))*(Kaksitasouoma_matriisi!F1482-Päälaskenta!D$24),0)</f>
        <v>2.5410560000000002</v>
      </c>
      <c r="N1482" s="8">
        <f>IF(F1482&gt;Päälaskenta!D$24,(2*SQRT((POWER((F1482-Päälaskenta!D$24),2))+POWER(Päälaskenta!E$20*(F1482-Päälaskenta!D$24),2))+Päälaskenta!C$20),0)</f>
        <v>6.6152869714078699</v>
      </c>
      <c r="O1482" s="8">
        <f t="shared" si="377"/>
        <v>0.38411878592459803</v>
      </c>
      <c r="P1482" s="8">
        <f>IF(Päälaskenta!$C$29,IF(L1482&gt;Päälaskenta!$F$28,Kaksitasouoma_matriisi!AQ1482,Kaksitasouoma_matriisi!AR1482),Päälaskenta!$F$20)</f>
        <v>0.12</v>
      </c>
      <c r="Q1482" s="8">
        <f t="shared" si="378"/>
        <v>11.1894830259158</v>
      </c>
      <c r="R1482" s="8">
        <f t="shared" si="372"/>
        <v>0.73339461710614295</v>
      </c>
      <c r="S1482" s="8">
        <f t="shared" si="379"/>
        <v>0.28861804584634998</v>
      </c>
      <c r="U1482" s="93">
        <f>IF(F1482&gt;Päälaskenta!D$24,Päälaskenta!H$24+L1482*Päälaskenta!G$24,F1482*Päälaskenta!C$24 + F1482*F1482*Päälaskenta!E$24)</f>
        <v>2.2652000000000001</v>
      </c>
      <c r="V1482" s="8">
        <f>IF(F1482&gt;Päälaskenta!D$24,2*SQRT(POWER(Päälaskenta!D$24,2)+POWER(Päälaskenta!E$24*Päälaskenta!D$24,2))+Päälaskenta!C$24,(2*SQRT((POWER(F1482,2))+POWER(Päälaskenta!E$24*F1482,2))+Päälaskenta!C$24))</f>
        <v>2.9798989873223301</v>
      </c>
      <c r="W1482" s="8">
        <f t="shared" si="380"/>
        <v>0.76015999523375</v>
      </c>
      <c r="X1482" s="8">
        <f>Päälaskenta!F$24</f>
        <v>7.0000000000000007E-2</v>
      </c>
      <c r="Y1482" s="8">
        <f t="shared" si="381"/>
        <v>26.953294289752598</v>
      </c>
      <c r="Z1482" s="8">
        <f t="shared" si="373"/>
        <v>1.7666053828938599</v>
      </c>
      <c r="AA1482" s="8">
        <f t="shared" si="382"/>
        <v>0.77988936204037596</v>
      </c>
      <c r="AC1482" s="8">
        <f t="shared" si="374"/>
        <v>0.104471906015479</v>
      </c>
      <c r="AE1482" s="8">
        <v>1480</v>
      </c>
      <c r="AF1482" s="8">
        <f t="shared" si="368"/>
        <v>38.142777315668397</v>
      </c>
      <c r="AG1482" s="8">
        <f t="shared" si="375"/>
        <v>4.2959121585827596E-3</v>
      </c>
      <c r="AJ1482" s="132">
        <f>IF(Päälaskenta!$F$28&lt;Kaksitasouoma_matriisi!L1482,Päälaskenta!$C$20*Päälaskenta!$F$28,Päälaskenta!$C$20*Kaksitasouoma_matriisi!L1482)</f>
        <v>2.2400000000000002</v>
      </c>
      <c r="AK1482" s="134">
        <f>SQRT(Päälaskenta!$D$20^2+(Päälaskenta!$D$20/(1/Päälaskenta!$E$20))^2)</f>
        <v>1.8029999999999999</v>
      </c>
      <c r="AL1482" s="134">
        <f>IF(Päälaskenta!$F$28&lt;Kaksitasouoma_matriisi!L1482,AK1482*Päälaskenta!$F$28*COS(ATAN(1/Päälaskenta!$E$20)),AK1482*Kaksitasouoma_matriisi!L1482*COS(ATAN(1/Päälaskenta!$E$20)))</f>
        <v>0.67200000000000004</v>
      </c>
      <c r="AM1482" s="134"/>
      <c r="AN1482" s="134">
        <f t="shared" si="383"/>
        <v>2.9119999999999999</v>
      </c>
      <c r="AO1482" s="8">
        <f t="shared" si="376"/>
        <v>0.60569503088795096</v>
      </c>
      <c r="AP1482" s="134">
        <f>Refererenssiarvoja!$B$16*H1482^(1/6)/(Refererenssiarvoja!$B$15^0.5)*(Päälaskenta!$G$28/2)^0.5*(1-AO1482)^(-1.5)</f>
        <v>0.182</v>
      </c>
      <c r="AQ1482" s="8">
        <f>Refererenssiarvoja!$B$16*Kaksitasouoma_matriisi!O1482^(1/6)/(SQRT((2*Refererenssiarvoja!$B$15)/(Päälaskenta!$F$31*Päälaskenta!$G$31*Päälaskenta!$F$28))+SQRT(Refererenssiarvoja!$B$15)/Refererenssiarvoja!$B$17*LN(Kaksitasouoma_matriisi!L1482/Päälaskenta!$F$28))</f>
        <v>0.76054649448157197</v>
      </c>
      <c r="AR1482" s="8">
        <f>Refererenssiarvoja!$B$16*Kaksitasouoma_matriisi!O1482^(1/6)/(SQRT((2*Refererenssiarvoja!$B$15)/(Päälaskenta!$F$31*Päälaskenta!$G$31*L1482)))</f>
        <v>0.40741195004029301</v>
      </c>
    </row>
    <row r="1483" spans="1:44" x14ac:dyDescent="0.2">
      <c r="A1483" s="8">
        <v>1481</v>
      </c>
      <c r="B1483" s="8">
        <f>IF(Päälaskenta!C$7,Päälaskenta!E$7,Päälaskenta!G$5)</f>
        <v>2.5</v>
      </c>
      <c r="C1483" s="56">
        <v>0.51900000000000002</v>
      </c>
      <c r="D1483" s="93">
        <f t="shared" si="369"/>
        <v>4.8170000000000002</v>
      </c>
      <c r="E1483" s="8">
        <f>IF(Päälaskenta!$C$26,Kaksitasouoma_matriisi!AP1483,Kaksitasouoma_matriisi!AC1483)</f>
        <v>0.10447773876421799</v>
      </c>
      <c r="F1483" s="56">
        <f>IF(D1483&lt;Päälaskenta!H$24,(SQRT(POWER(Päälaskenta!C$24/(2*Päälaskenta!E$24),2)+(D1483/Päälaskenta!E$24))-Päälaskenta!C$24/(2*Päälaskenta!E$24)),IF(D1483=Päälaskenta!H$24,Päälaskenta!D$24,Päälaskenta!D$24+(SQRT(POWER((Päälaskenta!C$20+Päälaskenta!G$24)/(2*Päälaskenta!E$20),2)+((D1483-Päälaskenta!H$24)/Päälaskenta!E$20))-(Päälaskenta!C$20+Päälaskenta!G$24)/(2*Päälaskenta!E$20))))</f>
        <v>1.149</v>
      </c>
      <c r="G1483" s="57">
        <f>IF(F1483&gt;Päälaskenta!D$24,(2*SQRT((POWER(Päälaskenta!D$24,2))+POWER(Päälaskenta!E$24*Päälaskenta!D$24,2))+Päälaskenta!C$24)+(2*SQRT((POWER((F1483-Päälaskenta!D$24),2))+POWER(Päälaskenta!E$20*(F1483-Päälaskenta!D$24),2))+Päälaskenta!C$20),(2*SQRT((POWER(F1483,2))+POWER(Päälaskenta!E$24*F1483,2))+Päälaskenta!C$24))</f>
        <v>9.6</v>
      </c>
      <c r="H1483" s="57">
        <f t="shared" si="370"/>
        <v>0.5</v>
      </c>
      <c r="I1483" s="62">
        <f t="shared" si="371"/>
        <v>7.4089999999999998E-3</v>
      </c>
      <c r="J1483" s="8">
        <f>IF(F1483&lt;Päälaskenta!$D$24,0,Kaksitasouoma_matriisi!F1483-Päälaskenta!$D$24)</f>
        <v>0.44900000000000001</v>
      </c>
      <c r="L1483" s="8">
        <f>IF(F1483&gt;Päälaskenta!D$24,F1483-Päälaskenta!D$24,0)</f>
        <v>0.44900000000000001</v>
      </c>
      <c r="M1483" s="8">
        <f>IF(F1483&gt;Päälaskenta!D$24,(Päälaskenta!C$20+(Päälaskenta!E$20*(Kaksitasouoma_matriisi!F1483-Päälaskenta!D$24)))*(Kaksitasouoma_matriisi!F1483-Päälaskenta!D$24),0)</f>
        <v>2.5474014999999999</v>
      </c>
      <c r="N1483" s="8">
        <f>IF(F1483&gt;Päälaskenta!D$24,(2*SQRT((POWER((F1483-Päälaskenta!D$24),2))+POWER(Päälaskenta!E$20*(F1483-Päälaskenta!D$24),2))+Päälaskenta!C$20),0)</f>
        <v>6.6188925226833302</v>
      </c>
      <c r="O1483" s="8">
        <f t="shared" si="377"/>
        <v>0.384868237589583</v>
      </c>
      <c r="P1483" s="8">
        <f>IF(Päälaskenta!$C$29,IF(L1483&gt;Päälaskenta!$F$28,Kaksitasouoma_matriisi!AQ1483,Kaksitasouoma_matriisi!AR1483),Päälaskenta!$F$20)</f>
        <v>0.12</v>
      </c>
      <c r="Q1483" s="8">
        <f t="shared" si="378"/>
        <v>11.232011382436699</v>
      </c>
      <c r="R1483" s="8">
        <f t="shared" si="372"/>
        <v>0.73444638778600801</v>
      </c>
      <c r="S1483" s="8">
        <f t="shared" si="379"/>
        <v>0.28831198685641402</v>
      </c>
      <c r="U1483" s="93">
        <f>IF(F1483&gt;Päälaskenta!D$24,Päälaskenta!H$24+L1483*Päälaskenta!G$24,F1483*Päälaskenta!C$24 + F1483*F1483*Päälaskenta!E$24)</f>
        <v>2.2675999999999998</v>
      </c>
      <c r="V1483" s="8">
        <f>IF(F1483&gt;Päälaskenta!D$24,2*SQRT(POWER(Päälaskenta!D$24,2)+POWER(Päälaskenta!E$24*Päälaskenta!D$24,2))+Päälaskenta!C$24,(2*SQRT((POWER(F1483,2))+POWER(Päälaskenta!E$24*F1483,2))+Päälaskenta!C$24))</f>
        <v>2.9798989873223301</v>
      </c>
      <c r="W1483" s="8">
        <f t="shared" si="380"/>
        <v>0.76096539166168697</v>
      </c>
      <c r="X1483" s="8">
        <f>Päälaskenta!F$24</f>
        <v>7.0000000000000007E-2</v>
      </c>
      <c r="Y1483" s="8">
        <f t="shared" si="381"/>
        <v>27.000906531066999</v>
      </c>
      <c r="Z1483" s="8">
        <f t="shared" si="373"/>
        <v>1.7655536122139901</v>
      </c>
      <c r="AA1483" s="8">
        <f t="shared" si="382"/>
        <v>0.77860011122507899</v>
      </c>
      <c r="AC1483" s="8">
        <f t="shared" si="374"/>
        <v>0.10447773876421799</v>
      </c>
      <c r="AE1483" s="8">
        <v>1481</v>
      </c>
      <c r="AF1483" s="8">
        <f t="shared" si="368"/>
        <v>38.232917913503698</v>
      </c>
      <c r="AG1483" s="8">
        <f t="shared" si="375"/>
        <v>4.2756793527231503E-3</v>
      </c>
      <c r="AJ1483" s="132">
        <f>IF(Päälaskenta!$F$28&lt;Kaksitasouoma_matriisi!L1483,Päälaskenta!$C$20*Päälaskenta!$F$28,Päälaskenta!$C$20*Kaksitasouoma_matriisi!L1483)</f>
        <v>2.2450000000000001</v>
      </c>
      <c r="AK1483" s="134">
        <f>SQRT(Päälaskenta!$D$20^2+(Päälaskenta!$D$20/(1/Päälaskenta!$E$20))^2)</f>
        <v>1.8029999999999999</v>
      </c>
      <c r="AL1483" s="134">
        <f>IF(Päälaskenta!$F$28&lt;Kaksitasouoma_matriisi!L1483,AK1483*Päälaskenta!$F$28*COS(ATAN(1/Päälaskenta!$E$20)),AK1483*Kaksitasouoma_matriisi!L1483*COS(ATAN(1/Päälaskenta!$E$20)))</f>
        <v>0.67400000000000004</v>
      </c>
      <c r="AM1483" s="134"/>
      <c r="AN1483" s="134">
        <f t="shared" si="383"/>
        <v>2.919</v>
      </c>
      <c r="AO1483" s="8">
        <f t="shared" si="376"/>
        <v>0.60597882499481004</v>
      </c>
      <c r="AP1483" s="134">
        <f>Refererenssiarvoja!$B$16*H1483^(1/6)/(Refererenssiarvoja!$B$15^0.5)*(Päälaskenta!$G$28/2)^0.5*(1-AO1483)^(-1.5)</f>
        <v>0.182</v>
      </c>
      <c r="AQ1483" s="8">
        <f>Refererenssiarvoja!$B$16*Kaksitasouoma_matriisi!O1483^(1/6)/(SQRT((2*Refererenssiarvoja!$B$15)/(Päälaskenta!$F$31*Päälaskenta!$G$31*Päälaskenta!$F$28))+SQRT(Refererenssiarvoja!$B$15)/Refererenssiarvoja!$B$17*LN(Kaksitasouoma_matriisi!L1483/Päälaskenta!$F$28))</f>
        <v>0.74912688016891205</v>
      </c>
      <c r="AR1483" s="8">
        <f>Refererenssiarvoja!$B$16*Kaksitasouoma_matriisi!O1483^(1/6)/(SQRT((2*Refererenssiarvoja!$B$15)/(Päälaskenta!$F$31*Päälaskenta!$G$31*L1483)))</f>
        <v>0.40799892063877402</v>
      </c>
    </row>
    <row r="1484" spans="1:44" x14ac:dyDescent="0.2">
      <c r="A1484" s="8">
        <v>1482</v>
      </c>
      <c r="B1484" s="8">
        <f>IF(Päälaskenta!C$7,Päälaskenta!E$7,Päälaskenta!G$5)</f>
        <v>2.5</v>
      </c>
      <c r="C1484" s="56">
        <v>0.51800000000000002</v>
      </c>
      <c r="D1484" s="93">
        <f t="shared" si="369"/>
        <v>4.8262999999999998</v>
      </c>
      <c r="E1484" s="8">
        <f>IF(Päälaskenta!$C$26,Kaksitasouoma_matriisi!AP1484,Kaksitasouoma_matriisi!AC1484)</f>
        <v>0.104483567132743</v>
      </c>
      <c r="F1484" s="56">
        <f>IF(D1484&lt;Päälaskenta!H$24,(SQRT(POWER(Päälaskenta!C$24/(2*Päälaskenta!E$24),2)+(D1484/Päälaskenta!E$24))-Päälaskenta!C$24/(2*Päälaskenta!E$24)),IF(D1484=Päälaskenta!H$24,Päälaskenta!D$24,Päälaskenta!D$24+(SQRT(POWER((Päälaskenta!C$20+Päälaskenta!G$24)/(2*Päälaskenta!E$20),2)+((D1484-Päälaskenta!H$24)/Päälaskenta!E$20))-(Päälaskenta!C$20+Päälaskenta!G$24)/(2*Päälaskenta!E$20))))</f>
        <v>1.1499999999999999</v>
      </c>
      <c r="G1484" s="57">
        <f>IF(F1484&gt;Päälaskenta!D$24,(2*SQRT((POWER(Päälaskenta!D$24,2))+POWER(Päälaskenta!E$24*Päälaskenta!D$24,2))+Päälaskenta!C$24)+(2*SQRT((POWER((F1484-Päälaskenta!D$24),2))+POWER(Päälaskenta!E$20*(F1484-Päälaskenta!D$24),2))+Päälaskenta!C$20),(2*SQRT((POWER(F1484,2))+POWER(Päälaskenta!E$24*F1484,2))+Päälaskenta!C$24))</f>
        <v>9.6</v>
      </c>
      <c r="H1484" s="57">
        <f t="shared" si="370"/>
        <v>0.5</v>
      </c>
      <c r="I1484" s="62">
        <f t="shared" si="371"/>
        <v>7.3810000000000004E-3</v>
      </c>
      <c r="J1484" s="8">
        <f>IF(F1484&lt;Päälaskenta!$D$24,0,Kaksitasouoma_matriisi!F1484-Päälaskenta!$D$24)</f>
        <v>0.45</v>
      </c>
      <c r="L1484" s="8">
        <f>IF(F1484&gt;Päälaskenta!D$24,F1484-Päälaskenta!D$24,0)</f>
        <v>0.45</v>
      </c>
      <c r="M1484" s="8">
        <f>IF(F1484&gt;Päälaskenta!D$24,(Päälaskenta!C$20+(Päälaskenta!E$20*(Kaksitasouoma_matriisi!F1484-Päälaskenta!D$24)))*(Kaksitasouoma_matriisi!F1484-Päälaskenta!D$24),0)</f>
        <v>2.55375</v>
      </c>
      <c r="N1484" s="8">
        <f>IF(F1484&gt;Päälaskenta!D$24,(2*SQRT((POWER((F1484-Päälaskenta!D$24),2))+POWER(Päälaskenta!E$20*(F1484-Päälaskenta!D$24),2))+Päälaskenta!C$20),0)</f>
        <v>6.6224980739587904</v>
      </c>
      <c r="O1484" s="8">
        <f t="shared" si="377"/>
        <v>0.38561732619326</v>
      </c>
      <c r="P1484" s="8">
        <f>IF(Päälaskenta!$C$29,IF(L1484&gt;Päälaskenta!$F$28,Kaksitasouoma_matriisi!AQ1484,Kaksitasouoma_matriisi!AR1484),Päälaskenta!$F$20)</f>
        <v>0.12</v>
      </c>
      <c r="Q1484" s="8">
        <f t="shared" si="378"/>
        <v>11.274609085690701</v>
      </c>
      <c r="R1484" s="8">
        <f t="shared" si="372"/>
        <v>0.73549575862004901</v>
      </c>
      <c r="S1484" s="8">
        <f t="shared" si="379"/>
        <v>0.28800617077632901</v>
      </c>
      <c r="U1484" s="93">
        <f>IF(F1484&gt;Päälaskenta!D$24,Päälaskenta!H$24+L1484*Päälaskenta!G$24,F1484*Päälaskenta!C$24 + F1484*F1484*Päälaskenta!E$24)</f>
        <v>2.27</v>
      </c>
      <c r="V1484" s="8">
        <f>IF(F1484&gt;Päälaskenta!D$24,2*SQRT(POWER(Päälaskenta!D$24,2)+POWER(Päälaskenta!E$24*Päälaskenta!D$24,2))+Päälaskenta!C$24,(2*SQRT((POWER(F1484,2))+POWER(Päälaskenta!E$24*F1484,2))+Päälaskenta!C$24))</f>
        <v>2.9798989873223301</v>
      </c>
      <c r="W1484" s="8">
        <f t="shared" si="380"/>
        <v>0.76177078808962295</v>
      </c>
      <c r="X1484" s="8">
        <f>Päälaskenta!F$24</f>
        <v>7.0000000000000007E-2</v>
      </c>
      <c r="Y1484" s="8">
        <f t="shared" si="381"/>
        <v>27.0485523790482</v>
      </c>
      <c r="Z1484" s="8">
        <f t="shared" si="373"/>
        <v>1.7645042413799501</v>
      </c>
      <c r="AA1484" s="8">
        <f t="shared" si="382"/>
        <v>0.77731464377971404</v>
      </c>
      <c r="AC1484" s="8">
        <f t="shared" si="374"/>
        <v>0.104483567132743</v>
      </c>
      <c r="AE1484" s="8">
        <v>1482</v>
      </c>
      <c r="AF1484" s="8">
        <f t="shared" si="368"/>
        <v>38.323161464738902</v>
      </c>
      <c r="AG1484" s="8">
        <f t="shared" si="375"/>
        <v>4.2555662842588904E-3</v>
      </c>
      <c r="AJ1484" s="132">
        <f>IF(Päälaskenta!$F$28&lt;Kaksitasouoma_matriisi!L1484,Päälaskenta!$C$20*Päälaskenta!$F$28,Päälaskenta!$C$20*Kaksitasouoma_matriisi!L1484)</f>
        <v>2.25</v>
      </c>
      <c r="AK1484" s="134">
        <f>SQRT(Päälaskenta!$D$20^2+(Päälaskenta!$D$20/(1/Päälaskenta!$E$20))^2)</f>
        <v>1.8029999999999999</v>
      </c>
      <c r="AL1484" s="134">
        <f>IF(Päälaskenta!$F$28&lt;Kaksitasouoma_matriisi!L1484,AK1484*Päälaskenta!$F$28*COS(ATAN(1/Päälaskenta!$E$20)),AK1484*Kaksitasouoma_matriisi!L1484*COS(ATAN(1/Päälaskenta!$E$20)))</f>
        <v>0.67500000000000004</v>
      </c>
      <c r="AM1484" s="134"/>
      <c r="AN1484" s="134">
        <f t="shared" si="383"/>
        <v>2.9249999999999998</v>
      </c>
      <c r="AO1484" s="8">
        <f t="shared" si="376"/>
        <v>0.606054327331496</v>
      </c>
      <c r="AP1484" s="134">
        <f>Refererenssiarvoja!$B$16*H1484^(1/6)/(Refererenssiarvoja!$B$15^0.5)*(Päälaskenta!$G$28/2)^0.5*(1-AO1484)^(-1.5)</f>
        <v>0.182</v>
      </c>
      <c r="AQ1484" s="8">
        <f>Refererenssiarvoja!$B$16*Kaksitasouoma_matriisi!O1484^(1/6)/(SQRT((2*Refererenssiarvoja!$B$15)/(Päälaskenta!$F$31*Päälaskenta!$G$31*Päälaskenta!$F$28))+SQRT(Refererenssiarvoja!$B$15)/Refererenssiarvoja!$B$17*LN(Kaksitasouoma_matriisi!L1484/Päälaskenta!$F$28))</f>
        <v>0.73807650967660599</v>
      </c>
      <c r="AR1484" s="8">
        <f>Refererenssiarvoja!$B$16*Kaksitasouoma_matriisi!O1484^(1/6)/(SQRT((2*Refererenssiarvoja!$B$15)/(Päälaskenta!$F$31*Päälaskenta!$G$31*L1484)))</f>
        <v>0.40858540120940501</v>
      </c>
    </row>
    <row r="1485" spans="1:44" x14ac:dyDescent="0.2">
      <c r="A1485" s="8">
        <v>1483</v>
      </c>
      <c r="B1485" s="8">
        <f>IF(Päälaskenta!C$7,Päälaskenta!E$7,Päälaskenta!G$5)</f>
        <v>2.5</v>
      </c>
      <c r="C1485" s="56">
        <v>0.51700000000000002</v>
      </c>
      <c r="D1485" s="93">
        <f t="shared" si="369"/>
        <v>4.8356000000000003</v>
      </c>
      <c r="E1485" s="8">
        <f>IF(Päälaskenta!$C$26,Kaksitasouoma_matriisi!AP1485,Kaksitasouoma_matriisi!AC1485)</f>
        <v>0.104489391125987</v>
      </c>
      <c r="F1485" s="56">
        <f>IF(D1485&lt;Päälaskenta!H$24,(SQRT(POWER(Päälaskenta!C$24/(2*Päälaskenta!E$24),2)+(D1485/Päälaskenta!E$24))-Päälaskenta!C$24/(2*Päälaskenta!E$24)),IF(D1485=Päälaskenta!H$24,Päälaskenta!D$24,Päälaskenta!D$24+(SQRT(POWER((Päälaskenta!C$20+Päälaskenta!G$24)/(2*Päälaskenta!E$20),2)+((D1485-Päälaskenta!H$24)/Päälaskenta!E$20))-(Päälaskenta!C$20+Päälaskenta!G$24)/(2*Päälaskenta!E$20))))</f>
        <v>1.151</v>
      </c>
      <c r="G1485" s="57">
        <f>IF(F1485&gt;Päälaskenta!D$24,(2*SQRT((POWER(Päälaskenta!D$24,2))+POWER(Päälaskenta!E$24*Päälaskenta!D$24,2))+Päälaskenta!C$24)+(2*SQRT((POWER((F1485-Päälaskenta!D$24),2))+POWER(Päälaskenta!E$20*(F1485-Päälaskenta!D$24),2))+Päälaskenta!C$20),(2*SQRT((POWER(F1485,2))+POWER(Päälaskenta!E$24*F1485,2))+Päälaskenta!C$24))</f>
        <v>9.61</v>
      </c>
      <c r="H1485" s="57">
        <f t="shared" si="370"/>
        <v>0.5</v>
      </c>
      <c r="I1485" s="62">
        <f t="shared" si="371"/>
        <v>7.3540000000000003E-3</v>
      </c>
      <c r="J1485" s="8">
        <f>IF(F1485&lt;Päälaskenta!$D$24,0,Kaksitasouoma_matriisi!F1485-Päälaskenta!$D$24)</f>
        <v>0.45100000000000001</v>
      </c>
      <c r="L1485" s="8">
        <f>IF(F1485&gt;Päälaskenta!D$24,F1485-Päälaskenta!D$24,0)</f>
        <v>0.45100000000000001</v>
      </c>
      <c r="M1485" s="8">
        <f>IF(F1485&gt;Päälaskenta!D$24,(Päälaskenta!C$20+(Päälaskenta!E$20*(Kaksitasouoma_matriisi!F1485-Päälaskenta!D$24)))*(Kaksitasouoma_matriisi!F1485-Päälaskenta!D$24),0)</f>
        <v>2.5601015</v>
      </c>
      <c r="N1485" s="8">
        <f>IF(F1485&gt;Päälaskenta!D$24,(2*SQRT((POWER((F1485-Päälaskenta!D$24),2))+POWER(Päälaskenta!E$20*(F1485-Päälaskenta!D$24),2))+Päälaskenta!C$20),0)</f>
        <v>6.6261036252342604</v>
      </c>
      <c r="O1485" s="8">
        <f t="shared" si="377"/>
        <v>0.38636605232830001</v>
      </c>
      <c r="P1485" s="8">
        <f>IF(Päälaskenta!$C$29,IF(L1485&gt;Päälaskenta!$F$28,Kaksitasouoma_matriisi!AQ1485,Kaksitasouoma_matriisi!AR1485),Päälaskenta!$F$20)</f>
        <v>0.12</v>
      </c>
      <c r="Q1485" s="8">
        <f t="shared" si="378"/>
        <v>11.3172761135903</v>
      </c>
      <c r="R1485" s="8">
        <f t="shared" si="372"/>
        <v>0.73654273729772102</v>
      </c>
      <c r="S1485" s="8">
        <f t="shared" si="379"/>
        <v>0.28770059987766899</v>
      </c>
      <c r="U1485" s="93">
        <f>IF(F1485&gt;Päälaskenta!D$24,Päälaskenta!H$24+L1485*Päälaskenta!G$24,F1485*Päälaskenta!C$24 + F1485*F1485*Päälaskenta!E$24)</f>
        <v>2.2724000000000002</v>
      </c>
      <c r="V1485" s="8">
        <f>IF(F1485&gt;Päälaskenta!D$24,2*SQRT(POWER(Päälaskenta!D$24,2)+POWER(Päälaskenta!E$24*Päälaskenta!D$24,2))+Päälaskenta!C$24,(2*SQRT((POWER(F1485,2))+POWER(Päälaskenta!E$24*F1485,2))+Päälaskenta!C$24))</f>
        <v>2.9798989873223301</v>
      </c>
      <c r="W1485" s="8">
        <f t="shared" si="380"/>
        <v>0.76257618451755904</v>
      </c>
      <c r="X1485" s="8">
        <f>Päälaskenta!F$24</f>
        <v>7.0000000000000007E-2</v>
      </c>
      <c r="Y1485" s="8">
        <f t="shared" si="381"/>
        <v>27.096231821848399</v>
      </c>
      <c r="Z1485" s="8">
        <f t="shared" si="373"/>
        <v>1.76345726270228</v>
      </c>
      <c r="AA1485" s="8">
        <f t="shared" si="382"/>
        <v>0.77603294433298697</v>
      </c>
      <c r="AC1485" s="8">
        <f t="shared" si="374"/>
        <v>0.104489391125987</v>
      </c>
      <c r="AE1485" s="8">
        <v>1483</v>
      </c>
      <c r="AF1485" s="8">
        <f t="shared" si="368"/>
        <v>38.413507935438702</v>
      </c>
      <c r="AG1485" s="8">
        <f t="shared" si="375"/>
        <v>4.2355721060285496E-3</v>
      </c>
      <c r="AJ1485" s="132">
        <f>IF(Päälaskenta!$F$28&lt;Kaksitasouoma_matriisi!L1485,Päälaskenta!$C$20*Päälaskenta!$F$28,Päälaskenta!$C$20*Kaksitasouoma_matriisi!L1485)</f>
        <v>2.2549999999999999</v>
      </c>
      <c r="AK1485" s="134">
        <f>SQRT(Päälaskenta!$D$20^2+(Päälaskenta!$D$20/(1/Päälaskenta!$E$20))^2)</f>
        <v>1.8029999999999999</v>
      </c>
      <c r="AL1485" s="134">
        <f>IF(Päälaskenta!$F$28&lt;Kaksitasouoma_matriisi!L1485,AK1485*Päälaskenta!$F$28*COS(ATAN(1/Päälaskenta!$E$20)),AK1485*Kaksitasouoma_matriisi!L1485*COS(ATAN(1/Päälaskenta!$E$20)))</f>
        <v>0.67700000000000005</v>
      </c>
      <c r="AM1485" s="134"/>
      <c r="AN1485" s="134">
        <f t="shared" si="383"/>
        <v>2.9319999999999999</v>
      </c>
      <c r="AO1485" s="8">
        <f t="shared" si="376"/>
        <v>0.60633633882041504</v>
      </c>
      <c r="AP1485" s="134">
        <f>Refererenssiarvoja!$B$16*H1485^(1/6)/(Refererenssiarvoja!$B$15^0.5)*(Päälaskenta!$G$28/2)^0.5*(1-AO1485)^(-1.5)</f>
        <v>0.182</v>
      </c>
      <c r="AQ1485" s="8">
        <f>Refererenssiarvoja!$B$16*Kaksitasouoma_matriisi!O1485^(1/6)/(SQRT((2*Refererenssiarvoja!$B$15)/(Päälaskenta!$F$31*Päälaskenta!$G$31*Päälaskenta!$F$28))+SQRT(Refererenssiarvoja!$B$15)/Refererenssiarvoja!$B$17*LN(Kaksitasouoma_matriisi!L1485/Päälaskenta!$F$28))</f>
        <v>0.72737773430007102</v>
      </c>
      <c r="AR1485" s="8">
        <f>Refererenssiarvoja!$B$16*Kaksitasouoma_matriisi!O1485^(1/6)/(SQRT((2*Refererenssiarvoja!$B$15)/(Päälaskenta!$F$31*Päälaskenta!$G$31*L1485)))</f>
        <v>0.40917139319805701</v>
      </c>
    </row>
    <row r="1486" spans="1:44" x14ac:dyDescent="0.2">
      <c r="A1486" s="8">
        <v>1484</v>
      </c>
      <c r="B1486" s="8">
        <f>IF(Päälaskenta!C$7,Päälaskenta!E$7,Päälaskenta!G$5)</f>
        <v>2.5</v>
      </c>
      <c r="C1486" s="56">
        <v>0.51600000000000001</v>
      </c>
      <c r="D1486" s="93">
        <f t="shared" si="369"/>
        <v>4.8449999999999998</v>
      </c>
      <c r="E1486" s="8">
        <f>IF(Päälaskenta!$C$26,Kaksitasouoma_matriisi!AP1486,Kaksitasouoma_matriisi!AC1486)</f>
        <v>0.104495210748874</v>
      </c>
      <c r="F1486" s="56">
        <f>IF(D1486&lt;Päälaskenta!H$24,(SQRT(POWER(Päälaskenta!C$24/(2*Päälaskenta!E$24),2)+(D1486/Päälaskenta!E$24))-Päälaskenta!C$24/(2*Päälaskenta!E$24)),IF(D1486=Päälaskenta!H$24,Päälaskenta!D$24,Päälaskenta!D$24+(SQRT(POWER((Päälaskenta!C$20+Päälaskenta!G$24)/(2*Päälaskenta!E$20),2)+((D1486-Päälaskenta!H$24)/Päälaskenta!E$20))-(Päälaskenta!C$20+Päälaskenta!G$24)/(2*Päälaskenta!E$20))))</f>
        <v>1.1519999999999999</v>
      </c>
      <c r="G1486" s="57">
        <f>IF(F1486&gt;Päälaskenta!D$24,(2*SQRT((POWER(Päälaskenta!D$24,2))+POWER(Päälaskenta!E$24*Päälaskenta!D$24,2))+Päälaskenta!C$24)+(2*SQRT((POWER((F1486-Päälaskenta!D$24),2))+POWER(Päälaskenta!E$20*(F1486-Päälaskenta!D$24),2))+Päälaskenta!C$20),(2*SQRT((POWER(F1486,2))+POWER(Päälaskenta!E$24*F1486,2))+Päälaskenta!C$24))</f>
        <v>9.61</v>
      </c>
      <c r="H1486" s="57">
        <f t="shared" si="370"/>
        <v>0.5</v>
      </c>
      <c r="I1486" s="62">
        <f t="shared" si="371"/>
        <v>7.326E-3</v>
      </c>
      <c r="J1486" s="8">
        <f>IF(F1486&lt;Päälaskenta!$D$24,0,Kaksitasouoma_matriisi!F1486-Päälaskenta!$D$24)</f>
        <v>0.45200000000000001</v>
      </c>
      <c r="L1486" s="8">
        <f>IF(F1486&gt;Päälaskenta!D$24,F1486-Päälaskenta!D$24,0)</f>
        <v>0.45200000000000001</v>
      </c>
      <c r="M1486" s="8">
        <f>IF(F1486&gt;Päälaskenta!D$24,(Päälaskenta!C$20+(Päälaskenta!E$20*(Kaksitasouoma_matriisi!F1486-Päälaskenta!D$24)))*(Kaksitasouoma_matriisi!F1486-Päälaskenta!D$24),0)</f>
        <v>2.5664560000000001</v>
      </c>
      <c r="N1486" s="8">
        <f>IF(F1486&gt;Päälaskenta!D$24,(2*SQRT((POWER((F1486-Päälaskenta!D$24),2))+POWER(Päälaskenta!E$20*(F1486-Päälaskenta!D$24),2))+Päälaskenta!C$20),0)</f>
        <v>6.6297091765097198</v>
      </c>
      <c r="O1486" s="8">
        <f t="shared" si="377"/>
        <v>0.38711441658608903</v>
      </c>
      <c r="P1486" s="8">
        <f>IF(Päälaskenta!$C$29,IF(L1486&gt;Päälaskenta!$F$28,Kaksitasouoma_matriisi!AQ1486,Kaksitasouoma_matriisi!AR1486),Päälaskenta!$F$20)</f>
        <v>0.12</v>
      </c>
      <c r="Q1486" s="8">
        <f t="shared" si="378"/>
        <v>11.3600124441822</v>
      </c>
      <c r="R1486" s="8">
        <f t="shared" si="372"/>
        <v>0.73758733148424105</v>
      </c>
      <c r="S1486" s="8">
        <f t="shared" si="379"/>
        <v>0.28739527639836498</v>
      </c>
      <c r="U1486" s="93">
        <f>IF(F1486&gt;Päälaskenta!D$24,Päälaskenta!H$24+L1486*Päälaskenta!G$24,F1486*Päälaskenta!C$24 + F1486*F1486*Päälaskenta!E$24)</f>
        <v>2.2747999999999999</v>
      </c>
      <c r="V1486" s="8">
        <f>IF(F1486&gt;Päälaskenta!D$24,2*SQRT(POWER(Päälaskenta!D$24,2)+POWER(Päälaskenta!E$24*Päälaskenta!D$24,2))+Päälaskenta!C$24,(2*SQRT((POWER(F1486,2))+POWER(Päälaskenta!E$24*F1486,2))+Päälaskenta!C$24))</f>
        <v>2.9798989873223301</v>
      </c>
      <c r="W1486" s="8">
        <f t="shared" si="380"/>
        <v>0.76338158094549502</v>
      </c>
      <c r="X1486" s="8">
        <f>Päälaskenta!F$24</f>
        <v>7.0000000000000007E-2</v>
      </c>
      <c r="Y1486" s="8">
        <f t="shared" si="381"/>
        <v>27.143944847636199</v>
      </c>
      <c r="Z1486" s="8">
        <f t="shared" si="373"/>
        <v>1.76241266851576</v>
      </c>
      <c r="AA1486" s="8">
        <f t="shared" si="382"/>
        <v>0.77475499758913302</v>
      </c>
      <c r="AC1486" s="8">
        <f t="shared" si="374"/>
        <v>0.104495210748874</v>
      </c>
      <c r="AE1486" s="8">
        <v>1484</v>
      </c>
      <c r="AF1486" s="8">
        <f t="shared" si="368"/>
        <v>38.503957291818402</v>
      </c>
      <c r="AG1486" s="8">
        <f t="shared" si="375"/>
        <v>4.2156959777790498E-3</v>
      </c>
      <c r="AJ1486" s="132">
        <f>IF(Päälaskenta!$F$28&lt;Kaksitasouoma_matriisi!L1486,Päälaskenta!$C$20*Päälaskenta!$F$28,Päälaskenta!$C$20*Kaksitasouoma_matriisi!L1486)</f>
        <v>2.2599999999999998</v>
      </c>
      <c r="AK1486" s="134">
        <f>SQRT(Päälaskenta!$D$20^2+(Päälaskenta!$D$20/(1/Päälaskenta!$E$20))^2)</f>
        <v>1.8029999999999999</v>
      </c>
      <c r="AL1486" s="134">
        <f>IF(Päälaskenta!$F$28&lt;Kaksitasouoma_matriisi!L1486,AK1486*Päälaskenta!$F$28*COS(ATAN(1/Päälaskenta!$E$20)),AK1486*Kaksitasouoma_matriisi!L1486*COS(ATAN(1/Päälaskenta!$E$20)))</f>
        <v>0.67800000000000005</v>
      </c>
      <c r="AM1486" s="134"/>
      <c r="AN1486" s="134">
        <f t="shared" si="383"/>
        <v>2.9380000000000002</v>
      </c>
      <c r="AO1486" s="8">
        <f t="shared" si="376"/>
        <v>0.60639834881320998</v>
      </c>
      <c r="AP1486" s="134">
        <f>Refererenssiarvoja!$B$16*H1486^(1/6)/(Refererenssiarvoja!$B$15^0.5)*(Päälaskenta!$G$28/2)^0.5*(1-AO1486)^(-1.5)</f>
        <v>0.182</v>
      </c>
      <c r="AQ1486" s="8">
        <f>Refererenssiarvoja!$B$16*Kaksitasouoma_matriisi!O1486^(1/6)/(SQRT((2*Refererenssiarvoja!$B$15)/(Päälaskenta!$F$31*Päälaskenta!$G$31*Päälaskenta!$F$28))+SQRT(Refererenssiarvoja!$B$15)/Refererenssiarvoja!$B$17*LN(Kaksitasouoma_matriisi!L1486/Päälaskenta!$F$28))</f>
        <v>0.71701401253575103</v>
      </c>
      <c r="AR1486" s="8">
        <f>Refererenssiarvoja!$B$16*Kaksitasouoma_matriisi!O1486^(1/6)/(SQRT((2*Refererenssiarvoja!$B$15)/(Päälaskenta!$F$31*Päälaskenta!$G$31*L1486)))</f>
        <v>0.40975689804326498</v>
      </c>
    </row>
    <row r="1487" spans="1:44" x14ac:dyDescent="0.2">
      <c r="A1487" s="8">
        <v>1485</v>
      </c>
      <c r="B1487" s="8">
        <f>IF(Päälaskenta!C$7,Päälaskenta!E$7,Päälaskenta!G$5)</f>
        <v>2.5</v>
      </c>
      <c r="C1487" s="56">
        <v>0.51500000000000001</v>
      </c>
      <c r="D1487" s="93">
        <f t="shared" si="369"/>
        <v>4.8544</v>
      </c>
      <c r="E1487" s="8">
        <f>IF(Päälaskenta!$C$26,Kaksitasouoma_matriisi!AP1487,Kaksitasouoma_matriisi!AC1487)</f>
        <v>0.104506836903242</v>
      </c>
      <c r="F1487" s="56">
        <f>IF(D1487&lt;Päälaskenta!H$24,(SQRT(POWER(Päälaskenta!C$24/(2*Päälaskenta!E$24),2)+(D1487/Päälaskenta!E$24))-Päälaskenta!C$24/(2*Päälaskenta!E$24)),IF(D1487=Päälaskenta!H$24,Päälaskenta!D$24,Päälaskenta!D$24+(SQRT(POWER((Päälaskenta!C$20+Päälaskenta!G$24)/(2*Päälaskenta!E$20),2)+((D1487-Päälaskenta!H$24)/Päälaskenta!E$20))-(Päälaskenta!C$20+Päälaskenta!G$24)/(2*Päälaskenta!E$20))))</f>
        <v>1.1539999999999999</v>
      </c>
      <c r="G1487" s="57">
        <f>IF(F1487&gt;Päälaskenta!D$24,(2*SQRT((POWER(Päälaskenta!D$24,2))+POWER(Päälaskenta!E$24*Päälaskenta!D$24,2))+Päälaskenta!C$24)+(2*SQRT((POWER((F1487-Päälaskenta!D$24),2))+POWER(Päälaskenta!E$20*(F1487-Päälaskenta!D$24),2))+Päälaskenta!C$20),(2*SQRT((POWER(F1487,2))+POWER(Päälaskenta!E$24*F1487,2))+Päälaskenta!C$24))</f>
        <v>9.6199999999999992</v>
      </c>
      <c r="H1487" s="57">
        <f t="shared" si="370"/>
        <v>0.5</v>
      </c>
      <c r="I1487" s="62">
        <f t="shared" si="371"/>
        <v>7.2989999999999999E-3</v>
      </c>
      <c r="J1487" s="8">
        <f>IF(F1487&lt;Päälaskenta!$D$24,0,Kaksitasouoma_matriisi!F1487-Päälaskenta!$D$24)</f>
        <v>0.45400000000000001</v>
      </c>
      <c r="L1487" s="8">
        <f>IF(F1487&gt;Päälaskenta!D$24,F1487-Päälaskenta!D$24,0)</f>
        <v>0.45400000000000001</v>
      </c>
      <c r="M1487" s="8">
        <f>IF(F1487&gt;Päälaskenta!D$24,(Päälaskenta!C$20+(Päälaskenta!E$20*(Kaksitasouoma_matriisi!F1487-Päälaskenta!D$24)))*(Kaksitasouoma_matriisi!F1487-Päälaskenta!D$24),0)</f>
        <v>2.5791740000000001</v>
      </c>
      <c r="N1487" s="8">
        <f>IF(F1487&gt;Päälaskenta!D$24,(2*SQRT((POWER((F1487-Päälaskenta!D$24),2))+POWER(Päälaskenta!E$20*(F1487-Päälaskenta!D$24),2))+Päälaskenta!C$20),0)</f>
        <v>6.6369202790606501</v>
      </c>
      <c r="O1487" s="8">
        <f t="shared" si="377"/>
        <v>0.38861006182901497</v>
      </c>
      <c r="P1487" s="8">
        <f>IF(Päälaskenta!$C$29,IF(L1487&gt;Päälaskenta!$F$28,Kaksitasouoma_matriisi!AQ1487,Kaksitasouoma_matriisi!AR1487),Päälaskenta!$F$20)</f>
        <v>0.12</v>
      </c>
      <c r="Q1487" s="8">
        <f t="shared" si="378"/>
        <v>11.445692926299399</v>
      </c>
      <c r="R1487" s="8">
        <f t="shared" si="372"/>
        <v>0.739669396923605</v>
      </c>
      <c r="S1487" s="8">
        <f t="shared" si="379"/>
        <v>0.28678538048367602</v>
      </c>
      <c r="U1487" s="93">
        <f>IF(F1487&gt;Päälaskenta!D$24,Päälaskenta!H$24+L1487*Päälaskenta!G$24,F1487*Päälaskenta!C$24 + F1487*F1487*Päälaskenta!E$24)</f>
        <v>2.2795999999999998</v>
      </c>
      <c r="V1487" s="8">
        <f>IF(F1487&gt;Päälaskenta!D$24,2*SQRT(POWER(Päälaskenta!D$24,2)+POWER(Päälaskenta!E$24*Päälaskenta!D$24,2))+Päälaskenta!C$24,(2*SQRT((POWER(F1487,2))+POWER(Päälaskenta!E$24*F1487,2))+Päälaskenta!C$24))</f>
        <v>2.9798989873223301</v>
      </c>
      <c r="W1487" s="8">
        <f t="shared" si="380"/>
        <v>0.76499237380136698</v>
      </c>
      <c r="X1487" s="8">
        <f>Päälaskenta!F$24</f>
        <v>7.0000000000000007E-2</v>
      </c>
      <c r="Y1487" s="8">
        <f t="shared" si="381"/>
        <v>27.239471600933101</v>
      </c>
      <c r="Z1487" s="8">
        <f t="shared" si="373"/>
        <v>1.7603306030763901</v>
      </c>
      <c r="AA1487" s="8">
        <f t="shared" si="382"/>
        <v>0.77221030140217195</v>
      </c>
      <c r="AC1487" s="8">
        <f t="shared" si="374"/>
        <v>0.104506836903242</v>
      </c>
      <c r="AE1487" s="8">
        <v>1485</v>
      </c>
      <c r="AF1487" s="8">
        <f t="shared" si="368"/>
        <v>38.685164527232502</v>
      </c>
      <c r="AG1487" s="8">
        <f t="shared" si="375"/>
        <v>4.1762945443732102E-3</v>
      </c>
      <c r="AJ1487" s="132">
        <f>IF(Päälaskenta!$F$28&lt;Kaksitasouoma_matriisi!L1487,Päälaskenta!$C$20*Päälaskenta!$F$28,Päälaskenta!$C$20*Kaksitasouoma_matriisi!L1487)</f>
        <v>2.27</v>
      </c>
      <c r="AK1487" s="134">
        <f>SQRT(Päälaskenta!$D$20^2+(Päälaskenta!$D$20/(1/Päälaskenta!$E$20))^2)</f>
        <v>1.8029999999999999</v>
      </c>
      <c r="AL1487" s="134">
        <f>IF(Päälaskenta!$F$28&lt;Kaksitasouoma_matriisi!L1487,AK1487*Päälaskenta!$F$28*COS(ATAN(1/Päälaskenta!$E$20)),AK1487*Kaksitasouoma_matriisi!L1487*COS(ATAN(1/Päälaskenta!$E$20)))</f>
        <v>0.68100000000000005</v>
      </c>
      <c r="AM1487" s="134"/>
      <c r="AN1487" s="134">
        <f t="shared" si="383"/>
        <v>2.9510000000000001</v>
      </c>
      <c r="AO1487" s="8">
        <f t="shared" si="376"/>
        <v>0.60790210942650003</v>
      </c>
      <c r="AP1487" s="134">
        <f>Refererenssiarvoja!$B$16*H1487^(1/6)/(Refererenssiarvoja!$B$15^0.5)*(Päälaskenta!$G$28/2)^0.5*(1-AO1487)^(-1.5)</f>
        <v>0.183</v>
      </c>
      <c r="AQ1487" s="8">
        <f>Refererenssiarvoja!$B$16*Kaksitasouoma_matriisi!O1487^(1/6)/(SQRT((2*Refererenssiarvoja!$B$15)/(Päälaskenta!$F$31*Päälaskenta!$G$31*Päälaskenta!$F$28))+SQRT(Refererenssiarvoja!$B$15)/Refererenssiarvoja!$B$17*LN(Kaksitasouoma_matriisi!L1487/Päälaskenta!$F$28))</f>
        <v>0.69723059471861204</v>
      </c>
      <c r="AR1487" s="8">
        <f>Refererenssiarvoja!$B$16*Kaksitasouoma_matriisi!O1487^(1/6)/(SQRT((2*Refererenssiarvoja!$B$15)/(Päälaskenta!$F$31*Päälaskenta!$G$31*L1487)))</f>
        <v>0.41092645202115102</v>
      </c>
    </row>
    <row r="1488" spans="1:44" x14ac:dyDescent="0.2">
      <c r="A1488" s="8">
        <v>1486</v>
      </c>
      <c r="B1488" s="8">
        <f>IF(Päälaskenta!C$7,Päälaskenta!E$7,Päälaskenta!G$5)</f>
        <v>2.5</v>
      </c>
      <c r="C1488" s="56">
        <v>0.51400000000000001</v>
      </c>
      <c r="D1488" s="93">
        <f t="shared" si="369"/>
        <v>4.8638000000000003</v>
      </c>
      <c r="E1488" s="8">
        <f>IF(Päälaskenta!$C$26,Kaksitasouoma_matriisi!AP1488,Kaksitasouoma_matriisi!AC1488)</f>
        <v>0.10451264344453499</v>
      </c>
      <c r="F1488" s="56">
        <f>IF(D1488&lt;Päälaskenta!H$24,(SQRT(POWER(Päälaskenta!C$24/(2*Päälaskenta!E$24),2)+(D1488/Päälaskenta!E$24))-Päälaskenta!C$24/(2*Päälaskenta!E$24)),IF(D1488=Päälaskenta!H$24,Päälaskenta!D$24,Päälaskenta!D$24+(SQRT(POWER((Päälaskenta!C$20+Päälaskenta!G$24)/(2*Päälaskenta!E$20),2)+((D1488-Päälaskenta!H$24)/Päälaskenta!E$20))-(Päälaskenta!C$20+Päälaskenta!G$24)/(2*Päälaskenta!E$20))))</f>
        <v>1.155</v>
      </c>
      <c r="G1488" s="57">
        <f>IF(F1488&gt;Päälaskenta!D$24,(2*SQRT((POWER(Päälaskenta!D$24,2))+POWER(Päälaskenta!E$24*Päälaskenta!D$24,2))+Päälaskenta!C$24)+(2*SQRT((POWER((F1488-Päälaskenta!D$24),2))+POWER(Päälaskenta!E$20*(F1488-Päälaskenta!D$24),2))+Päälaskenta!C$20),(2*SQRT((POWER(F1488,2))+POWER(Päälaskenta!E$24*F1488,2))+Päälaskenta!C$24))</f>
        <v>9.6199999999999992</v>
      </c>
      <c r="H1488" s="57">
        <f t="shared" si="370"/>
        <v>0.51</v>
      </c>
      <c r="I1488" s="62">
        <f t="shared" si="371"/>
        <v>7.0819999999999998E-3</v>
      </c>
      <c r="J1488" s="8">
        <f>IF(F1488&lt;Päälaskenta!$D$24,0,Kaksitasouoma_matriisi!F1488-Päälaskenta!$D$24)</f>
        <v>0.45500000000000002</v>
      </c>
      <c r="L1488" s="8">
        <f>IF(F1488&gt;Päälaskenta!D$24,F1488-Päälaskenta!D$24,0)</f>
        <v>0.45500000000000002</v>
      </c>
      <c r="M1488" s="8">
        <f>IF(F1488&gt;Päälaskenta!D$24,(Päälaskenta!C$20+(Päälaskenta!E$20*(Kaksitasouoma_matriisi!F1488-Päälaskenta!D$24)))*(Kaksitasouoma_matriisi!F1488-Päälaskenta!D$24),0)</f>
        <v>2.5855375</v>
      </c>
      <c r="N1488" s="8">
        <f>IF(F1488&gt;Päälaskenta!D$24,(2*SQRT((POWER((F1488-Päälaskenta!D$24),2))+POWER(Päälaskenta!E$20*(F1488-Päälaskenta!D$24),2))+Päälaskenta!C$20),0)</f>
        <v>6.6405258303361201</v>
      </c>
      <c r="O1488" s="8">
        <f t="shared" si="377"/>
        <v>0.38935734399050298</v>
      </c>
      <c r="P1488" s="8">
        <f>IF(Päälaskenta!$C$29,IF(L1488&gt;Päälaskenta!$F$28,Kaksitasouoma_matriisi!AQ1488,Kaksitasouoma_matriisi!AR1488),Päälaskenta!$F$20)</f>
        <v>0.12</v>
      </c>
      <c r="Q1488" s="8">
        <f t="shared" si="378"/>
        <v>11.488637034585199</v>
      </c>
      <c r="R1488" s="8">
        <f t="shared" si="372"/>
        <v>0.74070688338581903</v>
      </c>
      <c r="S1488" s="8">
        <f t="shared" si="379"/>
        <v>0.286480812359449</v>
      </c>
      <c r="U1488" s="93">
        <f>IF(F1488&gt;Päälaskenta!D$24,Päälaskenta!H$24+L1488*Päälaskenta!G$24,F1488*Päälaskenta!C$24 + F1488*F1488*Päälaskenta!E$24)</f>
        <v>2.282</v>
      </c>
      <c r="V1488" s="8">
        <f>IF(F1488&gt;Päälaskenta!D$24,2*SQRT(POWER(Päälaskenta!D$24,2)+POWER(Päälaskenta!E$24*Päälaskenta!D$24,2))+Päälaskenta!C$24,(2*SQRT((POWER(F1488,2))+POWER(Päälaskenta!E$24*F1488,2))+Päälaskenta!C$24))</f>
        <v>2.9798989873223301</v>
      </c>
      <c r="W1488" s="8">
        <f t="shared" si="380"/>
        <v>0.76579777022930395</v>
      </c>
      <c r="X1488" s="8">
        <f>Päälaskenta!F$24</f>
        <v>7.0000000000000007E-2</v>
      </c>
      <c r="Y1488" s="8">
        <f t="shared" si="381"/>
        <v>27.287285304862699</v>
      </c>
      <c r="Z1488" s="8">
        <f t="shared" si="373"/>
        <v>1.7592931166141801</v>
      </c>
      <c r="AA1488" s="8">
        <f t="shared" si="382"/>
        <v>0.77094352174153402</v>
      </c>
      <c r="AC1488" s="8">
        <f t="shared" si="374"/>
        <v>0.10451264344453499</v>
      </c>
      <c r="AE1488" s="8">
        <v>1486</v>
      </c>
      <c r="AF1488" s="8">
        <f t="shared" si="368"/>
        <v>38.775922339447902</v>
      </c>
      <c r="AG1488" s="8">
        <f t="shared" si="375"/>
        <v>4.1567675926872001E-3</v>
      </c>
      <c r="AJ1488" s="132">
        <f>IF(Päälaskenta!$F$28&lt;Kaksitasouoma_matriisi!L1488,Päälaskenta!$C$20*Päälaskenta!$F$28,Päälaskenta!$C$20*Kaksitasouoma_matriisi!L1488)</f>
        <v>2.2749999999999999</v>
      </c>
      <c r="AK1488" s="134">
        <f>SQRT(Päälaskenta!$D$20^2+(Päälaskenta!$D$20/(1/Päälaskenta!$E$20))^2)</f>
        <v>1.8029999999999999</v>
      </c>
      <c r="AL1488" s="134">
        <f>IF(Päälaskenta!$F$28&lt;Kaksitasouoma_matriisi!L1488,AK1488*Päälaskenta!$F$28*COS(ATAN(1/Päälaskenta!$E$20)),AK1488*Kaksitasouoma_matriisi!L1488*COS(ATAN(1/Päälaskenta!$E$20)))</f>
        <v>0.68300000000000005</v>
      </c>
      <c r="AM1488" s="134"/>
      <c r="AN1488" s="134">
        <f t="shared" si="383"/>
        <v>2.9580000000000002</v>
      </c>
      <c r="AO1488" s="8">
        <f t="shared" si="376"/>
        <v>0.60816645421275595</v>
      </c>
      <c r="AP1488" s="134">
        <f>Refererenssiarvoja!$B$16*H1488^(1/6)/(Refererenssiarvoja!$B$15^0.5)*(Päälaskenta!$G$28/2)^0.5*(1-AO1488)^(-1.5)</f>
        <v>0.184</v>
      </c>
      <c r="AQ1488" s="8">
        <f>Refererenssiarvoja!$B$16*Kaksitasouoma_matriisi!O1488^(1/6)/(SQRT((2*Refererenssiarvoja!$B$15)/(Päälaskenta!$F$31*Päälaskenta!$G$31*Päälaskenta!$F$28))+SQRT(Refererenssiarvoja!$B$15)/Refererenssiarvoja!$B$17*LN(Kaksitasouoma_matriisi!L1488/Päälaskenta!$F$28))</f>
        <v>0.68778262047160899</v>
      </c>
      <c r="AR1488" s="8">
        <f>Refererenssiarvoja!$B$16*Kaksitasouoma_matriisi!O1488^(1/6)/(SQRT((2*Refererenssiarvoja!$B$15)/(Päälaskenta!$F$31*Päälaskenta!$G$31*L1488)))</f>
        <v>0.41151050399471301</v>
      </c>
    </row>
    <row r="1489" spans="1:44" x14ac:dyDescent="0.2">
      <c r="A1489" s="8">
        <v>1487</v>
      </c>
      <c r="B1489" s="8">
        <f>IF(Päälaskenta!C$7,Päälaskenta!E$7,Päälaskenta!G$5)</f>
        <v>2.5</v>
      </c>
      <c r="C1489" s="56">
        <v>0.51300000000000001</v>
      </c>
      <c r="D1489" s="93">
        <f t="shared" si="369"/>
        <v>4.8733000000000004</v>
      </c>
      <c r="E1489" s="8">
        <f>IF(Päälaskenta!$C$26,Kaksitasouoma_matriisi!AP1489,Kaksitasouoma_matriisi!AC1489)</f>
        <v>0.104518445635098</v>
      </c>
      <c r="F1489" s="56">
        <f>IF(D1489&lt;Päälaskenta!H$24,(SQRT(POWER(Päälaskenta!C$24/(2*Päälaskenta!E$24),2)+(D1489/Päälaskenta!E$24))-Päälaskenta!C$24/(2*Päälaskenta!E$24)),IF(D1489=Päälaskenta!H$24,Päälaskenta!D$24,Päälaskenta!D$24+(SQRT(POWER((Päälaskenta!C$20+Päälaskenta!G$24)/(2*Päälaskenta!E$20),2)+((D1489-Päälaskenta!H$24)/Päälaskenta!E$20))-(Päälaskenta!C$20+Päälaskenta!G$24)/(2*Päälaskenta!E$20))))</f>
        <v>1.1559999999999999</v>
      </c>
      <c r="G1489" s="57">
        <f>IF(F1489&gt;Päälaskenta!D$24,(2*SQRT((POWER(Päälaskenta!D$24,2))+POWER(Päälaskenta!E$24*Päälaskenta!D$24,2))+Päälaskenta!C$24)+(2*SQRT((POWER((F1489-Päälaskenta!D$24),2))+POWER(Päälaskenta!E$20*(F1489-Päälaskenta!D$24),2))+Päälaskenta!C$20),(2*SQRT((POWER(F1489,2))+POWER(Päälaskenta!E$24*F1489,2))+Päälaskenta!C$24))</f>
        <v>9.6199999999999992</v>
      </c>
      <c r="H1489" s="57">
        <f t="shared" si="370"/>
        <v>0.51</v>
      </c>
      <c r="I1489" s="62">
        <f t="shared" si="371"/>
        <v>7.0549999999999996E-3</v>
      </c>
      <c r="J1489" s="8">
        <f>IF(F1489&lt;Päälaskenta!$D$24,0,Kaksitasouoma_matriisi!F1489-Päälaskenta!$D$24)</f>
        <v>0.45600000000000002</v>
      </c>
      <c r="L1489" s="8">
        <f>IF(F1489&gt;Päälaskenta!D$24,F1489-Päälaskenta!D$24,0)</f>
        <v>0.45600000000000002</v>
      </c>
      <c r="M1489" s="8">
        <f>IF(F1489&gt;Päälaskenta!D$24,(Päälaskenta!C$20+(Päälaskenta!E$20*(Kaksitasouoma_matriisi!F1489-Päälaskenta!D$24)))*(Kaksitasouoma_matriisi!F1489-Päälaskenta!D$24),0)</f>
        <v>2.591904</v>
      </c>
      <c r="N1489" s="8">
        <f>IF(F1489&gt;Päälaskenta!D$24,(2*SQRT((POWER((F1489-Päälaskenta!D$24),2))+POWER(Päälaskenta!E$20*(F1489-Päälaskenta!D$24),2))+Päälaskenta!C$20),0)</f>
        <v>6.6441313816115803</v>
      </c>
      <c r="O1489" s="8">
        <f t="shared" si="377"/>
        <v>0.39010426662744802</v>
      </c>
      <c r="P1489" s="8">
        <f>IF(Päälaskenta!$C$29,IF(L1489&gt;Päälaskenta!$F$28,Kaksitasouoma_matriisi!AQ1489,Kaksitasouoma_matriisi!AR1489),Päälaskenta!$F$20)</f>
        <v>0.12</v>
      </c>
      <c r="Q1489" s="8">
        <f t="shared" si="378"/>
        <v>11.5316503590827</v>
      </c>
      <c r="R1489" s="8">
        <f t="shared" si="372"/>
        <v>0.74174201577562204</v>
      </c>
      <c r="S1489" s="8">
        <f t="shared" si="379"/>
        <v>0.28617650027764202</v>
      </c>
      <c r="U1489" s="93">
        <f>IF(F1489&gt;Päälaskenta!D$24,Päälaskenta!H$24+L1489*Päälaskenta!G$24,F1489*Päälaskenta!C$24 + F1489*F1489*Päälaskenta!E$24)</f>
        <v>2.2844000000000002</v>
      </c>
      <c r="V1489" s="8">
        <f>IF(F1489&gt;Päälaskenta!D$24,2*SQRT(POWER(Päälaskenta!D$24,2)+POWER(Päälaskenta!E$24*Päälaskenta!D$24,2))+Päälaskenta!C$24,(2*SQRT((POWER(F1489,2))+POWER(Päälaskenta!E$24*F1489,2))+Päälaskenta!C$24))</f>
        <v>2.9798989873223301</v>
      </c>
      <c r="W1489" s="8">
        <f t="shared" si="380"/>
        <v>0.76660316665724004</v>
      </c>
      <c r="X1489" s="8">
        <f>Päälaskenta!F$24</f>
        <v>7.0000000000000007E-2</v>
      </c>
      <c r="Y1489" s="8">
        <f t="shared" si="381"/>
        <v>27.3351325446211</v>
      </c>
      <c r="Z1489" s="8">
        <f t="shared" si="373"/>
        <v>1.75825798422438</v>
      </c>
      <c r="AA1489" s="8">
        <f t="shared" si="382"/>
        <v>0.769680434347916</v>
      </c>
      <c r="AC1489" s="8">
        <f t="shared" si="374"/>
        <v>0.104518445635098</v>
      </c>
      <c r="AE1489" s="8">
        <v>1487</v>
      </c>
      <c r="AF1489" s="8">
        <f t="shared" si="368"/>
        <v>38.8667829037038</v>
      </c>
      <c r="AG1489" s="8">
        <f t="shared" si="375"/>
        <v>4.13735539779968E-3</v>
      </c>
      <c r="AJ1489" s="132">
        <f>IF(Päälaskenta!$F$28&lt;Kaksitasouoma_matriisi!L1489,Päälaskenta!$C$20*Päälaskenta!$F$28,Päälaskenta!$C$20*Kaksitasouoma_matriisi!L1489)</f>
        <v>2.2799999999999998</v>
      </c>
      <c r="AK1489" s="134">
        <f>SQRT(Päälaskenta!$D$20^2+(Päälaskenta!$D$20/(1/Päälaskenta!$E$20))^2)</f>
        <v>1.8029999999999999</v>
      </c>
      <c r="AL1489" s="134">
        <f>IF(Päälaskenta!$F$28&lt;Kaksitasouoma_matriisi!L1489,AK1489*Päälaskenta!$F$28*COS(ATAN(1/Päälaskenta!$E$20)),AK1489*Kaksitasouoma_matriisi!L1489*COS(ATAN(1/Päälaskenta!$E$20)))</f>
        <v>0.68400000000000005</v>
      </c>
      <c r="AM1489" s="134"/>
      <c r="AN1489" s="134">
        <f t="shared" si="383"/>
        <v>2.964</v>
      </c>
      <c r="AO1489" s="8">
        <f t="shared" si="376"/>
        <v>0.60821209447396996</v>
      </c>
      <c r="AP1489" s="134">
        <f>Refererenssiarvoja!$B$16*H1489^(1/6)/(Refererenssiarvoja!$B$15^0.5)*(Päälaskenta!$G$28/2)^0.5*(1-AO1489)^(-1.5)</f>
        <v>0.184</v>
      </c>
      <c r="AQ1489" s="8">
        <f>Refererenssiarvoja!$B$16*Kaksitasouoma_matriisi!O1489^(1/6)/(SQRT((2*Refererenssiarvoja!$B$15)/(Päälaskenta!$F$31*Päälaskenta!$G$31*Päälaskenta!$F$28))+SQRT(Refererenssiarvoja!$B$15)/Refererenssiarvoja!$B$17*LN(Kaksitasouoma_matriisi!L1489/Päälaskenta!$F$28))</f>
        <v>0.67861300830118398</v>
      </c>
      <c r="AR1489" s="8">
        <f>Refererenssiarvoja!$B$16*Kaksitasouoma_matriisi!O1489^(1/6)/(SQRT((2*Refererenssiarvoja!$B$15)/(Päälaskenta!$F$31*Päälaskenta!$G$31*L1489)))</f>
        <v>0.41209407450670499</v>
      </c>
    </row>
    <row r="1490" spans="1:44" x14ac:dyDescent="0.2">
      <c r="A1490" s="8">
        <v>1488</v>
      </c>
      <c r="B1490" s="8">
        <f>IF(Päälaskenta!C$7,Päälaskenta!E$7,Päälaskenta!G$5)</f>
        <v>2.5</v>
      </c>
      <c r="C1490" s="56">
        <v>0.51200000000000001</v>
      </c>
      <c r="D1490" s="93">
        <f t="shared" si="369"/>
        <v>4.8827999999999996</v>
      </c>
      <c r="E1490" s="8">
        <f>IF(Päälaskenta!$C$26,Kaksitasouoma_matriisi!AP1490,Kaksitasouoma_matriisi!AC1490)</f>
        <v>0.10452424347981799</v>
      </c>
      <c r="F1490" s="56">
        <f>IF(D1490&lt;Päälaskenta!H$24,(SQRT(POWER(Päälaskenta!C$24/(2*Päälaskenta!E$24),2)+(D1490/Päälaskenta!E$24))-Päälaskenta!C$24/(2*Päälaskenta!E$24)),IF(D1490=Päälaskenta!H$24,Päälaskenta!D$24,Päälaskenta!D$24+(SQRT(POWER((Päälaskenta!C$20+Päälaskenta!G$24)/(2*Päälaskenta!E$20),2)+((D1490-Päälaskenta!H$24)/Päälaskenta!E$20))-(Päälaskenta!C$20+Päälaskenta!G$24)/(2*Päälaskenta!E$20))))</f>
        <v>1.157</v>
      </c>
      <c r="G1490" s="57">
        <f>IF(F1490&gt;Päälaskenta!D$24,(2*SQRT((POWER(Päälaskenta!D$24,2))+POWER(Päälaskenta!E$24*Päälaskenta!D$24,2))+Päälaskenta!C$24)+(2*SQRT((POWER((F1490-Päälaskenta!D$24),2))+POWER(Päälaskenta!E$20*(F1490-Päälaskenta!D$24),2))+Päälaskenta!C$20),(2*SQRT((POWER(F1490,2))+POWER(Päälaskenta!E$24*F1490,2))+Päälaskenta!C$24))</f>
        <v>9.6300000000000008</v>
      </c>
      <c r="H1490" s="57">
        <f t="shared" si="370"/>
        <v>0.51</v>
      </c>
      <c r="I1490" s="62">
        <f t="shared" si="371"/>
        <v>7.0289999999999997E-3</v>
      </c>
      <c r="J1490" s="8">
        <f>IF(F1490&lt;Päälaskenta!$D$24,0,Kaksitasouoma_matriisi!F1490-Päälaskenta!$D$24)</f>
        <v>0.45700000000000002</v>
      </c>
      <c r="L1490" s="8">
        <f>IF(F1490&gt;Päälaskenta!D$24,F1490-Päälaskenta!D$24,0)</f>
        <v>0.45700000000000002</v>
      </c>
      <c r="M1490" s="8">
        <f>IF(F1490&gt;Päälaskenta!D$24,(Päälaskenta!C$20+(Päälaskenta!E$20*(Kaksitasouoma_matriisi!F1490-Päälaskenta!D$24)))*(Kaksitasouoma_matriisi!F1490-Päälaskenta!D$24),0)</f>
        <v>2.5982734999999999</v>
      </c>
      <c r="N1490" s="8">
        <f>IF(F1490&gt;Päälaskenta!D$24,(2*SQRT((POWER((F1490-Päälaskenta!D$24),2))+POWER(Päälaskenta!E$20*(F1490-Päälaskenta!D$24),2))+Päälaskenta!C$20),0)</f>
        <v>6.6477369328870397</v>
      </c>
      <c r="O1490" s="8">
        <f t="shared" si="377"/>
        <v>0.39085083032483903</v>
      </c>
      <c r="P1490" s="8">
        <f>IF(Päälaskenta!$C$29,IF(L1490&gt;Päälaskenta!$F$28,Kaksitasouoma_matriisi!AQ1490,Kaksitasouoma_matriisi!AR1490),Päälaskenta!$F$20)</f>
        <v>0.12</v>
      </c>
      <c r="Q1490" s="8">
        <f t="shared" si="378"/>
        <v>11.574732878501299</v>
      </c>
      <c r="R1490" s="8">
        <f t="shared" si="372"/>
        <v>0.74277480163722098</v>
      </c>
      <c r="S1490" s="8">
        <f t="shared" si="379"/>
        <v>0.28587244631376202</v>
      </c>
      <c r="U1490" s="93">
        <f>IF(F1490&gt;Päälaskenta!D$24,Päälaskenta!H$24+L1490*Päälaskenta!G$24,F1490*Päälaskenta!C$24 + F1490*F1490*Päälaskenta!E$24)</f>
        <v>2.2867999999999999</v>
      </c>
      <c r="V1490" s="8">
        <f>IF(F1490&gt;Päälaskenta!D$24,2*SQRT(POWER(Päälaskenta!D$24,2)+POWER(Päälaskenta!E$24*Päälaskenta!D$24,2))+Päälaskenta!C$24,(2*SQRT((POWER(F1490,2))+POWER(Päälaskenta!E$24*F1490,2))+Päälaskenta!C$24))</f>
        <v>2.9798989873223301</v>
      </c>
      <c r="W1490" s="8">
        <f t="shared" si="380"/>
        <v>0.76740856308517602</v>
      </c>
      <c r="X1490" s="8">
        <f>Päälaskenta!F$24</f>
        <v>7.0000000000000007E-2</v>
      </c>
      <c r="Y1490" s="8">
        <f t="shared" si="381"/>
        <v>27.383013308459802</v>
      </c>
      <c r="Z1490" s="8">
        <f t="shared" si="373"/>
        <v>1.75722519836278</v>
      </c>
      <c r="AA1490" s="8">
        <f t="shared" si="382"/>
        <v>0.76842102429717496</v>
      </c>
      <c r="AC1490" s="8">
        <f t="shared" si="374"/>
        <v>0.10452424347981799</v>
      </c>
      <c r="AE1490" s="8">
        <v>1488</v>
      </c>
      <c r="AF1490" s="8">
        <f t="shared" si="368"/>
        <v>38.957746186961103</v>
      </c>
      <c r="AG1490" s="8">
        <f t="shared" si="375"/>
        <v>4.1180571530650698E-3</v>
      </c>
      <c r="AJ1490" s="132">
        <f>IF(Päälaskenta!$F$28&lt;Kaksitasouoma_matriisi!L1490,Päälaskenta!$C$20*Päälaskenta!$F$28,Päälaskenta!$C$20*Kaksitasouoma_matriisi!L1490)</f>
        <v>2.2850000000000001</v>
      </c>
      <c r="AK1490" s="134">
        <f>SQRT(Päälaskenta!$D$20^2+(Päälaskenta!$D$20/(1/Päälaskenta!$E$20))^2)</f>
        <v>1.8029999999999999</v>
      </c>
      <c r="AL1490" s="134">
        <f>IF(Päälaskenta!$F$28&lt;Kaksitasouoma_matriisi!L1490,AK1490*Päälaskenta!$F$28*COS(ATAN(1/Päälaskenta!$E$20)),AK1490*Kaksitasouoma_matriisi!L1490*COS(ATAN(1/Päälaskenta!$E$20)))</f>
        <v>0.68600000000000005</v>
      </c>
      <c r="AM1490" s="134"/>
      <c r="AN1490" s="134">
        <f t="shared" si="383"/>
        <v>2.9710000000000001</v>
      </c>
      <c r="AO1490" s="8">
        <f t="shared" si="376"/>
        <v>0.60846235766363599</v>
      </c>
      <c r="AP1490" s="134">
        <f>Refererenssiarvoja!$B$16*H1490^(1/6)/(Refererenssiarvoja!$B$15^0.5)*(Päälaskenta!$G$28/2)^0.5*(1-AO1490)^(-1.5)</f>
        <v>0.184</v>
      </c>
      <c r="AQ1490" s="8">
        <f>Refererenssiarvoja!$B$16*Kaksitasouoma_matriisi!O1490^(1/6)/(SQRT((2*Refererenssiarvoja!$B$15)/(Päälaskenta!$F$31*Päälaskenta!$G$31*Päälaskenta!$F$28))+SQRT(Refererenssiarvoja!$B$15)/Refererenssiarvoja!$B$17*LN(Kaksitasouoma_matriisi!L1490/Päälaskenta!$F$28))</f>
        <v>0.66970961471624701</v>
      </c>
      <c r="AR1490" s="8">
        <f>Refererenssiarvoja!$B$16*Kaksitasouoma_matriisi!O1490^(1/6)/(SQRT((2*Refererenssiarvoja!$B$15)/(Päälaskenta!$F$31*Päälaskenta!$G$31*L1490)))</f>
        <v>0.41267716495978801</v>
      </c>
    </row>
    <row r="1491" spans="1:44" x14ac:dyDescent="0.2">
      <c r="A1491" s="8">
        <v>1489</v>
      </c>
      <c r="B1491" s="8">
        <f>IF(Päälaskenta!C$7,Päälaskenta!E$7,Päälaskenta!G$5)</f>
        <v>2.5</v>
      </c>
      <c r="C1491" s="56">
        <v>0.51100000000000001</v>
      </c>
      <c r="D1491" s="93">
        <f t="shared" si="369"/>
        <v>4.8924000000000003</v>
      </c>
      <c r="E1491" s="8">
        <f>IF(Päälaskenta!$C$26,Kaksitasouoma_matriisi!AP1491,Kaksitasouoma_matriisi!AC1491)</f>
        <v>0.10453003698357601</v>
      </c>
      <c r="F1491" s="56">
        <f>IF(D1491&lt;Päälaskenta!H$24,(SQRT(POWER(Päälaskenta!C$24/(2*Päälaskenta!E$24),2)+(D1491/Päälaskenta!E$24))-Päälaskenta!C$24/(2*Päälaskenta!E$24)),IF(D1491=Päälaskenta!H$24,Päälaskenta!D$24,Päälaskenta!D$24+(SQRT(POWER((Päälaskenta!C$20+Päälaskenta!G$24)/(2*Päälaskenta!E$20),2)+((D1491-Päälaskenta!H$24)/Päälaskenta!E$20))-(Päälaskenta!C$20+Päälaskenta!G$24)/(2*Päälaskenta!E$20))))</f>
        <v>1.1579999999999999</v>
      </c>
      <c r="G1491" s="57">
        <f>IF(F1491&gt;Päälaskenta!D$24,(2*SQRT((POWER(Päälaskenta!D$24,2))+POWER(Päälaskenta!E$24*Päälaskenta!D$24,2))+Päälaskenta!C$24)+(2*SQRT((POWER((F1491-Päälaskenta!D$24),2))+POWER(Päälaskenta!E$20*(F1491-Päälaskenta!D$24),2))+Päälaskenta!C$20),(2*SQRT((POWER(F1491,2))+POWER(Päälaskenta!E$24*F1491,2))+Päälaskenta!C$24))</f>
        <v>9.6300000000000008</v>
      </c>
      <c r="H1491" s="57">
        <f t="shared" si="370"/>
        <v>0.51</v>
      </c>
      <c r="I1491" s="62">
        <f t="shared" si="371"/>
        <v>7.0020000000000004E-3</v>
      </c>
      <c r="J1491" s="8">
        <f>IF(F1491&lt;Päälaskenta!$D$24,0,Kaksitasouoma_matriisi!F1491-Päälaskenta!$D$24)</f>
        <v>0.45800000000000002</v>
      </c>
      <c r="L1491" s="8">
        <f>IF(F1491&gt;Päälaskenta!D$24,F1491-Päälaskenta!D$24,0)</f>
        <v>0.45800000000000002</v>
      </c>
      <c r="M1491" s="8">
        <f>IF(F1491&gt;Päälaskenta!D$24,(Päälaskenta!C$20+(Päälaskenta!E$20*(Kaksitasouoma_matriisi!F1491-Päälaskenta!D$24)))*(Kaksitasouoma_matriisi!F1491-Päälaskenta!D$24),0)</f>
        <v>2.6046459999999998</v>
      </c>
      <c r="N1491" s="8">
        <f>IF(F1491&gt;Päälaskenta!D$24,(2*SQRT((POWER((F1491-Päälaskenta!D$24),2))+POWER(Päälaskenta!E$20*(F1491-Päälaskenta!D$24),2))+Päälaskenta!C$20),0)</f>
        <v>6.6513424841625097</v>
      </c>
      <c r="O1491" s="8">
        <f t="shared" si="377"/>
        <v>0.39159703566639598</v>
      </c>
      <c r="P1491" s="8">
        <f>IF(Päälaskenta!$C$29,IF(L1491&gt;Päälaskenta!$F$28,Kaksitasouoma_matriisi!AQ1491,Kaksitasouoma_matriisi!AR1491),Päälaskenta!$F$20)</f>
        <v>0.12</v>
      </c>
      <c r="Q1491" s="8">
        <f t="shared" si="378"/>
        <v>11.6178845716806</v>
      </c>
      <c r="R1491" s="8">
        <f t="shared" si="372"/>
        <v>0.74380524849064</v>
      </c>
      <c r="S1491" s="8">
        <f t="shared" si="379"/>
        <v>0.28556865251195002</v>
      </c>
      <c r="U1491" s="93">
        <f>IF(F1491&gt;Päälaskenta!D$24,Päälaskenta!H$24+L1491*Päälaskenta!G$24,F1491*Päälaskenta!C$24 + F1491*F1491*Päälaskenta!E$24)</f>
        <v>2.2892000000000001</v>
      </c>
      <c r="V1491" s="8">
        <f>IF(F1491&gt;Päälaskenta!D$24,2*SQRT(POWER(Päälaskenta!D$24,2)+POWER(Päälaskenta!E$24*Päälaskenta!D$24,2))+Päälaskenta!C$24,(2*SQRT((POWER(F1491,2))+POWER(Päälaskenta!E$24*F1491,2))+Päälaskenta!C$24))</f>
        <v>2.9798989873223301</v>
      </c>
      <c r="W1491" s="8">
        <f t="shared" si="380"/>
        <v>0.768213959513112</v>
      </c>
      <c r="X1491" s="8">
        <f>Päälaskenta!F$24</f>
        <v>7.0000000000000007E-2</v>
      </c>
      <c r="Y1491" s="8">
        <f t="shared" si="381"/>
        <v>27.430927584646899</v>
      </c>
      <c r="Z1491" s="8">
        <f t="shared" si="373"/>
        <v>1.7561947515093601</v>
      </c>
      <c r="AA1491" s="8">
        <f t="shared" si="382"/>
        <v>0.76716527673831902</v>
      </c>
      <c r="AC1491" s="8">
        <f t="shared" si="374"/>
        <v>0.10453003698357601</v>
      </c>
      <c r="AE1491" s="8">
        <v>1489</v>
      </c>
      <c r="AF1491" s="8">
        <f t="shared" si="368"/>
        <v>39.0488121563275</v>
      </c>
      <c r="AG1491" s="8">
        <f t="shared" si="375"/>
        <v>4.0988720583769499E-3</v>
      </c>
      <c r="AJ1491" s="132">
        <f>IF(Päälaskenta!$F$28&lt;Kaksitasouoma_matriisi!L1491,Päälaskenta!$C$20*Päälaskenta!$F$28,Päälaskenta!$C$20*Kaksitasouoma_matriisi!L1491)</f>
        <v>2.29</v>
      </c>
      <c r="AK1491" s="134">
        <f>SQRT(Päälaskenta!$D$20^2+(Päälaskenta!$D$20/(1/Päälaskenta!$E$20))^2)</f>
        <v>1.8029999999999999</v>
      </c>
      <c r="AL1491" s="134">
        <f>IF(Päälaskenta!$F$28&lt;Kaksitasouoma_matriisi!L1491,AK1491*Päälaskenta!$F$28*COS(ATAN(1/Päälaskenta!$E$20)),AK1491*Kaksitasouoma_matriisi!L1491*COS(ATAN(1/Päälaskenta!$E$20)))</f>
        <v>0.68700000000000006</v>
      </c>
      <c r="AM1491" s="134"/>
      <c r="AN1491" s="134">
        <f t="shared" si="383"/>
        <v>2.9769999999999999</v>
      </c>
      <c r="AO1491" s="8">
        <f t="shared" si="376"/>
        <v>0.608494808274058</v>
      </c>
      <c r="AP1491" s="134">
        <f>Refererenssiarvoja!$B$16*H1491^(1/6)/(Refererenssiarvoja!$B$15^0.5)*(Päälaskenta!$G$28/2)^0.5*(1-AO1491)^(-1.5)</f>
        <v>0.184</v>
      </c>
      <c r="AQ1491" s="8">
        <f>Refererenssiarvoja!$B$16*Kaksitasouoma_matriisi!O1491^(1/6)/(SQRT((2*Refererenssiarvoja!$B$15)/(Päälaskenta!$F$31*Päälaskenta!$G$31*Päälaskenta!$F$28))+SQRT(Refererenssiarvoja!$B$15)/Refererenssiarvoja!$B$17*LN(Kaksitasouoma_matriisi!L1491/Päälaskenta!$F$28))</f>
        <v>0.66106099252678596</v>
      </c>
      <c r="AR1491" s="8">
        <f>Refererenssiarvoja!$B$16*Kaksitasouoma_matriisi!O1491^(1/6)/(SQRT((2*Refererenssiarvoja!$B$15)/(Päälaskenta!$F$31*Päälaskenta!$G$31*L1491)))</f>
        <v>0.41325977674960102</v>
      </c>
    </row>
    <row r="1492" spans="1:44" x14ac:dyDescent="0.2">
      <c r="A1492" s="8">
        <v>1490</v>
      </c>
      <c r="B1492" s="8">
        <f>IF(Päälaskenta!C$7,Päälaskenta!E$7,Päälaskenta!G$5)</f>
        <v>2.5</v>
      </c>
      <c r="C1492" s="56">
        <v>0.51</v>
      </c>
      <c r="D1492" s="93">
        <f t="shared" si="369"/>
        <v>4.9020000000000001</v>
      </c>
      <c r="E1492" s="8">
        <f>IF(Päälaskenta!$C$26,Kaksitasouoma_matriisi!AP1492,Kaksitasouoma_matriisi!AC1492)</f>
        <v>0.104535826151246</v>
      </c>
      <c r="F1492" s="56">
        <f>IF(D1492&lt;Päälaskenta!H$24,(SQRT(POWER(Päälaskenta!C$24/(2*Päälaskenta!E$24),2)+(D1492/Päälaskenta!E$24))-Päälaskenta!C$24/(2*Päälaskenta!E$24)),IF(D1492=Päälaskenta!H$24,Päälaskenta!D$24,Päälaskenta!D$24+(SQRT(POWER((Päälaskenta!C$20+Päälaskenta!G$24)/(2*Päälaskenta!E$20),2)+((D1492-Päälaskenta!H$24)/Päälaskenta!E$20))-(Päälaskenta!C$20+Päälaskenta!G$24)/(2*Päälaskenta!E$20))))</f>
        <v>1.159</v>
      </c>
      <c r="G1492" s="57">
        <f>IF(F1492&gt;Päälaskenta!D$24,(2*SQRT((POWER(Päälaskenta!D$24,2))+POWER(Päälaskenta!E$24*Päälaskenta!D$24,2))+Päälaskenta!C$24)+(2*SQRT((POWER((F1492-Päälaskenta!D$24),2))+POWER(Päälaskenta!E$20*(F1492-Päälaskenta!D$24),2))+Päälaskenta!C$20),(2*SQRT((POWER(F1492,2))+POWER(Päälaskenta!E$24*F1492,2))+Päälaskenta!C$24))</f>
        <v>9.6300000000000008</v>
      </c>
      <c r="H1492" s="57">
        <f t="shared" si="370"/>
        <v>0.51</v>
      </c>
      <c r="I1492" s="62">
        <f t="shared" si="371"/>
        <v>6.9760000000000004E-3</v>
      </c>
      <c r="J1492" s="8">
        <f>IF(F1492&lt;Päälaskenta!$D$24,0,Kaksitasouoma_matriisi!F1492-Päälaskenta!$D$24)</f>
        <v>0.45900000000000002</v>
      </c>
      <c r="L1492" s="8">
        <f>IF(F1492&gt;Päälaskenta!D$24,F1492-Päälaskenta!D$24,0)</f>
        <v>0.45900000000000002</v>
      </c>
      <c r="M1492" s="8">
        <f>IF(F1492&gt;Päälaskenta!D$24,(Päälaskenta!C$20+(Päälaskenta!E$20*(Kaksitasouoma_matriisi!F1492-Päälaskenta!D$24)))*(Kaksitasouoma_matriisi!F1492-Päälaskenta!D$24),0)</f>
        <v>2.6110215000000001</v>
      </c>
      <c r="N1492" s="8">
        <f>IF(F1492&gt;Päälaskenta!D$24,(2*SQRT((POWER((F1492-Päälaskenta!D$24),2))+POWER(Päälaskenta!E$20*(F1492-Päälaskenta!D$24),2))+Päälaskenta!C$20),0)</f>
        <v>6.65494803543797</v>
      </c>
      <c r="O1492" s="8">
        <f t="shared" si="377"/>
        <v>0.392342883234574</v>
      </c>
      <c r="P1492" s="8">
        <f>IF(Päälaskenta!$C$29,IF(L1492&gt;Päälaskenta!$F$28,Kaksitasouoma_matriisi!AQ1492,Kaksitasouoma_matriisi!AR1492),Päälaskenta!$F$20)</f>
        <v>0.12</v>
      </c>
      <c r="Q1492" s="8">
        <f t="shared" si="378"/>
        <v>11.661105417590001</v>
      </c>
      <c r="R1492" s="8">
        <f t="shared" si="372"/>
        <v>0.74483336383175203</v>
      </c>
      <c r="S1492" s="8">
        <f t="shared" si="379"/>
        <v>0.285265120885352</v>
      </c>
      <c r="U1492" s="93">
        <f>IF(F1492&gt;Päälaskenta!D$24,Päälaskenta!H$24+L1492*Päälaskenta!G$24,F1492*Päälaskenta!C$24 + F1492*F1492*Päälaskenta!E$24)</f>
        <v>2.2915999999999999</v>
      </c>
      <c r="V1492" s="8">
        <f>IF(F1492&gt;Päälaskenta!D$24,2*SQRT(POWER(Päälaskenta!D$24,2)+POWER(Päälaskenta!E$24*Päälaskenta!D$24,2))+Päälaskenta!C$24,(2*SQRT((POWER(F1492,2))+POWER(Päälaskenta!E$24*F1492,2))+Päälaskenta!C$24))</f>
        <v>2.9798989873223301</v>
      </c>
      <c r="W1492" s="8">
        <f t="shared" si="380"/>
        <v>0.76901935594104798</v>
      </c>
      <c r="X1492" s="8">
        <f>Päälaskenta!F$24</f>
        <v>7.0000000000000007E-2</v>
      </c>
      <c r="Y1492" s="8">
        <f t="shared" si="381"/>
        <v>27.478875361466802</v>
      </c>
      <c r="Z1492" s="8">
        <f t="shared" si="373"/>
        <v>1.7551666361682501</v>
      </c>
      <c r="AA1492" s="8">
        <f t="shared" si="382"/>
        <v>0.76591317689311</v>
      </c>
      <c r="AC1492" s="8">
        <f t="shared" si="374"/>
        <v>0.104535826151246</v>
      </c>
      <c r="AE1492" s="8">
        <v>1490</v>
      </c>
      <c r="AF1492" s="8">
        <f t="shared" si="368"/>
        <v>39.139980779056799</v>
      </c>
      <c r="AG1492" s="8">
        <f t="shared" si="375"/>
        <v>4.0797993201086499E-3</v>
      </c>
      <c r="AJ1492" s="132">
        <f>IF(Päälaskenta!$F$28&lt;Kaksitasouoma_matriisi!L1492,Päälaskenta!$C$20*Päälaskenta!$F$28,Päälaskenta!$C$20*Kaksitasouoma_matriisi!L1492)</f>
        <v>2.2949999999999999</v>
      </c>
      <c r="AK1492" s="134">
        <f>SQRT(Päälaskenta!$D$20^2+(Päälaskenta!$D$20/(1/Päälaskenta!$E$20))^2)</f>
        <v>1.8029999999999999</v>
      </c>
      <c r="AL1492" s="134">
        <f>IF(Päälaskenta!$F$28&lt;Kaksitasouoma_matriisi!L1492,AK1492*Päälaskenta!$F$28*COS(ATAN(1/Päälaskenta!$E$20)),AK1492*Kaksitasouoma_matriisi!L1492*COS(ATAN(1/Päälaskenta!$E$20)))</f>
        <v>0.68899999999999995</v>
      </c>
      <c r="AM1492" s="134"/>
      <c r="AN1492" s="134">
        <f t="shared" si="383"/>
        <v>2.984</v>
      </c>
      <c r="AO1492" s="8">
        <f t="shared" si="376"/>
        <v>0.60873113015095903</v>
      </c>
      <c r="AP1492" s="134">
        <f>Refererenssiarvoja!$B$16*H1492^(1/6)/(Refererenssiarvoja!$B$15^0.5)*(Päälaskenta!$G$28/2)^0.5*(1-AO1492)^(-1.5)</f>
        <v>0.184</v>
      </c>
      <c r="AQ1492" s="8">
        <f>Refererenssiarvoja!$B$16*Kaksitasouoma_matriisi!O1492^(1/6)/(SQRT((2*Refererenssiarvoja!$B$15)/(Päälaskenta!$F$31*Päälaskenta!$G$31*Päälaskenta!$F$28))+SQRT(Refererenssiarvoja!$B$15)/Refererenssiarvoja!$B$17*LN(Kaksitasouoma_matriisi!L1492/Päälaskenta!$F$28))</f>
        <v>0.65265634164174202</v>
      </c>
      <c r="AR1492" s="8">
        <f>Refererenssiarvoja!$B$16*Kaksitasouoma_matriisi!O1492^(1/6)/(SQRT((2*Refererenssiarvoja!$B$15)/(Päälaskenta!$F$31*Päälaskenta!$G$31*L1492)))</f>
        <v>0.41384191126481501</v>
      </c>
    </row>
    <row r="1493" spans="1:44" x14ac:dyDescent="0.2">
      <c r="A1493" s="8">
        <v>1491</v>
      </c>
      <c r="B1493" s="8">
        <f>IF(Päälaskenta!C$7,Päälaskenta!E$7,Päälaskenta!G$5)</f>
        <v>2.5</v>
      </c>
      <c r="C1493" s="56">
        <v>0.50900000000000001</v>
      </c>
      <c r="D1493" s="93">
        <f t="shared" si="369"/>
        <v>4.9116</v>
      </c>
      <c r="E1493" s="8">
        <f>IF(Päälaskenta!$C$26,Kaksitasouoma_matriisi!AP1493,Kaksitasouoma_matriisi!AC1493)</f>
        <v>0.104541610987693</v>
      </c>
      <c r="F1493" s="56">
        <f>IF(D1493&lt;Päälaskenta!H$24,(SQRT(POWER(Päälaskenta!C$24/(2*Päälaskenta!E$24),2)+(D1493/Päälaskenta!E$24))-Päälaskenta!C$24/(2*Päälaskenta!E$24)),IF(D1493=Päälaskenta!H$24,Päälaskenta!D$24,Päälaskenta!D$24+(SQRT(POWER((Päälaskenta!C$20+Päälaskenta!G$24)/(2*Päälaskenta!E$20),2)+((D1493-Päälaskenta!H$24)/Päälaskenta!E$20))-(Päälaskenta!C$20+Päälaskenta!G$24)/(2*Päälaskenta!E$20))))</f>
        <v>1.1599999999999999</v>
      </c>
      <c r="G1493" s="57">
        <f>IF(F1493&gt;Päälaskenta!D$24,(2*SQRT((POWER(Päälaskenta!D$24,2))+POWER(Päälaskenta!E$24*Päälaskenta!D$24,2))+Päälaskenta!C$24)+(2*SQRT((POWER((F1493-Päälaskenta!D$24),2))+POWER(Päälaskenta!E$20*(F1493-Päälaskenta!D$24),2))+Päälaskenta!C$20),(2*SQRT((POWER(F1493,2))+POWER(Päälaskenta!E$24*F1493,2))+Päälaskenta!C$24))</f>
        <v>9.64</v>
      </c>
      <c r="H1493" s="57">
        <f t="shared" si="370"/>
        <v>0.51</v>
      </c>
      <c r="I1493" s="62">
        <f t="shared" si="371"/>
        <v>6.9490000000000003E-3</v>
      </c>
      <c r="J1493" s="8">
        <f>IF(F1493&lt;Päälaskenta!$D$24,0,Kaksitasouoma_matriisi!F1493-Päälaskenta!$D$24)</f>
        <v>0.46</v>
      </c>
      <c r="L1493" s="8">
        <f>IF(F1493&gt;Päälaskenta!D$24,F1493-Päälaskenta!D$24,0)</f>
        <v>0.46</v>
      </c>
      <c r="M1493" s="8">
        <f>IF(F1493&gt;Päälaskenta!D$24,(Päälaskenta!C$20+(Päälaskenta!E$20*(Kaksitasouoma_matriisi!F1493-Päälaskenta!D$24)))*(Kaksitasouoma_matriisi!F1493-Päälaskenta!D$24),0)</f>
        <v>2.6173999999999999</v>
      </c>
      <c r="N1493" s="8">
        <f>IF(F1493&gt;Päälaskenta!D$24,(2*SQRT((POWER((F1493-Päälaskenta!D$24),2))+POWER(Päälaskenta!E$20*(F1493-Päälaskenta!D$24),2))+Päälaskenta!C$20),0)</f>
        <v>6.6585535867134302</v>
      </c>
      <c r="O1493" s="8">
        <f t="shared" si="377"/>
        <v>0.39308837361056898</v>
      </c>
      <c r="P1493" s="8">
        <f>IF(Päälaskenta!$C$29,IF(L1493&gt;Päälaskenta!$F$28,Kaksitasouoma_matriisi!AQ1493,Kaksitasouoma_matriisi!AR1493),Päälaskenta!$F$20)</f>
        <v>0.12</v>
      </c>
      <c r="Q1493" s="8">
        <f t="shared" si="378"/>
        <v>11.7043953953279</v>
      </c>
      <c r="R1493" s="8">
        <f t="shared" si="372"/>
        <v>0.74585915513228795</v>
      </c>
      <c r="S1493" s="8">
        <f t="shared" si="379"/>
        <v>0.28496185341647701</v>
      </c>
      <c r="U1493" s="93">
        <f>IF(F1493&gt;Päälaskenta!D$24,Päälaskenta!H$24+L1493*Päälaskenta!G$24,F1493*Päälaskenta!C$24 + F1493*F1493*Päälaskenta!E$24)</f>
        <v>2.294</v>
      </c>
      <c r="V1493" s="8">
        <f>IF(F1493&gt;Päälaskenta!D$24,2*SQRT(POWER(Päälaskenta!D$24,2)+POWER(Päälaskenta!E$24*Päälaskenta!D$24,2))+Päälaskenta!C$24,(2*SQRT((POWER(F1493,2))+POWER(Päälaskenta!E$24*F1493,2))+Päälaskenta!C$24))</f>
        <v>2.9798989873223301</v>
      </c>
      <c r="W1493" s="8">
        <f t="shared" si="380"/>
        <v>0.76982475236898396</v>
      </c>
      <c r="X1493" s="8">
        <f>Päälaskenta!F$24</f>
        <v>7.0000000000000007E-2</v>
      </c>
      <c r="Y1493" s="8">
        <f t="shared" si="381"/>
        <v>27.5268566272204</v>
      </c>
      <c r="Z1493" s="8">
        <f t="shared" si="373"/>
        <v>1.75414084486771</v>
      </c>
      <c r="AA1493" s="8">
        <f t="shared" si="382"/>
        <v>0.76466471005567105</v>
      </c>
      <c r="AC1493" s="8">
        <f t="shared" si="374"/>
        <v>0.104541610987693</v>
      </c>
      <c r="AE1493" s="8">
        <v>1491</v>
      </c>
      <c r="AF1493" s="8">
        <f t="shared" si="368"/>
        <v>39.231252022548297</v>
      </c>
      <c r="AG1493" s="8">
        <f t="shared" si="375"/>
        <v>4.0608381510543797E-3</v>
      </c>
      <c r="AJ1493" s="132">
        <f>IF(Päälaskenta!$F$28&lt;Kaksitasouoma_matriisi!L1493,Päälaskenta!$C$20*Päälaskenta!$F$28,Päälaskenta!$C$20*Kaksitasouoma_matriisi!L1493)</f>
        <v>2.2999999999999998</v>
      </c>
      <c r="AK1493" s="134">
        <f>SQRT(Päälaskenta!$D$20^2+(Päälaskenta!$D$20/(1/Päälaskenta!$E$20))^2)</f>
        <v>1.8029999999999999</v>
      </c>
      <c r="AL1493" s="134">
        <f>IF(Päälaskenta!$F$28&lt;Kaksitasouoma_matriisi!L1493,AK1493*Päälaskenta!$F$28*COS(ATAN(1/Päälaskenta!$E$20)),AK1493*Kaksitasouoma_matriisi!L1493*COS(ATAN(1/Päälaskenta!$E$20)))</f>
        <v>0.69</v>
      </c>
      <c r="AM1493" s="134"/>
      <c r="AN1493" s="134">
        <f t="shared" si="383"/>
        <v>2.99</v>
      </c>
      <c r="AO1493" s="8">
        <f t="shared" si="376"/>
        <v>0.60876292857724601</v>
      </c>
      <c r="AP1493" s="134">
        <f>Refererenssiarvoja!$B$16*H1493^(1/6)/(Refererenssiarvoja!$B$15^0.5)*(Päälaskenta!$G$28/2)^0.5*(1-AO1493)^(-1.5)</f>
        <v>0.184</v>
      </c>
      <c r="AQ1493" s="8">
        <f>Refererenssiarvoja!$B$16*Kaksitasouoma_matriisi!O1493^(1/6)/(SQRT((2*Refererenssiarvoja!$B$15)/(Päälaskenta!$F$31*Päälaskenta!$G$31*Päälaskenta!$F$28))+SQRT(Refererenssiarvoja!$B$15)/Refererenssiarvoja!$B$17*LN(Kaksitasouoma_matriisi!L1493/Päälaskenta!$F$28))</f>
        <v>0.64448546398081796</v>
      </c>
      <c r="AR1493" s="8">
        <f>Refererenssiarvoja!$B$16*Kaksitasouoma_matriisi!O1493^(1/6)/(SQRT((2*Refererenssiarvoja!$B$15)/(Päälaskenta!$F$31*Päälaskenta!$G$31*L1493)))</f>
        <v>0.41442356988717899</v>
      </c>
    </row>
    <row r="1494" spans="1:44" x14ac:dyDescent="0.2">
      <c r="A1494" s="8">
        <v>1492</v>
      </c>
      <c r="B1494" s="8">
        <f>IF(Päälaskenta!C$7,Päälaskenta!E$7,Päälaskenta!G$5)</f>
        <v>2.5</v>
      </c>
      <c r="C1494" s="56">
        <v>0.50800000000000001</v>
      </c>
      <c r="D1494" s="93">
        <f t="shared" si="369"/>
        <v>4.9212999999999996</v>
      </c>
      <c r="E1494" s="8">
        <f>IF(Päälaskenta!$C$26,Kaksitasouoma_matriisi!AP1494,Kaksitasouoma_matriisi!AC1494)</f>
        <v>0.104547391497777</v>
      </c>
      <c r="F1494" s="56">
        <f>IF(D1494&lt;Päälaskenta!H$24,(SQRT(POWER(Päälaskenta!C$24/(2*Päälaskenta!E$24),2)+(D1494/Päälaskenta!E$24))-Päälaskenta!C$24/(2*Päälaskenta!E$24)),IF(D1494=Päälaskenta!H$24,Päälaskenta!D$24,Päälaskenta!D$24+(SQRT(POWER((Päälaskenta!C$20+Päälaskenta!G$24)/(2*Päälaskenta!E$20),2)+((D1494-Päälaskenta!H$24)/Päälaskenta!E$20))-(Päälaskenta!C$20+Päälaskenta!G$24)/(2*Päälaskenta!E$20))))</f>
        <v>1.161</v>
      </c>
      <c r="G1494" s="57">
        <f>IF(F1494&gt;Päälaskenta!D$24,(2*SQRT((POWER(Päälaskenta!D$24,2))+POWER(Päälaskenta!E$24*Päälaskenta!D$24,2))+Päälaskenta!C$24)+(2*SQRT((POWER((F1494-Päälaskenta!D$24),2))+POWER(Päälaskenta!E$20*(F1494-Päälaskenta!D$24),2))+Päälaskenta!C$20),(2*SQRT((POWER(F1494,2))+POWER(Päälaskenta!E$24*F1494,2))+Päälaskenta!C$24))</f>
        <v>9.64</v>
      </c>
      <c r="H1494" s="57">
        <f t="shared" si="370"/>
        <v>0.51</v>
      </c>
      <c r="I1494" s="62">
        <f t="shared" si="371"/>
        <v>6.9220000000000002E-3</v>
      </c>
      <c r="J1494" s="8">
        <f>IF(F1494&lt;Päälaskenta!$D$24,0,Kaksitasouoma_matriisi!F1494-Päälaskenta!$D$24)</f>
        <v>0.46100000000000002</v>
      </c>
      <c r="L1494" s="8">
        <f>IF(F1494&gt;Päälaskenta!D$24,F1494-Päälaskenta!D$24,0)</f>
        <v>0.46100000000000002</v>
      </c>
      <c r="M1494" s="8">
        <f>IF(F1494&gt;Päälaskenta!D$24,(Päälaskenta!C$20+(Päälaskenta!E$20*(Kaksitasouoma_matriisi!F1494-Päälaskenta!D$24)))*(Kaksitasouoma_matriisi!F1494-Päälaskenta!D$24),0)</f>
        <v>2.6237815000000002</v>
      </c>
      <c r="N1494" s="8">
        <f>IF(F1494&gt;Päälaskenta!D$24,(2*SQRT((POWER((F1494-Päälaskenta!D$24),2))+POWER(Päälaskenta!E$20*(F1494-Päälaskenta!D$24),2))+Päälaskenta!C$20),0)</f>
        <v>6.6621591379889002</v>
      </c>
      <c r="O1494" s="8">
        <f t="shared" si="377"/>
        <v>0.393833507374313</v>
      </c>
      <c r="P1494" s="8">
        <f>IF(Päälaskenta!$C$29,IF(L1494&gt;Päälaskenta!$F$28,Kaksitasouoma_matriisi!AQ1494,Kaksitasouoma_matriisi!AR1494),Päälaskenta!$F$20)</f>
        <v>0.12</v>
      </c>
      <c r="Q1494" s="8">
        <f t="shared" si="378"/>
        <v>11.747754484120801</v>
      </c>
      <c r="R1494" s="8">
        <f t="shared" si="372"/>
        <v>0.74688262983984899</v>
      </c>
      <c r="S1494" s="8">
        <f t="shared" si="379"/>
        <v>0.28465885205755498</v>
      </c>
      <c r="U1494" s="93">
        <f>IF(F1494&gt;Päälaskenta!D$24,Päälaskenta!H$24+L1494*Päälaskenta!G$24,F1494*Päälaskenta!C$24 + F1494*F1494*Päälaskenta!E$24)</f>
        <v>2.2964000000000002</v>
      </c>
      <c r="V1494" s="8">
        <f>IF(F1494&gt;Päälaskenta!D$24,2*SQRT(POWER(Päälaskenta!D$24,2)+POWER(Päälaskenta!E$24*Päälaskenta!D$24,2))+Päälaskenta!C$24,(2*SQRT((POWER(F1494,2))+POWER(Päälaskenta!E$24*F1494,2))+Päälaskenta!C$24))</f>
        <v>2.9798989873223301</v>
      </c>
      <c r="W1494" s="8">
        <f t="shared" si="380"/>
        <v>0.77063014879692104</v>
      </c>
      <c r="X1494" s="8">
        <f>Päälaskenta!F$24</f>
        <v>7.0000000000000007E-2</v>
      </c>
      <c r="Y1494" s="8">
        <f t="shared" si="381"/>
        <v>27.574871370224699</v>
      </c>
      <c r="Z1494" s="8">
        <f t="shared" si="373"/>
        <v>1.7531173701601499</v>
      </c>
      <c r="AA1494" s="8">
        <f t="shared" si="382"/>
        <v>0.76341986159212205</v>
      </c>
      <c r="AC1494" s="8">
        <f t="shared" si="374"/>
        <v>0.104547391497777</v>
      </c>
      <c r="AE1494" s="8">
        <v>1492</v>
      </c>
      <c r="AF1494" s="8">
        <f t="shared" si="368"/>
        <v>39.322625854345503</v>
      </c>
      <c r="AG1494" s="8">
        <f t="shared" si="375"/>
        <v>4.0419877703711804E-3</v>
      </c>
      <c r="AJ1494" s="132">
        <f>IF(Päälaskenta!$F$28&lt;Kaksitasouoma_matriisi!L1494,Päälaskenta!$C$20*Päälaskenta!$F$28,Päälaskenta!$C$20*Kaksitasouoma_matriisi!L1494)</f>
        <v>2.3050000000000002</v>
      </c>
      <c r="AK1494" s="134">
        <f>SQRT(Päälaskenta!$D$20^2+(Päälaskenta!$D$20/(1/Päälaskenta!$E$20))^2)</f>
        <v>1.8029999999999999</v>
      </c>
      <c r="AL1494" s="134">
        <f>IF(Päälaskenta!$F$28&lt;Kaksitasouoma_matriisi!L1494,AK1494*Päälaskenta!$F$28*COS(ATAN(1/Päälaskenta!$E$20)),AK1494*Kaksitasouoma_matriisi!L1494*COS(ATAN(1/Päälaskenta!$E$20)))</f>
        <v>0.69199999999999995</v>
      </c>
      <c r="AM1494" s="134"/>
      <c r="AN1494" s="134">
        <f t="shared" si="383"/>
        <v>2.9969999999999999</v>
      </c>
      <c r="AO1494" s="8">
        <f t="shared" si="376"/>
        <v>0.608985430678886</v>
      </c>
      <c r="AP1494" s="134">
        <f>Refererenssiarvoja!$B$16*H1494^(1/6)/(Refererenssiarvoja!$B$15^0.5)*(Päälaskenta!$G$28/2)^0.5*(1-AO1494)^(-1.5)</f>
        <v>0.185</v>
      </c>
      <c r="AQ1494" s="8">
        <f>Refererenssiarvoja!$B$16*Kaksitasouoma_matriisi!O1494^(1/6)/(SQRT((2*Refererenssiarvoja!$B$15)/(Päälaskenta!$F$31*Päälaskenta!$G$31*Päälaskenta!$F$28))+SQRT(Refererenssiarvoja!$B$15)/Refererenssiarvoja!$B$17*LN(Kaksitasouoma_matriisi!L1494/Päälaskenta!$F$28))</f>
        <v>0.63653872210443496</v>
      </c>
      <c r="AR1494" s="8">
        <f>Refererenssiarvoja!$B$16*Kaksitasouoma_matriisi!O1494^(1/6)/(SQRT((2*Refererenssiarvoja!$B$15)/(Päälaskenta!$F$31*Päälaskenta!$G$31*L1494)))</f>
        <v>0.415004753991571</v>
      </c>
    </row>
    <row r="1495" spans="1:44" x14ac:dyDescent="0.2">
      <c r="A1495" s="8">
        <v>1493</v>
      </c>
      <c r="B1495" s="8">
        <f>IF(Päälaskenta!C$7,Päälaskenta!E$7,Päälaskenta!G$5)</f>
        <v>2.5</v>
      </c>
      <c r="C1495" s="56">
        <v>0.50700000000000001</v>
      </c>
      <c r="D1495" s="93">
        <f t="shared" si="369"/>
        <v>4.931</v>
      </c>
      <c r="E1495" s="8">
        <f>IF(Päälaskenta!$C$26,Kaksitasouoma_matriisi!AP1495,Kaksitasouoma_matriisi!AC1495)</f>
        <v>0.10455316768634799</v>
      </c>
      <c r="F1495" s="56">
        <f>IF(D1495&lt;Päälaskenta!H$24,(SQRT(POWER(Päälaskenta!C$24/(2*Päälaskenta!E$24),2)+(D1495/Päälaskenta!E$24))-Päälaskenta!C$24/(2*Päälaskenta!E$24)),IF(D1495=Päälaskenta!H$24,Päälaskenta!D$24,Päälaskenta!D$24+(SQRT(POWER((Päälaskenta!C$20+Päälaskenta!G$24)/(2*Päälaskenta!E$20),2)+((D1495-Päälaskenta!H$24)/Päälaskenta!E$20))-(Päälaskenta!C$20+Päälaskenta!G$24)/(2*Päälaskenta!E$20))))</f>
        <v>1.1619999999999999</v>
      </c>
      <c r="G1495" s="57">
        <f>IF(F1495&gt;Päälaskenta!D$24,(2*SQRT((POWER(Päälaskenta!D$24,2))+POWER(Päälaskenta!E$24*Päälaskenta!D$24,2))+Päälaskenta!C$24)+(2*SQRT((POWER((F1495-Päälaskenta!D$24),2))+POWER(Päälaskenta!E$20*(F1495-Päälaskenta!D$24),2))+Päälaskenta!C$20),(2*SQRT((POWER(F1495,2))+POWER(Päälaskenta!E$24*F1495,2))+Päälaskenta!C$24))</f>
        <v>9.65</v>
      </c>
      <c r="H1495" s="57">
        <f t="shared" si="370"/>
        <v>0.51</v>
      </c>
      <c r="I1495" s="62">
        <f t="shared" si="371"/>
        <v>6.8960000000000002E-3</v>
      </c>
      <c r="J1495" s="8">
        <f>IF(F1495&lt;Päälaskenta!$D$24,0,Kaksitasouoma_matriisi!F1495-Päälaskenta!$D$24)</f>
        <v>0.46200000000000002</v>
      </c>
      <c r="L1495" s="8">
        <f>IF(F1495&gt;Päälaskenta!D$24,F1495-Päälaskenta!D$24,0)</f>
        <v>0.46200000000000002</v>
      </c>
      <c r="M1495" s="8">
        <f>IF(F1495&gt;Päälaskenta!D$24,(Päälaskenta!C$20+(Päälaskenta!E$20*(Kaksitasouoma_matriisi!F1495-Päälaskenta!D$24)))*(Kaksitasouoma_matriisi!F1495-Päälaskenta!D$24),0)</f>
        <v>2.630166</v>
      </c>
      <c r="N1495" s="8">
        <f>IF(F1495&gt;Päälaskenta!D$24,(2*SQRT((POWER((F1495-Päälaskenta!D$24),2))+POWER(Päälaskenta!E$20*(F1495-Päälaskenta!D$24),2))+Päälaskenta!C$20),0)</f>
        <v>6.6657646892643596</v>
      </c>
      <c r="O1495" s="8">
        <f t="shared" si="377"/>
        <v>0.394578285104491</v>
      </c>
      <c r="P1495" s="8">
        <f>IF(Päälaskenta!$C$29,IF(L1495&gt;Päälaskenta!$F$28,Kaksitasouoma_matriisi!AQ1495,Kaksitasouoma_matriisi!AR1495),Päälaskenta!$F$20)</f>
        <v>0.12</v>
      </c>
      <c r="Q1495" s="8">
        <f t="shared" si="378"/>
        <v>11.7911826633231</v>
      </c>
      <c r="R1495" s="8">
        <f t="shared" si="372"/>
        <v>0.74790379537793805</v>
      </c>
      <c r="S1495" s="8">
        <f t="shared" si="379"/>
        <v>0.28435611873088501</v>
      </c>
      <c r="U1495" s="93">
        <f>IF(F1495&gt;Päälaskenta!D$24,Päälaskenta!H$24+L1495*Päälaskenta!G$24,F1495*Päälaskenta!C$24 + F1495*F1495*Päälaskenta!E$24)</f>
        <v>2.2988</v>
      </c>
      <c r="V1495" s="8">
        <f>IF(F1495&gt;Päälaskenta!D$24,2*SQRT(POWER(Päälaskenta!D$24,2)+POWER(Päälaskenta!E$24*Päälaskenta!D$24,2))+Päälaskenta!C$24,(2*SQRT((POWER(F1495,2))+POWER(Päälaskenta!E$24*F1495,2))+Päälaskenta!C$24))</f>
        <v>2.9798989873223301</v>
      </c>
      <c r="W1495" s="8">
        <f t="shared" si="380"/>
        <v>0.77143554522485702</v>
      </c>
      <c r="X1495" s="8">
        <f>Päälaskenta!F$24</f>
        <v>7.0000000000000007E-2</v>
      </c>
      <c r="Y1495" s="8">
        <f t="shared" si="381"/>
        <v>27.6229195788131</v>
      </c>
      <c r="Z1495" s="8">
        <f t="shared" si="373"/>
        <v>1.7520962046220601</v>
      </c>
      <c r="AA1495" s="8">
        <f t="shared" si="382"/>
        <v>0.76217861694016897</v>
      </c>
      <c r="AC1495" s="8">
        <f t="shared" si="374"/>
        <v>0.10455316768634799</v>
      </c>
      <c r="AE1495" s="8">
        <v>1493</v>
      </c>
      <c r="AF1495" s="8">
        <f t="shared" si="368"/>
        <v>39.414102242136202</v>
      </c>
      <c r="AG1495" s="8">
        <f t="shared" si="375"/>
        <v>4.02324740352108E-3</v>
      </c>
      <c r="AJ1495" s="132">
        <f>IF(Päälaskenta!$F$28&lt;Kaksitasouoma_matriisi!L1495,Päälaskenta!$C$20*Päälaskenta!$F$28,Päälaskenta!$C$20*Kaksitasouoma_matriisi!L1495)</f>
        <v>2.31</v>
      </c>
      <c r="AK1495" s="134">
        <f>SQRT(Päälaskenta!$D$20^2+(Päälaskenta!$D$20/(1/Päälaskenta!$E$20))^2)</f>
        <v>1.8029999999999999</v>
      </c>
      <c r="AL1495" s="134">
        <f>IF(Päälaskenta!$F$28&lt;Kaksitasouoma_matriisi!L1495,AK1495*Päälaskenta!$F$28*COS(ATAN(1/Päälaskenta!$E$20)),AK1495*Kaksitasouoma_matriisi!L1495*COS(ATAN(1/Päälaskenta!$E$20)))</f>
        <v>0.69299999999999995</v>
      </c>
      <c r="AM1495" s="134"/>
      <c r="AN1495" s="134">
        <f t="shared" si="383"/>
        <v>3.0030000000000001</v>
      </c>
      <c r="AO1495" s="8">
        <f t="shared" si="376"/>
        <v>0.60900425877104003</v>
      </c>
      <c r="AP1495" s="134">
        <f>Refererenssiarvoja!$B$16*H1495^(1/6)/(Refererenssiarvoja!$B$15^0.5)*(Päälaskenta!$G$28/2)^0.5*(1-AO1495)^(-1.5)</f>
        <v>0.185</v>
      </c>
      <c r="AQ1495" s="8">
        <f>Refererenssiarvoja!$B$16*Kaksitasouoma_matriisi!O1495^(1/6)/(SQRT((2*Refererenssiarvoja!$B$15)/(Päälaskenta!$F$31*Päälaskenta!$G$31*Päälaskenta!$F$28))+SQRT(Refererenssiarvoja!$B$15)/Refererenssiarvoja!$B$17*LN(Kaksitasouoma_matriisi!L1495/Päälaskenta!$F$28))</f>
        <v>0.62880700120897004</v>
      </c>
      <c r="AR1495" s="8">
        <f>Refererenssiarvoja!$B$16*Kaksitasouoma_matriisi!O1495^(1/6)/(SQRT((2*Refererenssiarvoja!$B$15)/(Päälaskenta!$F$31*Päälaskenta!$G$31*L1495)))</f>
        <v>0.41558546494604898</v>
      </c>
    </row>
    <row r="1496" spans="1:44" x14ac:dyDescent="0.2">
      <c r="A1496" s="8">
        <v>1494</v>
      </c>
      <c r="B1496" s="8">
        <f>IF(Päälaskenta!C$7,Päälaskenta!E$7,Päälaskenta!G$5)</f>
        <v>2.5</v>
      </c>
      <c r="C1496" s="56">
        <v>0.50600000000000001</v>
      </c>
      <c r="D1496" s="93">
        <f t="shared" si="369"/>
        <v>4.9406999999999996</v>
      </c>
      <c r="E1496" s="8">
        <f>IF(Päälaskenta!$C$26,Kaksitasouoma_matriisi!AP1496,Kaksitasouoma_matriisi!AC1496)</f>
        <v>0.104558939558252</v>
      </c>
      <c r="F1496" s="56">
        <f>IF(D1496&lt;Päälaskenta!H$24,(SQRT(POWER(Päälaskenta!C$24/(2*Päälaskenta!E$24),2)+(D1496/Päälaskenta!E$24))-Päälaskenta!C$24/(2*Päälaskenta!E$24)),IF(D1496=Päälaskenta!H$24,Päälaskenta!D$24,Päälaskenta!D$24+(SQRT(POWER((Päälaskenta!C$20+Päälaskenta!G$24)/(2*Päälaskenta!E$20),2)+((D1496-Päälaskenta!H$24)/Päälaskenta!E$20))-(Päälaskenta!C$20+Päälaskenta!G$24)/(2*Päälaskenta!E$20))))</f>
        <v>1.163</v>
      </c>
      <c r="G1496" s="57">
        <f>IF(F1496&gt;Päälaskenta!D$24,(2*SQRT((POWER(Päälaskenta!D$24,2))+POWER(Päälaskenta!E$24*Päälaskenta!D$24,2))+Päälaskenta!C$24)+(2*SQRT((POWER((F1496-Päälaskenta!D$24),2))+POWER(Päälaskenta!E$20*(F1496-Päälaskenta!D$24),2))+Päälaskenta!C$20),(2*SQRT((POWER(F1496,2))+POWER(Päälaskenta!E$24*F1496,2))+Päälaskenta!C$24))</f>
        <v>9.65</v>
      </c>
      <c r="H1496" s="57">
        <f t="shared" si="370"/>
        <v>0.51</v>
      </c>
      <c r="I1496" s="62">
        <f t="shared" si="371"/>
        <v>6.8700000000000002E-3</v>
      </c>
      <c r="J1496" s="8">
        <f>IF(F1496&lt;Päälaskenta!$D$24,0,Kaksitasouoma_matriisi!F1496-Päälaskenta!$D$24)</f>
        <v>0.46300000000000002</v>
      </c>
      <c r="L1496" s="8">
        <f>IF(F1496&gt;Päälaskenta!D$24,F1496-Päälaskenta!D$24,0)</f>
        <v>0.46300000000000002</v>
      </c>
      <c r="M1496" s="8">
        <f>IF(F1496&gt;Päälaskenta!D$24,(Päälaskenta!C$20+(Päälaskenta!E$20*(Kaksitasouoma_matriisi!F1496-Päälaskenta!D$24)))*(Kaksitasouoma_matriisi!F1496-Päälaskenta!D$24),0)</f>
        <v>2.6365535000000002</v>
      </c>
      <c r="N1496" s="8">
        <f>IF(F1496&gt;Päälaskenta!D$24,(2*SQRT((POWER((F1496-Päälaskenta!D$24),2))+POWER(Päälaskenta!E$20*(F1496-Päälaskenta!D$24),2))+Päälaskenta!C$20),0)</f>
        <v>6.6693702405398296</v>
      </c>
      <c r="O1496" s="8">
        <f t="shared" si="377"/>
        <v>0.39532270737852998</v>
      </c>
      <c r="P1496" s="8">
        <f>IF(Päälaskenta!$C$29,IF(L1496&gt;Päälaskenta!$F$28,Kaksitasouoma_matriisi!AQ1496,Kaksitasouoma_matriisi!AR1496),Päälaskenta!$F$20)</f>
        <v>0.12</v>
      </c>
      <c r="Q1496" s="8">
        <f t="shared" si="378"/>
        <v>11.834679912415901</v>
      </c>
      <c r="R1496" s="8">
        <f t="shared" si="372"/>
        <v>0.74892265914595701</v>
      </c>
      <c r="S1496" s="8">
        <f t="shared" si="379"/>
        <v>0.28405365532918497</v>
      </c>
      <c r="U1496" s="93">
        <f>IF(F1496&gt;Päälaskenta!D$24,Päälaskenta!H$24+L1496*Päälaskenta!G$24,F1496*Päälaskenta!C$24 + F1496*F1496*Päälaskenta!E$24)</f>
        <v>2.3012000000000001</v>
      </c>
      <c r="V1496" s="8">
        <f>IF(F1496&gt;Päälaskenta!D$24,2*SQRT(POWER(Päälaskenta!D$24,2)+POWER(Päälaskenta!E$24*Päälaskenta!D$24,2))+Päälaskenta!C$24,(2*SQRT((POWER(F1496,2))+POWER(Päälaskenta!E$24*F1496,2))+Päälaskenta!C$24))</f>
        <v>2.9798989873223301</v>
      </c>
      <c r="W1496" s="8">
        <f t="shared" si="380"/>
        <v>0.772240941652793</v>
      </c>
      <c r="X1496" s="8">
        <f>Päälaskenta!F$24</f>
        <v>7.0000000000000007E-2</v>
      </c>
      <c r="Y1496" s="8">
        <f t="shared" si="381"/>
        <v>27.6710012413354</v>
      </c>
      <c r="Z1496" s="8">
        <f t="shared" si="373"/>
        <v>1.7510773408540401</v>
      </c>
      <c r="AA1496" s="8">
        <f t="shared" si="382"/>
        <v>0.76094096160874303</v>
      </c>
      <c r="AC1496" s="8">
        <f t="shared" si="374"/>
        <v>0.104558939558252</v>
      </c>
      <c r="AE1496" s="8">
        <v>1494</v>
      </c>
      <c r="AF1496" s="8">
        <f t="shared" si="368"/>
        <v>39.505681153751297</v>
      </c>
      <c r="AG1496" s="8">
        <f t="shared" si="375"/>
        <v>4.0046162822141703E-3</v>
      </c>
      <c r="AJ1496" s="132">
        <f>IF(Päälaskenta!$F$28&lt;Kaksitasouoma_matriisi!L1496,Päälaskenta!$C$20*Päälaskenta!$F$28,Päälaskenta!$C$20*Kaksitasouoma_matriisi!L1496)</f>
        <v>2.3149999999999999</v>
      </c>
      <c r="AK1496" s="134">
        <f>SQRT(Päälaskenta!$D$20^2+(Päälaskenta!$D$20/(1/Päälaskenta!$E$20))^2)</f>
        <v>1.8029999999999999</v>
      </c>
      <c r="AL1496" s="134">
        <f>IF(Päälaskenta!$F$28&lt;Kaksitasouoma_matriisi!L1496,AK1496*Päälaskenta!$F$28*COS(ATAN(1/Päälaskenta!$E$20)),AK1496*Kaksitasouoma_matriisi!L1496*COS(ATAN(1/Päälaskenta!$E$20)))</f>
        <v>0.69499999999999995</v>
      </c>
      <c r="AM1496" s="134"/>
      <c r="AN1496" s="134">
        <f t="shared" si="383"/>
        <v>3.01</v>
      </c>
      <c r="AO1496" s="8">
        <f t="shared" si="376"/>
        <v>0.60922541340295899</v>
      </c>
      <c r="AP1496" s="134">
        <f>Refererenssiarvoja!$B$16*H1496^(1/6)/(Refererenssiarvoja!$B$15^0.5)*(Päälaskenta!$G$28/2)^0.5*(1-AO1496)^(-1.5)</f>
        <v>0.185</v>
      </c>
      <c r="AQ1496" s="8">
        <f>Refererenssiarvoja!$B$16*Kaksitasouoma_matriisi!O1496^(1/6)/(SQRT((2*Refererenssiarvoja!$B$15)/(Päälaskenta!$F$31*Päälaskenta!$G$31*Päälaskenta!$F$28))+SQRT(Refererenssiarvoja!$B$15)/Refererenssiarvoja!$B$17*LN(Kaksitasouoma_matriisi!L1496/Päälaskenta!$F$28))</f>
        <v>0.62128167417216296</v>
      </c>
      <c r="AR1496" s="8">
        <f>Refererenssiarvoja!$B$16*Kaksitasouoma_matriisi!O1496^(1/6)/(SQRT((2*Refererenssiarvoja!$B$15)/(Päälaskenta!$F$31*Päälaskenta!$G$31*L1496)))</f>
        <v>0.41616570411189702</v>
      </c>
    </row>
    <row r="1497" spans="1:44" x14ac:dyDescent="0.2">
      <c r="A1497" s="8">
        <v>1495</v>
      </c>
      <c r="B1497" s="8">
        <f>IF(Päälaskenta!C$7,Päälaskenta!E$7,Päälaskenta!G$5)</f>
        <v>2.5</v>
      </c>
      <c r="C1497" s="56">
        <v>0.505</v>
      </c>
      <c r="D1497" s="93">
        <f t="shared" si="369"/>
        <v>4.9504999999999999</v>
      </c>
      <c r="E1497" s="8">
        <f>IF(Päälaskenta!$C$26,Kaksitasouoma_matriisi!AP1497,Kaksitasouoma_matriisi!AC1497)</f>
        <v>0.10456470711832599</v>
      </c>
      <c r="F1497" s="56">
        <f>IF(D1497&lt;Päälaskenta!H$24,(SQRT(POWER(Päälaskenta!C$24/(2*Päälaskenta!E$24),2)+(D1497/Päälaskenta!E$24))-Päälaskenta!C$24/(2*Päälaskenta!E$24)),IF(D1497=Päälaskenta!H$24,Päälaskenta!D$24,Päälaskenta!D$24+(SQRT(POWER((Päälaskenta!C$20+Päälaskenta!G$24)/(2*Päälaskenta!E$20),2)+((D1497-Päälaskenta!H$24)/Päälaskenta!E$20))-(Päälaskenta!C$20+Päälaskenta!G$24)/(2*Päälaskenta!E$20))))</f>
        <v>1.1639999999999999</v>
      </c>
      <c r="G1497" s="57">
        <f>IF(F1497&gt;Päälaskenta!D$24,(2*SQRT((POWER(Päälaskenta!D$24,2))+POWER(Päälaskenta!E$24*Päälaskenta!D$24,2))+Päälaskenta!C$24)+(2*SQRT((POWER((F1497-Päälaskenta!D$24),2))+POWER(Päälaskenta!E$20*(F1497-Päälaskenta!D$24),2))+Päälaskenta!C$20),(2*SQRT((POWER(F1497,2))+POWER(Päälaskenta!E$24*F1497,2))+Päälaskenta!C$24))</f>
        <v>9.65</v>
      </c>
      <c r="H1497" s="57">
        <f t="shared" si="370"/>
        <v>0.51</v>
      </c>
      <c r="I1497" s="62">
        <f t="shared" si="371"/>
        <v>6.8430000000000001E-3</v>
      </c>
      <c r="J1497" s="8">
        <f>IF(F1497&lt;Päälaskenta!$D$24,0,Kaksitasouoma_matriisi!F1497-Päälaskenta!$D$24)</f>
        <v>0.46400000000000002</v>
      </c>
      <c r="L1497" s="8">
        <f>IF(F1497&gt;Päälaskenta!D$24,F1497-Päälaskenta!D$24,0)</f>
        <v>0.46400000000000002</v>
      </c>
      <c r="M1497" s="8">
        <f>IF(F1497&gt;Päälaskenta!D$24,(Päälaskenta!C$20+(Päälaskenta!E$20*(Kaksitasouoma_matriisi!F1497-Päälaskenta!D$24)))*(Kaksitasouoma_matriisi!F1497-Päälaskenta!D$24),0)</f>
        <v>2.642944</v>
      </c>
      <c r="N1497" s="8">
        <f>IF(F1497&gt;Päälaskenta!D$24,(2*SQRT((POWER((F1497-Päälaskenta!D$24),2))+POWER(Päälaskenta!E$20*(F1497-Päälaskenta!D$24),2))+Päälaskenta!C$20),0)</f>
        <v>6.6729757918152899</v>
      </c>
      <c r="O1497" s="8">
        <f t="shared" si="377"/>
        <v>0.39606677477261198</v>
      </c>
      <c r="P1497" s="8">
        <f>IF(Päälaskenta!$C$29,IF(L1497&gt;Päälaskenta!$F$28,Kaksitasouoma_matriisi!AQ1497,Kaksitasouoma_matriisi!AR1497),Päälaskenta!$F$20)</f>
        <v>0.12</v>
      </c>
      <c r="Q1497" s="8">
        <f t="shared" si="378"/>
        <v>11.878246211006999</v>
      </c>
      <c r="R1497" s="8">
        <f t="shared" si="372"/>
        <v>0.74993922851926498</v>
      </c>
      <c r="S1497" s="8">
        <f t="shared" si="379"/>
        <v>0.28375146371594101</v>
      </c>
      <c r="U1497" s="93">
        <f>IF(F1497&gt;Päälaskenta!D$24,Päälaskenta!H$24+L1497*Päälaskenta!G$24,F1497*Päälaskenta!C$24 + F1497*F1497*Päälaskenta!E$24)</f>
        <v>2.3035999999999999</v>
      </c>
      <c r="V1497" s="8">
        <f>IF(F1497&gt;Päälaskenta!D$24,2*SQRT(POWER(Päälaskenta!D$24,2)+POWER(Päälaskenta!E$24*Päälaskenta!D$24,2))+Päälaskenta!C$24,(2*SQRT((POWER(F1497,2))+POWER(Päälaskenta!E$24*F1497,2))+Päälaskenta!C$24))</f>
        <v>2.9798989873223301</v>
      </c>
      <c r="W1497" s="8">
        <f t="shared" si="380"/>
        <v>0.77304633808072898</v>
      </c>
      <c r="X1497" s="8">
        <f>Päälaskenta!F$24</f>
        <v>7.0000000000000007E-2</v>
      </c>
      <c r="Y1497" s="8">
        <f t="shared" si="381"/>
        <v>27.719116346157399</v>
      </c>
      <c r="Z1497" s="8">
        <f t="shared" si="373"/>
        <v>1.7500607714807299</v>
      </c>
      <c r="AA1497" s="8">
        <f t="shared" si="382"/>
        <v>0.75970688117760499</v>
      </c>
      <c r="AC1497" s="8">
        <f t="shared" si="374"/>
        <v>0.10456470711832599</v>
      </c>
      <c r="AE1497" s="8">
        <v>1495</v>
      </c>
      <c r="AF1497" s="8">
        <f t="shared" si="368"/>
        <v>39.597362557164402</v>
      </c>
      <c r="AG1497" s="8">
        <f t="shared" si="375"/>
        <v>3.9860936443519498E-3</v>
      </c>
      <c r="AJ1497" s="132">
        <f>IF(Päälaskenta!$F$28&lt;Kaksitasouoma_matriisi!L1497,Päälaskenta!$C$20*Päälaskenta!$F$28,Päälaskenta!$C$20*Kaksitasouoma_matriisi!L1497)</f>
        <v>2.3199999999999998</v>
      </c>
      <c r="AK1497" s="134">
        <f>SQRT(Päälaskenta!$D$20^2+(Päälaskenta!$D$20/(1/Päälaskenta!$E$20))^2)</f>
        <v>1.8029999999999999</v>
      </c>
      <c r="AL1497" s="134">
        <f>IF(Päälaskenta!$F$28&lt;Kaksitasouoma_matriisi!L1497,AK1497*Päälaskenta!$F$28*COS(ATAN(1/Päälaskenta!$E$20)),AK1497*Kaksitasouoma_matriisi!L1497*COS(ATAN(1/Päälaskenta!$E$20)))</f>
        <v>0.69599999999999995</v>
      </c>
      <c r="AM1497" s="134"/>
      <c r="AN1497" s="134">
        <f t="shared" si="383"/>
        <v>3.016</v>
      </c>
      <c r="AO1497" s="8">
        <f t="shared" si="376"/>
        <v>0.60923139076860899</v>
      </c>
      <c r="AP1497" s="134">
        <f>Refererenssiarvoja!$B$16*H1497^(1/6)/(Refererenssiarvoja!$B$15^0.5)*(Päälaskenta!$G$28/2)^0.5*(1-AO1497)^(-1.5)</f>
        <v>0.185</v>
      </c>
      <c r="AQ1497" s="8">
        <f>Refererenssiarvoja!$B$16*Kaksitasouoma_matriisi!O1497^(1/6)/(SQRT((2*Refererenssiarvoja!$B$15)/(Päälaskenta!$F$31*Päälaskenta!$G$31*Päälaskenta!$F$28))+SQRT(Refererenssiarvoja!$B$15)/Refererenssiarvoja!$B$17*LN(Kaksitasouoma_matriisi!L1497/Päälaskenta!$F$28))</f>
        <v>0.61395456936687798</v>
      </c>
      <c r="AR1497" s="8">
        <f>Refererenssiarvoja!$B$16*Kaksitasouoma_matriisi!O1497^(1/6)/(SQRT((2*Refererenssiarvoja!$B$15)/(Päälaskenta!$F$31*Päälaskenta!$G$31*L1497)))</f>
        <v>0.41674547284367203</v>
      </c>
    </row>
    <row r="1498" spans="1:44" x14ac:dyDescent="0.2">
      <c r="A1498" s="8">
        <v>1496</v>
      </c>
      <c r="B1498" s="8">
        <f>IF(Päälaskenta!C$7,Päälaskenta!E$7,Päälaskenta!G$5)</f>
        <v>2.5</v>
      </c>
      <c r="C1498" s="56">
        <v>0.504</v>
      </c>
      <c r="D1498" s="93">
        <f t="shared" si="369"/>
        <v>4.9603000000000002</v>
      </c>
      <c r="E1498" s="8">
        <f>IF(Päälaskenta!$C$26,Kaksitasouoma_matriisi!AP1498,Kaksitasouoma_matriisi!AC1498)</f>
        <v>0.104576229322293</v>
      </c>
      <c r="F1498" s="56">
        <f>IF(D1498&lt;Päälaskenta!H$24,(SQRT(POWER(Päälaskenta!C$24/(2*Päälaskenta!E$24),2)+(D1498/Päälaskenta!E$24))-Päälaskenta!C$24/(2*Päälaskenta!E$24)),IF(D1498=Päälaskenta!H$24,Päälaskenta!D$24,Päälaskenta!D$24+(SQRT(POWER((Päälaskenta!C$20+Päälaskenta!G$24)/(2*Päälaskenta!E$20),2)+((D1498-Päälaskenta!H$24)/Päälaskenta!E$20))-(Päälaskenta!C$20+Päälaskenta!G$24)/(2*Päälaskenta!E$20))))</f>
        <v>1.1659999999999999</v>
      </c>
      <c r="G1498" s="57">
        <f>IF(F1498&gt;Päälaskenta!D$24,(2*SQRT((POWER(Päälaskenta!D$24,2))+POWER(Päälaskenta!E$24*Päälaskenta!D$24,2))+Päälaskenta!C$24)+(2*SQRT((POWER((F1498-Päälaskenta!D$24),2))+POWER(Päälaskenta!E$20*(F1498-Päälaskenta!D$24),2))+Päälaskenta!C$20),(2*SQRT((POWER(F1498,2))+POWER(Päälaskenta!E$24*F1498,2))+Päälaskenta!C$24))</f>
        <v>9.66</v>
      </c>
      <c r="H1498" s="57">
        <f t="shared" si="370"/>
        <v>0.51</v>
      </c>
      <c r="I1498" s="62">
        <f t="shared" si="371"/>
        <v>6.8180000000000003E-3</v>
      </c>
      <c r="J1498" s="8">
        <f>IF(F1498&lt;Päälaskenta!$D$24,0,Kaksitasouoma_matriisi!F1498-Päälaskenta!$D$24)</f>
        <v>0.46600000000000003</v>
      </c>
      <c r="L1498" s="8">
        <f>IF(F1498&gt;Päälaskenta!D$24,F1498-Päälaskenta!D$24,0)</f>
        <v>0.46600000000000003</v>
      </c>
      <c r="M1498" s="8">
        <f>IF(F1498&gt;Päälaskenta!D$24,(Päälaskenta!C$20+(Päälaskenta!E$20*(Kaksitasouoma_matriisi!F1498-Päälaskenta!D$24)))*(Kaksitasouoma_matriisi!F1498-Päälaskenta!D$24),0)</f>
        <v>2.6557339999999998</v>
      </c>
      <c r="N1498" s="8">
        <f>IF(F1498&gt;Päälaskenta!D$24,(2*SQRT((POWER((F1498-Päälaskenta!D$24),2))+POWER(Päälaskenta!E$20*(F1498-Päälaskenta!D$24),2))+Päälaskenta!C$20),0)</f>
        <v>6.6801868943662202</v>
      </c>
      <c r="O1498" s="8">
        <f t="shared" si="377"/>
        <v>0.397553847219414</v>
      </c>
      <c r="P1498" s="8">
        <f>IF(Päälaskenta!$C$29,IF(L1498&gt;Päälaskenta!$F$28,Kaksitasouoma_matriisi!AQ1498,Kaksitasouoma_matriisi!AR1498),Päälaskenta!$F$20)</f>
        <v>0.12</v>
      </c>
      <c r="Q1498" s="8">
        <f t="shared" si="378"/>
        <v>11.9655858757414</v>
      </c>
      <c r="R1498" s="8">
        <f t="shared" si="372"/>
        <v>0.75196551346290896</v>
      </c>
      <c r="S1498" s="8">
        <f t="shared" si="379"/>
        <v>0.28314790316458999</v>
      </c>
      <c r="U1498" s="93">
        <f>IF(F1498&gt;Päälaskenta!D$24,Päälaskenta!H$24+L1498*Päälaskenta!G$24,F1498*Päälaskenta!C$24 + F1498*F1498*Päälaskenta!E$24)</f>
        <v>2.3083999999999998</v>
      </c>
      <c r="V1498" s="8">
        <f>IF(F1498&gt;Päälaskenta!D$24,2*SQRT(POWER(Päälaskenta!D$24,2)+POWER(Päälaskenta!E$24*Päälaskenta!D$24,2))+Päälaskenta!C$24,(2*SQRT((POWER(F1498,2))+POWER(Päälaskenta!E$24*F1498,2))+Päälaskenta!C$24))</f>
        <v>2.9798989873223301</v>
      </c>
      <c r="W1498" s="8">
        <f t="shared" si="380"/>
        <v>0.77465713093660105</v>
      </c>
      <c r="X1498" s="8">
        <f>Päälaskenta!F$24</f>
        <v>7.0000000000000007E-2</v>
      </c>
      <c r="Y1498" s="8">
        <f t="shared" si="381"/>
        <v>27.815446836244799</v>
      </c>
      <c r="Z1498" s="8">
        <f t="shared" si="373"/>
        <v>1.74803448653709</v>
      </c>
      <c r="AA1498" s="8">
        <f t="shared" si="382"/>
        <v>0.75724938768718197</v>
      </c>
      <c r="AC1498" s="8">
        <f t="shared" si="374"/>
        <v>0.104576229322293</v>
      </c>
      <c r="AE1498" s="8">
        <v>1496</v>
      </c>
      <c r="AF1498" s="8">
        <f t="shared" si="368"/>
        <v>39.7810327119862</v>
      </c>
      <c r="AG1498" s="8">
        <f t="shared" si="375"/>
        <v>3.9493708011903604E-3</v>
      </c>
      <c r="AJ1498" s="132">
        <f>IF(Päälaskenta!$F$28&lt;Kaksitasouoma_matriisi!L1498,Päälaskenta!$C$20*Päälaskenta!$F$28,Päälaskenta!$C$20*Kaksitasouoma_matriisi!L1498)</f>
        <v>2.33</v>
      </c>
      <c r="AK1498" s="134">
        <f>SQRT(Päälaskenta!$D$20^2+(Päälaskenta!$D$20/(1/Päälaskenta!$E$20))^2)</f>
        <v>1.8029999999999999</v>
      </c>
      <c r="AL1498" s="134">
        <f>IF(Päälaskenta!$F$28&lt;Kaksitasouoma_matriisi!L1498,AK1498*Päälaskenta!$F$28*COS(ATAN(1/Päälaskenta!$E$20)),AK1498*Kaksitasouoma_matriisi!L1498*COS(ATAN(1/Päälaskenta!$E$20)))</f>
        <v>0.69899999999999995</v>
      </c>
      <c r="AM1498" s="134"/>
      <c r="AN1498" s="134">
        <f t="shared" si="383"/>
        <v>3.0289999999999999</v>
      </c>
      <c r="AO1498" s="8">
        <f t="shared" si="376"/>
        <v>0.61064854948289404</v>
      </c>
      <c r="AP1498" s="134">
        <f>Refererenssiarvoja!$B$16*H1498^(1/6)/(Refererenssiarvoja!$B$15^0.5)*(Päälaskenta!$G$28/2)^0.5*(1-AO1498)^(-1.5)</f>
        <v>0.186</v>
      </c>
      <c r="AQ1498" s="8">
        <f>Refererenssiarvoja!$B$16*Kaksitasouoma_matriisi!O1498^(1/6)/(SQRT((2*Refererenssiarvoja!$B$15)/(Päälaskenta!$F$31*Päälaskenta!$G$31*Päälaskenta!$F$28))+SQRT(Refererenssiarvoja!$B$15)/Refererenssiarvoja!$B$17*LN(Kaksitasouoma_matriisi!L1498/Päälaskenta!$F$28))</f>
        <v>0.59986444168520503</v>
      </c>
      <c r="AR1498" s="8">
        <f>Refererenssiarvoja!$B$16*Kaksitasouoma_matriisi!O1498^(1/6)/(SQRT((2*Refererenssiarvoja!$B$15)/(Päälaskenta!$F$31*Päälaskenta!$G$31*L1498)))</f>
        <v>0.41790360438989899</v>
      </c>
    </row>
    <row r="1499" spans="1:44" x14ac:dyDescent="0.2">
      <c r="A1499" s="8">
        <v>1497</v>
      </c>
      <c r="B1499" s="8">
        <f>IF(Päälaskenta!C$7,Päälaskenta!E$7,Päälaskenta!G$5)</f>
        <v>2.5</v>
      </c>
      <c r="C1499" s="56">
        <v>0.503</v>
      </c>
      <c r="D1499" s="93">
        <f t="shared" si="369"/>
        <v>4.9702000000000002</v>
      </c>
      <c r="E1499" s="8">
        <f>IF(Päälaskenta!$C$26,Kaksitasouoma_matriisi!AP1499,Kaksitasouoma_matriisi!AC1499)</f>
        <v>0.10458198397582601</v>
      </c>
      <c r="F1499" s="56">
        <f>IF(D1499&lt;Päälaskenta!H$24,(SQRT(POWER(Päälaskenta!C$24/(2*Päälaskenta!E$24),2)+(D1499/Päälaskenta!E$24))-Päälaskenta!C$24/(2*Päälaskenta!E$24)),IF(D1499=Päälaskenta!H$24,Päälaskenta!D$24,Päälaskenta!D$24+(SQRT(POWER((Päälaskenta!C$20+Päälaskenta!G$24)/(2*Päälaskenta!E$20),2)+((D1499-Päälaskenta!H$24)/Päälaskenta!E$20))-(Päälaskenta!C$20+Päälaskenta!G$24)/(2*Päälaskenta!E$20))))</f>
        <v>1.167</v>
      </c>
      <c r="G1499" s="57">
        <f>IF(F1499&gt;Päälaskenta!D$24,(2*SQRT((POWER(Päälaskenta!D$24,2))+POWER(Päälaskenta!E$24*Päälaskenta!D$24,2))+Päälaskenta!C$24)+(2*SQRT((POWER((F1499-Päälaskenta!D$24),2))+POWER(Päälaskenta!E$20*(F1499-Päälaskenta!D$24),2))+Päälaskenta!C$20),(2*SQRT((POWER(F1499,2))+POWER(Päälaskenta!E$24*F1499,2))+Päälaskenta!C$24))</f>
        <v>9.66</v>
      </c>
      <c r="H1499" s="57">
        <f t="shared" si="370"/>
        <v>0.51</v>
      </c>
      <c r="I1499" s="62">
        <f t="shared" si="371"/>
        <v>6.7910000000000002E-3</v>
      </c>
      <c r="J1499" s="8">
        <f>IF(F1499&lt;Päälaskenta!$D$24,0,Kaksitasouoma_matriisi!F1499-Päälaskenta!$D$24)</f>
        <v>0.46700000000000003</v>
      </c>
      <c r="L1499" s="8">
        <f>IF(F1499&gt;Päälaskenta!D$24,F1499-Päälaskenta!D$24,0)</f>
        <v>0.46700000000000003</v>
      </c>
      <c r="M1499" s="8">
        <f>IF(F1499&gt;Päälaskenta!D$24,(Päälaskenta!C$20+(Päälaskenta!E$20*(Kaksitasouoma_matriisi!F1499-Päälaskenta!D$24)))*(Kaksitasouoma_matriisi!F1499-Päälaskenta!D$24),0)</f>
        <v>2.6621334999999999</v>
      </c>
      <c r="N1499" s="8">
        <f>IF(F1499&gt;Päälaskenta!D$24,(2*SQRT((POWER((F1499-Päälaskenta!D$24),2))+POWER(Päälaskenta!E$20*(F1499-Päälaskenta!D$24),2))+Päälaskenta!C$20),0)</f>
        <v>6.6837924456416804</v>
      </c>
      <c r="O1499" s="8">
        <f t="shared" si="377"/>
        <v>0.39829685341828702</v>
      </c>
      <c r="P1499" s="8">
        <f>IF(Päälaskenta!$C$29,IF(L1499&gt;Päälaskenta!$F$28,Kaksitasouoma_matriisi!AQ1499,Kaksitasouoma_matriisi!AR1499),Päälaskenta!$F$20)</f>
        <v>0.12</v>
      </c>
      <c r="Q1499" s="8">
        <f t="shared" si="378"/>
        <v>12.009359201725401</v>
      </c>
      <c r="R1499" s="8">
        <f t="shared" si="372"/>
        <v>0.75297524366381097</v>
      </c>
      <c r="S1499" s="8">
        <f t="shared" si="379"/>
        <v>0.282846537810298</v>
      </c>
      <c r="U1499" s="93">
        <f>IF(F1499&gt;Päälaskenta!D$24,Päälaskenta!H$24+L1499*Päälaskenta!G$24,F1499*Päälaskenta!C$24 + F1499*F1499*Päälaskenta!E$24)</f>
        <v>2.3108</v>
      </c>
      <c r="V1499" s="8">
        <f>IF(F1499&gt;Päälaskenta!D$24,2*SQRT(POWER(Päälaskenta!D$24,2)+POWER(Päälaskenta!E$24*Päälaskenta!D$24,2))+Päälaskenta!C$24,(2*SQRT((POWER(F1499,2))+POWER(Päälaskenta!E$24*F1499,2))+Päälaskenta!C$24))</f>
        <v>2.9798989873223301</v>
      </c>
      <c r="W1499" s="8">
        <f t="shared" si="380"/>
        <v>0.77546252736453702</v>
      </c>
      <c r="X1499" s="8">
        <f>Päälaskenta!F$24</f>
        <v>7.0000000000000007E-2</v>
      </c>
      <c r="Y1499" s="8">
        <f t="shared" si="381"/>
        <v>27.863662198322601</v>
      </c>
      <c r="Z1499" s="8">
        <f t="shared" si="373"/>
        <v>1.74702475633619</v>
      </c>
      <c r="AA1499" s="8">
        <f t="shared" si="382"/>
        <v>0.75602594613821605</v>
      </c>
      <c r="AC1499" s="8">
        <f t="shared" si="374"/>
        <v>0.10458198397582601</v>
      </c>
      <c r="AE1499" s="8">
        <v>1497</v>
      </c>
      <c r="AF1499" s="8">
        <f t="shared" si="368"/>
        <v>39.873021400048003</v>
      </c>
      <c r="AG1499" s="8">
        <f t="shared" si="375"/>
        <v>3.9311691021508199E-3</v>
      </c>
      <c r="AJ1499" s="132">
        <f>IF(Päälaskenta!$F$28&lt;Kaksitasouoma_matriisi!L1499,Päälaskenta!$C$20*Päälaskenta!$F$28,Päälaskenta!$C$20*Kaksitasouoma_matriisi!L1499)</f>
        <v>2.335</v>
      </c>
      <c r="AK1499" s="134">
        <f>SQRT(Päälaskenta!$D$20^2+(Päälaskenta!$D$20/(1/Päälaskenta!$E$20))^2)</f>
        <v>1.8029999999999999</v>
      </c>
      <c r="AL1499" s="134">
        <f>IF(Päälaskenta!$F$28&lt;Kaksitasouoma_matriisi!L1499,AK1499*Päälaskenta!$F$28*COS(ATAN(1/Päälaskenta!$E$20)),AK1499*Kaksitasouoma_matriisi!L1499*COS(ATAN(1/Päälaskenta!$E$20)))</f>
        <v>0.70099999999999996</v>
      </c>
      <c r="AM1499" s="134"/>
      <c r="AN1499" s="134">
        <f t="shared" si="383"/>
        <v>3.036</v>
      </c>
      <c r="AO1499" s="8">
        <f t="shared" si="376"/>
        <v>0.61084061003581303</v>
      </c>
      <c r="AP1499" s="134">
        <f>Refererenssiarvoja!$B$16*H1499^(1/6)/(Refererenssiarvoja!$B$15^0.5)*(Päälaskenta!$G$28/2)^0.5*(1-AO1499)^(-1.5)</f>
        <v>0.186</v>
      </c>
      <c r="AQ1499" s="8">
        <f>Refererenssiarvoja!$B$16*Kaksitasouoma_matriisi!O1499^(1/6)/(SQRT((2*Refererenssiarvoja!$B$15)/(Päälaskenta!$F$31*Päälaskenta!$G$31*Päälaskenta!$F$28))+SQRT(Refererenssiarvoja!$B$15)/Refererenssiarvoja!$B$17*LN(Kaksitasouoma_matriisi!L1499/Päälaskenta!$F$28))</f>
        <v>0.59308709724049402</v>
      </c>
      <c r="AR1499" s="8">
        <f>Refererenssiarvoja!$B$16*Kaksitasouoma_matriisi!O1499^(1/6)/(SQRT((2*Refererenssiarvoja!$B$15)/(Päälaskenta!$F$31*Päälaskenta!$G$31*L1499)))</f>
        <v>0.41848196988026998</v>
      </c>
    </row>
    <row r="1500" spans="1:44" x14ac:dyDescent="0.2">
      <c r="A1500" s="8">
        <v>1498</v>
      </c>
      <c r="B1500" s="8">
        <f>IF(Päälaskenta!C$7,Päälaskenta!E$7,Päälaskenta!G$5)</f>
        <v>2.5</v>
      </c>
      <c r="C1500" s="56">
        <v>0.502</v>
      </c>
      <c r="D1500" s="93">
        <f t="shared" si="369"/>
        <v>4.9801000000000002</v>
      </c>
      <c r="E1500" s="8">
        <f>IF(Päälaskenta!$C$26,Kaksitasouoma_matriisi!AP1500,Kaksitasouoma_matriisi!AC1500)</f>
        <v>0.104587734336804</v>
      </c>
      <c r="F1500" s="56">
        <f>IF(D1500&lt;Päälaskenta!H$24,(SQRT(POWER(Päälaskenta!C$24/(2*Päälaskenta!E$24),2)+(D1500/Päälaskenta!E$24))-Päälaskenta!C$24/(2*Päälaskenta!E$24)),IF(D1500=Päälaskenta!H$24,Päälaskenta!D$24,Päälaskenta!D$24+(SQRT(POWER((Päälaskenta!C$20+Päälaskenta!G$24)/(2*Päälaskenta!E$20),2)+((D1500-Päälaskenta!H$24)/Päälaskenta!E$20))-(Päälaskenta!C$20+Päälaskenta!G$24)/(2*Päälaskenta!E$20))))</f>
        <v>1.1679999999999999</v>
      </c>
      <c r="G1500" s="57">
        <f>IF(F1500&gt;Päälaskenta!D$24,(2*SQRT((POWER(Päälaskenta!D$24,2))+POWER(Päälaskenta!E$24*Päälaskenta!D$24,2))+Päälaskenta!C$24)+(2*SQRT((POWER((F1500-Päälaskenta!D$24),2))+POWER(Päälaskenta!E$20*(F1500-Päälaskenta!D$24),2))+Päälaskenta!C$20),(2*SQRT((POWER(F1500,2))+POWER(Päälaskenta!E$24*F1500,2))+Päälaskenta!C$24))</f>
        <v>9.67</v>
      </c>
      <c r="H1500" s="57">
        <f t="shared" si="370"/>
        <v>0.52</v>
      </c>
      <c r="I1500" s="62">
        <f t="shared" si="371"/>
        <v>6.5919999999999998E-3</v>
      </c>
      <c r="J1500" s="8">
        <f>IF(F1500&lt;Päälaskenta!$D$24,0,Kaksitasouoma_matriisi!F1500-Päälaskenta!$D$24)</f>
        <v>0.46800000000000003</v>
      </c>
      <c r="L1500" s="8">
        <f>IF(F1500&gt;Päälaskenta!D$24,F1500-Päälaskenta!D$24,0)</f>
        <v>0.46800000000000003</v>
      </c>
      <c r="M1500" s="8">
        <f>IF(F1500&gt;Päälaskenta!D$24,(Päälaskenta!C$20+(Päälaskenta!E$20*(Kaksitasouoma_matriisi!F1500-Päälaskenta!D$24)))*(Kaksitasouoma_matriisi!F1500-Päälaskenta!D$24),0)</f>
        <v>2.668536</v>
      </c>
      <c r="N1500" s="8">
        <f>IF(F1500&gt;Päälaskenta!D$24,(2*SQRT((POWER((F1500-Päälaskenta!D$24),2))+POWER(Päälaskenta!E$20*(F1500-Päälaskenta!D$24),2))+Päälaskenta!C$20),0)</f>
        <v>6.6873979969171504</v>
      </c>
      <c r="O1500" s="8">
        <f t="shared" si="377"/>
        <v>0.39903950702951702</v>
      </c>
      <c r="P1500" s="8">
        <f>IF(Päälaskenta!$C$29,IF(L1500&gt;Päälaskenta!$F$28,Kaksitasouoma_matriisi!AQ1500,Kaksitasouoma_matriisi!AR1500),Päälaskenta!$F$20)</f>
        <v>0.12</v>
      </c>
      <c r="Q1500" s="8">
        <f t="shared" si="378"/>
        <v>12.053201496887599</v>
      </c>
      <c r="R1500" s="8">
        <f t="shared" si="372"/>
        <v>0.75398270873117101</v>
      </c>
      <c r="S1500" s="8">
        <f t="shared" si="379"/>
        <v>0.282545451412749</v>
      </c>
      <c r="U1500" s="93">
        <f>IF(F1500&gt;Päälaskenta!D$24,Päälaskenta!H$24+L1500*Päälaskenta!G$24,F1500*Päälaskenta!C$24 + F1500*F1500*Päälaskenta!E$24)</f>
        <v>2.3132000000000001</v>
      </c>
      <c r="V1500" s="8">
        <f>IF(F1500&gt;Päälaskenta!D$24,2*SQRT(POWER(Päälaskenta!D$24,2)+POWER(Päälaskenta!E$24*Päälaskenta!D$24,2))+Päälaskenta!C$24,(2*SQRT((POWER(F1500,2))+POWER(Päälaskenta!E$24*F1500,2))+Päälaskenta!C$24))</f>
        <v>2.9798989873223301</v>
      </c>
      <c r="W1500" s="8">
        <f t="shared" si="380"/>
        <v>0.776267923792474</v>
      </c>
      <c r="X1500" s="8">
        <f>Päälaskenta!F$24</f>
        <v>7.0000000000000007E-2</v>
      </c>
      <c r="Y1500" s="8">
        <f t="shared" si="381"/>
        <v>27.911910956324899</v>
      </c>
      <c r="Z1500" s="8">
        <f t="shared" si="373"/>
        <v>1.7460172912688301</v>
      </c>
      <c r="AA1500" s="8">
        <f t="shared" si="382"/>
        <v>0.75480602250943696</v>
      </c>
      <c r="AC1500" s="8">
        <f t="shared" si="374"/>
        <v>0.104587734336804</v>
      </c>
      <c r="AE1500" s="8">
        <v>1498</v>
      </c>
      <c r="AF1500" s="8">
        <f t="shared" si="368"/>
        <v>39.965112453212498</v>
      </c>
      <c r="AG1500" s="8">
        <f t="shared" si="375"/>
        <v>3.9130728989665601E-3</v>
      </c>
      <c r="AJ1500" s="132">
        <f>IF(Päälaskenta!$F$28&lt;Kaksitasouoma_matriisi!L1500,Päälaskenta!$C$20*Päälaskenta!$F$28,Päälaskenta!$C$20*Kaksitasouoma_matriisi!L1500)</f>
        <v>2.34</v>
      </c>
      <c r="AK1500" s="134">
        <f>SQRT(Päälaskenta!$D$20^2+(Päälaskenta!$D$20/(1/Päälaskenta!$E$20))^2)</f>
        <v>1.8029999999999999</v>
      </c>
      <c r="AL1500" s="134">
        <f>IF(Päälaskenta!$F$28&lt;Kaksitasouoma_matriisi!L1500,AK1500*Päälaskenta!$F$28*COS(ATAN(1/Päälaskenta!$E$20)),AK1500*Kaksitasouoma_matriisi!L1500*COS(ATAN(1/Päälaskenta!$E$20)))</f>
        <v>0.70199999999999996</v>
      </c>
      <c r="AM1500" s="134"/>
      <c r="AN1500" s="134">
        <f t="shared" si="383"/>
        <v>3.0419999999999998</v>
      </c>
      <c r="AO1500" s="8">
        <f t="shared" si="376"/>
        <v>0.61083110780908001</v>
      </c>
      <c r="AP1500" s="134">
        <f>Refererenssiarvoja!$B$16*H1500^(1/6)/(Refererenssiarvoja!$B$15^0.5)*(Päälaskenta!$G$28/2)^0.5*(1-AO1500)^(-1.5)</f>
        <v>0.186</v>
      </c>
      <c r="AQ1500" s="8">
        <f>Refererenssiarvoja!$B$16*Kaksitasouoma_matriisi!O1500^(1/6)/(SQRT((2*Refererenssiarvoja!$B$15)/(Päälaskenta!$F$31*Päälaskenta!$G$31*Päälaskenta!$F$28))+SQRT(Refererenssiarvoja!$B$15)/Refererenssiarvoja!$B$17*LN(Kaksitasouoma_matriisi!L1500/Päälaskenta!$F$28))</f>
        <v>0.58647928320345699</v>
      </c>
      <c r="AR1500" s="8">
        <f>Refererenssiarvoja!$B$16*Kaksitasouoma_matriisi!O1500^(1/6)/(SQRT((2*Refererenssiarvoja!$B$15)/(Päälaskenta!$F$31*Päälaskenta!$G$31*L1500)))</f>
        <v>0.41905987028849601</v>
      </c>
    </row>
    <row r="1501" spans="1:44" x14ac:dyDescent="0.2">
      <c r="A1501" s="8">
        <v>1499</v>
      </c>
      <c r="B1501" s="8">
        <f>IF(Päälaskenta!C$7,Päälaskenta!E$7,Päälaskenta!G$5)</f>
        <v>2.5</v>
      </c>
      <c r="C1501" s="56">
        <v>0.501</v>
      </c>
      <c r="D1501" s="93">
        <f t="shared" si="369"/>
        <v>4.99</v>
      </c>
      <c r="E1501" s="8">
        <f>IF(Päälaskenta!$C$26,Kaksitasouoma_matriisi!AP1501,Kaksitasouoma_matriisi!AC1501)</f>
        <v>0.104593480410028</v>
      </c>
      <c r="F1501" s="56">
        <f>IF(D1501&lt;Päälaskenta!H$24,(SQRT(POWER(Päälaskenta!C$24/(2*Päälaskenta!E$24),2)+(D1501/Päälaskenta!E$24))-Päälaskenta!C$24/(2*Päälaskenta!E$24)),IF(D1501=Päälaskenta!H$24,Päälaskenta!D$24,Päälaskenta!D$24+(SQRT(POWER((Päälaskenta!C$20+Päälaskenta!G$24)/(2*Päälaskenta!E$20),2)+((D1501-Päälaskenta!H$24)/Päälaskenta!E$20))-(Päälaskenta!C$20+Päälaskenta!G$24)/(2*Päälaskenta!E$20))))</f>
        <v>1.169</v>
      </c>
      <c r="G1501" s="57">
        <f>IF(F1501&gt;Päälaskenta!D$24,(2*SQRT((POWER(Päälaskenta!D$24,2))+POWER(Päälaskenta!E$24*Päälaskenta!D$24,2))+Päälaskenta!C$24)+(2*SQRT((POWER((F1501-Päälaskenta!D$24),2))+POWER(Päälaskenta!E$20*(F1501-Päälaskenta!D$24),2))+Päälaskenta!C$20),(2*SQRT((POWER(F1501,2))+POWER(Päälaskenta!E$24*F1501,2))+Päälaskenta!C$24))</f>
        <v>9.67</v>
      </c>
      <c r="H1501" s="57">
        <f t="shared" si="370"/>
        <v>0.52</v>
      </c>
      <c r="I1501" s="62">
        <f t="shared" si="371"/>
        <v>6.5669999999999999E-3</v>
      </c>
      <c r="J1501" s="8">
        <f>IF(F1501&lt;Päälaskenta!$D$24,0,Kaksitasouoma_matriisi!F1501-Päälaskenta!$D$24)</f>
        <v>0.46899999999999997</v>
      </c>
      <c r="L1501" s="8">
        <f>IF(F1501&gt;Päälaskenta!D$24,F1501-Päälaskenta!D$24,0)</f>
        <v>0.46899999999999997</v>
      </c>
      <c r="M1501" s="8">
        <f>IF(F1501&gt;Päälaskenta!D$24,(Päälaskenta!C$20+(Päälaskenta!E$20*(Kaksitasouoma_matriisi!F1501-Päälaskenta!D$24)))*(Kaksitasouoma_matriisi!F1501-Päälaskenta!D$24),0)</f>
        <v>2.6749415000000001</v>
      </c>
      <c r="N1501" s="8">
        <f>IF(F1501&gt;Päälaskenta!D$24,(2*SQRT((POWER((F1501-Päälaskenta!D$24),2))+POWER(Päälaskenta!E$20*(F1501-Päälaskenta!D$24),2))+Päälaskenta!C$20),0)</f>
        <v>6.6910035481926098</v>
      </c>
      <c r="O1501" s="8">
        <f t="shared" si="377"/>
        <v>0.39978180862309698</v>
      </c>
      <c r="P1501" s="8">
        <f>IF(Päälaskenta!$C$29,IF(L1501&gt;Päälaskenta!$F$28,Kaksitasouoma_matriisi!AQ1501,Kaksitasouoma_matriisi!AR1501),Päälaskenta!$F$20)</f>
        <v>0.12</v>
      </c>
      <c r="Q1501" s="8">
        <f t="shared" si="378"/>
        <v>12.0971127414573</v>
      </c>
      <c r="R1501" s="8">
        <f t="shared" si="372"/>
        <v>0.75498791592035996</v>
      </c>
      <c r="S1501" s="8">
        <f t="shared" si="379"/>
        <v>0.282244645694255</v>
      </c>
      <c r="U1501" s="93">
        <f>IF(F1501&gt;Päälaskenta!D$24,Päälaskenta!H$24+L1501*Päälaskenta!G$24,F1501*Päälaskenta!C$24 + F1501*F1501*Päälaskenta!E$24)</f>
        <v>2.3155999999999999</v>
      </c>
      <c r="V1501" s="8">
        <f>IF(F1501&gt;Päälaskenta!D$24,2*SQRT(POWER(Päälaskenta!D$24,2)+POWER(Päälaskenta!E$24*Päälaskenta!D$24,2))+Päälaskenta!C$24,(2*SQRT((POWER(F1501,2))+POWER(Päälaskenta!E$24*F1501,2))+Päälaskenta!C$24))</f>
        <v>2.9798989873223301</v>
      </c>
      <c r="W1501" s="8">
        <f t="shared" si="380"/>
        <v>0.77707332022040998</v>
      </c>
      <c r="X1501" s="8">
        <f>Päälaskenta!F$24</f>
        <v>7.0000000000000007E-2</v>
      </c>
      <c r="Y1501" s="8">
        <f t="shared" si="381"/>
        <v>27.9601930986979</v>
      </c>
      <c r="Z1501" s="8">
        <f t="shared" si="373"/>
        <v>1.7450120840796399</v>
      </c>
      <c r="AA1501" s="8">
        <f t="shared" si="382"/>
        <v>0.75358960272915898</v>
      </c>
      <c r="AC1501" s="8">
        <f t="shared" si="374"/>
        <v>0.104593480410028</v>
      </c>
      <c r="AE1501" s="8">
        <v>1499</v>
      </c>
      <c r="AF1501" s="8">
        <f t="shared" si="368"/>
        <v>40.057305840155202</v>
      </c>
      <c r="AG1501" s="8">
        <f t="shared" si="375"/>
        <v>3.8950814596683801E-3</v>
      </c>
      <c r="AJ1501" s="132">
        <f>IF(Päälaskenta!$F$28&lt;Kaksitasouoma_matriisi!L1501,Päälaskenta!$C$20*Päälaskenta!$F$28,Päälaskenta!$C$20*Kaksitasouoma_matriisi!L1501)</f>
        <v>2.3450000000000002</v>
      </c>
      <c r="AK1501" s="134">
        <f>SQRT(Päälaskenta!$D$20^2+(Päälaskenta!$D$20/(1/Päälaskenta!$E$20))^2)</f>
        <v>1.8029999999999999</v>
      </c>
      <c r="AL1501" s="134">
        <f>IF(Päälaskenta!$F$28&lt;Kaksitasouoma_matriisi!L1501,AK1501*Päälaskenta!$F$28*COS(ATAN(1/Päälaskenta!$E$20)),AK1501*Kaksitasouoma_matriisi!L1501*COS(ATAN(1/Päälaskenta!$E$20)))</f>
        <v>0.70399999999999996</v>
      </c>
      <c r="AM1501" s="134"/>
      <c r="AN1501" s="134">
        <f t="shared" si="383"/>
        <v>3.0489999999999999</v>
      </c>
      <c r="AO1501" s="8">
        <f t="shared" si="376"/>
        <v>0.61102204408817595</v>
      </c>
      <c r="AP1501" s="134">
        <f>Refererenssiarvoja!$B$16*H1501^(1/6)/(Refererenssiarvoja!$B$15^0.5)*(Päälaskenta!$G$28/2)^0.5*(1-AO1501)^(-1.5)</f>
        <v>0.187</v>
      </c>
      <c r="AQ1501" s="8">
        <f>Refererenssiarvoja!$B$16*Kaksitasouoma_matriisi!O1501^(1/6)/(SQRT((2*Refererenssiarvoja!$B$15)/(Päälaskenta!$F$31*Päälaskenta!$G$31*Päälaskenta!$F$28))+SQRT(Refererenssiarvoja!$B$15)/Refererenssiarvoja!$B$17*LN(Kaksitasouoma_matriisi!L1501/Päälaskenta!$F$28))</f>
        <v>0.58003470322330697</v>
      </c>
      <c r="AR1501" s="8">
        <f>Refererenssiarvoja!$B$16*Kaksitasouoma_matriisi!O1501^(1/6)/(SQRT((2*Refererenssiarvoja!$B$15)/(Päälaskenta!$F$31*Päälaskenta!$G$31*L1501)))</f>
        <v>0.41963730693621798</v>
      </c>
    </row>
    <row r="1502" spans="1:44" x14ac:dyDescent="0.2">
      <c r="A1502" s="8">
        <v>1500</v>
      </c>
      <c r="B1502" s="8">
        <f>IF(Päälaskenta!C$7,Päälaskenta!E$7,Päälaskenta!G$5)</f>
        <v>2.5</v>
      </c>
      <c r="C1502" s="56">
        <v>0.5</v>
      </c>
      <c r="D1502" s="93">
        <f t="shared" si="369"/>
        <v>5</v>
      </c>
      <c r="E1502" s="8">
        <f>IF(Päälaskenta!$C$26,Kaksitasouoma_matriisi!AP1502,Kaksitasouoma_matriisi!AC1502)</f>
        <v>0.104599222200294</v>
      </c>
      <c r="F1502" s="56">
        <f>IF(D1502&lt;Päälaskenta!H$24,(SQRT(POWER(Päälaskenta!C$24/(2*Päälaskenta!E$24),2)+(D1502/Päälaskenta!E$24))-Päälaskenta!C$24/(2*Päälaskenta!E$24)),IF(D1502=Päälaskenta!H$24,Päälaskenta!D$24,Päälaskenta!D$24+(SQRT(POWER((Päälaskenta!C$20+Päälaskenta!G$24)/(2*Päälaskenta!E$20),2)+((D1502-Päälaskenta!H$24)/Päälaskenta!E$20))-(Päälaskenta!C$20+Päälaskenta!G$24)/(2*Päälaskenta!E$20))))</f>
        <v>1.17</v>
      </c>
      <c r="G1502" s="57">
        <f>IF(F1502&gt;Päälaskenta!D$24,(2*SQRT((POWER(Päälaskenta!D$24,2))+POWER(Päälaskenta!E$24*Päälaskenta!D$24,2))+Päälaskenta!C$24)+(2*SQRT((POWER((F1502-Päälaskenta!D$24),2))+POWER(Päälaskenta!E$20*(F1502-Päälaskenta!D$24),2))+Päälaskenta!C$20),(2*SQRT((POWER(F1502,2))+POWER(Päälaskenta!E$24*F1502,2))+Päälaskenta!C$24))</f>
        <v>9.67</v>
      </c>
      <c r="H1502" s="57">
        <f t="shared" si="370"/>
        <v>0.52</v>
      </c>
      <c r="I1502" s="62">
        <f t="shared" si="371"/>
        <v>6.5409999999999999E-3</v>
      </c>
      <c r="J1502" s="8">
        <f>IF(F1502&lt;Päälaskenta!$D$24,0,Kaksitasouoma_matriisi!F1502-Päälaskenta!$D$24)</f>
        <v>0.47</v>
      </c>
      <c r="L1502" s="8">
        <f>IF(F1502&gt;Päälaskenta!D$24,F1502-Päälaskenta!D$24,0)</f>
        <v>0.47</v>
      </c>
      <c r="M1502" s="8">
        <f>IF(F1502&gt;Päälaskenta!D$24,(Päälaskenta!C$20+(Päälaskenta!E$20*(Kaksitasouoma_matriisi!F1502-Päälaskenta!D$24)))*(Kaksitasouoma_matriisi!F1502-Päälaskenta!D$24),0)</f>
        <v>2.6813500000000001</v>
      </c>
      <c r="N1502" s="8">
        <f>IF(F1502&gt;Päälaskenta!D$24,(2*SQRT((POWER((F1502-Päälaskenta!D$24),2))+POWER(Päälaskenta!E$20*(F1502-Päälaskenta!D$24),2))+Päälaskenta!C$20),0)</f>
        <v>6.69460909946807</v>
      </c>
      <c r="O1502" s="8">
        <f t="shared" si="377"/>
        <v>0.40052375876779001</v>
      </c>
      <c r="P1502" s="8">
        <f>IF(Päälaskenta!$C$29,IF(L1502&gt;Päälaskenta!$F$28,Kaksitasouoma_matriisi!AQ1502,Kaksitasouoma_matriisi!AR1502),Päälaskenta!$F$20)</f>
        <v>0.12</v>
      </c>
      <c r="Q1502" s="8">
        <f t="shared" si="378"/>
        <v>12.141092915786</v>
      </c>
      <c r="R1502" s="8">
        <f t="shared" si="372"/>
        <v>0.75599087246282204</v>
      </c>
      <c r="S1502" s="8">
        <f t="shared" si="379"/>
        <v>0.28194412234986899</v>
      </c>
      <c r="U1502" s="93">
        <f>IF(F1502&gt;Päälaskenta!D$24,Päälaskenta!H$24+L1502*Päälaskenta!G$24,F1502*Päälaskenta!C$24 + F1502*F1502*Päälaskenta!E$24)</f>
        <v>2.3180000000000001</v>
      </c>
      <c r="V1502" s="8">
        <f>IF(F1502&gt;Päälaskenta!D$24,2*SQRT(POWER(Päälaskenta!D$24,2)+POWER(Päälaskenta!E$24*Päälaskenta!D$24,2))+Päälaskenta!C$24,(2*SQRT((POWER(F1502,2))+POWER(Päälaskenta!E$24*F1502,2))+Päälaskenta!C$24))</f>
        <v>2.9798989873223301</v>
      </c>
      <c r="W1502" s="8">
        <f t="shared" si="380"/>
        <v>0.77787871664834596</v>
      </c>
      <c r="X1502" s="8">
        <f>Päälaskenta!F$24</f>
        <v>7.0000000000000007E-2</v>
      </c>
      <c r="Y1502" s="8">
        <f t="shared" si="381"/>
        <v>28.008508613903999</v>
      </c>
      <c r="Z1502" s="8">
        <f t="shared" si="373"/>
        <v>1.7440091275371801</v>
      </c>
      <c r="AA1502" s="8">
        <f t="shared" si="382"/>
        <v>0.75237667279429699</v>
      </c>
      <c r="AC1502" s="8">
        <f t="shared" si="374"/>
        <v>0.104599222200294</v>
      </c>
      <c r="AE1502" s="8">
        <v>1500</v>
      </c>
      <c r="AF1502" s="8">
        <f t="shared" si="368"/>
        <v>40.149601529690003</v>
      </c>
      <c r="AG1502" s="8">
        <f t="shared" si="375"/>
        <v>3.8771940581510899E-3</v>
      </c>
      <c r="AJ1502" s="132">
        <f>IF(Päälaskenta!$F$28&lt;Kaksitasouoma_matriisi!L1502,Päälaskenta!$C$20*Päälaskenta!$F$28,Päälaskenta!$C$20*Kaksitasouoma_matriisi!L1502)</f>
        <v>2.35</v>
      </c>
      <c r="AK1502" s="134">
        <f>SQRT(Päälaskenta!$D$20^2+(Päälaskenta!$D$20/(1/Päälaskenta!$E$20))^2)</f>
        <v>1.8029999999999999</v>
      </c>
      <c r="AL1502" s="134">
        <f>IF(Päälaskenta!$F$28&lt;Kaksitasouoma_matriisi!L1502,AK1502*Päälaskenta!$F$28*COS(ATAN(1/Päälaskenta!$E$20)),AK1502*Kaksitasouoma_matriisi!L1502*COS(ATAN(1/Päälaskenta!$E$20)))</f>
        <v>0.70499999999999996</v>
      </c>
      <c r="AM1502" s="134"/>
      <c r="AN1502" s="134">
        <f t="shared" si="383"/>
        <v>3.0550000000000002</v>
      </c>
      <c r="AO1502" s="8">
        <f t="shared" si="376"/>
        <v>0.61099999999999999</v>
      </c>
      <c r="AP1502" s="134">
        <f>Refererenssiarvoja!$B$16*H1502^(1/6)/(Refererenssiarvoja!$B$15^0.5)*(Päälaskenta!$G$28/2)^0.5*(1-AO1502)^(-1.5)</f>
        <v>0.187</v>
      </c>
      <c r="AQ1502" s="8">
        <f>Refererenssiarvoja!$B$16*Kaksitasouoma_matriisi!O1502^(1/6)/(SQRT((2*Refererenssiarvoja!$B$15)/(Päälaskenta!$F$31*Päälaskenta!$G$31*Päälaskenta!$F$28))+SQRT(Refererenssiarvoja!$B$15)/Refererenssiarvoja!$B$17*LN(Kaksitasouoma_matriisi!L1502/Päälaskenta!$F$28))</f>
        <v>0.57374736898649104</v>
      </c>
      <c r="AR1502" s="8">
        <f>Refererenssiarvoja!$B$16*Kaksitasouoma_matriisi!O1502^(1/6)/(SQRT((2*Refererenssiarvoja!$B$15)/(Päälaskenta!$F$31*Päälaskenta!$G$31*L1502)))</f>
        <v>0.42021428113862802</v>
      </c>
    </row>
    <row r="1503" spans="1:44" x14ac:dyDescent="0.2">
      <c r="A1503" s="8">
        <v>1501</v>
      </c>
      <c r="B1503" s="8">
        <f>IF(Päälaskenta!C$7,Päälaskenta!E$7,Päälaskenta!G$5)</f>
        <v>2.5</v>
      </c>
      <c r="C1503" s="56">
        <v>0.499</v>
      </c>
      <c r="D1503" s="93">
        <f t="shared" si="369"/>
        <v>5.01</v>
      </c>
      <c r="E1503" s="8">
        <f>IF(Päälaskenta!$C$26,Kaksitasouoma_matriisi!AP1503,Kaksitasouoma_matriisi!AC1503)</f>
        <v>0.10460495971238699</v>
      </c>
      <c r="F1503" s="56">
        <f>IF(D1503&lt;Päälaskenta!H$24,(SQRT(POWER(Päälaskenta!C$24/(2*Päälaskenta!E$24),2)+(D1503/Päälaskenta!E$24))-Päälaskenta!C$24/(2*Päälaskenta!E$24)),IF(D1503=Päälaskenta!H$24,Päälaskenta!D$24,Päälaskenta!D$24+(SQRT(POWER((Päälaskenta!C$20+Päälaskenta!G$24)/(2*Päälaskenta!E$20),2)+((D1503-Päälaskenta!H$24)/Päälaskenta!E$20))-(Päälaskenta!C$20+Päälaskenta!G$24)/(2*Päälaskenta!E$20))))</f>
        <v>1.171</v>
      </c>
      <c r="G1503" s="57">
        <f>IF(F1503&gt;Päälaskenta!D$24,(2*SQRT((POWER(Päälaskenta!D$24,2))+POWER(Päälaskenta!E$24*Päälaskenta!D$24,2))+Päälaskenta!C$24)+(2*SQRT((POWER((F1503-Päälaskenta!D$24),2))+POWER(Päälaskenta!E$20*(F1503-Päälaskenta!D$24),2))+Päälaskenta!C$20),(2*SQRT((POWER(F1503,2))+POWER(Päälaskenta!E$24*F1503,2))+Päälaskenta!C$24))</f>
        <v>9.68</v>
      </c>
      <c r="H1503" s="57">
        <f t="shared" si="370"/>
        <v>0.52</v>
      </c>
      <c r="I1503" s="62">
        <f t="shared" si="371"/>
        <v>6.5160000000000001E-3</v>
      </c>
      <c r="J1503" s="8">
        <f>IF(F1503&lt;Päälaskenta!$D$24,0,Kaksitasouoma_matriisi!F1503-Päälaskenta!$D$24)</f>
        <v>0.47099999999999997</v>
      </c>
      <c r="L1503" s="8">
        <f>IF(F1503&gt;Päälaskenta!D$24,F1503-Päälaskenta!D$24,0)</f>
        <v>0.47099999999999997</v>
      </c>
      <c r="M1503" s="8">
        <f>IF(F1503&gt;Päälaskenta!D$24,(Päälaskenta!C$20+(Päälaskenta!E$20*(Kaksitasouoma_matriisi!F1503-Päälaskenta!D$24)))*(Kaksitasouoma_matriisi!F1503-Päälaskenta!D$24),0)</f>
        <v>2.6877615000000001</v>
      </c>
      <c r="N1503" s="8">
        <f>IF(F1503&gt;Päälaskenta!D$24,(2*SQRT((POWER((F1503-Päälaskenta!D$24),2))+POWER(Päälaskenta!E$20*(F1503-Päälaskenta!D$24),2))+Päälaskenta!C$20),0)</f>
        <v>6.6982146507435401</v>
      </c>
      <c r="O1503" s="8">
        <f t="shared" si="377"/>
        <v>0.401265358031135</v>
      </c>
      <c r="P1503" s="8">
        <f>IF(Päälaskenta!$C$29,IF(L1503&gt;Päälaskenta!$F$28,Kaksitasouoma_matriisi!AQ1503,Kaksitasouoma_matriisi!AR1503),Päälaskenta!$F$20)</f>
        <v>0.12</v>
      </c>
      <c r="Q1503" s="8">
        <f t="shared" si="378"/>
        <v>12.185142000347</v>
      </c>
      <c r="R1503" s="8">
        <f t="shared" si="372"/>
        <v>0.75699158556611501</v>
      </c>
      <c r="S1503" s="8">
        <f t="shared" si="379"/>
        <v>0.28164388304770199</v>
      </c>
      <c r="U1503" s="93">
        <f>IF(F1503&gt;Päälaskenta!D$24,Päälaskenta!H$24+L1503*Päälaskenta!G$24,F1503*Päälaskenta!C$24 + F1503*F1503*Päälaskenta!E$24)</f>
        <v>2.3203999999999998</v>
      </c>
      <c r="V1503" s="8">
        <f>IF(F1503&gt;Päälaskenta!D$24,2*SQRT(POWER(Päälaskenta!D$24,2)+POWER(Päälaskenta!E$24*Päälaskenta!D$24,2))+Päälaskenta!C$24,(2*SQRT((POWER(F1503,2))+POWER(Päälaskenta!E$24*F1503,2))+Päälaskenta!C$24))</f>
        <v>2.9798989873223301</v>
      </c>
      <c r="W1503" s="8">
        <f t="shared" si="380"/>
        <v>0.77868411307628205</v>
      </c>
      <c r="X1503" s="8">
        <f>Päälaskenta!F$24</f>
        <v>7.0000000000000007E-2</v>
      </c>
      <c r="Y1503" s="8">
        <f t="shared" si="381"/>
        <v>28.056857490421301</v>
      </c>
      <c r="Z1503" s="8">
        <f t="shared" si="373"/>
        <v>1.74300841443388</v>
      </c>
      <c r="AA1503" s="8">
        <f t="shared" si="382"/>
        <v>0.75116721876998804</v>
      </c>
      <c r="AC1503" s="8">
        <f t="shared" si="374"/>
        <v>0.10460495971238699</v>
      </c>
      <c r="AE1503" s="8">
        <v>1501</v>
      </c>
      <c r="AF1503" s="8">
        <f t="shared" si="368"/>
        <v>40.241999490768301</v>
      </c>
      <c r="AG1503" s="8">
        <f t="shared" si="375"/>
        <v>3.85940997412077E-3</v>
      </c>
      <c r="AJ1503" s="132">
        <f>IF(Päälaskenta!$F$28&lt;Kaksitasouoma_matriisi!L1503,Päälaskenta!$C$20*Päälaskenta!$F$28,Päälaskenta!$C$20*Kaksitasouoma_matriisi!L1503)</f>
        <v>2.355</v>
      </c>
      <c r="AK1503" s="134">
        <f>SQRT(Päälaskenta!$D$20^2+(Päälaskenta!$D$20/(1/Päälaskenta!$E$20))^2)</f>
        <v>1.8029999999999999</v>
      </c>
      <c r="AL1503" s="134">
        <f>IF(Päälaskenta!$F$28&lt;Kaksitasouoma_matriisi!L1503,AK1503*Päälaskenta!$F$28*COS(ATAN(1/Päälaskenta!$E$20)),AK1503*Kaksitasouoma_matriisi!L1503*COS(ATAN(1/Päälaskenta!$E$20)))</f>
        <v>0.70699999999999996</v>
      </c>
      <c r="AM1503" s="134"/>
      <c r="AN1503" s="134">
        <f t="shared" si="383"/>
        <v>3.0619999999999998</v>
      </c>
      <c r="AO1503" s="8">
        <f t="shared" si="376"/>
        <v>0.611177644710579</v>
      </c>
      <c r="AP1503" s="134">
        <f>Refererenssiarvoja!$B$16*H1503^(1/6)/(Refererenssiarvoja!$B$15^0.5)*(Päälaskenta!$G$28/2)^0.5*(1-AO1503)^(-1.5)</f>
        <v>0.187</v>
      </c>
      <c r="AQ1503" s="8">
        <f>Refererenssiarvoja!$B$16*Kaksitasouoma_matriisi!O1503^(1/6)/(SQRT((2*Refererenssiarvoja!$B$15)/(Päälaskenta!$F$31*Päälaskenta!$G$31*Päälaskenta!$F$28))+SQRT(Refererenssiarvoja!$B$15)/Refererenssiarvoja!$B$17*LN(Kaksitasouoma_matriisi!L1503/Päälaskenta!$F$28))</f>
        <v>0.56761158160628</v>
      </c>
      <c r="AR1503" s="8">
        <f>Refererenssiarvoja!$B$16*Kaksitasouoma_matriisi!O1503^(1/6)/(SQRT((2*Refererenssiarvoja!$B$15)/(Päälaskenta!$F$31*Päälaskenta!$G$31*L1503)))</f>
        <v>0.42079079420451798</v>
      </c>
    </row>
    <row r="1504" spans="1:44" x14ac:dyDescent="0.2">
      <c r="A1504" s="8">
        <v>1502</v>
      </c>
      <c r="B1504" s="8">
        <f>IF(Päälaskenta!C$7,Päälaskenta!E$7,Päälaskenta!G$5)</f>
        <v>2.5</v>
      </c>
      <c r="C1504" s="56">
        <v>0.498</v>
      </c>
      <c r="D1504" s="93">
        <f t="shared" si="369"/>
        <v>5.0201000000000002</v>
      </c>
      <c r="E1504" s="8">
        <f>IF(Päälaskenta!$C$26,Kaksitasouoma_matriisi!AP1504,Kaksitasouoma_matriisi!AC1504)</f>
        <v>0.10461069295108801</v>
      </c>
      <c r="F1504" s="56">
        <f>IF(D1504&lt;Päälaskenta!H$24,(SQRT(POWER(Päälaskenta!C$24/(2*Päälaskenta!E$24),2)+(D1504/Päälaskenta!E$24))-Päälaskenta!C$24/(2*Päälaskenta!E$24)),IF(D1504=Päälaskenta!H$24,Päälaskenta!D$24,Päälaskenta!D$24+(SQRT(POWER((Päälaskenta!C$20+Päälaskenta!G$24)/(2*Päälaskenta!E$20),2)+((D1504-Päälaskenta!H$24)/Päälaskenta!E$20))-(Päälaskenta!C$20+Päälaskenta!G$24)/(2*Päälaskenta!E$20))))</f>
        <v>1.1719999999999999</v>
      </c>
      <c r="G1504" s="57">
        <f>IF(F1504&gt;Päälaskenta!D$24,(2*SQRT((POWER(Päälaskenta!D$24,2))+POWER(Päälaskenta!E$24*Päälaskenta!D$24,2))+Päälaskenta!C$24)+(2*SQRT((POWER((F1504-Päälaskenta!D$24),2))+POWER(Päälaskenta!E$20*(F1504-Päälaskenta!D$24),2))+Päälaskenta!C$20),(2*SQRT((POWER(F1504,2))+POWER(Päälaskenta!E$24*F1504,2))+Päälaskenta!C$24))</f>
        <v>9.68</v>
      </c>
      <c r="H1504" s="57">
        <f t="shared" si="370"/>
        <v>0.52</v>
      </c>
      <c r="I1504" s="62">
        <f t="shared" si="371"/>
        <v>6.4900000000000001E-3</v>
      </c>
      <c r="J1504" s="8">
        <f>IF(F1504&lt;Päälaskenta!$D$24,0,Kaksitasouoma_matriisi!F1504-Päälaskenta!$D$24)</f>
        <v>0.47199999999999998</v>
      </c>
      <c r="L1504" s="8">
        <f>IF(F1504&gt;Päälaskenta!D$24,F1504-Päälaskenta!D$24,0)</f>
        <v>0.47199999999999998</v>
      </c>
      <c r="M1504" s="8">
        <f>IF(F1504&gt;Päälaskenta!D$24,(Päälaskenta!C$20+(Päälaskenta!E$20*(Kaksitasouoma_matriisi!F1504-Päälaskenta!D$24)))*(Kaksitasouoma_matriisi!F1504-Päälaskenta!D$24),0)</f>
        <v>2.6941760000000001</v>
      </c>
      <c r="N1504" s="8">
        <f>IF(F1504&gt;Päälaskenta!D$24,(2*SQRT((POWER((F1504-Päälaskenta!D$24),2))+POWER(Päälaskenta!E$20*(F1504-Päälaskenta!D$24),2))+Päälaskenta!C$20),0)</f>
        <v>6.7018202020190003</v>
      </c>
      <c r="O1504" s="8">
        <f t="shared" si="377"/>
        <v>0.40200660697945101</v>
      </c>
      <c r="P1504" s="8">
        <f>IF(Päälaskenta!$C$29,IF(L1504&gt;Päälaskenta!$F$28,Kaksitasouoma_matriisi!AQ1504,Kaksitasouoma_matriisi!AR1504),Päälaskenta!$F$20)</f>
        <v>0.12</v>
      </c>
      <c r="Q1504" s="8">
        <f t="shared" si="378"/>
        <v>12.229259975734999</v>
      </c>
      <c r="R1504" s="8">
        <f t="shared" si="372"/>
        <v>0.75799006241394595</v>
      </c>
      <c r="S1504" s="8">
        <f t="shared" si="379"/>
        <v>0.28134392942923803</v>
      </c>
      <c r="U1504" s="93">
        <f>IF(F1504&gt;Päälaskenta!D$24,Päälaskenta!H$24+L1504*Päälaskenta!G$24,F1504*Päälaskenta!C$24 + F1504*F1504*Päälaskenta!E$24)</f>
        <v>2.3228</v>
      </c>
      <c r="V1504" s="8">
        <f>IF(F1504&gt;Päälaskenta!D$24,2*SQRT(POWER(Päälaskenta!D$24,2)+POWER(Päälaskenta!E$24*Päälaskenta!D$24,2))+Päälaskenta!C$24,(2*SQRT((POWER(F1504,2))+POWER(Päälaskenta!E$24*F1504,2))+Päälaskenta!C$24))</f>
        <v>2.9798989873223301</v>
      </c>
      <c r="W1504" s="8">
        <f t="shared" si="380"/>
        <v>0.77948950950421803</v>
      </c>
      <c r="X1504" s="8">
        <f>Päälaskenta!F$24</f>
        <v>7.0000000000000007E-2</v>
      </c>
      <c r="Y1504" s="8">
        <f t="shared" si="381"/>
        <v>28.105239716744101</v>
      </c>
      <c r="Z1504" s="8">
        <f t="shared" si="373"/>
        <v>1.7420099375860501</v>
      </c>
      <c r="AA1504" s="8">
        <f t="shared" si="382"/>
        <v>0.74996122678924104</v>
      </c>
      <c r="AC1504" s="8">
        <f t="shared" si="374"/>
        <v>0.10461069295108801</v>
      </c>
      <c r="AE1504" s="8">
        <v>1502</v>
      </c>
      <c r="AF1504" s="8">
        <f t="shared" si="368"/>
        <v>40.334499692479099</v>
      </c>
      <c r="AG1504" s="8">
        <f t="shared" si="375"/>
        <v>3.8417284930424801E-3</v>
      </c>
      <c r="AJ1504" s="132">
        <f>IF(Päälaskenta!$F$28&lt;Kaksitasouoma_matriisi!L1504,Päälaskenta!$C$20*Päälaskenta!$F$28,Päälaskenta!$C$20*Kaksitasouoma_matriisi!L1504)</f>
        <v>2.36</v>
      </c>
      <c r="AK1504" s="134">
        <f>SQRT(Päälaskenta!$D$20^2+(Päälaskenta!$D$20/(1/Päälaskenta!$E$20))^2)</f>
        <v>1.8029999999999999</v>
      </c>
      <c r="AL1504" s="134">
        <f>IF(Päälaskenta!$F$28&lt;Kaksitasouoma_matriisi!L1504,AK1504*Päälaskenta!$F$28*COS(ATAN(1/Päälaskenta!$E$20)),AK1504*Kaksitasouoma_matriisi!L1504*COS(ATAN(1/Päälaskenta!$E$20)))</f>
        <v>0.70799999999999996</v>
      </c>
      <c r="AM1504" s="134"/>
      <c r="AN1504" s="134">
        <f t="shared" si="383"/>
        <v>3.0680000000000001</v>
      </c>
      <c r="AO1504" s="8">
        <f t="shared" si="376"/>
        <v>0.611143204318639</v>
      </c>
      <c r="AP1504" s="134">
        <f>Refererenssiarvoja!$B$16*H1504^(1/6)/(Refererenssiarvoja!$B$15^0.5)*(Päälaskenta!$G$28/2)^0.5*(1-AO1504)^(-1.5)</f>
        <v>0.187</v>
      </c>
      <c r="AQ1504" s="8">
        <f>Refererenssiarvoja!$B$16*Kaksitasouoma_matriisi!O1504^(1/6)/(SQRT((2*Refererenssiarvoja!$B$15)/(Päälaskenta!$F$31*Päälaskenta!$G$31*Päälaskenta!$F$28))+SQRT(Refererenssiarvoja!$B$15)/Refererenssiarvoja!$B$17*LN(Kaksitasouoma_matriisi!L1504/Päälaskenta!$F$28))</f>
        <v>0.56162191434549202</v>
      </c>
      <c r="AR1504" s="8">
        <f>Refererenssiarvoja!$B$16*Kaksitasouoma_matriisi!O1504^(1/6)/(SQRT((2*Refererenssiarvoja!$B$15)/(Päälaskenta!$F$31*Päälaskenta!$G$31*L1504)))</f>
        <v>0.42136684743632302</v>
      </c>
    </row>
    <row r="1505" spans="1:44" x14ac:dyDescent="0.2">
      <c r="A1505" s="8">
        <v>1503</v>
      </c>
      <c r="B1505" s="8">
        <f>IF(Päälaskenta!C$7,Päälaskenta!E$7,Päälaskenta!G$5)</f>
        <v>2.5</v>
      </c>
      <c r="C1505" s="56">
        <v>0.497</v>
      </c>
      <c r="D1505" s="93">
        <f t="shared" si="369"/>
        <v>5.0301999999999998</v>
      </c>
      <c r="E1505" s="8">
        <f>IF(Päälaskenta!$C$26,Kaksitasouoma_matriisi!AP1505,Kaksitasouoma_matriisi!AC1505)</f>
        <v>0.104616421921169</v>
      </c>
      <c r="F1505" s="56">
        <f>IF(D1505&lt;Päälaskenta!H$24,(SQRT(POWER(Päälaskenta!C$24/(2*Päälaskenta!E$24),2)+(D1505/Päälaskenta!E$24))-Päälaskenta!C$24/(2*Päälaskenta!E$24)),IF(D1505=Päälaskenta!H$24,Päälaskenta!D$24,Päälaskenta!D$24+(SQRT(POWER((Päälaskenta!C$20+Päälaskenta!G$24)/(2*Päälaskenta!E$20),2)+((D1505-Päälaskenta!H$24)/Päälaskenta!E$20))-(Päälaskenta!C$20+Päälaskenta!G$24)/(2*Päälaskenta!E$20))))</f>
        <v>1.173</v>
      </c>
      <c r="G1505" s="57">
        <f>IF(F1505&gt;Päälaskenta!D$24,(2*SQRT((POWER(Päälaskenta!D$24,2))+POWER(Päälaskenta!E$24*Päälaskenta!D$24,2))+Päälaskenta!C$24)+(2*SQRT((POWER((F1505-Päälaskenta!D$24),2))+POWER(Päälaskenta!E$20*(F1505-Päälaskenta!D$24),2))+Päälaskenta!C$20),(2*SQRT((POWER(F1505,2))+POWER(Päälaskenta!E$24*F1505,2))+Päälaskenta!C$24))</f>
        <v>9.69</v>
      </c>
      <c r="H1505" s="57">
        <f t="shared" si="370"/>
        <v>0.52</v>
      </c>
      <c r="I1505" s="62">
        <f t="shared" si="371"/>
        <v>6.4650000000000003E-3</v>
      </c>
      <c r="J1505" s="8">
        <f>IF(F1505&lt;Päälaskenta!$D$24,0,Kaksitasouoma_matriisi!F1505-Päälaskenta!$D$24)</f>
        <v>0.47299999999999998</v>
      </c>
      <c r="L1505" s="8">
        <f>IF(F1505&gt;Päälaskenta!D$24,F1505-Päälaskenta!D$24,0)</f>
        <v>0.47299999999999998</v>
      </c>
      <c r="M1505" s="8">
        <f>IF(F1505&gt;Päälaskenta!D$24,(Päälaskenta!C$20+(Päälaskenta!E$20*(Kaksitasouoma_matriisi!F1505-Päälaskenta!D$24)))*(Kaksitasouoma_matriisi!F1505-Päälaskenta!D$24),0)</f>
        <v>2.7005935000000001</v>
      </c>
      <c r="N1505" s="8">
        <f>IF(F1505&gt;Päälaskenta!D$24,(2*SQRT((POWER((F1505-Päälaskenta!D$24),2))+POWER(Päälaskenta!E$20*(F1505-Päälaskenta!D$24),2))+Päälaskenta!C$20),0)</f>
        <v>6.7054257532944703</v>
      </c>
      <c r="O1505" s="8">
        <f t="shared" si="377"/>
        <v>0.402747506177838</v>
      </c>
      <c r="P1505" s="8">
        <f>IF(Päälaskenta!$C$29,IF(L1505&gt;Päälaskenta!$F$28,Kaksitasouoma_matriisi!AQ1505,Kaksitasouoma_matriisi!AR1505),Päälaskenta!$F$20)</f>
        <v>0.12</v>
      </c>
      <c r="Q1505" s="8">
        <f t="shared" si="378"/>
        <v>12.2734468226648</v>
      </c>
      <c r="R1505" s="8">
        <f t="shared" si="372"/>
        <v>0.75898631016618101</v>
      </c>
      <c r="S1505" s="8">
        <f t="shared" si="379"/>
        <v>0.28104426310963898</v>
      </c>
      <c r="U1505" s="93">
        <f>IF(F1505&gt;Päälaskenta!D$24,Päälaskenta!H$24+L1505*Päälaskenta!G$24,F1505*Päälaskenta!C$24 + F1505*F1505*Päälaskenta!E$24)</f>
        <v>2.3252000000000002</v>
      </c>
      <c r="V1505" s="8">
        <f>IF(F1505&gt;Päälaskenta!D$24,2*SQRT(POWER(Päälaskenta!D$24,2)+POWER(Päälaskenta!E$24*Päälaskenta!D$24,2))+Päälaskenta!C$24,(2*SQRT((POWER(F1505,2))+POWER(Päälaskenta!E$24*F1505,2))+Päälaskenta!C$24))</f>
        <v>2.9798989873223301</v>
      </c>
      <c r="W1505" s="8">
        <f t="shared" si="380"/>
        <v>0.780294905932155</v>
      </c>
      <c r="X1505" s="8">
        <f>Päälaskenta!F$24</f>
        <v>7.0000000000000007E-2</v>
      </c>
      <c r="Y1505" s="8">
        <f t="shared" si="381"/>
        <v>28.1536552813821</v>
      </c>
      <c r="Z1505" s="8">
        <f t="shared" si="373"/>
        <v>1.74101368983382</v>
      </c>
      <c r="AA1505" s="8">
        <f t="shared" si="382"/>
        <v>0.74875868305256299</v>
      </c>
      <c r="AC1505" s="8">
        <f t="shared" si="374"/>
        <v>0.104616421921169</v>
      </c>
      <c r="AE1505" s="8">
        <v>1503</v>
      </c>
      <c r="AF1505" s="8">
        <f t="shared" si="368"/>
        <v>40.427102104046902</v>
      </c>
      <c r="AG1505" s="8">
        <f t="shared" si="375"/>
        <v>3.8241489060888301E-3</v>
      </c>
      <c r="AJ1505" s="132">
        <f>IF(Päälaskenta!$F$28&lt;Kaksitasouoma_matriisi!L1505,Päälaskenta!$C$20*Päälaskenta!$F$28,Päälaskenta!$C$20*Kaksitasouoma_matriisi!L1505)</f>
        <v>2.3650000000000002</v>
      </c>
      <c r="AK1505" s="134">
        <f>SQRT(Päälaskenta!$D$20^2+(Päälaskenta!$D$20/(1/Päälaskenta!$E$20))^2)</f>
        <v>1.8029999999999999</v>
      </c>
      <c r="AL1505" s="134">
        <f>IF(Päälaskenta!$F$28&lt;Kaksitasouoma_matriisi!L1505,AK1505*Päälaskenta!$F$28*COS(ATAN(1/Päälaskenta!$E$20)),AK1505*Kaksitasouoma_matriisi!L1505*COS(ATAN(1/Päälaskenta!$E$20)))</f>
        <v>0.71</v>
      </c>
      <c r="AM1505" s="134"/>
      <c r="AN1505" s="134">
        <f t="shared" si="383"/>
        <v>3.0750000000000002</v>
      </c>
      <c r="AO1505" s="8">
        <f t="shared" si="376"/>
        <v>0.61130770148304203</v>
      </c>
      <c r="AP1505" s="134">
        <f>Refererenssiarvoja!$B$16*H1505^(1/6)/(Refererenssiarvoja!$B$15^0.5)*(Päälaskenta!$G$28/2)^0.5*(1-AO1505)^(-1.5)</f>
        <v>0.187</v>
      </c>
      <c r="AQ1505" s="8">
        <f>Refererenssiarvoja!$B$16*Kaksitasouoma_matriisi!O1505^(1/6)/(SQRT((2*Refererenssiarvoja!$B$15)/(Päälaskenta!$F$31*Päälaskenta!$G$31*Päälaskenta!$F$28))+SQRT(Refererenssiarvoja!$B$15)/Refererenssiarvoja!$B$17*LN(Kaksitasouoma_matriisi!L1505/Päälaskenta!$F$28))</f>
        <v>0.555773196562245</v>
      </c>
      <c r="AR1505" s="8">
        <f>Refererenssiarvoja!$B$16*Kaksitasouoma_matriisi!O1505^(1/6)/(SQRT((2*Refererenssiarvoja!$B$15)/(Päälaskenta!$F$31*Päälaskenta!$G$31*L1505)))</f>
        <v>0.42194244213016902</v>
      </c>
    </row>
    <row r="1506" spans="1:44" x14ac:dyDescent="0.2">
      <c r="A1506" s="8">
        <v>1504</v>
      </c>
      <c r="B1506" s="8">
        <f>IF(Päälaskenta!C$7,Päälaskenta!E$7,Päälaskenta!G$5)</f>
        <v>2.5</v>
      </c>
      <c r="C1506" s="56">
        <v>0.496</v>
      </c>
      <c r="D1506" s="93">
        <f t="shared" si="369"/>
        <v>5.0403000000000002</v>
      </c>
      <c r="E1506" s="8">
        <f>IF(Päälaskenta!$C$26,Kaksitasouoma_matriisi!AP1506,Kaksitasouoma_matriisi!AC1506)</f>
        <v>0.104627867074524</v>
      </c>
      <c r="F1506" s="56">
        <f>IF(D1506&lt;Päälaskenta!H$24,(SQRT(POWER(Päälaskenta!C$24/(2*Päälaskenta!E$24),2)+(D1506/Päälaskenta!E$24))-Päälaskenta!C$24/(2*Päälaskenta!E$24)),IF(D1506=Päälaskenta!H$24,Päälaskenta!D$24,Päälaskenta!D$24+(SQRT(POWER((Päälaskenta!C$20+Päälaskenta!G$24)/(2*Päälaskenta!E$20),2)+((D1506-Päälaskenta!H$24)/Päälaskenta!E$20))-(Päälaskenta!C$20+Päälaskenta!G$24)/(2*Päälaskenta!E$20))))</f>
        <v>1.175</v>
      </c>
      <c r="G1506" s="57">
        <f>IF(F1506&gt;Päälaskenta!D$24,(2*SQRT((POWER(Päälaskenta!D$24,2))+POWER(Päälaskenta!E$24*Päälaskenta!D$24,2))+Päälaskenta!C$24)+(2*SQRT((POWER((F1506-Päälaskenta!D$24),2))+POWER(Päälaskenta!E$20*(F1506-Päälaskenta!D$24),2))+Päälaskenta!C$20),(2*SQRT((POWER(F1506,2))+POWER(Päälaskenta!E$24*F1506,2))+Päälaskenta!C$24))</f>
        <v>9.69</v>
      </c>
      <c r="H1506" s="57">
        <f t="shared" si="370"/>
        <v>0.52</v>
      </c>
      <c r="I1506" s="62">
        <f t="shared" si="371"/>
        <v>6.4409999999999997E-3</v>
      </c>
      <c r="J1506" s="8">
        <f>IF(F1506&lt;Päälaskenta!$D$24,0,Kaksitasouoma_matriisi!F1506-Päälaskenta!$D$24)</f>
        <v>0.47499999999999998</v>
      </c>
      <c r="L1506" s="8">
        <f>IF(F1506&gt;Päälaskenta!D$24,F1506-Päälaskenta!D$24,0)</f>
        <v>0.47499999999999998</v>
      </c>
      <c r="M1506" s="8">
        <f>IF(F1506&gt;Päälaskenta!D$24,(Päälaskenta!C$20+(Päälaskenta!E$20*(Kaksitasouoma_matriisi!F1506-Päälaskenta!D$24)))*(Kaksitasouoma_matriisi!F1506-Päälaskenta!D$24),0)</f>
        <v>2.7134374999999999</v>
      </c>
      <c r="N1506" s="8">
        <f>IF(F1506&gt;Päälaskenta!D$24,(2*SQRT((POWER((F1506-Päälaskenta!D$24),2))+POWER(Päälaskenta!E$20*(F1506-Päälaskenta!D$24),2))+Päälaskenta!C$20),0)</f>
        <v>6.7126368558453997</v>
      </c>
      <c r="O1506" s="8">
        <f t="shared" si="377"/>
        <v>0.40422825757915398</v>
      </c>
      <c r="P1506" s="8">
        <f>IF(Päälaskenta!$C$29,IF(L1506&gt;Päälaskenta!$F$28,Kaksitasouoma_matriisi!AQ1506,Kaksitasouoma_matriisi!AR1506),Päälaskenta!$F$20)</f>
        <v>0.12</v>
      </c>
      <c r="Q1506" s="8">
        <f t="shared" si="378"/>
        <v>12.362027054609101</v>
      </c>
      <c r="R1506" s="8">
        <f t="shared" si="372"/>
        <v>0.76097214690440895</v>
      </c>
      <c r="S1506" s="8">
        <f t="shared" si="379"/>
        <v>0.28044579869792802</v>
      </c>
      <c r="U1506" s="93">
        <f>IF(F1506&gt;Päälaskenta!D$24,Päälaskenta!H$24+L1506*Päälaskenta!G$24,F1506*Päälaskenta!C$24 + F1506*F1506*Päälaskenta!E$24)</f>
        <v>2.33</v>
      </c>
      <c r="V1506" s="8">
        <f>IF(F1506&gt;Päälaskenta!D$24,2*SQRT(POWER(Päälaskenta!D$24,2)+POWER(Päälaskenta!E$24*Päälaskenta!D$24,2))+Päälaskenta!C$24,(2*SQRT((POWER(F1506,2))+POWER(Päälaskenta!E$24*F1506,2))+Päälaskenta!C$24))</f>
        <v>2.9798989873223301</v>
      </c>
      <c r="W1506" s="8">
        <f t="shared" si="380"/>
        <v>0.78190569878802696</v>
      </c>
      <c r="X1506" s="8">
        <f>Päälaskenta!F$24</f>
        <v>7.0000000000000007E-2</v>
      </c>
      <c r="Y1506" s="8">
        <f t="shared" si="381"/>
        <v>28.250586379723298</v>
      </c>
      <c r="Z1506" s="8">
        <f t="shared" si="373"/>
        <v>1.73902785309559</v>
      </c>
      <c r="AA1506" s="8">
        <f t="shared" si="382"/>
        <v>0.74636388544875099</v>
      </c>
      <c r="AC1506" s="8">
        <f t="shared" si="374"/>
        <v>0.104627867074524</v>
      </c>
      <c r="AE1506" s="8">
        <v>1504</v>
      </c>
      <c r="AF1506" s="8">
        <f t="shared" si="368"/>
        <v>40.612613434332403</v>
      </c>
      <c r="AG1506" s="8">
        <f t="shared" si="375"/>
        <v>3.7892926074756502E-3</v>
      </c>
      <c r="AJ1506" s="132">
        <f>IF(Päälaskenta!$F$28&lt;Kaksitasouoma_matriisi!L1506,Päälaskenta!$C$20*Päälaskenta!$F$28,Päälaskenta!$C$20*Kaksitasouoma_matriisi!L1506)</f>
        <v>2.375</v>
      </c>
      <c r="AK1506" s="134">
        <f>SQRT(Päälaskenta!$D$20^2+(Päälaskenta!$D$20/(1/Päälaskenta!$E$20))^2)</f>
        <v>1.8029999999999999</v>
      </c>
      <c r="AL1506" s="134">
        <f>IF(Päälaskenta!$F$28&lt;Kaksitasouoma_matriisi!L1506,AK1506*Päälaskenta!$F$28*COS(ATAN(1/Päälaskenta!$E$20)),AK1506*Kaksitasouoma_matriisi!L1506*COS(ATAN(1/Päälaskenta!$E$20)))</f>
        <v>0.71299999999999997</v>
      </c>
      <c r="AM1506" s="134"/>
      <c r="AN1506" s="134">
        <f t="shared" si="383"/>
        <v>3.0880000000000001</v>
      </c>
      <c r="AO1506" s="8">
        <f t="shared" si="376"/>
        <v>0.61266194472551205</v>
      </c>
      <c r="AP1506" s="134">
        <f>Refererenssiarvoja!$B$16*H1506^(1/6)/(Refererenssiarvoja!$B$15^0.5)*(Päälaskenta!$G$28/2)^0.5*(1-AO1506)^(-1.5)</f>
        <v>0.188</v>
      </c>
      <c r="AQ1506" s="8">
        <f>Refererenssiarvoja!$B$16*Kaksitasouoma_matriisi!O1506^(1/6)/(SQRT((2*Refererenssiarvoja!$B$15)/(Päälaskenta!$F$31*Päälaskenta!$G$31*Päälaskenta!$F$28))+SQRT(Refererenssiarvoja!$B$15)/Refererenssiarvoja!$B$17*LN(Kaksitasouoma_matriisi!L1506/Päälaskenta!$F$28))</f>
        <v>0.54447911878377597</v>
      </c>
      <c r="AR1506" s="8">
        <f>Refererenssiarvoja!$B$16*Kaksitasouoma_matriisi!O1506^(1/6)/(SQRT((2*Refererenssiarvoja!$B$15)/(Päälaskenta!$F$31*Päälaskenta!$G$31*L1506)))</f>
        <v>0.42309226105718101</v>
      </c>
    </row>
    <row r="1507" spans="1:44" x14ac:dyDescent="0.2">
      <c r="A1507" s="8">
        <v>1505</v>
      </c>
      <c r="B1507" s="8">
        <f>IF(Päälaskenta!C$7,Päälaskenta!E$7,Päälaskenta!G$5)</f>
        <v>2.5</v>
      </c>
      <c r="C1507" s="56">
        <v>0.495</v>
      </c>
      <c r="D1507" s="93">
        <f t="shared" si="369"/>
        <v>5.0505000000000004</v>
      </c>
      <c r="E1507" s="8">
        <f>IF(Päälaskenta!$C$26,Kaksitasouoma_matriisi!AP1507,Kaksitasouoma_matriisi!AC1507)</f>
        <v>0.104633583267308</v>
      </c>
      <c r="F1507" s="56">
        <f>IF(D1507&lt;Päälaskenta!H$24,(SQRT(POWER(Päälaskenta!C$24/(2*Päälaskenta!E$24),2)+(D1507/Päälaskenta!E$24))-Päälaskenta!C$24/(2*Päälaskenta!E$24)),IF(D1507=Päälaskenta!H$24,Päälaskenta!D$24,Päälaskenta!D$24+(SQRT(POWER((Päälaskenta!C$20+Päälaskenta!G$24)/(2*Päälaskenta!E$20),2)+((D1507-Päälaskenta!H$24)/Päälaskenta!E$20))-(Päälaskenta!C$20+Päälaskenta!G$24)/(2*Päälaskenta!E$20))))</f>
        <v>1.1759999999999999</v>
      </c>
      <c r="G1507" s="57">
        <f>IF(F1507&gt;Päälaskenta!D$24,(2*SQRT((POWER(Päälaskenta!D$24,2))+POWER(Päälaskenta!E$24*Päälaskenta!D$24,2))+Päälaskenta!C$24)+(2*SQRT((POWER((F1507-Päälaskenta!D$24),2))+POWER(Päälaskenta!E$20*(F1507-Päälaskenta!D$24),2))+Päälaskenta!C$20),(2*SQRT((POWER(F1507,2))+POWER(Päälaskenta!E$24*F1507,2))+Päälaskenta!C$24))</f>
        <v>9.6999999999999993</v>
      </c>
      <c r="H1507" s="57">
        <f t="shared" si="370"/>
        <v>0.52</v>
      </c>
      <c r="I1507" s="62">
        <f t="shared" si="371"/>
        <v>6.4149999999999997E-3</v>
      </c>
      <c r="J1507" s="8">
        <f>IF(F1507&lt;Päälaskenta!$D$24,0,Kaksitasouoma_matriisi!F1507-Päälaskenta!$D$24)</f>
        <v>0.47599999999999998</v>
      </c>
      <c r="L1507" s="8">
        <f>IF(F1507&gt;Päälaskenta!D$24,F1507-Päälaskenta!D$24,0)</f>
        <v>0.47599999999999998</v>
      </c>
      <c r="M1507" s="8">
        <f>IF(F1507&gt;Päälaskenta!D$24,(Päälaskenta!C$20+(Päälaskenta!E$20*(Kaksitasouoma_matriisi!F1507-Päälaskenta!D$24)))*(Kaksitasouoma_matriisi!F1507-Päälaskenta!D$24),0)</f>
        <v>2.7198639999999998</v>
      </c>
      <c r="N1507" s="8">
        <f>IF(F1507&gt;Päälaskenta!D$24,(2*SQRT((POWER((F1507-Päälaskenta!D$24),2))+POWER(Päälaskenta!E$20*(F1507-Päälaskenta!D$24),2))+Päälaskenta!C$20),0)</f>
        <v>6.71624240712086</v>
      </c>
      <c r="O1507" s="8">
        <f t="shared" si="377"/>
        <v>0.40496811090622298</v>
      </c>
      <c r="P1507" s="8">
        <f>IF(Päälaskenta!$C$29,IF(L1507&gt;Päälaskenta!$F$28,Kaksitasouoma_matriisi!AQ1507,Kaksitasouoma_matriisi!AR1507),Päälaskenta!$F$20)</f>
        <v>0.12</v>
      </c>
      <c r="Q1507" s="8">
        <f t="shared" si="378"/>
        <v>12.406420401650401</v>
      </c>
      <c r="R1507" s="8">
        <f t="shared" si="372"/>
        <v>0.76196175009128697</v>
      </c>
      <c r="S1507" s="8">
        <f t="shared" si="379"/>
        <v>0.28014700370727602</v>
      </c>
      <c r="U1507" s="93">
        <f>IF(F1507&gt;Päälaskenta!D$24,Päälaskenta!H$24+L1507*Päälaskenta!G$24,F1507*Päälaskenta!C$24 + F1507*F1507*Päälaskenta!E$24)</f>
        <v>2.3323999999999998</v>
      </c>
      <c r="V1507" s="8">
        <f>IF(F1507&gt;Päälaskenta!D$24,2*SQRT(POWER(Päälaskenta!D$24,2)+POWER(Päälaskenta!E$24*Päälaskenta!D$24,2))+Päälaskenta!C$24,(2*SQRT((POWER(F1507,2))+POWER(Päälaskenta!E$24*F1507,2))+Päälaskenta!C$24))</f>
        <v>2.9798989873223301</v>
      </c>
      <c r="W1507" s="8">
        <f t="shared" si="380"/>
        <v>0.78271109521596305</v>
      </c>
      <c r="X1507" s="8">
        <f>Päälaskenta!F$24</f>
        <v>7.0000000000000007E-2</v>
      </c>
      <c r="Y1507" s="8">
        <f t="shared" si="381"/>
        <v>28.299101890525201</v>
      </c>
      <c r="Z1507" s="8">
        <f t="shared" si="373"/>
        <v>1.7380382499087099</v>
      </c>
      <c r="AA1507" s="8">
        <f t="shared" si="382"/>
        <v>0.745171604316888</v>
      </c>
      <c r="AC1507" s="8">
        <f t="shared" si="374"/>
        <v>0.104633583267308</v>
      </c>
      <c r="AE1507" s="8">
        <v>1505</v>
      </c>
      <c r="AF1507" s="8">
        <f t="shared" ref="AF1507:AF1570" si="384">Q1507+Y1507</f>
        <v>40.705522292175601</v>
      </c>
      <c r="AG1507" s="8">
        <f t="shared" si="375"/>
        <v>3.7720145062400301E-3</v>
      </c>
      <c r="AJ1507" s="132">
        <f>IF(Päälaskenta!$F$28&lt;Kaksitasouoma_matriisi!L1507,Päälaskenta!$C$20*Päälaskenta!$F$28,Päälaskenta!$C$20*Kaksitasouoma_matriisi!L1507)</f>
        <v>2.38</v>
      </c>
      <c r="AK1507" s="134">
        <f>SQRT(Päälaskenta!$D$20^2+(Päälaskenta!$D$20/(1/Päälaskenta!$E$20))^2)</f>
        <v>1.8029999999999999</v>
      </c>
      <c r="AL1507" s="134">
        <f>IF(Päälaskenta!$F$28&lt;Kaksitasouoma_matriisi!L1507,AK1507*Päälaskenta!$F$28*COS(ATAN(1/Päälaskenta!$E$20)),AK1507*Kaksitasouoma_matriisi!L1507*COS(ATAN(1/Päälaskenta!$E$20)))</f>
        <v>0.71399999999999997</v>
      </c>
      <c r="AM1507" s="134"/>
      <c r="AN1507" s="134">
        <f t="shared" si="383"/>
        <v>3.0939999999999999</v>
      </c>
      <c r="AO1507" s="8">
        <f t="shared" si="376"/>
        <v>0.61261261261261302</v>
      </c>
      <c r="AP1507" s="134">
        <f>Refererenssiarvoja!$B$16*H1507^(1/6)/(Refererenssiarvoja!$B$15^0.5)*(Päälaskenta!$G$28/2)^0.5*(1-AO1507)^(-1.5)</f>
        <v>0.188</v>
      </c>
      <c r="AQ1507" s="8">
        <f>Refererenssiarvoja!$B$16*Kaksitasouoma_matriisi!O1507^(1/6)/(SQRT((2*Refererenssiarvoja!$B$15)/(Päälaskenta!$F$31*Päälaskenta!$G$31*Päälaskenta!$F$28))+SQRT(Refererenssiarvoja!$B$15)/Refererenssiarvoja!$B$17*LN(Kaksitasouoma_matriisi!L1507/Päälaskenta!$F$28))</f>
        <v>0.53902456868258997</v>
      </c>
      <c r="AR1507" s="8">
        <f>Refererenssiarvoja!$B$16*Kaksitasouoma_matriisi!O1507^(1/6)/(SQRT((2*Refererenssiarvoja!$B$15)/(Päälaskenta!$F$31*Päälaskenta!$G$31*L1507)))</f>
        <v>0.42366648785143002</v>
      </c>
    </row>
    <row r="1508" spans="1:44" x14ac:dyDescent="0.2">
      <c r="A1508" s="8">
        <v>1506</v>
      </c>
      <c r="B1508" s="8">
        <f>IF(Päälaskenta!C$7,Päälaskenta!E$7,Päälaskenta!G$5)</f>
        <v>2.5</v>
      </c>
      <c r="C1508" s="56">
        <v>0.49399999999999999</v>
      </c>
      <c r="D1508" s="93">
        <f t="shared" si="369"/>
        <v>5.0606999999999998</v>
      </c>
      <c r="E1508" s="8">
        <f>IF(Päälaskenta!$C$26,Kaksitasouoma_matriisi!AP1508,Kaksitasouoma_matriisi!AC1508)</f>
        <v>0.10463929521049201</v>
      </c>
      <c r="F1508" s="56">
        <f>IF(D1508&lt;Päälaskenta!H$24,(SQRT(POWER(Päälaskenta!C$24/(2*Päälaskenta!E$24),2)+(D1508/Päälaskenta!E$24))-Päälaskenta!C$24/(2*Päälaskenta!E$24)),IF(D1508=Päälaskenta!H$24,Päälaskenta!D$24,Päälaskenta!D$24+(SQRT(POWER((Päälaskenta!C$20+Päälaskenta!G$24)/(2*Päälaskenta!E$20),2)+((D1508-Päälaskenta!H$24)/Päälaskenta!E$20))-(Päälaskenta!C$20+Päälaskenta!G$24)/(2*Päälaskenta!E$20))))</f>
        <v>1.177</v>
      </c>
      <c r="G1508" s="57">
        <f>IF(F1508&gt;Päälaskenta!D$24,(2*SQRT((POWER(Päälaskenta!D$24,2))+POWER(Päälaskenta!E$24*Päälaskenta!D$24,2))+Päälaskenta!C$24)+(2*SQRT((POWER((F1508-Päälaskenta!D$24),2))+POWER(Päälaskenta!E$20*(F1508-Päälaskenta!D$24),2))+Päälaskenta!C$20),(2*SQRT((POWER(F1508,2))+POWER(Päälaskenta!E$24*F1508,2))+Päälaskenta!C$24))</f>
        <v>9.6999999999999993</v>
      </c>
      <c r="H1508" s="57">
        <f t="shared" si="370"/>
        <v>0.52</v>
      </c>
      <c r="I1508" s="62">
        <f t="shared" si="371"/>
        <v>6.3899999999999998E-3</v>
      </c>
      <c r="J1508" s="8">
        <f>IF(F1508&lt;Päälaskenta!$D$24,0,Kaksitasouoma_matriisi!F1508-Päälaskenta!$D$24)</f>
        <v>0.47699999999999998</v>
      </c>
      <c r="L1508" s="8">
        <f>IF(F1508&gt;Päälaskenta!D$24,F1508-Päälaskenta!D$24,0)</f>
        <v>0.47699999999999998</v>
      </c>
      <c r="M1508" s="8">
        <f>IF(F1508&gt;Päälaskenta!D$24,(Päälaskenta!C$20+(Päälaskenta!E$20*(Kaksitasouoma_matriisi!F1508-Päälaskenta!D$24)))*(Kaksitasouoma_matriisi!F1508-Päälaskenta!D$24),0)</f>
        <v>2.7262935000000001</v>
      </c>
      <c r="N1508" s="8">
        <f>IF(F1508&gt;Päälaskenta!D$24,(2*SQRT((POWER((F1508-Päälaskenta!D$24),2))+POWER(Päälaskenta!E$20*(F1508-Päälaskenta!D$24),2))+Päälaskenta!C$20),0)</f>
        <v>6.7198479583963202</v>
      </c>
      <c r="O1508" s="8">
        <f t="shared" si="377"/>
        <v>0.40570761673164801</v>
      </c>
      <c r="P1508" s="8">
        <f>IF(Päälaskenta!$C$29,IF(L1508&gt;Päälaskenta!$F$28,Kaksitasouoma_matriisi!AQ1508,Kaksitasouoma_matriisi!AR1508),Päälaskenta!$F$20)</f>
        <v>0.12</v>
      </c>
      <c r="Q1508" s="8">
        <f t="shared" si="378"/>
        <v>12.4508825442863</v>
      </c>
      <c r="R1508" s="8">
        <f t="shared" si="372"/>
        <v>0.76294915258441798</v>
      </c>
      <c r="S1508" s="8">
        <f t="shared" si="379"/>
        <v>0.27984850221900798</v>
      </c>
      <c r="U1508" s="93">
        <f>IF(F1508&gt;Päälaskenta!D$24,Päälaskenta!H$24+L1508*Päälaskenta!G$24,F1508*Päälaskenta!C$24 + F1508*F1508*Päälaskenta!E$24)</f>
        <v>2.3348</v>
      </c>
      <c r="V1508" s="8">
        <f>IF(F1508&gt;Päälaskenta!D$24,2*SQRT(POWER(Päälaskenta!D$24,2)+POWER(Päälaskenta!E$24*Päälaskenta!D$24,2))+Päälaskenta!C$24,(2*SQRT((POWER(F1508,2))+POWER(Päälaskenta!E$24*F1508,2))+Päälaskenta!C$24))</f>
        <v>2.9798989873223301</v>
      </c>
      <c r="W1508" s="8">
        <f t="shared" si="380"/>
        <v>0.78351649164389903</v>
      </c>
      <c r="X1508" s="8">
        <f>Päälaskenta!F$24</f>
        <v>7.0000000000000007E-2</v>
      </c>
      <c r="Y1508" s="8">
        <f t="shared" si="381"/>
        <v>28.347650693840102</v>
      </c>
      <c r="Z1508" s="8">
        <f t="shared" si="373"/>
        <v>1.7370508474155799</v>
      </c>
      <c r="AA1508" s="8">
        <f t="shared" si="382"/>
        <v>0.74398271689891204</v>
      </c>
      <c r="AC1508" s="8">
        <f t="shared" si="374"/>
        <v>0.10463929521049201</v>
      </c>
      <c r="AE1508" s="8">
        <v>1506</v>
      </c>
      <c r="AF1508" s="8">
        <f t="shared" si="384"/>
        <v>40.798533238126403</v>
      </c>
      <c r="AG1508" s="8">
        <f t="shared" si="375"/>
        <v>3.7548355198768401E-3</v>
      </c>
      <c r="AJ1508" s="132">
        <f>IF(Päälaskenta!$F$28&lt;Kaksitasouoma_matriisi!L1508,Päälaskenta!$C$20*Päälaskenta!$F$28,Päälaskenta!$C$20*Kaksitasouoma_matriisi!L1508)</f>
        <v>2.3849999999999998</v>
      </c>
      <c r="AK1508" s="134">
        <f>SQRT(Päälaskenta!$D$20^2+(Päälaskenta!$D$20/(1/Päälaskenta!$E$20))^2)</f>
        <v>1.8029999999999999</v>
      </c>
      <c r="AL1508" s="134">
        <f>IF(Päälaskenta!$F$28&lt;Kaksitasouoma_matriisi!L1508,AK1508*Päälaskenta!$F$28*COS(ATAN(1/Päälaskenta!$E$20)),AK1508*Kaksitasouoma_matriisi!L1508*COS(ATAN(1/Päälaskenta!$E$20)))</f>
        <v>0.71599999999999997</v>
      </c>
      <c r="AM1508" s="134"/>
      <c r="AN1508" s="134">
        <f t="shared" si="383"/>
        <v>3.101</v>
      </c>
      <c r="AO1508" s="8">
        <f t="shared" si="376"/>
        <v>0.61276108048293698</v>
      </c>
      <c r="AP1508" s="134">
        <f>Refererenssiarvoja!$B$16*H1508^(1/6)/(Refererenssiarvoja!$B$15^0.5)*(Päälaskenta!$G$28/2)^0.5*(1-AO1508)^(-1.5)</f>
        <v>0.188</v>
      </c>
      <c r="AQ1508" s="8">
        <f>Refererenssiarvoja!$B$16*Kaksitasouoma_matriisi!O1508^(1/6)/(SQRT((2*Refererenssiarvoja!$B$15)/(Päälaskenta!$F$31*Päälaskenta!$G$31*Päälaskenta!$F$28))+SQRT(Refererenssiarvoja!$B$15)/Refererenssiarvoja!$B$17*LN(Kaksitasouoma_matriisi!L1508/Päälaskenta!$F$28))</f>
        <v>0.53369256282584998</v>
      </c>
      <c r="AR1508" s="8">
        <f>Refererenssiarvoja!$B$16*Kaksitasouoma_matriisi!O1508^(1/6)/(SQRT((2*Refererenssiarvoja!$B$15)/(Päälaskenta!$F$31*Päälaskenta!$G$31*L1508)))</f>
        <v>0.424240261229969</v>
      </c>
    </row>
    <row r="1509" spans="1:44" x14ac:dyDescent="0.2">
      <c r="A1509" s="8">
        <v>1507</v>
      </c>
      <c r="B1509" s="8">
        <f>IF(Päälaskenta!C$7,Päälaskenta!E$7,Päälaskenta!G$5)</f>
        <v>2.5</v>
      </c>
      <c r="C1509" s="56">
        <v>0.49299999999999999</v>
      </c>
      <c r="D1509" s="93">
        <f t="shared" si="369"/>
        <v>5.0709999999999997</v>
      </c>
      <c r="E1509" s="8">
        <f>IF(Päälaskenta!$C$26,Kaksitasouoma_matriisi!AP1509,Kaksitasouoma_matriisi!AC1509)</f>
        <v>0.104645002908812</v>
      </c>
      <c r="F1509" s="56">
        <f>IF(D1509&lt;Päälaskenta!H$24,(SQRT(POWER(Päälaskenta!C$24/(2*Päälaskenta!E$24),2)+(D1509/Päälaskenta!E$24))-Päälaskenta!C$24/(2*Päälaskenta!E$24)),IF(D1509=Päälaskenta!H$24,Päälaskenta!D$24,Päälaskenta!D$24+(SQRT(POWER((Päälaskenta!C$20+Päälaskenta!G$24)/(2*Päälaskenta!E$20),2)+((D1509-Päälaskenta!H$24)/Päälaskenta!E$20))-(Päälaskenta!C$20+Päälaskenta!G$24)/(2*Päälaskenta!E$20))))</f>
        <v>1.1779999999999999</v>
      </c>
      <c r="G1509" s="57">
        <f>IF(F1509&gt;Päälaskenta!D$24,(2*SQRT((POWER(Päälaskenta!D$24,2))+POWER(Päälaskenta!E$24*Päälaskenta!D$24,2))+Päälaskenta!C$24)+(2*SQRT((POWER((F1509-Päälaskenta!D$24),2))+POWER(Päälaskenta!E$20*(F1509-Päälaskenta!D$24),2))+Päälaskenta!C$20),(2*SQRT((POWER(F1509,2))+POWER(Päälaskenta!E$24*F1509,2))+Päälaskenta!C$24))</f>
        <v>9.6999999999999993</v>
      </c>
      <c r="H1509" s="57">
        <f t="shared" si="370"/>
        <v>0.52</v>
      </c>
      <c r="I1509" s="62">
        <f t="shared" si="371"/>
        <v>6.365E-3</v>
      </c>
      <c r="J1509" s="8">
        <f>IF(F1509&lt;Päälaskenta!$D$24,0,Kaksitasouoma_matriisi!F1509-Päälaskenta!$D$24)</f>
        <v>0.47799999999999998</v>
      </c>
      <c r="L1509" s="8">
        <f>IF(F1509&gt;Päälaskenta!D$24,F1509-Päälaskenta!D$24,0)</f>
        <v>0.47799999999999998</v>
      </c>
      <c r="M1509" s="8">
        <f>IF(F1509&gt;Päälaskenta!D$24,(Päälaskenta!C$20+(Päälaskenta!E$20*(Kaksitasouoma_matriisi!F1509-Päälaskenta!D$24)))*(Kaksitasouoma_matriisi!F1509-Päälaskenta!D$24),0)</f>
        <v>2.732726</v>
      </c>
      <c r="N1509" s="8">
        <f>IF(F1509&gt;Päälaskenta!D$24,(2*SQRT((POWER((F1509-Päälaskenta!D$24),2))+POWER(Päälaskenta!E$20*(F1509-Päälaskenta!D$24),2))+Päälaskenta!C$20),0)</f>
        <v>6.7234535096717902</v>
      </c>
      <c r="O1509" s="8">
        <f t="shared" si="377"/>
        <v>0.406446775614486</v>
      </c>
      <c r="P1509" s="8">
        <f>IF(Päälaskenta!$C$29,IF(L1509&gt;Päälaskenta!$F$28,Kaksitasouoma_matriisi!AQ1509,Kaksitasouoma_matriisi!AR1509),Päälaskenta!$F$20)</f>
        <v>0.12</v>
      </c>
      <c r="Q1509" s="8">
        <f t="shared" si="378"/>
        <v>12.4954134638251</v>
      </c>
      <c r="R1509" s="8">
        <f t="shared" si="372"/>
        <v>0.76393436142502202</v>
      </c>
      <c r="S1509" s="8">
        <f t="shared" si="379"/>
        <v>0.27955029572120399</v>
      </c>
      <c r="U1509" s="93">
        <f>IF(F1509&gt;Päälaskenta!D$24,Päälaskenta!H$24+L1509*Päälaskenta!G$24,F1509*Päälaskenta!C$24 + F1509*F1509*Päälaskenta!E$24)</f>
        <v>2.3372000000000002</v>
      </c>
      <c r="V1509" s="8">
        <f>IF(F1509&gt;Päälaskenta!D$24,2*SQRT(POWER(Päälaskenta!D$24,2)+POWER(Päälaskenta!E$24*Päälaskenta!D$24,2))+Päälaskenta!C$24,(2*SQRT((POWER(F1509,2))+POWER(Päälaskenta!E$24*F1509,2))+Päälaskenta!C$24))</f>
        <v>2.9798989873223301</v>
      </c>
      <c r="W1509" s="8">
        <f t="shared" si="380"/>
        <v>0.78432188807183501</v>
      </c>
      <c r="X1509" s="8">
        <f>Päälaskenta!F$24</f>
        <v>7.0000000000000007E-2</v>
      </c>
      <c r="Y1509" s="8">
        <f t="shared" si="381"/>
        <v>28.396232778256799</v>
      </c>
      <c r="Z1509" s="8">
        <f t="shared" si="373"/>
        <v>1.73606563857498</v>
      </c>
      <c r="AA1509" s="8">
        <f t="shared" si="382"/>
        <v>0.74279720972744301</v>
      </c>
      <c r="AC1509" s="8">
        <f t="shared" si="374"/>
        <v>0.104645002908812</v>
      </c>
      <c r="AE1509" s="8">
        <v>1507</v>
      </c>
      <c r="AF1509" s="8">
        <f t="shared" si="384"/>
        <v>40.891646242081897</v>
      </c>
      <c r="AG1509" s="8">
        <f t="shared" si="375"/>
        <v>3.7377549673378199E-3</v>
      </c>
      <c r="AJ1509" s="132">
        <f>IF(Päälaskenta!$F$28&lt;Kaksitasouoma_matriisi!L1509,Päälaskenta!$C$20*Päälaskenta!$F$28,Päälaskenta!$C$20*Kaksitasouoma_matriisi!L1509)</f>
        <v>2.39</v>
      </c>
      <c r="AK1509" s="134">
        <f>SQRT(Päälaskenta!$D$20^2+(Päälaskenta!$D$20/(1/Päälaskenta!$E$20))^2)</f>
        <v>1.8029999999999999</v>
      </c>
      <c r="AL1509" s="134">
        <f>IF(Päälaskenta!$F$28&lt;Kaksitasouoma_matriisi!L1509,AK1509*Päälaskenta!$F$28*COS(ATAN(1/Päälaskenta!$E$20)),AK1509*Kaksitasouoma_matriisi!L1509*COS(ATAN(1/Päälaskenta!$E$20)))</f>
        <v>0.71699999999999997</v>
      </c>
      <c r="AM1509" s="134"/>
      <c r="AN1509" s="134">
        <f t="shared" si="383"/>
        <v>3.1070000000000002</v>
      </c>
      <c r="AO1509" s="8">
        <f t="shared" si="376"/>
        <v>0.61269966476040205</v>
      </c>
      <c r="AP1509" s="134">
        <f>Refererenssiarvoja!$B$16*H1509^(1/6)/(Refererenssiarvoja!$B$15^0.5)*(Päälaskenta!$G$28/2)^0.5*(1-AO1509)^(-1.5)</f>
        <v>0.188</v>
      </c>
      <c r="AQ1509" s="8">
        <f>Refererenssiarvoja!$B$16*Kaksitasouoma_matriisi!O1509^(1/6)/(SQRT((2*Refererenssiarvoja!$B$15)/(Päälaskenta!$F$31*Päälaskenta!$G$31*Päälaskenta!$F$28))+SQRT(Refererenssiarvoja!$B$15)/Refererenssiarvoja!$B$17*LN(Kaksitasouoma_matriisi!L1509/Päälaskenta!$F$28))</f>
        <v>0.52847900654276703</v>
      </c>
      <c r="AR1509" s="8">
        <f>Refererenssiarvoja!$B$16*Kaksitasouoma_matriisi!O1509^(1/6)/(SQRT((2*Refererenssiarvoja!$B$15)/(Päälaskenta!$F$31*Päälaskenta!$G$31*L1509)))</f>
        <v>0.42481358245801298</v>
      </c>
    </row>
    <row r="1510" spans="1:44" x14ac:dyDescent="0.2">
      <c r="A1510" s="8">
        <v>1508</v>
      </c>
      <c r="B1510" s="8">
        <f>IF(Päälaskenta!C$7,Päälaskenta!E$7,Päälaskenta!G$5)</f>
        <v>2.5</v>
      </c>
      <c r="C1510" s="56">
        <v>0.49199999999999999</v>
      </c>
      <c r="D1510" s="93">
        <f t="shared" si="369"/>
        <v>5.0812999999999997</v>
      </c>
      <c r="E1510" s="8">
        <f>IF(Päälaskenta!$C$26,Kaksitasouoma_matriisi!AP1510,Kaksitasouoma_matriisi!AC1510)</f>
        <v>0.104650706366999</v>
      </c>
      <c r="F1510" s="56">
        <f>IF(D1510&lt;Päälaskenta!H$24,(SQRT(POWER(Päälaskenta!C$24/(2*Päälaskenta!E$24),2)+(D1510/Päälaskenta!E$24))-Päälaskenta!C$24/(2*Päälaskenta!E$24)),IF(D1510=Päälaskenta!H$24,Päälaskenta!D$24,Päälaskenta!D$24+(SQRT(POWER((Päälaskenta!C$20+Päälaskenta!G$24)/(2*Päälaskenta!E$20),2)+((D1510-Päälaskenta!H$24)/Päälaskenta!E$20))-(Päälaskenta!C$20+Päälaskenta!G$24)/(2*Päälaskenta!E$20))))</f>
        <v>1.179</v>
      </c>
      <c r="G1510" s="57">
        <f>IF(F1510&gt;Päälaskenta!D$24,(2*SQRT((POWER(Päälaskenta!D$24,2))+POWER(Päälaskenta!E$24*Päälaskenta!D$24,2))+Päälaskenta!C$24)+(2*SQRT((POWER((F1510-Päälaskenta!D$24),2))+POWER(Päälaskenta!E$20*(F1510-Päälaskenta!D$24),2))+Päälaskenta!C$20),(2*SQRT((POWER(F1510,2))+POWER(Päälaskenta!E$24*F1510,2))+Päälaskenta!C$24))</f>
        <v>9.7100000000000009</v>
      </c>
      <c r="H1510" s="57">
        <f t="shared" si="370"/>
        <v>0.52</v>
      </c>
      <c r="I1510" s="62">
        <f t="shared" si="371"/>
        <v>6.3400000000000001E-3</v>
      </c>
      <c r="J1510" s="8">
        <f>IF(F1510&lt;Päälaskenta!$D$24,0,Kaksitasouoma_matriisi!F1510-Päälaskenta!$D$24)</f>
        <v>0.47899999999999998</v>
      </c>
      <c r="L1510" s="8">
        <f>IF(F1510&gt;Päälaskenta!D$24,F1510-Päälaskenta!D$24,0)</f>
        <v>0.47899999999999998</v>
      </c>
      <c r="M1510" s="8">
        <f>IF(F1510&gt;Päälaskenta!D$24,(Päälaskenta!C$20+(Päälaskenta!E$20*(Kaksitasouoma_matriisi!F1510-Päälaskenta!D$24)))*(Kaksitasouoma_matriisi!F1510-Päälaskenta!D$24),0)</f>
        <v>2.7391614999999998</v>
      </c>
      <c r="N1510" s="8">
        <f>IF(F1510&gt;Päälaskenta!D$24,(2*SQRT((POWER((F1510-Päälaskenta!D$24),2))+POWER(Päälaskenta!E$20*(F1510-Päälaskenta!D$24),2))+Päälaskenta!C$20),0)</f>
        <v>6.7270590609472496</v>
      </c>
      <c r="O1510" s="8">
        <f t="shared" si="377"/>
        <v>0.40718558811260003</v>
      </c>
      <c r="P1510" s="8">
        <f>IF(Päälaskenta!$C$29,IF(L1510&gt;Päälaskenta!$F$28,Kaksitasouoma_matriisi!AQ1510,Kaksitasouoma_matriisi!AR1510),Päälaskenta!$F$20)</f>
        <v>0.12</v>
      </c>
      <c r="Q1510" s="8">
        <f t="shared" si="378"/>
        <v>12.540013141692</v>
      </c>
      <c r="R1510" s="8">
        <f t="shared" si="372"/>
        <v>0.76491738363070105</v>
      </c>
      <c r="S1510" s="8">
        <f t="shared" si="379"/>
        <v>0.27925238567740601</v>
      </c>
      <c r="U1510" s="93">
        <f>IF(F1510&gt;Päälaskenta!D$24,Päälaskenta!H$24+L1510*Päälaskenta!G$24,F1510*Päälaskenta!C$24 + F1510*F1510*Päälaskenta!E$24)</f>
        <v>2.3395999999999999</v>
      </c>
      <c r="V1510" s="8">
        <f>IF(F1510&gt;Päälaskenta!D$24,2*SQRT(POWER(Päälaskenta!D$24,2)+POWER(Päälaskenta!E$24*Päälaskenta!D$24,2))+Päälaskenta!C$24,(2*SQRT((POWER(F1510,2))+POWER(Päälaskenta!E$24*F1510,2))+Päälaskenta!C$24))</f>
        <v>2.9798989873223301</v>
      </c>
      <c r="W1510" s="8">
        <f t="shared" si="380"/>
        <v>0.78512728449977098</v>
      </c>
      <c r="X1510" s="8">
        <f>Päälaskenta!F$24</f>
        <v>7.0000000000000007E-2</v>
      </c>
      <c r="Y1510" s="8">
        <f t="shared" si="381"/>
        <v>28.444848132379501</v>
      </c>
      <c r="Z1510" s="8">
        <f t="shared" si="373"/>
        <v>1.7350826163693001</v>
      </c>
      <c r="AA1510" s="8">
        <f t="shared" si="382"/>
        <v>0.74161506940045296</v>
      </c>
      <c r="AC1510" s="8">
        <f t="shared" si="374"/>
        <v>0.104650706366999</v>
      </c>
      <c r="AE1510" s="8">
        <v>1508</v>
      </c>
      <c r="AF1510" s="8">
        <f t="shared" si="384"/>
        <v>40.984861274071498</v>
      </c>
      <c r="AG1510" s="8">
        <f t="shared" si="375"/>
        <v>3.7207721729824502E-3</v>
      </c>
      <c r="AJ1510" s="132">
        <f>IF(Päälaskenta!$F$28&lt;Kaksitasouoma_matriisi!L1510,Päälaskenta!$C$20*Päälaskenta!$F$28,Päälaskenta!$C$20*Kaksitasouoma_matriisi!L1510)</f>
        <v>2.395</v>
      </c>
      <c r="AK1510" s="134">
        <f>SQRT(Päälaskenta!$D$20^2+(Päälaskenta!$D$20/(1/Päälaskenta!$E$20))^2)</f>
        <v>1.8029999999999999</v>
      </c>
      <c r="AL1510" s="134">
        <f>IF(Päälaskenta!$F$28&lt;Kaksitasouoma_matriisi!L1510,AK1510*Päälaskenta!$F$28*COS(ATAN(1/Päälaskenta!$E$20)),AK1510*Kaksitasouoma_matriisi!L1510*COS(ATAN(1/Päälaskenta!$E$20)))</f>
        <v>0.71899999999999997</v>
      </c>
      <c r="AM1510" s="134"/>
      <c r="AN1510" s="134">
        <f t="shared" si="383"/>
        <v>3.1139999999999999</v>
      </c>
      <c r="AO1510" s="8">
        <f t="shared" si="376"/>
        <v>0.612835298053648</v>
      </c>
      <c r="AP1510" s="134">
        <f>Refererenssiarvoja!$B$16*H1510^(1/6)/(Refererenssiarvoja!$B$15^0.5)*(Päälaskenta!$G$28/2)^0.5*(1-AO1510)^(-1.5)</f>
        <v>0.188</v>
      </c>
      <c r="AQ1510" s="8">
        <f>Refererenssiarvoja!$B$16*Kaksitasouoma_matriisi!O1510^(1/6)/(SQRT((2*Refererenssiarvoja!$B$15)/(Päälaskenta!$F$31*Päälaskenta!$G$31*Päälaskenta!$F$28))+SQRT(Refererenssiarvoja!$B$15)/Refererenssiarvoja!$B$17*LN(Kaksitasouoma_matriisi!L1510/Päälaskenta!$F$28))</f>
        <v>0.52337998562014398</v>
      </c>
      <c r="AR1510" s="8">
        <f>Refererenssiarvoja!$B$16*Kaksitasouoma_matriisi!O1510^(1/6)/(SQRT((2*Refererenssiarvoja!$B$15)/(Päälaskenta!$F$31*Päälaskenta!$G$31*L1510)))</f>
        <v>0.42538645279472398</v>
      </c>
    </row>
    <row r="1511" spans="1:44" x14ac:dyDescent="0.2">
      <c r="A1511" s="8">
        <v>1509</v>
      </c>
      <c r="B1511" s="8">
        <f>IF(Päälaskenta!C$7,Päälaskenta!E$7,Päälaskenta!G$5)</f>
        <v>2.5</v>
      </c>
      <c r="C1511" s="56">
        <v>0.49099999999999999</v>
      </c>
      <c r="D1511" s="93">
        <f t="shared" si="369"/>
        <v>5.0915999999999997</v>
      </c>
      <c r="E1511" s="8">
        <f>IF(Päälaskenta!$C$26,Kaksitasouoma_matriisi!AP1511,Kaksitasouoma_matriisi!AC1511)</f>
        <v>0.104656405589775</v>
      </c>
      <c r="F1511" s="56">
        <f>IF(D1511&lt;Päälaskenta!H$24,(SQRT(POWER(Päälaskenta!C$24/(2*Päälaskenta!E$24),2)+(D1511/Päälaskenta!E$24))-Päälaskenta!C$24/(2*Päälaskenta!E$24)),IF(D1511=Päälaskenta!H$24,Päälaskenta!D$24,Päälaskenta!D$24+(SQRT(POWER((Päälaskenta!C$20+Päälaskenta!G$24)/(2*Päälaskenta!E$20),2)+((D1511-Päälaskenta!H$24)/Päälaskenta!E$20))-(Päälaskenta!C$20+Päälaskenta!G$24)/(2*Päälaskenta!E$20))))</f>
        <v>1.18</v>
      </c>
      <c r="G1511" s="57">
        <f>IF(F1511&gt;Päälaskenta!D$24,(2*SQRT((POWER(Päälaskenta!D$24,2))+POWER(Päälaskenta!E$24*Päälaskenta!D$24,2))+Päälaskenta!C$24)+(2*SQRT((POWER((F1511-Päälaskenta!D$24),2))+POWER(Päälaskenta!E$20*(F1511-Päälaskenta!D$24),2))+Päälaskenta!C$20),(2*SQRT((POWER(F1511,2))+POWER(Päälaskenta!E$24*F1511,2))+Päälaskenta!C$24))</f>
        <v>9.7100000000000009</v>
      </c>
      <c r="H1511" s="57">
        <f t="shared" si="370"/>
        <v>0.52</v>
      </c>
      <c r="I1511" s="62">
        <f t="shared" si="371"/>
        <v>6.3150000000000003E-3</v>
      </c>
      <c r="J1511" s="8">
        <f>IF(F1511&lt;Päälaskenta!$D$24,0,Kaksitasouoma_matriisi!F1511-Päälaskenta!$D$24)</f>
        <v>0.48</v>
      </c>
      <c r="L1511" s="8">
        <f>IF(F1511&gt;Päälaskenta!D$24,F1511-Päälaskenta!D$24,0)</f>
        <v>0.48</v>
      </c>
      <c r="M1511" s="8">
        <f>IF(F1511&gt;Päälaskenta!D$24,(Päälaskenta!C$20+(Päälaskenta!E$20*(Kaksitasouoma_matriisi!F1511-Päälaskenta!D$24)))*(Kaksitasouoma_matriisi!F1511-Päälaskenta!D$24),0)</f>
        <v>2.7456</v>
      </c>
      <c r="N1511" s="8">
        <f>IF(F1511&gt;Päälaskenta!D$24,(2*SQRT((POWER((F1511-Päälaskenta!D$24),2))+POWER(Päälaskenta!E$20*(F1511-Päälaskenta!D$24),2))+Päälaskenta!C$20),0)</f>
        <v>6.7306646122227098</v>
      </c>
      <c r="O1511" s="8">
        <f t="shared" si="377"/>
        <v>0.40792405478265298</v>
      </c>
      <c r="P1511" s="8">
        <f>IF(Päälaskenta!$C$29,IF(L1511&gt;Päälaskenta!$F$28,Kaksitasouoma_matriisi!AQ1511,Kaksitasouoma_matriisi!AR1511),Päälaskenta!$F$20)</f>
        <v>0.12</v>
      </c>
      <c r="Q1511" s="8">
        <f t="shared" si="378"/>
        <v>12.5846815594282</v>
      </c>
      <c r="R1511" s="8">
        <f t="shared" si="372"/>
        <v>0.765898226195454</v>
      </c>
      <c r="S1511" s="8">
        <f t="shared" si="379"/>
        <v>0.27895477352689901</v>
      </c>
      <c r="U1511" s="93">
        <f>IF(F1511&gt;Päälaskenta!D$24,Päälaskenta!H$24+L1511*Päälaskenta!G$24,F1511*Päälaskenta!C$24 + F1511*F1511*Päälaskenta!E$24)</f>
        <v>2.3420000000000001</v>
      </c>
      <c r="V1511" s="8">
        <f>IF(F1511&gt;Päälaskenta!D$24,2*SQRT(POWER(Päälaskenta!D$24,2)+POWER(Päälaskenta!E$24*Päälaskenta!D$24,2))+Päälaskenta!C$24,(2*SQRT((POWER(F1511,2))+POWER(Päälaskenta!E$24*F1511,2))+Päälaskenta!C$24))</f>
        <v>2.9798989873223301</v>
      </c>
      <c r="W1511" s="8">
        <f t="shared" si="380"/>
        <v>0.78593268092770796</v>
      </c>
      <c r="X1511" s="8">
        <f>Päälaskenta!F$24</f>
        <v>7.0000000000000007E-2</v>
      </c>
      <c r="Y1511" s="8">
        <f t="shared" si="381"/>
        <v>28.4934967448281</v>
      </c>
      <c r="Z1511" s="8">
        <f t="shared" si="373"/>
        <v>1.7341017738045501</v>
      </c>
      <c r="AA1511" s="8">
        <f t="shared" si="382"/>
        <v>0.74043628258093497</v>
      </c>
      <c r="AC1511" s="8">
        <f t="shared" si="374"/>
        <v>0.104656405589775</v>
      </c>
      <c r="AE1511" s="8">
        <v>1509</v>
      </c>
      <c r="AF1511" s="8">
        <f t="shared" si="384"/>
        <v>41.078178304256298</v>
      </c>
      <c r="AG1511" s="8">
        <f t="shared" si="375"/>
        <v>3.7038864665297701E-3</v>
      </c>
      <c r="AJ1511" s="132">
        <f>IF(Päälaskenta!$F$28&lt;Kaksitasouoma_matriisi!L1511,Päälaskenta!$C$20*Päälaskenta!$F$28,Päälaskenta!$C$20*Kaksitasouoma_matriisi!L1511)</f>
        <v>2.4</v>
      </c>
      <c r="AK1511" s="134">
        <f>SQRT(Päälaskenta!$D$20^2+(Päälaskenta!$D$20/(1/Päälaskenta!$E$20))^2)</f>
        <v>1.8029999999999999</v>
      </c>
      <c r="AL1511" s="134">
        <f>IF(Päälaskenta!$F$28&lt;Kaksitasouoma_matriisi!L1511,AK1511*Päälaskenta!$F$28*COS(ATAN(1/Päälaskenta!$E$20)),AK1511*Kaksitasouoma_matriisi!L1511*COS(ATAN(1/Päälaskenta!$E$20)))</f>
        <v>0.72</v>
      </c>
      <c r="AM1511" s="134"/>
      <c r="AN1511" s="134">
        <f t="shared" si="383"/>
        <v>3.12</v>
      </c>
      <c r="AO1511" s="8">
        <f t="shared" si="376"/>
        <v>0.61277398067405098</v>
      </c>
      <c r="AP1511" s="134">
        <f>Refererenssiarvoja!$B$16*H1511^(1/6)/(Refererenssiarvoja!$B$15^0.5)*(Päälaskenta!$G$28/2)^0.5*(1-AO1511)^(-1.5)</f>
        <v>0.188</v>
      </c>
      <c r="AQ1511" s="8">
        <f>Refererenssiarvoja!$B$16*Kaksitasouoma_matriisi!O1511^(1/6)/(SQRT((2*Refererenssiarvoja!$B$15)/(Päälaskenta!$F$31*Päälaskenta!$G$31*Päälaskenta!$F$28))+SQRT(Refererenssiarvoja!$B$15)/Refererenssiarvoja!$B$17*LN(Kaksitasouoma_matriisi!L1511/Päälaskenta!$F$28))</f>
        <v>0.518391756469196</v>
      </c>
      <c r="AR1511" s="8">
        <f>Refererenssiarvoja!$B$16*Kaksitasouoma_matriisi!O1511^(1/6)/(SQRT((2*Refererenssiarvoja!$B$15)/(Päälaskenta!$F$31*Päälaskenta!$G$31*L1511)))</f>
        <v>0.42595887349324701</v>
      </c>
    </row>
    <row r="1512" spans="1:44" x14ac:dyDescent="0.2">
      <c r="A1512" s="8">
        <v>1510</v>
      </c>
      <c r="B1512" s="8">
        <f>IF(Päälaskenta!C$7,Päälaskenta!E$7,Päälaskenta!G$5)</f>
        <v>2.5</v>
      </c>
      <c r="C1512" s="56">
        <v>0.49</v>
      </c>
      <c r="D1512" s="93">
        <f t="shared" si="369"/>
        <v>5.1020000000000003</v>
      </c>
      <c r="E1512" s="8">
        <f>IF(Päälaskenta!$C$26,Kaksitasouoma_matriisi!AP1512,Kaksitasouoma_matriisi!AC1512)</f>
        <v>0.104667791347953</v>
      </c>
      <c r="F1512" s="56">
        <f>IF(D1512&lt;Päälaskenta!H$24,(SQRT(POWER(Päälaskenta!C$24/(2*Päälaskenta!E$24),2)+(D1512/Päälaskenta!E$24))-Päälaskenta!C$24/(2*Päälaskenta!E$24)),IF(D1512=Päälaskenta!H$24,Päälaskenta!D$24,Päälaskenta!D$24+(SQRT(POWER((Päälaskenta!C$20+Päälaskenta!G$24)/(2*Päälaskenta!E$20),2)+((D1512-Päälaskenta!H$24)/Päälaskenta!E$20))-(Päälaskenta!C$20+Päälaskenta!G$24)/(2*Päälaskenta!E$20))))</f>
        <v>1.1819999999999999</v>
      </c>
      <c r="G1512" s="57">
        <f>IF(F1512&gt;Päälaskenta!D$24,(2*SQRT((POWER(Päälaskenta!D$24,2))+POWER(Päälaskenta!E$24*Päälaskenta!D$24,2))+Päälaskenta!C$24)+(2*SQRT((POWER((F1512-Päälaskenta!D$24),2))+POWER(Päälaskenta!E$20*(F1512-Päälaskenta!D$24),2))+Päälaskenta!C$20),(2*SQRT((POWER(F1512,2))+POWER(Päälaskenta!E$24*F1512,2))+Päälaskenta!C$24))</f>
        <v>9.7200000000000006</v>
      </c>
      <c r="H1512" s="57">
        <f t="shared" si="370"/>
        <v>0.52</v>
      </c>
      <c r="I1512" s="62">
        <f t="shared" si="371"/>
        <v>6.2899999999999996E-3</v>
      </c>
      <c r="J1512" s="8">
        <f>IF(F1512&lt;Päälaskenta!$D$24,0,Kaksitasouoma_matriisi!F1512-Päälaskenta!$D$24)</f>
        <v>0.48199999999999998</v>
      </c>
      <c r="L1512" s="8">
        <f>IF(F1512&gt;Päälaskenta!D$24,F1512-Päälaskenta!D$24,0)</f>
        <v>0.48199999999999998</v>
      </c>
      <c r="M1512" s="8">
        <f>IF(F1512&gt;Päälaskenta!D$24,(Päälaskenta!C$20+(Päälaskenta!E$20*(Kaksitasouoma_matriisi!F1512-Päälaskenta!D$24)))*(Kaksitasouoma_matriisi!F1512-Päälaskenta!D$24),0)</f>
        <v>2.758486</v>
      </c>
      <c r="N1512" s="8">
        <f>IF(F1512&gt;Päälaskenta!D$24,(2*SQRT((POWER((F1512-Päälaskenta!D$24),2))+POWER(Päälaskenta!E$20*(F1512-Päälaskenta!D$24),2))+Päälaskenta!C$20),0)</f>
        <v>6.7378757147736401</v>
      </c>
      <c r="O1512" s="8">
        <f t="shared" si="377"/>
        <v>0.40939995285927799</v>
      </c>
      <c r="P1512" s="8">
        <f>IF(Päälaskenta!$C$29,IF(L1512&gt;Päälaskenta!$F$28,Kaksitasouoma_matriisi!AQ1512,Kaksitasouoma_matriisi!AR1512),Päälaskenta!$F$20)</f>
        <v>0.12</v>
      </c>
      <c r="Q1512" s="8">
        <f t="shared" si="378"/>
        <v>12.674224541251901</v>
      </c>
      <c r="R1512" s="8">
        <f t="shared" si="372"/>
        <v>0.76785340026051896</v>
      </c>
      <c r="S1512" s="8">
        <f t="shared" si="379"/>
        <v>0.27836044854333802</v>
      </c>
      <c r="U1512" s="93">
        <f>IF(F1512&gt;Päälaskenta!D$24,Päälaskenta!H$24+L1512*Päälaskenta!G$24,F1512*Päälaskenta!C$24 + F1512*F1512*Päälaskenta!E$24)</f>
        <v>2.3468</v>
      </c>
      <c r="V1512" s="8">
        <f>IF(F1512&gt;Päälaskenta!D$24,2*SQRT(POWER(Päälaskenta!D$24,2)+POWER(Päälaskenta!E$24*Päälaskenta!D$24,2))+Päälaskenta!C$24,(2*SQRT((POWER(F1512,2))+POWER(Päälaskenta!E$24*F1512,2))+Päälaskenta!C$24))</f>
        <v>2.9798989873223301</v>
      </c>
      <c r="W1512" s="8">
        <f t="shared" si="380"/>
        <v>0.78754347378358003</v>
      </c>
      <c r="X1512" s="8">
        <f>Päälaskenta!F$24</f>
        <v>7.0000000000000007E-2</v>
      </c>
      <c r="Y1512" s="8">
        <f t="shared" si="381"/>
        <v>28.590893699260398</v>
      </c>
      <c r="Z1512" s="8">
        <f t="shared" si="373"/>
        <v>1.73214659973948</v>
      </c>
      <c r="AA1512" s="8">
        <f t="shared" si="382"/>
        <v>0.73808871643918506</v>
      </c>
      <c r="AC1512" s="8">
        <f t="shared" si="374"/>
        <v>0.104667791347953</v>
      </c>
      <c r="AE1512" s="8">
        <v>1510</v>
      </c>
      <c r="AF1512" s="8">
        <f t="shared" si="384"/>
        <v>41.265118240512301</v>
      </c>
      <c r="AG1512" s="8">
        <f t="shared" si="375"/>
        <v>3.6704036627198599E-3</v>
      </c>
      <c r="AJ1512" s="132">
        <f>IF(Päälaskenta!$F$28&lt;Kaksitasouoma_matriisi!L1512,Päälaskenta!$C$20*Päälaskenta!$F$28,Päälaskenta!$C$20*Kaksitasouoma_matriisi!L1512)</f>
        <v>2.41</v>
      </c>
      <c r="AK1512" s="134">
        <f>SQRT(Päälaskenta!$D$20^2+(Päälaskenta!$D$20/(1/Päälaskenta!$E$20))^2)</f>
        <v>1.8029999999999999</v>
      </c>
      <c r="AL1512" s="134">
        <f>IF(Päälaskenta!$F$28&lt;Kaksitasouoma_matriisi!L1512,AK1512*Päälaskenta!$F$28*COS(ATAN(1/Päälaskenta!$E$20)),AK1512*Kaksitasouoma_matriisi!L1512*COS(ATAN(1/Päälaskenta!$E$20)))</f>
        <v>0.72299999999999998</v>
      </c>
      <c r="AM1512" s="134"/>
      <c r="AN1512" s="134">
        <f t="shared" si="383"/>
        <v>3.133</v>
      </c>
      <c r="AO1512" s="8">
        <f t="shared" si="376"/>
        <v>0.61407291258330099</v>
      </c>
      <c r="AP1512" s="134">
        <f>Refererenssiarvoja!$B$16*H1512^(1/6)/(Refererenssiarvoja!$B$15^0.5)*(Päälaskenta!$G$28/2)^0.5*(1-AO1512)^(-1.5)</f>
        <v>0.189</v>
      </c>
      <c r="AQ1512" s="8">
        <f>Refererenssiarvoja!$B$16*Kaksitasouoma_matriisi!O1512^(1/6)/(SQRT((2*Refererenssiarvoja!$B$15)/(Päälaskenta!$F$31*Päälaskenta!$G$31*Päälaskenta!$F$28))+SQRT(Refererenssiarvoja!$B$15)/Refererenssiarvoja!$B$17*LN(Kaksitasouoma_matriisi!L1512/Päälaskenta!$F$28))</f>
        <v>0.50873349765500397</v>
      </c>
      <c r="AR1512" s="8">
        <f>Refererenssiarvoja!$B$16*Kaksitasouoma_matriisi!O1512^(1/6)/(SQRT((2*Refererenssiarvoja!$B$15)/(Päälaskenta!$F$31*Päälaskenta!$G$31*L1512)))</f>
        <v>0.427102370958507</v>
      </c>
    </row>
    <row r="1513" spans="1:44" x14ac:dyDescent="0.2">
      <c r="A1513" s="8">
        <v>1511</v>
      </c>
      <c r="B1513" s="8">
        <f>IF(Päälaskenta!C$7,Päälaskenta!E$7,Päälaskenta!G$5)</f>
        <v>2.5</v>
      </c>
      <c r="C1513" s="56">
        <v>0.48899999999999999</v>
      </c>
      <c r="D1513" s="93">
        <f t="shared" si="369"/>
        <v>5.1124999999999998</v>
      </c>
      <c r="E1513" s="8">
        <f>IF(Päälaskenta!$C$26,Kaksitasouoma_matriisi!AP1513,Kaksitasouoma_matriisi!AC1513)</f>
        <v>0.104673477892767</v>
      </c>
      <c r="F1513" s="56">
        <f>IF(D1513&lt;Päälaskenta!H$24,(SQRT(POWER(Päälaskenta!C$24/(2*Päälaskenta!E$24),2)+(D1513/Päälaskenta!E$24))-Päälaskenta!C$24/(2*Päälaskenta!E$24)),IF(D1513=Päälaskenta!H$24,Päälaskenta!D$24,Päälaskenta!D$24+(SQRT(POWER((Päälaskenta!C$20+Päälaskenta!G$24)/(2*Päälaskenta!E$20),2)+((D1513-Päälaskenta!H$24)/Päälaskenta!E$20))-(Päälaskenta!C$20+Päälaskenta!G$24)/(2*Päälaskenta!E$20))))</f>
        <v>1.1830000000000001</v>
      </c>
      <c r="G1513" s="57">
        <f>IF(F1513&gt;Päälaskenta!D$24,(2*SQRT((POWER(Päälaskenta!D$24,2))+POWER(Päälaskenta!E$24*Päälaskenta!D$24,2))+Päälaskenta!C$24)+(2*SQRT((POWER((F1513-Päälaskenta!D$24),2))+POWER(Päälaskenta!E$20*(F1513-Päälaskenta!D$24),2))+Päälaskenta!C$20),(2*SQRT((POWER(F1513,2))+POWER(Päälaskenta!E$24*F1513,2))+Päälaskenta!C$24))</f>
        <v>9.7200000000000006</v>
      </c>
      <c r="H1513" s="57">
        <f t="shared" si="370"/>
        <v>0.53</v>
      </c>
      <c r="I1513" s="62">
        <f t="shared" si="371"/>
        <v>6.1079999999999997E-3</v>
      </c>
      <c r="J1513" s="8">
        <f>IF(F1513&lt;Päälaskenta!$D$24,0,Kaksitasouoma_matriisi!F1513-Päälaskenta!$D$24)</f>
        <v>0.48299999999999998</v>
      </c>
      <c r="L1513" s="8">
        <f>IF(F1513&gt;Päälaskenta!D$24,F1513-Päälaskenta!D$24,0)</f>
        <v>0.48299999999999998</v>
      </c>
      <c r="M1513" s="8">
        <f>IF(F1513&gt;Päälaskenta!D$24,(Päälaskenta!C$20+(Päälaskenta!E$20*(Kaksitasouoma_matriisi!F1513-Päälaskenta!D$24)))*(Kaksitasouoma_matriisi!F1513-Päälaskenta!D$24),0)</f>
        <v>2.7649335000000002</v>
      </c>
      <c r="N1513" s="8">
        <f>IF(F1513&gt;Päälaskenta!D$24,(2*SQRT((POWER((F1513-Päälaskenta!D$24),2))+POWER(Päälaskenta!E$20*(F1513-Päälaskenta!D$24),2))+Päälaskenta!C$20),0)</f>
        <v>6.7414812660491101</v>
      </c>
      <c r="O1513" s="8">
        <f t="shared" si="377"/>
        <v>0.41013738537323102</v>
      </c>
      <c r="P1513" s="8">
        <f>IF(Päälaskenta!$C$29,IF(L1513&gt;Päälaskenta!$F$28,Kaksitasouoma_matriisi!AQ1513,Kaksitasouoma_matriisi!AR1513),Päälaskenta!$F$20)</f>
        <v>0.12</v>
      </c>
      <c r="Q1513" s="8">
        <f t="shared" si="378"/>
        <v>12.7190990689981</v>
      </c>
      <c r="R1513" s="8">
        <f t="shared" si="372"/>
        <v>0.768827745631256</v>
      </c>
      <c r="S1513" s="8">
        <f t="shared" si="379"/>
        <v>0.27806373847011401</v>
      </c>
      <c r="U1513" s="93">
        <f>IF(F1513&gt;Päälaskenta!D$24,Päälaskenta!H$24+L1513*Päälaskenta!G$24,F1513*Päälaskenta!C$24 + F1513*F1513*Päälaskenta!E$24)</f>
        <v>2.3492000000000002</v>
      </c>
      <c r="V1513" s="8">
        <f>IF(F1513&gt;Päälaskenta!D$24,2*SQRT(POWER(Päälaskenta!D$24,2)+POWER(Päälaskenta!E$24*Päälaskenta!D$24,2))+Päälaskenta!C$24,(2*SQRT((POWER(F1513,2))+POWER(Päälaskenta!E$24*F1513,2))+Päälaskenta!C$24))</f>
        <v>2.9798989873223301</v>
      </c>
      <c r="W1513" s="8">
        <f t="shared" si="380"/>
        <v>0.78834887021151601</v>
      </c>
      <c r="X1513" s="8">
        <f>Päälaskenta!F$24</f>
        <v>7.0000000000000007E-2</v>
      </c>
      <c r="Y1513" s="8">
        <f t="shared" si="381"/>
        <v>28.639642018561499</v>
      </c>
      <c r="Z1513" s="8">
        <f t="shared" si="373"/>
        <v>1.73117225436874</v>
      </c>
      <c r="AA1513" s="8">
        <f t="shared" si="382"/>
        <v>0.73691991076483099</v>
      </c>
      <c r="AC1513" s="8">
        <f t="shared" si="374"/>
        <v>0.104673477892767</v>
      </c>
      <c r="AE1513" s="8">
        <v>1511</v>
      </c>
      <c r="AF1513" s="8">
        <f t="shared" si="384"/>
        <v>41.358741087559601</v>
      </c>
      <c r="AG1513" s="8">
        <f t="shared" si="375"/>
        <v>3.65380525117059E-3</v>
      </c>
      <c r="AJ1513" s="132">
        <f>IF(Päälaskenta!$F$28&lt;Kaksitasouoma_matriisi!L1513,Päälaskenta!$C$20*Päälaskenta!$F$28,Päälaskenta!$C$20*Kaksitasouoma_matriisi!L1513)</f>
        <v>2.415</v>
      </c>
      <c r="AK1513" s="134">
        <f>SQRT(Päälaskenta!$D$20^2+(Päälaskenta!$D$20/(1/Päälaskenta!$E$20))^2)</f>
        <v>1.8029999999999999</v>
      </c>
      <c r="AL1513" s="134">
        <f>IF(Päälaskenta!$F$28&lt;Kaksitasouoma_matriisi!L1513,AK1513*Päälaskenta!$F$28*COS(ATAN(1/Päälaskenta!$E$20)),AK1513*Kaksitasouoma_matriisi!L1513*COS(ATAN(1/Päälaskenta!$E$20)))</f>
        <v>0.72499999999999998</v>
      </c>
      <c r="AM1513" s="134"/>
      <c r="AN1513" s="134">
        <f t="shared" si="383"/>
        <v>3.14</v>
      </c>
      <c r="AO1513" s="8">
        <f t="shared" si="376"/>
        <v>0.61418092909535504</v>
      </c>
      <c r="AP1513" s="134">
        <f>Refererenssiarvoja!$B$16*H1513^(1/6)/(Refererenssiarvoja!$B$15^0.5)*(Päälaskenta!$G$28/2)^0.5*(1-AO1513)^(-1.5)</f>
        <v>0.189</v>
      </c>
      <c r="AQ1513" s="8">
        <f>Refererenssiarvoja!$B$16*Kaksitasouoma_matriisi!O1513^(1/6)/(SQRT((2*Refererenssiarvoja!$B$15)/(Päälaskenta!$F$31*Päälaskenta!$G$31*Päälaskenta!$F$28))+SQRT(Refererenssiarvoja!$B$15)/Refererenssiarvoja!$B$17*LN(Kaksitasouoma_matriisi!L1513/Päälaskenta!$F$28))</f>
        <v>0.50405675406135797</v>
      </c>
      <c r="AR1513" s="8">
        <f>Refererenssiarvoja!$B$16*Kaksitasouoma_matriisi!O1513^(1/6)/(SQRT((2*Refererenssiarvoja!$B$15)/(Päälaskenta!$F$31*Päälaskenta!$G$31*L1513)))</f>
        <v>0.427673450201841</v>
      </c>
    </row>
    <row r="1514" spans="1:44" x14ac:dyDescent="0.2">
      <c r="A1514" s="8">
        <v>1512</v>
      </c>
      <c r="B1514" s="8">
        <f>IF(Päälaskenta!C$7,Päälaskenta!E$7,Päälaskenta!G$5)</f>
        <v>2.5</v>
      </c>
      <c r="C1514" s="56">
        <v>0.48799999999999999</v>
      </c>
      <c r="D1514" s="93">
        <f t="shared" si="369"/>
        <v>5.1230000000000002</v>
      </c>
      <c r="E1514" s="8">
        <f>IF(Päälaskenta!$C$26,Kaksitasouoma_matriisi!AP1514,Kaksitasouoma_matriisi!AC1514)</f>
        <v>0.104679160220993</v>
      </c>
      <c r="F1514" s="56">
        <f>IF(D1514&lt;Päälaskenta!H$24,(SQRT(POWER(Päälaskenta!C$24/(2*Päälaskenta!E$24),2)+(D1514/Päälaskenta!E$24))-Päälaskenta!C$24/(2*Päälaskenta!E$24)),IF(D1514=Päälaskenta!H$24,Päälaskenta!D$24,Päälaskenta!D$24+(SQRT(POWER((Päälaskenta!C$20+Päälaskenta!G$24)/(2*Päälaskenta!E$20),2)+((D1514-Päälaskenta!H$24)/Päälaskenta!E$20))-(Päälaskenta!C$20+Päälaskenta!G$24)/(2*Päälaskenta!E$20))))</f>
        <v>1.1839999999999999</v>
      </c>
      <c r="G1514" s="57">
        <f>IF(F1514&gt;Päälaskenta!D$24,(2*SQRT((POWER(Päälaskenta!D$24,2))+POWER(Päälaskenta!E$24*Päälaskenta!D$24,2))+Päälaskenta!C$24)+(2*SQRT((POWER((F1514-Päälaskenta!D$24),2))+POWER(Päälaskenta!E$20*(F1514-Päälaskenta!D$24),2))+Päälaskenta!C$20),(2*SQRT((POWER(F1514,2))+POWER(Päälaskenta!E$24*F1514,2))+Päälaskenta!C$24))</f>
        <v>9.7200000000000006</v>
      </c>
      <c r="H1514" s="57">
        <f t="shared" si="370"/>
        <v>0.53</v>
      </c>
      <c r="I1514" s="62">
        <f t="shared" si="371"/>
        <v>6.084E-3</v>
      </c>
      <c r="J1514" s="8">
        <f>IF(F1514&lt;Päälaskenta!$D$24,0,Kaksitasouoma_matriisi!F1514-Päälaskenta!$D$24)</f>
        <v>0.48399999999999999</v>
      </c>
      <c r="L1514" s="8">
        <f>IF(F1514&gt;Päälaskenta!D$24,F1514-Päälaskenta!D$24,0)</f>
        <v>0.48399999999999999</v>
      </c>
      <c r="M1514" s="8">
        <f>IF(F1514&gt;Päälaskenta!D$24,(Päälaskenta!C$20+(Päälaskenta!E$20*(Kaksitasouoma_matriisi!F1514-Päälaskenta!D$24)))*(Kaksitasouoma_matriisi!F1514-Päälaskenta!D$24),0)</f>
        <v>2.7713839999999998</v>
      </c>
      <c r="N1514" s="8">
        <f>IF(F1514&gt;Päälaskenta!D$24,(2*SQRT((POWER((F1514-Päälaskenta!D$24),2))+POWER(Päälaskenta!E$20*(F1514-Päälaskenta!D$24),2))+Päälaskenta!C$20),0)</f>
        <v>6.7450868173245704</v>
      </c>
      <c r="O1514" s="8">
        <f t="shared" si="377"/>
        <v>0.41087447427389301</v>
      </c>
      <c r="P1514" s="8">
        <f>IF(Päälaskenta!$C$29,IF(L1514&gt;Päälaskenta!$F$28,Kaksitasouoma_matriisi!AQ1514,Kaksitasouoma_matriisi!AR1514),Päälaskenta!$F$20)</f>
        <v>0.12</v>
      </c>
      <c r="Q1514" s="8">
        <f t="shared" si="378"/>
        <v>12.764042263929801</v>
      </c>
      <c r="R1514" s="8">
        <f t="shared" si="372"/>
        <v>0.76979993910199596</v>
      </c>
      <c r="S1514" s="8">
        <f t="shared" si="379"/>
        <v>0.27776733181038599</v>
      </c>
      <c r="U1514" s="93">
        <f>IF(F1514&gt;Päälaskenta!D$24,Päälaskenta!H$24+L1514*Päälaskenta!G$24,F1514*Päälaskenta!C$24 + F1514*F1514*Päälaskenta!E$24)</f>
        <v>2.3515999999999999</v>
      </c>
      <c r="V1514" s="8">
        <f>IF(F1514&gt;Päälaskenta!D$24,2*SQRT(POWER(Päälaskenta!D$24,2)+POWER(Päälaskenta!E$24*Päälaskenta!D$24,2))+Päälaskenta!C$24,(2*SQRT((POWER(F1514,2))+POWER(Päälaskenta!E$24*F1514,2))+Päälaskenta!C$24))</f>
        <v>2.9798989873223301</v>
      </c>
      <c r="W1514" s="8">
        <f t="shared" si="380"/>
        <v>0.78915426663945198</v>
      </c>
      <c r="X1514" s="8">
        <f>Päälaskenta!F$24</f>
        <v>7.0000000000000007E-2</v>
      </c>
      <c r="Y1514" s="8">
        <f t="shared" si="381"/>
        <v>28.688423550823298</v>
      </c>
      <c r="Z1514" s="8">
        <f t="shared" si="373"/>
        <v>1.7302000608979999</v>
      </c>
      <c r="AA1514" s="8">
        <f t="shared" si="382"/>
        <v>0.735754405893009</v>
      </c>
      <c r="AC1514" s="8">
        <f t="shared" si="374"/>
        <v>0.104679160220993</v>
      </c>
      <c r="AE1514" s="8">
        <v>1512</v>
      </c>
      <c r="AF1514" s="8">
        <f t="shared" si="384"/>
        <v>41.452465814753097</v>
      </c>
      <c r="AG1514" s="8">
        <f t="shared" si="375"/>
        <v>3.6373012990467499E-3</v>
      </c>
      <c r="AJ1514" s="132">
        <f>IF(Päälaskenta!$F$28&lt;Kaksitasouoma_matriisi!L1514,Päälaskenta!$C$20*Päälaskenta!$F$28,Päälaskenta!$C$20*Kaksitasouoma_matriisi!L1514)</f>
        <v>2.42</v>
      </c>
      <c r="AK1514" s="134">
        <f>SQRT(Päälaskenta!$D$20^2+(Päälaskenta!$D$20/(1/Päälaskenta!$E$20))^2)</f>
        <v>1.8029999999999999</v>
      </c>
      <c r="AL1514" s="134">
        <f>IF(Päälaskenta!$F$28&lt;Kaksitasouoma_matriisi!L1514,AK1514*Päälaskenta!$F$28*COS(ATAN(1/Päälaskenta!$E$20)),AK1514*Kaksitasouoma_matriisi!L1514*COS(ATAN(1/Päälaskenta!$E$20)))</f>
        <v>0.72599999999999998</v>
      </c>
      <c r="AM1514" s="134"/>
      <c r="AN1514" s="134">
        <f t="shared" si="383"/>
        <v>3.1459999999999999</v>
      </c>
      <c r="AO1514" s="8">
        <f t="shared" si="376"/>
        <v>0.61409330470427503</v>
      </c>
      <c r="AP1514" s="134">
        <f>Refererenssiarvoja!$B$16*H1514^(1/6)/(Refererenssiarvoja!$B$15^0.5)*(Päälaskenta!$G$28/2)^0.5*(1-AO1514)^(-1.5)</f>
        <v>0.189</v>
      </c>
      <c r="AQ1514" s="8">
        <f>Refererenssiarvoja!$B$16*Kaksitasouoma_matriisi!O1514^(1/6)/(SQRT((2*Refererenssiarvoja!$B$15)/(Päälaskenta!$F$31*Päälaskenta!$G$31*Päälaskenta!$F$28))+SQRT(Refererenssiarvoja!$B$15)/Refererenssiarvoja!$B$17*LN(Kaksitasouoma_matriisi!L1514/Päälaskenta!$F$28))</f>
        <v>0.49947735875683003</v>
      </c>
      <c r="AR1514" s="8">
        <f>Refererenssiarvoja!$B$16*Kaksitasouoma_matriisi!O1514^(1/6)/(SQRT((2*Refererenssiarvoja!$B$15)/(Päälaskenta!$F$31*Päälaskenta!$G$31*L1514)))</f>
        <v>0.42824408476026798</v>
      </c>
    </row>
    <row r="1515" spans="1:44" x14ac:dyDescent="0.2">
      <c r="A1515" s="8">
        <v>1513</v>
      </c>
      <c r="B1515" s="8">
        <f>IF(Päälaskenta!C$7,Päälaskenta!E$7,Päälaskenta!G$5)</f>
        <v>2.5</v>
      </c>
      <c r="C1515" s="56">
        <v>0.48699999999999999</v>
      </c>
      <c r="D1515" s="93">
        <f t="shared" si="369"/>
        <v>5.1334999999999997</v>
      </c>
      <c r="E1515" s="8">
        <f>IF(Päälaskenta!$C$26,Kaksitasouoma_matriisi!AP1515,Kaksitasouoma_matriisi!AC1515)</f>
        <v>0.10468483833731899</v>
      </c>
      <c r="F1515" s="56">
        <f>IF(D1515&lt;Päälaskenta!H$24,(SQRT(POWER(Päälaskenta!C$24/(2*Päälaskenta!E$24),2)+(D1515/Päälaskenta!E$24))-Päälaskenta!C$24/(2*Päälaskenta!E$24)),IF(D1515=Päälaskenta!H$24,Päälaskenta!D$24,Päälaskenta!D$24+(SQRT(POWER((Päälaskenta!C$20+Päälaskenta!G$24)/(2*Päälaskenta!E$20),2)+((D1515-Päälaskenta!H$24)/Päälaskenta!E$20))-(Päälaskenta!C$20+Päälaskenta!G$24)/(2*Päälaskenta!E$20))))</f>
        <v>1.1850000000000001</v>
      </c>
      <c r="G1515" s="57">
        <f>IF(F1515&gt;Päälaskenta!D$24,(2*SQRT((POWER(Päälaskenta!D$24,2))+POWER(Päälaskenta!E$24*Päälaskenta!D$24,2))+Päälaskenta!C$24)+(2*SQRT((POWER((F1515-Päälaskenta!D$24),2))+POWER(Päälaskenta!E$20*(F1515-Päälaskenta!D$24),2))+Päälaskenta!C$20),(2*SQRT((POWER(F1515,2))+POWER(Päälaskenta!E$24*F1515,2))+Päälaskenta!C$24))</f>
        <v>9.73</v>
      </c>
      <c r="H1515" s="57">
        <f t="shared" si="370"/>
        <v>0.53</v>
      </c>
      <c r="I1515" s="62">
        <f t="shared" si="371"/>
        <v>6.0600000000000003E-3</v>
      </c>
      <c r="J1515" s="8">
        <f>IF(F1515&lt;Päälaskenta!$D$24,0,Kaksitasouoma_matriisi!F1515-Päälaskenta!$D$24)</f>
        <v>0.48499999999999999</v>
      </c>
      <c r="L1515" s="8">
        <f>IF(F1515&gt;Päälaskenta!D$24,F1515-Päälaskenta!D$24,0)</f>
        <v>0.48499999999999999</v>
      </c>
      <c r="M1515" s="8">
        <f>IF(F1515&gt;Päälaskenta!D$24,(Päälaskenta!C$20+(Päälaskenta!E$20*(Kaksitasouoma_matriisi!F1515-Päälaskenta!D$24)))*(Kaksitasouoma_matriisi!F1515-Päälaskenta!D$24),0)</f>
        <v>2.7778375</v>
      </c>
      <c r="N1515" s="8">
        <f>IF(F1515&gt;Päälaskenta!D$24,(2*SQRT((POWER((F1515-Päälaskenta!D$24),2))+POWER(Päälaskenta!E$20*(F1515-Päälaskenta!D$24),2))+Päälaskenta!C$20),0)</f>
        <v>6.7486923686000404</v>
      </c>
      <c r="O1515" s="8">
        <f t="shared" si="377"/>
        <v>0.41161122011199902</v>
      </c>
      <c r="P1515" s="8">
        <f>IF(Päälaskenta!$C$29,IF(L1515&gt;Päälaskenta!$F$28,Kaksitasouoma_matriisi!AQ1515,Kaksitasouoma_matriisi!AR1515),Päälaskenta!$F$20)</f>
        <v>0.12</v>
      </c>
      <c r="Q1515" s="8">
        <f t="shared" si="378"/>
        <v>12.809054108160799</v>
      </c>
      <c r="R1515" s="8">
        <f t="shared" si="372"/>
        <v>0.77076998754939197</v>
      </c>
      <c r="S1515" s="8">
        <f t="shared" si="379"/>
        <v>0.27747122988633899</v>
      </c>
      <c r="U1515" s="93">
        <f>IF(F1515&gt;Päälaskenta!D$24,Päälaskenta!H$24+L1515*Päälaskenta!G$24,F1515*Päälaskenta!C$24 + F1515*F1515*Päälaskenta!E$24)</f>
        <v>2.3540000000000001</v>
      </c>
      <c r="V1515" s="8">
        <f>IF(F1515&gt;Päälaskenta!D$24,2*SQRT(POWER(Päälaskenta!D$24,2)+POWER(Päälaskenta!E$24*Päälaskenta!D$24,2))+Päälaskenta!C$24,(2*SQRT((POWER(F1515,2))+POWER(Päälaskenta!E$24*F1515,2))+Päälaskenta!C$24))</f>
        <v>2.9798989873223301</v>
      </c>
      <c r="W1515" s="8">
        <f t="shared" si="380"/>
        <v>0.78995966306738896</v>
      </c>
      <c r="X1515" s="8">
        <f>Päälaskenta!F$24</f>
        <v>7.0000000000000007E-2</v>
      </c>
      <c r="Y1515" s="8">
        <f t="shared" si="381"/>
        <v>28.737238284743199</v>
      </c>
      <c r="Z1515" s="8">
        <f t="shared" si="373"/>
        <v>1.7292300124506099</v>
      </c>
      <c r="AA1515" s="8">
        <f t="shared" si="382"/>
        <v>0.73459218880654598</v>
      </c>
      <c r="AC1515" s="8">
        <f t="shared" si="374"/>
        <v>0.10468483833731899</v>
      </c>
      <c r="AE1515" s="8">
        <v>1513</v>
      </c>
      <c r="AF1515" s="8">
        <f t="shared" si="384"/>
        <v>41.546292392904</v>
      </c>
      <c r="AG1515" s="8">
        <f t="shared" si="375"/>
        <v>3.6208911621575901E-3</v>
      </c>
      <c r="AJ1515" s="132">
        <f>IF(Päälaskenta!$F$28&lt;Kaksitasouoma_matriisi!L1515,Päälaskenta!$C$20*Päälaskenta!$F$28,Päälaskenta!$C$20*Kaksitasouoma_matriisi!L1515)</f>
        <v>2.4249999999999998</v>
      </c>
      <c r="AK1515" s="134">
        <f>SQRT(Päälaskenta!$D$20^2+(Päälaskenta!$D$20/(1/Päälaskenta!$E$20))^2)</f>
        <v>1.8029999999999999</v>
      </c>
      <c r="AL1515" s="134">
        <f>IF(Päälaskenta!$F$28&lt;Kaksitasouoma_matriisi!L1515,AK1515*Päälaskenta!$F$28*COS(ATAN(1/Päälaskenta!$E$20)),AK1515*Kaksitasouoma_matriisi!L1515*COS(ATAN(1/Päälaskenta!$E$20)))</f>
        <v>0.72799999999999998</v>
      </c>
      <c r="AM1515" s="134"/>
      <c r="AN1515" s="134">
        <f t="shared" si="383"/>
        <v>3.153</v>
      </c>
      <c r="AO1515" s="8">
        <f t="shared" si="376"/>
        <v>0.61420083763514199</v>
      </c>
      <c r="AP1515" s="134">
        <f>Refererenssiarvoja!$B$16*H1515^(1/6)/(Refererenssiarvoja!$B$15^0.5)*(Päälaskenta!$G$28/2)^0.5*(1-AO1515)^(-1.5)</f>
        <v>0.19</v>
      </c>
      <c r="AQ1515" s="8">
        <f>Refererenssiarvoja!$B$16*Kaksitasouoma_matriisi!O1515^(1/6)/(SQRT((2*Refererenssiarvoja!$B$15)/(Päälaskenta!$F$31*Päälaskenta!$G$31*Päälaskenta!$F$28))+SQRT(Refererenssiarvoja!$B$15)/Refererenssiarvoja!$B$17*LN(Kaksitasouoma_matriisi!L1515/Päälaskenta!$F$28))</f>
        <v>0.49499229445814502</v>
      </c>
      <c r="AR1515" s="8">
        <f>Refererenssiarvoja!$B$16*Kaksitasouoma_matriisi!O1515^(1/6)/(SQRT((2*Refererenssiarvoja!$B$15)/(Päälaskenta!$F$31*Päälaskenta!$G$31*L1515)))</f>
        <v>0.428814275857478</v>
      </c>
    </row>
    <row r="1516" spans="1:44" x14ac:dyDescent="0.2">
      <c r="A1516" s="8">
        <v>1514</v>
      </c>
      <c r="B1516" s="8">
        <f>IF(Päälaskenta!C$7,Päälaskenta!E$7,Päälaskenta!G$5)</f>
        <v>2.5</v>
      </c>
      <c r="C1516" s="56">
        <v>0.48599999999999999</v>
      </c>
      <c r="D1516" s="93">
        <f t="shared" si="369"/>
        <v>5.1440000000000001</v>
      </c>
      <c r="E1516" s="8">
        <f>IF(Päälaskenta!$C$26,Kaksitasouoma_matriisi!AP1516,Kaksitasouoma_matriisi!AC1516)</f>
        <v>0.104690512246426</v>
      </c>
      <c r="F1516" s="56">
        <f>IF(D1516&lt;Päälaskenta!H$24,(SQRT(POWER(Päälaskenta!C$24/(2*Päälaskenta!E$24),2)+(D1516/Päälaskenta!E$24))-Päälaskenta!C$24/(2*Päälaskenta!E$24)),IF(D1516=Päälaskenta!H$24,Päälaskenta!D$24,Päälaskenta!D$24+(SQRT(POWER((Päälaskenta!C$20+Päälaskenta!G$24)/(2*Päälaskenta!E$20),2)+((D1516-Päälaskenta!H$24)/Päälaskenta!E$20))-(Päälaskenta!C$20+Päälaskenta!G$24)/(2*Päälaskenta!E$20))))</f>
        <v>1.1859999999999999</v>
      </c>
      <c r="G1516" s="57">
        <f>IF(F1516&gt;Päälaskenta!D$24,(2*SQRT((POWER(Päälaskenta!D$24,2))+POWER(Päälaskenta!E$24*Päälaskenta!D$24,2))+Päälaskenta!C$24)+(2*SQRT((POWER((F1516-Päälaskenta!D$24),2))+POWER(Päälaskenta!E$20*(F1516-Päälaskenta!D$24),2))+Päälaskenta!C$20),(2*SQRT((POWER(F1516,2))+POWER(Päälaskenta!E$24*F1516,2))+Päälaskenta!C$24))</f>
        <v>9.73</v>
      </c>
      <c r="H1516" s="57">
        <f t="shared" si="370"/>
        <v>0.53</v>
      </c>
      <c r="I1516" s="62">
        <f t="shared" si="371"/>
        <v>6.0359999999999997E-3</v>
      </c>
      <c r="J1516" s="8">
        <f>IF(F1516&lt;Päälaskenta!$D$24,0,Kaksitasouoma_matriisi!F1516-Päälaskenta!$D$24)</f>
        <v>0.48599999999999999</v>
      </c>
      <c r="L1516" s="8">
        <f>IF(F1516&gt;Päälaskenta!D$24,F1516-Päälaskenta!D$24,0)</f>
        <v>0.48599999999999999</v>
      </c>
      <c r="M1516" s="8">
        <f>IF(F1516&gt;Päälaskenta!D$24,(Päälaskenta!C$20+(Päälaskenta!E$20*(Kaksitasouoma_matriisi!F1516-Päälaskenta!D$24)))*(Kaksitasouoma_matriisi!F1516-Päälaskenta!D$24),0)</f>
        <v>2.784294</v>
      </c>
      <c r="N1516" s="8">
        <f>IF(F1516&gt;Päälaskenta!D$24,(2*SQRT((POWER((F1516-Päälaskenta!D$24),2))+POWER(Päälaskenta!E$20*(F1516-Päälaskenta!D$24),2))+Päälaskenta!C$20),0)</f>
        <v>6.7522979198754998</v>
      </c>
      <c r="O1516" s="8">
        <f t="shared" si="377"/>
        <v>0.41234762343710901</v>
      </c>
      <c r="P1516" s="8">
        <f>IF(Päälaskenta!$C$29,IF(L1516&gt;Päälaskenta!$F$28,Kaksitasouoma_matriisi!AQ1516,Kaksitasouoma_matriisi!AR1516),Päälaskenta!$F$20)</f>
        <v>0.12</v>
      </c>
      <c r="Q1516" s="8">
        <f t="shared" si="378"/>
        <v>12.8541345839177</v>
      </c>
      <c r="R1516" s="8">
        <f t="shared" si="372"/>
        <v>0.77173789782675495</v>
      </c>
      <c r="S1516" s="8">
        <f t="shared" si="379"/>
        <v>0.27717543399754302</v>
      </c>
      <c r="U1516" s="93">
        <f>IF(F1516&gt;Päälaskenta!D$24,Päälaskenta!H$24+L1516*Päälaskenta!G$24,F1516*Päälaskenta!C$24 + F1516*F1516*Päälaskenta!E$24)</f>
        <v>2.3563999999999998</v>
      </c>
      <c r="V1516" s="8">
        <f>IF(F1516&gt;Päälaskenta!D$24,2*SQRT(POWER(Päälaskenta!D$24,2)+POWER(Päälaskenta!E$24*Päälaskenta!D$24,2))+Päälaskenta!C$24,(2*SQRT((POWER(F1516,2))+POWER(Päälaskenta!E$24*F1516,2))+Päälaskenta!C$24))</f>
        <v>2.9798989873223301</v>
      </c>
      <c r="W1516" s="8">
        <f t="shared" si="380"/>
        <v>0.79076505949532505</v>
      </c>
      <c r="X1516" s="8">
        <f>Päälaskenta!F$24</f>
        <v>7.0000000000000007E-2</v>
      </c>
      <c r="Y1516" s="8">
        <f t="shared" si="381"/>
        <v>28.786086209033702</v>
      </c>
      <c r="Z1516" s="8">
        <f t="shared" si="373"/>
        <v>1.7282621021732401</v>
      </c>
      <c r="AA1516" s="8">
        <f t="shared" si="382"/>
        <v>0.73343324655119702</v>
      </c>
      <c r="AC1516" s="8">
        <f t="shared" si="374"/>
        <v>0.104690512246426</v>
      </c>
      <c r="AE1516" s="8">
        <v>1514</v>
      </c>
      <c r="AF1516" s="8">
        <f t="shared" si="384"/>
        <v>41.640220792951403</v>
      </c>
      <c r="AG1516" s="8">
        <f t="shared" si="375"/>
        <v>3.6045742013922598E-3</v>
      </c>
      <c r="AJ1516" s="132">
        <f>IF(Päälaskenta!$F$28&lt;Kaksitasouoma_matriisi!L1516,Päälaskenta!$C$20*Päälaskenta!$F$28,Päälaskenta!$C$20*Kaksitasouoma_matriisi!L1516)</f>
        <v>2.4300000000000002</v>
      </c>
      <c r="AK1516" s="134">
        <f>SQRT(Päälaskenta!$D$20^2+(Päälaskenta!$D$20/(1/Päälaskenta!$E$20))^2)</f>
        <v>1.8029999999999999</v>
      </c>
      <c r="AL1516" s="134">
        <f>IF(Päälaskenta!$F$28&lt;Kaksitasouoma_matriisi!L1516,AK1516*Päälaskenta!$F$28*COS(ATAN(1/Päälaskenta!$E$20)),AK1516*Kaksitasouoma_matriisi!L1516*COS(ATAN(1/Päälaskenta!$E$20)))</f>
        <v>0.72899999999999998</v>
      </c>
      <c r="AM1516" s="134"/>
      <c r="AN1516" s="134">
        <f t="shared" si="383"/>
        <v>3.1589999999999998</v>
      </c>
      <c r="AO1516" s="8">
        <f t="shared" si="376"/>
        <v>0.61411353032659399</v>
      </c>
      <c r="AP1516" s="134">
        <f>Refererenssiarvoja!$B$16*H1516^(1/6)/(Refererenssiarvoja!$B$15^0.5)*(Päälaskenta!$G$28/2)^0.5*(1-AO1516)^(-1.5)</f>
        <v>0.189</v>
      </c>
      <c r="AQ1516" s="8">
        <f>Refererenssiarvoja!$B$16*Kaksitasouoma_matriisi!O1516^(1/6)/(SQRT((2*Refererenssiarvoja!$B$15)/(Päälaskenta!$F$31*Päälaskenta!$G$31*Päälaskenta!$F$28))+SQRT(Refererenssiarvoja!$B$15)/Refererenssiarvoja!$B$17*LN(Kaksitasouoma_matriisi!L1516/Päälaskenta!$F$28))</f>
        <v>0.490598667334949</v>
      </c>
      <c r="AR1516" s="8">
        <f>Refererenssiarvoja!$B$16*Kaksitasouoma_matriisi!O1516^(1/6)/(SQRT((2*Refererenssiarvoja!$B$15)/(Päälaskenta!$F$31*Päälaskenta!$G$31*L1516)))</f>
        <v>0.42938402471139497</v>
      </c>
    </row>
    <row r="1517" spans="1:44" x14ac:dyDescent="0.2">
      <c r="A1517" s="8">
        <v>1515</v>
      </c>
      <c r="B1517" s="8">
        <f>IF(Päälaskenta!C$7,Päälaskenta!E$7,Päälaskenta!G$5)</f>
        <v>2.5</v>
      </c>
      <c r="C1517" s="56">
        <v>0.48499999999999999</v>
      </c>
      <c r="D1517" s="93">
        <f t="shared" si="369"/>
        <v>5.1546000000000003</v>
      </c>
      <c r="E1517" s="8">
        <f>IF(Päälaskenta!$C$26,Kaksitasouoma_matriisi!AP1517,Kaksitasouoma_matriisi!AC1517)</f>
        <v>0.104701847461675</v>
      </c>
      <c r="F1517" s="56">
        <f>IF(D1517&lt;Päälaskenta!H$24,(SQRT(POWER(Päälaskenta!C$24/(2*Päälaskenta!E$24),2)+(D1517/Päälaskenta!E$24))-Päälaskenta!C$24/(2*Päälaskenta!E$24)),IF(D1517=Päälaskenta!H$24,Päälaskenta!D$24,Päälaskenta!D$24+(SQRT(POWER((Päälaskenta!C$20+Päälaskenta!G$24)/(2*Päälaskenta!E$20),2)+((D1517-Päälaskenta!H$24)/Päälaskenta!E$20))-(Päälaskenta!C$20+Päälaskenta!G$24)/(2*Päälaskenta!E$20))))</f>
        <v>1.1879999999999999</v>
      </c>
      <c r="G1517" s="57">
        <f>IF(F1517&gt;Päälaskenta!D$24,(2*SQRT((POWER(Päälaskenta!D$24,2))+POWER(Päälaskenta!E$24*Päälaskenta!D$24,2))+Päälaskenta!C$24)+(2*SQRT((POWER((F1517-Päälaskenta!D$24),2))+POWER(Päälaskenta!E$20*(F1517-Päälaskenta!D$24),2))+Päälaskenta!C$20),(2*SQRT((POWER(F1517,2))+POWER(Päälaskenta!E$24*F1517,2))+Päälaskenta!C$24))</f>
        <v>9.74</v>
      </c>
      <c r="H1517" s="57">
        <f t="shared" si="370"/>
        <v>0.53</v>
      </c>
      <c r="I1517" s="62">
        <f t="shared" si="371"/>
        <v>6.012E-3</v>
      </c>
      <c r="J1517" s="8">
        <f>IF(F1517&lt;Päälaskenta!$D$24,0,Kaksitasouoma_matriisi!F1517-Päälaskenta!$D$24)</f>
        <v>0.48799999999999999</v>
      </c>
      <c r="L1517" s="8">
        <f>IF(F1517&gt;Päälaskenta!D$24,F1517-Päälaskenta!D$24,0)</f>
        <v>0.48799999999999999</v>
      </c>
      <c r="M1517" s="8">
        <f>IF(F1517&gt;Päälaskenta!D$24,(Päälaskenta!C$20+(Päälaskenta!E$20*(Kaksitasouoma_matriisi!F1517-Päälaskenta!D$24)))*(Kaksitasouoma_matriisi!F1517-Päälaskenta!D$24),0)</f>
        <v>2.7972160000000001</v>
      </c>
      <c r="N1517" s="8">
        <f>IF(F1517&gt;Päälaskenta!D$24,(2*SQRT((POWER((F1517-Päälaskenta!D$24),2))+POWER(Päälaskenta!E$20*(F1517-Päälaskenta!D$24),2))+Päälaskenta!C$20),0)</f>
        <v>6.75950902242643</v>
      </c>
      <c r="O1517" s="8">
        <f t="shared" si="377"/>
        <v>0.41381940474071499</v>
      </c>
      <c r="P1517" s="8">
        <f>IF(Päälaskenta!$C$29,IF(L1517&gt;Päälaskenta!$F$28,Kaksitasouoma_matriisi!AQ1517,Kaksitasouoma_matriisi!AR1517),Päälaskenta!$F$20)</f>
        <v>0.12</v>
      </c>
      <c r="Q1517" s="8">
        <f t="shared" si="378"/>
        <v>12.9445013594757</v>
      </c>
      <c r="R1517" s="8">
        <f t="shared" si="372"/>
        <v>0.77366733116811803</v>
      </c>
      <c r="S1517" s="8">
        <f t="shared" si="379"/>
        <v>0.27658476541250898</v>
      </c>
      <c r="U1517" s="93">
        <f>IF(F1517&gt;Päälaskenta!D$24,Päälaskenta!H$24+L1517*Päälaskenta!G$24,F1517*Päälaskenta!C$24 + F1517*F1517*Päälaskenta!E$24)</f>
        <v>2.3612000000000002</v>
      </c>
      <c r="V1517" s="8">
        <f>IF(F1517&gt;Päälaskenta!D$24,2*SQRT(POWER(Päälaskenta!D$24,2)+POWER(Päälaskenta!E$24*Päälaskenta!D$24,2))+Päälaskenta!C$24,(2*SQRT((POWER(F1517,2))+POWER(Päälaskenta!E$24*F1517,2))+Päälaskenta!C$24))</f>
        <v>2.9798989873223301</v>
      </c>
      <c r="W1517" s="8">
        <f t="shared" si="380"/>
        <v>0.79237585235119701</v>
      </c>
      <c r="X1517" s="8">
        <f>Päälaskenta!F$24</f>
        <v>7.0000000000000007E-2</v>
      </c>
      <c r="Y1517" s="8">
        <f t="shared" si="381"/>
        <v>28.883881583654102</v>
      </c>
      <c r="Z1517" s="8">
        <f t="shared" si="373"/>
        <v>1.7263326688318801</v>
      </c>
      <c r="AA1517" s="8">
        <f t="shared" si="382"/>
        <v>0.73112513502959497</v>
      </c>
      <c r="AC1517" s="8">
        <f t="shared" si="374"/>
        <v>0.104701847461675</v>
      </c>
      <c r="AE1517" s="8">
        <v>1515</v>
      </c>
      <c r="AF1517" s="8">
        <f t="shared" si="384"/>
        <v>41.828382943129803</v>
      </c>
      <c r="AG1517" s="8">
        <f t="shared" si="375"/>
        <v>3.5722172769187301E-3</v>
      </c>
      <c r="AJ1517" s="132">
        <f>IF(Päälaskenta!$F$28&lt;Kaksitasouoma_matriisi!L1517,Päälaskenta!$C$20*Päälaskenta!$F$28,Päälaskenta!$C$20*Kaksitasouoma_matriisi!L1517)</f>
        <v>2.44</v>
      </c>
      <c r="AK1517" s="134">
        <f>SQRT(Päälaskenta!$D$20^2+(Päälaskenta!$D$20/(1/Päälaskenta!$E$20))^2)</f>
        <v>1.8029999999999999</v>
      </c>
      <c r="AL1517" s="134">
        <f>IF(Päälaskenta!$F$28&lt;Kaksitasouoma_matriisi!L1517,AK1517*Päälaskenta!$F$28*COS(ATAN(1/Päälaskenta!$E$20)),AK1517*Kaksitasouoma_matriisi!L1517*COS(ATAN(1/Päälaskenta!$E$20)))</f>
        <v>0.73199999999999998</v>
      </c>
      <c r="AM1517" s="134"/>
      <c r="AN1517" s="134">
        <f t="shared" si="383"/>
        <v>3.1720000000000002</v>
      </c>
      <c r="AO1517" s="8">
        <f t="shared" si="376"/>
        <v>0.61537267683234398</v>
      </c>
      <c r="AP1517" s="134">
        <f>Refererenssiarvoja!$B$16*H1517^(1/6)/(Refererenssiarvoja!$B$15^0.5)*(Päälaskenta!$G$28/2)^0.5*(1-AO1517)^(-1.5)</f>
        <v>0.19</v>
      </c>
      <c r="AQ1517" s="8">
        <f>Refererenssiarvoja!$B$16*Kaksitasouoma_matriisi!O1517^(1/6)/(SQRT((2*Refererenssiarvoja!$B$15)/(Päälaskenta!$F$31*Päälaskenta!$G$31*Päälaskenta!$F$28))+SQRT(Refererenssiarvoja!$B$15)/Refererenssiarvoja!$B$17*LN(Kaksitasouoma_matriisi!L1517/Päälaskenta!$F$28))</f>
        <v>0.482074729433147</v>
      </c>
      <c r="AR1517" s="8">
        <f>Refererenssiarvoja!$B$16*Kaksitasouoma_matriisi!O1517^(1/6)/(SQRT((2*Refererenssiarvoja!$B$15)/(Päälaskenta!$F$31*Päälaskenta!$G$31*L1517)))</f>
        <v>0.43052220053240597</v>
      </c>
    </row>
    <row r="1518" spans="1:44" x14ac:dyDescent="0.2">
      <c r="A1518" s="8">
        <v>1516</v>
      </c>
      <c r="B1518" s="8">
        <f>IF(Päälaskenta!C$7,Päälaskenta!E$7,Päälaskenta!G$5)</f>
        <v>2.5</v>
      </c>
      <c r="C1518" s="56">
        <v>0.48399999999999999</v>
      </c>
      <c r="D1518" s="93">
        <f t="shared" si="369"/>
        <v>5.1653000000000002</v>
      </c>
      <c r="E1518" s="8">
        <f>IF(Päälaskenta!$C$26,Kaksitasouoma_matriisi!AP1518,Kaksitasouoma_matriisi!AC1518)</f>
        <v>0.10470750877714501</v>
      </c>
      <c r="F1518" s="56">
        <f>IF(D1518&lt;Päälaskenta!H$24,(SQRT(POWER(Päälaskenta!C$24/(2*Päälaskenta!E$24),2)+(D1518/Päälaskenta!E$24))-Päälaskenta!C$24/(2*Päälaskenta!E$24)),IF(D1518=Päälaskenta!H$24,Päälaskenta!D$24,Päälaskenta!D$24+(SQRT(POWER((Päälaskenta!C$20+Päälaskenta!G$24)/(2*Päälaskenta!E$20),2)+((D1518-Päälaskenta!H$24)/Päälaskenta!E$20))-(Päälaskenta!C$20+Päälaskenta!G$24)/(2*Päälaskenta!E$20))))</f>
        <v>1.1890000000000001</v>
      </c>
      <c r="G1518" s="57">
        <f>IF(F1518&gt;Päälaskenta!D$24,(2*SQRT((POWER(Päälaskenta!D$24,2))+POWER(Päälaskenta!E$24*Päälaskenta!D$24,2))+Päälaskenta!C$24)+(2*SQRT((POWER((F1518-Päälaskenta!D$24),2))+POWER(Päälaskenta!E$20*(F1518-Päälaskenta!D$24),2))+Päälaskenta!C$20),(2*SQRT((POWER(F1518,2))+POWER(Päälaskenta!E$24*F1518,2))+Päälaskenta!C$24))</f>
        <v>9.74</v>
      </c>
      <c r="H1518" s="57">
        <f t="shared" si="370"/>
        <v>0.53</v>
      </c>
      <c r="I1518" s="62">
        <f t="shared" si="371"/>
        <v>5.9880000000000003E-3</v>
      </c>
      <c r="J1518" s="8">
        <f>IF(F1518&lt;Päälaskenta!$D$24,0,Kaksitasouoma_matriisi!F1518-Päälaskenta!$D$24)</f>
        <v>0.48899999999999999</v>
      </c>
      <c r="L1518" s="8">
        <f>IF(F1518&gt;Päälaskenta!D$24,F1518-Päälaskenta!D$24,0)</f>
        <v>0.48899999999999999</v>
      </c>
      <c r="M1518" s="8">
        <f>IF(F1518&gt;Päälaskenta!D$24,(Päälaskenta!C$20+(Päälaskenta!E$20*(Kaksitasouoma_matriisi!F1518-Päälaskenta!D$24)))*(Kaksitasouoma_matriisi!F1518-Päälaskenta!D$24),0)</f>
        <v>2.8036815000000002</v>
      </c>
      <c r="N1518" s="8">
        <f>IF(F1518&gt;Päälaskenta!D$24,(2*SQRT((POWER((F1518-Päälaskenta!D$24),2))+POWER(Päälaskenta!E$20*(F1518-Päälaskenta!D$24),2))+Päälaskenta!C$20),0)</f>
        <v>6.7631145737018903</v>
      </c>
      <c r="O1518" s="8">
        <f t="shared" si="377"/>
        <v>0.41455478381247701</v>
      </c>
      <c r="P1518" s="8">
        <f>IF(Päälaskenta!$C$29,IF(L1518&gt;Päälaskenta!$F$28,Kaksitasouoma_matriisi!AQ1518,Kaksitasouoma_matriisi!AR1518),Päälaskenta!$F$20)</f>
        <v>0.12</v>
      </c>
      <c r="Q1518" s="8">
        <f t="shared" si="378"/>
        <v>12.9897876242884</v>
      </c>
      <c r="R1518" s="8">
        <f t="shared" si="372"/>
        <v>0.77462886782236895</v>
      </c>
      <c r="S1518" s="8">
        <f t="shared" si="379"/>
        <v>0.27628989520470498</v>
      </c>
      <c r="U1518" s="93">
        <f>IF(F1518&gt;Päälaskenta!D$24,Päälaskenta!H$24+L1518*Päälaskenta!G$24,F1518*Päälaskenta!C$24 + F1518*F1518*Päälaskenta!E$24)</f>
        <v>2.3635999999999999</v>
      </c>
      <c r="V1518" s="8">
        <f>IF(F1518&gt;Päälaskenta!D$24,2*SQRT(POWER(Päälaskenta!D$24,2)+POWER(Päälaskenta!E$24*Päälaskenta!D$24,2))+Päälaskenta!C$24,(2*SQRT((POWER(F1518,2))+POWER(Päälaskenta!E$24*F1518,2))+Päälaskenta!C$24))</f>
        <v>2.9798989873223301</v>
      </c>
      <c r="W1518" s="8">
        <f t="shared" si="380"/>
        <v>0.79318124877913299</v>
      </c>
      <c r="X1518" s="8">
        <f>Päälaskenta!F$24</f>
        <v>7.0000000000000007E-2</v>
      </c>
      <c r="Y1518" s="8">
        <f t="shared" si="381"/>
        <v>28.932829011485801</v>
      </c>
      <c r="Z1518" s="8">
        <f t="shared" si="373"/>
        <v>1.7253711321776299</v>
      </c>
      <c r="AA1518" s="8">
        <f t="shared" si="382"/>
        <v>0.729975940166538</v>
      </c>
      <c r="AC1518" s="8">
        <f t="shared" si="374"/>
        <v>0.10470750877714501</v>
      </c>
      <c r="AE1518" s="8">
        <v>1516</v>
      </c>
      <c r="AF1518" s="8">
        <f t="shared" si="384"/>
        <v>41.922616635774197</v>
      </c>
      <c r="AG1518" s="8">
        <f t="shared" si="375"/>
        <v>3.5561760599846499E-3</v>
      </c>
      <c r="AJ1518" s="132">
        <f>IF(Päälaskenta!$F$28&lt;Kaksitasouoma_matriisi!L1518,Päälaskenta!$C$20*Päälaskenta!$F$28,Päälaskenta!$C$20*Kaksitasouoma_matriisi!L1518)</f>
        <v>2.4449999999999998</v>
      </c>
      <c r="AK1518" s="134">
        <f>SQRT(Päälaskenta!$D$20^2+(Päälaskenta!$D$20/(1/Päälaskenta!$E$20))^2)</f>
        <v>1.8029999999999999</v>
      </c>
      <c r="AL1518" s="134">
        <f>IF(Päälaskenta!$F$28&lt;Kaksitasouoma_matriisi!L1518,AK1518*Päälaskenta!$F$28*COS(ATAN(1/Päälaskenta!$E$20)),AK1518*Kaksitasouoma_matriisi!L1518*COS(ATAN(1/Päälaskenta!$E$20)))</f>
        <v>0.73399999999999999</v>
      </c>
      <c r="AM1518" s="134"/>
      <c r="AN1518" s="134">
        <f t="shared" si="383"/>
        <v>3.1789999999999998</v>
      </c>
      <c r="AO1518" s="8">
        <f t="shared" si="376"/>
        <v>0.61545311985751106</v>
      </c>
      <c r="AP1518" s="134">
        <f>Refererenssiarvoja!$B$16*H1518^(1/6)/(Refererenssiarvoja!$B$15^0.5)*(Päälaskenta!$G$28/2)^0.5*(1-AO1518)^(-1.5)</f>
        <v>0.19</v>
      </c>
      <c r="AQ1518" s="8">
        <f>Refererenssiarvoja!$B$16*Kaksitasouoma_matriisi!O1518^(1/6)/(SQRT((2*Refererenssiarvoja!$B$15)/(Päälaskenta!$F$31*Päälaskenta!$G$31*Päälaskenta!$F$28))+SQRT(Refererenssiarvoja!$B$15)/Refererenssiarvoja!$B$17*LN(Kaksitasouoma_matriisi!L1518/Päälaskenta!$F$28))</f>
        <v>0.47793919386040901</v>
      </c>
      <c r="AR1518" s="8">
        <f>Refererenssiarvoja!$B$16*Kaksitasouoma_matriisi!O1518^(1/6)/(SQRT((2*Refererenssiarvoja!$B$15)/(Päälaskenta!$F$31*Päälaskenta!$G$31*L1518)))</f>
        <v>0.431090629906836</v>
      </c>
    </row>
    <row r="1519" spans="1:44" x14ac:dyDescent="0.2">
      <c r="A1519" s="8">
        <v>1517</v>
      </c>
      <c r="B1519" s="8">
        <f>IF(Päälaskenta!C$7,Päälaskenta!E$7,Päälaskenta!G$5)</f>
        <v>2.5</v>
      </c>
      <c r="C1519" s="56">
        <v>0.48299999999999998</v>
      </c>
      <c r="D1519" s="93">
        <f t="shared" si="369"/>
        <v>5.1760000000000002</v>
      </c>
      <c r="E1519" s="8">
        <f>IF(Päälaskenta!$C$26,Kaksitasouoma_matriisi!AP1519,Kaksitasouoma_matriisi!AC1519)</f>
        <v>0.104713165904052</v>
      </c>
      <c r="F1519" s="56">
        <f>IF(D1519&lt;Päälaskenta!H$24,(SQRT(POWER(Päälaskenta!C$24/(2*Päälaskenta!E$24),2)+(D1519/Päälaskenta!E$24))-Päälaskenta!C$24/(2*Päälaskenta!E$24)),IF(D1519=Päälaskenta!H$24,Päälaskenta!D$24,Päälaskenta!D$24+(SQRT(POWER((Päälaskenta!C$20+Päälaskenta!G$24)/(2*Päälaskenta!E$20),2)+((D1519-Päälaskenta!H$24)/Päälaskenta!E$20))-(Päälaskenta!C$20+Päälaskenta!G$24)/(2*Päälaskenta!E$20))))</f>
        <v>1.19</v>
      </c>
      <c r="G1519" s="57">
        <f>IF(F1519&gt;Päälaskenta!D$24,(2*SQRT((POWER(Päälaskenta!D$24,2))+POWER(Päälaskenta!E$24*Päälaskenta!D$24,2))+Päälaskenta!C$24)+(2*SQRT((POWER((F1519-Päälaskenta!D$24),2))+POWER(Päälaskenta!E$20*(F1519-Päälaskenta!D$24),2))+Päälaskenta!C$20),(2*SQRT((POWER(F1519,2))+POWER(Päälaskenta!E$24*F1519,2))+Päälaskenta!C$24))</f>
        <v>9.75</v>
      </c>
      <c r="H1519" s="57">
        <f t="shared" si="370"/>
        <v>0.53</v>
      </c>
      <c r="I1519" s="62">
        <f t="shared" si="371"/>
        <v>5.9639999999999997E-3</v>
      </c>
      <c r="J1519" s="8">
        <f>IF(F1519&lt;Päälaskenta!$D$24,0,Kaksitasouoma_matriisi!F1519-Päälaskenta!$D$24)</f>
        <v>0.49</v>
      </c>
      <c r="L1519" s="8">
        <f>IF(F1519&gt;Päälaskenta!D$24,F1519-Päälaskenta!D$24,0)</f>
        <v>0.49</v>
      </c>
      <c r="M1519" s="8">
        <f>IF(F1519&gt;Päälaskenta!D$24,(Päälaskenta!C$20+(Päälaskenta!E$20*(Kaksitasouoma_matriisi!F1519-Päälaskenta!D$24)))*(Kaksitasouoma_matriisi!F1519-Päälaskenta!D$24),0)</f>
        <v>2.8101500000000001</v>
      </c>
      <c r="N1519" s="8">
        <f>IF(F1519&gt;Päälaskenta!D$24,(2*SQRT((POWER((F1519-Päälaskenta!D$24),2))+POWER(Päälaskenta!E$20*(F1519-Päälaskenta!D$24),2))+Päälaskenta!C$20),0)</f>
        <v>6.7667201249773496</v>
      </c>
      <c r="O1519" s="8">
        <f t="shared" si="377"/>
        <v>0.41528982255778002</v>
      </c>
      <c r="P1519" s="8">
        <f>IF(Päälaskenta!$C$29,IF(L1519&gt;Päälaskenta!$F$28,Kaksitasouoma_matriisi!AQ1519,Kaksitasouoma_matriisi!AR1519),Päälaskenta!$F$20)</f>
        <v>0.12</v>
      </c>
      <c r="Q1519" s="8">
        <f t="shared" si="378"/>
        <v>13.0351424506495</v>
      </c>
      <c r="R1519" s="8">
        <f t="shared" si="372"/>
        <v>0.77558829348719505</v>
      </c>
      <c r="S1519" s="8">
        <f t="shared" si="379"/>
        <v>0.27599533600953502</v>
      </c>
      <c r="U1519" s="93">
        <f>IF(F1519&gt;Päälaskenta!D$24,Päälaskenta!H$24+L1519*Päälaskenta!G$24,F1519*Päälaskenta!C$24 + F1519*F1519*Päälaskenta!E$24)</f>
        <v>2.3660000000000001</v>
      </c>
      <c r="V1519" s="8">
        <f>IF(F1519&gt;Päälaskenta!D$24,2*SQRT(POWER(Päälaskenta!D$24,2)+POWER(Päälaskenta!E$24*Päälaskenta!D$24,2))+Päälaskenta!C$24,(2*SQRT((POWER(F1519,2))+POWER(Päälaskenta!E$24*F1519,2))+Päälaskenta!C$24))</f>
        <v>2.9798989873223301</v>
      </c>
      <c r="W1519" s="8">
        <f t="shared" si="380"/>
        <v>0.79398664520706896</v>
      </c>
      <c r="X1519" s="8">
        <f>Päälaskenta!F$24</f>
        <v>7.0000000000000007E-2</v>
      </c>
      <c r="Y1519" s="8">
        <f t="shared" si="381"/>
        <v>28.981809584691899</v>
      </c>
      <c r="Z1519" s="8">
        <f t="shared" si="373"/>
        <v>1.7244117065128099</v>
      </c>
      <c r="AA1519" s="8">
        <f t="shared" si="382"/>
        <v>0.72882996894032503</v>
      </c>
      <c r="AC1519" s="8">
        <f t="shared" si="374"/>
        <v>0.104713165904052</v>
      </c>
      <c r="AE1519" s="8">
        <v>1517</v>
      </c>
      <c r="AF1519" s="8">
        <f t="shared" si="384"/>
        <v>42.016952035341397</v>
      </c>
      <c r="AG1519" s="8">
        <f t="shared" si="375"/>
        <v>3.5402255126346402E-3</v>
      </c>
      <c r="AJ1519" s="132">
        <f>IF(Päälaskenta!$F$28&lt;Kaksitasouoma_matriisi!L1519,Päälaskenta!$C$20*Päälaskenta!$F$28,Päälaskenta!$C$20*Kaksitasouoma_matriisi!L1519)</f>
        <v>2.4500000000000002</v>
      </c>
      <c r="AK1519" s="134">
        <f>SQRT(Päälaskenta!$D$20^2+(Päälaskenta!$D$20/(1/Päälaskenta!$E$20))^2)</f>
        <v>1.8029999999999999</v>
      </c>
      <c r="AL1519" s="134">
        <f>IF(Päälaskenta!$F$28&lt;Kaksitasouoma_matriisi!L1519,AK1519*Päälaskenta!$F$28*COS(ATAN(1/Päälaskenta!$E$20)),AK1519*Kaksitasouoma_matriisi!L1519*COS(ATAN(1/Päälaskenta!$E$20)))</f>
        <v>0.73499999999999999</v>
      </c>
      <c r="AM1519" s="134"/>
      <c r="AN1519" s="134">
        <f t="shared" si="383"/>
        <v>3.1850000000000001</v>
      </c>
      <c r="AO1519" s="8">
        <f t="shared" si="376"/>
        <v>0.61534003091190104</v>
      </c>
      <c r="AP1519" s="134">
        <f>Refererenssiarvoja!$B$16*H1519^(1/6)/(Refererenssiarvoja!$B$15^0.5)*(Päälaskenta!$G$28/2)^0.5*(1-AO1519)^(-1.5)</f>
        <v>0.19</v>
      </c>
      <c r="AQ1519" s="8">
        <f>Refererenssiarvoja!$B$16*Kaksitasouoma_matriisi!O1519^(1/6)/(SQRT((2*Refererenssiarvoja!$B$15)/(Päälaskenta!$F$31*Päälaskenta!$G$31*Päälaskenta!$F$28))+SQRT(Refererenssiarvoja!$B$15)/Refererenssiarvoja!$B$17*LN(Kaksitasouoma_matriisi!L1519/Päälaskenta!$F$28))</f>
        <v>0.47388463515173002</v>
      </c>
      <c r="AR1519" s="8">
        <f>Refererenssiarvoja!$B$16*Kaksitasouoma_matriisi!O1519^(1/6)/(SQRT((2*Refererenssiarvoja!$B$15)/(Päälaskenta!$F$31*Päälaskenta!$G$31*L1519)))</f>
        <v>0.43165862185271803</v>
      </c>
    </row>
    <row r="1520" spans="1:44" x14ac:dyDescent="0.2">
      <c r="A1520" s="8">
        <v>1518</v>
      </c>
      <c r="B1520" s="8">
        <f>IF(Päälaskenta!C$7,Päälaskenta!E$7,Päälaskenta!G$5)</f>
        <v>2.5</v>
      </c>
      <c r="C1520" s="56">
        <v>0.48199999999999998</v>
      </c>
      <c r="D1520" s="93">
        <f t="shared" si="369"/>
        <v>5.1867000000000001</v>
      </c>
      <c r="E1520" s="8">
        <f>IF(Päälaskenta!$C$26,Kaksitasouoma_matriisi!AP1520,Kaksitasouoma_matriisi!AC1520)</f>
        <v>0.104718818847043</v>
      </c>
      <c r="F1520" s="56">
        <f>IF(D1520&lt;Päälaskenta!H$24,(SQRT(POWER(Päälaskenta!C$24/(2*Päälaskenta!E$24),2)+(D1520/Päälaskenta!E$24))-Päälaskenta!C$24/(2*Päälaskenta!E$24)),IF(D1520=Päälaskenta!H$24,Päälaskenta!D$24,Päälaskenta!D$24+(SQRT(POWER((Päälaskenta!C$20+Päälaskenta!G$24)/(2*Päälaskenta!E$20),2)+((D1520-Päälaskenta!H$24)/Päälaskenta!E$20))-(Päälaskenta!C$20+Päälaskenta!G$24)/(2*Päälaskenta!E$20))))</f>
        <v>1.1910000000000001</v>
      </c>
      <c r="G1520" s="57">
        <f>IF(F1520&gt;Päälaskenta!D$24,(2*SQRT((POWER(Päälaskenta!D$24,2))+POWER(Päälaskenta!E$24*Päälaskenta!D$24,2))+Päälaskenta!C$24)+(2*SQRT((POWER((F1520-Päälaskenta!D$24),2))+POWER(Päälaskenta!E$20*(F1520-Päälaskenta!D$24),2))+Päälaskenta!C$20),(2*SQRT((POWER(F1520,2))+POWER(Päälaskenta!E$24*F1520,2))+Päälaskenta!C$24))</f>
        <v>9.75</v>
      </c>
      <c r="H1520" s="57">
        <f t="shared" si="370"/>
        <v>0.53</v>
      </c>
      <c r="I1520" s="62">
        <f t="shared" si="371"/>
        <v>5.94E-3</v>
      </c>
      <c r="J1520" s="8">
        <f>IF(F1520&lt;Päälaskenta!$D$24,0,Kaksitasouoma_matriisi!F1520-Päälaskenta!$D$24)</f>
        <v>0.49099999999999999</v>
      </c>
      <c r="L1520" s="8">
        <f>IF(F1520&gt;Päälaskenta!D$24,F1520-Päälaskenta!D$24,0)</f>
        <v>0.49099999999999999</v>
      </c>
      <c r="M1520" s="8">
        <f>IF(F1520&gt;Päälaskenta!D$24,(Päälaskenta!C$20+(Päälaskenta!E$20*(Kaksitasouoma_matriisi!F1520-Päälaskenta!D$24)))*(Kaksitasouoma_matriisi!F1520-Päälaskenta!D$24),0)</f>
        <v>2.8166215000000001</v>
      </c>
      <c r="N1520" s="8">
        <f>IF(F1520&gt;Päälaskenta!D$24,(2*SQRT((POWER((F1520-Päälaskenta!D$24),2))+POWER(Päälaskenta!E$20*(F1520-Päälaskenta!D$24),2))+Päälaskenta!C$20),0)</f>
        <v>6.7703256762528197</v>
      </c>
      <c r="O1520" s="8">
        <f t="shared" si="377"/>
        <v>0.41602452152034702</v>
      </c>
      <c r="P1520" s="8">
        <f>IF(Päälaskenta!$C$29,IF(L1520&gt;Päälaskenta!$F$28,Kaksitasouoma_matriisi!AQ1520,Kaksitasouoma_matriisi!AR1520),Päälaskenta!$F$20)</f>
        <v>0.12</v>
      </c>
      <c r="Q1520" s="8">
        <f t="shared" si="378"/>
        <v>13.080565821340601</v>
      </c>
      <c r="R1520" s="8">
        <f t="shared" si="372"/>
        <v>0.77654561489980001</v>
      </c>
      <c r="S1520" s="8">
        <f t="shared" si="379"/>
        <v>0.27570108901739199</v>
      </c>
      <c r="U1520" s="93">
        <f>IF(F1520&gt;Päälaskenta!D$24,Päälaskenta!H$24+L1520*Päälaskenta!G$24,F1520*Päälaskenta!C$24 + F1520*F1520*Päälaskenta!E$24)</f>
        <v>2.3683999999999998</v>
      </c>
      <c r="V1520" s="8">
        <f>IF(F1520&gt;Päälaskenta!D$24,2*SQRT(POWER(Päälaskenta!D$24,2)+POWER(Päälaskenta!E$24*Päälaskenta!D$24,2))+Päälaskenta!C$24,(2*SQRT((POWER(F1520,2))+POWER(Päälaskenta!E$24*F1520,2))+Päälaskenta!C$24))</f>
        <v>2.9798989873223301</v>
      </c>
      <c r="W1520" s="8">
        <f t="shared" si="380"/>
        <v>0.79479204163500505</v>
      </c>
      <c r="X1520" s="8">
        <f>Päälaskenta!F$24</f>
        <v>7.0000000000000007E-2</v>
      </c>
      <c r="Y1520" s="8">
        <f t="shared" si="381"/>
        <v>29.030823292061399</v>
      </c>
      <c r="Z1520" s="8">
        <f t="shared" si="373"/>
        <v>1.7234543851002</v>
      </c>
      <c r="AA1520" s="8">
        <f t="shared" si="382"/>
        <v>0.72768720870638404</v>
      </c>
      <c r="AC1520" s="8">
        <f t="shared" si="374"/>
        <v>0.104718818847043</v>
      </c>
      <c r="AE1520" s="8">
        <v>1518</v>
      </c>
      <c r="AF1520" s="8">
        <f t="shared" si="384"/>
        <v>42.111389113401998</v>
      </c>
      <c r="AG1520" s="8">
        <f t="shared" si="375"/>
        <v>3.5243650204900101E-3</v>
      </c>
      <c r="AJ1520" s="132">
        <f>IF(Päälaskenta!$F$28&lt;Kaksitasouoma_matriisi!L1520,Päälaskenta!$C$20*Päälaskenta!$F$28,Päälaskenta!$C$20*Kaksitasouoma_matriisi!L1520)</f>
        <v>2.4550000000000001</v>
      </c>
      <c r="AK1520" s="134">
        <f>SQRT(Päälaskenta!$D$20^2+(Päälaskenta!$D$20/(1/Päälaskenta!$E$20))^2)</f>
        <v>1.8029999999999999</v>
      </c>
      <c r="AL1520" s="134">
        <f>IF(Päälaskenta!$F$28&lt;Kaksitasouoma_matriisi!L1520,AK1520*Päälaskenta!$F$28*COS(ATAN(1/Päälaskenta!$E$20)),AK1520*Kaksitasouoma_matriisi!L1520*COS(ATAN(1/Päälaskenta!$E$20)))</f>
        <v>0.73699999999999999</v>
      </c>
      <c r="AM1520" s="134"/>
      <c r="AN1520" s="134">
        <f t="shared" si="383"/>
        <v>3.1920000000000002</v>
      </c>
      <c r="AO1520" s="8">
        <f t="shared" si="376"/>
        <v>0.61542020938168795</v>
      </c>
      <c r="AP1520" s="134">
        <f>Refererenssiarvoja!$B$16*H1520^(1/6)/(Refererenssiarvoja!$B$15^0.5)*(Päälaskenta!$G$28/2)^0.5*(1-AO1520)^(-1.5)</f>
        <v>0.19</v>
      </c>
      <c r="AQ1520" s="8">
        <f>Refererenssiarvoja!$B$16*Kaksitasouoma_matriisi!O1520^(1/6)/(SQRT((2*Refererenssiarvoja!$B$15)/(Päälaskenta!$F$31*Päälaskenta!$G$31*Päälaskenta!$F$28))+SQRT(Refererenssiarvoja!$B$15)/Refererenssiarvoja!$B$17*LN(Kaksitasouoma_matriisi!L1520/Päälaskenta!$F$28))</f>
        <v>0.46990869012757602</v>
      </c>
      <c r="AR1520" s="8">
        <f>Refererenssiarvoja!$B$16*Kaksitasouoma_matriisi!O1520^(1/6)/(SQRT((2*Refererenssiarvoja!$B$15)/(Päälaskenta!$F$31*Päälaskenta!$G$31*L1520)))</f>
        <v>0.432226177559693</v>
      </c>
    </row>
    <row r="1521" spans="1:44" x14ac:dyDescent="0.2">
      <c r="A1521" s="8">
        <v>1519</v>
      </c>
      <c r="B1521" s="8">
        <f>IF(Päälaskenta!C$7,Päälaskenta!E$7,Päälaskenta!G$5)</f>
        <v>2.5</v>
      </c>
      <c r="C1521" s="56">
        <v>0.48099999999999998</v>
      </c>
      <c r="D1521" s="93">
        <f t="shared" si="369"/>
        <v>5.1974999999999998</v>
      </c>
      <c r="E1521" s="8">
        <f>IF(Päälaskenta!$C$26,Kaksitasouoma_matriisi!AP1521,Kaksitasouoma_matriisi!AC1521)</f>
        <v>0.104724467610758</v>
      </c>
      <c r="F1521" s="56">
        <f>IF(D1521&lt;Päälaskenta!H$24,(SQRT(POWER(Päälaskenta!C$24/(2*Päälaskenta!E$24),2)+(D1521/Päälaskenta!E$24))-Päälaskenta!C$24/(2*Päälaskenta!E$24)),IF(D1521=Päälaskenta!H$24,Päälaskenta!D$24,Päälaskenta!D$24+(SQRT(POWER((Päälaskenta!C$20+Päälaskenta!G$24)/(2*Päälaskenta!E$20),2)+((D1521-Päälaskenta!H$24)/Päälaskenta!E$20))-(Päälaskenta!C$20+Päälaskenta!G$24)/(2*Päälaskenta!E$20))))</f>
        <v>1.1919999999999999</v>
      </c>
      <c r="G1521" s="57">
        <f>IF(F1521&gt;Päälaskenta!D$24,(2*SQRT((POWER(Päälaskenta!D$24,2))+POWER(Päälaskenta!E$24*Päälaskenta!D$24,2))+Päälaskenta!C$24)+(2*SQRT((POWER((F1521-Päälaskenta!D$24),2))+POWER(Päälaskenta!E$20*(F1521-Päälaskenta!D$24),2))+Päälaskenta!C$20),(2*SQRT((POWER(F1521,2))+POWER(Päälaskenta!E$24*F1521,2))+Päälaskenta!C$24))</f>
        <v>9.75</v>
      </c>
      <c r="H1521" s="57">
        <f t="shared" si="370"/>
        <v>0.53</v>
      </c>
      <c r="I1521" s="62">
        <f t="shared" si="371"/>
        <v>5.9160000000000003E-3</v>
      </c>
      <c r="J1521" s="8">
        <f>IF(F1521&lt;Päälaskenta!$D$24,0,Kaksitasouoma_matriisi!F1521-Päälaskenta!$D$24)</f>
        <v>0.49199999999999999</v>
      </c>
      <c r="L1521" s="8">
        <f>IF(F1521&gt;Päälaskenta!D$24,F1521-Päälaskenta!D$24,0)</f>
        <v>0.49199999999999999</v>
      </c>
      <c r="M1521" s="8">
        <f>IF(F1521&gt;Päälaskenta!D$24,(Päälaskenta!C$20+(Päälaskenta!E$20*(Kaksitasouoma_matriisi!F1521-Päälaskenta!D$24)))*(Kaksitasouoma_matriisi!F1521-Päälaskenta!D$24),0)</f>
        <v>2.823096</v>
      </c>
      <c r="N1521" s="8">
        <f>IF(F1521&gt;Päälaskenta!D$24,(2*SQRT((POWER((F1521-Päälaskenta!D$24),2))+POWER(Päälaskenta!E$20*(F1521-Päälaskenta!D$24),2))+Päälaskenta!C$20),0)</f>
        <v>6.7739312275282799</v>
      </c>
      <c r="O1521" s="8">
        <f t="shared" si="377"/>
        <v>0.41675888124274801</v>
      </c>
      <c r="P1521" s="8">
        <f>IF(Päälaskenta!$C$29,IF(L1521&gt;Päälaskenta!$F$28,Kaksitasouoma_matriisi!AQ1521,Kaksitasouoma_matriisi!AR1521),Päälaskenta!$F$20)</f>
        <v>0.12</v>
      </c>
      <c r="Q1521" s="8">
        <f t="shared" si="378"/>
        <v>13.126057719253</v>
      </c>
      <c r="R1521" s="8">
        <f t="shared" si="372"/>
        <v>0.77750083877432496</v>
      </c>
      <c r="S1521" s="8">
        <f t="shared" si="379"/>
        <v>0.27540715539759397</v>
      </c>
      <c r="U1521" s="93">
        <f>IF(F1521&gt;Päälaskenta!D$24,Päälaskenta!H$24+L1521*Päälaskenta!G$24,F1521*Päälaskenta!C$24 + F1521*F1521*Päälaskenta!E$24)</f>
        <v>2.3708</v>
      </c>
      <c r="V1521" s="8">
        <f>IF(F1521&gt;Päälaskenta!D$24,2*SQRT(POWER(Päälaskenta!D$24,2)+POWER(Päälaskenta!E$24*Päälaskenta!D$24,2))+Päälaskenta!C$24,(2*SQRT((POWER(F1521,2))+POWER(Päälaskenta!E$24*F1521,2))+Päälaskenta!C$24))</f>
        <v>2.9798989873223301</v>
      </c>
      <c r="W1521" s="8">
        <f t="shared" si="380"/>
        <v>0.79559743806294203</v>
      </c>
      <c r="X1521" s="8">
        <f>Päälaskenta!F$24</f>
        <v>7.0000000000000007E-2</v>
      </c>
      <c r="Y1521" s="8">
        <f t="shared" si="381"/>
        <v>29.079870122398301</v>
      </c>
      <c r="Z1521" s="8">
        <f t="shared" si="373"/>
        <v>1.7224991612256799</v>
      </c>
      <c r="AA1521" s="8">
        <f t="shared" si="382"/>
        <v>0.72654764688108697</v>
      </c>
      <c r="AC1521" s="8">
        <f t="shared" si="374"/>
        <v>0.104724467610758</v>
      </c>
      <c r="AE1521" s="8">
        <v>1519</v>
      </c>
      <c r="AF1521" s="8">
        <f t="shared" si="384"/>
        <v>42.205927841651302</v>
      </c>
      <c r="AG1521" s="8">
        <f t="shared" si="375"/>
        <v>3.5085939739880798E-3</v>
      </c>
      <c r="AJ1521" s="132">
        <f>IF(Päälaskenta!$F$28&lt;Kaksitasouoma_matriisi!L1521,Päälaskenta!$C$20*Päälaskenta!$F$28,Päälaskenta!$C$20*Kaksitasouoma_matriisi!L1521)</f>
        <v>2.46</v>
      </c>
      <c r="AK1521" s="134">
        <f>SQRT(Päälaskenta!$D$20^2+(Päälaskenta!$D$20/(1/Päälaskenta!$E$20))^2)</f>
        <v>1.8029999999999999</v>
      </c>
      <c r="AL1521" s="134">
        <f>IF(Päälaskenta!$F$28&lt;Kaksitasouoma_matriisi!L1521,AK1521*Päälaskenta!$F$28*COS(ATAN(1/Päälaskenta!$E$20)),AK1521*Kaksitasouoma_matriisi!L1521*COS(ATAN(1/Päälaskenta!$E$20)))</f>
        <v>0.73799999999999999</v>
      </c>
      <c r="AM1521" s="134"/>
      <c r="AN1521" s="134">
        <f t="shared" si="383"/>
        <v>3.198</v>
      </c>
      <c r="AO1521" s="8">
        <f t="shared" si="376"/>
        <v>0.61529581529581501</v>
      </c>
      <c r="AP1521" s="134">
        <f>Refererenssiarvoja!$B$16*H1521^(1/6)/(Refererenssiarvoja!$B$15^0.5)*(Päälaskenta!$G$28/2)^0.5*(1-AO1521)^(-1.5)</f>
        <v>0.19</v>
      </c>
      <c r="AQ1521" s="8">
        <f>Refererenssiarvoja!$B$16*Kaksitasouoma_matriisi!O1521^(1/6)/(SQRT((2*Refererenssiarvoja!$B$15)/(Päälaskenta!$F$31*Päälaskenta!$G$31*Päälaskenta!$F$28))+SQRT(Refererenssiarvoja!$B$15)/Refererenssiarvoja!$B$17*LN(Kaksitasouoma_matriisi!L1521/Päälaskenta!$F$28))</f>
        <v>0.466009086706478</v>
      </c>
      <c r="AR1521" s="8">
        <f>Refererenssiarvoja!$B$16*Kaksitasouoma_matriisi!O1521^(1/6)/(SQRT((2*Refererenssiarvoja!$B$15)/(Päälaskenta!$F$31*Päälaskenta!$G$31*L1521)))</f>
        <v>0.43279329821186202</v>
      </c>
    </row>
    <row r="1522" spans="1:44" x14ac:dyDescent="0.2">
      <c r="A1522" s="8">
        <v>1520</v>
      </c>
      <c r="B1522" s="8">
        <f>IF(Päälaskenta!C$7,Päälaskenta!E$7,Päälaskenta!G$5)</f>
        <v>2.5</v>
      </c>
      <c r="C1522" s="56">
        <v>0.48</v>
      </c>
      <c r="D1522" s="93">
        <f t="shared" si="369"/>
        <v>5.2083000000000004</v>
      </c>
      <c r="E1522" s="8">
        <f>IF(Päälaskenta!$C$26,Kaksitasouoma_matriisi!AP1522,Kaksitasouoma_matriisi!AC1522)</f>
        <v>0.104735752618883</v>
      </c>
      <c r="F1522" s="56">
        <f>IF(D1522&lt;Päälaskenta!H$24,(SQRT(POWER(Päälaskenta!C$24/(2*Päälaskenta!E$24),2)+(D1522/Päälaskenta!E$24))-Päälaskenta!C$24/(2*Päälaskenta!E$24)),IF(D1522=Päälaskenta!H$24,Päälaskenta!D$24,Päälaskenta!D$24+(SQRT(POWER((Päälaskenta!C$20+Päälaskenta!G$24)/(2*Päälaskenta!E$20),2)+((D1522-Päälaskenta!H$24)/Päälaskenta!E$20))-(Päälaskenta!C$20+Päälaskenta!G$24)/(2*Päälaskenta!E$20))))</f>
        <v>1.194</v>
      </c>
      <c r="G1522" s="57">
        <f>IF(F1522&gt;Päälaskenta!D$24,(2*SQRT((POWER(Päälaskenta!D$24,2))+POWER(Päälaskenta!E$24*Päälaskenta!D$24,2))+Päälaskenta!C$24)+(2*SQRT((POWER((F1522-Päälaskenta!D$24),2))+POWER(Päälaskenta!E$20*(F1522-Päälaskenta!D$24),2))+Päälaskenta!C$20),(2*SQRT((POWER(F1522,2))+POWER(Päälaskenta!E$24*F1522,2))+Päälaskenta!C$24))</f>
        <v>9.76</v>
      </c>
      <c r="H1522" s="57">
        <f t="shared" si="370"/>
        <v>0.53</v>
      </c>
      <c r="I1522" s="62">
        <f t="shared" si="371"/>
        <v>5.8929999999999998E-3</v>
      </c>
      <c r="J1522" s="8">
        <f>IF(F1522&lt;Päälaskenta!$D$24,0,Kaksitasouoma_matriisi!F1522-Päälaskenta!$D$24)</f>
        <v>0.49399999999999999</v>
      </c>
      <c r="L1522" s="8">
        <f>IF(F1522&gt;Päälaskenta!D$24,F1522-Päälaskenta!D$24,0)</f>
        <v>0.49399999999999999</v>
      </c>
      <c r="M1522" s="8">
        <f>IF(F1522&gt;Päälaskenta!D$24,(Päälaskenta!C$20+(Päälaskenta!E$20*(Kaksitasouoma_matriisi!F1522-Päälaskenta!D$24)))*(Kaksitasouoma_matriisi!F1522-Päälaskenta!D$24),0)</f>
        <v>2.8360539999999999</v>
      </c>
      <c r="N1522" s="8">
        <f>IF(F1522&gt;Päälaskenta!D$24,(2*SQRT((POWER((F1522-Päälaskenta!D$24),2))+POWER(Päälaskenta!E$20*(F1522-Päälaskenta!D$24),2))+Päälaskenta!C$20),0)</f>
        <v>6.7811423300792102</v>
      </c>
      <c r="O1522" s="8">
        <f t="shared" si="377"/>
        <v>0.41822658513154598</v>
      </c>
      <c r="P1522" s="8">
        <f>IF(Päälaskenta!$C$29,IF(L1522&gt;Päälaskenta!$F$28,Kaksitasouoma_matriisi!AQ1522,Kaksitasouoma_matriisi!AR1522),Päälaskenta!$F$20)</f>
        <v>0.12</v>
      </c>
      <c r="Q1522" s="8">
        <f t="shared" si="378"/>
        <v>13.217247028850601</v>
      </c>
      <c r="R1522" s="8">
        <f t="shared" si="372"/>
        <v>0.77940502065054296</v>
      </c>
      <c r="S1522" s="8">
        <f t="shared" si="379"/>
        <v>0.27482023284836699</v>
      </c>
      <c r="U1522" s="93">
        <f>IF(F1522&gt;Päälaskenta!D$24,Päälaskenta!H$24+L1522*Päälaskenta!G$24,F1522*Päälaskenta!C$24 + F1522*F1522*Päälaskenta!E$24)</f>
        <v>2.3755999999999999</v>
      </c>
      <c r="V1522" s="8">
        <f>IF(F1522&gt;Päälaskenta!D$24,2*SQRT(POWER(Päälaskenta!D$24,2)+POWER(Päälaskenta!E$24*Päälaskenta!D$24,2))+Päälaskenta!C$24,(2*SQRT((POWER(F1522,2))+POWER(Päälaskenta!E$24*F1522,2))+Päälaskenta!C$24))</f>
        <v>2.9798989873223301</v>
      </c>
      <c r="W1522" s="8">
        <f t="shared" si="380"/>
        <v>0.79720823091881399</v>
      </c>
      <c r="X1522" s="8">
        <f>Päälaskenta!F$24</f>
        <v>7.0000000000000007E-2</v>
      </c>
      <c r="Y1522" s="8">
        <f t="shared" si="381"/>
        <v>29.1780631072665</v>
      </c>
      <c r="Z1522" s="8">
        <f t="shared" si="373"/>
        <v>1.7205949793494599</v>
      </c>
      <c r="AA1522" s="8">
        <f t="shared" si="382"/>
        <v>0.72427806842459197</v>
      </c>
      <c r="AC1522" s="8">
        <f t="shared" si="374"/>
        <v>0.104735752618883</v>
      </c>
      <c r="AE1522" s="8">
        <v>1520</v>
      </c>
      <c r="AF1522" s="8">
        <f t="shared" si="384"/>
        <v>42.395310136117097</v>
      </c>
      <c r="AG1522" s="8">
        <f t="shared" si="375"/>
        <v>3.47731780348741E-3</v>
      </c>
      <c r="AJ1522" s="132">
        <f>IF(Päälaskenta!$F$28&lt;Kaksitasouoma_matriisi!L1522,Päälaskenta!$C$20*Päälaskenta!$F$28,Päälaskenta!$C$20*Kaksitasouoma_matriisi!L1522)</f>
        <v>2.4700000000000002</v>
      </c>
      <c r="AK1522" s="134">
        <f>SQRT(Päälaskenta!$D$20^2+(Päälaskenta!$D$20/(1/Päälaskenta!$E$20))^2)</f>
        <v>1.8029999999999999</v>
      </c>
      <c r="AL1522" s="134">
        <f>IF(Päälaskenta!$F$28&lt;Kaksitasouoma_matriisi!L1522,AK1522*Päälaskenta!$F$28*COS(ATAN(1/Päälaskenta!$E$20)),AK1522*Kaksitasouoma_matriisi!L1522*COS(ATAN(1/Päälaskenta!$E$20)))</f>
        <v>0.74099999999999999</v>
      </c>
      <c r="AM1522" s="134"/>
      <c r="AN1522" s="134">
        <f t="shared" si="383"/>
        <v>3.2109999999999999</v>
      </c>
      <c r="AO1522" s="8">
        <f t="shared" si="376"/>
        <v>0.61651594570205204</v>
      </c>
      <c r="AP1522" s="134">
        <f>Refererenssiarvoja!$B$16*H1522^(1/6)/(Refererenssiarvoja!$B$15^0.5)*(Päälaskenta!$G$28/2)^0.5*(1-AO1522)^(-1.5)</f>
        <v>0.191</v>
      </c>
      <c r="AQ1522" s="8">
        <f>Refererenssiarvoja!$B$16*Kaksitasouoma_matriisi!O1522^(1/6)/(SQRT((2*Refererenssiarvoja!$B$15)/(Päälaskenta!$F$31*Päälaskenta!$G$31*Päälaskenta!$F$28))+SQRT(Refererenssiarvoja!$B$15)/Refererenssiarvoja!$B$17*LN(Kaksitasouoma_matriisi!L1522/Päälaskenta!$F$28))</f>
        <v>0.458430245996923</v>
      </c>
      <c r="AR1522" s="8">
        <f>Refererenssiarvoja!$B$16*Kaksitasouoma_matriisi!O1522^(1/6)/(SQRT((2*Refererenssiarvoja!$B$15)/(Päälaskenta!$F$31*Päälaskenta!$G$31*L1522)))</f>
        <v>0.433926239060692</v>
      </c>
    </row>
    <row r="1523" spans="1:44" x14ac:dyDescent="0.2">
      <c r="A1523" s="8">
        <v>1521</v>
      </c>
      <c r="B1523" s="8">
        <f>IF(Päälaskenta!C$7,Päälaskenta!E$7,Päälaskenta!G$5)</f>
        <v>2.5</v>
      </c>
      <c r="C1523" s="56">
        <v>0.47899999999999998</v>
      </c>
      <c r="D1523" s="93">
        <f t="shared" si="369"/>
        <v>5.2191999999999998</v>
      </c>
      <c r="E1523" s="8">
        <f>IF(Päälaskenta!$C$26,Kaksitasouoma_matriisi!AP1523,Kaksitasouoma_matriisi!AC1523)</f>
        <v>0.10474138887254</v>
      </c>
      <c r="F1523" s="56">
        <f>IF(D1523&lt;Päälaskenta!H$24,(SQRT(POWER(Päälaskenta!C$24/(2*Päälaskenta!E$24),2)+(D1523/Päälaskenta!E$24))-Päälaskenta!C$24/(2*Päälaskenta!E$24)),IF(D1523=Päälaskenta!H$24,Päälaskenta!D$24,Päälaskenta!D$24+(SQRT(POWER((Päälaskenta!C$20+Päälaskenta!G$24)/(2*Päälaskenta!E$20),2)+((D1523-Päälaskenta!H$24)/Päälaskenta!E$20))-(Päälaskenta!C$20+Päälaskenta!G$24)/(2*Päälaskenta!E$20))))</f>
        <v>1.1950000000000001</v>
      </c>
      <c r="G1523" s="57">
        <f>IF(F1523&gt;Päälaskenta!D$24,(2*SQRT((POWER(Päälaskenta!D$24,2))+POWER(Päälaskenta!E$24*Päälaskenta!D$24,2))+Päälaskenta!C$24)+(2*SQRT((POWER((F1523-Päälaskenta!D$24),2))+POWER(Päälaskenta!E$20*(F1523-Päälaskenta!D$24),2))+Päälaskenta!C$20),(2*SQRT((POWER(F1523,2))+POWER(Päälaskenta!E$24*F1523,2))+Päälaskenta!C$24))</f>
        <v>9.76</v>
      </c>
      <c r="H1523" s="57">
        <f t="shared" si="370"/>
        <v>0.53</v>
      </c>
      <c r="I1523" s="62">
        <f t="shared" si="371"/>
        <v>5.8690000000000001E-3</v>
      </c>
      <c r="J1523" s="8">
        <f>IF(F1523&lt;Päälaskenta!$D$24,0,Kaksitasouoma_matriisi!F1523-Päälaskenta!$D$24)</f>
        <v>0.495</v>
      </c>
      <c r="L1523" s="8">
        <f>IF(F1523&gt;Päälaskenta!D$24,F1523-Päälaskenta!D$24,0)</f>
        <v>0.495</v>
      </c>
      <c r="M1523" s="8">
        <f>IF(F1523&gt;Päälaskenta!D$24,(Päälaskenta!C$20+(Päälaskenta!E$20*(Kaksitasouoma_matriisi!F1523-Päälaskenta!D$24)))*(Kaksitasouoma_matriisi!F1523-Päälaskenta!D$24),0)</f>
        <v>2.8425375000000002</v>
      </c>
      <c r="N1523" s="8">
        <f>IF(F1523&gt;Päälaskenta!D$24,(2*SQRT((POWER((F1523-Päälaskenta!D$24),2))+POWER(Päälaskenta!E$20*(F1523-Päälaskenta!D$24),2))+Päälaskenta!C$20),0)</f>
        <v>6.7847478813546704</v>
      </c>
      <c r="O1523" s="8">
        <f t="shared" si="377"/>
        <v>0.41895993037731699</v>
      </c>
      <c r="P1523" s="8">
        <f>IF(Päälaskenta!$C$29,IF(L1523&gt;Päälaskenta!$F$28,Kaksitasouoma_matriisi!AQ1523,Kaksitasouoma_matriisi!AR1523),Päälaskenta!$F$20)</f>
        <v>0.12</v>
      </c>
      <c r="Q1523" s="8">
        <f t="shared" si="378"/>
        <v>13.262944406860401</v>
      </c>
      <c r="R1523" s="8">
        <f t="shared" si="372"/>
        <v>0.78035399196551403</v>
      </c>
      <c r="S1523" s="8">
        <f t="shared" si="379"/>
        <v>0.27452724615436502</v>
      </c>
      <c r="U1523" s="93">
        <f>IF(F1523&gt;Päälaskenta!D$24,Päälaskenta!H$24+L1523*Päälaskenta!G$24,F1523*Päälaskenta!C$24 + F1523*F1523*Päälaskenta!E$24)</f>
        <v>2.3780000000000001</v>
      </c>
      <c r="V1523" s="8">
        <f>IF(F1523&gt;Päälaskenta!D$24,2*SQRT(POWER(Päälaskenta!D$24,2)+POWER(Päälaskenta!E$24*Päälaskenta!D$24,2))+Päälaskenta!C$24,(2*SQRT((POWER(F1523,2))+POWER(Päälaskenta!E$24*F1523,2))+Päälaskenta!C$24))</f>
        <v>2.9798989873223301</v>
      </c>
      <c r="W1523" s="8">
        <f t="shared" si="380"/>
        <v>0.79801362734674997</v>
      </c>
      <c r="X1523" s="8">
        <f>Päälaskenta!F$24</f>
        <v>7.0000000000000007E-2</v>
      </c>
      <c r="Y1523" s="8">
        <f t="shared" si="381"/>
        <v>29.227209239481599</v>
      </c>
      <c r="Z1523" s="8">
        <f t="shared" si="373"/>
        <v>1.71964600803449</v>
      </c>
      <c r="AA1523" s="8">
        <f t="shared" si="382"/>
        <v>0.72314802692787605</v>
      </c>
      <c r="AC1523" s="8">
        <f t="shared" si="374"/>
        <v>0.10474138887254</v>
      </c>
      <c r="AE1523" s="8">
        <v>1521</v>
      </c>
      <c r="AF1523" s="8">
        <f t="shared" si="384"/>
        <v>42.490153646342002</v>
      </c>
      <c r="AG1523" s="8">
        <f t="shared" si="375"/>
        <v>3.4618114840633501E-3</v>
      </c>
      <c r="AJ1523" s="132">
        <f>IF(Päälaskenta!$F$28&lt;Kaksitasouoma_matriisi!L1523,Päälaskenta!$C$20*Päälaskenta!$F$28,Päälaskenta!$C$20*Kaksitasouoma_matriisi!L1523)</f>
        <v>2.4750000000000001</v>
      </c>
      <c r="AK1523" s="134">
        <f>SQRT(Päälaskenta!$D$20^2+(Päälaskenta!$D$20/(1/Päälaskenta!$E$20))^2)</f>
        <v>1.8029999999999999</v>
      </c>
      <c r="AL1523" s="134">
        <f>IF(Päälaskenta!$F$28&lt;Kaksitasouoma_matriisi!L1523,AK1523*Päälaskenta!$F$28*COS(ATAN(1/Päälaskenta!$E$20)),AK1523*Kaksitasouoma_matriisi!L1523*COS(ATAN(1/Päälaskenta!$E$20)))</f>
        <v>0.74299999999999999</v>
      </c>
      <c r="AM1523" s="134"/>
      <c r="AN1523" s="134">
        <f t="shared" si="383"/>
        <v>3.218</v>
      </c>
      <c r="AO1523" s="8">
        <f t="shared" si="376"/>
        <v>0.61656958920907401</v>
      </c>
      <c r="AP1523" s="134">
        <f>Refererenssiarvoja!$B$16*H1523^(1/6)/(Refererenssiarvoja!$B$15^0.5)*(Päälaskenta!$G$28/2)^0.5*(1-AO1523)^(-1.5)</f>
        <v>0.191</v>
      </c>
      <c r="AQ1523" s="8">
        <f>Refererenssiarvoja!$B$16*Kaksitasouoma_matriisi!O1523^(1/6)/(SQRT((2*Refererenssiarvoja!$B$15)/(Päälaskenta!$F$31*Päälaskenta!$G$31*Päälaskenta!$F$28))+SQRT(Refererenssiarvoja!$B$15)/Refererenssiarvoja!$B$17*LN(Kaksitasouoma_matriisi!L1523/Päälaskenta!$F$28))</f>
        <v>0.45474688212154102</v>
      </c>
      <c r="AR1523" s="8">
        <f>Refererenssiarvoja!$B$16*Kaksitasouoma_matriisi!O1523^(1/6)/(SQRT((2*Refererenssiarvoja!$B$15)/(Päälaskenta!$F$31*Päälaskenta!$G$31*L1523)))</f>
        <v>0.434492061598172</v>
      </c>
    </row>
    <row r="1524" spans="1:44" x14ac:dyDescent="0.2">
      <c r="A1524" s="8">
        <v>1522</v>
      </c>
      <c r="B1524" s="8">
        <f>IF(Päälaskenta!C$7,Päälaskenta!E$7,Päälaskenta!G$5)</f>
        <v>2.5</v>
      </c>
      <c r="C1524" s="56">
        <v>0.47799999999999998</v>
      </c>
      <c r="D1524" s="93">
        <f t="shared" si="369"/>
        <v>5.2301000000000002</v>
      </c>
      <c r="E1524" s="8">
        <f>IF(Päälaskenta!$C$26,Kaksitasouoma_matriisi!AP1524,Kaksitasouoma_matriisi!AC1524)</f>
        <v>0.10474702096541</v>
      </c>
      <c r="F1524" s="56">
        <f>IF(D1524&lt;Päälaskenta!H$24,(SQRT(POWER(Päälaskenta!C$24/(2*Päälaskenta!E$24),2)+(D1524/Päälaskenta!E$24))-Päälaskenta!C$24/(2*Päälaskenta!E$24)),IF(D1524=Päälaskenta!H$24,Päälaskenta!D$24,Päälaskenta!D$24+(SQRT(POWER((Päälaskenta!C$20+Päälaskenta!G$24)/(2*Päälaskenta!E$20),2)+((D1524-Päälaskenta!H$24)/Päälaskenta!E$20))-(Päälaskenta!C$20+Päälaskenta!G$24)/(2*Päälaskenta!E$20))))</f>
        <v>1.196</v>
      </c>
      <c r="G1524" s="57">
        <f>IF(F1524&gt;Päälaskenta!D$24,(2*SQRT((POWER(Päälaskenta!D$24,2))+POWER(Päälaskenta!E$24*Päälaskenta!D$24,2))+Päälaskenta!C$24)+(2*SQRT((POWER((F1524-Päälaskenta!D$24),2))+POWER(Päälaskenta!E$20*(F1524-Päälaskenta!D$24),2))+Päälaskenta!C$20),(2*SQRT((POWER(F1524,2))+POWER(Päälaskenta!E$24*F1524,2))+Päälaskenta!C$24))</f>
        <v>9.77</v>
      </c>
      <c r="H1524" s="57">
        <f t="shared" si="370"/>
        <v>0.54</v>
      </c>
      <c r="I1524" s="62">
        <f t="shared" si="371"/>
        <v>5.7010000000000003E-3</v>
      </c>
      <c r="J1524" s="8">
        <f>IF(F1524&lt;Päälaskenta!$D$24,0,Kaksitasouoma_matriisi!F1524-Päälaskenta!$D$24)</f>
        <v>0.496</v>
      </c>
      <c r="L1524" s="8">
        <f>IF(F1524&gt;Päälaskenta!D$24,F1524-Päälaskenta!D$24,0)</f>
        <v>0.496</v>
      </c>
      <c r="M1524" s="8">
        <f>IF(F1524&gt;Päälaskenta!D$24,(Päälaskenta!C$20+(Päälaskenta!E$20*(Kaksitasouoma_matriisi!F1524-Päälaskenta!D$24)))*(Kaksitasouoma_matriisi!F1524-Päälaskenta!D$24),0)</f>
        <v>2.849024</v>
      </c>
      <c r="N1524" s="8">
        <f>IF(F1524&gt;Päälaskenta!D$24,(2*SQRT((POWER((F1524-Päälaskenta!D$24),2))+POWER(Päälaskenta!E$20*(F1524-Päälaskenta!D$24),2))+Päälaskenta!C$20),0)</f>
        <v>6.7883534326301396</v>
      </c>
      <c r="O1524" s="8">
        <f t="shared" si="377"/>
        <v>0.419692938541674</v>
      </c>
      <c r="P1524" s="8">
        <f>IF(Päälaskenta!$C$29,IF(L1524&gt;Päälaskenta!$F$28,Kaksitasouoma_matriisi!AQ1524,Kaksitasouoma_matriisi!AR1524),Päälaskenta!$F$20)</f>
        <v>0.12</v>
      </c>
      <c r="Q1524" s="8">
        <f t="shared" si="378"/>
        <v>13.308710244739601</v>
      </c>
      <c r="R1524" s="8">
        <f t="shared" si="372"/>
        <v>0.78130089236905598</v>
      </c>
      <c r="S1524" s="8">
        <f t="shared" si="379"/>
        <v>0.274234577304037</v>
      </c>
      <c r="U1524" s="93">
        <f>IF(F1524&gt;Päälaskenta!D$24,Päälaskenta!H$24+L1524*Päälaskenta!G$24,F1524*Päälaskenta!C$24 + F1524*F1524*Päälaskenta!E$24)</f>
        <v>2.3803999999999998</v>
      </c>
      <c r="V1524" s="8">
        <f>IF(F1524&gt;Päälaskenta!D$24,2*SQRT(POWER(Päälaskenta!D$24,2)+POWER(Päälaskenta!E$24*Päälaskenta!D$24,2))+Päälaskenta!C$24,(2*SQRT((POWER(F1524,2))+POWER(Päälaskenta!E$24*F1524,2))+Päälaskenta!C$24))</f>
        <v>2.9798989873223301</v>
      </c>
      <c r="W1524" s="8">
        <f t="shared" si="380"/>
        <v>0.79881902377468605</v>
      </c>
      <c r="X1524" s="8">
        <f>Päälaskenta!F$24</f>
        <v>7.0000000000000007E-2</v>
      </c>
      <c r="Y1524" s="8">
        <f t="shared" si="381"/>
        <v>29.276388450031501</v>
      </c>
      <c r="Z1524" s="8">
        <f t="shared" si="373"/>
        <v>1.7186991076309399</v>
      </c>
      <c r="AA1524" s="8">
        <f t="shared" si="382"/>
        <v>0.72202113410810798</v>
      </c>
      <c r="AC1524" s="8">
        <f t="shared" si="374"/>
        <v>0.10474702096541</v>
      </c>
      <c r="AE1524" s="8">
        <v>1522</v>
      </c>
      <c r="AF1524" s="8">
        <f t="shared" si="384"/>
        <v>42.585098694771098</v>
      </c>
      <c r="AG1524" s="8">
        <f t="shared" si="375"/>
        <v>3.4463922193484599E-3</v>
      </c>
      <c r="AJ1524" s="132">
        <f>IF(Päälaskenta!$F$28&lt;Kaksitasouoma_matriisi!L1524,Päälaskenta!$C$20*Päälaskenta!$F$28,Päälaskenta!$C$20*Kaksitasouoma_matriisi!L1524)</f>
        <v>2.48</v>
      </c>
      <c r="AK1524" s="134">
        <f>SQRT(Päälaskenta!$D$20^2+(Päälaskenta!$D$20/(1/Päälaskenta!$E$20))^2)</f>
        <v>1.8029999999999999</v>
      </c>
      <c r="AL1524" s="134">
        <f>IF(Päälaskenta!$F$28&lt;Kaksitasouoma_matriisi!L1524,AK1524*Päälaskenta!$F$28*COS(ATAN(1/Päälaskenta!$E$20)),AK1524*Kaksitasouoma_matriisi!L1524*COS(ATAN(1/Päälaskenta!$E$20)))</f>
        <v>0.74399999999999999</v>
      </c>
      <c r="AM1524" s="134"/>
      <c r="AN1524" s="134">
        <f t="shared" si="383"/>
        <v>3.2240000000000002</v>
      </c>
      <c r="AO1524" s="8">
        <f t="shared" si="376"/>
        <v>0.61643180818722398</v>
      </c>
      <c r="AP1524" s="134">
        <f>Refererenssiarvoja!$B$16*H1524^(1/6)/(Refererenssiarvoja!$B$15^0.5)*(Päälaskenta!$G$28/2)^0.5*(1-AO1524)^(-1.5)</f>
        <v>0.192</v>
      </c>
      <c r="AQ1524" s="8">
        <f>Refererenssiarvoja!$B$16*Kaksitasouoma_matriisi!O1524^(1/6)/(SQRT((2*Refererenssiarvoja!$B$15)/(Päälaskenta!$F$31*Päälaskenta!$G$31*Päälaskenta!$F$28))+SQRT(Refererenssiarvoja!$B$15)/Refererenssiarvoja!$B$17*LN(Kaksitasouoma_matriisi!L1524/Päälaskenta!$F$28))</f>
        <v>0.45113159914933099</v>
      </c>
      <c r="AR1524" s="8">
        <f>Refererenssiarvoja!$B$16*Kaksitasouoma_matriisi!O1524^(1/6)/(SQRT((2*Refererenssiarvoja!$B$15)/(Päälaskenta!$F$31*Päälaskenta!$G$31*L1524)))</f>
        <v>0.435057453762557</v>
      </c>
    </row>
    <row r="1525" spans="1:44" x14ac:dyDescent="0.2">
      <c r="A1525" s="8">
        <v>1523</v>
      </c>
      <c r="B1525" s="8">
        <f>IF(Päälaskenta!C$7,Päälaskenta!E$7,Päälaskenta!G$5)</f>
        <v>2.5</v>
      </c>
      <c r="C1525" s="56">
        <v>0.47699999999999998</v>
      </c>
      <c r="D1525" s="93">
        <f t="shared" si="369"/>
        <v>5.2411000000000003</v>
      </c>
      <c r="E1525" s="8">
        <f>IF(Päälaskenta!$C$26,Kaksitasouoma_matriisi!AP1525,Kaksitasouoma_matriisi!AC1525)</f>
        <v>0.10475264890210099</v>
      </c>
      <c r="F1525" s="56">
        <f>IF(D1525&lt;Päälaskenta!H$24,(SQRT(POWER(Päälaskenta!C$24/(2*Päälaskenta!E$24),2)+(D1525/Päälaskenta!E$24))-Päälaskenta!C$24/(2*Päälaskenta!E$24)),IF(D1525=Päälaskenta!H$24,Päälaskenta!D$24,Päälaskenta!D$24+(SQRT(POWER((Päälaskenta!C$20+Päälaskenta!G$24)/(2*Päälaskenta!E$20),2)+((D1525-Päälaskenta!H$24)/Päälaskenta!E$20))-(Päälaskenta!C$20+Päälaskenta!G$24)/(2*Päälaskenta!E$20))))</f>
        <v>1.1970000000000001</v>
      </c>
      <c r="G1525" s="57">
        <f>IF(F1525&gt;Päälaskenta!D$24,(2*SQRT((POWER(Päälaskenta!D$24,2))+POWER(Päälaskenta!E$24*Päälaskenta!D$24,2))+Päälaskenta!C$24)+(2*SQRT((POWER((F1525-Päälaskenta!D$24),2))+POWER(Päälaskenta!E$20*(F1525-Päälaskenta!D$24),2))+Päälaskenta!C$20),(2*SQRT((POWER(F1525,2))+POWER(Päälaskenta!E$24*F1525,2))+Päälaskenta!C$24))</f>
        <v>9.77</v>
      </c>
      <c r="H1525" s="57">
        <f t="shared" si="370"/>
        <v>0.54</v>
      </c>
      <c r="I1525" s="62">
        <f t="shared" si="371"/>
        <v>5.6779999999999999E-3</v>
      </c>
      <c r="J1525" s="8">
        <f>IF(F1525&lt;Päälaskenta!$D$24,0,Kaksitasouoma_matriisi!F1525-Päälaskenta!$D$24)</f>
        <v>0.497</v>
      </c>
      <c r="L1525" s="8">
        <f>IF(F1525&gt;Päälaskenta!D$24,F1525-Päälaskenta!D$24,0)</f>
        <v>0.497</v>
      </c>
      <c r="M1525" s="8">
        <f>IF(F1525&gt;Päälaskenta!D$24,(Päälaskenta!C$20+(Päälaskenta!E$20*(Kaksitasouoma_matriisi!F1525-Päälaskenta!D$24)))*(Kaksitasouoma_matriisi!F1525-Päälaskenta!D$24),0)</f>
        <v>2.8555134999999998</v>
      </c>
      <c r="N1525" s="8">
        <f>IF(F1525&gt;Päälaskenta!D$24,(2*SQRT((POWER((F1525-Päälaskenta!D$24),2))+POWER(Päälaskenta!E$20*(F1525-Päälaskenta!D$24),2))+Päälaskenta!C$20),0)</f>
        <v>6.7919589839055998</v>
      </c>
      <c r="O1525" s="8">
        <f t="shared" si="377"/>
        <v>0.42042561016144198</v>
      </c>
      <c r="P1525" s="8">
        <f>IF(Päälaskenta!$C$29,IF(L1525&gt;Päälaskenta!$F$28,Kaksitasouoma_matriisi!AQ1525,Kaksitasouoma_matriisi!AR1525),Päälaskenta!$F$20)</f>
        <v>0.12</v>
      </c>
      <c r="Q1525" s="8">
        <f t="shared" si="378"/>
        <v>13.354544525918399</v>
      </c>
      <c r="R1525" s="8">
        <f t="shared" si="372"/>
        <v>0.78224572846060803</v>
      </c>
      <c r="S1525" s="8">
        <f t="shared" si="379"/>
        <v>0.27394222736492302</v>
      </c>
      <c r="U1525" s="93">
        <f>IF(F1525&gt;Päälaskenta!D$24,Päälaskenta!H$24+L1525*Päälaskenta!G$24,F1525*Päälaskenta!C$24 + F1525*F1525*Päälaskenta!E$24)</f>
        <v>2.3828</v>
      </c>
      <c r="V1525" s="8">
        <f>IF(F1525&gt;Päälaskenta!D$24,2*SQRT(POWER(Päälaskenta!D$24,2)+POWER(Päälaskenta!E$24*Päälaskenta!D$24,2))+Päälaskenta!C$24,(2*SQRT((POWER(F1525,2))+POWER(Päälaskenta!E$24*F1525,2))+Päälaskenta!C$24))</f>
        <v>2.9798989873223301</v>
      </c>
      <c r="W1525" s="8">
        <f t="shared" si="380"/>
        <v>0.79962442020262203</v>
      </c>
      <c r="X1525" s="8">
        <f>Päälaskenta!F$24</f>
        <v>7.0000000000000007E-2</v>
      </c>
      <c r="Y1525" s="8">
        <f t="shared" si="381"/>
        <v>29.3256007277955</v>
      </c>
      <c r="Z1525" s="8">
        <f t="shared" si="373"/>
        <v>1.7177542715393901</v>
      </c>
      <c r="AA1525" s="8">
        <f t="shared" si="382"/>
        <v>0.720897377681463</v>
      </c>
      <c r="AC1525" s="8">
        <f t="shared" si="374"/>
        <v>0.10475264890210099</v>
      </c>
      <c r="AE1525" s="8">
        <v>1523</v>
      </c>
      <c r="AF1525" s="8">
        <f t="shared" si="384"/>
        <v>42.680145253713903</v>
      </c>
      <c r="AG1525" s="8">
        <f t="shared" si="375"/>
        <v>3.4310594232313599E-3</v>
      </c>
      <c r="AJ1525" s="132">
        <f>IF(Päälaskenta!$F$28&lt;Kaksitasouoma_matriisi!L1525,Päälaskenta!$C$20*Päälaskenta!$F$28,Päälaskenta!$C$20*Kaksitasouoma_matriisi!L1525)</f>
        <v>2.4849999999999999</v>
      </c>
      <c r="AK1525" s="134">
        <f>SQRT(Päälaskenta!$D$20^2+(Päälaskenta!$D$20/(1/Päälaskenta!$E$20))^2)</f>
        <v>1.8029999999999999</v>
      </c>
      <c r="AL1525" s="134">
        <f>IF(Päälaskenta!$F$28&lt;Kaksitasouoma_matriisi!L1525,AK1525*Päälaskenta!$F$28*COS(ATAN(1/Päälaskenta!$E$20)),AK1525*Kaksitasouoma_matriisi!L1525*COS(ATAN(1/Päälaskenta!$E$20)))</f>
        <v>0.746</v>
      </c>
      <c r="AM1525" s="134"/>
      <c r="AN1525" s="134">
        <f t="shared" si="383"/>
        <v>3.2309999999999999</v>
      </c>
      <c r="AO1525" s="8">
        <f t="shared" si="376"/>
        <v>0.61647364102955504</v>
      </c>
      <c r="AP1525" s="134">
        <f>Refererenssiarvoja!$B$16*H1525^(1/6)/(Refererenssiarvoja!$B$15^0.5)*(Päälaskenta!$G$28/2)^0.5*(1-AO1525)^(-1.5)</f>
        <v>0.192</v>
      </c>
      <c r="AQ1525" s="8">
        <f>Refererenssiarvoja!$B$16*Kaksitasouoma_matriisi!O1525^(1/6)/(SQRT((2*Refererenssiarvoja!$B$15)/(Päälaskenta!$F$31*Päälaskenta!$G$31*Päälaskenta!$F$28))+SQRT(Refererenssiarvoja!$B$15)/Refererenssiarvoja!$B$17*LN(Kaksitasouoma_matriisi!L1525/Päälaskenta!$F$28))</f>
        <v>0.447582519967891</v>
      </c>
      <c r="AR1525" s="8">
        <f>Refererenssiarvoja!$B$16*Kaksitasouoma_matriisi!O1525^(1/6)/(SQRT((2*Refererenssiarvoja!$B$15)/(Päälaskenta!$F$31*Päälaskenta!$G$31*L1525)))</f>
        <v>0.435622416710783</v>
      </c>
    </row>
    <row r="1526" spans="1:44" x14ac:dyDescent="0.2">
      <c r="A1526" s="8">
        <v>1524</v>
      </c>
      <c r="B1526" s="8">
        <f>IF(Päälaskenta!C$7,Päälaskenta!E$7,Päälaskenta!G$5)</f>
        <v>2.5</v>
      </c>
      <c r="C1526" s="56">
        <v>0.47599999999999998</v>
      </c>
      <c r="D1526" s="93">
        <f t="shared" si="369"/>
        <v>5.2521000000000004</v>
      </c>
      <c r="E1526" s="8">
        <f>IF(Päälaskenta!$C$26,Kaksitasouoma_matriisi!AP1526,Kaksitasouoma_matriisi!AC1526)</f>
        <v>0.104763892325331</v>
      </c>
      <c r="F1526" s="56">
        <f>IF(D1526&lt;Päälaskenta!H$24,(SQRT(POWER(Päälaskenta!C$24/(2*Päälaskenta!E$24),2)+(D1526/Päälaskenta!E$24))-Päälaskenta!C$24/(2*Päälaskenta!E$24)),IF(D1526=Päälaskenta!H$24,Päälaskenta!D$24,Päälaskenta!D$24+(SQRT(POWER((Päälaskenta!C$20+Päälaskenta!G$24)/(2*Päälaskenta!E$20),2)+((D1526-Päälaskenta!H$24)/Päälaskenta!E$20))-(Päälaskenta!C$20+Päälaskenta!G$24)/(2*Päälaskenta!E$20))))</f>
        <v>1.1990000000000001</v>
      </c>
      <c r="G1526" s="57">
        <f>IF(F1526&gt;Päälaskenta!D$24,(2*SQRT((POWER(Päälaskenta!D$24,2))+POWER(Päälaskenta!E$24*Päälaskenta!D$24,2))+Päälaskenta!C$24)+(2*SQRT((POWER((F1526-Päälaskenta!D$24),2))+POWER(Päälaskenta!E$20*(F1526-Päälaskenta!D$24),2))+Päälaskenta!C$20),(2*SQRT((POWER(F1526,2))+POWER(Päälaskenta!E$24*F1526,2))+Päälaskenta!C$24))</f>
        <v>9.7799999999999994</v>
      </c>
      <c r="H1526" s="57">
        <f t="shared" si="370"/>
        <v>0.54</v>
      </c>
      <c r="I1526" s="62">
        <f t="shared" si="371"/>
        <v>5.6550000000000003E-3</v>
      </c>
      <c r="J1526" s="8">
        <f>IF(F1526&lt;Päälaskenta!$D$24,0,Kaksitasouoma_matriisi!F1526-Päälaskenta!$D$24)</f>
        <v>0.499</v>
      </c>
      <c r="L1526" s="8">
        <f>IF(F1526&gt;Päälaskenta!D$24,F1526-Päälaskenta!D$24,0)</f>
        <v>0.499</v>
      </c>
      <c r="M1526" s="8">
        <f>IF(F1526&gt;Päälaskenta!D$24,(Päälaskenta!C$20+(Päälaskenta!E$20*(Kaksitasouoma_matriisi!F1526-Päälaskenta!D$24)))*(Kaksitasouoma_matriisi!F1526-Päälaskenta!D$24),0)</f>
        <v>2.8685014999999998</v>
      </c>
      <c r="N1526" s="8">
        <f>IF(F1526&gt;Päälaskenta!D$24,(2*SQRT((POWER((F1526-Päälaskenta!D$24),2))+POWER(Päälaskenta!E$20*(F1526-Päälaskenta!D$24),2))+Päälaskenta!C$20),0)</f>
        <v>6.7991700864565301</v>
      </c>
      <c r="O1526" s="8">
        <f t="shared" si="377"/>
        <v>0.42188994590881801</v>
      </c>
      <c r="P1526" s="8">
        <f>IF(Päälaskenta!$C$29,IF(L1526&gt;Päälaskenta!$F$28,Kaksitasouoma_matriisi!AQ1526,Kaksitasouoma_matriisi!AR1526),Päälaskenta!$F$20)</f>
        <v>0.12</v>
      </c>
      <c r="Q1526" s="8">
        <f t="shared" si="378"/>
        <v>13.446418352425701</v>
      </c>
      <c r="R1526" s="8">
        <f t="shared" si="372"/>
        <v>0.78412923399154799</v>
      </c>
      <c r="S1526" s="8">
        <f t="shared" si="379"/>
        <v>0.27335848839247501</v>
      </c>
      <c r="U1526" s="93">
        <f>IF(F1526&gt;Päälaskenta!D$24,Päälaskenta!H$24+L1526*Päälaskenta!G$24,F1526*Päälaskenta!C$24 + F1526*F1526*Päälaskenta!E$24)</f>
        <v>2.3875999999999999</v>
      </c>
      <c r="V1526" s="8">
        <f>IF(F1526&gt;Päälaskenta!D$24,2*SQRT(POWER(Päälaskenta!D$24,2)+POWER(Päälaskenta!E$24*Päälaskenta!D$24,2))+Päälaskenta!C$24,(2*SQRT((POWER(F1526,2))+POWER(Päälaskenta!E$24*F1526,2))+Päälaskenta!C$24))</f>
        <v>2.9798989873223301</v>
      </c>
      <c r="W1526" s="8">
        <f t="shared" si="380"/>
        <v>0.80123521305849499</v>
      </c>
      <c r="X1526" s="8">
        <f>Päälaskenta!F$24</f>
        <v>7.0000000000000007E-2</v>
      </c>
      <c r="Y1526" s="8">
        <f t="shared" si="381"/>
        <v>29.424124440558099</v>
      </c>
      <c r="Z1526" s="8">
        <f t="shared" si="373"/>
        <v>1.71587076600845</v>
      </c>
      <c r="AA1526" s="8">
        <f t="shared" si="382"/>
        <v>0.71865922516688296</v>
      </c>
      <c r="AC1526" s="8">
        <f t="shared" si="374"/>
        <v>0.104763892325331</v>
      </c>
      <c r="AE1526" s="8">
        <v>1524</v>
      </c>
      <c r="AF1526" s="8">
        <f t="shared" si="384"/>
        <v>42.870542792983798</v>
      </c>
      <c r="AG1526" s="8">
        <f t="shared" si="375"/>
        <v>3.4006509151414E-3</v>
      </c>
      <c r="AJ1526" s="132">
        <f>IF(Päälaskenta!$F$28&lt;Kaksitasouoma_matriisi!L1526,Päälaskenta!$C$20*Päälaskenta!$F$28,Päälaskenta!$C$20*Kaksitasouoma_matriisi!L1526)</f>
        <v>2.4950000000000001</v>
      </c>
      <c r="AK1526" s="134">
        <f>SQRT(Päälaskenta!$D$20^2+(Päälaskenta!$D$20/(1/Päälaskenta!$E$20))^2)</f>
        <v>1.8029999999999999</v>
      </c>
      <c r="AL1526" s="134">
        <f>IF(Päälaskenta!$F$28&lt;Kaksitasouoma_matriisi!L1526,AK1526*Päälaskenta!$F$28*COS(ATAN(1/Päälaskenta!$E$20)),AK1526*Kaksitasouoma_matriisi!L1526*COS(ATAN(1/Päälaskenta!$E$20)))</f>
        <v>0.749</v>
      </c>
      <c r="AM1526" s="134"/>
      <c r="AN1526" s="134">
        <f t="shared" si="383"/>
        <v>3.2440000000000002</v>
      </c>
      <c r="AO1526" s="8">
        <f t="shared" si="376"/>
        <v>0.61765769882523203</v>
      </c>
      <c r="AP1526" s="134">
        <f>Refererenssiarvoja!$B$16*H1526^(1/6)/(Refererenssiarvoja!$B$15^0.5)*(Päälaskenta!$G$28/2)^0.5*(1-AO1526)^(-1.5)</f>
        <v>0.193</v>
      </c>
      <c r="AQ1526" s="8">
        <f>Refererenssiarvoja!$B$16*Kaksitasouoma_matriisi!O1526^(1/6)/(SQRT((2*Refererenssiarvoja!$B$15)/(Päälaskenta!$F$31*Päälaskenta!$G$31*Päälaskenta!$F$28))+SQRT(Refererenssiarvoja!$B$15)/Refererenssiarvoja!$B$17*LN(Kaksitasouoma_matriisi!L1526/Päälaskenta!$F$28))</f>
        <v>0.44067580346174801</v>
      </c>
      <c r="AR1526" s="8">
        <f>Refererenssiarvoja!$B$16*Kaksitasouoma_matriisi!O1526^(1/6)/(SQRT((2*Refererenssiarvoja!$B$15)/(Päälaskenta!$F$31*Päälaskenta!$G$31*L1526)))</f>
        <v>0.436751059559915</v>
      </c>
    </row>
    <row r="1527" spans="1:44" x14ac:dyDescent="0.2">
      <c r="A1527" s="8">
        <v>1525</v>
      </c>
      <c r="B1527" s="8">
        <f>IF(Päälaskenta!C$7,Päälaskenta!E$7,Päälaskenta!G$5)</f>
        <v>2.5</v>
      </c>
      <c r="C1527" s="56">
        <v>0.47499999999999998</v>
      </c>
      <c r="D1527" s="93">
        <f t="shared" si="369"/>
        <v>5.2632000000000003</v>
      </c>
      <c r="E1527" s="8">
        <f>IF(Päälaskenta!$C$26,Kaksitasouoma_matriisi!AP1527,Kaksitasouoma_matriisi!AC1527)</f>
        <v>0.104769507821049</v>
      </c>
      <c r="F1527" s="56">
        <f>IF(D1527&lt;Päälaskenta!H$24,(SQRT(POWER(Päälaskenta!C$24/(2*Päälaskenta!E$24),2)+(D1527/Päälaskenta!E$24))-Päälaskenta!C$24/(2*Päälaskenta!E$24)),IF(D1527=Päälaskenta!H$24,Päälaskenta!D$24,Päälaskenta!D$24+(SQRT(POWER((Päälaskenta!C$20+Päälaskenta!G$24)/(2*Päälaskenta!E$20),2)+((D1527-Päälaskenta!H$24)/Päälaskenta!E$20))-(Päälaskenta!C$20+Päälaskenta!G$24)/(2*Päälaskenta!E$20))))</f>
        <v>1.2</v>
      </c>
      <c r="G1527" s="57">
        <f>IF(F1527&gt;Päälaskenta!D$24,(2*SQRT((POWER(Päälaskenta!D$24,2))+POWER(Päälaskenta!E$24*Päälaskenta!D$24,2))+Päälaskenta!C$24)+(2*SQRT((POWER((F1527-Päälaskenta!D$24),2))+POWER(Päälaskenta!E$20*(F1527-Päälaskenta!D$24),2))+Päälaskenta!C$20),(2*SQRT((POWER(F1527,2))+POWER(Päälaskenta!E$24*F1527,2))+Päälaskenta!C$24))</f>
        <v>9.7799999999999994</v>
      </c>
      <c r="H1527" s="57">
        <f t="shared" si="370"/>
        <v>0.54</v>
      </c>
      <c r="I1527" s="62">
        <f t="shared" si="371"/>
        <v>5.6319999999999999E-3</v>
      </c>
      <c r="J1527" s="8">
        <f>IF(F1527&lt;Päälaskenta!$D$24,0,Kaksitasouoma_matriisi!F1527-Päälaskenta!$D$24)</f>
        <v>0.5</v>
      </c>
      <c r="L1527" s="8">
        <f>IF(F1527&gt;Päälaskenta!D$24,F1527-Päälaskenta!D$24,0)</f>
        <v>0.5</v>
      </c>
      <c r="M1527" s="8">
        <f>IF(F1527&gt;Päälaskenta!D$24,(Päälaskenta!C$20+(Päälaskenta!E$20*(Kaksitasouoma_matriisi!F1527-Päälaskenta!D$24)))*(Kaksitasouoma_matriisi!F1527-Päälaskenta!D$24),0)</f>
        <v>2.875</v>
      </c>
      <c r="N1527" s="8">
        <f>IF(F1527&gt;Päälaskenta!D$24,(2*SQRT((POWER((F1527-Päälaskenta!D$24),2))+POWER(Päälaskenta!E$20*(F1527-Päälaskenta!D$24),2))+Päälaskenta!C$20),0)</f>
        <v>6.8027756377319903</v>
      </c>
      <c r="O1527" s="8">
        <f t="shared" si="377"/>
        <v>0.422621611104392</v>
      </c>
      <c r="P1527" s="8">
        <f>IF(Päälaskenta!$C$29,IF(L1527&gt;Päälaskenta!$F$28,Kaksitasouoma_matriisi!AQ1527,Kaksitasouoma_matriisi!AR1527),Päälaskenta!$F$20)</f>
        <v>0.12</v>
      </c>
      <c r="Q1527" s="8">
        <f t="shared" si="378"/>
        <v>13.492457865143299</v>
      </c>
      <c r="R1527" s="8">
        <f t="shared" si="372"/>
        <v>0.78506791651603502</v>
      </c>
      <c r="S1527" s="8">
        <f t="shared" si="379"/>
        <v>0.27306710139688201</v>
      </c>
      <c r="U1527" s="93">
        <f>IF(F1527&gt;Päälaskenta!D$24,Päälaskenta!H$24+L1527*Päälaskenta!G$24,F1527*Päälaskenta!C$24 + F1527*F1527*Päälaskenta!E$24)</f>
        <v>2.39</v>
      </c>
      <c r="V1527" s="8">
        <f>IF(F1527&gt;Päälaskenta!D$24,2*SQRT(POWER(Päälaskenta!D$24,2)+POWER(Päälaskenta!E$24*Päälaskenta!D$24,2))+Päälaskenta!C$24,(2*SQRT((POWER(F1527,2))+POWER(Päälaskenta!E$24*F1527,2))+Päälaskenta!C$24))</f>
        <v>2.9798989873223301</v>
      </c>
      <c r="W1527" s="8">
        <f t="shared" si="380"/>
        <v>0.80204060948643097</v>
      </c>
      <c r="X1527" s="8">
        <f>Päälaskenta!F$24</f>
        <v>7.0000000000000007E-2</v>
      </c>
      <c r="Y1527" s="8">
        <f t="shared" si="381"/>
        <v>29.473435853389901</v>
      </c>
      <c r="Z1527" s="8">
        <f t="shared" si="373"/>
        <v>1.7149320834839701</v>
      </c>
      <c r="AA1527" s="8">
        <f t="shared" si="382"/>
        <v>0.71754480480500804</v>
      </c>
      <c r="AC1527" s="8">
        <f t="shared" si="374"/>
        <v>0.104769507821049</v>
      </c>
      <c r="AE1527" s="8">
        <v>1525</v>
      </c>
      <c r="AF1527" s="8">
        <f t="shared" si="384"/>
        <v>42.965893718533202</v>
      </c>
      <c r="AG1527" s="8">
        <f t="shared" si="375"/>
        <v>3.3855740536223298E-3</v>
      </c>
      <c r="AJ1527" s="132">
        <f>IF(Päälaskenta!$F$28&lt;Kaksitasouoma_matriisi!L1527,Päälaskenta!$C$20*Päälaskenta!$F$28,Päälaskenta!$C$20*Kaksitasouoma_matriisi!L1527)</f>
        <v>2.5</v>
      </c>
      <c r="AK1527" s="134">
        <f>SQRT(Päälaskenta!$D$20^2+(Päälaskenta!$D$20/(1/Päälaskenta!$E$20))^2)</f>
        <v>1.8029999999999999</v>
      </c>
      <c r="AL1527" s="134">
        <f>IF(Päälaskenta!$F$28&lt;Kaksitasouoma_matriisi!L1527,AK1527*Päälaskenta!$F$28*COS(ATAN(1/Päälaskenta!$E$20)),AK1527*Kaksitasouoma_matriisi!L1527*COS(ATAN(1/Päälaskenta!$E$20)))</f>
        <v>0.75</v>
      </c>
      <c r="AM1527" s="134"/>
      <c r="AN1527" s="134">
        <f t="shared" si="383"/>
        <v>3.25</v>
      </c>
      <c r="AO1527" s="8">
        <f t="shared" si="376"/>
        <v>0.61749506003952004</v>
      </c>
      <c r="AP1527" s="134">
        <f>Refererenssiarvoja!$B$16*H1527^(1/6)/(Refererenssiarvoja!$B$15^0.5)*(Päälaskenta!$G$28/2)^0.5*(1-AO1527)^(-1.5)</f>
        <v>0.193</v>
      </c>
      <c r="AQ1527" s="8">
        <f>Refererenssiarvoja!$B$16*Kaksitasouoma_matriisi!O1527^(1/6)/(SQRT((2*Refererenssiarvoja!$B$15)/(Päälaskenta!$F$31*Päälaskenta!$G$31*Päälaskenta!$F$28))+SQRT(Refererenssiarvoja!$B$15)/Refererenssiarvoja!$B$17*LN(Kaksitasouoma_matriisi!L1527/Päälaskenta!$F$28))</f>
        <v>0.437314741748209</v>
      </c>
      <c r="AR1527" s="8">
        <f>Refererenssiarvoja!$B$16*Kaksitasouoma_matriisi!O1527^(1/6)/(SQRT((2*Refererenssiarvoja!$B$15)/(Päälaskenta!$F$31*Päälaskenta!$G$31*L1527)))</f>
        <v>0.437314741748209</v>
      </c>
    </row>
    <row r="1528" spans="1:44" x14ac:dyDescent="0.2">
      <c r="A1528" s="8">
        <v>1526</v>
      </c>
      <c r="B1528" s="8">
        <f>IF(Päälaskenta!C$7,Päälaskenta!E$7,Päälaskenta!G$5)</f>
        <v>2.5</v>
      </c>
      <c r="C1528" s="56">
        <v>0.47399999999999998</v>
      </c>
      <c r="D1528" s="93">
        <f t="shared" si="369"/>
        <v>5.2743000000000002</v>
      </c>
      <c r="E1528" s="8">
        <f>IF(Päälaskenta!$C$26,Kaksitasouoma_matriisi!AP1528,Kaksitasouoma_matriisi!AC1528)</f>
        <v>0.104775119178941</v>
      </c>
      <c r="F1528" s="56">
        <f>IF(D1528&lt;Päälaskenta!H$24,(SQRT(POWER(Päälaskenta!C$24/(2*Päälaskenta!E$24),2)+(D1528/Päälaskenta!E$24))-Päälaskenta!C$24/(2*Päälaskenta!E$24)),IF(D1528=Päälaskenta!H$24,Päälaskenta!D$24,Päälaskenta!D$24+(SQRT(POWER((Päälaskenta!C$20+Päälaskenta!G$24)/(2*Päälaskenta!E$20),2)+((D1528-Päälaskenta!H$24)/Päälaskenta!E$20))-(Päälaskenta!C$20+Päälaskenta!G$24)/(2*Päälaskenta!E$20))))</f>
        <v>1.2010000000000001</v>
      </c>
      <c r="G1528" s="57">
        <f>IF(F1528&gt;Päälaskenta!D$24,(2*SQRT((POWER(Päälaskenta!D$24,2))+POWER(Päälaskenta!E$24*Päälaskenta!D$24,2))+Päälaskenta!C$24)+(2*SQRT((POWER((F1528-Päälaskenta!D$24),2))+POWER(Päälaskenta!E$20*(F1528-Päälaskenta!D$24),2))+Päälaskenta!C$20),(2*SQRT((POWER(F1528,2))+POWER(Päälaskenta!E$24*F1528,2))+Päälaskenta!C$24))</f>
        <v>9.7899999999999991</v>
      </c>
      <c r="H1528" s="57">
        <f t="shared" si="370"/>
        <v>0.54</v>
      </c>
      <c r="I1528" s="62">
        <f t="shared" si="371"/>
        <v>5.6090000000000003E-3</v>
      </c>
      <c r="J1528" s="8">
        <f>IF(F1528&lt;Päälaskenta!$D$24,0,Kaksitasouoma_matriisi!F1528-Päälaskenta!$D$24)</f>
        <v>0.501</v>
      </c>
      <c r="L1528" s="8">
        <f>IF(F1528&gt;Päälaskenta!D$24,F1528-Päälaskenta!D$24,0)</f>
        <v>0.501</v>
      </c>
      <c r="M1528" s="8">
        <f>IF(F1528&gt;Päälaskenta!D$24,(Päälaskenta!C$20+(Päälaskenta!E$20*(Kaksitasouoma_matriisi!F1528-Päälaskenta!D$24)))*(Kaksitasouoma_matriisi!F1528-Päälaskenta!D$24),0)</f>
        <v>2.8815015000000002</v>
      </c>
      <c r="N1528" s="8">
        <f>IF(F1528&gt;Päälaskenta!D$24,(2*SQRT((POWER((F1528-Päälaskenta!D$24),2))+POWER(Päälaskenta!E$20*(F1528-Päälaskenta!D$24),2))+Päälaskenta!C$20),0)</f>
        <v>6.8063811890074604</v>
      </c>
      <c r="O1528" s="8">
        <f t="shared" si="377"/>
        <v>0.42335294189131301</v>
      </c>
      <c r="P1528" s="8">
        <f>IF(Päälaskenta!$C$29,IF(L1528&gt;Päälaskenta!$F$28,Kaksitasouoma_matriisi!AQ1528,Kaksitasouoma_matriisi!AR1528),Päälaskenta!$F$20)</f>
        <v>0.12</v>
      </c>
      <c r="Q1528" s="8">
        <f t="shared" si="378"/>
        <v>13.538565755937499</v>
      </c>
      <c r="R1528" s="8">
        <f t="shared" si="372"/>
        <v>0.78600456089882098</v>
      </c>
      <c r="S1528" s="8">
        <f t="shared" si="379"/>
        <v>0.27277603738843098</v>
      </c>
      <c r="U1528" s="93">
        <f>IF(F1528&gt;Päälaskenta!D$24,Päälaskenta!H$24+L1528*Päälaskenta!G$24,F1528*Päälaskenta!C$24 + F1528*F1528*Päälaskenta!E$24)</f>
        <v>2.3923999999999999</v>
      </c>
      <c r="V1528" s="8">
        <f>IF(F1528&gt;Päälaskenta!D$24,2*SQRT(POWER(Päälaskenta!D$24,2)+POWER(Päälaskenta!E$24*Päälaskenta!D$24,2))+Päälaskenta!C$24,(2*SQRT((POWER(F1528,2))+POWER(Päälaskenta!E$24*F1528,2))+Päälaskenta!C$24))</f>
        <v>2.9798989873223301</v>
      </c>
      <c r="W1528" s="8">
        <f t="shared" si="380"/>
        <v>0.80284600591436694</v>
      </c>
      <c r="X1528" s="8">
        <f>Päälaskenta!F$24</f>
        <v>7.0000000000000007E-2</v>
      </c>
      <c r="Y1528" s="8">
        <f t="shared" si="381"/>
        <v>29.5227802891024</v>
      </c>
      <c r="Z1528" s="8">
        <f t="shared" si="373"/>
        <v>1.71399543910118</v>
      </c>
      <c r="AA1528" s="8">
        <f t="shared" si="382"/>
        <v>0.71643347228773602</v>
      </c>
      <c r="AC1528" s="8">
        <f t="shared" si="374"/>
        <v>0.104775119178941</v>
      </c>
      <c r="AE1528" s="8">
        <v>1526</v>
      </c>
      <c r="AF1528" s="8">
        <f t="shared" si="384"/>
        <v>43.061346045039897</v>
      </c>
      <c r="AG1528" s="8">
        <f t="shared" si="375"/>
        <v>3.37058136152966E-3</v>
      </c>
      <c r="AJ1528" s="132">
        <f>IF(Päälaskenta!$F$28&lt;Kaksitasouoma_matriisi!L1528,Päälaskenta!$C$20*Päälaskenta!$F$28,Päälaskenta!$C$20*Kaksitasouoma_matriisi!L1528)</f>
        <v>2.5</v>
      </c>
      <c r="AK1528" s="134">
        <f>SQRT(Päälaskenta!$D$20^2+(Päälaskenta!$D$20/(1/Päälaskenta!$E$20))^2)</f>
        <v>1.8029999999999999</v>
      </c>
      <c r="AL1528" s="134">
        <f>IF(Päälaskenta!$F$28&lt;Kaksitasouoma_matriisi!L1528,AK1528*Päälaskenta!$F$28*COS(ATAN(1/Päälaskenta!$E$20)),AK1528*Kaksitasouoma_matriisi!L1528*COS(ATAN(1/Päälaskenta!$E$20)))</f>
        <v>0.75</v>
      </c>
      <c r="AM1528" s="134"/>
      <c r="AN1528" s="134">
        <f t="shared" si="383"/>
        <v>3.25</v>
      </c>
      <c r="AO1528" s="8">
        <f t="shared" si="376"/>
        <v>0.61619551409665696</v>
      </c>
      <c r="AP1528" s="134">
        <f>Refererenssiarvoja!$B$16*H1528^(1/6)/(Refererenssiarvoja!$B$15^0.5)*(Päälaskenta!$G$28/2)^0.5*(1-AO1528)^(-1.5)</f>
        <v>0.192</v>
      </c>
      <c r="AQ1528" s="8">
        <f>Refererenssiarvoja!$B$16*Kaksitasouoma_matriisi!O1528^(1/6)/(SQRT((2*Refererenssiarvoja!$B$15)/(Päälaskenta!$F$31*Päälaskenta!$G$31*Päälaskenta!$F$28))+SQRT(Refererenssiarvoja!$B$15)/Refererenssiarvoja!$B$17*LN(Kaksitasouoma_matriisi!L1528/Päälaskenta!$F$28))</f>
        <v>0.434013029358919</v>
      </c>
      <c r="AR1528" s="8">
        <f>Refererenssiarvoja!$B$16*Kaksitasouoma_matriisi!O1528^(1/6)/(SQRT((2*Refererenssiarvoja!$B$15)/(Päälaskenta!$F$31*Päälaskenta!$G$31*L1528)))</f>
        <v>0.437877999295187</v>
      </c>
    </row>
    <row r="1529" spans="1:44" x14ac:dyDescent="0.2">
      <c r="A1529" s="8">
        <v>1527</v>
      </c>
      <c r="B1529" s="8">
        <f>IF(Päälaskenta!C$7,Päälaskenta!E$7,Päälaskenta!G$5)</f>
        <v>2.5</v>
      </c>
      <c r="C1529" s="56">
        <v>0.47299999999999998</v>
      </c>
      <c r="D1529" s="93">
        <f t="shared" si="369"/>
        <v>5.2854000000000001</v>
      </c>
      <c r="E1529" s="8">
        <f>IF(Päälaskenta!$C$26,Kaksitasouoma_matriisi!AP1529,Kaksitasouoma_matriisi!AC1529)</f>
        <v>0.10478072640357999</v>
      </c>
      <c r="F1529" s="56">
        <f>IF(D1529&lt;Päälaskenta!H$24,(SQRT(POWER(Päälaskenta!C$24/(2*Päälaskenta!E$24),2)+(D1529/Päälaskenta!E$24))-Päälaskenta!C$24/(2*Päälaskenta!E$24)),IF(D1529=Päälaskenta!H$24,Päälaskenta!D$24,Päälaskenta!D$24+(SQRT(POWER((Päälaskenta!C$20+Päälaskenta!G$24)/(2*Päälaskenta!E$20),2)+((D1529-Päälaskenta!H$24)/Päälaskenta!E$20))-(Päälaskenta!C$20+Päälaskenta!G$24)/(2*Päälaskenta!E$20))))</f>
        <v>1.202</v>
      </c>
      <c r="G1529" s="57">
        <f>IF(F1529&gt;Päälaskenta!D$24,(2*SQRT((POWER(Päälaskenta!D$24,2))+POWER(Päälaskenta!E$24*Päälaskenta!D$24,2))+Päälaskenta!C$24)+(2*SQRT((POWER((F1529-Päälaskenta!D$24),2))+POWER(Päälaskenta!E$20*(F1529-Päälaskenta!D$24),2))+Päälaskenta!C$20),(2*SQRT((POWER(F1529,2))+POWER(Päälaskenta!E$24*F1529,2))+Päälaskenta!C$24))</f>
        <v>9.7899999999999991</v>
      </c>
      <c r="H1529" s="57">
        <f t="shared" si="370"/>
        <v>0.54</v>
      </c>
      <c r="I1529" s="62">
        <f t="shared" si="371"/>
        <v>5.5859999999999998E-3</v>
      </c>
      <c r="J1529" s="8">
        <f>IF(F1529&lt;Päälaskenta!$D$24,0,Kaksitasouoma_matriisi!F1529-Päälaskenta!$D$24)</f>
        <v>0.502</v>
      </c>
      <c r="L1529" s="8">
        <f>IF(F1529&gt;Päälaskenta!D$24,F1529-Päälaskenta!D$24,0)</f>
        <v>0.502</v>
      </c>
      <c r="M1529" s="8">
        <f>IF(F1529&gt;Päälaskenta!D$24,(Päälaskenta!C$20+(Päälaskenta!E$20*(Kaksitasouoma_matriisi!F1529-Päälaskenta!D$24)))*(Kaksitasouoma_matriisi!F1529-Päälaskenta!D$24),0)</f>
        <v>2.8880059999999999</v>
      </c>
      <c r="N1529" s="8">
        <f>IF(F1529&gt;Päälaskenta!D$24,(2*SQRT((POWER((F1529-Päälaskenta!D$24),2))+POWER(Päälaskenta!E$20*(F1529-Päälaskenta!D$24),2))+Päälaskenta!C$20),0)</f>
        <v>6.8099867402829197</v>
      </c>
      <c r="O1529" s="8">
        <f t="shared" si="377"/>
        <v>0.42408393880074102</v>
      </c>
      <c r="P1529" s="8">
        <f>IF(Päälaskenta!$C$29,IF(L1529&gt;Päälaskenta!$F$28,Kaksitasouoma_matriisi!AQ1529,Kaksitasouoma_matriisi!AR1529),Päälaskenta!$F$20)</f>
        <v>0.12</v>
      </c>
      <c r="Q1529" s="8">
        <f t="shared" si="378"/>
        <v>13.584742008764101</v>
      </c>
      <c r="R1529" s="8">
        <f t="shared" si="372"/>
        <v>0.78693917362587296</v>
      </c>
      <c r="S1529" s="8">
        <f t="shared" si="379"/>
        <v>0.27248529733867299</v>
      </c>
      <c r="U1529" s="93">
        <f>IF(F1529&gt;Päälaskenta!D$24,Päälaskenta!H$24+L1529*Päälaskenta!G$24,F1529*Päälaskenta!C$24 + F1529*F1529*Päälaskenta!E$24)</f>
        <v>2.3948</v>
      </c>
      <c r="V1529" s="8">
        <f>IF(F1529&gt;Päälaskenta!D$24,2*SQRT(POWER(Päälaskenta!D$24,2)+POWER(Päälaskenta!E$24*Päälaskenta!D$24,2))+Päälaskenta!C$24,(2*SQRT((POWER(F1529,2))+POWER(Päälaskenta!E$24*F1529,2))+Päälaskenta!C$24))</f>
        <v>2.9798989873223301</v>
      </c>
      <c r="W1529" s="8">
        <f t="shared" si="380"/>
        <v>0.80365140234230303</v>
      </c>
      <c r="X1529" s="8">
        <f>Päälaskenta!F$24</f>
        <v>7.0000000000000007E-2</v>
      </c>
      <c r="Y1529" s="8">
        <f t="shared" si="381"/>
        <v>29.572157736649299</v>
      </c>
      <c r="Z1529" s="8">
        <f t="shared" si="373"/>
        <v>1.71306082637413</v>
      </c>
      <c r="AA1529" s="8">
        <f t="shared" si="382"/>
        <v>0.71532521562307105</v>
      </c>
      <c r="AC1529" s="8">
        <f t="shared" si="374"/>
        <v>0.10478072640357999</v>
      </c>
      <c r="AE1529" s="8">
        <v>1527</v>
      </c>
      <c r="AF1529" s="8">
        <f t="shared" si="384"/>
        <v>43.156899745413398</v>
      </c>
      <c r="AG1529" s="8">
        <f t="shared" si="375"/>
        <v>3.3556722751915901E-3</v>
      </c>
      <c r="AJ1529" s="132">
        <f>IF(Päälaskenta!$F$28&lt;Kaksitasouoma_matriisi!L1529,Päälaskenta!$C$20*Päälaskenta!$F$28,Päälaskenta!$C$20*Kaksitasouoma_matriisi!L1529)</f>
        <v>2.5</v>
      </c>
      <c r="AK1529" s="134">
        <f>SQRT(Päälaskenta!$D$20^2+(Päälaskenta!$D$20/(1/Päälaskenta!$E$20))^2)</f>
        <v>1.8029999999999999</v>
      </c>
      <c r="AL1529" s="134">
        <f>IF(Päälaskenta!$F$28&lt;Kaksitasouoma_matriisi!L1529,AK1529*Päälaskenta!$F$28*COS(ATAN(1/Päälaskenta!$E$20)),AK1529*Kaksitasouoma_matriisi!L1529*COS(ATAN(1/Päälaskenta!$E$20)))</f>
        <v>0.75</v>
      </c>
      <c r="AM1529" s="134"/>
      <c r="AN1529" s="134">
        <f t="shared" si="383"/>
        <v>3.25</v>
      </c>
      <c r="AO1529" s="8">
        <f t="shared" si="376"/>
        <v>0.61490142657130997</v>
      </c>
      <c r="AP1529" s="134">
        <f>Refererenssiarvoja!$B$16*H1529^(1/6)/(Refererenssiarvoja!$B$15^0.5)*(Päälaskenta!$G$28/2)^0.5*(1-AO1529)^(-1.5)</f>
        <v>0.191</v>
      </c>
      <c r="AQ1529" s="8">
        <f>Refererenssiarvoja!$B$16*Kaksitasouoma_matriisi!O1529^(1/6)/(SQRT((2*Refererenssiarvoja!$B$15)/(Päälaskenta!$F$31*Päälaskenta!$G$31*Päälaskenta!$F$28))+SQRT(Refererenssiarvoja!$B$15)/Refererenssiarvoja!$B$17*LN(Kaksitasouoma_matriisi!L1529/Päälaskenta!$F$28))</f>
        <v>0.43076910193104201</v>
      </c>
      <c r="AR1529" s="8">
        <f>Refererenssiarvoja!$B$16*Kaksitasouoma_matriisi!O1529^(1/6)/(SQRT((2*Refererenssiarvoja!$B$15)/(Päälaskenta!$F$31*Päälaskenta!$G$31*L1529)))</f>
        <v>0.43844083333151102</v>
      </c>
    </row>
    <row r="1530" spans="1:44" x14ac:dyDescent="0.2">
      <c r="A1530" s="8">
        <v>1528</v>
      </c>
      <c r="B1530" s="8">
        <f>IF(Päälaskenta!C$7,Päälaskenta!E$7,Päälaskenta!G$5)</f>
        <v>2.5</v>
      </c>
      <c r="C1530" s="56">
        <v>0.47199999999999998</v>
      </c>
      <c r="D1530" s="93">
        <f t="shared" si="369"/>
        <v>5.2965999999999998</v>
      </c>
      <c r="E1530" s="8">
        <f>IF(Päälaskenta!$C$26,Kaksitasouoma_matriisi!AP1530,Kaksitasouoma_matriisi!AC1530)</f>
        <v>0.10479192847135101</v>
      </c>
      <c r="F1530" s="56">
        <f>IF(D1530&lt;Päälaskenta!H$24,(SQRT(POWER(Päälaskenta!C$24/(2*Päälaskenta!E$24),2)+(D1530/Päälaskenta!E$24))-Päälaskenta!C$24/(2*Päälaskenta!E$24)),IF(D1530=Päälaskenta!H$24,Päälaskenta!D$24,Päälaskenta!D$24+(SQRT(POWER((Päälaskenta!C$20+Päälaskenta!G$24)/(2*Päälaskenta!E$20),2)+((D1530-Päälaskenta!H$24)/Päälaskenta!E$20))-(Päälaskenta!C$20+Päälaskenta!G$24)/(2*Päälaskenta!E$20))))</f>
        <v>1.204</v>
      </c>
      <c r="G1530" s="57">
        <f>IF(F1530&gt;Päälaskenta!D$24,(2*SQRT((POWER(Päälaskenta!D$24,2))+POWER(Päälaskenta!E$24*Päälaskenta!D$24,2))+Päälaskenta!C$24)+(2*SQRT((POWER((F1530-Päälaskenta!D$24),2))+POWER(Päälaskenta!E$20*(F1530-Päälaskenta!D$24),2))+Päälaskenta!C$20),(2*SQRT((POWER(F1530,2))+POWER(Päälaskenta!E$24*F1530,2))+Päälaskenta!C$24))</f>
        <v>9.8000000000000007</v>
      </c>
      <c r="H1530" s="57">
        <f t="shared" si="370"/>
        <v>0.54</v>
      </c>
      <c r="I1530" s="62">
        <f t="shared" si="371"/>
        <v>5.5630000000000002E-3</v>
      </c>
      <c r="J1530" s="8">
        <f>IF(F1530&lt;Päälaskenta!$D$24,0,Kaksitasouoma_matriisi!F1530-Päälaskenta!$D$24)</f>
        <v>0.504</v>
      </c>
      <c r="L1530" s="8">
        <f>IF(F1530&gt;Päälaskenta!D$24,F1530-Päälaskenta!D$24,0)</f>
        <v>0.504</v>
      </c>
      <c r="M1530" s="8">
        <f>IF(F1530&gt;Päälaskenta!D$24,(Päälaskenta!C$20+(Päälaskenta!E$20*(Kaksitasouoma_matriisi!F1530-Päälaskenta!D$24)))*(Kaksitasouoma_matriisi!F1530-Päälaskenta!D$24),0)</f>
        <v>2.901024</v>
      </c>
      <c r="N1530" s="8">
        <f>IF(F1530&gt;Päälaskenta!D$24,(2*SQRT((POWER((F1530-Päälaskenta!D$24),2))+POWER(Päälaskenta!E$20*(F1530-Päälaskenta!D$24),2))+Päälaskenta!C$20),0)</f>
        <v>6.81719784283385</v>
      </c>
      <c r="O1530" s="8">
        <f t="shared" si="377"/>
        <v>0.42554493310613201</v>
      </c>
      <c r="P1530" s="8">
        <f>IF(Päälaskenta!$C$29,IF(L1530&gt;Päälaskenta!$F$28,Kaksitasouoma_matriisi!AQ1530,Kaksitasouoma_matriisi!AR1530),Päälaskenta!$F$20)</f>
        <v>0.12</v>
      </c>
      <c r="Q1530" s="8">
        <f t="shared" si="378"/>
        <v>13.6772995368556</v>
      </c>
      <c r="R1530" s="8">
        <f t="shared" si="372"/>
        <v>0.78880232994402799</v>
      </c>
      <c r="S1530" s="8">
        <f t="shared" si="379"/>
        <v>0.271904792908996</v>
      </c>
      <c r="U1530" s="93">
        <f>IF(F1530&gt;Päälaskenta!D$24,Päälaskenta!H$24+L1530*Päälaskenta!G$24,F1530*Päälaskenta!C$24 + F1530*F1530*Päälaskenta!E$24)</f>
        <v>2.3996</v>
      </c>
      <c r="V1530" s="8">
        <f>IF(F1530&gt;Päälaskenta!D$24,2*SQRT(POWER(Päälaskenta!D$24,2)+POWER(Päälaskenta!E$24*Päälaskenta!D$24,2))+Päälaskenta!C$24,(2*SQRT((POWER(F1530,2))+POWER(Päälaskenta!E$24*F1530,2))+Päälaskenta!C$24))</f>
        <v>2.9798989873223301</v>
      </c>
      <c r="W1530" s="8">
        <f t="shared" si="380"/>
        <v>0.80526219519817599</v>
      </c>
      <c r="X1530" s="8">
        <f>Päälaskenta!F$24</f>
        <v>7.0000000000000007E-2</v>
      </c>
      <c r="Y1530" s="8">
        <f t="shared" si="381"/>
        <v>29.6710116231346</v>
      </c>
      <c r="Z1530" s="8">
        <f t="shared" si="373"/>
        <v>1.7111976700559699</v>
      </c>
      <c r="AA1530" s="8">
        <f t="shared" si="382"/>
        <v>0.71311788217034899</v>
      </c>
      <c r="AC1530" s="8">
        <f t="shared" si="374"/>
        <v>0.10479192847135101</v>
      </c>
      <c r="AE1530" s="8">
        <v>1528</v>
      </c>
      <c r="AF1530" s="8">
        <f t="shared" si="384"/>
        <v>43.348311159990203</v>
      </c>
      <c r="AG1530" s="8">
        <f t="shared" si="375"/>
        <v>3.3261026869076801E-3</v>
      </c>
      <c r="AJ1530" s="132">
        <f>IF(Päälaskenta!$F$28&lt;Kaksitasouoma_matriisi!L1530,Päälaskenta!$C$20*Päälaskenta!$F$28,Päälaskenta!$C$20*Kaksitasouoma_matriisi!L1530)</f>
        <v>2.5</v>
      </c>
      <c r="AK1530" s="134">
        <f>SQRT(Päälaskenta!$D$20^2+(Päälaskenta!$D$20/(1/Päälaskenta!$E$20))^2)</f>
        <v>1.8029999999999999</v>
      </c>
      <c r="AL1530" s="134">
        <f>IF(Päälaskenta!$F$28&lt;Kaksitasouoma_matriisi!L1530,AK1530*Päälaskenta!$F$28*COS(ATAN(1/Päälaskenta!$E$20)),AK1530*Kaksitasouoma_matriisi!L1530*COS(ATAN(1/Päälaskenta!$E$20)))</f>
        <v>0.75</v>
      </c>
      <c r="AM1530" s="134"/>
      <c r="AN1530" s="134">
        <f t="shared" si="383"/>
        <v>3.25</v>
      </c>
      <c r="AO1530" s="8">
        <f t="shared" si="376"/>
        <v>0.61360117811426196</v>
      </c>
      <c r="AP1530" s="134">
        <f>Refererenssiarvoja!$B$16*H1530^(1/6)/(Refererenssiarvoja!$B$15^0.5)*(Päälaskenta!$G$28/2)^0.5*(1-AO1530)^(-1.5)</f>
        <v>0.19</v>
      </c>
      <c r="AQ1530" s="8">
        <f>Refererenssiarvoja!$B$16*Kaksitasouoma_matriisi!O1530^(1/6)/(SQRT((2*Refererenssiarvoja!$B$15)/(Päälaskenta!$F$31*Päälaskenta!$G$31*Päälaskenta!$F$28))+SQRT(Refererenssiarvoja!$B$15)/Refererenssiarvoja!$B$17*LN(Kaksitasouoma_matriisi!L1530/Päälaskenta!$F$28))</f>
        <v>0.42444861476871998</v>
      </c>
      <c r="AR1530" s="8">
        <f>Refererenssiarvoja!$B$16*Kaksitasouoma_matriisi!O1530^(1/6)/(SQRT((2*Refererenssiarvoja!$B$15)/(Päälaskenta!$F$31*Päälaskenta!$G$31*L1530)))</f>
        <v>0.43956523536909697</v>
      </c>
    </row>
    <row r="1531" spans="1:44" x14ac:dyDescent="0.2">
      <c r="A1531" s="8">
        <v>1529</v>
      </c>
      <c r="B1531" s="8">
        <f>IF(Päälaskenta!C$7,Päälaskenta!E$7,Päälaskenta!G$5)</f>
        <v>2.5</v>
      </c>
      <c r="C1531" s="56">
        <v>0.47099999999999997</v>
      </c>
      <c r="D1531" s="93">
        <f t="shared" si="369"/>
        <v>5.3079000000000001</v>
      </c>
      <c r="E1531" s="8">
        <f>IF(Päälaskenta!$C$26,Kaksitasouoma_matriisi!AP1531,Kaksitasouoma_matriisi!AC1531)</f>
        <v>0.104797523323593</v>
      </c>
      <c r="F1531" s="56">
        <f>IF(D1531&lt;Päälaskenta!H$24,(SQRT(POWER(Päälaskenta!C$24/(2*Päälaskenta!E$24),2)+(D1531/Päälaskenta!E$24))-Päälaskenta!C$24/(2*Päälaskenta!E$24)),IF(D1531=Päälaskenta!H$24,Päälaskenta!D$24,Päälaskenta!D$24+(SQRT(POWER((Päälaskenta!C$20+Päälaskenta!G$24)/(2*Päälaskenta!E$20),2)+((D1531-Päälaskenta!H$24)/Päälaskenta!E$20))-(Päälaskenta!C$20+Päälaskenta!G$24)/(2*Päälaskenta!E$20))))</f>
        <v>1.2050000000000001</v>
      </c>
      <c r="G1531" s="57">
        <f>IF(F1531&gt;Päälaskenta!D$24,(2*SQRT((POWER(Päälaskenta!D$24,2))+POWER(Päälaskenta!E$24*Päälaskenta!D$24,2))+Päälaskenta!C$24)+(2*SQRT((POWER((F1531-Päälaskenta!D$24),2))+POWER(Päälaskenta!E$20*(F1531-Päälaskenta!D$24),2))+Päälaskenta!C$20),(2*SQRT((POWER(F1531,2))+POWER(Päälaskenta!E$24*F1531,2))+Päälaskenta!C$24))</f>
        <v>9.8000000000000007</v>
      </c>
      <c r="H1531" s="57">
        <f t="shared" si="370"/>
        <v>0.54</v>
      </c>
      <c r="I1531" s="62">
        <f t="shared" si="371"/>
        <v>5.5409999999999999E-3</v>
      </c>
      <c r="J1531" s="8">
        <f>IF(F1531&lt;Päälaskenta!$D$24,0,Kaksitasouoma_matriisi!F1531-Päälaskenta!$D$24)</f>
        <v>0.505</v>
      </c>
      <c r="L1531" s="8">
        <f>IF(F1531&gt;Päälaskenta!D$24,F1531-Päälaskenta!D$24,0)</f>
        <v>0.505</v>
      </c>
      <c r="M1531" s="8">
        <f>IF(F1531&gt;Päälaskenta!D$24,(Päälaskenta!C$20+(Päälaskenta!E$20*(Kaksitasouoma_matriisi!F1531-Päälaskenta!D$24)))*(Kaksitasouoma_matriisi!F1531-Päälaskenta!D$24),0)</f>
        <v>2.9075375000000001</v>
      </c>
      <c r="N1531" s="8">
        <f>IF(F1531&gt;Päälaskenta!D$24,(2*SQRT((POWER((F1531-Päälaskenta!D$24),2))+POWER(Päälaskenta!E$20*(F1531-Päälaskenta!D$24),2))+Päälaskenta!C$20),0)</f>
        <v>6.8208033941093102</v>
      </c>
      <c r="O1531" s="8">
        <f t="shared" si="377"/>
        <v>0.42627493155880303</v>
      </c>
      <c r="P1531" s="8">
        <f>IF(Päälaskenta!$C$29,IF(L1531&gt;Päälaskenta!$F$28,Kaksitasouoma_matriisi!AQ1531,Kaksitasouoma_matriisi!AR1531),Päälaskenta!$F$20)</f>
        <v>0.12</v>
      </c>
      <c r="Q1531" s="8">
        <f t="shared" si="378"/>
        <v>13.7236807805479</v>
      </c>
      <c r="R1531" s="8">
        <f t="shared" si="372"/>
        <v>0.789730886394575</v>
      </c>
      <c r="S1531" s="8">
        <f t="shared" si="379"/>
        <v>0.27161503038037299</v>
      </c>
      <c r="U1531" s="93">
        <f>IF(F1531&gt;Päälaskenta!D$24,Päälaskenta!H$24+L1531*Päälaskenta!G$24,F1531*Päälaskenta!C$24 + F1531*F1531*Päälaskenta!E$24)</f>
        <v>2.4020000000000001</v>
      </c>
      <c r="V1531" s="8">
        <f>IF(F1531&gt;Päälaskenta!D$24,2*SQRT(POWER(Päälaskenta!D$24,2)+POWER(Päälaskenta!E$24*Päälaskenta!D$24,2))+Päälaskenta!C$24,(2*SQRT((POWER(F1531,2))+POWER(Päälaskenta!E$24*F1531,2))+Päälaskenta!C$24))</f>
        <v>2.9798989873223301</v>
      </c>
      <c r="W1531" s="8">
        <f t="shared" si="380"/>
        <v>0.80606759162611197</v>
      </c>
      <c r="X1531" s="8">
        <f>Päälaskenta!F$24</f>
        <v>7.0000000000000007E-2</v>
      </c>
      <c r="Y1531" s="8">
        <f t="shared" si="381"/>
        <v>29.720488040054299</v>
      </c>
      <c r="Z1531" s="8">
        <f t="shared" si="373"/>
        <v>1.71026911360542</v>
      </c>
      <c r="AA1531" s="8">
        <f t="shared" si="382"/>
        <v>0.71201878168418797</v>
      </c>
      <c r="AC1531" s="8">
        <f t="shared" si="374"/>
        <v>0.104797523323593</v>
      </c>
      <c r="AE1531" s="8">
        <v>1529</v>
      </c>
      <c r="AF1531" s="8">
        <f t="shared" si="384"/>
        <v>43.444168820602201</v>
      </c>
      <c r="AG1531" s="8">
        <f t="shared" si="375"/>
        <v>3.3114410793197301E-3</v>
      </c>
      <c r="AJ1531" s="132">
        <f>IF(Päälaskenta!$F$28&lt;Kaksitasouoma_matriisi!L1531,Päälaskenta!$C$20*Päälaskenta!$F$28,Päälaskenta!$C$20*Kaksitasouoma_matriisi!L1531)</f>
        <v>2.5</v>
      </c>
      <c r="AK1531" s="134">
        <f>SQRT(Päälaskenta!$D$20^2+(Päälaskenta!$D$20/(1/Päälaskenta!$E$20))^2)</f>
        <v>1.8029999999999999</v>
      </c>
      <c r="AL1531" s="134">
        <f>IF(Päälaskenta!$F$28&lt;Kaksitasouoma_matriisi!L1531,AK1531*Päälaskenta!$F$28*COS(ATAN(1/Päälaskenta!$E$20)),AK1531*Kaksitasouoma_matriisi!L1531*COS(ATAN(1/Päälaskenta!$E$20)))</f>
        <v>0.75</v>
      </c>
      <c r="AM1531" s="134"/>
      <c r="AN1531" s="134">
        <f t="shared" si="383"/>
        <v>3.25</v>
      </c>
      <c r="AO1531" s="8">
        <f t="shared" si="376"/>
        <v>0.61229488121479303</v>
      </c>
      <c r="AP1531" s="134">
        <f>Refererenssiarvoja!$B$16*H1531^(1/6)/(Refererenssiarvoja!$B$15^0.5)*(Päälaskenta!$G$28/2)^0.5*(1-AO1531)^(-1.5)</f>
        <v>0.189</v>
      </c>
      <c r="AQ1531" s="8">
        <f>Refererenssiarvoja!$B$16*Kaksitasouoma_matriisi!O1531^(1/6)/(SQRT((2*Refererenssiarvoja!$B$15)/(Päälaskenta!$F$31*Päälaskenta!$G$31*Päälaskenta!$F$28))+SQRT(Refererenssiarvoja!$B$15)/Refererenssiarvoja!$B$17*LN(Kaksitasouoma_matriisi!L1531/Päälaskenta!$F$28))</f>
        <v>0.421369189625171</v>
      </c>
      <c r="AR1531" s="8">
        <f>Refererenssiarvoja!$B$16*Kaksitasouoma_matriisi!O1531^(1/6)/(SQRT((2*Refererenssiarvoja!$B$15)/(Päälaskenta!$F$31*Päälaskenta!$G$31*L1531)))</f>
        <v>0.440126805606049</v>
      </c>
    </row>
    <row r="1532" spans="1:44" x14ac:dyDescent="0.2">
      <c r="A1532" s="8">
        <v>1530</v>
      </c>
      <c r="B1532" s="8">
        <f>IF(Päälaskenta!C$7,Päälaskenta!E$7,Päälaskenta!G$5)</f>
        <v>2.5</v>
      </c>
      <c r="C1532" s="56">
        <v>0.47</v>
      </c>
      <c r="D1532" s="93">
        <f t="shared" si="369"/>
        <v>5.3190999999999997</v>
      </c>
      <c r="E1532" s="8">
        <f>IF(Päälaskenta!$C$26,Kaksitasouoma_matriisi!AP1532,Kaksitasouoma_matriisi!AC1532)</f>
        <v>0.104803114060803</v>
      </c>
      <c r="F1532" s="56">
        <f>IF(D1532&lt;Päälaskenta!H$24,(SQRT(POWER(Päälaskenta!C$24/(2*Päälaskenta!E$24),2)+(D1532/Päälaskenta!E$24))-Päälaskenta!C$24/(2*Päälaskenta!E$24)),IF(D1532=Päälaskenta!H$24,Päälaskenta!D$24,Päälaskenta!D$24+(SQRT(POWER((Päälaskenta!C$20+Päälaskenta!G$24)/(2*Päälaskenta!E$20),2)+((D1532-Päälaskenta!H$24)/Päälaskenta!E$20))-(Päälaskenta!C$20+Päälaskenta!G$24)/(2*Päälaskenta!E$20))))</f>
        <v>1.206</v>
      </c>
      <c r="G1532" s="57">
        <f>IF(F1532&gt;Päälaskenta!D$24,(2*SQRT((POWER(Päälaskenta!D$24,2))+POWER(Päälaskenta!E$24*Päälaskenta!D$24,2))+Päälaskenta!C$24)+(2*SQRT((POWER((F1532-Päälaskenta!D$24),2))+POWER(Päälaskenta!E$20*(F1532-Päälaskenta!D$24),2))+Päälaskenta!C$20),(2*SQRT((POWER(F1532,2))+POWER(Päälaskenta!E$24*F1532,2))+Päälaskenta!C$24))</f>
        <v>9.8000000000000007</v>
      </c>
      <c r="H1532" s="57">
        <f t="shared" si="370"/>
        <v>0.54</v>
      </c>
      <c r="I1532" s="62">
        <f t="shared" si="371"/>
        <v>5.5180000000000003E-3</v>
      </c>
      <c r="J1532" s="8">
        <f>IF(F1532&lt;Päälaskenta!$D$24,0,Kaksitasouoma_matriisi!F1532-Päälaskenta!$D$24)</f>
        <v>0.50600000000000001</v>
      </c>
      <c r="L1532" s="8">
        <f>IF(F1532&gt;Päälaskenta!D$24,F1532-Päälaskenta!D$24,0)</f>
        <v>0.50600000000000001</v>
      </c>
      <c r="M1532" s="8">
        <f>IF(F1532&gt;Päälaskenta!D$24,(Päälaskenta!C$20+(Päälaskenta!E$20*(Kaksitasouoma_matriisi!F1532-Päälaskenta!D$24)))*(Kaksitasouoma_matriisi!F1532-Päälaskenta!D$24),0)</f>
        <v>2.9140540000000001</v>
      </c>
      <c r="N1532" s="8">
        <f>IF(F1532&gt;Päälaskenta!D$24,(2*SQRT((POWER((F1532-Päälaskenta!D$24),2))+POWER(Päälaskenta!E$20*(F1532-Päälaskenta!D$24),2))+Päälaskenta!C$20),0)</f>
        <v>6.8244089453847803</v>
      </c>
      <c r="O1532" s="8">
        <f t="shared" si="377"/>
        <v>0.427004598247401</v>
      </c>
      <c r="P1532" s="8">
        <f>IF(Päälaskenta!$C$29,IF(L1532&gt;Päälaskenta!$F$28,Kaksitasouoma_matriisi!AQ1532,Kaksitasouoma_matriisi!AR1532),Päälaskenta!$F$20)</f>
        <v>0.12</v>
      </c>
      <c r="Q1532" s="8">
        <f t="shared" si="378"/>
        <v>13.770130323126899</v>
      </c>
      <c r="R1532" s="8">
        <f t="shared" si="372"/>
        <v>0.79065743690841095</v>
      </c>
      <c r="S1532" s="8">
        <f t="shared" si="379"/>
        <v>0.27132559551347102</v>
      </c>
      <c r="U1532" s="93">
        <f>IF(F1532&gt;Päälaskenta!D$24,Päälaskenta!H$24+L1532*Päälaskenta!G$24,F1532*Päälaskenta!C$24 + F1532*F1532*Päälaskenta!E$24)</f>
        <v>2.4043999999999999</v>
      </c>
      <c r="V1532" s="8">
        <f>IF(F1532&gt;Päälaskenta!D$24,2*SQRT(POWER(Päälaskenta!D$24,2)+POWER(Päälaskenta!E$24*Päälaskenta!D$24,2))+Päälaskenta!C$24,(2*SQRT((POWER(F1532,2))+POWER(Päälaskenta!E$24*F1532,2))+Päälaskenta!C$24))</f>
        <v>2.9798989873223301</v>
      </c>
      <c r="W1532" s="8">
        <f t="shared" si="380"/>
        <v>0.80687298805404795</v>
      </c>
      <c r="X1532" s="8">
        <f>Päälaskenta!F$24</f>
        <v>7.0000000000000007E-2</v>
      </c>
      <c r="Y1532" s="8">
        <f t="shared" si="381"/>
        <v>29.769997424770398</v>
      </c>
      <c r="Z1532" s="8">
        <f t="shared" si="373"/>
        <v>1.7093425630915899</v>
      </c>
      <c r="AA1532" s="8">
        <f t="shared" si="382"/>
        <v>0.710922709653797</v>
      </c>
      <c r="AC1532" s="8">
        <f t="shared" si="374"/>
        <v>0.104803114060803</v>
      </c>
      <c r="AE1532" s="8">
        <v>1530</v>
      </c>
      <c r="AF1532" s="8">
        <f t="shared" si="384"/>
        <v>43.540127747897301</v>
      </c>
      <c r="AG1532" s="8">
        <f t="shared" si="375"/>
        <v>3.2968608661268599E-3</v>
      </c>
      <c r="AJ1532" s="132">
        <f>IF(Päälaskenta!$F$28&lt;Kaksitasouoma_matriisi!L1532,Päälaskenta!$C$20*Päälaskenta!$F$28,Päälaskenta!$C$20*Kaksitasouoma_matriisi!L1532)</f>
        <v>2.5</v>
      </c>
      <c r="AK1532" s="134">
        <f>SQRT(Päälaskenta!$D$20^2+(Päälaskenta!$D$20/(1/Päälaskenta!$E$20))^2)</f>
        <v>1.8029999999999999</v>
      </c>
      <c r="AL1532" s="134">
        <f>IF(Päälaskenta!$F$28&lt;Kaksitasouoma_matriisi!L1532,AK1532*Päälaskenta!$F$28*COS(ATAN(1/Päälaskenta!$E$20)),AK1532*Kaksitasouoma_matriisi!L1532*COS(ATAN(1/Päälaskenta!$E$20)))</f>
        <v>0.75</v>
      </c>
      <c r="AM1532" s="134"/>
      <c r="AN1532" s="134">
        <f t="shared" si="383"/>
        <v>3.25</v>
      </c>
      <c r="AO1532" s="8">
        <f t="shared" si="376"/>
        <v>0.61100562125171598</v>
      </c>
      <c r="AP1532" s="134">
        <f>Refererenssiarvoja!$B$16*H1532^(1/6)/(Refererenssiarvoja!$B$15^0.5)*(Päälaskenta!$G$28/2)^0.5*(1-AO1532)^(-1.5)</f>
        <v>0.188</v>
      </c>
      <c r="AQ1532" s="8">
        <f>Refererenssiarvoja!$B$16*Kaksitasouoma_matriisi!O1532^(1/6)/(SQRT((2*Refererenssiarvoja!$B$15)/(Päälaskenta!$F$31*Päälaskenta!$G$31*Päälaskenta!$F$28))+SQRT(Refererenssiarvoja!$B$15)/Refererenssiarvoja!$B$17*LN(Kaksitasouoma_matriisi!L1532/Päälaskenta!$F$28))</f>
        <v>0.41834181427068501</v>
      </c>
      <c r="AR1532" s="8">
        <f>Refererenssiarvoja!$B$16*Kaksitasouoma_matriisi!O1532^(1/6)/(SQRT((2*Refererenssiarvoja!$B$15)/(Päälaskenta!$F$31*Päälaskenta!$G$31*L1532)))</f>
        <v>0.44068795680379003</v>
      </c>
    </row>
    <row r="1533" spans="1:44" x14ac:dyDescent="0.2">
      <c r="A1533" s="8">
        <v>1531</v>
      </c>
      <c r="B1533" s="8">
        <f>IF(Päälaskenta!C$7,Päälaskenta!E$7,Päälaskenta!G$5)</f>
        <v>2.5</v>
      </c>
      <c r="C1533" s="56">
        <v>0.46899999999999997</v>
      </c>
      <c r="D1533" s="93">
        <f t="shared" si="369"/>
        <v>5.3304999999999998</v>
      </c>
      <c r="E1533" s="8">
        <f>IF(Päälaskenta!$C$26,Kaksitasouoma_matriisi!AP1533,Kaksitasouoma_matriisi!AC1533)</f>
        <v>0.10480870068751701</v>
      </c>
      <c r="F1533" s="56">
        <f>IF(D1533&lt;Päälaskenta!H$24,(SQRT(POWER(Päälaskenta!C$24/(2*Päälaskenta!E$24),2)+(D1533/Päälaskenta!E$24))-Päälaskenta!C$24/(2*Päälaskenta!E$24)),IF(D1533=Päälaskenta!H$24,Päälaskenta!D$24,Päälaskenta!D$24+(SQRT(POWER((Päälaskenta!C$20+Päälaskenta!G$24)/(2*Päälaskenta!E$20),2)+((D1533-Päälaskenta!H$24)/Päälaskenta!E$20))-(Päälaskenta!C$20+Päälaskenta!G$24)/(2*Päälaskenta!E$20))))</f>
        <v>1.2070000000000001</v>
      </c>
      <c r="G1533" s="57">
        <f>IF(F1533&gt;Päälaskenta!D$24,(2*SQRT((POWER(Päälaskenta!D$24,2))+POWER(Päälaskenta!E$24*Päälaskenta!D$24,2))+Päälaskenta!C$24)+(2*SQRT((POWER((F1533-Päälaskenta!D$24),2))+POWER(Päälaskenta!E$20*(F1533-Päälaskenta!D$24),2))+Päälaskenta!C$20),(2*SQRT((POWER(F1533,2))+POWER(Päälaskenta!E$24*F1533,2))+Päälaskenta!C$24))</f>
        <v>9.81</v>
      </c>
      <c r="H1533" s="57">
        <f t="shared" si="370"/>
        <v>0.54</v>
      </c>
      <c r="I1533" s="62">
        <f t="shared" si="371"/>
        <v>5.4949999999999999E-3</v>
      </c>
      <c r="J1533" s="8">
        <f>IF(F1533&lt;Päälaskenta!$D$24,0,Kaksitasouoma_matriisi!F1533-Päälaskenta!$D$24)</f>
        <v>0.50700000000000001</v>
      </c>
      <c r="L1533" s="8">
        <f>IF(F1533&gt;Päälaskenta!D$24,F1533-Päälaskenta!D$24,0)</f>
        <v>0.50700000000000001</v>
      </c>
      <c r="M1533" s="8">
        <f>IF(F1533&gt;Päälaskenta!D$24,(Päälaskenta!C$20+(Päälaskenta!E$20*(Kaksitasouoma_matriisi!F1533-Päälaskenta!D$24)))*(Kaksitasouoma_matriisi!F1533-Päälaskenta!D$24),0)</f>
        <v>2.9205735000000002</v>
      </c>
      <c r="N1533" s="8">
        <f>IF(F1533&gt;Päälaskenta!D$24,(2*SQRT((POWER((F1533-Päälaskenta!D$24),2))+POWER(Päälaskenta!E$20*(F1533-Päälaskenta!D$24),2))+Päälaskenta!C$20),0)</f>
        <v>6.8280144966602396</v>
      </c>
      <c r="O1533" s="8">
        <f t="shared" si="377"/>
        <v>0.42773393369749402</v>
      </c>
      <c r="P1533" s="8">
        <f>IF(Päälaskenta!$C$29,IF(L1533&gt;Päälaskenta!$F$28,Kaksitasouoma_matriisi!AQ1533,Kaksitasouoma_matriisi!AR1533),Päälaskenta!$F$20)</f>
        <v>0.12</v>
      </c>
      <c r="Q1533" s="8">
        <f t="shared" si="378"/>
        <v>13.8166481490611</v>
      </c>
      <c r="R1533" s="8">
        <f t="shared" si="372"/>
        <v>0.79158198785932699</v>
      </c>
      <c r="S1533" s="8">
        <f t="shared" si="379"/>
        <v>0.27103648918930701</v>
      </c>
      <c r="U1533" s="93">
        <f>IF(F1533&gt;Päälaskenta!D$24,Päälaskenta!H$24+L1533*Päälaskenta!G$24,F1533*Päälaskenta!C$24 + F1533*F1533*Päälaskenta!E$24)</f>
        <v>2.4068000000000001</v>
      </c>
      <c r="V1533" s="8">
        <f>IF(F1533&gt;Päälaskenta!D$24,2*SQRT(POWER(Päälaskenta!D$24,2)+POWER(Päälaskenta!E$24*Päälaskenta!D$24,2))+Päälaskenta!C$24,(2*SQRT((POWER(F1533,2))+POWER(Päälaskenta!E$24*F1533,2))+Päälaskenta!C$24))</f>
        <v>2.9798989873223301</v>
      </c>
      <c r="W1533" s="8">
        <f t="shared" si="380"/>
        <v>0.80767838448198404</v>
      </c>
      <c r="X1533" s="8">
        <f>Päälaskenta!F$24</f>
        <v>7.0000000000000007E-2</v>
      </c>
      <c r="Y1533" s="8">
        <f t="shared" si="381"/>
        <v>29.8195397663102</v>
      </c>
      <c r="Z1533" s="8">
        <f t="shared" si="373"/>
        <v>1.70841801214067</v>
      </c>
      <c r="AA1533" s="8">
        <f t="shared" si="382"/>
        <v>0.70982965437122703</v>
      </c>
      <c r="AC1533" s="8">
        <f t="shared" si="374"/>
        <v>0.10480870068751701</v>
      </c>
      <c r="AE1533" s="8">
        <v>1531</v>
      </c>
      <c r="AF1533" s="8">
        <f t="shared" si="384"/>
        <v>43.636187915371302</v>
      </c>
      <c r="AG1533" s="8">
        <f t="shared" si="375"/>
        <v>3.2823615051330102E-3</v>
      </c>
      <c r="AJ1533" s="132">
        <f>IF(Päälaskenta!$F$28&lt;Kaksitasouoma_matriisi!L1533,Päälaskenta!$C$20*Päälaskenta!$F$28,Päälaskenta!$C$20*Kaksitasouoma_matriisi!L1533)</f>
        <v>2.5</v>
      </c>
      <c r="AK1533" s="134">
        <f>SQRT(Päälaskenta!$D$20^2+(Päälaskenta!$D$20/(1/Päälaskenta!$E$20))^2)</f>
        <v>1.8029999999999999</v>
      </c>
      <c r="AL1533" s="134">
        <f>IF(Päälaskenta!$F$28&lt;Kaksitasouoma_matriisi!L1533,AK1533*Päälaskenta!$F$28*COS(ATAN(1/Päälaskenta!$E$20)),AK1533*Kaksitasouoma_matriisi!L1533*COS(ATAN(1/Päälaskenta!$E$20)))</f>
        <v>0.75</v>
      </c>
      <c r="AM1533" s="134"/>
      <c r="AN1533" s="134">
        <f t="shared" si="383"/>
        <v>3.25</v>
      </c>
      <c r="AO1533" s="8">
        <f t="shared" si="376"/>
        <v>0.60969890254197501</v>
      </c>
      <c r="AP1533" s="134">
        <f>Refererenssiarvoja!$B$16*H1533^(1/6)/(Refererenssiarvoja!$B$15^0.5)*(Päälaskenta!$G$28/2)^0.5*(1-AO1533)^(-1.5)</f>
        <v>0.187</v>
      </c>
      <c r="AQ1533" s="8">
        <f>Refererenssiarvoja!$B$16*Kaksitasouoma_matriisi!O1533^(1/6)/(SQRT((2*Refererenssiarvoja!$B$15)/(Päälaskenta!$F$31*Päälaskenta!$G$31*Päälaskenta!$F$28))+SQRT(Refererenssiarvoja!$B$15)/Refererenssiarvoja!$B$17*LN(Kaksitasouoma_matriisi!L1533/Päälaskenta!$F$28))</f>
        <v>0.41536517458268502</v>
      </c>
      <c r="AR1533" s="8">
        <f>Refererenssiarvoja!$B$16*Kaksitasouoma_matriisi!O1533^(1/6)/(SQRT((2*Refererenssiarvoja!$B$15)/(Päälaskenta!$F$31*Päälaskenta!$G$31*L1533)))</f>
        <v>0.44124869006755102</v>
      </c>
    </row>
    <row r="1534" spans="1:44" x14ac:dyDescent="0.2">
      <c r="A1534" s="8">
        <v>1532</v>
      </c>
      <c r="B1534" s="8">
        <f>IF(Päälaskenta!C$7,Päälaskenta!E$7,Päälaskenta!G$5)</f>
        <v>2.5</v>
      </c>
      <c r="C1534" s="56">
        <v>0.46800000000000003</v>
      </c>
      <c r="D1534" s="93">
        <f t="shared" si="369"/>
        <v>5.3418999999999999</v>
      </c>
      <c r="E1534" s="8">
        <f>IF(Päälaskenta!$C$26,Kaksitasouoma_matriisi!AP1534,Kaksitasouoma_matriisi!AC1534)</f>
        <v>0.10481986162758</v>
      </c>
      <c r="F1534" s="56">
        <f>IF(D1534&lt;Päälaskenta!H$24,(SQRT(POWER(Päälaskenta!C$24/(2*Päälaskenta!E$24),2)+(D1534/Päälaskenta!E$24))-Päälaskenta!C$24/(2*Päälaskenta!E$24)),IF(D1534=Päälaskenta!H$24,Päälaskenta!D$24,Päälaskenta!D$24+(SQRT(POWER((Päälaskenta!C$20+Päälaskenta!G$24)/(2*Päälaskenta!E$20),2)+((D1534-Päälaskenta!H$24)/Päälaskenta!E$20))-(Päälaskenta!C$20+Päälaskenta!G$24)/(2*Päälaskenta!E$20))))</f>
        <v>1.2090000000000001</v>
      </c>
      <c r="G1534" s="57">
        <f>IF(F1534&gt;Päälaskenta!D$24,(2*SQRT((POWER(Päälaskenta!D$24,2))+POWER(Päälaskenta!E$24*Päälaskenta!D$24,2))+Päälaskenta!C$24)+(2*SQRT((POWER((F1534-Päälaskenta!D$24),2))+POWER(Päälaskenta!E$20*(F1534-Päälaskenta!D$24),2))+Päälaskenta!C$20),(2*SQRT((POWER(F1534,2))+POWER(Päälaskenta!E$24*F1534,2))+Päälaskenta!C$24))</f>
        <v>9.82</v>
      </c>
      <c r="H1534" s="57">
        <f t="shared" si="370"/>
        <v>0.54</v>
      </c>
      <c r="I1534" s="62">
        <f t="shared" si="371"/>
        <v>5.4730000000000004E-3</v>
      </c>
      <c r="J1534" s="8">
        <f>IF(F1534&lt;Päälaskenta!$D$24,0,Kaksitasouoma_matriisi!F1534-Päälaskenta!$D$24)</f>
        <v>0.50900000000000001</v>
      </c>
      <c r="L1534" s="8">
        <f>IF(F1534&gt;Päälaskenta!D$24,F1534-Päälaskenta!D$24,0)</f>
        <v>0.50900000000000001</v>
      </c>
      <c r="M1534" s="8">
        <f>IF(F1534&gt;Päälaskenta!D$24,(Päälaskenta!C$20+(Päälaskenta!E$20*(Kaksitasouoma_matriisi!F1534-Päälaskenta!D$24)))*(Kaksitasouoma_matriisi!F1534-Päälaskenta!D$24),0)</f>
        <v>2.9336215000000001</v>
      </c>
      <c r="N1534" s="8">
        <f>IF(F1534&gt;Päälaskenta!D$24,(2*SQRT((POWER((F1534-Päälaskenta!D$24),2))+POWER(Päälaskenta!E$20*(F1534-Päälaskenta!D$24),2))+Päälaskenta!C$20),0)</f>
        <v>6.8352255992111699</v>
      </c>
      <c r="O1534" s="8">
        <f t="shared" si="377"/>
        <v>0.42919161297888397</v>
      </c>
      <c r="P1534" s="8">
        <f>IF(Päälaskenta!$C$29,IF(L1534&gt;Päälaskenta!$F$28,Kaksitasouoma_matriisi!AQ1534,Kaksitasouoma_matriisi!AR1534),Päälaskenta!$F$20)</f>
        <v>0.12</v>
      </c>
      <c r="Q1534" s="8">
        <f t="shared" si="378"/>
        <v>13.909888589375401</v>
      </c>
      <c r="R1534" s="8">
        <f t="shared" si="372"/>
        <v>0.79342511645633096</v>
      </c>
      <c r="S1534" s="8">
        <f t="shared" si="379"/>
        <v>0.27045926560612199</v>
      </c>
      <c r="U1534" s="93">
        <f>IF(F1534&gt;Päälaskenta!D$24,Päälaskenta!H$24+L1534*Päälaskenta!G$24,F1534*Päälaskenta!C$24 + F1534*F1534*Päälaskenta!E$24)</f>
        <v>2.4116</v>
      </c>
      <c r="V1534" s="8">
        <f>IF(F1534&gt;Päälaskenta!D$24,2*SQRT(POWER(Päälaskenta!D$24,2)+POWER(Päälaskenta!E$24*Päälaskenta!D$24,2))+Päälaskenta!C$24,(2*SQRT((POWER(F1534,2))+POWER(Päälaskenta!E$24*F1534,2))+Päälaskenta!C$24))</f>
        <v>2.9798989873223301</v>
      </c>
      <c r="W1534" s="8">
        <f t="shared" si="380"/>
        <v>0.80928917733785599</v>
      </c>
      <c r="X1534" s="8">
        <f>Päälaskenta!F$24</f>
        <v>7.0000000000000007E-2</v>
      </c>
      <c r="Y1534" s="8">
        <f t="shared" si="381"/>
        <v>29.918723276042499</v>
      </c>
      <c r="Z1534" s="8">
        <f t="shared" si="373"/>
        <v>1.70657488354367</v>
      </c>
      <c r="AA1534" s="8">
        <f t="shared" si="382"/>
        <v>0.70765254749696105</v>
      </c>
      <c r="AC1534" s="8">
        <f t="shared" si="374"/>
        <v>0.10481986162758</v>
      </c>
      <c r="AE1534" s="8">
        <v>1532</v>
      </c>
      <c r="AF1534" s="8">
        <f t="shared" si="384"/>
        <v>43.828611865417898</v>
      </c>
      <c r="AG1534" s="8">
        <f t="shared" si="375"/>
        <v>3.2536031918390302E-3</v>
      </c>
      <c r="AJ1534" s="132">
        <f>IF(Päälaskenta!$F$28&lt;Kaksitasouoma_matriisi!L1534,Päälaskenta!$C$20*Päälaskenta!$F$28,Päälaskenta!$C$20*Kaksitasouoma_matriisi!L1534)</f>
        <v>2.5</v>
      </c>
      <c r="AK1534" s="134">
        <f>SQRT(Päälaskenta!$D$20^2+(Päälaskenta!$D$20/(1/Päälaskenta!$E$20))^2)</f>
        <v>1.8029999999999999</v>
      </c>
      <c r="AL1534" s="134">
        <f>IF(Päälaskenta!$F$28&lt;Kaksitasouoma_matriisi!L1534,AK1534*Päälaskenta!$F$28*COS(ATAN(1/Päälaskenta!$E$20)),AK1534*Kaksitasouoma_matriisi!L1534*COS(ATAN(1/Päälaskenta!$E$20)))</f>
        <v>0.75</v>
      </c>
      <c r="AM1534" s="134"/>
      <c r="AN1534" s="134">
        <f t="shared" si="383"/>
        <v>3.25</v>
      </c>
      <c r="AO1534" s="8">
        <f t="shared" si="376"/>
        <v>0.608397761096239</v>
      </c>
      <c r="AP1534" s="134">
        <f>Refererenssiarvoja!$B$16*H1534^(1/6)/(Refererenssiarvoja!$B$15^0.5)*(Päälaskenta!$G$28/2)^0.5*(1-AO1534)^(-1.5)</f>
        <v>0.186</v>
      </c>
      <c r="AQ1534" s="8">
        <f>Refererenssiarvoja!$B$16*Kaksitasouoma_matriisi!O1534^(1/6)/(SQRT((2*Refererenssiarvoja!$B$15)/(Päälaskenta!$F$31*Päälaskenta!$G$31*Päälaskenta!$F$28))+SQRT(Refererenssiarvoja!$B$15)/Refererenssiarvoja!$B$17*LN(Kaksitasouoma_matriisi!L1534/Päälaskenta!$F$28))</f>
        <v>0.40955906334237302</v>
      </c>
      <c r="AR1534" s="8">
        <f>Refererenssiarvoja!$B$16*Kaksitasouoma_matriisi!O1534^(1/6)/(SQRT((2*Refererenssiarvoja!$B$15)/(Päälaskenta!$F$31*Päälaskenta!$G$31*L1534)))</f>
        <v>0.44236890718914601</v>
      </c>
    </row>
    <row r="1535" spans="1:44" x14ac:dyDescent="0.2">
      <c r="A1535" s="8">
        <v>1533</v>
      </c>
      <c r="B1535" s="8">
        <f>IF(Päälaskenta!C$7,Päälaskenta!E$7,Päälaskenta!G$5)</f>
        <v>2.5</v>
      </c>
      <c r="C1535" s="56">
        <v>0.46700000000000003</v>
      </c>
      <c r="D1535" s="93">
        <f t="shared" si="369"/>
        <v>5.3532999999999999</v>
      </c>
      <c r="E1535" s="8">
        <f>IF(Päälaskenta!$C$26,Kaksitasouoma_matriisi!AP1535,Kaksitasouoma_matriisi!AC1535)</f>
        <v>0.104825435949973</v>
      </c>
      <c r="F1535" s="56">
        <f>IF(D1535&lt;Päälaskenta!H$24,(SQRT(POWER(Päälaskenta!C$24/(2*Päälaskenta!E$24),2)+(D1535/Päälaskenta!E$24))-Päälaskenta!C$24/(2*Päälaskenta!E$24)),IF(D1535=Päälaskenta!H$24,Päälaskenta!D$24,Päälaskenta!D$24+(SQRT(POWER((Päälaskenta!C$20+Päälaskenta!G$24)/(2*Päälaskenta!E$20),2)+((D1535-Päälaskenta!H$24)/Päälaskenta!E$20))-(Päälaskenta!C$20+Päälaskenta!G$24)/(2*Päälaskenta!E$20))))</f>
        <v>1.21</v>
      </c>
      <c r="G1535" s="57">
        <f>IF(F1535&gt;Päälaskenta!D$24,(2*SQRT((POWER(Päälaskenta!D$24,2))+POWER(Päälaskenta!E$24*Päälaskenta!D$24,2))+Päälaskenta!C$24)+(2*SQRT((POWER((F1535-Päälaskenta!D$24),2))+POWER(Päälaskenta!E$20*(F1535-Päälaskenta!D$24),2))+Päälaskenta!C$20),(2*SQRT((POWER(F1535,2))+POWER(Päälaskenta!E$24*F1535,2))+Päälaskenta!C$24))</f>
        <v>9.82</v>
      </c>
      <c r="H1535" s="57">
        <f t="shared" si="370"/>
        <v>0.55000000000000004</v>
      </c>
      <c r="I1535" s="62">
        <f t="shared" si="371"/>
        <v>5.3179999999999998E-3</v>
      </c>
      <c r="J1535" s="8">
        <f>IF(F1535&lt;Päälaskenta!$D$24,0,Kaksitasouoma_matriisi!F1535-Päälaskenta!$D$24)</f>
        <v>0.51</v>
      </c>
      <c r="L1535" s="8">
        <f>IF(F1535&gt;Päälaskenta!D$24,F1535-Päälaskenta!D$24,0)</f>
        <v>0.51</v>
      </c>
      <c r="M1535" s="8">
        <f>IF(F1535&gt;Päälaskenta!D$24,(Päälaskenta!C$20+(Päälaskenta!E$20*(Kaksitasouoma_matriisi!F1535-Päälaskenta!D$24)))*(Kaksitasouoma_matriisi!F1535-Päälaskenta!D$24),0)</f>
        <v>2.94015</v>
      </c>
      <c r="N1535" s="8">
        <f>IF(F1535&gt;Päälaskenta!D$24,(2*SQRT((POWER((F1535-Päälaskenta!D$24),2))+POWER(Päälaskenta!E$20*(F1535-Päälaskenta!D$24),2))+Päälaskenta!C$20),0)</f>
        <v>6.8388311504866302</v>
      </c>
      <c r="O1535" s="8">
        <f t="shared" si="377"/>
        <v>0.42991995785577902</v>
      </c>
      <c r="P1535" s="8">
        <f>IF(Päälaskenta!$C$29,IF(L1535&gt;Päälaskenta!$F$28,Kaksitasouoma_matriisi!AQ1535,Kaksitasouoma_matriisi!AR1535),Päälaskenta!$F$20)</f>
        <v>0.12</v>
      </c>
      <c r="Q1535" s="8">
        <f t="shared" si="378"/>
        <v>13.9566111731964</v>
      </c>
      <c r="R1535" s="8">
        <f t="shared" si="372"/>
        <v>0.79434370673888299</v>
      </c>
      <c r="S1535" s="8">
        <f t="shared" si="379"/>
        <v>0.27017115002257802</v>
      </c>
      <c r="U1535" s="93">
        <f>IF(F1535&gt;Päälaskenta!D$24,Päälaskenta!H$24+L1535*Päälaskenta!G$24,F1535*Päälaskenta!C$24 + F1535*F1535*Päälaskenta!E$24)</f>
        <v>2.4140000000000001</v>
      </c>
      <c r="V1535" s="8">
        <f>IF(F1535&gt;Päälaskenta!D$24,2*SQRT(POWER(Päälaskenta!D$24,2)+POWER(Päälaskenta!E$24*Päälaskenta!D$24,2))+Päälaskenta!C$24,(2*SQRT((POWER(F1535,2))+POWER(Päälaskenta!E$24*F1535,2))+Päälaskenta!C$24))</f>
        <v>2.9798989873223301</v>
      </c>
      <c r="W1535" s="8">
        <f t="shared" si="380"/>
        <v>0.81009457376579297</v>
      </c>
      <c r="X1535" s="8">
        <f>Päälaskenta!F$24</f>
        <v>7.0000000000000007E-2</v>
      </c>
      <c r="Y1535" s="8">
        <f t="shared" si="381"/>
        <v>29.9683644223622</v>
      </c>
      <c r="Z1535" s="8">
        <f t="shared" si="373"/>
        <v>1.7056562932611199</v>
      </c>
      <c r="AA1535" s="8">
        <f t="shared" si="382"/>
        <v>0.706568472767655</v>
      </c>
      <c r="AC1535" s="8">
        <f t="shared" si="374"/>
        <v>0.104825435949973</v>
      </c>
      <c r="AE1535" s="8">
        <v>1533</v>
      </c>
      <c r="AF1535" s="8">
        <f t="shared" si="384"/>
        <v>43.9249755955586</v>
      </c>
      <c r="AG1535" s="8">
        <f t="shared" si="375"/>
        <v>3.2393431759190901E-3</v>
      </c>
      <c r="AJ1535" s="132">
        <f>IF(Päälaskenta!$F$28&lt;Kaksitasouoma_matriisi!L1535,Päälaskenta!$C$20*Päälaskenta!$F$28,Päälaskenta!$C$20*Kaksitasouoma_matriisi!L1535)</f>
        <v>2.5</v>
      </c>
      <c r="AK1535" s="134">
        <f>SQRT(Päälaskenta!$D$20^2+(Päälaskenta!$D$20/(1/Päälaskenta!$E$20))^2)</f>
        <v>1.8029999999999999</v>
      </c>
      <c r="AL1535" s="134">
        <f>IF(Päälaskenta!$F$28&lt;Kaksitasouoma_matriisi!L1535,AK1535*Päälaskenta!$F$28*COS(ATAN(1/Päälaskenta!$E$20)),AK1535*Kaksitasouoma_matriisi!L1535*COS(ATAN(1/Päälaskenta!$E$20)))</f>
        <v>0.75</v>
      </c>
      <c r="AM1535" s="134"/>
      <c r="AN1535" s="134">
        <f t="shared" si="383"/>
        <v>3.25</v>
      </c>
      <c r="AO1535" s="8">
        <f t="shared" si="376"/>
        <v>0.60710216128369399</v>
      </c>
      <c r="AP1535" s="134">
        <f>Refererenssiarvoja!$B$16*H1535^(1/6)/(Refererenssiarvoja!$B$15^0.5)*(Päälaskenta!$G$28/2)^0.5*(1-AO1535)^(-1.5)</f>
        <v>0.186</v>
      </c>
      <c r="AQ1535" s="8">
        <f>Refererenssiarvoja!$B$16*Kaksitasouoma_matriisi!O1535^(1/6)/(SQRT((2*Refererenssiarvoja!$B$15)/(Päälaskenta!$F$31*Päälaskenta!$G$31*Päälaskenta!$F$28))+SQRT(Refererenssiarvoja!$B$15)/Refererenssiarvoja!$B$17*LN(Kaksitasouoma_matriisi!L1535/Päälaskenta!$F$28))</f>
        <v>0.40672717580946999</v>
      </c>
      <c r="AR1535" s="8">
        <f>Refererenssiarvoja!$B$16*Kaksitasouoma_matriisi!O1535^(1/6)/(SQRT((2*Refererenssiarvoja!$B$15)/(Päälaskenta!$F$31*Päälaskenta!$G$31*L1535)))</f>
        <v>0.442928393232632</v>
      </c>
    </row>
    <row r="1536" spans="1:44" x14ac:dyDescent="0.2">
      <c r="A1536" s="8">
        <v>1534</v>
      </c>
      <c r="B1536" s="8">
        <f>IF(Päälaskenta!C$7,Päälaskenta!E$7,Päälaskenta!G$5)</f>
        <v>2.5</v>
      </c>
      <c r="C1536" s="56">
        <v>0.46600000000000003</v>
      </c>
      <c r="D1536" s="93">
        <f t="shared" si="369"/>
        <v>5.3647999999999998</v>
      </c>
      <c r="E1536" s="8">
        <f>IF(Päälaskenta!$C$26,Kaksitasouoma_matriisi!AP1536,Kaksitasouoma_matriisi!AC1536)</f>
        <v>0.104831006179956</v>
      </c>
      <c r="F1536" s="56">
        <f>IF(D1536&lt;Päälaskenta!H$24,(SQRT(POWER(Päälaskenta!C$24/(2*Päälaskenta!E$24),2)+(D1536/Päälaskenta!E$24))-Päälaskenta!C$24/(2*Päälaskenta!E$24)),IF(D1536=Päälaskenta!H$24,Päälaskenta!D$24,Päälaskenta!D$24+(SQRT(POWER((Päälaskenta!C$20+Päälaskenta!G$24)/(2*Päälaskenta!E$20),2)+((D1536-Päälaskenta!H$24)/Päälaskenta!E$20))-(Päälaskenta!C$20+Päälaskenta!G$24)/(2*Päälaskenta!E$20))))</f>
        <v>1.2110000000000001</v>
      </c>
      <c r="G1536" s="57">
        <f>IF(F1536&gt;Päälaskenta!D$24,(2*SQRT((POWER(Päälaskenta!D$24,2))+POWER(Päälaskenta!E$24*Päälaskenta!D$24,2))+Päälaskenta!C$24)+(2*SQRT((POWER((F1536-Päälaskenta!D$24),2))+POWER(Päälaskenta!E$20*(F1536-Päälaskenta!D$24),2))+Päälaskenta!C$20),(2*SQRT((POWER(F1536,2))+POWER(Päälaskenta!E$24*F1536,2))+Päälaskenta!C$24))</f>
        <v>9.82</v>
      </c>
      <c r="H1536" s="57">
        <f t="shared" si="370"/>
        <v>0.55000000000000004</v>
      </c>
      <c r="I1536" s="62">
        <f t="shared" si="371"/>
        <v>5.2960000000000004E-3</v>
      </c>
      <c r="J1536" s="8">
        <f>IF(F1536&lt;Päälaskenta!$D$24,0,Kaksitasouoma_matriisi!F1536-Päälaskenta!$D$24)</f>
        <v>0.51100000000000001</v>
      </c>
      <c r="L1536" s="8">
        <f>IF(F1536&gt;Päälaskenta!D$24,F1536-Päälaskenta!D$24,0)</f>
        <v>0.51100000000000001</v>
      </c>
      <c r="M1536" s="8">
        <f>IF(F1536&gt;Päälaskenta!D$24,(Päälaskenta!C$20+(Päälaskenta!E$20*(Kaksitasouoma_matriisi!F1536-Päälaskenta!D$24)))*(Kaksitasouoma_matriisi!F1536-Päälaskenta!D$24),0)</f>
        <v>2.9466815</v>
      </c>
      <c r="N1536" s="8">
        <f>IF(F1536&gt;Päälaskenta!D$24,(2*SQRT((POWER((F1536-Päälaskenta!D$24),2))+POWER(Päälaskenta!E$20*(F1536-Päälaskenta!D$24),2))+Päälaskenta!C$20),0)</f>
        <v>6.8424367017621002</v>
      </c>
      <c r="O1536" s="8">
        <f t="shared" si="377"/>
        <v>0.43064797358536799</v>
      </c>
      <c r="P1536" s="8">
        <f>IF(Päälaskenta!$C$29,IF(L1536&gt;Päälaskenta!$F$28,Kaksitasouoma_matriisi!AQ1536,Kaksitasouoma_matriisi!AR1536),Päälaskenta!$F$20)</f>
        <v>0.12</v>
      </c>
      <c r="Q1536" s="8">
        <f t="shared" si="378"/>
        <v>14.0034019792535</v>
      </c>
      <c r="R1536" s="8">
        <f t="shared" si="372"/>
        <v>0.79526032273156</v>
      </c>
      <c r="S1536" s="8">
        <f t="shared" si="379"/>
        <v>0.26988336633313098</v>
      </c>
      <c r="U1536" s="93">
        <f>IF(F1536&gt;Päälaskenta!D$24,Päälaskenta!H$24+L1536*Päälaskenta!G$24,F1536*Päälaskenta!C$24 + F1536*F1536*Päälaskenta!E$24)</f>
        <v>2.4163999999999999</v>
      </c>
      <c r="V1536" s="8">
        <f>IF(F1536&gt;Päälaskenta!D$24,2*SQRT(POWER(Päälaskenta!D$24,2)+POWER(Päälaskenta!E$24*Päälaskenta!D$24,2))+Päälaskenta!C$24,(2*SQRT((POWER(F1536,2))+POWER(Päälaskenta!E$24*F1536,2))+Päälaskenta!C$24))</f>
        <v>2.9798989873223301</v>
      </c>
      <c r="W1536" s="8">
        <f t="shared" si="380"/>
        <v>0.81089997019372895</v>
      </c>
      <c r="X1536" s="8">
        <f>Päälaskenta!F$24</f>
        <v>7.0000000000000007E-2</v>
      </c>
      <c r="Y1536" s="8">
        <f t="shared" si="381"/>
        <v>30.018038481760001</v>
      </c>
      <c r="Z1536" s="8">
        <f t="shared" si="373"/>
        <v>1.70473967726844</v>
      </c>
      <c r="AA1536" s="8">
        <f t="shared" si="382"/>
        <v>0.70548736851036298</v>
      </c>
      <c r="AC1536" s="8">
        <f t="shared" si="374"/>
        <v>0.104831006179956</v>
      </c>
      <c r="AE1536" s="8">
        <v>1534</v>
      </c>
      <c r="AF1536" s="8">
        <f t="shared" si="384"/>
        <v>44.021440461013498</v>
      </c>
      <c r="AG1536" s="8">
        <f t="shared" si="375"/>
        <v>3.22516188488679E-3</v>
      </c>
      <c r="AJ1536" s="132">
        <f>IF(Päälaskenta!$F$28&lt;Kaksitasouoma_matriisi!L1536,Päälaskenta!$C$20*Päälaskenta!$F$28,Päälaskenta!$C$20*Kaksitasouoma_matriisi!L1536)</f>
        <v>2.5</v>
      </c>
      <c r="AK1536" s="134">
        <f>SQRT(Päälaskenta!$D$20^2+(Päälaskenta!$D$20/(1/Päälaskenta!$E$20))^2)</f>
        <v>1.8029999999999999</v>
      </c>
      <c r="AL1536" s="134">
        <f>IF(Päälaskenta!$F$28&lt;Kaksitasouoma_matriisi!L1536,AK1536*Päälaskenta!$F$28*COS(ATAN(1/Päälaskenta!$E$20)),AK1536*Kaksitasouoma_matriisi!L1536*COS(ATAN(1/Päälaskenta!$E$20)))</f>
        <v>0.75</v>
      </c>
      <c r="AM1536" s="134"/>
      <c r="AN1536" s="134">
        <f t="shared" si="383"/>
        <v>3.25</v>
      </c>
      <c r="AO1536" s="8">
        <f t="shared" si="376"/>
        <v>0.605800775424993</v>
      </c>
      <c r="AP1536" s="134">
        <f>Refererenssiarvoja!$B$16*H1536^(1/6)/(Refererenssiarvoja!$B$15^0.5)*(Päälaskenta!$G$28/2)^0.5*(1-AO1536)^(-1.5)</f>
        <v>0.185</v>
      </c>
      <c r="AQ1536" s="8">
        <f>Refererenssiarvoja!$B$16*Kaksitasouoma_matriisi!O1536^(1/6)/(SQRT((2*Refererenssiarvoja!$B$15)/(Päälaskenta!$F$31*Päälaskenta!$G$31*Päälaskenta!$F$28))+SQRT(Refererenssiarvoja!$B$15)/Refererenssiarvoja!$B$17*LN(Kaksitasouoma_matriisi!L1536/Päälaskenta!$F$28))</f>
        <v>0.40394118861104</v>
      </c>
      <c r="AR1536" s="8">
        <f>Refererenssiarvoja!$B$16*Kaksitasouoma_matriisi!O1536^(1/6)/(SQRT((2*Refererenssiarvoja!$B$15)/(Päälaskenta!$F$31*Päälaskenta!$G$31*L1536)))</f>
        <v>0.443487465713505</v>
      </c>
    </row>
    <row r="1537" spans="1:44" x14ac:dyDescent="0.2">
      <c r="A1537" s="8">
        <v>1535</v>
      </c>
      <c r="B1537" s="8">
        <f>IF(Päälaskenta!C$7,Päälaskenta!E$7,Päälaskenta!G$5)</f>
        <v>2.5</v>
      </c>
      <c r="C1537" s="56">
        <v>0.46500000000000002</v>
      </c>
      <c r="D1537" s="93">
        <f t="shared" si="369"/>
        <v>5.3762999999999996</v>
      </c>
      <c r="E1537" s="8">
        <f>IF(Päälaskenta!$C$26,Kaksitasouoma_matriisi!AP1537,Kaksitasouoma_matriisi!AC1537)</f>
        <v>0.104836572322036</v>
      </c>
      <c r="F1537" s="56">
        <f>IF(D1537&lt;Päälaskenta!H$24,(SQRT(POWER(Päälaskenta!C$24/(2*Päälaskenta!E$24),2)+(D1537/Päälaskenta!E$24))-Päälaskenta!C$24/(2*Päälaskenta!E$24)),IF(D1537=Päälaskenta!H$24,Päälaskenta!D$24,Päälaskenta!D$24+(SQRT(POWER((Päälaskenta!C$20+Päälaskenta!G$24)/(2*Päälaskenta!E$20),2)+((D1537-Päälaskenta!H$24)/Päälaskenta!E$20))-(Päälaskenta!C$20+Päälaskenta!G$24)/(2*Päälaskenta!E$20))))</f>
        <v>1.212</v>
      </c>
      <c r="G1537" s="57">
        <f>IF(F1537&gt;Päälaskenta!D$24,(2*SQRT((POWER(Päälaskenta!D$24,2))+POWER(Päälaskenta!E$24*Päälaskenta!D$24,2))+Päälaskenta!C$24)+(2*SQRT((POWER((F1537-Päälaskenta!D$24),2))+POWER(Päälaskenta!E$20*(F1537-Päälaskenta!D$24),2))+Päälaskenta!C$20),(2*SQRT((POWER(F1537,2))+POWER(Päälaskenta!E$24*F1537,2))+Päälaskenta!C$24))</f>
        <v>9.83</v>
      </c>
      <c r="H1537" s="57">
        <f t="shared" si="370"/>
        <v>0.55000000000000004</v>
      </c>
      <c r="I1537" s="62">
        <f t="shared" si="371"/>
        <v>5.274E-3</v>
      </c>
      <c r="J1537" s="8">
        <f>IF(F1537&lt;Päälaskenta!$D$24,0,Kaksitasouoma_matriisi!F1537-Päälaskenta!$D$24)</f>
        <v>0.51200000000000001</v>
      </c>
      <c r="L1537" s="8">
        <f>IF(F1537&gt;Päälaskenta!D$24,F1537-Päälaskenta!D$24,0)</f>
        <v>0.51200000000000001</v>
      </c>
      <c r="M1537" s="8">
        <f>IF(F1537&gt;Päälaskenta!D$24,(Päälaskenta!C$20+(Päälaskenta!E$20*(Kaksitasouoma_matriisi!F1537-Päälaskenta!D$24)))*(Kaksitasouoma_matriisi!F1537-Päälaskenta!D$24),0)</f>
        <v>2.9532159999999998</v>
      </c>
      <c r="N1537" s="8">
        <f>IF(F1537&gt;Päälaskenta!D$24,(2*SQRT((POWER((F1537-Päälaskenta!D$24),2))+POWER(Päälaskenta!E$20*(F1537-Päälaskenta!D$24),2))+Päälaskenta!C$20),0)</f>
        <v>6.8460422530375604</v>
      </c>
      <c r="O1537" s="8">
        <f t="shared" si="377"/>
        <v>0.431375660687702</v>
      </c>
      <c r="P1537" s="8">
        <f>IF(Päälaskenta!$C$29,IF(L1537&gt;Päälaskenta!$F$28,Kaksitasouoma_matriisi!AQ1537,Kaksitasouoma_matriisi!AR1537),Päälaskenta!$F$20)</f>
        <v>0.12</v>
      </c>
      <c r="Q1537" s="8">
        <f t="shared" si="378"/>
        <v>14.050260992516201</v>
      </c>
      <c r="R1537" s="8">
        <f t="shared" si="372"/>
        <v>0.79617497069736598</v>
      </c>
      <c r="S1537" s="8">
        <f t="shared" si="379"/>
        <v>0.26959591533344202</v>
      </c>
      <c r="U1537" s="93">
        <f>IF(F1537&gt;Päälaskenta!D$24,Päälaskenta!H$24+L1537*Päälaskenta!G$24,F1537*Päälaskenta!C$24 + F1537*F1537*Päälaskenta!E$24)</f>
        <v>2.4188000000000001</v>
      </c>
      <c r="V1537" s="8">
        <f>IF(F1537&gt;Päälaskenta!D$24,2*SQRT(POWER(Päälaskenta!D$24,2)+POWER(Päälaskenta!E$24*Päälaskenta!D$24,2))+Päälaskenta!C$24,(2*SQRT((POWER(F1537,2))+POWER(Päälaskenta!E$24*F1537,2))+Päälaskenta!C$24))</f>
        <v>2.9798989873223301</v>
      </c>
      <c r="W1537" s="8">
        <f t="shared" si="380"/>
        <v>0.81170536662166504</v>
      </c>
      <c r="X1537" s="8">
        <f>Päälaskenta!F$24</f>
        <v>7.0000000000000007E-2</v>
      </c>
      <c r="Y1537" s="8">
        <f t="shared" si="381"/>
        <v>30.0677454433356</v>
      </c>
      <c r="Z1537" s="8">
        <f t="shared" si="373"/>
        <v>1.70382502930263</v>
      </c>
      <c r="AA1537" s="8">
        <f t="shared" si="382"/>
        <v>0.70440922329362898</v>
      </c>
      <c r="AC1537" s="8">
        <f t="shared" si="374"/>
        <v>0.104836572322036</v>
      </c>
      <c r="AE1537" s="8">
        <v>1535</v>
      </c>
      <c r="AF1537" s="8">
        <f t="shared" si="384"/>
        <v>44.118006435851797</v>
      </c>
      <c r="AG1537" s="8">
        <f t="shared" si="375"/>
        <v>3.2110587971032199E-3</v>
      </c>
      <c r="AJ1537" s="132">
        <f>IF(Päälaskenta!$F$28&lt;Kaksitasouoma_matriisi!L1537,Päälaskenta!$C$20*Päälaskenta!$F$28,Päälaskenta!$C$20*Kaksitasouoma_matriisi!L1537)</f>
        <v>2.5</v>
      </c>
      <c r="AK1537" s="134">
        <f>SQRT(Päälaskenta!$D$20^2+(Päälaskenta!$D$20/(1/Päälaskenta!$E$20))^2)</f>
        <v>1.8029999999999999</v>
      </c>
      <c r="AL1537" s="134">
        <f>IF(Päälaskenta!$F$28&lt;Kaksitasouoma_matriisi!L1537,AK1537*Päälaskenta!$F$28*COS(ATAN(1/Päälaskenta!$E$20)),AK1537*Kaksitasouoma_matriisi!L1537*COS(ATAN(1/Päälaskenta!$E$20)))</f>
        <v>0.75</v>
      </c>
      <c r="AM1537" s="134"/>
      <c r="AN1537" s="134">
        <f t="shared" si="383"/>
        <v>3.25</v>
      </c>
      <c r="AO1537" s="8">
        <f t="shared" si="376"/>
        <v>0.60450495694064699</v>
      </c>
      <c r="AP1537" s="134">
        <f>Refererenssiarvoja!$B$16*H1537^(1/6)/(Refererenssiarvoja!$B$15^0.5)*(Päälaskenta!$G$28/2)^0.5*(1-AO1537)^(-1.5)</f>
        <v>0.184</v>
      </c>
      <c r="AQ1537" s="8">
        <f>Refererenssiarvoja!$B$16*Kaksitasouoma_matriisi!O1537^(1/6)/(SQRT((2*Refererenssiarvoja!$B$15)/(Päälaskenta!$F$31*Päälaskenta!$G$31*Päälaskenta!$F$28))+SQRT(Refererenssiarvoja!$B$15)/Refererenssiarvoja!$B$17*LN(Kaksitasouoma_matriisi!L1537/Päälaskenta!$F$28))</f>
        <v>0.401199989766717</v>
      </c>
      <c r="AR1537" s="8">
        <f>Refererenssiarvoja!$B$16*Kaksitasouoma_matriisi!O1537^(1/6)/(SQRT((2*Refererenssiarvoja!$B$15)/(Päälaskenta!$F$31*Päälaskenta!$G$31*L1537)))</f>
        <v>0.44404612571238</v>
      </c>
    </row>
    <row r="1538" spans="1:44" x14ac:dyDescent="0.2">
      <c r="A1538" s="8">
        <v>1536</v>
      </c>
      <c r="B1538" s="8">
        <f>IF(Päälaskenta!C$7,Päälaskenta!E$7,Päälaskenta!G$5)</f>
        <v>2.5</v>
      </c>
      <c r="C1538" s="56">
        <v>0.46400000000000002</v>
      </c>
      <c r="D1538" s="93">
        <f t="shared" si="369"/>
        <v>5.3879000000000001</v>
      </c>
      <c r="E1538" s="8">
        <f>IF(Päälaskenta!$C$26,Kaksitasouoma_matriisi!AP1538,Kaksitasouoma_matriisi!AC1538)</f>
        <v>0.104847692360473</v>
      </c>
      <c r="F1538" s="56">
        <f>IF(D1538&lt;Päälaskenta!H$24,(SQRT(POWER(Päälaskenta!C$24/(2*Päälaskenta!E$24),2)+(D1538/Päälaskenta!E$24))-Päälaskenta!C$24/(2*Päälaskenta!E$24)),IF(D1538=Päälaskenta!H$24,Päälaskenta!D$24,Päälaskenta!D$24+(SQRT(POWER((Päälaskenta!C$20+Päälaskenta!G$24)/(2*Päälaskenta!E$20),2)+((D1538-Päälaskenta!H$24)/Päälaskenta!E$20))-(Päälaskenta!C$20+Päälaskenta!G$24)/(2*Päälaskenta!E$20))))</f>
        <v>1.214</v>
      </c>
      <c r="G1538" s="57">
        <f>IF(F1538&gt;Päälaskenta!D$24,(2*SQRT((POWER(Päälaskenta!D$24,2))+POWER(Päälaskenta!E$24*Päälaskenta!D$24,2))+Päälaskenta!C$24)+(2*SQRT((POWER((F1538-Päälaskenta!D$24),2))+POWER(Päälaskenta!E$20*(F1538-Päälaskenta!D$24),2))+Päälaskenta!C$20),(2*SQRT((POWER(F1538,2))+POWER(Päälaskenta!E$24*F1538,2))+Päälaskenta!C$24))</f>
        <v>9.83</v>
      </c>
      <c r="H1538" s="57">
        <f t="shared" si="370"/>
        <v>0.55000000000000004</v>
      </c>
      <c r="I1538" s="62">
        <f t="shared" si="371"/>
        <v>5.2519999999999997E-3</v>
      </c>
      <c r="J1538" s="8">
        <f>IF(F1538&lt;Päälaskenta!$D$24,0,Kaksitasouoma_matriisi!F1538-Päälaskenta!$D$24)</f>
        <v>0.51400000000000001</v>
      </c>
      <c r="L1538" s="8">
        <f>IF(F1538&gt;Päälaskenta!D$24,F1538-Päälaskenta!D$24,0)</f>
        <v>0.51400000000000001</v>
      </c>
      <c r="M1538" s="8">
        <f>IF(F1538&gt;Päälaskenta!D$24,(Päälaskenta!C$20+(Päälaskenta!E$20*(Kaksitasouoma_matriisi!F1538-Päälaskenta!D$24)))*(Kaksitasouoma_matriisi!F1538-Päälaskenta!D$24),0)</f>
        <v>2.966294</v>
      </c>
      <c r="N1538" s="8">
        <f>IF(F1538&gt;Päälaskenta!D$24,(2*SQRT((POWER((F1538-Päälaskenta!D$24),2))+POWER(Päälaskenta!E$20*(F1538-Päälaskenta!D$24),2))+Päälaskenta!C$20),0)</f>
        <v>6.8532533555884898</v>
      </c>
      <c r="O1538" s="8">
        <f t="shared" si="377"/>
        <v>0.43283005108531902</v>
      </c>
      <c r="P1538" s="8">
        <f>IF(Päälaskenta!$C$29,IF(L1538&gt;Päälaskenta!$F$28,Kaksitasouoma_matriisi!AQ1538,Kaksitasouoma_matriisi!AR1538),Päälaskenta!$F$20)</f>
        <v>0.12</v>
      </c>
      <c r="Q1538" s="8">
        <f t="shared" si="378"/>
        <v>14.1441835810281</v>
      </c>
      <c r="R1538" s="8">
        <f t="shared" si="372"/>
        <v>0.79799838749040597</v>
      </c>
      <c r="S1538" s="8">
        <f t="shared" si="379"/>
        <v>0.26902201450375701</v>
      </c>
      <c r="U1538" s="93">
        <f>IF(F1538&gt;Päälaskenta!D$24,Päälaskenta!H$24+L1538*Päälaskenta!G$24,F1538*Päälaskenta!C$24 + F1538*F1538*Päälaskenta!E$24)</f>
        <v>2.4236</v>
      </c>
      <c r="V1538" s="8">
        <f>IF(F1538&gt;Päälaskenta!D$24,2*SQRT(POWER(Päälaskenta!D$24,2)+POWER(Päälaskenta!E$24*Päälaskenta!D$24,2))+Päälaskenta!C$24,(2*SQRT((POWER(F1538,2))+POWER(Päälaskenta!E$24*F1538,2))+Päälaskenta!C$24))</f>
        <v>2.9798989873223301</v>
      </c>
      <c r="W1538" s="8">
        <f t="shared" si="380"/>
        <v>0.81331615947753699</v>
      </c>
      <c r="X1538" s="8">
        <f>Päälaskenta!F$24</f>
        <v>7.0000000000000007E-2</v>
      </c>
      <c r="Y1538" s="8">
        <f t="shared" si="381"/>
        <v>30.167258029491901</v>
      </c>
      <c r="Z1538" s="8">
        <f t="shared" si="373"/>
        <v>1.70200161250959</v>
      </c>
      <c r="AA1538" s="8">
        <f t="shared" si="382"/>
        <v>0.70226176452780598</v>
      </c>
      <c r="AC1538" s="8">
        <f t="shared" si="374"/>
        <v>0.104847692360473</v>
      </c>
      <c r="AE1538" s="8">
        <v>1536</v>
      </c>
      <c r="AF1538" s="8">
        <f t="shared" si="384"/>
        <v>44.311441610519999</v>
      </c>
      <c r="AG1538" s="8">
        <f t="shared" si="375"/>
        <v>3.1830851647174098E-3</v>
      </c>
      <c r="AJ1538" s="132">
        <f>IF(Päälaskenta!$F$28&lt;Kaksitasouoma_matriisi!L1538,Päälaskenta!$C$20*Päälaskenta!$F$28,Päälaskenta!$C$20*Kaksitasouoma_matriisi!L1538)</f>
        <v>2.5</v>
      </c>
      <c r="AK1538" s="134">
        <f>SQRT(Päälaskenta!$D$20^2+(Päälaskenta!$D$20/(1/Päälaskenta!$E$20))^2)</f>
        <v>1.8029999999999999</v>
      </c>
      <c r="AL1538" s="134">
        <f>IF(Päälaskenta!$F$28&lt;Kaksitasouoma_matriisi!L1538,AK1538*Päälaskenta!$F$28*COS(ATAN(1/Päälaskenta!$E$20)),AK1538*Kaksitasouoma_matriisi!L1538*COS(ATAN(1/Päälaskenta!$E$20)))</f>
        <v>0.75</v>
      </c>
      <c r="AM1538" s="134"/>
      <c r="AN1538" s="134">
        <f t="shared" si="383"/>
        <v>3.25</v>
      </c>
      <c r="AO1538" s="8">
        <f t="shared" si="376"/>
        <v>0.60320347445201306</v>
      </c>
      <c r="AP1538" s="134">
        <f>Refererenssiarvoja!$B$16*H1538^(1/6)/(Refererenssiarvoja!$B$15^0.5)*(Päälaskenta!$G$28/2)^0.5*(1-AO1538)^(-1.5)</f>
        <v>0.183</v>
      </c>
      <c r="AQ1538" s="8">
        <f>Refererenssiarvoja!$B$16*Kaksitasouoma_matriisi!O1538^(1/6)/(SQRT((2*Refererenssiarvoja!$B$15)/(Päälaskenta!$F$31*Päälaskenta!$G$31*Päälaskenta!$F$28))+SQRT(Refererenssiarvoja!$B$15)/Refererenssiarvoja!$B$17*LN(Kaksitasouoma_matriisi!L1538/Päälaskenta!$F$28))</f>
        <v>0.39584768604598602</v>
      </c>
      <c r="AR1538" s="8">
        <f>Refererenssiarvoja!$B$16*Kaksitasouoma_matriisi!O1538^(1/6)/(SQRT((2*Refererenssiarvoja!$B$15)/(Päälaskenta!$F$31*Päälaskenta!$G$31*L1538)))</f>
        <v>0.44516221256247401</v>
      </c>
    </row>
    <row r="1539" spans="1:44" x14ac:dyDescent="0.2">
      <c r="A1539" s="8">
        <v>1537</v>
      </c>
      <c r="B1539" s="8">
        <f>IF(Päälaskenta!C$7,Päälaskenta!E$7,Päälaskenta!G$5)</f>
        <v>2.5</v>
      </c>
      <c r="C1539" s="56">
        <v>0.46300000000000002</v>
      </c>
      <c r="D1539" s="93">
        <f t="shared" ref="D1539:D1602" si="385">B1539/C1539</f>
        <v>5.3996000000000004</v>
      </c>
      <c r="E1539" s="8">
        <f>IF(Päälaskenta!$C$26,Kaksitasouoma_matriisi!AP1539,Kaksitasouoma_matriisi!AC1539)</f>
        <v>0.104853246265807</v>
      </c>
      <c r="F1539" s="56">
        <f>IF(D1539&lt;Päälaskenta!H$24,(SQRT(POWER(Päälaskenta!C$24/(2*Päälaskenta!E$24),2)+(D1539/Päälaskenta!E$24))-Päälaskenta!C$24/(2*Päälaskenta!E$24)),IF(D1539=Päälaskenta!H$24,Päälaskenta!D$24,Päälaskenta!D$24+(SQRT(POWER((Päälaskenta!C$20+Päälaskenta!G$24)/(2*Päälaskenta!E$20),2)+((D1539-Päälaskenta!H$24)/Päälaskenta!E$20))-(Päälaskenta!C$20+Päälaskenta!G$24)/(2*Päälaskenta!E$20))))</f>
        <v>1.2150000000000001</v>
      </c>
      <c r="G1539" s="57">
        <f>IF(F1539&gt;Päälaskenta!D$24,(2*SQRT((POWER(Päälaskenta!D$24,2))+POWER(Päälaskenta!E$24*Päälaskenta!D$24,2))+Päälaskenta!C$24)+(2*SQRT((POWER((F1539-Päälaskenta!D$24),2))+POWER(Päälaskenta!E$20*(F1539-Päälaskenta!D$24),2))+Päälaskenta!C$20),(2*SQRT((POWER(F1539,2))+POWER(Päälaskenta!E$24*F1539,2))+Päälaskenta!C$24))</f>
        <v>9.84</v>
      </c>
      <c r="H1539" s="57">
        <f t="shared" ref="H1539:H1602" si="386">D1539/G1539</f>
        <v>0.55000000000000004</v>
      </c>
      <c r="I1539" s="62">
        <f t="shared" ref="I1539:I1602" si="387">POWER(C1539/((1/E1539)*POWER(H1539,2/3)),2)</f>
        <v>5.2300000000000003E-3</v>
      </c>
      <c r="J1539" s="8">
        <f>IF(F1539&lt;Päälaskenta!$D$24,0,Kaksitasouoma_matriisi!F1539-Päälaskenta!$D$24)</f>
        <v>0.51500000000000001</v>
      </c>
      <c r="L1539" s="8">
        <f>IF(F1539&gt;Päälaskenta!D$24,F1539-Päälaskenta!D$24,0)</f>
        <v>0.51500000000000001</v>
      </c>
      <c r="M1539" s="8">
        <f>IF(F1539&gt;Päälaskenta!D$24,(Päälaskenta!C$20+(Päälaskenta!E$20*(Kaksitasouoma_matriisi!F1539-Päälaskenta!D$24)))*(Kaksitasouoma_matriisi!F1539-Päälaskenta!D$24),0)</f>
        <v>2.9728374999999998</v>
      </c>
      <c r="N1539" s="8">
        <f>IF(F1539&gt;Päälaskenta!D$24,(2*SQRT((POWER((F1539-Päälaskenta!D$24),2))+POWER(Päälaskenta!E$20*(F1539-Päälaskenta!D$24),2))+Päälaskenta!C$20),0)</f>
        <v>6.8568589068639598</v>
      </c>
      <c r="O1539" s="8">
        <f t="shared" si="377"/>
        <v>0.43355675541523597</v>
      </c>
      <c r="P1539" s="8">
        <f>IF(Päälaskenta!$C$29,IF(L1539&gt;Päälaskenta!$F$28,Kaksitasouoma_matriisi!AQ1539,Kaksitasouoma_matriisi!AR1539),Päälaskenta!$F$20)</f>
        <v>0.12</v>
      </c>
      <c r="Q1539" s="8">
        <f t="shared" si="378"/>
        <v>14.191247126707299</v>
      </c>
      <c r="R1539" s="8">
        <f t="shared" ref="R1539:R1602" si="388">B1539*Q1539/(Q1539+Y1539)</f>
        <v>0.79890716873388401</v>
      </c>
      <c r="S1539" s="8">
        <f t="shared" si="379"/>
        <v>0.26873556618344702</v>
      </c>
      <c r="U1539" s="93">
        <f>IF(F1539&gt;Päälaskenta!D$24,Päälaskenta!H$24+L1539*Päälaskenta!G$24,F1539*Päälaskenta!C$24 + F1539*F1539*Päälaskenta!E$24)</f>
        <v>2.4260000000000002</v>
      </c>
      <c r="V1539" s="8">
        <f>IF(F1539&gt;Päälaskenta!D$24,2*SQRT(POWER(Päälaskenta!D$24,2)+POWER(Päälaskenta!E$24*Päälaskenta!D$24,2))+Päälaskenta!C$24,(2*SQRT((POWER(F1539,2))+POWER(Päälaskenta!E$24*F1539,2))+Päälaskenta!C$24))</f>
        <v>2.9798989873223301</v>
      </c>
      <c r="W1539" s="8">
        <f t="shared" si="380"/>
        <v>0.81412155590547397</v>
      </c>
      <c r="X1539" s="8">
        <f>Päälaskenta!F$24</f>
        <v>7.0000000000000007E-2</v>
      </c>
      <c r="Y1539" s="8">
        <f t="shared" si="381"/>
        <v>30.2170636323441</v>
      </c>
      <c r="Z1539" s="8">
        <f t="shared" ref="Z1539:Z1602" si="389">B1539*Y1539/(Y1539+Q1539)</f>
        <v>1.70109283126612</v>
      </c>
      <c r="AA1539" s="8">
        <f t="shared" si="382"/>
        <v>0.70119242838669404</v>
      </c>
      <c r="AC1539" s="8">
        <f t="shared" ref="AC1539:AC1602" si="390">(N1539*P1539+V1539*X1539)/(N1539+V1539)</f>
        <v>0.104853246265807</v>
      </c>
      <c r="AE1539" s="8">
        <v>1537</v>
      </c>
      <c r="AF1539" s="8">
        <f t="shared" si="384"/>
        <v>44.408310759051403</v>
      </c>
      <c r="AG1539" s="8">
        <f t="shared" ref="AG1539:AG1602" si="391">(B1539*B1539)/(AF1539*AF1539)</f>
        <v>3.1692135967243702E-3</v>
      </c>
      <c r="AJ1539" s="132">
        <f>IF(Päälaskenta!$F$28&lt;Kaksitasouoma_matriisi!L1539,Päälaskenta!$C$20*Päälaskenta!$F$28,Päälaskenta!$C$20*Kaksitasouoma_matriisi!L1539)</f>
        <v>2.5</v>
      </c>
      <c r="AK1539" s="134">
        <f>SQRT(Päälaskenta!$D$20^2+(Päälaskenta!$D$20/(1/Päälaskenta!$E$20))^2)</f>
        <v>1.8029999999999999</v>
      </c>
      <c r="AL1539" s="134">
        <f>IF(Päälaskenta!$F$28&lt;Kaksitasouoma_matriisi!L1539,AK1539*Päälaskenta!$F$28*COS(ATAN(1/Päälaskenta!$E$20)),AK1539*Kaksitasouoma_matriisi!L1539*COS(ATAN(1/Päälaskenta!$E$20)))</f>
        <v>0.75</v>
      </c>
      <c r="AM1539" s="134"/>
      <c r="AN1539" s="134">
        <f t="shared" si="383"/>
        <v>3.25</v>
      </c>
      <c r="AO1539" s="8">
        <f t="shared" ref="AO1539:AO1602" si="392">AN1539/D1539</f>
        <v>0.60189643677309401</v>
      </c>
      <c r="AP1539" s="134">
        <f>Refererenssiarvoja!$B$16*H1539^(1/6)/(Refererenssiarvoja!$B$15^0.5)*(Päälaskenta!$G$28/2)^0.5*(1-AO1539)^(-1.5)</f>
        <v>0.182</v>
      </c>
      <c r="AQ1539" s="8">
        <f>Refererenssiarvoja!$B$16*Kaksitasouoma_matriisi!O1539^(1/6)/(SQRT((2*Refererenssiarvoja!$B$15)/(Päälaskenta!$F$31*Päälaskenta!$G$31*Päälaskenta!$F$28))+SQRT(Refererenssiarvoja!$B$15)/Refererenssiarvoja!$B$17*LN(Kaksitasouoma_matriisi!L1539/Päälaskenta!$F$28))</f>
        <v>0.39323452985102603</v>
      </c>
      <c r="AR1539" s="8">
        <f>Refererenssiarvoja!$B$16*Kaksitasouoma_matriisi!O1539^(1/6)/(SQRT((2*Refererenssiarvoja!$B$15)/(Päälaskenta!$F$31*Päälaskenta!$G$31*L1539)))</f>
        <v>0.44571964155090099</v>
      </c>
    </row>
    <row r="1540" spans="1:44" x14ac:dyDescent="0.2">
      <c r="A1540" s="8">
        <v>1538</v>
      </c>
      <c r="B1540" s="8">
        <f>IF(Päälaskenta!C$7,Päälaskenta!E$7,Päälaskenta!G$5)</f>
        <v>2.5</v>
      </c>
      <c r="C1540" s="56">
        <v>0.46200000000000002</v>
      </c>
      <c r="D1540" s="93">
        <f t="shared" si="385"/>
        <v>5.4112999999999998</v>
      </c>
      <c r="E1540" s="8">
        <f>IF(Päälaskenta!$C$26,Kaksitasouoma_matriisi!AP1540,Kaksitasouoma_matriisi!AC1540)</f>
        <v>0.104858796101192</v>
      </c>
      <c r="F1540" s="56">
        <f>IF(D1540&lt;Päälaskenta!H$24,(SQRT(POWER(Päälaskenta!C$24/(2*Päälaskenta!E$24),2)+(D1540/Päälaskenta!E$24))-Päälaskenta!C$24/(2*Päälaskenta!E$24)),IF(D1540=Päälaskenta!H$24,Päälaskenta!D$24,Päälaskenta!D$24+(SQRT(POWER((Päälaskenta!C$20+Päälaskenta!G$24)/(2*Päälaskenta!E$20),2)+((D1540-Päälaskenta!H$24)/Päälaskenta!E$20))-(Päälaskenta!C$20+Päälaskenta!G$24)/(2*Päälaskenta!E$20))))</f>
        <v>1.216</v>
      </c>
      <c r="G1540" s="57">
        <f>IF(F1540&gt;Päälaskenta!D$24,(2*SQRT((POWER(Päälaskenta!D$24,2))+POWER(Päälaskenta!E$24*Päälaskenta!D$24,2))+Päälaskenta!C$24)+(2*SQRT((POWER((F1540-Päälaskenta!D$24),2))+POWER(Päälaskenta!E$20*(F1540-Päälaskenta!D$24),2))+Päälaskenta!C$20),(2*SQRT((POWER(F1540,2))+POWER(Päälaskenta!E$24*F1540,2))+Päälaskenta!C$24))</f>
        <v>9.84</v>
      </c>
      <c r="H1540" s="57">
        <f t="shared" si="386"/>
        <v>0.55000000000000004</v>
      </c>
      <c r="I1540" s="62">
        <f t="shared" si="387"/>
        <v>5.208E-3</v>
      </c>
      <c r="J1540" s="8">
        <f>IF(F1540&lt;Päälaskenta!$D$24,0,Kaksitasouoma_matriisi!F1540-Päälaskenta!$D$24)</f>
        <v>0.51600000000000001</v>
      </c>
      <c r="L1540" s="8">
        <f>IF(F1540&gt;Päälaskenta!D$24,F1540-Päälaskenta!D$24,0)</f>
        <v>0.51600000000000001</v>
      </c>
      <c r="M1540" s="8">
        <f>IF(F1540&gt;Päälaskenta!D$24,(Päälaskenta!C$20+(Päälaskenta!E$20*(Kaksitasouoma_matriisi!F1540-Päälaskenta!D$24)))*(Kaksitasouoma_matriisi!F1540-Päälaskenta!D$24),0)</f>
        <v>2.979384</v>
      </c>
      <c r="N1540" s="8">
        <f>IF(F1540&gt;Päälaskenta!D$24,(2*SQRT((POWER((F1540-Päälaskenta!D$24),2))+POWER(Päälaskenta!E$20*(F1540-Päälaskenta!D$24),2))+Päälaskenta!C$20),0)</f>
        <v>6.8604644581394201</v>
      </c>
      <c r="O1540" s="8">
        <f t="shared" ref="O1540:O1603" si="393">IF(N1540&gt;0,M1540/N1540,0)</f>
        <v>0.43428313318716899</v>
      </c>
      <c r="P1540" s="8">
        <f>IF(Päälaskenta!$C$29,IF(L1540&gt;Päälaskenta!$F$28,Kaksitasouoma_matriisi!AQ1540,Kaksitasouoma_matriisi!AR1540),Päälaskenta!$F$20)</f>
        <v>0.12</v>
      </c>
      <c r="Q1540" s="8">
        <f t="shared" ref="Q1540:Q1603" si="394">(1/P1540)*M1540*POWER(O1540,(2/3))</f>
        <v>14.2383788204511</v>
      </c>
      <c r="R1540" s="8">
        <f t="shared" si="388"/>
        <v>0.79981400678308301</v>
      </c>
      <c r="S1540" s="8">
        <f t="shared" ref="S1540:S1603" si="395">IF(M1540&gt;0,R1540/M1540,0)</f>
        <v>0.26844945357264599</v>
      </c>
      <c r="U1540" s="93">
        <f>IF(F1540&gt;Päälaskenta!D$24,Päälaskenta!H$24+L1540*Päälaskenta!G$24,F1540*Päälaskenta!C$24 + F1540*F1540*Päälaskenta!E$24)</f>
        <v>2.4283999999999999</v>
      </c>
      <c r="V1540" s="8">
        <f>IF(F1540&gt;Päälaskenta!D$24,2*SQRT(POWER(Päälaskenta!D$24,2)+POWER(Päälaskenta!E$24*Päälaskenta!D$24,2))+Päälaskenta!C$24,(2*SQRT((POWER(F1540,2))+POWER(Päälaskenta!E$24*F1540,2))+Päälaskenta!C$24))</f>
        <v>2.9798989873223301</v>
      </c>
      <c r="W1540" s="8">
        <f t="shared" ref="W1540:W1603" si="396">U1540/V1540</f>
        <v>0.81492695233340995</v>
      </c>
      <c r="X1540" s="8">
        <f>Päälaskenta!F$24</f>
        <v>7.0000000000000007E-2</v>
      </c>
      <c r="Y1540" s="8">
        <f t="shared" ref="Y1540:Y1603" si="397">(1/X1540)*U1540*POWER(W1540,(2/3))</f>
        <v>30.266902093917398</v>
      </c>
      <c r="Z1540" s="8">
        <f t="shared" si="389"/>
        <v>1.7001859932169201</v>
      </c>
      <c r="AA1540" s="8">
        <f t="shared" ref="AA1540:AA1603" si="398">Z1540/U1540</f>
        <v>0.70012600610151499</v>
      </c>
      <c r="AC1540" s="8">
        <f t="shared" si="390"/>
        <v>0.104858796101192</v>
      </c>
      <c r="AE1540" s="8">
        <v>1538</v>
      </c>
      <c r="AF1540" s="8">
        <f t="shared" si="384"/>
        <v>44.505280914368498</v>
      </c>
      <c r="AG1540" s="8">
        <f t="shared" si="391"/>
        <v>3.1554181851300698E-3</v>
      </c>
      <c r="AJ1540" s="132">
        <f>IF(Päälaskenta!$F$28&lt;Kaksitasouoma_matriisi!L1540,Päälaskenta!$C$20*Päälaskenta!$F$28,Päälaskenta!$C$20*Kaksitasouoma_matriisi!L1540)</f>
        <v>2.5</v>
      </c>
      <c r="AK1540" s="134">
        <f>SQRT(Päälaskenta!$D$20^2+(Päälaskenta!$D$20/(1/Päälaskenta!$E$20))^2)</f>
        <v>1.8029999999999999</v>
      </c>
      <c r="AL1540" s="134">
        <f>IF(Päälaskenta!$F$28&lt;Kaksitasouoma_matriisi!L1540,AK1540*Päälaskenta!$F$28*COS(ATAN(1/Päälaskenta!$E$20)),AK1540*Kaksitasouoma_matriisi!L1540*COS(ATAN(1/Päälaskenta!$E$20)))</f>
        <v>0.75</v>
      </c>
      <c r="AM1540" s="134"/>
      <c r="AN1540" s="134">
        <f t="shared" ref="AN1540:AN1603" si="399">AJ1540+AL1540</f>
        <v>3.25</v>
      </c>
      <c r="AO1540" s="8">
        <f t="shared" si="392"/>
        <v>0.60059505109677902</v>
      </c>
      <c r="AP1540" s="134">
        <f>Refererenssiarvoja!$B$16*H1540^(1/6)/(Refererenssiarvoja!$B$15^0.5)*(Päälaskenta!$G$28/2)^0.5*(1-AO1540)^(-1.5)</f>
        <v>0.18099999999999999</v>
      </c>
      <c r="AQ1540" s="8">
        <f>Refererenssiarvoja!$B$16*Kaksitasouoma_matriisi!O1540^(1/6)/(SQRT((2*Refererenssiarvoja!$B$15)/(Päälaskenta!$F$31*Päälaskenta!$G$31*Päälaskenta!$F$28))+SQRT(Refererenssiarvoja!$B$15)/Refererenssiarvoja!$B$17*LN(Kaksitasouoma_matriisi!L1540/Päälaskenta!$F$28))</f>
        <v>0.39066205673600102</v>
      </c>
      <c r="AR1540" s="8">
        <f>Refererenssiarvoja!$B$16*Kaksitasouoma_matriisi!O1540^(1/6)/(SQRT((2*Refererenssiarvoja!$B$15)/(Päälaskenta!$F$31*Päälaskenta!$G$31*L1540)))</f>
        <v>0.44627666233180402</v>
      </c>
    </row>
    <row r="1541" spans="1:44" x14ac:dyDescent="0.2">
      <c r="A1541" s="8">
        <v>1539</v>
      </c>
      <c r="B1541" s="8">
        <f>IF(Päälaskenta!C$7,Päälaskenta!E$7,Päälaskenta!G$5)</f>
        <v>2.5</v>
      </c>
      <c r="C1541" s="56">
        <v>0.46100000000000002</v>
      </c>
      <c r="D1541" s="93">
        <f t="shared" si="385"/>
        <v>5.423</v>
      </c>
      <c r="E1541" s="8">
        <f>IF(Päälaskenta!$C$26,Kaksitasouoma_matriisi!AP1541,Kaksitasouoma_matriisi!AC1541)</f>
        <v>0.10486988357999399</v>
      </c>
      <c r="F1541" s="56">
        <f>IF(D1541&lt;Päälaskenta!H$24,(SQRT(POWER(Päälaskenta!C$24/(2*Päälaskenta!E$24),2)+(D1541/Päälaskenta!E$24))-Päälaskenta!C$24/(2*Päälaskenta!E$24)),IF(D1541=Päälaskenta!H$24,Päälaskenta!D$24,Päälaskenta!D$24+(SQRT(POWER((Päälaskenta!C$20+Päälaskenta!G$24)/(2*Päälaskenta!E$20),2)+((D1541-Päälaskenta!H$24)/Päälaskenta!E$20))-(Päälaskenta!C$20+Päälaskenta!G$24)/(2*Päälaskenta!E$20))))</f>
        <v>1.218</v>
      </c>
      <c r="G1541" s="57">
        <f>IF(F1541&gt;Päälaskenta!D$24,(2*SQRT((POWER(Päälaskenta!D$24,2))+POWER(Päälaskenta!E$24*Päälaskenta!D$24,2))+Päälaskenta!C$24)+(2*SQRT((POWER((F1541-Päälaskenta!D$24),2))+POWER(Päälaskenta!E$20*(F1541-Päälaskenta!D$24),2))+Päälaskenta!C$20),(2*SQRT((POWER(F1541,2))+POWER(Päälaskenta!E$24*F1541,2))+Päälaskenta!C$24))</f>
        <v>9.85</v>
      </c>
      <c r="H1541" s="57">
        <f t="shared" si="386"/>
        <v>0.55000000000000004</v>
      </c>
      <c r="I1541" s="62">
        <f t="shared" si="387"/>
        <v>5.1869999999999998E-3</v>
      </c>
      <c r="J1541" s="8">
        <f>IF(F1541&lt;Päälaskenta!$D$24,0,Kaksitasouoma_matriisi!F1541-Päälaskenta!$D$24)</f>
        <v>0.51800000000000002</v>
      </c>
      <c r="L1541" s="8">
        <f>IF(F1541&gt;Päälaskenta!D$24,F1541-Päälaskenta!D$24,0)</f>
        <v>0.51800000000000002</v>
      </c>
      <c r="M1541" s="8">
        <f>IF(F1541&gt;Päälaskenta!D$24,(Päälaskenta!C$20+(Päälaskenta!E$20*(Kaksitasouoma_matriisi!F1541-Päälaskenta!D$24)))*(Kaksitasouoma_matriisi!F1541-Päälaskenta!D$24),0)</f>
        <v>2.992486</v>
      </c>
      <c r="N1541" s="8">
        <f>IF(F1541&gt;Päälaskenta!D$24,(2*SQRT((POWER((F1541-Päälaskenta!D$24),2))+POWER(Päälaskenta!E$20*(F1541-Päälaskenta!D$24),2))+Päälaskenta!C$20),0)</f>
        <v>6.8676755606903503</v>
      </c>
      <c r="O1541" s="8">
        <f t="shared" si="393"/>
        <v>0.43573491111440799</v>
      </c>
      <c r="P1541" s="8">
        <f>IF(Päälaskenta!$C$29,IF(L1541&gt;Päälaskenta!$F$28,Kaksitasouoma_matriisi!AQ1541,Kaksitasouoma_matriisi!AR1541),Päälaskenta!$F$20)</f>
        <v>0.12</v>
      </c>
      <c r="Q1541" s="8">
        <f t="shared" si="394"/>
        <v>14.332846594060401</v>
      </c>
      <c r="R1541" s="8">
        <f t="shared" si="388"/>
        <v>0.80162187789128903</v>
      </c>
      <c r="S1541" s="8">
        <f t="shared" si="395"/>
        <v>0.26787823832468699</v>
      </c>
      <c r="U1541" s="93">
        <f>IF(F1541&gt;Päälaskenta!D$24,Päälaskenta!H$24+L1541*Päälaskenta!G$24,F1541*Päälaskenta!C$24 + F1541*F1541*Päälaskenta!E$24)</f>
        <v>2.4331999999999998</v>
      </c>
      <c r="V1541" s="8">
        <f>IF(F1541&gt;Päälaskenta!D$24,2*SQRT(POWER(Päälaskenta!D$24,2)+POWER(Päälaskenta!E$24*Päälaskenta!D$24,2))+Päälaskenta!C$24,(2*SQRT((POWER(F1541,2))+POWER(Päälaskenta!E$24*F1541,2))+Päälaskenta!C$24))</f>
        <v>2.9798989873223301</v>
      </c>
      <c r="W1541" s="8">
        <f t="shared" si="396"/>
        <v>0.81653774518928202</v>
      </c>
      <c r="X1541" s="8">
        <f>Päälaskenta!F$24</f>
        <v>7.0000000000000007E-2</v>
      </c>
      <c r="Y1541" s="8">
        <f t="shared" si="397"/>
        <v>30.366677549927999</v>
      </c>
      <c r="Z1541" s="8">
        <f t="shared" si="389"/>
        <v>1.69837812210871</v>
      </c>
      <c r="AA1541" s="8">
        <f t="shared" si="398"/>
        <v>0.69800185850267504</v>
      </c>
      <c r="AC1541" s="8">
        <f t="shared" si="390"/>
        <v>0.10486988357999399</v>
      </c>
      <c r="AE1541" s="8">
        <v>1539</v>
      </c>
      <c r="AF1541" s="8">
        <f t="shared" si="384"/>
        <v>44.699524143988398</v>
      </c>
      <c r="AG1541" s="8">
        <f t="shared" si="391"/>
        <v>3.1280538271446202E-3</v>
      </c>
      <c r="AJ1541" s="132">
        <f>IF(Päälaskenta!$F$28&lt;Kaksitasouoma_matriisi!L1541,Päälaskenta!$C$20*Päälaskenta!$F$28,Päälaskenta!$C$20*Kaksitasouoma_matriisi!L1541)</f>
        <v>2.5</v>
      </c>
      <c r="AK1541" s="134">
        <f>SQRT(Päälaskenta!$D$20^2+(Päälaskenta!$D$20/(1/Päälaskenta!$E$20))^2)</f>
        <v>1.8029999999999999</v>
      </c>
      <c r="AL1541" s="134">
        <f>IF(Päälaskenta!$F$28&lt;Kaksitasouoma_matriisi!L1541,AK1541*Päälaskenta!$F$28*COS(ATAN(1/Päälaskenta!$E$20)),AK1541*Kaksitasouoma_matriisi!L1541*COS(ATAN(1/Päälaskenta!$E$20)))</f>
        <v>0.75</v>
      </c>
      <c r="AM1541" s="134"/>
      <c r="AN1541" s="134">
        <f t="shared" si="399"/>
        <v>3.25</v>
      </c>
      <c r="AO1541" s="8">
        <f t="shared" si="392"/>
        <v>0.59929928084086304</v>
      </c>
      <c r="AP1541" s="134">
        <f>Refererenssiarvoja!$B$16*H1541^(1/6)/(Refererenssiarvoja!$B$15^0.5)*(Päälaskenta!$G$28/2)^0.5*(1-AO1541)^(-1.5)</f>
        <v>0.18</v>
      </c>
      <c r="AQ1541" s="8">
        <f>Refererenssiarvoja!$B$16*Kaksitasouoma_matriisi!O1541^(1/6)/(SQRT((2*Refererenssiarvoja!$B$15)/(Päälaskenta!$F$31*Päälaskenta!$G$31*Päälaskenta!$F$28))+SQRT(Refererenssiarvoja!$B$15)/Refererenssiarvoja!$B$17*LN(Kaksitasouoma_matriisi!L1541/Päälaskenta!$F$28))</f>
        <v>0.385635399917236</v>
      </c>
      <c r="AR1541" s="8">
        <f>Refererenssiarvoja!$B$16*Kaksitasouoma_matriisi!O1541^(1/6)/(SQRT((2*Refererenssiarvoja!$B$15)/(Päälaskenta!$F$31*Päälaskenta!$G$31*L1541)))</f>
        <v>0.44738948349347002</v>
      </c>
    </row>
    <row r="1542" spans="1:44" x14ac:dyDescent="0.2">
      <c r="A1542" s="8">
        <v>1540</v>
      </c>
      <c r="B1542" s="8">
        <f>IF(Päälaskenta!C$7,Päälaskenta!E$7,Päälaskenta!G$5)</f>
        <v>2.5</v>
      </c>
      <c r="C1542" s="56">
        <v>0.46</v>
      </c>
      <c r="D1542" s="93">
        <f t="shared" si="385"/>
        <v>5.4348000000000001</v>
      </c>
      <c r="E1542" s="8">
        <f>IF(Päälaskenta!$C$26,Kaksitasouoma_matriisi!AP1542,Kaksitasouoma_matriisi!AC1542)</f>
        <v>0.10487542123233699</v>
      </c>
      <c r="F1542" s="56">
        <f>IF(D1542&lt;Päälaskenta!H$24,(SQRT(POWER(Päälaskenta!C$24/(2*Päälaskenta!E$24),2)+(D1542/Päälaskenta!E$24))-Päälaskenta!C$24/(2*Päälaskenta!E$24)),IF(D1542=Päälaskenta!H$24,Päälaskenta!D$24,Päälaskenta!D$24+(SQRT(POWER((Päälaskenta!C$20+Päälaskenta!G$24)/(2*Päälaskenta!E$20),2)+((D1542-Päälaskenta!H$24)/Päälaskenta!E$20))-(Päälaskenta!C$20+Päälaskenta!G$24)/(2*Päälaskenta!E$20))))</f>
        <v>1.2190000000000001</v>
      </c>
      <c r="G1542" s="57">
        <f>IF(F1542&gt;Päälaskenta!D$24,(2*SQRT((POWER(Päälaskenta!D$24,2))+POWER(Päälaskenta!E$24*Päälaskenta!D$24,2))+Päälaskenta!C$24)+(2*SQRT((POWER((F1542-Päälaskenta!D$24),2))+POWER(Päälaskenta!E$20*(F1542-Päälaskenta!D$24),2))+Päälaskenta!C$20),(2*SQRT((POWER(F1542,2))+POWER(Päälaskenta!E$24*F1542,2))+Päälaskenta!C$24))</f>
        <v>9.85</v>
      </c>
      <c r="H1542" s="57">
        <f t="shared" si="386"/>
        <v>0.55000000000000004</v>
      </c>
      <c r="I1542" s="62">
        <f t="shared" si="387"/>
        <v>5.1650000000000003E-3</v>
      </c>
      <c r="J1542" s="8">
        <f>IF(F1542&lt;Päälaskenta!$D$24,0,Kaksitasouoma_matriisi!F1542-Päälaskenta!$D$24)</f>
        <v>0.51900000000000002</v>
      </c>
      <c r="L1542" s="8">
        <f>IF(F1542&gt;Päälaskenta!D$24,F1542-Päälaskenta!D$24,0)</f>
        <v>0.51900000000000002</v>
      </c>
      <c r="M1542" s="8">
        <f>IF(F1542&gt;Päälaskenta!D$24,(Päälaskenta!C$20+(Päälaskenta!E$20*(Kaksitasouoma_matriisi!F1542-Päälaskenta!D$24)))*(Kaksitasouoma_matriisi!F1542-Päälaskenta!D$24),0)</f>
        <v>2.9990415000000001</v>
      </c>
      <c r="N1542" s="8">
        <f>IF(F1542&gt;Päälaskenta!D$24,(2*SQRT((POWER((F1542-Päälaskenta!D$24),2))+POWER(Päälaskenta!E$20*(F1542-Päälaskenta!D$24),2))+Päälaskenta!C$20),0)</f>
        <v>6.8712811119658097</v>
      </c>
      <c r="O1542" s="8">
        <f t="shared" si="393"/>
        <v>0.436460312295679</v>
      </c>
      <c r="P1542" s="8">
        <f>IF(Päälaskenta!$C$29,IF(L1542&gt;Päälaskenta!$F$28,Kaksitasouoma_matriisi!AQ1542,Kaksitasouoma_matriisi!AR1542),Päälaskenta!$F$20)</f>
        <v>0.12</v>
      </c>
      <c r="Q1542" s="8">
        <f t="shared" si="394"/>
        <v>14.3801826451301</v>
      </c>
      <c r="R1542" s="8">
        <f t="shared" si="388"/>
        <v>0.80252292319240304</v>
      </c>
      <c r="S1542" s="8">
        <f t="shared" si="395"/>
        <v>0.26759313707142901</v>
      </c>
      <c r="U1542" s="93">
        <f>IF(F1542&gt;Päälaskenta!D$24,Päälaskenta!H$24+L1542*Päälaskenta!G$24,F1542*Päälaskenta!C$24 + F1542*F1542*Päälaskenta!E$24)</f>
        <v>2.4356</v>
      </c>
      <c r="V1542" s="8">
        <f>IF(F1542&gt;Päälaskenta!D$24,2*SQRT(POWER(Päälaskenta!D$24,2)+POWER(Päälaskenta!E$24*Päälaskenta!D$24,2))+Päälaskenta!C$24,(2*SQRT((POWER(F1542,2))+POWER(Päälaskenta!E$24*F1542,2))+Päälaskenta!C$24))</f>
        <v>2.9798989873223301</v>
      </c>
      <c r="W1542" s="8">
        <f t="shared" si="396"/>
        <v>0.81734314161721799</v>
      </c>
      <c r="X1542" s="8">
        <f>Päälaskenta!F$24</f>
        <v>7.0000000000000007E-2</v>
      </c>
      <c r="Y1542" s="8">
        <f t="shared" si="397"/>
        <v>30.4166145227512</v>
      </c>
      <c r="Z1542" s="8">
        <f t="shared" si="389"/>
        <v>1.6974770768076</v>
      </c>
      <c r="AA1542" s="8">
        <f t="shared" si="398"/>
        <v>0.69694411102299203</v>
      </c>
      <c r="AC1542" s="8">
        <f t="shared" si="390"/>
        <v>0.10487542123233699</v>
      </c>
      <c r="AE1542" s="8">
        <v>1540</v>
      </c>
      <c r="AF1542" s="8">
        <f t="shared" si="384"/>
        <v>44.796797167881302</v>
      </c>
      <c r="AG1542" s="8">
        <f t="shared" si="391"/>
        <v>3.1144838883113198E-3</v>
      </c>
      <c r="AJ1542" s="132">
        <f>IF(Päälaskenta!$F$28&lt;Kaksitasouoma_matriisi!L1542,Päälaskenta!$C$20*Päälaskenta!$F$28,Päälaskenta!$C$20*Kaksitasouoma_matriisi!L1542)</f>
        <v>2.5</v>
      </c>
      <c r="AK1542" s="134">
        <f>SQRT(Päälaskenta!$D$20^2+(Päälaskenta!$D$20/(1/Päälaskenta!$E$20))^2)</f>
        <v>1.8029999999999999</v>
      </c>
      <c r="AL1542" s="134">
        <f>IF(Päälaskenta!$F$28&lt;Kaksitasouoma_matriisi!L1542,AK1542*Päälaskenta!$F$28*COS(ATAN(1/Päälaskenta!$E$20)),AK1542*Kaksitasouoma_matriisi!L1542*COS(ATAN(1/Päälaskenta!$E$20)))</f>
        <v>0.75</v>
      </c>
      <c r="AM1542" s="134"/>
      <c r="AN1542" s="134">
        <f t="shared" si="399"/>
        <v>3.25</v>
      </c>
      <c r="AO1542" s="8">
        <f t="shared" si="392"/>
        <v>0.59799808640612395</v>
      </c>
      <c r="AP1542" s="134">
        <f>Refererenssiarvoja!$B$16*H1542^(1/6)/(Refererenssiarvoja!$B$15^0.5)*(Päälaskenta!$G$28/2)^0.5*(1-AO1542)^(-1.5)</f>
        <v>0.17899999999999999</v>
      </c>
      <c r="AQ1542" s="8">
        <f>Refererenssiarvoja!$B$16*Kaksitasouoma_matriisi!O1542^(1/6)/(SQRT((2*Refererenssiarvoja!$B$15)/(Päälaskenta!$F$31*Päälaskenta!$G$31*Päälaskenta!$F$28))+SQRT(Refererenssiarvoja!$B$15)/Refererenssiarvoja!$B$17*LN(Kaksitasouoma_matriisi!L1542/Päälaskenta!$F$28))</f>
        <v>0.38317940817652502</v>
      </c>
      <c r="AR1542" s="8">
        <f>Refererenssiarvoja!$B$16*Kaksitasouoma_matriisi!O1542^(1/6)/(SQRT((2*Refererenssiarvoja!$B$15)/(Päälaskenta!$F$31*Päälaskenta!$G$31*L1542)))</f>
        <v>0.44794528597378602</v>
      </c>
    </row>
    <row r="1543" spans="1:44" x14ac:dyDescent="0.2">
      <c r="A1543" s="8">
        <v>1541</v>
      </c>
      <c r="B1543" s="8">
        <f>IF(Päälaskenta!C$7,Päälaskenta!E$7,Päälaskenta!G$5)</f>
        <v>2.5</v>
      </c>
      <c r="C1543" s="56">
        <v>0.45900000000000002</v>
      </c>
      <c r="D1543" s="93">
        <f t="shared" si="385"/>
        <v>5.4466000000000001</v>
      </c>
      <c r="E1543" s="8">
        <f>IF(Päälaskenta!$C$26,Kaksitasouoma_matriisi!AP1543,Kaksitasouoma_matriisi!AC1543)</f>
        <v>0.10488095483258</v>
      </c>
      <c r="F1543" s="56">
        <f>IF(D1543&lt;Päälaskenta!H$24,(SQRT(POWER(Päälaskenta!C$24/(2*Päälaskenta!E$24),2)+(D1543/Päälaskenta!E$24))-Päälaskenta!C$24/(2*Päälaskenta!E$24)),IF(D1543=Päälaskenta!H$24,Päälaskenta!D$24,Päälaskenta!D$24+(SQRT(POWER((Päälaskenta!C$20+Päälaskenta!G$24)/(2*Päälaskenta!E$20),2)+((D1543-Päälaskenta!H$24)/Päälaskenta!E$20))-(Päälaskenta!C$20+Päälaskenta!G$24)/(2*Päälaskenta!E$20))))</f>
        <v>1.22</v>
      </c>
      <c r="G1543" s="57">
        <f>IF(F1543&gt;Päälaskenta!D$24,(2*SQRT((POWER(Päälaskenta!D$24,2))+POWER(Päälaskenta!E$24*Päälaskenta!D$24,2))+Päälaskenta!C$24)+(2*SQRT((POWER((F1543-Päälaskenta!D$24),2))+POWER(Päälaskenta!E$20*(F1543-Päälaskenta!D$24),2))+Päälaskenta!C$20),(2*SQRT((POWER(F1543,2))+POWER(Päälaskenta!E$24*F1543,2))+Päälaskenta!C$24))</f>
        <v>9.85</v>
      </c>
      <c r="H1543" s="57">
        <f t="shared" si="386"/>
        <v>0.55000000000000004</v>
      </c>
      <c r="I1543" s="62">
        <f t="shared" si="387"/>
        <v>5.143E-3</v>
      </c>
      <c r="J1543" s="8">
        <f>IF(F1543&lt;Päälaskenta!$D$24,0,Kaksitasouoma_matriisi!F1543-Päälaskenta!$D$24)</f>
        <v>0.52</v>
      </c>
      <c r="L1543" s="8">
        <f>IF(F1543&gt;Päälaskenta!D$24,F1543-Päälaskenta!D$24,0)</f>
        <v>0.52</v>
      </c>
      <c r="M1543" s="8">
        <f>IF(F1543&gt;Päälaskenta!D$24,(Päälaskenta!C$20+(Päälaskenta!E$20*(Kaksitasouoma_matriisi!F1543-Päälaskenta!D$24)))*(Kaksitasouoma_matriisi!F1543-Päälaskenta!D$24),0)</f>
        <v>3.0055999999999998</v>
      </c>
      <c r="N1543" s="8">
        <f>IF(F1543&gt;Päälaskenta!D$24,(2*SQRT((POWER((F1543-Päälaskenta!D$24),2))+POWER(Päälaskenta!E$20*(F1543-Päälaskenta!D$24),2))+Päälaskenta!C$20),0)</f>
        <v>6.87488666324127</v>
      </c>
      <c r="O1543" s="8">
        <f t="shared" si="393"/>
        <v>0.43718538897090198</v>
      </c>
      <c r="P1543" s="8">
        <f>IF(Päälaskenta!$C$29,IF(L1543&gt;Päälaskenta!$F$28,Kaksitasouoma_matriisi!AQ1543,Kaksitasouoma_matriisi!AR1543),Päälaskenta!$F$20)</f>
        <v>0.12</v>
      </c>
      <c r="Q1543" s="8">
        <f t="shared" si="394"/>
        <v>14.4275867866721</v>
      </c>
      <c r="R1543" s="8">
        <f t="shared" si="388"/>
        <v>0.80342204978357201</v>
      </c>
      <c r="S1543" s="8">
        <f t="shared" si="395"/>
        <v>0.26730837429583798</v>
      </c>
      <c r="U1543" s="93">
        <f>IF(F1543&gt;Päälaskenta!D$24,Päälaskenta!H$24+L1543*Päälaskenta!G$24,F1543*Päälaskenta!C$24 + F1543*F1543*Päälaskenta!E$24)</f>
        <v>2.4380000000000002</v>
      </c>
      <c r="V1543" s="8">
        <f>IF(F1543&gt;Päälaskenta!D$24,2*SQRT(POWER(Päälaskenta!D$24,2)+POWER(Päälaskenta!E$24*Päälaskenta!D$24,2))+Päälaskenta!C$24,(2*SQRT((POWER(F1543,2))+POWER(Päälaskenta!E$24*F1543,2))+Päälaskenta!C$24))</f>
        <v>2.9798989873223301</v>
      </c>
      <c r="W1543" s="8">
        <f t="shared" si="396"/>
        <v>0.81814853804515397</v>
      </c>
      <c r="X1543" s="8">
        <f>Päälaskenta!F$24</f>
        <v>7.0000000000000007E-2</v>
      </c>
      <c r="Y1543" s="8">
        <f t="shared" si="397"/>
        <v>30.4665843110674</v>
      </c>
      <c r="Z1543" s="8">
        <f t="shared" si="389"/>
        <v>1.69657795021643</v>
      </c>
      <c r="AA1543" s="8">
        <f t="shared" si="398"/>
        <v>0.69588923306662398</v>
      </c>
      <c r="AC1543" s="8">
        <f t="shared" si="390"/>
        <v>0.10488095483258</v>
      </c>
      <c r="AE1543" s="8">
        <v>1541</v>
      </c>
      <c r="AF1543" s="8">
        <f t="shared" si="384"/>
        <v>44.894171097739502</v>
      </c>
      <c r="AG1543" s="8">
        <f t="shared" si="391"/>
        <v>3.1009881209266201E-3</v>
      </c>
      <c r="AJ1543" s="132">
        <f>IF(Päälaskenta!$F$28&lt;Kaksitasouoma_matriisi!L1543,Päälaskenta!$C$20*Päälaskenta!$F$28,Päälaskenta!$C$20*Kaksitasouoma_matriisi!L1543)</f>
        <v>2.5</v>
      </c>
      <c r="AK1543" s="134">
        <f>SQRT(Päälaskenta!$D$20^2+(Päälaskenta!$D$20/(1/Päälaskenta!$E$20))^2)</f>
        <v>1.8029999999999999</v>
      </c>
      <c r="AL1543" s="134">
        <f>IF(Päälaskenta!$F$28&lt;Kaksitasouoma_matriisi!L1543,AK1543*Päälaskenta!$F$28*COS(ATAN(1/Päälaskenta!$E$20)),AK1543*Kaksitasouoma_matriisi!L1543*COS(ATAN(1/Päälaskenta!$E$20)))</f>
        <v>0.75</v>
      </c>
      <c r="AM1543" s="134"/>
      <c r="AN1543" s="134">
        <f t="shared" si="399"/>
        <v>3.25</v>
      </c>
      <c r="AO1543" s="8">
        <f t="shared" si="392"/>
        <v>0.59670253001872697</v>
      </c>
      <c r="AP1543" s="134">
        <f>Refererenssiarvoja!$B$16*H1543^(1/6)/(Refererenssiarvoja!$B$15^0.5)*(Päälaskenta!$G$28/2)^0.5*(1-AO1543)^(-1.5)</f>
        <v>0.17799999999999999</v>
      </c>
      <c r="AQ1543" s="8">
        <f>Refererenssiarvoja!$B$16*Kaksitasouoma_matriisi!O1543^(1/6)/(SQRT((2*Refererenssiarvoja!$B$15)/(Päälaskenta!$F$31*Päälaskenta!$G$31*Päälaskenta!$F$28))+SQRT(Refererenssiarvoja!$B$15)/Refererenssiarvoja!$B$17*LN(Kaksitasouoma_matriisi!L1543/Päälaskenta!$F$28))</f>
        <v>0.38076048125976603</v>
      </c>
      <c r="AR1543" s="8">
        <f>Refererenssiarvoja!$B$16*Kaksitasouoma_matriisi!O1543^(1/6)/(SQRT((2*Refererenssiarvoja!$B$15)/(Päälaskenta!$F$31*Päälaskenta!$G$31*L1543)))</f>
        <v>0.44850068444574298</v>
      </c>
    </row>
    <row r="1544" spans="1:44" x14ac:dyDescent="0.2">
      <c r="A1544" s="8">
        <v>1542</v>
      </c>
      <c r="B1544" s="8">
        <f>IF(Päälaskenta!C$7,Päälaskenta!E$7,Päälaskenta!G$5)</f>
        <v>2.5</v>
      </c>
      <c r="C1544" s="56">
        <v>0.45800000000000002</v>
      </c>
      <c r="D1544" s="93">
        <f t="shared" si="385"/>
        <v>5.4584999999999999</v>
      </c>
      <c r="E1544" s="8">
        <f>IF(Päälaskenta!$C$26,Kaksitasouoma_matriisi!AP1544,Kaksitasouoma_matriisi!AC1544)</f>
        <v>0.104892009894542</v>
      </c>
      <c r="F1544" s="56">
        <f>IF(D1544&lt;Päälaskenta!H$24,(SQRT(POWER(Päälaskenta!C$24/(2*Päälaskenta!E$24),2)+(D1544/Päälaskenta!E$24))-Päälaskenta!C$24/(2*Päälaskenta!E$24)),IF(D1544=Päälaskenta!H$24,Päälaskenta!D$24,Päälaskenta!D$24+(SQRT(POWER((Päälaskenta!C$20+Päälaskenta!G$24)/(2*Päälaskenta!E$20),2)+((D1544-Päälaskenta!H$24)/Päälaskenta!E$20))-(Päälaskenta!C$20+Päälaskenta!G$24)/(2*Päälaskenta!E$20))))</f>
        <v>1.222</v>
      </c>
      <c r="G1544" s="57">
        <f>IF(F1544&gt;Päälaskenta!D$24,(2*SQRT((POWER(Päälaskenta!D$24,2))+POWER(Päälaskenta!E$24*Päälaskenta!D$24,2))+Päälaskenta!C$24)+(2*SQRT((POWER((F1544-Päälaskenta!D$24),2))+POWER(Päälaskenta!E$20*(F1544-Päälaskenta!D$24),2))+Päälaskenta!C$20),(2*SQRT((POWER(F1544,2))+POWER(Päälaskenta!E$24*F1544,2))+Päälaskenta!C$24))</f>
        <v>9.86</v>
      </c>
      <c r="H1544" s="57">
        <f t="shared" si="386"/>
        <v>0.55000000000000004</v>
      </c>
      <c r="I1544" s="62">
        <f t="shared" si="387"/>
        <v>5.1219999999999998E-3</v>
      </c>
      <c r="J1544" s="8">
        <f>IF(F1544&lt;Päälaskenta!$D$24,0,Kaksitasouoma_matriisi!F1544-Päälaskenta!$D$24)</f>
        <v>0.52200000000000002</v>
      </c>
      <c r="L1544" s="8">
        <f>IF(F1544&gt;Päälaskenta!D$24,F1544-Päälaskenta!D$24,0)</f>
        <v>0.52200000000000002</v>
      </c>
      <c r="M1544" s="8">
        <f>IF(F1544&gt;Päälaskenta!D$24,(Päälaskenta!C$20+(Päälaskenta!E$20*(Kaksitasouoma_matriisi!F1544-Päälaskenta!D$24)))*(Kaksitasouoma_matriisi!F1544-Päälaskenta!D$24),0)</f>
        <v>3.018726</v>
      </c>
      <c r="N1544" s="8">
        <f>IF(F1544&gt;Päälaskenta!D$24,(2*SQRT((POWER((F1544-Päälaskenta!D$24),2))+POWER(Päälaskenta!E$20*(F1544-Päälaskenta!D$24),2))+Päälaskenta!C$20),0)</f>
        <v>6.8820977657922002</v>
      </c>
      <c r="O1544" s="8">
        <f t="shared" si="393"/>
        <v>0.43863457084331497</v>
      </c>
      <c r="P1544" s="8">
        <f>IF(Päälaskenta!$C$29,IF(L1544&gt;Päälaskenta!$F$28,Kaksitasouoma_matriisi!AQ1544,Kaksitasouoma_matriisi!AR1544),Päälaskenta!$F$20)</f>
        <v>0.12</v>
      </c>
      <c r="Q1544" s="8">
        <f t="shared" si="394"/>
        <v>14.5225992846288</v>
      </c>
      <c r="R1544" s="8">
        <f t="shared" si="388"/>
        <v>0.80521457108299499</v>
      </c>
      <c r="S1544" s="8">
        <f t="shared" si="395"/>
        <v>0.26673986677922901</v>
      </c>
      <c r="U1544" s="93">
        <f>IF(F1544&gt;Päälaskenta!D$24,Päälaskenta!H$24+L1544*Päälaskenta!G$24,F1544*Päälaskenta!C$24 + F1544*F1544*Päälaskenta!E$24)</f>
        <v>2.4428000000000001</v>
      </c>
      <c r="V1544" s="8">
        <f>IF(F1544&gt;Päälaskenta!D$24,2*SQRT(POWER(Päälaskenta!D$24,2)+POWER(Päälaskenta!E$24*Päälaskenta!D$24,2))+Päälaskenta!C$24,(2*SQRT((POWER(F1544,2))+POWER(Päälaskenta!E$24*F1544,2))+Päälaskenta!C$24))</f>
        <v>2.9798989873223301</v>
      </c>
      <c r="W1544" s="8">
        <f t="shared" si="396"/>
        <v>0.81975933090102704</v>
      </c>
      <c r="X1544" s="8">
        <f>Päälaskenta!F$24</f>
        <v>7.0000000000000007E-2</v>
      </c>
      <c r="Y1544" s="8">
        <f t="shared" si="397"/>
        <v>30.5666222911067</v>
      </c>
      <c r="Z1544" s="8">
        <f t="shared" si="389"/>
        <v>1.6947854289169999</v>
      </c>
      <c r="AA1544" s="8">
        <f t="shared" si="398"/>
        <v>0.69378804196700505</v>
      </c>
      <c r="AC1544" s="8">
        <f t="shared" si="390"/>
        <v>0.104892009894542</v>
      </c>
      <c r="AE1544" s="8">
        <v>1542</v>
      </c>
      <c r="AF1544" s="8">
        <f t="shared" si="384"/>
        <v>45.0892215757355</v>
      </c>
      <c r="AG1544" s="8">
        <f t="shared" si="391"/>
        <v>3.0742171569509598E-3</v>
      </c>
      <c r="AJ1544" s="132">
        <f>IF(Päälaskenta!$F$28&lt;Kaksitasouoma_matriisi!L1544,Päälaskenta!$C$20*Päälaskenta!$F$28,Päälaskenta!$C$20*Kaksitasouoma_matriisi!L1544)</f>
        <v>2.5</v>
      </c>
      <c r="AK1544" s="134">
        <f>SQRT(Päälaskenta!$D$20^2+(Päälaskenta!$D$20/(1/Päälaskenta!$E$20))^2)</f>
        <v>1.8029999999999999</v>
      </c>
      <c r="AL1544" s="134">
        <f>IF(Päälaskenta!$F$28&lt;Kaksitasouoma_matriisi!L1544,AK1544*Päälaskenta!$F$28*COS(ATAN(1/Päälaskenta!$E$20)),AK1544*Kaksitasouoma_matriisi!L1544*COS(ATAN(1/Päälaskenta!$E$20)))</f>
        <v>0.75</v>
      </c>
      <c r="AM1544" s="134"/>
      <c r="AN1544" s="134">
        <f t="shared" si="399"/>
        <v>3.25</v>
      </c>
      <c r="AO1544" s="8">
        <f t="shared" si="392"/>
        <v>0.59540166712466802</v>
      </c>
      <c r="AP1544" s="134">
        <f>Refererenssiarvoja!$B$16*H1544^(1/6)/(Refererenssiarvoja!$B$15^0.5)*(Päälaskenta!$G$28/2)^0.5*(1-AO1544)^(-1.5)</f>
        <v>0.17799999999999999</v>
      </c>
      <c r="AQ1544" s="8">
        <f>Refererenssiarvoja!$B$16*Kaksitasouoma_matriisi!O1544^(1/6)/(SQRT((2*Refererenssiarvoja!$B$15)/(Päälaskenta!$F$31*Päälaskenta!$G$31*Päälaskenta!$F$28))+SQRT(Refererenssiarvoja!$B$15)/Refererenssiarvoja!$B$17*LN(Kaksitasouoma_matriisi!L1544/Päälaskenta!$F$28))</f>
        <v>0.37603049906630698</v>
      </c>
      <c r="AR1544" s="8">
        <f>Refererenssiarvoja!$B$16*Kaksitasouoma_matriisi!O1544^(1/6)/(SQRT((2*Refererenssiarvoja!$B$15)/(Päälaskenta!$F$31*Päälaskenta!$G$31*L1544)))</f>
        <v>0.44961027351300997</v>
      </c>
    </row>
    <row r="1545" spans="1:44" x14ac:dyDescent="0.2">
      <c r="A1545" s="8">
        <v>1543</v>
      </c>
      <c r="B1545" s="8">
        <f>IF(Päälaskenta!C$7,Päälaskenta!E$7,Päälaskenta!G$5)</f>
        <v>2.5</v>
      </c>
      <c r="C1545" s="56">
        <v>0.45700000000000002</v>
      </c>
      <c r="D1545" s="93">
        <f t="shared" si="385"/>
        <v>5.4705000000000004</v>
      </c>
      <c r="E1545" s="8">
        <f>IF(Päälaskenta!$C$26,Kaksitasouoma_matriisi!AP1545,Kaksitasouoma_matriisi!AC1545)</f>
        <v>0.10489753136513399</v>
      </c>
      <c r="F1545" s="56">
        <f>IF(D1545&lt;Päälaskenta!H$24,(SQRT(POWER(Päälaskenta!C$24/(2*Päälaskenta!E$24),2)+(D1545/Päälaskenta!E$24))-Päälaskenta!C$24/(2*Päälaskenta!E$24)),IF(D1545=Päälaskenta!H$24,Päälaskenta!D$24,Päälaskenta!D$24+(SQRT(POWER((Päälaskenta!C$20+Päälaskenta!G$24)/(2*Päälaskenta!E$20),2)+((D1545-Päälaskenta!H$24)/Päälaskenta!E$20))-(Päälaskenta!C$20+Päälaskenta!G$24)/(2*Päälaskenta!E$20))))</f>
        <v>1.2230000000000001</v>
      </c>
      <c r="G1545" s="57">
        <f>IF(F1545&gt;Päälaskenta!D$24,(2*SQRT((POWER(Päälaskenta!D$24,2))+POWER(Päälaskenta!E$24*Päälaskenta!D$24,2))+Päälaskenta!C$24)+(2*SQRT((POWER((F1545-Päälaskenta!D$24),2))+POWER(Päälaskenta!E$20*(F1545-Päälaskenta!D$24),2))+Päälaskenta!C$20),(2*SQRT((POWER(F1545,2))+POWER(Päälaskenta!E$24*F1545,2))+Päälaskenta!C$24))</f>
        <v>9.8699999999999992</v>
      </c>
      <c r="H1545" s="57">
        <f t="shared" si="386"/>
        <v>0.55000000000000004</v>
      </c>
      <c r="I1545" s="62">
        <f t="shared" si="387"/>
        <v>5.1000000000000004E-3</v>
      </c>
      <c r="J1545" s="8">
        <f>IF(F1545&lt;Päälaskenta!$D$24,0,Kaksitasouoma_matriisi!F1545-Päälaskenta!$D$24)</f>
        <v>0.52300000000000002</v>
      </c>
      <c r="L1545" s="8">
        <f>IF(F1545&gt;Päälaskenta!D$24,F1545-Päälaskenta!D$24,0)</f>
        <v>0.52300000000000002</v>
      </c>
      <c r="M1545" s="8">
        <f>IF(F1545&gt;Päälaskenta!D$24,(Päälaskenta!C$20+(Päälaskenta!E$20*(Kaksitasouoma_matriisi!F1545-Päälaskenta!D$24)))*(Kaksitasouoma_matriisi!F1545-Päälaskenta!D$24),0)</f>
        <v>3.0252935000000001</v>
      </c>
      <c r="N1545" s="8">
        <f>IF(F1545&gt;Päälaskenta!D$24,(2*SQRT((POWER((F1545-Päälaskenta!D$24),2))+POWER(Päälaskenta!E$20*(F1545-Päälaskenta!D$24),2))+Päälaskenta!C$20),0)</f>
        <v>6.8857033170676702</v>
      </c>
      <c r="O1545" s="8">
        <f t="shared" si="393"/>
        <v>0.439358677057893</v>
      </c>
      <c r="P1545" s="8">
        <f>IF(Päälaskenta!$C$29,IF(L1545&gt;Päälaskenta!$F$28,Kaksitasouoma_matriisi!AQ1545,Kaksitasouoma_matriisi!AR1545),Päälaskenta!$F$20)</f>
        <v>0.12</v>
      </c>
      <c r="Q1545" s="8">
        <f t="shared" si="394"/>
        <v>14.570207613007501</v>
      </c>
      <c r="R1545" s="8">
        <f t="shared" si="388"/>
        <v>0.806107977861094</v>
      </c>
      <c r="S1545" s="8">
        <f t="shared" si="395"/>
        <v>0.26645612330211699</v>
      </c>
      <c r="U1545" s="93">
        <f>IF(F1545&gt;Päälaskenta!D$24,Päälaskenta!H$24+L1545*Päälaskenta!G$24,F1545*Päälaskenta!C$24 + F1545*F1545*Päälaskenta!E$24)</f>
        <v>2.4451999999999998</v>
      </c>
      <c r="V1545" s="8">
        <f>IF(F1545&gt;Päälaskenta!D$24,2*SQRT(POWER(Päälaskenta!D$24,2)+POWER(Päälaskenta!E$24*Päälaskenta!D$24,2))+Päälaskenta!C$24,(2*SQRT((POWER(F1545,2))+POWER(Päälaskenta!E$24*F1545,2))+Päälaskenta!C$24))</f>
        <v>2.9798989873223301</v>
      </c>
      <c r="W1545" s="8">
        <f t="shared" si="396"/>
        <v>0.82056472732896302</v>
      </c>
      <c r="X1545" s="8">
        <f>Päälaskenta!F$24</f>
        <v>7.0000000000000007E-2</v>
      </c>
      <c r="Y1545" s="8">
        <f t="shared" si="397"/>
        <v>30.616690461329</v>
      </c>
      <c r="Z1545" s="8">
        <f t="shared" si="389"/>
        <v>1.69389202213891</v>
      </c>
      <c r="AA1545" s="8">
        <f t="shared" si="398"/>
        <v>0.69274170707464</v>
      </c>
      <c r="AC1545" s="8">
        <f t="shared" si="390"/>
        <v>0.10489753136513399</v>
      </c>
      <c r="AE1545" s="8">
        <v>1543</v>
      </c>
      <c r="AF1545" s="8">
        <f t="shared" si="384"/>
        <v>45.186898074336497</v>
      </c>
      <c r="AG1545" s="8">
        <f t="shared" si="391"/>
        <v>3.06094099781369E-3</v>
      </c>
      <c r="AJ1545" s="132">
        <f>IF(Päälaskenta!$F$28&lt;Kaksitasouoma_matriisi!L1545,Päälaskenta!$C$20*Päälaskenta!$F$28,Päälaskenta!$C$20*Kaksitasouoma_matriisi!L1545)</f>
        <v>2.5</v>
      </c>
      <c r="AK1545" s="134">
        <f>SQRT(Päälaskenta!$D$20^2+(Päälaskenta!$D$20/(1/Päälaskenta!$E$20))^2)</f>
        <v>1.8029999999999999</v>
      </c>
      <c r="AL1545" s="134">
        <f>IF(Päälaskenta!$F$28&lt;Kaksitasouoma_matriisi!L1545,AK1545*Päälaskenta!$F$28*COS(ATAN(1/Päälaskenta!$E$20)),AK1545*Kaksitasouoma_matriisi!L1545*COS(ATAN(1/Päälaskenta!$E$20)))</f>
        <v>0.75</v>
      </c>
      <c r="AM1545" s="134"/>
      <c r="AN1545" s="134">
        <f t="shared" si="399"/>
        <v>3.25</v>
      </c>
      <c r="AO1545" s="8">
        <f t="shared" si="392"/>
        <v>0.594095603692533</v>
      </c>
      <c r="AP1545" s="134">
        <f>Refererenssiarvoja!$B$16*H1545^(1/6)/(Refererenssiarvoja!$B$15^0.5)*(Päälaskenta!$G$28/2)^0.5*(1-AO1545)^(-1.5)</f>
        <v>0.17699999999999999</v>
      </c>
      <c r="AQ1545" s="8">
        <f>Refererenssiarvoja!$B$16*Kaksitasouoma_matriisi!O1545^(1/6)/(SQRT((2*Refererenssiarvoja!$B$15)/(Päälaskenta!$F$31*Päälaskenta!$G$31*Päälaskenta!$F$28))+SQRT(Refererenssiarvoja!$B$15)/Refererenssiarvoja!$B$17*LN(Kaksitasouoma_matriisi!L1545/Päälaskenta!$F$28))</f>
        <v>0.37371784401068697</v>
      </c>
      <c r="AR1545" s="8">
        <f>Refererenssiarvoja!$B$16*Kaksitasouoma_matriisi!O1545^(1/6)/(SQRT((2*Refererenssiarvoja!$B$15)/(Päälaskenta!$F$31*Päälaskenta!$G$31*L1545)))</f>
        <v>0.45016446617116401</v>
      </c>
    </row>
    <row r="1546" spans="1:44" x14ac:dyDescent="0.2">
      <c r="A1546" s="8">
        <v>1544</v>
      </c>
      <c r="B1546" s="8">
        <f>IF(Päälaskenta!C$7,Päälaskenta!E$7,Päälaskenta!G$5)</f>
        <v>2.5</v>
      </c>
      <c r="C1546" s="56">
        <v>0.45600000000000002</v>
      </c>
      <c r="D1546" s="93">
        <f t="shared" si="385"/>
        <v>5.4824999999999999</v>
      </c>
      <c r="E1546" s="8">
        <f>IF(Päälaskenta!$C$26,Kaksitasouoma_matriisi!AP1546,Kaksitasouoma_matriisi!AC1546)</f>
        <v>0.10490304880137</v>
      </c>
      <c r="F1546" s="56">
        <f>IF(D1546&lt;Päälaskenta!H$24,(SQRT(POWER(Päälaskenta!C$24/(2*Päälaskenta!E$24),2)+(D1546/Päälaskenta!E$24))-Päälaskenta!C$24/(2*Päälaskenta!E$24)),IF(D1546=Päälaskenta!H$24,Päälaskenta!D$24,Päälaskenta!D$24+(SQRT(POWER((Päälaskenta!C$20+Päälaskenta!G$24)/(2*Päälaskenta!E$20),2)+((D1546-Päälaskenta!H$24)/Päälaskenta!E$20))-(Päälaskenta!C$20+Päälaskenta!G$24)/(2*Päälaskenta!E$20))))</f>
        <v>1.224</v>
      </c>
      <c r="G1546" s="57">
        <f>IF(F1546&gt;Päälaskenta!D$24,(2*SQRT((POWER(Päälaskenta!D$24,2))+POWER(Päälaskenta!E$24*Päälaskenta!D$24,2))+Päälaskenta!C$24)+(2*SQRT((POWER((F1546-Päälaskenta!D$24),2))+POWER(Päälaskenta!E$20*(F1546-Päälaskenta!D$24),2))+Päälaskenta!C$20),(2*SQRT((POWER(F1546,2))+POWER(Päälaskenta!E$24*F1546,2))+Päälaskenta!C$24))</f>
        <v>9.8699999999999992</v>
      </c>
      <c r="H1546" s="57">
        <f t="shared" si="386"/>
        <v>0.56000000000000005</v>
      </c>
      <c r="I1546" s="62">
        <f t="shared" si="387"/>
        <v>4.9569999999999996E-3</v>
      </c>
      <c r="J1546" s="8">
        <f>IF(F1546&lt;Päälaskenta!$D$24,0,Kaksitasouoma_matriisi!F1546-Päälaskenta!$D$24)</f>
        <v>0.52400000000000002</v>
      </c>
      <c r="L1546" s="8">
        <f>IF(F1546&gt;Päälaskenta!D$24,F1546-Päälaskenta!D$24,0)</f>
        <v>0.52400000000000002</v>
      </c>
      <c r="M1546" s="8">
        <f>IF(F1546&gt;Päälaskenta!D$24,(Päälaskenta!C$20+(Päälaskenta!E$20*(Kaksitasouoma_matriisi!F1546-Päälaskenta!D$24)))*(Kaksitasouoma_matriisi!F1546-Päälaskenta!D$24),0)</f>
        <v>3.0318640000000001</v>
      </c>
      <c r="N1546" s="8">
        <f>IF(F1546&gt;Päälaskenta!D$24,(2*SQRT((POWER((F1546-Päälaskenta!D$24),2))+POWER(Päälaskenta!E$20*(F1546-Päälaskenta!D$24),2))+Päälaskenta!C$20),0)</f>
        <v>6.8893088683431296</v>
      </c>
      <c r="O1546" s="8">
        <f t="shared" si="393"/>
        <v>0.440082460801204</v>
      </c>
      <c r="P1546" s="8">
        <f>IF(Päälaskenta!$C$29,IF(L1546&gt;Päälaskenta!$F$28,Kaksitasouoma_matriisi!AQ1546,Kaksitasouoma_matriisi!AR1546),Päälaskenta!$F$20)</f>
        <v>0.12</v>
      </c>
      <c r="Q1546" s="8">
        <f t="shared" si="394"/>
        <v>14.617883975785301</v>
      </c>
      <c r="R1546" s="8">
        <f t="shared" si="388"/>
        <v>0.80699949006903904</v>
      </c>
      <c r="S1546" s="8">
        <f t="shared" si="395"/>
        <v>0.26617272083082799</v>
      </c>
      <c r="U1546" s="93">
        <f>IF(F1546&gt;Päälaskenta!D$24,Päälaskenta!H$24+L1546*Päälaskenta!G$24,F1546*Päälaskenta!C$24 + F1546*F1546*Päälaskenta!E$24)</f>
        <v>2.4476</v>
      </c>
      <c r="V1546" s="8">
        <f>IF(F1546&gt;Päälaskenta!D$24,2*SQRT(POWER(Päälaskenta!D$24,2)+POWER(Päälaskenta!E$24*Päälaskenta!D$24,2))+Päälaskenta!C$24,(2*SQRT((POWER(F1546,2))+POWER(Päälaskenta!E$24*F1546,2))+Päälaskenta!C$24))</f>
        <v>2.9798989873223301</v>
      </c>
      <c r="W1546" s="8">
        <f t="shared" si="396"/>
        <v>0.821370123756899</v>
      </c>
      <c r="X1546" s="8">
        <f>Päälaskenta!F$24</f>
        <v>7.0000000000000007E-2</v>
      </c>
      <c r="Y1546" s="8">
        <f t="shared" si="397"/>
        <v>30.666791404042801</v>
      </c>
      <c r="Z1546" s="8">
        <f t="shared" si="389"/>
        <v>1.69300050993096</v>
      </c>
      <c r="AA1546" s="8">
        <f t="shared" si="398"/>
        <v>0.69169819820679801</v>
      </c>
      <c r="AC1546" s="8">
        <f t="shared" si="390"/>
        <v>0.10490304880137</v>
      </c>
      <c r="AE1546" s="8">
        <v>1544</v>
      </c>
      <c r="AF1546" s="8">
        <f t="shared" si="384"/>
        <v>45.284675379828101</v>
      </c>
      <c r="AG1546" s="8">
        <f t="shared" si="391"/>
        <v>3.04773708496908E-3</v>
      </c>
      <c r="AJ1546" s="132">
        <f>IF(Päälaskenta!$F$28&lt;Kaksitasouoma_matriisi!L1546,Päälaskenta!$C$20*Päälaskenta!$F$28,Päälaskenta!$C$20*Kaksitasouoma_matriisi!L1546)</f>
        <v>2.5</v>
      </c>
      <c r="AK1546" s="134">
        <f>SQRT(Päälaskenta!$D$20^2+(Päälaskenta!$D$20/(1/Päälaskenta!$E$20))^2)</f>
        <v>1.8029999999999999</v>
      </c>
      <c r="AL1546" s="134">
        <f>IF(Päälaskenta!$F$28&lt;Kaksitasouoma_matriisi!L1546,AK1546*Päälaskenta!$F$28*COS(ATAN(1/Päälaskenta!$E$20)),AK1546*Kaksitasouoma_matriisi!L1546*COS(ATAN(1/Päälaskenta!$E$20)))</f>
        <v>0.75</v>
      </c>
      <c r="AM1546" s="134"/>
      <c r="AN1546" s="134">
        <f t="shared" si="399"/>
        <v>3.25</v>
      </c>
      <c r="AO1546" s="8">
        <f t="shared" si="392"/>
        <v>0.59279525763793905</v>
      </c>
      <c r="AP1546" s="134">
        <f>Refererenssiarvoja!$B$16*H1546^(1/6)/(Refererenssiarvoja!$B$15^0.5)*(Päälaskenta!$G$28/2)^0.5*(1-AO1546)^(-1.5)</f>
        <v>0.17599999999999999</v>
      </c>
      <c r="AQ1546" s="8">
        <f>Refererenssiarvoja!$B$16*Kaksitasouoma_matriisi!O1546^(1/6)/(SQRT((2*Refererenssiarvoja!$B$15)/(Päälaskenta!$F$31*Päälaskenta!$G$31*Päälaskenta!$F$28))+SQRT(Refererenssiarvoja!$B$15)/Refererenssiarvoja!$B$17*LN(Kaksitasouoma_matriisi!L1546/Päälaskenta!$F$28))</f>
        <v>0.37143905240514802</v>
      </c>
      <c r="AR1546" s="8">
        <f>Refererenssiarvoja!$B$16*Kaksitasouoma_matriisi!O1546^(1/6)/(SQRT((2*Refererenssiarvoja!$B$15)/(Päälaskenta!$F$31*Päälaskenta!$G$31*L1546)))</f>
        <v>0.45071825894670298</v>
      </c>
    </row>
    <row r="1547" spans="1:44" x14ac:dyDescent="0.2">
      <c r="A1547" s="8">
        <v>1545</v>
      </c>
      <c r="B1547" s="8">
        <f>IF(Päälaskenta!C$7,Päälaskenta!E$7,Päälaskenta!G$5)</f>
        <v>2.5</v>
      </c>
      <c r="C1547" s="56">
        <v>0.45500000000000002</v>
      </c>
      <c r="D1547" s="93">
        <f t="shared" si="385"/>
        <v>5.4945000000000004</v>
      </c>
      <c r="E1547" s="8">
        <f>IF(Päälaskenta!$C$26,Kaksitasouoma_matriisi!AP1547,Kaksitasouoma_matriisi!AC1547)</f>
        <v>0.10491407158845099</v>
      </c>
      <c r="F1547" s="56">
        <f>IF(D1547&lt;Päälaskenta!H$24,(SQRT(POWER(Päälaskenta!C$24/(2*Päälaskenta!E$24),2)+(D1547/Päälaskenta!E$24))-Päälaskenta!C$24/(2*Päälaskenta!E$24)),IF(D1547=Päälaskenta!H$24,Päälaskenta!D$24,Päälaskenta!D$24+(SQRT(POWER((Päälaskenta!C$20+Päälaskenta!G$24)/(2*Päälaskenta!E$20),2)+((D1547-Päälaskenta!H$24)/Päälaskenta!E$20))-(Päälaskenta!C$20+Päälaskenta!G$24)/(2*Päälaskenta!E$20))))</f>
        <v>1.226</v>
      </c>
      <c r="G1547" s="57">
        <f>IF(F1547&gt;Päälaskenta!D$24,(2*SQRT((POWER(Päälaskenta!D$24,2))+POWER(Päälaskenta!E$24*Päälaskenta!D$24,2))+Päälaskenta!C$24)+(2*SQRT((POWER((F1547-Päälaskenta!D$24),2))+POWER(Päälaskenta!E$20*(F1547-Päälaskenta!D$24),2))+Päälaskenta!C$20),(2*SQRT((POWER(F1547,2))+POWER(Päälaskenta!E$24*F1547,2))+Päälaskenta!C$24))</f>
        <v>9.8800000000000008</v>
      </c>
      <c r="H1547" s="57">
        <f t="shared" si="386"/>
        <v>0.56000000000000005</v>
      </c>
      <c r="I1547" s="62">
        <f t="shared" si="387"/>
        <v>4.9370000000000004E-3</v>
      </c>
      <c r="J1547" s="8">
        <f>IF(F1547&lt;Päälaskenta!$D$24,0,Kaksitasouoma_matriisi!F1547-Päälaskenta!$D$24)</f>
        <v>0.52600000000000002</v>
      </c>
      <c r="L1547" s="8">
        <f>IF(F1547&gt;Päälaskenta!D$24,F1547-Päälaskenta!D$24,0)</f>
        <v>0.52600000000000002</v>
      </c>
      <c r="M1547" s="8">
        <f>IF(F1547&gt;Päälaskenta!D$24,(Päälaskenta!C$20+(Päälaskenta!E$20*(Kaksitasouoma_matriisi!F1547-Päälaskenta!D$24)))*(Kaksitasouoma_matriisi!F1547-Päälaskenta!D$24),0)</f>
        <v>3.0450140000000001</v>
      </c>
      <c r="N1547" s="8">
        <f>IF(F1547&gt;Päälaskenta!D$24,(2*SQRT((POWER((F1547-Päälaskenta!D$24),2))+POWER(Päälaskenta!E$20*(F1547-Päälaskenta!D$24),2))+Päälaskenta!C$20),0)</f>
        <v>6.8965199708940599</v>
      </c>
      <c r="O1547" s="8">
        <f t="shared" si="393"/>
        <v>0.44152906289710198</v>
      </c>
      <c r="P1547" s="8">
        <f>IF(Päälaskenta!$C$29,IF(L1547&gt;Päälaskenta!$F$28,Kaksitasouoma_matriisi!AQ1547,Kaksitasouoma_matriisi!AR1547),Päälaskenta!$F$20)</f>
        <v>0.12</v>
      </c>
      <c r="Q1547" s="8">
        <f t="shared" si="394"/>
        <v>14.7134407494936</v>
      </c>
      <c r="R1547" s="8">
        <f t="shared" si="388"/>
        <v>0.80877685467946203</v>
      </c>
      <c r="S1547" s="8">
        <f t="shared" si="395"/>
        <v>0.26560694127496998</v>
      </c>
      <c r="U1547" s="93">
        <f>IF(F1547&gt;Päälaskenta!D$24,Päälaskenta!H$24+L1547*Päälaskenta!G$24,F1547*Päälaskenta!C$24 + F1547*F1547*Päälaskenta!E$24)</f>
        <v>2.4523999999999999</v>
      </c>
      <c r="V1547" s="8">
        <f>IF(F1547&gt;Päälaskenta!D$24,2*SQRT(POWER(Päälaskenta!D$24,2)+POWER(Päälaskenta!E$24*Päälaskenta!D$24,2))+Päälaskenta!C$24,(2*SQRT((POWER(F1547,2))+POWER(Päälaskenta!E$24*F1547,2))+Päälaskenta!C$24))</f>
        <v>2.9798989873223301</v>
      </c>
      <c r="W1547" s="8">
        <f t="shared" si="396"/>
        <v>0.82298091661277095</v>
      </c>
      <c r="X1547" s="8">
        <f>Päälaskenta!F$24</f>
        <v>7.0000000000000007E-2</v>
      </c>
      <c r="Y1547" s="8">
        <f t="shared" si="397"/>
        <v>30.767091564097701</v>
      </c>
      <c r="Z1547" s="8">
        <f t="shared" si="389"/>
        <v>1.69122314532054</v>
      </c>
      <c r="AA1547" s="8">
        <f t="shared" si="398"/>
        <v>0.68961961560941898</v>
      </c>
      <c r="AC1547" s="8">
        <f t="shared" si="390"/>
        <v>0.10491407158845099</v>
      </c>
      <c r="AE1547" s="8">
        <v>1545</v>
      </c>
      <c r="AF1547" s="8">
        <f t="shared" si="384"/>
        <v>45.480532313591297</v>
      </c>
      <c r="AG1547" s="8">
        <f t="shared" si="391"/>
        <v>3.0215441129957102E-3</v>
      </c>
      <c r="AJ1547" s="132">
        <f>IF(Päälaskenta!$F$28&lt;Kaksitasouoma_matriisi!L1547,Päälaskenta!$C$20*Päälaskenta!$F$28,Päälaskenta!$C$20*Kaksitasouoma_matriisi!L1547)</f>
        <v>2.5</v>
      </c>
      <c r="AK1547" s="134">
        <f>SQRT(Päälaskenta!$D$20^2+(Päälaskenta!$D$20/(1/Päälaskenta!$E$20))^2)</f>
        <v>1.8029999999999999</v>
      </c>
      <c r="AL1547" s="134">
        <f>IF(Päälaskenta!$F$28&lt;Kaksitasouoma_matriisi!L1547,AK1547*Päälaskenta!$F$28*COS(ATAN(1/Päälaskenta!$E$20)),AK1547*Kaksitasouoma_matriisi!L1547*COS(ATAN(1/Päälaskenta!$E$20)))</f>
        <v>0.75</v>
      </c>
      <c r="AM1547" s="134"/>
      <c r="AN1547" s="134">
        <f t="shared" si="399"/>
        <v>3.25</v>
      </c>
      <c r="AO1547" s="8">
        <f t="shared" si="392"/>
        <v>0.59150059150059098</v>
      </c>
      <c r="AP1547" s="134">
        <f>Refererenssiarvoja!$B$16*H1547^(1/6)/(Refererenssiarvoja!$B$15^0.5)*(Päälaskenta!$G$28/2)^0.5*(1-AO1547)^(-1.5)</f>
        <v>0.17599999999999999</v>
      </c>
      <c r="AQ1547" s="8">
        <f>Refererenssiarvoja!$B$16*Kaksitasouoma_matriisi!O1547^(1/6)/(SQRT((2*Refererenssiarvoja!$B$15)/(Päälaskenta!$F$31*Päälaskenta!$G$31*Päälaskenta!$F$28))+SQRT(Refererenssiarvoja!$B$15)/Refererenssiarvoja!$B$17*LN(Kaksitasouoma_matriisi!L1547/Päälaskenta!$F$28))</f>
        <v>0.36698011201896702</v>
      </c>
      <c r="AR1547" s="8">
        <f>Refererenssiarvoja!$B$16*Kaksitasouoma_matriisi!O1547^(1/6)/(SQRT((2*Refererenssiarvoja!$B$15)/(Päälaskenta!$F$31*Päälaskenta!$G$31*L1547)))</f>
        <v>0.45182464892621099</v>
      </c>
    </row>
    <row r="1548" spans="1:44" x14ac:dyDescent="0.2">
      <c r="A1548" s="8">
        <v>1546</v>
      </c>
      <c r="B1548" s="8">
        <f>IF(Päälaskenta!C$7,Päälaskenta!E$7,Päälaskenta!G$5)</f>
        <v>2.5</v>
      </c>
      <c r="C1548" s="56">
        <v>0.45400000000000001</v>
      </c>
      <c r="D1548" s="93">
        <f t="shared" si="385"/>
        <v>5.5065999999999997</v>
      </c>
      <c r="E1548" s="8">
        <f>IF(Päälaskenta!$C$26,Kaksitasouoma_matriisi!AP1548,Kaksitasouoma_matriisi!AC1548)</f>
        <v>0.104919576948116</v>
      </c>
      <c r="F1548" s="56">
        <f>IF(D1548&lt;Päälaskenta!H$24,(SQRT(POWER(Päälaskenta!C$24/(2*Päälaskenta!E$24),2)+(D1548/Päälaskenta!E$24))-Päälaskenta!C$24/(2*Päälaskenta!E$24)),IF(D1548=Päälaskenta!H$24,Päälaskenta!D$24,Päälaskenta!D$24+(SQRT(POWER((Päälaskenta!C$20+Päälaskenta!G$24)/(2*Päälaskenta!E$20),2)+((D1548-Päälaskenta!H$24)/Päälaskenta!E$20))-(Päälaskenta!C$20+Päälaskenta!G$24)/(2*Päälaskenta!E$20))))</f>
        <v>1.2270000000000001</v>
      </c>
      <c r="G1548" s="57">
        <f>IF(F1548&gt;Päälaskenta!D$24,(2*SQRT((POWER(Päälaskenta!D$24,2))+POWER(Päälaskenta!E$24*Päälaskenta!D$24,2))+Päälaskenta!C$24)+(2*SQRT((POWER((F1548-Päälaskenta!D$24),2))+POWER(Päälaskenta!E$20*(F1548-Päälaskenta!D$24),2))+Päälaskenta!C$20),(2*SQRT((POWER(F1548,2))+POWER(Päälaskenta!E$24*F1548,2))+Päälaskenta!C$24))</f>
        <v>9.8800000000000008</v>
      </c>
      <c r="H1548" s="57">
        <f t="shared" si="386"/>
        <v>0.56000000000000005</v>
      </c>
      <c r="I1548" s="62">
        <f t="shared" si="387"/>
        <v>4.9160000000000002E-3</v>
      </c>
      <c r="J1548" s="8">
        <f>IF(F1548&lt;Päälaskenta!$D$24,0,Kaksitasouoma_matriisi!F1548-Päälaskenta!$D$24)</f>
        <v>0.52700000000000002</v>
      </c>
      <c r="L1548" s="8">
        <f>IF(F1548&gt;Päälaskenta!D$24,F1548-Päälaskenta!D$24,0)</f>
        <v>0.52700000000000002</v>
      </c>
      <c r="M1548" s="8">
        <f>IF(F1548&gt;Päälaskenta!D$24,(Päälaskenta!C$20+(Päälaskenta!E$20*(Kaksitasouoma_matriisi!F1548-Päälaskenta!D$24)))*(Kaksitasouoma_matriisi!F1548-Päälaskenta!D$24),0)</f>
        <v>3.0515935000000001</v>
      </c>
      <c r="N1548" s="8">
        <f>IF(F1548&gt;Päälaskenta!D$24,(2*SQRT((POWER((F1548-Päälaskenta!D$24),2))+POWER(Päälaskenta!E$20*(F1548-Päälaskenta!D$24),2))+Päälaskenta!C$20),0)</f>
        <v>6.9001255221695201</v>
      </c>
      <c r="O1548" s="8">
        <f t="shared" si="393"/>
        <v>0.44225188225858902</v>
      </c>
      <c r="P1548" s="8">
        <f>IF(Päälaskenta!$C$29,IF(L1548&gt;Päälaskenta!$F$28,Kaksitasouoma_matriisi!AQ1548,Kaksitasouoma_matriisi!AR1548),Päälaskenta!$F$20)</f>
        <v>0.12</v>
      </c>
      <c r="Q1548" s="8">
        <f t="shared" si="394"/>
        <v>14.761321133133301</v>
      </c>
      <c r="R1548" s="8">
        <f t="shared" si="388"/>
        <v>0.80966271898140296</v>
      </c>
      <c r="S1548" s="8">
        <f t="shared" si="395"/>
        <v>0.265324565339847</v>
      </c>
      <c r="U1548" s="93">
        <f>IF(F1548&gt;Päälaskenta!D$24,Päälaskenta!H$24+L1548*Päälaskenta!G$24,F1548*Päälaskenta!C$24 + F1548*F1548*Päälaskenta!E$24)</f>
        <v>2.4548000000000001</v>
      </c>
      <c r="V1548" s="8">
        <f>IF(F1548&gt;Päälaskenta!D$24,2*SQRT(POWER(Päälaskenta!D$24,2)+POWER(Päälaskenta!E$24*Päälaskenta!D$24,2))+Päälaskenta!C$24,(2*SQRT((POWER(F1548,2))+POWER(Päälaskenta!E$24*F1548,2))+Päälaskenta!C$24))</f>
        <v>2.9798989873223301</v>
      </c>
      <c r="W1548" s="8">
        <f t="shared" si="396"/>
        <v>0.82378631304070704</v>
      </c>
      <c r="X1548" s="8">
        <f>Päälaskenta!F$24</f>
        <v>7.0000000000000007E-2</v>
      </c>
      <c r="Y1548" s="8">
        <f t="shared" si="397"/>
        <v>30.817290760050401</v>
      </c>
      <c r="Z1548" s="8">
        <f t="shared" si="389"/>
        <v>1.6903372810185999</v>
      </c>
      <c r="AA1548" s="8">
        <f t="shared" si="398"/>
        <v>0.68858452053878105</v>
      </c>
      <c r="AC1548" s="8">
        <f t="shared" si="390"/>
        <v>0.104919576948116</v>
      </c>
      <c r="AE1548" s="8">
        <v>1546</v>
      </c>
      <c r="AF1548" s="8">
        <f t="shared" si="384"/>
        <v>45.578611893183698</v>
      </c>
      <c r="AG1548" s="8">
        <f t="shared" si="391"/>
        <v>3.0085541202031101E-3</v>
      </c>
      <c r="AJ1548" s="132">
        <f>IF(Päälaskenta!$F$28&lt;Kaksitasouoma_matriisi!L1548,Päälaskenta!$C$20*Päälaskenta!$F$28,Päälaskenta!$C$20*Kaksitasouoma_matriisi!L1548)</f>
        <v>2.5</v>
      </c>
      <c r="AK1548" s="134">
        <f>SQRT(Päälaskenta!$D$20^2+(Päälaskenta!$D$20/(1/Päälaskenta!$E$20))^2)</f>
        <v>1.8029999999999999</v>
      </c>
      <c r="AL1548" s="134">
        <f>IF(Päälaskenta!$F$28&lt;Kaksitasouoma_matriisi!L1548,AK1548*Päälaskenta!$F$28*COS(ATAN(1/Päälaskenta!$E$20)),AK1548*Kaksitasouoma_matriisi!L1548*COS(ATAN(1/Päälaskenta!$E$20)))</f>
        <v>0.75</v>
      </c>
      <c r="AM1548" s="134"/>
      <c r="AN1548" s="134">
        <f t="shared" si="399"/>
        <v>3.25</v>
      </c>
      <c r="AO1548" s="8">
        <f t="shared" si="392"/>
        <v>0.59020084988922406</v>
      </c>
      <c r="AP1548" s="134">
        <f>Refererenssiarvoja!$B$16*H1548^(1/6)/(Refererenssiarvoja!$B$15^0.5)*(Päälaskenta!$G$28/2)^0.5*(1-AO1548)^(-1.5)</f>
        <v>0.17499999999999999</v>
      </c>
      <c r="AQ1548" s="8">
        <f>Refererenssiarvoja!$B$16*Kaksitasouoma_matriisi!O1548^(1/6)/(SQRT((2*Refererenssiarvoja!$B$15)/(Päälaskenta!$F$31*Päälaskenta!$G$31*Päälaskenta!$F$28))+SQRT(Refererenssiarvoja!$B$15)/Refererenssiarvoja!$B$17*LN(Kaksitasouoma_matriisi!L1548/Päälaskenta!$F$28))</f>
        <v>0.36479854257417299</v>
      </c>
      <c r="AR1548" s="8">
        <f>Refererenssiarvoja!$B$16*Kaksitasouoma_matriisi!O1548^(1/6)/(SQRT((2*Refererenssiarvoja!$B$15)/(Päälaskenta!$F$31*Päälaskenta!$G$31*L1548)))</f>
        <v>0.45237724815722902</v>
      </c>
    </row>
    <row r="1549" spans="1:44" x14ac:dyDescent="0.2">
      <c r="A1549" s="8">
        <v>1547</v>
      </c>
      <c r="B1549" s="8">
        <f>IF(Päälaskenta!C$7,Päälaskenta!E$7,Päälaskenta!G$5)</f>
        <v>2.5</v>
      </c>
      <c r="C1549" s="56">
        <v>0.45300000000000001</v>
      </c>
      <c r="D1549" s="93">
        <f t="shared" si="385"/>
        <v>5.5187999999999997</v>
      </c>
      <c r="E1549" s="8">
        <f>IF(Päälaskenta!$C$26,Kaksitasouoma_matriisi!AP1549,Kaksitasouoma_matriisi!AC1549)</f>
        <v>0.10492507829106799</v>
      </c>
      <c r="F1549" s="56">
        <f>IF(D1549&lt;Päälaskenta!H$24,(SQRT(POWER(Päälaskenta!C$24/(2*Päälaskenta!E$24),2)+(D1549/Päälaskenta!E$24))-Päälaskenta!C$24/(2*Päälaskenta!E$24)),IF(D1549=Päälaskenta!H$24,Päälaskenta!D$24,Päälaskenta!D$24+(SQRT(POWER((Päälaskenta!C$20+Päälaskenta!G$24)/(2*Päälaskenta!E$20),2)+((D1549-Päälaskenta!H$24)/Päälaskenta!E$20))-(Päälaskenta!C$20+Päälaskenta!G$24)/(2*Päälaskenta!E$20))))</f>
        <v>1.228</v>
      </c>
      <c r="G1549" s="57">
        <f>IF(F1549&gt;Päälaskenta!D$24,(2*SQRT((POWER(Päälaskenta!D$24,2))+POWER(Päälaskenta!E$24*Päälaskenta!D$24,2))+Päälaskenta!C$24)+(2*SQRT((POWER((F1549-Päälaskenta!D$24),2))+POWER(Päälaskenta!E$20*(F1549-Päälaskenta!D$24),2))+Päälaskenta!C$20),(2*SQRT((POWER(F1549,2))+POWER(Päälaskenta!E$24*F1549,2))+Päälaskenta!C$24))</f>
        <v>9.8800000000000008</v>
      </c>
      <c r="H1549" s="57">
        <f t="shared" si="386"/>
        <v>0.56000000000000005</v>
      </c>
      <c r="I1549" s="62">
        <f t="shared" si="387"/>
        <v>4.8939999999999999E-3</v>
      </c>
      <c r="J1549" s="8">
        <f>IF(F1549&lt;Päälaskenta!$D$24,0,Kaksitasouoma_matriisi!F1549-Päälaskenta!$D$24)</f>
        <v>0.52800000000000002</v>
      </c>
      <c r="L1549" s="8">
        <f>IF(F1549&gt;Päälaskenta!D$24,F1549-Päälaskenta!D$24,0)</f>
        <v>0.52800000000000002</v>
      </c>
      <c r="M1549" s="8">
        <f>IF(F1549&gt;Päälaskenta!D$24,(Päälaskenta!C$20+(Päälaskenta!E$20*(Kaksitasouoma_matriisi!F1549-Päälaskenta!D$24)))*(Kaksitasouoma_matriisi!F1549-Päälaskenta!D$24),0)</f>
        <v>3.058176</v>
      </c>
      <c r="N1549" s="8">
        <f>IF(F1549&gt;Päälaskenta!D$24,(2*SQRT((POWER((F1549-Päälaskenta!D$24),2))+POWER(Päälaskenta!E$20*(F1549-Päälaskenta!D$24),2))+Päälaskenta!C$20),0)</f>
        <v>6.9037310734449902</v>
      </c>
      <c r="O1549" s="8">
        <f t="shared" si="393"/>
        <v>0.44297438116661098</v>
      </c>
      <c r="P1549" s="8">
        <f>IF(Päälaskenta!$C$29,IF(L1549&gt;Päälaskenta!$F$28,Kaksitasouoma_matriisi!AQ1549,Kaksitasouoma_matriisi!AR1549),Päälaskenta!$F$20)</f>
        <v>0.12</v>
      </c>
      <c r="Q1549" s="8">
        <f t="shared" si="394"/>
        <v>14.809269496589501</v>
      </c>
      <c r="R1549" s="8">
        <f t="shared" si="388"/>
        <v>0.81054671251223898</v>
      </c>
      <c r="S1549" s="8">
        <f t="shared" si="395"/>
        <v>0.26504253270977202</v>
      </c>
      <c r="U1549" s="93">
        <f>IF(F1549&gt;Päälaskenta!D$24,Päälaskenta!H$24+L1549*Päälaskenta!G$24,F1549*Päälaskenta!C$24 + F1549*F1549*Päälaskenta!E$24)</f>
        <v>2.4571999999999998</v>
      </c>
      <c r="V1549" s="8">
        <f>IF(F1549&gt;Päälaskenta!D$24,2*SQRT(POWER(Päälaskenta!D$24,2)+POWER(Päälaskenta!E$24*Päälaskenta!D$24,2))+Päälaskenta!C$24,(2*SQRT((POWER(F1549,2))+POWER(Päälaskenta!E$24*F1549,2))+Päälaskenta!C$24))</f>
        <v>2.9798989873223301</v>
      </c>
      <c r="W1549" s="8">
        <f t="shared" si="396"/>
        <v>0.82459170946864402</v>
      </c>
      <c r="X1549" s="8">
        <f>Päälaskenta!F$24</f>
        <v>7.0000000000000007E-2</v>
      </c>
      <c r="Y1549" s="8">
        <f t="shared" si="397"/>
        <v>30.867522685717599</v>
      </c>
      <c r="Z1549" s="8">
        <f t="shared" si="389"/>
        <v>1.6894532874877599</v>
      </c>
      <c r="AA1549" s="8">
        <f t="shared" si="398"/>
        <v>0.68755220880992995</v>
      </c>
      <c r="AC1549" s="8">
        <f t="shared" si="390"/>
        <v>0.10492507829106799</v>
      </c>
      <c r="AE1549" s="8">
        <v>1547</v>
      </c>
      <c r="AF1549" s="8">
        <f t="shared" si="384"/>
        <v>45.676792182307103</v>
      </c>
      <c r="AG1549" s="8">
        <f t="shared" si="391"/>
        <v>2.9956345063145602E-3</v>
      </c>
      <c r="AJ1549" s="132">
        <f>IF(Päälaskenta!$F$28&lt;Kaksitasouoma_matriisi!L1549,Päälaskenta!$C$20*Päälaskenta!$F$28,Päälaskenta!$C$20*Kaksitasouoma_matriisi!L1549)</f>
        <v>2.5</v>
      </c>
      <c r="AK1549" s="134">
        <f>SQRT(Päälaskenta!$D$20^2+(Päälaskenta!$D$20/(1/Päälaskenta!$E$20))^2)</f>
        <v>1.8029999999999999</v>
      </c>
      <c r="AL1549" s="134">
        <f>IF(Päälaskenta!$F$28&lt;Kaksitasouoma_matriisi!L1549,AK1549*Päälaskenta!$F$28*COS(ATAN(1/Päälaskenta!$E$20)),AK1549*Kaksitasouoma_matriisi!L1549*COS(ATAN(1/Päälaskenta!$E$20)))</f>
        <v>0.75</v>
      </c>
      <c r="AM1549" s="134"/>
      <c r="AN1549" s="134">
        <f t="shared" si="399"/>
        <v>3.25</v>
      </c>
      <c r="AO1549" s="8">
        <f t="shared" si="392"/>
        <v>0.58889613684134201</v>
      </c>
      <c r="AP1549" s="134">
        <f>Refererenssiarvoja!$B$16*H1549^(1/6)/(Refererenssiarvoja!$B$15^0.5)*(Päälaskenta!$G$28/2)^0.5*(1-AO1549)^(-1.5)</f>
        <v>0.17399999999999999</v>
      </c>
      <c r="AQ1549" s="8">
        <f>Refererenssiarvoja!$B$16*Kaksitasouoma_matriisi!O1549^(1/6)/(SQRT((2*Refererenssiarvoja!$B$15)/(Päälaskenta!$F$31*Päälaskenta!$G$31*Päälaskenta!$F$28))+SQRT(Refererenssiarvoja!$B$15)/Refererenssiarvoja!$B$17*LN(Kaksitasouoma_matriisi!L1549/Päälaskenta!$F$28))</f>
        <v>0.362647993731473</v>
      </c>
      <c r="AR1549" s="8">
        <f>Refererenssiarvoja!$B$16*Kaksitasouoma_matriisi!O1549^(1/6)/(SQRT((2*Refererenssiarvoja!$B$15)/(Päälaskenta!$F$31*Päälaskenta!$G$31*L1549)))</f>
        <v>0.45292945155978298</v>
      </c>
    </row>
    <row r="1550" spans="1:44" x14ac:dyDescent="0.2">
      <c r="A1550" s="8">
        <v>1548</v>
      </c>
      <c r="B1550" s="8">
        <f>IF(Päälaskenta!C$7,Päälaskenta!E$7,Päälaskenta!G$5)</f>
        <v>2.5</v>
      </c>
      <c r="C1550" s="56">
        <v>0.45200000000000001</v>
      </c>
      <c r="D1550" s="93">
        <f t="shared" si="385"/>
        <v>5.5309999999999997</v>
      </c>
      <c r="E1550" s="8">
        <f>IF(Päälaskenta!$C$26,Kaksitasouoma_matriisi!AP1550,Kaksitasouoma_matriisi!AC1550)</f>
        <v>0.1049360689444</v>
      </c>
      <c r="F1550" s="56">
        <f>IF(D1550&lt;Päälaskenta!H$24,(SQRT(POWER(Päälaskenta!C$24/(2*Päälaskenta!E$24),2)+(D1550/Päälaskenta!E$24))-Päälaskenta!C$24/(2*Päälaskenta!E$24)),IF(D1550=Päälaskenta!H$24,Päälaskenta!D$24,Päälaskenta!D$24+(SQRT(POWER((Päälaskenta!C$20+Päälaskenta!G$24)/(2*Päälaskenta!E$20),2)+((D1550-Päälaskenta!H$24)/Päälaskenta!E$20))-(Päälaskenta!C$20+Päälaskenta!G$24)/(2*Päälaskenta!E$20))))</f>
        <v>1.23</v>
      </c>
      <c r="G1550" s="57">
        <f>IF(F1550&gt;Päälaskenta!D$24,(2*SQRT((POWER(Päälaskenta!D$24,2))+POWER(Päälaskenta!E$24*Päälaskenta!D$24,2))+Päälaskenta!C$24)+(2*SQRT((POWER((F1550-Päälaskenta!D$24),2))+POWER(Päälaskenta!E$20*(F1550-Päälaskenta!D$24),2))+Päälaskenta!C$20),(2*SQRT((POWER(F1550,2))+POWER(Päälaskenta!E$24*F1550,2))+Päälaskenta!C$24))</f>
        <v>9.89</v>
      </c>
      <c r="H1550" s="57">
        <f t="shared" si="386"/>
        <v>0.56000000000000005</v>
      </c>
      <c r="I1550" s="62">
        <f t="shared" si="387"/>
        <v>4.8739999999999999E-3</v>
      </c>
      <c r="J1550" s="8">
        <f>IF(F1550&lt;Päälaskenta!$D$24,0,Kaksitasouoma_matriisi!F1550-Päälaskenta!$D$24)</f>
        <v>0.53</v>
      </c>
      <c r="L1550" s="8">
        <f>IF(F1550&gt;Päälaskenta!D$24,F1550-Päälaskenta!D$24,0)</f>
        <v>0.53</v>
      </c>
      <c r="M1550" s="8">
        <f>IF(F1550&gt;Päälaskenta!D$24,(Päälaskenta!C$20+(Päälaskenta!E$20*(Kaksitasouoma_matriisi!F1550-Päälaskenta!D$24)))*(Kaksitasouoma_matriisi!F1550-Päälaskenta!D$24),0)</f>
        <v>3.0713499999999998</v>
      </c>
      <c r="N1550" s="8">
        <f>IF(F1550&gt;Päälaskenta!D$24,(2*SQRT((POWER((F1550-Päälaskenta!D$24),2))+POWER(Päälaskenta!E$20*(F1550-Päälaskenta!D$24),2))+Päälaskenta!C$20),0)</f>
        <v>6.9109421759959098</v>
      </c>
      <c r="O1550" s="8">
        <f t="shared" si="393"/>
        <v>0.44441841962849299</v>
      </c>
      <c r="P1550" s="8">
        <f>IF(Päälaskenta!$C$29,IF(L1550&gt;Päälaskenta!$F$28,Kaksitasouoma_matriisi!AQ1550,Kaksitasouoma_matriisi!AR1550),Päälaskenta!$F$20)</f>
        <v>0.12</v>
      </c>
      <c r="Q1550" s="8">
        <f t="shared" si="394"/>
        <v>14.905370109378399</v>
      </c>
      <c r="R1550" s="8">
        <f t="shared" si="388"/>
        <v>0.81230911082748702</v>
      </c>
      <c r="S1550" s="8">
        <f t="shared" si="395"/>
        <v>0.264479499512425</v>
      </c>
      <c r="U1550" s="93">
        <f>IF(F1550&gt;Päälaskenta!D$24,Päälaskenta!H$24+L1550*Päälaskenta!G$24,F1550*Päälaskenta!C$24 + F1550*F1550*Päälaskenta!E$24)</f>
        <v>2.4620000000000002</v>
      </c>
      <c r="V1550" s="8">
        <f>IF(F1550&gt;Päälaskenta!D$24,2*SQRT(POWER(Päälaskenta!D$24,2)+POWER(Päälaskenta!E$24*Päälaskenta!D$24,2))+Päälaskenta!C$24,(2*SQRT((POWER(F1550,2))+POWER(Päälaskenta!E$24*F1550,2))+Päälaskenta!C$24))</f>
        <v>2.9798989873223301</v>
      </c>
      <c r="W1550" s="8">
        <f t="shared" si="396"/>
        <v>0.82620250232451597</v>
      </c>
      <c r="X1550" s="8">
        <f>Päälaskenta!F$24</f>
        <v>7.0000000000000007E-2</v>
      </c>
      <c r="Y1550" s="8">
        <f t="shared" si="397"/>
        <v>30.968084683571401</v>
      </c>
      <c r="Z1550" s="8">
        <f t="shared" si="389"/>
        <v>1.68769088917251</v>
      </c>
      <c r="AA1550" s="8">
        <f t="shared" si="398"/>
        <v>0.68549589324634796</v>
      </c>
      <c r="AC1550" s="8">
        <f t="shared" si="390"/>
        <v>0.1049360689444</v>
      </c>
      <c r="AE1550" s="8">
        <v>1548</v>
      </c>
      <c r="AF1550" s="8">
        <f t="shared" si="384"/>
        <v>45.873454792949801</v>
      </c>
      <c r="AG1550" s="8">
        <f t="shared" si="391"/>
        <v>2.9700045865029001E-3</v>
      </c>
      <c r="AJ1550" s="132">
        <f>IF(Päälaskenta!$F$28&lt;Kaksitasouoma_matriisi!L1550,Päälaskenta!$C$20*Päälaskenta!$F$28,Päälaskenta!$C$20*Kaksitasouoma_matriisi!L1550)</f>
        <v>2.5</v>
      </c>
      <c r="AK1550" s="134">
        <f>SQRT(Päälaskenta!$D$20^2+(Päälaskenta!$D$20/(1/Päälaskenta!$E$20))^2)</f>
        <v>1.8029999999999999</v>
      </c>
      <c r="AL1550" s="134">
        <f>IF(Päälaskenta!$F$28&lt;Kaksitasouoma_matriisi!L1550,AK1550*Päälaskenta!$F$28*COS(ATAN(1/Päälaskenta!$E$20)),AK1550*Kaksitasouoma_matriisi!L1550*COS(ATAN(1/Päälaskenta!$E$20)))</f>
        <v>0.75</v>
      </c>
      <c r="AM1550" s="134"/>
      <c r="AN1550" s="134">
        <f t="shared" si="399"/>
        <v>3.25</v>
      </c>
      <c r="AO1550" s="8">
        <f t="shared" si="392"/>
        <v>0.58759717953353796</v>
      </c>
      <c r="AP1550" s="134">
        <f>Refererenssiarvoja!$B$16*H1550^(1/6)/(Refererenssiarvoja!$B$15^0.5)*(Päälaskenta!$G$28/2)^0.5*(1-AO1550)^(-1.5)</f>
        <v>0.17299999999999999</v>
      </c>
      <c r="AQ1550" s="8">
        <f>Refererenssiarvoja!$B$16*Kaksitasouoma_matriisi!O1550^(1/6)/(SQRT((2*Refererenssiarvoja!$B$15)/(Päälaskenta!$F$31*Päälaskenta!$G$31*Päälaskenta!$F$28))+SQRT(Refererenssiarvoja!$B$15)/Refererenssiarvoja!$B$17*LN(Kaksitasouoma_matriisi!L1550/Päälaskenta!$F$28))</f>
        <v>0.35843733410517398</v>
      </c>
      <c r="AR1550" s="8">
        <f>Refererenssiarvoja!$B$16*Kaksitasouoma_matriisi!O1550^(1/6)/(SQRT((2*Refererenssiarvoja!$B$15)/(Päälaskenta!$F$31*Päälaskenta!$G$31*L1550)))</f>
        <v>0.45403267488540899</v>
      </c>
    </row>
    <row r="1551" spans="1:44" x14ac:dyDescent="0.2">
      <c r="A1551" s="8">
        <v>1549</v>
      </c>
      <c r="B1551" s="8">
        <f>IF(Päälaskenta!C$7,Päälaskenta!E$7,Päälaskenta!G$5)</f>
        <v>2.5</v>
      </c>
      <c r="C1551" s="56">
        <v>0.45100000000000001</v>
      </c>
      <c r="D1551" s="93">
        <f t="shared" si="385"/>
        <v>5.5431999999999997</v>
      </c>
      <c r="E1551" s="8">
        <f>IF(Päälaskenta!$C$26,Kaksitasouoma_matriisi!AP1551,Kaksitasouoma_matriisi!AC1551)</f>
        <v>0.10494155826355001</v>
      </c>
      <c r="F1551" s="56">
        <f>IF(D1551&lt;Päälaskenta!H$24,(SQRT(POWER(Päälaskenta!C$24/(2*Päälaskenta!E$24),2)+(D1551/Päälaskenta!E$24))-Päälaskenta!C$24/(2*Päälaskenta!E$24)),IF(D1551=Päälaskenta!H$24,Päälaskenta!D$24,Päälaskenta!D$24+(SQRT(POWER((Päälaskenta!C$20+Päälaskenta!G$24)/(2*Päälaskenta!E$20),2)+((D1551-Päälaskenta!H$24)/Päälaskenta!E$20))-(Päälaskenta!C$20+Päälaskenta!G$24)/(2*Päälaskenta!E$20))))</f>
        <v>1.2310000000000001</v>
      </c>
      <c r="G1551" s="57">
        <f>IF(F1551&gt;Päälaskenta!D$24,(2*SQRT((POWER(Päälaskenta!D$24,2))+POWER(Päälaskenta!E$24*Päälaskenta!D$24,2))+Päälaskenta!C$24)+(2*SQRT((POWER((F1551-Päälaskenta!D$24),2))+POWER(Päälaskenta!E$20*(F1551-Päälaskenta!D$24),2))+Päälaskenta!C$20),(2*SQRT((POWER(F1551,2))+POWER(Päälaskenta!E$24*F1551,2))+Päälaskenta!C$24))</f>
        <v>9.89</v>
      </c>
      <c r="H1551" s="57">
        <f t="shared" si="386"/>
        <v>0.56000000000000005</v>
      </c>
      <c r="I1551" s="62">
        <f t="shared" si="387"/>
        <v>4.8529999999999997E-3</v>
      </c>
      <c r="J1551" s="8">
        <f>IF(F1551&lt;Päälaskenta!$D$24,0,Kaksitasouoma_matriisi!F1551-Päälaskenta!$D$24)</f>
        <v>0.53100000000000003</v>
      </c>
      <c r="L1551" s="8">
        <f>IF(F1551&gt;Päälaskenta!D$24,F1551-Päälaskenta!D$24,0)</f>
        <v>0.53100000000000003</v>
      </c>
      <c r="M1551" s="8">
        <f>IF(F1551&gt;Päälaskenta!D$24,(Päälaskenta!C$20+(Päälaskenta!E$20*(Kaksitasouoma_matriisi!F1551-Päälaskenta!D$24)))*(Kaksitasouoma_matriisi!F1551-Päälaskenta!D$24),0)</f>
        <v>3.0779415000000001</v>
      </c>
      <c r="N1551" s="8">
        <f>IF(F1551&gt;Päälaskenta!D$24,(2*SQRT((POWER((F1551-Päälaskenta!D$24),2))+POWER(Päälaskenta!E$20*(F1551-Päälaskenta!D$24),2))+Päälaskenta!C$20),0)</f>
        <v>6.9145477272713798</v>
      </c>
      <c r="O1551" s="8">
        <f t="shared" si="393"/>
        <v>0.44513996018285001</v>
      </c>
      <c r="P1551" s="8">
        <f>IF(Päälaskenta!$C$29,IF(L1551&gt;Päälaskenta!$F$28,Kaksitasouoma_matriisi!AQ1551,Kaksitasouoma_matriisi!AR1551),Päälaskenta!$F$20)</f>
        <v>0.12</v>
      </c>
      <c r="Q1551" s="8">
        <f t="shared" si="394"/>
        <v>14.953522332151501</v>
      </c>
      <c r="R1551" s="8">
        <f t="shared" si="388"/>
        <v>0.813187527342912</v>
      </c>
      <c r="S1551" s="8">
        <f t="shared" si="395"/>
        <v>0.26419849998543199</v>
      </c>
      <c r="U1551" s="93">
        <f>IF(F1551&gt;Päälaskenta!D$24,Päälaskenta!H$24+L1551*Päälaskenta!G$24,F1551*Päälaskenta!C$24 + F1551*F1551*Päälaskenta!E$24)</f>
        <v>2.4643999999999999</v>
      </c>
      <c r="V1551" s="8">
        <f>IF(F1551&gt;Päälaskenta!D$24,2*SQRT(POWER(Päälaskenta!D$24,2)+POWER(Päälaskenta!E$24*Päälaskenta!D$24,2))+Päälaskenta!C$24,(2*SQRT((POWER(F1551,2))+POWER(Päälaskenta!E$24*F1551,2))+Päälaskenta!C$24))</f>
        <v>2.9798989873223301</v>
      </c>
      <c r="W1551" s="8">
        <f t="shared" si="396"/>
        <v>0.82700789875245195</v>
      </c>
      <c r="X1551" s="8">
        <f>Päälaskenta!F$24</f>
        <v>7.0000000000000007E-2</v>
      </c>
      <c r="Y1551" s="8">
        <f t="shared" si="397"/>
        <v>31.018414734480899</v>
      </c>
      <c r="Z1551" s="8">
        <f t="shared" si="389"/>
        <v>1.6868124726570899</v>
      </c>
      <c r="AA1551" s="8">
        <f t="shared" si="398"/>
        <v>0.68447186846984698</v>
      </c>
      <c r="AC1551" s="8">
        <f t="shared" si="390"/>
        <v>0.10494155826355001</v>
      </c>
      <c r="AE1551" s="8">
        <v>1549</v>
      </c>
      <c r="AF1551" s="8">
        <f t="shared" si="384"/>
        <v>45.9719370666324</v>
      </c>
      <c r="AG1551" s="8">
        <f t="shared" si="391"/>
        <v>2.95729337482287E-3</v>
      </c>
      <c r="AJ1551" s="132">
        <f>IF(Päälaskenta!$F$28&lt;Kaksitasouoma_matriisi!L1551,Päälaskenta!$C$20*Päälaskenta!$F$28,Päälaskenta!$C$20*Kaksitasouoma_matriisi!L1551)</f>
        <v>2.5</v>
      </c>
      <c r="AK1551" s="134">
        <f>SQRT(Päälaskenta!$D$20^2+(Päälaskenta!$D$20/(1/Päälaskenta!$E$20))^2)</f>
        <v>1.8029999999999999</v>
      </c>
      <c r="AL1551" s="134">
        <f>IF(Päälaskenta!$F$28&lt;Kaksitasouoma_matriisi!L1551,AK1551*Päälaskenta!$F$28*COS(ATAN(1/Päälaskenta!$E$20)),AK1551*Kaksitasouoma_matriisi!L1551*COS(ATAN(1/Päälaskenta!$E$20)))</f>
        <v>0.75</v>
      </c>
      <c r="AM1551" s="134"/>
      <c r="AN1551" s="134">
        <f t="shared" si="399"/>
        <v>3.25</v>
      </c>
      <c r="AO1551" s="8">
        <f t="shared" si="392"/>
        <v>0.58630393996247698</v>
      </c>
      <c r="AP1551" s="134">
        <f>Refererenssiarvoja!$B$16*H1551^(1/6)/(Refererenssiarvoja!$B$15^0.5)*(Päälaskenta!$G$28/2)^0.5*(1-AO1551)^(-1.5)</f>
        <v>0.17199999999999999</v>
      </c>
      <c r="AQ1551" s="8">
        <f>Refererenssiarvoja!$B$16*Kaksitasouoma_matriisi!O1551^(1/6)/(SQRT((2*Refererenssiarvoja!$B$15)/(Päälaskenta!$F$31*Päälaskenta!$G$31*Päälaskenta!$F$28))+SQRT(Refererenssiarvoja!$B$15)/Refererenssiarvoja!$B$17*LN(Kaksitasouoma_matriisi!L1551/Päälaskenta!$F$28))</f>
        <v>0.356375957388882</v>
      </c>
      <c r="AR1551" s="8">
        <f>Refererenssiarvoja!$B$16*Kaksitasouoma_matriisi!O1551^(1/6)/(SQRT((2*Refererenssiarvoja!$B$15)/(Päälaskenta!$F$31*Päälaskenta!$G$31*L1551)))</f>
        <v>0.454583696800616</v>
      </c>
    </row>
    <row r="1552" spans="1:44" x14ac:dyDescent="0.2">
      <c r="A1552" s="8">
        <v>1550</v>
      </c>
      <c r="B1552" s="8">
        <f>IF(Päälaskenta!C$7,Päälaskenta!E$7,Päälaskenta!G$5)</f>
        <v>2.5</v>
      </c>
      <c r="C1552" s="56">
        <v>0.45</v>
      </c>
      <c r="D1552" s="93">
        <f t="shared" si="385"/>
        <v>5.5556000000000001</v>
      </c>
      <c r="E1552" s="8">
        <f>IF(Päälaskenta!$C$26,Kaksitasouoma_matriisi!AP1552,Kaksitasouoma_matriisi!AC1552)</f>
        <v>0.104947043583525</v>
      </c>
      <c r="F1552" s="56">
        <f>IF(D1552&lt;Päälaskenta!H$24,(SQRT(POWER(Päälaskenta!C$24/(2*Päälaskenta!E$24),2)+(D1552/Päälaskenta!E$24))-Päälaskenta!C$24/(2*Päälaskenta!E$24)),IF(D1552=Päälaskenta!H$24,Päälaskenta!D$24,Päälaskenta!D$24+(SQRT(POWER((Päälaskenta!C$20+Päälaskenta!G$24)/(2*Päälaskenta!E$20),2)+((D1552-Päälaskenta!H$24)/Päälaskenta!E$20))-(Päälaskenta!C$20+Päälaskenta!G$24)/(2*Päälaskenta!E$20))))</f>
        <v>1.232</v>
      </c>
      <c r="G1552" s="57">
        <f>IF(F1552&gt;Päälaskenta!D$24,(2*SQRT((POWER(Päälaskenta!D$24,2))+POWER(Päälaskenta!E$24*Päälaskenta!D$24,2))+Päälaskenta!C$24)+(2*SQRT((POWER((F1552-Päälaskenta!D$24),2))+POWER(Päälaskenta!E$20*(F1552-Päälaskenta!D$24),2))+Päälaskenta!C$20),(2*SQRT((POWER(F1552,2))+POWER(Päälaskenta!E$24*F1552,2))+Päälaskenta!C$24))</f>
        <v>9.9</v>
      </c>
      <c r="H1552" s="57">
        <f t="shared" si="386"/>
        <v>0.56000000000000005</v>
      </c>
      <c r="I1552" s="62">
        <f t="shared" si="387"/>
        <v>4.8320000000000004E-3</v>
      </c>
      <c r="J1552" s="8">
        <f>IF(F1552&lt;Päälaskenta!$D$24,0,Kaksitasouoma_matriisi!F1552-Päälaskenta!$D$24)</f>
        <v>0.53200000000000003</v>
      </c>
      <c r="L1552" s="8">
        <f>IF(F1552&gt;Päälaskenta!D$24,F1552-Päälaskenta!D$24,0)</f>
        <v>0.53200000000000003</v>
      </c>
      <c r="M1552" s="8">
        <f>IF(F1552&gt;Päälaskenta!D$24,(Päälaskenta!C$20+(Päälaskenta!E$20*(Kaksitasouoma_matriisi!F1552-Päälaskenta!D$24)))*(Kaksitasouoma_matriisi!F1552-Päälaskenta!D$24),0)</f>
        <v>3.0845359999999999</v>
      </c>
      <c r="N1552" s="8">
        <f>IF(F1552&gt;Päälaskenta!D$24,(2*SQRT((POWER((F1552-Päälaskenta!D$24),2))+POWER(Päälaskenta!E$20*(F1552-Päälaskenta!D$24),2))+Päälaskenta!C$20),0)</f>
        <v>6.91815327854684</v>
      </c>
      <c r="O1552" s="8">
        <f t="shared" si="393"/>
        <v>0.44586118228474803</v>
      </c>
      <c r="P1552" s="8">
        <f>IF(Päälaskenta!$C$29,IF(L1552&gt;Päälaskenta!$F$28,Kaksitasouoma_matriisi!AQ1552,Kaksitasouoma_matriisi!AR1552),Päälaskenta!$F$20)</f>
        <v>0.12</v>
      </c>
      <c r="Q1552" s="8">
        <f t="shared" si="394"/>
        <v>15.0017424816212</v>
      </c>
      <c r="R1552" s="8">
        <f t="shared" si="388"/>
        <v>0.81406409654938605</v>
      </c>
      <c r="S1552" s="8">
        <f t="shared" si="395"/>
        <v>0.26391784584436201</v>
      </c>
      <c r="U1552" s="93">
        <f>IF(F1552&gt;Päälaskenta!D$24,Päälaskenta!H$24+L1552*Päälaskenta!G$24,F1552*Päälaskenta!C$24 + F1552*F1552*Päälaskenta!E$24)</f>
        <v>2.4668000000000001</v>
      </c>
      <c r="V1552" s="8">
        <f>IF(F1552&gt;Päälaskenta!D$24,2*SQRT(POWER(Päälaskenta!D$24,2)+POWER(Päälaskenta!E$24*Päälaskenta!D$24,2))+Päälaskenta!C$24,(2*SQRT((POWER(F1552,2))+POWER(Päälaskenta!E$24*F1552,2))+Päälaskenta!C$24))</f>
        <v>2.9798989873223301</v>
      </c>
      <c r="W1552" s="8">
        <f t="shared" si="396"/>
        <v>0.82781329518038804</v>
      </c>
      <c r="X1552" s="8">
        <f>Päälaskenta!F$24</f>
        <v>7.0000000000000007E-2</v>
      </c>
      <c r="Y1552" s="8">
        <f t="shared" si="397"/>
        <v>31.068777472550199</v>
      </c>
      <c r="Z1552" s="8">
        <f t="shared" si="389"/>
        <v>1.6859359034506101</v>
      </c>
      <c r="AA1552" s="8">
        <f t="shared" si="398"/>
        <v>0.68345058515104995</v>
      </c>
      <c r="AC1552" s="8">
        <f t="shared" si="390"/>
        <v>0.104947043583525</v>
      </c>
      <c r="AE1552" s="8">
        <v>1550</v>
      </c>
      <c r="AF1552" s="8">
        <f t="shared" si="384"/>
        <v>46.070519954171402</v>
      </c>
      <c r="AG1552" s="8">
        <f t="shared" si="391"/>
        <v>2.9446507304743698E-3</v>
      </c>
      <c r="AJ1552" s="132">
        <f>IF(Päälaskenta!$F$28&lt;Kaksitasouoma_matriisi!L1552,Päälaskenta!$C$20*Päälaskenta!$F$28,Päälaskenta!$C$20*Kaksitasouoma_matriisi!L1552)</f>
        <v>2.5</v>
      </c>
      <c r="AK1552" s="134">
        <f>SQRT(Päälaskenta!$D$20^2+(Päälaskenta!$D$20/(1/Päälaskenta!$E$20))^2)</f>
        <v>1.8029999999999999</v>
      </c>
      <c r="AL1552" s="134">
        <f>IF(Päälaskenta!$F$28&lt;Kaksitasouoma_matriisi!L1552,AK1552*Päälaskenta!$F$28*COS(ATAN(1/Päälaskenta!$E$20)),AK1552*Kaksitasouoma_matriisi!L1552*COS(ATAN(1/Päälaskenta!$E$20)))</f>
        <v>0.75</v>
      </c>
      <c r="AM1552" s="134"/>
      <c r="AN1552" s="134">
        <f t="shared" si="399"/>
        <v>3.25</v>
      </c>
      <c r="AO1552" s="8">
        <f t="shared" si="392"/>
        <v>0.58499532003744004</v>
      </c>
      <c r="AP1552" s="134">
        <f>Refererenssiarvoja!$B$16*H1552^(1/6)/(Refererenssiarvoja!$B$15^0.5)*(Päälaskenta!$G$28/2)^0.5*(1-AO1552)^(-1.5)</f>
        <v>0.17100000000000001</v>
      </c>
      <c r="AQ1552" s="8">
        <f>Refererenssiarvoja!$B$16*Kaksitasouoma_matriisi!O1552^(1/6)/(SQRT((2*Refererenssiarvoja!$B$15)/(Päälaskenta!$F$31*Päälaskenta!$G$31*Päälaskenta!$F$28))+SQRT(Refererenssiarvoja!$B$15)/Refererenssiarvoja!$B$17*LN(Kaksitasouoma_matriisi!L1552/Päälaskenta!$F$28))</f>
        <v>0.35434306813105498</v>
      </c>
      <c r="AR1552" s="8">
        <f>Refererenssiarvoja!$B$16*Kaksitasouoma_matriisi!O1552^(1/6)/(SQRT((2*Refererenssiarvoja!$B$15)/(Päälaskenta!$F$31*Päälaskenta!$G$31*L1552)))</f>
        <v>0.45513432687168898</v>
      </c>
    </row>
    <row r="1553" spans="1:44" x14ac:dyDescent="0.2">
      <c r="A1553" s="8">
        <v>1551</v>
      </c>
      <c r="B1553" s="8">
        <f>IF(Päälaskenta!C$7,Päälaskenta!E$7,Päälaskenta!G$5)</f>
        <v>2.5</v>
      </c>
      <c r="C1553" s="56">
        <v>0.44900000000000001</v>
      </c>
      <c r="D1553" s="93">
        <f t="shared" si="385"/>
        <v>5.5678999999999998</v>
      </c>
      <c r="E1553" s="8">
        <f>IF(Päälaskenta!$C$26,Kaksitasouoma_matriisi!AP1553,Kaksitasouoma_matriisi!AC1553)</f>
        <v>0.104958002243419</v>
      </c>
      <c r="F1553" s="56">
        <f>IF(D1553&lt;Päälaskenta!H$24,(SQRT(POWER(Päälaskenta!C$24/(2*Päälaskenta!E$24),2)+(D1553/Päälaskenta!E$24))-Päälaskenta!C$24/(2*Päälaskenta!E$24)),IF(D1553=Päälaskenta!H$24,Päälaskenta!D$24,Päälaskenta!D$24+(SQRT(POWER((Päälaskenta!C$20+Päälaskenta!G$24)/(2*Päälaskenta!E$20),2)+((D1553-Päälaskenta!H$24)/Päälaskenta!E$20))-(Päälaskenta!C$20+Päälaskenta!G$24)/(2*Päälaskenta!E$20))))</f>
        <v>1.234</v>
      </c>
      <c r="G1553" s="57">
        <f>IF(F1553&gt;Päälaskenta!D$24,(2*SQRT((POWER(Päälaskenta!D$24,2))+POWER(Päälaskenta!E$24*Päälaskenta!D$24,2))+Päälaskenta!C$24)+(2*SQRT((POWER((F1553-Päälaskenta!D$24),2))+POWER(Päälaskenta!E$20*(F1553-Päälaskenta!D$24),2))+Päälaskenta!C$20),(2*SQRT((POWER(F1553,2))+POWER(Päälaskenta!E$24*F1553,2))+Päälaskenta!C$24))</f>
        <v>9.91</v>
      </c>
      <c r="H1553" s="57">
        <f t="shared" si="386"/>
        <v>0.56000000000000005</v>
      </c>
      <c r="I1553" s="62">
        <f t="shared" si="387"/>
        <v>4.8110000000000002E-3</v>
      </c>
      <c r="J1553" s="8">
        <f>IF(F1553&lt;Päälaskenta!$D$24,0,Kaksitasouoma_matriisi!F1553-Päälaskenta!$D$24)</f>
        <v>0.53400000000000003</v>
      </c>
      <c r="L1553" s="8">
        <f>IF(F1553&gt;Päälaskenta!D$24,F1553-Päälaskenta!D$24,0)</f>
        <v>0.53400000000000003</v>
      </c>
      <c r="M1553" s="8">
        <f>IF(F1553&gt;Päälaskenta!D$24,(Päälaskenta!C$20+(Päälaskenta!E$20*(Kaksitasouoma_matriisi!F1553-Päälaskenta!D$24)))*(Kaksitasouoma_matriisi!F1553-Päälaskenta!D$24),0)</f>
        <v>3.097734</v>
      </c>
      <c r="N1553" s="8">
        <f>IF(F1553&gt;Päälaskenta!D$24,(2*SQRT((POWER((F1553-Päälaskenta!D$24),2))+POWER(Päälaskenta!E$20*(F1553-Päälaskenta!D$24),2))+Päälaskenta!C$20),0)</f>
        <v>6.9253643810977703</v>
      </c>
      <c r="O1553" s="8">
        <f t="shared" si="393"/>
        <v>0.44730267312071198</v>
      </c>
      <c r="P1553" s="8">
        <f>IF(Päälaskenta!$C$29,IF(L1553&gt;Päälaskenta!$F$28,Kaksitasouoma_matriisi!AQ1553,Kaksitasouoma_matriisi!AR1553),Päälaskenta!$F$20)</f>
        <v>0.12</v>
      </c>
      <c r="Q1553" s="8">
        <f t="shared" si="394"/>
        <v>15.098386508520999</v>
      </c>
      <c r="R1553" s="8">
        <f t="shared" si="388"/>
        <v>0.81581171626814197</v>
      </c>
      <c r="S1553" s="8">
        <f t="shared" si="395"/>
        <v>0.26335757565631601</v>
      </c>
      <c r="U1553" s="93">
        <f>IF(F1553&gt;Päälaskenta!D$24,Päälaskenta!H$24+L1553*Päälaskenta!G$24,F1553*Päälaskenta!C$24 + F1553*F1553*Päälaskenta!E$24)</f>
        <v>2.4716</v>
      </c>
      <c r="V1553" s="8">
        <f>IF(F1553&gt;Päälaskenta!D$24,2*SQRT(POWER(Päälaskenta!D$24,2)+POWER(Päälaskenta!E$24*Päälaskenta!D$24,2))+Päälaskenta!C$24,(2*SQRT((POWER(F1553,2))+POWER(Päälaskenta!E$24*F1553,2))+Päälaskenta!C$24))</f>
        <v>2.9798989873223301</v>
      </c>
      <c r="W1553" s="8">
        <f t="shared" si="396"/>
        <v>0.829424088036261</v>
      </c>
      <c r="X1553" s="8">
        <f>Päälaskenta!F$24</f>
        <v>7.0000000000000007E-2</v>
      </c>
      <c r="Y1553" s="8">
        <f t="shared" si="397"/>
        <v>31.169600967765899</v>
      </c>
      <c r="Z1553" s="8">
        <f t="shared" si="389"/>
        <v>1.68418828373186</v>
      </c>
      <c r="AA1553" s="8">
        <f t="shared" si="398"/>
        <v>0.68141620154226401</v>
      </c>
      <c r="AC1553" s="8">
        <f t="shared" si="390"/>
        <v>0.104958002243419</v>
      </c>
      <c r="AE1553" s="8">
        <v>1551</v>
      </c>
      <c r="AF1553" s="8">
        <f t="shared" si="384"/>
        <v>46.267987476286898</v>
      </c>
      <c r="AG1553" s="8">
        <f t="shared" si="391"/>
        <v>2.9195693695397498E-3</v>
      </c>
      <c r="AJ1553" s="132">
        <f>IF(Päälaskenta!$F$28&lt;Kaksitasouoma_matriisi!L1553,Päälaskenta!$C$20*Päälaskenta!$F$28,Päälaskenta!$C$20*Kaksitasouoma_matriisi!L1553)</f>
        <v>2.5</v>
      </c>
      <c r="AK1553" s="134">
        <f>SQRT(Päälaskenta!$D$20^2+(Päälaskenta!$D$20/(1/Päälaskenta!$E$20))^2)</f>
        <v>1.8029999999999999</v>
      </c>
      <c r="AL1553" s="134">
        <f>IF(Päälaskenta!$F$28&lt;Kaksitasouoma_matriisi!L1553,AK1553*Päälaskenta!$F$28*COS(ATAN(1/Päälaskenta!$E$20)),AK1553*Kaksitasouoma_matriisi!L1553*COS(ATAN(1/Päälaskenta!$E$20)))</f>
        <v>0.75</v>
      </c>
      <c r="AM1553" s="134"/>
      <c r="AN1553" s="134">
        <f t="shared" si="399"/>
        <v>3.25</v>
      </c>
      <c r="AO1553" s="8">
        <f t="shared" si="392"/>
        <v>0.58370301190754104</v>
      </c>
      <c r="AP1553" s="134">
        <f>Refererenssiarvoja!$B$16*H1553^(1/6)/(Refererenssiarvoja!$B$15^0.5)*(Päälaskenta!$G$28/2)^0.5*(1-AO1553)^(-1.5)</f>
        <v>0.17100000000000001</v>
      </c>
      <c r="AQ1553" s="8">
        <f>Refererenssiarvoja!$B$16*Kaksitasouoma_matriisi!O1553^(1/6)/(SQRT((2*Refererenssiarvoja!$B$15)/(Päälaskenta!$F$31*Päälaskenta!$G$31*Päälaskenta!$F$28))+SQRT(Refererenssiarvoja!$B$15)/Refererenssiarvoja!$B$17*LN(Kaksitasouoma_matriisi!L1553/Päälaskenta!$F$28))</f>
        <v>0.35036040875500601</v>
      </c>
      <c r="AR1553" s="8">
        <f>Refererenssiarvoja!$B$16*Kaksitasouoma_matriisi!O1553^(1/6)/(SQRT((2*Refererenssiarvoja!$B$15)/(Päälaskenta!$F$31*Päälaskenta!$G$31*L1553)))</f>
        <v>0.45623441541869503</v>
      </c>
    </row>
    <row r="1554" spans="1:44" x14ac:dyDescent="0.2">
      <c r="A1554" s="8">
        <v>1552</v>
      </c>
      <c r="B1554" s="8">
        <f>IF(Päälaskenta!C$7,Päälaskenta!E$7,Päälaskenta!G$5)</f>
        <v>2.5</v>
      </c>
      <c r="C1554" s="56">
        <v>0.44800000000000001</v>
      </c>
      <c r="D1554" s="93">
        <f t="shared" si="385"/>
        <v>5.5804</v>
      </c>
      <c r="E1554" s="8">
        <f>IF(Päälaskenta!$C$26,Kaksitasouoma_matriisi!AP1554,Kaksitasouoma_matriisi!AC1554)</f>
        <v>0.104963475592056</v>
      </c>
      <c r="F1554" s="56">
        <f>IF(D1554&lt;Päälaskenta!H$24,(SQRT(POWER(Päälaskenta!C$24/(2*Päälaskenta!E$24),2)+(D1554/Päälaskenta!E$24))-Päälaskenta!C$24/(2*Päälaskenta!E$24)),IF(D1554=Päälaskenta!H$24,Päälaskenta!D$24,Päälaskenta!D$24+(SQRT(POWER((Päälaskenta!C$20+Päälaskenta!G$24)/(2*Päälaskenta!E$20),2)+((D1554-Päälaskenta!H$24)/Päälaskenta!E$20))-(Päälaskenta!C$20+Päälaskenta!G$24)/(2*Päälaskenta!E$20))))</f>
        <v>1.2350000000000001</v>
      </c>
      <c r="G1554" s="57">
        <f>IF(F1554&gt;Päälaskenta!D$24,(2*SQRT((POWER(Päälaskenta!D$24,2))+POWER(Päälaskenta!E$24*Päälaskenta!D$24,2))+Päälaskenta!C$24)+(2*SQRT((POWER((F1554-Päälaskenta!D$24),2))+POWER(Päälaskenta!E$20*(F1554-Päälaskenta!D$24),2))+Päälaskenta!C$20),(2*SQRT((POWER(F1554,2))+POWER(Päälaskenta!E$24*F1554,2))+Päälaskenta!C$24))</f>
        <v>9.91</v>
      </c>
      <c r="H1554" s="57">
        <f t="shared" si="386"/>
        <v>0.56000000000000005</v>
      </c>
      <c r="I1554" s="62">
        <f t="shared" si="387"/>
        <v>4.7910000000000001E-3</v>
      </c>
      <c r="J1554" s="8">
        <f>IF(F1554&lt;Päälaskenta!$D$24,0,Kaksitasouoma_matriisi!F1554-Päälaskenta!$D$24)</f>
        <v>0.53500000000000003</v>
      </c>
      <c r="L1554" s="8">
        <f>IF(F1554&gt;Päälaskenta!D$24,F1554-Päälaskenta!D$24,0)</f>
        <v>0.53500000000000003</v>
      </c>
      <c r="M1554" s="8">
        <f>IF(F1554&gt;Päälaskenta!D$24,(Päälaskenta!C$20+(Päälaskenta!E$20*(Kaksitasouoma_matriisi!F1554-Päälaskenta!D$24)))*(Kaksitasouoma_matriisi!F1554-Päälaskenta!D$24),0)</f>
        <v>3.1043375000000002</v>
      </c>
      <c r="N1554" s="8">
        <f>IF(F1554&gt;Päälaskenta!D$24,(2*SQRT((POWER((F1554-Päälaskenta!D$24),2))+POWER(Päälaskenta!E$20*(F1554-Päälaskenta!D$24),2))+Päälaskenta!C$20),0)</f>
        <v>6.9289699323732297</v>
      </c>
      <c r="O1554" s="8">
        <f t="shared" si="393"/>
        <v>0.44802294284696598</v>
      </c>
      <c r="P1554" s="8">
        <f>IF(Päälaskenta!$C$29,IF(L1554&gt;Päälaskenta!$F$28,Kaksitasouoma_matriisi!AQ1554,Kaksitasouoma_matriisi!AR1554),Päälaskenta!$F$20)</f>
        <v>0.12</v>
      </c>
      <c r="Q1554" s="8">
        <f t="shared" si="394"/>
        <v>15.1468103601094</v>
      </c>
      <c r="R1554" s="8">
        <f t="shared" si="388"/>
        <v>0.81668277834494796</v>
      </c>
      <c r="S1554" s="8">
        <f t="shared" si="395"/>
        <v>0.26307796054551003</v>
      </c>
      <c r="U1554" s="93">
        <f>IF(F1554&gt;Päälaskenta!D$24,Päälaskenta!H$24+L1554*Päälaskenta!G$24,F1554*Päälaskenta!C$24 + F1554*F1554*Päälaskenta!E$24)</f>
        <v>2.4740000000000002</v>
      </c>
      <c r="V1554" s="8">
        <f>IF(F1554&gt;Päälaskenta!D$24,2*SQRT(POWER(Päälaskenta!D$24,2)+POWER(Päälaskenta!E$24*Päälaskenta!D$24,2))+Päälaskenta!C$24,(2*SQRT((POWER(F1554,2))+POWER(Päälaskenta!E$24*F1554,2))+Päälaskenta!C$24))</f>
        <v>2.9798989873223301</v>
      </c>
      <c r="W1554" s="8">
        <f t="shared" si="396"/>
        <v>0.83022948446419698</v>
      </c>
      <c r="X1554" s="8">
        <f>Päälaskenta!F$24</f>
        <v>7.0000000000000007E-2</v>
      </c>
      <c r="Y1554" s="8">
        <f t="shared" si="397"/>
        <v>31.220061703745198</v>
      </c>
      <c r="Z1554" s="8">
        <f t="shared" si="389"/>
        <v>1.68331722165505</v>
      </c>
      <c r="AA1554" s="8">
        <f t="shared" si="398"/>
        <v>0.68040308070131394</v>
      </c>
      <c r="AC1554" s="8">
        <f t="shared" si="390"/>
        <v>0.104963475592056</v>
      </c>
      <c r="AE1554" s="8">
        <v>1552</v>
      </c>
      <c r="AF1554" s="8">
        <f t="shared" si="384"/>
        <v>46.366872063854601</v>
      </c>
      <c r="AG1554" s="8">
        <f t="shared" si="391"/>
        <v>2.9071297741643199E-3</v>
      </c>
      <c r="AJ1554" s="132">
        <f>IF(Päälaskenta!$F$28&lt;Kaksitasouoma_matriisi!L1554,Päälaskenta!$C$20*Päälaskenta!$F$28,Päälaskenta!$C$20*Kaksitasouoma_matriisi!L1554)</f>
        <v>2.5</v>
      </c>
      <c r="AK1554" s="134">
        <f>SQRT(Päälaskenta!$D$20^2+(Päälaskenta!$D$20/(1/Päälaskenta!$E$20))^2)</f>
        <v>1.8029999999999999</v>
      </c>
      <c r="AL1554" s="134">
        <f>IF(Päälaskenta!$F$28&lt;Kaksitasouoma_matriisi!L1554,AK1554*Päälaskenta!$F$28*COS(ATAN(1/Päälaskenta!$E$20)),AK1554*Kaksitasouoma_matriisi!L1554*COS(ATAN(1/Päälaskenta!$E$20)))</f>
        <v>0.75</v>
      </c>
      <c r="AM1554" s="134"/>
      <c r="AN1554" s="134">
        <f t="shared" si="399"/>
        <v>3.25</v>
      </c>
      <c r="AO1554" s="8">
        <f t="shared" si="392"/>
        <v>0.58239552720235099</v>
      </c>
      <c r="AP1554" s="134">
        <f>Refererenssiarvoja!$B$16*H1554^(1/6)/(Refererenssiarvoja!$B$15^0.5)*(Päälaskenta!$G$28/2)^0.5*(1-AO1554)^(-1.5)</f>
        <v>0.17</v>
      </c>
      <c r="AQ1554" s="8">
        <f>Refererenssiarvoja!$B$16*Kaksitasouoma_matriisi!O1554^(1/6)/(SQRT((2*Refererenssiarvoja!$B$15)/(Päälaskenta!$F$31*Päälaskenta!$G$31*Päälaskenta!$F$28))+SQRT(Refererenssiarvoja!$B$15)/Refererenssiarvoja!$B$17*LN(Kaksitasouoma_matriisi!L1554/Päälaskenta!$F$28))</f>
        <v>0.34840950692936501</v>
      </c>
      <c r="AR1554" s="8">
        <f>Refererenssiarvoja!$B$16*Kaksitasouoma_matriisi!O1554^(1/6)/(SQRT((2*Refererenssiarvoja!$B$15)/(Päälaskenta!$F$31*Päälaskenta!$G$31*L1554)))</f>
        <v>0.45678387585271002</v>
      </c>
    </row>
    <row r="1555" spans="1:44" x14ac:dyDescent="0.2">
      <c r="A1555" s="8">
        <v>1553</v>
      </c>
      <c r="B1555" s="8">
        <f>IF(Päälaskenta!C$7,Päälaskenta!E$7,Päälaskenta!G$5)</f>
        <v>2.5</v>
      </c>
      <c r="C1555" s="56">
        <v>0.44700000000000001</v>
      </c>
      <c r="D1555" s="93">
        <f t="shared" si="385"/>
        <v>5.5928000000000004</v>
      </c>
      <c r="E1555" s="8">
        <f>IF(Päälaskenta!$C$26,Kaksitasouoma_matriisi!AP1555,Kaksitasouoma_matriisi!AC1555)</f>
        <v>0.104974410348459</v>
      </c>
      <c r="F1555" s="56">
        <f>IF(D1555&lt;Päälaskenta!H$24,(SQRT(POWER(Päälaskenta!C$24/(2*Päälaskenta!E$24),2)+(D1555/Päälaskenta!E$24))-Päälaskenta!C$24/(2*Päälaskenta!E$24)),IF(D1555=Päälaskenta!H$24,Päälaskenta!D$24,Päälaskenta!D$24+(SQRT(POWER((Päälaskenta!C$20+Päälaskenta!G$24)/(2*Päälaskenta!E$20),2)+((D1555-Päälaskenta!H$24)/Päälaskenta!E$20))-(Päälaskenta!C$20+Päälaskenta!G$24)/(2*Päälaskenta!E$20))))</f>
        <v>1.2370000000000001</v>
      </c>
      <c r="G1555" s="57">
        <f>IF(F1555&gt;Päälaskenta!D$24,(2*SQRT((POWER(Päälaskenta!D$24,2))+POWER(Päälaskenta!E$24*Päälaskenta!D$24,2))+Päälaskenta!C$24)+(2*SQRT((POWER((F1555-Päälaskenta!D$24),2))+POWER(Päälaskenta!E$20*(F1555-Päälaskenta!D$24),2))+Päälaskenta!C$20),(2*SQRT((POWER(F1555,2))+POWER(Päälaskenta!E$24*F1555,2))+Päälaskenta!C$24))</f>
        <v>9.92</v>
      </c>
      <c r="H1555" s="57">
        <f t="shared" si="386"/>
        <v>0.56000000000000005</v>
      </c>
      <c r="I1555" s="62">
        <f t="shared" si="387"/>
        <v>4.7699999999999999E-3</v>
      </c>
      <c r="J1555" s="8">
        <f>IF(F1555&lt;Päälaskenta!$D$24,0,Kaksitasouoma_matriisi!F1555-Päälaskenta!$D$24)</f>
        <v>0.53700000000000003</v>
      </c>
      <c r="L1555" s="8">
        <f>IF(F1555&gt;Päälaskenta!D$24,F1555-Päälaskenta!D$24,0)</f>
        <v>0.53700000000000003</v>
      </c>
      <c r="M1555" s="8">
        <f>IF(F1555&gt;Päälaskenta!D$24,(Päälaskenta!C$20+(Päälaskenta!E$20*(Kaksitasouoma_matriisi!F1555-Päälaskenta!D$24)))*(Kaksitasouoma_matriisi!F1555-Päälaskenta!D$24),0)</f>
        <v>3.1175535000000001</v>
      </c>
      <c r="N1555" s="8">
        <f>IF(F1555&gt;Päälaskenta!D$24,(2*SQRT((POWER((F1555-Päälaskenta!D$24),2))+POWER(Päälaskenta!E$20*(F1555-Päälaskenta!D$24),2))+Päälaskenta!C$20),0)</f>
        <v>6.9361810349241599</v>
      </c>
      <c r="O1555" s="8">
        <f t="shared" si="393"/>
        <v>0.44946253338874798</v>
      </c>
      <c r="P1555" s="8">
        <f>IF(Päälaskenta!$C$29,IF(L1555&gt;Päälaskenta!$F$28,Kaksitasouoma_matriisi!AQ1555,Kaksitasouoma_matriisi!AR1555),Päälaskenta!$F$20)</f>
        <v>0.12</v>
      </c>
      <c r="Q1555" s="8">
        <f t="shared" si="394"/>
        <v>15.243861675622499</v>
      </c>
      <c r="R1555" s="8">
        <f t="shared" si="388"/>
        <v>0.81841943568990105</v>
      </c>
      <c r="S1555" s="8">
        <f t="shared" si="395"/>
        <v>0.26251977253635</v>
      </c>
      <c r="U1555" s="93">
        <f>IF(F1555&gt;Päälaskenta!D$24,Päälaskenta!H$24+L1555*Päälaskenta!G$24,F1555*Päälaskenta!C$24 + F1555*F1555*Päälaskenta!E$24)</f>
        <v>2.4788000000000001</v>
      </c>
      <c r="V1555" s="8">
        <f>IF(F1555&gt;Päälaskenta!D$24,2*SQRT(POWER(Päälaskenta!D$24,2)+POWER(Päälaskenta!E$24*Päälaskenta!D$24,2))+Päälaskenta!C$24,(2*SQRT((POWER(F1555,2))+POWER(Päälaskenta!E$24*F1555,2))+Päälaskenta!C$24))</f>
        <v>2.9798989873223301</v>
      </c>
      <c r="W1555" s="8">
        <f t="shared" si="396"/>
        <v>0.83184027732006904</v>
      </c>
      <c r="X1555" s="8">
        <f>Päälaskenta!F$24</f>
        <v>7.0000000000000007E-2</v>
      </c>
      <c r="Y1555" s="8">
        <f t="shared" si="397"/>
        <v>31.3210810996319</v>
      </c>
      <c r="Z1555" s="8">
        <f t="shared" si="389"/>
        <v>1.6815805643101001</v>
      </c>
      <c r="AA1555" s="8">
        <f t="shared" si="398"/>
        <v>0.678384929929845</v>
      </c>
      <c r="AC1555" s="8">
        <f t="shared" si="390"/>
        <v>0.104974410348459</v>
      </c>
      <c r="AE1555" s="8">
        <v>1553</v>
      </c>
      <c r="AF1555" s="8">
        <f t="shared" si="384"/>
        <v>46.564942775254401</v>
      </c>
      <c r="AG1555" s="8">
        <f t="shared" si="391"/>
        <v>2.8824505813081899E-3</v>
      </c>
      <c r="AJ1555" s="132">
        <f>IF(Päälaskenta!$F$28&lt;Kaksitasouoma_matriisi!L1555,Päälaskenta!$C$20*Päälaskenta!$F$28,Päälaskenta!$C$20*Kaksitasouoma_matriisi!L1555)</f>
        <v>2.5</v>
      </c>
      <c r="AK1555" s="134">
        <f>SQRT(Päälaskenta!$D$20^2+(Päälaskenta!$D$20/(1/Päälaskenta!$E$20))^2)</f>
        <v>1.8029999999999999</v>
      </c>
      <c r="AL1555" s="134">
        <f>IF(Päälaskenta!$F$28&lt;Kaksitasouoma_matriisi!L1555,AK1555*Päälaskenta!$F$28*COS(ATAN(1/Päälaskenta!$E$20)),AK1555*Kaksitasouoma_matriisi!L1555*COS(ATAN(1/Päälaskenta!$E$20)))</f>
        <v>0.75</v>
      </c>
      <c r="AM1555" s="134"/>
      <c r="AN1555" s="134">
        <f t="shared" si="399"/>
        <v>3.25</v>
      </c>
      <c r="AO1555" s="8">
        <f t="shared" si="392"/>
        <v>0.58110427692747801</v>
      </c>
      <c r="AP1555" s="134">
        <f>Refererenssiarvoja!$B$16*H1555^(1/6)/(Refererenssiarvoja!$B$15^0.5)*(Päälaskenta!$G$28/2)^0.5*(1-AO1555)^(-1.5)</f>
        <v>0.16900000000000001</v>
      </c>
      <c r="AQ1555" s="8">
        <f>Refererenssiarvoja!$B$16*Kaksitasouoma_matriisi!O1555^(1/6)/(SQRT((2*Refererenssiarvoja!$B$15)/(Päälaskenta!$F$31*Päälaskenta!$G$31*Päälaskenta!$F$28))+SQRT(Refererenssiarvoja!$B$15)/Refererenssiarvoja!$B$17*LN(Kaksitasouoma_matriisi!L1555/Päälaskenta!$F$28))</f>
        <v>0.344585843831826</v>
      </c>
      <c r="AR1555" s="8">
        <f>Refererenssiarvoja!$B$16*Kaksitasouoma_matriisi!O1555^(1/6)/(SQRT((2*Refererenssiarvoja!$B$15)/(Päälaskenta!$F$31*Päälaskenta!$G$31*L1555)))</f>
        <v>0.45788163390559</v>
      </c>
    </row>
    <row r="1556" spans="1:44" x14ac:dyDescent="0.2">
      <c r="A1556" s="8">
        <v>1554</v>
      </c>
      <c r="B1556" s="8">
        <f>IF(Päälaskenta!C$7,Päälaskenta!E$7,Päälaskenta!G$5)</f>
        <v>2.5</v>
      </c>
      <c r="C1556" s="56">
        <v>0.44600000000000001</v>
      </c>
      <c r="D1556" s="93">
        <f t="shared" si="385"/>
        <v>5.6054000000000004</v>
      </c>
      <c r="E1556" s="8">
        <f>IF(Päälaskenta!$C$26,Kaksitasouoma_matriisi!AP1556,Kaksitasouoma_matriisi!AC1556)</f>
        <v>0.104979871764906</v>
      </c>
      <c r="F1556" s="56">
        <f>IF(D1556&lt;Päälaskenta!H$24,(SQRT(POWER(Päälaskenta!C$24/(2*Päälaskenta!E$24),2)+(D1556/Päälaskenta!E$24))-Päälaskenta!C$24/(2*Päälaskenta!E$24)),IF(D1556=Päälaskenta!H$24,Päälaskenta!D$24,Päälaskenta!D$24+(SQRT(POWER((Päälaskenta!C$20+Päälaskenta!G$24)/(2*Päälaskenta!E$20),2)+((D1556-Päälaskenta!H$24)/Päälaskenta!E$20))-(Päälaskenta!C$20+Päälaskenta!G$24)/(2*Päälaskenta!E$20))))</f>
        <v>1.238</v>
      </c>
      <c r="G1556" s="57">
        <f>IF(F1556&gt;Päälaskenta!D$24,(2*SQRT((POWER(Päälaskenta!D$24,2))+POWER(Päälaskenta!E$24*Päälaskenta!D$24,2))+Päälaskenta!C$24)+(2*SQRT((POWER((F1556-Päälaskenta!D$24),2))+POWER(Päälaskenta!E$20*(F1556-Päälaskenta!D$24),2))+Päälaskenta!C$20),(2*SQRT((POWER(F1556,2))+POWER(Päälaskenta!E$24*F1556,2))+Päälaskenta!C$24))</f>
        <v>9.92</v>
      </c>
      <c r="H1556" s="57">
        <f t="shared" si="386"/>
        <v>0.56999999999999995</v>
      </c>
      <c r="I1556" s="62">
        <f t="shared" si="387"/>
        <v>4.6389999999999999E-3</v>
      </c>
      <c r="J1556" s="8">
        <f>IF(F1556&lt;Päälaskenta!$D$24,0,Kaksitasouoma_matriisi!F1556-Päälaskenta!$D$24)</f>
        <v>0.53800000000000003</v>
      </c>
      <c r="L1556" s="8">
        <f>IF(F1556&gt;Päälaskenta!D$24,F1556-Päälaskenta!D$24,0)</f>
        <v>0.53800000000000003</v>
      </c>
      <c r="M1556" s="8">
        <f>IF(F1556&gt;Päälaskenta!D$24,(Päälaskenta!C$20+(Päälaskenta!E$20*(Kaksitasouoma_matriisi!F1556-Päälaskenta!D$24)))*(Kaksitasouoma_matriisi!F1556-Päälaskenta!D$24),0)</f>
        <v>3.1241660000000002</v>
      </c>
      <c r="N1556" s="8">
        <f>IF(F1556&gt;Päälaskenta!D$24,(2*SQRT((POWER((F1556-Päälaskenta!D$24),2))+POWER(Päälaskenta!E$20*(F1556-Päälaskenta!D$24),2))+Päälaskenta!C$20),0)</f>
        <v>6.93978658619963</v>
      </c>
      <c r="O1556" s="8">
        <f t="shared" si="393"/>
        <v>0.45018185519028397</v>
      </c>
      <c r="P1556" s="8">
        <f>IF(Päälaskenta!$C$29,IF(L1556&gt;Päälaskenta!$F$28,Kaksitasouoma_matriisi!AQ1556,Kaksitasouoma_matriisi!AR1556),Päälaskenta!$F$20)</f>
        <v>0.12</v>
      </c>
      <c r="Q1556" s="8">
        <f t="shared" si="394"/>
        <v>15.292489114235</v>
      </c>
      <c r="R1556" s="8">
        <f t="shared" si="388"/>
        <v>0.81928504239899003</v>
      </c>
      <c r="S1556" s="8">
        <f t="shared" si="395"/>
        <v>0.26224120049926603</v>
      </c>
      <c r="U1556" s="93">
        <f>IF(F1556&gt;Päälaskenta!D$24,Päälaskenta!H$24+L1556*Päälaskenta!G$24,F1556*Päälaskenta!C$24 + F1556*F1556*Päälaskenta!E$24)</f>
        <v>2.4811999999999999</v>
      </c>
      <c r="V1556" s="8">
        <f>IF(F1556&gt;Päälaskenta!D$24,2*SQRT(POWER(Päälaskenta!D$24,2)+POWER(Päälaskenta!E$24*Päälaskenta!D$24,2))+Päälaskenta!C$24,(2*SQRT((POWER(F1556,2))+POWER(Päälaskenta!E$24*F1556,2))+Päälaskenta!C$24))</f>
        <v>2.9798989873223301</v>
      </c>
      <c r="W1556" s="8">
        <f t="shared" si="396"/>
        <v>0.83264567374800502</v>
      </c>
      <c r="X1556" s="8">
        <f>Päälaskenta!F$24</f>
        <v>7.0000000000000007E-2</v>
      </c>
      <c r="Y1556" s="8">
        <f t="shared" si="397"/>
        <v>31.371639738454299</v>
      </c>
      <c r="Z1556" s="8">
        <f t="shared" si="389"/>
        <v>1.6807149576010101</v>
      </c>
      <c r="AA1556" s="8">
        <f t="shared" si="398"/>
        <v>0.67737987973601899</v>
      </c>
      <c r="AC1556" s="8">
        <f t="shared" si="390"/>
        <v>0.104979871764906</v>
      </c>
      <c r="AE1556" s="8">
        <v>1554</v>
      </c>
      <c r="AF1556" s="8">
        <f t="shared" si="384"/>
        <v>46.664128852689302</v>
      </c>
      <c r="AG1556" s="8">
        <f t="shared" si="391"/>
        <v>2.8702101246684902E-3</v>
      </c>
      <c r="AJ1556" s="132">
        <f>IF(Päälaskenta!$F$28&lt;Kaksitasouoma_matriisi!L1556,Päälaskenta!$C$20*Päälaskenta!$F$28,Päälaskenta!$C$20*Kaksitasouoma_matriisi!L1556)</f>
        <v>2.5</v>
      </c>
      <c r="AK1556" s="134">
        <f>SQRT(Päälaskenta!$D$20^2+(Päälaskenta!$D$20/(1/Päälaskenta!$E$20))^2)</f>
        <v>1.8029999999999999</v>
      </c>
      <c r="AL1556" s="134">
        <f>IF(Päälaskenta!$F$28&lt;Kaksitasouoma_matriisi!L1556,AK1556*Päälaskenta!$F$28*COS(ATAN(1/Päälaskenta!$E$20)),AK1556*Kaksitasouoma_matriisi!L1556*COS(ATAN(1/Päälaskenta!$E$20)))</f>
        <v>0.75</v>
      </c>
      <c r="AM1556" s="134"/>
      <c r="AN1556" s="134">
        <f t="shared" si="399"/>
        <v>3.25</v>
      </c>
      <c r="AO1556" s="8">
        <f t="shared" si="392"/>
        <v>0.57979805187854605</v>
      </c>
      <c r="AP1556" s="134">
        <f>Refererenssiarvoja!$B$16*H1556^(1/6)/(Refererenssiarvoja!$B$15^0.5)*(Päälaskenta!$G$28/2)^0.5*(1-AO1556)^(-1.5)</f>
        <v>0.16900000000000001</v>
      </c>
      <c r="AQ1556" s="8">
        <f>Refererenssiarvoja!$B$16*Kaksitasouoma_matriisi!O1556^(1/6)/(SQRT((2*Refererenssiarvoja!$B$15)/(Päälaskenta!$F$31*Päälaskenta!$G$31*Päälaskenta!$F$28))+SQRT(Refererenssiarvoja!$B$15)/Refererenssiarvoja!$B$17*LN(Kaksitasouoma_matriisi!L1556/Päälaskenta!$F$28))</f>
        <v>0.34271203999734001</v>
      </c>
      <c r="AR1556" s="8">
        <f>Refererenssiarvoja!$B$16*Kaksitasouoma_matriisi!O1556^(1/6)/(SQRT((2*Refererenssiarvoja!$B$15)/(Päälaskenta!$F$31*Päälaskenta!$G$31*L1556)))</f>
        <v>0.45842993345754102</v>
      </c>
    </row>
    <row r="1557" spans="1:44" x14ac:dyDescent="0.2">
      <c r="A1557" s="8">
        <v>1555</v>
      </c>
      <c r="B1557" s="8">
        <f>IF(Päälaskenta!C$7,Päälaskenta!E$7,Päälaskenta!G$5)</f>
        <v>2.5</v>
      </c>
      <c r="C1557" s="56">
        <v>0.44500000000000001</v>
      </c>
      <c r="D1557" s="93">
        <f t="shared" si="385"/>
        <v>5.6180000000000003</v>
      </c>
      <c r="E1557" s="8">
        <f>IF(Päälaskenta!$C$26,Kaksitasouoma_matriisi!AP1557,Kaksitasouoma_matriisi!AC1557)</f>
        <v>0.104985329212625</v>
      </c>
      <c r="F1557" s="56">
        <f>IF(D1557&lt;Päälaskenta!H$24,(SQRT(POWER(Päälaskenta!C$24/(2*Päälaskenta!E$24),2)+(D1557/Päälaskenta!E$24))-Päälaskenta!C$24/(2*Päälaskenta!E$24)),IF(D1557=Päälaskenta!H$24,Päälaskenta!D$24,Päälaskenta!D$24+(SQRT(POWER((Päälaskenta!C$20+Päälaskenta!G$24)/(2*Päälaskenta!E$20),2)+((D1557-Päälaskenta!H$24)/Päälaskenta!E$20))-(Päälaskenta!C$20+Päälaskenta!G$24)/(2*Päälaskenta!E$20))))</f>
        <v>1.2390000000000001</v>
      </c>
      <c r="G1557" s="57">
        <f>IF(F1557&gt;Päälaskenta!D$24,(2*SQRT((POWER(Päälaskenta!D$24,2))+POWER(Päälaskenta!E$24*Päälaskenta!D$24,2))+Päälaskenta!C$24)+(2*SQRT((POWER((F1557-Päälaskenta!D$24),2))+POWER(Päälaskenta!E$20*(F1557-Päälaskenta!D$24),2))+Päälaskenta!C$20),(2*SQRT((POWER(F1557,2))+POWER(Päälaskenta!E$24*F1557,2))+Päälaskenta!C$24))</f>
        <v>9.92</v>
      </c>
      <c r="H1557" s="57">
        <f t="shared" si="386"/>
        <v>0.56999999999999995</v>
      </c>
      <c r="I1557" s="62">
        <f t="shared" si="387"/>
        <v>4.6179999999999997E-3</v>
      </c>
      <c r="J1557" s="8">
        <f>IF(F1557&lt;Päälaskenta!$D$24,0,Kaksitasouoma_matriisi!F1557-Päälaskenta!$D$24)</f>
        <v>0.53900000000000003</v>
      </c>
      <c r="L1557" s="8">
        <f>IF(F1557&gt;Päälaskenta!D$24,F1557-Päälaskenta!D$24,0)</f>
        <v>0.53900000000000003</v>
      </c>
      <c r="M1557" s="8">
        <f>IF(F1557&gt;Päälaskenta!D$24,(Päälaskenta!C$20+(Päälaskenta!E$20*(Kaksitasouoma_matriisi!F1557-Päälaskenta!D$24)))*(Kaksitasouoma_matriisi!F1557-Päälaskenta!D$24),0)</f>
        <v>3.1307814999999999</v>
      </c>
      <c r="N1557" s="8">
        <f>IF(F1557&gt;Päälaskenta!D$24,(2*SQRT((POWER((F1557-Päälaskenta!D$24),2))+POWER(Päälaskenta!E$20*(F1557-Päälaskenta!D$24),2))+Päälaskenta!C$20),0)</f>
        <v>6.9433921374750902</v>
      </c>
      <c r="O1557" s="8">
        <f t="shared" si="393"/>
        <v>0.45090086200121798</v>
      </c>
      <c r="P1557" s="8">
        <f>IF(Päälaskenta!$C$29,IF(L1557&gt;Päälaskenta!$F$28,Kaksitasouoma_matriisi!AQ1557,Kaksitasouoma_matriisi!AR1557),Päälaskenta!$F$20)</f>
        <v>0.12</v>
      </c>
      <c r="Q1557" s="8">
        <f t="shared" si="394"/>
        <v>15.3411843900222</v>
      </c>
      <c r="R1557" s="8">
        <f t="shared" si="388"/>
        <v>0.82014884205899696</v>
      </c>
      <c r="S1557" s="8">
        <f t="shared" si="395"/>
        <v>0.26196297699440102</v>
      </c>
      <c r="U1557" s="93">
        <f>IF(F1557&gt;Päälaskenta!D$24,Päälaskenta!H$24+L1557*Päälaskenta!G$24,F1557*Päälaskenta!C$24 + F1557*F1557*Päälaskenta!E$24)</f>
        <v>2.4836</v>
      </c>
      <c r="V1557" s="8">
        <f>IF(F1557&gt;Päälaskenta!D$24,2*SQRT(POWER(Päälaskenta!D$24,2)+POWER(Päälaskenta!E$24*Päälaskenta!D$24,2))+Päälaskenta!C$24,(2*SQRT((POWER(F1557,2))+POWER(Päälaskenta!E$24*F1557,2))+Päälaskenta!C$24))</f>
        <v>2.9798989873223301</v>
      </c>
      <c r="W1557" s="8">
        <f t="shared" si="396"/>
        <v>0.833451070175941</v>
      </c>
      <c r="X1557" s="8">
        <f>Päälaskenta!F$24</f>
        <v>7.0000000000000007E-2</v>
      </c>
      <c r="Y1557" s="8">
        <f t="shared" si="397"/>
        <v>31.4222309904955</v>
      </c>
      <c r="Z1557" s="8">
        <f t="shared" si="389"/>
        <v>1.679851157941</v>
      </c>
      <c r="AA1557" s="8">
        <f t="shared" si="398"/>
        <v>0.67637749957360305</v>
      </c>
      <c r="AC1557" s="8">
        <f t="shared" si="390"/>
        <v>0.104985329212625</v>
      </c>
      <c r="AE1557" s="8">
        <v>1555</v>
      </c>
      <c r="AF1557" s="8">
        <f t="shared" si="384"/>
        <v>46.763415380517699</v>
      </c>
      <c r="AG1557" s="8">
        <f t="shared" si="391"/>
        <v>2.8580351938045402E-3</v>
      </c>
      <c r="AJ1557" s="132">
        <f>IF(Päälaskenta!$F$28&lt;Kaksitasouoma_matriisi!L1557,Päälaskenta!$C$20*Päälaskenta!$F$28,Päälaskenta!$C$20*Kaksitasouoma_matriisi!L1557)</f>
        <v>2.5</v>
      </c>
      <c r="AK1557" s="134">
        <f>SQRT(Päälaskenta!$D$20^2+(Päälaskenta!$D$20/(1/Päälaskenta!$E$20))^2)</f>
        <v>1.8029999999999999</v>
      </c>
      <c r="AL1557" s="134">
        <f>IF(Päälaskenta!$F$28&lt;Kaksitasouoma_matriisi!L1557,AK1557*Päälaskenta!$F$28*COS(ATAN(1/Päälaskenta!$E$20)),AK1557*Kaksitasouoma_matriisi!L1557*COS(ATAN(1/Päälaskenta!$E$20)))</f>
        <v>0.75</v>
      </c>
      <c r="AM1557" s="134"/>
      <c r="AN1557" s="134">
        <f t="shared" si="399"/>
        <v>3.25</v>
      </c>
      <c r="AO1557" s="8">
        <f t="shared" si="392"/>
        <v>0.578497686009256</v>
      </c>
      <c r="AP1557" s="134">
        <f>Refererenssiarvoja!$B$16*H1557^(1/6)/(Refererenssiarvoja!$B$15^0.5)*(Päälaskenta!$G$28/2)^0.5*(1-AO1557)^(-1.5)</f>
        <v>0.16800000000000001</v>
      </c>
      <c r="AQ1557" s="8">
        <f>Refererenssiarvoja!$B$16*Kaksitasouoma_matriisi!O1557^(1/6)/(SQRT((2*Refererenssiarvoja!$B$15)/(Päälaskenta!$F$31*Päälaskenta!$G$31*Päälaskenta!$F$28))+SQRT(Refererenssiarvoja!$B$15)/Refererenssiarvoja!$B$17*LN(Kaksitasouoma_matriisi!L1557/Päälaskenta!$F$28))</f>
        <v>0.34086291597833901</v>
      </c>
      <c r="AR1557" s="8">
        <f>Refererenssiarvoja!$B$16*Kaksitasouoma_matriisi!O1557^(1/6)/(SQRT((2*Refererenssiarvoja!$B$15)/(Päälaskenta!$F$31*Päälaskenta!$G$31*L1557)))</f>
        <v>0.45897784797503599</v>
      </c>
    </row>
    <row r="1558" spans="1:44" x14ac:dyDescent="0.2">
      <c r="A1558" s="8">
        <v>1556</v>
      </c>
      <c r="B1558" s="8">
        <f>IF(Päälaskenta!C$7,Päälaskenta!E$7,Päälaskenta!G$5)</f>
        <v>2.5</v>
      </c>
      <c r="C1558" s="56">
        <v>0.44400000000000001</v>
      </c>
      <c r="D1558" s="93">
        <f t="shared" si="385"/>
        <v>5.6306000000000003</v>
      </c>
      <c r="E1558" s="8">
        <f>IF(Päälaskenta!$C$26,Kaksitasouoma_matriisi!AP1558,Kaksitasouoma_matriisi!AC1558)</f>
        <v>0.10499623221917299</v>
      </c>
      <c r="F1558" s="56">
        <f>IF(D1558&lt;Päälaskenta!H$24,(SQRT(POWER(Päälaskenta!C$24/(2*Päälaskenta!E$24),2)+(D1558/Päälaskenta!E$24))-Päälaskenta!C$24/(2*Päälaskenta!E$24)),IF(D1558=Päälaskenta!H$24,Päälaskenta!D$24,Päälaskenta!D$24+(SQRT(POWER((Päälaskenta!C$20+Päälaskenta!G$24)/(2*Päälaskenta!E$20),2)+((D1558-Päälaskenta!H$24)/Päälaskenta!E$20))-(Päälaskenta!C$20+Päälaskenta!G$24)/(2*Päälaskenta!E$20))))</f>
        <v>1.2410000000000001</v>
      </c>
      <c r="G1558" s="57">
        <f>IF(F1558&gt;Päälaskenta!D$24,(2*SQRT((POWER(Päälaskenta!D$24,2))+POWER(Päälaskenta!E$24*Päälaskenta!D$24,2))+Päälaskenta!C$24)+(2*SQRT((POWER((F1558-Päälaskenta!D$24),2))+POWER(Päälaskenta!E$20*(F1558-Päälaskenta!D$24),2))+Päälaskenta!C$20),(2*SQRT((POWER(F1558,2))+POWER(Päälaskenta!E$24*F1558,2))+Päälaskenta!C$24))</f>
        <v>9.93</v>
      </c>
      <c r="H1558" s="57">
        <f t="shared" si="386"/>
        <v>0.56999999999999995</v>
      </c>
      <c r="I1558" s="62">
        <f t="shared" si="387"/>
        <v>4.5979999999999997E-3</v>
      </c>
      <c r="J1558" s="8">
        <f>IF(F1558&lt;Päälaskenta!$D$24,0,Kaksitasouoma_matriisi!F1558-Päälaskenta!$D$24)</f>
        <v>0.54100000000000004</v>
      </c>
      <c r="L1558" s="8">
        <f>IF(F1558&gt;Päälaskenta!D$24,F1558-Päälaskenta!D$24,0)</f>
        <v>0.54100000000000004</v>
      </c>
      <c r="M1558" s="8">
        <f>IF(F1558&gt;Päälaskenta!D$24,(Päälaskenta!C$20+(Päälaskenta!E$20*(Kaksitasouoma_matriisi!F1558-Päälaskenta!D$24)))*(Kaksitasouoma_matriisi!F1558-Päälaskenta!D$24),0)</f>
        <v>3.1440215</v>
      </c>
      <c r="N1558" s="8">
        <f>IF(F1558&gt;Päälaskenta!D$24,(2*SQRT((POWER((F1558-Päälaskenta!D$24),2))+POWER(Päälaskenta!E$20*(F1558-Päälaskenta!D$24),2))+Päälaskenta!C$20),0)</f>
        <v>6.9506032400260196</v>
      </c>
      <c r="O1558" s="8">
        <f t="shared" si="393"/>
        <v>0.45233793261205202</v>
      </c>
      <c r="P1558" s="8">
        <f>IF(Päälaskenta!$C$29,IF(L1558&gt;Päälaskenta!$F$28,Kaksitasouoma_matriisi!AQ1558,Kaksitasouoma_matriisi!AR1558),Päälaskenta!$F$20)</f>
        <v>0.12</v>
      </c>
      <c r="Q1558" s="8">
        <f t="shared" si="394"/>
        <v>15.438778403454499</v>
      </c>
      <c r="R1558" s="8">
        <f t="shared" si="388"/>
        <v>0.82187104288905</v>
      </c>
      <c r="S1558" s="8">
        <f t="shared" si="395"/>
        <v>0.26140757717116397</v>
      </c>
      <c r="U1558" s="93">
        <f>IF(F1558&gt;Päälaskenta!D$24,Päälaskenta!H$24+L1558*Päälaskenta!G$24,F1558*Päälaskenta!C$24 + F1558*F1558*Päälaskenta!E$24)</f>
        <v>2.4883999999999999</v>
      </c>
      <c r="V1558" s="8">
        <f>IF(F1558&gt;Päälaskenta!D$24,2*SQRT(POWER(Päälaskenta!D$24,2)+POWER(Päälaskenta!E$24*Päälaskenta!D$24,2))+Päälaskenta!C$24,(2*SQRT((POWER(F1558,2))+POWER(Päälaskenta!E$24*F1558,2))+Päälaskenta!C$24))</f>
        <v>2.9798989873223301</v>
      </c>
      <c r="W1558" s="8">
        <f t="shared" si="396"/>
        <v>0.83506186303181396</v>
      </c>
      <c r="X1558" s="8">
        <f>Päälaskenta!F$24</f>
        <v>7.0000000000000007E-2</v>
      </c>
      <c r="Y1558" s="8">
        <f t="shared" si="397"/>
        <v>31.523511292213399</v>
      </c>
      <c r="Z1558" s="8">
        <f t="shared" si="389"/>
        <v>1.6781289571109499</v>
      </c>
      <c r="AA1558" s="8">
        <f t="shared" si="398"/>
        <v>0.67438070933569805</v>
      </c>
      <c r="AC1558" s="8">
        <f t="shared" si="390"/>
        <v>0.10499623221917299</v>
      </c>
      <c r="AE1558" s="8">
        <v>1556</v>
      </c>
      <c r="AF1558" s="8">
        <f t="shared" si="384"/>
        <v>46.962289695667899</v>
      </c>
      <c r="AG1558" s="8">
        <f t="shared" si="391"/>
        <v>2.83388022620859E-3</v>
      </c>
      <c r="AJ1558" s="132">
        <f>IF(Päälaskenta!$F$28&lt;Kaksitasouoma_matriisi!L1558,Päälaskenta!$C$20*Päälaskenta!$F$28,Päälaskenta!$C$20*Kaksitasouoma_matriisi!L1558)</f>
        <v>2.5</v>
      </c>
      <c r="AK1558" s="134">
        <f>SQRT(Päälaskenta!$D$20^2+(Päälaskenta!$D$20/(1/Päälaskenta!$E$20))^2)</f>
        <v>1.8029999999999999</v>
      </c>
      <c r="AL1558" s="134">
        <f>IF(Päälaskenta!$F$28&lt;Kaksitasouoma_matriisi!L1558,AK1558*Päälaskenta!$F$28*COS(ATAN(1/Päälaskenta!$E$20)),AK1558*Kaksitasouoma_matriisi!L1558*COS(ATAN(1/Päälaskenta!$E$20)))</f>
        <v>0.75</v>
      </c>
      <c r="AM1558" s="134"/>
      <c r="AN1558" s="134">
        <f t="shared" si="399"/>
        <v>3.25</v>
      </c>
      <c r="AO1558" s="8">
        <f t="shared" si="392"/>
        <v>0.57720313998508099</v>
      </c>
      <c r="AP1558" s="134">
        <f>Refererenssiarvoja!$B$16*H1558^(1/6)/(Refererenssiarvoja!$B$15^0.5)*(Päälaskenta!$G$28/2)^0.5*(1-AO1558)^(-1.5)</f>
        <v>0.16700000000000001</v>
      </c>
      <c r="AQ1558" s="8">
        <f>Refererenssiarvoja!$B$16*Kaksitasouoma_matriisi!O1558^(1/6)/(SQRT((2*Refererenssiarvoja!$B$15)/(Päälaskenta!$F$31*Päälaskenta!$G$31*Päälaskenta!$F$28))+SQRT(Refererenssiarvoja!$B$15)/Refererenssiarvoja!$B$17*LN(Kaksitasouoma_matriisi!L1558/Päälaskenta!$F$28))</f>
        <v>0.33723677057439699</v>
      </c>
      <c r="AR1558" s="8">
        <f>Refererenssiarvoja!$B$16*Kaksitasouoma_matriisi!O1558^(1/6)/(SQRT((2*Refererenssiarvoja!$B$15)/(Päälaskenta!$F$31*Päälaskenta!$G$31*L1558)))</f>
        <v>0.460072525727802</v>
      </c>
    </row>
    <row r="1559" spans="1:44" x14ac:dyDescent="0.2">
      <c r="A1559" s="8">
        <v>1557</v>
      </c>
      <c r="B1559" s="8">
        <f>IF(Päälaskenta!C$7,Päälaskenta!E$7,Päälaskenta!G$5)</f>
        <v>2.5</v>
      </c>
      <c r="C1559" s="56">
        <v>0.443</v>
      </c>
      <c r="D1559" s="93">
        <f t="shared" si="385"/>
        <v>5.6433</v>
      </c>
      <c r="E1559" s="8">
        <f>IF(Päälaskenta!$C$26,Kaksitasouoma_matriisi!AP1559,Kaksitasouoma_matriisi!AC1559)</f>
        <v>0.105001677786633</v>
      </c>
      <c r="F1559" s="56">
        <f>IF(D1559&lt;Päälaskenta!H$24,(SQRT(POWER(Päälaskenta!C$24/(2*Päälaskenta!E$24),2)+(D1559/Päälaskenta!E$24))-Päälaskenta!C$24/(2*Päälaskenta!E$24)),IF(D1559=Päälaskenta!H$24,Päälaskenta!D$24,Päälaskenta!D$24+(SQRT(POWER((Päälaskenta!C$20+Päälaskenta!G$24)/(2*Päälaskenta!E$20),2)+((D1559-Päälaskenta!H$24)/Päälaskenta!E$20))-(Päälaskenta!C$20+Päälaskenta!G$24)/(2*Päälaskenta!E$20))))</f>
        <v>1.242</v>
      </c>
      <c r="G1559" s="57">
        <f>IF(F1559&gt;Päälaskenta!D$24,(2*SQRT((POWER(Päälaskenta!D$24,2))+POWER(Päälaskenta!E$24*Päälaskenta!D$24,2))+Päälaskenta!C$24)+(2*SQRT((POWER((F1559-Päälaskenta!D$24),2))+POWER(Päälaskenta!E$20*(F1559-Päälaskenta!D$24),2))+Päälaskenta!C$20),(2*SQRT((POWER(F1559,2))+POWER(Päälaskenta!E$24*F1559,2))+Päälaskenta!C$24))</f>
        <v>9.93</v>
      </c>
      <c r="H1559" s="57">
        <f t="shared" si="386"/>
        <v>0.56999999999999995</v>
      </c>
      <c r="I1559" s="62">
        <f t="shared" si="387"/>
        <v>4.5779999999999996E-3</v>
      </c>
      <c r="J1559" s="8">
        <f>IF(F1559&lt;Päälaskenta!$D$24,0,Kaksitasouoma_matriisi!F1559-Päälaskenta!$D$24)</f>
        <v>0.54200000000000004</v>
      </c>
      <c r="L1559" s="8">
        <f>IF(F1559&gt;Päälaskenta!D$24,F1559-Päälaskenta!D$24,0)</f>
        <v>0.54200000000000004</v>
      </c>
      <c r="M1559" s="8">
        <f>IF(F1559&gt;Päälaskenta!D$24,(Päälaskenta!C$20+(Päälaskenta!E$20*(Kaksitasouoma_matriisi!F1559-Päälaskenta!D$24)))*(Kaksitasouoma_matriisi!F1559-Päälaskenta!D$24),0)</f>
        <v>3.1506460000000001</v>
      </c>
      <c r="N1559" s="8">
        <f>IF(F1559&gt;Päälaskenta!D$24,(2*SQRT((POWER((F1559-Päälaskenta!D$24),2))+POWER(Päälaskenta!E$20*(F1559-Päälaskenta!D$24),2))+Päälaskenta!C$20),0)</f>
        <v>6.9542087913014798</v>
      </c>
      <c r="O1559" s="8">
        <f t="shared" si="393"/>
        <v>0.45305599738979901</v>
      </c>
      <c r="P1559" s="8">
        <f>IF(Päälaskenta!$C$29,IF(L1559&gt;Päälaskenta!$F$28,Kaksitasouoma_matriisi!AQ1559,Kaksitasouoma_matriisi!AR1559),Päälaskenta!$F$20)</f>
        <v>0.12</v>
      </c>
      <c r="Q1559" s="8">
        <f t="shared" si="394"/>
        <v>15.487677116481899</v>
      </c>
      <c r="R1559" s="8">
        <f t="shared" si="388"/>
        <v>0.82272945533699204</v>
      </c>
      <c r="S1559" s="8">
        <f t="shared" si="395"/>
        <v>0.261130401618269</v>
      </c>
      <c r="U1559" s="93">
        <f>IF(F1559&gt;Päälaskenta!D$24,Päälaskenta!H$24+L1559*Päälaskenta!G$24,F1559*Päälaskenta!C$24 + F1559*F1559*Päälaskenta!E$24)</f>
        <v>2.4908000000000001</v>
      </c>
      <c r="V1559" s="8">
        <f>IF(F1559&gt;Päälaskenta!D$24,2*SQRT(POWER(Päälaskenta!D$24,2)+POWER(Päälaskenta!E$24*Päälaskenta!D$24,2))+Päälaskenta!C$24,(2*SQRT((POWER(F1559,2))+POWER(Päälaskenta!E$24*F1559,2))+Päälaskenta!C$24))</f>
        <v>2.9798989873223301</v>
      </c>
      <c r="W1559" s="8">
        <f t="shared" si="396"/>
        <v>0.83586725945975004</v>
      </c>
      <c r="X1559" s="8">
        <f>Päälaskenta!F$24</f>
        <v>7.0000000000000007E-2</v>
      </c>
      <c r="Y1559" s="8">
        <f t="shared" si="397"/>
        <v>31.5742003209137</v>
      </c>
      <c r="Z1559" s="8">
        <f t="shared" si="389"/>
        <v>1.6772705446630101</v>
      </c>
      <c r="AA1559" s="8">
        <f t="shared" si="398"/>
        <v>0.67338627937329798</v>
      </c>
      <c r="AC1559" s="8">
        <f t="shared" si="390"/>
        <v>0.105001677786633</v>
      </c>
      <c r="AE1559" s="8">
        <v>1557</v>
      </c>
      <c r="AF1559" s="8">
        <f t="shared" si="384"/>
        <v>47.061877437395601</v>
      </c>
      <c r="AG1559" s="8">
        <f t="shared" si="391"/>
        <v>2.82189935572445E-3</v>
      </c>
      <c r="AJ1559" s="132">
        <f>IF(Päälaskenta!$F$28&lt;Kaksitasouoma_matriisi!L1559,Päälaskenta!$C$20*Päälaskenta!$F$28,Päälaskenta!$C$20*Kaksitasouoma_matriisi!L1559)</f>
        <v>2.5</v>
      </c>
      <c r="AK1559" s="134">
        <f>SQRT(Päälaskenta!$D$20^2+(Päälaskenta!$D$20/(1/Päälaskenta!$E$20))^2)</f>
        <v>1.8029999999999999</v>
      </c>
      <c r="AL1559" s="134">
        <f>IF(Päälaskenta!$F$28&lt;Kaksitasouoma_matriisi!L1559,AK1559*Päälaskenta!$F$28*COS(ATAN(1/Päälaskenta!$E$20)),AK1559*Kaksitasouoma_matriisi!L1559*COS(ATAN(1/Päälaskenta!$E$20)))</f>
        <v>0.75</v>
      </c>
      <c r="AM1559" s="134"/>
      <c r="AN1559" s="134">
        <f t="shared" si="399"/>
        <v>3.25</v>
      </c>
      <c r="AO1559" s="8">
        <f t="shared" si="392"/>
        <v>0.57590416954618795</v>
      </c>
      <c r="AP1559" s="134">
        <f>Refererenssiarvoja!$B$16*H1559^(1/6)/(Refererenssiarvoja!$B$15^0.5)*(Päälaskenta!$G$28/2)^0.5*(1-AO1559)^(-1.5)</f>
        <v>0.16600000000000001</v>
      </c>
      <c r="AQ1559" s="8">
        <f>Refererenssiarvoja!$B$16*Kaksitasouoma_matriisi!O1559^(1/6)/(SQRT((2*Refererenssiarvoja!$B$15)/(Päälaskenta!$F$31*Päälaskenta!$G$31*Päälaskenta!$F$28))+SQRT(Refererenssiarvoja!$B$15)/Refererenssiarvoja!$B$17*LN(Kaksitasouoma_matriisi!L1559/Päälaskenta!$F$28))</f>
        <v>0.335458812268913</v>
      </c>
      <c r="AR1559" s="8">
        <f>Refererenssiarvoja!$B$16*Kaksitasouoma_matriisi!O1559^(1/6)/(SQRT((2*Refererenssiarvoja!$B$15)/(Päälaskenta!$F$31*Päälaskenta!$G$31*L1559)))</f>
        <v>0.46061929086353698</v>
      </c>
    </row>
    <row r="1560" spans="1:44" x14ac:dyDescent="0.2">
      <c r="A1560" s="8">
        <v>1558</v>
      </c>
      <c r="B1560" s="8">
        <f>IF(Päälaskenta!C$7,Päälaskenta!E$7,Päälaskenta!G$5)</f>
        <v>2.5</v>
      </c>
      <c r="C1560" s="56">
        <v>0.442</v>
      </c>
      <c r="D1560" s="93">
        <f t="shared" si="385"/>
        <v>5.6561000000000003</v>
      </c>
      <c r="E1560" s="8">
        <f>IF(Päälaskenta!$C$26,Kaksitasouoma_matriisi!AP1560,Kaksitasouoma_matriisi!AC1560)</f>
        <v>0.105012557071451</v>
      </c>
      <c r="F1560" s="56">
        <f>IF(D1560&lt;Päälaskenta!H$24,(SQRT(POWER(Päälaskenta!C$24/(2*Päälaskenta!E$24),2)+(D1560/Päälaskenta!E$24))-Päälaskenta!C$24/(2*Päälaskenta!E$24)),IF(D1560=Päälaskenta!H$24,Päälaskenta!D$24,Päälaskenta!D$24+(SQRT(POWER((Päälaskenta!C$20+Päälaskenta!G$24)/(2*Päälaskenta!E$20),2)+((D1560-Päälaskenta!H$24)/Päälaskenta!E$20))-(Päälaskenta!C$20+Päälaskenta!G$24)/(2*Päälaskenta!E$20))))</f>
        <v>1.244</v>
      </c>
      <c r="G1560" s="57">
        <f>IF(F1560&gt;Päälaskenta!D$24,(2*SQRT((POWER(Päälaskenta!D$24,2))+POWER(Päälaskenta!E$24*Päälaskenta!D$24,2))+Päälaskenta!C$24)+(2*SQRT((POWER((F1560-Päälaskenta!D$24),2))+POWER(Päälaskenta!E$20*(F1560-Päälaskenta!D$24),2))+Päälaskenta!C$20),(2*SQRT((POWER(F1560,2))+POWER(Päälaskenta!E$24*F1560,2))+Päälaskenta!C$24))</f>
        <v>9.94</v>
      </c>
      <c r="H1560" s="57">
        <f t="shared" si="386"/>
        <v>0.56999999999999995</v>
      </c>
      <c r="I1560" s="62">
        <f t="shared" si="387"/>
        <v>4.5589999999999997E-3</v>
      </c>
      <c r="J1560" s="8">
        <f>IF(F1560&lt;Päälaskenta!$D$24,0,Kaksitasouoma_matriisi!F1560-Päälaskenta!$D$24)</f>
        <v>0.54400000000000004</v>
      </c>
      <c r="L1560" s="8">
        <f>IF(F1560&gt;Päälaskenta!D$24,F1560-Päälaskenta!D$24,0)</f>
        <v>0.54400000000000004</v>
      </c>
      <c r="M1560" s="8">
        <f>IF(F1560&gt;Päälaskenta!D$24,(Päälaskenta!C$20+(Päälaskenta!E$20*(Kaksitasouoma_matriisi!F1560-Päälaskenta!D$24)))*(Kaksitasouoma_matriisi!F1560-Päälaskenta!D$24),0)</f>
        <v>3.163904</v>
      </c>
      <c r="N1560" s="8">
        <f>IF(F1560&gt;Päälaskenta!D$24,(2*SQRT((POWER((F1560-Päälaskenta!D$24),2))+POWER(Päälaskenta!E$20*(F1560-Päälaskenta!D$24),2))+Päälaskenta!C$20),0)</f>
        <v>6.9614198938524101</v>
      </c>
      <c r="O1560" s="8">
        <f t="shared" si="393"/>
        <v>0.454491188326971</v>
      </c>
      <c r="P1560" s="8">
        <f>IF(Päälaskenta!$C$29,IF(L1560&gt;Päälaskenta!$F$28,Kaksitasouoma_matriisi!AQ1560,Kaksitasouoma_matriisi!AR1560),Päälaskenta!$F$20)</f>
        <v>0.12</v>
      </c>
      <c r="Q1560" s="8">
        <f t="shared" si="394"/>
        <v>15.5856778942583</v>
      </c>
      <c r="R1560" s="8">
        <f t="shared" si="388"/>
        <v>0.82444093234194205</v>
      </c>
      <c r="S1560" s="8">
        <f t="shared" si="395"/>
        <v>0.26057710105677701</v>
      </c>
      <c r="U1560" s="93">
        <f>IF(F1560&gt;Päälaskenta!D$24,Päälaskenta!H$24+L1560*Päälaskenta!G$24,F1560*Päälaskenta!C$24 + F1560*F1560*Päälaskenta!E$24)</f>
        <v>2.4956</v>
      </c>
      <c r="V1560" s="8">
        <f>IF(F1560&gt;Päälaskenta!D$24,2*SQRT(POWER(Päälaskenta!D$24,2)+POWER(Päälaskenta!E$24*Päälaskenta!D$24,2))+Päälaskenta!C$24,(2*SQRT((POWER(F1560,2))+POWER(Päälaskenta!E$24*F1560,2))+Päälaskenta!C$24))</f>
        <v>2.9798989873223301</v>
      </c>
      <c r="W1560" s="8">
        <f t="shared" si="396"/>
        <v>0.837478052315622</v>
      </c>
      <c r="X1560" s="8">
        <f>Päälaskenta!F$24</f>
        <v>7.0000000000000007E-2</v>
      </c>
      <c r="Y1560" s="8">
        <f t="shared" si="397"/>
        <v>31.675676081656501</v>
      </c>
      <c r="Z1560" s="8">
        <f t="shared" si="389"/>
        <v>1.6755590676580601</v>
      </c>
      <c r="AA1560" s="8">
        <f t="shared" si="398"/>
        <v>0.67140530039191404</v>
      </c>
      <c r="AC1560" s="8">
        <f t="shared" si="390"/>
        <v>0.105012557071451</v>
      </c>
      <c r="AE1560" s="8">
        <v>1558</v>
      </c>
      <c r="AF1560" s="8">
        <f t="shared" si="384"/>
        <v>47.261353975914801</v>
      </c>
      <c r="AG1560" s="8">
        <f t="shared" si="391"/>
        <v>2.7981287802625798E-3</v>
      </c>
      <c r="AJ1560" s="132">
        <f>IF(Päälaskenta!$F$28&lt;Kaksitasouoma_matriisi!L1560,Päälaskenta!$C$20*Päälaskenta!$F$28,Päälaskenta!$C$20*Kaksitasouoma_matriisi!L1560)</f>
        <v>2.5</v>
      </c>
      <c r="AK1560" s="134">
        <f>SQRT(Päälaskenta!$D$20^2+(Päälaskenta!$D$20/(1/Päälaskenta!$E$20))^2)</f>
        <v>1.8029999999999999</v>
      </c>
      <c r="AL1560" s="134">
        <f>IF(Päälaskenta!$F$28&lt;Kaksitasouoma_matriisi!L1560,AK1560*Päälaskenta!$F$28*COS(ATAN(1/Päälaskenta!$E$20)),AK1560*Kaksitasouoma_matriisi!L1560*COS(ATAN(1/Päälaskenta!$E$20)))</f>
        <v>0.75</v>
      </c>
      <c r="AM1560" s="134"/>
      <c r="AN1560" s="134">
        <f t="shared" si="399"/>
        <v>3.25</v>
      </c>
      <c r="AO1560" s="8">
        <f t="shared" si="392"/>
        <v>0.57460087339332799</v>
      </c>
      <c r="AP1560" s="134">
        <f>Refererenssiarvoja!$B$16*H1560^(1/6)/(Refererenssiarvoja!$B$15^0.5)*(Päälaskenta!$G$28/2)^0.5*(1-AO1560)^(-1.5)</f>
        <v>0.16600000000000001</v>
      </c>
      <c r="AQ1560" s="8">
        <f>Refererenssiarvoja!$B$16*Kaksitasouoma_matriisi!O1560^(1/6)/(SQRT((2*Refererenssiarvoja!$B$15)/(Päälaskenta!$F$31*Päälaskenta!$G$31*Päälaskenta!$F$28))+SQRT(Refererenssiarvoja!$B$15)/Refererenssiarvoja!$B$17*LN(Kaksitasouoma_matriisi!L1560/Päälaskenta!$F$28))</f>
        <v>0.33197087236166201</v>
      </c>
      <c r="AR1560" s="8">
        <f>Refererenssiarvoja!$B$16*Kaksitasouoma_matriisi!O1560^(1/6)/(SQRT((2*Refererenssiarvoja!$B$15)/(Päälaskenta!$F$31*Päälaskenta!$G$31*L1560)))</f>
        <v>0.46171167837480598</v>
      </c>
    </row>
    <row r="1561" spans="1:44" x14ac:dyDescent="0.2">
      <c r="A1561" s="8">
        <v>1559</v>
      </c>
      <c r="B1561" s="8">
        <f>IF(Päälaskenta!C$7,Päälaskenta!E$7,Päälaskenta!G$5)</f>
        <v>2.5</v>
      </c>
      <c r="C1561" s="56">
        <v>0.441</v>
      </c>
      <c r="D1561" s="93">
        <f t="shared" si="385"/>
        <v>5.6688999999999998</v>
      </c>
      <c r="E1561" s="8">
        <f>IF(Päälaskenta!$C$26,Kaksitasouoma_matriisi!AP1561,Kaksitasouoma_matriisi!AC1561)</f>
        <v>0.105017990797401</v>
      </c>
      <c r="F1561" s="56">
        <f>IF(D1561&lt;Päälaskenta!H$24,(SQRT(POWER(Päälaskenta!C$24/(2*Päälaskenta!E$24),2)+(D1561/Päälaskenta!E$24))-Päälaskenta!C$24/(2*Päälaskenta!E$24)),IF(D1561=Päälaskenta!H$24,Päälaskenta!D$24,Päälaskenta!D$24+(SQRT(POWER((Päälaskenta!C$20+Päälaskenta!G$24)/(2*Päälaskenta!E$20),2)+((D1561-Päälaskenta!H$24)/Päälaskenta!E$20))-(Päälaskenta!C$20+Päälaskenta!G$24)/(2*Päälaskenta!E$20))))</f>
        <v>1.2450000000000001</v>
      </c>
      <c r="G1561" s="57">
        <f>IF(F1561&gt;Päälaskenta!D$24,(2*SQRT((POWER(Päälaskenta!D$24,2))+POWER(Päälaskenta!E$24*Päälaskenta!D$24,2))+Päälaskenta!C$24)+(2*SQRT((POWER((F1561-Päälaskenta!D$24),2))+POWER(Päälaskenta!E$20*(F1561-Päälaskenta!D$24),2))+Päälaskenta!C$20),(2*SQRT((POWER(F1561,2))+POWER(Päälaskenta!E$24*F1561,2))+Päälaskenta!C$24))</f>
        <v>9.94</v>
      </c>
      <c r="H1561" s="57">
        <f t="shared" si="386"/>
        <v>0.56999999999999995</v>
      </c>
      <c r="I1561" s="62">
        <f t="shared" si="387"/>
        <v>4.5380000000000004E-3</v>
      </c>
      <c r="J1561" s="8">
        <f>IF(F1561&lt;Päälaskenta!$D$24,0,Kaksitasouoma_matriisi!F1561-Päälaskenta!$D$24)</f>
        <v>0.54500000000000004</v>
      </c>
      <c r="L1561" s="8">
        <f>IF(F1561&gt;Päälaskenta!D$24,F1561-Päälaskenta!D$24,0)</f>
        <v>0.54500000000000004</v>
      </c>
      <c r="M1561" s="8">
        <f>IF(F1561&gt;Päälaskenta!D$24,(Päälaskenta!C$20+(Päälaskenta!E$20*(Kaksitasouoma_matriisi!F1561-Päälaskenta!D$24)))*(Kaksitasouoma_matriisi!F1561-Päälaskenta!D$24),0)</f>
        <v>3.1705375</v>
      </c>
      <c r="N1561" s="8">
        <f>IF(F1561&gt;Päälaskenta!D$24,(2*SQRT((POWER((F1561-Päälaskenta!D$24),2))+POWER(Päälaskenta!E$20*(F1561-Päälaskenta!D$24),2))+Päälaskenta!C$20),0)</f>
        <v>6.9650254451278704</v>
      </c>
      <c r="O1561" s="8">
        <f t="shared" si="393"/>
        <v>0.45520831545817703</v>
      </c>
      <c r="P1561" s="8">
        <f>IF(Päälaskenta!$C$29,IF(L1561&gt;Päälaskenta!$F$28,Kaksitasouoma_matriisi!AQ1561,Kaksitasouoma_matriisi!AR1561),Päälaskenta!$F$20)</f>
        <v>0.12</v>
      </c>
      <c r="Q1561" s="8">
        <f t="shared" si="394"/>
        <v>15.6347799349023</v>
      </c>
      <c r="R1561" s="8">
        <f t="shared" si="388"/>
        <v>0.82529400805588204</v>
      </c>
      <c r="S1561" s="8">
        <f t="shared" si="395"/>
        <v>0.26030097674475799</v>
      </c>
      <c r="U1561" s="93">
        <f>IF(F1561&gt;Päälaskenta!D$24,Päälaskenta!H$24+L1561*Päälaskenta!G$24,F1561*Päälaskenta!C$24 + F1561*F1561*Päälaskenta!E$24)</f>
        <v>2.4980000000000002</v>
      </c>
      <c r="V1561" s="8">
        <f>IF(F1561&gt;Päälaskenta!D$24,2*SQRT(POWER(Päälaskenta!D$24,2)+POWER(Päälaskenta!E$24*Päälaskenta!D$24,2))+Päälaskenta!C$24,(2*SQRT((POWER(F1561,2))+POWER(Päälaskenta!E$24*F1561,2))+Päälaskenta!C$24))</f>
        <v>2.9798989873223301</v>
      </c>
      <c r="W1561" s="8">
        <f t="shared" si="396"/>
        <v>0.83828344874355798</v>
      </c>
      <c r="X1561" s="8">
        <f>Päälaskenta!F$24</f>
        <v>7.0000000000000007E-2</v>
      </c>
      <c r="Y1561" s="8">
        <f t="shared" si="397"/>
        <v>31.7264627928034</v>
      </c>
      <c r="Z1561" s="8">
        <f t="shared" si="389"/>
        <v>1.6747059919441201</v>
      </c>
      <c r="AA1561" s="8">
        <f t="shared" si="398"/>
        <v>0.670418731763058</v>
      </c>
      <c r="AC1561" s="8">
        <f t="shared" si="390"/>
        <v>0.105017990797401</v>
      </c>
      <c r="AE1561" s="8">
        <v>1559</v>
      </c>
      <c r="AF1561" s="8">
        <f t="shared" si="384"/>
        <v>47.361242727705701</v>
      </c>
      <c r="AG1561" s="8">
        <f t="shared" si="391"/>
        <v>2.7863382600303798E-3</v>
      </c>
      <c r="AJ1561" s="132">
        <f>IF(Päälaskenta!$F$28&lt;Kaksitasouoma_matriisi!L1561,Päälaskenta!$C$20*Päälaskenta!$F$28,Päälaskenta!$C$20*Kaksitasouoma_matriisi!L1561)</f>
        <v>2.5</v>
      </c>
      <c r="AK1561" s="134">
        <f>SQRT(Päälaskenta!$D$20^2+(Päälaskenta!$D$20/(1/Päälaskenta!$E$20))^2)</f>
        <v>1.8029999999999999</v>
      </c>
      <c r="AL1561" s="134">
        <f>IF(Päälaskenta!$F$28&lt;Kaksitasouoma_matriisi!L1561,AK1561*Päälaskenta!$F$28*COS(ATAN(1/Päälaskenta!$E$20)),AK1561*Kaksitasouoma_matriisi!L1561*COS(ATAN(1/Päälaskenta!$E$20)))</f>
        <v>0.75</v>
      </c>
      <c r="AM1561" s="134"/>
      <c r="AN1561" s="134">
        <f t="shared" si="399"/>
        <v>3.25</v>
      </c>
      <c r="AO1561" s="8">
        <f t="shared" si="392"/>
        <v>0.57330346275291499</v>
      </c>
      <c r="AP1561" s="134">
        <f>Refererenssiarvoja!$B$16*H1561^(1/6)/(Refererenssiarvoja!$B$15^0.5)*(Päälaskenta!$G$28/2)^0.5*(1-AO1561)^(-1.5)</f>
        <v>0.16500000000000001</v>
      </c>
      <c r="AQ1561" s="8">
        <f>Refererenssiarvoja!$B$16*Kaksitasouoma_matriisi!O1561^(1/6)/(SQRT((2*Refererenssiarvoja!$B$15)/(Päälaskenta!$F$31*Päälaskenta!$G$31*Päälaskenta!$F$28))+SQRT(Refererenssiarvoja!$B$15)/Refererenssiarvoja!$B$17*LN(Kaksitasouoma_matriisi!L1561/Päälaskenta!$F$28))</f>
        <v>0.330260024397737</v>
      </c>
      <c r="AR1561" s="8">
        <f>Refererenssiarvoja!$B$16*Kaksitasouoma_matriisi!O1561^(1/6)/(SQRT((2*Refererenssiarvoja!$B$15)/(Päälaskenta!$F$31*Päälaskenta!$G$31*L1561)))</f>
        <v>0.46225730262685399</v>
      </c>
    </row>
    <row r="1562" spans="1:44" x14ac:dyDescent="0.2">
      <c r="A1562" s="8">
        <v>1560</v>
      </c>
      <c r="B1562" s="8">
        <f>IF(Päälaskenta!C$7,Päälaskenta!E$7,Päälaskenta!G$5)</f>
        <v>2.5</v>
      </c>
      <c r="C1562" s="56">
        <v>0.44</v>
      </c>
      <c r="D1562" s="93">
        <f t="shared" si="385"/>
        <v>5.6818</v>
      </c>
      <c r="E1562" s="8">
        <f>IF(Päälaskenta!$C$26,Kaksitasouoma_matriisi!AP1562,Kaksitasouoma_matriisi!AC1562)</f>
        <v>0.10502342058476501</v>
      </c>
      <c r="F1562" s="56">
        <f>IF(D1562&lt;Päälaskenta!H$24,(SQRT(POWER(Päälaskenta!C$24/(2*Päälaskenta!E$24),2)+(D1562/Päälaskenta!E$24))-Päälaskenta!C$24/(2*Päälaskenta!E$24)),IF(D1562=Päälaskenta!H$24,Päälaskenta!D$24,Päälaskenta!D$24+(SQRT(POWER((Päälaskenta!C$20+Päälaskenta!G$24)/(2*Päälaskenta!E$20),2)+((D1562-Päälaskenta!H$24)/Päälaskenta!E$20))-(Päälaskenta!C$20+Päälaskenta!G$24)/(2*Päälaskenta!E$20))))</f>
        <v>1.246</v>
      </c>
      <c r="G1562" s="57">
        <f>IF(F1562&gt;Päälaskenta!D$24,(2*SQRT((POWER(Päälaskenta!D$24,2))+POWER(Päälaskenta!E$24*Päälaskenta!D$24,2))+Päälaskenta!C$24)+(2*SQRT((POWER((F1562-Päälaskenta!D$24),2))+POWER(Päälaskenta!E$20*(F1562-Päälaskenta!D$24),2))+Päälaskenta!C$20),(2*SQRT((POWER(F1562,2))+POWER(Päälaskenta!E$24*F1562,2))+Päälaskenta!C$24))</f>
        <v>9.9499999999999993</v>
      </c>
      <c r="H1562" s="57">
        <f t="shared" si="386"/>
        <v>0.56999999999999995</v>
      </c>
      <c r="I1562" s="62">
        <f t="shared" si="387"/>
        <v>4.5180000000000003E-3</v>
      </c>
      <c r="J1562" s="8">
        <f>IF(F1562&lt;Päälaskenta!$D$24,0,Kaksitasouoma_matriisi!F1562-Päälaskenta!$D$24)</f>
        <v>0.54600000000000004</v>
      </c>
      <c r="L1562" s="8">
        <f>IF(F1562&gt;Päälaskenta!D$24,F1562-Päälaskenta!D$24,0)</f>
        <v>0.54600000000000004</v>
      </c>
      <c r="M1562" s="8">
        <f>IF(F1562&gt;Päälaskenta!D$24,(Päälaskenta!C$20+(Päälaskenta!E$20*(Kaksitasouoma_matriisi!F1562-Päälaskenta!D$24)))*(Kaksitasouoma_matriisi!F1562-Päälaskenta!D$24),0)</f>
        <v>3.1771739999999999</v>
      </c>
      <c r="N1562" s="8">
        <f>IF(F1562&gt;Päälaskenta!D$24,(2*SQRT((POWER((F1562-Päälaskenta!D$24),2))+POWER(Päälaskenta!E$20*(F1562-Päälaskenta!D$24),2))+Päälaskenta!C$20),0)</f>
        <v>6.9686309964033404</v>
      </c>
      <c r="O1562" s="8">
        <f t="shared" si="393"/>
        <v>0.45592513101063997</v>
      </c>
      <c r="P1562" s="8">
        <f>IF(Päälaskenta!$C$29,IF(L1562&gt;Päälaskenta!$F$28,Kaksitasouoma_matriisi!AQ1562,Kaksitasouoma_matriisi!AR1562),Päälaskenta!$F$20)</f>
        <v>0.12</v>
      </c>
      <c r="Q1562" s="8">
        <f t="shared" si="394"/>
        <v>15.6839497274546</v>
      </c>
      <c r="R1562" s="8">
        <f t="shared" si="388"/>
        <v>0.82614531598204399</v>
      </c>
      <c r="S1562" s="8">
        <f t="shared" si="395"/>
        <v>0.26002520352427799</v>
      </c>
      <c r="U1562" s="93">
        <f>IF(F1562&gt;Päälaskenta!D$24,Päälaskenta!H$24+L1562*Päälaskenta!G$24,F1562*Päälaskenta!C$24 + F1562*F1562*Päälaskenta!E$24)</f>
        <v>2.5004</v>
      </c>
      <c r="V1562" s="8">
        <f>IF(F1562&gt;Päälaskenta!D$24,2*SQRT(POWER(Päälaskenta!D$24,2)+POWER(Päälaskenta!E$24*Päälaskenta!D$24,2))+Päälaskenta!C$24,(2*SQRT((POWER(F1562,2))+POWER(Päälaskenta!E$24*F1562,2))+Päälaskenta!C$24))</f>
        <v>2.9798989873223301</v>
      </c>
      <c r="W1562" s="8">
        <f t="shared" si="396"/>
        <v>0.83908884517149496</v>
      </c>
      <c r="X1562" s="8">
        <f>Päälaskenta!F$24</f>
        <v>7.0000000000000007E-2</v>
      </c>
      <c r="Y1562" s="8">
        <f t="shared" si="397"/>
        <v>31.777282043892399</v>
      </c>
      <c r="Z1562" s="8">
        <f t="shared" si="389"/>
        <v>1.67385468401796</v>
      </c>
      <c r="AA1562" s="8">
        <f t="shared" si="398"/>
        <v>0.66943476404493696</v>
      </c>
      <c r="AC1562" s="8">
        <f t="shared" si="390"/>
        <v>0.10502342058476501</v>
      </c>
      <c r="AE1562" s="8">
        <v>1560</v>
      </c>
      <c r="AF1562" s="8">
        <f t="shared" si="384"/>
        <v>47.461231771347002</v>
      </c>
      <c r="AG1562" s="8">
        <f t="shared" si="391"/>
        <v>2.77461037967537E-3</v>
      </c>
      <c r="AJ1562" s="132">
        <f>IF(Päälaskenta!$F$28&lt;Kaksitasouoma_matriisi!L1562,Päälaskenta!$C$20*Päälaskenta!$F$28,Päälaskenta!$C$20*Kaksitasouoma_matriisi!L1562)</f>
        <v>2.5</v>
      </c>
      <c r="AK1562" s="134">
        <f>SQRT(Päälaskenta!$D$20^2+(Päälaskenta!$D$20/(1/Päälaskenta!$E$20))^2)</f>
        <v>1.8029999999999999</v>
      </c>
      <c r="AL1562" s="134">
        <f>IF(Päälaskenta!$F$28&lt;Kaksitasouoma_matriisi!L1562,AK1562*Päälaskenta!$F$28*COS(ATAN(1/Päälaskenta!$E$20)),AK1562*Kaksitasouoma_matriisi!L1562*COS(ATAN(1/Päälaskenta!$E$20)))</f>
        <v>0.75</v>
      </c>
      <c r="AM1562" s="134"/>
      <c r="AN1562" s="134">
        <f t="shared" si="399"/>
        <v>3.25</v>
      </c>
      <c r="AO1562" s="8">
        <f t="shared" si="392"/>
        <v>0.57200183040585695</v>
      </c>
      <c r="AP1562" s="134">
        <f>Refererenssiarvoja!$B$16*H1562^(1/6)/(Refererenssiarvoja!$B$15^0.5)*(Päälaskenta!$G$28/2)^0.5*(1-AO1562)^(-1.5)</f>
        <v>0.16400000000000001</v>
      </c>
      <c r="AQ1562" s="8">
        <f>Refererenssiarvoja!$B$16*Kaksitasouoma_matriisi!O1562^(1/6)/(SQRT((2*Refererenssiarvoja!$B$15)/(Päälaskenta!$F$31*Päälaskenta!$G$31*Päälaskenta!$F$28))+SQRT(Refererenssiarvoja!$B$15)/Refererenssiarvoja!$B$17*LN(Kaksitasouoma_matriisi!L1562/Päälaskenta!$F$28))</f>
        <v>0.32857069848770898</v>
      </c>
      <c r="AR1562" s="8">
        <f>Refererenssiarvoja!$B$16*Kaksitasouoma_matriisi!O1562^(1/6)/(SQRT((2*Refererenssiarvoja!$B$15)/(Päälaskenta!$F$31*Päälaskenta!$G$31*L1562)))</f>
        <v>0.46280254845428498</v>
      </c>
    </row>
    <row r="1563" spans="1:44" x14ac:dyDescent="0.2">
      <c r="A1563" s="8">
        <v>1561</v>
      </c>
      <c r="B1563" s="8">
        <f>IF(Päälaskenta!C$7,Päälaskenta!E$7,Päälaskenta!G$5)</f>
        <v>2.5</v>
      </c>
      <c r="C1563" s="56">
        <v>0.439</v>
      </c>
      <c r="D1563" s="93">
        <f t="shared" si="385"/>
        <v>5.6947999999999999</v>
      </c>
      <c r="E1563" s="8">
        <f>IF(Päälaskenta!$C$26,Kaksitasouoma_matriisi!AP1563,Kaksitasouoma_matriisi!AC1563)</f>
        <v>0.10503426836084601</v>
      </c>
      <c r="F1563" s="56">
        <f>IF(D1563&lt;Päälaskenta!H$24,(SQRT(POWER(Päälaskenta!C$24/(2*Päälaskenta!E$24),2)+(D1563/Päälaskenta!E$24))-Päälaskenta!C$24/(2*Päälaskenta!E$24)),IF(D1563=Päälaskenta!H$24,Päälaskenta!D$24,Päälaskenta!D$24+(SQRT(POWER((Päälaskenta!C$20+Päälaskenta!G$24)/(2*Päälaskenta!E$20),2)+((D1563-Päälaskenta!H$24)/Päälaskenta!E$20))-(Päälaskenta!C$20+Päälaskenta!G$24)/(2*Päälaskenta!E$20))))</f>
        <v>1.248</v>
      </c>
      <c r="G1563" s="57">
        <f>IF(F1563&gt;Päälaskenta!D$24,(2*SQRT((POWER(Päälaskenta!D$24,2))+POWER(Päälaskenta!E$24*Päälaskenta!D$24,2))+Päälaskenta!C$24)+(2*SQRT((POWER((F1563-Päälaskenta!D$24),2))+POWER(Päälaskenta!E$20*(F1563-Päälaskenta!D$24),2))+Päälaskenta!C$20),(2*SQRT((POWER(F1563,2))+POWER(Päälaskenta!E$24*F1563,2))+Päälaskenta!C$24))</f>
        <v>9.9600000000000009</v>
      </c>
      <c r="H1563" s="57">
        <f t="shared" si="386"/>
        <v>0.56999999999999995</v>
      </c>
      <c r="I1563" s="62">
        <f t="shared" si="387"/>
        <v>4.4990000000000004E-3</v>
      </c>
      <c r="J1563" s="8">
        <f>IF(F1563&lt;Päälaskenta!$D$24,0,Kaksitasouoma_matriisi!F1563-Päälaskenta!$D$24)</f>
        <v>0.54800000000000004</v>
      </c>
      <c r="L1563" s="8">
        <f>IF(F1563&gt;Päälaskenta!D$24,F1563-Päälaskenta!D$24,0)</f>
        <v>0.54800000000000004</v>
      </c>
      <c r="M1563" s="8">
        <f>IF(F1563&gt;Päälaskenta!D$24,(Päälaskenta!C$20+(Päälaskenta!E$20*(Kaksitasouoma_matriisi!F1563-Päälaskenta!D$24)))*(Kaksitasouoma_matriisi!F1563-Päälaskenta!D$24),0)</f>
        <v>3.1904560000000002</v>
      </c>
      <c r="N1563" s="8">
        <f>IF(F1563&gt;Päälaskenta!D$24,(2*SQRT((POWER((F1563-Päälaskenta!D$24),2))+POWER(Päälaskenta!E$20*(F1563-Päälaskenta!D$24),2))+Päälaskenta!C$20),0)</f>
        <v>6.9758420989542698</v>
      </c>
      <c r="O1563" s="8">
        <f t="shared" si="393"/>
        <v>0.45735782931185798</v>
      </c>
      <c r="P1563" s="8">
        <f>IF(Päälaskenta!$C$29,IF(L1563&gt;Päälaskenta!$F$28,Kaksitasouoma_matriisi!AQ1563,Kaksitasouoma_matriisi!AR1563),Päälaskenta!$F$20)</f>
        <v>0.12</v>
      </c>
      <c r="Q1563" s="8">
        <f t="shared" si="394"/>
        <v>15.7824925210017</v>
      </c>
      <c r="R1563" s="8">
        <f t="shared" si="388"/>
        <v>0.82784265056511297</v>
      </c>
      <c r="S1563" s="8">
        <f t="shared" si="395"/>
        <v>0.25947471162903102</v>
      </c>
      <c r="U1563" s="93">
        <f>IF(F1563&gt;Päälaskenta!D$24,Päälaskenta!H$24+L1563*Päälaskenta!G$24,F1563*Päälaskenta!C$24 + F1563*F1563*Päälaskenta!E$24)</f>
        <v>2.5051999999999999</v>
      </c>
      <c r="V1563" s="8">
        <f>IF(F1563&gt;Päälaskenta!D$24,2*SQRT(POWER(Päälaskenta!D$24,2)+POWER(Päälaskenta!E$24*Päälaskenta!D$24,2))+Päälaskenta!C$24,(2*SQRT((POWER(F1563,2))+POWER(Päälaskenta!E$24*F1563,2))+Päälaskenta!C$24))</f>
        <v>2.9798989873223301</v>
      </c>
      <c r="W1563" s="8">
        <f t="shared" si="396"/>
        <v>0.84069963802736702</v>
      </c>
      <c r="X1563" s="8">
        <f>Päälaskenta!F$24</f>
        <v>7.0000000000000007E-2</v>
      </c>
      <c r="Y1563" s="8">
        <f t="shared" si="397"/>
        <v>31.879018124252099</v>
      </c>
      <c r="Z1563" s="8">
        <f t="shared" si="389"/>
        <v>1.67215734943489</v>
      </c>
      <c r="AA1563" s="8">
        <f t="shared" si="398"/>
        <v>0.66747459262130404</v>
      </c>
      <c r="AC1563" s="8">
        <f t="shared" si="390"/>
        <v>0.10503426836084601</v>
      </c>
      <c r="AE1563" s="8">
        <v>1561</v>
      </c>
      <c r="AF1563" s="8">
        <f t="shared" si="384"/>
        <v>47.661510645253799</v>
      </c>
      <c r="AG1563" s="8">
        <f t="shared" si="391"/>
        <v>2.7513409411892798E-3</v>
      </c>
      <c r="AJ1563" s="132">
        <f>IF(Päälaskenta!$F$28&lt;Kaksitasouoma_matriisi!L1563,Päälaskenta!$C$20*Päälaskenta!$F$28,Päälaskenta!$C$20*Kaksitasouoma_matriisi!L1563)</f>
        <v>2.5</v>
      </c>
      <c r="AK1563" s="134">
        <f>SQRT(Päälaskenta!$D$20^2+(Päälaskenta!$D$20/(1/Päälaskenta!$E$20))^2)</f>
        <v>1.8029999999999999</v>
      </c>
      <c r="AL1563" s="134">
        <f>IF(Päälaskenta!$F$28&lt;Kaksitasouoma_matriisi!L1563,AK1563*Päälaskenta!$F$28*COS(ATAN(1/Päälaskenta!$E$20)),AK1563*Kaksitasouoma_matriisi!L1563*COS(ATAN(1/Päälaskenta!$E$20)))</f>
        <v>0.75</v>
      </c>
      <c r="AM1563" s="134"/>
      <c r="AN1563" s="134">
        <f t="shared" si="399"/>
        <v>3.25</v>
      </c>
      <c r="AO1563" s="8">
        <f t="shared" si="392"/>
        <v>0.57069607361101404</v>
      </c>
      <c r="AP1563" s="134">
        <f>Refererenssiarvoja!$B$16*H1563^(1/6)/(Refererenssiarvoja!$B$15^0.5)*(Päälaskenta!$G$28/2)^0.5*(1-AO1563)^(-1.5)</f>
        <v>0.16300000000000001</v>
      </c>
      <c r="AQ1563" s="8">
        <f>Refererenssiarvoja!$B$16*Kaksitasouoma_matriisi!O1563^(1/6)/(SQRT((2*Refererenssiarvoja!$B$15)/(Päälaskenta!$F$31*Päälaskenta!$G$31*Päälaskenta!$F$28))+SQRT(Refererenssiarvoja!$B$15)/Refererenssiarvoja!$B$17*LN(Kaksitasouoma_matriisi!L1563/Päälaskenta!$F$28))</f>
        <v>0.32525499801271102</v>
      </c>
      <c r="AR1563" s="8">
        <f>Refererenssiarvoja!$B$16*Kaksitasouoma_matriisi!O1563^(1/6)/(SQRT((2*Refererenssiarvoja!$B$15)/(Päälaskenta!$F$31*Päälaskenta!$G$31*L1563)))</f>
        <v>0.46389190854516399</v>
      </c>
    </row>
    <row r="1564" spans="1:44" x14ac:dyDescent="0.2">
      <c r="A1564" s="8">
        <v>1562</v>
      </c>
      <c r="B1564" s="8">
        <f>IF(Päälaskenta!C$7,Päälaskenta!E$7,Päälaskenta!G$5)</f>
        <v>2.5</v>
      </c>
      <c r="C1564" s="56">
        <v>0.438</v>
      </c>
      <c r="D1564" s="93">
        <f t="shared" si="385"/>
        <v>5.7077999999999998</v>
      </c>
      <c r="E1564" s="8">
        <f>IF(Päälaskenta!$C$26,Kaksitasouoma_matriisi!AP1564,Kaksitasouoma_matriisi!AC1564)</f>
        <v>0.105039686358106</v>
      </c>
      <c r="F1564" s="56">
        <f>IF(D1564&lt;Päälaskenta!H$24,(SQRT(POWER(Päälaskenta!C$24/(2*Päälaskenta!E$24),2)+(D1564/Päälaskenta!E$24))-Päälaskenta!C$24/(2*Päälaskenta!E$24)),IF(D1564=Päälaskenta!H$24,Päälaskenta!D$24,Päälaskenta!D$24+(SQRT(POWER((Päälaskenta!C$20+Päälaskenta!G$24)/(2*Päälaskenta!E$20),2)+((D1564-Päälaskenta!H$24)/Päälaskenta!E$20))-(Päälaskenta!C$20+Päälaskenta!G$24)/(2*Päälaskenta!E$20))))</f>
        <v>1.2490000000000001</v>
      </c>
      <c r="G1564" s="57">
        <f>IF(F1564&gt;Päälaskenta!D$24,(2*SQRT((POWER(Päälaskenta!D$24,2))+POWER(Päälaskenta!E$24*Päälaskenta!D$24,2))+Päälaskenta!C$24)+(2*SQRT((POWER((F1564-Päälaskenta!D$24),2))+POWER(Päälaskenta!E$20*(F1564-Päälaskenta!D$24),2))+Päälaskenta!C$20),(2*SQRT((POWER(F1564,2))+POWER(Päälaskenta!E$24*F1564,2))+Päälaskenta!C$24))</f>
        <v>9.9600000000000009</v>
      </c>
      <c r="H1564" s="57">
        <f t="shared" si="386"/>
        <v>0.56999999999999995</v>
      </c>
      <c r="I1564" s="62">
        <f t="shared" si="387"/>
        <v>4.4790000000000003E-3</v>
      </c>
      <c r="J1564" s="8">
        <f>IF(F1564&lt;Päälaskenta!$D$24,0,Kaksitasouoma_matriisi!F1564-Päälaskenta!$D$24)</f>
        <v>0.54900000000000004</v>
      </c>
      <c r="L1564" s="8">
        <f>IF(F1564&gt;Päälaskenta!D$24,F1564-Päälaskenta!D$24,0)</f>
        <v>0.54900000000000004</v>
      </c>
      <c r="M1564" s="8">
        <f>IF(F1564&gt;Päälaskenta!D$24,(Päälaskenta!C$20+(Päälaskenta!E$20*(Kaksitasouoma_matriisi!F1564-Päälaskenta!D$24)))*(Kaksitasouoma_matriisi!F1564-Päälaskenta!D$24),0)</f>
        <v>3.1971015</v>
      </c>
      <c r="N1564" s="8">
        <f>IF(F1564&gt;Päälaskenta!D$24,(2*SQRT((POWER((F1564-Päälaskenta!D$24),2))+POWER(Päälaskenta!E$20*(F1564-Päälaskenta!D$24),2))+Päälaskenta!C$20),0)</f>
        <v>6.97944765022973</v>
      </c>
      <c r="O1564" s="8">
        <f t="shared" si="393"/>
        <v>0.45807371302437799</v>
      </c>
      <c r="P1564" s="8">
        <f>IF(Päälaskenta!$C$29,IF(L1564&gt;Päälaskenta!$F$28,Kaksitasouoma_matriisi!AQ1564,Kaksitasouoma_matriisi!AR1564),Päälaskenta!$F$20)</f>
        <v>0.12</v>
      </c>
      <c r="Q1564" s="8">
        <f t="shared" si="394"/>
        <v>15.8318654985643</v>
      </c>
      <c r="R1564" s="8">
        <f t="shared" si="388"/>
        <v>0.82868868821943098</v>
      </c>
      <c r="S1564" s="8">
        <f t="shared" si="395"/>
        <v>0.25919999356274098</v>
      </c>
      <c r="U1564" s="93">
        <f>IF(F1564&gt;Päälaskenta!D$24,Päälaskenta!H$24+L1564*Päälaskenta!G$24,F1564*Päälaskenta!C$24 + F1564*F1564*Päälaskenta!E$24)</f>
        <v>2.5076000000000001</v>
      </c>
      <c r="V1564" s="8">
        <f>IF(F1564&gt;Päälaskenta!D$24,2*SQRT(POWER(Päälaskenta!D$24,2)+POWER(Päälaskenta!E$24*Päälaskenta!D$24,2))+Päälaskenta!C$24,(2*SQRT((POWER(F1564,2))+POWER(Päälaskenta!E$24*F1564,2))+Päälaskenta!C$24))</f>
        <v>2.9798989873223301</v>
      </c>
      <c r="W1564" s="8">
        <f t="shared" si="396"/>
        <v>0.841505034455303</v>
      </c>
      <c r="X1564" s="8">
        <f>Päälaskenta!F$24</f>
        <v>7.0000000000000007E-2</v>
      </c>
      <c r="Y1564" s="8">
        <f t="shared" si="397"/>
        <v>31.9299349327339</v>
      </c>
      <c r="Z1564" s="8">
        <f t="shared" si="389"/>
        <v>1.67131131178057</v>
      </c>
      <c r="AA1564" s="8">
        <f t="shared" si="398"/>
        <v>0.66649836966843601</v>
      </c>
      <c r="AC1564" s="8">
        <f t="shared" si="390"/>
        <v>0.105039686358106</v>
      </c>
      <c r="AE1564" s="8">
        <v>1562</v>
      </c>
      <c r="AF1564" s="8">
        <f t="shared" si="384"/>
        <v>47.761800431298198</v>
      </c>
      <c r="AG1564" s="8">
        <f t="shared" si="391"/>
        <v>2.7397985917491301E-3</v>
      </c>
      <c r="AJ1564" s="132">
        <f>IF(Päälaskenta!$F$28&lt;Kaksitasouoma_matriisi!L1564,Päälaskenta!$C$20*Päälaskenta!$F$28,Päälaskenta!$C$20*Kaksitasouoma_matriisi!L1564)</f>
        <v>2.5</v>
      </c>
      <c r="AK1564" s="134">
        <f>SQRT(Päälaskenta!$D$20^2+(Päälaskenta!$D$20/(1/Päälaskenta!$E$20))^2)</f>
        <v>1.8029999999999999</v>
      </c>
      <c r="AL1564" s="134">
        <f>IF(Päälaskenta!$F$28&lt;Kaksitasouoma_matriisi!L1564,AK1564*Päälaskenta!$F$28*COS(ATAN(1/Päälaskenta!$E$20)),AK1564*Kaksitasouoma_matriisi!L1564*COS(ATAN(1/Päälaskenta!$E$20)))</f>
        <v>0.75</v>
      </c>
      <c r="AM1564" s="134"/>
      <c r="AN1564" s="134">
        <f t="shared" si="399"/>
        <v>3.25</v>
      </c>
      <c r="AO1564" s="8">
        <f t="shared" si="392"/>
        <v>0.56939626476050298</v>
      </c>
      <c r="AP1564" s="134">
        <f>Refererenssiarvoja!$B$16*H1564^(1/6)/(Refererenssiarvoja!$B$15^0.5)*(Päälaskenta!$G$28/2)^0.5*(1-AO1564)^(-1.5)</f>
        <v>0.16300000000000001</v>
      </c>
      <c r="AQ1564" s="8">
        <f>Refererenssiarvoja!$B$16*Kaksitasouoma_matriisi!O1564^(1/6)/(SQRT((2*Refererenssiarvoja!$B$15)/(Päälaskenta!$F$31*Päälaskenta!$G$31*Päälaskenta!$F$28))+SQRT(Refererenssiarvoja!$B$15)/Refererenssiarvoja!$B$17*LN(Kaksitasouoma_matriisi!L1564/Päälaskenta!$F$28))</f>
        <v>0.32362784114688797</v>
      </c>
      <c r="AR1564" s="8">
        <f>Refererenssiarvoja!$B$16*Kaksitasouoma_matriisi!O1564^(1/6)/(SQRT((2*Refererenssiarvoja!$B$15)/(Päälaskenta!$F$31*Päälaskenta!$G$31*L1564)))</f>
        <v>0.46443602465386002</v>
      </c>
    </row>
    <row r="1565" spans="1:44" x14ac:dyDescent="0.2">
      <c r="A1565" s="8">
        <v>1563</v>
      </c>
      <c r="B1565" s="8">
        <f>IF(Päälaskenta!C$7,Päälaskenta!E$7,Päälaskenta!G$5)</f>
        <v>2.5</v>
      </c>
      <c r="C1565" s="56">
        <v>0.437</v>
      </c>
      <c r="D1565" s="93">
        <f t="shared" si="385"/>
        <v>5.7207999999999997</v>
      </c>
      <c r="E1565" s="8">
        <f>IF(Päälaskenta!$C$26,Kaksitasouoma_matriisi!AP1565,Kaksitasouoma_matriisi!AC1565)</f>
        <v>0.10505051059237901</v>
      </c>
      <c r="F1565" s="56">
        <f>IF(D1565&lt;Päälaskenta!H$24,(SQRT(POWER(Päälaskenta!C$24/(2*Päälaskenta!E$24),2)+(D1565/Päälaskenta!E$24))-Päälaskenta!C$24/(2*Päälaskenta!E$24)),IF(D1565=Päälaskenta!H$24,Päälaskenta!D$24,Päälaskenta!D$24+(SQRT(POWER((Päälaskenta!C$20+Päälaskenta!G$24)/(2*Päälaskenta!E$20),2)+((D1565-Päälaskenta!H$24)/Päälaskenta!E$20))-(Päälaskenta!C$20+Päälaskenta!G$24)/(2*Päälaskenta!E$20))))</f>
        <v>1.2509999999999999</v>
      </c>
      <c r="G1565" s="57">
        <f>IF(F1565&gt;Päälaskenta!D$24,(2*SQRT((POWER(Päälaskenta!D$24,2))+POWER(Päälaskenta!E$24*Päälaskenta!D$24,2))+Päälaskenta!C$24)+(2*SQRT((POWER((F1565-Päälaskenta!D$24),2))+POWER(Päälaskenta!E$20*(F1565-Päälaskenta!D$24),2))+Päälaskenta!C$20),(2*SQRT((POWER(F1565,2))+POWER(Päälaskenta!E$24*F1565,2))+Päälaskenta!C$24))</f>
        <v>9.9700000000000006</v>
      </c>
      <c r="H1565" s="57">
        <f t="shared" si="386"/>
        <v>0.56999999999999995</v>
      </c>
      <c r="I1565" s="62">
        <f t="shared" si="387"/>
        <v>4.4590000000000003E-3</v>
      </c>
      <c r="J1565" s="8">
        <f>IF(F1565&lt;Päälaskenta!$D$24,0,Kaksitasouoma_matriisi!F1565-Päälaskenta!$D$24)</f>
        <v>0.55100000000000005</v>
      </c>
      <c r="L1565" s="8">
        <f>IF(F1565&gt;Päälaskenta!D$24,F1565-Päälaskenta!D$24,0)</f>
        <v>0.55100000000000005</v>
      </c>
      <c r="M1565" s="8">
        <f>IF(F1565&gt;Päälaskenta!D$24,(Päälaskenta!C$20+(Päälaskenta!E$20*(Kaksitasouoma_matriisi!F1565-Päälaskenta!D$24)))*(Kaksitasouoma_matriisi!F1565-Päälaskenta!D$24),0)</f>
        <v>3.2104015000000001</v>
      </c>
      <c r="N1565" s="8">
        <f>IF(F1565&gt;Päälaskenta!D$24,(2*SQRT((POWER((F1565-Päälaskenta!D$24),2))+POWER(Päälaskenta!E$20*(F1565-Päälaskenta!D$24),2))+Päälaskenta!C$20),0)</f>
        <v>6.9866587527806603</v>
      </c>
      <c r="O1565" s="8">
        <f t="shared" si="393"/>
        <v>0.45950455197518802</v>
      </c>
      <c r="P1565" s="8">
        <f>IF(Päälaskenta!$C$29,IF(L1565&gt;Päälaskenta!$F$28,Kaksitasouoma_matriisi!AQ1565,Kaksitasouoma_matriisi!AR1565),Päälaskenta!$F$20)</f>
        <v>0.12</v>
      </c>
      <c r="Q1565" s="8">
        <f t="shared" si="394"/>
        <v>15.930814557309301</v>
      </c>
      <c r="R1565" s="8">
        <f t="shared" si="388"/>
        <v>0.83037553159891897</v>
      </c>
      <c r="S1565" s="8">
        <f t="shared" si="395"/>
        <v>0.25865161463415698</v>
      </c>
      <c r="U1565" s="93">
        <f>IF(F1565&gt;Päälaskenta!D$24,Päälaskenta!H$24+L1565*Päälaskenta!G$24,F1565*Päälaskenta!C$24 + F1565*F1565*Päälaskenta!E$24)</f>
        <v>2.5124</v>
      </c>
      <c r="V1565" s="8">
        <f>IF(F1565&gt;Päälaskenta!D$24,2*SQRT(POWER(Päälaskenta!D$24,2)+POWER(Päälaskenta!E$24*Päälaskenta!D$24,2))+Päälaskenta!C$24,(2*SQRT((POWER(F1565,2))+POWER(Päälaskenta!E$24*F1565,2))+Päälaskenta!C$24))</f>
        <v>2.9798989873223301</v>
      </c>
      <c r="W1565" s="8">
        <f t="shared" si="396"/>
        <v>0.84311582731117496</v>
      </c>
      <c r="X1565" s="8">
        <f>Päälaskenta!F$24</f>
        <v>7.0000000000000007E-2</v>
      </c>
      <c r="Y1565" s="8">
        <f t="shared" si="397"/>
        <v>32.031866034428297</v>
      </c>
      <c r="Z1565" s="8">
        <f t="shared" si="389"/>
        <v>1.6696244684010799</v>
      </c>
      <c r="AA1565" s="8">
        <f t="shared" si="398"/>
        <v>0.66455360149700704</v>
      </c>
      <c r="AC1565" s="8">
        <f t="shared" si="390"/>
        <v>0.10505051059237901</v>
      </c>
      <c r="AE1565" s="8">
        <v>1563</v>
      </c>
      <c r="AF1565" s="8">
        <f t="shared" si="384"/>
        <v>47.962680591737602</v>
      </c>
      <c r="AG1565" s="8">
        <f t="shared" si="391"/>
        <v>2.7168966761264698E-3</v>
      </c>
      <c r="AJ1565" s="132">
        <f>IF(Päälaskenta!$F$28&lt;Kaksitasouoma_matriisi!L1565,Päälaskenta!$C$20*Päälaskenta!$F$28,Päälaskenta!$C$20*Kaksitasouoma_matriisi!L1565)</f>
        <v>2.5</v>
      </c>
      <c r="AK1565" s="134">
        <f>SQRT(Päälaskenta!$D$20^2+(Päälaskenta!$D$20/(1/Päälaskenta!$E$20))^2)</f>
        <v>1.8029999999999999</v>
      </c>
      <c r="AL1565" s="134">
        <f>IF(Päälaskenta!$F$28&lt;Kaksitasouoma_matriisi!L1565,AK1565*Päälaskenta!$F$28*COS(ATAN(1/Päälaskenta!$E$20)),AK1565*Kaksitasouoma_matriisi!L1565*COS(ATAN(1/Päälaskenta!$E$20)))</f>
        <v>0.75</v>
      </c>
      <c r="AM1565" s="134"/>
      <c r="AN1565" s="134">
        <f t="shared" si="399"/>
        <v>3.25</v>
      </c>
      <c r="AO1565" s="8">
        <f t="shared" si="392"/>
        <v>0.56810236330583097</v>
      </c>
      <c r="AP1565" s="134">
        <f>Refererenssiarvoja!$B$16*H1565^(1/6)/(Refererenssiarvoja!$B$15^0.5)*(Päälaskenta!$G$28/2)^0.5*(1-AO1565)^(-1.5)</f>
        <v>0.16200000000000001</v>
      </c>
      <c r="AQ1565" s="8">
        <f>Refererenssiarvoja!$B$16*Kaksitasouoma_matriisi!O1565^(1/6)/(SQRT((2*Refererenssiarvoja!$B$15)/(Päälaskenta!$F$31*Päälaskenta!$G$31*Päälaskenta!$F$28))+SQRT(Refererenssiarvoja!$B$15)/Refererenssiarvoja!$B$17*LN(Kaksitasouoma_matriisi!L1565/Päälaskenta!$F$28))</f>
        <v>0.32043303048948202</v>
      </c>
      <c r="AR1565" s="8">
        <f>Refererenssiarvoja!$B$16*Kaksitasouoma_matriisi!O1565^(1/6)/(SQRT((2*Refererenssiarvoja!$B$15)/(Päälaskenta!$F$31*Päälaskenta!$G$31*L1565)))</f>
        <v>0.46552313358205899</v>
      </c>
    </row>
    <row r="1566" spans="1:44" x14ac:dyDescent="0.2">
      <c r="A1566" s="8">
        <v>1564</v>
      </c>
      <c r="B1566" s="8">
        <f>IF(Päälaskenta!C$7,Päälaskenta!E$7,Päälaskenta!G$5)</f>
        <v>2.5</v>
      </c>
      <c r="C1566" s="56">
        <v>0.436</v>
      </c>
      <c r="D1566" s="93">
        <f t="shared" si="385"/>
        <v>5.7339000000000002</v>
      </c>
      <c r="E1566" s="8">
        <f>IF(Päälaskenta!$C$26,Kaksitasouoma_matriisi!AP1566,Kaksitasouoma_matriisi!AC1566)</f>
        <v>0.105055916837896</v>
      </c>
      <c r="F1566" s="56">
        <f>IF(D1566&lt;Päälaskenta!H$24,(SQRT(POWER(Päälaskenta!C$24/(2*Päälaskenta!E$24),2)+(D1566/Päälaskenta!E$24))-Päälaskenta!C$24/(2*Päälaskenta!E$24)),IF(D1566=Päälaskenta!H$24,Päälaskenta!D$24,Päälaskenta!D$24+(SQRT(POWER((Päälaskenta!C$20+Päälaskenta!G$24)/(2*Päälaskenta!E$20),2)+((D1566-Päälaskenta!H$24)/Päälaskenta!E$20))-(Päälaskenta!C$20+Päälaskenta!G$24)/(2*Päälaskenta!E$20))))</f>
        <v>1.252</v>
      </c>
      <c r="G1566" s="57">
        <f>IF(F1566&gt;Päälaskenta!D$24,(2*SQRT((POWER(Päälaskenta!D$24,2))+POWER(Päälaskenta!E$24*Päälaskenta!D$24,2))+Päälaskenta!C$24)+(2*SQRT((POWER((F1566-Päälaskenta!D$24),2))+POWER(Päälaskenta!E$20*(F1566-Päälaskenta!D$24),2))+Päälaskenta!C$20),(2*SQRT((POWER(F1566,2))+POWER(Päälaskenta!E$24*F1566,2))+Päälaskenta!C$24))</f>
        <v>9.9700000000000006</v>
      </c>
      <c r="H1566" s="57">
        <f t="shared" si="386"/>
        <v>0.57999999999999996</v>
      </c>
      <c r="I1566" s="62">
        <f t="shared" si="387"/>
        <v>4.3379999999999998E-3</v>
      </c>
      <c r="J1566" s="8">
        <f>IF(F1566&lt;Päälaskenta!$D$24,0,Kaksitasouoma_matriisi!F1566-Päälaskenta!$D$24)</f>
        <v>0.55200000000000005</v>
      </c>
      <c r="L1566" s="8">
        <f>IF(F1566&gt;Päälaskenta!D$24,F1566-Päälaskenta!D$24,0)</f>
        <v>0.55200000000000005</v>
      </c>
      <c r="M1566" s="8">
        <f>IF(F1566&gt;Päälaskenta!D$24,(Päälaskenta!C$20+(Päälaskenta!E$20*(Kaksitasouoma_matriisi!F1566-Päälaskenta!D$24)))*(Kaksitasouoma_matriisi!F1566-Päälaskenta!D$24),0)</f>
        <v>3.2170559999999999</v>
      </c>
      <c r="N1566" s="8">
        <f>IF(F1566&gt;Päälaskenta!D$24,(2*SQRT((POWER((F1566-Päälaskenta!D$24),2))+POWER(Päälaskenta!E$20*(F1566-Päälaskenta!D$24),2))+Päälaskenta!C$20),0)</f>
        <v>6.9902643040561196</v>
      </c>
      <c r="O1566" s="8">
        <f t="shared" si="393"/>
        <v>0.46021950817128499</v>
      </c>
      <c r="P1566" s="8">
        <f>IF(Päälaskenta!$C$29,IF(L1566&gt;Päälaskenta!$F$28,Kaksitasouoma_matriisi!AQ1566,Kaksitasouoma_matriisi!AR1566),Päälaskenta!$F$20)</f>
        <v>0.12</v>
      </c>
      <c r="Q1566" s="8">
        <f t="shared" si="394"/>
        <v>15.980390615555899</v>
      </c>
      <c r="R1566" s="8">
        <f t="shared" si="388"/>
        <v>0.83121634820317203</v>
      </c>
      <c r="S1566" s="8">
        <f t="shared" si="395"/>
        <v>0.25837795431698202</v>
      </c>
      <c r="U1566" s="93">
        <f>IF(F1566&gt;Päälaskenta!D$24,Päälaskenta!H$24+L1566*Päälaskenta!G$24,F1566*Päälaskenta!C$24 + F1566*F1566*Päälaskenta!E$24)</f>
        <v>2.5148000000000001</v>
      </c>
      <c r="V1566" s="8">
        <f>IF(F1566&gt;Päälaskenta!D$24,2*SQRT(POWER(Päälaskenta!D$24,2)+POWER(Päälaskenta!E$24*Päälaskenta!D$24,2))+Päälaskenta!C$24,(2*SQRT((POWER(F1566,2))+POWER(Päälaskenta!E$24*F1566,2))+Päälaskenta!C$24))</f>
        <v>2.9798989873223301</v>
      </c>
      <c r="W1566" s="8">
        <f t="shared" si="396"/>
        <v>0.84392122373911205</v>
      </c>
      <c r="X1566" s="8">
        <f>Päälaskenta!F$24</f>
        <v>7.0000000000000007E-2</v>
      </c>
      <c r="Y1566" s="8">
        <f t="shared" si="397"/>
        <v>32.0828803069316</v>
      </c>
      <c r="Z1566" s="8">
        <f t="shared" si="389"/>
        <v>1.66878365179683</v>
      </c>
      <c r="AA1566" s="8">
        <f t="shared" si="398"/>
        <v>0.66358503729792795</v>
      </c>
      <c r="AC1566" s="8">
        <f t="shared" si="390"/>
        <v>0.105055916837896</v>
      </c>
      <c r="AE1566" s="8">
        <v>1564</v>
      </c>
      <c r="AF1566" s="8">
        <f t="shared" si="384"/>
        <v>48.063270922487497</v>
      </c>
      <c r="AG1566" s="8">
        <f t="shared" si="391"/>
        <v>2.7055363360717999E-3</v>
      </c>
      <c r="AJ1566" s="132">
        <f>IF(Päälaskenta!$F$28&lt;Kaksitasouoma_matriisi!L1566,Päälaskenta!$C$20*Päälaskenta!$F$28,Päälaskenta!$C$20*Kaksitasouoma_matriisi!L1566)</f>
        <v>2.5</v>
      </c>
      <c r="AK1566" s="134">
        <f>SQRT(Päälaskenta!$D$20^2+(Päälaskenta!$D$20/(1/Päälaskenta!$E$20))^2)</f>
        <v>1.8029999999999999</v>
      </c>
      <c r="AL1566" s="134">
        <f>IF(Päälaskenta!$F$28&lt;Kaksitasouoma_matriisi!L1566,AK1566*Päälaskenta!$F$28*COS(ATAN(1/Päälaskenta!$E$20)),AK1566*Kaksitasouoma_matriisi!L1566*COS(ATAN(1/Päälaskenta!$E$20)))</f>
        <v>0.75</v>
      </c>
      <c r="AM1566" s="134"/>
      <c r="AN1566" s="134">
        <f t="shared" si="399"/>
        <v>3.25</v>
      </c>
      <c r="AO1566" s="8">
        <f t="shared" si="392"/>
        <v>0.56680444374683903</v>
      </c>
      <c r="AP1566" s="134">
        <f>Refererenssiarvoja!$B$16*H1566^(1/6)/(Refererenssiarvoja!$B$15^0.5)*(Päälaskenta!$G$28/2)^0.5*(1-AO1566)^(-1.5)</f>
        <v>0.16200000000000001</v>
      </c>
      <c r="AQ1566" s="8">
        <f>Refererenssiarvoja!$B$16*Kaksitasouoma_matriisi!O1566^(1/6)/(SQRT((2*Refererenssiarvoja!$B$15)/(Päälaskenta!$F$31*Päälaskenta!$G$31*Päälaskenta!$F$28))+SQRT(Refererenssiarvoja!$B$15)/Refererenssiarvoja!$B$17*LN(Kaksitasouoma_matriisi!L1566/Päälaskenta!$F$28))</f>
        <v>0.318864650831019</v>
      </c>
      <c r="AR1566" s="8">
        <f>Refererenssiarvoja!$B$16*Kaksitasouoma_matriisi!O1566^(1/6)/(SQRT((2*Refererenssiarvoja!$B$15)/(Päälaskenta!$F$31*Päälaskenta!$G$31*L1566)))</f>
        <v>0.46606612822384802</v>
      </c>
    </row>
    <row r="1567" spans="1:44" x14ac:dyDescent="0.2">
      <c r="A1567" s="8">
        <v>1565</v>
      </c>
      <c r="B1567" s="8">
        <f>IF(Päälaskenta!C$7,Päälaskenta!E$7,Päälaskenta!G$5)</f>
        <v>2.5</v>
      </c>
      <c r="C1567" s="56">
        <v>0.435</v>
      </c>
      <c r="D1567" s="93">
        <f t="shared" si="385"/>
        <v>5.7470999999999997</v>
      </c>
      <c r="E1567" s="8">
        <f>IF(Päälaskenta!$C$26,Kaksitasouoma_matriisi!AP1567,Kaksitasouoma_matriisi!AC1567)</f>
        <v>0.105066717606912</v>
      </c>
      <c r="F1567" s="56">
        <f>IF(D1567&lt;Päälaskenta!H$24,(SQRT(POWER(Päälaskenta!C$24/(2*Päälaskenta!E$24),2)+(D1567/Päälaskenta!E$24))-Päälaskenta!C$24/(2*Päälaskenta!E$24)),IF(D1567=Päälaskenta!H$24,Päälaskenta!D$24,Päälaskenta!D$24+(SQRT(POWER((Päälaskenta!C$20+Päälaskenta!G$24)/(2*Päälaskenta!E$20),2)+((D1567-Päälaskenta!H$24)/Päälaskenta!E$20))-(Päälaskenta!C$20+Päälaskenta!G$24)/(2*Päälaskenta!E$20))))</f>
        <v>1.254</v>
      </c>
      <c r="G1567" s="57">
        <f>IF(F1567&gt;Päälaskenta!D$24,(2*SQRT((POWER(Päälaskenta!D$24,2))+POWER(Päälaskenta!E$24*Päälaskenta!D$24,2))+Päälaskenta!C$24)+(2*SQRT((POWER((F1567-Päälaskenta!D$24),2))+POWER(Päälaskenta!E$20*(F1567-Päälaskenta!D$24),2))+Päälaskenta!C$20),(2*SQRT((POWER(F1567,2))+POWER(Päälaskenta!E$24*F1567,2))+Päälaskenta!C$24))</f>
        <v>9.98</v>
      </c>
      <c r="H1567" s="57">
        <f t="shared" si="386"/>
        <v>0.57999999999999996</v>
      </c>
      <c r="I1567" s="62">
        <f t="shared" si="387"/>
        <v>4.3189999999999999E-3</v>
      </c>
      <c r="J1567" s="8">
        <f>IF(F1567&lt;Päälaskenta!$D$24,0,Kaksitasouoma_matriisi!F1567-Päälaskenta!$D$24)</f>
        <v>0.55400000000000005</v>
      </c>
      <c r="L1567" s="8">
        <f>IF(F1567&gt;Päälaskenta!D$24,F1567-Päälaskenta!D$24,0)</f>
        <v>0.55400000000000005</v>
      </c>
      <c r="M1567" s="8">
        <f>IF(F1567&gt;Päälaskenta!D$24,(Päälaskenta!C$20+(Päälaskenta!E$20*(Kaksitasouoma_matriisi!F1567-Päälaskenta!D$24)))*(Kaksitasouoma_matriisi!F1567-Päälaskenta!D$24),0)</f>
        <v>3.2303739999999999</v>
      </c>
      <c r="N1567" s="8">
        <f>IF(F1567&gt;Päälaskenta!D$24,(2*SQRT((POWER((F1567-Päälaskenta!D$24),2))+POWER(Päälaskenta!E$20*(F1567-Päälaskenta!D$24),2))+Päälaskenta!C$20),0)</f>
        <v>6.9974754066070499</v>
      </c>
      <c r="O1567" s="8">
        <f t="shared" si="393"/>
        <v>0.46164849639197902</v>
      </c>
      <c r="P1567" s="8">
        <f>IF(Päälaskenta!$C$29,IF(L1567&gt;Päälaskenta!$F$28,Kaksitasouoma_matriisi!AQ1567,Kaksitasouoma_matriisi!AR1567),Päälaskenta!$F$20)</f>
        <v>0.12</v>
      </c>
      <c r="Q1567" s="8">
        <f t="shared" si="394"/>
        <v>16.0797457330717</v>
      </c>
      <c r="R1567" s="8">
        <f t="shared" si="388"/>
        <v>0.83289279829159901</v>
      </c>
      <c r="S1567" s="8">
        <f t="shared" si="395"/>
        <v>0.257831693262637</v>
      </c>
      <c r="U1567" s="93">
        <f>IF(F1567&gt;Päälaskenta!D$24,Päälaskenta!H$24+L1567*Päälaskenta!G$24,F1567*Päälaskenta!C$24 + F1567*F1567*Päälaskenta!E$24)</f>
        <v>2.5196000000000001</v>
      </c>
      <c r="V1567" s="8">
        <f>IF(F1567&gt;Päälaskenta!D$24,2*SQRT(POWER(Päälaskenta!D$24,2)+POWER(Päälaskenta!E$24*Päälaskenta!D$24,2))+Päälaskenta!C$24,(2*SQRT((POWER(F1567,2))+POWER(Päälaskenta!E$24*F1567,2))+Päälaskenta!C$24))</f>
        <v>2.9798989873223301</v>
      </c>
      <c r="W1567" s="8">
        <f t="shared" si="396"/>
        <v>0.845532016594984</v>
      </c>
      <c r="X1567" s="8">
        <f>Päälaskenta!F$24</f>
        <v>7.0000000000000007E-2</v>
      </c>
      <c r="Y1567" s="8">
        <f t="shared" si="397"/>
        <v>32.185006243575003</v>
      </c>
      <c r="Z1567" s="8">
        <f t="shared" si="389"/>
        <v>1.6671072017084001</v>
      </c>
      <c r="AA1567" s="8">
        <f t="shared" si="398"/>
        <v>0.66165550155119901</v>
      </c>
      <c r="AC1567" s="8">
        <f t="shared" si="390"/>
        <v>0.105066717606912</v>
      </c>
      <c r="AE1567" s="8">
        <v>1565</v>
      </c>
      <c r="AF1567" s="8">
        <f t="shared" si="384"/>
        <v>48.2647519766467</v>
      </c>
      <c r="AG1567" s="8">
        <f t="shared" si="391"/>
        <v>2.6829949781742302E-3</v>
      </c>
      <c r="AJ1567" s="132">
        <f>IF(Päälaskenta!$F$28&lt;Kaksitasouoma_matriisi!L1567,Päälaskenta!$C$20*Päälaskenta!$F$28,Päälaskenta!$C$20*Kaksitasouoma_matriisi!L1567)</f>
        <v>2.5</v>
      </c>
      <c r="AK1567" s="134">
        <f>SQRT(Päälaskenta!$D$20^2+(Päälaskenta!$D$20/(1/Päälaskenta!$E$20))^2)</f>
        <v>1.8029999999999999</v>
      </c>
      <c r="AL1567" s="134">
        <f>IF(Päälaskenta!$F$28&lt;Kaksitasouoma_matriisi!L1567,AK1567*Päälaskenta!$F$28*COS(ATAN(1/Päälaskenta!$E$20)),AK1567*Kaksitasouoma_matriisi!L1567*COS(ATAN(1/Päälaskenta!$E$20)))</f>
        <v>0.75</v>
      </c>
      <c r="AM1567" s="134"/>
      <c r="AN1567" s="134">
        <f t="shared" si="399"/>
        <v>3.25</v>
      </c>
      <c r="AO1567" s="8">
        <f t="shared" si="392"/>
        <v>0.56550260131196595</v>
      </c>
      <c r="AP1567" s="134">
        <f>Refererenssiarvoja!$B$16*H1567^(1/6)/(Refererenssiarvoja!$B$15^0.5)*(Päälaskenta!$G$28/2)^0.5*(1-AO1567)^(-1.5)</f>
        <v>0.161</v>
      </c>
      <c r="AQ1567" s="8">
        <f>Refererenssiarvoja!$B$16*Kaksitasouoma_matriisi!O1567^(1/6)/(SQRT((2*Refererenssiarvoja!$B$15)/(Päälaskenta!$F$31*Päälaskenta!$G$31*Päälaskenta!$F$28))+SQRT(Refererenssiarvoja!$B$15)/Refererenssiarvoja!$B$17*LN(Kaksitasouoma_matriisi!L1567/Päälaskenta!$F$28))</f>
        <v>0.31578419385919598</v>
      </c>
      <c r="AR1567" s="8">
        <f>Refererenssiarvoja!$B$16*Kaksitasouoma_matriisi!O1567^(1/6)/(SQRT((2*Refererenssiarvoja!$B$15)/(Päälaskenta!$F$31*Päälaskenta!$G$31*L1567)))</f>
        <v>0.46715100239020402</v>
      </c>
    </row>
    <row r="1568" spans="1:44" x14ac:dyDescent="0.2">
      <c r="A1568" s="8">
        <v>1566</v>
      </c>
      <c r="B1568" s="8">
        <f>IF(Päälaskenta!C$7,Päälaskenta!E$7,Päälaskenta!G$5)</f>
        <v>2.5</v>
      </c>
      <c r="C1568" s="56">
        <v>0.434</v>
      </c>
      <c r="D1568" s="93">
        <f t="shared" si="385"/>
        <v>5.7603999999999997</v>
      </c>
      <c r="E1568" s="8">
        <f>IF(Päälaskenta!$C$26,Kaksitasouoma_matriisi!AP1568,Kaksitasouoma_matriisi!AC1568)</f>
        <v>0.105072112138879</v>
      </c>
      <c r="F1568" s="56">
        <f>IF(D1568&lt;Päälaskenta!H$24,(SQRT(POWER(Päälaskenta!C$24/(2*Päälaskenta!E$24),2)+(D1568/Päälaskenta!E$24))-Päälaskenta!C$24/(2*Päälaskenta!E$24)),IF(D1568=Päälaskenta!H$24,Päälaskenta!D$24,Päälaskenta!D$24+(SQRT(POWER((Päälaskenta!C$20+Päälaskenta!G$24)/(2*Päälaskenta!E$20),2)+((D1568-Päälaskenta!H$24)/Päälaskenta!E$20))-(Päälaskenta!C$20+Päälaskenta!G$24)/(2*Päälaskenta!E$20))))</f>
        <v>1.2549999999999999</v>
      </c>
      <c r="G1568" s="57">
        <f>IF(F1568&gt;Päälaskenta!D$24,(2*SQRT((POWER(Päälaskenta!D$24,2))+POWER(Päälaskenta!E$24*Päälaskenta!D$24,2))+Päälaskenta!C$24)+(2*SQRT((POWER((F1568-Päälaskenta!D$24),2))+POWER(Päälaskenta!E$20*(F1568-Päälaskenta!D$24),2))+Päälaskenta!C$20),(2*SQRT((POWER(F1568,2))+POWER(Päälaskenta!E$24*F1568,2))+Päälaskenta!C$24))</f>
        <v>9.98</v>
      </c>
      <c r="H1568" s="57">
        <f t="shared" si="386"/>
        <v>0.57999999999999996</v>
      </c>
      <c r="I1568" s="62">
        <f t="shared" si="387"/>
        <v>4.2989999999999999E-3</v>
      </c>
      <c r="J1568" s="8">
        <f>IF(F1568&lt;Päälaskenta!$D$24,0,Kaksitasouoma_matriisi!F1568-Päälaskenta!$D$24)</f>
        <v>0.55500000000000005</v>
      </c>
      <c r="L1568" s="8">
        <f>IF(F1568&gt;Päälaskenta!D$24,F1568-Päälaskenta!D$24,0)</f>
        <v>0.55500000000000005</v>
      </c>
      <c r="M1568" s="8">
        <f>IF(F1568&gt;Päälaskenta!D$24,(Päälaskenta!C$20+(Päälaskenta!E$20*(Kaksitasouoma_matriisi!F1568-Päälaskenta!D$24)))*(Kaksitasouoma_matriisi!F1568-Päälaskenta!D$24),0)</f>
        <v>3.2370375</v>
      </c>
      <c r="N1568" s="8">
        <f>IF(F1568&gt;Päälaskenta!D$24,(2*SQRT((POWER((F1568-Päälaskenta!D$24),2))+POWER(Päälaskenta!E$20*(F1568-Päälaskenta!D$24),2))+Päälaskenta!C$20),0)</f>
        <v>7.0010809578825102</v>
      </c>
      <c r="O1568" s="8">
        <f t="shared" si="393"/>
        <v>0.462362529368472</v>
      </c>
      <c r="P1568" s="8">
        <f>IF(Päälaskenta!$C$29,IF(L1568&gt;Päälaskenta!$F$28,Kaksitasouoma_matriisi!AQ1568,Kaksitasouoma_matriisi!AR1568),Päälaskenta!$F$20)</f>
        <v>0.12</v>
      </c>
      <c r="Q1568" s="8">
        <f t="shared" si="394"/>
        <v>16.1295247698948</v>
      </c>
      <c r="R1568" s="8">
        <f t="shared" si="388"/>
        <v>0.83372844253766998</v>
      </c>
      <c r="S1568" s="8">
        <f t="shared" si="395"/>
        <v>0.25755909300947899</v>
      </c>
      <c r="U1568" s="93">
        <f>IF(F1568&gt;Päälaskenta!D$24,Päälaskenta!H$24+L1568*Päälaskenta!G$24,F1568*Päälaskenta!C$24 + F1568*F1568*Päälaskenta!E$24)</f>
        <v>2.5219999999999998</v>
      </c>
      <c r="V1568" s="8">
        <f>IF(F1568&gt;Päälaskenta!D$24,2*SQRT(POWER(Päälaskenta!D$24,2)+POWER(Päälaskenta!E$24*Päälaskenta!D$24,2))+Päälaskenta!C$24,(2*SQRT((POWER(F1568,2))+POWER(Päälaskenta!E$24*F1568,2))+Päälaskenta!C$24))</f>
        <v>2.9798989873223301</v>
      </c>
      <c r="W1568" s="8">
        <f t="shared" si="396"/>
        <v>0.84633741302291998</v>
      </c>
      <c r="X1568" s="8">
        <f>Päälaskenta!F$24</f>
        <v>7.0000000000000007E-2</v>
      </c>
      <c r="Y1568" s="8">
        <f t="shared" si="397"/>
        <v>32.236117887084703</v>
      </c>
      <c r="Z1568" s="8">
        <f t="shared" si="389"/>
        <v>1.6662715574623299</v>
      </c>
      <c r="AA1568" s="8">
        <f t="shared" si="398"/>
        <v>0.66069451128561896</v>
      </c>
      <c r="AC1568" s="8">
        <f t="shared" si="390"/>
        <v>0.105072112138879</v>
      </c>
      <c r="AE1568" s="8">
        <v>1566</v>
      </c>
      <c r="AF1568" s="8">
        <f t="shared" si="384"/>
        <v>48.365642656979503</v>
      </c>
      <c r="AG1568" s="8">
        <f t="shared" si="391"/>
        <v>2.6718132034622899E-3</v>
      </c>
      <c r="AJ1568" s="132">
        <f>IF(Päälaskenta!$F$28&lt;Kaksitasouoma_matriisi!L1568,Päälaskenta!$C$20*Päälaskenta!$F$28,Päälaskenta!$C$20*Kaksitasouoma_matriisi!L1568)</f>
        <v>2.5</v>
      </c>
      <c r="AK1568" s="134">
        <f>SQRT(Päälaskenta!$D$20^2+(Päälaskenta!$D$20/(1/Päälaskenta!$E$20))^2)</f>
        <v>1.8029999999999999</v>
      </c>
      <c r="AL1568" s="134">
        <f>IF(Päälaskenta!$F$28&lt;Kaksitasouoma_matriisi!L1568,AK1568*Päälaskenta!$F$28*COS(ATAN(1/Päälaskenta!$E$20)),AK1568*Kaksitasouoma_matriisi!L1568*COS(ATAN(1/Päälaskenta!$E$20)))</f>
        <v>0.75</v>
      </c>
      <c r="AM1568" s="134"/>
      <c r="AN1568" s="134">
        <f t="shared" si="399"/>
        <v>3.25</v>
      </c>
      <c r="AO1568" s="8">
        <f t="shared" si="392"/>
        <v>0.56419693076869704</v>
      </c>
      <c r="AP1568" s="134">
        <f>Refererenssiarvoja!$B$16*H1568^(1/6)/(Refererenssiarvoja!$B$15^0.5)*(Päälaskenta!$G$28/2)^0.5*(1-AO1568)^(-1.5)</f>
        <v>0.16</v>
      </c>
      <c r="AQ1568" s="8">
        <f>Refererenssiarvoja!$B$16*Kaksitasouoma_matriisi!O1568^(1/6)/(SQRT((2*Refererenssiarvoja!$B$15)/(Päälaskenta!$F$31*Päälaskenta!$G$31*Päälaskenta!$F$28))+SQRT(Refererenssiarvoja!$B$15)/Refererenssiarvoja!$B$17*LN(Kaksitasouoma_matriisi!L1568/Päälaskenta!$F$28))</f>
        <v>0.31427144211378799</v>
      </c>
      <c r="AR1568" s="8">
        <f>Refererenssiarvoja!$B$16*Kaksitasouoma_matriisi!O1568^(1/6)/(SQRT((2*Refererenssiarvoja!$B$15)/(Päälaskenta!$F$31*Päälaskenta!$G$31*L1568)))</f>
        <v>0.46769288371450202</v>
      </c>
    </row>
    <row r="1569" spans="1:44" x14ac:dyDescent="0.2">
      <c r="A1569" s="8">
        <v>1567</v>
      </c>
      <c r="B1569" s="8">
        <f>IF(Päälaskenta!C$7,Päälaskenta!E$7,Päälaskenta!G$5)</f>
        <v>2.5</v>
      </c>
      <c r="C1569" s="56">
        <v>0.433</v>
      </c>
      <c r="D1569" s="93">
        <f t="shared" si="385"/>
        <v>5.7736999999999998</v>
      </c>
      <c r="E1569" s="8">
        <f>IF(Päälaskenta!$C$26,Kaksitasouoma_matriisi!AP1569,Kaksitasouoma_matriisi!AC1569)</f>
        <v>0.105082889518859</v>
      </c>
      <c r="F1569" s="56">
        <f>IF(D1569&lt;Päälaskenta!H$24,(SQRT(POWER(Päälaskenta!C$24/(2*Päälaskenta!E$24),2)+(D1569/Päälaskenta!E$24))-Päälaskenta!C$24/(2*Päälaskenta!E$24)),IF(D1569=Päälaskenta!H$24,Päälaskenta!D$24,Päälaskenta!D$24+(SQRT(POWER((Päälaskenta!C$20+Päälaskenta!G$24)/(2*Päälaskenta!E$20),2)+((D1569-Päälaskenta!H$24)/Päälaskenta!E$20))-(Päälaskenta!C$20+Päälaskenta!G$24)/(2*Päälaskenta!E$20))))</f>
        <v>1.2569999999999999</v>
      </c>
      <c r="G1569" s="57">
        <f>IF(F1569&gt;Päälaskenta!D$24,(2*SQRT((POWER(Päälaskenta!D$24,2))+POWER(Päälaskenta!E$24*Päälaskenta!D$24,2))+Päälaskenta!C$24)+(2*SQRT((POWER((F1569-Päälaskenta!D$24),2))+POWER(Päälaskenta!E$20*(F1569-Päälaskenta!D$24),2))+Päälaskenta!C$20),(2*SQRT((POWER(F1569,2))+POWER(Päälaskenta!E$24*F1569,2))+Päälaskenta!C$24))</f>
        <v>9.99</v>
      </c>
      <c r="H1569" s="57">
        <f t="shared" si="386"/>
        <v>0.57999999999999996</v>
      </c>
      <c r="I1569" s="62">
        <f t="shared" si="387"/>
        <v>4.28E-3</v>
      </c>
      <c r="J1569" s="8">
        <f>IF(F1569&lt;Päälaskenta!$D$24,0,Kaksitasouoma_matriisi!F1569-Päälaskenta!$D$24)</f>
        <v>0.55700000000000005</v>
      </c>
      <c r="L1569" s="8">
        <f>IF(F1569&gt;Päälaskenta!D$24,F1569-Päälaskenta!D$24,0)</f>
        <v>0.55700000000000005</v>
      </c>
      <c r="M1569" s="8">
        <f>IF(F1569&gt;Päälaskenta!D$24,(Päälaskenta!C$20+(Päälaskenta!E$20*(Kaksitasouoma_matriisi!F1569-Päälaskenta!D$24)))*(Kaksitasouoma_matriisi!F1569-Päälaskenta!D$24),0)</f>
        <v>3.2503734999999998</v>
      </c>
      <c r="N1569" s="8">
        <f>IF(F1569&gt;Päälaskenta!D$24,(2*SQRT((POWER((F1569-Päälaskenta!D$24),2))+POWER(Päälaskenta!E$20*(F1569-Päälaskenta!D$24),2))+Päälaskenta!C$20),0)</f>
        <v>7.0082920604334404</v>
      </c>
      <c r="O1569" s="8">
        <f t="shared" si="393"/>
        <v>0.46378967542613703</v>
      </c>
      <c r="P1569" s="8">
        <f>IF(Päälaskenta!$C$29,IF(L1569&gt;Päälaskenta!$F$28,Kaksitasouoma_matriisi!AQ1569,Kaksitasouoma_matriisi!AR1569),Päälaskenta!$F$20)</f>
        <v>0.12</v>
      </c>
      <c r="Q1569" s="8">
        <f t="shared" si="394"/>
        <v>16.229285744162102</v>
      </c>
      <c r="R1569" s="8">
        <f t="shared" si="388"/>
        <v>0.83539459619289103</v>
      </c>
      <c r="S1569" s="8">
        <f t="shared" si="395"/>
        <v>0.25701495418692399</v>
      </c>
      <c r="U1569" s="93">
        <f>IF(F1569&gt;Päälaskenta!D$24,Päälaskenta!H$24+L1569*Päälaskenta!G$24,F1569*Päälaskenta!C$24 + F1569*F1569*Päälaskenta!E$24)</f>
        <v>2.5268000000000002</v>
      </c>
      <c r="V1569" s="8">
        <f>IF(F1569&gt;Päälaskenta!D$24,2*SQRT(POWER(Päälaskenta!D$24,2)+POWER(Päälaskenta!E$24*Päälaskenta!D$24,2))+Päälaskenta!C$24,(2*SQRT((POWER(F1569,2))+POWER(Päälaskenta!E$24*F1569,2))+Päälaskenta!C$24))</f>
        <v>2.9798989873223301</v>
      </c>
      <c r="W1569" s="8">
        <f t="shared" si="396"/>
        <v>0.84794820587879205</v>
      </c>
      <c r="X1569" s="8">
        <f>Päälaskenta!F$24</f>
        <v>7.0000000000000007E-2</v>
      </c>
      <c r="Y1569" s="8">
        <f t="shared" si="397"/>
        <v>32.338438473001702</v>
      </c>
      <c r="Z1569" s="8">
        <f t="shared" si="389"/>
        <v>1.6646054038071101</v>
      </c>
      <c r="AA1569" s="8">
        <f t="shared" si="398"/>
        <v>0.65878003949941</v>
      </c>
      <c r="AC1569" s="8">
        <f t="shared" si="390"/>
        <v>0.105082889518859</v>
      </c>
      <c r="AE1569" s="8">
        <v>1567</v>
      </c>
      <c r="AF1569" s="8">
        <f t="shared" si="384"/>
        <v>48.5677242171638</v>
      </c>
      <c r="AG1569" s="8">
        <f t="shared" si="391"/>
        <v>2.6496255911874298E-3</v>
      </c>
      <c r="AJ1569" s="132">
        <f>IF(Päälaskenta!$F$28&lt;Kaksitasouoma_matriisi!L1569,Päälaskenta!$C$20*Päälaskenta!$F$28,Päälaskenta!$C$20*Kaksitasouoma_matriisi!L1569)</f>
        <v>2.5</v>
      </c>
      <c r="AK1569" s="134">
        <f>SQRT(Päälaskenta!$D$20^2+(Päälaskenta!$D$20/(1/Päälaskenta!$E$20))^2)</f>
        <v>1.8029999999999999</v>
      </c>
      <c r="AL1569" s="134">
        <f>IF(Päälaskenta!$F$28&lt;Kaksitasouoma_matriisi!L1569,AK1569*Päälaskenta!$F$28*COS(ATAN(1/Päälaskenta!$E$20)),AK1569*Kaksitasouoma_matriisi!L1569*COS(ATAN(1/Päälaskenta!$E$20)))</f>
        <v>0.75</v>
      </c>
      <c r="AM1569" s="134"/>
      <c r="AN1569" s="134">
        <f t="shared" si="399"/>
        <v>3.25</v>
      </c>
      <c r="AO1569" s="8">
        <f t="shared" si="392"/>
        <v>0.56289727557718605</v>
      </c>
      <c r="AP1569" s="134">
        <f>Refererenssiarvoja!$B$16*H1569^(1/6)/(Refererenssiarvoja!$B$15^0.5)*(Päälaskenta!$G$28/2)^0.5*(1-AO1569)^(-1.5)</f>
        <v>0.16</v>
      </c>
      <c r="AQ1569" s="8">
        <f>Refererenssiarvoja!$B$16*Kaksitasouoma_matriisi!O1569^(1/6)/(SQRT((2*Refererenssiarvoja!$B$15)/(Päälaskenta!$F$31*Päälaskenta!$G$31*Päälaskenta!$F$28))+SQRT(Refererenssiarvoja!$B$15)/Refererenssiarvoja!$B$17*LN(Kaksitasouoma_matriisi!L1569/Päälaskenta!$F$28))</f>
        <v>0.31129926595676999</v>
      </c>
      <c r="AR1569" s="8">
        <f>Refererenssiarvoja!$B$16*Kaksitasouoma_matriisi!O1569^(1/6)/(SQRT((2*Refererenssiarvoja!$B$15)/(Päälaskenta!$F$31*Päälaskenta!$G$31*L1569)))</f>
        <v>0.46877553931685501</v>
      </c>
    </row>
    <row r="1570" spans="1:44" x14ac:dyDescent="0.2">
      <c r="A1570" s="8">
        <v>1568</v>
      </c>
      <c r="B1570" s="8">
        <f>IF(Päälaskenta!C$7,Päälaskenta!E$7,Päälaskenta!G$5)</f>
        <v>2.5</v>
      </c>
      <c r="C1570" s="56">
        <v>0.432</v>
      </c>
      <c r="D1570" s="93">
        <f t="shared" si="385"/>
        <v>5.7869999999999999</v>
      </c>
      <c r="E1570" s="8">
        <f>IF(Päälaskenta!$C$26,Kaksitasouoma_matriisi!AP1570,Kaksitasouoma_matriisi!AC1570)</f>
        <v>0.10508827237530401</v>
      </c>
      <c r="F1570" s="56">
        <f>IF(D1570&lt;Päälaskenta!H$24,(SQRT(POWER(Päälaskenta!C$24/(2*Päälaskenta!E$24),2)+(D1570/Päälaskenta!E$24))-Päälaskenta!C$24/(2*Päälaskenta!E$24)),IF(D1570=Päälaskenta!H$24,Päälaskenta!D$24,Päälaskenta!D$24+(SQRT(POWER((Päälaskenta!C$20+Päälaskenta!G$24)/(2*Päälaskenta!E$20),2)+((D1570-Päälaskenta!H$24)/Päälaskenta!E$20))-(Päälaskenta!C$20+Päälaskenta!G$24)/(2*Päälaskenta!E$20))))</f>
        <v>1.258</v>
      </c>
      <c r="G1570" s="57">
        <f>IF(F1570&gt;Päälaskenta!D$24,(2*SQRT((POWER(Päälaskenta!D$24,2))+POWER(Päälaskenta!E$24*Päälaskenta!D$24,2))+Päälaskenta!C$24)+(2*SQRT((POWER((F1570-Päälaskenta!D$24),2))+POWER(Päälaskenta!E$20*(F1570-Päälaskenta!D$24),2))+Päälaskenta!C$20),(2*SQRT((POWER(F1570,2))+POWER(Päälaskenta!E$24*F1570,2))+Päälaskenta!C$24))</f>
        <v>9.99</v>
      </c>
      <c r="H1570" s="57">
        <f t="shared" si="386"/>
        <v>0.57999999999999996</v>
      </c>
      <c r="I1570" s="62">
        <f t="shared" si="387"/>
        <v>4.261E-3</v>
      </c>
      <c r="J1570" s="8">
        <f>IF(F1570&lt;Päälaskenta!$D$24,0,Kaksitasouoma_matriisi!F1570-Päälaskenta!$D$24)</f>
        <v>0.55800000000000005</v>
      </c>
      <c r="L1570" s="8">
        <f>IF(F1570&gt;Päälaskenta!D$24,F1570-Päälaskenta!D$24,0)</f>
        <v>0.55800000000000005</v>
      </c>
      <c r="M1570" s="8">
        <f>IF(F1570&gt;Päälaskenta!D$24,(Päälaskenta!C$20+(Päälaskenta!E$20*(Kaksitasouoma_matriisi!F1570-Päälaskenta!D$24)))*(Kaksitasouoma_matriisi!F1570-Päälaskenta!D$24),0)</f>
        <v>3.2570459999999999</v>
      </c>
      <c r="N1570" s="8">
        <f>IF(F1570&gt;Päälaskenta!D$24,(2*SQRT((POWER((F1570-Päälaskenta!D$24),2))+POWER(Päälaskenta!E$20*(F1570-Päälaskenta!D$24),2))+Päälaskenta!C$20),0)</f>
        <v>7.0118976117089096</v>
      </c>
      <c r="O1570" s="8">
        <f t="shared" si="393"/>
        <v>0.46450278945334</v>
      </c>
      <c r="P1570" s="8">
        <f>IF(Päälaskenta!$C$29,IF(L1570&gt;Päälaskenta!$F$28,Kaksitasouoma_matriisi!AQ1570,Kaksitasouoma_matriisi!AR1570),Päälaskenta!$F$20)</f>
        <v>0.12</v>
      </c>
      <c r="Q1570" s="8">
        <f t="shared" si="394"/>
        <v>16.279267659643299</v>
      </c>
      <c r="R1570" s="8">
        <f t="shared" si="388"/>
        <v>0.83622511624789297</v>
      </c>
      <c r="S1570" s="8">
        <f t="shared" si="395"/>
        <v>0.25674341604260198</v>
      </c>
      <c r="U1570" s="93">
        <f>IF(F1570&gt;Päälaskenta!D$24,Päälaskenta!H$24+L1570*Päälaskenta!G$24,F1570*Päälaskenta!C$24 + F1570*F1570*Päälaskenta!E$24)</f>
        <v>2.5291999999999999</v>
      </c>
      <c r="V1570" s="8">
        <f>IF(F1570&gt;Päälaskenta!D$24,2*SQRT(POWER(Päälaskenta!D$24,2)+POWER(Päälaskenta!E$24*Päälaskenta!D$24,2))+Päälaskenta!C$24,(2*SQRT((POWER(F1570,2))+POWER(Päälaskenta!E$24*F1570,2))+Päälaskenta!C$24))</f>
        <v>2.9798989873223301</v>
      </c>
      <c r="W1570" s="8">
        <f t="shared" si="396"/>
        <v>0.84875360230672803</v>
      </c>
      <c r="X1570" s="8">
        <f>Päälaskenta!F$24</f>
        <v>7.0000000000000007E-2</v>
      </c>
      <c r="Y1570" s="8">
        <f t="shared" si="397"/>
        <v>32.389647394856901</v>
      </c>
      <c r="Z1570" s="8">
        <f t="shared" si="389"/>
        <v>1.66377488375211</v>
      </c>
      <c r="AA1570" s="8">
        <f t="shared" si="398"/>
        <v>0.65782653951925896</v>
      </c>
      <c r="AC1570" s="8">
        <f t="shared" si="390"/>
        <v>0.10508827237530401</v>
      </c>
      <c r="AE1570" s="8">
        <v>1568</v>
      </c>
      <c r="AF1570" s="8">
        <f t="shared" si="384"/>
        <v>48.668915054500197</v>
      </c>
      <c r="AG1570" s="8">
        <f t="shared" si="391"/>
        <v>2.6386190133367098E-3</v>
      </c>
      <c r="AJ1570" s="132">
        <f>IF(Päälaskenta!$F$28&lt;Kaksitasouoma_matriisi!L1570,Päälaskenta!$C$20*Päälaskenta!$F$28,Päälaskenta!$C$20*Kaksitasouoma_matriisi!L1570)</f>
        <v>2.5</v>
      </c>
      <c r="AK1570" s="134">
        <f>SQRT(Päälaskenta!$D$20^2+(Päälaskenta!$D$20/(1/Päälaskenta!$E$20))^2)</f>
        <v>1.8029999999999999</v>
      </c>
      <c r="AL1570" s="134">
        <f>IF(Päälaskenta!$F$28&lt;Kaksitasouoma_matriisi!L1570,AK1570*Päälaskenta!$F$28*COS(ATAN(1/Päälaskenta!$E$20)),AK1570*Kaksitasouoma_matriisi!L1570*COS(ATAN(1/Päälaskenta!$E$20)))</f>
        <v>0.75</v>
      </c>
      <c r="AM1570" s="134"/>
      <c r="AN1570" s="134">
        <f t="shared" si="399"/>
        <v>3.25</v>
      </c>
      <c r="AO1570" s="8">
        <f t="shared" si="392"/>
        <v>0.56160359426300299</v>
      </c>
      <c r="AP1570" s="134">
        <f>Refererenssiarvoja!$B$16*H1570^(1/6)/(Refererenssiarvoja!$B$15^0.5)*(Päälaskenta!$G$28/2)^0.5*(1-AO1570)^(-1.5)</f>
        <v>0.159</v>
      </c>
      <c r="AQ1570" s="8">
        <f>Refererenssiarvoja!$B$16*Kaksitasouoma_matriisi!O1570^(1/6)/(SQRT((2*Refererenssiarvoja!$B$15)/(Päälaskenta!$F$31*Päälaskenta!$G$31*Päälaskenta!$F$28))+SQRT(Refererenssiarvoja!$B$15)/Refererenssiarvoja!$B$17*LN(Kaksitasouoma_matriisi!L1570/Päälaskenta!$F$28))</f>
        <v>0.309839214070951</v>
      </c>
      <c r="AR1570" s="8">
        <f>Refererenssiarvoja!$B$16*Kaksitasouoma_matriisi!O1570^(1/6)/(SQRT((2*Refererenssiarvoja!$B$15)/(Päälaskenta!$F$31*Päälaskenta!$G$31*L1570)))</f>
        <v>0.46931631537248197</v>
      </c>
    </row>
    <row r="1571" spans="1:44" x14ac:dyDescent="0.2">
      <c r="A1571" s="8">
        <v>1569</v>
      </c>
      <c r="B1571" s="8">
        <f>IF(Päälaskenta!C$7,Päälaskenta!E$7,Päälaskenta!G$5)</f>
        <v>2.5</v>
      </c>
      <c r="C1571" s="56">
        <v>0.43099999999999999</v>
      </c>
      <c r="D1571" s="93">
        <f t="shared" si="385"/>
        <v>5.8005000000000004</v>
      </c>
      <c r="E1571" s="8">
        <f>IF(Päälaskenta!$C$26,Kaksitasouoma_matriisi!AP1571,Kaksitasouoma_matriisi!AC1571)</f>
        <v>0.10509902644214</v>
      </c>
      <c r="F1571" s="56">
        <f>IF(D1571&lt;Päälaskenta!H$24,(SQRT(POWER(Päälaskenta!C$24/(2*Päälaskenta!E$24),2)+(D1571/Päälaskenta!E$24))-Päälaskenta!C$24/(2*Päälaskenta!E$24)),IF(D1571=Päälaskenta!H$24,Päälaskenta!D$24,Päälaskenta!D$24+(SQRT(POWER((Päälaskenta!C$20+Päälaskenta!G$24)/(2*Päälaskenta!E$20),2)+((D1571-Päälaskenta!H$24)/Päälaskenta!E$20))-(Päälaskenta!C$20+Päälaskenta!G$24)/(2*Päälaskenta!E$20))))</f>
        <v>1.26</v>
      </c>
      <c r="G1571" s="57">
        <f>IF(F1571&gt;Päälaskenta!D$24,(2*SQRT((POWER(Päälaskenta!D$24,2))+POWER(Päälaskenta!E$24*Päälaskenta!D$24,2))+Päälaskenta!C$24)+(2*SQRT((POWER((F1571-Päälaskenta!D$24),2))+POWER(Päälaskenta!E$20*(F1571-Päälaskenta!D$24),2))+Päälaskenta!C$20),(2*SQRT((POWER(F1571,2))+POWER(Päälaskenta!E$24*F1571,2))+Päälaskenta!C$24))</f>
        <v>10</v>
      </c>
      <c r="H1571" s="57">
        <f t="shared" si="386"/>
        <v>0.57999999999999996</v>
      </c>
      <c r="I1571" s="62">
        <f t="shared" si="387"/>
        <v>4.2420000000000001E-3</v>
      </c>
      <c r="J1571" s="8">
        <f>IF(F1571&lt;Päälaskenta!$D$24,0,Kaksitasouoma_matriisi!F1571-Päälaskenta!$D$24)</f>
        <v>0.56000000000000005</v>
      </c>
      <c r="L1571" s="8">
        <f>IF(F1571&gt;Päälaskenta!D$24,F1571-Päälaskenta!D$24,0)</f>
        <v>0.56000000000000005</v>
      </c>
      <c r="M1571" s="8">
        <f>IF(F1571&gt;Päälaskenta!D$24,(Päälaskenta!C$20+(Päälaskenta!E$20*(Kaksitasouoma_matriisi!F1571-Päälaskenta!D$24)))*(Kaksitasouoma_matriisi!F1571-Päälaskenta!D$24),0)</f>
        <v>3.2704</v>
      </c>
      <c r="N1571" s="8">
        <f>IF(F1571&gt;Päälaskenta!D$24,(2*SQRT((POWER((F1571-Päälaskenta!D$24),2))+POWER(Päälaskenta!E$20*(F1571-Päälaskenta!D$24),2))+Päälaskenta!C$20),0)</f>
        <v>7.0191087142598301</v>
      </c>
      <c r="O1571" s="8">
        <f t="shared" si="393"/>
        <v>0.46592810186227002</v>
      </c>
      <c r="P1571" s="8">
        <f>IF(Päälaskenta!$C$29,IF(L1571&gt;Päälaskenta!$F$28,Kaksitasouoma_matriisi!AQ1571,Kaksitasouoma_matriisi!AR1571),Päälaskenta!$F$20)</f>
        <v>0.12</v>
      </c>
      <c r="Q1571" s="8">
        <f t="shared" si="394"/>
        <v>16.379434292991</v>
      </c>
      <c r="R1571" s="8">
        <f t="shared" si="388"/>
        <v>0.83788106928334105</v>
      </c>
      <c r="S1571" s="8">
        <f t="shared" si="395"/>
        <v>0.256201403278908</v>
      </c>
      <c r="U1571" s="93">
        <f>IF(F1571&gt;Päälaskenta!D$24,Päälaskenta!H$24+L1571*Päälaskenta!G$24,F1571*Päälaskenta!C$24 + F1571*F1571*Päälaskenta!E$24)</f>
        <v>2.5339999999999998</v>
      </c>
      <c r="V1571" s="8">
        <f>IF(F1571&gt;Päälaskenta!D$24,2*SQRT(POWER(Päälaskenta!D$24,2)+POWER(Päälaskenta!E$24*Päälaskenta!D$24,2))+Päälaskenta!C$24,(2*SQRT((POWER(F1571,2))+POWER(Päälaskenta!E$24*F1571,2))+Päälaskenta!C$24))</f>
        <v>2.9798989873223301</v>
      </c>
      <c r="W1571" s="8">
        <f t="shared" si="396"/>
        <v>0.85036439516260098</v>
      </c>
      <c r="X1571" s="8">
        <f>Päälaskenta!F$24</f>
        <v>7.0000000000000007E-2</v>
      </c>
      <c r="Y1571" s="8">
        <f t="shared" si="397"/>
        <v>32.492162445078002</v>
      </c>
      <c r="Z1571" s="8">
        <f t="shared" si="389"/>
        <v>1.6621189307166599</v>
      </c>
      <c r="AA1571" s="8">
        <f t="shared" si="398"/>
        <v>0.65592696555511398</v>
      </c>
      <c r="AC1571" s="8">
        <f t="shared" si="390"/>
        <v>0.10509902644214</v>
      </c>
      <c r="AE1571" s="8">
        <v>1569</v>
      </c>
      <c r="AF1571" s="8">
        <f t="shared" ref="AF1571:AF1634" si="400">Q1571+Y1571</f>
        <v>48.871596738069002</v>
      </c>
      <c r="AG1571" s="8">
        <f t="shared" si="391"/>
        <v>2.61677848382079E-3</v>
      </c>
      <c r="AJ1571" s="132">
        <f>IF(Päälaskenta!$F$28&lt;Kaksitasouoma_matriisi!L1571,Päälaskenta!$C$20*Päälaskenta!$F$28,Päälaskenta!$C$20*Kaksitasouoma_matriisi!L1571)</f>
        <v>2.5</v>
      </c>
      <c r="AK1571" s="134">
        <f>SQRT(Päälaskenta!$D$20^2+(Päälaskenta!$D$20/(1/Päälaskenta!$E$20))^2)</f>
        <v>1.8029999999999999</v>
      </c>
      <c r="AL1571" s="134">
        <f>IF(Päälaskenta!$F$28&lt;Kaksitasouoma_matriisi!L1571,AK1571*Päälaskenta!$F$28*COS(ATAN(1/Päälaskenta!$E$20)),AK1571*Kaksitasouoma_matriisi!L1571*COS(ATAN(1/Päälaskenta!$E$20)))</f>
        <v>0.75</v>
      </c>
      <c r="AM1571" s="134"/>
      <c r="AN1571" s="134">
        <f t="shared" si="399"/>
        <v>3.25</v>
      </c>
      <c r="AO1571" s="8">
        <f t="shared" si="392"/>
        <v>0.56029652616153802</v>
      </c>
      <c r="AP1571" s="134">
        <f>Refererenssiarvoja!$B$16*H1571^(1/6)/(Refererenssiarvoja!$B$15^0.5)*(Päälaskenta!$G$28/2)^0.5*(1-AO1571)^(-1.5)</f>
        <v>0.158</v>
      </c>
      <c r="AQ1571" s="8">
        <f>Refererenssiarvoja!$B$16*Kaksitasouoma_matriisi!O1571^(1/6)/(SQRT((2*Refererenssiarvoja!$B$15)/(Päälaskenta!$F$31*Päälaskenta!$G$31*Päälaskenta!$F$28))+SQRT(Refererenssiarvoja!$B$15)/Refererenssiarvoja!$B$17*LN(Kaksitasouoma_matriisi!L1571/Päälaskenta!$F$28))</f>
        <v>0.30696966878461601</v>
      </c>
      <c r="AR1571" s="8">
        <f>Refererenssiarvoja!$B$16*Kaksitasouoma_matriisi!O1571^(1/6)/(SQRT((2*Refererenssiarvoja!$B$15)/(Päälaskenta!$F$31*Päälaskenta!$G$31*L1571)))</f>
        <v>0.47039676840925299</v>
      </c>
    </row>
    <row r="1572" spans="1:44" x14ac:dyDescent="0.2">
      <c r="A1572" s="8">
        <v>1570</v>
      </c>
      <c r="B1572" s="8">
        <f>IF(Päälaskenta!C$7,Päälaskenta!E$7,Päälaskenta!G$5)</f>
        <v>2.5</v>
      </c>
      <c r="C1572" s="56">
        <v>0.43</v>
      </c>
      <c r="D1572" s="93">
        <f t="shared" si="385"/>
        <v>5.8140000000000001</v>
      </c>
      <c r="E1572" s="8">
        <f>IF(Päälaskenta!$C$26,Kaksitasouoma_matriisi!AP1572,Kaksitasouoma_matriisi!AC1572)</f>
        <v>0.105104397660926</v>
      </c>
      <c r="F1572" s="56">
        <f>IF(D1572&lt;Päälaskenta!H$24,(SQRT(POWER(Päälaskenta!C$24/(2*Päälaskenta!E$24),2)+(D1572/Päälaskenta!E$24))-Päälaskenta!C$24/(2*Päälaskenta!E$24)),IF(D1572=Päälaskenta!H$24,Päälaskenta!D$24,Päälaskenta!D$24+(SQRT(POWER((Päälaskenta!C$20+Päälaskenta!G$24)/(2*Päälaskenta!E$20),2)+((D1572-Päälaskenta!H$24)/Päälaskenta!E$20))-(Päälaskenta!C$20+Päälaskenta!G$24)/(2*Päälaskenta!E$20))))</f>
        <v>1.2609999999999999</v>
      </c>
      <c r="G1572" s="57">
        <f>IF(F1572&gt;Päälaskenta!D$24,(2*SQRT((POWER(Päälaskenta!D$24,2))+POWER(Päälaskenta!E$24*Päälaskenta!D$24,2))+Päälaskenta!C$24)+(2*SQRT((POWER((F1572-Päälaskenta!D$24),2))+POWER(Päälaskenta!E$20*(F1572-Päälaskenta!D$24),2))+Päälaskenta!C$20),(2*SQRT((POWER(F1572,2))+POWER(Päälaskenta!E$24*F1572,2))+Päälaskenta!C$24))</f>
        <v>10</v>
      </c>
      <c r="H1572" s="57">
        <f t="shared" si="386"/>
        <v>0.57999999999999996</v>
      </c>
      <c r="I1572" s="62">
        <f t="shared" si="387"/>
        <v>4.2230000000000002E-3</v>
      </c>
      <c r="J1572" s="8">
        <f>IF(F1572&lt;Päälaskenta!$D$24,0,Kaksitasouoma_matriisi!F1572-Päälaskenta!$D$24)</f>
        <v>0.56100000000000005</v>
      </c>
      <c r="L1572" s="8">
        <f>IF(F1572&gt;Päälaskenta!D$24,F1572-Päälaskenta!D$24,0)</f>
        <v>0.56100000000000005</v>
      </c>
      <c r="M1572" s="8">
        <f>IF(F1572&gt;Päälaskenta!D$24,(Päälaskenta!C$20+(Päälaskenta!E$20*(Kaksitasouoma_matriisi!F1572-Päälaskenta!D$24)))*(Kaksitasouoma_matriisi!F1572-Päälaskenta!D$24),0)</f>
        <v>3.2770815</v>
      </c>
      <c r="N1572" s="8">
        <f>IF(F1572&gt;Päälaskenta!D$24,(2*SQRT((POWER((F1572-Päälaskenta!D$24),2))+POWER(Päälaskenta!E$20*(F1572-Päälaskenta!D$24),2))+Päälaskenta!C$20),0)</f>
        <v>7.0227142655353001</v>
      </c>
      <c r="O1572" s="8">
        <f t="shared" si="393"/>
        <v>0.46664030118420402</v>
      </c>
      <c r="P1572" s="8">
        <f>IF(Päälaskenta!$C$29,IF(L1572&gt;Päälaskenta!$F$28,Kaksitasouoma_matriisi!AQ1572,Kaksitasouoma_matriisi!AR1572),Päälaskenta!$F$20)</f>
        <v>0.12</v>
      </c>
      <c r="Q1572" s="8">
        <f t="shared" si="394"/>
        <v>16.4296189893711</v>
      </c>
      <c r="R1572" s="8">
        <f t="shared" si="388"/>
        <v>0.83870651279473496</v>
      </c>
      <c r="S1572" s="8">
        <f t="shared" si="395"/>
        <v>0.25593092902777498</v>
      </c>
      <c r="U1572" s="93">
        <f>IF(F1572&gt;Päälaskenta!D$24,Päälaskenta!H$24+L1572*Päälaskenta!G$24,F1572*Päälaskenta!C$24 + F1572*F1572*Päälaskenta!E$24)</f>
        <v>2.5364</v>
      </c>
      <c r="V1572" s="8">
        <f>IF(F1572&gt;Päälaskenta!D$24,2*SQRT(POWER(Päälaskenta!D$24,2)+POWER(Päälaskenta!E$24*Päälaskenta!D$24,2))+Päälaskenta!C$24,(2*SQRT((POWER(F1572,2))+POWER(Päälaskenta!E$24*F1572,2))+Päälaskenta!C$24))</f>
        <v>2.9798989873223301</v>
      </c>
      <c r="W1572" s="8">
        <f t="shared" si="396"/>
        <v>0.85116979159053696</v>
      </c>
      <c r="X1572" s="8">
        <f>Päälaskenta!F$24</f>
        <v>7.0000000000000007E-2</v>
      </c>
      <c r="Y1572" s="8">
        <f t="shared" si="397"/>
        <v>32.5434685529695</v>
      </c>
      <c r="Z1572" s="8">
        <f t="shared" si="389"/>
        <v>1.66129348720527</v>
      </c>
      <c r="AA1572" s="8">
        <f t="shared" si="398"/>
        <v>0.65498087336590005</v>
      </c>
      <c r="AC1572" s="8">
        <f t="shared" si="390"/>
        <v>0.105104397660926</v>
      </c>
      <c r="AE1572" s="8">
        <v>1570</v>
      </c>
      <c r="AF1572" s="8">
        <f t="shared" si="400"/>
        <v>48.9730875423406</v>
      </c>
      <c r="AG1572" s="8">
        <f t="shared" si="391"/>
        <v>2.6059438080386901E-3</v>
      </c>
      <c r="AJ1572" s="132">
        <f>IF(Päälaskenta!$F$28&lt;Kaksitasouoma_matriisi!L1572,Päälaskenta!$C$20*Päälaskenta!$F$28,Päälaskenta!$C$20*Kaksitasouoma_matriisi!L1572)</f>
        <v>2.5</v>
      </c>
      <c r="AK1572" s="134">
        <f>SQRT(Päälaskenta!$D$20^2+(Päälaskenta!$D$20/(1/Päälaskenta!$E$20))^2)</f>
        <v>1.8029999999999999</v>
      </c>
      <c r="AL1572" s="134">
        <f>IF(Päälaskenta!$F$28&lt;Kaksitasouoma_matriisi!L1572,AK1572*Päälaskenta!$F$28*COS(ATAN(1/Päälaskenta!$E$20)),AK1572*Kaksitasouoma_matriisi!L1572*COS(ATAN(1/Päälaskenta!$E$20)))</f>
        <v>0.75</v>
      </c>
      <c r="AM1572" s="134"/>
      <c r="AN1572" s="134">
        <f t="shared" si="399"/>
        <v>3.25</v>
      </c>
      <c r="AO1572" s="8">
        <f t="shared" si="392"/>
        <v>0.55899552803577601</v>
      </c>
      <c r="AP1572" s="134">
        <f>Refererenssiarvoja!$B$16*H1572^(1/6)/(Refererenssiarvoja!$B$15^0.5)*(Päälaskenta!$G$28/2)^0.5*(1-AO1572)^(-1.5)</f>
        <v>0.157</v>
      </c>
      <c r="AQ1572" s="8">
        <f>Refererenssiarvoja!$B$16*Kaksitasouoma_matriisi!O1572^(1/6)/(SQRT((2*Refererenssiarvoja!$B$15)/(Päälaskenta!$F$31*Päälaskenta!$G$31*Päälaskenta!$F$28))+SQRT(Refererenssiarvoja!$B$15)/Refererenssiarvoja!$B$17*LN(Kaksitasouoma_matriisi!L1572/Päälaskenta!$F$28))</f>
        <v>0.305559590850351</v>
      </c>
      <c r="AR1572" s="8">
        <f>Refererenssiarvoja!$B$16*Kaksitasouoma_matriisi!O1572^(1/6)/(SQRT((2*Refererenssiarvoja!$B$15)/(Päälaskenta!$F$31*Päälaskenta!$G$31*L1572)))</f>
        <v>0.47093644714620297</v>
      </c>
    </row>
    <row r="1573" spans="1:44" x14ac:dyDescent="0.2">
      <c r="A1573" s="8">
        <v>1571</v>
      </c>
      <c r="B1573" s="8">
        <f>IF(Päälaskenta!C$7,Päälaskenta!E$7,Päälaskenta!G$5)</f>
        <v>2.5</v>
      </c>
      <c r="C1573" s="56">
        <v>0.42899999999999999</v>
      </c>
      <c r="D1573" s="93">
        <f t="shared" si="385"/>
        <v>5.8274999999999997</v>
      </c>
      <c r="E1573" s="8">
        <f>IF(Päälaskenta!$C$26,Kaksitasouoma_matriisi!AP1573,Kaksitasouoma_matriisi!AC1573)</f>
        <v>0.105115128490181</v>
      </c>
      <c r="F1573" s="56">
        <f>IF(D1573&lt;Päälaskenta!H$24,(SQRT(POWER(Päälaskenta!C$24/(2*Päälaskenta!E$24),2)+(D1573/Päälaskenta!E$24))-Päälaskenta!C$24/(2*Päälaskenta!E$24)),IF(D1573=Päälaskenta!H$24,Päälaskenta!D$24,Päälaskenta!D$24+(SQRT(POWER((Päälaskenta!C$20+Päälaskenta!G$24)/(2*Päälaskenta!E$20),2)+((D1573-Päälaskenta!H$24)/Päälaskenta!E$20))-(Päälaskenta!C$20+Päälaskenta!G$24)/(2*Päälaskenta!E$20))))</f>
        <v>1.2629999999999999</v>
      </c>
      <c r="G1573" s="57">
        <f>IF(F1573&gt;Päälaskenta!D$24,(2*SQRT((POWER(Päälaskenta!D$24,2))+POWER(Päälaskenta!E$24*Päälaskenta!D$24,2))+Päälaskenta!C$24)+(2*SQRT((POWER((F1573-Päälaskenta!D$24),2))+POWER(Päälaskenta!E$20*(F1573-Päälaskenta!D$24),2))+Päälaskenta!C$20),(2*SQRT((POWER(F1573,2))+POWER(Päälaskenta!E$24*F1573,2))+Päälaskenta!C$24))</f>
        <v>10.01</v>
      </c>
      <c r="H1573" s="57">
        <f t="shared" si="386"/>
        <v>0.57999999999999996</v>
      </c>
      <c r="I1573" s="62">
        <f t="shared" si="387"/>
        <v>4.2040000000000003E-3</v>
      </c>
      <c r="J1573" s="8">
        <f>IF(F1573&lt;Päälaskenta!$D$24,0,Kaksitasouoma_matriisi!F1573-Päälaskenta!$D$24)</f>
        <v>0.56299999999999994</v>
      </c>
      <c r="L1573" s="8">
        <f>IF(F1573&gt;Päälaskenta!D$24,F1573-Päälaskenta!D$24,0)</f>
        <v>0.56299999999999994</v>
      </c>
      <c r="M1573" s="8">
        <f>IF(F1573&gt;Päälaskenta!D$24,(Päälaskenta!C$20+(Päälaskenta!E$20*(Kaksitasouoma_matriisi!F1573-Päälaskenta!D$24)))*(Kaksitasouoma_matriisi!F1573-Päälaskenta!D$24),0)</f>
        <v>3.2904534999999999</v>
      </c>
      <c r="N1573" s="8">
        <f>IF(F1573&gt;Päälaskenta!D$24,(2*SQRT((POWER((F1573-Päälaskenta!D$24),2))+POWER(Päälaskenta!E$20*(F1573-Päälaskenta!D$24),2))+Päälaskenta!C$20),0)</f>
        <v>7.0299253680862304</v>
      </c>
      <c r="O1573" s="8">
        <f t="shared" si="393"/>
        <v>0.46806378840630097</v>
      </c>
      <c r="P1573" s="8">
        <f>IF(Päälaskenta!$C$29,IF(L1573&gt;Päälaskenta!$F$28,Kaksitasouoma_matriisi!AQ1573,Kaksitasouoma_matriisi!AR1573),Päälaskenta!$F$20)</f>
        <v>0.12</v>
      </c>
      <c r="Q1573" s="8">
        <f t="shared" si="394"/>
        <v>16.530191088417698</v>
      </c>
      <c r="R1573" s="8">
        <f t="shared" si="388"/>
        <v>0.84035235998968205</v>
      </c>
      <c r="S1573" s="8">
        <f t="shared" si="395"/>
        <v>0.255391045638445</v>
      </c>
      <c r="U1573" s="93">
        <f>IF(F1573&gt;Päälaskenta!D$24,Päälaskenta!H$24+L1573*Päälaskenta!G$24,F1573*Päälaskenta!C$24 + F1573*F1573*Päälaskenta!E$24)</f>
        <v>2.5411999999999999</v>
      </c>
      <c r="V1573" s="8">
        <f>IF(F1573&gt;Päälaskenta!D$24,2*SQRT(POWER(Päälaskenta!D$24,2)+POWER(Päälaskenta!E$24*Päälaskenta!D$24,2))+Päälaskenta!C$24,(2*SQRT((POWER(F1573,2))+POWER(Päälaskenta!E$24*F1573,2))+Päälaskenta!C$24))</f>
        <v>2.9798989873223301</v>
      </c>
      <c r="W1573" s="8">
        <f t="shared" si="396"/>
        <v>0.85278058444640903</v>
      </c>
      <c r="X1573" s="8">
        <f>Päälaskenta!F$24</f>
        <v>7.0000000000000007E-2</v>
      </c>
      <c r="Y1573" s="8">
        <f t="shared" si="397"/>
        <v>32.646177883226102</v>
      </c>
      <c r="Z1573" s="8">
        <f t="shared" si="389"/>
        <v>1.6596476400103199</v>
      </c>
      <c r="AA1573" s="8">
        <f t="shared" si="398"/>
        <v>0.65309603337412203</v>
      </c>
      <c r="AC1573" s="8">
        <f t="shared" si="390"/>
        <v>0.105115128490181</v>
      </c>
      <c r="AE1573" s="8">
        <v>1571</v>
      </c>
      <c r="AF1573" s="8">
        <f t="shared" si="400"/>
        <v>49.176368971643797</v>
      </c>
      <c r="AG1573" s="8">
        <f t="shared" si="391"/>
        <v>2.5844438439634201E-3</v>
      </c>
      <c r="AJ1573" s="132">
        <f>IF(Päälaskenta!$F$28&lt;Kaksitasouoma_matriisi!L1573,Päälaskenta!$C$20*Päälaskenta!$F$28,Päälaskenta!$C$20*Kaksitasouoma_matriisi!L1573)</f>
        <v>2.5</v>
      </c>
      <c r="AK1573" s="134">
        <f>SQRT(Päälaskenta!$D$20^2+(Päälaskenta!$D$20/(1/Päälaskenta!$E$20))^2)</f>
        <v>1.8029999999999999</v>
      </c>
      <c r="AL1573" s="134">
        <f>IF(Päälaskenta!$F$28&lt;Kaksitasouoma_matriisi!L1573,AK1573*Päälaskenta!$F$28*COS(ATAN(1/Päälaskenta!$E$20)),AK1573*Kaksitasouoma_matriisi!L1573*COS(ATAN(1/Päälaskenta!$E$20)))</f>
        <v>0.75</v>
      </c>
      <c r="AM1573" s="134"/>
      <c r="AN1573" s="134">
        <f t="shared" si="399"/>
        <v>3.25</v>
      </c>
      <c r="AO1573" s="8">
        <f t="shared" si="392"/>
        <v>0.55770055770055804</v>
      </c>
      <c r="AP1573" s="134">
        <f>Refererenssiarvoja!$B$16*H1573^(1/6)/(Refererenssiarvoja!$B$15^0.5)*(Päälaskenta!$G$28/2)^0.5*(1-AO1573)^(-1.5)</f>
        <v>0.157</v>
      </c>
      <c r="AQ1573" s="8">
        <f>Refererenssiarvoja!$B$16*Kaksitasouoma_matriisi!O1573^(1/6)/(SQRT((2*Refererenssiarvoja!$B$15)/(Päälaskenta!$F$31*Päälaskenta!$G$31*Päälaskenta!$F$28))+SQRT(Refererenssiarvoja!$B$15)/Refererenssiarvoja!$B$17*LN(Kaksitasouoma_matriisi!L1573/Päälaskenta!$F$28))</f>
        <v>0.30278741322476999</v>
      </c>
      <c r="AR1573" s="8">
        <f>Refererenssiarvoja!$B$16*Kaksitasouoma_matriisi!O1573^(1/6)/(SQRT((2*Refererenssiarvoja!$B$15)/(Päälaskenta!$F$31*Päälaskenta!$G$31*L1573)))</f>
        <v>0.47201471341989898</v>
      </c>
    </row>
    <row r="1574" spans="1:44" x14ac:dyDescent="0.2">
      <c r="A1574" s="8">
        <v>1572</v>
      </c>
      <c r="B1574" s="8">
        <f>IF(Päälaskenta!C$7,Päälaskenta!E$7,Päälaskenta!G$5)</f>
        <v>2.5</v>
      </c>
      <c r="C1574" s="56">
        <v>0.42799999999999999</v>
      </c>
      <c r="D1574" s="93">
        <f t="shared" si="385"/>
        <v>5.8411</v>
      </c>
      <c r="E1574" s="8">
        <f>IF(Päälaskenta!$C$26,Kaksitasouoma_matriisi!AP1574,Kaksitasouoma_matriisi!AC1574)</f>
        <v>0.105120488109008</v>
      </c>
      <c r="F1574" s="56">
        <f>IF(D1574&lt;Päälaskenta!H$24,(SQRT(POWER(Päälaskenta!C$24/(2*Päälaskenta!E$24),2)+(D1574/Päälaskenta!E$24))-Päälaskenta!C$24/(2*Päälaskenta!E$24)),IF(D1574=Päälaskenta!H$24,Päälaskenta!D$24,Päälaskenta!D$24+(SQRT(POWER((Päälaskenta!C$20+Päälaskenta!G$24)/(2*Päälaskenta!E$20),2)+((D1574-Päälaskenta!H$24)/Päälaskenta!E$20))-(Päälaskenta!C$20+Päälaskenta!G$24)/(2*Päälaskenta!E$20))))</f>
        <v>1.264</v>
      </c>
      <c r="G1574" s="57">
        <f>IF(F1574&gt;Päälaskenta!D$24,(2*SQRT((POWER(Päälaskenta!D$24,2))+POWER(Päälaskenta!E$24*Päälaskenta!D$24,2))+Päälaskenta!C$24)+(2*SQRT((POWER((F1574-Päälaskenta!D$24),2))+POWER(Päälaskenta!E$20*(F1574-Päälaskenta!D$24),2))+Päälaskenta!C$20),(2*SQRT((POWER(F1574,2))+POWER(Päälaskenta!E$24*F1574,2))+Päälaskenta!C$24))</f>
        <v>10.01</v>
      </c>
      <c r="H1574" s="57">
        <f t="shared" si="386"/>
        <v>0.57999999999999996</v>
      </c>
      <c r="I1574" s="62">
        <f t="shared" si="387"/>
        <v>4.1850000000000004E-3</v>
      </c>
      <c r="J1574" s="8">
        <f>IF(F1574&lt;Päälaskenta!$D$24,0,Kaksitasouoma_matriisi!F1574-Päälaskenta!$D$24)</f>
        <v>0.56399999999999995</v>
      </c>
      <c r="L1574" s="8">
        <f>IF(F1574&gt;Päälaskenta!D$24,F1574-Päälaskenta!D$24,0)</f>
        <v>0.56399999999999995</v>
      </c>
      <c r="M1574" s="8">
        <f>IF(F1574&gt;Päälaskenta!D$24,(Päälaskenta!C$20+(Päälaskenta!E$20*(Kaksitasouoma_matriisi!F1574-Päälaskenta!D$24)))*(Kaksitasouoma_matriisi!F1574-Päälaskenta!D$24),0)</f>
        <v>3.2971439999999999</v>
      </c>
      <c r="N1574" s="8">
        <f>IF(F1574&gt;Päälaskenta!D$24,(2*SQRT((POWER((F1574-Päälaskenta!D$24),2))+POWER(Päälaskenta!E$20*(F1574-Päälaskenta!D$24),2))+Päälaskenta!C$20),0)</f>
        <v>7.0335309193616897</v>
      </c>
      <c r="O1574" s="8">
        <f t="shared" si="393"/>
        <v>0.46877507724089501</v>
      </c>
      <c r="P1574" s="8">
        <f>IF(Päälaskenta!$C$29,IF(L1574&gt;Päälaskenta!$F$28,Kaksitasouoma_matriisi!AQ1574,Kaksitasouoma_matriisi!AR1574),Päälaskenta!$F$20)</f>
        <v>0.12</v>
      </c>
      <c r="Q1574" s="8">
        <f t="shared" si="394"/>
        <v>16.580578470068101</v>
      </c>
      <c r="R1574" s="8">
        <f t="shared" si="388"/>
        <v>0.84117277409041702</v>
      </c>
      <c r="S1574" s="8">
        <f t="shared" si="395"/>
        <v>0.25512163681368399</v>
      </c>
      <c r="U1574" s="93">
        <f>IF(F1574&gt;Päälaskenta!D$24,Päälaskenta!H$24+L1574*Päälaskenta!G$24,F1574*Päälaskenta!C$24 + F1574*F1574*Päälaskenta!E$24)</f>
        <v>2.5436000000000001</v>
      </c>
      <c r="V1574" s="8">
        <f>IF(F1574&gt;Päälaskenta!D$24,2*SQRT(POWER(Päälaskenta!D$24,2)+POWER(Päälaskenta!E$24*Päälaskenta!D$24,2))+Päälaskenta!C$24,(2*SQRT((POWER(F1574,2))+POWER(Päälaskenta!E$24*F1574,2))+Päälaskenta!C$24))</f>
        <v>2.9798989873223301</v>
      </c>
      <c r="W1574" s="8">
        <f t="shared" si="396"/>
        <v>0.85358598087434601</v>
      </c>
      <c r="X1574" s="8">
        <f>Päälaskenta!F$24</f>
        <v>7.0000000000000007E-2</v>
      </c>
      <c r="Y1574" s="8">
        <f t="shared" si="397"/>
        <v>32.697581085194301</v>
      </c>
      <c r="Z1574" s="8">
        <f t="shared" si="389"/>
        <v>1.65882722590958</v>
      </c>
      <c r="AA1574" s="8">
        <f t="shared" si="398"/>
        <v>0.65215726761659898</v>
      </c>
      <c r="AC1574" s="8">
        <f t="shared" si="390"/>
        <v>0.105120488109008</v>
      </c>
      <c r="AE1574" s="8">
        <v>1572</v>
      </c>
      <c r="AF1574" s="8">
        <f t="shared" si="400"/>
        <v>49.278159555262398</v>
      </c>
      <c r="AG1574" s="8">
        <f t="shared" si="391"/>
        <v>2.5737778473251E-3</v>
      </c>
      <c r="AJ1574" s="132">
        <f>IF(Päälaskenta!$F$28&lt;Kaksitasouoma_matriisi!L1574,Päälaskenta!$C$20*Päälaskenta!$F$28,Päälaskenta!$C$20*Kaksitasouoma_matriisi!L1574)</f>
        <v>2.5</v>
      </c>
      <c r="AK1574" s="134">
        <f>SQRT(Päälaskenta!$D$20^2+(Päälaskenta!$D$20/(1/Päälaskenta!$E$20))^2)</f>
        <v>1.8029999999999999</v>
      </c>
      <c r="AL1574" s="134">
        <f>IF(Päälaskenta!$F$28&lt;Kaksitasouoma_matriisi!L1574,AK1574*Päälaskenta!$F$28*COS(ATAN(1/Päälaskenta!$E$20)),AK1574*Kaksitasouoma_matriisi!L1574*COS(ATAN(1/Päälaskenta!$E$20)))</f>
        <v>0.75</v>
      </c>
      <c r="AM1574" s="134"/>
      <c r="AN1574" s="134">
        <f t="shared" si="399"/>
        <v>3.25</v>
      </c>
      <c r="AO1574" s="8">
        <f t="shared" si="392"/>
        <v>0.55640204755953504</v>
      </c>
      <c r="AP1574" s="134">
        <f>Refererenssiarvoja!$B$16*H1574^(1/6)/(Refererenssiarvoja!$B$15^0.5)*(Päälaskenta!$G$28/2)^0.5*(1-AO1574)^(-1.5)</f>
        <v>0.156</v>
      </c>
      <c r="AQ1574" s="8">
        <f>Refererenssiarvoja!$B$16*Kaksitasouoma_matriisi!O1574^(1/6)/(SQRT((2*Refererenssiarvoja!$B$15)/(Päälaskenta!$F$31*Päälaskenta!$G$31*Päälaskenta!$F$28))+SQRT(Refererenssiarvoja!$B$15)/Refererenssiarvoja!$B$17*LN(Kaksitasouoma_matriisi!L1574/Päälaskenta!$F$28))</f>
        <v>0.30142476832827603</v>
      </c>
      <c r="AR1574" s="8">
        <f>Refererenssiarvoja!$B$16*Kaksitasouoma_matriisi!O1574^(1/6)/(SQRT((2*Refererenssiarvoja!$B$15)/(Päälaskenta!$F$31*Päälaskenta!$G$31*L1574)))</f>
        <v>0.47255330269106499</v>
      </c>
    </row>
    <row r="1575" spans="1:44" x14ac:dyDescent="0.2">
      <c r="A1575" s="8">
        <v>1573</v>
      </c>
      <c r="B1575" s="8">
        <f>IF(Päälaskenta!C$7,Päälaskenta!E$7,Päälaskenta!G$5)</f>
        <v>2.5</v>
      </c>
      <c r="C1575" s="56">
        <v>0.42699999999999999</v>
      </c>
      <c r="D1575" s="93">
        <f t="shared" si="385"/>
        <v>5.8548</v>
      </c>
      <c r="E1575" s="8">
        <f>IF(Päälaskenta!$C$26,Kaksitasouoma_matriisi!AP1575,Kaksitasouoma_matriisi!AC1575)</f>
        <v>0.10513119577591901</v>
      </c>
      <c r="F1575" s="56">
        <f>IF(D1575&lt;Päälaskenta!H$24,(SQRT(POWER(Päälaskenta!C$24/(2*Päälaskenta!E$24),2)+(D1575/Päälaskenta!E$24))-Päälaskenta!C$24/(2*Päälaskenta!E$24)),IF(D1575=Päälaskenta!H$24,Päälaskenta!D$24,Päälaskenta!D$24+(SQRT(POWER((Päälaskenta!C$20+Päälaskenta!G$24)/(2*Päälaskenta!E$20),2)+((D1575-Päälaskenta!H$24)/Päälaskenta!E$20))-(Päälaskenta!C$20+Päälaskenta!G$24)/(2*Päälaskenta!E$20))))</f>
        <v>1.266</v>
      </c>
      <c r="G1575" s="57">
        <f>IF(F1575&gt;Päälaskenta!D$24,(2*SQRT((POWER(Päälaskenta!D$24,2))+POWER(Päälaskenta!E$24*Päälaskenta!D$24,2))+Päälaskenta!C$24)+(2*SQRT((POWER((F1575-Päälaskenta!D$24),2))+POWER(Päälaskenta!E$20*(F1575-Päälaskenta!D$24),2))+Päälaskenta!C$20),(2*SQRT((POWER(F1575,2))+POWER(Päälaskenta!E$24*F1575,2))+Päälaskenta!C$24))</f>
        <v>10.02</v>
      </c>
      <c r="H1575" s="57">
        <f t="shared" si="386"/>
        <v>0.57999999999999996</v>
      </c>
      <c r="I1575" s="62">
        <f t="shared" si="387"/>
        <v>4.1660000000000004E-3</v>
      </c>
      <c r="J1575" s="8">
        <f>IF(F1575&lt;Päälaskenta!$D$24,0,Kaksitasouoma_matriisi!F1575-Päälaskenta!$D$24)</f>
        <v>0.56599999999999995</v>
      </c>
      <c r="L1575" s="8">
        <f>IF(F1575&gt;Päälaskenta!D$24,F1575-Päälaskenta!D$24,0)</f>
        <v>0.56599999999999995</v>
      </c>
      <c r="M1575" s="8">
        <f>IF(F1575&gt;Päälaskenta!D$24,(Päälaskenta!C$20+(Päälaskenta!E$20*(Kaksitasouoma_matriisi!F1575-Päälaskenta!D$24)))*(Kaksitasouoma_matriisi!F1575-Päälaskenta!D$24),0)</f>
        <v>3.3105340000000001</v>
      </c>
      <c r="N1575" s="8">
        <f>IF(F1575&gt;Päälaskenta!D$24,(2*SQRT((POWER((F1575-Päälaskenta!D$24),2))+POWER(Päälaskenta!E$20*(F1575-Päälaskenta!D$24),2))+Päälaskenta!C$20),0)</f>
        <v>7.04074202191262</v>
      </c>
      <c r="O1575" s="8">
        <f t="shared" si="393"/>
        <v>0.470196747686076</v>
      </c>
      <c r="P1575" s="8">
        <f>IF(Päälaskenta!$C$29,IF(L1575&gt;Päälaskenta!$F$28,Kaksitasouoma_matriisi!AQ1575,Kaksitasouoma_matriisi!AR1575),Päälaskenta!$F$20)</f>
        <v>0.12</v>
      </c>
      <c r="Q1575" s="8">
        <f t="shared" si="394"/>
        <v>16.681555845664501</v>
      </c>
      <c r="R1575" s="8">
        <f t="shared" si="388"/>
        <v>0.84280860920024103</v>
      </c>
      <c r="S1575" s="8">
        <f t="shared" si="395"/>
        <v>0.25458388562094197</v>
      </c>
      <c r="U1575" s="93">
        <f>IF(F1575&gt;Päälaskenta!D$24,Päälaskenta!H$24+L1575*Päälaskenta!G$24,F1575*Päälaskenta!C$24 + F1575*F1575*Päälaskenta!E$24)</f>
        <v>2.5484</v>
      </c>
      <c r="V1575" s="8">
        <f>IF(F1575&gt;Päälaskenta!D$24,2*SQRT(POWER(Päälaskenta!D$24,2)+POWER(Päälaskenta!E$24*Päälaskenta!D$24,2))+Päälaskenta!C$24,(2*SQRT((POWER(F1575,2))+POWER(Päälaskenta!E$24*F1575,2))+Päälaskenta!C$24))</f>
        <v>2.9798989873223301</v>
      </c>
      <c r="W1575" s="8">
        <f t="shared" si="396"/>
        <v>0.85519677373021796</v>
      </c>
      <c r="X1575" s="8">
        <f>Päälaskenta!F$24</f>
        <v>7.0000000000000007E-2</v>
      </c>
      <c r="Y1575" s="8">
        <f t="shared" si="397"/>
        <v>32.800484511914398</v>
      </c>
      <c r="Z1575" s="8">
        <f t="shared" si="389"/>
        <v>1.65719139079976</v>
      </c>
      <c r="AA1575" s="8">
        <f t="shared" si="398"/>
        <v>0.65028699999990602</v>
      </c>
      <c r="AC1575" s="8">
        <f t="shared" si="390"/>
        <v>0.10513119577591901</v>
      </c>
      <c r="AE1575" s="8">
        <v>1573</v>
      </c>
      <c r="AF1575" s="8">
        <f t="shared" si="400"/>
        <v>49.482040357578903</v>
      </c>
      <c r="AG1575" s="8">
        <f t="shared" si="391"/>
        <v>2.5526120733254699E-3</v>
      </c>
      <c r="AJ1575" s="132">
        <f>IF(Päälaskenta!$F$28&lt;Kaksitasouoma_matriisi!L1575,Päälaskenta!$C$20*Päälaskenta!$F$28,Päälaskenta!$C$20*Kaksitasouoma_matriisi!L1575)</f>
        <v>2.5</v>
      </c>
      <c r="AK1575" s="134">
        <f>SQRT(Päälaskenta!$D$20^2+(Päälaskenta!$D$20/(1/Päälaskenta!$E$20))^2)</f>
        <v>1.8029999999999999</v>
      </c>
      <c r="AL1575" s="134">
        <f>IF(Päälaskenta!$F$28&lt;Kaksitasouoma_matriisi!L1575,AK1575*Päälaskenta!$F$28*COS(ATAN(1/Päälaskenta!$E$20)),AK1575*Kaksitasouoma_matriisi!L1575*COS(ATAN(1/Päälaskenta!$E$20)))</f>
        <v>0.75</v>
      </c>
      <c r="AM1575" s="134"/>
      <c r="AN1575" s="134">
        <f t="shared" si="399"/>
        <v>3.25</v>
      </c>
      <c r="AO1575" s="8">
        <f t="shared" si="392"/>
        <v>0.55510008881601403</v>
      </c>
      <c r="AP1575" s="134">
        <f>Refererenssiarvoja!$B$16*H1575^(1/6)/(Refererenssiarvoja!$B$15^0.5)*(Päälaskenta!$G$28/2)^0.5*(1-AO1575)^(-1.5)</f>
        <v>0.155</v>
      </c>
      <c r="AQ1575" s="8">
        <f>Refererenssiarvoja!$B$16*Kaksitasouoma_matriisi!O1575^(1/6)/(SQRT((2*Refererenssiarvoja!$B$15)/(Päälaskenta!$F$31*Päälaskenta!$G$31*Päälaskenta!$F$28))+SQRT(Refererenssiarvoja!$B$15)/Refererenssiarvoja!$B$17*LN(Kaksitasouoma_matriisi!L1575/Päälaskenta!$F$28))</f>
        <v>0.29874504934944401</v>
      </c>
      <c r="AR1575" s="8">
        <f>Refererenssiarvoja!$B$16*Kaksitasouoma_matriisi!O1575^(1/6)/(SQRT((2*Refererenssiarvoja!$B$15)/(Päälaskenta!$F$31*Päälaskenta!$G$31*L1575)))</f>
        <v>0.47362939781169799</v>
      </c>
    </row>
    <row r="1576" spans="1:44" x14ac:dyDescent="0.2">
      <c r="A1576" s="8">
        <v>1574</v>
      </c>
      <c r="B1576" s="8">
        <f>IF(Päälaskenta!C$7,Päälaskenta!E$7,Päälaskenta!G$5)</f>
        <v>2.5</v>
      </c>
      <c r="C1576" s="56">
        <v>0.42599999999999999</v>
      </c>
      <c r="D1576" s="93">
        <f t="shared" si="385"/>
        <v>5.8685</v>
      </c>
      <c r="E1576" s="8">
        <f>IF(Päälaskenta!$C$26,Kaksitasouoma_matriisi!AP1576,Kaksitasouoma_matriisi!AC1576)</f>
        <v>0.105136543832325</v>
      </c>
      <c r="F1576" s="56">
        <f>IF(D1576&lt;Päälaskenta!H$24,(SQRT(POWER(Päälaskenta!C$24/(2*Päälaskenta!E$24),2)+(D1576/Päälaskenta!E$24))-Päälaskenta!C$24/(2*Päälaskenta!E$24)),IF(D1576=Päälaskenta!H$24,Päälaskenta!D$24,Päälaskenta!D$24+(SQRT(POWER((Päälaskenta!C$20+Päälaskenta!G$24)/(2*Päälaskenta!E$20),2)+((D1576-Päälaskenta!H$24)/Päälaskenta!E$20))-(Päälaskenta!C$20+Päälaskenta!G$24)/(2*Päälaskenta!E$20))))</f>
        <v>1.2669999999999999</v>
      </c>
      <c r="G1576" s="57">
        <f>IF(F1576&gt;Päälaskenta!D$24,(2*SQRT((POWER(Päälaskenta!D$24,2))+POWER(Päälaskenta!E$24*Päälaskenta!D$24,2))+Päälaskenta!C$24)+(2*SQRT((POWER((F1576-Päälaskenta!D$24),2))+POWER(Päälaskenta!E$20*(F1576-Päälaskenta!D$24),2))+Päälaskenta!C$20),(2*SQRT((POWER(F1576,2))+POWER(Päälaskenta!E$24*F1576,2))+Päälaskenta!C$24))</f>
        <v>10.02</v>
      </c>
      <c r="H1576" s="57">
        <f t="shared" si="386"/>
        <v>0.59</v>
      </c>
      <c r="I1576" s="62">
        <f t="shared" si="387"/>
        <v>4.0540000000000003E-3</v>
      </c>
      <c r="J1576" s="8">
        <f>IF(F1576&lt;Päälaskenta!$D$24,0,Kaksitasouoma_matriisi!F1576-Päälaskenta!$D$24)</f>
        <v>0.56699999999999995</v>
      </c>
      <c r="L1576" s="8">
        <f>IF(F1576&gt;Päälaskenta!D$24,F1576-Päälaskenta!D$24,0)</f>
        <v>0.56699999999999995</v>
      </c>
      <c r="M1576" s="8">
        <f>IF(F1576&gt;Päälaskenta!D$24,(Päälaskenta!C$20+(Päälaskenta!E$20*(Kaksitasouoma_matriisi!F1576-Päälaskenta!D$24)))*(Kaksitasouoma_matriisi!F1576-Päälaskenta!D$24),0)</f>
        <v>3.3172334999999999</v>
      </c>
      <c r="N1576" s="8">
        <f>IF(F1576&gt;Päälaskenta!D$24,(2*SQRT((POWER((F1576-Päälaskenta!D$24),2))+POWER(Päälaskenta!E$20*(F1576-Päälaskenta!D$24),2))+Päälaskenta!C$20),0)</f>
        <v>7.0443475731880802</v>
      </c>
      <c r="O1576" s="8">
        <f t="shared" si="393"/>
        <v>0.47090713022536301</v>
      </c>
      <c r="P1576" s="8">
        <f>IF(Päälaskenta!$C$29,IF(L1576&gt;Päälaskenta!$F$28,Kaksitasouoma_matriisi!AQ1576,Kaksitasouoma_matriisi!AR1576),Päälaskenta!$F$20)</f>
        <v>0.12</v>
      </c>
      <c r="Q1576" s="8">
        <f t="shared" si="394"/>
        <v>16.732145819058399</v>
      </c>
      <c r="R1576" s="8">
        <f t="shared" si="388"/>
        <v>0.84362404051388296</v>
      </c>
      <c r="S1576" s="8">
        <f t="shared" si="395"/>
        <v>0.25431554351355801</v>
      </c>
      <c r="U1576" s="93">
        <f>IF(F1576&gt;Päälaskenta!D$24,Päälaskenta!H$24+L1576*Päälaskenta!G$24,F1576*Päälaskenta!C$24 + F1576*F1576*Päälaskenta!E$24)</f>
        <v>2.5508000000000002</v>
      </c>
      <c r="V1576" s="8">
        <f>IF(F1576&gt;Päälaskenta!D$24,2*SQRT(POWER(Päälaskenta!D$24,2)+POWER(Päälaskenta!E$24*Päälaskenta!D$24,2))+Päälaskenta!C$24,(2*SQRT((POWER(F1576,2))+POWER(Päälaskenta!E$24*F1576,2))+Päälaskenta!C$24))</f>
        <v>2.9798989873223301</v>
      </c>
      <c r="W1576" s="8">
        <f t="shared" si="396"/>
        <v>0.85600217015815405</v>
      </c>
      <c r="X1576" s="8">
        <f>Päälaskenta!F$24</f>
        <v>7.0000000000000007E-2</v>
      </c>
      <c r="Y1576" s="8">
        <f t="shared" si="397"/>
        <v>32.851984716346401</v>
      </c>
      <c r="Z1576" s="8">
        <f t="shared" si="389"/>
        <v>1.65637595948612</v>
      </c>
      <c r="AA1576" s="8">
        <f t="shared" si="398"/>
        <v>0.64935548043206803</v>
      </c>
      <c r="AC1576" s="8">
        <f t="shared" si="390"/>
        <v>0.105136543832325</v>
      </c>
      <c r="AE1576" s="8">
        <v>1574</v>
      </c>
      <c r="AF1576" s="8">
        <f t="shared" si="400"/>
        <v>49.584130535404803</v>
      </c>
      <c r="AG1576" s="8">
        <f t="shared" si="391"/>
        <v>2.5421116030025998E-3</v>
      </c>
      <c r="AJ1576" s="132">
        <f>IF(Päälaskenta!$F$28&lt;Kaksitasouoma_matriisi!L1576,Päälaskenta!$C$20*Päälaskenta!$F$28,Päälaskenta!$C$20*Kaksitasouoma_matriisi!L1576)</f>
        <v>2.5</v>
      </c>
      <c r="AK1576" s="134">
        <f>SQRT(Päälaskenta!$D$20^2+(Päälaskenta!$D$20/(1/Päälaskenta!$E$20))^2)</f>
        <v>1.8029999999999999</v>
      </c>
      <c r="AL1576" s="134">
        <f>IF(Päälaskenta!$F$28&lt;Kaksitasouoma_matriisi!L1576,AK1576*Päälaskenta!$F$28*COS(ATAN(1/Päälaskenta!$E$20)),AK1576*Kaksitasouoma_matriisi!L1576*COS(ATAN(1/Päälaskenta!$E$20)))</f>
        <v>0.75</v>
      </c>
      <c r="AM1576" s="134"/>
      <c r="AN1576" s="134">
        <f t="shared" si="399"/>
        <v>3.25</v>
      </c>
      <c r="AO1576" s="8">
        <f t="shared" si="392"/>
        <v>0.55380420891198801</v>
      </c>
      <c r="AP1576" s="134">
        <f>Refererenssiarvoja!$B$16*H1576^(1/6)/(Refererenssiarvoja!$B$15^0.5)*(Päälaskenta!$G$28/2)^0.5*(1-AO1576)^(-1.5)</f>
        <v>0.155</v>
      </c>
      <c r="AQ1576" s="8">
        <f>Refererenssiarvoja!$B$16*Kaksitasouoma_matriisi!O1576^(1/6)/(SQRT((2*Refererenssiarvoja!$B$15)/(Päälaskenta!$F$31*Päälaskenta!$G$31*Päälaskenta!$F$28))+SQRT(Refererenssiarvoja!$B$15)/Refererenssiarvoja!$B$17*LN(Kaksitasouoma_matriisi!L1576/Päälaskenta!$F$28))</f>
        <v>0.29742746613714299</v>
      </c>
      <c r="AR1576" s="8">
        <f>Refererenssiarvoja!$B$16*Kaksitasouoma_matriisi!O1576^(1/6)/(SQRT((2*Refererenssiarvoja!$B$15)/(Päälaskenta!$F$31*Päälaskenta!$G$31*L1576)))</f>
        <v>0.47416690537456702</v>
      </c>
    </row>
    <row r="1577" spans="1:44" x14ac:dyDescent="0.2">
      <c r="A1577" s="8">
        <v>1575</v>
      </c>
      <c r="B1577" s="8">
        <f>IF(Päälaskenta!C$7,Päälaskenta!E$7,Päälaskenta!G$5)</f>
        <v>2.5</v>
      </c>
      <c r="C1577" s="56">
        <v>0.42499999999999999</v>
      </c>
      <c r="D1577" s="93">
        <f t="shared" si="385"/>
        <v>5.8823999999999996</v>
      </c>
      <c r="E1577" s="8">
        <f>IF(Päälaskenta!$C$26,Kaksitasouoma_matriisi!AP1577,Kaksitasouoma_matriisi!AC1577)</f>
        <v>0.105147228411803</v>
      </c>
      <c r="F1577" s="56">
        <f>IF(D1577&lt;Päälaskenta!H$24,(SQRT(POWER(Päälaskenta!C$24/(2*Päälaskenta!E$24),2)+(D1577/Päälaskenta!E$24))-Päälaskenta!C$24/(2*Päälaskenta!E$24)),IF(D1577=Päälaskenta!H$24,Päälaskenta!D$24,Päälaskenta!D$24+(SQRT(POWER((Päälaskenta!C$20+Päälaskenta!G$24)/(2*Päälaskenta!E$20),2)+((D1577-Päälaskenta!H$24)/Päälaskenta!E$20))-(Päälaskenta!C$20+Päälaskenta!G$24)/(2*Päälaskenta!E$20))))</f>
        <v>1.2689999999999999</v>
      </c>
      <c r="G1577" s="57">
        <f>IF(F1577&gt;Päälaskenta!D$24,(2*SQRT((POWER(Päälaskenta!D$24,2))+POWER(Päälaskenta!E$24*Päälaskenta!D$24,2))+Päälaskenta!C$24)+(2*SQRT((POWER((F1577-Päälaskenta!D$24),2))+POWER(Päälaskenta!E$20*(F1577-Päälaskenta!D$24),2))+Päälaskenta!C$20),(2*SQRT((POWER(F1577,2))+POWER(Päälaskenta!E$24*F1577,2))+Päälaskenta!C$24))</f>
        <v>10.029999999999999</v>
      </c>
      <c r="H1577" s="57">
        <f t="shared" si="386"/>
        <v>0.59</v>
      </c>
      <c r="I1577" s="62">
        <f t="shared" si="387"/>
        <v>4.0359999999999997E-3</v>
      </c>
      <c r="J1577" s="8">
        <f>IF(F1577&lt;Päälaskenta!$D$24,0,Kaksitasouoma_matriisi!F1577-Päälaskenta!$D$24)</f>
        <v>0.56899999999999995</v>
      </c>
      <c r="L1577" s="8">
        <f>IF(F1577&gt;Päälaskenta!D$24,F1577-Päälaskenta!D$24,0)</f>
        <v>0.56899999999999995</v>
      </c>
      <c r="M1577" s="8">
        <f>IF(F1577&gt;Päälaskenta!D$24,(Päälaskenta!C$20+(Päälaskenta!E$20*(Kaksitasouoma_matriisi!F1577-Päälaskenta!D$24)))*(Kaksitasouoma_matriisi!F1577-Päälaskenta!D$24),0)</f>
        <v>3.3306415</v>
      </c>
      <c r="N1577" s="8">
        <f>IF(F1577&gt;Päälaskenta!D$24,(2*SQRT((POWER((F1577-Päälaskenta!D$24),2))+POWER(Päälaskenta!E$20*(F1577-Päälaskenta!D$24),2))+Päälaskenta!C$20),0)</f>
        <v>7.0515586757390096</v>
      </c>
      <c r="O1577" s="8">
        <f t="shared" si="393"/>
        <v>0.47232699225195701</v>
      </c>
      <c r="P1577" s="8">
        <f>IF(Päälaskenta!$C$29,IF(L1577&gt;Päälaskenta!$F$28,Kaksitasouoma_matriisi!AQ1577,Kaksitasouoma_matriisi!AR1577),Päälaskenta!$F$20)</f>
        <v>0.12</v>
      </c>
      <c r="Q1577" s="8">
        <f t="shared" si="394"/>
        <v>16.833528286231399</v>
      </c>
      <c r="R1577" s="8">
        <f t="shared" si="388"/>
        <v>0.84524995628032595</v>
      </c>
      <c r="S1577" s="8">
        <f t="shared" si="395"/>
        <v>0.253779926864037</v>
      </c>
      <c r="U1577" s="93">
        <f>IF(F1577&gt;Päälaskenta!D$24,Päälaskenta!H$24+L1577*Päälaskenta!G$24,F1577*Päälaskenta!C$24 + F1577*F1577*Päälaskenta!E$24)</f>
        <v>2.5556000000000001</v>
      </c>
      <c r="V1577" s="8">
        <f>IF(F1577&gt;Päälaskenta!D$24,2*SQRT(POWER(Päälaskenta!D$24,2)+POWER(Päälaskenta!E$24*Päälaskenta!D$24,2))+Päälaskenta!C$24,(2*SQRT((POWER(F1577,2))+POWER(Päälaskenta!E$24*F1577,2))+Päälaskenta!C$24))</f>
        <v>2.9798989873223301</v>
      </c>
      <c r="W1577" s="8">
        <f t="shared" si="396"/>
        <v>0.85761296301402601</v>
      </c>
      <c r="X1577" s="8">
        <f>Päälaskenta!F$24</f>
        <v>7.0000000000000007E-2</v>
      </c>
      <c r="Y1577" s="8">
        <f t="shared" si="397"/>
        <v>32.9550820566498</v>
      </c>
      <c r="Z1577" s="8">
        <f t="shared" si="389"/>
        <v>1.65475004371967</v>
      </c>
      <c r="AA1577" s="8">
        <f t="shared" si="398"/>
        <v>0.64749962580985698</v>
      </c>
      <c r="AC1577" s="8">
        <f t="shared" si="390"/>
        <v>0.105147228411803</v>
      </c>
      <c r="AE1577" s="8">
        <v>1575</v>
      </c>
      <c r="AF1577" s="8">
        <f t="shared" si="400"/>
        <v>49.788610342881199</v>
      </c>
      <c r="AG1577" s="8">
        <f t="shared" si="391"/>
        <v>2.5212737821729298E-3</v>
      </c>
      <c r="AJ1577" s="132">
        <f>IF(Päälaskenta!$F$28&lt;Kaksitasouoma_matriisi!L1577,Päälaskenta!$C$20*Päälaskenta!$F$28,Päälaskenta!$C$20*Kaksitasouoma_matriisi!L1577)</f>
        <v>2.5</v>
      </c>
      <c r="AK1577" s="134">
        <f>SQRT(Päälaskenta!$D$20^2+(Päälaskenta!$D$20/(1/Päälaskenta!$E$20))^2)</f>
        <v>1.8029999999999999</v>
      </c>
      <c r="AL1577" s="134">
        <f>IF(Päälaskenta!$F$28&lt;Kaksitasouoma_matriisi!L1577,AK1577*Päälaskenta!$F$28*COS(ATAN(1/Päälaskenta!$E$20)),AK1577*Kaksitasouoma_matriisi!L1577*COS(ATAN(1/Päälaskenta!$E$20)))</f>
        <v>0.75</v>
      </c>
      <c r="AM1577" s="134"/>
      <c r="AN1577" s="134">
        <f t="shared" si="399"/>
        <v>3.25</v>
      </c>
      <c r="AO1577" s="8">
        <f t="shared" si="392"/>
        <v>0.55249558003536003</v>
      </c>
      <c r="AP1577" s="134">
        <f>Refererenssiarvoja!$B$16*H1577^(1/6)/(Refererenssiarvoja!$B$15^0.5)*(Päälaskenta!$G$28/2)^0.5*(1-AO1577)^(-1.5)</f>
        <v>0.154</v>
      </c>
      <c r="AQ1577" s="8">
        <f>Refererenssiarvoja!$B$16*Kaksitasouoma_matriisi!O1577^(1/6)/(SQRT((2*Refererenssiarvoja!$B$15)/(Päälaskenta!$F$31*Päälaskenta!$G$31*Päälaskenta!$F$28))+SQRT(Refererenssiarvoja!$B$15)/Refererenssiarvoja!$B$17*LN(Kaksitasouoma_matriisi!L1577/Päälaskenta!$F$28))</f>
        <v>0.29483562167959398</v>
      </c>
      <c r="AR1577" s="8">
        <f>Refererenssiarvoja!$B$16*Kaksitasouoma_matriisi!O1577^(1/6)/(SQRT((2*Refererenssiarvoja!$B$15)/(Päälaskenta!$F$31*Päälaskenta!$G$31*L1577)))</f>
        <v>0.475240844762994</v>
      </c>
    </row>
    <row r="1578" spans="1:44" x14ac:dyDescent="0.2">
      <c r="A1578" s="8">
        <v>1576</v>
      </c>
      <c r="B1578" s="8">
        <f>IF(Päälaskenta!C$7,Päälaskenta!E$7,Päälaskenta!G$5)</f>
        <v>2.5</v>
      </c>
      <c r="C1578" s="56">
        <v>0.42399999999999999</v>
      </c>
      <c r="D1578" s="93">
        <f t="shared" si="385"/>
        <v>5.8962000000000003</v>
      </c>
      <c r="E1578" s="8">
        <f>IF(Päälaskenta!$C$26,Kaksitasouoma_matriisi!AP1578,Kaksitasouoma_matriisi!AC1578)</f>
        <v>0.105152564943163</v>
      </c>
      <c r="F1578" s="56">
        <f>IF(D1578&lt;Päälaskenta!H$24,(SQRT(POWER(Päälaskenta!C$24/(2*Päälaskenta!E$24),2)+(D1578/Päälaskenta!E$24))-Päälaskenta!C$24/(2*Päälaskenta!E$24)),IF(D1578=Päälaskenta!H$24,Päälaskenta!D$24,Päälaskenta!D$24+(SQRT(POWER((Päälaskenta!C$20+Päälaskenta!G$24)/(2*Päälaskenta!E$20),2)+((D1578-Päälaskenta!H$24)/Päälaskenta!E$20))-(Päälaskenta!C$20+Päälaskenta!G$24)/(2*Päälaskenta!E$20))))</f>
        <v>1.27</v>
      </c>
      <c r="G1578" s="57">
        <f>IF(F1578&gt;Päälaskenta!D$24,(2*SQRT((POWER(Päälaskenta!D$24,2))+POWER(Päälaskenta!E$24*Päälaskenta!D$24,2))+Päälaskenta!C$24)+(2*SQRT((POWER((F1578-Päälaskenta!D$24),2))+POWER(Päälaskenta!E$20*(F1578-Päälaskenta!D$24),2))+Päälaskenta!C$20),(2*SQRT((POWER(F1578,2))+POWER(Päälaskenta!E$24*F1578,2))+Päälaskenta!C$24))</f>
        <v>10.039999999999999</v>
      </c>
      <c r="H1578" s="57">
        <f t="shared" si="386"/>
        <v>0.59</v>
      </c>
      <c r="I1578" s="62">
        <f t="shared" si="387"/>
        <v>4.0169999999999997E-3</v>
      </c>
      <c r="J1578" s="8">
        <f>IF(F1578&lt;Päälaskenta!$D$24,0,Kaksitasouoma_matriisi!F1578-Päälaskenta!$D$24)</f>
        <v>0.56999999999999995</v>
      </c>
      <c r="L1578" s="8">
        <f>IF(F1578&gt;Päälaskenta!D$24,F1578-Päälaskenta!D$24,0)</f>
        <v>0.56999999999999995</v>
      </c>
      <c r="M1578" s="8">
        <f>IF(F1578&gt;Päälaskenta!D$24,(Päälaskenta!C$20+(Päälaskenta!E$20*(Kaksitasouoma_matriisi!F1578-Päälaskenta!D$24)))*(Kaksitasouoma_matriisi!F1578-Päälaskenta!D$24),0)</f>
        <v>3.3373499999999998</v>
      </c>
      <c r="N1578" s="8">
        <f>IF(F1578&gt;Päälaskenta!D$24,(2*SQRT((POWER((F1578-Päälaskenta!D$24),2))+POWER(Päälaskenta!E$20*(F1578-Päälaskenta!D$24),2))+Päälaskenta!C$20),0)</f>
        <v>7.0551642270144699</v>
      </c>
      <c r="O1578" s="8">
        <f t="shared" si="393"/>
        <v>0.473036472662276</v>
      </c>
      <c r="P1578" s="8">
        <f>IF(Päälaskenta!$C$29,IF(L1578&gt;Päälaskenta!$F$28,Kaksitasouoma_matriisi!AQ1578,Kaksitasouoma_matriisi!AR1578),Päälaskenta!$F$20)</f>
        <v>0.12</v>
      </c>
      <c r="Q1578" s="8">
        <f t="shared" si="394"/>
        <v>16.8843207599162</v>
      </c>
      <c r="R1578" s="8">
        <f t="shared" si="388"/>
        <v>0.84606045092618998</v>
      </c>
      <c r="S1578" s="8">
        <f t="shared" si="395"/>
        <v>0.25351265253155603</v>
      </c>
      <c r="U1578" s="93">
        <f>IF(F1578&gt;Päälaskenta!D$24,Päälaskenta!H$24+L1578*Päälaskenta!G$24,F1578*Päälaskenta!C$24 + F1578*F1578*Päälaskenta!E$24)</f>
        <v>2.5579999999999998</v>
      </c>
      <c r="V1578" s="8">
        <f>IF(F1578&gt;Päälaskenta!D$24,2*SQRT(POWER(Päälaskenta!D$24,2)+POWER(Päälaskenta!E$24*Päälaskenta!D$24,2))+Päälaskenta!C$24,(2*SQRT((POWER(F1578,2))+POWER(Päälaskenta!E$24*F1578,2))+Päälaskenta!C$24))</f>
        <v>2.9798989873223301</v>
      </c>
      <c r="W1578" s="8">
        <f t="shared" si="396"/>
        <v>0.85841835944196199</v>
      </c>
      <c r="X1578" s="8">
        <f>Päälaskenta!F$24</f>
        <v>7.0000000000000007E-2</v>
      </c>
      <c r="Y1578" s="8">
        <f t="shared" si="397"/>
        <v>33.0066791722777</v>
      </c>
      <c r="Z1578" s="8">
        <f t="shared" si="389"/>
        <v>1.65393954907381</v>
      </c>
      <c r="AA1578" s="8">
        <f t="shared" si="398"/>
        <v>0.64657527328921405</v>
      </c>
      <c r="AC1578" s="8">
        <f t="shared" si="390"/>
        <v>0.105152564943163</v>
      </c>
      <c r="AE1578" s="8">
        <v>1576</v>
      </c>
      <c r="AF1578" s="8">
        <f t="shared" si="400"/>
        <v>49.8909999321939</v>
      </c>
      <c r="AG1578" s="8">
        <f t="shared" si="391"/>
        <v>2.5109357537105299E-3</v>
      </c>
      <c r="AJ1578" s="132">
        <f>IF(Päälaskenta!$F$28&lt;Kaksitasouoma_matriisi!L1578,Päälaskenta!$C$20*Päälaskenta!$F$28,Päälaskenta!$C$20*Kaksitasouoma_matriisi!L1578)</f>
        <v>2.5</v>
      </c>
      <c r="AK1578" s="134">
        <f>SQRT(Päälaskenta!$D$20^2+(Päälaskenta!$D$20/(1/Päälaskenta!$E$20))^2)</f>
        <v>1.8029999999999999</v>
      </c>
      <c r="AL1578" s="134">
        <f>IF(Päälaskenta!$F$28&lt;Kaksitasouoma_matriisi!L1578,AK1578*Päälaskenta!$F$28*COS(ATAN(1/Päälaskenta!$E$20)),AK1578*Kaksitasouoma_matriisi!L1578*COS(ATAN(1/Päälaskenta!$E$20)))</f>
        <v>0.75</v>
      </c>
      <c r="AM1578" s="134"/>
      <c r="AN1578" s="134">
        <f t="shared" si="399"/>
        <v>3.25</v>
      </c>
      <c r="AO1578" s="8">
        <f t="shared" si="392"/>
        <v>0.55120246938706297</v>
      </c>
      <c r="AP1578" s="134">
        <f>Refererenssiarvoja!$B$16*H1578^(1/6)/(Refererenssiarvoja!$B$15^0.5)*(Päälaskenta!$G$28/2)^0.5*(1-AO1578)^(-1.5)</f>
        <v>0.154</v>
      </c>
      <c r="AQ1578" s="8">
        <f>Refererenssiarvoja!$B$16*Kaksitasouoma_matriisi!O1578^(1/6)/(SQRT((2*Refererenssiarvoja!$B$15)/(Päälaskenta!$F$31*Päälaskenta!$G$31*Päälaskenta!$F$28))+SQRT(Refererenssiarvoja!$B$15)/Refererenssiarvoja!$B$17*LN(Kaksitasouoma_matriisi!L1578/Päälaskenta!$F$28))</f>
        <v>0.29356088444393302</v>
      </c>
      <c r="AR1578" s="8">
        <f>Refererenssiarvoja!$B$16*Kaksitasouoma_matriisi!O1578^(1/6)/(SQRT((2*Refererenssiarvoja!$B$15)/(Päälaskenta!$F$31*Päälaskenta!$G$31*L1578)))</f>
        <v>0.47577727828130001</v>
      </c>
    </row>
    <row r="1579" spans="1:44" x14ac:dyDescent="0.2">
      <c r="A1579" s="8">
        <v>1577</v>
      </c>
      <c r="B1579" s="8">
        <f>IF(Päälaskenta!C$7,Päälaskenta!E$7,Päälaskenta!G$5)</f>
        <v>2.5</v>
      </c>
      <c r="C1579" s="56">
        <v>0.42299999999999999</v>
      </c>
      <c r="D1579" s="93">
        <f t="shared" si="385"/>
        <v>5.9101999999999997</v>
      </c>
      <c r="E1579" s="8">
        <f>IF(Päälaskenta!$C$26,Kaksitasouoma_matriisi!AP1579,Kaksitasouoma_matriisi!AC1579)</f>
        <v>0.10516322650980001</v>
      </c>
      <c r="F1579" s="56">
        <f>IF(D1579&lt;Päälaskenta!H$24,(SQRT(POWER(Päälaskenta!C$24/(2*Päälaskenta!E$24),2)+(D1579/Päälaskenta!E$24))-Päälaskenta!C$24/(2*Päälaskenta!E$24)),IF(D1579=Päälaskenta!H$24,Päälaskenta!D$24,Päälaskenta!D$24+(SQRT(POWER((Päälaskenta!C$20+Päälaskenta!G$24)/(2*Päälaskenta!E$20),2)+((D1579-Päälaskenta!H$24)/Päälaskenta!E$20))-(Päälaskenta!C$20+Päälaskenta!G$24)/(2*Päälaskenta!E$20))))</f>
        <v>1.272</v>
      </c>
      <c r="G1579" s="57">
        <f>IF(F1579&gt;Päälaskenta!D$24,(2*SQRT((POWER(Päälaskenta!D$24,2))+POWER(Päälaskenta!E$24*Päälaskenta!D$24,2))+Päälaskenta!C$24)+(2*SQRT((POWER((F1579-Päälaskenta!D$24),2))+POWER(Päälaskenta!E$20*(F1579-Päälaskenta!D$24),2))+Päälaskenta!C$20),(2*SQRT((POWER(F1579,2))+POWER(Päälaskenta!E$24*F1579,2))+Päälaskenta!C$24))</f>
        <v>10.039999999999999</v>
      </c>
      <c r="H1579" s="57">
        <f t="shared" si="386"/>
        <v>0.59</v>
      </c>
      <c r="I1579" s="62">
        <f t="shared" si="387"/>
        <v>3.999E-3</v>
      </c>
      <c r="J1579" s="8">
        <f>IF(F1579&lt;Päälaskenta!$D$24,0,Kaksitasouoma_matriisi!F1579-Päälaskenta!$D$24)</f>
        <v>0.57199999999999995</v>
      </c>
      <c r="L1579" s="8">
        <f>IF(F1579&gt;Päälaskenta!D$24,F1579-Päälaskenta!D$24,0)</f>
        <v>0.57199999999999995</v>
      </c>
      <c r="M1579" s="8">
        <f>IF(F1579&gt;Päälaskenta!D$24,(Päälaskenta!C$20+(Päälaskenta!E$20*(Kaksitasouoma_matriisi!F1579-Päälaskenta!D$24)))*(Kaksitasouoma_matriisi!F1579-Päälaskenta!D$24),0)</f>
        <v>3.3507760000000002</v>
      </c>
      <c r="N1579" s="8">
        <f>IF(F1579&gt;Päälaskenta!D$24,(2*SQRT((POWER((F1579-Päälaskenta!D$24),2))+POWER(Päälaskenta!E$20*(F1579-Päälaskenta!D$24),2))+Päälaskenta!C$20),0)</f>
        <v>7.0623753295654002</v>
      </c>
      <c r="O1579" s="8">
        <f t="shared" si="393"/>
        <v>0.47445453457741898</v>
      </c>
      <c r="P1579" s="8">
        <f>IF(Päälaskenta!$C$29,IF(L1579&gt;Päälaskenta!$F$28,Kaksitasouoma_matriisi!AQ1579,Kaksitasouoma_matriisi!AR1579),Päälaskenta!$F$20)</f>
        <v>0.12</v>
      </c>
      <c r="Q1579" s="8">
        <f t="shared" si="394"/>
        <v>16.986108137813002</v>
      </c>
      <c r="R1579" s="8">
        <f t="shared" si="388"/>
        <v>0.84767653908760399</v>
      </c>
      <c r="S1579" s="8">
        <f t="shared" si="395"/>
        <v>0.2529791723134</v>
      </c>
      <c r="U1579" s="93">
        <f>IF(F1579&gt;Päälaskenta!D$24,Päälaskenta!H$24+L1579*Päälaskenta!G$24,F1579*Päälaskenta!C$24 + F1579*F1579*Päälaskenta!E$24)</f>
        <v>2.5628000000000002</v>
      </c>
      <c r="V1579" s="8">
        <f>IF(F1579&gt;Päälaskenta!D$24,2*SQRT(POWER(Päälaskenta!D$24,2)+POWER(Päälaskenta!E$24*Päälaskenta!D$24,2))+Päälaskenta!C$24,(2*SQRT((POWER(F1579,2))+POWER(Päälaskenta!E$24*F1579,2))+Päälaskenta!C$24))</f>
        <v>2.9798989873223301</v>
      </c>
      <c r="W1579" s="8">
        <f t="shared" si="396"/>
        <v>0.86002915229783505</v>
      </c>
      <c r="X1579" s="8">
        <f>Päälaskenta!F$24</f>
        <v>7.0000000000000007E-2</v>
      </c>
      <c r="Y1579" s="8">
        <f t="shared" si="397"/>
        <v>33.109970243971603</v>
      </c>
      <c r="Z1579" s="8">
        <f t="shared" si="389"/>
        <v>1.6523234609124</v>
      </c>
      <c r="AA1579" s="8">
        <f t="shared" si="398"/>
        <v>0.64473367446246299</v>
      </c>
      <c r="AC1579" s="8">
        <f t="shared" si="390"/>
        <v>0.10516322650980001</v>
      </c>
      <c r="AE1579" s="8">
        <v>1577</v>
      </c>
      <c r="AF1579" s="8">
        <f t="shared" si="400"/>
        <v>50.096078381784601</v>
      </c>
      <c r="AG1579" s="8">
        <f t="shared" si="391"/>
        <v>2.4904197842055202E-3</v>
      </c>
      <c r="AJ1579" s="132">
        <f>IF(Päälaskenta!$F$28&lt;Kaksitasouoma_matriisi!L1579,Päälaskenta!$C$20*Päälaskenta!$F$28,Päälaskenta!$C$20*Kaksitasouoma_matriisi!L1579)</f>
        <v>2.5</v>
      </c>
      <c r="AK1579" s="134">
        <f>SQRT(Päälaskenta!$D$20^2+(Päälaskenta!$D$20/(1/Päälaskenta!$E$20))^2)</f>
        <v>1.8029999999999999</v>
      </c>
      <c r="AL1579" s="134">
        <f>IF(Päälaskenta!$F$28&lt;Kaksitasouoma_matriisi!L1579,AK1579*Päälaskenta!$F$28*COS(ATAN(1/Päälaskenta!$E$20)),AK1579*Kaksitasouoma_matriisi!L1579*COS(ATAN(1/Päälaskenta!$E$20)))</f>
        <v>0.75</v>
      </c>
      <c r="AM1579" s="134"/>
      <c r="AN1579" s="134">
        <f t="shared" si="399"/>
        <v>3.25</v>
      </c>
      <c r="AO1579" s="8">
        <f t="shared" si="392"/>
        <v>0.54989678860275504</v>
      </c>
      <c r="AP1579" s="134">
        <f>Refererenssiarvoja!$B$16*H1579^(1/6)/(Refererenssiarvoja!$B$15^0.5)*(Päälaskenta!$G$28/2)^0.5*(1-AO1579)^(-1.5)</f>
        <v>0.153</v>
      </c>
      <c r="AQ1579" s="8">
        <f>Refererenssiarvoja!$B$16*Kaksitasouoma_matriisi!O1579^(1/6)/(SQRT((2*Refererenssiarvoja!$B$15)/(Päälaskenta!$F$31*Päälaskenta!$G$31*Päälaskenta!$F$28))+SQRT(Refererenssiarvoja!$B$15)/Refererenssiarvoja!$B$17*LN(Kaksitasouoma_matriisi!L1579/Päälaskenta!$F$28))</f>
        <v>0.29105262882605099</v>
      </c>
      <c r="AR1579" s="8">
        <f>Refererenssiarvoja!$B$16*Kaksitasouoma_matriisi!O1579^(1/6)/(SQRT((2*Refererenssiarvoja!$B$15)/(Päälaskenta!$F$31*Päälaskenta!$G$31*L1579)))</f>
        <v>0.47684907717248998</v>
      </c>
    </row>
    <row r="1580" spans="1:44" x14ac:dyDescent="0.2">
      <c r="A1580" s="8">
        <v>1578</v>
      </c>
      <c r="B1580" s="8">
        <f>IF(Päälaskenta!C$7,Päälaskenta!E$7,Päälaskenta!G$5)</f>
        <v>2.5</v>
      </c>
      <c r="C1580" s="56">
        <v>0.42199999999999999</v>
      </c>
      <c r="D1580" s="93">
        <f t="shared" si="385"/>
        <v>5.9241999999999999</v>
      </c>
      <c r="E1580" s="8">
        <f>IF(Päälaskenta!$C$26,Kaksitasouoma_matriisi!AP1580,Kaksitasouoma_matriisi!AC1580)</f>
        <v>0.10516855155332901</v>
      </c>
      <c r="F1580" s="56">
        <f>IF(D1580&lt;Päälaskenta!H$24,(SQRT(POWER(Päälaskenta!C$24/(2*Päälaskenta!E$24),2)+(D1580/Päälaskenta!E$24))-Päälaskenta!C$24/(2*Päälaskenta!E$24)),IF(D1580=Päälaskenta!H$24,Päälaskenta!D$24,Päälaskenta!D$24+(SQRT(POWER((Päälaskenta!C$20+Päälaskenta!G$24)/(2*Päälaskenta!E$20),2)+((D1580-Päälaskenta!H$24)/Päälaskenta!E$20))-(Päälaskenta!C$20+Päälaskenta!G$24)/(2*Päälaskenta!E$20))))</f>
        <v>1.2729999999999999</v>
      </c>
      <c r="G1580" s="57">
        <f>IF(F1580&gt;Päälaskenta!D$24,(2*SQRT((POWER(Päälaskenta!D$24,2))+POWER(Päälaskenta!E$24*Päälaskenta!D$24,2))+Päälaskenta!C$24)+(2*SQRT((POWER((F1580-Päälaskenta!D$24),2))+POWER(Päälaskenta!E$20*(F1580-Päälaskenta!D$24),2))+Päälaskenta!C$20),(2*SQRT((POWER(F1580,2))+POWER(Päälaskenta!E$24*F1580,2))+Päälaskenta!C$24))</f>
        <v>10.050000000000001</v>
      </c>
      <c r="H1580" s="57">
        <f t="shared" si="386"/>
        <v>0.59</v>
      </c>
      <c r="I1580" s="62">
        <f t="shared" si="387"/>
        <v>3.98E-3</v>
      </c>
      <c r="J1580" s="8">
        <f>IF(F1580&lt;Päälaskenta!$D$24,0,Kaksitasouoma_matriisi!F1580-Päälaskenta!$D$24)</f>
        <v>0.57299999999999995</v>
      </c>
      <c r="L1580" s="8">
        <f>IF(F1580&gt;Päälaskenta!D$24,F1580-Päälaskenta!D$24,0)</f>
        <v>0.57299999999999995</v>
      </c>
      <c r="M1580" s="8">
        <f>IF(F1580&gt;Päälaskenta!D$24,(Päälaskenta!C$20+(Päälaskenta!E$20*(Kaksitasouoma_matriisi!F1580-Päälaskenta!D$24)))*(Kaksitasouoma_matriisi!F1580-Päälaskenta!D$24),0)</f>
        <v>3.3574934999999999</v>
      </c>
      <c r="N1580" s="8">
        <f>IF(F1580&gt;Päälaskenta!D$24,(2*SQRT((POWER((F1580-Päälaskenta!D$24),2))+POWER(Päälaskenta!E$20*(F1580-Päälaskenta!D$24),2))+Päälaskenta!C$20),0)</f>
        <v>7.0659808808408702</v>
      </c>
      <c r="O1580" s="8">
        <f t="shared" si="393"/>
        <v>0.47516311699961</v>
      </c>
      <c r="P1580" s="8">
        <f>IF(Päälaskenta!$C$29,IF(L1580&gt;Päälaskenta!$F$28,Kaksitasouoma_matriisi!AQ1580,Kaksitasouoma_matriisi!AR1580),Päälaskenta!$F$20)</f>
        <v>0.12</v>
      </c>
      <c r="Q1580" s="8">
        <f t="shared" si="394"/>
        <v>17.0371030223825</v>
      </c>
      <c r="R1580" s="8">
        <f t="shared" si="388"/>
        <v>0.84848214268586897</v>
      </c>
      <c r="S1580" s="8">
        <f t="shared" si="395"/>
        <v>0.25271296658828102</v>
      </c>
      <c r="U1580" s="93">
        <f>IF(F1580&gt;Päälaskenta!D$24,Päälaskenta!H$24+L1580*Päälaskenta!G$24,F1580*Päälaskenta!C$24 + F1580*F1580*Päälaskenta!E$24)</f>
        <v>2.5651999999999999</v>
      </c>
      <c r="V1580" s="8">
        <f>IF(F1580&gt;Päälaskenta!D$24,2*SQRT(POWER(Päälaskenta!D$24,2)+POWER(Päälaskenta!E$24*Päälaskenta!D$24,2))+Päälaskenta!C$24,(2*SQRT((POWER(F1580,2))+POWER(Päälaskenta!E$24*F1580,2))+Päälaskenta!C$24))</f>
        <v>2.9798989873223301</v>
      </c>
      <c r="W1580" s="8">
        <f t="shared" si="396"/>
        <v>0.86083454872577103</v>
      </c>
      <c r="X1580" s="8">
        <f>Päälaskenta!F$24</f>
        <v>7.0000000000000007E-2</v>
      </c>
      <c r="Y1580" s="8">
        <f t="shared" si="397"/>
        <v>33.161664179869902</v>
      </c>
      <c r="Z1580" s="8">
        <f t="shared" si="389"/>
        <v>1.65151785731413</v>
      </c>
      <c r="AA1580" s="8">
        <f t="shared" si="398"/>
        <v>0.64381641092863295</v>
      </c>
      <c r="AC1580" s="8">
        <f t="shared" si="390"/>
        <v>0.10516855155332901</v>
      </c>
      <c r="AE1580" s="8">
        <v>1578</v>
      </c>
      <c r="AF1580" s="8">
        <f t="shared" si="400"/>
        <v>50.198767202252398</v>
      </c>
      <c r="AG1580" s="8">
        <f t="shared" si="391"/>
        <v>2.4802411798459001E-3</v>
      </c>
      <c r="AJ1580" s="132">
        <f>IF(Päälaskenta!$F$28&lt;Kaksitasouoma_matriisi!L1580,Päälaskenta!$C$20*Päälaskenta!$F$28,Päälaskenta!$C$20*Kaksitasouoma_matriisi!L1580)</f>
        <v>2.5</v>
      </c>
      <c r="AK1580" s="134">
        <f>SQRT(Päälaskenta!$D$20^2+(Päälaskenta!$D$20/(1/Päälaskenta!$E$20))^2)</f>
        <v>1.8029999999999999</v>
      </c>
      <c r="AL1580" s="134">
        <f>IF(Päälaskenta!$F$28&lt;Kaksitasouoma_matriisi!L1580,AK1580*Päälaskenta!$F$28*COS(ATAN(1/Päälaskenta!$E$20)),AK1580*Kaksitasouoma_matriisi!L1580*COS(ATAN(1/Päälaskenta!$E$20)))</f>
        <v>0.75</v>
      </c>
      <c r="AM1580" s="134"/>
      <c r="AN1580" s="134">
        <f t="shared" si="399"/>
        <v>3.25</v>
      </c>
      <c r="AO1580" s="8">
        <f t="shared" si="392"/>
        <v>0.54859727895749599</v>
      </c>
      <c r="AP1580" s="134">
        <f>Refererenssiarvoja!$B$16*H1580^(1/6)/(Refererenssiarvoja!$B$15^0.5)*(Päälaskenta!$G$28/2)^0.5*(1-AO1580)^(-1.5)</f>
        <v>0.152</v>
      </c>
      <c r="AQ1580" s="8">
        <f>Refererenssiarvoja!$B$16*Kaksitasouoma_matriisi!O1580^(1/6)/(SQRT((2*Refererenssiarvoja!$B$15)/(Päälaskenta!$F$31*Päälaskenta!$G$31*Päälaskenta!$F$28))+SQRT(Refererenssiarvoja!$B$15)/Refererenssiarvoja!$B$17*LN(Kaksitasouoma_matriisi!L1580/Päälaskenta!$F$28))</f>
        <v>0.28981866493938402</v>
      </c>
      <c r="AR1580" s="8">
        <f>Refererenssiarvoja!$B$16*Kaksitasouoma_matriisi!O1580^(1/6)/(SQRT((2*Refererenssiarvoja!$B$15)/(Päälaskenta!$F$31*Päälaskenta!$G$31*L1580)))</f>
        <v>0.477384444217824</v>
      </c>
    </row>
    <row r="1581" spans="1:44" x14ac:dyDescent="0.2">
      <c r="A1581" s="8">
        <v>1579</v>
      </c>
      <c r="B1581" s="8">
        <f>IF(Päälaskenta!C$7,Päälaskenta!E$7,Päälaskenta!G$5)</f>
        <v>2.5</v>
      </c>
      <c r="C1581" s="56">
        <v>0.42099999999999999</v>
      </c>
      <c r="D1581" s="93">
        <f t="shared" si="385"/>
        <v>5.9382000000000001</v>
      </c>
      <c r="E1581" s="8">
        <f>IF(Päälaskenta!$C$26,Kaksitasouoma_matriisi!AP1581,Kaksitasouoma_matriisi!AC1581)</f>
        <v>0.105179190181392</v>
      </c>
      <c r="F1581" s="56">
        <f>IF(D1581&lt;Päälaskenta!H$24,(SQRT(POWER(Päälaskenta!C$24/(2*Päälaskenta!E$24),2)+(D1581/Päälaskenta!E$24))-Päälaskenta!C$24/(2*Päälaskenta!E$24)),IF(D1581=Päälaskenta!H$24,Päälaskenta!D$24,Päälaskenta!D$24+(SQRT(POWER((Päälaskenta!C$20+Päälaskenta!G$24)/(2*Päälaskenta!E$20),2)+((D1581-Päälaskenta!H$24)/Päälaskenta!E$20))-(Päälaskenta!C$20+Päälaskenta!G$24)/(2*Päälaskenta!E$20))))</f>
        <v>1.2749999999999999</v>
      </c>
      <c r="G1581" s="57">
        <f>IF(F1581&gt;Päälaskenta!D$24,(2*SQRT((POWER(Päälaskenta!D$24,2))+POWER(Päälaskenta!E$24*Päälaskenta!D$24,2))+Päälaskenta!C$24)+(2*SQRT((POWER((F1581-Päälaskenta!D$24),2))+POWER(Päälaskenta!E$20*(F1581-Päälaskenta!D$24),2))+Päälaskenta!C$20),(2*SQRT((POWER(F1581,2))+POWER(Päälaskenta!E$24*F1581,2))+Päälaskenta!C$24))</f>
        <v>10.050000000000001</v>
      </c>
      <c r="H1581" s="57">
        <f t="shared" si="386"/>
        <v>0.59</v>
      </c>
      <c r="I1581" s="62">
        <f t="shared" si="387"/>
        <v>3.9620000000000002E-3</v>
      </c>
      <c r="J1581" s="8">
        <f>IF(F1581&lt;Päälaskenta!$D$24,0,Kaksitasouoma_matriisi!F1581-Päälaskenta!$D$24)</f>
        <v>0.57499999999999996</v>
      </c>
      <c r="L1581" s="8">
        <f>IF(F1581&gt;Päälaskenta!D$24,F1581-Päälaskenta!D$24,0)</f>
        <v>0.57499999999999996</v>
      </c>
      <c r="M1581" s="8">
        <f>IF(F1581&gt;Päälaskenta!D$24,(Päälaskenta!C$20+(Päälaskenta!E$20*(Kaksitasouoma_matriisi!F1581-Päälaskenta!D$24)))*(Kaksitasouoma_matriisi!F1581-Päälaskenta!D$24),0)</f>
        <v>3.3709375000000001</v>
      </c>
      <c r="N1581" s="8">
        <f>IF(F1581&gt;Päälaskenta!D$24,(2*SQRT((POWER((F1581-Päälaskenta!D$24),2))+POWER(Päälaskenta!E$20*(F1581-Päälaskenta!D$24),2))+Päälaskenta!C$20),0)</f>
        <v>7.0731919833917898</v>
      </c>
      <c r="O1581" s="8">
        <f t="shared" si="393"/>
        <v>0.47657938705963698</v>
      </c>
      <c r="P1581" s="8">
        <f>IF(Päälaskenta!$C$29,IF(L1581&gt;Päälaskenta!$F$28,Kaksitasouoma_matriisi!AQ1581,Kaksitasouoma_matriisi!AR1581),Päälaskenta!$F$20)</f>
        <v>0.12</v>
      </c>
      <c r="Q1581" s="8">
        <f t="shared" si="394"/>
        <v>17.139295134216599</v>
      </c>
      <c r="R1581" s="8">
        <f t="shared" si="388"/>
        <v>0.850088493987465</v>
      </c>
      <c r="S1581" s="8">
        <f t="shared" si="395"/>
        <v>0.25218162424769502</v>
      </c>
      <c r="U1581" s="93">
        <f>IF(F1581&gt;Päälaskenta!D$24,Päälaskenta!H$24+L1581*Päälaskenta!G$24,F1581*Päälaskenta!C$24 + F1581*F1581*Päälaskenta!E$24)</f>
        <v>2.57</v>
      </c>
      <c r="V1581" s="8">
        <f>IF(F1581&gt;Päälaskenta!D$24,2*SQRT(POWER(Päälaskenta!D$24,2)+POWER(Päälaskenta!E$24*Päälaskenta!D$24,2))+Päälaskenta!C$24,(2*SQRT((POWER(F1581,2))+POWER(Päälaskenta!E$24*F1581,2))+Päälaskenta!C$24))</f>
        <v>2.9798989873223301</v>
      </c>
      <c r="W1581" s="8">
        <f t="shared" si="396"/>
        <v>0.86244534158164299</v>
      </c>
      <c r="X1581" s="8">
        <f>Päälaskenta!F$24</f>
        <v>7.0000000000000007E-2</v>
      </c>
      <c r="Y1581" s="8">
        <f t="shared" si="397"/>
        <v>33.265148801444198</v>
      </c>
      <c r="Z1581" s="8">
        <f t="shared" si="389"/>
        <v>1.64991150601254</v>
      </c>
      <c r="AA1581" s="8">
        <f t="shared" si="398"/>
        <v>0.64198891284534598</v>
      </c>
      <c r="AC1581" s="8">
        <f t="shared" si="390"/>
        <v>0.105179190181392</v>
      </c>
      <c r="AE1581" s="8">
        <v>1579</v>
      </c>
      <c r="AF1581" s="8">
        <f t="shared" si="400"/>
        <v>50.404443935660801</v>
      </c>
      <c r="AG1581" s="8">
        <f t="shared" si="391"/>
        <v>2.4600410915740999E-3</v>
      </c>
      <c r="AJ1581" s="132">
        <f>IF(Päälaskenta!$F$28&lt;Kaksitasouoma_matriisi!L1581,Päälaskenta!$C$20*Päälaskenta!$F$28,Päälaskenta!$C$20*Kaksitasouoma_matriisi!L1581)</f>
        <v>2.5</v>
      </c>
      <c r="AK1581" s="134">
        <f>SQRT(Päälaskenta!$D$20^2+(Päälaskenta!$D$20/(1/Päälaskenta!$E$20))^2)</f>
        <v>1.8029999999999999</v>
      </c>
      <c r="AL1581" s="134">
        <f>IF(Päälaskenta!$F$28&lt;Kaksitasouoma_matriisi!L1581,AK1581*Päälaskenta!$F$28*COS(ATAN(1/Päälaskenta!$E$20)),AK1581*Kaksitasouoma_matriisi!L1581*COS(ATAN(1/Päälaskenta!$E$20)))</f>
        <v>0.75</v>
      </c>
      <c r="AM1581" s="134"/>
      <c r="AN1581" s="134">
        <f t="shared" si="399"/>
        <v>3.25</v>
      </c>
      <c r="AO1581" s="8">
        <f t="shared" si="392"/>
        <v>0.54730389680374503</v>
      </c>
      <c r="AP1581" s="134">
        <f>Refererenssiarvoja!$B$16*H1581^(1/6)/(Refererenssiarvoja!$B$15^0.5)*(Päälaskenta!$G$28/2)^0.5*(1-AO1581)^(-1.5)</f>
        <v>0.152</v>
      </c>
      <c r="AQ1581" s="8">
        <f>Refererenssiarvoja!$B$16*Kaksitasouoma_matriisi!O1581^(1/6)/(SQRT((2*Refererenssiarvoja!$B$15)/(Päälaskenta!$F$31*Päälaskenta!$G$31*Päälaskenta!$F$28))+SQRT(Refererenssiarvoja!$B$15)/Refererenssiarvoja!$B$17*LN(Kaksitasouoma_matriisi!L1581/Päälaskenta!$F$28))</f>
        <v>0.28738998702042001</v>
      </c>
      <c r="AR1581" s="8">
        <f>Refererenssiarvoja!$B$16*Kaksitasouoma_matriisi!O1581^(1/6)/(SQRT((2*Refererenssiarvoja!$B$15)/(Päälaskenta!$F$31*Päälaskenta!$G$31*L1581)))</f>
        <v>0.47845411766405499</v>
      </c>
    </row>
    <row r="1582" spans="1:44" x14ac:dyDescent="0.2">
      <c r="A1582" s="8">
        <v>1580</v>
      </c>
      <c r="B1582" s="8">
        <f>IF(Päälaskenta!C$7,Päälaskenta!E$7,Päälaskenta!G$5)</f>
        <v>2.5</v>
      </c>
      <c r="C1582" s="56">
        <v>0.42</v>
      </c>
      <c r="D1582" s="93">
        <f t="shared" si="385"/>
        <v>5.9523999999999999</v>
      </c>
      <c r="E1582" s="8">
        <f>IF(Päälaskenta!$C$26,Kaksitasouoma_matriisi!AP1582,Kaksitasouoma_matriisi!AC1582)</f>
        <v>0.105184503774144</v>
      </c>
      <c r="F1582" s="56">
        <f>IF(D1582&lt;Päälaskenta!H$24,(SQRT(POWER(Päälaskenta!C$24/(2*Päälaskenta!E$24),2)+(D1582/Päälaskenta!E$24))-Päälaskenta!C$24/(2*Päälaskenta!E$24)),IF(D1582=Päälaskenta!H$24,Päälaskenta!D$24,Päälaskenta!D$24+(SQRT(POWER((Päälaskenta!C$20+Päälaskenta!G$24)/(2*Päälaskenta!E$20),2)+((D1582-Päälaskenta!H$24)/Päälaskenta!E$20))-(Päälaskenta!C$20+Päälaskenta!G$24)/(2*Päälaskenta!E$20))))</f>
        <v>1.276</v>
      </c>
      <c r="G1582" s="57">
        <f>IF(F1582&gt;Päälaskenta!D$24,(2*SQRT((POWER(Päälaskenta!D$24,2))+POWER(Päälaskenta!E$24*Päälaskenta!D$24,2))+Päälaskenta!C$24)+(2*SQRT((POWER((F1582-Päälaskenta!D$24),2))+POWER(Päälaskenta!E$20*(F1582-Päälaskenta!D$24),2))+Päälaskenta!C$20),(2*SQRT((POWER(F1582,2))+POWER(Päälaskenta!E$24*F1582,2))+Päälaskenta!C$24))</f>
        <v>10.06</v>
      </c>
      <c r="H1582" s="57">
        <f t="shared" si="386"/>
        <v>0.59</v>
      </c>
      <c r="I1582" s="62">
        <f t="shared" si="387"/>
        <v>3.9439999999999996E-3</v>
      </c>
      <c r="J1582" s="8">
        <f>IF(F1582&lt;Päälaskenta!$D$24,0,Kaksitasouoma_matriisi!F1582-Päälaskenta!$D$24)</f>
        <v>0.57599999999999996</v>
      </c>
      <c r="L1582" s="8">
        <f>IF(F1582&gt;Päälaskenta!D$24,F1582-Päälaskenta!D$24,0)</f>
        <v>0.57599999999999996</v>
      </c>
      <c r="M1582" s="8">
        <f>IF(F1582&gt;Päälaskenta!D$24,(Päälaskenta!C$20+(Päälaskenta!E$20*(Kaksitasouoma_matriisi!F1582-Päälaskenta!D$24)))*(Kaksitasouoma_matriisi!F1582-Päälaskenta!D$24),0)</f>
        <v>3.3776640000000002</v>
      </c>
      <c r="N1582" s="8">
        <f>IF(F1582&gt;Päälaskenta!D$24,(2*SQRT((POWER((F1582-Päälaskenta!D$24),2))+POWER(Päälaskenta!E$20*(F1582-Päälaskenta!D$24),2))+Päälaskenta!C$20),0)</f>
        <v>7.0767975346672598</v>
      </c>
      <c r="O1582" s="8">
        <f t="shared" si="393"/>
        <v>0.477287075609238</v>
      </c>
      <c r="P1582" s="8">
        <f>IF(Päälaskenta!$C$29,IF(L1582&gt;Päälaskenta!$F$28,Kaksitasouoma_matriisi!AQ1582,Kaksitasouoma_matriisi!AR1582),Päälaskenta!$F$20)</f>
        <v>0.12</v>
      </c>
      <c r="Q1582" s="8">
        <f t="shared" si="394"/>
        <v>17.190492342284401</v>
      </c>
      <c r="R1582" s="8">
        <f t="shared" si="388"/>
        <v>0.85088925166429397</v>
      </c>
      <c r="S1582" s="8">
        <f t="shared" si="395"/>
        <v>0.25191648774546399</v>
      </c>
      <c r="U1582" s="93">
        <f>IF(F1582&gt;Päälaskenta!D$24,Päälaskenta!H$24+L1582*Päälaskenta!G$24,F1582*Päälaskenta!C$24 + F1582*F1582*Päälaskenta!E$24)</f>
        <v>2.5724</v>
      </c>
      <c r="V1582" s="8">
        <f>IF(F1582&gt;Päälaskenta!D$24,2*SQRT(POWER(Päälaskenta!D$24,2)+POWER(Päälaskenta!E$24*Päälaskenta!D$24,2))+Päälaskenta!C$24,(2*SQRT((POWER(F1582,2))+POWER(Päälaskenta!E$24*F1582,2))+Päälaskenta!C$24))</f>
        <v>2.9798989873223301</v>
      </c>
      <c r="W1582" s="8">
        <f t="shared" si="396"/>
        <v>0.86325073800957997</v>
      </c>
      <c r="X1582" s="8">
        <f>Päälaskenta!F$24</f>
        <v>7.0000000000000007E-2</v>
      </c>
      <c r="Y1582" s="8">
        <f t="shared" si="397"/>
        <v>33.316939467027801</v>
      </c>
      <c r="Z1582" s="8">
        <f t="shared" si="389"/>
        <v>1.6491107483357099</v>
      </c>
      <c r="AA1582" s="8">
        <f t="shared" si="398"/>
        <v>0.64107866130295099</v>
      </c>
      <c r="AC1582" s="8">
        <f t="shared" si="390"/>
        <v>0.105184503774144</v>
      </c>
      <c r="AE1582" s="8">
        <v>1580</v>
      </c>
      <c r="AF1582" s="8">
        <f t="shared" si="400"/>
        <v>50.507431809312202</v>
      </c>
      <c r="AG1582" s="8">
        <f t="shared" si="391"/>
        <v>2.45001895862609E-3</v>
      </c>
      <c r="AJ1582" s="132">
        <f>IF(Päälaskenta!$F$28&lt;Kaksitasouoma_matriisi!L1582,Päälaskenta!$C$20*Päälaskenta!$F$28,Päälaskenta!$C$20*Kaksitasouoma_matriisi!L1582)</f>
        <v>2.5</v>
      </c>
      <c r="AK1582" s="134">
        <f>SQRT(Päälaskenta!$D$20^2+(Päälaskenta!$D$20/(1/Päälaskenta!$E$20))^2)</f>
        <v>1.8029999999999999</v>
      </c>
      <c r="AL1582" s="134">
        <f>IF(Päälaskenta!$F$28&lt;Kaksitasouoma_matriisi!L1582,AK1582*Päälaskenta!$F$28*COS(ATAN(1/Päälaskenta!$E$20)),AK1582*Kaksitasouoma_matriisi!L1582*COS(ATAN(1/Päälaskenta!$E$20)))</f>
        <v>0.75</v>
      </c>
      <c r="AM1582" s="134"/>
      <c r="AN1582" s="134">
        <f t="shared" si="399"/>
        <v>3.25</v>
      </c>
      <c r="AO1582" s="8">
        <f t="shared" si="392"/>
        <v>0.545998252805591</v>
      </c>
      <c r="AP1582" s="134">
        <f>Refererenssiarvoja!$B$16*H1582^(1/6)/(Refererenssiarvoja!$B$15^0.5)*(Päälaskenta!$G$28/2)^0.5*(1-AO1582)^(-1.5)</f>
        <v>0.151</v>
      </c>
      <c r="AQ1582" s="8">
        <f>Refererenssiarvoja!$B$16*Kaksitasouoma_matriisi!O1582^(1/6)/(SQRT((2*Refererenssiarvoja!$B$15)/(Päälaskenta!$F$31*Päälaskenta!$G$31*Päälaskenta!$F$28))+SQRT(Refererenssiarvoja!$B$15)/Refererenssiarvoja!$B$17*LN(Kaksitasouoma_matriisi!L1582/Päälaskenta!$F$28))</f>
        <v>0.28619485556701602</v>
      </c>
      <c r="AR1582" s="8">
        <f>Refererenssiarvoja!$B$16*Kaksitasouoma_matriisi!O1582^(1/6)/(SQRT((2*Refererenssiarvoja!$B$15)/(Päälaskenta!$F$31*Päälaskenta!$G$31*L1582)))</f>
        <v>0.47898842571744998</v>
      </c>
    </row>
    <row r="1583" spans="1:44" x14ac:dyDescent="0.2">
      <c r="A1583" s="8">
        <v>1581</v>
      </c>
      <c r="B1583" s="8">
        <f>IF(Päälaskenta!C$7,Päälaskenta!E$7,Päälaskenta!G$5)</f>
        <v>2.5</v>
      </c>
      <c r="C1583" s="56">
        <v>0.41899999999999998</v>
      </c>
      <c r="D1583" s="93">
        <f t="shared" si="385"/>
        <v>5.9665999999999997</v>
      </c>
      <c r="E1583" s="8">
        <f>IF(Päälaskenta!$C$26,Kaksitasouoma_matriisi!AP1583,Kaksitasouoma_matriisi!AC1583)</f>
        <v>0.10519511953758399</v>
      </c>
      <c r="F1583" s="56">
        <f>IF(D1583&lt;Päälaskenta!H$24,(SQRT(POWER(Päälaskenta!C$24/(2*Päälaskenta!E$24),2)+(D1583/Päälaskenta!E$24))-Päälaskenta!C$24/(2*Päälaskenta!E$24)),IF(D1583=Päälaskenta!H$24,Päälaskenta!D$24,Päälaskenta!D$24+(SQRT(POWER((Päälaskenta!C$20+Päälaskenta!G$24)/(2*Päälaskenta!E$20),2)+((D1583-Päälaskenta!H$24)/Päälaskenta!E$20))-(Päälaskenta!C$20+Päälaskenta!G$24)/(2*Päälaskenta!E$20))))</f>
        <v>1.278</v>
      </c>
      <c r="G1583" s="57">
        <f>IF(F1583&gt;Päälaskenta!D$24,(2*SQRT((POWER(Päälaskenta!D$24,2))+POWER(Päälaskenta!E$24*Päälaskenta!D$24,2))+Päälaskenta!C$24)+(2*SQRT((POWER((F1583-Päälaskenta!D$24),2))+POWER(Päälaskenta!E$20*(F1583-Päälaskenta!D$24),2))+Päälaskenta!C$20),(2*SQRT((POWER(F1583,2))+POWER(Päälaskenta!E$24*F1583,2))+Päälaskenta!C$24))</f>
        <v>10.06</v>
      </c>
      <c r="H1583" s="57">
        <f t="shared" si="386"/>
        <v>0.59</v>
      </c>
      <c r="I1583" s="62">
        <f t="shared" si="387"/>
        <v>3.9259999999999998E-3</v>
      </c>
      <c r="J1583" s="8">
        <f>IF(F1583&lt;Päälaskenta!$D$24,0,Kaksitasouoma_matriisi!F1583-Päälaskenta!$D$24)</f>
        <v>0.57799999999999996</v>
      </c>
      <c r="L1583" s="8">
        <f>IF(F1583&gt;Päälaskenta!D$24,F1583-Päälaskenta!D$24,0)</f>
        <v>0.57799999999999996</v>
      </c>
      <c r="M1583" s="8">
        <f>IF(F1583&gt;Päälaskenta!D$24,(Päälaskenta!C$20+(Päälaskenta!E$20*(Kaksitasouoma_matriisi!F1583-Päälaskenta!D$24)))*(Kaksitasouoma_matriisi!F1583-Päälaskenta!D$24),0)</f>
        <v>3.3911259999999999</v>
      </c>
      <c r="N1583" s="8">
        <f>IF(F1583&gt;Päälaskenta!D$24,(2*SQRT((POWER((F1583-Päälaskenta!D$24),2))+POWER(Päälaskenta!E$20*(F1583-Päälaskenta!D$24),2))+Päälaskenta!C$20),0)</f>
        <v>7.0840086372181901</v>
      </c>
      <c r="O1583" s="8">
        <f t="shared" si="393"/>
        <v>0.47870156202006803</v>
      </c>
      <c r="P1583" s="8">
        <f>IF(Päälaskenta!$C$29,IF(L1583&gt;Päälaskenta!$F$28,Kaksitasouoma_matriisi!AQ1583,Kaksitasouoma_matriisi!AR1583),Päälaskenta!$F$20)</f>
        <v>0.12</v>
      </c>
      <c r="Q1583" s="8">
        <f t="shared" si="394"/>
        <v>17.293089015281399</v>
      </c>
      <c r="R1583" s="8">
        <f t="shared" si="388"/>
        <v>0.85248595586833098</v>
      </c>
      <c r="S1583" s="8">
        <f t="shared" si="395"/>
        <v>0.25138728430271601</v>
      </c>
      <c r="U1583" s="93">
        <f>IF(F1583&gt;Päälaskenta!D$24,Päälaskenta!H$24+L1583*Päälaskenta!G$24,F1583*Päälaskenta!C$24 + F1583*F1583*Päälaskenta!E$24)</f>
        <v>2.5771999999999999</v>
      </c>
      <c r="V1583" s="8">
        <f>IF(F1583&gt;Päälaskenta!D$24,2*SQRT(POWER(Päälaskenta!D$24,2)+POWER(Päälaskenta!E$24*Päälaskenta!D$24,2))+Päälaskenta!C$24,(2*SQRT((POWER(F1583,2))+POWER(Päälaskenta!E$24*F1583,2))+Päälaskenta!C$24))</f>
        <v>2.9798989873223301</v>
      </c>
      <c r="W1583" s="8">
        <f t="shared" si="396"/>
        <v>0.86486153086545203</v>
      </c>
      <c r="X1583" s="8">
        <f>Päälaskenta!F$24</f>
        <v>7.0000000000000007E-2</v>
      </c>
      <c r="Y1583" s="8">
        <f t="shared" si="397"/>
        <v>33.4206174576507</v>
      </c>
      <c r="Z1583" s="8">
        <f t="shared" si="389"/>
        <v>1.64751404413167</v>
      </c>
      <c r="AA1583" s="8">
        <f t="shared" si="398"/>
        <v>0.63926511102424</v>
      </c>
      <c r="AC1583" s="8">
        <f t="shared" si="390"/>
        <v>0.10519511953758399</v>
      </c>
      <c r="AE1583" s="8">
        <v>1581</v>
      </c>
      <c r="AF1583" s="8">
        <f t="shared" si="400"/>
        <v>50.713706472932103</v>
      </c>
      <c r="AG1583" s="8">
        <f t="shared" si="391"/>
        <v>2.4301289100330001E-3</v>
      </c>
      <c r="AJ1583" s="132">
        <f>IF(Päälaskenta!$F$28&lt;Kaksitasouoma_matriisi!L1583,Päälaskenta!$C$20*Päälaskenta!$F$28,Päälaskenta!$C$20*Kaksitasouoma_matriisi!L1583)</f>
        <v>2.5</v>
      </c>
      <c r="AK1583" s="134">
        <f>SQRT(Päälaskenta!$D$20^2+(Päälaskenta!$D$20/(1/Päälaskenta!$E$20))^2)</f>
        <v>1.8029999999999999</v>
      </c>
      <c r="AL1583" s="134">
        <f>IF(Päälaskenta!$F$28&lt;Kaksitasouoma_matriisi!L1583,AK1583*Päälaskenta!$F$28*COS(ATAN(1/Päälaskenta!$E$20)),AK1583*Kaksitasouoma_matriisi!L1583*COS(ATAN(1/Päälaskenta!$E$20)))</f>
        <v>0.75</v>
      </c>
      <c r="AM1583" s="134"/>
      <c r="AN1583" s="134">
        <f t="shared" si="399"/>
        <v>3.25</v>
      </c>
      <c r="AO1583" s="8">
        <f t="shared" si="392"/>
        <v>0.54469882345054099</v>
      </c>
      <c r="AP1583" s="134">
        <f>Refererenssiarvoja!$B$16*H1583^(1/6)/(Refererenssiarvoja!$B$15^0.5)*(Päälaskenta!$G$28/2)^0.5*(1-AO1583)^(-1.5)</f>
        <v>0.15</v>
      </c>
      <c r="AQ1583" s="8">
        <f>Refererenssiarvoja!$B$16*Kaksitasouoma_matriisi!O1583^(1/6)/(SQRT((2*Refererenssiarvoja!$B$15)/(Päälaskenta!$F$31*Päälaskenta!$G$31*Päälaskenta!$F$28))+SQRT(Refererenssiarvoja!$B$15)/Refererenssiarvoja!$B$17*LN(Kaksitasouoma_matriisi!L1583/Päälaskenta!$F$28))</f>
        <v>0.28384199710528002</v>
      </c>
      <c r="AR1583" s="8">
        <f>Refererenssiarvoja!$B$16*Kaksitasouoma_matriisi!O1583^(1/6)/(SQRT((2*Refererenssiarvoja!$B$15)/(Päälaskenta!$F$31*Päälaskenta!$G$31*L1583)))</f>
        <v>0.48005598859142601</v>
      </c>
    </row>
    <row r="1584" spans="1:44" x14ac:dyDescent="0.2">
      <c r="A1584" s="8">
        <v>1582</v>
      </c>
      <c r="B1584" s="8">
        <f>IF(Päälaskenta!C$7,Päälaskenta!E$7,Päälaskenta!G$5)</f>
        <v>2.5</v>
      </c>
      <c r="C1584" s="56">
        <v>0.41799999999999998</v>
      </c>
      <c r="D1584" s="93">
        <f t="shared" si="385"/>
        <v>5.9809000000000001</v>
      </c>
      <c r="E1584" s="8">
        <f>IF(Päälaskenta!$C$26,Kaksitasouoma_matriisi!AP1584,Kaksitasouoma_matriisi!AC1584)</f>
        <v>0.105200421716454</v>
      </c>
      <c r="F1584" s="56">
        <f>IF(D1584&lt;Päälaskenta!H$24,(SQRT(POWER(Päälaskenta!C$24/(2*Päälaskenta!E$24),2)+(D1584/Päälaskenta!E$24))-Päälaskenta!C$24/(2*Päälaskenta!E$24)),IF(D1584=Päälaskenta!H$24,Päälaskenta!D$24,Päälaskenta!D$24+(SQRT(POWER((Päälaskenta!C$20+Päälaskenta!G$24)/(2*Päälaskenta!E$20),2)+((D1584-Päälaskenta!H$24)/Päälaskenta!E$20))-(Päälaskenta!C$20+Päälaskenta!G$24)/(2*Päälaskenta!E$20))))</f>
        <v>1.2789999999999999</v>
      </c>
      <c r="G1584" s="57">
        <f>IF(F1584&gt;Päälaskenta!D$24,(2*SQRT((POWER(Päälaskenta!D$24,2))+POWER(Päälaskenta!E$24*Päälaskenta!D$24,2))+Päälaskenta!C$24)+(2*SQRT((POWER((F1584-Päälaskenta!D$24),2))+POWER(Päälaskenta!E$20*(F1584-Päälaskenta!D$24),2))+Päälaskenta!C$20),(2*SQRT((POWER(F1584,2))+POWER(Päälaskenta!E$24*F1584,2))+Päälaskenta!C$24))</f>
        <v>10.07</v>
      </c>
      <c r="H1584" s="57">
        <f t="shared" si="386"/>
        <v>0.59</v>
      </c>
      <c r="I1584" s="62">
        <f t="shared" si="387"/>
        <v>3.908E-3</v>
      </c>
      <c r="J1584" s="8">
        <f>IF(F1584&lt;Päälaskenta!$D$24,0,Kaksitasouoma_matriisi!F1584-Päälaskenta!$D$24)</f>
        <v>0.57899999999999996</v>
      </c>
      <c r="L1584" s="8">
        <f>IF(F1584&gt;Päälaskenta!D$24,F1584-Päälaskenta!D$24,0)</f>
        <v>0.57899999999999996</v>
      </c>
      <c r="M1584" s="8">
        <f>IF(F1584&gt;Päälaskenta!D$24,(Päälaskenta!C$20+(Päälaskenta!E$20*(Kaksitasouoma_matriisi!F1584-Päälaskenta!D$24)))*(Kaksitasouoma_matriisi!F1584-Päälaskenta!D$24),0)</f>
        <v>3.3978614999999999</v>
      </c>
      <c r="N1584" s="8">
        <f>IF(F1584&gt;Päälaskenta!D$24,(2*SQRT((POWER((F1584-Päälaskenta!D$24),2))+POWER(Päälaskenta!E$20*(F1584-Päälaskenta!D$24),2))+Päälaskenta!C$20),0)</f>
        <v>7.0876141884936503</v>
      </c>
      <c r="O1584" s="8">
        <f t="shared" si="393"/>
        <v>0.47940836078750398</v>
      </c>
      <c r="P1584" s="8">
        <f>IF(Päälaskenta!$C$29,IF(L1584&gt;Päälaskenta!$F$28,Kaksitasouoma_matriisi!AQ1584,Kaksitasouoma_matriisi!AR1584),Päälaskenta!$F$20)</f>
        <v>0.12</v>
      </c>
      <c r="Q1584" s="8">
        <f t="shared" si="394"/>
        <v>17.344488461453899</v>
      </c>
      <c r="R1584" s="8">
        <f t="shared" si="388"/>
        <v>0.85328191226095695</v>
      </c>
      <c r="S1584" s="8">
        <f t="shared" si="395"/>
        <v>0.25112321742983301</v>
      </c>
      <c r="U1584" s="93">
        <f>IF(F1584&gt;Päälaskenta!D$24,Päälaskenta!H$24+L1584*Päälaskenta!G$24,F1584*Päälaskenta!C$24 + F1584*F1584*Päälaskenta!E$24)</f>
        <v>2.5796000000000001</v>
      </c>
      <c r="V1584" s="8">
        <f>IF(F1584&gt;Päälaskenta!D$24,2*SQRT(POWER(Päälaskenta!D$24,2)+POWER(Päälaskenta!E$24*Päälaskenta!D$24,2))+Päälaskenta!C$24,(2*SQRT((POWER(F1584,2))+POWER(Päälaskenta!E$24*F1584,2))+Päälaskenta!C$24))</f>
        <v>2.9798989873223301</v>
      </c>
      <c r="W1584" s="8">
        <f t="shared" si="396"/>
        <v>0.86566692729338801</v>
      </c>
      <c r="X1584" s="8">
        <f>Päälaskenta!F$24</f>
        <v>7.0000000000000007E-2</v>
      </c>
      <c r="Y1584" s="8">
        <f t="shared" si="397"/>
        <v>33.4725047626726</v>
      </c>
      <c r="Z1584" s="8">
        <f t="shared" si="389"/>
        <v>1.6467180877390399</v>
      </c>
      <c r="AA1584" s="8">
        <f t="shared" si="398"/>
        <v>0.63836179552606598</v>
      </c>
      <c r="AC1584" s="8">
        <f t="shared" si="390"/>
        <v>0.105200421716454</v>
      </c>
      <c r="AE1584" s="8">
        <v>1582</v>
      </c>
      <c r="AF1584" s="8">
        <f t="shared" si="400"/>
        <v>50.816993224126499</v>
      </c>
      <c r="AG1584" s="8">
        <f t="shared" si="391"/>
        <v>2.4202603592854799E-3</v>
      </c>
      <c r="AJ1584" s="132">
        <f>IF(Päälaskenta!$F$28&lt;Kaksitasouoma_matriisi!L1584,Päälaskenta!$C$20*Päälaskenta!$F$28,Päälaskenta!$C$20*Kaksitasouoma_matriisi!L1584)</f>
        <v>2.5</v>
      </c>
      <c r="AK1584" s="134">
        <f>SQRT(Päälaskenta!$D$20^2+(Päälaskenta!$D$20/(1/Päälaskenta!$E$20))^2)</f>
        <v>1.8029999999999999</v>
      </c>
      <c r="AL1584" s="134">
        <f>IF(Päälaskenta!$F$28&lt;Kaksitasouoma_matriisi!L1584,AK1584*Päälaskenta!$F$28*COS(ATAN(1/Päälaskenta!$E$20)),AK1584*Kaksitasouoma_matriisi!L1584*COS(ATAN(1/Päälaskenta!$E$20)))</f>
        <v>0.75</v>
      </c>
      <c r="AM1584" s="134"/>
      <c r="AN1584" s="134">
        <f t="shared" si="399"/>
        <v>3.25</v>
      </c>
      <c r="AO1584" s="8">
        <f t="shared" si="392"/>
        <v>0.54339647879081698</v>
      </c>
      <c r="AP1584" s="134">
        <f>Refererenssiarvoja!$B$16*H1584^(1/6)/(Refererenssiarvoja!$B$15^0.5)*(Päälaskenta!$G$28/2)^0.5*(1-AO1584)^(-1.5)</f>
        <v>0.15</v>
      </c>
      <c r="AQ1584" s="8">
        <f>Refererenssiarvoja!$B$16*Kaksitasouoma_matriisi!O1584^(1/6)/(SQRT((2*Refererenssiarvoja!$B$15)/(Päälaskenta!$F$31*Päälaskenta!$G$31*Päälaskenta!$F$28))+SQRT(Refererenssiarvoja!$B$15)/Refererenssiarvoja!$B$17*LN(Kaksitasouoma_matriisi!L1584/Päälaskenta!$F$28))</f>
        <v>0.28268387858025201</v>
      </c>
      <c r="AR1584" s="8">
        <f>Refererenssiarvoja!$B$16*Kaksitasouoma_matriisi!O1584^(1/6)/(SQRT((2*Refererenssiarvoja!$B$15)/(Päälaskenta!$F$31*Päälaskenta!$G$31*L1584)))</f>
        <v>0.48058924504489398</v>
      </c>
    </row>
    <row r="1585" spans="1:44" x14ac:dyDescent="0.2">
      <c r="A1585" s="8">
        <v>1583</v>
      </c>
      <c r="B1585" s="8">
        <f>IF(Päälaskenta!C$7,Päälaskenta!E$7,Päälaskenta!G$5)</f>
        <v>2.5</v>
      </c>
      <c r="C1585" s="56">
        <v>0.41699999999999998</v>
      </c>
      <c r="D1585" s="93">
        <f t="shared" si="385"/>
        <v>5.9951999999999996</v>
      </c>
      <c r="E1585" s="8">
        <f>IF(Päälaskenta!$C$26,Kaksitasouoma_matriisi!AP1585,Kaksitasouoma_matriisi!AC1585)</f>
        <v>0.105211014688903</v>
      </c>
      <c r="F1585" s="56">
        <f>IF(D1585&lt;Päälaskenta!H$24,(SQRT(POWER(Päälaskenta!C$24/(2*Päälaskenta!E$24),2)+(D1585/Päälaskenta!E$24))-Päälaskenta!C$24/(2*Päälaskenta!E$24)),IF(D1585=Päälaskenta!H$24,Päälaskenta!D$24,Päälaskenta!D$24+(SQRT(POWER((Päälaskenta!C$20+Päälaskenta!G$24)/(2*Päälaskenta!E$20),2)+((D1585-Päälaskenta!H$24)/Päälaskenta!E$20))-(Päälaskenta!C$20+Päälaskenta!G$24)/(2*Päälaskenta!E$20))))</f>
        <v>1.2809999999999999</v>
      </c>
      <c r="G1585" s="57">
        <f>IF(F1585&gt;Päälaskenta!D$24,(2*SQRT((POWER(Päälaskenta!D$24,2))+POWER(Päälaskenta!E$24*Päälaskenta!D$24,2))+Päälaskenta!C$24)+(2*SQRT((POWER((F1585-Päälaskenta!D$24),2))+POWER(Päälaskenta!E$20*(F1585-Päälaskenta!D$24),2))+Päälaskenta!C$20),(2*SQRT((POWER(F1585,2))+POWER(Päälaskenta!E$24*F1585,2))+Päälaskenta!C$24))</f>
        <v>10.07</v>
      </c>
      <c r="H1585" s="57">
        <f t="shared" si="386"/>
        <v>0.6</v>
      </c>
      <c r="I1585" s="62">
        <f t="shared" si="387"/>
        <v>3.8040000000000001E-3</v>
      </c>
      <c r="J1585" s="8">
        <f>IF(F1585&lt;Päälaskenta!$D$24,0,Kaksitasouoma_matriisi!F1585-Päälaskenta!$D$24)</f>
        <v>0.58099999999999996</v>
      </c>
      <c r="L1585" s="8">
        <f>IF(F1585&gt;Päälaskenta!D$24,F1585-Päälaskenta!D$24,0)</f>
        <v>0.58099999999999996</v>
      </c>
      <c r="M1585" s="8">
        <f>IF(F1585&gt;Päälaskenta!D$24,(Päälaskenta!C$20+(Päälaskenta!E$20*(Kaksitasouoma_matriisi!F1585-Päälaskenta!D$24)))*(Kaksitasouoma_matriisi!F1585-Päälaskenta!D$24),0)</f>
        <v>3.4113414999999998</v>
      </c>
      <c r="N1585" s="8">
        <f>IF(F1585&gt;Päälaskenta!D$24,(2*SQRT((POWER((F1585-Päälaskenta!D$24),2))+POWER(Päälaskenta!E$20*(F1585-Päälaskenta!D$24),2))+Päälaskenta!C$20),0)</f>
        <v>7.0948252910445797</v>
      </c>
      <c r="O1585" s="8">
        <f t="shared" si="393"/>
        <v>0.48082107170502902</v>
      </c>
      <c r="P1585" s="8">
        <f>IF(Päälaskenta!$C$29,IF(L1585&gt;Päälaskenta!$F$28,Kaksitasouoma_matriisi!AQ1585,Kaksitasouoma_matriisi!AR1585),Päälaskenta!$F$20)</f>
        <v>0.12</v>
      </c>
      <c r="Q1585" s="8">
        <f t="shared" si="394"/>
        <v>17.4474895267997</v>
      </c>
      <c r="R1585" s="8">
        <f t="shared" si="388"/>
        <v>0.85486905815695502</v>
      </c>
      <c r="S1585" s="8">
        <f t="shared" si="395"/>
        <v>0.25059615349473402</v>
      </c>
      <c r="U1585" s="93">
        <f>IF(F1585&gt;Päälaskenta!D$24,Päälaskenta!H$24+L1585*Päälaskenta!G$24,F1585*Päälaskenta!C$24 + F1585*F1585*Päälaskenta!E$24)</f>
        <v>2.5844</v>
      </c>
      <c r="V1585" s="8">
        <f>IF(F1585&gt;Päälaskenta!D$24,2*SQRT(POWER(Päälaskenta!D$24,2)+POWER(Päälaskenta!E$24*Päälaskenta!D$24,2))+Päälaskenta!C$24,(2*SQRT((POWER(F1585,2))+POWER(Päälaskenta!E$24*F1585,2))+Päälaskenta!C$24))</f>
        <v>2.9798989873223301</v>
      </c>
      <c r="W1585" s="8">
        <f t="shared" si="396"/>
        <v>0.86727772014925997</v>
      </c>
      <c r="X1585" s="8">
        <f>Päälaskenta!F$24</f>
        <v>7.0000000000000007E-2</v>
      </c>
      <c r="Y1585" s="8">
        <f t="shared" si="397"/>
        <v>33.576375942186303</v>
      </c>
      <c r="Z1585" s="8">
        <f t="shared" si="389"/>
        <v>1.64513094184304</v>
      </c>
      <c r="AA1585" s="8">
        <f t="shared" si="398"/>
        <v>0.636562042192787</v>
      </c>
      <c r="AC1585" s="8">
        <f t="shared" si="390"/>
        <v>0.105211014688903</v>
      </c>
      <c r="AE1585" s="8">
        <v>1583</v>
      </c>
      <c r="AF1585" s="8">
        <f t="shared" si="400"/>
        <v>51.023865468986003</v>
      </c>
      <c r="AG1585" s="8">
        <f t="shared" si="391"/>
        <v>2.4006746342235198E-3</v>
      </c>
      <c r="AJ1585" s="132">
        <f>IF(Päälaskenta!$F$28&lt;Kaksitasouoma_matriisi!L1585,Päälaskenta!$C$20*Päälaskenta!$F$28,Päälaskenta!$C$20*Kaksitasouoma_matriisi!L1585)</f>
        <v>2.5</v>
      </c>
      <c r="AK1585" s="134">
        <f>SQRT(Päälaskenta!$D$20^2+(Päälaskenta!$D$20/(1/Päälaskenta!$E$20))^2)</f>
        <v>1.8029999999999999</v>
      </c>
      <c r="AL1585" s="134">
        <f>IF(Päälaskenta!$F$28&lt;Kaksitasouoma_matriisi!L1585,AK1585*Päälaskenta!$F$28*COS(ATAN(1/Päälaskenta!$E$20)),AK1585*Kaksitasouoma_matriisi!L1585*COS(ATAN(1/Päälaskenta!$E$20)))</f>
        <v>0.75</v>
      </c>
      <c r="AM1585" s="134"/>
      <c r="AN1585" s="134">
        <f t="shared" si="399"/>
        <v>3.25</v>
      </c>
      <c r="AO1585" s="8">
        <f t="shared" si="392"/>
        <v>0.54210034694422204</v>
      </c>
      <c r="AP1585" s="134">
        <f>Refererenssiarvoja!$B$16*H1585^(1/6)/(Refererenssiarvoja!$B$15^0.5)*(Päälaskenta!$G$28/2)^0.5*(1-AO1585)^(-1.5)</f>
        <v>0.15</v>
      </c>
      <c r="AQ1585" s="8">
        <f>Refererenssiarvoja!$B$16*Kaksitasouoma_matriisi!O1585^(1/6)/(SQRT((2*Refererenssiarvoja!$B$15)/(Päälaskenta!$F$31*Päälaskenta!$G$31*Päälaskenta!$F$28))+SQRT(Refererenssiarvoja!$B$15)/Refererenssiarvoja!$B$17*LN(Kaksitasouoma_matriisi!L1585/Päälaskenta!$F$28))</f>
        <v>0.280403314606816</v>
      </c>
      <c r="AR1585" s="8">
        <f>Refererenssiarvoja!$B$16*Kaksitasouoma_matriisi!O1585^(1/6)/(SQRT((2*Refererenssiarvoja!$B$15)/(Päälaskenta!$F$31*Päälaskenta!$G$31*L1585)))</f>
        <v>0.48165471204280302</v>
      </c>
    </row>
    <row r="1586" spans="1:44" x14ac:dyDescent="0.2">
      <c r="A1586" s="8">
        <v>1584</v>
      </c>
      <c r="B1586" s="8">
        <f>IF(Päälaskenta!C$7,Päälaskenta!E$7,Päälaskenta!G$5)</f>
        <v>2.5</v>
      </c>
      <c r="C1586" s="56">
        <v>0.41599999999999998</v>
      </c>
      <c r="D1586" s="93">
        <f t="shared" si="385"/>
        <v>6.0095999999999998</v>
      </c>
      <c r="E1586" s="8">
        <f>IF(Päälaskenta!$C$26,Kaksitasouoma_matriisi!AP1586,Kaksitasouoma_matriisi!AC1586)</f>
        <v>0.105221592508109</v>
      </c>
      <c r="F1586" s="56">
        <f>IF(D1586&lt;Päälaskenta!H$24,(SQRT(POWER(Päälaskenta!C$24/(2*Päälaskenta!E$24),2)+(D1586/Päälaskenta!E$24))-Päälaskenta!C$24/(2*Päälaskenta!E$24)),IF(D1586=Päälaskenta!H$24,Päälaskenta!D$24,Päälaskenta!D$24+(SQRT(POWER((Päälaskenta!C$20+Päälaskenta!G$24)/(2*Päälaskenta!E$20),2)+((D1586-Päälaskenta!H$24)/Päälaskenta!E$20))-(Päälaskenta!C$20+Päälaskenta!G$24)/(2*Päälaskenta!E$20))))</f>
        <v>1.2829999999999999</v>
      </c>
      <c r="G1586" s="57">
        <f>IF(F1586&gt;Päälaskenta!D$24,(2*SQRT((POWER(Päälaskenta!D$24,2))+POWER(Päälaskenta!E$24*Päälaskenta!D$24,2))+Päälaskenta!C$24)+(2*SQRT((POWER((F1586-Päälaskenta!D$24),2))+POWER(Päälaskenta!E$20*(F1586-Päälaskenta!D$24),2))+Päälaskenta!C$20),(2*SQRT((POWER(F1586,2))+POWER(Päälaskenta!E$24*F1586,2))+Päälaskenta!C$24))</f>
        <v>10.08</v>
      </c>
      <c r="H1586" s="57">
        <f t="shared" si="386"/>
        <v>0.6</v>
      </c>
      <c r="I1586" s="62">
        <f t="shared" si="387"/>
        <v>3.7859999999999999E-3</v>
      </c>
      <c r="J1586" s="8">
        <f>IF(F1586&lt;Päälaskenta!$D$24,0,Kaksitasouoma_matriisi!F1586-Päälaskenta!$D$24)</f>
        <v>0.58299999999999996</v>
      </c>
      <c r="L1586" s="8">
        <f>IF(F1586&gt;Päälaskenta!D$24,F1586-Päälaskenta!D$24,0)</f>
        <v>0.58299999999999996</v>
      </c>
      <c r="M1586" s="8">
        <f>IF(F1586&gt;Päälaskenta!D$24,(Päälaskenta!C$20+(Päälaskenta!E$20*(Kaksitasouoma_matriisi!F1586-Päälaskenta!D$24)))*(Kaksitasouoma_matriisi!F1586-Päälaskenta!D$24),0)</f>
        <v>3.4248335000000001</v>
      </c>
      <c r="N1586" s="8">
        <f>IF(F1586&gt;Päälaskenta!D$24,(2*SQRT((POWER((F1586-Päälaskenta!D$24),2))+POWER(Päälaskenta!E$20*(F1586-Päälaskenta!D$24),2))+Päälaskenta!C$20),0)</f>
        <v>7.10203639359551</v>
      </c>
      <c r="O1586" s="8">
        <f t="shared" si="393"/>
        <v>0.48223260346686703</v>
      </c>
      <c r="P1586" s="8">
        <f>IF(Päälaskenta!$C$29,IF(L1586&gt;Päälaskenta!$F$28,Kaksitasouoma_matriisi!AQ1586,Kaksitasouoma_matriisi!AR1586),Päälaskenta!$F$20)</f>
        <v>0.12</v>
      </c>
      <c r="Q1586" s="8">
        <f t="shared" si="394"/>
        <v>17.550760095190999</v>
      </c>
      <c r="R1586" s="8">
        <f t="shared" si="388"/>
        <v>0.85644988069932304</v>
      </c>
      <c r="S1586" s="8">
        <f t="shared" si="395"/>
        <v>0.25007051604094699</v>
      </c>
      <c r="U1586" s="93">
        <f>IF(F1586&gt;Päälaskenta!D$24,Päälaskenta!H$24+L1586*Päälaskenta!G$24,F1586*Päälaskenta!C$24 + F1586*F1586*Päälaskenta!E$24)</f>
        <v>2.5891999999999999</v>
      </c>
      <c r="V1586" s="8">
        <f>IF(F1586&gt;Päälaskenta!D$24,2*SQRT(POWER(Päälaskenta!D$24,2)+POWER(Päälaskenta!E$24*Päälaskenta!D$24,2))+Päälaskenta!C$24,(2*SQRT((POWER(F1586,2))+POWER(Päälaskenta!E$24*F1586,2))+Päälaskenta!C$24))</f>
        <v>2.9798989873223301</v>
      </c>
      <c r="W1586" s="8">
        <f t="shared" si="396"/>
        <v>0.86888851300513303</v>
      </c>
      <c r="X1586" s="8">
        <f>Päälaskenta!F$24</f>
        <v>7.0000000000000007E-2</v>
      </c>
      <c r="Y1586" s="8">
        <f t="shared" si="397"/>
        <v>33.6803758145372</v>
      </c>
      <c r="Z1586" s="8">
        <f t="shared" si="389"/>
        <v>1.6435501193006801</v>
      </c>
      <c r="AA1586" s="8">
        <f t="shared" si="398"/>
        <v>0.63477140402467203</v>
      </c>
      <c r="AC1586" s="8">
        <f t="shared" si="390"/>
        <v>0.105221592508109</v>
      </c>
      <c r="AE1586" s="8">
        <v>1584</v>
      </c>
      <c r="AF1586" s="8">
        <f t="shared" si="400"/>
        <v>51.231135909728202</v>
      </c>
      <c r="AG1586" s="8">
        <f t="shared" si="391"/>
        <v>2.3812886764263399E-3</v>
      </c>
      <c r="AJ1586" s="132">
        <f>IF(Päälaskenta!$F$28&lt;Kaksitasouoma_matriisi!L1586,Päälaskenta!$C$20*Päälaskenta!$F$28,Päälaskenta!$C$20*Kaksitasouoma_matriisi!L1586)</f>
        <v>2.5</v>
      </c>
      <c r="AK1586" s="134">
        <f>SQRT(Päälaskenta!$D$20^2+(Päälaskenta!$D$20/(1/Päälaskenta!$E$20))^2)</f>
        <v>1.8029999999999999</v>
      </c>
      <c r="AL1586" s="134">
        <f>IF(Päälaskenta!$F$28&lt;Kaksitasouoma_matriisi!L1586,AK1586*Päälaskenta!$F$28*COS(ATAN(1/Päälaskenta!$E$20)),AK1586*Kaksitasouoma_matriisi!L1586*COS(ATAN(1/Päälaskenta!$E$20)))</f>
        <v>0.75</v>
      </c>
      <c r="AM1586" s="134"/>
      <c r="AN1586" s="134">
        <f t="shared" si="399"/>
        <v>3.25</v>
      </c>
      <c r="AO1586" s="8">
        <f t="shared" si="392"/>
        <v>0.54080138445154402</v>
      </c>
      <c r="AP1586" s="134">
        <f>Refererenssiarvoja!$B$16*H1586^(1/6)/(Refererenssiarvoja!$B$15^0.5)*(Päälaskenta!$G$28/2)^0.5*(1-AO1586)^(-1.5)</f>
        <v>0.14899999999999999</v>
      </c>
      <c r="AQ1586" s="8">
        <f>Refererenssiarvoja!$B$16*Kaksitasouoma_matriisi!O1586^(1/6)/(SQRT((2*Refererenssiarvoja!$B$15)/(Päälaskenta!$F$31*Päälaskenta!$G$31*Päälaskenta!$F$28))+SQRT(Refererenssiarvoja!$B$15)/Refererenssiarvoja!$B$17*LN(Kaksitasouoma_matriisi!L1586/Päälaskenta!$F$28))</f>
        <v>0.27816909571992499</v>
      </c>
      <c r="AR1586" s="8">
        <f>Refererenssiarvoja!$B$16*Kaksitasouoma_matriisi!O1586^(1/6)/(SQRT((2*Refererenssiarvoja!$B$15)/(Päälaskenta!$F$31*Päälaskenta!$G$31*L1586)))</f>
        <v>0.48271878986873101</v>
      </c>
    </row>
    <row r="1587" spans="1:44" x14ac:dyDescent="0.2">
      <c r="A1587" s="8">
        <v>1585</v>
      </c>
      <c r="B1587" s="8">
        <f>IF(Päälaskenta!C$7,Päälaskenta!E$7,Päälaskenta!G$5)</f>
        <v>2.5</v>
      </c>
      <c r="C1587" s="56">
        <v>0.41499999999999998</v>
      </c>
      <c r="D1587" s="93">
        <f t="shared" si="385"/>
        <v>6.0240999999999998</v>
      </c>
      <c r="E1587" s="8">
        <f>IF(Päälaskenta!$C$26,Kaksitasouoma_matriisi!AP1587,Kaksitasouoma_matriisi!AC1587)</f>
        <v>0.105226875745403</v>
      </c>
      <c r="F1587" s="56">
        <f>IF(D1587&lt;Päälaskenta!H$24,(SQRT(POWER(Päälaskenta!C$24/(2*Päälaskenta!E$24),2)+(D1587/Päälaskenta!E$24))-Päälaskenta!C$24/(2*Päälaskenta!E$24)),IF(D1587=Päälaskenta!H$24,Päälaskenta!D$24,Päälaskenta!D$24+(SQRT(POWER((Päälaskenta!C$20+Päälaskenta!G$24)/(2*Päälaskenta!E$20),2)+((D1587-Päälaskenta!H$24)/Päälaskenta!E$20))-(Päälaskenta!C$20+Päälaskenta!G$24)/(2*Päälaskenta!E$20))))</f>
        <v>1.284</v>
      </c>
      <c r="G1587" s="57">
        <f>IF(F1587&gt;Päälaskenta!D$24,(2*SQRT((POWER(Päälaskenta!D$24,2))+POWER(Päälaskenta!E$24*Päälaskenta!D$24,2))+Päälaskenta!C$24)+(2*SQRT((POWER((F1587-Päälaskenta!D$24),2))+POWER(Päälaskenta!E$20*(F1587-Päälaskenta!D$24),2))+Päälaskenta!C$20),(2*SQRT((POWER(F1587,2))+POWER(Päälaskenta!E$24*F1587,2))+Päälaskenta!C$24))</f>
        <v>10.09</v>
      </c>
      <c r="H1587" s="57">
        <f t="shared" si="386"/>
        <v>0.6</v>
      </c>
      <c r="I1587" s="62">
        <f t="shared" si="387"/>
        <v>3.7680000000000001E-3</v>
      </c>
      <c r="J1587" s="8">
        <f>IF(F1587&lt;Päälaskenta!$D$24,0,Kaksitasouoma_matriisi!F1587-Päälaskenta!$D$24)</f>
        <v>0.58399999999999996</v>
      </c>
      <c r="L1587" s="8">
        <f>IF(F1587&gt;Päälaskenta!D$24,F1587-Päälaskenta!D$24,0)</f>
        <v>0.58399999999999996</v>
      </c>
      <c r="M1587" s="8">
        <f>IF(F1587&gt;Päälaskenta!D$24,(Päälaskenta!C$20+(Päälaskenta!E$20*(Kaksitasouoma_matriisi!F1587-Päälaskenta!D$24)))*(Kaksitasouoma_matriisi!F1587-Päälaskenta!D$24),0)</f>
        <v>3.431584</v>
      </c>
      <c r="N1587" s="8">
        <f>IF(F1587&gt;Päälaskenta!D$24,(2*SQRT((POWER((F1587-Päälaskenta!D$24),2))+POWER(Päälaskenta!E$20*(F1587-Päälaskenta!D$24),2))+Päälaskenta!C$20),0)</f>
        <v>7.1056419448709702</v>
      </c>
      <c r="O1587" s="8">
        <f t="shared" si="393"/>
        <v>0.48293792828626902</v>
      </c>
      <c r="P1587" s="8">
        <f>IF(Päälaskenta!$C$29,IF(L1587&gt;Päälaskenta!$F$28,Kaksitasouoma_matriisi!AQ1587,Kaksitasouoma_matriisi!AR1587),Päälaskenta!$F$20)</f>
        <v>0.12</v>
      </c>
      <c r="Q1587" s="8">
        <f t="shared" si="394"/>
        <v>17.602496420439</v>
      </c>
      <c r="R1587" s="8">
        <f t="shared" si="388"/>
        <v>0.85723793283366001</v>
      </c>
      <c r="S1587" s="8">
        <f t="shared" si="395"/>
        <v>0.24980823224308699</v>
      </c>
      <c r="U1587" s="93">
        <f>IF(F1587&gt;Päälaskenta!D$24,Päälaskenta!H$24+L1587*Päälaskenta!G$24,F1587*Päälaskenta!C$24 + F1587*F1587*Päälaskenta!E$24)</f>
        <v>2.5916000000000001</v>
      </c>
      <c r="V1587" s="8">
        <f>IF(F1587&gt;Päälaskenta!D$24,2*SQRT(POWER(Päälaskenta!D$24,2)+POWER(Päälaskenta!E$24*Päälaskenta!D$24,2))+Päälaskenta!C$24,(2*SQRT((POWER(F1587,2))+POWER(Päälaskenta!E$24*F1587,2))+Päälaskenta!C$24))</f>
        <v>2.9798989873223301</v>
      </c>
      <c r="W1587" s="8">
        <f t="shared" si="396"/>
        <v>0.86969390943306901</v>
      </c>
      <c r="X1587" s="8">
        <f>Päälaskenta!F$24</f>
        <v>7.0000000000000007E-2</v>
      </c>
      <c r="Y1587" s="8">
        <f t="shared" si="397"/>
        <v>33.732423985651501</v>
      </c>
      <c r="Z1587" s="8">
        <f t="shared" si="389"/>
        <v>1.6427620671663401</v>
      </c>
      <c r="AA1587" s="8">
        <f t="shared" si="398"/>
        <v>0.63387948262322102</v>
      </c>
      <c r="AC1587" s="8">
        <f t="shared" si="390"/>
        <v>0.105226875745403</v>
      </c>
      <c r="AE1587" s="8">
        <v>1585</v>
      </c>
      <c r="AF1587" s="8">
        <f t="shared" si="400"/>
        <v>51.334920406090497</v>
      </c>
      <c r="AG1587" s="8">
        <f t="shared" si="391"/>
        <v>2.37166984308469E-3</v>
      </c>
      <c r="AJ1587" s="132">
        <f>IF(Päälaskenta!$F$28&lt;Kaksitasouoma_matriisi!L1587,Päälaskenta!$C$20*Päälaskenta!$F$28,Päälaskenta!$C$20*Kaksitasouoma_matriisi!L1587)</f>
        <v>2.5</v>
      </c>
      <c r="AK1587" s="134">
        <f>SQRT(Päälaskenta!$D$20^2+(Päälaskenta!$D$20/(1/Päälaskenta!$E$20))^2)</f>
        <v>1.8029999999999999</v>
      </c>
      <c r="AL1587" s="134">
        <f>IF(Päälaskenta!$F$28&lt;Kaksitasouoma_matriisi!L1587,AK1587*Päälaskenta!$F$28*COS(ATAN(1/Päälaskenta!$E$20)),AK1587*Kaksitasouoma_matriisi!L1587*COS(ATAN(1/Päälaskenta!$E$20)))</f>
        <v>0.75</v>
      </c>
      <c r="AM1587" s="134"/>
      <c r="AN1587" s="134">
        <f t="shared" si="399"/>
        <v>3.25</v>
      </c>
      <c r="AO1587" s="8">
        <f t="shared" si="392"/>
        <v>0.53949967630019402</v>
      </c>
      <c r="AP1587" s="134">
        <f>Refererenssiarvoja!$B$16*H1587^(1/6)/(Refererenssiarvoja!$B$15^0.5)*(Päälaskenta!$G$28/2)^0.5*(1-AO1587)^(-1.5)</f>
        <v>0.14799999999999999</v>
      </c>
      <c r="AQ1587" s="8">
        <f>Refererenssiarvoja!$B$16*Kaksitasouoma_matriisi!O1587^(1/6)/(SQRT((2*Refererenssiarvoja!$B$15)/(Päälaskenta!$F$31*Päälaskenta!$G$31*Päälaskenta!$F$28))+SQRT(Refererenssiarvoja!$B$15)/Refererenssiarvoja!$B$17*LN(Kaksitasouoma_matriisi!L1587/Päälaskenta!$F$28))</f>
        <v>0.277068922559219</v>
      </c>
      <c r="AR1587" s="8">
        <f>Refererenssiarvoja!$B$16*Kaksitasouoma_matriisi!O1587^(1/6)/(SQRT((2*Refererenssiarvoja!$B$15)/(Päälaskenta!$F$31*Päälaskenta!$G$31*L1587)))</f>
        <v>0.48325030984534201</v>
      </c>
    </row>
    <row r="1588" spans="1:44" x14ac:dyDescent="0.2">
      <c r="A1588" s="8">
        <v>1586</v>
      </c>
      <c r="B1588" s="8">
        <f>IF(Päälaskenta!C$7,Päälaskenta!E$7,Päälaskenta!G$5)</f>
        <v>2.5</v>
      </c>
      <c r="C1588" s="56">
        <v>0.41399999999999998</v>
      </c>
      <c r="D1588" s="93">
        <f t="shared" si="385"/>
        <v>6.0385999999999997</v>
      </c>
      <c r="E1588" s="8">
        <f>IF(Päälaskenta!$C$26,Kaksitasouoma_matriisi!AP1588,Kaksitasouoma_matriisi!AC1588)</f>
        <v>0.105237430895637</v>
      </c>
      <c r="F1588" s="56">
        <f>IF(D1588&lt;Päälaskenta!H$24,(SQRT(POWER(Päälaskenta!C$24/(2*Päälaskenta!E$24),2)+(D1588/Päälaskenta!E$24))-Päälaskenta!C$24/(2*Päälaskenta!E$24)),IF(D1588=Päälaskenta!H$24,Päälaskenta!D$24,Päälaskenta!D$24+(SQRT(POWER((Päälaskenta!C$20+Päälaskenta!G$24)/(2*Päälaskenta!E$20),2)+((D1588-Päälaskenta!H$24)/Päälaskenta!E$20))-(Päälaskenta!C$20+Päälaskenta!G$24)/(2*Päälaskenta!E$20))))</f>
        <v>1.286</v>
      </c>
      <c r="G1588" s="57">
        <f>IF(F1588&gt;Päälaskenta!D$24,(2*SQRT((POWER(Päälaskenta!D$24,2))+POWER(Päälaskenta!E$24*Päälaskenta!D$24,2))+Päälaskenta!C$24)+(2*SQRT((POWER((F1588-Päälaskenta!D$24),2))+POWER(Päälaskenta!E$20*(F1588-Päälaskenta!D$24),2))+Päälaskenta!C$20),(2*SQRT((POWER(F1588,2))+POWER(Päälaskenta!E$24*F1588,2))+Päälaskenta!C$24))</f>
        <v>10.09</v>
      </c>
      <c r="H1588" s="57">
        <f t="shared" si="386"/>
        <v>0.6</v>
      </c>
      <c r="I1588" s="62">
        <f t="shared" si="387"/>
        <v>3.751E-3</v>
      </c>
      <c r="J1588" s="8">
        <f>IF(F1588&lt;Päälaskenta!$D$24,0,Kaksitasouoma_matriisi!F1588-Päälaskenta!$D$24)</f>
        <v>0.58599999999999997</v>
      </c>
      <c r="L1588" s="8">
        <f>IF(F1588&gt;Päälaskenta!D$24,F1588-Päälaskenta!D$24,0)</f>
        <v>0.58599999999999997</v>
      </c>
      <c r="M1588" s="8">
        <f>IF(F1588&gt;Päälaskenta!D$24,(Päälaskenta!C$20+(Päälaskenta!E$20*(Kaksitasouoma_matriisi!F1588-Päälaskenta!D$24)))*(Kaksitasouoma_matriisi!F1588-Päälaskenta!D$24),0)</f>
        <v>3.4450940000000001</v>
      </c>
      <c r="N1588" s="8">
        <f>IF(F1588&gt;Päälaskenta!D$24,(2*SQRT((POWER((F1588-Päälaskenta!D$24),2))+POWER(Päälaskenta!E$20*(F1588-Päälaskenta!D$24),2))+Päälaskenta!C$20),0)</f>
        <v>7.1128530474218996</v>
      </c>
      <c r="O1588" s="8">
        <f t="shared" si="393"/>
        <v>0.48434769803780697</v>
      </c>
      <c r="P1588" s="8">
        <f>IF(Päälaskenta!$C$29,IF(L1588&gt;Päälaskenta!$F$28,Kaksitasouoma_matriisi!AQ1588,Kaksitasouoma_matriisi!AR1588),Päälaskenta!$F$20)</f>
        <v>0.12</v>
      </c>
      <c r="Q1588" s="8">
        <f t="shared" si="394"/>
        <v>17.7061711084819</v>
      </c>
      <c r="R1588" s="8">
        <f t="shared" si="388"/>
        <v>0.85880934291641498</v>
      </c>
      <c r="S1588" s="8">
        <f t="shared" si="395"/>
        <v>0.249284734441619</v>
      </c>
      <c r="U1588" s="93">
        <f>IF(F1588&gt;Päälaskenta!D$24,Päälaskenta!H$24+L1588*Päälaskenta!G$24,F1588*Päälaskenta!C$24 + F1588*F1588*Päälaskenta!E$24)</f>
        <v>2.5964</v>
      </c>
      <c r="V1588" s="8">
        <f>IF(F1588&gt;Päälaskenta!D$24,2*SQRT(POWER(Päälaskenta!D$24,2)+POWER(Päälaskenta!E$24*Päälaskenta!D$24,2))+Päälaskenta!C$24,(2*SQRT((POWER(F1588,2))+POWER(Päälaskenta!E$24*F1588,2))+Päälaskenta!C$24))</f>
        <v>2.9798989873223301</v>
      </c>
      <c r="W1588" s="8">
        <f t="shared" si="396"/>
        <v>0.87130470228894097</v>
      </c>
      <c r="X1588" s="8">
        <f>Päälaskenta!F$24</f>
        <v>7.0000000000000007E-2</v>
      </c>
      <c r="Y1588" s="8">
        <f t="shared" si="397"/>
        <v>33.836616748115702</v>
      </c>
      <c r="Z1588" s="8">
        <f t="shared" si="389"/>
        <v>1.6411906570835899</v>
      </c>
      <c r="AA1588" s="8">
        <f t="shared" si="398"/>
        <v>0.63210239450146</v>
      </c>
      <c r="AC1588" s="8">
        <f t="shared" si="390"/>
        <v>0.105237430895637</v>
      </c>
      <c r="AE1588" s="8">
        <v>1586</v>
      </c>
      <c r="AF1588" s="8">
        <f t="shared" si="400"/>
        <v>51.542787856597599</v>
      </c>
      <c r="AG1588" s="8">
        <f t="shared" si="391"/>
        <v>2.35257895235349E-3</v>
      </c>
      <c r="AJ1588" s="132">
        <f>IF(Päälaskenta!$F$28&lt;Kaksitasouoma_matriisi!L1588,Päälaskenta!$C$20*Päälaskenta!$F$28,Päälaskenta!$C$20*Kaksitasouoma_matriisi!L1588)</f>
        <v>2.5</v>
      </c>
      <c r="AK1588" s="134">
        <f>SQRT(Päälaskenta!$D$20^2+(Päälaskenta!$D$20/(1/Päälaskenta!$E$20))^2)</f>
        <v>1.8029999999999999</v>
      </c>
      <c r="AL1588" s="134">
        <f>IF(Päälaskenta!$F$28&lt;Kaksitasouoma_matriisi!L1588,AK1588*Päälaskenta!$F$28*COS(ATAN(1/Päälaskenta!$E$20)),AK1588*Kaksitasouoma_matriisi!L1588*COS(ATAN(1/Päälaskenta!$E$20)))</f>
        <v>0.75</v>
      </c>
      <c r="AM1588" s="134"/>
      <c r="AN1588" s="134">
        <f t="shared" si="399"/>
        <v>3.25</v>
      </c>
      <c r="AO1588" s="8">
        <f t="shared" si="392"/>
        <v>0.538204219521081</v>
      </c>
      <c r="AP1588" s="134">
        <f>Refererenssiarvoja!$B$16*H1588^(1/6)/(Refererenssiarvoja!$B$15^0.5)*(Päälaskenta!$G$28/2)^0.5*(1-AO1588)^(-1.5)</f>
        <v>0.14799999999999999</v>
      </c>
      <c r="AQ1588" s="8">
        <f>Refererenssiarvoja!$B$16*Kaksitasouoma_matriisi!O1588^(1/6)/(SQRT((2*Refererenssiarvoja!$B$15)/(Päälaskenta!$F$31*Päälaskenta!$G$31*Päälaskenta!$F$28))+SQRT(Refererenssiarvoja!$B$15)/Refererenssiarvoja!$B$17*LN(Kaksitasouoma_matriisi!L1588/Päälaskenta!$F$28))</f>
        <v>0.27490159391291102</v>
      </c>
      <c r="AR1588" s="8">
        <f>Refererenssiarvoja!$B$16*Kaksitasouoma_matriisi!O1588^(1/6)/(SQRT((2*Refererenssiarvoja!$B$15)/(Päälaskenta!$F$31*Päälaskenta!$G$31*L1588)))</f>
        <v>0.48431231590466201</v>
      </c>
    </row>
    <row r="1589" spans="1:44" x14ac:dyDescent="0.2">
      <c r="A1589" s="8">
        <v>1587</v>
      </c>
      <c r="B1589" s="8">
        <f>IF(Päälaskenta!C$7,Päälaskenta!E$7,Päälaskenta!G$5)</f>
        <v>2.5</v>
      </c>
      <c r="C1589" s="56">
        <v>0.41299999999999998</v>
      </c>
      <c r="D1589" s="93">
        <f t="shared" si="385"/>
        <v>6.0533000000000001</v>
      </c>
      <c r="E1589" s="8">
        <f>IF(Päälaskenta!$C$26,Kaksitasouoma_matriisi!AP1589,Kaksitasouoma_matriisi!AC1589)</f>
        <v>0.10524270281666501</v>
      </c>
      <c r="F1589" s="56">
        <f>IF(D1589&lt;Päälaskenta!H$24,(SQRT(POWER(Päälaskenta!C$24/(2*Päälaskenta!E$24),2)+(D1589/Päälaskenta!E$24))-Päälaskenta!C$24/(2*Päälaskenta!E$24)),IF(D1589=Päälaskenta!H$24,Päälaskenta!D$24,Päälaskenta!D$24+(SQRT(POWER((Päälaskenta!C$20+Päälaskenta!G$24)/(2*Päälaskenta!E$20),2)+((D1589-Päälaskenta!H$24)/Päälaskenta!E$20))-(Päälaskenta!C$20+Päälaskenta!G$24)/(2*Päälaskenta!E$20))))</f>
        <v>1.2869999999999999</v>
      </c>
      <c r="G1589" s="57">
        <f>IF(F1589&gt;Päälaskenta!D$24,(2*SQRT((POWER(Päälaskenta!D$24,2))+POWER(Päälaskenta!E$24*Päälaskenta!D$24,2))+Päälaskenta!C$24)+(2*SQRT((POWER((F1589-Päälaskenta!D$24),2))+POWER(Päälaskenta!E$20*(F1589-Päälaskenta!D$24),2))+Päälaskenta!C$20),(2*SQRT((POWER(F1589,2))+POWER(Päälaskenta!E$24*F1589,2))+Päälaskenta!C$24))</f>
        <v>10.1</v>
      </c>
      <c r="H1589" s="57">
        <f t="shared" si="386"/>
        <v>0.6</v>
      </c>
      <c r="I1589" s="62">
        <f t="shared" si="387"/>
        <v>3.7330000000000002E-3</v>
      </c>
      <c r="J1589" s="8">
        <f>IF(F1589&lt;Päälaskenta!$D$24,0,Kaksitasouoma_matriisi!F1589-Päälaskenta!$D$24)</f>
        <v>0.58699999999999997</v>
      </c>
      <c r="L1589" s="8">
        <f>IF(F1589&gt;Päälaskenta!D$24,F1589-Päälaskenta!D$24,0)</f>
        <v>0.58699999999999997</v>
      </c>
      <c r="M1589" s="8">
        <f>IF(F1589&gt;Päälaskenta!D$24,(Päälaskenta!C$20+(Päälaskenta!E$20*(Kaksitasouoma_matriisi!F1589-Päälaskenta!D$24)))*(Kaksitasouoma_matriisi!F1589-Päälaskenta!D$24),0)</f>
        <v>3.4518534999999999</v>
      </c>
      <c r="N1589" s="8">
        <f>IF(F1589&gt;Päälaskenta!D$24,(2*SQRT((POWER((F1589-Päälaskenta!D$24),2))+POWER(Päälaskenta!E$20*(F1589-Päälaskenta!D$24),2))+Päälaskenta!C$20),0)</f>
        <v>7.1164585986973599</v>
      </c>
      <c r="O1589" s="8">
        <f t="shared" si="393"/>
        <v>0.485052143861534</v>
      </c>
      <c r="P1589" s="8">
        <f>IF(Päälaskenta!$C$29,IF(L1589&gt;Päälaskenta!$F$28,Kaksitasouoma_matriisi!AQ1589,Kaksitasouoma_matriisi!AR1589),Päälaskenta!$F$20)</f>
        <v>0.12</v>
      </c>
      <c r="Q1589" s="8">
        <f t="shared" si="394"/>
        <v>17.7581094536656</v>
      </c>
      <c r="R1589" s="8">
        <f t="shared" si="388"/>
        <v>0.85959271044753505</v>
      </c>
      <c r="S1589" s="8">
        <f t="shared" si="395"/>
        <v>0.24902352039202599</v>
      </c>
      <c r="U1589" s="93">
        <f>IF(F1589&gt;Päälaskenta!D$24,Päälaskenta!H$24+L1589*Päälaskenta!G$24,F1589*Päälaskenta!C$24 + F1589*F1589*Päälaskenta!E$24)</f>
        <v>2.5988000000000002</v>
      </c>
      <c r="V1589" s="8">
        <f>IF(F1589&gt;Päälaskenta!D$24,2*SQRT(POWER(Päälaskenta!D$24,2)+POWER(Päälaskenta!E$24*Päälaskenta!D$24,2))+Päälaskenta!C$24,(2*SQRT((POWER(F1589,2))+POWER(Päälaskenta!E$24*F1589,2))+Päälaskenta!C$24))</f>
        <v>2.9798989873223301</v>
      </c>
      <c r="W1589" s="8">
        <f t="shared" si="396"/>
        <v>0.87211009871687695</v>
      </c>
      <c r="X1589" s="8">
        <f>Päälaskenta!F$24</f>
        <v>7.0000000000000007E-2</v>
      </c>
      <c r="Y1589" s="8">
        <f t="shared" si="397"/>
        <v>33.888761319645397</v>
      </c>
      <c r="Z1589" s="8">
        <f t="shared" si="389"/>
        <v>1.64040728955246</v>
      </c>
      <c r="AA1589" s="8">
        <f t="shared" si="398"/>
        <v>0.63121721161784705</v>
      </c>
      <c r="AC1589" s="8">
        <f t="shared" si="390"/>
        <v>0.10524270281666501</v>
      </c>
      <c r="AE1589" s="8">
        <v>1587</v>
      </c>
      <c r="AF1589" s="8">
        <f t="shared" si="400"/>
        <v>51.646870773311001</v>
      </c>
      <c r="AG1589" s="8">
        <f t="shared" si="391"/>
        <v>2.34310629538759E-3</v>
      </c>
      <c r="AJ1589" s="132">
        <f>IF(Päälaskenta!$F$28&lt;Kaksitasouoma_matriisi!L1589,Päälaskenta!$C$20*Päälaskenta!$F$28,Päälaskenta!$C$20*Kaksitasouoma_matriisi!L1589)</f>
        <v>2.5</v>
      </c>
      <c r="AK1589" s="134">
        <f>SQRT(Päälaskenta!$D$20^2+(Päälaskenta!$D$20/(1/Päälaskenta!$E$20))^2)</f>
        <v>1.8029999999999999</v>
      </c>
      <c r="AL1589" s="134">
        <f>IF(Päälaskenta!$F$28&lt;Kaksitasouoma_matriisi!L1589,AK1589*Päälaskenta!$F$28*COS(ATAN(1/Päälaskenta!$E$20)),AK1589*Kaksitasouoma_matriisi!L1589*COS(ATAN(1/Päälaskenta!$E$20)))</f>
        <v>0.75</v>
      </c>
      <c r="AM1589" s="134"/>
      <c r="AN1589" s="134">
        <f t="shared" si="399"/>
        <v>3.25</v>
      </c>
      <c r="AO1589" s="8">
        <f t="shared" si="392"/>
        <v>0.53689722961029496</v>
      </c>
      <c r="AP1589" s="134">
        <f>Refererenssiarvoja!$B$16*H1589^(1/6)/(Refererenssiarvoja!$B$15^0.5)*(Päälaskenta!$G$28/2)^0.5*(1-AO1589)^(-1.5)</f>
        <v>0.14699999999999999</v>
      </c>
      <c r="AQ1589" s="8">
        <f>Refererenssiarvoja!$B$16*Kaksitasouoma_matriisi!O1589^(1/6)/(SQRT((2*Refererenssiarvoja!$B$15)/(Päälaskenta!$F$31*Päälaskenta!$G$31*Päälaskenta!$F$28))+SQRT(Refererenssiarvoja!$B$15)/Refererenssiarvoja!$B$17*LN(Kaksitasouoma_matriisi!L1589/Päälaskenta!$F$28))</f>
        <v>0.27383410679011599</v>
      </c>
      <c r="AR1589" s="8">
        <f>Refererenssiarvoja!$B$16*Kaksitasouoma_matriisi!O1589^(1/6)/(SQRT((2*Refererenssiarvoja!$B$15)/(Päälaskenta!$F$31*Päälaskenta!$G$31*L1589)))</f>
        <v>0.484842803569556</v>
      </c>
    </row>
    <row r="1590" spans="1:44" x14ac:dyDescent="0.2">
      <c r="A1590" s="8">
        <v>1588</v>
      </c>
      <c r="B1590" s="8">
        <f>IF(Päälaskenta!C$7,Päälaskenta!E$7,Päälaskenta!G$5)</f>
        <v>2.5</v>
      </c>
      <c r="C1590" s="56">
        <v>0.41199999999999998</v>
      </c>
      <c r="D1590" s="93">
        <f t="shared" si="385"/>
        <v>6.0679999999999996</v>
      </c>
      <c r="E1590" s="8">
        <f>IF(Päälaskenta!$C$26,Kaksitasouoma_matriisi!AP1590,Kaksitasouoma_matriisi!AC1590)</f>
        <v>0.10525323537072</v>
      </c>
      <c r="F1590" s="56">
        <f>IF(D1590&lt;Päälaskenta!H$24,(SQRT(POWER(Päälaskenta!C$24/(2*Päälaskenta!E$24),2)+(D1590/Päälaskenta!E$24))-Päälaskenta!C$24/(2*Päälaskenta!E$24)),IF(D1590=Päälaskenta!H$24,Päälaskenta!D$24,Päälaskenta!D$24+(SQRT(POWER((Päälaskenta!C$20+Päälaskenta!G$24)/(2*Päälaskenta!E$20),2)+((D1590-Päälaskenta!H$24)/Päälaskenta!E$20))-(Päälaskenta!C$20+Päälaskenta!G$24)/(2*Päälaskenta!E$20))))</f>
        <v>1.2889999999999999</v>
      </c>
      <c r="G1590" s="57">
        <f>IF(F1590&gt;Päälaskenta!D$24,(2*SQRT((POWER(Päälaskenta!D$24,2))+POWER(Päälaskenta!E$24*Päälaskenta!D$24,2))+Päälaskenta!C$24)+(2*SQRT((POWER((F1590-Päälaskenta!D$24),2))+POWER(Päälaskenta!E$20*(F1590-Päälaskenta!D$24),2))+Päälaskenta!C$20),(2*SQRT((POWER(F1590,2))+POWER(Päälaskenta!E$24*F1590,2))+Päälaskenta!C$24))</f>
        <v>10.1</v>
      </c>
      <c r="H1590" s="57">
        <f t="shared" si="386"/>
        <v>0.6</v>
      </c>
      <c r="I1590" s="62">
        <f t="shared" si="387"/>
        <v>3.7160000000000001E-3</v>
      </c>
      <c r="J1590" s="8">
        <f>IF(F1590&lt;Päälaskenta!$D$24,0,Kaksitasouoma_matriisi!F1590-Päälaskenta!$D$24)</f>
        <v>0.58899999999999997</v>
      </c>
      <c r="L1590" s="8">
        <f>IF(F1590&gt;Päälaskenta!D$24,F1590-Päälaskenta!D$24,0)</f>
        <v>0.58899999999999997</v>
      </c>
      <c r="M1590" s="8">
        <f>IF(F1590&gt;Päälaskenta!D$24,(Päälaskenta!C$20+(Päälaskenta!E$20*(Kaksitasouoma_matriisi!F1590-Päälaskenta!D$24)))*(Kaksitasouoma_matriisi!F1590-Päälaskenta!D$24),0)</f>
        <v>3.4653814999999999</v>
      </c>
      <c r="N1590" s="8">
        <f>IF(F1590&gt;Päälaskenta!D$24,(2*SQRT((POWER((F1590-Päälaskenta!D$24),2))+POWER(Päälaskenta!E$20*(F1590-Päälaskenta!D$24),2))+Päälaskenta!C$20),0)</f>
        <v>7.1236697012482901</v>
      </c>
      <c r="O1590" s="8">
        <f t="shared" si="393"/>
        <v>0.48646015962710298</v>
      </c>
      <c r="P1590" s="8">
        <f>IF(Päälaskenta!$C$29,IF(L1590&gt;Päälaskenta!$F$28,Kaksitasouoma_matriisi!AQ1590,Kaksitasouoma_matriisi!AR1590),Päälaskenta!$F$20)</f>
        <v>0.12</v>
      </c>
      <c r="Q1590" s="8">
        <f t="shared" si="394"/>
        <v>17.862188102855399</v>
      </c>
      <c r="R1590" s="8">
        <f t="shared" si="388"/>
        <v>0.86115479431574005</v>
      </c>
      <c r="S1590" s="8">
        <f t="shared" si="395"/>
        <v>0.248502161830015</v>
      </c>
      <c r="U1590" s="93">
        <f>IF(F1590&gt;Päälaskenta!D$24,Päälaskenta!H$24+L1590*Päälaskenta!G$24,F1590*Päälaskenta!C$24 + F1590*F1590*Päälaskenta!E$24)</f>
        <v>2.6036000000000001</v>
      </c>
      <c r="V1590" s="8">
        <f>IF(F1590&gt;Päälaskenta!D$24,2*SQRT(POWER(Päälaskenta!D$24,2)+POWER(Päälaskenta!E$24*Päälaskenta!D$24,2))+Päälaskenta!C$24,(2*SQRT((POWER(F1590,2))+POWER(Päälaskenta!E$24*F1590,2))+Päälaskenta!C$24))</f>
        <v>2.9798989873223301</v>
      </c>
      <c r="W1590" s="8">
        <f t="shared" si="396"/>
        <v>0.87372089157275001</v>
      </c>
      <c r="X1590" s="8">
        <f>Päälaskenta!F$24</f>
        <v>7.0000000000000007E-2</v>
      </c>
      <c r="Y1590" s="8">
        <f t="shared" si="397"/>
        <v>33.993146793841099</v>
      </c>
      <c r="Z1590" s="8">
        <f t="shared" si="389"/>
        <v>1.63884520568426</v>
      </c>
      <c r="AA1590" s="8">
        <f t="shared" si="398"/>
        <v>0.62945352807046395</v>
      </c>
      <c r="AC1590" s="8">
        <f t="shared" si="390"/>
        <v>0.10525323537072</v>
      </c>
      <c r="AE1590" s="8">
        <v>1588</v>
      </c>
      <c r="AF1590" s="8">
        <f t="shared" si="400"/>
        <v>51.855334896696498</v>
      </c>
      <c r="AG1590" s="8">
        <f t="shared" si="391"/>
        <v>2.3243050753254898E-3</v>
      </c>
      <c r="AJ1590" s="132">
        <f>IF(Päälaskenta!$F$28&lt;Kaksitasouoma_matriisi!L1590,Päälaskenta!$C$20*Päälaskenta!$F$28,Päälaskenta!$C$20*Kaksitasouoma_matriisi!L1590)</f>
        <v>2.5</v>
      </c>
      <c r="AK1590" s="134">
        <f>SQRT(Päälaskenta!$D$20^2+(Päälaskenta!$D$20/(1/Päälaskenta!$E$20))^2)</f>
        <v>1.8029999999999999</v>
      </c>
      <c r="AL1590" s="134">
        <f>IF(Päälaskenta!$F$28&lt;Kaksitasouoma_matriisi!L1590,AK1590*Päälaskenta!$F$28*COS(ATAN(1/Päälaskenta!$E$20)),AK1590*Kaksitasouoma_matriisi!L1590*COS(ATAN(1/Päälaskenta!$E$20)))</f>
        <v>0.75</v>
      </c>
      <c r="AM1590" s="134"/>
      <c r="AN1590" s="134">
        <f t="shared" si="399"/>
        <v>3.25</v>
      </c>
      <c r="AO1590" s="8">
        <f t="shared" si="392"/>
        <v>0.53559657218193801</v>
      </c>
      <c r="AP1590" s="134">
        <f>Refererenssiarvoja!$B$16*H1590^(1/6)/(Refererenssiarvoja!$B$15^0.5)*(Päälaskenta!$G$28/2)^0.5*(1-AO1590)^(-1.5)</f>
        <v>0.14599999999999999</v>
      </c>
      <c r="AQ1590" s="8">
        <f>Refererenssiarvoja!$B$16*Kaksitasouoma_matriisi!O1590^(1/6)/(SQRT((2*Refererenssiarvoja!$B$15)/(Päälaskenta!$F$31*Päälaskenta!$G$31*Päälaskenta!$F$28))+SQRT(Refererenssiarvoja!$B$15)/Refererenssiarvoja!$B$17*LN(Kaksitasouoma_matriisi!L1590/Päälaskenta!$F$28))</f>
        <v>0.27173068262175598</v>
      </c>
      <c r="AR1590" s="8">
        <f>Refererenssiarvoja!$B$16*Kaksitasouoma_matriisi!O1590^(1/6)/(SQRT((2*Refererenssiarvoja!$B$15)/(Päälaskenta!$F$31*Päälaskenta!$G$31*L1590)))</f>
        <v>0.485902752102153</v>
      </c>
    </row>
    <row r="1591" spans="1:44" x14ac:dyDescent="0.2">
      <c r="A1591" s="8">
        <v>1589</v>
      </c>
      <c r="B1591" s="8">
        <f>IF(Päälaskenta!C$7,Päälaskenta!E$7,Päälaskenta!G$5)</f>
        <v>2.5</v>
      </c>
      <c r="C1591" s="56">
        <v>0.41099999999999998</v>
      </c>
      <c r="D1591" s="93">
        <f t="shared" si="385"/>
        <v>6.0827</v>
      </c>
      <c r="E1591" s="8">
        <f>IF(Päälaskenta!$C$26,Kaksitasouoma_matriisi!AP1591,Kaksitasouoma_matriisi!AC1591)</f>
        <v>0.105258496011801</v>
      </c>
      <c r="F1591" s="56">
        <f>IF(D1591&lt;Päälaskenta!H$24,(SQRT(POWER(Päälaskenta!C$24/(2*Päälaskenta!E$24),2)+(D1591/Päälaskenta!E$24))-Päälaskenta!C$24/(2*Päälaskenta!E$24)),IF(D1591=Päälaskenta!H$24,Päälaskenta!D$24,Päälaskenta!D$24+(SQRT(POWER((Päälaskenta!C$20+Päälaskenta!G$24)/(2*Päälaskenta!E$20),2)+((D1591-Päälaskenta!H$24)/Päälaskenta!E$20))-(Päälaskenta!C$20+Päälaskenta!G$24)/(2*Päälaskenta!E$20))))</f>
        <v>1.29</v>
      </c>
      <c r="G1591" s="57">
        <f>IF(F1591&gt;Päälaskenta!D$24,(2*SQRT((POWER(Päälaskenta!D$24,2))+POWER(Päälaskenta!E$24*Päälaskenta!D$24,2))+Päälaskenta!C$24)+(2*SQRT((POWER((F1591-Päälaskenta!D$24),2))+POWER(Päälaskenta!E$20*(F1591-Päälaskenta!D$24),2))+Päälaskenta!C$20),(2*SQRT((POWER(F1591,2))+POWER(Päälaskenta!E$24*F1591,2))+Päälaskenta!C$24))</f>
        <v>10.11</v>
      </c>
      <c r="H1591" s="57">
        <f t="shared" si="386"/>
        <v>0.6</v>
      </c>
      <c r="I1591" s="62">
        <f t="shared" si="387"/>
        <v>3.6979999999999999E-3</v>
      </c>
      <c r="J1591" s="8">
        <f>IF(F1591&lt;Päälaskenta!$D$24,0,Kaksitasouoma_matriisi!F1591-Päälaskenta!$D$24)</f>
        <v>0.59</v>
      </c>
      <c r="L1591" s="8">
        <f>IF(F1591&gt;Päälaskenta!D$24,F1591-Päälaskenta!D$24,0)</f>
        <v>0.59</v>
      </c>
      <c r="M1591" s="8">
        <f>IF(F1591&gt;Päälaskenta!D$24,(Päälaskenta!C$20+(Päälaskenta!E$20*(Kaksitasouoma_matriisi!F1591-Päälaskenta!D$24)))*(Kaksitasouoma_matriisi!F1591-Päälaskenta!D$24),0)</f>
        <v>3.4721500000000001</v>
      </c>
      <c r="N1591" s="8">
        <f>IF(F1591&gt;Päälaskenta!D$24,(2*SQRT((POWER((F1591-Päälaskenta!D$24),2))+POWER(Päälaskenta!E$20*(F1591-Päälaskenta!D$24),2))+Päälaskenta!C$20),0)</f>
        <v>7.1272752525237504</v>
      </c>
      <c r="O1591" s="8">
        <f t="shared" si="393"/>
        <v>0.48716373045513001</v>
      </c>
      <c r="P1591" s="8">
        <f>IF(Päälaskenta!$C$29,IF(L1591&gt;Päälaskenta!$F$28,Kaksitasouoma_matriisi!AQ1591,Kaksitasouoma_matriisi!AR1591),Päälaskenta!$F$20)</f>
        <v>0.12</v>
      </c>
      <c r="Q1591" s="8">
        <f t="shared" si="394"/>
        <v>17.914328389669599</v>
      </c>
      <c r="R1591" s="8">
        <f t="shared" si="388"/>
        <v>0.86193352013155899</v>
      </c>
      <c r="S1591" s="8">
        <f t="shared" si="395"/>
        <v>0.248242017231847</v>
      </c>
      <c r="U1591" s="93">
        <f>IF(F1591&gt;Päälaskenta!D$24,Päälaskenta!H$24+L1591*Päälaskenta!G$24,F1591*Päälaskenta!C$24 + F1591*F1591*Päälaskenta!E$24)</f>
        <v>2.6059999999999999</v>
      </c>
      <c r="V1591" s="8">
        <f>IF(F1591&gt;Päälaskenta!D$24,2*SQRT(POWER(Päälaskenta!D$24,2)+POWER(Päälaskenta!E$24*Päälaskenta!D$24,2))+Päälaskenta!C$24,(2*SQRT((POWER(F1591,2))+POWER(Päälaskenta!E$24*F1591,2))+Päälaskenta!C$24))</f>
        <v>2.9798989873223301</v>
      </c>
      <c r="W1591" s="8">
        <f t="shared" si="396"/>
        <v>0.87452628800068599</v>
      </c>
      <c r="X1591" s="8">
        <f>Päälaskenta!F$24</f>
        <v>7.0000000000000007E-2</v>
      </c>
      <c r="Y1591" s="8">
        <f t="shared" si="397"/>
        <v>34.045387676760001</v>
      </c>
      <c r="Z1591" s="8">
        <f t="shared" si="389"/>
        <v>1.6380664798684399</v>
      </c>
      <c r="AA1591" s="8">
        <f t="shared" si="398"/>
        <v>0.62857501146141204</v>
      </c>
      <c r="AC1591" s="8">
        <f t="shared" si="390"/>
        <v>0.105258496011801</v>
      </c>
      <c r="AE1591" s="8">
        <v>1589</v>
      </c>
      <c r="AF1591" s="8">
        <f t="shared" si="400"/>
        <v>51.9597160664296</v>
      </c>
      <c r="AG1591" s="8">
        <f t="shared" si="391"/>
        <v>2.3149759253894499E-3</v>
      </c>
      <c r="AJ1591" s="132">
        <f>IF(Päälaskenta!$F$28&lt;Kaksitasouoma_matriisi!L1591,Päälaskenta!$C$20*Päälaskenta!$F$28,Päälaskenta!$C$20*Kaksitasouoma_matriisi!L1591)</f>
        <v>2.5</v>
      </c>
      <c r="AK1591" s="134">
        <f>SQRT(Päälaskenta!$D$20^2+(Päälaskenta!$D$20/(1/Päälaskenta!$E$20))^2)</f>
        <v>1.8029999999999999</v>
      </c>
      <c r="AL1591" s="134">
        <f>IF(Päälaskenta!$F$28&lt;Kaksitasouoma_matriisi!L1591,AK1591*Päälaskenta!$F$28*COS(ATAN(1/Päälaskenta!$E$20)),AK1591*Kaksitasouoma_matriisi!L1591*COS(ATAN(1/Päälaskenta!$E$20)))</f>
        <v>0.75</v>
      </c>
      <c r="AM1591" s="134"/>
      <c r="AN1591" s="134">
        <f t="shared" si="399"/>
        <v>3.25</v>
      </c>
      <c r="AO1591" s="8">
        <f t="shared" si="392"/>
        <v>0.534302201325069</v>
      </c>
      <c r="AP1591" s="134">
        <f>Refererenssiarvoja!$B$16*H1591^(1/6)/(Refererenssiarvoja!$B$15^0.5)*(Päälaskenta!$G$28/2)^0.5*(1-AO1591)^(-1.5)</f>
        <v>0.14599999999999999</v>
      </c>
      <c r="AQ1591" s="8">
        <f>Refererenssiarvoja!$B$16*Kaksitasouoma_matriisi!O1591^(1/6)/(SQRT((2*Refererenssiarvoja!$B$15)/(Päälaskenta!$F$31*Päälaskenta!$G$31*Päälaskenta!$F$28))+SQRT(Refererenssiarvoja!$B$15)/Refererenssiarvoja!$B$17*LN(Kaksitasouoma_matriisi!L1591/Päälaskenta!$F$28))</f>
        <v>0.27069443341087202</v>
      </c>
      <c r="AR1591" s="8">
        <f>Refererenssiarvoja!$B$16*Kaksitasouoma_matriisi!O1591^(1/6)/(SQRT((2*Refererenssiarvoja!$B$15)/(Päälaskenta!$F$31*Päälaskenta!$G$31*L1591)))</f>
        <v>0.48643221453360902</v>
      </c>
    </row>
    <row r="1592" spans="1:44" x14ac:dyDescent="0.2">
      <c r="A1592" s="8">
        <v>1590</v>
      </c>
      <c r="B1592" s="8">
        <f>IF(Päälaskenta!C$7,Päälaskenta!E$7,Päälaskenta!G$5)</f>
        <v>2.5</v>
      </c>
      <c r="C1592" s="56">
        <v>0.41</v>
      </c>
      <c r="D1592" s="93">
        <f t="shared" si="385"/>
        <v>6.0975999999999999</v>
      </c>
      <c r="E1592" s="8">
        <f>IF(Päälaskenta!$C$26,Kaksitasouoma_matriisi!AP1592,Kaksitasouoma_matriisi!AC1592)</f>
        <v>0.10526900604216</v>
      </c>
      <c r="F1592" s="56">
        <f>IF(D1592&lt;Päälaskenta!H$24,(SQRT(POWER(Päälaskenta!C$24/(2*Päälaskenta!E$24),2)+(D1592/Päälaskenta!E$24))-Päälaskenta!C$24/(2*Päälaskenta!E$24)),IF(D1592=Päälaskenta!H$24,Päälaskenta!D$24,Päälaskenta!D$24+(SQRT(POWER((Päälaskenta!C$20+Päälaskenta!G$24)/(2*Päälaskenta!E$20),2)+((D1592-Päälaskenta!H$24)/Päälaskenta!E$20))-(Päälaskenta!C$20+Päälaskenta!G$24)/(2*Päälaskenta!E$20))))</f>
        <v>1.292</v>
      </c>
      <c r="G1592" s="57">
        <f>IF(F1592&gt;Päälaskenta!D$24,(2*SQRT((POWER(Päälaskenta!D$24,2))+POWER(Päälaskenta!E$24*Päälaskenta!D$24,2))+Päälaskenta!C$24)+(2*SQRT((POWER((F1592-Päälaskenta!D$24),2))+POWER(Päälaskenta!E$20*(F1592-Päälaskenta!D$24),2))+Päälaskenta!C$20),(2*SQRT((POWER(F1592,2))+POWER(Päälaskenta!E$24*F1592,2))+Päälaskenta!C$24))</f>
        <v>10.11</v>
      </c>
      <c r="H1592" s="57">
        <f t="shared" si="386"/>
        <v>0.6</v>
      </c>
      <c r="I1592" s="62">
        <f t="shared" si="387"/>
        <v>3.6809999999999998E-3</v>
      </c>
      <c r="J1592" s="8">
        <f>IF(F1592&lt;Päälaskenta!$D$24,0,Kaksitasouoma_matriisi!F1592-Päälaskenta!$D$24)</f>
        <v>0.59199999999999997</v>
      </c>
      <c r="L1592" s="8">
        <f>IF(F1592&gt;Päälaskenta!D$24,F1592-Päälaskenta!D$24,0)</f>
        <v>0.59199999999999997</v>
      </c>
      <c r="M1592" s="8">
        <f>IF(F1592&gt;Päälaskenta!D$24,(Päälaskenta!C$20+(Päälaskenta!E$20*(Kaksitasouoma_matriisi!F1592-Päälaskenta!D$24)))*(Kaksitasouoma_matriisi!F1592-Päälaskenta!D$24),0)</f>
        <v>3.4856959999999999</v>
      </c>
      <c r="N1592" s="8">
        <f>IF(F1592&gt;Päälaskenta!D$24,(2*SQRT((POWER((F1592-Päälaskenta!D$24),2))+POWER(Päälaskenta!E$20*(F1592-Päälaskenta!D$24),2))+Päälaskenta!C$20),0)</f>
        <v>7.1344863550746798</v>
      </c>
      <c r="O1592" s="8">
        <f t="shared" si="393"/>
        <v>0.48857000021040897</v>
      </c>
      <c r="P1592" s="8">
        <f>IF(Päälaskenta!$C$29,IF(L1592&gt;Päälaskenta!$F$28,Kaksitasouoma_matriisi!AQ1592,Kaksitasouoma_matriisi!AR1592),Päälaskenta!$F$20)</f>
        <v>0.12</v>
      </c>
      <c r="Q1592" s="8">
        <f t="shared" si="394"/>
        <v>18.018810845276199</v>
      </c>
      <c r="R1592" s="8">
        <f t="shared" si="388"/>
        <v>0.86348636309458704</v>
      </c>
      <c r="S1592" s="8">
        <f t="shared" si="395"/>
        <v>0.24772279713852999</v>
      </c>
      <c r="U1592" s="93">
        <f>IF(F1592&gt;Päälaskenta!D$24,Päälaskenta!H$24+L1592*Päälaskenta!G$24,F1592*Päälaskenta!C$24 + F1592*F1592*Päälaskenta!E$24)</f>
        <v>2.6107999999999998</v>
      </c>
      <c r="V1592" s="8">
        <f>IF(F1592&gt;Päälaskenta!D$24,2*SQRT(POWER(Päälaskenta!D$24,2)+POWER(Päälaskenta!E$24*Päälaskenta!D$24,2))+Päälaskenta!C$24,(2*SQRT((POWER(F1592,2))+POWER(Päälaskenta!E$24*F1592,2))+Päälaskenta!C$24))</f>
        <v>2.9798989873223301</v>
      </c>
      <c r="W1592" s="8">
        <f t="shared" si="396"/>
        <v>0.87613708085655795</v>
      </c>
      <c r="X1592" s="8">
        <f>Päälaskenta!F$24</f>
        <v>7.0000000000000007E-2</v>
      </c>
      <c r="Y1592" s="8">
        <f t="shared" si="397"/>
        <v>34.149965684963</v>
      </c>
      <c r="Z1592" s="8">
        <f t="shared" si="389"/>
        <v>1.6365136369054101</v>
      </c>
      <c r="AA1592" s="8">
        <f t="shared" si="398"/>
        <v>0.62682458897863103</v>
      </c>
      <c r="AC1592" s="8">
        <f t="shared" si="390"/>
        <v>0.10526900604216</v>
      </c>
      <c r="AE1592" s="8">
        <v>1590</v>
      </c>
      <c r="AF1592" s="8">
        <f t="shared" si="400"/>
        <v>52.168776530239199</v>
      </c>
      <c r="AG1592" s="8">
        <f t="shared" si="391"/>
        <v>2.2964590942337001E-3</v>
      </c>
      <c r="AJ1592" s="132">
        <f>IF(Päälaskenta!$F$28&lt;Kaksitasouoma_matriisi!L1592,Päälaskenta!$C$20*Päälaskenta!$F$28,Päälaskenta!$C$20*Kaksitasouoma_matriisi!L1592)</f>
        <v>2.5</v>
      </c>
      <c r="AK1592" s="134">
        <f>SQRT(Päälaskenta!$D$20^2+(Päälaskenta!$D$20/(1/Päälaskenta!$E$20))^2)</f>
        <v>1.8029999999999999</v>
      </c>
      <c r="AL1592" s="134">
        <f>IF(Päälaskenta!$F$28&lt;Kaksitasouoma_matriisi!L1592,AK1592*Päälaskenta!$F$28*COS(ATAN(1/Päälaskenta!$E$20)),AK1592*Kaksitasouoma_matriisi!L1592*COS(ATAN(1/Päälaskenta!$E$20)))</f>
        <v>0.75</v>
      </c>
      <c r="AM1592" s="134"/>
      <c r="AN1592" s="134">
        <f t="shared" si="399"/>
        <v>3.25</v>
      </c>
      <c r="AO1592" s="8">
        <f t="shared" si="392"/>
        <v>0.53299658882183198</v>
      </c>
      <c r="AP1592" s="134">
        <f>Refererenssiarvoja!$B$16*H1592^(1/6)/(Refererenssiarvoja!$B$15^0.5)*(Päälaskenta!$G$28/2)^0.5*(1-AO1592)^(-1.5)</f>
        <v>0.14499999999999999</v>
      </c>
      <c r="AQ1592" s="8">
        <f>Refererenssiarvoja!$B$16*Kaksitasouoma_matriisi!O1592^(1/6)/(SQRT((2*Refererenssiarvoja!$B$15)/(Päälaskenta!$F$31*Päälaskenta!$G$31*Päälaskenta!$F$28))+SQRT(Refererenssiarvoja!$B$15)/Refererenssiarvoja!$B$17*LN(Kaksitasouoma_matriisi!L1592/Päälaskenta!$F$28))</f>
        <v>0.26865210329391498</v>
      </c>
      <c r="AR1592" s="8">
        <f>Refererenssiarvoja!$B$16*Kaksitasouoma_matriisi!O1592^(1/6)/(SQRT((2*Refererenssiarvoja!$B$15)/(Päälaskenta!$F$31*Päälaskenta!$G$31*L1592)))</f>
        <v>0.48749011961347799</v>
      </c>
    </row>
    <row r="1593" spans="1:44" x14ac:dyDescent="0.2">
      <c r="A1593" s="8">
        <v>1591</v>
      </c>
      <c r="B1593" s="8">
        <f>IF(Päälaskenta!C$7,Päälaskenta!E$7,Päälaskenta!G$5)</f>
        <v>2.5</v>
      </c>
      <c r="C1593" s="56">
        <v>0.40899999999999997</v>
      </c>
      <c r="D1593" s="93">
        <f t="shared" si="385"/>
        <v>6.1124999999999998</v>
      </c>
      <c r="E1593" s="8">
        <f>IF(Päälaskenta!$C$26,Kaksitasouoma_matriisi!AP1593,Kaksitasouoma_matriisi!AC1593)</f>
        <v>0.10527950109683699</v>
      </c>
      <c r="F1593" s="56">
        <f>IF(D1593&lt;Päälaskenta!H$24,(SQRT(POWER(Päälaskenta!C$24/(2*Päälaskenta!E$24),2)+(D1593/Päälaskenta!E$24))-Päälaskenta!C$24/(2*Päälaskenta!E$24)),IF(D1593=Päälaskenta!H$24,Päälaskenta!D$24,Päälaskenta!D$24+(SQRT(POWER((Päälaskenta!C$20+Päälaskenta!G$24)/(2*Päälaskenta!E$20),2)+((D1593-Päälaskenta!H$24)/Päälaskenta!E$20))-(Päälaskenta!C$20+Päälaskenta!G$24)/(2*Päälaskenta!E$20))))</f>
        <v>1.294</v>
      </c>
      <c r="G1593" s="57">
        <f>IF(F1593&gt;Päälaskenta!D$24,(2*SQRT((POWER(Päälaskenta!D$24,2))+POWER(Päälaskenta!E$24*Päälaskenta!D$24,2))+Päälaskenta!C$24)+(2*SQRT((POWER((F1593-Päälaskenta!D$24),2))+POWER(Päälaskenta!E$20*(F1593-Päälaskenta!D$24),2))+Päälaskenta!C$20),(2*SQRT((POWER(F1593,2))+POWER(Päälaskenta!E$24*F1593,2))+Päälaskenta!C$24))</f>
        <v>10.119999999999999</v>
      </c>
      <c r="H1593" s="57">
        <f t="shared" si="386"/>
        <v>0.6</v>
      </c>
      <c r="I1593" s="62">
        <f t="shared" si="387"/>
        <v>3.6640000000000002E-3</v>
      </c>
      <c r="J1593" s="8">
        <f>IF(F1593&lt;Päälaskenta!$D$24,0,Kaksitasouoma_matriisi!F1593-Päälaskenta!$D$24)</f>
        <v>0.59399999999999997</v>
      </c>
      <c r="L1593" s="8">
        <f>IF(F1593&gt;Päälaskenta!D$24,F1593-Päälaskenta!D$24,0)</f>
        <v>0.59399999999999997</v>
      </c>
      <c r="M1593" s="8">
        <f>IF(F1593&gt;Päälaskenta!D$24,(Päälaskenta!C$20+(Päälaskenta!E$20*(Kaksitasouoma_matriisi!F1593-Päälaskenta!D$24)))*(Kaksitasouoma_matriisi!F1593-Päälaskenta!D$24),0)</f>
        <v>3.4992540000000001</v>
      </c>
      <c r="N1593" s="8">
        <f>IF(F1593&gt;Päälaskenta!D$24,(2*SQRT((POWER((F1593-Päälaskenta!D$24),2))+POWER(Päälaskenta!E$20*(F1593-Päälaskenta!D$24),2))+Päälaskenta!C$20),0)</f>
        <v>7.14169745762561</v>
      </c>
      <c r="O1593" s="8">
        <f t="shared" si="393"/>
        <v>0.48997511036590302</v>
      </c>
      <c r="P1593" s="8">
        <f>IF(Päälaskenta!$C$29,IF(L1593&gt;Päälaskenta!$F$28,Kaksitasouoma_matriisi!AQ1593,Kaksitasouoma_matriisi!AR1593),Päälaskenta!$F$20)</f>
        <v>0.12</v>
      </c>
      <c r="Q1593" s="8">
        <f t="shared" si="394"/>
        <v>18.123562421041601</v>
      </c>
      <c r="R1593" s="8">
        <f t="shared" si="388"/>
        <v>0.86503309239071702</v>
      </c>
      <c r="S1593" s="8">
        <f t="shared" si="395"/>
        <v>0.24720500209207899</v>
      </c>
      <c r="U1593" s="93">
        <f>IF(F1593&gt;Päälaskenta!D$24,Päälaskenta!H$24+L1593*Päälaskenta!G$24,F1593*Päälaskenta!C$24 + F1593*F1593*Päälaskenta!E$24)</f>
        <v>2.6156000000000001</v>
      </c>
      <c r="V1593" s="8">
        <f>IF(F1593&gt;Päälaskenta!D$24,2*SQRT(POWER(Päälaskenta!D$24,2)+POWER(Päälaskenta!E$24*Päälaskenta!D$24,2))+Päälaskenta!C$24,(2*SQRT((POWER(F1593,2))+POWER(Päälaskenta!E$24*F1593,2))+Päälaskenta!C$24))</f>
        <v>2.9798989873223301</v>
      </c>
      <c r="W1593" s="8">
        <f t="shared" si="396"/>
        <v>0.87774787371243101</v>
      </c>
      <c r="X1593" s="8">
        <f>Päälaskenta!F$24</f>
        <v>7.0000000000000007E-2</v>
      </c>
      <c r="Y1593" s="8">
        <f t="shared" si="397"/>
        <v>34.2546719507585</v>
      </c>
      <c r="Z1593" s="8">
        <f t="shared" si="389"/>
        <v>1.6349669076092801</v>
      </c>
      <c r="AA1593" s="8">
        <f t="shared" si="398"/>
        <v>0.62508292843297097</v>
      </c>
      <c r="AC1593" s="8">
        <f t="shared" si="390"/>
        <v>0.10527950109683699</v>
      </c>
      <c r="AE1593" s="8">
        <v>1591</v>
      </c>
      <c r="AF1593" s="8">
        <f t="shared" si="400"/>
        <v>52.378234371800097</v>
      </c>
      <c r="AG1593" s="8">
        <f t="shared" si="391"/>
        <v>2.27812897672886E-3</v>
      </c>
      <c r="AJ1593" s="132">
        <f>IF(Päälaskenta!$F$28&lt;Kaksitasouoma_matriisi!L1593,Päälaskenta!$C$20*Päälaskenta!$F$28,Päälaskenta!$C$20*Kaksitasouoma_matriisi!L1593)</f>
        <v>2.5</v>
      </c>
      <c r="AK1593" s="134">
        <f>SQRT(Päälaskenta!$D$20^2+(Päälaskenta!$D$20/(1/Päälaskenta!$E$20))^2)</f>
        <v>1.8029999999999999</v>
      </c>
      <c r="AL1593" s="134">
        <f>IF(Päälaskenta!$F$28&lt;Kaksitasouoma_matriisi!L1593,AK1593*Päälaskenta!$F$28*COS(ATAN(1/Päälaskenta!$E$20)),AK1593*Kaksitasouoma_matriisi!L1593*COS(ATAN(1/Päälaskenta!$E$20)))</f>
        <v>0.75</v>
      </c>
      <c r="AM1593" s="134"/>
      <c r="AN1593" s="134">
        <f t="shared" si="399"/>
        <v>3.25</v>
      </c>
      <c r="AO1593" s="8">
        <f t="shared" si="392"/>
        <v>0.53169734151329195</v>
      </c>
      <c r="AP1593" s="134">
        <f>Refererenssiarvoja!$B$16*H1593^(1/6)/(Refererenssiarvoja!$B$15^0.5)*(Päälaskenta!$G$28/2)^0.5*(1-AO1593)^(-1.5)</f>
        <v>0.14499999999999999</v>
      </c>
      <c r="AQ1593" s="8">
        <f>Refererenssiarvoja!$B$16*Kaksitasouoma_matriisi!O1593^(1/6)/(SQRT((2*Refererenssiarvoja!$B$15)/(Päälaskenta!$F$31*Päälaskenta!$G$31*Päälaskenta!$F$28))+SQRT(Refererenssiarvoja!$B$15)/Refererenssiarvoja!$B$17*LN(Kaksitasouoma_matriisi!L1593/Päälaskenta!$F$28))</f>
        <v>0.26664902200526203</v>
      </c>
      <c r="AR1593" s="8">
        <f>Refererenssiarvoja!$B$16*Kaksitasouoma_matriisi!O1593^(1/6)/(SQRT((2*Refererenssiarvoja!$B$15)/(Päälaskenta!$F$31*Päälaskenta!$G$31*L1593)))</f>
        <v>0.48854667012974501</v>
      </c>
    </row>
    <row r="1594" spans="1:44" x14ac:dyDescent="0.2">
      <c r="A1594" s="8">
        <v>1592</v>
      </c>
      <c r="B1594" s="8">
        <f>IF(Päälaskenta!C$7,Päälaskenta!E$7,Päälaskenta!G$5)</f>
        <v>2.5</v>
      </c>
      <c r="C1594" s="56">
        <v>0.40799999999999997</v>
      </c>
      <c r="D1594" s="93">
        <f t="shared" si="385"/>
        <v>6.1275000000000004</v>
      </c>
      <c r="E1594" s="8">
        <f>IF(Päälaskenta!$C$26,Kaksitasouoma_matriisi!AP1594,Kaksitasouoma_matriisi!AC1594)</f>
        <v>0.10528474301829301</v>
      </c>
      <c r="F1594" s="56">
        <f>IF(D1594&lt;Päälaskenta!H$24,(SQRT(POWER(Päälaskenta!C$24/(2*Päälaskenta!E$24),2)+(D1594/Päälaskenta!E$24))-Päälaskenta!C$24/(2*Päälaskenta!E$24)),IF(D1594=Päälaskenta!H$24,Päälaskenta!D$24,Päälaskenta!D$24+(SQRT(POWER((Päälaskenta!C$20+Päälaskenta!G$24)/(2*Päälaskenta!E$20),2)+((D1594-Päälaskenta!H$24)/Päälaskenta!E$20))-(Päälaskenta!C$20+Päälaskenta!G$24)/(2*Päälaskenta!E$20))))</f>
        <v>1.2949999999999999</v>
      </c>
      <c r="G1594" s="57">
        <f>IF(F1594&gt;Päälaskenta!D$24,(2*SQRT((POWER(Päälaskenta!D$24,2))+POWER(Päälaskenta!E$24*Päälaskenta!D$24,2))+Päälaskenta!C$24)+(2*SQRT((POWER((F1594-Päälaskenta!D$24),2))+POWER(Päälaskenta!E$20*(F1594-Päälaskenta!D$24),2))+Päälaskenta!C$20),(2*SQRT((POWER(F1594,2))+POWER(Päälaskenta!E$24*F1594,2))+Päälaskenta!C$24))</f>
        <v>10.130000000000001</v>
      </c>
      <c r="H1594" s="57">
        <f t="shared" si="386"/>
        <v>0.6</v>
      </c>
      <c r="I1594" s="62">
        <f t="shared" si="387"/>
        <v>3.6459999999999999E-3</v>
      </c>
      <c r="J1594" s="8">
        <f>IF(F1594&lt;Päälaskenta!$D$24,0,Kaksitasouoma_matriisi!F1594-Päälaskenta!$D$24)</f>
        <v>0.59499999999999997</v>
      </c>
      <c r="L1594" s="8">
        <f>IF(F1594&gt;Päälaskenta!D$24,F1594-Päälaskenta!D$24,0)</f>
        <v>0.59499999999999997</v>
      </c>
      <c r="M1594" s="8">
        <f>IF(F1594&gt;Päälaskenta!D$24,(Päälaskenta!C$20+(Päälaskenta!E$20*(Kaksitasouoma_matriisi!F1594-Päälaskenta!D$24)))*(Kaksitasouoma_matriisi!F1594-Päälaskenta!D$24),0)</f>
        <v>3.5060375000000001</v>
      </c>
      <c r="N1594" s="8">
        <f>IF(F1594&gt;Päälaskenta!D$24,(2*SQRT((POWER((F1594-Päälaskenta!D$24),2))+POWER(Päälaskenta!E$20*(F1594-Päälaskenta!D$24),2))+Päälaskenta!C$20),0)</f>
        <v>7.1453030089010703</v>
      </c>
      <c r="O1594" s="8">
        <f t="shared" si="393"/>
        <v>0.49067723169086702</v>
      </c>
      <c r="P1594" s="8">
        <f>IF(Päälaskenta!$C$29,IF(L1594&gt;Päälaskenta!$F$28,Kaksitasouoma_matriisi!AQ1594,Kaksitasouoma_matriisi!AR1594),Päälaskenta!$F$20)</f>
        <v>0.12</v>
      </c>
      <c r="Q1594" s="8">
        <f t="shared" si="394"/>
        <v>18.176039108310398</v>
      </c>
      <c r="R1594" s="8">
        <f t="shared" si="388"/>
        <v>0.865804176059214</v>
      </c>
      <c r="S1594" s="8">
        <f t="shared" si="395"/>
        <v>0.24694663877931</v>
      </c>
      <c r="U1594" s="93">
        <f>IF(F1594&gt;Päälaskenta!D$24,Päälaskenta!H$24+L1594*Päälaskenta!G$24,F1594*Päälaskenta!C$24 + F1594*F1594*Päälaskenta!E$24)</f>
        <v>2.6179999999999999</v>
      </c>
      <c r="V1594" s="8">
        <f>IF(F1594&gt;Päälaskenta!D$24,2*SQRT(POWER(Päälaskenta!D$24,2)+POWER(Päälaskenta!E$24*Päälaskenta!D$24,2))+Päälaskenta!C$24,(2*SQRT((POWER(F1594,2))+POWER(Päälaskenta!E$24*F1594,2))+Päälaskenta!C$24))</f>
        <v>2.9798989873223301</v>
      </c>
      <c r="W1594" s="8">
        <f t="shared" si="396"/>
        <v>0.87855327014036699</v>
      </c>
      <c r="X1594" s="8">
        <f>Päälaskenta!F$24</f>
        <v>7.0000000000000007E-2</v>
      </c>
      <c r="Y1594" s="8">
        <f t="shared" si="397"/>
        <v>34.307073155712999</v>
      </c>
      <c r="Z1594" s="8">
        <f t="shared" si="389"/>
        <v>1.6341958239407901</v>
      </c>
      <c r="AA1594" s="8">
        <f t="shared" si="398"/>
        <v>0.62421536437768899</v>
      </c>
      <c r="AC1594" s="8">
        <f t="shared" si="390"/>
        <v>0.10528474301829301</v>
      </c>
      <c r="AE1594" s="8">
        <v>1592</v>
      </c>
      <c r="AF1594" s="8">
        <f t="shared" si="400"/>
        <v>52.483112264023397</v>
      </c>
      <c r="AG1594" s="8">
        <f t="shared" si="391"/>
        <v>2.2690332264696501E-3</v>
      </c>
      <c r="AJ1594" s="132">
        <f>IF(Päälaskenta!$F$28&lt;Kaksitasouoma_matriisi!L1594,Päälaskenta!$C$20*Päälaskenta!$F$28,Päälaskenta!$C$20*Kaksitasouoma_matriisi!L1594)</f>
        <v>2.5</v>
      </c>
      <c r="AK1594" s="134">
        <f>SQRT(Päälaskenta!$D$20^2+(Päälaskenta!$D$20/(1/Päälaskenta!$E$20))^2)</f>
        <v>1.8029999999999999</v>
      </c>
      <c r="AL1594" s="134">
        <f>IF(Päälaskenta!$F$28&lt;Kaksitasouoma_matriisi!L1594,AK1594*Päälaskenta!$F$28*COS(ATAN(1/Päälaskenta!$E$20)),AK1594*Kaksitasouoma_matriisi!L1594*COS(ATAN(1/Päälaskenta!$E$20)))</f>
        <v>0.75</v>
      </c>
      <c r="AM1594" s="134"/>
      <c r="AN1594" s="134">
        <f t="shared" si="399"/>
        <v>3.25</v>
      </c>
      <c r="AO1594" s="8">
        <f t="shared" si="392"/>
        <v>0.53039575683394502</v>
      </c>
      <c r="AP1594" s="134">
        <f>Refererenssiarvoja!$B$16*H1594^(1/6)/(Refererenssiarvoja!$B$15^0.5)*(Päälaskenta!$G$28/2)^0.5*(1-AO1594)^(-1.5)</f>
        <v>0.14399999999999999</v>
      </c>
      <c r="AQ1594" s="8">
        <f>Refererenssiarvoja!$B$16*Kaksitasouoma_matriisi!O1594^(1/6)/(SQRT((2*Refererenssiarvoja!$B$15)/(Päälaskenta!$F$31*Päälaskenta!$G$31*Päälaskenta!$F$28))+SQRT(Refererenssiarvoja!$B$15)/Refererenssiarvoja!$B$17*LN(Kaksitasouoma_matriisi!L1594/Päälaskenta!$F$28))</f>
        <v>0.265661844441894</v>
      </c>
      <c r="AR1594" s="8">
        <f>Refererenssiarvoja!$B$16*Kaksitasouoma_matriisi!O1594^(1/6)/(SQRT((2*Refererenssiarvoja!$B$15)/(Päälaskenta!$F$31*Päälaskenta!$G$31*L1594)))</f>
        <v>0.48907443934552403</v>
      </c>
    </row>
    <row r="1595" spans="1:44" x14ac:dyDescent="0.2">
      <c r="A1595" s="8">
        <v>1593</v>
      </c>
      <c r="B1595" s="8">
        <f>IF(Päälaskenta!C$7,Päälaskenta!E$7,Päälaskenta!G$5)</f>
        <v>2.5</v>
      </c>
      <c r="C1595" s="56">
        <v>0.40699999999999997</v>
      </c>
      <c r="D1595" s="93">
        <f t="shared" si="385"/>
        <v>6.1425000000000001</v>
      </c>
      <c r="E1595" s="8">
        <f>IF(Päälaskenta!$C$26,Kaksitasouoma_matriisi!AP1595,Kaksitasouoma_matriisi!AC1595)</f>
        <v>0.105295215669391</v>
      </c>
      <c r="F1595" s="56">
        <f>IF(D1595&lt;Päälaskenta!H$24,(SQRT(POWER(Päälaskenta!C$24/(2*Päälaskenta!E$24),2)+(D1595/Päälaskenta!E$24))-Päälaskenta!C$24/(2*Päälaskenta!E$24)),IF(D1595=Päälaskenta!H$24,Päälaskenta!D$24,Päälaskenta!D$24+(SQRT(POWER((Päälaskenta!C$20+Päälaskenta!G$24)/(2*Päälaskenta!E$20),2)+((D1595-Päälaskenta!H$24)/Päälaskenta!E$20))-(Päälaskenta!C$20+Päälaskenta!G$24)/(2*Päälaskenta!E$20))))</f>
        <v>1.2969999999999999</v>
      </c>
      <c r="G1595" s="57">
        <f>IF(F1595&gt;Päälaskenta!D$24,(2*SQRT((POWER(Päälaskenta!D$24,2))+POWER(Päälaskenta!E$24*Päälaskenta!D$24,2))+Päälaskenta!C$24)+(2*SQRT((POWER((F1595-Päälaskenta!D$24),2))+POWER(Päälaskenta!E$20*(F1595-Päälaskenta!D$24),2))+Päälaskenta!C$20),(2*SQRT((POWER(F1595,2))+POWER(Päälaskenta!E$24*F1595,2))+Päälaskenta!C$24))</f>
        <v>10.130000000000001</v>
      </c>
      <c r="H1595" s="57">
        <f t="shared" si="386"/>
        <v>0.61</v>
      </c>
      <c r="I1595" s="62">
        <f t="shared" si="387"/>
        <v>3.5500000000000002E-3</v>
      </c>
      <c r="J1595" s="8">
        <f>IF(F1595&lt;Päälaskenta!$D$24,0,Kaksitasouoma_matriisi!F1595-Päälaskenta!$D$24)</f>
        <v>0.59699999999999998</v>
      </c>
      <c r="L1595" s="8">
        <f>IF(F1595&gt;Päälaskenta!D$24,F1595-Päälaskenta!D$24,0)</f>
        <v>0.59699999999999998</v>
      </c>
      <c r="M1595" s="8">
        <f>IF(F1595&gt;Päälaskenta!D$24,(Päälaskenta!C$20+(Päälaskenta!E$20*(Kaksitasouoma_matriisi!F1595-Päälaskenta!D$24)))*(Kaksitasouoma_matriisi!F1595-Päälaskenta!D$24),0)</f>
        <v>3.5196135000000002</v>
      </c>
      <c r="N1595" s="8">
        <f>IF(F1595&gt;Päälaskenta!D$24,(2*SQRT((POWER((F1595-Päälaskenta!D$24),2))+POWER(Päälaskenta!E$20*(F1595-Päälaskenta!D$24),2))+Päälaskenta!C$20),0)</f>
        <v>7.1525141114519997</v>
      </c>
      <c r="O1595" s="8">
        <f t="shared" si="393"/>
        <v>0.49208060902175499</v>
      </c>
      <c r="P1595" s="8">
        <f>IF(Päälaskenta!$C$29,IF(L1595&gt;Päälaskenta!$F$28,Kaksitasouoma_matriisi!AQ1595,Kaksitasouoma_matriisi!AR1595),Päälaskenta!$F$20)</f>
        <v>0.12</v>
      </c>
      <c r="Q1595" s="8">
        <f t="shared" si="394"/>
        <v>18.281194240865901</v>
      </c>
      <c r="R1595" s="8">
        <f t="shared" si="388"/>
        <v>0.86734180458028898</v>
      </c>
      <c r="S1595" s="8">
        <f t="shared" si="395"/>
        <v>0.24643098015741999</v>
      </c>
      <c r="U1595" s="93">
        <f>IF(F1595&gt;Päälaskenta!D$24,Päälaskenta!H$24+L1595*Päälaskenta!G$24,F1595*Päälaskenta!C$24 + F1595*F1595*Päälaskenta!E$24)</f>
        <v>2.6227999999999998</v>
      </c>
      <c r="V1595" s="8">
        <f>IF(F1595&gt;Päälaskenta!D$24,2*SQRT(POWER(Päälaskenta!D$24,2)+POWER(Päälaskenta!E$24*Päälaskenta!D$24,2))+Päälaskenta!C$24,(2*SQRT((POWER(F1595,2))+POWER(Päälaskenta!E$24*F1595,2))+Päälaskenta!C$24))</f>
        <v>2.9798989873223301</v>
      </c>
      <c r="W1595" s="8">
        <f t="shared" si="396"/>
        <v>0.88016406299623895</v>
      </c>
      <c r="X1595" s="8">
        <f>Päälaskenta!F$24</f>
        <v>7.0000000000000007E-2</v>
      </c>
      <c r="Y1595" s="8">
        <f t="shared" si="397"/>
        <v>34.411971660760003</v>
      </c>
      <c r="Z1595" s="8">
        <f t="shared" si="389"/>
        <v>1.6326581954197099</v>
      </c>
      <c r="AA1595" s="8">
        <f t="shared" si="398"/>
        <v>0.62248672999073895</v>
      </c>
      <c r="AC1595" s="8">
        <f t="shared" si="390"/>
        <v>0.105295215669391</v>
      </c>
      <c r="AE1595" s="8">
        <v>1593</v>
      </c>
      <c r="AF1595" s="8">
        <f t="shared" si="400"/>
        <v>52.693165901625903</v>
      </c>
      <c r="AG1595" s="8">
        <f t="shared" si="391"/>
        <v>2.2509789422218902E-3</v>
      </c>
      <c r="AJ1595" s="132">
        <f>IF(Päälaskenta!$F$28&lt;Kaksitasouoma_matriisi!L1595,Päälaskenta!$C$20*Päälaskenta!$F$28,Päälaskenta!$C$20*Kaksitasouoma_matriisi!L1595)</f>
        <v>2.5</v>
      </c>
      <c r="AK1595" s="134">
        <f>SQRT(Päälaskenta!$D$20^2+(Päälaskenta!$D$20/(1/Päälaskenta!$E$20))^2)</f>
        <v>1.8029999999999999</v>
      </c>
      <c r="AL1595" s="134">
        <f>IF(Päälaskenta!$F$28&lt;Kaksitasouoma_matriisi!L1595,AK1595*Päälaskenta!$F$28*COS(ATAN(1/Päälaskenta!$E$20)),AK1595*Kaksitasouoma_matriisi!L1595*COS(ATAN(1/Päälaskenta!$E$20)))</f>
        <v>0.75</v>
      </c>
      <c r="AM1595" s="134"/>
      <c r="AN1595" s="134">
        <f t="shared" si="399"/>
        <v>3.25</v>
      </c>
      <c r="AO1595" s="8">
        <f t="shared" si="392"/>
        <v>0.52910052910052896</v>
      </c>
      <c r="AP1595" s="134">
        <f>Refererenssiarvoja!$B$16*H1595^(1/6)/(Refererenssiarvoja!$B$15^0.5)*(Päälaskenta!$G$28/2)^0.5*(1-AO1595)^(-1.5)</f>
        <v>0.14399999999999999</v>
      </c>
      <c r="AQ1595" s="8">
        <f>Refererenssiarvoja!$B$16*Kaksitasouoma_matriisi!O1595^(1/6)/(SQRT((2*Refererenssiarvoja!$B$15)/(Päälaskenta!$F$31*Päälaskenta!$G$31*Päälaskenta!$F$28))+SQRT(Refererenssiarvoja!$B$15)/Refererenssiarvoja!$B$17*LN(Kaksitasouoma_matriisi!L1595/Päälaskenta!$F$28))</f>
        <v>0.26371552883059202</v>
      </c>
      <c r="AR1595" s="8">
        <f>Refererenssiarvoja!$B$16*Kaksitasouoma_matriisi!O1595^(1/6)/(SQRT((2*Refererenssiarvoja!$B$15)/(Päälaskenta!$F$31*Päälaskenta!$G$31*L1595)))</f>
        <v>0.490128969504532</v>
      </c>
    </row>
    <row r="1596" spans="1:44" x14ac:dyDescent="0.2">
      <c r="A1596" s="8">
        <v>1594</v>
      </c>
      <c r="B1596" s="8">
        <f>IF(Päälaskenta!C$7,Päälaskenta!E$7,Päälaskenta!G$5)</f>
        <v>2.5</v>
      </c>
      <c r="C1596" s="56">
        <v>0.40600000000000003</v>
      </c>
      <c r="D1596" s="93">
        <f t="shared" si="385"/>
        <v>6.1576000000000004</v>
      </c>
      <c r="E1596" s="8">
        <f>IF(Päälaskenta!$C$26,Kaksitasouoma_matriisi!AP1596,Kaksitasouoma_matriisi!AC1596)</f>
        <v>0.105305673424599</v>
      </c>
      <c r="F1596" s="56">
        <f>IF(D1596&lt;Päälaskenta!H$24,(SQRT(POWER(Päälaskenta!C$24/(2*Päälaskenta!E$24),2)+(D1596/Päälaskenta!E$24))-Päälaskenta!C$24/(2*Päälaskenta!E$24)),IF(D1596=Päälaskenta!H$24,Päälaskenta!D$24,Päälaskenta!D$24+(SQRT(POWER((Päälaskenta!C$20+Päälaskenta!G$24)/(2*Päälaskenta!E$20),2)+((D1596-Päälaskenta!H$24)/Päälaskenta!E$20))-(Päälaskenta!C$20+Päälaskenta!G$24)/(2*Päälaskenta!E$20))))</f>
        <v>1.2989999999999999</v>
      </c>
      <c r="G1596" s="57">
        <f>IF(F1596&gt;Päälaskenta!D$24,(2*SQRT((POWER(Päälaskenta!D$24,2))+POWER(Päälaskenta!E$24*Päälaskenta!D$24,2))+Päälaskenta!C$24)+(2*SQRT((POWER((F1596-Päälaskenta!D$24),2))+POWER(Päälaskenta!E$20*(F1596-Päälaskenta!D$24),2))+Päälaskenta!C$20),(2*SQRT((POWER(F1596,2))+POWER(Päälaskenta!E$24*F1596,2))+Päälaskenta!C$24))</f>
        <v>10.14</v>
      </c>
      <c r="H1596" s="57">
        <f t="shared" si="386"/>
        <v>0.61</v>
      </c>
      <c r="I1596" s="62">
        <f t="shared" si="387"/>
        <v>3.5330000000000001E-3</v>
      </c>
      <c r="J1596" s="8">
        <f>IF(F1596&lt;Päälaskenta!$D$24,0,Kaksitasouoma_matriisi!F1596-Päälaskenta!$D$24)</f>
        <v>0.59899999999999998</v>
      </c>
      <c r="L1596" s="8">
        <f>IF(F1596&gt;Päälaskenta!D$24,F1596-Päälaskenta!D$24,0)</f>
        <v>0.59899999999999998</v>
      </c>
      <c r="M1596" s="8">
        <f>IF(F1596&gt;Päälaskenta!D$24,(Päälaskenta!C$20+(Päälaskenta!E$20*(Kaksitasouoma_matriisi!F1596-Päälaskenta!D$24)))*(Kaksitasouoma_matriisi!F1596-Päälaskenta!D$24),0)</f>
        <v>3.5332015000000001</v>
      </c>
      <c r="N1596" s="8">
        <f>IF(F1596&gt;Päälaskenta!D$24,(2*SQRT((POWER((F1596-Päälaskenta!D$24),2))+POWER(Päälaskenta!E$20*(F1596-Päälaskenta!D$24),2))+Päälaskenta!C$20),0)</f>
        <v>7.1597252140029299</v>
      </c>
      <c r="O1596" s="8">
        <f t="shared" si="393"/>
        <v>0.493482835499021</v>
      </c>
      <c r="P1596" s="8">
        <f>IF(Päälaskenta!$C$29,IF(L1596&gt;Päälaskenta!$F$28,Kaksitasouoma_matriisi!AQ1596,Kaksitasouoma_matriisi!AR1596),Päälaskenta!$F$20)</f>
        <v>0.12</v>
      </c>
      <c r="Q1596" s="8">
        <f t="shared" si="394"/>
        <v>18.3866183305588</v>
      </c>
      <c r="R1596" s="8">
        <f t="shared" si="388"/>
        <v>0.86887341200869805</v>
      </c>
      <c r="S1596" s="8">
        <f t="shared" si="395"/>
        <v>0.24591674491497201</v>
      </c>
      <c r="U1596" s="93">
        <f>IF(F1596&gt;Päälaskenta!D$24,Päälaskenta!H$24+L1596*Päälaskenta!G$24,F1596*Päälaskenta!C$24 + F1596*F1596*Päälaskenta!E$24)</f>
        <v>2.6276000000000002</v>
      </c>
      <c r="V1596" s="8">
        <f>IF(F1596&gt;Päälaskenta!D$24,2*SQRT(POWER(Päälaskenta!D$24,2)+POWER(Päälaskenta!E$24*Päälaskenta!D$24,2))+Päälaskenta!C$24,(2*SQRT((POWER(F1596,2))+POWER(Päälaskenta!E$24*F1596,2))+Päälaskenta!C$24))</f>
        <v>2.9798989873223301</v>
      </c>
      <c r="W1596" s="8">
        <f t="shared" si="396"/>
        <v>0.88177485585211102</v>
      </c>
      <c r="X1596" s="8">
        <f>Päälaskenta!F$24</f>
        <v>7.0000000000000007E-2</v>
      </c>
      <c r="Y1596" s="8">
        <f t="shared" si="397"/>
        <v>34.516998227496103</v>
      </c>
      <c r="Z1596" s="8">
        <f t="shared" si="389"/>
        <v>1.6311265879912999</v>
      </c>
      <c r="AA1596" s="8">
        <f t="shared" si="398"/>
        <v>0.62076670269116296</v>
      </c>
      <c r="AC1596" s="8">
        <f t="shared" si="390"/>
        <v>0.105305673424599</v>
      </c>
      <c r="AE1596" s="8">
        <v>1594</v>
      </c>
      <c r="AF1596" s="8">
        <f t="shared" si="400"/>
        <v>52.9036165580549</v>
      </c>
      <c r="AG1596" s="8">
        <f t="shared" si="391"/>
        <v>2.2331057684249599E-3</v>
      </c>
      <c r="AJ1596" s="132">
        <f>IF(Päälaskenta!$F$28&lt;Kaksitasouoma_matriisi!L1596,Päälaskenta!$C$20*Päälaskenta!$F$28,Päälaskenta!$C$20*Kaksitasouoma_matriisi!L1596)</f>
        <v>2.5</v>
      </c>
      <c r="AK1596" s="134">
        <f>SQRT(Päälaskenta!$D$20^2+(Päälaskenta!$D$20/(1/Päälaskenta!$E$20))^2)</f>
        <v>1.8029999999999999</v>
      </c>
      <c r="AL1596" s="134">
        <f>IF(Päälaskenta!$F$28&lt;Kaksitasouoma_matriisi!L1596,AK1596*Päälaskenta!$F$28*COS(ATAN(1/Päälaskenta!$E$20)),AK1596*Kaksitasouoma_matriisi!L1596*COS(ATAN(1/Päälaskenta!$E$20)))</f>
        <v>0.75</v>
      </c>
      <c r="AM1596" s="134"/>
      <c r="AN1596" s="134">
        <f t="shared" si="399"/>
        <v>3.25</v>
      </c>
      <c r="AO1596" s="8">
        <f t="shared" si="392"/>
        <v>0.52780304014551105</v>
      </c>
      <c r="AP1596" s="134">
        <f>Refererenssiarvoja!$B$16*H1596^(1/6)/(Refererenssiarvoja!$B$15^0.5)*(Päälaskenta!$G$28/2)^0.5*(1-AO1596)^(-1.5)</f>
        <v>0.14299999999999999</v>
      </c>
      <c r="AQ1596" s="8">
        <f>Refererenssiarvoja!$B$16*Kaksitasouoma_matriisi!O1596^(1/6)/(SQRT((2*Refererenssiarvoja!$B$15)/(Päälaskenta!$F$31*Päälaskenta!$G$31*Päälaskenta!$F$28))+SQRT(Refererenssiarvoja!$B$15)/Refererenssiarvoja!$B$17*LN(Kaksitasouoma_matriisi!L1596/Päälaskenta!$F$28))</f>
        <v>0.26180571410598003</v>
      </c>
      <c r="AR1596" s="8">
        <f>Refererenssiarvoja!$B$16*Kaksitasouoma_matriisi!O1596^(1/6)/(SQRT((2*Refererenssiarvoja!$B$15)/(Päälaskenta!$F$31*Päälaskenta!$G$31*L1596)))</f>
        <v>0.4911821603489</v>
      </c>
    </row>
    <row r="1597" spans="1:44" x14ac:dyDescent="0.2">
      <c r="A1597" s="8">
        <v>1595</v>
      </c>
      <c r="B1597" s="8">
        <f>IF(Päälaskenta!C$7,Päälaskenta!E$7,Päälaskenta!G$5)</f>
        <v>2.5</v>
      </c>
      <c r="C1597" s="56">
        <v>0.40500000000000003</v>
      </c>
      <c r="D1597" s="93">
        <f t="shared" si="385"/>
        <v>6.1727999999999996</v>
      </c>
      <c r="E1597" s="8">
        <f>IF(Päälaskenta!$C$26,Kaksitasouoma_matriisi!AP1597,Kaksitasouoma_matriisi!AC1597)</f>
        <v>0.105310896726172</v>
      </c>
      <c r="F1597" s="56">
        <f>IF(D1597&lt;Päälaskenta!H$24,(SQRT(POWER(Päälaskenta!C$24/(2*Päälaskenta!E$24),2)+(D1597/Päälaskenta!E$24))-Päälaskenta!C$24/(2*Päälaskenta!E$24)),IF(D1597=Päälaskenta!H$24,Päälaskenta!D$24,Päälaskenta!D$24+(SQRT(POWER((Päälaskenta!C$20+Päälaskenta!G$24)/(2*Päälaskenta!E$20),2)+((D1597-Päälaskenta!H$24)/Päälaskenta!E$20))-(Päälaskenta!C$20+Päälaskenta!G$24)/(2*Päälaskenta!E$20))))</f>
        <v>1.3</v>
      </c>
      <c r="G1597" s="57">
        <f>IF(F1597&gt;Päälaskenta!D$24,(2*SQRT((POWER(Päälaskenta!D$24,2))+POWER(Päälaskenta!E$24*Päälaskenta!D$24,2))+Päälaskenta!C$24)+(2*SQRT((POWER((F1597-Päälaskenta!D$24),2))+POWER(Päälaskenta!E$20*(F1597-Päälaskenta!D$24),2))+Päälaskenta!C$20),(2*SQRT((POWER(F1597,2))+POWER(Päälaskenta!E$24*F1597,2))+Päälaskenta!C$24))</f>
        <v>10.14</v>
      </c>
      <c r="H1597" s="57">
        <f t="shared" si="386"/>
        <v>0.61</v>
      </c>
      <c r="I1597" s="62">
        <f t="shared" si="387"/>
        <v>3.516E-3</v>
      </c>
      <c r="J1597" s="8">
        <f>IF(F1597&lt;Päälaskenta!$D$24,0,Kaksitasouoma_matriisi!F1597-Päälaskenta!$D$24)</f>
        <v>0.6</v>
      </c>
      <c r="L1597" s="8">
        <f>IF(F1597&gt;Päälaskenta!D$24,F1597-Päälaskenta!D$24,0)</f>
        <v>0.6</v>
      </c>
      <c r="M1597" s="8">
        <f>IF(F1597&gt;Päälaskenta!D$24,(Päälaskenta!C$20+(Päälaskenta!E$20*(Kaksitasouoma_matriisi!F1597-Päälaskenta!D$24)))*(Kaksitasouoma_matriisi!F1597-Päälaskenta!D$24),0)</f>
        <v>3.54</v>
      </c>
      <c r="N1597" s="8">
        <f>IF(F1597&gt;Päälaskenta!D$24,(2*SQRT((POWER((F1597-Päälaskenta!D$24),2))+POWER(Päälaskenta!E$20*(F1597-Päälaskenta!D$24),2))+Päälaskenta!C$20),0)</f>
        <v>7.1633307652783902</v>
      </c>
      <c r="O1597" s="8">
        <f t="shared" si="393"/>
        <v>0.49418351825366602</v>
      </c>
      <c r="P1597" s="8">
        <f>IF(Päälaskenta!$C$29,IF(L1597&gt;Päälaskenta!$F$28,Kaksitasouoma_matriisi!AQ1597,Kaksitasouoma_matriisi!AR1597),Päälaskenta!$F$20)</f>
        <v>0.12</v>
      </c>
      <c r="Q1597" s="8">
        <f t="shared" si="394"/>
        <v>18.439431214499798</v>
      </c>
      <c r="R1597" s="8">
        <f t="shared" si="388"/>
        <v>0.86963696924879597</v>
      </c>
      <c r="S1597" s="8">
        <f t="shared" si="395"/>
        <v>0.24566016080474501</v>
      </c>
      <c r="U1597" s="93">
        <f>IF(F1597&gt;Päälaskenta!D$24,Päälaskenta!H$24+L1597*Päälaskenta!G$24,F1597*Päälaskenta!C$24 + F1597*F1597*Päälaskenta!E$24)</f>
        <v>2.63</v>
      </c>
      <c r="V1597" s="8">
        <f>IF(F1597&gt;Päälaskenta!D$24,2*SQRT(POWER(Päälaskenta!D$24,2)+POWER(Päälaskenta!E$24*Päälaskenta!D$24,2))+Päälaskenta!C$24,(2*SQRT((POWER(F1597,2))+POWER(Päälaskenta!E$24*F1597,2))+Päälaskenta!C$24))</f>
        <v>2.9798989873223301</v>
      </c>
      <c r="W1597" s="8">
        <f t="shared" si="396"/>
        <v>0.882580252280047</v>
      </c>
      <c r="X1597" s="8">
        <f>Päälaskenta!F$24</f>
        <v>7.0000000000000007E-2</v>
      </c>
      <c r="Y1597" s="8">
        <f t="shared" si="397"/>
        <v>34.569559509606698</v>
      </c>
      <c r="Z1597" s="8">
        <f t="shared" si="389"/>
        <v>1.6303630307512</v>
      </c>
      <c r="AA1597" s="8">
        <f t="shared" si="398"/>
        <v>0.61990989762403004</v>
      </c>
      <c r="AC1597" s="8">
        <f t="shared" si="390"/>
        <v>0.105310896726172</v>
      </c>
      <c r="AE1597" s="8">
        <v>1595</v>
      </c>
      <c r="AF1597" s="8">
        <f t="shared" si="400"/>
        <v>53.008990724106503</v>
      </c>
      <c r="AG1597" s="8">
        <f t="shared" si="391"/>
        <v>2.2242364135415501E-3</v>
      </c>
      <c r="AJ1597" s="132">
        <f>IF(Päälaskenta!$F$28&lt;Kaksitasouoma_matriisi!L1597,Päälaskenta!$C$20*Päälaskenta!$F$28,Päälaskenta!$C$20*Kaksitasouoma_matriisi!L1597)</f>
        <v>2.5</v>
      </c>
      <c r="AK1597" s="134">
        <f>SQRT(Päälaskenta!$D$20^2+(Päälaskenta!$D$20/(1/Päälaskenta!$E$20))^2)</f>
        <v>1.8029999999999999</v>
      </c>
      <c r="AL1597" s="134">
        <f>IF(Päälaskenta!$F$28&lt;Kaksitasouoma_matriisi!L1597,AK1597*Päälaskenta!$F$28*COS(ATAN(1/Päälaskenta!$E$20)),AK1597*Kaksitasouoma_matriisi!L1597*COS(ATAN(1/Päälaskenta!$E$20)))</f>
        <v>0.75</v>
      </c>
      <c r="AM1597" s="134"/>
      <c r="AN1597" s="134">
        <f t="shared" si="399"/>
        <v>3.25</v>
      </c>
      <c r="AO1597" s="8">
        <f t="shared" si="392"/>
        <v>0.52650336962156596</v>
      </c>
      <c r="AP1597" s="134">
        <f>Refererenssiarvoja!$B$16*H1597^(1/6)/(Refererenssiarvoja!$B$15^0.5)*(Päälaskenta!$G$28/2)^0.5*(1-AO1597)^(-1.5)</f>
        <v>0.14299999999999999</v>
      </c>
      <c r="AQ1597" s="8">
        <f>Refererenssiarvoja!$B$16*Kaksitasouoma_matriisi!O1597^(1/6)/(SQRT((2*Refererenssiarvoja!$B$15)/(Päälaskenta!$F$31*Päälaskenta!$G$31*Päälaskenta!$F$28))+SQRT(Refererenssiarvoja!$B$15)/Refererenssiarvoja!$B$17*LN(Kaksitasouoma_matriisi!L1597/Päälaskenta!$F$28))</f>
        <v>0.26086417205166201</v>
      </c>
      <c r="AR1597" s="8">
        <f>Refererenssiarvoja!$B$16*Kaksitasouoma_matriisi!O1597^(1/6)/(SQRT((2*Refererenssiarvoja!$B$15)/(Päälaskenta!$F$31*Päälaskenta!$G$31*L1597)))</f>
        <v>0.491708255410513</v>
      </c>
    </row>
    <row r="1598" spans="1:44" x14ac:dyDescent="0.2">
      <c r="A1598" s="8">
        <v>1596</v>
      </c>
      <c r="B1598" s="8">
        <f>IF(Päälaskenta!C$7,Päälaskenta!E$7,Päälaskenta!G$5)</f>
        <v>2.5</v>
      </c>
      <c r="C1598" s="56">
        <v>0.40400000000000003</v>
      </c>
      <c r="D1598" s="93">
        <f t="shared" si="385"/>
        <v>6.1881000000000004</v>
      </c>
      <c r="E1598" s="8">
        <f>IF(Päälaskenta!$C$26,Kaksitasouoma_matriisi!AP1598,Kaksitasouoma_matriisi!AC1598)</f>
        <v>0.10532133219706399</v>
      </c>
      <c r="F1598" s="56">
        <f>IF(D1598&lt;Päälaskenta!H$24,(SQRT(POWER(Päälaskenta!C$24/(2*Päälaskenta!E$24),2)+(D1598/Päälaskenta!E$24))-Päälaskenta!C$24/(2*Päälaskenta!E$24)),IF(D1598=Päälaskenta!H$24,Päälaskenta!D$24,Päälaskenta!D$24+(SQRT(POWER((Päälaskenta!C$20+Päälaskenta!G$24)/(2*Päälaskenta!E$20),2)+((D1598-Päälaskenta!H$24)/Päälaskenta!E$20))-(Päälaskenta!C$20+Päälaskenta!G$24)/(2*Päälaskenta!E$20))))</f>
        <v>1.302</v>
      </c>
      <c r="G1598" s="57">
        <f>IF(F1598&gt;Päälaskenta!D$24,(2*SQRT((POWER(Päälaskenta!D$24,2))+POWER(Päälaskenta!E$24*Päälaskenta!D$24,2))+Päälaskenta!C$24)+(2*SQRT((POWER((F1598-Päälaskenta!D$24),2))+POWER(Päälaskenta!E$20*(F1598-Päälaskenta!D$24),2))+Päälaskenta!C$20),(2*SQRT((POWER(F1598,2))+POWER(Päälaskenta!E$24*F1598,2))+Päälaskenta!C$24))</f>
        <v>10.15</v>
      </c>
      <c r="H1598" s="57">
        <f t="shared" si="386"/>
        <v>0.61</v>
      </c>
      <c r="I1598" s="62">
        <f t="shared" si="387"/>
        <v>3.5000000000000001E-3</v>
      </c>
      <c r="J1598" s="8">
        <f>IF(F1598&lt;Päälaskenta!$D$24,0,Kaksitasouoma_matriisi!F1598-Päälaskenta!$D$24)</f>
        <v>0.60199999999999998</v>
      </c>
      <c r="L1598" s="8">
        <f>IF(F1598&gt;Päälaskenta!D$24,F1598-Päälaskenta!D$24,0)</f>
        <v>0.60199999999999998</v>
      </c>
      <c r="M1598" s="8">
        <f>IF(F1598&gt;Päälaskenta!D$24,(Päälaskenta!C$20+(Päälaskenta!E$20*(Kaksitasouoma_matriisi!F1598-Päälaskenta!D$24)))*(Kaksitasouoma_matriisi!F1598-Päälaskenta!D$24),0)</f>
        <v>3.5536059999999998</v>
      </c>
      <c r="N1598" s="8">
        <f>IF(F1598&gt;Päälaskenta!D$24,(2*SQRT((POWER((F1598-Päälaskenta!D$24),2))+POWER(Päälaskenta!E$20*(F1598-Päälaskenta!D$24),2))+Päälaskenta!C$20),0)</f>
        <v>7.1705418678293196</v>
      </c>
      <c r="O1598" s="8">
        <f t="shared" si="393"/>
        <v>0.49558402495957499</v>
      </c>
      <c r="P1598" s="8">
        <f>IF(Päälaskenta!$C$29,IF(L1598&gt;Päälaskenta!$F$28,Kaksitasouoma_matriisi!AQ1598,Kaksitasouoma_matriisi!AR1598),Päälaskenta!$F$20)</f>
        <v>0.12</v>
      </c>
      <c r="Q1598" s="8">
        <f t="shared" si="394"/>
        <v>18.5452586214872</v>
      </c>
      <c r="R1598" s="8">
        <f t="shared" si="388"/>
        <v>0.87115961350692595</v>
      </c>
      <c r="S1598" s="8">
        <f t="shared" si="395"/>
        <v>0.24514805904394699</v>
      </c>
      <c r="U1598" s="93">
        <f>IF(F1598&gt;Päälaskenta!D$24,Päälaskenta!H$24+L1598*Päälaskenta!G$24,F1598*Päälaskenta!C$24 + F1598*F1598*Päälaskenta!E$24)</f>
        <v>2.6347999999999998</v>
      </c>
      <c r="V1598" s="8">
        <f>IF(F1598&gt;Päälaskenta!D$24,2*SQRT(POWER(Päälaskenta!D$24,2)+POWER(Päälaskenta!E$24*Päälaskenta!D$24,2))+Päälaskenta!C$24,(2*SQRT((POWER(F1598,2))+POWER(Päälaskenta!E$24*F1598,2))+Päälaskenta!C$24))</f>
        <v>2.9798989873223301</v>
      </c>
      <c r="W1598" s="8">
        <f t="shared" si="396"/>
        <v>0.88419104513591995</v>
      </c>
      <c r="X1598" s="8">
        <f>Päälaskenta!F$24</f>
        <v>7.0000000000000007E-2</v>
      </c>
      <c r="Y1598" s="8">
        <f t="shared" si="397"/>
        <v>34.674778022635103</v>
      </c>
      <c r="Z1598" s="8">
        <f t="shared" si="389"/>
        <v>1.6288403864930701</v>
      </c>
      <c r="AA1598" s="8">
        <f t="shared" si="398"/>
        <v>0.61820266680320002</v>
      </c>
      <c r="AC1598" s="8">
        <f t="shared" si="390"/>
        <v>0.10532133219706399</v>
      </c>
      <c r="AE1598" s="8">
        <v>1596</v>
      </c>
      <c r="AF1598" s="8">
        <f t="shared" si="400"/>
        <v>53.220036644122303</v>
      </c>
      <c r="AG1598" s="8">
        <f t="shared" si="391"/>
        <v>2.20663081584068E-3</v>
      </c>
      <c r="AJ1598" s="132">
        <f>IF(Päälaskenta!$F$28&lt;Kaksitasouoma_matriisi!L1598,Päälaskenta!$C$20*Päälaskenta!$F$28,Päälaskenta!$C$20*Kaksitasouoma_matriisi!L1598)</f>
        <v>2.5</v>
      </c>
      <c r="AK1598" s="134">
        <f>SQRT(Päälaskenta!$D$20^2+(Päälaskenta!$D$20/(1/Päälaskenta!$E$20))^2)</f>
        <v>1.8029999999999999</v>
      </c>
      <c r="AL1598" s="134">
        <f>IF(Päälaskenta!$F$28&lt;Kaksitasouoma_matriisi!L1598,AK1598*Päälaskenta!$F$28*COS(ATAN(1/Päälaskenta!$E$20)),AK1598*Kaksitasouoma_matriisi!L1598*COS(ATAN(1/Päälaskenta!$E$20)))</f>
        <v>0.75</v>
      </c>
      <c r="AM1598" s="134"/>
      <c r="AN1598" s="134">
        <f t="shared" si="399"/>
        <v>3.25</v>
      </c>
      <c r="AO1598" s="8">
        <f t="shared" si="392"/>
        <v>0.52520159661285404</v>
      </c>
      <c r="AP1598" s="134">
        <f>Refererenssiarvoja!$B$16*H1598^(1/6)/(Refererenssiarvoja!$B$15^0.5)*(Päälaskenta!$G$28/2)^0.5*(1-AO1598)^(-1.5)</f>
        <v>0.14199999999999999</v>
      </c>
      <c r="AQ1598" s="8">
        <f>Refererenssiarvoja!$B$16*Kaksitasouoma_matriisi!O1598^(1/6)/(SQRT((2*Refererenssiarvoja!$B$15)/(Päälaskenta!$F$31*Päälaskenta!$G$31*Päälaskenta!$F$28))+SQRT(Refererenssiarvoja!$B$15)/Refererenssiarvoja!$B$17*LN(Kaksitasouoma_matriisi!L1598/Päälaskenta!$F$28))</f>
        <v>0.25900719462407501</v>
      </c>
      <c r="AR1598" s="8">
        <f>Refererenssiarvoja!$B$16*Kaksitasouoma_matriisi!O1598^(1/6)/(SQRT((2*Refererenssiarvoja!$B$15)/(Päälaskenta!$F$31*Päälaskenta!$G$31*L1598)))</f>
        <v>0.49275944855228998</v>
      </c>
    </row>
    <row r="1599" spans="1:44" x14ac:dyDescent="0.2">
      <c r="A1599" s="8">
        <v>1597</v>
      </c>
      <c r="B1599" s="8">
        <f>IF(Päälaskenta!C$7,Päälaskenta!E$7,Päälaskenta!G$5)</f>
        <v>2.5</v>
      </c>
      <c r="C1599" s="56">
        <v>0.40300000000000002</v>
      </c>
      <c r="D1599" s="93">
        <f t="shared" si="385"/>
        <v>6.2035</v>
      </c>
      <c r="E1599" s="8">
        <f>IF(Päälaskenta!$C$26,Kaksitasouoma_matriisi!AP1599,Kaksitasouoma_matriisi!AC1599)</f>
        <v>0.10533175285129399</v>
      </c>
      <c r="F1599" s="56">
        <f>IF(D1599&lt;Päälaskenta!H$24,(SQRT(POWER(Päälaskenta!C$24/(2*Päälaskenta!E$24),2)+(D1599/Päälaskenta!E$24))-Päälaskenta!C$24/(2*Päälaskenta!E$24)),IF(D1599=Päälaskenta!H$24,Päälaskenta!D$24,Päälaskenta!D$24+(SQRT(POWER((Päälaskenta!C$20+Päälaskenta!G$24)/(2*Päälaskenta!E$20),2)+((D1599-Päälaskenta!H$24)/Päälaskenta!E$20))-(Päälaskenta!C$20+Päälaskenta!G$24)/(2*Päälaskenta!E$20))))</f>
        <v>1.304</v>
      </c>
      <c r="G1599" s="57">
        <f>IF(F1599&gt;Päälaskenta!D$24,(2*SQRT((POWER(Päälaskenta!D$24,2))+POWER(Päälaskenta!E$24*Päälaskenta!D$24,2))+Päälaskenta!C$24)+(2*SQRT((POWER((F1599-Päälaskenta!D$24),2))+POWER(Päälaskenta!E$20*(F1599-Päälaskenta!D$24),2))+Päälaskenta!C$20),(2*SQRT((POWER(F1599,2))+POWER(Päälaskenta!E$24*F1599,2))+Päälaskenta!C$24))</f>
        <v>10.16</v>
      </c>
      <c r="H1599" s="57">
        <f t="shared" si="386"/>
        <v>0.61</v>
      </c>
      <c r="I1599" s="62">
        <f t="shared" si="387"/>
        <v>3.483E-3</v>
      </c>
      <c r="J1599" s="8">
        <f>IF(F1599&lt;Päälaskenta!$D$24,0,Kaksitasouoma_matriisi!F1599-Päälaskenta!$D$24)</f>
        <v>0.60399999999999998</v>
      </c>
      <c r="L1599" s="8">
        <f>IF(F1599&gt;Päälaskenta!D$24,F1599-Päälaskenta!D$24,0)</f>
        <v>0.60399999999999998</v>
      </c>
      <c r="M1599" s="8">
        <f>IF(F1599&gt;Päälaskenta!D$24,(Päälaskenta!C$20+(Päälaskenta!E$20*(Kaksitasouoma_matriisi!F1599-Päälaskenta!D$24)))*(Kaksitasouoma_matriisi!F1599-Päälaskenta!D$24),0)</f>
        <v>3.567224</v>
      </c>
      <c r="N1599" s="8">
        <f>IF(F1599&gt;Päälaskenta!D$24,(2*SQRT((POWER((F1599-Päälaskenta!D$24),2))+POWER(Päälaskenta!E$20*(F1599-Päälaskenta!D$24),2))+Päälaskenta!C$20),0)</f>
        <v>7.1777529703802498</v>
      </c>
      <c r="O1599" s="8">
        <f t="shared" si="393"/>
        <v>0.49698338947028697</v>
      </c>
      <c r="P1599" s="8">
        <f>IF(Päälaskenta!$C$29,IF(L1599&gt;Päälaskenta!$F$28,Kaksitasouoma_matriisi!AQ1599,Kaksitasouoma_matriisi!AR1599),Päälaskenta!$F$20)</f>
        <v>0.12</v>
      </c>
      <c r="Q1599" s="8">
        <f t="shared" si="394"/>
        <v>18.651354829272499</v>
      </c>
      <c r="R1599" s="8">
        <f t="shared" si="388"/>
        <v>0.87267632757827995</v>
      </c>
      <c r="S1599" s="8">
        <f t="shared" si="395"/>
        <v>0.24463737841477901</v>
      </c>
      <c r="U1599" s="93">
        <f>IF(F1599&gt;Päälaskenta!D$24,Päälaskenta!H$24+L1599*Päälaskenta!G$24,F1599*Päälaskenta!C$24 + F1599*F1599*Päälaskenta!E$24)</f>
        <v>2.6396000000000002</v>
      </c>
      <c r="V1599" s="8">
        <f>IF(F1599&gt;Päälaskenta!D$24,2*SQRT(POWER(Päälaskenta!D$24,2)+POWER(Päälaskenta!E$24*Päälaskenta!D$24,2))+Päälaskenta!C$24,(2*SQRT((POWER(F1599,2))+POWER(Päälaskenta!E$24*F1599,2))+Päälaskenta!C$24))</f>
        <v>2.9798989873223301</v>
      </c>
      <c r="W1599" s="8">
        <f t="shared" si="396"/>
        <v>0.88580183799179202</v>
      </c>
      <c r="X1599" s="8">
        <f>Päälaskenta!F$24</f>
        <v>7.0000000000000007E-2</v>
      </c>
      <c r="Y1599" s="8">
        <f t="shared" si="397"/>
        <v>34.780124402640801</v>
      </c>
      <c r="Z1599" s="8">
        <f t="shared" si="389"/>
        <v>1.6273236724217199</v>
      </c>
      <c r="AA1599" s="8">
        <f t="shared" si="398"/>
        <v>0.61650389165847896</v>
      </c>
      <c r="AC1599" s="8">
        <f t="shared" si="390"/>
        <v>0.10533175285129399</v>
      </c>
      <c r="AE1599" s="8">
        <v>1597</v>
      </c>
      <c r="AF1599" s="8">
        <f t="shared" si="400"/>
        <v>53.431479231913301</v>
      </c>
      <c r="AG1599" s="8">
        <f t="shared" si="391"/>
        <v>2.18920092041173E-3</v>
      </c>
      <c r="AJ1599" s="132">
        <f>IF(Päälaskenta!$F$28&lt;Kaksitasouoma_matriisi!L1599,Päälaskenta!$C$20*Päälaskenta!$F$28,Päälaskenta!$C$20*Kaksitasouoma_matriisi!L1599)</f>
        <v>2.5</v>
      </c>
      <c r="AK1599" s="134">
        <f>SQRT(Päälaskenta!$D$20^2+(Päälaskenta!$D$20/(1/Päälaskenta!$E$20))^2)</f>
        <v>1.8029999999999999</v>
      </c>
      <c r="AL1599" s="134">
        <f>IF(Päälaskenta!$F$28&lt;Kaksitasouoma_matriisi!L1599,AK1599*Päälaskenta!$F$28*COS(ATAN(1/Päälaskenta!$E$20)),AK1599*Kaksitasouoma_matriisi!L1599*COS(ATAN(1/Päälaskenta!$E$20)))</f>
        <v>0.75</v>
      </c>
      <c r="AM1599" s="134"/>
      <c r="AN1599" s="134">
        <f t="shared" si="399"/>
        <v>3.25</v>
      </c>
      <c r="AO1599" s="8">
        <f t="shared" si="392"/>
        <v>0.52389779962924199</v>
      </c>
      <c r="AP1599" s="134">
        <f>Refererenssiarvoja!$B$16*H1599^(1/6)/(Refererenssiarvoja!$B$15^0.5)*(Päälaskenta!$G$28/2)^0.5*(1-AO1599)^(-1.5)</f>
        <v>0.14199999999999999</v>
      </c>
      <c r="AQ1599" s="8">
        <f>Refererenssiarvoja!$B$16*Kaksitasouoma_matriisi!O1599^(1/6)/(SQRT((2*Refererenssiarvoja!$B$15)/(Päälaskenta!$F$31*Päälaskenta!$G$31*Päälaskenta!$F$28))+SQRT(Refererenssiarvoja!$B$15)/Refererenssiarvoja!$B$17*LN(Kaksitasouoma_matriisi!L1599/Päälaskenta!$F$28))</f>
        <v>0.25718422116926898</v>
      </c>
      <c r="AR1599" s="8">
        <f>Refererenssiarvoja!$B$16*Kaksitasouoma_matriisi!O1599^(1/6)/(SQRT((2*Refererenssiarvoja!$B$15)/(Päälaskenta!$F$31*Päälaskenta!$G$31*L1599)))</f>
        <v>0.493809317338543</v>
      </c>
    </row>
    <row r="1600" spans="1:44" x14ac:dyDescent="0.2">
      <c r="A1600" s="8">
        <v>1598</v>
      </c>
      <c r="B1600" s="8">
        <f>IF(Päälaskenta!C$7,Päälaskenta!E$7,Päälaskenta!G$5)</f>
        <v>2.5</v>
      </c>
      <c r="C1600" s="56">
        <v>0.40200000000000002</v>
      </c>
      <c r="D1600" s="93">
        <f t="shared" si="385"/>
        <v>6.2188999999999997</v>
      </c>
      <c r="E1600" s="8">
        <f>IF(Päälaskenta!$C$26,Kaksitasouoma_matriisi!AP1600,Kaksitasouoma_matriisi!AC1600)</f>
        <v>0.105336957632018</v>
      </c>
      <c r="F1600" s="56">
        <f>IF(D1600&lt;Päälaskenta!H$24,(SQRT(POWER(Päälaskenta!C$24/(2*Päälaskenta!E$24),2)+(D1600/Päälaskenta!E$24))-Päälaskenta!C$24/(2*Päälaskenta!E$24)),IF(D1600=Päälaskenta!H$24,Päälaskenta!D$24,Päälaskenta!D$24+(SQRT(POWER((Päälaskenta!C$20+Päälaskenta!G$24)/(2*Päälaskenta!E$20),2)+((D1600-Päälaskenta!H$24)/Päälaskenta!E$20))-(Päälaskenta!C$20+Päälaskenta!G$24)/(2*Päälaskenta!E$20))))</f>
        <v>1.3049999999999999</v>
      </c>
      <c r="G1600" s="57">
        <f>IF(F1600&gt;Päälaskenta!D$24,(2*SQRT((POWER(Päälaskenta!D$24,2))+POWER(Päälaskenta!E$24*Päälaskenta!D$24,2))+Päälaskenta!C$24)+(2*SQRT((POWER((F1600-Päälaskenta!D$24),2))+POWER(Päälaskenta!E$20*(F1600-Päälaskenta!D$24),2))+Päälaskenta!C$20),(2*SQRT((POWER(F1600,2))+POWER(Päälaskenta!E$24*F1600,2))+Päälaskenta!C$24))</f>
        <v>10.16</v>
      </c>
      <c r="H1600" s="57">
        <f t="shared" si="386"/>
        <v>0.61</v>
      </c>
      <c r="I1600" s="62">
        <f t="shared" si="387"/>
        <v>3.4659999999999999E-3</v>
      </c>
      <c r="J1600" s="8">
        <f>IF(F1600&lt;Päälaskenta!$D$24,0,Kaksitasouoma_matriisi!F1600-Päälaskenta!$D$24)</f>
        <v>0.60499999999999998</v>
      </c>
      <c r="L1600" s="8">
        <f>IF(F1600&gt;Päälaskenta!D$24,F1600-Päälaskenta!D$24,0)</f>
        <v>0.60499999999999998</v>
      </c>
      <c r="M1600" s="8">
        <f>IF(F1600&gt;Päälaskenta!D$24,(Päälaskenta!C$20+(Päälaskenta!E$20*(Kaksitasouoma_matriisi!F1600-Päälaskenta!D$24)))*(Kaksitasouoma_matriisi!F1600-Päälaskenta!D$24),0)</f>
        <v>3.5740375000000002</v>
      </c>
      <c r="N1600" s="8">
        <f>IF(F1600&gt;Päälaskenta!D$24,(2*SQRT((POWER((F1600-Päälaskenta!D$24),2))+POWER(Päälaskenta!E$20*(F1600-Päälaskenta!D$24),2))+Päälaskenta!C$20),0)</f>
        <v>7.1813585216557101</v>
      </c>
      <c r="O1600" s="8">
        <f t="shared" si="393"/>
        <v>0.49768264447768901</v>
      </c>
      <c r="P1600" s="8">
        <f>IF(Päälaskenta!$C$29,IF(L1600&gt;Päälaskenta!$F$28,Kaksitasouoma_matriisi!AQ1600,Kaksitasouoma_matriisi!AR1600),Päälaskenta!$F$20)</f>
        <v>0.12</v>
      </c>
      <c r="Q1600" s="8">
        <f t="shared" si="394"/>
        <v>18.704503714456301</v>
      </c>
      <c r="R1600" s="8">
        <f t="shared" si="388"/>
        <v>0.87343247202348695</v>
      </c>
      <c r="S1600" s="8">
        <f t="shared" si="395"/>
        <v>0.244382570698681</v>
      </c>
      <c r="U1600" s="93">
        <f>IF(F1600&gt;Päälaskenta!D$24,Päälaskenta!H$24+L1600*Päälaskenta!G$24,F1600*Päälaskenta!C$24 + F1600*F1600*Päälaskenta!E$24)</f>
        <v>2.6419999999999999</v>
      </c>
      <c r="V1600" s="8">
        <f>IF(F1600&gt;Päälaskenta!D$24,2*SQRT(POWER(Päälaskenta!D$24,2)+POWER(Päälaskenta!E$24*Päälaskenta!D$24,2))+Päälaskenta!C$24,(2*SQRT((POWER(F1600,2))+POWER(Päälaskenta!E$24*F1600,2))+Päälaskenta!C$24))</f>
        <v>2.9798989873223301</v>
      </c>
      <c r="W1600" s="8">
        <f t="shared" si="396"/>
        <v>0.886607234419728</v>
      </c>
      <c r="X1600" s="8">
        <f>Päälaskenta!F$24</f>
        <v>7.0000000000000007E-2</v>
      </c>
      <c r="Y1600" s="8">
        <f t="shared" si="397"/>
        <v>34.832845518517203</v>
      </c>
      <c r="Z1600" s="8">
        <f t="shared" si="389"/>
        <v>1.6265675279765099</v>
      </c>
      <c r="AA1600" s="8">
        <f t="shared" si="398"/>
        <v>0.61565765631207803</v>
      </c>
      <c r="AC1600" s="8">
        <f t="shared" si="390"/>
        <v>0.105336957632018</v>
      </c>
      <c r="AE1600" s="8">
        <v>1598</v>
      </c>
      <c r="AF1600" s="8">
        <f t="shared" si="400"/>
        <v>53.537349232973497</v>
      </c>
      <c r="AG1600" s="8">
        <f t="shared" si="391"/>
        <v>2.18055120039269E-3</v>
      </c>
      <c r="AJ1600" s="132">
        <f>IF(Päälaskenta!$F$28&lt;Kaksitasouoma_matriisi!L1600,Päälaskenta!$C$20*Päälaskenta!$F$28,Päälaskenta!$C$20*Kaksitasouoma_matriisi!L1600)</f>
        <v>2.5</v>
      </c>
      <c r="AK1600" s="134">
        <f>SQRT(Päälaskenta!$D$20^2+(Päälaskenta!$D$20/(1/Päälaskenta!$E$20))^2)</f>
        <v>1.8029999999999999</v>
      </c>
      <c r="AL1600" s="134">
        <f>IF(Päälaskenta!$F$28&lt;Kaksitasouoma_matriisi!L1600,AK1600*Päälaskenta!$F$28*COS(ATAN(1/Päälaskenta!$E$20)),AK1600*Kaksitasouoma_matriisi!L1600*COS(ATAN(1/Päälaskenta!$E$20)))</f>
        <v>0.75</v>
      </c>
      <c r="AM1600" s="134"/>
      <c r="AN1600" s="134">
        <f t="shared" si="399"/>
        <v>3.25</v>
      </c>
      <c r="AO1600" s="8">
        <f t="shared" si="392"/>
        <v>0.52260045988840498</v>
      </c>
      <c r="AP1600" s="134">
        <f>Refererenssiarvoja!$B$16*H1600^(1/6)/(Refererenssiarvoja!$B$15^0.5)*(Päälaskenta!$G$28/2)^0.5*(1-AO1600)^(-1.5)</f>
        <v>0.14099999999999999</v>
      </c>
      <c r="AQ1600" s="8">
        <f>Refererenssiarvoja!$B$16*Kaksitasouoma_matriisi!O1600^(1/6)/(SQRT((2*Refererenssiarvoja!$B$15)/(Päälaskenta!$F$31*Päälaskenta!$G$31*Päälaskenta!$F$28))+SQRT(Refererenssiarvoja!$B$15)/Refererenssiarvoja!$B$17*LN(Kaksitasouoma_matriisi!L1600/Päälaskenta!$F$28))</f>
        <v>0.25628519243240999</v>
      </c>
      <c r="AR1600" s="8">
        <f>Refererenssiarvoja!$B$16*Kaksitasouoma_matriisi!O1600^(1/6)/(SQRT((2*Refererenssiarvoja!$B$15)/(Päälaskenta!$F$31*Päälaskenta!$G$31*L1600)))</f>
        <v>0.49433375694517601</v>
      </c>
    </row>
    <row r="1601" spans="1:44" x14ac:dyDescent="0.2">
      <c r="A1601" s="8">
        <v>1599</v>
      </c>
      <c r="B1601" s="8">
        <f>IF(Päälaskenta!C$7,Päälaskenta!E$7,Päälaskenta!G$5)</f>
        <v>2.5</v>
      </c>
      <c r="C1601" s="56">
        <v>0.40100000000000002</v>
      </c>
      <c r="D1601" s="93">
        <f t="shared" si="385"/>
        <v>6.2343999999999999</v>
      </c>
      <c r="E1601" s="8">
        <f>IF(Päälaskenta!$C$26,Kaksitasouoma_matriisi!AP1601,Kaksitasouoma_matriisi!AC1601)</f>
        <v>0.105347356120352</v>
      </c>
      <c r="F1601" s="56">
        <f>IF(D1601&lt;Päälaskenta!H$24,(SQRT(POWER(Päälaskenta!C$24/(2*Päälaskenta!E$24),2)+(D1601/Päälaskenta!E$24))-Päälaskenta!C$24/(2*Päälaskenta!E$24)),IF(D1601=Päälaskenta!H$24,Päälaskenta!D$24,Päälaskenta!D$24+(SQRT(POWER((Päälaskenta!C$20+Päälaskenta!G$24)/(2*Päälaskenta!E$20),2)+((D1601-Päälaskenta!H$24)/Päälaskenta!E$20))-(Päälaskenta!C$20+Päälaskenta!G$24)/(2*Päälaskenta!E$20))))</f>
        <v>1.3069999999999999</v>
      </c>
      <c r="G1601" s="57">
        <f>IF(F1601&gt;Päälaskenta!D$24,(2*SQRT((POWER(Päälaskenta!D$24,2))+POWER(Päälaskenta!E$24*Päälaskenta!D$24,2))+Päälaskenta!C$24)+(2*SQRT((POWER((F1601-Päälaskenta!D$24),2))+POWER(Päälaskenta!E$20*(F1601-Päälaskenta!D$24),2))+Päälaskenta!C$20),(2*SQRT((POWER(F1601,2))+POWER(Päälaskenta!E$24*F1601,2))+Päälaskenta!C$24))</f>
        <v>10.17</v>
      </c>
      <c r="H1601" s="57">
        <f t="shared" si="386"/>
        <v>0.61</v>
      </c>
      <c r="I1601" s="62">
        <f t="shared" si="387"/>
        <v>3.4499999999999999E-3</v>
      </c>
      <c r="J1601" s="8">
        <f>IF(F1601&lt;Päälaskenta!$D$24,0,Kaksitasouoma_matriisi!F1601-Päälaskenta!$D$24)</f>
        <v>0.60699999999999998</v>
      </c>
      <c r="L1601" s="8">
        <f>IF(F1601&gt;Päälaskenta!D$24,F1601-Päälaskenta!D$24,0)</f>
        <v>0.60699999999999998</v>
      </c>
      <c r="M1601" s="8">
        <f>IF(F1601&gt;Päälaskenta!D$24,(Päälaskenta!C$20+(Päälaskenta!E$20*(Kaksitasouoma_matriisi!F1601-Päälaskenta!D$24)))*(Kaksitasouoma_matriisi!F1601-Päälaskenta!D$24),0)</f>
        <v>3.5876735000000002</v>
      </c>
      <c r="N1601" s="8">
        <f>IF(F1601&gt;Päälaskenta!D$24,(2*SQRT((POWER((F1601-Päälaskenta!D$24),2))+POWER(Päälaskenta!E$20*(F1601-Päälaskenta!D$24),2))+Päälaskenta!C$20),0)</f>
        <v>7.1885696242066404</v>
      </c>
      <c r="O1601" s="8">
        <f t="shared" si="393"/>
        <v>0.49908030213951599</v>
      </c>
      <c r="P1601" s="8">
        <f>IF(Päälaskenta!$C$29,IF(L1601&gt;Päälaskenta!$F$28,Kaksitasouoma_matriisi!AQ1601,Kaksitasouoma_matriisi!AR1601),Päälaskenta!$F$20)</f>
        <v>0.12</v>
      </c>
      <c r="Q1601" s="8">
        <f t="shared" si="394"/>
        <v>18.811003009957801</v>
      </c>
      <c r="R1601" s="8">
        <f t="shared" si="388"/>
        <v>0.87494035804958703</v>
      </c>
      <c r="S1601" s="8">
        <f t="shared" si="395"/>
        <v>0.24387401976506101</v>
      </c>
      <c r="U1601" s="93">
        <f>IF(F1601&gt;Päälaskenta!D$24,Päälaskenta!H$24+L1601*Päälaskenta!G$24,F1601*Päälaskenta!C$24 + F1601*F1601*Päälaskenta!E$24)</f>
        <v>2.6467999999999998</v>
      </c>
      <c r="V1601" s="8">
        <f>IF(F1601&gt;Päälaskenta!D$24,2*SQRT(POWER(Päälaskenta!D$24,2)+POWER(Päälaskenta!E$24*Päälaskenta!D$24,2))+Päälaskenta!C$24,(2*SQRT((POWER(F1601,2))+POWER(Päälaskenta!E$24*F1601,2))+Päälaskenta!C$24))</f>
        <v>2.9798989873223301</v>
      </c>
      <c r="W1601" s="8">
        <f t="shared" si="396"/>
        <v>0.88821802727560095</v>
      </c>
      <c r="X1601" s="8">
        <f>Päälaskenta!F$24</f>
        <v>7.0000000000000007E-2</v>
      </c>
      <c r="Y1601" s="8">
        <f t="shared" si="397"/>
        <v>34.938383553633798</v>
      </c>
      <c r="Z1601" s="8">
        <f t="shared" si="389"/>
        <v>1.62505964195041</v>
      </c>
      <c r="AA1601" s="8">
        <f t="shared" si="398"/>
        <v>0.613971453056676</v>
      </c>
      <c r="AC1601" s="8">
        <f t="shared" si="390"/>
        <v>0.105347356120352</v>
      </c>
      <c r="AE1601" s="8">
        <v>1599</v>
      </c>
      <c r="AF1601" s="8">
        <f t="shared" si="400"/>
        <v>53.749386563591599</v>
      </c>
      <c r="AG1601" s="8">
        <f t="shared" si="391"/>
        <v>2.16338091061447E-3</v>
      </c>
      <c r="AJ1601" s="132">
        <f>IF(Päälaskenta!$F$28&lt;Kaksitasouoma_matriisi!L1601,Päälaskenta!$C$20*Päälaskenta!$F$28,Päälaskenta!$C$20*Kaksitasouoma_matriisi!L1601)</f>
        <v>2.5</v>
      </c>
      <c r="AK1601" s="134">
        <f>SQRT(Päälaskenta!$D$20^2+(Päälaskenta!$D$20/(1/Päälaskenta!$E$20))^2)</f>
        <v>1.8029999999999999</v>
      </c>
      <c r="AL1601" s="134">
        <f>IF(Päälaskenta!$F$28&lt;Kaksitasouoma_matriisi!L1601,AK1601*Päälaskenta!$F$28*COS(ATAN(1/Päälaskenta!$E$20)),AK1601*Kaksitasouoma_matriisi!L1601*COS(ATAN(1/Päälaskenta!$E$20)))</f>
        <v>0.75</v>
      </c>
      <c r="AM1601" s="134"/>
      <c r="AN1601" s="134">
        <f t="shared" si="399"/>
        <v>3.25</v>
      </c>
      <c r="AO1601" s="8">
        <f t="shared" si="392"/>
        <v>0.52130116771461599</v>
      </c>
      <c r="AP1601" s="134">
        <f>Refererenssiarvoja!$B$16*H1601^(1/6)/(Refererenssiarvoja!$B$15^0.5)*(Päälaskenta!$G$28/2)^0.5*(1-AO1601)^(-1.5)</f>
        <v>0.14000000000000001</v>
      </c>
      <c r="AQ1601" s="8">
        <f>Refererenssiarvoja!$B$16*Kaksitasouoma_matriisi!O1601^(1/6)/(SQRT((2*Refererenssiarvoja!$B$15)/(Päälaskenta!$F$31*Päälaskenta!$G$31*Päälaskenta!$F$28))+SQRT(Refererenssiarvoja!$B$15)/Refererenssiarvoja!$B$17*LN(Kaksitasouoma_matriisi!L1601/Päälaskenta!$F$28))</f>
        <v>0.25451148271552299</v>
      </c>
      <c r="AR1601" s="8">
        <f>Refererenssiarvoja!$B$16*Kaksitasouoma_matriisi!O1601^(1/6)/(SQRT((2*Refererenssiarvoja!$B$15)/(Päälaskenta!$F$31*Päälaskenta!$G$31*L1601)))</f>
        <v>0.49538165025464598</v>
      </c>
    </row>
    <row r="1602" spans="1:44" x14ac:dyDescent="0.2">
      <c r="A1602" s="8">
        <v>1600</v>
      </c>
      <c r="B1602" s="8">
        <f>IF(Päälaskenta!C$7,Päälaskenta!E$7,Päälaskenta!G$5)</f>
        <v>2.5</v>
      </c>
      <c r="C1602" s="56">
        <v>0.4</v>
      </c>
      <c r="D1602" s="93">
        <f t="shared" si="385"/>
        <v>6.25</v>
      </c>
      <c r="E1602" s="8">
        <f>IF(Päälaskenta!$C$26,Kaksitasouoma_matriisi!AP1602,Kaksitasouoma_matriisi!AC1602)</f>
        <v>0.105357739870688</v>
      </c>
      <c r="F1602" s="56">
        <f>IF(D1602&lt;Päälaskenta!H$24,(SQRT(POWER(Päälaskenta!C$24/(2*Päälaskenta!E$24),2)+(D1602/Päälaskenta!E$24))-Päälaskenta!C$24/(2*Päälaskenta!E$24)),IF(D1602=Päälaskenta!H$24,Päälaskenta!D$24,Päälaskenta!D$24+(SQRT(POWER((Päälaskenta!C$20+Päälaskenta!G$24)/(2*Päälaskenta!E$20),2)+((D1602-Päälaskenta!H$24)/Päälaskenta!E$20))-(Päälaskenta!C$20+Päälaskenta!G$24)/(2*Päälaskenta!E$20))))</f>
        <v>1.3089999999999999</v>
      </c>
      <c r="G1602" s="57">
        <f>IF(F1602&gt;Päälaskenta!D$24,(2*SQRT((POWER(Päälaskenta!D$24,2))+POWER(Päälaskenta!E$24*Päälaskenta!D$24,2))+Päälaskenta!C$24)+(2*SQRT((POWER((F1602-Päälaskenta!D$24),2))+POWER(Päälaskenta!E$20*(F1602-Päälaskenta!D$24),2))+Päälaskenta!C$20),(2*SQRT((POWER(F1602,2))+POWER(Päälaskenta!E$24*F1602,2))+Päälaskenta!C$24))</f>
        <v>10.18</v>
      </c>
      <c r="H1602" s="57">
        <f t="shared" si="386"/>
        <v>0.61</v>
      </c>
      <c r="I1602" s="62">
        <f t="shared" si="387"/>
        <v>3.4329999999999999E-3</v>
      </c>
      <c r="J1602" s="8">
        <f>IF(F1602&lt;Päälaskenta!$D$24,0,Kaksitasouoma_matriisi!F1602-Päälaskenta!$D$24)</f>
        <v>0.60899999999999999</v>
      </c>
      <c r="L1602" s="8">
        <f>IF(F1602&gt;Päälaskenta!D$24,F1602-Päälaskenta!D$24,0)</f>
        <v>0.60899999999999999</v>
      </c>
      <c r="M1602" s="8">
        <f>IF(F1602&gt;Päälaskenta!D$24,(Päälaskenta!C$20+(Päälaskenta!E$20*(Kaksitasouoma_matriisi!F1602-Päälaskenta!D$24)))*(Kaksitasouoma_matriisi!F1602-Päälaskenta!D$24),0)</f>
        <v>3.6013215000000001</v>
      </c>
      <c r="N1602" s="8">
        <f>IF(F1602&gt;Päälaskenta!D$24,(2*SQRT((POWER((F1602-Päälaskenta!D$24),2))+POWER(Päälaskenta!E$20*(F1602-Päälaskenta!D$24),2))+Päälaskenta!C$20),0)</f>
        <v>7.1957807267575697</v>
      </c>
      <c r="O1602" s="8">
        <f t="shared" si="393"/>
        <v>0.50047682617793698</v>
      </c>
      <c r="P1602" s="8">
        <f>IF(Päälaskenta!$C$29,IF(L1602&gt;Päälaskenta!$F$28,Kaksitasouoma_matriisi!AQ1602,Kaksitasouoma_matriisi!AR1602),Päälaskenta!$F$20)</f>
        <v>0.12</v>
      </c>
      <c r="Q1602" s="8">
        <f t="shared" si="394"/>
        <v>18.917770956459702</v>
      </c>
      <c r="R1602" s="8">
        <f t="shared" si="388"/>
        <v>0.87644240315673705</v>
      </c>
      <c r="S1602" s="8">
        <f t="shared" si="395"/>
        <v>0.243366887170928</v>
      </c>
      <c r="U1602" s="93">
        <f>IF(F1602&gt;Päälaskenta!D$24,Päälaskenta!H$24+L1602*Päälaskenta!G$24,F1602*Päälaskenta!C$24 + F1602*F1602*Päälaskenta!E$24)</f>
        <v>2.6516000000000002</v>
      </c>
      <c r="V1602" s="8">
        <f>IF(F1602&gt;Päälaskenta!D$24,2*SQRT(POWER(Päälaskenta!D$24,2)+POWER(Päälaskenta!E$24*Päälaskenta!D$24,2))+Päälaskenta!C$24,(2*SQRT((POWER(F1602,2))+POWER(Päälaskenta!E$24*F1602,2))+Päälaskenta!C$24))</f>
        <v>2.9798989873223301</v>
      </c>
      <c r="W1602" s="8">
        <f t="shared" si="396"/>
        <v>0.88982882013147302</v>
      </c>
      <c r="X1602" s="8">
        <f>Päälaskenta!F$24</f>
        <v>7.0000000000000007E-2</v>
      </c>
      <c r="Y1602" s="8">
        <f t="shared" si="397"/>
        <v>35.044049262194697</v>
      </c>
      <c r="Z1602" s="8">
        <f t="shared" si="389"/>
        <v>1.6235575968432601</v>
      </c>
      <c r="AA1602" s="8">
        <f t="shared" si="398"/>
        <v>0.61229355741562097</v>
      </c>
      <c r="AC1602" s="8">
        <f t="shared" si="390"/>
        <v>0.105357739870688</v>
      </c>
      <c r="AE1602" s="8">
        <v>1600</v>
      </c>
      <c r="AF1602" s="8">
        <f t="shared" si="400"/>
        <v>53.961820218654402</v>
      </c>
      <c r="AG1602" s="8">
        <f t="shared" si="391"/>
        <v>2.1463811022756399E-3</v>
      </c>
      <c r="AJ1602" s="132">
        <f>IF(Päälaskenta!$F$28&lt;Kaksitasouoma_matriisi!L1602,Päälaskenta!$C$20*Päälaskenta!$F$28,Päälaskenta!$C$20*Kaksitasouoma_matriisi!L1602)</f>
        <v>2.5</v>
      </c>
      <c r="AK1602" s="134">
        <f>SQRT(Päälaskenta!$D$20^2+(Päälaskenta!$D$20/(1/Päälaskenta!$E$20))^2)</f>
        <v>1.8029999999999999</v>
      </c>
      <c r="AL1602" s="134">
        <f>IF(Päälaskenta!$F$28&lt;Kaksitasouoma_matriisi!L1602,AK1602*Päälaskenta!$F$28*COS(ATAN(1/Päälaskenta!$E$20)),AK1602*Kaksitasouoma_matriisi!L1602*COS(ATAN(1/Päälaskenta!$E$20)))</f>
        <v>0.75</v>
      </c>
      <c r="AM1602" s="134"/>
      <c r="AN1602" s="134">
        <f t="shared" si="399"/>
        <v>3.25</v>
      </c>
      <c r="AO1602" s="8">
        <f t="shared" si="392"/>
        <v>0.52</v>
      </c>
      <c r="AP1602" s="134">
        <f>Refererenssiarvoja!$B$16*H1602^(1/6)/(Refererenssiarvoja!$B$15^0.5)*(Päälaskenta!$G$28/2)^0.5*(1-AO1602)^(-1.5)</f>
        <v>0.14000000000000001</v>
      </c>
      <c r="AQ1602" s="8">
        <f>Refererenssiarvoja!$B$16*Kaksitasouoma_matriisi!O1602^(1/6)/(SQRT((2*Refererenssiarvoja!$B$15)/(Päälaskenta!$F$31*Päälaskenta!$G$31*Päälaskenta!$F$28))+SQRT(Refererenssiarvoja!$B$15)/Refererenssiarvoja!$B$17*LN(Kaksitasouoma_matriisi!L1602/Päälaskenta!$F$28))</f>
        <v>0.25276950305398199</v>
      </c>
      <c r="AR1602" s="8">
        <f>Refererenssiarvoja!$B$16*Kaksitasouoma_matriisi!O1602^(1/6)/(SQRT((2*Refererenssiarvoja!$B$15)/(Päälaskenta!$F$31*Päälaskenta!$G$31*L1602)))</f>
        <v>0.49642823388568003</v>
      </c>
    </row>
    <row r="1603" spans="1:44" x14ac:dyDescent="0.2">
      <c r="A1603" s="8">
        <v>1601</v>
      </c>
      <c r="B1603" s="8">
        <f>IF(Päälaskenta!C$7,Päälaskenta!E$7,Päälaskenta!G$5)</f>
        <v>2.5</v>
      </c>
      <c r="C1603" s="56">
        <v>0.39900000000000002</v>
      </c>
      <c r="D1603" s="93">
        <f t="shared" ref="D1603:D1666" si="401">B1603/C1603</f>
        <v>6.2656999999999998</v>
      </c>
      <c r="E1603" s="8">
        <f>IF(Päälaskenta!$C$26,Kaksitasouoma_matriisi!AP1603,Kaksitasouoma_matriisi!AC1603)</f>
        <v>0.105362926228896</v>
      </c>
      <c r="F1603" s="56">
        <f>IF(D1603&lt;Päälaskenta!H$24,(SQRT(POWER(Päälaskenta!C$24/(2*Päälaskenta!E$24),2)+(D1603/Päälaskenta!E$24))-Päälaskenta!C$24/(2*Päälaskenta!E$24)),IF(D1603=Päälaskenta!H$24,Päälaskenta!D$24,Päälaskenta!D$24+(SQRT(POWER((Päälaskenta!C$20+Päälaskenta!G$24)/(2*Päälaskenta!E$20),2)+((D1603-Päälaskenta!H$24)/Päälaskenta!E$20))-(Päälaskenta!C$20+Päälaskenta!G$24)/(2*Päälaskenta!E$20))))</f>
        <v>1.31</v>
      </c>
      <c r="G1603" s="57">
        <f>IF(F1603&gt;Päälaskenta!D$24,(2*SQRT((POWER(Päälaskenta!D$24,2))+POWER(Päälaskenta!E$24*Päälaskenta!D$24,2))+Päälaskenta!C$24)+(2*SQRT((POWER((F1603-Päälaskenta!D$24),2))+POWER(Päälaskenta!E$20*(F1603-Päälaskenta!D$24),2))+Päälaskenta!C$20),(2*SQRT((POWER(F1603,2))+POWER(Päälaskenta!E$24*F1603,2))+Päälaskenta!C$24))</f>
        <v>10.18</v>
      </c>
      <c r="H1603" s="57">
        <f t="shared" ref="H1603:H1666" si="402">D1603/G1603</f>
        <v>0.62</v>
      </c>
      <c r="I1603" s="62">
        <f t="shared" ref="I1603:I1666" si="403">POWER(C1603/((1/E1603)*POWER(H1603,2/3)),2)</f>
        <v>3.3430000000000001E-3</v>
      </c>
      <c r="J1603" s="8">
        <f>IF(F1603&lt;Päälaskenta!$D$24,0,Kaksitasouoma_matriisi!F1603-Päälaskenta!$D$24)</f>
        <v>0.61</v>
      </c>
      <c r="L1603" s="8">
        <f>IF(F1603&gt;Päälaskenta!D$24,F1603-Päälaskenta!D$24,0)</f>
        <v>0.61</v>
      </c>
      <c r="M1603" s="8">
        <f>IF(F1603&gt;Päälaskenta!D$24,(Päälaskenta!C$20+(Päälaskenta!E$20*(Kaksitasouoma_matriisi!F1603-Päälaskenta!D$24)))*(Kaksitasouoma_matriisi!F1603-Päälaskenta!D$24),0)</f>
        <v>3.6081500000000002</v>
      </c>
      <c r="N1603" s="8">
        <f>IF(F1603&gt;Päälaskenta!D$24,(2*SQRT((POWER((F1603-Päälaskenta!D$24),2))+POWER(Päälaskenta!E$20*(F1603-Päälaskenta!D$24),2))+Päälaskenta!C$20),0)</f>
        <v>7.19938627803303</v>
      </c>
      <c r="O1603" s="8">
        <f t="shared" si="393"/>
        <v>0.50117466415287204</v>
      </c>
      <c r="P1603" s="8">
        <f>IF(Päälaskenta!$C$29,IF(L1603&gt;Päälaskenta!$F$28,Kaksitasouoma_matriisi!AQ1603,Kaksitasouoma_matriisi!AR1603),Päälaskenta!$F$20)</f>
        <v>0.12</v>
      </c>
      <c r="Q1603" s="8">
        <f t="shared" si="394"/>
        <v>18.971255655634199</v>
      </c>
      <c r="R1603" s="8">
        <f t="shared" ref="R1603:R1666" si="404">B1603*Q1603/(Q1603+Y1603)</f>
        <v>0.87719124639295298</v>
      </c>
      <c r="S1603" s="8">
        <f t="shared" si="395"/>
        <v>0.243113852360061</v>
      </c>
      <c r="U1603" s="93">
        <f>IF(F1603&gt;Päälaskenta!D$24,Päälaskenta!H$24+L1603*Päälaskenta!G$24,F1603*Päälaskenta!C$24 + F1603*F1603*Päälaskenta!E$24)</f>
        <v>2.6539999999999999</v>
      </c>
      <c r="V1603" s="8">
        <f>IF(F1603&gt;Päälaskenta!D$24,2*SQRT(POWER(Päälaskenta!D$24,2)+POWER(Päälaskenta!E$24*Päälaskenta!D$24,2))+Päälaskenta!C$24,(2*SQRT((POWER(F1603,2))+POWER(Päälaskenta!E$24*F1603,2))+Päälaskenta!C$24))</f>
        <v>2.9798989873223301</v>
      </c>
      <c r="W1603" s="8">
        <f t="shared" si="396"/>
        <v>0.890634216559409</v>
      </c>
      <c r="X1603" s="8">
        <f>Päälaskenta!F$24</f>
        <v>7.0000000000000007E-2</v>
      </c>
      <c r="Y1603" s="8">
        <f t="shared" si="397"/>
        <v>35.096929969920097</v>
      </c>
      <c r="Z1603" s="8">
        <f t="shared" ref="Z1603:Z1666" si="405">B1603*Y1603/(Y1603+Q1603)</f>
        <v>1.6228087536070499</v>
      </c>
      <c r="AA1603" s="8">
        <f t="shared" si="398"/>
        <v>0.61145770670951405</v>
      </c>
      <c r="AC1603" s="8">
        <f t="shared" ref="AC1603:AC1666" si="406">(N1603*P1603+V1603*X1603)/(N1603+V1603)</f>
        <v>0.105362926228896</v>
      </c>
      <c r="AE1603" s="8">
        <v>1601</v>
      </c>
      <c r="AF1603" s="8">
        <f t="shared" si="400"/>
        <v>54.0681856255543</v>
      </c>
      <c r="AG1603" s="8">
        <f t="shared" ref="AG1603:AG1666" si="407">(B1603*B1603)/(AF1603*AF1603)</f>
        <v>2.1379444908051401E-3</v>
      </c>
      <c r="AJ1603" s="132">
        <f>IF(Päälaskenta!$F$28&lt;Kaksitasouoma_matriisi!L1603,Päälaskenta!$C$20*Päälaskenta!$F$28,Päälaskenta!$C$20*Kaksitasouoma_matriisi!L1603)</f>
        <v>2.5</v>
      </c>
      <c r="AK1603" s="134">
        <f>SQRT(Päälaskenta!$D$20^2+(Päälaskenta!$D$20/(1/Päälaskenta!$E$20))^2)</f>
        <v>1.8029999999999999</v>
      </c>
      <c r="AL1603" s="134">
        <f>IF(Päälaskenta!$F$28&lt;Kaksitasouoma_matriisi!L1603,AK1603*Päälaskenta!$F$28*COS(ATAN(1/Päälaskenta!$E$20)),AK1603*Kaksitasouoma_matriisi!L1603*COS(ATAN(1/Päälaskenta!$E$20)))</f>
        <v>0.75</v>
      </c>
      <c r="AM1603" s="134"/>
      <c r="AN1603" s="134">
        <f t="shared" si="399"/>
        <v>3.25</v>
      </c>
      <c r="AO1603" s="8">
        <f t="shared" ref="AO1603:AO1666" si="408">AN1603/D1603</f>
        <v>0.51869703305297099</v>
      </c>
      <c r="AP1603" s="134">
        <f>Refererenssiarvoja!$B$16*H1603^(1/6)/(Refererenssiarvoja!$B$15^0.5)*(Päälaskenta!$G$28/2)^0.5*(1-AO1603)^(-1.5)</f>
        <v>0.14000000000000001</v>
      </c>
      <c r="AQ1603" s="8">
        <f>Refererenssiarvoja!$B$16*Kaksitasouoma_matriisi!O1603^(1/6)/(SQRT((2*Refererenssiarvoja!$B$15)/(Päälaskenta!$F$31*Päälaskenta!$G$31*Päälaskenta!$F$28))+SQRT(Refererenssiarvoja!$B$15)/Refererenssiarvoja!$B$17*LN(Kaksitasouoma_matriisi!L1603/Päälaskenta!$F$28))</f>
        <v>0.25191014432602299</v>
      </c>
      <c r="AR1603" s="8">
        <f>Refererenssiarvoja!$B$16*Kaksitasouoma_matriisi!O1603^(1/6)/(SQRT((2*Refererenssiarvoja!$B$15)/(Päälaskenta!$F$31*Päälaskenta!$G$31*L1603)))</f>
        <v>0.49695103638397597</v>
      </c>
    </row>
    <row r="1604" spans="1:44" x14ac:dyDescent="0.2">
      <c r="A1604" s="8">
        <v>1602</v>
      </c>
      <c r="B1604" s="8">
        <f>IF(Päälaskenta!C$7,Päälaskenta!E$7,Päälaskenta!G$5)</f>
        <v>2.5</v>
      </c>
      <c r="C1604" s="56">
        <v>0.39800000000000002</v>
      </c>
      <c r="D1604" s="93">
        <f t="shared" si="401"/>
        <v>6.2813999999999997</v>
      </c>
      <c r="E1604" s="8">
        <f>IF(Päälaskenta!$C$26,Kaksitasouoma_matriisi!AP1604,Kaksitasouoma_matriisi!AC1604)</f>
        <v>0.10537328793091801</v>
      </c>
      <c r="F1604" s="56">
        <f>IF(D1604&lt;Päälaskenta!H$24,(SQRT(POWER(Päälaskenta!C$24/(2*Päälaskenta!E$24),2)+(D1604/Päälaskenta!E$24))-Päälaskenta!C$24/(2*Päälaskenta!E$24)),IF(D1604=Päälaskenta!H$24,Päälaskenta!D$24,Päälaskenta!D$24+(SQRT(POWER((Päälaskenta!C$20+Päälaskenta!G$24)/(2*Päälaskenta!E$20),2)+((D1604-Päälaskenta!H$24)/Päälaskenta!E$20))-(Päälaskenta!C$20+Päälaskenta!G$24)/(2*Päälaskenta!E$20))))</f>
        <v>1.3120000000000001</v>
      </c>
      <c r="G1604" s="57">
        <f>IF(F1604&gt;Päälaskenta!D$24,(2*SQRT((POWER(Päälaskenta!D$24,2))+POWER(Päälaskenta!E$24*Päälaskenta!D$24,2))+Päälaskenta!C$24)+(2*SQRT((POWER((F1604-Päälaskenta!D$24),2))+POWER(Päälaskenta!E$20*(F1604-Päälaskenta!D$24),2))+Päälaskenta!C$20),(2*SQRT((POWER(F1604,2))+POWER(Päälaskenta!E$24*F1604,2))+Päälaskenta!C$24))</f>
        <v>10.19</v>
      </c>
      <c r="H1604" s="57">
        <f t="shared" si="402"/>
        <v>0.62</v>
      </c>
      <c r="I1604" s="62">
        <f t="shared" si="403"/>
        <v>3.3270000000000001E-3</v>
      </c>
      <c r="J1604" s="8">
        <f>IF(F1604&lt;Päälaskenta!$D$24,0,Kaksitasouoma_matriisi!F1604-Päälaskenta!$D$24)</f>
        <v>0.61199999999999999</v>
      </c>
      <c r="L1604" s="8">
        <f>IF(F1604&gt;Päälaskenta!D$24,F1604-Päälaskenta!D$24,0)</f>
        <v>0.61199999999999999</v>
      </c>
      <c r="M1604" s="8">
        <f>IF(F1604&gt;Päälaskenta!D$24,(Päälaskenta!C$20+(Päälaskenta!E$20*(Kaksitasouoma_matriisi!F1604-Päälaskenta!D$24)))*(Kaksitasouoma_matriisi!F1604-Päälaskenta!D$24),0)</f>
        <v>3.6218159999999999</v>
      </c>
      <c r="N1604" s="8">
        <f>IF(F1604&gt;Päälaskenta!D$24,(2*SQRT((POWER((F1604-Päälaskenta!D$24),2))+POWER(Päälaskenta!E$20*(F1604-Päälaskenta!D$24),2))+Päälaskenta!C$20),0)</f>
        <v>7.2065973805839603</v>
      </c>
      <c r="O1604" s="8">
        <f t="shared" ref="O1604:O1667" si="409">IF(N1604&gt;0,M1604/N1604,0)</f>
        <v>0.50256949413573604</v>
      </c>
      <c r="P1604" s="8">
        <f>IF(Päälaskenta!$C$29,IF(L1604&gt;Päälaskenta!$F$28,Kaksitasouoma_matriisi!AQ1604,Kaksitasouoma_matriisi!AR1604),Päälaskenta!$F$20)</f>
        <v>0.12</v>
      </c>
      <c r="Q1604" s="8">
        <f t="shared" ref="Q1604:Q1667" si="410">(1/P1604)*M1604*POWER(O1604,(2/3))</f>
        <v>19.078426469983398</v>
      </c>
      <c r="R1604" s="8">
        <f t="shared" si="404"/>
        <v>0.87868459614527095</v>
      </c>
      <c r="S1604" s="8">
        <f t="shared" ref="S1604:S1667" si="411">IF(M1604&gt;0,R1604/M1604,0)</f>
        <v>0.242608844884796</v>
      </c>
      <c r="U1604" s="93">
        <f>IF(F1604&gt;Päälaskenta!D$24,Päälaskenta!H$24+L1604*Päälaskenta!G$24,F1604*Päälaskenta!C$24 + F1604*F1604*Päälaskenta!E$24)</f>
        <v>2.6587999999999998</v>
      </c>
      <c r="V1604" s="8">
        <f>IF(F1604&gt;Päälaskenta!D$24,2*SQRT(POWER(Päälaskenta!D$24,2)+POWER(Päälaskenta!E$24*Päälaskenta!D$24,2))+Päälaskenta!C$24,(2*SQRT((POWER(F1604,2))+POWER(Päälaskenta!E$24*F1604,2))+Päälaskenta!C$24))</f>
        <v>2.9798989873223301</v>
      </c>
      <c r="W1604" s="8">
        <f t="shared" ref="W1604:W1667" si="412">U1604/V1604</f>
        <v>0.89224500941528095</v>
      </c>
      <c r="X1604" s="8">
        <f>Päälaskenta!F$24</f>
        <v>7.0000000000000007E-2</v>
      </c>
      <c r="Y1604" s="8">
        <f t="shared" ref="Y1604:Y1667" si="413">(1/X1604)*U1604*POWER(W1604,(2/3))</f>
        <v>35.202787044169298</v>
      </c>
      <c r="Z1604" s="8">
        <f t="shared" si="405"/>
        <v>1.6213154038547299</v>
      </c>
      <c r="AA1604" s="8">
        <f t="shared" ref="AA1604:AA1667" si="414">Z1604/U1604</f>
        <v>0.60979216332733899</v>
      </c>
      <c r="AC1604" s="8">
        <f t="shared" si="406"/>
        <v>0.10537328793091801</v>
      </c>
      <c r="AE1604" s="8">
        <v>1602</v>
      </c>
      <c r="AF1604" s="8">
        <f t="shared" si="400"/>
        <v>54.281213514152697</v>
      </c>
      <c r="AG1604" s="8">
        <f t="shared" si="407"/>
        <v>2.12119659312917E-3</v>
      </c>
      <c r="AJ1604" s="132">
        <f>IF(Päälaskenta!$F$28&lt;Kaksitasouoma_matriisi!L1604,Päälaskenta!$C$20*Päälaskenta!$F$28,Päälaskenta!$C$20*Kaksitasouoma_matriisi!L1604)</f>
        <v>2.5</v>
      </c>
      <c r="AK1604" s="134">
        <f>SQRT(Päälaskenta!$D$20^2+(Päälaskenta!$D$20/(1/Päälaskenta!$E$20))^2)</f>
        <v>1.8029999999999999</v>
      </c>
      <c r="AL1604" s="134">
        <f>IF(Päälaskenta!$F$28&lt;Kaksitasouoma_matriisi!L1604,AK1604*Päälaskenta!$F$28*COS(ATAN(1/Päälaskenta!$E$20)),AK1604*Kaksitasouoma_matriisi!L1604*COS(ATAN(1/Päälaskenta!$E$20)))</f>
        <v>0.75</v>
      </c>
      <c r="AM1604" s="134"/>
      <c r="AN1604" s="134">
        <f t="shared" ref="AN1604:AN1667" si="415">AJ1604+AL1604</f>
        <v>3.25</v>
      </c>
      <c r="AO1604" s="8">
        <f t="shared" si="408"/>
        <v>0.51740057948864904</v>
      </c>
      <c r="AP1604" s="134">
        <f>Refererenssiarvoja!$B$16*H1604^(1/6)/(Refererenssiarvoja!$B$15^0.5)*(Päälaskenta!$G$28/2)^0.5*(1-AO1604)^(-1.5)</f>
        <v>0.13900000000000001</v>
      </c>
      <c r="AQ1604" s="8">
        <f>Refererenssiarvoja!$B$16*Kaksitasouoma_matriisi!O1604^(1/6)/(SQRT((2*Refererenssiarvoja!$B$15)/(Päälaskenta!$F$31*Päälaskenta!$G$31*Päälaskenta!$F$28))+SQRT(Refererenssiarvoja!$B$15)/Refererenssiarvoja!$B$17*LN(Kaksitasouoma_matriisi!L1604/Päälaskenta!$F$28))</f>
        <v>0.25021417047861499</v>
      </c>
      <c r="AR1604" s="8">
        <f>Refererenssiarvoja!$B$16*Kaksitasouoma_matriisi!O1604^(1/6)/(SQRT((2*Refererenssiarvoja!$B$15)/(Päälaskenta!$F$31*Päälaskenta!$G$31*L1604)))</f>
        <v>0.497995666346701</v>
      </c>
    </row>
    <row r="1605" spans="1:44" x14ac:dyDescent="0.2">
      <c r="A1605" s="8">
        <v>1603</v>
      </c>
      <c r="B1605" s="8">
        <f>IF(Päälaskenta!C$7,Päälaskenta!E$7,Päälaskenta!G$5)</f>
        <v>2.5</v>
      </c>
      <c r="C1605" s="56">
        <v>0.39700000000000002</v>
      </c>
      <c r="D1605" s="93">
        <f t="shared" si="401"/>
        <v>6.2972000000000001</v>
      </c>
      <c r="E1605" s="8">
        <f>IF(Päälaskenta!$C$26,Kaksitasouoma_matriisi!AP1605,Kaksitasouoma_matriisi!AC1605)</f>
        <v>0.105383634973053</v>
      </c>
      <c r="F1605" s="56">
        <f>IF(D1605&lt;Päälaskenta!H$24,(SQRT(POWER(Päälaskenta!C$24/(2*Päälaskenta!E$24),2)+(D1605/Päälaskenta!E$24))-Päälaskenta!C$24/(2*Päälaskenta!E$24)),IF(D1605=Päälaskenta!H$24,Päälaskenta!D$24,Päälaskenta!D$24+(SQRT(POWER((Päälaskenta!C$20+Päälaskenta!G$24)/(2*Päälaskenta!E$20),2)+((D1605-Päälaskenta!H$24)/Päälaskenta!E$20))-(Päälaskenta!C$20+Päälaskenta!G$24)/(2*Päälaskenta!E$20))))</f>
        <v>1.3140000000000001</v>
      </c>
      <c r="G1605" s="57">
        <f>IF(F1605&gt;Päälaskenta!D$24,(2*SQRT((POWER(Päälaskenta!D$24,2))+POWER(Päälaskenta!E$24*Päälaskenta!D$24,2))+Päälaskenta!C$24)+(2*SQRT((POWER((F1605-Päälaskenta!D$24),2))+POWER(Päälaskenta!E$20*(F1605-Päälaskenta!D$24),2))+Päälaskenta!C$20),(2*SQRT((POWER(F1605,2))+POWER(Päälaskenta!E$24*F1605,2))+Päälaskenta!C$24))</f>
        <v>10.19</v>
      </c>
      <c r="H1605" s="57">
        <f t="shared" si="402"/>
        <v>0.62</v>
      </c>
      <c r="I1605" s="62">
        <f t="shared" si="403"/>
        <v>3.3110000000000001E-3</v>
      </c>
      <c r="J1605" s="8">
        <f>IF(F1605&lt;Päälaskenta!$D$24,0,Kaksitasouoma_matriisi!F1605-Päälaskenta!$D$24)</f>
        <v>0.61399999999999999</v>
      </c>
      <c r="L1605" s="8">
        <f>IF(F1605&gt;Päälaskenta!D$24,F1605-Päälaskenta!D$24,0)</f>
        <v>0.61399999999999999</v>
      </c>
      <c r="M1605" s="8">
        <f>IF(F1605&gt;Päälaskenta!D$24,(Päälaskenta!C$20+(Päälaskenta!E$20*(Kaksitasouoma_matriisi!F1605-Päälaskenta!D$24)))*(Kaksitasouoma_matriisi!F1605-Päälaskenta!D$24),0)</f>
        <v>3.635494</v>
      </c>
      <c r="N1605" s="8">
        <f>IF(F1605&gt;Päälaskenta!D$24,(2*SQRT((POWER((F1605-Päälaskenta!D$24),2))+POWER(Päälaskenta!E$20*(F1605-Päälaskenta!D$24),2))+Päälaskenta!C$20),0)</f>
        <v>7.2138084831348896</v>
      </c>
      <c r="O1605" s="8">
        <f t="shared" si="409"/>
        <v>0.50396319898142505</v>
      </c>
      <c r="P1605" s="8">
        <f>IF(Päälaskenta!$C$29,IF(L1605&gt;Päälaskenta!$F$28,Kaksitasouoma_matriisi!AQ1605,Kaksitasouoma_matriisi!AR1605),Päälaskenta!$F$20)</f>
        <v>0.12</v>
      </c>
      <c r="Q1605" s="8">
        <f t="shared" si="410"/>
        <v>19.1858657919406</v>
      </c>
      <c r="R1605" s="8">
        <f t="shared" si="404"/>
        <v>0.88017219263832702</v>
      </c>
      <c r="S1605" s="8">
        <f t="shared" si="411"/>
        <v>0.24210525244666301</v>
      </c>
      <c r="U1605" s="93">
        <f>IF(F1605&gt;Päälaskenta!D$24,Päälaskenta!H$24+L1605*Päälaskenta!G$24,F1605*Päälaskenta!C$24 + F1605*F1605*Päälaskenta!E$24)</f>
        <v>2.6636000000000002</v>
      </c>
      <c r="V1605" s="8">
        <f>IF(F1605&gt;Päälaskenta!D$24,2*SQRT(POWER(Päälaskenta!D$24,2)+POWER(Päälaskenta!E$24*Päälaskenta!D$24,2))+Päälaskenta!C$24,(2*SQRT((POWER(F1605,2))+POWER(Päälaskenta!E$24*F1605,2))+Päälaskenta!C$24))</f>
        <v>2.9798989873223301</v>
      </c>
      <c r="W1605" s="8">
        <f t="shared" si="412"/>
        <v>0.89385580227115402</v>
      </c>
      <c r="X1605" s="8">
        <f>Päälaskenta!F$24</f>
        <v>7.0000000000000007E-2</v>
      </c>
      <c r="Y1605" s="8">
        <f t="shared" si="413"/>
        <v>35.308771599496197</v>
      </c>
      <c r="Z1605" s="8">
        <f t="shared" si="405"/>
        <v>1.6198278073616701</v>
      </c>
      <c r="AA1605" s="8">
        <f t="shared" si="414"/>
        <v>0.60813478276080102</v>
      </c>
      <c r="AC1605" s="8">
        <f t="shared" si="406"/>
        <v>0.105383634973053</v>
      </c>
      <c r="AE1605" s="8">
        <v>1603</v>
      </c>
      <c r="AF1605" s="8">
        <f t="shared" si="400"/>
        <v>54.494637391436797</v>
      </c>
      <c r="AG1605" s="8">
        <f t="shared" si="407"/>
        <v>2.1046141360664401E-3</v>
      </c>
      <c r="AJ1605" s="132">
        <f>IF(Päälaskenta!$F$28&lt;Kaksitasouoma_matriisi!L1605,Päälaskenta!$C$20*Päälaskenta!$F$28,Päälaskenta!$C$20*Kaksitasouoma_matriisi!L1605)</f>
        <v>2.5</v>
      </c>
      <c r="AK1605" s="134">
        <f>SQRT(Päälaskenta!$D$20^2+(Päälaskenta!$D$20/(1/Päälaskenta!$E$20))^2)</f>
        <v>1.8029999999999999</v>
      </c>
      <c r="AL1605" s="134">
        <f>IF(Päälaskenta!$F$28&lt;Kaksitasouoma_matriisi!L1605,AK1605*Päälaskenta!$F$28*COS(ATAN(1/Päälaskenta!$E$20)),AK1605*Kaksitasouoma_matriisi!L1605*COS(ATAN(1/Päälaskenta!$E$20)))</f>
        <v>0.75</v>
      </c>
      <c r="AM1605" s="134"/>
      <c r="AN1605" s="134">
        <f t="shared" si="415"/>
        <v>3.25</v>
      </c>
      <c r="AO1605" s="8">
        <f t="shared" si="408"/>
        <v>0.51610239471511099</v>
      </c>
      <c r="AP1605" s="134">
        <f>Refererenssiarvoja!$B$16*H1605^(1/6)/(Refererenssiarvoja!$B$15^0.5)*(Päälaskenta!$G$28/2)^0.5*(1-AO1605)^(-1.5)</f>
        <v>0.13800000000000001</v>
      </c>
      <c r="AQ1605" s="8">
        <f>Refererenssiarvoja!$B$16*Kaksitasouoma_matriisi!O1605^(1/6)/(SQRT((2*Refererenssiarvoja!$B$15)/(Päälaskenta!$F$31*Päälaskenta!$G$31*Päälaskenta!$F$28))+SQRT(Refererenssiarvoja!$B$15)/Refererenssiarvoja!$B$17*LN(Kaksitasouoma_matriisi!L1605/Päälaskenta!$F$28))</f>
        <v>0.24854785140848201</v>
      </c>
      <c r="AR1605" s="8">
        <f>Refererenssiarvoja!$B$16*Kaksitasouoma_matriisi!O1605^(1/6)/(SQRT((2*Refererenssiarvoja!$B$15)/(Päälaskenta!$F$31*Päälaskenta!$G$31*L1605)))</f>
        <v>0.499039001033595</v>
      </c>
    </row>
    <row r="1606" spans="1:44" x14ac:dyDescent="0.2">
      <c r="A1606" s="8">
        <v>1604</v>
      </c>
      <c r="B1606" s="8">
        <f>IF(Päälaskenta!C$7,Päälaskenta!E$7,Päälaskenta!G$5)</f>
        <v>2.5</v>
      </c>
      <c r="C1606" s="56">
        <v>0.39600000000000002</v>
      </c>
      <c r="D1606" s="93">
        <f t="shared" si="401"/>
        <v>6.3131000000000004</v>
      </c>
      <c r="E1606" s="8">
        <f>IF(Päälaskenta!$C$26,Kaksitasouoma_matriisi!AP1606,Kaksitasouoma_matriisi!AC1606)</f>
        <v>0.10539396738639201</v>
      </c>
      <c r="F1606" s="56">
        <f>IF(D1606&lt;Päälaskenta!H$24,(SQRT(POWER(Päälaskenta!C$24/(2*Päälaskenta!E$24),2)+(D1606/Päälaskenta!E$24))-Päälaskenta!C$24/(2*Päälaskenta!E$24)),IF(D1606=Päälaskenta!H$24,Päälaskenta!D$24,Päälaskenta!D$24+(SQRT(POWER((Päälaskenta!C$20+Päälaskenta!G$24)/(2*Päälaskenta!E$20),2)+((D1606-Päälaskenta!H$24)/Päälaskenta!E$20))-(Päälaskenta!C$20+Päälaskenta!G$24)/(2*Päälaskenta!E$20))))</f>
        <v>1.3160000000000001</v>
      </c>
      <c r="G1606" s="57">
        <f>IF(F1606&gt;Päälaskenta!D$24,(2*SQRT((POWER(Päälaskenta!D$24,2))+POWER(Päälaskenta!E$24*Päälaskenta!D$24,2))+Päälaskenta!C$24)+(2*SQRT((POWER((F1606-Päälaskenta!D$24),2))+POWER(Päälaskenta!E$20*(F1606-Päälaskenta!D$24),2))+Päälaskenta!C$20),(2*SQRT((POWER(F1606,2))+POWER(Päälaskenta!E$24*F1606,2))+Päälaskenta!C$24))</f>
        <v>10.199999999999999</v>
      </c>
      <c r="H1606" s="57">
        <f t="shared" si="402"/>
        <v>0.62</v>
      </c>
      <c r="I1606" s="62">
        <f t="shared" si="403"/>
        <v>3.2950000000000002E-3</v>
      </c>
      <c r="J1606" s="8">
        <f>IF(F1606&lt;Päälaskenta!$D$24,0,Kaksitasouoma_matriisi!F1606-Päälaskenta!$D$24)</f>
        <v>0.61599999999999999</v>
      </c>
      <c r="L1606" s="8">
        <f>IF(F1606&gt;Päälaskenta!D$24,F1606-Päälaskenta!D$24,0)</f>
        <v>0.61599999999999999</v>
      </c>
      <c r="M1606" s="8">
        <f>IF(F1606&gt;Päälaskenta!D$24,(Päälaskenta!C$20+(Päälaskenta!E$20*(Kaksitasouoma_matriisi!F1606-Päälaskenta!D$24)))*(Kaksitasouoma_matriisi!F1606-Päälaskenta!D$24),0)</f>
        <v>3.649184</v>
      </c>
      <c r="N1606" s="8">
        <f>IF(F1606&gt;Päälaskenta!D$24,(2*SQRT((POWER((F1606-Päälaskenta!D$24),2))+POWER(Päälaskenta!E$20*(F1606-Päälaskenta!D$24),2))+Päälaskenta!C$20),0)</f>
        <v>7.2210195856858199</v>
      </c>
      <c r="O1606" s="8">
        <f t="shared" si="409"/>
        <v>0.50535578206071496</v>
      </c>
      <c r="P1606" s="8">
        <f>IF(Päälaskenta!$C$29,IF(L1606&gt;Päälaskenta!$F$28,Kaksitasouoma_matriisi!AQ1606,Kaksitasouoma_matriisi!AR1606),Päälaskenta!$F$20)</f>
        <v>0.12</v>
      </c>
      <c r="Q1606" s="8">
        <f t="shared" si="410"/>
        <v>19.2935735659124</v>
      </c>
      <c r="R1606" s="8">
        <f t="shared" si="404"/>
        <v>0.88165407049236599</v>
      </c>
      <c r="S1606" s="8">
        <f t="shared" si="411"/>
        <v>0.241603073589155</v>
      </c>
      <c r="U1606" s="93">
        <f>IF(F1606&gt;Päälaskenta!D$24,Päälaskenta!H$24+L1606*Päälaskenta!G$24,F1606*Päälaskenta!C$24 + F1606*F1606*Päälaskenta!E$24)</f>
        <v>2.6684000000000001</v>
      </c>
      <c r="V1606" s="8">
        <f>IF(F1606&gt;Päälaskenta!D$24,2*SQRT(POWER(Päälaskenta!D$24,2)+POWER(Päälaskenta!E$24*Päälaskenta!D$24,2))+Päälaskenta!C$24,(2*SQRT((POWER(F1606,2))+POWER(Päälaskenta!E$24*F1606,2))+Päälaskenta!C$24))</f>
        <v>2.9798989873223301</v>
      </c>
      <c r="W1606" s="8">
        <f t="shared" si="412"/>
        <v>0.89546659512702598</v>
      </c>
      <c r="X1606" s="8">
        <f>Päälaskenta!F$24</f>
        <v>7.0000000000000007E-2</v>
      </c>
      <c r="Y1606" s="8">
        <f t="shared" si="413"/>
        <v>35.414883559277797</v>
      </c>
      <c r="Z1606" s="8">
        <f t="shared" si="405"/>
        <v>1.6183459295076299</v>
      </c>
      <c r="AA1606" s="8">
        <f t="shared" si="414"/>
        <v>0.60648550798517098</v>
      </c>
      <c r="AC1606" s="8">
        <f t="shared" si="406"/>
        <v>0.10539396738639201</v>
      </c>
      <c r="AE1606" s="8">
        <v>1604</v>
      </c>
      <c r="AF1606" s="8">
        <f t="shared" si="400"/>
        <v>54.708457125190201</v>
      </c>
      <c r="AG1606" s="8">
        <f t="shared" si="407"/>
        <v>2.0881951521051398E-3</v>
      </c>
      <c r="AJ1606" s="132">
        <f>IF(Päälaskenta!$F$28&lt;Kaksitasouoma_matriisi!L1606,Päälaskenta!$C$20*Päälaskenta!$F$28,Päälaskenta!$C$20*Kaksitasouoma_matriisi!L1606)</f>
        <v>2.5</v>
      </c>
      <c r="AK1606" s="134">
        <f>SQRT(Päälaskenta!$D$20^2+(Päälaskenta!$D$20/(1/Päälaskenta!$E$20))^2)</f>
        <v>1.8029999999999999</v>
      </c>
      <c r="AL1606" s="134">
        <f>IF(Päälaskenta!$F$28&lt;Kaksitasouoma_matriisi!L1606,AK1606*Päälaskenta!$F$28*COS(ATAN(1/Päälaskenta!$E$20)),AK1606*Kaksitasouoma_matriisi!L1606*COS(ATAN(1/Päälaskenta!$E$20)))</f>
        <v>0.75</v>
      </c>
      <c r="AM1606" s="134"/>
      <c r="AN1606" s="134">
        <f t="shared" si="415"/>
        <v>3.25</v>
      </c>
      <c r="AO1606" s="8">
        <f t="shared" si="408"/>
        <v>0.51480255342066505</v>
      </c>
      <c r="AP1606" s="134">
        <f>Refererenssiarvoja!$B$16*H1606^(1/6)/(Refererenssiarvoja!$B$15^0.5)*(Päälaskenta!$G$28/2)^0.5*(1-AO1606)^(-1.5)</f>
        <v>0.13800000000000001</v>
      </c>
      <c r="AQ1606" s="8">
        <f>Refererenssiarvoja!$B$16*Kaksitasouoma_matriisi!O1606^(1/6)/(SQRT((2*Refererenssiarvoja!$B$15)/(Päälaskenta!$F$31*Päälaskenta!$G$31*Päälaskenta!$F$28))+SQRT(Refererenssiarvoja!$B$15)/Refererenssiarvoja!$B$17*LN(Kaksitasouoma_matriisi!L1606/Päälaskenta!$F$28))</f>
        <v>0.24691040777324899</v>
      </c>
      <c r="AR1606" s="8">
        <f>Refererenssiarvoja!$B$16*Kaksitasouoma_matriisi!O1606^(1/6)/(SQRT((2*Refererenssiarvoja!$B$15)/(Päälaskenta!$F$31*Päälaskenta!$G$31*L1606)))</f>
        <v>0.50008104613048898</v>
      </c>
    </row>
    <row r="1607" spans="1:44" x14ac:dyDescent="0.2">
      <c r="A1607" s="8">
        <v>1605</v>
      </c>
      <c r="B1607" s="8">
        <f>IF(Päälaskenta!C$7,Päälaskenta!E$7,Päälaskenta!G$5)</f>
        <v>2.5</v>
      </c>
      <c r="C1607" s="56">
        <v>0.39500000000000002</v>
      </c>
      <c r="D1607" s="93">
        <f t="shared" si="401"/>
        <v>6.3291000000000004</v>
      </c>
      <c r="E1607" s="8">
        <f>IF(Päälaskenta!$C$26,Kaksitasouoma_matriisi!AP1607,Kaksitasouoma_matriisi!AC1607)</f>
        <v>0.105399128116954</v>
      </c>
      <c r="F1607" s="56">
        <f>IF(D1607&lt;Päälaskenta!H$24,(SQRT(POWER(Päälaskenta!C$24/(2*Päälaskenta!E$24),2)+(D1607/Päälaskenta!E$24))-Päälaskenta!C$24/(2*Päälaskenta!E$24)),IF(D1607=Päälaskenta!H$24,Päälaskenta!D$24,Päälaskenta!D$24+(SQRT(POWER((Päälaskenta!C$20+Päälaskenta!G$24)/(2*Päälaskenta!E$20),2)+((D1607-Päälaskenta!H$24)/Päälaskenta!E$20))-(Päälaskenta!C$20+Päälaskenta!G$24)/(2*Päälaskenta!E$20))))</f>
        <v>1.3169999999999999</v>
      </c>
      <c r="G1607" s="57">
        <f>IF(F1607&gt;Päälaskenta!D$24,(2*SQRT((POWER(Päälaskenta!D$24,2))+POWER(Päälaskenta!E$24*Päälaskenta!D$24,2))+Päälaskenta!C$24)+(2*SQRT((POWER((F1607-Päälaskenta!D$24),2))+POWER(Päälaskenta!E$20*(F1607-Päälaskenta!D$24),2))+Päälaskenta!C$20),(2*SQRT((POWER(F1607,2))+POWER(Päälaskenta!E$24*F1607,2))+Päälaskenta!C$24))</f>
        <v>10.199999999999999</v>
      </c>
      <c r="H1607" s="57">
        <f t="shared" si="402"/>
        <v>0.62</v>
      </c>
      <c r="I1607" s="62">
        <f t="shared" si="403"/>
        <v>3.2789999999999998E-3</v>
      </c>
      <c r="J1607" s="8">
        <f>IF(F1607&lt;Päälaskenta!$D$24,0,Kaksitasouoma_matriisi!F1607-Päälaskenta!$D$24)</f>
        <v>0.61699999999999999</v>
      </c>
      <c r="L1607" s="8">
        <f>IF(F1607&gt;Päälaskenta!D$24,F1607-Päälaskenta!D$24,0)</f>
        <v>0.61699999999999999</v>
      </c>
      <c r="M1607" s="8">
        <f>IF(F1607&gt;Päälaskenta!D$24,(Päälaskenta!C$20+(Päälaskenta!E$20*(Kaksitasouoma_matriisi!F1607-Päälaskenta!D$24)))*(Kaksitasouoma_matriisi!F1607-Päälaskenta!D$24),0)</f>
        <v>3.6560334999999999</v>
      </c>
      <c r="N1607" s="8">
        <f>IF(F1607&gt;Päälaskenta!D$24,(2*SQRT((POWER((F1607-Päälaskenta!D$24),2))+POWER(Päälaskenta!E$20*(F1607-Päälaskenta!D$24),2))+Päälaskenta!C$20),0)</f>
        <v>7.2246251369612802</v>
      </c>
      <c r="O1607" s="8">
        <f t="shared" si="409"/>
        <v>0.50605165398764895</v>
      </c>
      <c r="P1607" s="8">
        <f>IF(Päälaskenta!$C$29,IF(L1607&gt;Päälaskenta!$F$28,Kaksitasouoma_matriisi!AQ1607,Kaksitasouoma_matriisi!AR1607),Päälaskenta!$F$20)</f>
        <v>0.12</v>
      </c>
      <c r="Q1607" s="8">
        <f t="shared" si="410"/>
        <v>19.347528105303098</v>
      </c>
      <c r="R1607" s="8">
        <f t="shared" si="404"/>
        <v>0.88239287567997904</v>
      </c>
      <c r="S1607" s="8">
        <f t="shared" si="411"/>
        <v>0.24135251377756201</v>
      </c>
      <c r="U1607" s="93">
        <f>IF(F1607&gt;Päälaskenta!D$24,Päälaskenta!H$24+L1607*Päälaskenta!G$24,F1607*Päälaskenta!C$24 + F1607*F1607*Päälaskenta!E$24)</f>
        <v>2.6707999999999998</v>
      </c>
      <c r="V1607" s="8">
        <f>IF(F1607&gt;Päälaskenta!D$24,2*SQRT(POWER(Päälaskenta!D$24,2)+POWER(Päälaskenta!E$24*Päälaskenta!D$24,2))+Päälaskenta!C$24,(2*SQRT((POWER(F1607,2))+POWER(Päälaskenta!E$24*F1607,2))+Päälaskenta!C$24))</f>
        <v>2.9798989873223301</v>
      </c>
      <c r="W1607" s="8">
        <f t="shared" si="412"/>
        <v>0.89627199155496196</v>
      </c>
      <c r="X1607" s="8">
        <f>Päälaskenta!F$24</f>
        <v>7.0000000000000007E-2</v>
      </c>
      <c r="Y1607" s="8">
        <f t="shared" si="413"/>
        <v>35.467987291944802</v>
      </c>
      <c r="Z1607" s="8">
        <f t="shared" si="405"/>
        <v>1.6176071243200201</v>
      </c>
      <c r="AA1607" s="8">
        <f t="shared" si="414"/>
        <v>0.605663892586498</v>
      </c>
      <c r="AC1607" s="8">
        <f t="shared" si="406"/>
        <v>0.105399128116954</v>
      </c>
      <c r="AE1607" s="8">
        <v>1605</v>
      </c>
      <c r="AF1607" s="8">
        <f t="shared" si="400"/>
        <v>54.8155153972479</v>
      </c>
      <c r="AG1607" s="8">
        <f t="shared" si="407"/>
        <v>2.0800463551498998E-3</v>
      </c>
      <c r="AJ1607" s="132">
        <f>IF(Päälaskenta!$F$28&lt;Kaksitasouoma_matriisi!L1607,Päälaskenta!$C$20*Päälaskenta!$F$28,Päälaskenta!$C$20*Kaksitasouoma_matriisi!L1607)</f>
        <v>2.5</v>
      </c>
      <c r="AK1607" s="134">
        <f>SQRT(Päälaskenta!$D$20^2+(Päälaskenta!$D$20/(1/Päälaskenta!$E$20))^2)</f>
        <v>1.8029999999999999</v>
      </c>
      <c r="AL1607" s="134">
        <f>IF(Päälaskenta!$F$28&lt;Kaksitasouoma_matriisi!L1607,AK1607*Päälaskenta!$F$28*COS(ATAN(1/Päälaskenta!$E$20)),AK1607*Kaksitasouoma_matriisi!L1607*COS(ATAN(1/Päälaskenta!$E$20)))</f>
        <v>0.75</v>
      </c>
      <c r="AM1607" s="134"/>
      <c r="AN1607" s="134">
        <f t="shared" si="415"/>
        <v>3.25</v>
      </c>
      <c r="AO1607" s="8">
        <f t="shared" si="408"/>
        <v>0.51350112970248496</v>
      </c>
      <c r="AP1607" s="134">
        <f>Refererenssiarvoja!$B$16*H1607^(1/6)/(Refererenssiarvoja!$B$15^0.5)*(Päälaskenta!$G$28/2)^0.5*(1-AO1607)^(-1.5)</f>
        <v>0.13700000000000001</v>
      </c>
      <c r="AQ1607" s="8">
        <f>Refererenssiarvoja!$B$16*Kaksitasouoma_matriisi!O1607^(1/6)/(SQRT((2*Refererenssiarvoja!$B$15)/(Päälaskenta!$F$31*Päälaskenta!$G$31*Päälaskenta!$F$28))+SQRT(Refererenssiarvoja!$B$15)/Refererenssiarvoja!$B$17*LN(Kaksitasouoma_matriisi!L1607/Päälaskenta!$F$28))</f>
        <v>0.246102278147629</v>
      </c>
      <c r="AR1607" s="8">
        <f>Refererenssiarvoja!$B$16*Kaksitasouoma_matriisi!O1607^(1/6)/(SQRT((2*Refererenssiarvoja!$B$15)/(Päälaskenta!$F$31*Päälaskenta!$G$31*L1607)))</f>
        <v>0.50060158684792899</v>
      </c>
    </row>
    <row r="1608" spans="1:44" x14ac:dyDescent="0.2">
      <c r="A1608" s="8">
        <v>1606</v>
      </c>
      <c r="B1608" s="8">
        <f>IF(Päälaskenta!C$7,Päälaskenta!E$7,Päälaskenta!G$5)</f>
        <v>2.5</v>
      </c>
      <c r="C1608" s="56">
        <v>0.39400000000000002</v>
      </c>
      <c r="D1608" s="93">
        <f t="shared" si="401"/>
        <v>6.3452000000000002</v>
      </c>
      <c r="E1608" s="8">
        <f>IF(Päälaskenta!$C$26,Kaksitasouoma_matriisi!AP1608,Kaksitasouoma_matriisi!AC1608)</f>
        <v>0.105409438645199</v>
      </c>
      <c r="F1608" s="56">
        <f>IF(D1608&lt;Päälaskenta!H$24,(SQRT(POWER(Päälaskenta!C$24/(2*Päälaskenta!E$24),2)+(D1608/Päälaskenta!E$24))-Päälaskenta!C$24/(2*Päälaskenta!E$24)),IF(D1608=Päälaskenta!H$24,Päälaskenta!D$24,Päälaskenta!D$24+(SQRT(POWER((Päälaskenta!C$20+Päälaskenta!G$24)/(2*Päälaskenta!E$20),2)+((D1608-Päälaskenta!H$24)/Päälaskenta!E$20))-(Päälaskenta!C$20+Päälaskenta!G$24)/(2*Päälaskenta!E$20))))</f>
        <v>1.319</v>
      </c>
      <c r="G1608" s="57">
        <f>IF(F1608&gt;Päälaskenta!D$24,(2*SQRT((POWER(Päälaskenta!D$24,2))+POWER(Päälaskenta!E$24*Päälaskenta!D$24,2))+Päälaskenta!C$24)+(2*SQRT((POWER((F1608-Päälaskenta!D$24),2))+POWER(Päälaskenta!E$20*(F1608-Päälaskenta!D$24),2))+Päälaskenta!C$20),(2*SQRT((POWER(F1608,2))+POWER(Päälaskenta!E$24*F1608,2))+Päälaskenta!C$24))</f>
        <v>10.210000000000001</v>
      </c>
      <c r="H1608" s="57">
        <f t="shared" si="402"/>
        <v>0.62</v>
      </c>
      <c r="I1608" s="62">
        <f t="shared" si="403"/>
        <v>3.2629999999999998E-3</v>
      </c>
      <c r="J1608" s="8">
        <f>IF(F1608&lt;Päälaskenta!$D$24,0,Kaksitasouoma_matriisi!F1608-Päälaskenta!$D$24)</f>
        <v>0.61899999999999999</v>
      </c>
      <c r="L1608" s="8">
        <f>IF(F1608&gt;Päälaskenta!D$24,F1608-Päälaskenta!D$24,0)</f>
        <v>0.61899999999999999</v>
      </c>
      <c r="M1608" s="8">
        <f>IF(F1608&gt;Päälaskenta!D$24,(Päälaskenta!C$20+(Päälaskenta!E$20*(Kaksitasouoma_matriisi!F1608-Päälaskenta!D$24)))*(Kaksitasouoma_matriisi!F1608-Päälaskenta!D$24),0)</f>
        <v>3.6697415000000002</v>
      </c>
      <c r="N1608" s="8">
        <f>IF(F1608&gt;Päälaskenta!D$24,(2*SQRT((POWER((F1608-Päälaskenta!D$24),2))+POWER(Päälaskenta!E$20*(F1608-Päälaskenta!D$24),2))+Päälaskenta!C$20),0)</f>
        <v>7.2318362395122104</v>
      </c>
      <c r="O1608" s="8">
        <f t="shared" si="409"/>
        <v>0.50744256070813998</v>
      </c>
      <c r="P1608" s="8">
        <f>IF(Päälaskenta!$C$29,IF(L1608&gt;Päälaskenta!$F$28,Kaksitasouoma_matriisi!AQ1608,Kaksitasouoma_matriisi!AR1608),Päälaskenta!$F$20)</f>
        <v>0.12</v>
      </c>
      <c r="Q1608" s="8">
        <f t="shared" si="410"/>
        <v>19.455638455233601</v>
      </c>
      <c r="R1608" s="8">
        <f t="shared" si="404"/>
        <v>0.88386623994058</v>
      </c>
      <c r="S1608" s="8">
        <f t="shared" si="411"/>
        <v>0.24085245239769101</v>
      </c>
      <c r="U1608" s="93">
        <f>IF(F1608&gt;Päälaskenta!D$24,Päälaskenta!H$24+L1608*Päälaskenta!G$24,F1608*Päälaskenta!C$24 + F1608*F1608*Päälaskenta!E$24)</f>
        <v>2.6756000000000002</v>
      </c>
      <c r="V1608" s="8">
        <f>IF(F1608&gt;Päälaskenta!D$24,2*SQRT(POWER(Päälaskenta!D$24,2)+POWER(Päälaskenta!E$24*Päälaskenta!D$24,2))+Päälaskenta!C$24,(2*SQRT((POWER(F1608,2))+POWER(Päälaskenta!E$24*F1608,2))+Päälaskenta!C$24))</f>
        <v>2.9798989873223301</v>
      </c>
      <c r="W1608" s="8">
        <f t="shared" si="412"/>
        <v>0.89788278441083502</v>
      </c>
      <c r="X1608" s="8">
        <f>Päälaskenta!F$24</f>
        <v>7.0000000000000007E-2</v>
      </c>
      <c r="Y1608" s="8">
        <f t="shared" si="413"/>
        <v>35.574290215142902</v>
      </c>
      <c r="Z1608" s="8">
        <f t="shared" si="405"/>
        <v>1.6161337600594201</v>
      </c>
      <c r="AA1608" s="8">
        <f t="shared" si="414"/>
        <v>0.60402667067551996</v>
      </c>
      <c r="AC1608" s="8">
        <f t="shared" si="406"/>
        <v>0.105409438645199</v>
      </c>
      <c r="AE1608" s="8">
        <v>1606</v>
      </c>
      <c r="AF1608" s="8">
        <f t="shared" si="400"/>
        <v>55.029928670376499</v>
      </c>
      <c r="AG1608" s="8">
        <f t="shared" si="407"/>
        <v>2.0638689512233999E-3</v>
      </c>
      <c r="AJ1608" s="132">
        <f>IF(Päälaskenta!$F$28&lt;Kaksitasouoma_matriisi!L1608,Päälaskenta!$C$20*Päälaskenta!$F$28,Päälaskenta!$C$20*Kaksitasouoma_matriisi!L1608)</f>
        <v>2.5</v>
      </c>
      <c r="AK1608" s="134">
        <f>SQRT(Päälaskenta!$D$20^2+(Päälaskenta!$D$20/(1/Päälaskenta!$E$20))^2)</f>
        <v>1.8029999999999999</v>
      </c>
      <c r="AL1608" s="134">
        <f>IF(Päälaskenta!$F$28&lt;Kaksitasouoma_matriisi!L1608,AK1608*Päälaskenta!$F$28*COS(ATAN(1/Päälaskenta!$E$20)),AK1608*Kaksitasouoma_matriisi!L1608*COS(ATAN(1/Päälaskenta!$E$20)))</f>
        <v>0.75</v>
      </c>
      <c r="AM1608" s="134"/>
      <c r="AN1608" s="134">
        <f t="shared" si="415"/>
        <v>3.25</v>
      </c>
      <c r="AO1608" s="8">
        <f t="shared" si="408"/>
        <v>0.51219819706234604</v>
      </c>
      <c r="AP1608" s="134">
        <f>Refererenssiarvoja!$B$16*H1608^(1/6)/(Refererenssiarvoja!$B$15^0.5)*(Päälaskenta!$G$28/2)^0.5*(1-AO1608)^(-1.5)</f>
        <v>0.13700000000000001</v>
      </c>
      <c r="AQ1608" s="8">
        <f>Refererenssiarvoja!$B$16*Kaksitasouoma_matriisi!O1608^(1/6)/(SQRT((2*Refererenssiarvoja!$B$15)/(Päälaskenta!$F$31*Päälaskenta!$G$31*Päälaskenta!$F$28))+SQRT(Refererenssiarvoja!$B$15)/Refererenssiarvoja!$B$17*LN(Kaksitasouoma_matriisi!L1608/Päälaskenta!$F$28))</f>
        <v>0.24450674540408701</v>
      </c>
      <c r="AR1608" s="8">
        <f>Refererenssiarvoja!$B$16*Kaksitasouoma_matriisi!O1608^(1/6)/(SQRT((2*Refererenssiarvoja!$B$15)/(Päälaskenta!$F$31*Päälaskenta!$G$31*L1608)))</f>
        <v>0.50164170812835096</v>
      </c>
    </row>
    <row r="1609" spans="1:44" x14ac:dyDescent="0.2">
      <c r="A1609" s="8">
        <v>1607</v>
      </c>
      <c r="B1609" s="8">
        <f>IF(Päälaskenta!C$7,Päälaskenta!E$7,Päälaskenta!G$5)</f>
        <v>2.5</v>
      </c>
      <c r="C1609" s="56">
        <v>0.39300000000000002</v>
      </c>
      <c r="D1609" s="93">
        <f t="shared" si="401"/>
        <v>6.3613</v>
      </c>
      <c r="E1609" s="8">
        <f>IF(Päälaskenta!$C$26,Kaksitasouoma_matriisi!AP1609,Kaksitasouoma_matriisi!AC1609)</f>
        <v>0.105419734621987</v>
      </c>
      <c r="F1609" s="56">
        <f>IF(D1609&lt;Päälaskenta!H$24,(SQRT(POWER(Päälaskenta!C$24/(2*Päälaskenta!E$24),2)+(D1609/Päälaskenta!E$24))-Päälaskenta!C$24/(2*Päälaskenta!E$24)),IF(D1609=Päälaskenta!H$24,Päälaskenta!D$24,Päälaskenta!D$24+(SQRT(POWER((Päälaskenta!C$20+Päälaskenta!G$24)/(2*Päälaskenta!E$20),2)+((D1609-Päälaskenta!H$24)/Päälaskenta!E$20))-(Päälaskenta!C$20+Päälaskenta!G$24)/(2*Päälaskenta!E$20))))</f>
        <v>1.321</v>
      </c>
      <c r="G1609" s="57">
        <f>IF(F1609&gt;Päälaskenta!D$24,(2*SQRT((POWER(Päälaskenta!D$24,2))+POWER(Päälaskenta!E$24*Päälaskenta!D$24,2))+Päälaskenta!C$24)+(2*SQRT((POWER((F1609-Päälaskenta!D$24),2))+POWER(Päälaskenta!E$20*(F1609-Päälaskenta!D$24),2))+Päälaskenta!C$20),(2*SQRT((POWER(F1609,2))+POWER(Päälaskenta!E$24*F1609,2))+Päälaskenta!C$24))</f>
        <v>10.220000000000001</v>
      </c>
      <c r="H1609" s="57">
        <f t="shared" si="402"/>
        <v>0.62</v>
      </c>
      <c r="I1609" s="62">
        <f t="shared" si="403"/>
        <v>3.2469999999999999E-3</v>
      </c>
      <c r="J1609" s="8">
        <f>IF(F1609&lt;Päälaskenta!$D$24,0,Kaksitasouoma_matriisi!F1609-Päälaskenta!$D$24)</f>
        <v>0.621</v>
      </c>
      <c r="L1609" s="8">
        <f>IF(F1609&gt;Päälaskenta!D$24,F1609-Päälaskenta!D$24,0)</f>
        <v>0.621</v>
      </c>
      <c r="M1609" s="8">
        <f>IF(F1609&gt;Päälaskenta!D$24,(Päälaskenta!C$20+(Päälaskenta!E$20*(Kaksitasouoma_matriisi!F1609-Päälaskenta!D$24)))*(Kaksitasouoma_matriisi!F1609-Päälaskenta!D$24),0)</f>
        <v>3.6834614999999999</v>
      </c>
      <c r="N1609" s="8">
        <f>IF(F1609&gt;Päälaskenta!D$24,(2*SQRT((POWER((F1609-Päälaskenta!D$24),2))+POWER(Päälaskenta!E$20*(F1609-Päälaskenta!D$24),2))+Päälaskenta!C$20),0)</f>
        <v>7.2390473420631398</v>
      </c>
      <c r="O1609" s="8">
        <f t="shared" si="409"/>
        <v>0.508832354030469</v>
      </c>
      <c r="P1609" s="8">
        <f>IF(Päälaskenta!$C$29,IF(L1609&gt;Päälaskenta!$F$28,Kaksitasouoma_matriisi!AQ1609,Kaksitasouoma_matriisi!AR1609),Päälaskenta!$F$20)</f>
        <v>0.12</v>
      </c>
      <c r="Q1609" s="8">
        <f t="shared" si="410"/>
        <v>19.5640171225307</v>
      </c>
      <c r="R1609" s="8">
        <f t="shared" si="404"/>
        <v>0.88533397102011302</v>
      </c>
      <c r="S1609" s="8">
        <f t="shared" si="411"/>
        <v>0.24035380063565601</v>
      </c>
      <c r="U1609" s="93">
        <f>IF(F1609&gt;Päälaskenta!D$24,Päälaskenta!H$24+L1609*Päälaskenta!G$24,F1609*Päälaskenta!C$24 + F1609*F1609*Päälaskenta!E$24)</f>
        <v>2.6804000000000001</v>
      </c>
      <c r="V1609" s="8">
        <f>IF(F1609&gt;Päälaskenta!D$24,2*SQRT(POWER(Päälaskenta!D$24,2)+POWER(Päälaskenta!E$24*Päälaskenta!D$24,2))+Päälaskenta!C$24,(2*SQRT((POWER(F1609,2))+POWER(Päälaskenta!E$24*F1609,2))+Päälaskenta!C$24))</f>
        <v>2.9798989873223301</v>
      </c>
      <c r="W1609" s="8">
        <f t="shared" si="412"/>
        <v>0.89949357726670698</v>
      </c>
      <c r="X1609" s="8">
        <f>Päälaskenta!F$24</f>
        <v>7.0000000000000007E-2</v>
      </c>
      <c r="Y1609" s="8">
        <f t="shared" si="413"/>
        <v>35.680720352041597</v>
      </c>
      <c r="Z1609" s="8">
        <f t="shared" si="405"/>
        <v>1.61466602897989</v>
      </c>
      <c r="AA1609" s="8">
        <f t="shared" si="414"/>
        <v>0.60239741418440895</v>
      </c>
      <c r="AC1609" s="8">
        <f t="shared" si="406"/>
        <v>0.105419734621987</v>
      </c>
      <c r="AE1609" s="8">
        <v>1607</v>
      </c>
      <c r="AF1609" s="8">
        <f t="shared" si="400"/>
        <v>55.244737474572297</v>
      </c>
      <c r="AG1609" s="8">
        <f t="shared" si="407"/>
        <v>2.0478502198537701E-3</v>
      </c>
      <c r="AJ1609" s="132">
        <f>IF(Päälaskenta!$F$28&lt;Kaksitasouoma_matriisi!L1609,Päälaskenta!$C$20*Päälaskenta!$F$28,Päälaskenta!$C$20*Kaksitasouoma_matriisi!L1609)</f>
        <v>2.5</v>
      </c>
      <c r="AK1609" s="134">
        <f>SQRT(Päälaskenta!$D$20^2+(Päälaskenta!$D$20/(1/Päälaskenta!$E$20))^2)</f>
        <v>1.8029999999999999</v>
      </c>
      <c r="AL1609" s="134">
        <f>IF(Päälaskenta!$F$28&lt;Kaksitasouoma_matriisi!L1609,AK1609*Päälaskenta!$F$28*COS(ATAN(1/Päälaskenta!$E$20)),AK1609*Kaksitasouoma_matriisi!L1609*COS(ATAN(1/Päälaskenta!$E$20)))</f>
        <v>0.75</v>
      </c>
      <c r="AM1609" s="134"/>
      <c r="AN1609" s="134">
        <f t="shared" si="415"/>
        <v>3.25</v>
      </c>
      <c r="AO1609" s="8">
        <f t="shared" si="408"/>
        <v>0.51090185968276902</v>
      </c>
      <c r="AP1609" s="134">
        <f>Refererenssiarvoja!$B$16*H1609^(1/6)/(Refererenssiarvoja!$B$15^0.5)*(Päälaskenta!$G$28/2)^0.5*(1-AO1609)^(-1.5)</f>
        <v>0.13600000000000001</v>
      </c>
      <c r="AQ1609" s="8">
        <f>Refererenssiarvoja!$B$16*Kaksitasouoma_matriisi!O1609^(1/6)/(SQRT((2*Refererenssiarvoja!$B$15)/(Päälaskenta!$F$31*Päälaskenta!$G$31*Päälaskenta!$F$28))+SQRT(Refererenssiarvoja!$B$15)/Refererenssiarvoja!$B$17*LN(Kaksitasouoma_matriisi!L1609/Päälaskenta!$F$28))</f>
        <v>0.242938255852305</v>
      </c>
      <c r="AR1609" s="8">
        <f>Refererenssiarvoja!$B$16*Kaksitasouoma_matriisi!O1609^(1/6)/(SQRT((2*Refererenssiarvoja!$B$15)/(Päälaskenta!$F$31*Päälaskenta!$G$31*L1609)))</f>
        <v>0.50268055384928501</v>
      </c>
    </row>
    <row r="1610" spans="1:44" x14ac:dyDescent="0.2">
      <c r="A1610" s="8">
        <v>1608</v>
      </c>
      <c r="B1610" s="8">
        <f>IF(Päälaskenta!C$7,Päälaskenta!E$7,Päälaskenta!G$5)</f>
        <v>2.5</v>
      </c>
      <c r="C1610" s="56">
        <v>0.39200000000000002</v>
      </c>
      <c r="D1610" s="93">
        <f t="shared" si="401"/>
        <v>6.3776000000000002</v>
      </c>
      <c r="E1610" s="8">
        <f>IF(Päälaskenta!$C$26,Kaksitasouoma_matriisi!AP1610,Kaksitasouoma_matriisi!AC1610)</f>
        <v>0.105424877163208</v>
      </c>
      <c r="F1610" s="56">
        <f>IF(D1610&lt;Päälaskenta!H$24,(SQRT(POWER(Päälaskenta!C$24/(2*Päälaskenta!E$24),2)+(D1610/Päälaskenta!E$24))-Päälaskenta!C$24/(2*Päälaskenta!E$24)),IF(D1610=Päälaskenta!H$24,Päälaskenta!D$24,Päälaskenta!D$24+(SQRT(POWER((Päälaskenta!C$20+Päälaskenta!G$24)/(2*Päälaskenta!E$20),2)+((D1610-Päälaskenta!H$24)/Päälaskenta!E$20))-(Päälaskenta!C$20+Päälaskenta!G$24)/(2*Päälaskenta!E$20))))</f>
        <v>1.3220000000000001</v>
      </c>
      <c r="G1610" s="57">
        <f>IF(F1610&gt;Päälaskenta!D$24,(2*SQRT((POWER(Päälaskenta!D$24,2))+POWER(Päälaskenta!E$24*Päälaskenta!D$24,2))+Päälaskenta!C$24)+(2*SQRT((POWER((F1610-Päälaskenta!D$24),2))+POWER(Päälaskenta!E$20*(F1610-Päälaskenta!D$24),2))+Päälaskenta!C$20),(2*SQRT((POWER(F1610,2))+POWER(Päälaskenta!E$24*F1610,2))+Päälaskenta!C$24))</f>
        <v>10.220000000000001</v>
      </c>
      <c r="H1610" s="57">
        <f t="shared" si="402"/>
        <v>0.62</v>
      </c>
      <c r="I1610" s="62">
        <f t="shared" si="403"/>
        <v>3.2299999999999998E-3</v>
      </c>
      <c r="J1610" s="8">
        <f>IF(F1610&lt;Päälaskenta!$D$24,0,Kaksitasouoma_matriisi!F1610-Päälaskenta!$D$24)</f>
        <v>0.622</v>
      </c>
      <c r="L1610" s="8">
        <f>IF(F1610&gt;Päälaskenta!D$24,F1610-Päälaskenta!D$24,0)</f>
        <v>0.622</v>
      </c>
      <c r="M1610" s="8">
        <f>IF(F1610&gt;Päälaskenta!D$24,(Päälaskenta!C$20+(Päälaskenta!E$20*(Kaksitasouoma_matriisi!F1610-Päälaskenta!D$24)))*(Kaksitasouoma_matriisi!F1610-Päälaskenta!D$24),0)</f>
        <v>3.6903260000000002</v>
      </c>
      <c r="N1610" s="8">
        <f>IF(F1610&gt;Päälaskenta!D$24,(2*SQRT((POWER((F1610-Päälaskenta!D$24),2))+POWER(Päälaskenta!E$20*(F1610-Päälaskenta!D$24),2))+Päälaskenta!C$20),0)</f>
        <v>7.2426528933386001</v>
      </c>
      <c r="O1610" s="8">
        <f t="shared" si="409"/>
        <v>0.50952683420658795</v>
      </c>
      <c r="P1610" s="8">
        <f>IF(Päälaskenta!$C$29,IF(L1610&gt;Päälaskenta!$F$28,Kaksitasouoma_matriisi!AQ1610,Kaksitasouoma_matriisi!AR1610),Päälaskenta!$F$20)</f>
        <v>0.12</v>
      </c>
      <c r="Q1610" s="8">
        <f t="shared" si="410"/>
        <v>19.6183070588582</v>
      </c>
      <c r="R1610" s="8">
        <f t="shared" si="404"/>
        <v>0.88606573467373295</v>
      </c>
      <c r="S1610" s="8">
        <f t="shared" si="411"/>
        <v>0.24010500283003</v>
      </c>
      <c r="U1610" s="93">
        <f>IF(F1610&gt;Päälaskenta!D$24,Päälaskenta!H$24+L1610*Päälaskenta!G$24,F1610*Päälaskenta!C$24 + F1610*F1610*Päälaskenta!E$24)</f>
        <v>2.6827999999999999</v>
      </c>
      <c r="V1610" s="8">
        <f>IF(F1610&gt;Päälaskenta!D$24,2*SQRT(POWER(Päälaskenta!D$24,2)+POWER(Päälaskenta!E$24*Päälaskenta!D$24,2))+Päälaskenta!C$24,(2*SQRT((POWER(F1610,2))+POWER(Päälaskenta!E$24*F1610,2))+Päälaskenta!C$24))</f>
        <v>2.9798989873223301</v>
      </c>
      <c r="W1610" s="8">
        <f t="shared" si="412"/>
        <v>0.90029897369464296</v>
      </c>
      <c r="X1610" s="8">
        <f>Päälaskenta!F$24</f>
        <v>7.0000000000000007E-2</v>
      </c>
      <c r="Y1610" s="8">
        <f t="shared" si="413"/>
        <v>35.733983101877001</v>
      </c>
      <c r="Z1610" s="8">
        <f t="shared" si="405"/>
        <v>1.61393426532627</v>
      </c>
      <c r="AA1610" s="8">
        <f t="shared" si="414"/>
        <v>0.60158575567551398</v>
      </c>
      <c r="AC1610" s="8">
        <f t="shared" si="406"/>
        <v>0.105424877163208</v>
      </c>
      <c r="AE1610" s="8">
        <v>1608</v>
      </c>
      <c r="AF1610" s="8">
        <f t="shared" si="400"/>
        <v>55.352290160735201</v>
      </c>
      <c r="AG1610" s="8">
        <f t="shared" si="407"/>
        <v>2.0398997697311E-3</v>
      </c>
      <c r="AJ1610" s="132">
        <f>IF(Päälaskenta!$F$28&lt;Kaksitasouoma_matriisi!L1610,Päälaskenta!$C$20*Päälaskenta!$F$28,Päälaskenta!$C$20*Kaksitasouoma_matriisi!L1610)</f>
        <v>2.5</v>
      </c>
      <c r="AK1610" s="134">
        <f>SQRT(Päälaskenta!$D$20^2+(Päälaskenta!$D$20/(1/Päälaskenta!$E$20))^2)</f>
        <v>1.8029999999999999</v>
      </c>
      <c r="AL1610" s="134">
        <f>IF(Päälaskenta!$F$28&lt;Kaksitasouoma_matriisi!L1610,AK1610*Päälaskenta!$F$28*COS(ATAN(1/Päälaskenta!$E$20)),AK1610*Kaksitasouoma_matriisi!L1610*COS(ATAN(1/Päälaskenta!$E$20)))</f>
        <v>0.75</v>
      </c>
      <c r="AM1610" s="134"/>
      <c r="AN1610" s="134">
        <f t="shared" si="415"/>
        <v>3.25</v>
      </c>
      <c r="AO1610" s="8">
        <f t="shared" si="408"/>
        <v>0.50959608630205699</v>
      </c>
      <c r="AP1610" s="134">
        <f>Refererenssiarvoja!$B$16*H1610^(1/6)/(Refererenssiarvoja!$B$15^0.5)*(Päälaskenta!$G$28/2)^0.5*(1-AO1610)^(-1.5)</f>
        <v>0.13600000000000001</v>
      </c>
      <c r="AQ1610" s="8">
        <f>Refererenssiarvoja!$B$16*Kaksitasouoma_matriisi!O1610^(1/6)/(SQRT((2*Refererenssiarvoja!$B$15)/(Päälaskenta!$F$31*Päälaskenta!$G$31*Päälaskenta!$F$28))+SQRT(Refererenssiarvoja!$B$15)/Refererenssiarvoja!$B$17*LN(Kaksitasouoma_matriisi!L1610/Päälaskenta!$F$28))</f>
        <v>0.24216393591273699</v>
      </c>
      <c r="AR1610" s="8">
        <f>Refererenssiarvoja!$B$16*Kaksitasouoma_matriisi!O1610^(1/6)/(SQRT((2*Refererenssiarvoja!$B$15)/(Päälaskenta!$F$31*Päälaskenta!$G$31*L1610)))</f>
        <v>0.50319950010771197</v>
      </c>
    </row>
    <row r="1611" spans="1:44" x14ac:dyDescent="0.2">
      <c r="A1611" s="8">
        <v>1609</v>
      </c>
      <c r="B1611" s="8">
        <f>IF(Päälaskenta!C$7,Päälaskenta!E$7,Päälaskenta!G$5)</f>
        <v>2.5</v>
      </c>
      <c r="C1611" s="56">
        <v>0.39100000000000001</v>
      </c>
      <c r="D1611" s="93">
        <f t="shared" si="401"/>
        <v>6.3939000000000004</v>
      </c>
      <c r="E1611" s="8">
        <f>IF(Päälaskenta!$C$26,Kaksitasouoma_matriisi!AP1611,Kaksitasouoma_matriisi!AC1611)</f>
        <v>0.10543515137050299</v>
      </c>
      <c r="F1611" s="56">
        <f>IF(D1611&lt;Päälaskenta!H$24,(SQRT(POWER(Päälaskenta!C$24/(2*Päälaskenta!E$24),2)+(D1611/Päälaskenta!E$24))-Päälaskenta!C$24/(2*Päälaskenta!E$24)),IF(D1611=Päälaskenta!H$24,Päälaskenta!D$24,Päälaskenta!D$24+(SQRT(POWER((Päälaskenta!C$20+Päälaskenta!G$24)/(2*Päälaskenta!E$20),2)+((D1611-Päälaskenta!H$24)/Päälaskenta!E$20))-(Päälaskenta!C$20+Päälaskenta!G$24)/(2*Päälaskenta!E$20))))</f>
        <v>1.3240000000000001</v>
      </c>
      <c r="G1611" s="57">
        <f>IF(F1611&gt;Päälaskenta!D$24,(2*SQRT((POWER(Päälaskenta!D$24,2))+POWER(Päälaskenta!E$24*Päälaskenta!D$24,2))+Päälaskenta!C$24)+(2*SQRT((POWER((F1611-Päälaskenta!D$24),2))+POWER(Päälaskenta!E$20*(F1611-Päälaskenta!D$24),2))+Päälaskenta!C$20),(2*SQRT((POWER(F1611,2))+POWER(Päälaskenta!E$24*F1611,2))+Päälaskenta!C$24))</f>
        <v>10.23</v>
      </c>
      <c r="H1611" s="57">
        <f t="shared" si="402"/>
        <v>0.63</v>
      </c>
      <c r="I1611" s="62">
        <f t="shared" si="403"/>
        <v>3.1470000000000001E-3</v>
      </c>
      <c r="J1611" s="8">
        <f>IF(F1611&lt;Päälaskenta!$D$24,0,Kaksitasouoma_matriisi!F1611-Päälaskenta!$D$24)</f>
        <v>0.624</v>
      </c>
      <c r="L1611" s="8">
        <f>IF(F1611&gt;Päälaskenta!D$24,F1611-Päälaskenta!D$24,0)</f>
        <v>0.624</v>
      </c>
      <c r="M1611" s="8">
        <f>IF(F1611&gt;Päälaskenta!D$24,(Päälaskenta!C$20+(Päälaskenta!E$20*(Kaksitasouoma_matriisi!F1611-Päälaskenta!D$24)))*(Kaksitasouoma_matriisi!F1611-Päälaskenta!D$24),0)</f>
        <v>3.7040639999999998</v>
      </c>
      <c r="N1611" s="8">
        <f>IF(F1611&gt;Päälaskenta!D$24,(2*SQRT((POWER((F1611-Päälaskenta!D$24),2))+POWER(Päälaskenta!E$20*(F1611-Päälaskenta!D$24),2))+Päälaskenta!C$20),0)</f>
        <v>7.2498639958895303</v>
      </c>
      <c r="O1611" s="8">
        <f t="shared" si="409"/>
        <v>0.51091496366002198</v>
      </c>
      <c r="P1611" s="8">
        <f>IF(Päälaskenta!$C$29,IF(L1611&gt;Päälaskenta!$F$28,Kaksitasouoma_matriisi!AQ1611,Kaksitasouoma_matriisi!AR1611),Päälaskenta!$F$20)</f>
        <v>0.12</v>
      </c>
      <c r="Q1611" s="8">
        <f t="shared" si="410"/>
        <v>19.727088104733301</v>
      </c>
      <c r="R1611" s="8">
        <f t="shared" si="404"/>
        <v>0.88752507918844303</v>
      </c>
      <c r="S1611" s="8">
        <f t="shared" si="411"/>
        <v>0.23960846226967</v>
      </c>
      <c r="U1611" s="93">
        <f>IF(F1611&gt;Päälaskenta!D$24,Päälaskenta!H$24+L1611*Päälaskenta!G$24,F1611*Päälaskenta!C$24 + F1611*F1611*Päälaskenta!E$24)</f>
        <v>2.6876000000000002</v>
      </c>
      <c r="V1611" s="8">
        <f>IF(F1611&gt;Päälaskenta!D$24,2*SQRT(POWER(Päälaskenta!D$24,2)+POWER(Päälaskenta!E$24*Päälaskenta!D$24,2))+Päälaskenta!C$24,(2*SQRT((POWER(F1611,2))+POWER(Päälaskenta!E$24*F1611,2))+Päälaskenta!C$24))</f>
        <v>2.9798989873223301</v>
      </c>
      <c r="W1611" s="8">
        <f t="shared" si="412"/>
        <v>0.90190976655051502</v>
      </c>
      <c r="X1611" s="8">
        <f>Päälaskenta!F$24</f>
        <v>7.0000000000000007E-2</v>
      </c>
      <c r="Y1611" s="8">
        <f t="shared" si="413"/>
        <v>35.840603916915903</v>
      </c>
      <c r="Z1611" s="8">
        <f t="shared" si="405"/>
        <v>1.6124749208115601</v>
      </c>
      <c r="AA1611" s="8">
        <f t="shared" si="414"/>
        <v>0.59996834380546205</v>
      </c>
      <c r="AC1611" s="8">
        <f t="shared" si="406"/>
        <v>0.10543515137050299</v>
      </c>
      <c r="AE1611" s="8">
        <v>1609</v>
      </c>
      <c r="AF1611" s="8">
        <f t="shared" si="400"/>
        <v>55.567692021649201</v>
      </c>
      <c r="AG1611" s="8">
        <f t="shared" si="407"/>
        <v>2.0241155414557599E-3</v>
      </c>
      <c r="AJ1611" s="132">
        <f>IF(Päälaskenta!$F$28&lt;Kaksitasouoma_matriisi!L1611,Päälaskenta!$C$20*Päälaskenta!$F$28,Päälaskenta!$C$20*Kaksitasouoma_matriisi!L1611)</f>
        <v>2.5</v>
      </c>
      <c r="AK1611" s="134">
        <f>SQRT(Päälaskenta!$D$20^2+(Päälaskenta!$D$20/(1/Päälaskenta!$E$20))^2)</f>
        <v>1.8029999999999999</v>
      </c>
      <c r="AL1611" s="134">
        <f>IF(Päälaskenta!$F$28&lt;Kaksitasouoma_matriisi!L1611,AK1611*Päälaskenta!$F$28*COS(ATAN(1/Päälaskenta!$E$20)),AK1611*Kaksitasouoma_matriisi!L1611*COS(ATAN(1/Päälaskenta!$E$20)))</f>
        <v>0.75</v>
      </c>
      <c r="AM1611" s="134"/>
      <c r="AN1611" s="134">
        <f t="shared" si="415"/>
        <v>3.25</v>
      </c>
      <c r="AO1611" s="8">
        <f t="shared" si="408"/>
        <v>0.50829697055005596</v>
      </c>
      <c r="AP1611" s="134">
        <f>Refererenssiarvoja!$B$16*H1611^(1/6)/(Refererenssiarvoja!$B$15^0.5)*(Päälaskenta!$G$28/2)^0.5*(1-AO1611)^(-1.5)</f>
        <v>0.13600000000000001</v>
      </c>
      <c r="AQ1611" s="8">
        <f>Refererenssiarvoja!$B$16*Kaksitasouoma_matriisi!O1611^(1/6)/(SQRT((2*Refererenssiarvoja!$B$15)/(Päälaskenta!$F$31*Päälaskenta!$G$31*Päälaskenta!$F$28))+SQRT(Refererenssiarvoja!$B$15)/Refererenssiarvoja!$B$17*LN(Kaksitasouoma_matriisi!L1611/Päälaskenta!$F$28))</f>
        <v>0.24063472582561399</v>
      </c>
      <c r="AR1611" s="8">
        <f>Refererenssiarvoja!$B$16*Kaksitasouoma_matriisi!O1611^(1/6)/(SQRT((2*Refererenssiarvoja!$B$15)/(Päälaskenta!$F$31*Päälaskenta!$G$31*L1611)))</f>
        <v>0.50423644286368996</v>
      </c>
    </row>
    <row r="1612" spans="1:44" x14ac:dyDescent="0.2">
      <c r="A1612" s="8">
        <v>1610</v>
      </c>
      <c r="B1612" s="8">
        <f>IF(Päälaskenta!C$7,Päälaskenta!E$7,Päälaskenta!G$5)</f>
        <v>2.5</v>
      </c>
      <c r="C1612" s="56">
        <v>0.39</v>
      </c>
      <c r="D1612" s="93">
        <f t="shared" si="401"/>
        <v>6.4103000000000003</v>
      </c>
      <c r="E1612" s="8">
        <f>IF(Päälaskenta!$C$26,Kaksitasouoma_matriisi!AP1612,Kaksitasouoma_matriisi!AC1612)</f>
        <v>0.105445411103137</v>
      </c>
      <c r="F1612" s="56">
        <f>IF(D1612&lt;Päälaskenta!H$24,(SQRT(POWER(Päälaskenta!C$24/(2*Päälaskenta!E$24),2)+(D1612/Päälaskenta!E$24))-Päälaskenta!C$24/(2*Päälaskenta!E$24)),IF(D1612=Päälaskenta!H$24,Päälaskenta!D$24,Päälaskenta!D$24+(SQRT(POWER((Päälaskenta!C$20+Päälaskenta!G$24)/(2*Päälaskenta!E$20),2)+((D1612-Päälaskenta!H$24)/Päälaskenta!E$20))-(Päälaskenta!C$20+Päälaskenta!G$24)/(2*Päälaskenta!E$20))))</f>
        <v>1.3260000000000001</v>
      </c>
      <c r="G1612" s="57">
        <f>IF(F1612&gt;Päälaskenta!D$24,(2*SQRT((POWER(Päälaskenta!D$24,2))+POWER(Päälaskenta!E$24*Päälaskenta!D$24,2))+Päälaskenta!C$24)+(2*SQRT((POWER((F1612-Päälaskenta!D$24),2))+POWER(Päälaskenta!E$20*(F1612-Päälaskenta!D$24),2))+Päälaskenta!C$20),(2*SQRT((POWER(F1612,2))+POWER(Päälaskenta!E$24*F1612,2))+Päälaskenta!C$24))</f>
        <v>10.24</v>
      </c>
      <c r="H1612" s="57">
        <f t="shared" si="402"/>
        <v>0.63</v>
      </c>
      <c r="I1612" s="62">
        <f t="shared" si="403"/>
        <v>3.1310000000000001E-3</v>
      </c>
      <c r="J1612" s="8">
        <f>IF(F1612&lt;Päälaskenta!$D$24,0,Kaksitasouoma_matriisi!F1612-Päälaskenta!$D$24)</f>
        <v>0.626</v>
      </c>
      <c r="L1612" s="8">
        <f>IF(F1612&gt;Päälaskenta!D$24,F1612-Päälaskenta!D$24,0)</f>
        <v>0.626</v>
      </c>
      <c r="M1612" s="8">
        <f>IF(F1612&gt;Päälaskenta!D$24,(Päälaskenta!C$20+(Päälaskenta!E$20*(Kaksitasouoma_matriisi!F1612-Päälaskenta!D$24)))*(Kaksitasouoma_matriisi!F1612-Päälaskenta!D$24),0)</f>
        <v>3.7178140000000002</v>
      </c>
      <c r="N1612" s="8">
        <f>IF(F1612&gt;Päälaskenta!D$24,(2*SQRT((POWER((F1612-Päälaskenta!D$24),2))+POWER(Päälaskenta!E$20*(F1612-Päälaskenta!D$24),2))+Päälaskenta!C$20),0)</f>
        <v>7.2570750984404597</v>
      </c>
      <c r="O1612" s="8">
        <f t="shared" si="409"/>
        <v>0.51230198800050397</v>
      </c>
      <c r="P1612" s="8">
        <f>IF(Päälaskenta!$C$29,IF(L1612&gt;Päälaskenta!$F$28,Kaksitasouoma_matriisi!AQ1612,Kaksitasouoma_matriisi!AR1612),Päälaskenta!$F$20)</f>
        <v>0.12</v>
      </c>
      <c r="Q1612" s="8">
        <f t="shared" si="410"/>
        <v>19.8361373394191</v>
      </c>
      <c r="R1612" s="8">
        <f t="shared" si="404"/>
        <v>0.88897887444236301</v>
      </c>
      <c r="S1612" s="8">
        <f t="shared" si="411"/>
        <v>0.23911332692877099</v>
      </c>
      <c r="U1612" s="93">
        <f>IF(F1612&gt;Päälaskenta!D$24,Päälaskenta!H$24+L1612*Päälaskenta!G$24,F1612*Päälaskenta!C$24 + F1612*F1612*Päälaskenta!E$24)</f>
        <v>2.6924000000000001</v>
      </c>
      <c r="V1612" s="8">
        <f>IF(F1612&gt;Päälaskenta!D$24,2*SQRT(POWER(Päälaskenta!D$24,2)+POWER(Päälaskenta!E$24*Päälaskenta!D$24,2))+Päälaskenta!C$24,(2*SQRT((POWER(F1612,2))+POWER(Päälaskenta!E$24*F1612,2))+Päälaskenta!C$24))</f>
        <v>2.9798989873223301</v>
      </c>
      <c r="W1612" s="8">
        <f t="shared" si="412"/>
        <v>0.90352055940638798</v>
      </c>
      <c r="X1612" s="8">
        <f>Päälaskenta!F$24</f>
        <v>7.0000000000000007E-2</v>
      </c>
      <c r="Y1612" s="8">
        <f t="shared" si="413"/>
        <v>35.947351756038501</v>
      </c>
      <c r="Z1612" s="8">
        <f t="shared" si="405"/>
        <v>1.6110211255576401</v>
      </c>
      <c r="AA1612" s="8">
        <f t="shared" si="414"/>
        <v>0.59835876004963595</v>
      </c>
      <c r="AC1612" s="8">
        <f t="shared" si="406"/>
        <v>0.105445411103137</v>
      </c>
      <c r="AE1612" s="8">
        <v>1610</v>
      </c>
      <c r="AF1612" s="8">
        <f t="shared" si="400"/>
        <v>55.783489095457597</v>
      </c>
      <c r="AG1612" s="8">
        <f t="shared" si="407"/>
        <v>2.00848534885482E-3</v>
      </c>
      <c r="AJ1612" s="132">
        <f>IF(Päälaskenta!$F$28&lt;Kaksitasouoma_matriisi!L1612,Päälaskenta!$C$20*Päälaskenta!$F$28,Päälaskenta!$C$20*Kaksitasouoma_matriisi!L1612)</f>
        <v>2.5</v>
      </c>
      <c r="AK1612" s="134">
        <f>SQRT(Päälaskenta!$D$20^2+(Päälaskenta!$D$20/(1/Päälaskenta!$E$20))^2)</f>
        <v>1.8029999999999999</v>
      </c>
      <c r="AL1612" s="134">
        <f>IF(Päälaskenta!$F$28&lt;Kaksitasouoma_matriisi!L1612,AK1612*Päälaskenta!$F$28*COS(ATAN(1/Päälaskenta!$E$20)),AK1612*Kaksitasouoma_matriisi!L1612*COS(ATAN(1/Päälaskenta!$E$20)))</f>
        <v>0.75</v>
      </c>
      <c r="AM1612" s="134"/>
      <c r="AN1612" s="134">
        <f t="shared" si="415"/>
        <v>3.25</v>
      </c>
      <c r="AO1612" s="8">
        <f t="shared" si="408"/>
        <v>0.50699655242344399</v>
      </c>
      <c r="AP1612" s="134">
        <f>Refererenssiarvoja!$B$16*H1612^(1/6)/(Refererenssiarvoja!$B$15^0.5)*(Päälaskenta!$G$28/2)^0.5*(1-AO1612)^(-1.5)</f>
        <v>0.13500000000000001</v>
      </c>
      <c r="AQ1612" s="8">
        <f>Refererenssiarvoja!$B$16*Kaksitasouoma_matriisi!O1612^(1/6)/(SQRT((2*Refererenssiarvoja!$B$15)/(Päälaskenta!$F$31*Päälaskenta!$G$31*Päälaskenta!$F$28))+SQRT(Refererenssiarvoja!$B$15)/Refererenssiarvoja!$B$17*LN(Kaksitasouoma_matriisi!L1612/Päälaskenta!$F$28))</f>
        <v>0.23913087875973699</v>
      </c>
      <c r="AR1612" s="8">
        <f>Refererenssiarvoja!$B$16*Kaksitasouoma_matriisi!O1612^(1/6)/(SQRT((2*Refererenssiarvoja!$B$15)/(Päälaskenta!$F$31*Päälaskenta!$G$31*L1612)))</f>
        <v>0.50527212383327502</v>
      </c>
    </row>
    <row r="1613" spans="1:44" x14ac:dyDescent="0.2">
      <c r="A1613" s="8">
        <v>1611</v>
      </c>
      <c r="B1613" s="8">
        <f>IF(Päälaskenta!C$7,Päälaskenta!E$7,Päälaskenta!G$5)</f>
        <v>2.5</v>
      </c>
      <c r="C1613" s="56">
        <v>0.38900000000000001</v>
      </c>
      <c r="D1613" s="93">
        <f t="shared" si="401"/>
        <v>6.4267000000000003</v>
      </c>
      <c r="E1613" s="8">
        <f>IF(Päälaskenta!$C$26,Kaksitasouoma_matriisi!AP1613,Kaksitasouoma_matriisi!AC1613)</f>
        <v>0.105455656391678</v>
      </c>
      <c r="F1613" s="56">
        <f>IF(D1613&lt;Päälaskenta!H$24,(SQRT(POWER(Päälaskenta!C$24/(2*Päälaskenta!E$24),2)+(D1613/Päälaskenta!E$24))-Päälaskenta!C$24/(2*Päälaskenta!E$24)),IF(D1613=Päälaskenta!H$24,Päälaskenta!D$24,Päälaskenta!D$24+(SQRT(POWER((Päälaskenta!C$20+Päälaskenta!G$24)/(2*Päälaskenta!E$20),2)+((D1613-Päälaskenta!H$24)/Päälaskenta!E$20))-(Päälaskenta!C$20+Päälaskenta!G$24)/(2*Päälaskenta!E$20))))</f>
        <v>1.3280000000000001</v>
      </c>
      <c r="G1613" s="57">
        <f>IF(F1613&gt;Päälaskenta!D$24,(2*SQRT((POWER(Päälaskenta!D$24,2))+POWER(Päälaskenta!E$24*Päälaskenta!D$24,2))+Päälaskenta!C$24)+(2*SQRT((POWER((F1613-Päälaskenta!D$24),2))+POWER(Päälaskenta!E$20*(F1613-Päälaskenta!D$24),2))+Päälaskenta!C$20),(2*SQRT((POWER(F1613,2))+POWER(Päälaskenta!E$24*F1613,2))+Päälaskenta!C$24))</f>
        <v>10.24</v>
      </c>
      <c r="H1613" s="57">
        <f t="shared" si="402"/>
        <v>0.63</v>
      </c>
      <c r="I1613" s="62">
        <f t="shared" si="403"/>
        <v>3.1159999999999998E-3</v>
      </c>
      <c r="J1613" s="8">
        <f>IF(F1613&lt;Päälaskenta!$D$24,0,Kaksitasouoma_matriisi!F1613-Päälaskenta!$D$24)</f>
        <v>0.628</v>
      </c>
      <c r="L1613" s="8">
        <f>IF(F1613&gt;Päälaskenta!D$24,F1613-Päälaskenta!D$24,0)</f>
        <v>0.628</v>
      </c>
      <c r="M1613" s="8">
        <f>IF(F1613&gt;Päälaskenta!D$24,(Päälaskenta!C$20+(Päälaskenta!E$20*(Kaksitasouoma_matriisi!F1613-Päälaskenta!D$24)))*(Kaksitasouoma_matriisi!F1613-Päälaskenta!D$24),0)</f>
        <v>3.731576</v>
      </c>
      <c r="N1613" s="8">
        <f>IF(F1613&gt;Päälaskenta!D$24,(2*SQRT((POWER((F1613-Päälaskenta!D$24),2))+POWER(Päälaskenta!E$20*(F1613-Päälaskenta!D$24),2))+Päälaskenta!C$20),0)</f>
        <v>7.26428620099139</v>
      </c>
      <c r="O1613" s="8">
        <f t="shared" si="409"/>
        <v>0.51368791051910001</v>
      </c>
      <c r="P1613" s="8">
        <f>IF(Päälaskenta!$C$29,IF(L1613&gt;Päälaskenta!$F$28,Kaksitasouoma_matriisi!AQ1613,Kaksitasouoma_matriisi!AR1613),Päälaskenta!$F$20)</f>
        <v>0.12</v>
      </c>
      <c r="Q1613" s="8">
        <f t="shared" si="410"/>
        <v>19.945454713171099</v>
      </c>
      <c r="R1613" s="8">
        <f t="shared" si="404"/>
        <v>0.89042715357950797</v>
      </c>
      <c r="S1613" s="8">
        <f t="shared" si="411"/>
        <v>0.238619594932411</v>
      </c>
      <c r="U1613" s="93">
        <f>IF(F1613&gt;Päälaskenta!D$24,Päälaskenta!H$24+L1613*Päälaskenta!G$24,F1613*Päälaskenta!C$24 + F1613*F1613*Päälaskenta!E$24)</f>
        <v>2.6972</v>
      </c>
      <c r="V1613" s="8">
        <f>IF(F1613&gt;Päälaskenta!D$24,2*SQRT(POWER(Päälaskenta!D$24,2)+POWER(Päälaskenta!E$24*Päälaskenta!D$24,2))+Päälaskenta!C$24,(2*SQRT((POWER(F1613,2))+POWER(Päälaskenta!E$24*F1613,2))+Päälaskenta!C$24))</f>
        <v>2.9798989873223301</v>
      </c>
      <c r="W1613" s="8">
        <f t="shared" si="412"/>
        <v>0.90513135226226005</v>
      </c>
      <c r="X1613" s="8">
        <f>Päälaskenta!F$24</f>
        <v>7.0000000000000007E-2</v>
      </c>
      <c r="Y1613" s="8">
        <f t="shared" si="413"/>
        <v>36.054226543713803</v>
      </c>
      <c r="Z1613" s="8">
        <f t="shared" si="405"/>
        <v>1.6095728464204899</v>
      </c>
      <c r="AA1613" s="8">
        <f t="shared" si="414"/>
        <v>0.59675695032644605</v>
      </c>
      <c r="AC1613" s="8">
        <f t="shared" si="406"/>
        <v>0.105455656391678</v>
      </c>
      <c r="AE1613" s="8">
        <v>1611</v>
      </c>
      <c r="AF1613" s="8">
        <f t="shared" si="400"/>
        <v>55.999681256884898</v>
      </c>
      <c r="AG1613" s="8">
        <f t="shared" si="407"/>
        <v>1.9930073815765999E-3</v>
      </c>
      <c r="AJ1613" s="132">
        <f>IF(Päälaskenta!$F$28&lt;Kaksitasouoma_matriisi!L1613,Päälaskenta!$C$20*Päälaskenta!$F$28,Päälaskenta!$C$20*Kaksitasouoma_matriisi!L1613)</f>
        <v>2.5</v>
      </c>
      <c r="AK1613" s="134">
        <f>SQRT(Päälaskenta!$D$20^2+(Päälaskenta!$D$20/(1/Päälaskenta!$E$20))^2)</f>
        <v>1.8029999999999999</v>
      </c>
      <c r="AL1613" s="134">
        <f>IF(Päälaskenta!$F$28&lt;Kaksitasouoma_matriisi!L1613,AK1613*Päälaskenta!$F$28*COS(ATAN(1/Päälaskenta!$E$20)),AK1613*Kaksitasouoma_matriisi!L1613*COS(ATAN(1/Päälaskenta!$E$20)))</f>
        <v>0.75</v>
      </c>
      <c r="AM1613" s="134"/>
      <c r="AN1613" s="134">
        <f t="shared" si="415"/>
        <v>3.25</v>
      </c>
      <c r="AO1613" s="8">
        <f t="shared" si="408"/>
        <v>0.50570277125118601</v>
      </c>
      <c r="AP1613" s="134">
        <f>Refererenssiarvoja!$B$16*H1613^(1/6)/(Refererenssiarvoja!$B$15^0.5)*(Päälaskenta!$G$28/2)^0.5*(1-AO1613)^(-1.5)</f>
        <v>0.13400000000000001</v>
      </c>
      <c r="AQ1613" s="8">
        <f>Refererenssiarvoja!$B$16*Kaksitasouoma_matriisi!O1613^(1/6)/(SQRT((2*Refererenssiarvoja!$B$15)/(Päälaskenta!$F$31*Päälaskenta!$G$31*Päälaskenta!$F$28))+SQRT(Refererenssiarvoja!$B$15)/Refererenssiarvoja!$B$17*LN(Kaksitasouoma_matriisi!L1613/Päälaskenta!$F$28))</f>
        <v>0.23765176169876401</v>
      </c>
      <c r="AR1613" s="8">
        <f>Refererenssiarvoja!$B$16*Kaksitasouoma_matriisi!O1613^(1/6)/(SQRT((2*Refererenssiarvoja!$B$15)/(Päälaskenta!$F$31*Päälaskenta!$G$31*L1613)))</f>
        <v>0.50630654845513801</v>
      </c>
    </row>
    <row r="1614" spans="1:44" x14ac:dyDescent="0.2">
      <c r="A1614" s="8">
        <v>1612</v>
      </c>
      <c r="B1614" s="8">
        <f>IF(Päälaskenta!C$7,Päälaskenta!E$7,Päälaskenta!G$5)</f>
        <v>2.5</v>
      </c>
      <c r="C1614" s="56">
        <v>0.38800000000000001</v>
      </c>
      <c r="D1614" s="93">
        <f t="shared" si="401"/>
        <v>6.4432999999999998</v>
      </c>
      <c r="E1614" s="8">
        <f>IF(Päälaskenta!$C$26,Kaksitasouoma_matriisi!AP1614,Kaksitasouoma_matriisi!AC1614)</f>
        <v>0.10546588726660699</v>
      </c>
      <c r="F1614" s="56">
        <f>IF(D1614&lt;Päälaskenta!H$24,(SQRT(POWER(Päälaskenta!C$24/(2*Päälaskenta!E$24),2)+(D1614/Päälaskenta!E$24))-Päälaskenta!C$24/(2*Päälaskenta!E$24)),IF(D1614=Päälaskenta!H$24,Päälaskenta!D$24,Päälaskenta!D$24+(SQRT(POWER((Päälaskenta!C$20+Päälaskenta!G$24)/(2*Päälaskenta!E$20),2)+((D1614-Päälaskenta!H$24)/Päälaskenta!E$20))-(Päälaskenta!C$20+Päälaskenta!G$24)/(2*Päälaskenta!E$20))))</f>
        <v>1.33</v>
      </c>
      <c r="G1614" s="57">
        <f>IF(F1614&gt;Päälaskenta!D$24,(2*SQRT((POWER(Päälaskenta!D$24,2))+POWER(Päälaskenta!E$24*Päälaskenta!D$24,2))+Päälaskenta!C$24)+(2*SQRT((POWER((F1614-Päälaskenta!D$24),2))+POWER(Päälaskenta!E$20*(F1614-Päälaskenta!D$24),2))+Päälaskenta!C$20),(2*SQRT((POWER(F1614,2))+POWER(Päälaskenta!E$24*F1614,2))+Päälaskenta!C$24))</f>
        <v>10.25</v>
      </c>
      <c r="H1614" s="57">
        <f t="shared" si="402"/>
        <v>0.63</v>
      </c>
      <c r="I1614" s="62">
        <f t="shared" si="403"/>
        <v>3.101E-3</v>
      </c>
      <c r="J1614" s="8">
        <f>IF(F1614&lt;Päälaskenta!$D$24,0,Kaksitasouoma_matriisi!F1614-Päälaskenta!$D$24)</f>
        <v>0.63</v>
      </c>
      <c r="L1614" s="8">
        <f>IF(F1614&gt;Päälaskenta!D$24,F1614-Päälaskenta!D$24,0)</f>
        <v>0.63</v>
      </c>
      <c r="M1614" s="8">
        <f>IF(F1614&gt;Päälaskenta!D$24,(Päälaskenta!C$20+(Päälaskenta!E$20*(Kaksitasouoma_matriisi!F1614-Päälaskenta!D$24)))*(Kaksitasouoma_matriisi!F1614-Päälaskenta!D$24),0)</f>
        <v>3.7453500000000002</v>
      </c>
      <c r="N1614" s="8">
        <f>IF(F1614&gt;Päälaskenta!D$24,(2*SQRT((POWER((F1614-Päälaskenta!D$24),2))+POWER(Päälaskenta!E$20*(F1614-Päälaskenta!D$24),2))+Päälaskenta!C$20),0)</f>
        <v>7.2714973035423096</v>
      </c>
      <c r="O1614" s="8">
        <f t="shared" si="409"/>
        <v>0.51507273449382296</v>
      </c>
      <c r="P1614" s="8">
        <f>IF(Päälaskenta!$C$29,IF(L1614&gt;Päälaskenta!$F$28,Kaksitasouoma_matriisi!AQ1614,Kaksitasouoma_matriisi!AR1614),Päälaskenta!$F$20)</f>
        <v>0.12</v>
      </c>
      <c r="Q1614" s="8">
        <f t="shared" si="410"/>
        <v>20.055040177191401</v>
      </c>
      <c r="R1614" s="8">
        <f t="shared" si="404"/>
        <v>0.891869949504278</v>
      </c>
      <c r="S1614" s="8">
        <f t="shared" si="411"/>
        <v>0.238127264342259</v>
      </c>
      <c r="U1614" s="93">
        <f>IF(F1614&gt;Päälaskenta!D$24,Päälaskenta!H$24+L1614*Päälaskenta!G$24,F1614*Päälaskenta!C$24 + F1614*F1614*Päälaskenta!E$24)</f>
        <v>2.702</v>
      </c>
      <c r="V1614" s="8">
        <f>IF(F1614&gt;Päälaskenta!D$24,2*SQRT(POWER(Päälaskenta!D$24,2)+POWER(Päälaskenta!E$24*Päälaskenta!D$24,2))+Päälaskenta!C$24,(2*SQRT((POWER(F1614,2))+POWER(Päälaskenta!E$24*F1614,2))+Päälaskenta!C$24))</f>
        <v>2.9798989873223301</v>
      </c>
      <c r="W1614" s="8">
        <f t="shared" si="412"/>
        <v>0.906742145118132</v>
      </c>
      <c r="X1614" s="8">
        <f>Päälaskenta!F$24</f>
        <v>7.0000000000000007E-2</v>
      </c>
      <c r="Y1614" s="8">
        <f t="shared" si="413"/>
        <v>36.161228204590202</v>
      </c>
      <c r="Z1614" s="8">
        <f t="shared" si="405"/>
        <v>1.6081300504957201</v>
      </c>
      <c r="AA1614" s="8">
        <f t="shared" si="414"/>
        <v>0.595162861027284</v>
      </c>
      <c r="AC1614" s="8">
        <f t="shared" si="406"/>
        <v>0.10546588726660699</v>
      </c>
      <c r="AE1614" s="8">
        <v>1612</v>
      </c>
      <c r="AF1614" s="8">
        <f t="shared" si="400"/>
        <v>56.216268381781603</v>
      </c>
      <c r="AG1614" s="8">
        <f t="shared" si="407"/>
        <v>1.9776798540497098E-3</v>
      </c>
      <c r="AJ1614" s="132">
        <f>IF(Päälaskenta!$F$28&lt;Kaksitasouoma_matriisi!L1614,Päälaskenta!$C$20*Päälaskenta!$F$28,Päälaskenta!$C$20*Kaksitasouoma_matriisi!L1614)</f>
        <v>2.5</v>
      </c>
      <c r="AK1614" s="134">
        <f>SQRT(Päälaskenta!$D$20^2+(Päälaskenta!$D$20/(1/Päälaskenta!$E$20))^2)</f>
        <v>1.8029999999999999</v>
      </c>
      <c r="AL1614" s="134">
        <f>IF(Päälaskenta!$F$28&lt;Kaksitasouoma_matriisi!L1614,AK1614*Päälaskenta!$F$28*COS(ATAN(1/Päälaskenta!$E$20)),AK1614*Kaksitasouoma_matriisi!L1614*COS(ATAN(1/Päälaskenta!$E$20)))</f>
        <v>0.75</v>
      </c>
      <c r="AM1614" s="134"/>
      <c r="AN1614" s="134">
        <f t="shared" si="415"/>
        <v>3.25</v>
      </c>
      <c r="AO1614" s="8">
        <f t="shared" si="408"/>
        <v>0.50439991929601302</v>
      </c>
      <c r="AP1614" s="134">
        <f>Refererenssiarvoja!$B$16*H1614^(1/6)/(Refererenssiarvoja!$B$15^0.5)*(Päälaskenta!$G$28/2)^0.5*(1-AO1614)^(-1.5)</f>
        <v>0.13400000000000001</v>
      </c>
      <c r="AQ1614" s="8">
        <f>Refererenssiarvoja!$B$16*Kaksitasouoma_matriisi!O1614^(1/6)/(SQRT((2*Refererenssiarvoja!$B$15)/(Päälaskenta!$F$31*Päälaskenta!$G$31*Päälaskenta!$F$28))+SQRT(Refererenssiarvoja!$B$15)/Refererenssiarvoja!$B$17*LN(Kaksitasouoma_matriisi!L1614/Päälaskenta!$F$28))</f>
        <v>0.236196762560342</v>
      </c>
      <c r="AR1614" s="8">
        <f>Refererenssiarvoja!$B$16*Kaksitasouoma_matriisi!O1614^(1/6)/(SQRT((2*Refererenssiarvoja!$B$15)/(Päälaskenta!$F$31*Päälaskenta!$G$31*L1614)))</f>
        <v>0.50733972212825496</v>
      </c>
    </row>
    <row r="1615" spans="1:44" x14ac:dyDescent="0.2">
      <c r="A1615" s="8">
        <v>1613</v>
      </c>
      <c r="B1615" s="8">
        <f>IF(Päälaskenta!C$7,Päälaskenta!E$7,Päälaskenta!G$5)</f>
        <v>2.5</v>
      </c>
      <c r="C1615" s="56">
        <v>0.38700000000000001</v>
      </c>
      <c r="D1615" s="93">
        <f t="shared" si="401"/>
        <v>6.4599000000000002</v>
      </c>
      <c r="E1615" s="8">
        <f>IF(Päälaskenta!$C$26,Kaksitasouoma_matriisi!AP1615,Kaksitasouoma_matriisi!AC1615)</f>
        <v>0.105470997308468</v>
      </c>
      <c r="F1615" s="56">
        <f>IF(D1615&lt;Päälaskenta!H$24,(SQRT(POWER(Päälaskenta!C$24/(2*Päälaskenta!E$24),2)+(D1615/Päälaskenta!E$24))-Päälaskenta!C$24/(2*Päälaskenta!E$24)),IF(D1615=Päälaskenta!H$24,Päälaskenta!D$24,Päälaskenta!D$24+(SQRT(POWER((Päälaskenta!C$20+Päälaskenta!G$24)/(2*Päälaskenta!E$20),2)+((D1615-Päälaskenta!H$24)/Päälaskenta!E$20))-(Päälaskenta!C$20+Päälaskenta!G$24)/(2*Päälaskenta!E$20))))</f>
        <v>1.331</v>
      </c>
      <c r="G1615" s="57">
        <f>IF(F1615&gt;Päälaskenta!D$24,(2*SQRT((POWER(Päälaskenta!D$24,2))+POWER(Päälaskenta!E$24*Päälaskenta!D$24,2))+Päälaskenta!C$24)+(2*SQRT((POWER((F1615-Päälaskenta!D$24),2))+POWER(Päälaskenta!E$20*(F1615-Päälaskenta!D$24),2))+Päälaskenta!C$20),(2*SQRT((POWER(F1615,2))+POWER(Päälaskenta!E$24*F1615,2))+Päälaskenta!C$24))</f>
        <v>10.26</v>
      </c>
      <c r="H1615" s="57">
        <f t="shared" si="402"/>
        <v>0.63</v>
      </c>
      <c r="I1615" s="62">
        <f t="shared" si="403"/>
        <v>3.0850000000000001E-3</v>
      </c>
      <c r="J1615" s="8">
        <f>IF(F1615&lt;Päälaskenta!$D$24,0,Kaksitasouoma_matriisi!F1615-Päälaskenta!$D$24)</f>
        <v>0.63100000000000001</v>
      </c>
      <c r="L1615" s="8">
        <f>IF(F1615&gt;Päälaskenta!D$24,F1615-Päälaskenta!D$24,0)</f>
        <v>0.63100000000000001</v>
      </c>
      <c r="M1615" s="8">
        <f>IF(F1615&gt;Päälaskenta!D$24,(Päälaskenta!C$20+(Päälaskenta!E$20*(Kaksitasouoma_matriisi!F1615-Päälaskenta!D$24)))*(Kaksitasouoma_matriisi!F1615-Päälaskenta!D$24),0)</f>
        <v>3.7522414999999998</v>
      </c>
      <c r="N1615" s="8">
        <f>IF(F1615&gt;Päälaskenta!D$24,(2*SQRT((POWER((F1615-Päälaskenta!D$24),2))+POWER(Päälaskenta!E$20*(F1615-Päälaskenta!D$24),2))+Päälaskenta!C$20),0)</f>
        <v>7.2751028548177796</v>
      </c>
      <c r="O1615" s="8">
        <f t="shared" si="409"/>
        <v>0.51576473554805602</v>
      </c>
      <c r="P1615" s="8">
        <f>IF(Päälaskenta!$C$29,IF(L1615&gt;Päälaskenta!$F$28,Kaksitasouoma_matriisi!AQ1615,Kaksitasouoma_matriisi!AR1615),Päälaskenta!$F$20)</f>
        <v>0.12</v>
      </c>
      <c r="Q1615" s="8">
        <f t="shared" si="410"/>
        <v>20.10993342806</v>
      </c>
      <c r="R1615" s="8">
        <f t="shared" si="404"/>
        <v>0.89258930147958204</v>
      </c>
      <c r="S1615" s="8">
        <f t="shared" si="411"/>
        <v>0.23788162395186499</v>
      </c>
      <c r="U1615" s="93">
        <f>IF(F1615&gt;Päälaskenta!D$24,Päälaskenta!H$24+L1615*Päälaskenta!G$24,F1615*Päälaskenta!C$24 + F1615*F1615*Päälaskenta!E$24)</f>
        <v>2.7044000000000001</v>
      </c>
      <c r="V1615" s="8">
        <f>IF(F1615&gt;Päälaskenta!D$24,2*SQRT(POWER(Päälaskenta!D$24,2)+POWER(Päälaskenta!E$24*Päälaskenta!D$24,2))+Päälaskenta!C$24,(2*SQRT((POWER(F1615,2))+POWER(Päälaskenta!E$24*F1615,2))+Päälaskenta!C$24))</f>
        <v>2.9798989873223301</v>
      </c>
      <c r="W1615" s="8">
        <f t="shared" si="412"/>
        <v>0.90754754154606898</v>
      </c>
      <c r="X1615" s="8">
        <f>Päälaskenta!F$24</f>
        <v>7.0000000000000007E-2</v>
      </c>
      <c r="Y1615" s="8">
        <f t="shared" si="413"/>
        <v>36.2147765889803</v>
      </c>
      <c r="Z1615" s="8">
        <f t="shared" si="405"/>
        <v>1.60741069852042</v>
      </c>
      <c r="AA1615" s="8">
        <f t="shared" si="414"/>
        <v>0.59436869491215005</v>
      </c>
      <c r="AC1615" s="8">
        <f t="shared" si="406"/>
        <v>0.105470997308468</v>
      </c>
      <c r="AE1615" s="8">
        <v>1613</v>
      </c>
      <c r="AF1615" s="8">
        <f t="shared" si="400"/>
        <v>56.324710017040303</v>
      </c>
      <c r="AG1615" s="8">
        <f t="shared" si="407"/>
        <v>1.9700719538829001E-3</v>
      </c>
      <c r="AJ1615" s="132">
        <f>IF(Päälaskenta!$F$28&lt;Kaksitasouoma_matriisi!L1615,Päälaskenta!$C$20*Päälaskenta!$F$28,Päälaskenta!$C$20*Kaksitasouoma_matriisi!L1615)</f>
        <v>2.5</v>
      </c>
      <c r="AK1615" s="134">
        <f>SQRT(Päälaskenta!$D$20^2+(Päälaskenta!$D$20/(1/Päälaskenta!$E$20))^2)</f>
        <v>1.8029999999999999</v>
      </c>
      <c r="AL1615" s="134">
        <f>IF(Päälaskenta!$F$28&lt;Kaksitasouoma_matriisi!L1615,AK1615*Päälaskenta!$F$28*COS(ATAN(1/Päälaskenta!$E$20)),AK1615*Kaksitasouoma_matriisi!L1615*COS(ATAN(1/Päälaskenta!$E$20)))</f>
        <v>0.75</v>
      </c>
      <c r="AM1615" s="134"/>
      <c r="AN1615" s="134">
        <f t="shared" si="415"/>
        <v>3.25</v>
      </c>
      <c r="AO1615" s="8">
        <f t="shared" si="408"/>
        <v>0.50310376321614902</v>
      </c>
      <c r="AP1615" s="134">
        <f>Refererenssiarvoja!$B$16*H1615^(1/6)/(Refererenssiarvoja!$B$15^0.5)*(Päälaskenta!$G$28/2)^0.5*(1-AO1615)^(-1.5)</f>
        <v>0.13300000000000001</v>
      </c>
      <c r="AQ1615" s="8">
        <f>Refererenssiarvoja!$B$16*Kaksitasouoma_matriisi!O1615^(1/6)/(SQRT((2*Refererenssiarvoja!$B$15)/(Päälaskenta!$F$31*Päälaskenta!$G$31*Päälaskenta!$F$28))+SQRT(Refererenssiarvoja!$B$15)/Refererenssiarvoja!$B$17*LN(Kaksitasouoma_matriisi!L1615/Päälaskenta!$F$28))</f>
        <v>0.23547812144830901</v>
      </c>
      <c r="AR1615" s="8">
        <f>Refererenssiarvoja!$B$16*Kaksitasouoma_matriisi!O1615^(1/6)/(SQRT((2*Refererenssiarvoja!$B$15)/(Päälaskenta!$F$31*Päälaskenta!$G$31*L1615)))</f>
        <v>0.50785584153546104</v>
      </c>
    </row>
    <row r="1616" spans="1:44" x14ac:dyDescent="0.2">
      <c r="A1616" s="8">
        <v>1614</v>
      </c>
      <c r="B1616" s="8">
        <f>IF(Päälaskenta!C$7,Päälaskenta!E$7,Päälaskenta!G$5)</f>
        <v>2.5</v>
      </c>
      <c r="C1616" s="56">
        <v>0.38600000000000001</v>
      </c>
      <c r="D1616" s="93">
        <f t="shared" si="401"/>
        <v>6.4767000000000001</v>
      </c>
      <c r="E1616" s="8">
        <f>IF(Päälaskenta!$C$26,Kaksitasouoma_matriisi!AP1616,Kaksitasouoma_matriisi!AC1616)</f>
        <v>0.10548120661994299</v>
      </c>
      <c r="F1616" s="56">
        <f>IF(D1616&lt;Päälaskenta!H$24,(SQRT(POWER(Päälaskenta!C$24/(2*Päälaskenta!E$24),2)+(D1616/Päälaskenta!E$24))-Päälaskenta!C$24/(2*Päälaskenta!E$24)),IF(D1616=Päälaskenta!H$24,Päälaskenta!D$24,Päälaskenta!D$24+(SQRT(POWER((Päälaskenta!C$20+Päälaskenta!G$24)/(2*Päälaskenta!E$20),2)+((D1616-Päälaskenta!H$24)/Päälaskenta!E$20))-(Päälaskenta!C$20+Päälaskenta!G$24)/(2*Päälaskenta!E$20))))</f>
        <v>1.333</v>
      </c>
      <c r="G1616" s="57">
        <f>IF(F1616&gt;Päälaskenta!D$24,(2*SQRT((POWER(Päälaskenta!D$24,2))+POWER(Päälaskenta!E$24*Päälaskenta!D$24,2))+Päälaskenta!C$24)+(2*SQRT((POWER((F1616-Päälaskenta!D$24),2))+POWER(Päälaskenta!E$20*(F1616-Päälaskenta!D$24),2))+Päälaskenta!C$20),(2*SQRT((POWER(F1616,2))+POWER(Päälaskenta!E$24*F1616,2))+Päälaskenta!C$24))</f>
        <v>10.26</v>
      </c>
      <c r="H1616" s="57">
        <f t="shared" si="402"/>
        <v>0.63</v>
      </c>
      <c r="I1616" s="62">
        <f t="shared" si="403"/>
        <v>3.0699999999999998E-3</v>
      </c>
      <c r="J1616" s="8">
        <f>IF(F1616&lt;Päälaskenta!$D$24,0,Kaksitasouoma_matriisi!F1616-Päälaskenta!$D$24)</f>
        <v>0.63300000000000001</v>
      </c>
      <c r="L1616" s="8">
        <f>IF(F1616&gt;Päälaskenta!D$24,F1616-Päälaskenta!D$24,0)</f>
        <v>0.63300000000000001</v>
      </c>
      <c r="M1616" s="8">
        <f>IF(F1616&gt;Päälaskenta!D$24,(Päälaskenta!C$20+(Päälaskenta!E$20*(Kaksitasouoma_matriisi!F1616-Päälaskenta!D$24)))*(Kaksitasouoma_matriisi!F1616-Päälaskenta!D$24),0)</f>
        <v>3.7660334999999998</v>
      </c>
      <c r="N1616" s="8">
        <f>IF(F1616&gt;Päälaskenta!D$24,(2*SQRT((POWER((F1616-Päälaskenta!D$24),2))+POWER(Päälaskenta!E$20*(F1616-Päälaskenta!D$24),2))+Päälaskenta!C$20),0)</f>
        <v>7.2823139573687099</v>
      </c>
      <c r="O1616" s="8">
        <f t="shared" si="409"/>
        <v>0.51714791782484004</v>
      </c>
      <c r="P1616" s="8">
        <f>IF(Päälaskenta!$C$29,IF(L1616&gt;Päälaskenta!$F$28,Kaksitasouoma_matriisi!AQ1616,Kaksitasouoma_matriisi!AR1616),Päälaskenta!$F$20)</f>
        <v>0.12</v>
      </c>
      <c r="Q1616" s="8">
        <f t="shared" si="410"/>
        <v>20.2199209380396</v>
      </c>
      <c r="R1616" s="8">
        <f t="shared" si="404"/>
        <v>0.89402393376188005</v>
      </c>
      <c r="S1616" s="8">
        <f t="shared" si="411"/>
        <v>0.23739139170213999</v>
      </c>
      <c r="U1616" s="93">
        <f>IF(F1616&gt;Päälaskenta!D$24,Päälaskenta!H$24+L1616*Päälaskenta!G$24,F1616*Päälaskenta!C$24 + F1616*F1616*Päälaskenta!E$24)</f>
        <v>2.7092000000000001</v>
      </c>
      <c r="V1616" s="8">
        <f>IF(F1616&gt;Päälaskenta!D$24,2*SQRT(POWER(Päälaskenta!D$24,2)+POWER(Päälaskenta!E$24*Päälaskenta!D$24,2))+Päälaskenta!C$24,(2*SQRT((POWER(F1616,2))+POWER(Päälaskenta!E$24*F1616,2))+Päälaskenta!C$24))</f>
        <v>2.9798989873223301</v>
      </c>
      <c r="W1616" s="8">
        <f t="shared" si="412"/>
        <v>0.90915833440194105</v>
      </c>
      <c r="X1616" s="8">
        <f>Päälaskenta!F$24</f>
        <v>7.0000000000000007E-2</v>
      </c>
      <c r="Y1616" s="8">
        <f t="shared" si="413"/>
        <v>36.321968418764499</v>
      </c>
      <c r="Z1616" s="8">
        <f t="shared" si="405"/>
        <v>1.6059760662381199</v>
      </c>
      <c r="AA1616" s="8">
        <f t="shared" si="414"/>
        <v>0.59278608675554401</v>
      </c>
      <c r="AC1616" s="8">
        <f t="shared" si="406"/>
        <v>0.10548120661994299</v>
      </c>
      <c r="AE1616" s="8">
        <v>1614</v>
      </c>
      <c r="AF1616" s="8">
        <f t="shared" si="400"/>
        <v>56.541889356804099</v>
      </c>
      <c r="AG1616" s="8">
        <f t="shared" si="407"/>
        <v>1.9549667912973898E-3</v>
      </c>
      <c r="AJ1616" s="132">
        <f>IF(Päälaskenta!$F$28&lt;Kaksitasouoma_matriisi!L1616,Päälaskenta!$C$20*Päälaskenta!$F$28,Päälaskenta!$C$20*Kaksitasouoma_matriisi!L1616)</f>
        <v>2.5</v>
      </c>
      <c r="AK1616" s="134">
        <f>SQRT(Päälaskenta!$D$20^2+(Päälaskenta!$D$20/(1/Päälaskenta!$E$20))^2)</f>
        <v>1.8029999999999999</v>
      </c>
      <c r="AL1616" s="134">
        <f>IF(Päälaskenta!$F$28&lt;Kaksitasouoma_matriisi!L1616,AK1616*Päälaskenta!$F$28*COS(ATAN(1/Päälaskenta!$E$20)),AK1616*Kaksitasouoma_matriisi!L1616*COS(ATAN(1/Päälaskenta!$E$20)))</f>
        <v>0.75</v>
      </c>
      <c r="AM1616" s="134"/>
      <c r="AN1616" s="134">
        <f t="shared" si="415"/>
        <v>3.25</v>
      </c>
      <c r="AO1616" s="8">
        <f t="shared" si="408"/>
        <v>0.50179875553908604</v>
      </c>
      <c r="AP1616" s="134">
        <f>Refererenssiarvoja!$B$16*H1616^(1/6)/(Refererenssiarvoja!$B$15^0.5)*(Päälaskenta!$G$28/2)^0.5*(1-AO1616)^(-1.5)</f>
        <v>0.13300000000000001</v>
      </c>
      <c r="AQ1616" s="8">
        <f>Refererenssiarvoja!$B$16*Kaksitasouoma_matriisi!O1616^(1/6)/(SQRT((2*Refererenssiarvoja!$B$15)/(Päälaskenta!$F$31*Päälaskenta!$G$31*Päälaskenta!$F$28))+SQRT(Refererenssiarvoja!$B$15)/Refererenssiarvoja!$B$17*LN(Kaksitasouoma_matriisi!L1616/Päälaskenta!$F$28))</f>
        <v>0.23405819522966501</v>
      </c>
      <c r="AR1616" s="8">
        <f>Refererenssiarvoja!$B$16*Kaksitasouoma_matriisi!O1616^(1/6)/(SQRT((2*Refererenssiarvoja!$B$15)/(Päälaskenta!$F$31*Päälaskenta!$G$31*L1616)))</f>
        <v>0.50888714882272501</v>
      </c>
    </row>
    <row r="1617" spans="1:44" x14ac:dyDescent="0.2">
      <c r="A1617" s="8">
        <v>1615</v>
      </c>
      <c r="B1617" s="8">
        <f>IF(Päälaskenta!C$7,Päälaskenta!E$7,Päälaskenta!G$5)</f>
        <v>2.5</v>
      </c>
      <c r="C1617" s="56">
        <v>0.38500000000000001</v>
      </c>
      <c r="D1617" s="93">
        <f t="shared" si="401"/>
        <v>6.4935</v>
      </c>
      <c r="E1617" s="8">
        <f>IF(Päälaskenta!$C$26,Kaksitasouoma_matriisi!AP1617,Kaksitasouoma_matriisi!AC1617)</f>
        <v>0.105491401593634</v>
      </c>
      <c r="F1617" s="56">
        <f>IF(D1617&lt;Päälaskenta!H$24,(SQRT(POWER(Päälaskenta!C$24/(2*Päälaskenta!E$24),2)+(D1617/Päälaskenta!E$24))-Päälaskenta!C$24/(2*Päälaskenta!E$24)),IF(D1617=Päälaskenta!H$24,Päälaskenta!D$24,Päälaskenta!D$24+(SQRT(POWER((Päälaskenta!C$20+Päälaskenta!G$24)/(2*Päälaskenta!E$20),2)+((D1617-Päälaskenta!H$24)/Päälaskenta!E$20))-(Päälaskenta!C$20+Päälaskenta!G$24)/(2*Päälaskenta!E$20))))</f>
        <v>1.335</v>
      </c>
      <c r="G1617" s="57">
        <f>IF(F1617&gt;Päälaskenta!D$24,(2*SQRT((POWER(Päälaskenta!D$24,2))+POWER(Päälaskenta!E$24*Päälaskenta!D$24,2))+Päälaskenta!C$24)+(2*SQRT((POWER((F1617-Päälaskenta!D$24),2))+POWER(Päälaskenta!E$20*(F1617-Päälaskenta!D$24),2))+Päälaskenta!C$20),(2*SQRT((POWER(F1617,2))+POWER(Päälaskenta!E$24*F1617,2))+Päälaskenta!C$24))</f>
        <v>10.27</v>
      </c>
      <c r="H1617" s="57">
        <f t="shared" si="402"/>
        <v>0.63</v>
      </c>
      <c r="I1617" s="62">
        <f t="shared" si="403"/>
        <v>3.0539999999999999E-3</v>
      </c>
      <c r="J1617" s="8">
        <f>IF(F1617&lt;Päälaskenta!$D$24,0,Kaksitasouoma_matriisi!F1617-Päälaskenta!$D$24)</f>
        <v>0.63500000000000001</v>
      </c>
      <c r="L1617" s="8">
        <f>IF(F1617&gt;Päälaskenta!D$24,F1617-Päälaskenta!D$24,0)</f>
        <v>0.63500000000000001</v>
      </c>
      <c r="M1617" s="8">
        <f>IF(F1617&gt;Päälaskenta!D$24,(Päälaskenta!C$20+(Päälaskenta!E$20*(Kaksitasouoma_matriisi!F1617-Päälaskenta!D$24)))*(Kaksitasouoma_matriisi!F1617-Päälaskenta!D$24),0)</f>
        <v>3.7798375000000002</v>
      </c>
      <c r="N1617" s="8">
        <f>IF(F1617&gt;Päälaskenta!D$24,(2*SQRT((POWER((F1617-Päälaskenta!D$24),2))+POWER(Päälaskenta!E$20*(F1617-Päälaskenta!D$24),2))+Päälaskenta!C$20),0)</f>
        <v>7.2895250599196304</v>
      </c>
      <c r="O1617" s="8">
        <f t="shared" si="409"/>
        <v>0.51853000969608798</v>
      </c>
      <c r="P1617" s="8">
        <f>IF(Päälaskenta!$C$29,IF(L1617&gt;Päälaskenta!$F$28,Kaksitasouoma_matriisi!AQ1617,Kaksitasouoma_matriisi!AR1617),Päälaskenta!$F$20)</f>
        <v>0.12</v>
      </c>
      <c r="Q1617" s="8">
        <f t="shared" si="410"/>
        <v>20.330176420385399</v>
      </c>
      <c r="R1617" s="8">
        <f t="shared" si="404"/>
        <v>0.89545316405642195</v>
      </c>
      <c r="S1617" s="8">
        <f t="shared" si="411"/>
        <v>0.23690255574649</v>
      </c>
      <c r="U1617" s="93">
        <f>IF(F1617&gt;Päälaskenta!D$24,Päälaskenta!H$24+L1617*Päälaskenta!G$24,F1617*Päälaskenta!C$24 + F1617*F1617*Päälaskenta!E$24)</f>
        <v>2.714</v>
      </c>
      <c r="V1617" s="8">
        <f>IF(F1617&gt;Päälaskenta!D$24,2*SQRT(POWER(Päälaskenta!D$24,2)+POWER(Päälaskenta!E$24*Päälaskenta!D$24,2))+Päälaskenta!C$24,(2*SQRT((POWER(F1617,2))+POWER(Päälaskenta!E$24*F1617,2))+Päälaskenta!C$24))</f>
        <v>2.9798989873223301</v>
      </c>
      <c r="W1617" s="8">
        <f t="shared" si="412"/>
        <v>0.910769127257813</v>
      </c>
      <c r="X1617" s="8">
        <f>Päälaskenta!F$24</f>
        <v>7.0000000000000007E-2</v>
      </c>
      <c r="Y1617" s="8">
        <f t="shared" si="413"/>
        <v>36.429286934150298</v>
      </c>
      <c r="Z1617" s="8">
        <f t="shared" si="405"/>
        <v>1.6045468359435799</v>
      </c>
      <c r="AA1617" s="8">
        <f t="shared" si="414"/>
        <v>0.59121106703890203</v>
      </c>
      <c r="AC1617" s="8">
        <f t="shared" si="406"/>
        <v>0.105491401593634</v>
      </c>
      <c r="AE1617" s="8">
        <v>1615</v>
      </c>
      <c r="AF1617" s="8">
        <f t="shared" si="400"/>
        <v>56.759463354535697</v>
      </c>
      <c r="AG1617" s="8">
        <f t="shared" si="407"/>
        <v>1.94000771043739E-3</v>
      </c>
      <c r="AJ1617" s="132">
        <f>IF(Päälaskenta!$F$28&lt;Kaksitasouoma_matriisi!L1617,Päälaskenta!$C$20*Päälaskenta!$F$28,Päälaskenta!$C$20*Kaksitasouoma_matriisi!L1617)</f>
        <v>2.5</v>
      </c>
      <c r="AK1617" s="134">
        <f>SQRT(Päälaskenta!$D$20^2+(Päälaskenta!$D$20/(1/Päälaskenta!$E$20))^2)</f>
        <v>1.8029999999999999</v>
      </c>
      <c r="AL1617" s="134">
        <f>IF(Päälaskenta!$F$28&lt;Kaksitasouoma_matriisi!L1617,AK1617*Päälaskenta!$F$28*COS(ATAN(1/Päälaskenta!$E$20)),AK1617*Kaksitasouoma_matriisi!L1617*COS(ATAN(1/Päälaskenta!$E$20)))</f>
        <v>0.75</v>
      </c>
      <c r="AM1617" s="134"/>
      <c r="AN1617" s="134">
        <f t="shared" si="415"/>
        <v>3.25</v>
      </c>
      <c r="AO1617" s="8">
        <f t="shared" si="408"/>
        <v>0.50050050050050099</v>
      </c>
      <c r="AP1617" s="134">
        <f>Refererenssiarvoja!$B$16*H1617^(1/6)/(Refererenssiarvoja!$B$15^0.5)*(Päälaskenta!$G$28/2)^0.5*(1-AO1617)^(-1.5)</f>
        <v>0.13200000000000001</v>
      </c>
      <c r="AQ1617" s="8">
        <f>Refererenssiarvoja!$B$16*Kaksitasouoma_matriisi!O1617^(1/6)/(SQRT((2*Refererenssiarvoja!$B$15)/(Päälaskenta!$F$31*Päälaskenta!$G$31*Päälaskenta!$F$28))+SQRT(Refererenssiarvoja!$B$15)/Refererenssiarvoja!$B$17*LN(Kaksitasouoma_matriisi!L1617/Päälaskenta!$F$28))</f>
        <v>0.23266094278153901</v>
      </c>
      <c r="AR1617" s="8">
        <f>Refererenssiarvoja!$B$16*Kaksitasouoma_matriisi!O1617^(1/6)/(SQRT((2*Refererenssiarvoja!$B$15)/(Päälaskenta!$F$31*Päälaskenta!$G$31*L1617)))</f>
        <v>0.50991721848771998</v>
      </c>
    </row>
    <row r="1618" spans="1:44" x14ac:dyDescent="0.2">
      <c r="A1618" s="8">
        <v>1616</v>
      </c>
      <c r="B1618" s="8">
        <f>IF(Päälaskenta!C$7,Päälaskenta!E$7,Päälaskenta!G$5)</f>
        <v>2.5</v>
      </c>
      <c r="C1618" s="56">
        <v>0.38400000000000001</v>
      </c>
      <c r="D1618" s="93">
        <f t="shared" si="401"/>
        <v>6.5103999999999997</v>
      </c>
      <c r="E1618" s="8">
        <f>IF(Päälaskenta!$C$26,Kaksitasouoma_matriisi!AP1618,Kaksitasouoma_matriisi!AC1618)</f>
        <v>0.105501582259723</v>
      </c>
      <c r="F1618" s="56">
        <f>IF(D1618&lt;Päälaskenta!H$24,(SQRT(POWER(Päälaskenta!C$24/(2*Päälaskenta!E$24),2)+(D1618/Päälaskenta!E$24))-Päälaskenta!C$24/(2*Päälaskenta!E$24)),IF(D1618=Päälaskenta!H$24,Päälaskenta!D$24,Päälaskenta!D$24+(SQRT(POWER((Päälaskenta!C$20+Päälaskenta!G$24)/(2*Päälaskenta!E$20),2)+((D1618-Päälaskenta!H$24)/Päälaskenta!E$20))-(Päälaskenta!C$20+Päälaskenta!G$24)/(2*Päälaskenta!E$20))))</f>
        <v>1.337</v>
      </c>
      <c r="G1618" s="57">
        <f>IF(F1618&gt;Päälaskenta!D$24,(2*SQRT((POWER(Päälaskenta!D$24,2))+POWER(Päälaskenta!E$24*Päälaskenta!D$24,2))+Päälaskenta!C$24)+(2*SQRT((POWER((F1618-Päälaskenta!D$24),2))+POWER(Päälaskenta!E$20*(F1618-Päälaskenta!D$24),2))+Päälaskenta!C$20),(2*SQRT((POWER(F1618,2))+POWER(Päälaskenta!E$24*F1618,2))+Päälaskenta!C$24))</f>
        <v>10.28</v>
      </c>
      <c r="H1618" s="57">
        <f t="shared" si="402"/>
        <v>0.63</v>
      </c>
      <c r="I1618" s="62">
        <f t="shared" si="403"/>
        <v>3.039E-3</v>
      </c>
      <c r="J1618" s="8">
        <f>IF(F1618&lt;Päälaskenta!$D$24,0,Kaksitasouoma_matriisi!F1618-Päälaskenta!$D$24)</f>
        <v>0.63700000000000001</v>
      </c>
      <c r="L1618" s="8">
        <f>IF(F1618&gt;Päälaskenta!D$24,F1618-Päälaskenta!D$24,0)</f>
        <v>0.63700000000000001</v>
      </c>
      <c r="M1618" s="8">
        <f>IF(F1618&gt;Päälaskenta!D$24,(Päälaskenta!C$20+(Päälaskenta!E$20*(Kaksitasouoma_matriisi!F1618-Päälaskenta!D$24)))*(Kaksitasouoma_matriisi!F1618-Päälaskenta!D$24),0)</f>
        <v>3.7936535</v>
      </c>
      <c r="N1618" s="8">
        <f>IF(F1618&gt;Päälaskenta!D$24,(2*SQRT((POWER((F1618-Päälaskenta!D$24),2))+POWER(Päälaskenta!E$20*(F1618-Päälaskenta!D$24),2))+Päälaskenta!C$20),0)</f>
        <v>7.2967361624705598</v>
      </c>
      <c r="O1618" s="8">
        <f t="shared" si="409"/>
        <v>0.51991101439462295</v>
      </c>
      <c r="P1618" s="8">
        <f>IF(Päälaskenta!$C$29,IF(L1618&gt;Päälaskenta!$F$28,Kaksitasouoma_matriisi!AQ1618,Kaksitasouoma_matriisi!AR1618),Päälaskenta!$F$20)</f>
        <v>0.12</v>
      </c>
      <c r="Q1618" s="8">
        <f t="shared" si="410"/>
        <v>20.440699829553601</v>
      </c>
      <c r="R1618" s="8">
        <f t="shared" si="404"/>
        <v>0.89687702444320305</v>
      </c>
      <c r="S1618" s="8">
        <f t="shared" si="411"/>
        <v>0.23641511393784501</v>
      </c>
      <c r="U1618" s="93">
        <f>IF(F1618&gt;Päälaskenta!D$24,Päälaskenta!H$24+L1618*Päälaskenta!G$24,F1618*Päälaskenta!C$24 + F1618*F1618*Päälaskenta!E$24)</f>
        <v>2.7187999999999999</v>
      </c>
      <c r="V1618" s="8">
        <f>IF(F1618&gt;Päälaskenta!D$24,2*SQRT(POWER(Päälaskenta!D$24,2)+POWER(Päälaskenta!E$24*Päälaskenta!D$24,2))+Päälaskenta!C$24,(2*SQRT((POWER(F1618,2))+POWER(Päälaskenta!E$24*F1618,2))+Päälaskenta!C$24))</f>
        <v>2.9798989873223301</v>
      </c>
      <c r="W1618" s="8">
        <f t="shared" si="412"/>
        <v>0.91237992011368596</v>
      </c>
      <c r="X1618" s="8">
        <f>Päälaskenta!F$24</f>
        <v>7.0000000000000007E-2</v>
      </c>
      <c r="Y1618" s="8">
        <f t="shared" si="413"/>
        <v>36.536732060407999</v>
      </c>
      <c r="Z1618" s="8">
        <f t="shared" si="405"/>
        <v>1.6031229755567999</v>
      </c>
      <c r="AA1618" s="8">
        <f t="shared" si="414"/>
        <v>0.58964358377107595</v>
      </c>
      <c r="AC1618" s="8">
        <f t="shared" si="406"/>
        <v>0.105501582259723</v>
      </c>
      <c r="AE1618" s="8">
        <v>1616</v>
      </c>
      <c r="AF1618" s="8">
        <f t="shared" si="400"/>
        <v>56.977431889961601</v>
      </c>
      <c r="AG1618" s="8">
        <f t="shared" si="407"/>
        <v>1.9251930094728699E-3</v>
      </c>
      <c r="AJ1618" s="132">
        <f>IF(Päälaskenta!$F$28&lt;Kaksitasouoma_matriisi!L1618,Päälaskenta!$C$20*Päälaskenta!$F$28,Päälaskenta!$C$20*Kaksitasouoma_matriisi!L1618)</f>
        <v>2.5</v>
      </c>
      <c r="AK1618" s="134">
        <f>SQRT(Päälaskenta!$D$20^2+(Päälaskenta!$D$20/(1/Päälaskenta!$E$20))^2)</f>
        <v>1.8029999999999999</v>
      </c>
      <c r="AL1618" s="134">
        <f>IF(Päälaskenta!$F$28&lt;Kaksitasouoma_matriisi!L1618,AK1618*Päälaskenta!$F$28*COS(ATAN(1/Päälaskenta!$E$20)),AK1618*Kaksitasouoma_matriisi!L1618*COS(ATAN(1/Päälaskenta!$E$20)))</f>
        <v>0.75</v>
      </c>
      <c r="AM1618" s="134"/>
      <c r="AN1618" s="134">
        <f t="shared" si="415"/>
        <v>3.25</v>
      </c>
      <c r="AO1618" s="8">
        <f t="shared" si="408"/>
        <v>0.49920127795527203</v>
      </c>
      <c r="AP1618" s="134">
        <f>Refererenssiarvoja!$B$16*H1618^(1/6)/(Refererenssiarvoja!$B$15^0.5)*(Päälaskenta!$G$28/2)^0.5*(1-AO1618)^(-1.5)</f>
        <v>0.13200000000000001</v>
      </c>
      <c r="AQ1618" s="8">
        <f>Refererenssiarvoja!$B$16*Kaksitasouoma_matriisi!O1618^(1/6)/(SQRT((2*Refererenssiarvoja!$B$15)/(Päälaskenta!$F$31*Päälaskenta!$G$31*Päälaskenta!$F$28))+SQRT(Refererenssiarvoja!$B$15)/Refererenssiarvoja!$B$17*LN(Kaksitasouoma_matriisi!L1618/Päälaskenta!$F$28))</f>
        <v>0.23128581879794999</v>
      </c>
      <c r="AR1618" s="8">
        <f>Refererenssiarvoja!$B$16*Kaksitasouoma_matriisi!O1618^(1/6)/(SQRT((2*Refererenssiarvoja!$B$15)/(Päälaskenta!$F$31*Päälaskenta!$G$31*L1618)))</f>
        <v>0.51094605579371</v>
      </c>
    </row>
    <row r="1619" spans="1:44" x14ac:dyDescent="0.2">
      <c r="A1619" s="8">
        <v>1617</v>
      </c>
      <c r="B1619" s="8">
        <f>IF(Päälaskenta!C$7,Päälaskenta!E$7,Päälaskenta!G$5)</f>
        <v>2.5</v>
      </c>
      <c r="C1619" s="56">
        <v>0.38300000000000001</v>
      </c>
      <c r="D1619" s="93">
        <f t="shared" si="401"/>
        <v>6.5274000000000001</v>
      </c>
      <c r="E1619" s="8">
        <f>IF(Päälaskenta!$C$26,Kaksitasouoma_matriisi!AP1619,Kaksitasouoma_matriisi!AC1619)</f>
        <v>0.10551174864830801</v>
      </c>
      <c r="F1619" s="56">
        <f>IF(D1619&lt;Päälaskenta!H$24,(SQRT(POWER(Päälaskenta!C$24/(2*Päälaskenta!E$24),2)+(D1619/Päälaskenta!E$24))-Päälaskenta!C$24/(2*Päälaskenta!E$24)),IF(D1619=Päälaskenta!H$24,Päälaskenta!D$24,Päälaskenta!D$24+(SQRT(POWER((Päälaskenta!C$20+Päälaskenta!G$24)/(2*Päälaskenta!E$20),2)+((D1619-Päälaskenta!H$24)/Päälaskenta!E$20))-(Päälaskenta!C$20+Päälaskenta!G$24)/(2*Päälaskenta!E$20))))</f>
        <v>1.339</v>
      </c>
      <c r="G1619" s="57">
        <f>IF(F1619&gt;Päälaskenta!D$24,(2*SQRT((POWER(Päälaskenta!D$24,2))+POWER(Päälaskenta!E$24*Päälaskenta!D$24,2))+Päälaskenta!C$24)+(2*SQRT((POWER((F1619-Päälaskenta!D$24),2))+POWER(Päälaskenta!E$20*(F1619-Päälaskenta!D$24),2))+Päälaskenta!C$20),(2*SQRT((POWER(F1619,2))+POWER(Päälaskenta!E$24*F1619,2))+Päälaskenta!C$24))</f>
        <v>10.28</v>
      </c>
      <c r="H1619" s="57">
        <f t="shared" si="402"/>
        <v>0.63</v>
      </c>
      <c r="I1619" s="62">
        <f t="shared" si="403"/>
        <v>3.0240000000000002E-3</v>
      </c>
      <c r="J1619" s="8">
        <f>IF(F1619&lt;Päälaskenta!$D$24,0,Kaksitasouoma_matriisi!F1619-Päälaskenta!$D$24)</f>
        <v>0.63900000000000001</v>
      </c>
      <c r="L1619" s="8">
        <f>IF(F1619&gt;Päälaskenta!D$24,F1619-Päälaskenta!D$24,0)</f>
        <v>0.63900000000000001</v>
      </c>
      <c r="M1619" s="8">
        <f>IF(F1619&gt;Päälaskenta!D$24,(Päälaskenta!C$20+(Päälaskenta!E$20*(Kaksitasouoma_matriisi!F1619-Päälaskenta!D$24)))*(Kaksitasouoma_matriisi!F1619-Päälaskenta!D$24),0)</f>
        <v>3.8074815000000002</v>
      </c>
      <c r="N1619" s="8">
        <f>IF(F1619&gt;Päälaskenta!D$24,(2*SQRT((POWER((F1619-Päälaskenta!D$24),2))+POWER(Päälaskenta!E$20*(F1619-Päälaskenta!D$24),2))+Päälaskenta!C$20),0)</f>
        <v>7.3039472650214901</v>
      </c>
      <c r="O1619" s="8">
        <f t="shared" si="409"/>
        <v>0.52129093514050695</v>
      </c>
      <c r="P1619" s="8">
        <f>IF(Päälaskenta!$C$29,IF(L1619&gt;Päälaskenta!$F$28,Kaksitasouoma_matriisi!AQ1619,Kaksitasouoma_matriisi!AR1619),Päälaskenta!$F$20)</f>
        <v>0.12</v>
      </c>
      <c r="Q1619" s="8">
        <f t="shared" si="410"/>
        <v>20.551491120912999</v>
      </c>
      <c r="R1619" s="8">
        <f t="shared" si="404"/>
        <v>0.89829554677069001</v>
      </c>
      <c r="S1619" s="8">
        <f t="shared" si="411"/>
        <v>0.23592906407311201</v>
      </c>
      <c r="U1619" s="93">
        <f>IF(F1619&gt;Päälaskenta!D$24,Päälaskenta!H$24+L1619*Päälaskenta!G$24,F1619*Päälaskenta!C$24 + F1619*F1619*Päälaskenta!E$24)</f>
        <v>2.7235999999999998</v>
      </c>
      <c r="V1619" s="8">
        <f>IF(F1619&gt;Päälaskenta!D$24,2*SQRT(POWER(Päälaskenta!D$24,2)+POWER(Päälaskenta!E$24*Päälaskenta!D$24,2))+Päälaskenta!C$24,(2*SQRT((POWER(F1619,2))+POWER(Päälaskenta!E$24*F1619,2))+Päälaskenta!C$24))</f>
        <v>2.9798989873223301</v>
      </c>
      <c r="W1619" s="8">
        <f t="shared" si="412"/>
        <v>0.91399071296955803</v>
      </c>
      <c r="X1619" s="8">
        <f>Päälaskenta!F$24</f>
        <v>7.0000000000000007E-2</v>
      </c>
      <c r="Y1619" s="8">
        <f t="shared" si="413"/>
        <v>36.6443037229838</v>
      </c>
      <c r="Z1619" s="8">
        <f t="shared" si="405"/>
        <v>1.6017044532293101</v>
      </c>
      <c r="AA1619" s="8">
        <f t="shared" si="414"/>
        <v>0.58808358541243599</v>
      </c>
      <c r="AC1619" s="8">
        <f t="shared" si="406"/>
        <v>0.10551174864830801</v>
      </c>
      <c r="AE1619" s="8">
        <v>1617</v>
      </c>
      <c r="AF1619" s="8">
        <f t="shared" si="400"/>
        <v>57.195794843896799</v>
      </c>
      <c r="AG1619" s="8">
        <f t="shared" si="407"/>
        <v>1.9105210096724899E-3</v>
      </c>
      <c r="AJ1619" s="132">
        <f>IF(Päälaskenta!$F$28&lt;Kaksitasouoma_matriisi!L1619,Päälaskenta!$C$20*Päälaskenta!$F$28,Päälaskenta!$C$20*Kaksitasouoma_matriisi!L1619)</f>
        <v>2.5</v>
      </c>
      <c r="AK1619" s="134">
        <f>SQRT(Päälaskenta!$D$20^2+(Päälaskenta!$D$20/(1/Päälaskenta!$E$20))^2)</f>
        <v>1.8029999999999999</v>
      </c>
      <c r="AL1619" s="134">
        <f>IF(Päälaskenta!$F$28&lt;Kaksitasouoma_matriisi!L1619,AK1619*Päälaskenta!$F$28*COS(ATAN(1/Päälaskenta!$E$20)),AK1619*Kaksitasouoma_matriisi!L1619*COS(ATAN(1/Päälaskenta!$E$20)))</f>
        <v>0.75</v>
      </c>
      <c r="AM1619" s="134"/>
      <c r="AN1619" s="134">
        <f t="shared" si="415"/>
        <v>3.25</v>
      </c>
      <c r="AO1619" s="8">
        <f t="shared" si="408"/>
        <v>0.49790115513068001</v>
      </c>
      <c r="AP1619" s="134">
        <f>Refererenssiarvoja!$B$16*H1619^(1/6)/(Refererenssiarvoja!$B$15^0.5)*(Päälaskenta!$G$28/2)^0.5*(1-AO1619)^(-1.5)</f>
        <v>0.13100000000000001</v>
      </c>
      <c r="AQ1619" s="8">
        <f>Refererenssiarvoja!$B$16*Kaksitasouoma_matriisi!O1619^(1/6)/(SQRT((2*Refererenssiarvoja!$B$15)/(Päälaskenta!$F$31*Päälaskenta!$G$31*Päälaskenta!$F$28))+SQRT(Refererenssiarvoja!$B$15)/Refererenssiarvoja!$B$17*LN(Kaksitasouoma_matriisi!L1619/Päälaskenta!$F$28))</f>
        <v>0.229932295357935</v>
      </c>
      <c r="AR1619" s="8">
        <f>Refererenssiarvoja!$B$16*Kaksitasouoma_matriisi!O1619^(1/6)/(SQRT((2*Refererenssiarvoja!$B$15)/(Päälaskenta!$F$31*Päälaskenta!$G$31*L1619)))</f>
        <v>0.51197366596607996</v>
      </c>
    </row>
    <row r="1620" spans="1:44" x14ac:dyDescent="0.2">
      <c r="A1620" s="8">
        <v>1618</v>
      </c>
      <c r="B1620" s="8">
        <f>IF(Päälaskenta!C$7,Päälaskenta!E$7,Päälaskenta!G$5)</f>
        <v>2.5</v>
      </c>
      <c r="C1620" s="56">
        <v>0.38200000000000001</v>
      </c>
      <c r="D1620" s="93">
        <f t="shared" si="401"/>
        <v>6.5445000000000002</v>
      </c>
      <c r="E1620" s="8">
        <f>IF(Päälaskenta!$C$26,Kaksitasouoma_matriisi!AP1620,Kaksitasouoma_matriisi!AC1620)</f>
        <v>0.10551682649791901</v>
      </c>
      <c r="F1620" s="56">
        <f>IF(D1620&lt;Päälaskenta!H$24,(SQRT(POWER(Päälaskenta!C$24/(2*Päälaskenta!E$24),2)+(D1620/Päälaskenta!E$24))-Päälaskenta!C$24/(2*Päälaskenta!E$24)),IF(D1620=Päälaskenta!H$24,Päälaskenta!D$24,Päälaskenta!D$24+(SQRT(POWER((Päälaskenta!C$20+Päälaskenta!G$24)/(2*Päälaskenta!E$20),2)+((D1620-Päälaskenta!H$24)/Päälaskenta!E$20))-(Päälaskenta!C$20+Päälaskenta!G$24)/(2*Päälaskenta!E$20))))</f>
        <v>1.34</v>
      </c>
      <c r="G1620" s="57">
        <f>IF(F1620&gt;Päälaskenta!D$24,(2*SQRT((POWER(Päälaskenta!D$24,2))+POWER(Päälaskenta!E$24*Päälaskenta!D$24,2))+Päälaskenta!C$24)+(2*SQRT((POWER((F1620-Päälaskenta!D$24),2))+POWER(Päälaskenta!E$20*(F1620-Päälaskenta!D$24),2))+Päälaskenta!C$20),(2*SQRT((POWER(F1620,2))+POWER(Päälaskenta!E$24*F1620,2))+Päälaskenta!C$24))</f>
        <v>10.29</v>
      </c>
      <c r="H1620" s="57">
        <f t="shared" si="402"/>
        <v>0.64</v>
      </c>
      <c r="I1620" s="62">
        <f t="shared" si="403"/>
        <v>2.9459999999999998E-3</v>
      </c>
      <c r="J1620" s="8">
        <f>IF(F1620&lt;Päälaskenta!$D$24,0,Kaksitasouoma_matriisi!F1620-Päälaskenta!$D$24)</f>
        <v>0.64</v>
      </c>
      <c r="L1620" s="8">
        <f>IF(F1620&gt;Päälaskenta!D$24,F1620-Päälaskenta!D$24,0)</f>
        <v>0.64</v>
      </c>
      <c r="M1620" s="8">
        <f>IF(F1620&gt;Päälaskenta!D$24,(Päälaskenta!C$20+(Päälaskenta!E$20*(Kaksitasouoma_matriisi!F1620-Päälaskenta!D$24)))*(Kaksitasouoma_matriisi!F1620-Päälaskenta!D$24),0)</f>
        <v>3.8144</v>
      </c>
      <c r="N1620" s="8">
        <f>IF(F1620&gt;Päälaskenta!D$24,(2*SQRT((POWER((F1620-Päälaskenta!D$24),2))+POWER(Päälaskenta!E$20*(F1620-Päälaskenta!D$24),2))+Päälaskenta!C$20),0)</f>
        <v>7.3075528162969503</v>
      </c>
      <c r="O1620" s="8">
        <f t="shared" si="409"/>
        <v>0.52198049003399705</v>
      </c>
      <c r="P1620" s="8">
        <f>IF(Päälaskenta!$C$29,IF(L1620&gt;Päälaskenta!$F$28,Kaksitasouoma_matriisi!AQ1620,Kaksitasouoma_matriisi!AR1620),Päälaskenta!$F$20)</f>
        <v>0.12</v>
      </c>
      <c r="Q1620" s="8">
        <f t="shared" si="410"/>
        <v>20.606987208714798</v>
      </c>
      <c r="R1620" s="8">
        <f t="shared" si="404"/>
        <v>0.89900281605196897</v>
      </c>
      <c r="S1620" s="8">
        <f t="shared" si="411"/>
        <v>0.235686560416309</v>
      </c>
      <c r="U1620" s="93">
        <f>IF(F1620&gt;Päälaskenta!D$24,Päälaskenta!H$24+L1620*Päälaskenta!G$24,F1620*Päälaskenta!C$24 + F1620*F1620*Päälaskenta!E$24)</f>
        <v>2.726</v>
      </c>
      <c r="V1620" s="8">
        <f>IF(F1620&gt;Päälaskenta!D$24,2*SQRT(POWER(Päälaskenta!D$24,2)+POWER(Päälaskenta!E$24*Päälaskenta!D$24,2))+Päälaskenta!C$24,(2*SQRT((POWER(F1620,2))+POWER(Päälaskenta!E$24*F1620,2))+Päälaskenta!C$24))</f>
        <v>2.9798989873223301</v>
      </c>
      <c r="W1620" s="8">
        <f t="shared" si="412"/>
        <v>0.91479610939749401</v>
      </c>
      <c r="X1620" s="8">
        <f>Päälaskenta!F$24</f>
        <v>7.0000000000000007E-2</v>
      </c>
      <c r="Y1620" s="8">
        <f t="shared" si="413"/>
        <v>36.698136982140802</v>
      </c>
      <c r="Z1620" s="8">
        <f t="shared" si="405"/>
        <v>1.6009971839480299</v>
      </c>
      <c r="AA1620" s="8">
        <f t="shared" si="414"/>
        <v>0.58730637709025302</v>
      </c>
      <c r="AC1620" s="8">
        <f t="shared" si="406"/>
        <v>0.10551682649791901</v>
      </c>
      <c r="AE1620" s="8">
        <v>1618</v>
      </c>
      <c r="AF1620" s="8">
        <f t="shared" si="400"/>
        <v>57.305124190855601</v>
      </c>
      <c r="AG1620" s="8">
        <f t="shared" si="407"/>
        <v>1.9032380043336101E-3</v>
      </c>
      <c r="AJ1620" s="132">
        <f>IF(Päälaskenta!$F$28&lt;Kaksitasouoma_matriisi!L1620,Päälaskenta!$C$20*Päälaskenta!$F$28,Päälaskenta!$C$20*Kaksitasouoma_matriisi!L1620)</f>
        <v>2.5</v>
      </c>
      <c r="AK1620" s="134">
        <f>SQRT(Päälaskenta!$D$20^2+(Päälaskenta!$D$20/(1/Päälaskenta!$E$20))^2)</f>
        <v>1.8029999999999999</v>
      </c>
      <c r="AL1620" s="134">
        <f>IF(Päälaskenta!$F$28&lt;Kaksitasouoma_matriisi!L1620,AK1620*Päälaskenta!$F$28*COS(ATAN(1/Päälaskenta!$E$20)),AK1620*Kaksitasouoma_matriisi!L1620*COS(ATAN(1/Päälaskenta!$E$20)))</f>
        <v>0.75</v>
      </c>
      <c r="AM1620" s="134"/>
      <c r="AN1620" s="134">
        <f t="shared" si="415"/>
        <v>3.25</v>
      </c>
      <c r="AO1620" s="8">
        <f t="shared" si="408"/>
        <v>0.49660019864007898</v>
      </c>
      <c r="AP1620" s="134">
        <f>Refererenssiarvoja!$B$16*H1620^(1/6)/(Refererenssiarvoja!$B$15^0.5)*(Päälaskenta!$G$28/2)^0.5*(1-AO1620)^(-1.5)</f>
        <v>0.13100000000000001</v>
      </c>
      <c r="AQ1620" s="8">
        <f>Refererenssiarvoja!$B$16*Kaksitasouoma_matriisi!O1620^(1/6)/(SQRT((2*Refererenssiarvoja!$B$15)/(Päälaskenta!$F$31*Päälaskenta!$G$31*Päälaskenta!$F$28))+SQRT(Refererenssiarvoja!$B$15)/Refererenssiarvoja!$B$17*LN(Kaksitasouoma_matriisi!L1620/Päälaskenta!$F$28))</f>
        <v>0.22926347345027501</v>
      </c>
      <c r="AR1620" s="8">
        <f>Refererenssiarvoja!$B$16*Kaksitasouoma_matriisi!O1620^(1/6)/(SQRT((2*Refererenssiarvoja!$B$15)/(Päälaskenta!$F$31*Päälaskenta!$G$31*L1620)))</f>
        <v>0.51248701249982798</v>
      </c>
    </row>
    <row r="1621" spans="1:44" x14ac:dyDescent="0.2">
      <c r="A1621" s="8">
        <v>1619</v>
      </c>
      <c r="B1621" s="8">
        <f>IF(Päälaskenta!C$7,Päälaskenta!E$7,Päälaskenta!G$5)</f>
        <v>2.5</v>
      </c>
      <c r="C1621" s="56">
        <v>0.38100000000000001</v>
      </c>
      <c r="D1621" s="93">
        <f t="shared" si="401"/>
        <v>6.5617000000000001</v>
      </c>
      <c r="E1621" s="8">
        <f>IF(Päälaskenta!$C$26,Kaksitasouoma_matriisi!AP1621,Kaksitasouoma_matriisi!AC1621)</f>
        <v>0.105526971526497</v>
      </c>
      <c r="F1621" s="56">
        <f>IF(D1621&lt;Päälaskenta!H$24,(SQRT(POWER(Päälaskenta!C$24/(2*Päälaskenta!E$24),2)+(D1621/Päälaskenta!E$24))-Päälaskenta!C$24/(2*Päälaskenta!E$24)),IF(D1621=Päälaskenta!H$24,Päälaskenta!D$24,Päälaskenta!D$24+(SQRT(POWER((Päälaskenta!C$20+Päälaskenta!G$24)/(2*Päälaskenta!E$20),2)+((D1621-Päälaskenta!H$24)/Päälaskenta!E$20))-(Päälaskenta!C$20+Päälaskenta!G$24)/(2*Päälaskenta!E$20))))</f>
        <v>1.3420000000000001</v>
      </c>
      <c r="G1621" s="57">
        <f>IF(F1621&gt;Päälaskenta!D$24,(2*SQRT((POWER(Päälaskenta!D$24,2))+POWER(Päälaskenta!E$24*Päälaskenta!D$24,2))+Päälaskenta!C$24)+(2*SQRT((POWER((F1621-Päälaskenta!D$24),2))+POWER(Päälaskenta!E$20*(F1621-Päälaskenta!D$24),2))+Päälaskenta!C$20),(2*SQRT((POWER(F1621,2))+POWER(Päälaskenta!E$24*F1621,2))+Päälaskenta!C$24))</f>
        <v>10.29</v>
      </c>
      <c r="H1621" s="57">
        <f t="shared" si="402"/>
        <v>0.64</v>
      </c>
      <c r="I1621" s="62">
        <f t="shared" si="403"/>
        <v>2.931E-3</v>
      </c>
      <c r="J1621" s="8">
        <f>IF(F1621&lt;Päälaskenta!$D$24,0,Kaksitasouoma_matriisi!F1621-Päälaskenta!$D$24)</f>
        <v>0.64200000000000002</v>
      </c>
      <c r="L1621" s="8">
        <f>IF(F1621&gt;Päälaskenta!D$24,F1621-Päälaskenta!D$24,0)</f>
        <v>0.64200000000000002</v>
      </c>
      <c r="M1621" s="8">
        <f>IF(F1621&gt;Päälaskenta!D$24,(Päälaskenta!C$20+(Päälaskenta!E$20*(Kaksitasouoma_matriisi!F1621-Päälaskenta!D$24)))*(Kaksitasouoma_matriisi!F1621-Päälaskenta!D$24),0)</f>
        <v>3.828246</v>
      </c>
      <c r="N1621" s="8">
        <f>IF(F1621&gt;Päälaskenta!D$24,(2*SQRT((POWER((F1621-Päälaskenta!D$24),2))+POWER(Päälaskenta!E$20*(F1621-Päälaskenta!D$24),2))+Päälaskenta!C$20),0)</f>
        <v>7.3147639188478797</v>
      </c>
      <c r="O1621" s="8">
        <f t="shared" si="409"/>
        <v>0.523358790860741</v>
      </c>
      <c r="P1621" s="8">
        <f>IF(Päälaskenta!$C$29,IF(L1621&gt;Päälaskenta!$F$28,Kaksitasouoma_matriisi!AQ1621,Kaksitasouoma_matriisi!AR1621),Päälaskenta!$F$20)</f>
        <v>0.12</v>
      </c>
      <c r="Q1621" s="8">
        <f t="shared" si="410"/>
        <v>20.718180241655801</v>
      </c>
      <c r="R1621" s="8">
        <f t="shared" si="404"/>
        <v>0.90041339050426095</v>
      </c>
      <c r="S1621" s="8">
        <f t="shared" si="411"/>
        <v>0.23520259421789</v>
      </c>
      <c r="U1621" s="93">
        <f>IF(F1621&gt;Päälaskenta!D$24,Päälaskenta!H$24+L1621*Päälaskenta!G$24,F1621*Päälaskenta!C$24 + F1621*F1621*Päälaskenta!E$24)</f>
        <v>2.7307999999999999</v>
      </c>
      <c r="V1621" s="8">
        <f>IF(F1621&gt;Päälaskenta!D$24,2*SQRT(POWER(Päälaskenta!D$24,2)+POWER(Päälaskenta!E$24*Päälaskenta!D$24,2))+Päälaskenta!C$24,(2*SQRT((POWER(F1621,2))+POWER(Päälaskenta!E$24*F1621,2))+Päälaskenta!C$24))</f>
        <v>2.9798989873223301</v>
      </c>
      <c r="W1621" s="8">
        <f t="shared" si="412"/>
        <v>0.91640690225336596</v>
      </c>
      <c r="X1621" s="8">
        <f>Päälaskenta!F$24</f>
        <v>7.0000000000000007E-2</v>
      </c>
      <c r="Y1621" s="8">
        <f t="shared" si="413"/>
        <v>36.805898309788603</v>
      </c>
      <c r="Z1621" s="8">
        <f t="shared" si="405"/>
        <v>1.5995866094957401</v>
      </c>
      <c r="AA1621" s="8">
        <f t="shared" si="414"/>
        <v>0.58575751043494195</v>
      </c>
      <c r="AC1621" s="8">
        <f t="shared" si="406"/>
        <v>0.105526971526497</v>
      </c>
      <c r="AE1621" s="8">
        <v>1619</v>
      </c>
      <c r="AF1621" s="8">
        <f t="shared" si="400"/>
        <v>57.524078551444397</v>
      </c>
      <c r="AG1621" s="8">
        <f t="shared" si="407"/>
        <v>1.8887769583117099E-3</v>
      </c>
      <c r="AJ1621" s="132">
        <f>IF(Päälaskenta!$F$28&lt;Kaksitasouoma_matriisi!L1621,Päälaskenta!$C$20*Päälaskenta!$F$28,Päälaskenta!$C$20*Kaksitasouoma_matriisi!L1621)</f>
        <v>2.5</v>
      </c>
      <c r="AK1621" s="134">
        <f>SQRT(Päälaskenta!$D$20^2+(Päälaskenta!$D$20/(1/Päälaskenta!$E$20))^2)</f>
        <v>1.8029999999999999</v>
      </c>
      <c r="AL1621" s="134">
        <f>IF(Päälaskenta!$F$28&lt;Kaksitasouoma_matriisi!L1621,AK1621*Päälaskenta!$F$28*COS(ATAN(1/Päälaskenta!$E$20)),AK1621*Kaksitasouoma_matriisi!L1621*COS(ATAN(1/Päälaskenta!$E$20)))</f>
        <v>0.75</v>
      </c>
      <c r="AM1621" s="134"/>
      <c r="AN1621" s="134">
        <f t="shared" si="415"/>
        <v>3.25</v>
      </c>
      <c r="AO1621" s="8">
        <f t="shared" si="408"/>
        <v>0.49529847448069902</v>
      </c>
      <c r="AP1621" s="134">
        <f>Refererenssiarvoja!$B$16*H1621^(1/6)/(Refererenssiarvoja!$B$15^0.5)*(Päälaskenta!$G$28/2)^0.5*(1-AO1621)^(-1.5)</f>
        <v>0.13100000000000001</v>
      </c>
      <c r="AQ1621" s="8">
        <f>Refererenssiarvoja!$B$16*Kaksitasouoma_matriisi!O1621^(1/6)/(SQRT((2*Refererenssiarvoja!$B$15)/(Päälaskenta!$F$31*Päälaskenta!$G$31*Päälaskenta!$F$28))+SQRT(Refererenssiarvoja!$B$15)/Refererenssiarvoja!$B$17*LN(Kaksitasouoma_matriisi!L1621/Päälaskenta!$F$28))</f>
        <v>0.22794139731919699</v>
      </c>
      <c r="AR1621" s="8">
        <f>Refererenssiarvoja!$B$16*Kaksitasouoma_matriisi!O1621^(1/6)/(SQRT((2*Refererenssiarvoja!$B$15)/(Päälaskenta!$F$31*Päälaskenta!$G$31*L1621)))</f>
        <v>0.513512791687458</v>
      </c>
    </row>
    <row r="1622" spans="1:44" x14ac:dyDescent="0.2">
      <c r="A1622" s="8">
        <v>1620</v>
      </c>
      <c r="B1622" s="8">
        <f>IF(Päälaskenta!C$7,Päälaskenta!E$7,Päälaskenta!G$5)</f>
        <v>2.5</v>
      </c>
      <c r="C1622" s="56">
        <v>0.38</v>
      </c>
      <c r="D1622" s="93">
        <f t="shared" si="401"/>
        <v>6.5789</v>
      </c>
      <c r="E1622" s="8">
        <f>IF(Päälaskenta!$C$26,Kaksitasouoma_matriisi!AP1622,Kaksitasouoma_matriisi!AC1622)</f>
        <v>0.105537102352447</v>
      </c>
      <c r="F1622" s="56">
        <f>IF(D1622&lt;Päälaskenta!H$24,(SQRT(POWER(Päälaskenta!C$24/(2*Päälaskenta!E$24),2)+(D1622/Päälaskenta!E$24))-Päälaskenta!C$24/(2*Päälaskenta!E$24)),IF(D1622=Päälaskenta!H$24,Päälaskenta!D$24,Päälaskenta!D$24+(SQRT(POWER((Päälaskenta!C$20+Päälaskenta!G$24)/(2*Päälaskenta!E$20),2)+((D1622-Päälaskenta!H$24)/Päälaskenta!E$20))-(Päälaskenta!C$20+Päälaskenta!G$24)/(2*Päälaskenta!E$20))))</f>
        <v>1.3440000000000001</v>
      </c>
      <c r="G1622" s="57">
        <f>IF(F1622&gt;Päälaskenta!D$24,(2*SQRT((POWER(Päälaskenta!D$24,2))+POWER(Päälaskenta!E$24*Päälaskenta!D$24,2))+Päälaskenta!C$24)+(2*SQRT((POWER((F1622-Päälaskenta!D$24),2))+POWER(Päälaskenta!E$20*(F1622-Päälaskenta!D$24),2))+Päälaskenta!C$20),(2*SQRT((POWER(F1622,2))+POWER(Päälaskenta!E$24*F1622,2))+Päälaskenta!C$24))</f>
        <v>10.3</v>
      </c>
      <c r="H1622" s="57">
        <f t="shared" si="402"/>
        <v>0.64</v>
      </c>
      <c r="I1622" s="62">
        <f t="shared" si="403"/>
        <v>2.9160000000000002E-3</v>
      </c>
      <c r="J1622" s="8">
        <f>IF(F1622&lt;Päälaskenta!$D$24,0,Kaksitasouoma_matriisi!F1622-Päälaskenta!$D$24)</f>
        <v>0.64400000000000002</v>
      </c>
      <c r="L1622" s="8">
        <f>IF(F1622&gt;Päälaskenta!D$24,F1622-Päälaskenta!D$24,0)</f>
        <v>0.64400000000000002</v>
      </c>
      <c r="M1622" s="8">
        <f>IF(F1622&gt;Päälaskenta!D$24,(Päälaskenta!C$20+(Päälaskenta!E$20*(Kaksitasouoma_matriisi!F1622-Päälaskenta!D$24)))*(Kaksitasouoma_matriisi!F1622-Päälaskenta!D$24),0)</f>
        <v>3.842104</v>
      </c>
      <c r="N1622" s="8">
        <f>IF(F1622&gt;Päälaskenta!D$24,(2*SQRT((POWER((F1622-Päälaskenta!D$24),2))+POWER(Päälaskenta!E$20*(F1622-Päälaskenta!D$24),2))+Päälaskenta!C$20),0)</f>
        <v>7.32197502139881</v>
      </c>
      <c r="O1622" s="8">
        <f t="shared" si="409"/>
        <v>0.52473601572953699</v>
      </c>
      <c r="P1622" s="8">
        <f>IF(Päälaskenta!$C$29,IF(L1622&gt;Päälaskenta!$F$28,Kaksitasouoma_matriisi!AQ1622,Kaksitasouoma_matriisi!AR1622),Päälaskenta!$F$20)</f>
        <v>0.12</v>
      </c>
      <c r="Q1622" s="8">
        <f t="shared" si="410"/>
        <v>20.829641049154699</v>
      </c>
      <c r="R1622" s="8">
        <f t="shared" si="404"/>
        <v>0.90181870551704502</v>
      </c>
      <c r="S1622" s="8">
        <f t="shared" si="411"/>
        <v>0.23472001422060501</v>
      </c>
      <c r="U1622" s="93">
        <f>IF(F1622&gt;Päälaskenta!D$24,Päälaskenta!H$24+L1622*Päälaskenta!G$24,F1622*Päälaskenta!C$24 + F1622*F1622*Päälaskenta!E$24)</f>
        <v>2.7355999999999998</v>
      </c>
      <c r="V1622" s="8">
        <f>IF(F1622&gt;Päälaskenta!D$24,2*SQRT(POWER(Päälaskenta!D$24,2)+POWER(Päälaskenta!E$24*Päälaskenta!D$24,2))+Päälaskenta!C$24,(2*SQRT((POWER(F1622,2))+POWER(Päälaskenta!E$24*F1622,2))+Päälaskenta!C$24))</f>
        <v>2.9798989873223301</v>
      </c>
      <c r="W1622" s="8">
        <f t="shared" si="412"/>
        <v>0.91801769510923903</v>
      </c>
      <c r="X1622" s="8">
        <f>Päälaskenta!F$24</f>
        <v>7.0000000000000007E-2</v>
      </c>
      <c r="Y1622" s="8">
        <f t="shared" si="413"/>
        <v>36.913785988135203</v>
      </c>
      <c r="Z1622" s="8">
        <f t="shared" si="405"/>
        <v>1.5981812944829501</v>
      </c>
      <c r="AA1622" s="8">
        <f t="shared" si="414"/>
        <v>0.58421600178496502</v>
      </c>
      <c r="AC1622" s="8">
        <f t="shared" si="406"/>
        <v>0.105537102352447</v>
      </c>
      <c r="AE1622" s="8">
        <v>1620</v>
      </c>
      <c r="AF1622" s="8">
        <f t="shared" si="400"/>
        <v>57.743427037289898</v>
      </c>
      <c r="AG1622" s="8">
        <f t="shared" si="407"/>
        <v>1.87445451536029E-3</v>
      </c>
      <c r="AJ1622" s="132">
        <f>IF(Päälaskenta!$F$28&lt;Kaksitasouoma_matriisi!L1622,Päälaskenta!$C$20*Päälaskenta!$F$28,Päälaskenta!$C$20*Kaksitasouoma_matriisi!L1622)</f>
        <v>2.5</v>
      </c>
      <c r="AK1622" s="134">
        <f>SQRT(Päälaskenta!$D$20^2+(Päälaskenta!$D$20/(1/Päälaskenta!$E$20))^2)</f>
        <v>1.8029999999999999</v>
      </c>
      <c r="AL1622" s="134">
        <f>IF(Päälaskenta!$F$28&lt;Kaksitasouoma_matriisi!L1622,AK1622*Päälaskenta!$F$28*COS(ATAN(1/Päälaskenta!$E$20)),AK1622*Kaksitasouoma_matriisi!L1622*COS(ATAN(1/Päälaskenta!$E$20)))</f>
        <v>0.75</v>
      </c>
      <c r="AM1622" s="134"/>
      <c r="AN1622" s="134">
        <f t="shared" si="415"/>
        <v>3.25</v>
      </c>
      <c r="AO1622" s="8">
        <f t="shared" si="408"/>
        <v>0.49400355682560898</v>
      </c>
      <c r="AP1622" s="134">
        <f>Refererenssiarvoja!$B$16*H1622^(1/6)/(Refererenssiarvoja!$B$15^0.5)*(Päälaskenta!$G$28/2)^0.5*(1-AO1622)^(-1.5)</f>
        <v>0.13</v>
      </c>
      <c r="AQ1622" s="8">
        <f>Refererenssiarvoja!$B$16*Kaksitasouoma_matriisi!O1622^(1/6)/(SQRT((2*Refererenssiarvoja!$B$15)/(Päälaskenta!$F$31*Päälaskenta!$G$31*Päälaskenta!$F$28))+SQRT(Refererenssiarvoja!$B$15)/Refererenssiarvoja!$B$17*LN(Kaksitasouoma_matriisi!L1622/Päälaskenta!$F$28))</f>
        <v>0.22663967355508199</v>
      </c>
      <c r="AR1622" s="8">
        <f>Refererenssiarvoja!$B$16*Kaksitasouoma_matriisi!O1622^(1/6)/(SQRT((2*Refererenssiarvoja!$B$15)/(Päälaskenta!$F$31*Päälaskenta!$G$31*L1622)))</f>
        <v>0.51453735664174405</v>
      </c>
    </row>
    <row r="1623" spans="1:44" x14ac:dyDescent="0.2">
      <c r="A1623" s="8">
        <v>1621</v>
      </c>
      <c r="B1623" s="8">
        <f>IF(Päälaskenta!C$7,Päälaskenta!E$7,Päälaskenta!G$5)</f>
        <v>2.5</v>
      </c>
      <c r="C1623" s="56">
        <v>0.379</v>
      </c>
      <c r="D1623" s="93">
        <f t="shared" si="401"/>
        <v>6.5963000000000003</v>
      </c>
      <c r="E1623" s="8">
        <f>IF(Päälaskenta!$C$26,Kaksitasouoma_matriisi!AP1623,Kaksitasouoma_matriisi!AC1623)</f>
        <v>0.105547219005574</v>
      </c>
      <c r="F1623" s="56">
        <f>IF(D1623&lt;Päälaskenta!H$24,(SQRT(POWER(Päälaskenta!C$24/(2*Päälaskenta!E$24),2)+(D1623/Päälaskenta!E$24))-Päälaskenta!C$24/(2*Päälaskenta!E$24)),IF(D1623=Päälaskenta!H$24,Päälaskenta!D$24,Päälaskenta!D$24+(SQRT(POWER((Päälaskenta!C$20+Päälaskenta!G$24)/(2*Päälaskenta!E$20),2)+((D1623-Päälaskenta!H$24)/Päälaskenta!E$20))-(Päälaskenta!C$20+Päälaskenta!G$24)/(2*Päälaskenta!E$20))))</f>
        <v>1.3460000000000001</v>
      </c>
      <c r="G1623" s="57">
        <f>IF(F1623&gt;Päälaskenta!D$24,(2*SQRT((POWER(Päälaskenta!D$24,2))+POWER(Päälaskenta!E$24*Päälaskenta!D$24,2))+Päälaskenta!C$24)+(2*SQRT((POWER((F1623-Päälaskenta!D$24),2))+POWER(Päälaskenta!E$20*(F1623-Päälaskenta!D$24),2))+Päälaskenta!C$20),(2*SQRT((POWER(F1623,2))+POWER(Päälaskenta!E$24*F1623,2))+Päälaskenta!C$24))</f>
        <v>10.31</v>
      </c>
      <c r="H1623" s="57">
        <f t="shared" si="402"/>
        <v>0.64</v>
      </c>
      <c r="I1623" s="62">
        <f t="shared" si="403"/>
        <v>2.9009999999999999E-3</v>
      </c>
      <c r="J1623" s="8">
        <f>IF(F1623&lt;Päälaskenta!$D$24,0,Kaksitasouoma_matriisi!F1623-Päälaskenta!$D$24)</f>
        <v>0.64600000000000002</v>
      </c>
      <c r="L1623" s="8">
        <f>IF(F1623&gt;Päälaskenta!D$24,F1623-Päälaskenta!D$24,0)</f>
        <v>0.64600000000000002</v>
      </c>
      <c r="M1623" s="8">
        <f>IF(F1623&gt;Päälaskenta!D$24,(Päälaskenta!C$20+(Päälaskenta!E$20*(Kaksitasouoma_matriisi!F1623-Päälaskenta!D$24)))*(Kaksitasouoma_matriisi!F1623-Päälaskenta!D$24),0)</f>
        <v>3.8559739999999998</v>
      </c>
      <c r="N1623" s="8">
        <f>IF(F1623&gt;Päälaskenta!D$24,(2*SQRT((POWER((F1623-Päälaskenta!D$24),2))+POWER(Päälaskenta!E$20*(F1623-Päälaskenta!D$24),2))+Päälaskenta!C$20),0)</f>
        <v>7.3291861239497402</v>
      </c>
      <c r="O1623" s="8">
        <f t="shared" si="409"/>
        <v>0.52611216781625303</v>
      </c>
      <c r="P1623" s="8">
        <f>IF(Päälaskenta!$C$29,IF(L1623&gt;Päälaskenta!$F$28,Kaksitasouoma_matriisi!AQ1623,Kaksitasouoma_matriisi!AR1623),Päälaskenta!$F$20)</f>
        <v>0.12</v>
      </c>
      <c r="Q1623" s="8">
        <f t="shared" si="410"/>
        <v>20.9413695897174</v>
      </c>
      <c r="R1623" s="8">
        <f t="shared" si="404"/>
        <v>0.90321879214227796</v>
      </c>
      <c r="S1623" s="8">
        <f t="shared" si="411"/>
        <v>0.23423881803722699</v>
      </c>
      <c r="U1623" s="93">
        <f>IF(F1623&gt;Päälaskenta!D$24,Päälaskenta!H$24+L1623*Päälaskenta!G$24,F1623*Päälaskenta!C$24 + F1623*F1623*Päälaskenta!E$24)</f>
        <v>2.7404000000000002</v>
      </c>
      <c r="V1623" s="8">
        <f>IF(F1623&gt;Päälaskenta!D$24,2*SQRT(POWER(Päälaskenta!D$24,2)+POWER(Päälaskenta!E$24*Päälaskenta!D$24,2))+Päälaskenta!C$24,(2*SQRT((POWER(F1623,2))+POWER(Päälaskenta!E$24*F1623,2))+Päälaskenta!C$24))</f>
        <v>2.9798989873223301</v>
      </c>
      <c r="W1623" s="8">
        <f t="shared" si="412"/>
        <v>0.91962848796511099</v>
      </c>
      <c r="X1623" s="8">
        <f>Päälaskenta!F$24</f>
        <v>7.0000000000000007E-2</v>
      </c>
      <c r="Y1623" s="8">
        <f t="shared" si="413"/>
        <v>37.021799943237397</v>
      </c>
      <c r="Z1623" s="8">
        <f t="shared" si="405"/>
        <v>1.5967812078577199</v>
      </c>
      <c r="AA1623" s="8">
        <f t="shared" si="414"/>
        <v>0.58268180114498602</v>
      </c>
      <c r="AC1623" s="8">
        <f t="shared" si="406"/>
        <v>0.105547219005574</v>
      </c>
      <c r="AE1623" s="8">
        <v>1621</v>
      </c>
      <c r="AF1623" s="8">
        <f t="shared" si="400"/>
        <v>57.963169532954801</v>
      </c>
      <c r="AG1623" s="8">
        <f t="shared" si="407"/>
        <v>1.8602690748285701E-3</v>
      </c>
      <c r="AJ1623" s="132">
        <f>IF(Päälaskenta!$F$28&lt;Kaksitasouoma_matriisi!L1623,Päälaskenta!$C$20*Päälaskenta!$F$28,Päälaskenta!$C$20*Kaksitasouoma_matriisi!L1623)</f>
        <v>2.5</v>
      </c>
      <c r="AK1623" s="134">
        <f>SQRT(Päälaskenta!$D$20^2+(Päälaskenta!$D$20/(1/Päälaskenta!$E$20))^2)</f>
        <v>1.8029999999999999</v>
      </c>
      <c r="AL1623" s="134">
        <f>IF(Päälaskenta!$F$28&lt;Kaksitasouoma_matriisi!L1623,AK1623*Päälaskenta!$F$28*COS(ATAN(1/Päälaskenta!$E$20)),AK1623*Kaksitasouoma_matriisi!L1623*COS(ATAN(1/Päälaskenta!$E$20)))</f>
        <v>0.75</v>
      </c>
      <c r="AM1623" s="134"/>
      <c r="AN1623" s="134">
        <f t="shared" si="415"/>
        <v>3.25</v>
      </c>
      <c r="AO1623" s="8">
        <f t="shared" si="408"/>
        <v>0.49270045328441697</v>
      </c>
      <c r="AP1623" s="134">
        <f>Refererenssiarvoja!$B$16*H1623^(1/6)/(Refererenssiarvoja!$B$15^0.5)*(Päälaskenta!$G$28/2)^0.5*(1-AO1623)^(-1.5)</f>
        <v>0.13</v>
      </c>
      <c r="AQ1623" s="8">
        <f>Refererenssiarvoja!$B$16*Kaksitasouoma_matriisi!O1623^(1/6)/(SQRT((2*Refererenssiarvoja!$B$15)/(Päälaskenta!$F$31*Päälaskenta!$G$31*Päälaskenta!$F$28))+SQRT(Refererenssiarvoja!$B$15)/Refererenssiarvoja!$B$17*LN(Kaksitasouoma_matriisi!L1623/Päälaskenta!$F$28))</f>
        <v>0.22535782987726699</v>
      </c>
      <c r="AR1623" s="8">
        <f>Refererenssiarvoja!$B$16*Kaksitasouoma_matriisi!O1623^(1/6)/(SQRT((2*Refererenssiarvoja!$B$15)/(Päälaskenta!$F$31*Päälaskenta!$G$31*L1623)))</f>
        <v>0.51556071245851898</v>
      </c>
    </row>
    <row r="1624" spans="1:44" x14ac:dyDescent="0.2">
      <c r="A1624" s="8">
        <v>1622</v>
      </c>
      <c r="B1624" s="8">
        <f>IF(Päälaskenta!C$7,Päälaskenta!E$7,Päälaskenta!G$5)</f>
        <v>2.5</v>
      </c>
      <c r="C1624" s="56">
        <v>0.378</v>
      </c>
      <c r="D1624" s="93">
        <f t="shared" si="401"/>
        <v>6.6138000000000003</v>
      </c>
      <c r="E1624" s="8">
        <f>IF(Päälaskenta!$C$26,Kaksitasouoma_matriisi!AP1624,Kaksitasouoma_matriisi!AC1624)</f>
        <v>0.10555732151559601</v>
      </c>
      <c r="F1624" s="56">
        <f>IF(D1624&lt;Päälaskenta!H$24,(SQRT(POWER(Päälaskenta!C$24/(2*Päälaskenta!E$24),2)+(D1624/Päälaskenta!E$24))-Päälaskenta!C$24/(2*Päälaskenta!E$24)),IF(D1624=Päälaskenta!H$24,Päälaskenta!D$24,Päälaskenta!D$24+(SQRT(POWER((Päälaskenta!C$20+Päälaskenta!G$24)/(2*Päälaskenta!E$20),2)+((D1624-Päälaskenta!H$24)/Päälaskenta!E$20))-(Päälaskenta!C$20+Päälaskenta!G$24)/(2*Päälaskenta!E$20))))</f>
        <v>1.3480000000000001</v>
      </c>
      <c r="G1624" s="57">
        <f>IF(F1624&gt;Päälaskenta!D$24,(2*SQRT((POWER(Päälaskenta!D$24,2))+POWER(Päälaskenta!E$24*Päälaskenta!D$24,2))+Päälaskenta!C$24)+(2*SQRT((POWER((F1624-Päälaskenta!D$24),2))+POWER(Päälaskenta!E$20*(F1624-Päälaskenta!D$24),2))+Päälaskenta!C$20),(2*SQRT((POWER(F1624,2))+POWER(Päälaskenta!E$24*F1624,2))+Päälaskenta!C$24))</f>
        <v>10.32</v>
      </c>
      <c r="H1624" s="57">
        <f t="shared" si="402"/>
        <v>0.64</v>
      </c>
      <c r="I1624" s="62">
        <f t="shared" si="403"/>
        <v>2.8869999999999998E-3</v>
      </c>
      <c r="J1624" s="8">
        <f>IF(F1624&lt;Päälaskenta!$D$24,0,Kaksitasouoma_matriisi!F1624-Päälaskenta!$D$24)</f>
        <v>0.64800000000000002</v>
      </c>
      <c r="L1624" s="8">
        <f>IF(F1624&gt;Päälaskenta!D$24,F1624-Päälaskenta!D$24,0)</f>
        <v>0.64800000000000002</v>
      </c>
      <c r="M1624" s="8">
        <f>IF(F1624&gt;Päälaskenta!D$24,(Päälaskenta!C$20+(Päälaskenta!E$20*(Kaksitasouoma_matriisi!F1624-Päälaskenta!D$24)))*(Kaksitasouoma_matriisi!F1624-Päälaskenta!D$24),0)</f>
        <v>3.869856</v>
      </c>
      <c r="N1624" s="8">
        <f>IF(F1624&gt;Päälaskenta!D$24,(2*SQRT((POWER((F1624-Päälaskenta!D$24),2))+POWER(Päälaskenta!E$20*(F1624-Päälaskenta!D$24),2))+Päälaskenta!C$20),0)</f>
        <v>7.3363972265006696</v>
      </c>
      <c r="O1624" s="8">
        <f t="shared" si="409"/>
        <v>0.52748725028427201</v>
      </c>
      <c r="P1624" s="8">
        <f>IF(Päälaskenta!$C$29,IF(L1624&gt;Päälaskenta!$F$28,Kaksitasouoma_matriisi!AQ1624,Kaksitasouoma_matriisi!AR1624),Päälaskenta!$F$20)</f>
        <v>0.12</v>
      </c>
      <c r="Q1624" s="8">
        <f t="shared" si="410"/>
        <v>21.053365822729599</v>
      </c>
      <c r="R1624" s="8">
        <f t="shared" si="404"/>
        <v>0.90461368120824504</v>
      </c>
      <c r="S1624" s="8">
        <f t="shared" si="411"/>
        <v>0.233759003231191</v>
      </c>
      <c r="U1624" s="93">
        <f>IF(F1624&gt;Päälaskenta!D$24,Päälaskenta!H$24+L1624*Päälaskenta!G$24,F1624*Päälaskenta!C$24 + F1624*F1624*Päälaskenta!E$24)</f>
        <v>2.7452000000000001</v>
      </c>
      <c r="V1624" s="8">
        <f>IF(F1624&gt;Päälaskenta!D$24,2*SQRT(POWER(Päälaskenta!D$24,2)+POWER(Päälaskenta!E$24*Päälaskenta!D$24,2))+Päälaskenta!C$24,(2*SQRT((POWER(F1624,2))+POWER(Päälaskenta!E$24*F1624,2))+Päälaskenta!C$24))</f>
        <v>2.9798989873223301</v>
      </c>
      <c r="W1624" s="8">
        <f t="shared" si="412"/>
        <v>0.92123928082098305</v>
      </c>
      <c r="X1624" s="8">
        <f>Päälaskenta!F$24</f>
        <v>7.0000000000000007E-2</v>
      </c>
      <c r="Y1624" s="8">
        <f t="shared" si="413"/>
        <v>37.129940101324401</v>
      </c>
      <c r="Z1624" s="8">
        <f t="shared" si="405"/>
        <v>1.5953863187917501</v>
      </c>
      <c r="AA1624" s="8">
        <f t="shared" si="414"/>
        <v>0.58115485895080499</v>
      </c>
      <c r="AC1624" s="8">
        <f t="shared" si="406"/>
        <v>0.10555732151559601</v>
      </c>
      <c r="AE1624" s="8">
        <v>1622</v>
      </c>
      <c r="AF1624" s="8">
        <f t="shared" si="400"/>
        <v>58.183305924053997</v>
      </c>
      <c r="AG1624" s="8">
        <f t="shared" si="407"/>
        <v>1.8462190576092399E-3</v>
      </c>
      <c r="AJ1624" s="132">
        <f>IF(Päälaskenta!$F$28&lt;Kaksitasouoma_matriisi!L1624,Päälaskenta!$C$20*Päälaskenta!$F$28,Päälaskenta!$C$20*Kaksitasouoma_matriisi!L1624)</f>
        <v>2.5</v>
      </c>
      <c r="AK1624" s="134">
        <f>SQRT(Päälaskenta!$D$20^2+(Päälaskenta!$D$20/(1/Päälaskenta!$E$20))^2)</f>
        <v>1.8029999999999999</v>
      </c>
      <c r="AL1624" s="134">
        <f>IF(Päälaskenta!$F$28&lt;Kaksitasouoma_matriisi!L1624,AK1624*Päälaskenta!$F$28*COS(ATAN(1/Päälaskenta!$E$20)),AK1624*Kaksitasouoma_matriisi!L1624*COS(ATAN(1/Päälaskenta!$E$20)))</f>
        <v>0.75</v>
      </c>
      <c r="AM1624" s="134"/>
      <c r="AN1624" s="134">
        <f t="shared" si="415"/>
        <v>3.25</v>
      </c>
      <c r="AO1624" s="8">
        <f t="shared" si="408"/>
        <v>0.49139677643714702</v>
      </c>
      <c r="AP1624" s="134">
        <f>Refererenssiarvoja!$B$16*H1624^(1/6)/(Refererenssiarvoja!$B$15^0.5)*(Päälaskenta!$G$28/2)^0.5*(1-AO1624)^(-1.5)</f>
        <v>0.129</v>
      </c>
      <c r="AQ1624" s="8">
        <f>Refererenssiarvoja!$B$16*Kaksitasouoma_matriisi!O1624^(1/6)/(SQRT((2*Refererenssiarvoja!$B$15)/(Päälaskenta!$F$31*Päälaskenta!$G$31*Päälaskenta!$F$28))+SQRT(Refererenssiarvoja!$B$15)/Refererenssiarvoja!$B$17*LN(Kaksitasouoma_matriisi!L1624/Päälaskenta!$F$28))</f>
        <v>0.224095408539285</v>
      </c>
      <c r="AR1624" s="8">
        <f>Refererenssiarvoja!$B$16*Kaksitasouoma_matriisi!O1624^(1/6)/(SQRT((2*Refererenssiarvoja!$B$15)/(Päälaskenta!$F$31*Päälaskenta!$G$31*L1624)))</f>
        <v>0.51658286419744304</v>
      </c>
    </row>
    <row r="1625" spans="1:44" x14ac:dyDescent="0.2">
      <c r="A1625" s="8">
        <v>1623</v>
      </c>
      <c r="B1625" s="8">
        <f>IF(Päälaskenta!C$7,Päälaskenta!E$7,Päälaskenta!G$5)</f>
        <v>2.5</v>
      </c>
      <c r="C1625" s="56">
        <v>0.377</v>
      </c>
      <c r="D1625" s="93">
        <f t="shared" si="401"/>
        <v>6.6313000000000004</v>
      </c>
      <c r="E1625" s="8">
        <f>IF(Päälaskenta!$C$26,Kaksitasouoma_matriisi!AP1625,Kaksitasouoma_matriisi!AC1625)</f>
        <v>0.10556740991215301</v>
      </c>
      <c r="F1625" s="56">
        <f>IF(D1625&lt;Päälaskenta!H$24,(SQRT(POWER(Päälaskenta!C$24/(2*Päälaskenta!E$24),2)+(D1625/Päälaskenta!E$24))-Päälaskenta!C$24/(2*Päälaskenta!E$24)),IF(D1625=Päälaskenta!H$24,Päälaskenta!D$24,Päälaskenta!D$24+(SQRT(POWER((Päälaskenta!C$20+Päälaskenta!G$24)/(2*Päälaskenta!E$20),2)+((D1625-Päälaskenta!H$24)/Päälaskenta!E$20))-(Päälaskenta!C$20+Päälaskenta!G$24)/(2*Päälaskenta!E$20))))</f>
        <v>1.35</v>
      </c>
      <c r="G1625" s="57">
        <f>IF(F1625&gt;Päälaskenta!D$24,(2*SQRT((POWER(Päälaskenta!D$24,2))+POWER(Päälaskenta!E$24*Päälaskenta!D$24,2))+Päälaskenta!C$24)+(2*SQRT((POWER((F1625-Päälaskenta!D$24),2))+POWER(Päälaskenta!E$20*(F1625-Päälaskenta!D$24),2))+Päälaskenta!C$20),(2*SQRT((POWER(F1625,2))+POWER(Päälaskenta!E$24*F1625,2))+Päälaskenta!C$24))</f>
        <v>10.32</v>
      </c>
      <c r="H1625" s="57">
        <f t="shared" si="402"/>
        <v>0.64</v>
      </c>
      <c r="I1625" s="62">
        <f t="shared" si="403"/>
        <v>2.872E-3</v>
      </c>
      <c r="J1625" s="8">
        <f>IF(F1625&lt;Päälaskenta!$D$24,0,Kaksitasouoma_matriisi!F1625-Päälaskenta!$D$24)</f>
        <v>0.65</v>
      </c>
      <c r="L1625" s="8">
        <f>IF(F1625&gt;Päälaskenta!D$24,F1625-Päälaskenta!D$24,0)</f>
        <v>0.65</v>
      </c>
      <c r="M1625" s="8">
        <f>IF(F1625&gt;Päälaskenta!D$24,(Päälaskenta!C$20+(Päälaskenta!E$20*(Kaksitasouoma_matriisi!F1625-Päälaskenta!D$24)))*(Kaksitasouoma_matriisi!F1625-Päälaskenta!D$24),0)</f>
        <v>3.88375</v>
      </c>
      <c r="N1625" s="8">
        <f>IF(F1625&gt;Päälaskenta!D$24,(2*SQRT((POWER((F1625-Päälaskenta!D$24),2))+POWER(Päälaskenta!E$20*(F1625-Päälaskenta!D$24),2))+Päälaskenta!C$20),0)</f>
        <v>7.3436083290515901</v>
      </c>
      <c r="O1625" s="8">
        <f t="shared" si="409"/>
        <v>0.52886126628455099</v>
      </c>
      <c r="P1625" s="8">
        <f>IF(Päälaskenta!$C$29,IF(L1625&gt;Päälaskenta!$F$28,Kaksitasouoma_matriisi!AQ1625,Kaksitasouoma_matriisi!AR1625),Päälaskenta!$F$20)</f>
        <v>0.12</v>
      </c>
      <c r="Q1625" s="8">
        <f t="shared" si="410"/>
        <v>21.165629708450101</v>
      </c>
      <c r="R1625" s="8">
        <f t="shared" si="404"/>
        <v>0.90600340332128904</v>
      </c>
      <c r="S1625" s="8">
        <f t="shared" si="411"/>
        <v>0.23328056731800201</v>
      </c>
      <c r="U1625" s="93">
        <f>IF(F1625&gt;Päälaskenta!D$24,Päälaskenta!H$24+L1625*Päälaskenta!G$24,F1625*Päälaskenta!C$24 + F1625*F1625*Päälaskenta!E$24)</f>
        <v>2.75</v>
      </c>
      <c r="V1625" s="8">
        <f>IF(F1625&gt;Päälaskenta!D$24,2*SQRT(POWER(Päälaskenta!D$24,2)+POWER(Päälaskenta!E$24*Päälaskenta!D$24,2))+Päälaskenta!C$24,(2*SQRT((POWER(F1625,2))+POWER(Päälaskenta!E$24*F1625,2))+Päälaskenta!C$24))</f>
        <v>2.9798989873223301</v>
      </c>
      <c r="W1625" s="8">
        <f t="shared" si="412"/>
        <v>0.92285007367685601</v>
      </c>
      <c r="X1625" s="8">
        <f>Päälaskenta!F$24</f>
        <v>7.0000000000000007E-2</v>
      </c>
      <c r="Y1625" s="8">
        <f t="shared" si="413"/>
        <v>37.2382063887977</v>
      </c>
      <c r="Z1625" s="8">
        <f t="shared" si="405"/>
        <v>1.59399659667871</v>
      </c>
      <c r="AA1625" s="8">
        <f t="shared" si="414"/>
        <v>0.57963512606498502</v>
      </c>
      <c r="AC1625" s="8">
        <f t="shared" si="406"/>
        <v>0.10556740991215301</v>
      </c>
      <c r="AE1625" s="8">
        <v>1623</v>
      </c>
      <c r="AF1625" s="8">
        <f t="shared" si="400"/>
        <v>58.403836097247797</v>
      </c>
      <c r="AG1625" s="8">
        <f t="shared" si="407"/>
        <v>1.83230290580879E-3</v>
      </c>
      <c r="AJ1625" s="132">
        <f>IF(Päälaskenta!$F$28&lt;Kaksitasouoma_matriisi!L1625,Päälaskenta!$C$20*Päälaskenta!$F$28,Päälaskenta!$C$20*Kaksitasouoma_matriisi!L1625)</f>
        <v>2.5</v>
      </c>
      <c r="AK1625" s="134">
        <f>SQRT(Päälaskenta!$D$20^2+(Päälaskenta!$D$20/(1/Päälaskenta!$E$20))^2)</f>
        <v>1.8029999999999999</v>
      </c>
      <c r="AL1625" s="134">
        <f>IF(Päälaskenta!$F$28&lt;Kaksitasouoma_matriisi!L1625,AK1625*Päälaskenta!$F$28*COS(ATAN(1/Päälaskenta!$E$20)),AK1625*Kaksitasouoma_matriisi!L1625*COS(ATAN(1/Päälaskenta!$E$20)))</f>
        <v>0.75</v>
      </c>
      <c r="AM1625" s="134"/>
      <c r="AN1625" s="134">
        <f t="shared" si="415"/>
        <v>3.25</v>
      </c>
      <c r="AO1625" s="8">
        <f t="shared" si="408"/>
        <v>0.490099980396001</v>
      </c>
      <c r="AP1625" s="134">
        <f>Refererenssiarvoja!$B$16*H1625^(1/6)/(Refererenssiarvoja!$B$15^0.5)*(Päälaskenta!$G$28/2)^0.5*(1-AO1625)^(-1.5)</f>
        <v>0.129</v>
      </c>
      <c r="AQ1625" s="8">
        <f>Refererenssiarvoja!$B$16*Kaksitasouoma_matriisi!O1625^(1/6)/(SQRT((2*Refererenssiarvoja!$B$15)/(Päälaskenta!$F$31*Päälaskenta!$G$31*Päälaskenta!$F$28))+SQRT(Refererenssiarvoja!$B$15)/Refererenssiarvoja!$B$17*LN(Kaksitasouoma_matriisi!L1625/Päälaskenta!$F$28))</f>
        <v>0.222851965773736</v>
      </c>
      <c r="AR1625" s="8">
        <f>Refererenssiarvoja!$B$16*Kaksitasouoma_matriisi!O1625^(1/6)/(SQRT((2*Refererenssiarvoja!$B$15)/(Päälaskenta!$F$31*Päälaskenta!$G$31*L1625)))</f>
        <v>0.517603816882374</v>
      </c>
    </row>
    <row r="1626" spans="1:44" x14ac:dyDescent="0.2">
      <c r="A1626" s="8">
        <v>1624</v>
      </c>
      <c r="B1626" s="8">
        <f>IF(Päälaskenta!C$7,Päälaskenta!E$7,Päälaskenta!G$5)</f>
        <v>2.5</v>
      </c>
      <c r="C1626" s="56">
        <v>0.376</v>
      </c>
      <c r="D1626" s="93">
        <f t="shared" si="401"/>
        <v>6.6489000000000003</v>
      </c>
      <c r="E1626" s="8">
        <f>IF(Päälaskenta!$C$26,Kaksitasouoma_matriisi!AP1626,Kaksitasouoma_matriisi!AC1626)</f>
        <v>0.105577484224798</v>
      </c>
      <c r="F1626" s="56">
        <f>IF(D1626&lt;Päälaskenta!H$24,(SQRT(POWER(Päälaskenta!C$24/(2*Päälaskenta!E$24),2)+(D1626/Päälaskenta!E$24))-Päälaskenta!C$24/(2*Päälaskenta!E$24)),IF(D1626=Päälaskenta!H$24,Päälaskenta!D$24,Päälaskenta!D$24+(SQRT(POWER((Päälaskenta!C$20+Päälaskenta!G$24)/(2*Päälaskenta!E$20),2)+((D1626-Päälaskenta!H$24)/Päälaskenta!E$20))-(Päälaskenta!C$20+Päälaskenta!G$24)/(2*Päälaskenta!E$20))))</f>
        <v>1.3520000000000001</v>
      </c>
      <c r="G1626" s="57">
        <f>IF(F1626&gt;Päälaskenta!D$24,(2*SQRT((POWER(Päälaskenta!D$24,2))+POWER(Päälaskenta!E$24*Päälaskenta!D$24,2))+Päälaskenta!C$24)+(2*SQRT((POWER((F1626-Päälaskenta!D$24),2))+POWER(Päälaskenta!E$20*(F1626-Päälaskenta!D$24),2))+Päälaskenta!C$20),(2*SQRT((POWER(F1626,2))+POWER(Päälaskenta!E$24*F1626,2))+Päälaskenta!C$24))</f>
        <v>10.33</v>
      </c>
      <c r="H1626" s="57">
        <f t="shared" si="402"/>
        <v>0.64</v>
      </c>
      <c r="I1626" s="62">
        <f t="shared" si="403"/>
        <v>2.8570000000000002E-3</v>
      </c>
      <c r="J1626" s="8">
        <f>IF(F1626&lt;Päälaskenta!$D$24,0,Kaksitasouoma_matriisi!F1626-Päälaskenta!$D$24)</f>
        <v>0.65200000000000002</v>
      </c>
      <c r="L1626" s="8">
        <f>IF(F1626&gt;Päälaskenta!D$24,F1626-Päälaskenta!D$24,0)</f>
        <v>0.65200000000000002</v>
      </c>
      <c r="M1626" s="8">
        <f>IF(F1626&gt;Päälaskenta!D$24,(Päälaskenta!C$20+(Päälaskenta!E$20*(Kaksitasouoma_matriisi!F1626-Päälaskenta!D$24)))*(Kaksitasouoma_matriisi!F1626-Päälaskenta!D$24),0)</f>
        <v>3.897656</v>
      </c>
      <c r="N1626" s="8">
        <f>IF(F1626&gt;Päälaskenta!D$24,(2*SQRT((POWER((F1626-Päälaskenta!D$24),2))+POWER(Päälaskenta!E$20*(F1626-Päälaskenta!D$24),2))+Päälaskenta!C$20),0)</f>
        <v>7.3508194316025204</v>
      </c>
      <c r="O1626" s="8">
        <f t="shared" si="409"/>
        <v>0.53023421895568001</v>
      </c>
      <c r="P1626" s="8">
        <f>IF(Päälaskenta!$C$29,IF(L1626&gt;Päälaskenta!$F$28,Kaksitasouoma_matriisi!AQ1626,Kaksitasouoma_matriisi!AR1626),Päälaskenta!$F$20)</f>
        <v>0.12</v>
      </c>
      <c r="Q1626" s="8">
        <f t="shared" si="410"/>
        <v>21.278161208003901</v>
      </c>
      <c r="R1626" s="8">
        <f t="shared" si="404"/>
        <v>0.90738798886751304</v>
      </c>
      <c r="S1626" s="8">
        <f t="shared" si="411"/>
        <v>0.232803507766594</v>
      </c>
      <c r="U1626" s="93">
        <f>IF(F1626&gt;Päälaskenta!D$24,Päälaskenta!H$24+L1626*Päälaskenta!G$24,F1626*Päälaskenta!C$24 + F1626*F1626*Päälaskenta!E$24)</f>
        <v>2.7547999999999999</v>
      </c>
      <c r="V1626" s="8">
        <f>IF(F1626&gt;Päälaskenta!D$24,2*SQRT(POWER(Päälaskenta!D$24,2)+POWER(Päälaskenta!E$24*Päälaskenta!D$24,2))+Päälaskenta!C$24,(2*SQRT((POWER(F1626,2))+POWER(Päälaskenta!E$24*F1626,2))+Päälaskenta!C$24))</f>
        <v>2.9798989873223301</v>
      </c>
      <c r="W1626" s="8">
        <f t="shared" si="412"/>
        <v>0.92446086653272797</v>
      </c>
      <c r="X1626" s="8">
        <f>Päälaskenta!F$24</f>
        <v>7.0000000000000007E-2</v>
      </c>
      <c r="Y1626" s="8">
        <f t="shared" si="413"/>
        <v>37.346598732230198</v>
      </c>
      <c r="Z1626" s="8">
        <f t="shared" si="405"/>
        <v>1.59261201113249</v>
      </c>
      <c r="AA1626" s="8">
        <f t="shared" si="414"/>
        <v>0.57812255377250299</v>
      </c>
      <c r="AC1626" s="8">
        <f t="shared" si="406"/>
        <v>0.105577484224798</v>
      </c>
      <c r="AE1626" s="8">
        <v>1624</v>
      </c>
      <c r="AF1626" s="8">
        <f t="shared" si="400"/>
        <v>58.6247599402341</v>
      </c>
      <c r="AG1626" s="8">
        <f t="shared" si="407"/>
        <v>1.8185190824236801E-3</v>
      </c>
      <c r="AJ1626" s="132">
        <f>IF(Päälaskenta!$F$28&lt;Kaksitasouoma_matriisi!L1626,Päälaskenta!$C$20*Päälaskenta!$F$28,Päälaskenta!$C$20*Kaksitasouoma_matriisi!L1626)</f>
        <v>2.5</v>
      </c>
      <c r="AK1626" s="134">
        <f>SQRT(Päälaskenta!$D$20^2+(Päälaskenta!$D$20/(1/Päälaskenta!$E$20))^2)</f>
        <v>1.8029999999999999</v>
      </c>
      <c r="AL1626" s="134">
        <f>IF(Päälaskenta!$F$28&lt;Kaksitasouoma_matriisi!L1626,AK1626*Päälaskenta!$F$28*COS(ATAN(1/Päälaskenta!$E$20)),AK1626*Kaksitasouoma_matriisi!L1626*COS(ATAN(1/Päälaskenta!$E$20)))</f>
        <v>0.75</v>
      </c>
      <c r="AM1626" s="134"/>
      <c r="AN1626" s="134">
        <f t="shared" si="415"/>
        <v>3.25</v>
      </c>
      <c r="AO1626" s="8">
        <f t="shared" si="408"/>
        <v>0.48880265908646497</v>
      </c>
      <c r="AP1626" s="134">
        <f>Refererenssiarvoja!$B$16*H1626^(1/6)/(Refererenssiarvoja!$B$15^0.5)*(Päälaskenta!$G$28/2)^0.5*(1-AO1626)^(-1.5)</f>
        <v>0.128</v>
      </c>
      <c r="AQ1626" s="8">
        <f>Refererenssiarvoja!$B$16*Kaksitasouoma_matriisi!O1626^(1/6)/(SQRT((2*Refererenssiarvoja!$B$15)/(Päälaskenta!$F$31*Päälaskenta!$G$31*Päälaskenta!$F$28))+SQRT(Refererenssiarvoja!$B$15)/Refererenssiarvoja!$B$17*LN(Kaksitasouoma_matriisi!L1626/Päälaskenta!$F$28))</f>
        <v>0.221627071262399</v>
      </c>
      <c r="AR1626" s="8">
        <f>Refererenssiarvoja!$B$16*Kaksitasouoma_matriisi!O1626^(1/6)/(SQRT((2*Refererenssiarvoja!$B$15)/(Päälaskenta!$F$31*Päälaskenta!$G$31*L1626)))</f>
        <v>0.518623575501719</v>
      </c>
    </row>
    <row r="1627" spans="1:44" x14ac:dyDescent="0.2">
      <c r="A1627" s="8">
        <v>1625</v>
      </c>
      <c r="B1627" s="8">
        <f>IF(Päälaskenta!C$7,Päälaskenta!E$7,Päälaskenta!G$5)</f>
        <v>2.5</v>
      </c>
      <c r="C1627" s="56">
        <v>0.375</v>
      </c>
      <c r="D1627" s="93">
        <f t="shared" si="401"/>
        <v>6.6666999999999996</v>
      </c>
      <c r="E1627" s="8">
        <f>IF(Päälaskenta!$C$26,Kaksitasouoma_matriisi!AP1627,Kaksitasouoma_matriisi!AC1627)</f>
        <v>0.105587544483003</v>
      </c>
      <c r="F1627" s="56">
        <f>IF(D1627&lt;Päälaskenta!H$24,(SQRT(POWER(Päälaskenta!C$24/(2*Päälaskenta!E$24),2)+(D1627/Päälaskenta!E$24))-Päälaskenta!C$24/(2*Päälaskenta!E$24)),IF(D1627=Päälaskenta!H$24,Päälaskenta!D$24,Päälaskenta!D$24+(SQRT(POWER((Päälaskenta!C$20+Päälaskenta!G$24)/(2*Päälaskenta!E$20),2)+((D1627-Päälaskenta!H$24)/Päälaskenta!E$20))-(Päälaskenta!C$20+Päälaskenta!G$24)/(2*Päälaskenta!E$20))))</f>
        <v>1.3540000000000001</v>
      </c>
      <c r="G1627" s="57">
        <f>IF(F1627&gt;Päälaskenta!D$24,(2*SQRT((POWER(Päälaskenta!D$24,2))+POWER(Päälaskenta!E$24*Päälaskenta!D$24,2))+Päälaskenta!C$24)+(2*SQRT((POWER((F1627-Päälaskenta!D$24),2))+POWER(Päälaskenta!E$20*(F1627-Päälaskenta!D$24),2))+Päälaskenta!C$20),(2*SQRT((POWER(F1627,2))+POWER(Päälaskenta!E$24*F1627,2))+Päälaskenta!C$24))</f>
        <v>10.34</v>
      </c>
      <c r="H1627" s="57">
        <f t="shared" si="402"/>
        <v>0.64</v>
      </c>
      <c r="I1627" s="62">
        <f t="shared" si="403"/>
        <v>2.843E-3</v>
      </c>
      <c r="J1627" s="8">
        <f>IF(F1627&lt;Päälaskenta!$D$24,0,Kaksitasouoma_matriisi!F1627-Päälaskenta!$D$24)</f>
        <v>0.65400000000000003</v>
      </c>
      <c r="L1627" s="8">
        <f>IF(F1627&gt;Päälaskenta!D$24,F1627-Päälaskenta!D$24,0)</f>
        <v>0.65400000000000003</v>
      </c>
      <c r="M1627" s="8">
        <f>IF(F1627&gt;Päälaskenta!D$24,(Päälaskenta!C$20+(Päälaskenta!E$20*(Kaksitasouoma_matriisi!F1627-Päälaskenta!D$24)))*(Kaksitasouoma_matriisi!F1627-Päälaskenta!D$24),0)</f>
        <v>3.9115739999999999</v>
      </c>
      <c r="N1627" s="8">
        <f>IF(F1627&gt;Päälaskenta!D$24,(2*SQRT((POWER((F1627-Päälaskenta!D$24),2))+POWER(Päälaskenta!E$20*(F1627-Päälaskenta!D$24),2))+Päälaskenta!C$20),0)</f>
        <v>7.3580305341534498</v>
      </c>
      <c r="O1627" s="8">
        <f t="shared" si="409"/>
        <v>0.53160611142394898</v>
      </c>
      <c r="P1627" s="8">
        <f>IF(Päälaskenta!$C$29,IF(L1627&gt;Päälaskenta!$F$28,Kaksitasouoma_matriisi!AQ1627,Kaksitasouoma_matriisi!AR1627),Päälaskenta!$F$20)</f>
        <v>0.12</v>
      </c>
      <c r="Q1627" s="8">
        <f t="shared" si="410"/>
        <v>21.390960283375001</v>
      </c>
      <c r="R1627" s="8">
        <f t="shared" si="404"/>
        <v>0.90876746801447805</v>
      </c>
      <c r="S1627" s="8">
        <f t="shared" si="411"/>
        <v>0.232327822000678</v>
      </c>
      <c r="U1627" s="93">
        <f>IF(F1627&gt;Päälaskenta!D$24,Päälaskenta!H$24+L1627*Päälaskenta!G$24,F1627*Päälaskenta!C$24 + F1627*F1627*Päälaskenta!E$24)</f>
        <v>2.7595999999999998</v>
      </c>
      <c r="V1627" s="8">
        <f>IF(F1627&gt;Päälaskenta!D$24,2*SQRT(POWER(Päälaskenta!D$24,2)+POWER(Päälaskenta!E$24*Päälaskenta!D$24,2))+Päälaskenta!C$24,(2*SQRT((POWER(F1627,2))+POWER(Päälaskenta!E$24*F1627,2))+Päälaskenta!C$24))</f>
        <v>2.9798989873223301</v>
      </c>
      <c r="W1627" s="8">
        <f t="shared" si="412"/>
        <v>0.92607165938860003</v>
      </c>
      <c r="X1627" s="8">
        <f>Päälaskenta!F$24</f>
        <v>7.0000000000000007E-2</v>
      </c>
      <c r="Y1627" s="8">
        <f t="shared" si="413"/>
        <v>37.455117058365303</v>
      </c>
      <c r="Z1627" s="8">
        <f t="shared" si="405"/>
        <v>1.5912325319855201</v>
      </c>
      <c r="AA1627" s="8">
        <f t="shared" si="414"/>
        <v>0.57661709377645998</v>
      </c>
      <c r="AC1627" s="8">
        <f t="shared" si="406"/>
        <v>0.105587544483003</v>
      </c>
      <c r="AE1627" s="8">
        <v>1625</v>
      </c>
      <c r="AF1627" s="8">
        <f t="shared" si="400"/>
        <v>58.846077341740298</v>
      </c>
      <c r="AG1627" s="8">
        <f t="shared" si="407"/>
        <v>1.8048660710219099E-3</v>
      </c>
      <c r="AJ1627" s="132">
        <f>IF(Päälaskenta!$F$28&lt;Kaksitasouoma_matriisi!L1627,Päälaskenta!$C$20*Päälaskenta!$F$28,Päälaskenta!$C$20*Kaksitasouoma_matriisi!L1627)</f>
        <v>2.5</v>
      </c>
      <c r="AK1627" s="134">
        <f>SQRT(Päälaskenta!$D$20^2+(Päälaskenta!$D$20/(1/Päälaskenta!$E$20))^2)</f>
        <v>1.8029999999999999</v>
      </c>
      <c r="AL1627" s="134">
        <f>IF(Päälaskenta!$F$28&lt;Kaksitasouoma_matriisi!L1627,AK1627*Päälaskenta!$F$28*COS(ATAN(1/Päälaskenta!$E$20)),AK1627*Kaksitasouoma_matriisi!L1627*COS(ATAN(1/Päälaskenta!$E$20)))</f>
        <v>0.75</v>
      </c>
      <c r="AM1627" s="134"/>
      <c r="AN1627" s="134">
        <f t="shared" si="415"/>
        <v>3.25</v>
      </c>
      <c r="AO1627" s="8">
        <f t="shared" si="408"/>
        <v>0.48749756251218701</v>
      </c>
      <c r="AP1627" s="134">
        <f>Refererenssiarvoja!$B$16*H1627^(1/6)/(Refererenssiarvoja!$B$15^0.5)*(Päälaskenta!$G$28/2)^0.5*(1-AO1627)^(-1.5)</f>
        <v>0.128</v>
      </c>
      <c r="AQ1627" s="8">
        <f>Refererenssiarvoja!$B$16*Kaksitasouoma_matriisi!O1627^(1/6)/(SQRT((2*Refererenssiarvoja!$B$15)/(Päälaskenta!$F$31*Päälaskenta!$G$31*Päälaskenta!$F$28))+SQRT(Refererenssiarvoja!$B$15)/Refererenssiarvoja!$B$17*LN(Kaksitasouoma_matriisi!L1627/Päälaskenta!$F$28))</f>
        <v>0.220420307630283</v>
      </c>
      <c r="AR1627" s="8">
        <f>Refererenssiarvoja!$B$16*Kaksitasouoma_matriisi!O1627^(1/6)/(SQRT((2*Refererenssiarvoja!$B$15)/(Päälaskenta!$F$31*Päälaskenta!$G$31*L1627)))</f>
        <v>0.51964214500880201</v>
      </c>
    </row>
    <row r="1628" spans="1:44" x14ac:dyDescent="0.2">
      <c r="A1628" s="8">
        <v>1626</v>
      </c>
      <c r="B1628" s="8">
        <f>IF(Päälaskenta!C$7,Päälaskenta!E$7,Päälaskenta!G$5)</f>
        <v>2.5</v>
      </c>
      <c r="C1628" s="56">
        <v>0.374</v>
      </c>
      <c r="D1628" s="93">
        <f t="shared" si="401"/>
        <v>6.6844999999999999</v>
      </c>
      <c r="E1628" s="8">
        <f>IF(Päälaskenta!$C$26,Kaksitasouoma_matriisi!AP1628,Kaksitasouoma_matriisi!AC1628)</f>
        <v>0.105592569350879</v>
      </c>
      <c r="F1628" s="56">
        <f>IF(D1628&lt;Päälaskenta!H$24,(SQRT(POWER(Päälaskenta!C$24/(2*Päälaskenta!E$24),2)+(D1628/Päälaskenta!E$24))-Päälaskenta!C$24/(2*Päälaskenta!E$24)),IF(D1628=Päälaskenta!H$24,Päälaskenta!D$24,Päälaskenta!D$24+(SQRT(POWER((Päälaskenta!C$20+Päälaskenta!G$24)/(2*Päälaskenta!E$20),2)+((D1628-Päälaskenta!H$24)/Päälaskenta!E$20))-(Päälaskenta!C$20+Päälaskenta!G$24)/(2*Päälaskenta!E$20))))</f>
        <v>1.355</v>
      </c>
      <c r="G1628" s="57">
        <f>IF(F1628&gt;Päälaskenta!D$24,(2*SQRT((POWER(Päälaskenta!D$24,2))+POWER(Päälaskenta!E$24*Päälaskenta!D$24,2))+Päälaskenta!C$24)+(2*SQRT((POWER((F1628-Päälaskenta!D$24),2))+POWER(Päälaskenta!E$20*(F1628-Päälaskenta!D$24),2))+Päälaskenta!C$20),(2*SQRT((POWER(F1628,2))+POWER(Päälaskenta!E$24*F1628,2))+Päälaskenta!C$24))</f>
        <v>10.34</v>
      </c>
      <c r="H1628" s="57">
        <f t="shared" si="402"/>
        <v>0.65</v>
      </c>
      <c r="I1628" s="62">
        <f t="shared" si="403"/>
        <v>2.7699999999999999E-3</v>
      </c>
      <c r="J1628" s="8">
        <f>IF(F1628&lt;Päälaskenta!$D$24,0,Kaksitasouoma_matriisi!F1628-Päälaskenta!$D$24)</f>
        <v>0.65500000000000003</v>
      </c>
      <c r="L1628" s="8">
        <f>IF(F1628&gt;Päälaskenta!D$24,F1628-Päälaskenta!D$24,0)</f>
        <v>0.65500000000000003</v>
      </c>
      <c r="M1628" s="8">
        <f>IF(F1628&gt;Päälaskenta!D$24,(Päälaskenta!C$20+(Päälaskenta!E$20*(Kaksitasouoma_matriisi!F1628-Päälaskenta!D$24)))*(Kaksitasouoma_matriisi!F1628-Päälaskenta!D$24),0)</f>
        <v>3.9185374999999998</v>
      </c>
      <c r="N1628" s="8">
        <f>IF(F1628&gt;Päälaskenta!D$24,(2*SQRT((POWER((F1628-Päälaskenta!D$24),2))+POWER(Päälaskenta!E$20*(F1628-Päälaskenta!D$24),2))+Päälaskenta!C$20),0)</f>
        <v>7.36163608542891</v>
      </c>
      <c r="O1628" s="8">
        <f t="shared" si="409"/>
        <v>0.53229166105562697</v>
      </c>
      <c r="P1628" s="8">
        <f>IF(Päälaskenta!$C$29,IF(L1628&gt;Päälaskenta!$F$28,Kaksitasouoma_matriisi!AQ1628,Kaksitasouoma_matriisi!AR1628),Päälaskenta!$F$20)</f>
        <v>0.12</v>
      </c>
      <c r="Q1628" s="8">
        <f t="shared" si="410"/>
        <v>21.447460150345499</v>
      </c>
      <c r="R1628" s="8">
        <f t="shared" si="404"/>
        <v>0.90945530205626302</v>
      </c>
      <c r="S1628" s="8">
        <f t="shared" si="411"/>
        <v>0.23209049347014399</v>
      </c>
      <c r="U1628" s="93">
        <f>IF(F1628&gt;Päälaskenta!D$24,Päälaskenta!H$24+L1628*Päälaskenta!G$24,F1628*Päälaskenta!C$24 + F1628*F1628*Päälaskenta!E$24)</f>
        <v>2.762</v>
      </c>
      <c r="V1628" s="8">
        <f>IF(F1628&gt;Päälaskenta!D$24,2*SQRT(POWER(Päälaskenta!D$24,2)+POWER(Päälaskenta!E$24*Päälaskenta!D$24,2))+Päälaskenta!C$24,(2*SQRT((POWER(F1628,2))+POWER(Päälaskenta!E$24*F1628,2))+Päälaskenta!C$24))</f>
        <v>2.9798989873223301</v>
      </c>
      <c r="W1628" s="8">
        <f t="shared" si="412"/>
        <v>0.92687705581653701</v>
      </c>
      <c r="X1628" s="8">
        <f>Päälaskenta!F$24</f>
        <v>7.0000000000000007E-2</v>
      </c>
      <c r="Y1628" s="8">
        <f t="shared" si="413"/>
        <v>37.509423442100299</v>
      </c>
      <c r="Z1628" s="8">
        <f t="shared" si="405"/>
        <v>1.5905446979437401</v>
      </c>
      <c r="AA1628" s="8">
        <f t="shared" si="414"/>
        <v>0.57586701591011602</v>
      </c>
      <c r="AC1628" s="8">
        <f t="shared" si="406"/>
        <v>0.105592569350879</v>
      </c>
      <c r="AE1628" s="8">
        <v>1626</v>
      </c>
      <c r="AF1628" s="8">
        <f t="shared" si="400"/>
        <v>58.956883592445799</v>
      </c>
      <c r="AG1628" s="8">
        <f t="shared" si="407"/>
        <v>1.7980881514776401E-3</v>
      </c>
      <c r="AJ1628" s="132">
        <f>IF(Päälaskenta!$F$28&lt;Kaksitasouoma_matriisi!L1628,Päälaskenta!$C$20*Päälaskenta!$F$28,Päälaskenta!$C$20*Kaksitasouoma_matriisi!L1628)</f>
        <v>2.5</v>
      </c>
      <c r="AK1628" s="134">
        <f>SQRT(Päälaskenta!$D$20^2+(Päälaskenta!$D$20/(1/Päälaskenta!$E$20))^2)</f>
        <v>1.8029999999999999</v>
      </c>
      <c r="AL1628" s="134">
        <f>IF(Päälaskenta!$F$28&lt;Kaksitasouoma_matriisi!L1628,AK1628*Päälaskenta!$F$28*COS(ATAN(1/Päälaskenta!$E$20)),AK1628*Kaksitasouoma_matriisi!L1628*COS(ATAN(1/Päälaskenta!$E$20)))</f>
        <v>0.75</v>
      </c>
      <c r="AM1628" s="134"/>
      <c r="AN1628" s="134">
        <f t="shared" si="415"/>
        <v>3.25</v>
      </c>
      <c r="AO1628" s="8">
        <f t="shared" si="408"/>
        <v>0.48619941656069998</v>
      </c>
      <c r="AP1628" s="134">
        <f>Refererenssiarvoja!$B$16*H1628^(1/6)/(Refererenssiarvoja!$B$15^0.5)*(Päälaskenta!$G$28/2)^0.5*(1-AO1628)^(-1.5)</f>
        <v>0.128</v>
      </c>
      <c r="AQ1628" s="8">
        <f>Refererenssiarvoja!$B$16*Kaksitasouoma_matriisi!O1628^(1/6)/(SQRT((2*Refererenssiarvoja!$B$15)/(Päälaskenta!$F$31*Päälaskenta!$G$31*Päälaskenta!$F$28))+SQRT(Refererenssiarvoja!$B$15)/Refererenssiarvoja!$B$17*LN(Kaksitasouoma_matriisi!L1628/Päälaskenta!$F$28))</f>
        <v>0.21982359788403399</v>
      </c>
      <c r="AR1628" s="8">
        <f>Refererenssiarvoja!$B$16*Kaksitasouoma_matriisi!O1628^(1/6)/(SQRT((2*Refererenssiarvoja!$B$15)/(Päälaskenta!$F$31*Päälaskenta!$G$31*L1628)))</f>
        <v>0.52015098538364901</v>
      </c>
    </row>
    <row r="1629" spans="1:44" x14ac:dyDescent="0.2">
      <c r="A1629" s="8">
        <v>1627</v>
      </c>
      <c r="B1629" s="8">
        <f>IF(Päälaskenta!C$7,Päälaskenta!E$7,Päälaskenta!G$5)</f>
        <v>2.5</v>
      </c>
      <c r="C1629" s="56">
        <v>0.373</v>
      </c>
      <c r="D1629" s="93">
        <f t="shared" si="401"/>
        <v>6.7023999999999999</v>
      </c>
      <c r="E1629" s="8">
        <f>IF(Päälaskenta!$C$26,Kaksitasouoma_matriisi!AP1629,Kaksitasouoma_matriisi!AC1629)</f>
        <v>0.105602608582506</v>
      </c>
      <c r="F1629" s="56">
        <f>IF(D1629&lt;Päälaskenta!H$24,(SQRT(POWER(Päälaskenta!C$24/(2*Päälaskenta!E$24),2)+(D1629/Päälaskenta!E$24))-Päälaskenta!C$24/(2*Päälaskenta!E$24)),IF(D1629=Päälaskenta!H$24,Päälaskenta!D$24,Päälaskenta!D$24+(SQRT(POWER((Päälaskenta!C$20+Päälaskenta!G$24)/(2*Päälaskenta!E$20),2)+((D1629-Päälaskenta!H$24)/Päälaskenta!E$20))-(Päälaskenta!C$20+Päälaskenta!G$24)/(2*Päälaskenta!E$20))))</f>
        <v>1.357</v>
      </c>
      <c r="G1629" s="57">
        <f>IF(F1629&gt;Päälaskenta!D$24,(2*SQRT((POWER(Päälaskenta!D$24,2))+POWER(Päälaskenta!E$24*Päälaskenta!D$24,2))+Päälaskenta!C$24)+(2*SQRT((POWER((F1629-Päälaskenta!D$24),2))+POWER(Päälaskenta!E$20*(F1629-Päälaskenta!D$24),2))+Päälaskenta!C$20),(2*SQRT((POWER(F1629,2))+POWER(Päälaskenta!E$24*F1629,2))+Päälaskenta!C$24))</f>
        <v>10.35</v>
      </c>
      <c r="H1629" s="57">
        <f t="shared" si="402"/>
        <v>0.65</v>
      </c>
      <c r="I1629" s="62">
        <f t="shared" si="403"/>
        <v>2.7560000000000002E-3</v>
      </c>
      <c r="J1629" s="8">
        <f>IF(F1629&lt;Päälaskenta!$D$24,0,Kaksitasouoma_matriisi!F1629-Päälaskenta!$D$24)</f>
        <v>0.65700000000000003</v>
      </c>
      <c r="L1629" s="8">
        <f>IF(F1629&gt;Päälaskenta!D$24,F1629-Päälaskenta!D$24,0)</f>
        <v>0.65700000000000003</v>
      </c>
      <c r="M1629" s="8">
        <f>IF(F1629&gt;Päälaskenta!D$24,(Päälaskenta!C$20+(Päälaskenta!E$20*(Kaksitasouoma_matriisi!F1629-Päälaskenta!D$24)))*(Kaksitasouoma_matriisi!F1629-Päälaskenta!D$24),0)</f>
        <v>3.9324735</v>
      </c>
      <c r="N1629" s="8">
        <f>IF(F1629&gt;Päälaskenta!D$24,(2*SQRT((POWER((F1629-Päälaskenta!D$24),2))+POWER(Päälaskenta!E$20*(F1629-Päälaskenta!D$24),2))+Päälaskenta!C$20),0)</f>
        <v>7.3688471879798403</v>
      </c>
      <c r="O1629" s="8">
        <f t="shared" si="409"/>
        <v>0.53366196905463104</v>
      </c>
      <c r="P1629" s="8">
        <f>IF(Päälaskenta!$C$29,IF(L1629&gt;Päälaskenta!$F$28,Kaksitasouoma_matriisi!AQ1629,Kaksitasouoma_matriisi!AR1629),Päälaskenta!$F$20)</f>
        <v>0.12</v>
      </c>
      <c r="Q1629" s="8">
        <f t="shared" si="410"/>
        <v>21.560660520025699</v>
      </c>
      <c r="R1629" s="8">
        <f t="shared" si="404"/>
        <v>0.91082717769461496</v>
      </c>
      <c r="S1629" s="8">
        <f t="shared" si="411"/>
        <v>0.231616863456197</v>
      </c>
      <c r="U1629" s="93">
        <f>IF(F1629&gt;Päälaskenta!D$24,Päälaskenta!H$24+L1629*Päälaskenta!G$24,F1629*Päälaskenta!C$24 + F1629*F1629*Päälaskenta!E$24)</f>
        <v>2.7667999999999999</v>
      </c>
      <c r="V1629" s="8">
        <f>IF(F1629&gt;Päälaskenta!D$24,2*SQRT(POWER(Päälaskenta!D$24,2)+POWER(Päälaskenta!E$24*Päälaskenta!D$24,2))+Päälaskenta!C$24,(2*SQRT((POWER(F1629,2))+POWER(Päälaskenta!E$24*F1629,2))+Päälaskenta!C$24))</f>
        <v>2.9798989873223301</v>
      </c>
      <c r="W1629" s="8">
        <f t="shared" si="412"/>
        <v>0.92848784867240897</v>
      </c>
      <c r="X1629" s="8">
        <f>Päälaskenta!F$24</f>
        <v>7.0000000000000007E-2</v>
      </c>
      <c r="Y1629" s="8">
        <f t="shared" si="413"/>
        <v>37.618130605305197</v>
      </c>
      <c r="Z1629" s="8">
        <f t="shared" si="405"/>
        <v>1.58917282230539</v>
      </c>
      <c r="AA1629" s="8">
        <f t="shared" si="414"/>
        <v>0.5743721347063</v>
      </c>
      <c r="AC1629" s="8">
        <f t="shared" si="406"/>
        <v>0.105602608582506</v>
      </c>
      <c r="AE1629" s="8">
        <v>1627</v>
      </c>
      <c r="AF1629" s="8">
        <f t="shared" si="400"/>
        <v>59.178791125330903</v>
      </c>
      <c r="AG1629" s="8">
        <f t="shared" si="407"/>
        <v>1.7846285589720901E-3</v>
      </c>
      <c r="AJ1629" s="132">
        <f>IF(Päälaskenta!$F$28&lt;Kaksitasouoma_matriisi!L1629,Päälaskenta!$C$20*Päälaskenta!$F$28,Päälaskenta!$C$20*Kaksitasouoma_matriisi!L1629)</f>
        <v>2.5</v>
      </c>
      <c r="AK1629" s="134">
        <f>SQRT(Päälaskenta!$D$20^2+(Päälaskenta!$D$20/(1/Päälaskenta!$E$20))^2)</f>
        <v>1.8029999999999999</v>
      </c>
      <c r="AL1629" s="134">
        <f>IF(Päälaskenta!$F$28&lt;Kaksitasouoma_matriisi!L1629,AK1629*Päälaskenta!$F$28*COS(ATAN(1/Päälaskenta!$E$20)),AK1629*Kaksitasouoma_matriisi!L1629*COS(ATAN(1/Päälaskenta!$E$20)))</f>
        <v>0.75</v>
      </c>
      <c r="AM1629" s="134"/>
      <c r="AN1629" s="134">
        <f t="shared" si="415"/>
        <v>3.25</v>
      </c>
      <c r="AO1629" s="8">
        <f t="shared" si="408"/>
        <v>0.48490093100978798</v>
      </c>
      <c r="AP1629" s="134">
        <f>Refererenssiarvoja!$B$16*H1629^(1/6)/(Refererenssiarvoja!$B$15^0.5)*(Päälaskenta!$G$28/2)^0.5*(1-AO1629)^(-1.5)</f>
        <v>0.127</v>
      </c>
      <c r="AQ1629" s="8">
        <f>Refererenssiarvoja!$B$16*Kaksitasouoma_matriisi!O1629^(1/6)/(SQRT((2*Refererenssiarvoja!$B$15)/(Päälaskenta!$F$31*Päälaskenta!$G$31*Päälaskenta!$F$28))+SQRT(Refererenssiarvoja!$B$15)/Refererenssiarvoja!$B$17*LN(Kaksitasouoma_matriisi!L1629/Päälaskenta!$F$28))</f>
        <v>0.21864327512194001</v>
      </c>
      <c r="AR1629" s="8">
        <f>Refererenssiarvoja!$B$16*Kaksitasouoma_matriisi!O1629^(1/6)/(SQRT((2*Refererenssiarvoja!$B$15)/(Päälaskenta!$F$31*Päälaskenta!$G$31*L1629)))</f>
        <v>0.52116778043392198</v>
      </c>
    </row>
    <row r="1630" spans="1:44" x14ac:dyDescent="0.2">
      <c r="A1630" s="8">
        <v>1628</v>
      </c>
      <c r="B1630" s="8">
        <f>IF(Päälaskenta!C$7,Päälaskenta!E$7,Päälaskenta!G$5)</f>
        <v>2.5</v>
      </c>
      <c r="C1630" s="56">
        <v>0.372</v>
      </c>
      <c r="D1630" s="93">
        <f t="shared" si="401"/>
        <v>6.7203999999999997</v>
      </c>
      <c r="E1630" s="8">
        <f>IF(Päälaskenta!$C$26,Kaksitasouoma_matriisi!AP1630,Kaksitasouoma_matriisi!AC1630)</f>
        <v>0.105612633833016</v>
      </c>
      <c r="F1630" s="56">
        <f>IF(D1630&lt;Päälaskenta!H$24,(SQRT(POWER(Päälaskenta!C$24/(2*Päälaskenta!E$24),2)+(D1630/Päälaskenta!E$24))-Päälaskenta!C$24/(2*Päälaskenta!E$24)),IF(D1630=Päälaskenta!H$24,Päälaskenta!D$24,Päälaskenta!D$24+(SQRT(POWER((Päälaskenta!C$20+Päälaskenta!G$24)/(2*Päälaskenta!E$20),2)+((D1630-Päälaskenta!H$24)/Päälaskenta!E$20))-(Päälaskenta!C$20+Päälaskenta!G$24)/(2*Päälaskenta!E$20))))</f>
        <v>1.359</v>
      </c>
      <c r="G1630" s="57">
        <f>IF(F1630&gt;Päälaskenta!D$24,(2*SQRT((POWER(Päälaskenta!D$24,2))+POWER(Päälaskenta!E$24*Päälaskenta!D$24,2))+Päälaskenta!C$24)+(2*SQRT((POWER((F1630-Päälaskenta!D$24),2))+POWER(Päälaskenta!E$20*(F1630-Päälaskenta!D$24),2))+Päälaskenta!C$20),(2*SQRT((POWER(F1630,2))+POWER(Päälaskenta!E$24*F1630,2))+Päälaskenta!C$24))</f>
        <v>10.36</v>
      </c>
      <c r="H1630" s="57">
        <f t="shared" si="402"/>
        <v>0.65</v>
      </c>
      <c r="I1630" s="62">
        <f t="shared" si="403"/>
        <v>2.7409999999999999E-3</v>
      </c>
      <c r="J1630" s="8">
        <f>IF(F1630&lt;Päälaskenta!$D$24,0,Kaksitasouoma_matriisi!F1630-Päälaskenta!$D$24)</f>
        <v>0.65900000000000003</v>
      </c>
      <c r="L1630" s="8">
        <f>IF(F1630&gt;Päälaskenta!D$24,F1630-Päälaskenta!D$24,0)</f>
        <v>0.65900000000000003</v>
      </c>
      <c r="M1630" s="8">
        <f>IF(F1630&gt;Päälaskenta!D$24,(Päälaskenta!C$20+(Päälaskenta!E$20*(Kaksitasouoma_matriisi!F1630-Päälaskenta!D$24)))*(Kaksitasouoma_matriisi!F1630-Päälaskenta!D$24),0)</f>
        <v>3.9464215</v>
      </c>
      <c r="N1630" s="8">
        <f>IF(F1630&gt;Päälaskenta!D$24,(2*SQRT((POWER((F1630-Päälaskenta!D$24),2))+POWER(Päälaskenta!E$20*(F1630-Päälaskenta!D$24),2))+Päälaskenta!C$20),0)</f>
        <v>7.3760582905307697</v>
      </c>
      <c r="O1630" s="8">
        <f t="shared" si="409"/>
        <v>0.53503122461306096</v>
      </c>
      <c r="P1630" s="8">
        <f>IF(Päälaskenta!$C$29,IF(L1630&gt;Päälaskenta!$F$28,Kaksitasouoma_matriisi!AQ1630,Kaksitasouoma_matriisi!AR1630),Päälaskenta!$F$20)</f>
        <v>0.12</v>
      </c>
      <c r="Q1630" s="8">
        <f t="shared" si="410"/>
        <v>21.674128374197998</v>
      </c>
      <c r="R1630" s="8">
        <f t="shared" si="404"/>
        <v>0.91219402140753902</v>
      </c>
      <c r="S1630" s="8">
        <f t="shared" si="411"/>
        <v>0.23114460059766501</v>
      </c>
      <c r="U1630" s="93">
        <f>IF(F1630&gt;Päälaskenta!D$24,Päälaskenta!H$24+L1630*Päälaskenta!G$24,F1630*Päälaskenta!C$24 + F1630*F1630*Päälaskenta!E$24)</f>
        <v>2.7715999999999998</v>
      </c>
      <c r="V1630" s="8">
        <f>IF(F1630&gt;Päälaskenta!D$24,2*SQRT(POWER(Päälaskenta!D$24,2)+POWER(Päälaskenta!E$24*Päälaskenta!D$24,2))+Päälaskenta!C$24,(2*SQRT((POWER(F1630,2))+POWER(Päälaskenta!E$24*F1630,2))+Päälaskenta!C$24))</f>
        <v>2.9798989873223301</v>
      </c>
      <c r="W1630" s="8">
        <f t="shared" si="412"/>
        <v>0.93009864152828103</v>
      </c>
      <c r="X1630" s="8">
        <f>Päälaskenta!F$24</f>
        <v>7.0000000000000007E-2</v>
      </c>
      <c r="Y1630" s="8">
        <f t="shared" si="413"/>
        <v>37.7269635688139</v>
      </c>
      <c r="Z1630" s="8">
        <f t="shared" si="405"/>
        <v>1.5878059785924601</v>
      </c>
      <c r="AA1630" s="8">
        <f t="shared" si="414"/>
        <v>0.57288424685829897</v>
      </c>
      <c r="AC1630" s="8">
        <f t="shared" si="406"/>
        <v>0.105612633833016</v>
      </c>
      <c r="AE1630" s="8">
        <v>1628</v>
      </c>
      <c r="AF1630" s="8">
        <f t="shared" si="400"/>
        <v>59.401091943011899</v>
      </c>
      <c r="AG1630" s="8">
        <f t="shared" si="407"/>
        <v>1.7712960753292399E-3</v>
      </c>
      <c r="AJ1630" s="132">
        <f>IF(Päälaskenta!$F$28&lt;Kaksitasouoma_matriisi!L1630,Päälaskenta!$C$20*Päälaskenta!$F$28,Päälaskenta!$C$20*Kaksitasouoma_matriisi!L1630)</f>
        <v>2.5</v>
      </c>
      <c r="AK1630" s="134">
        <f>SQRT(Päälaskenta!$D$20^2+(Päälaskenta!$D$20/(1/Päälaskenta!$E$20))^2)</f>
        <v>1.8029999999999999</v>
      </c>
      <c r="AL1630" s="134">
        <f>IF(Päälaskenta!$F$28&lt;Kaksitasouoma_matriisi!L1630,AK1630*Päälaskenta!$F$28*COS(ATAN(1/Päälaskenta!$E$20)),AK1630*Kaksitasouoma_matriisi!L1630*COS(ATAN(1/Päälaskenta!$E$20)))</f>
        <v>0.75</v>
      </c>
      <c r="AM1630" s="134"/>
      <c r="AN1630" s="134">
        <f t="shared" si="415"/>
        <v>3.25</v>
      </c>
      <c r="AO1630" s="8">
        <f t="shared" si="408"/>
        <v>0.48360216653770599</v>
      </c>
      <c r="AP1630" s="134">
        <f>Refererenssiarvoja!$B$16*H1630^(1/6)/(Refererenssiarvoja!$B$15^0.5)*(Päälaskenta!$G$28/2)^0.5*(1-AO1630)^(-1.5)</f>
        <v>0.127</v>
      </c>
      <c r="AQ1630" s="8">
        <f>Refererenssiarvoja!$B$16*Kaksitasouoma_matriisi!O1630^(1/6)/(SQRT((2*Refererenssiarvoja!$B$15)/(Päälaskenta!$F$31*Päälaskenta!$G$31*Päälaskenta!$F$28))+SQRT(Refererenssiarvoja!$B$15)/Refererenssiarvoja!$B$17*LN(Kaksitasouoma_matriisi!L1630/Päälaskenta!$F$28))</f>
        <v>0.21748009330930401</v>
      </c>
      <c r="AR1630" s="8">
        <f>Refererenssiarvoja!$B$16*Kaksitasouoma_matriisi!O1630^(1/6)/(SQRT((2*Refererenssiarvoja!$B$15)/(Päälaskenta!$F$31*Päälaskenta!$G$31*L1630)))</f>
        <v>0.52218339860401597</v>
      </c>
    </row>
    <row r="1631" spans="1:44" x14ac:dyDescent="0.2">
      <c r="A1631" s="8">
        <v>1629</v>
      </c>
      <c r="B1631" s="8">
        <f>IF(Päälaskenta!C$7,Päälaskenta!E$7,Päälaskenta!G$5)</f>
        <v>2.5</v>
      </c>
      <c r="C1631" s="56">
        <v>0.371</v>
      </c>
      <c r="D1631" s="93">
        <f t="shared" si="401"/>
        <v>6.7385000000000002</v>
      </c>
      <c r="E1631" s="8">
        <f>IF(Päälaskenta!$C$26,Kaksitasouoma_matriisi!AP1631,Kaksitasouoma_matriisi!AC1631)</f>
        <v>0.105622645131594</v>
      </c>
      <c r="F1631" s="56">
        <f>IF(D1631&lt;Päälaskenta!H$24,(SQRT(POWER(Päälaskenta!C$24/(2*Päälaskenta!E$24),2)+(D1631/Päälaskenta!E$24))-Päälaskenta!C$24/(2*Päälaskenta!E$24)),IF(D1631=Päälaskenta!H$24,Päälaskenta!D$24,Päälaskenta!D$24+(SQRT(POWER((Päälaskenta!C$20+Päälaskenta!G$24)/(2*Päälaskenta!E$20),2)+((D1631-Päälaskenta!H$24)/Päälaskenta!E$20))-(Päälaskenta!C$20+Päälaskenta!G$24)/(2*Päälaskenta!E$20))))</f>
        <v>1.361</v>
      </c>
      <c r="G1631" s="57">
        <f>IF(F1631&gt;Päälaskenta!D$24,(2*SQRT((POWER(Päälaskenta!D$24,2))+POWER(Päälaskenta!E$24*Päälaskenta!D$24,2))+Päälaskenta!C$24)+(2*SQRT((POWER((F1631-Päälaskenta!D$24),2))+POWER(Päälaskenta!E$20*(F1631-Päälaskenta!D$24),2))+Päälaskenta!C$20),(2*SQRT((POWER(F1631,2))+POWER(Päälaskenta!E$24*F1631,2))+Päälaskenta!C$24))</f>
        <v>10.36</v>
      </c>
      <c r="H1631" s="57">
        <f t="shared" si="402"/>
        <v>0.65</v>
      </c>
      <c r="I1631" s="62">
        <f t="shared" si="403"/>
        <v>2.7269999999999998E-3</v>
      </c>
      <c r="J1631" s="8">
        <f>IF(F1631&lt;Päälaskenta!$D$24,0,Kaksitasouoma_matriisi!F1631-Päälaskenta!$D$24)</f>
        <v>0.66100000000000003</v>
      </c>
      <c r="L1631" s="8">
        <f>IF(F1631&gt;Päälaskenta!D$24,F1631-Päälaskenta!D$24,0)</f>
        <v>0.66100000000000003</v>
      </c>
      <c r="M1631" s="8">
        <f>IF(F1631&gt;Päälaskenta!D$24,(Päälaskenta!C$20+(Päälaskenta!E$20*(Kaksitasouoma_matriisi!F1631-Päälaskenta!D$24)))*(Kaksitasouoma_matriisi!F1631-Päälaskenta!D$24),0)</f>
        <v>3.9603815</v>
      </c>
      <c r="N1631" s="8">
        <f>IF(F1631&gt;Päälaskenta!D$24,(2*SQRT((POWER((F1631-Päälaskenta!D$24),2))+POWER(Päälaskenta!E$20*(F1631-Päälaskenta!D$24),2))+Päälaskenta!C$20),0)</f>
        <v>7.3832693930816999</v>
      </c>
      <c r="O1631" s="8">
        <f t="shared" si="409"/>
        <v>0.53639943081461605</v>
      </c>
      <c r="P1631" s="8">
        <f>IF(Päälaskenta!$C$29,IF(L1631&gt;Päälaskenta!$F$28,Kaksitasouoma_matriisi!AQ1631,Kaksitasouoma_matriisi!AR1631),Päälaskenta!$F$20)</f>
        <v>0.12</v>
      </c>
      <c r="Q1631" s="8">
        <f t="shared" si="410"/>
        <v>21.787863677800299</v>
      </c>
      <c r="R1631" s="8">
        <f t="shared" si="404"/>
        <v>0.91355586261091404</v>
      </c>
      <c r="S1631" s="8">
        <f t="shared" si="411"/>
        <v>0.23067370217008501</v>
      </c>
      <c r="U1631" s="93">
        <f>IF(F1631&gt;Päälaskenta!D$24,Päälaskenta!H$24+L1631*Päälaskenta!G$24,F1631*Päälaskenta!C$24 + F1631*F1631*Päälaskenta!E$24)</f>
        <v>2.7764000000000002</v>
      </c>
      <c r="V1631" s="8">
        <f>IF(F1631&gt;Päälaskenta!D$24,2*SQRT(POWER(Päälaskenta!D$24,2)+POWER(Päälaskenta!E$24*Päälaskenta!D$24,2))+Päälaskenta!C$24,(2*SQRT((POWER(F1631,2))+POWER(Päälaskenta!E$24*F1631,2))+Päälaskenta!C$24))</f>
        <v>2.9798989873223301</v>
      </c>
      <c r="W1631" s="8">
        <f t="shared" si="412"/>
        <v>0.93170943438415399</v>
      </c>
      <c r="X1631" s="8">
        <f>Päälaskenta!F$24</f>
        <v>7.0000000000000007E-2</v>
      </c>
      <c r="Y1631" s="8">
        <f t="shared" si="413"/>
        <v>37.835922259961798</v>
      </c>
      <c r="Z1631" s="8">
        <f t="shared" si="405"/>
        <v>1.5864441373890901</v>
      </c>
      <c r="AA1631" s="8">
        <f t="shared" si="414"/>
        <v>0.57140330549959994</v>
      </c>
      <c r="AC1631" s="8">
        <f t="shared" si="406"/>
        <v>0.105622645131594</v>
      </c>
      <c r="AE1631" s="8">
        <v>1629</v>
      </c>
      <c r="AF1631" s="8">
        <f t="shared" si="400"/>
        <v>59.623785937762101</v>
      </c>
      <c r="AG1631" s="8">
        <f t="shared" si="407"/>
        <v>1.75808925368717E-3</v>
      </c>
      <c r="AJ1631" s="132">
        <f>IF(Päälaskenta!$F$28&lt;Kaksitasouoma_matriisi!L1631,Päälaskenta!$C$20*Päälaskenta!$F$28,Päälaskenta!$C$20*Kaksitasouoma_matriisi!L1631)</f>
        <v>2.5</v>
      </c>
      <c r="AK1631" s="134">
        <f>SQRT(Päälaskenta!$D$20^2+(Päälaskenta!$D$20/(1/Päälaskenta!$E$20))^2)</f>
        <v>1.8029999999999999</v>
      </c>
      <c r="AL1631" s="134">
        <f>IF(Päälaskenta!$F$28&lt;Kaksitasouoma_matriisi!L1631,AK1631*Päälaskenta!$F$28*COS(ATAN(1/Päälaskenta!$E$20)),AK1631*Kaksitasouoma_matriisi!L1631*COS(ATAN(1/Päälaskenta!$E$20)))</f>
        <v>0.75</v>
      </c>
      <c r="AM1631" s="134"/>
      <c r="AN1631" s="134">
        <f t="shared" si="415"/>
        <v>3.25</v>
      </c>
      <c r="AO1631" s="8">
        <f t="shared" si="408"/>
        <v>0.48230318320100901</v>
      </c>
      <c r="AP1631" s="134">
        <f>Refererenssiarvoja!$B$16*H1631^(1/6)/(Refererenssiarvoja!$B$15^0.5)*(Päälaskenta!$G$28/2)^0.5*(1-AO1631)^(-1.5)</f>
        <v>0.126</v>
      </c>
      <c r="AQ1631" s="8">
        <f>Refererenssiarvoja!$B$16*Kaksitasouoma_matriisi!O1631^(1/6)/(SQRT((2*Refererenssiarvoja!$B$15)/(Päälaskenta!$F$31*Päälaskenta!$G$31*Päälaskenta!$F$28))+SQRT(Refererenssiarvoja!$B$15)/Refererenssiarvoja!$B$17*LN(Kaksitasouoma_matriisi!L1631/Päälaskenta!$F$28))</f>
        <v>0.21633367670495199</v>
      </c>
      <c r="AR1631" s="8">
        <f>Refererenssiarvoja!$B$16*Kaksitasouoma_matriisi!O1631^(1/6)/(SQRT((2*Refererenssiarvoja!$B$15)/(Päälaskenta!$F$31*Päälaskenta!$G$31*L1631)))</f>
        <v>0.523197844727182</v>
      </c>
    </row>
    <row r="1632" spans="1:44" x14ac:dyDescent="0.2">
      <c r="A1632" s="8">
        <v>1630</v>
      </c>
      <c r="B1632" s="8">
        <f>IF(Päälaskenta!C$7,Päälaskenta!E$7,Päälaskenta!G$5)</f>
        <v>2.5</v>
      </c>
      <c r="C1632" s="56">
        <v>0.37</v>
      </c>
      <c r="D1632" s="93">
        <f t="shared" si="401"/>
        <v>6.7568000000000001</v>
      </c>
      <c r="E1632" s="8">
        <f>IF(Päälaskenta!$C$26,Kaksitasouoma_matriisi!AP1632,Kaksitasouoma_matriisi!AC1632)</f>
        <v>0.105632642507344</v>
      </c>
      <c r="F1632" s="56">
        <f>IF(D1632&lt;Päälaskenta!H$24,(SQRT(POWER(Päälaskenta!C$24/(2*Päälaskenta!E$24),2)+(D1632/Päälaskenta!E$24))-Päälaskenta!C$24/(2*Päälaskenta!E$24)),IF(D1632=Päälaskenta!H$24,Päälaskenta!D$24,Päälaskenta!D$24+(SQRT(POWER((Päälaskenta!C$20+Päälaskenta!G$24)/(2*Päälaskenta!E$20),2)+((D1632-Päälaskenta!H$24)/Päälaskenta!E$20))-(Päälaskenta!C$20+Päälaskenta!G$24)/(2*Päälaskenta!E$20))))</f>
        <v>1.363</v>
      </c>
      <c r="G1632" s="57">
        <f>IF(F1632&gt;Päälaskenta!D$24,(2*SQRT((POWER(Päälaskenta!D$24,2))+POWER(Päälaskenta!E$24*Päälaskenta!D$24,2))+Päälaskenta!C$24)+(2*SQRT((POWER((F1632-Päälaskenta!D$24),2))+POWER(Päälaskenta!E$20*(F1632-Päälaskenta!D$24),2))+Päälaskenta!C$20),(2*SQRT((POWER(F1632,2))+POWER(Päälaskenta!E$24*F1632,2))+Päälaskenta!C$24))</f>
        <v>10.37</v>
      </c>
      <c r="H1632" s="57">
        <f t="shared" si="402"/>
        <v>0.65</v>
      </c>
      <c r="I1632" s="62">
        <f t="shared" si="403"/>
        <v>2.7130000000000001E-3</v>
      </c>
      <c r="J1632" s="8">
        <f>IF(F1632&lt;Päälaskenta!$D$24,0,Kaksitasouoma_matriisi!F1632-Päälaskenta!$D$24)</f>
        <v>0.66300000000000003</v>
      </c>
      <c r="L1632" s="8">
        <f>IF(F1632&gt;Päälaskenta!D$24,F1632-Päälaskenta!D$24,0)</f>
        <v>0.66300000000000003</v>
      </c>
      <c r="M1632" s="8">
        <f>IF(F1632&gt;Päälaskenta!D$24,(Päälaskenta!C$20+(Päälaskenta!E$20*(Kaksitasouoma_matriisi!F1632-Päälaskenta!D$24)))*(Kaksitasouoma_matriisi!F1632-Päälaskenta!D$24),0)</f>
        <v>3.9743534999999999</v>
      </c>
      <c r="N1632" s="8">
        <f>IF(F1632&gt;Päälaskenta!D$24,(2*SQRT((POWER((F1632-Päälaskenta!D$24),2))+POWER(Päälaskenta!E$20*(F1632-Päälaskenta!D$24),2))+Päälaskenta!C$20),0)</f>
        <v>7.3904804956326204</v>
      </c>
      <c r="O1632" s="8">
        <f t="shared" si="409"/>
        <v>0.537766590730959</v>
      </c>
      <c r="P1632" s="8">
        <f>IF(Päälaskenta!$C$29,IF(L1632&gt;Päälaskenta!$F$28,Kaksitasouoma_matriisi!AQ1632,Kaksitasouoma_matriisi!AR1632),Päälaskenta!$F$20)</f>
        <v>0.12</v>
      </c>
      <c r="Q1632" s="8">
        <f t="shared" si="410"/>
        <v>21.9018663965998</v>
      </c>
      <c r="R1632" s="8">
        <f t="shared" si="404"/>
        <v>0.91491273050958299</v>
      </c>
      <c r="S1632" s="8">
        <f t="shared" si="411"/>
        <v>0.230204165409439</v>
      </c>
      <c r="U1632" s="93">
        <f>IF(F1632&gt;Päälaskenta!D$24,Päälaskenta!H$24+L1632*Päälaskenta!G$24,F1632*Päälaskenta!C$24 + F1632*F1632*Päälaskenta!E$24)</f>
        <v>2.7812000000000001</v>
      </c>
      <c r="V1632" s="8">
        <f>IF(F1632&gt;Päälaskenta!D$24,2*SQRT(POWER(Päälaskenta!D$24,2)+POWER(Päälaskenta!E$24*Päälaskenta!D$24,2))+Päälaskenta!C$24,(2*SQRT((POWER(F1632,2))+POWER(Päälaskenta!E$24*F1632,2))+Päälaskenta!C$24))</f>
        <v>2.9798989873223301</v>
      </c>
      <c r="W1632" s="8">
        <f t="shared" si="412"/>
        <v>0.93332022724002595</v>
      </c>
      <c r="X1632" s="8">
        <f>Päälaskenta!F$24</f>
        <v>7.0000000000000007E-2</v>
      </c>
      <c r="Y1632" s="8">
        <f t="shared" si="413"/>
        <v>37.9450066062521</v>
      </c>
      <c r="Z1632" s="8">
        <f t="shared" si="405"/>
        <v>1.5850872694904199</v>
      </c>
      <c r="AA1632" s="8">
        <f t="shared" si="414"/>
        <v>0.56992926416310197</v>
      </c>
      <c r="AC1632" s="8">
        <f t="shared" si="406"/>
        <v>0.105632642507344</v>
      </c>
      <c r="AE1632" s="8">
        <v>1630</v>
      </c>
      <c r="AF1632" s="8">
        <f t="shared" si="400"/>
        <v>59.8468730028519</v>
      </c>
      <c r="AG1632" s="8">
        <f t="shared" si="407"/>
        <v>1.7450066663881E-3</v>
      </c>
      <c r="AJ1632" s="132">
        <f>IF(Päälaskenta!$F$28&lt;Kaksitasouoma_matriisi!L1632,Päälaskenta!$C$20*Päälaskenta!$F$28,Päälaskenta!$C$20*Kaksitasouoma_matriisi!L1632)</f>
        <v>2.5</v>
      </c>
      <c r="AK1632" s="134">
        <f>SQRT(Päälaskenta!$D$20^2+(Päälaskenta!$D$20/(1/Päälaskenta!$E$20))^2)</f>
        <v>1.8029999999999999</v>
      </c>
      <c r="AL1632" s="134">
        <f>IF(Päälaskenta!$F$28&lt;Kaksitasouoma_matriisi!L1632,AK1632*Päälaskenta!$F$28*COS(ATAN(1/Päälaskenta!$E$20)),AK1632*Kaksitasouoma_matriisi!L1632*COS(ATAN(1/Päälaskenta!$E$20)))</f>
        <v>0.75</v>
      </c>
      <c r="AM1632" s="134"/>
      <c r="AN1632" s="134">
        <f t="shared" si="415"/>
        <v>3.25</v>
      </c>
      <c r="AO1632" s="8">
        <f t="shared" si="408"/>
        <v>0.48099692161970198</v>
      </c>
      <c r="AP1632" s="134">
        <f>Refererenssiarvoja!$B$16*H1632^(1/6)/(Refererenssiarvoja!$B$15^0.5)*(Päälaskenta!$G$28/2)^0.5*(1-AO1632)^(-1.5)</f>
        <v>0.126</v>
      </c>
      <c r="AQ1632" s="8">
        <f>Refererenssiarvoja!$B$16*Kaksitasouoma_matriisi!O1632^(1/6)/(SQRT((2*Refererenssiarvoja!$B$15)/(Päälaskenta!$F$31*Päälaskenta!$G$31*Päälaskenta!$F$28))+SQRT(Refererenssiarvoja!$B$15)/Refererenssiarvoja!$B$17*LN(Kaksitasouoma_matriisi!L1632/Päälaskenta!$F$28))</f>
        <v>0.21520366049834799</v>
      </c>
      <c r="AR1632" s="8">
        <f>Refererenssiarvoja!$B$16*Kaksitasouoma_matriisi!O1632^(1/6)/(SQRT((2*Refererenssiarvoja!$B$15)/(Päälaskenta!$F$31*Päälaskenta!$G$31*L1632)))</f>
        <v>0.52421112360312605</v>
      </c>
    </row>
    <row r="1633" spans="1:44" x14ac:dyDescent="0.2">
      <c r="A1633" s="8">
        <v>1631</v>
      </c>
      <c r="B1633" s="8">
        <f>IF(Päälaskenta!C$7,Päälaskenta!E$7,Päälaskenta!G$5)</f>
        <v>2.5</v>
      </c>
      <c r="C1633" s="56">
        <v>0.36899999999999999</v>
      </c>
      <c r="D1633" s="93">
        <f t="shared" si="401"/>
        <v>6.7751000000000001</v>
      </c>
      <c r="E1633" s="8">
        <f>IF(Päälaskenta!$C$26,Kaksitasouoma_matriisi!AP1633,Kaksitasouoma_matriisi!AC1633)</f>
        <v>0.105642625989291</v>
      </c>
      <c r="F1633" s="56">
        <f>IF(D1633&lt;Päälaskenta!H$24,(SQRT(POWER(Päälaskenta!C$24/(2*Päälaskenta!E$24),2)+(D1633/Päälaskenta!E$24))-Päälaskenta!C$24/(2*Päälaskenta!E$24)),IF(D1633=Päälaskenta!H$24,Päälaskenta!D$24,Päälaskenta!D$24+(SQRT(POWER((Päälaskenta!C$20+Päälaskenta!G$24)/(2*Päälaskenta!E$20),2)+((D1633-Päälaskenta!H$24)/Päälaskenta!E$20))-(Päälaskenta!C$20+Päälaskenta!G$24)/(2*Päälaskenta!E$20))))</f>
        <v>1.365</v>
      </c>
      <c r="G1633" s="57">
        <f>IF(F1633&gt;Päälaskenta!D$24,(2*SQRT((POWER(Päälaskenta!D$24,2))+POWER(Päälaskenta!E$24*Päälaskenta!D$24,2))+Päälaskenta!C$24)+(2*SQRT((POWER((F1633-Päälaskenta!D$24),2))+POWER(Päälaskenta!E$20*(F1633-Päälaskenta!D$24),2))+Päälaskenta!C$20),(2*SQRT((POWER(F1633,2))+POWER(Päälaskenta!E$24*F1633,2))+Päälaskenta!C$24))</f>
        <v>10.38</v>
      </c>
      <c r="H1633" s="57">
        <f t="shared" si="402"/>
        <v>0.65</v>
      </c>
      <c r="I1633" s="62">
        <f t="shared" si="403"/>
        <v>2.699E-3</v>
      </c>
      <c r="J1633" s="8">
        <f>IF(F1633&lt;Päälaskenta!$D$24,0,Kaksitasouoma_matriisi!F1633-Päälaskenta!$D$24)</f>
        <v>0.66500000000000004</v>
      </c>
      <c r="L1633" s="8">
        <f>IF(F1633&gt;Päälaskenta!D$24,F1633-Päälaskenta!D$24,0)</f>
        <v>0.66500000000000004</v>
      </c>
      <c r="M1633" s="8">
        <f>IF(F1633&gt;Päälaskenta!D$24,(Päälaskenta!C$20+(Päälaskenta!E$20*(Kaksitasouoma_matriisi!F1633-Päälaskenta!D$24)))*(Kaksitasouoma_matriisi!F1633-Päälaskenta!D$24),0)</f>
        <v>3.9883375000000001</v>
      </c>
      <c r="N1633" s="8">
        <f>IF(F1633&gt;Päälaskenta!D$24,(2*SQRT((POWER((F1633-Päälaskenta!D$24),2))+POWER(Päälaskenta!E$20*(F1633-Päälaskenta!D$24),2))+Päälaskenta!C$20),0)</f>
        <v>7.3976915981835498</v>
      </c>
      <c r="O1633" s="8">
        <f t="shared" si="409"/>
        <v>0.53913270742177299</v>
      </c>
      <c r="P1633" s="8">
        <f>IF(Päälaskenta!$C$29,IF(L1633&gt;Päälaskenta!$F$28,Kaksitasouoma_matriisi!AQ1633,Kaksitasouoma_matriisi!AR1633),Päälaskenta!$F$20)</f>
        <v>0.12</v>
      </c>
      <c r="Q1633" s="8">
        <f t="shared" si="410"/>
        <v>22.016136497185698</v>
      </c>
      <c r="R1633" s="8">
        <f t="shared" si="404"/>
        <v>0.91626465409897995</v>
      </c>
      <c r="S1633" s="8">
        <f t="shared" si="411"/>
        <v>0.22973598751333901</v>
      </c>
      <c r="U1633" s="93">
        <f>IF(F1633&gt;Päälaskenta!D$24,Päälaskenta!H$24+L1633*Päälaskenta!G$24,F1633*Päälaskenta!C$24 + F1633*F1633*Päälaskenta!E$24)</f>
        <v>2.786</v>
      </c>
      <c r="V1633" s="8">
        <f>IF(F1633&gt;Päälaskenta!D$24,2*SQRT(POWER(Päälaskenta!D$24,2)+POWER(Päälaskenta!E$24*Päälaskenta!D$24,2))+Päälaskenta!C$24,(2*SQRT((POWER(F1633,2))+POWER(Päälaskenta!E$24*F1633,2))+Päälaskenta!C$24))</f>
        <v>2.9798989873223301</v>
      </c>
      <c r="W1633" s="8">
        <f t="shared" si="412"/>
        <v>0.93493102009589801</v>
      </c>
      <c r="X1633" s="8">
        <f>Päälaskenta!F$24</f>
        <v>7.0000000000000007E-2</v>
      </c>
      <c r="Y1633" s="8">
        <f t="shared" si="413"/>
        <v>38.054216535354698</v>
      </c>
      <c r="Z1633" s="8">
        <f t="shared" si="405"/>
        <v>1.5837353459010199</v>
      </c>
      <c r="AA1633" s="8">
        <f t="shared" si="414"/>
        <v>0.56846207677710703</v>
      </c>
      <c r="AC1633" s="8">
        <f t="shared" si="406"/>
        <v>0.105642625989291</v>
      </c>
      <c r="AE1633" s="8">
        <v>1631</v>
      </c>
      <c r="AF1633" s="8">
        <f t="shared" si="400"/>
        <v>60.070353032540403</v>
      </c>
      <c r="AG1633" s="8">
        <f t="shared" si="407"/>
        <v>1.7320469046886099E-3</v>
      </c>
      <c r="AJ1633" s="132">
        <f>IF(Päälaskenta!$F$28&lt;Kaksitasouoma_matriisi!L1633,Päälaskenta!$C$20*Päälaskenta!$F$28,Päälaskenta!$C$20*Kaksitasouoma_matriisi!L1633)</f>
        <v>2.5</v>
      </c>
      <c r="AK1633" s="134">
        <f>SQRT(Päälaskenta!$D$20^2+(Päälaskenta!$D$20/(1/Päälaskenta!$E$20))^2)</f>
        <v>1.8029999999999999</v>
      </c>
      <c r="AL1633" s="134">
        <f>IF(Päälaskenta!$F$28&lt;Kaksitasouoma_matriisi!L1633,AK1633*Päälaskenta!$F$28*COS(ATAN(1/Päälaskenta!$E$20)),AK1633*Kaksitasouoma_matriisi!L1633*COS(ATAN(1/Päälaskenta!$E$20)))</f>
        <v>0.75</v>
      </c>
      <c r="AM1633" s="134"/>
      <c r="AN1633" s="134">
        <f t="shared" si="415"/>
        <v>3.25</v>
      </c>
      <c r="AO1633" s="8">
        <f t="shared" si="408"/>
        <v>0.47969771663886901</v>
      </c>
      <c r="AP1633" s="134">
        <f>Refererenssiarvoja!$B$16*H1633^(1/6)/(Refererenssiarvoja!$B$15^0.5)*(Päälaskenta!$G$28/2)^0.5*(1-AO1633)^(-1.5)</f>
        <v>0.125</v>
      </c>
      <c r="AQ1633" s="8">
        <f>Refererenssiarvoja!$B$16*Kaksitasouoma_matriisi!O1633^(1/6)/(SQRT((2*Refererenssiarvoja!$B$15)/(Päälaskenta!$F$31*Päälaskenta!$G$31*Päälaskenta!$F$28))+SQRT(Refererenssiarvoja!$B$15)/Refererenssiarvoja!$B$17*LN(Kaksitasouoma_matriisi!L1633/Päälaskenta!$F$28))</f>
        <v>0.21408969041474299</v>
      </c>
      <c r="AR1633" s="8">
        <f>Refererenssiarvoja!$B$16*Kaksitasouoma_matriisi!O1633^(1/6)/(SQRT((2*Refererenssiarvoja!$B$15)/(Päälaskenta!$F$31*Päälaskenta!$G$31*L1633)))</f>
        <v>0.52522323999834097</v>
      </c>
    </row>
    <row r="1634" spans="1:44" x14ac:dyDescent="0.2">
      <c r="A1634" s="8">
        <v>1632</v>
      </c>
      <c r="B1634" s="8">
        <f>IF(Päälaskenta!C$7,Päälaskenta!E$7,Päälaskenta!G$5)</f>
        <v>2.5</v>
      </c>
      <c r="C1634" s="56">
        <v>0.36799999999999999</v>
      </c>
      <c r="D1634" s="93">
        <f t="shared" si="401"/>
        <v>6.7934999999999999</v>
      </c>
      <c r="E1634" s="8">
        <f>IF(Päälaskenta!$C$26,Kaksitasouoma_matriisi!AP1634,Kaksitasouoma_matriisi!AC1634)</f>
        <v>0.10565259560637801</v>
      </c>
      <c r="F1634" s="56">
        <f>IF(D1634&lt;Päälaskenta!H$24,(SQRT(POWER(Päälaskenta!C$24/(2*Päälaskenta!E$24),2)+(D1634/Päälaskenta!E$24))-Päälaskenta!C$24/(2*Päälaskenta!E$24)),IF(D1634=Päälaskenta!H$24,Päälaskenta!D$24,Päälaskenta!D$24+(SQRT(POWER((Päälaskenta!C$20+Päälaskenta!G$24)/(2*Päälaskenta!E$20),2)+((D1634-Päälaskenta!H$24)/Päälaskenta!E$20))-(Päälaskenta!C$20+Päälaskenta!G$24)/(2*Päälaskenta!E$20))))</f>
        <v>1.367</v>
      </c>
      <c r="G1634" s="57">
        <f>IF(F1634&gt;Päälaskenta!D$24,(2*SQRT((POWER(Päälaskenta!D$24,2))+POWER(Päälaskenta!E$24*Päälaskenta!D$24,2))+Päälaskenta!C$24)+(2*SQRT((POWER((F1634-Päälaskenta!D$24),2))+POWER(Päälaskenta!E$20*(F1634-Päälaskenta!D$24),2))+Päälaskenta!C$20),(2*SQRT((POWER(F1634,2))+POWER(Päälaskenta!E$24*F1634,2))+Päälaskenta!C$24))</f>
        <v>10.38</v>
      </c>
      <c r="H1634" s="57">
        <f t="shared" si="402"/>
        <v>0.65</v>
      </c>
      <c r="I1634" s="62">
        <f t="shared" si="403"/>
        <v>2.6849999999999999E-3</v>
      </c>
      <c r="J1634" s="8">
        <f>IF(F1634&lt;Päälaskenta!$D$24,0,Kaksitasouoma_matriisi!F1634-Päälaskenta!$D$24)</f>
        <v>0.66700000000000004</v>
      </c>
      <c r="L1634" s="8">
        <f>IF(F1634&gt;Päälaskenta!D$24,F1634-Päälaskenta!D$24,0)</f>
        <v>0.66700000000000004</v>
      </c>
      <c r="M1634" s="8">
        <f>IF(F1634&gt;Päälaskenta!D$24,(Päälaskenta!C$20+(Päälaskenta!E$20*(Kaksitasouoma_matriisi!F1634-Päälaskenta!D$24)))*(Kaksitasouoma_matriisi!F1634-Päälaskenta!D$24),0)</f>
        <v>4.0023334999999998</v>
      </c>
      <c r="N1634" s="8">
        <f>IF(F1634&gt;Päälaskenta!D$24,(2*SQRT((POWER((F1634-Päälaskenta!D$24),2))+POWER(Päälaskenta!E$20*(F1634-Päälaskenta!D$24),2))+Päälaskenta!C$20),0)</f>
        <v>7.4049027007344801</v>
      </c>
      <c r="O1634" s="8">
        <f t="shared" si="409"/>
        <v>0.54049778393482695</v>
      </c>
      <c r="P1634" s="8">
        <f>IF(Päälaskenta!$C$29,IF(L1634&gt;Päälaskenta!$F$28,Kaksitasouoma_matriisi!AQ1634,Kaksitasouoma_matriisi!AR1634),Päälaskenta!$F$20)</f>
        <v>0.12</v>
      </c>
      <c r="Q1634" s="8">
        <f t="shared" si="410"/>
        <v>22.1306739469637</v>
      </c>
      <c r="R1634" s="8">
        <f t="shared" si="404"/>
        <v>0.91761166216677303</v>
      </c>
      <c r="S1634" s="8">
        <f t="shared" si="411"/>
        <v>0.229269165642187</v>
      </c>
      <c r="U1634" s="93">
        <f>IF(F1634&gt;Päälaskenta!D$24,Päälaskenta!H$24+L1634*Päälaskenta!G$24,F1634*Päälaskenta!C$24 + F1634*F1634*Päälaskenta!E$24)</f>
        <v>2.7907999999999999</v>
      </c>
      <c r="V1634" s="8">
        <f>IF(F1634&gt;Päälaskenta!D$24,2*SQRT(POWER(Päälaskenta!D$24,2)+POWER(Päälaskenta!E$24*Päälaskenta!D$24,2))+Päälaskenta!C$24,(2*SQRT((POWER(F1634,2))+POWER(Päälaskenta!E$24*F1634,2))+Päälaskenta!C$24))</f>
        <v>2.9798989873223301</v>
      </c>
      <c r="W1634" s="8">
        <f t="shared" si="412"/>
        <v>0.93654181295177097</v>
      </c>
      <c r="X1634" s="8">
        <f>Päälaskenta!F$24</f>
        <v>7.0000000000000007E-2</v>
      </c>
      <c r="Y1634" s="8">
        <f t="shared" si="413"/>
        <v>38.163551975105896</v>
      </c>
      <c r="Z1634" s="8">
        <f t="shared" si="405"/>
        <v>1.58238833783323</v>
      </c>
      <c r="AA1634" s="8">
        <f t="shared" si="414"/>
        <v>0.56700169766132602</v>
      </c>
      <c r="AC1634" s="8">
        <f t="shared" si="406"/>
        <v>0.10565259560637801</v>
      </c>
      <c r="AE1634" s="8">
        <v>1632</v>
      </c>
      <c r="AF1634" s="8">
        <f t="shared" si="400"/>
        <v>60.2942259220696</v>
      </c>
      <c r="AG1634" s="8">
        <f t="shared" si="407"/>
        <v>1.71920857847454E-3</v>
      </c>
      <c r="AJ1634" s="132">
        <f>IF(Päälaskenta!$F$28&lt;Kaksitasouoma_matriisi!L1634,Päälaskenta!$C$20*Päälaskenta!$F$28,Päälaskenta!$C$20*Kaksitasouoma_matriisi!L1634)</f>
        <v>2.5</v>
      </c>
      <c r="AK1634" s="134">
        <f>SQRT(Päälaskenta!$D$20^2+(Päälaskenta!$D$20/(1/Päälaskenta!$E$20))^2)</f>
        <v>1.8029999999999999</v>
      </c>
      <c r="AL1634" s="134">
        <f>IF(Päälaskenta!$F$28&lt;Kaksitasouoma_matriisi!L1634,AK1634*Päälaskenta!$F$28*COS(ATAN(1/Päälaskenta!$E$20)),AK1634*Kaksitasouoma_matriisi!L1634*COS(ATAN(1/Päälaskenta!$E$20)))</f>
        <v>0.75</v>
      </c>
      <c r="AM1634" s="134"/>
      <c r="AN1634" s="134">
        <f t="shared" si="415"/>
        <v>3.25</v>
      </c>
      <c r="AO1634" s="8">
        <f t="shared" si="408"/>
        <v>0.47839846912489897</v>
      </c>
      <c r="AP1634" s="134">
        <f>Refererenssiarvoja!$B$16*H1634^(1/6)/(Refererenssiarvoja!$B$15^0.5)*(Päälaskenta!$G$28/2)^0.5*(1-AO1634)^(-1.5)</f>
        <v>0.125</v>
      </c>
      <c r="AQ1634" s="8">
        <f>Refererenssiarvoja!$B$16*Kaksitasouoma_matriisi!O1634^(1/6)/(SQRT((2*Refererenssiarvoja!$B$15)/(Päälaskenta!$F$31*Päälaskenta!$G$31*Päälaskenta!$F$28))+SQRT(Refererenssiarvoja!$B$15)/Refererenssiarvoja!$B$17*LN(Kaksitasouoma_matriisi!L1634/Päälaskenta!$F$28))</f>
        <v>0.21299142233731699</v>
      </c>
      <c r="AR1634" s="8">
        <f>Refererenssiarvoja!$B$16*Kaksitasouoma_matriisi!O1634^(1/6)/(SQRT((2*Refererenssiarvoja!$B$15)/(Päälaskenta!$F$31*Päälaskenta!$G$31*L1634)))</f>
        <v>0.52623419864643906</v>
      </c>
    </row>
    <row r="1635" spans="1:44" x14ac:dyDescent="0.2">
      <c r="A1635" s="8">
        <v>1633</v>
      </c>
      <c r="B1635" s="8">
        <f>IF(Päälaskenta!C$7,Päälaskenta!E$7,Päälaskenta!G$5)</f>
        <v>2.5</v>
      </c>
      <c r="C1635" s="56">
        <v>0.36699999999999999</v>
      </c>
      <c r="D1635" s="93">
        <f t="shared" si="401"/>
        <v>6.8120000000000003</v>
      </c>
      <c r="E1635" s="8">
        <f>IF(Päälaskenta!$C$26,Kaksitasouoma_matriisi!AP1635,Kaksitasouoma_matriisi!AC1635)</f>
        <v>0.105662551387468</v>
      </c>
      <c r="F1635" s="56">
        <f>IF(D1635&lt;Päälaskenta!H$24,(SQRT(POWER(Päälaskenta!C$24/(2*Päälaskenta!E$24),2)+(D1635/Päälaskenta!E$24))-Päälaskenta!C$24/(2*Päälaskenta!E$24)),IF(D1635=Päälaskenta!H$24,Päälaskenta!D$24,Päälaskenta!D$24+(SQRT(POWER((Päälaskenta!C$20+Päälaskenta!G$24)/(2*Päälaskenta!E$20),2)+((D1635-Päälaskenta!H$24)/Päälaskenta!E$20))-(Päälaskenta!C$20+Päälaskenta!G$24)/(2*Päälaskenta!E$20))))</f>
        <v>1.369</v>
      </c>
      <c r="G1635" s="57">
        <f>IF(F1635&gt;Päälaskenta!D$24,(2*SQRT((POWER(Päälaskenta!D$24,2))+POWER(Päälaskenta!E$24*Päälaskenta!D$24,2))+Päälaskenta!C$24)+(2*SQRT((POWER((F1635-Päälaskenta!D$24),2))+POWER(Päälaskenta!E$20*(F1635-Päälaskenta!D$24),2))+Päälaskenta!C$20),(2*SQRT((POWER(F1635,2))+POWER(Päälaskenta!E$24*F1635,2))+Päälaskenta!C$24))</f>
        <v>10.39</v>
      </c>
      <c r="H1635" s="57">
        <f t="shared" si="402"/>
        <v>0.66</v>
      </c>
      <c r="I1635" s="62">
        <f t="shared" si="403"/>
        <v>2.617E-3</v>
      </c>
      <c r="J1635" s="8">
        <f>IF(F1635&lt;Päälaskenta!$D$24,0,Kaksitasouoma_matriisi!F1635-Päälaskenta!$D$24)</f>
        <v>0.66900000000000004</v>
      </c>
      <c r="L1635" s="8">
        <f>IF(F1635&gt;Päälaskenta!D$24,F1635-Päälaskenta!D$24,0)</f>
        <v>0.66900000000000004</v>
      </c>
      <c r="M1635" s="8">
        <f>IF(F1635&gt;Päälaskenta!D$24,(Päälaskenta!C$20+(Päälaskenta!E$20*(Kaksitasouoma_matriisi!F1635-Päälaskenta!D$24)))*(Kaksitasouoma_matriisi!F1635-Päälaskenta!D$24),0)</f>
        <v>4.0163415000000002</v>
      </c>
      <c r="N1635" s="8">
        <f>IF(F1635&gt;Päälaskenta!D$24,(2*SQRT((POWER((F1635-Päälaskenta!D$24),2))+POWER(Päälaskenta!E$20*(F1635-Päälaskenta!D$24),2))+Päälaskenta!C$20),0)</f>
        <v>7.4121138032854104</v>
      </c>
      <c r="O1635" s="8">
        <f t="shared" si="409"/>
        <v>0.54186182330602695</v>
      </c>
      <c r="P1635" s="8">
        <f>IF(Päälaskenta!$C$29,IF(L1635&gt;Päälaskenta!$F$28,Kaksitasouoma_matriisi!AQ1635,Kaksitasouoma_matriisi!AR1635),Päälaskenta!$F$20)</f>
        <v>0.12</v>
      </c>
      <c r="Q1635" s="8">
        <f t="shared" si="410"/>
        <v>22.245478714149002</v>
      </c>
      <c r="R1635" s="8">
        <f t="shared" si="404"/>
        <v>0.91895378329447097</v>
      </c>
      <c r="S1635" s="8">
        <f t="shared" si="411"/>
        <v>0.22880369692031199</v>
      </c>
      <c r="U1635" s="93">
        <f>IF(F1635&gt;Päälaskenta!D$24,Päälaskenta!H$24+L1635*Päälaskenta!G$24,F1635*Päälaskenta!C$24 + F1635*F1635*Päälaskenta!E$24)</f>
        <v>2.7955999999999999</v>
      </c>
      <c r="V1635" s="8">
        <f>IF(F1635&gt;Päälaskenta!D$24,2*SQRT(POWER(Päälaskenta!D$24,2)+POWER(Päälaskenta!E$24*Päälaskenta!D$24,2))+Päälaskenta!C$24,(2*SQRT((POWER(F1635,2))+POWER(Päälaskenta!E$24*F1635,2))+Päälaskenta!C$24))</f>
        <v>2.9798989873223301</v>
      </c>
      <c r="W1635" s="8">
        <f t="shared" si="412"/>
        <v>0.93815260580764304</v>
      </c>
      <c r="X1635" s="8">
        <f>Päälaskenta!F$24</f>
        <v>7.0000000000000007E-2</v>
      </c>
      <c r="Y1635" s="8">
        <f t="shared" si="413"/>
        <v>38.273012853507502</v>
      </c>
      <c r="Z1635" s="8">
        <f t="shared" si="405"/>
        <v>1.5810462167055299</v>
      </c>
      <c r="AA1635" s="8">
        <f t="shared" si="414"/>
        <v>0.56554808152294</v>
      </c>
      <c r="AC1635" s="8">
        <f t="shared" si="406"/>
        <v>0.105662551387468</v>
      </c>
      <c r="AE1635" s="8">
        <v>1633</v>
      </c>
      <c r="AF1635" s="8">
        <f t="shared" ref="AF1635:AF1698" si="416">Q1635+Y1635</f>
        <v>60.518491567656497</v>
      </c>
      <c r="AG1635" s="8">
        <f t="shared" si="407"/>
        <v>1.70649031598084E-3</v>
      </c>
      <c r="AJ1635" s="132">
        <f>IF(Päälaskenta!$F$28&lt;Kaksitasouoma_matriisi!L1635,Päälaskenta!$C$20*Päälaskenta!$F$28,Päälaskenta!$C$20*Kaksitasouoma_matriisi!L1635)</f>
        <v>2.5</v>
      </c>
      <c r="AK1635" s="134">
        <f>SQRT(Päälaskenta!$D$20^2+(Päälaskenta!$D$20/(1/Päälaskenta!$E$20))^2)</f>
        <v>1.8029999999999999</v>
      </c>
      <c r="AL1635" s="134">
        <f>IF(Päälaskenta!$F$28&lt;Kaksitasouoma_matriisi!L1635,AK1635*Päälaskenta!$F$28*COS(ATAN(1/Päälaskenta!$E$20)),AK1635*Kaksitasouoma_matriisi!L1635*COS(ATAN(1/Päälaskenta!$E$20)))</f>
        <v>0.75</v>
      </c>
      <c r="AM1635" s="134"/>
      <c r="AN1635" s="134">
        <f t="shared" si="415"/>
        <v>3.25</v>
      </c>
      <c r="AO1635" s="8">
        <f t="shared" si="408"/>
        <v>0.477099236641221</v>
      </c>
      <c r="AP1635" s="134">
        <f>Refererenssiarvoja!$B$16*H1635^(1/6)/(Refererenssiarvoja!$B$15^0.5)*(Päälaskenta!$G$28/2)^0.5*(1-AO1635)^(-1.5)</f>
        <v>0.125</v>
      </c>
      <c r="AQ1635" s="8">
        <f>Refererenssiarvoja!$B$16*Kaksitasouoma_matriisi!O1635^(1/6)/(SQRT((2*Refererenssiarvoja!$B$15)/(Päälaskenta!$F$31*Päälaskenta!$G$31*Päälaskenta!$F$28))+SQRT(Refererenssiarvoja!$B$15)/Refererenssiarvoja!$B$17*LN(Kaksitasouoma_matriisi!L1635/Päälaskenta!$F$28))</f>
        <v>0.21190852194547399</v>
      </c>
      <c r="AR1635" s="8">
        <f>Refererenssiarvoja!$B$16*Kaksitasouoma_matriisi!O1635^(1/6)/(SQRT((2*Refererenssiarvoja!$B$15)/(Päälaskenta!$F$31*Päälaskenta!$G$31*L1635)))</f>
        <v>0.52724400424846996</v>
      </c>
    </row>
    <row r="1636" spans="1:44" x14ac:dyDescent="0.2">
      <c r="A1636" s="8">
        <v>1634</v>
      </c>
      <c r="B1636" s="8">
        <f>IF(Päälaskenta!C$7,Päälaskenta!E$7,Päälaskenta!G$5)</f>
        <v>2.5</v>
      </c>
      <c r="C1636" s="56">
        <v>0.36599999999999999</v>
      </c>
      <c r="D1636" s="93">
        <f t="shared" si="401"/>
        <v>6.8305999999999996</v>
      </c>
      <c r="E1636" s="8">
        <f>IF(Päälaskenta!$C$26,Kaksitasouoma_matriisi!AP1636,Kaksitasouoma_matriisi!AC1636)</f>
        <v>0.105672493361343</v>
      </c>
      <c r="F1636" s="56">
        <f>IF(D1636&lt;Päälaskenta!H$24,(SQRT(POWER(Päälaskenta!C$24/(2*Päälaskenta!E$24),2)+(D1636/Päälaskenta!E$24))-Päälaskenta!C$24/(2*Päälaskenta!E$24)),IF(D1636=Päälaskenta!H$24,Päälaskenta!D$24,Päälaskenta!D$24+(SQRT(POWER((Päälaskenta!C$20+Päälaskenta!G$24)/(2*Päälaskenta!E$20),2)+((D1636-Päälaskenta!H$24)/Päälaskenta!E$20))-(Päälaskenta!C$20+Päälaskenta!G$24)/(2*Päälaskenta!E$20))))</f>
        <v>1.371</v>
      </c>
      <c r="G1636" s="57">
        <f>IF(F1636&gt;Päälaskenta!D$24,(2*SQRT((POWER(Päälaskenta!D$24,2))+POWER(Päälaskenta!E$24*Päälaskenta!D$24,2))+Päälaskenta!C$24)+(2*SQRT((POWER((F1636-Päälaskenta!D$24),2))+POWER(Päälaskenta!E$20*(F1636-Päälaskenta!D$24),2))+Päälaskenta!C$20),(2*SQRT((POWER(F1636,2))+POWER(Päälaskenta!E$24*F1636,2))+Päälaskenta!C$24))</f>
        <v>10.4</v>
      </c>
      <c r="H1636" s="57">
        <f t="shared" si="402"/>
        <v>0.66</v>
      </c>
      <c r="I1636" s="62">
        <f t="shared" si="403"/>
        <v>2.6029999999999998E-3</v>
      </c>
      <c r="J1636" s="8">
        <f>IF(F1636&lt;Päälaskenta!$D$24,0,Kaksitasouoma_matriisi!F1636-Päälaskenta!$D$24)</f>
        <v>0.67100000000000004</v>
      </c>
      <c r="L1636" s="8">
        <f>IF(F1636&gt;Päälaskenta!D$24,F1636-Päälaskenta!D$24,0)</f>
        <v>0.67100000000000004</v>
      </c>
      <c r="M1636" s="8">
        <f>IF(F1636&gt;Päälaskenta!D$24,(Päälaskenta!C$20+(Päälaskenta!E$20*(Kaksitasouoma_matriisi!F1636-Päälaskenta!D$24)))*(Kaksitasouoma_matriisi!F1636-Päälaskenta!D$24),0)</f>
        <v>4.0303614999999997</v>
      </c>
      <c r="N1636" s="8">
        <f>IF(F1636&gt;Päälaskenta!D$24,(2*SQRT((POWER((F1636-Päälaskenta!D$24),2))+POWER(Päälaskenta!E$20*(F1636-Päälaskenta!D$24),2))+Päälaskenta!C$20),0)</f>
        <v>7.4193249058363397</v>
      </c>
      <c r="O1636" s="8">
        <f t="shared" si="409"/>
        <v>0.54322482855947696</v>
      </c>
      <c r="P1636" s="8">
        <f>IF(Päälaskenta!$C$29,IF(L1636&gt;Päälaskenta!$F$28,Kaksitasouoma_matriisi!AQ1636,Kaksitasouoma_matriisi!AR1636),Päälaskenta!$F$20)</f>
        <v>0.12</v>
      </c>
      <c r="Q1636" s="8">
        <f t="shared" si="410"/>
        <v>22.36055076776</v>
      </c>
      <c r="R1636" s="8">
        <f t="shared" si="404"/>
        <v>0.920291045859019</v>
      </c>
      <c r="S1636" s="8">
        <f t="shared" si="411"/>
        <v>0.228339578437075</v>
      </c>
      <c r="U1636" s="93">
        <f>IF(F1636&gt;Päälaskenta!D$24,Päälaskenta!H$24+L1636*Päälaskenta!G$24,F1636*Päälaskenta!C$24 + F1636*F1636*Päälaskenta!E$24)</f>
        <v>2.8003999999999998</v>
      </c>
      <c r="V1636" s="8">
        <f>IF(F1636&gt;Päälaskenta!D$24,2*SQRT(POWER(Päälaskenta!D$24,2)+POWER(Päälaskenta!E$24*Päälaskenta!D$24,2))+Päälaskenta!C$24,(2*SQRT((POWER(F1636,2))+POWER(Päälaskenta!E$24*F1636,2))+Päälaskenta!C$24))</f>
        <v>2.9798989873223301</v>
      </c>
      <c r="W1636" s="8">
        <f t="shared" si="412"/>
        <v>0.93976339866351499</v>
      </c>
      <c r="X1636" s="8">
        <f>Päälaskenta!F$24</f>
        <v>7.0000000000000007E-2</v>
      </c>
      <c r="Y1636" s="8">
        <f t="shared" si="413"/>
        <v>38.382599098726502</v>
      </c>
      <c r="Z1636" s="8">
        <f t="shared" si="405"/>
        <v>1.5797089541409799</v>
      </c>
      <c r="AA1636" s="8">
        <f t="shared" si="414"/>
        <v>0.56410118345271398</v>
      </c>
      <c r="AC1636" s="8">
        <f t="shared" si="406"/>
        <v>0.105672493361343</v>
      </c>
      <c r="AE1636" s="8">
        <v>1634</v>
      </c>
      <c r="AF1636" s="8">
        <f t="shared" si="416"/>
        <v>60.743149866486498</v>
      </c>
      <c r="AG1636" s="8">
        <f t="shared" si="407"/>
        <v>1.6938907635160299E-3</v>
      </c>
      <c r="AJ1636" s="132">
        <f>IF(Päälaskenta!$F$28&lt;Kaksitasouoma_matriisi!L1636,Päälaskenta!$C$20*Päälaskenta!$F$28,Päälaskenta!$C$20*Kaksitasouoma_matriisi!L1636)</f>
        <v>2.5</v>
      </c>
      <c r="AK1636" s="134">
        <f>SQRT(Päälaskenta!$D$20^2+(Päälaskenta!$D$20/(1/Päälaskenta!$E$20))^2)</f>
        <v>1.8029999999999999</v>
      </c>
      <c r="AL1636" s="134">
        <f>IF(Päälaskenta!$F$28&lt;Kaksitasouoma_matriisi!L1636,AK1636*Päälaskenta!$F$28*COS(ATAN(1/Päälaskenta!$E$20)),AK1636*Kaksitasouoma_matriisi!L1636*COS(ATAN(1/Päälaskenta!$E$20)))</f>
        <v>0.75</v>
      </c>
      <c r="AM1636" s="134"/>
      <c r="AN1636" s="134">
        <f t="shared" si="415"/>
        <v>3.25</v>
      </c>
      <c r="AO1636" s="8">
        <f t="shared" si="408"/>
        <v>0.47580007612801201</v>
      </c>
      <c r="AP1636" s="134">
        <f>Refererenssiarvoja!$B$16*H1636^(1/6)/(Refererenssiarvoja!$B$15^0.5)*(Päälaskenta!$G$28/2)^0.5*(1-AO1636)^(-1.5)</f>
        <v>0.124</v>
      </c>
      <c r="AQ1636" s="8">
        <f>Refererenssiarvoja!$B$16*Kaksitasouoma_matriisi!O1636^(1/6)/(SQRT((2*Refererenssiarvoja!$B$15)/(Päälaskenta!$F$31*Päälaskenta!$G$31*Päälaskenta!$F$28))+SQRT(Refererenssiarvoja!$B$15)/Refererenssiarvoja!$B$17*LN(Kaksitasouoma_matriisi!L1636/Päälaskenta!$F$28))</f>
        <v>0.21084066436848301</v>
      </c>
      <c r="AR1636" s="8">
        <f>Refererenssiarvoja!$B$16*Kaksitasouoma_matriisi!O1636^(1/6)/(SQRT((2*Refererenssiarvoja!$B$15)/(Päälaskenta!$F$31*Päälaskenta!$G$31*L1636)))</f>
        <v>0.52825266147324001</v>
      </c>
    </row>
    <row r="1637" spans="1:44" x14ac:dyDescent="0.2">
      <c r="A1637" s="8">
        <v>1635</v>
      </c>
      <c r="B1637" s="8">
        <f>IF(Päälaskenta!C$7,Päälaskenta!E$7,Päälaskenta!G$5)</f>
        <v>2.5</v>
      </c>
      <c r="C1637" s="56">
        <v>0.36499999999999999</v>
      </c>
      <c r="D1637" s="93">
        <f t="shared" si="401"/>
        <v>6.8493000000000004</v>
      </c>
      <c r="E1637" s="8">
        <f>IF(Päälaskenta!$C$26,Kaksitasouoma_matriisi!AP1637,Kaksitasouoma_matriisi!AC1637)</f>
        <v>0.105682421556706</v>
      </c>
      <c r="F1637" s="56">
        <f>IF(D1637&lt;Päälaskenta!H$24,(SQRT(POWER(Päälaskenta!C$24/(2*Päälaskenta!E$24),2)+(D1637/Päälaskenta!E$24))-Päälaskenta!C$24/(2*Päälaskenta!E$24)),IF(D1637=Päälaskenta!H$24,Päälaskenta!D$24,Päälaskenta!D$24+(SQRT(POWER((Päälaskenta!C$20+Päälaskenta!G$24)/(2*Päälaskenta!E$20),2)+((D1637-Päälaskenta!H$24)/Päälaskenta!E$20))-(Päälaskenta!C$20+Päälaskenta!G$24)/(2*Päälaskenta!E$20))))</f>
        <v>1.373</v>
      </c>
      <c r="G1637" s="57">
        <f>IF(F1637&gt;Päälaskenta!D$24,(2*SQRT((POWER(Päälaskenta!D$24,2))+POWER(Päälaskenta!E$24*Päälaskenta!D$24,2))+Päälaskenta!C$24)+(2*SQRT((POWER((F1637-Päälaskenta!D$24),2))+POWER(Päälaskenta!E$20*(F1637-Päälaskenta!D$24),2))+Päälaskenta!C$20),(2*SQRT((POWER(F1637,2))+POWER(Päälaskenta!E$24*F1637,2))+Päälaskenta!C$24))</f>
        <v>10.41</v>
      </c>
      <c r="H1637" s="57">
        <f t="shared" si="402"/>
        <v>0.66</v>
      </c>
      <c r="I1637" s="62">
        <f t="shared" si="403"/>
        <v>2.5890000000000002E-3</v>
      </c>
      <c r="J1637" s="8">
        <f>IF(F1637&lt;Päälaskenta!$D$24,0,Kaksitasouoma_matriisi!F1637-Päälaskenta!$D$24)</f>
        <v>0.67300000000000004</v>
      </c>
      <c r="L1637" s="8">
        <f>IF(F1637&gt;Päälaskenta!D$24,F1637-Päälaskenta!D$24,0)</f>
        <v>0.67300000000000004</v>
      </c>
      <c r="M1637" s="8">
        <f>IF(F1637&gt;Päälaskenta!D$24,(Päälaskenta!C$20+(Päälaskenta!E$20*(Kaksitasouoma_matriisi!F1637-Päälaskenta!D$24)))*(Kaksitasouoma_matriisi!F1637-Päälaskenta!D$24),0)</f>
        <v>4.0443935</v>
      </c>
      <c r="N1637" s="8">
        <f>IF(F1637&gt;Päälaskenta!D$24,(2*SQRT((POWER((F1637-Päälaskenta!D$24),2))+POWER(Päälaskenta!E$20*(F1637-Päälaskenta!D$24),2))+Päälaskenta!C$20),0)</f>
        <v>7.4265360083872602</v>
      </c>
      <c r="O1637" s="8">
        <f t="shared" si="409"/>
        <v>0.54458680270753501</v>
      </c>
      <c r="P1637" s="8">
        <f>IF(Päälaskenta!$C$29,IF(L1637&gt;Päälaskenta!$F$28,Kaksitasouoma_matriisi!AQ1637,Kaksitasouoma_matriisi!AR1637),Päälaskenta!$F$20)</f>
        <v>0.12</v>
      </c>
      <c r="Q1637" s="8">
        <f t="shared" si="410"/>
        <v>22.475890077612299</v>
      </c>
      <c r="R1637" s="8">
        <f t="shared" si="404"/>
        <v>0.92162347803441202</v>
      </c>
      <c r="S1637" s="8">
        <f t="shared" si="411"/>
        <v>0.227876807247962</v>
      </c>
      <c r="U1637" s="93">
        <f>IF(F1637&gt;Päälaskenta!D$24,Päälaskenta!H$24+L1637*Päälaskenta!G$24,F1637*Päälaskenta!C$24 + F1637*F1637*Päälaskenta!E$24)</f>
        <v>2.8052000000000001</v>
      </c>
      <c r="V1637" s="8">
        <f>IF(F1637&gt;Päälaskenta!D$24,2*SQRT(POWER(Päälaskenta!D$24,2)+POWER(Päälaskenta!E$24*Päälaskenta!D$24,2))+Päälaskenta!C$24,(2*SQRT((POWER(F1637,2))+POWER(Päälaskenta!E$24*F1637,2))+Päälaskenta!C$24))</f>
        <v>2.9798989873223301</v>
      </c>
      <c r="W1637" s="8">
        <f t="shared" si="412"/>
        <v>0.94137419151938795</v>
      </c>
      <c r="X1637" s="8">
        <f>Päälaskenta!F$24</f>
        <v>7.0000000000000007E-2</v>
      </c>
      <c r="Y1637" s="8">
        <f t="shared" si="413"/>
        <v>38.492310639093702</v>
      </c>
      <c r="Z1637" s="8">
        <f t="shared" si="405"/>
        <v>1.5783765219655901</v>
      </c>
      <c r="AA1637" s="8">
        <f t="shared" si="414"/>
        <v>0.56266095892114298</v>
      </c>
      <c r="AC1637" s="8">
        <f t="shared" si="406"/>
        <v>0.105682421556706</v>
      </c>
      <c r="AE1637" s="8">
        <v>1635</v>
      </c>
      <c r="AF1637" s="8">
        <f t="shared" si="416"/>
        <v>60.968200716706001</v>
      </c>
      <c r="AG1637" s="8">
        <f t="shared" si="407"/>
        <v>1.68140858519132E-3</v>
      </c>
      <c r="AJ1637" s="132">
        <f>IF(Päälaskenta!$F$28&lt;Kaksitasouoma_matriisi!L1637,Päälaskenta!$C$20*Päälaskenta!$F$28,Päälaskenta!$C$20*Kaksitasouoma_matriisi!L1637)</f>
        <v>2.5</v>
      </c>
      <c r="AK1637" s="134">
        <f>SQRT(Päälaskenta!$D$20^2+(Päälaskenta!$D$20/(1/Päälaskenta!$E$20))^2)</f>
        <v>1.8029999999999999</v>
      </c>
      <c r="AL1637" s="134">
        <f>IF(Päälaskenta!$F$28&lt;Kaksitasouoma_matriisi!L1637,AK1637*Päälaskenta!$F$28*COS(ATAN(1/Päälaskenta!$E$20)),AK1637*Kaksitasouoma_matriisi!L1637*COS(ATAN(1/Päälaskenta!$E$20)))</f>
        <v>0.75</v>
      </c>
      <c r="AM1637" s="134"/>
      <c r="AN1637" s="134">
        <f t="shared" si="415"/>
        <v>3.25</v>
      </c>
      <c r="AO1637" s="8">
        <f t="shared" si="408"/>
        <v>0.47450104390229703</v>
      </c>
      <c r="AP1637" s="134">
        <f>Refererenssiarvoja!$B$16*H1637^(1/6)/(Refererenssiarvoja!$B$15^0.5)*(Päälaskenta!$G$28/2)^0.5*(1-AO1637)^(-1.5)</f>
        <v>0.124</v>
      </c>
      <c r="AQ1637" s="8">
        <f>Refererenssiarvoja!$B$16*Kaksitasouoma_matriisi!O1637^(1/6)/(SQRT((2*Refererenssiarvoja!$B$15)/(Päälaskenta!$F$31*Päälaskenta!$G$31*Päälaskenta!$F$28))+SQRT(Refererenssiarvoja!$B$15)/Refererenssiarvoja!$B$17*LN(Kaksitasouoma_matriisi!L1637/Päälaskenta!$F$28))</f>
        <v>0.20978753385371099</v>
      </c>
      <c r="AR1637" s="8">
        <f>Refererenssiarvoja!$B$16*Kaksitasouoma_matriisi!O1637^(1/6)/(SQRT((2*Refererenssiarvoja!$B$15)/(Päälaskenta!$F$31*Päälaskenta!$G$31*L1637)))</f>
        <v>0.529260174957628</v>
      </c>
    </row>
    <row r="1638" spans="1:44" x14ac:dyDescent="0.2">
      <c r="A1638" s="8">
        <v>1636</v>
      </c>
      <c r="B1638" s="8">
        <f>IF(Päälaskenta!C$7,Päälaskenta!E$7,Päälaskenta!G$5)</f>
        <v>2.5</v>
      </c>
      <c r="C1638" s="56">
        <v>0.36399999999999999</v>
      </c>
      <c r="D1638" s="93">
        <f t="shared" si="401"/>
        <v>6.8681000000000001</v>
      </c>
      <c r="E1638" s="8">
        <f>IF(Päälaskenta!$C$26,Kaksitasouoma_matriisi!AP1638,Kaksitasouoma_matriisi!AC1638)</f>
        <v>0.10569233600218</v>
      </c>
      <c r="F1638" s="56">
        <f>IF(D1638&lt;Päälaskenta!H$24,(SQRT(POWER(Päälaskenta!C$24/(2*Päälaskenta!E$24),2)+(D1638/Päälaskenta!E$24))-Päälaskenta!C$24/(2*Päälaskenta!E$24)),IF(D1638=Päälaskenta!H$24,Päälaskenta!D$24,Päälaskenta!D$24+(SQRT(POWER((Päälaskenta!C$20+Päälaskenta!G$24)/(2*Päälaskenta!E$20),2)+((D1638-Päälaskenta!H$24)/Päälaskenta!E$20))-(Päälaskenta!C$20+Päälaskenta!G$24)/(2*Päälaskenta!E$20))))</f>
        <v>1.375</v>
      </c>
      <c r="G1638" s="57">
        <f>IF(F1638&gt;Päälaskenta!D$24,(2*SQRT((POWER(Päälaskenta!D$24,2))+POWER(Päälaskenta!E$24*Päälaskenta!D$24,2))+Päälaskenta!C$24)+(2*SQRT((POWER((F1638-Päälaskenta!D$24),2))+POWER(Päälaskenta!E$20*(F1638-Päälaskenta!D$24),2))+Päälaskenta!C$20),(2*SQRT((POWER(F1638,2))+POWER(Päälaskenta!E$24*F1638,2))+Päälaskenta!C$24))</f>
        <v>10.41</v>
      </c>
      <c r="H1638" s="57">
        <f t="shared" si="402"/>
        <v>0.66</v>
      </c>
      <c r="I1638" s="62">
        <f t="shared" si="403"/>
        <v>2.5760000000000002E-3</v>
      </c>
      <c r="J1638" s="8">
        <f>IF(F1638&lt;Päälaskenta!$D$24,0,Kaksitasouoma_matriisi!F1638-Päälaskenta!$D$24)</f>
        <v>0.67500000000000004</v>
      </c>
      <c r="L1638" s="8">
        <f>IF(F1638&gt;Päälaskenta!D$24,F1638-Päälaskenta!D$24,0)</f>
        <v>0.67500000000000004</v>
      </c>
      <c r="M1638" s="8">
        <f>IF(F1638&gt;Päälaskenta!D$24,(Päälaskenta!C$20+(Päälaskenta!E$20*(Kaksitasouoma_matriisi!F1638-Päälaskenta!D$24)))*(Kaksitasouoma_matriisi!F1638-Päälaskenta!D$24),0)</f>
        <v>4.0584375000000001</v>
      </c>
      <c r="N1638" s="8">
        <f>IF(F1638&gt;Päälaskenta!D$24,(2*SQRT((POWER((F1638-Päälaskenta!D$24),2))+POWER(Päälaskenta!E$20*(F1638-Päälaskenta!D$24),2))+Päälaskenta!C$20),0)</f>
        <v>7.4337471109381896</v>
      </c>
      <c r="O1638" s="8">
        <f t="shared" si="409"/>
        <v>0.54594774875087204</v>
      </c>
      <c r="P1638" s="8">
        <f>IF(Päälaskenta!$C$29,IF(L1638&gt;Päälaskenta!$F$28,Kaksitasouoma_matriisi!AQ1638,Kaksitasouoma_matriisi!AR1638),Päälaskenta!$F$20)</f>
        <v>0.12</v>
      </c>
      <c r="Q1638" s="8">
        <f t="shared" si="410"/>
        <v>22.591496614312302</v>
      </c>
      <c r="R1638" s="8">
        <f t="shared" si="404"/>
        <v>0.92295110779326095</v>
      </c>
      <c r="S1638" s="8">
        <f t="shared" si="411"/>
        <v>0.22741538037563999</v>
      </c>
      <c r="U1638" s="93">
        <f>IF(F1638&gt;Päälaskenta!D$24,Päälaskenta!H$24+L1638*Päälaskenta!G$24,F1638*Päälaskenta!C$24 + F1638*F1638*Päälaskenta!E$24)</f>
        <v>2.81</v>
      </c>
      <c r="V1638" s="8">
        <f>IF(F1638&gt;Päälaskenta!D$24,2*SQRT(POWER(Päälaskenta!D$24,2)+POWER(Päälaskenta!E$24*Päälaskenta!D$24,2))+Päälaskenta!C$24,(2*SQRT((POWER(F1638,2))+POWER(Päälaskenta!E$24*F1638,2))+Päälaskenta!C$24))</f>
        <v>2.9798989873223301</v>
      </c>
      <c r="W1638" s="8">
        <f t="shared" si="412"/>
        <v>0.94298498437526002</v>
      </c>
      <c r="X1638" s="8">
        <f>Päälaskenta!F$24</f>
        <v>7.0000000000000007E-2</v>
      </c>
      <c r="Y1638" s="8">
        <f t="shared" si="413"/>
        <v>38.602147403103899</v>
      </c>
      <c r="Z1638" s="8">
        <f t="shared" si="405"/>
        <v>1.57704889220674</v>
      </c>
      <c r="AA1638" s="8">
        <f t="shared" si="414"/>
        <v>0.561227363774641</v>
      </c>
      <c r="AC1638" s="8">
        <f t="shared" si="406"/>
        <v>0.10569233600218</v>
      </c>
      <c r="AE1638" s="8">
        <v>1636</v>
      </c>
      <c r="AF1638" s="8">
        <f t="shared" si="416"/>
        <v>61.193644017416197</v>
      </c>
      <c r="AG1638" s="8">
        <f t="shared" si="407"/>
        <v>1.66904246265423E-3</v>
      </c>
      <c r="AJ1638" s="132">
        <f>IF(Päälaskenta!$F$28&lt;Kaksitasouoma_matriisi!L1638,Päälaskenta!$C$20*Päälaskenta!$F$28,Päälaskenta!$C$20*Kaksitasouoma_matriisi!L1638)</f>
        <v>2.5</v>
      </c>
      <c r="AK1638" s="134">
        <f>SQRT(Päälaskenta!$D$20^2+(Päälaskenta!$D$20/(1/Päälaskenta!$E$20))^2)</f>
        <v>1.8029999999999999</v>
      </c>
      <c r="AL1638" s="134">
        <f>IF(Päälaskenta!$F$28&lt;Kaksitasouoma_matriisi!L1638,AK1638*Päälaskenta!$F$28*COS(ATAN(1/Päälaskenta!$E$20)),AK1638*Kaksitasouoma_matriisi!L1638*COS(ATAN(1/Päälaskenta!$E$20)))</f>
        <v>0.75</v>
      </c>
      <c r="AM1638" s="134"/>
      <c r="AN1638" s="134">
        <f t="shared" si="415"/>
        <v>3.25</v>
      </c>
      <c r="AO1638" s="8">
        <f t="shared" si="408"/>
        <v>0.473202195658188</v>
      </c>
      <c r="AP1638" s="134">
        <f>Refererenssiarvoja!$B$16*H1638^(1/6)/(Refererenssiarvoja!$B$15^0.5)*(Päälaskenta!$G$28/2)^0.5*(1-AO1638)^(-1.5)</f>
        <v>0.123</v>
      </c>
      <c r="AQ1638" s="8">
        <f>Refererenssiarvoja!$B$16*Kaksitasouoma_matriisi!O1638^(1/6)/(SQRT((2*Refererenssiarvoja!$B$15)/(Päälaskenta!$F$31*Päälaskenta!$G$31*Päälaskenta!$F$28))+SQRT(Refererenssiarvoja!$B$15)/Refererenssiarvoja!$B$17*LN(Kaksitasouoma_matriisi!L1638/Päälaskenta!$F$28))</f>
        <v>0.20874882344874801</v>
      </c>
      <c r="AR1638" s="8">
        <f>Refererenssiarvoja!$B$16*Kaksitasouoma_matriisi!O1638^(1/6)/(SQRT((2*Refererenssiarvoja!$B$15)/(Päälaskenta!$F$31*Päälaskenta!$G$31*L1638)))</f>
        <v>0.53026654930689898</v>
      </c>
    </row>
    <row r="1639" spans="1:44" x14ac:dyDescent="0.2">
      <c r="A1639" s="8">
        <v>1637</v>
      </c>
      <c r="B1639" s="8">
        <f>IF(Päälaskenta!C$7,Päälaskenta!E$7,Päälaskenta!G$5)</f>
        <v>2.5</v>
      </c>
      <c r="C1639" s="56">
        <v>0.36299999999999999</v>
      </c>
      <c r="D1639" s="93">
        <f t="shared" si="401"/>
        <v>6.8871000000000002</v>
      </c>
      <c r="E1639" s="8">
        <f>IF(Päälaskenta!$C$26,Kaksitasouoma_matriisi!AP1639,Kaksitasouoma_matriisi!AC1639)</f>
        <v>0.105702236726311</v>
      </c>
      <c r="F1639" s="56">
        <f>IF(D1639&lt;Päälaskenta!H$24,(SQRT(POWER(Päälaskenta!C$24/(2*Päälaskenta!E$24),2)+(D1639/Päälaskenta!E$24))-Päälaskenta!C$24/(2*Päälaskenta!E$24)),IF(D1639=Päälaskenta!H$24,Päälaskenta!D$24,Päälaskenta!D$24+(SQRT(POWER((Päälaskenta!C$20+Päälaskenta!G$24)/(2*Päälaskenta!E$20),2)+((D1639-Päälaskenta!H$24)/Päälaskenta!E$20))-(Päälaskenta!C$20+Päälaskenta!G$24)/(2*Päälaskenta!E$20))))</f>
        <v>1.377</v>
      </c>
      <c r="G1639" s="57">
        <f>IF(F1639&gt;Päälaskenta!D$24,(2*SQRT((POWER(Päälaskenta!D$24,2))+POWER(Päälaskenta!E$24*Päälaskenta!D$24,2))+Päälaskenta!C$24)+(2*SQRT((POWER((F1639-Päälaskenta!D$24),2))+POWER(Päälaskenta!E$20*(F1639-Päälaskenta!D$24),2))+Päälaskenta!C$20),(2*SQRT((POWER(F1639,2))+POWER(Päälaskenta!E$24*F1639,2))+Päälaskenta!C$24))</f>
        <v>10.42</v>
      </c>
      <c r="H1639" s="57">
        <f t="shared" si="402"/>
        <v>0.66</v>
      </c>
      <c r="I1639" s="62">
        <f t="shared" si="403"/>
        <v>2.562E-3</v>
      </c>
      <c r="J1639" s="8">
        <f>IF(F1639&lt;Päälaskenta!$D$24,0,Kaksitasouoma_matriisi!F1639-Päälaskenta!$D$24)</f>
        <v>0.67700000000000005</v>
      </c>
      <c r="L1639" s="8">
        <f>IF(F1639&gt;Päälaskenta!D$24,F1639-Päälaskenta!D$24,0)</f>
        <v>0.67700000000000005</v>
      </c>
      <c r="M1639" s="8">
        <f>IF(F1639&gt;Päälaskenta!D$24,(Päälaskenta!C$20+(Päälaskenta!E$20*(Kaksitasouoma_matriisi!F1639-Päälaskenta!D$24)))*(Kaksitasouoma_matriisi!F1639-Päälaskenta!D$24),0)</f>
        <v>4.0724935000000002</v>
      </c>
      <c r="N1639" s="8">
        <f>IF(F1639&gt;Päälaskenta!D$24,(2*SQRT((POWER((F1639-Päälaskenta!D$24),2))+POWER(Päälaskenta!E$20*(F1639-Päälaskenta!D$24),2))+Päälaskenta!C$20),0)</f>
        <v>7.4409582134891199</v>
      </c>
      <c r="O1639" s="8">
        <f t="shared" si="409"/>
        <v>0.54730766967852396</v>
      </c>
      <c r="P1639" s="8">
        <f>IF(Päälaskenta!$C$29,IF(L1639&gt;Päälaskenta!$F$28,Kaksitasouoma_matriisi!AQ1639,Kaksitasouoma_matriisi!AR1639),Päälaskenta!$F$20)</f>
        <v>0.12</v>
      </c>
      <c r="Q1639" s="8">
        <f t="shared" si="410"/>
        <v>22.7073703492512</v>
      </c>
      <c r="R1639" s="8">
        <f t="shared" si="404"/>
        <v>0.92427396290837305</v>
      </c>
      <c r="S1639" s="8">
        <f t="shared" si="411"/>
        <v>0.22695529481099799</v>
      </c>
      <c r="U1639" s="93">
        <f>IF(F1639&gt;Päälaskenta!D$24,Päälaskenta!H$24+L1639*Päälaskenta!G$24,F1639*Päälaskenta!C$24 + F1639*F1639*Päälaskenta!E$24)</f>
        <v>2.8148</v>
      </c>
      <c r="V1639" s="8">
        <f>IF(F1639&gt;Päälaskenta!D$24,2*SQRT(POWER(Päälaskenta!D$24,2)+POWER(Päälaskenta!E$24*Päälaskenta!D$24,2))+Päälaskenta!C$24,(2*SQRT((POWER(F1639,2))+POWER(Päälaskenta!E$24*F1639,2))+Päälaskenta!C$24))</f>
        <v>2.9798989873223301</v>
      </c>
      <c r="W1639" s="8">
        <f t="shared" si="412"/>
        <v>0.94459577723113197</v>
      </c>
      <c r="X1639" s="8">
        <f>Päälaskenta!F$24</f>
        <v>7.0000000000000007E-2</v>
      </c>
      <c r="Y1639" s="8">
        <f t="shared" si="413"/>
        <v>38.712109319414601</v>
      </c>
      <c r="Z1639" s="8">
        <f t="shared" si="405"/>
        <v>1.5757260370916299</v>
      </c>
      <c r="AA1639" s="8">
        <f t="shared" si="414"/>
        <v>0.55980035423178598</v>
      </c>
      <c r="AC1639" s="8">
        <f t="shared" si="406"/>
        <v>0.105702236726311</v>
      </c>
      <c r="AE1639" s="8">
        <v>1637</v>
      </c>
      <c r="AF1639" s="8">
        <f t="shared" si="416"/>
        <v>61.419479668665801</v>
      </c>
      <c r="AG1639" s="8">
        <f t="shared" si="407"/>
        <v>1.6567910948266601E-3</v>
      </c>
      <c r="AJ1639" s="132">
        <f>IF(Päälaskenta!$F$28&lt;Kaksitasouoma_matriisi!L1639,Päälaskenta!$C$20*Päälaskenta!$F$28,Päälaskenta!$C$20*Kaksitasouoma_matriisi!L1639)</f>
        <v>2.5</v>
      </c>
      <c r="AK1639" s="134">
        <f>SQRT(Päälaskenta!$D$20^2+(Päälaskenta!$D$20/(1/Päälaskenta!$E$20))^2)</f>
        <v>1.8029999999999999</v>
      </c>
      <c r="AL1639" s="134">
        <f>IF(Päälaskenta!$F$28&lt;Kaksitasouoma_matriisi!L1639,AK1639*Päälaskenta!$F$28*COS(ATAN(1/Päälaskenta!$E$20)),AK1639*Kaksitasouoma_matriisi!L1639*COS(ATAN(1/Päälaskenta!$E$20)))</f>
        <v>0.75</v>
      </c>
      <c r="AM1639" s="134"/>
      <c r="AN1639" s="134">
        <f t="shared" si="415"/>
        <v>3.25</v>
      </c>
      <c r="AO1639" s="8">
        <f t="shared" si="408"/>
        <v>0.47189673447459701</v>
      </c>
      <c r="AP1639" s="134">
        <f>Refererenssiarvoja!$B$16*H1639^(1/6)/(Refererenssiarvoja!$B$15^0.5)*(Päälaskenta!$G$28/2)^0.5*(1-AO1639)^(-1.5)</f>
        <v>0.123</v>
      </c>
      <c r="AQ1639" s="8">
        <f>Refererenssiarvoja!$B$16*Kaksitasouoma_matriisi!O1639^(1/6)/(SQRT((2*Refererenssiarvoja!$B$15)/(Päälaskenta!$F$31*Päälaskenta!$G$31*Päälaskenta!$F$28))+SQRT(Refererenssiarvoja!$B$15)/Refererenssiarvoja!$B$17*LN(Kaksitasouoma_matriisi!L1639/Päälaskenta!$F$28))</f>
        <v>0.20772423469673101</v>
      </c>
      <c r="AR1639" s="8">
        <f>Refererenssiarvoja!$B$16*Kaksitasouoma_matriisi!O1639^(1/6)/(SQRT((2*Refererenssiarvoja!$B$15)/(Päälaskenta!$F$31*Päälaskenta!$G$31*L1639)))</f>
        <v>0.53127178909500405</v>
      </c>
    </row>
    <row r="1640" spans="1:44" x14ac:dyDescent="0.2">
      <c r="A1640" s="8">
        <v>1638</v>
      </c>
      <c r="B1640" s="8">
        <f>IF(Päälaskenta!C$7,Päälaskenta!E$7,Päälaskenta!G$5)</f>
        <v>2.5</v>
      </c>
      <c r="C1640" s="56">
        <v>0.36199999999999999</v>
      </c>
      <c r="D1640" s="93">
        <f t="shared" si="401"/>
        <v>6.9061000000000003</v>
      </c>
      <c r="E1640" s="8">
        <f>IF(Päälaskenta!$C$26,Kaksitasouoma_matriisi!AP1640,Kaksitasouoma_matriisi!AC1640)</f>
        <v>0.105712123757563</v>
      </c>
      <c r="F1640" s="56">
        <f>IF(D1640&lt;Päälaskenta!H$24,(SQRT(POWER(Päälaskenta!C$24/(2*Päälaskenta!E$24),2)+(D1640/Päälaskenta!E$24))-Päälaskenta!C$24/(2*Päälaskenta!E$24)),IF(D1640=Päälaskenta!H$24,Päälaskenta!D$24,Päälaskenta!D$24+(SQRT(POWER((Päälaskenta!C$20+Päälaskenta!G$24)/(2*Päälaskenta!E$20),2)+((D1640-Päälaskenta!H$24)/Päälaskenta!E$20))-(Päälaskenta!C$20+Päälaskenta!G$24)/(2*Päälaskenta!E$20))))</f>
        <v>1.379</v>
      </c>
      <c r="G1640" s="57">
        <f>IF(F1640&gt;Päälaskenta!D$24,(2*SQRT((POWER(Päälaskenta!D$24,2))+POWER(Päälaskenta!E$24*Päälaskenta!D$24,2))+Päälaskenta!C$24)+(2*SQRT((POWER((F1640-Päälaskenta!D$24),2))+POWER(Päälaskenta!E$20*(F1640-Päälaskenta!D$24),2))+Päälaskenta!C$20),(2*SQRT((POWER(F1640,2))+POWER(Päälaskenta!E$24*F1640,2))+Päälaskenta!C$24))</f>
        <v>10.43</v>
      </c>
      <c r="H1640" s="57">
        <f t="shared" si="402"/>
        <v>0.66</v>
      </c>
      <c r="I1640" s="62">
        <f t="shared" si="403"/>
        <v>2.5479999999999999E-3</v>
      </c>
      <c r="J1640" s="8">
        <f>IF(F1640&lt;Päälaskenta!$D$24,0,Kaksitasouoma_matriisi!F1640-Päälaskenta!$D$24)</f>
        <v>0.67900000000000005</v>
      </c>
      <c r="L1640" s="8">
        <f>IF(F1640&gt;Päälaskenta!D$24,F1640-Päälaskenta!D$24,0)</f>
        <v>0.67900000000000005</v>
      </c>
      <c r="M1640" s="8">
        <f>IF(F1640&gt;Päälaskenta!D$24,(Päälaskenta!C$20+(Päälaskenta!E$20*(Kaksitasouoma_matriisi!F1640-Päälaskenta!D$24)))*(Kaksitasouoma_matriisi!F1640-Päälaskenta!D$24),0)</f>
        <v>4.0865615000000002</v>
      </c>
      <c r="N1640" s="8">
        <f>IF(F1640&gt;Päälaskenta!D$24,(2*SQRT((POWER((F1640-Päälaskenta!D$24),2))+POWER(Päälaskenta!E$20*(F1640-Päälaskenta!D$24),2))+Päälaskenta!C$20),0)</f>
        <v>7.4481693160400502</v>
      </c>
      <c r="O1640" s="8">
        <f t="shared" si="409"/>
        <v>0.54866656846795403</v>
      </c>
      <c r="P1640" s="8">
        <f>IF(Päälaskenta!$C$29,IF(L1640&gt;Päälaskenta!$F$28,Kaksitasouoma_matriisi!AQ1640,Kaksitasouoma_matriisi!AR1640),Päälaskenta!$F$20)</f>
        <v>0.12</v>
      </c>
      <c r="Q1640" s="8">
        <f t="shared" si="410"/>
        <v>22.823511254598699</v>
      </c>
      <c r="R1640" s="8">
        <f t="shared" si="404"/>
        <v>0.92559207095430396</v>
      </c>
      <c r="S1640" s="8">
        <f t="shared" si="411"/>
        <v>0.22649654751416401</v>
      </c>
      <c r="U1640" s="93">
        <f>IF(F1640&gt;Päälaskenta!D$24,Päälaskenta!H$24+L1640*Päälaskenta!G$24,F1640*Päälaskenta!C$24 + F1640*F1640*Päälaskenta!E$24)</f>
        <v>2.8195999999999999</v>
      </c>
      <c r="V1640" s="8">
        <f>IF(F1640&gt;Päälaskenta!D$24,2*SQRT(POWER(Päälaskenta!D$24,2)+POWER(Päälaskenta!E$24*Päälaskenta!D$24,2))+Päälaskenta!C$24,(2*SQRT((POWER(F1640,2))+POWER(Päälaskenta!E$24*F1640,2))+Päälaskenta!C$24))</f>
        <v>2.9798989873223301</v>
      </c>
      <c r="W1640" s="8">
        <f t="shared" si="412"/>
        <v>0.94620657008700404</v>
      </c>
      <c r="X1640" s="8">
        <f>Päälaskenta!F$24</f>
        <v>7.0000000000000007E-2</v>
      </c>
      <c r="Y1640" s="8">
        <f t="shared" si="413"/>
        <v>38.822196316845798</v>
      </c>
      <c r="Z1640" s="8">
        <f t="shared" si="405"/>
        <v>1.5744079290457</v>
      </c>
      <c r="AA1640" s="8">
        <f t="shared" si="414"/>
        <v>0.55837988687959295</v>
      </c>
      <c r="AC1640" s="8">
        <f t="shared" si="406"/>
        <v>0.105712123757563</v>
      </c>
      <c r="AE1640" s="8">
        <v>1638</v>
      </c>
      <c r="AF1640" s="8">
        <f t="shared" si="416"/>
        <v>61.645707571444497</v>
      </c>
      <c r="AG1640" s="8">
        <f t="shared" si="407"/>
        <v>1.6446531976473599E-3</v>
      </c>
      <c r="AJ1640" s="132">
        <f>IF(Päälaskenta!$F$28&lt;Kaksitasouoma_matriisi!L1640,Päälaskenta!$C$20*Päälaskenta!$F$28,Päälaskenta!$C$20*Kaksitasouoma_matriisi!L1640)</f>
        <v>2.5</v>
      </c>
      <c r="AK1640" s="134">
        <f>SQRT(Päälaskenta!$D$20^2+(Päälaskenta!$D$20/(1/Päälaskenta!$E$20))^2)</f>
        <v>1.8029999999999999</v>
      </c>
      <c r="AL1640" s="134">
        <f>IF(Päälaskenta!$F$28&lt;Kaksitasouoma_matriisi!L1640,AK1640*Päälaskenta!$F$28*COS(ATAN(1/Päälaskenta!$E$20)),AK1640*Kaksitasouoma_matriisi!L1640*COS(ATAN(1/Päälaskenta!$E$20)))</f>
        <v>0.75</v>
      </c>
      <c r="AM1640" s="134"/>
      <c r="AN1640" s="134">
        <f t="shared" si="415"/>
        <v>3.25</v>
      </c>
      <c r="AO1640" s="8">
        <f t="shared" si="408"/>
        <v>0.470598456437063</v>
      </c>
      <c r="AP1640" s="134">
        <f>Refererenssiarvoja!$B$16*H1640^(1/6)/(Refererenssiarvoja!$B$15^0.5)*(Päälaskenta!$G$28/2)^0.5*(1-AO1640)^(-1.5)</f>
        <v>0.122</v>
      </c>
      <c r="AQ1640" s="8">
        <f>Refererenssiarvoja!$B$16*Kaksitasouoma_matriisi!O1640^(1/6)/(SQRT((2*Refererenssiarvoja!$B$15)/(Päälaskenta!$F$31*Päälaskenta!$G$31*Päälaskenta!$F$28))+SQRT(Refererenssiarvoja!$B$15)/Refererenssiarvoja!$B$17*LN(Kaksitasouoma_matriisi!L1640/Päälaskenta!$F$28))</f>
        <v>0.206713477344244</v>
      </c>
      <c r="AR1640" s="8">
        <f>Refererenssiarvoja!$B$16*Kaksitasouoma_matriisi!O1640^(1/6)/(SQRT((2*Refererenssiarvoja!$B$15)/(Päälaskenta!$F$31*Päälaskenta!$G$31*L1640)))</f>
        <v>0.53227589886488902</v>
      </c>
    </row>
    <row r="1641" spans="1:44" x14ac:dyDescent="0.2">
      <c r="A1641" s="8">
        <v>1639</v>
      </c>
      <c r="B1641" s="8">
        <f>IF(Päälaskenta!C$7,Päälaskenta!E$7,Päälaskenta!G$5)</f>
        <v>2.5</v>
      </c>
      <c r="C1641" s="56">
        <v>0.36099999999999999</v>
      </c>
      <c r="D1641" s="93">
        <f t="shared" si="401"/>
        <v>6.9252000000000002</v>
      </c>
      <c r="E1641" s="8">
        <f>IF(Päälaskenta!$C$26,Kaksitasouoma_matriisi!AP1641,Kaksitasouoma_matriisi!AC1641)</f>
        <v>0.10572199712432399</v>
      </c>
      <c r="F1641" s="56">
        <f>IF(D1641&lt;Päälaskenta!H$24,(SQRT(POWER(Päälaskenta!C$24/(2*Päälaskenta!E$24),2)+(D1641/Päälaskenta!E$24))-Päälaskenta!C$24/(2*Päälaskenta!E$24)),IF(D1641=Päälaskenta!H$24,Päälaskenta!D$24,Päälaskenta!D$24+(SQRT(POWER((Päälaskenta!C$20+Päälaskenta!G$24)/(2*Päälaskenta!E$20),2)+((D1641-Päälaskenta!H$24)/Päälaskenta!E$20))-(Päälaskenta!C$20+Päälaskenta!G$24)/(2*Päälaskenta!E$20))))</f>
        <v>1.381</v>
      </c>
      <c r="G1641" s="57">
        <f>IF(F1641&gt;Päälaskenta!D$24,(2*SQRT((POWER(Päälaskenta!D$24,2))+POWER(Päälaskenta!E$24*Päälaskenta!D$24,2))+Päälaskenta!C$24)+(2*SQRT((POWER((F1641-Päälaskenta!D$24),2))+POWER(Päälaskenta!E$20*(F1641-Päälaskenta!D$24),2))+Päälaskenta!C$20),(2*SQRT((POWER(F1641,2))+POWER(Päälaskenta!E$24*F1641,2))+Päälaskenta!C$24))</f>
        <v>10.44</v>
      </c>
      <c r="H1641" s="57">
        <f t="shared" si="402"/>
        <v>0.66</v>
      </c>
      <c r="I1641" s="62">
        <f t="shared" si="403"/>
        <v>2.5349999999999999E-3</v>
      </c>
      <c r="J1641" s="8">
        <f>IF(F1641&lt;Päälaskenta!$D$24,0,Kaksitasouoma_matriisi!F1641-Päälaskenta!$D$24)</f>
        <v>0.68100000000000005</v>
      </c>
      <c r="L1641" s="8">
        <f>IF(F1641&gt;Päälaskenta!D$24,F1641-Päälaskenta!D$24,0)</f>
        <v>0.68100000000000005</v>
      </c>
      <c r="M1641" s="8">
        <f>IF(F1641&gt;Päälaskenta!D$24,(Päälaskenta!C$20+(Päälaskenta!E$20*(Kaksitasouoma_matriisi!F1641-Päälaskenta!D$24)))*(Kaksitasouoma_matriisi!F1641-Päälaskenta!D$24),0)</f>
        <v>4.1006415000000001</v>
      </c>
      <c r="N1641" s="8">
        <f>IF(F1641&gt;Päälaskenta!D$24,(2*SQRT((POWER((F1641-Päälaskenta!D$24),2))+POWER(Päälaskenta!E$20*(F1641-Päälaskenta!D$24),2))+Päälaskenta!C$20),0)</f>
        <v>7.4553804185909804</v>
      </c>
      <c r="O1641" s="8">
        <f t="shared" si="409"/>
        <v>0.55002444808510498</v>
      </c>
      <c r="P1641" s="8">
        <f>IF(Päälaskenta!$C$29,IF(L1641&gt;Päälaskenta!$F$28,Kaksitasouoma_matriisi!AQ1641,Kaksitasouoma_matriisi!AR1641),Päälaskenta!$F$20)</f>
        <v>0.12</v>
      </c>
      <c r="Q1641" s="8">
        <f t="shared" si="410"/>
        <v>22.939919303297199</v>
      </c>
      <c r="R1641" s="8">
        <f t="shared" si="404"/>
        <v>0.92690545930891699</v>
      </c>
      <c r="S1641" s="8">
        <f t="shared" si="411"/>
        <v>0.226039135415499</v>
      </c>
      <c r="U1641" s="93">
        <f>IF(F1641&gt;Päälaskenta!D$24,Päälaskenta!H$24+L1641*Päälaskenta!G$24,F1641*Päälaskenta!C$24 + F1641*F1641*Päälaskenta!E$24)</f>
        <v>2.8243999999999998</v>
      </c>
      <c r="V1641" s="8">
        <f>IF(F1641&gt;Päälaskenta!D$24,2*SQRT(POWER(Päälaskenta!D$24,2)+POWER(Päälaskenta!E$24*Päälaskenta!D$24,2))+Päälaskenta!C$24,(2*SQRT((POWER(F1641,2))+POWER(Päälaskenta!E$24*F1641,2))+Päälaskenta!C$24))</f>
        <v>2.9798989873223301</v>
      </c>
      <c r="W1641" s="8">
        <f t="shared" si="412"/>
        <v>0.947817362942877</v>
      </c>
      <c r="X1641" s="8">
        <f>Päälaskenta!F$24</f>
        <v>7.0000000000000007E-2</v>
      </c>
      <c r="Y1641" s="8">
        <f t="shared" si="413"/>
        <v>38.932408324378997</v>
      </c>
      <c r="Z1641" s="8">
        <f t="shared" si="405"/>
        <v>1.5730945406910799</v>
      </c>
      <c r="AA1641" s="8">
        <f t="shared" si="414"/>
        <v>0.55696591866983403</v>
      </c>
      <c r="AC1641" s="8">
        <f t="shared" si="406"/>
        <v>0.10572199712432399</v>
      </c>
      <c r="AE1641" s="8">
        <v>1639</v>
      </c>
      <c r="AF1641" s="8">
        <f t="shared" si="416"/>
        <v>61.872327627676199</v>
      </c>
      <c r="AG1641" s="8">
        <f t="shared" si="407"/>
        <v>1.6326275038186101E-3</v>
      </c>
      <c r="AJ1641" s="132">
        <f>IF(Päälaskenta!$F$28&lt;Kaksitasouoma_matriisi!L1641,Päälaskenta!$C$20*Päälaskenta!$F$28,Päälaskenta!$C$20*Kaksitasouoma_matriisi!L1641)</f>
        <v>2.5</v>
      </c>
      <c r="AK1641" s="134">
        <f>SQRT(Päälaskenta!$D$20^2+(Päälaskenta!$D$20/(1/Päälaskenta!$E$20))^2)</f>
        <v>1.8029999999999999</v>
      </c>
      <c r="AL1641" s="134">
        <f>IF(Päälaskenta!$F$28&lt;Kaksitasouoma_matriisi!L1641,AK1641*Päälaskenta!$F$28*COS(ATAN(1/Päälaskenta!$E$20)),AK1641*Kaksitasouoma_matriisi!L1641*COS(ATAN(1/Päälaskenta!$E$20)))</f>
        <v>0.75</v>
      </c>
      <c r="AM1641" s="134"/>
      <c r="AN1641" s="134">
        <f t="shared" si="415"/>
        <v>3.25</v>
      </c>
      <c r="AO1641" s="8">
        <f t="shared" si="408"/>
        <v>0.46930052561658903</v>
      </c>
      <c r="AP1641" s="134">
        <f>Refererenssiarvoja!$B$16*H1641^(1/6)/(Refererenssiarvoja!$B$15^0.5)*(Päälaskenta!$G$28/2)^0.5*(1-AO1641)^(-1.5)</f>
        <v>0.122</v>
      </c>
      <c r="AQ1641" s="8">
        <f>Refererenssiarvoja!$B$16*Kaksitasouoma_matriisi!O1641^(1/6)/(SQRT((2*Refererenssiarvoja!$B$15)/(Päälaskenta!$F$31*Päälaskenta!$G$31*Päälaskenta!$F$28))+SQRT(Refererenssiarvoja!$B$15)/Refererenssiarvoja!$B$17*LN(Kaksitasouoma_matriisi!L1641/Päälaskenta!$F$28))</f>
        <v>0.205716269061192</v>
      </c>
      <c r="AR1641" s="8">
        <f>Refererenssiarvoja!$B$16*Kaksitasouoma_matriisi!O1641^(1/6)/(SQRT((2*Refererenssiarvoja!$B$15)/(Päälaskenta!$F$31*Päälaskenta!$G$31*L1641)))</f>
        <v>0.53327888312879201</v>
      </c>
    </row>
    <row r="1642" spans="1:44" x14ac:dyDescent="0.2">
      <c r="A1642" s="8">
        <v>1640</v>
      </c>
      <c r="B1642" s="8">
        <f>IF(Päälaskenta!C$7,Päälaskenta!E$7,Päälaskenta!G$5)</f>
        <v>2.5</v>
      </c>
      <c r="C1642" s="56">
        <v>0.36</v>
      </c>
      <c r="D1642" s="93">
        <f t="shared" si="401"/>
        <v>6.9443999999999999</v>
      </c>
      <c r="E1642" s="8">
        <f>IF(Päälaskenta!$C$26,Kaksitasouoma_matriisi!AP1642,Kaksitasouoma_matriisi!AC1642)</f>
        <v>0.1057318568549</v>
      </c>
      <c r="F1642" s="56">
        <f>IF(D1642&lt;Päälaskenta!H$24,(SQRT(POWER(Päälaskenta!C$24/(2*Päälaskenta!E$24),2)+(D1642/Päälaskenta!E$24))-Päälaskenta!C$24/(2*Päälaskenta!E$24)),IF(D1642=Päälaskenta!H$24,Päälaskenta!D$24,Päälaskenta!D$24+(SQRT(POWER((Päälaskenta!C$20+Päälaskenta!G$24)/(2*Päälaskenta!E$20),2)+((D1642-Päälaskenta!H$24)/Päälaskenta!E$20))-(Päälaskenta!C$20+Päälaskenta!G$24)/(2*Päälaskenta!E$20))))</f>
        <v>1.383</v>
      </c>
      <c r="G1642" s="57">
        <f>IF(F1642&gt;Päälaskenta!D$24,(2*SQRT((POWER(Päälaskenta!D$24,2))+POWER(Päälaskenta!E$24*Päälaskenta!D$24,2))+Päälaskenta!C$24)+(2*SQRT((POWER((F1642-Päälaskenta!D$24),2))+POWER(Päälaskenta!E$20*(F1642-Päälaskenta!D$24),2))+Päälaskenta!C$20),(2*SQRT((POWER(F1642,2))+POWER(Päälaskenta!E$24*F1642,2))+Päälaskenta!C$24))</f>
        <v>10.44</v>
      </c>
      <c r="H1642" s="57">
        <f t="shared" si="402"/>
        <v>0.67</v>
      </c>
      <c r="I1642" s="62">
        <f t="shared" si="403"/>
        <v>2.4710000000000001E-3</v>
      </c>
      <c r="J1642" s="8">
        <f>IF(F1642&lt;Päälaskenta!$D$24,0,Kaksitasouoma_matriisi!F1642-Päälaskenta!$D$24)</f>
        <v>0.68300000000000005</v>
      </c>
      <c r="L1642" s="8">
        <f>IF(F1642&gt;Päälaskenta!D$24,F1642-Päälaskenta!D$24,0)</f>
        <v>0.68300000000000005</v>
      </c>
      <c r="M1642" s="8">
        <f>IF(F1642&gt;Päälaskenta!D$24,(Päälaskenta!C$20+(Päälaskenta!E$20*(Kaksitasouoma_matriisi!F1642-Päälaskenta!D$24)))*(Kaksitasouoma_matriisi!F1642-Päälaskenta!D$24),0)</f>
        <v>4.1147334999999998</v>
      </c>
      <c r="N1642" s="8">
        <f>IF(F1642&gt;Päälaskenta!D$24,(2*SQRT((POWER((F1642-Päälaskenta!D$24),2))+POWER(Päälaskenta!E$20*(F1642-Päälaskenta!D$24),2))+Päälaskenta!C$20),0)</f>
        <v>7.4625915211419001</v>
      </c>
      <c r="O1642" s="8">
        <f t="shared" si="409"/>
        <v>0.55138131148445602</v>
      </c>
      <c r="P1642" s="8">
        <f>IF(Päälaskenta!$C$29,IF(L1642&gt;Päälaskenta!$F$28,Kaksitasouoma_matriisi!AQ1642,Kaksitasouoma_matriisi!AR1642),Päälaskenta!$F$20)</f>
        <v>0.12</v>
      </c>
      <c r="Q1642" s="8">
        <f t="shared" si="410"/>
        <v>23.056594469055799</v>
      </c>
      <c r="R1642" s="8">
        <f t="shared" si="404"/>
        <v>0.92821415515491701</v>
      </c>
      <c r="S1642" s="8">
        <f t="shared" si="411"/>
        <v>0.22558305541657001</v>
      </c>
      <c r="U1642" s="93">
        <f>IF(F1642&gt;Päälaskenta!D$24,Päälaskenta!H$24+L1642*Päälaskenta!G$24,F1642*Päälaskenta!C$24 + F1642*F1642*Päälaskenta!E$24)</f>
        <v>2.8292000000000002</v>
      </c>
      <c r="V1642" s="8">
        <f>IF(F1642&gt;Päälaskenta!D$24,2*SQRT(POWER(Päälaskenta!D$24,2)+POWER(Päälaskenta!E$24*Päälaskenta!D$24,2))+Päälaskenta!C$24,(2*SQRT((POWER(F1642,2))+POWER(Päälaskenta!E$24*F1642,2))+Päälaskenta!C$24))</f>
        <v>2.9798989873223301</v>
      </c>
      <c r="W1642" s="8">
        <f t="shared" si="412"/>
        <v>0.94942815579874895</v>
      </c>
      <c r="X1642" s="8">
        <f>Päälaskenta!F$24</f>
        <v>7.0000000000000007E-2</v>
      </c>
      <c r="Y1642" s="8">
        <f t="shared" si="413"/>
        <v>39.042745271156697</v>
      </c>
      <c r="Z1642" s="8">
        <f t="shared" si="405"/>
        <v>1.5717858448450801</v>
      </c>
      <c r="AA1642" s="8">
        <f t="shared" si="414"/>
        <v>0.55555840691541103</v>
      </c>
      <c r="AC1642" s="8">
        <f t="shared" si="406"/>
        <v>0.1057318568549</v>
      </c>
      <c r="AE1642" s="8">
        <v>1640</v>
      </c>
      <c r="AF1642" s="8">
        <f t="shared" si="416"/>
        <v>62.0993397402125</v>
      </c>
      <c r="AG1642" s="8">
        <f t="shared" si="407"/>
        <v>1.6207127625572301E-3</v>
      </c>
      <c r="AJ1642" s="132">
        <f>IF(Päälaskenta!$F$28&lt;Kaksitasouoma_matriisi!L1642,Päälaskenta!$C$20*Päälaskenta!$F$28,Päälaskenta!$C$20*Kaksitasouoma_matriisi!L1642)</f>
        <v>2.5</v>
      </c>
      <c r="AK1642" s="134">
        <f>SQRT(Päälaskenta!$D$20^2+(Päälaskenta!$D$20/(1/Päälaskenta!$E$20))^2)</f>
        <v>1.8029999999999999</v>
      </c>
      <c r="AL1642" s="134">
        <f>IF(Päälaskenta!$F$28&lt;Kaksitasouoma_matriisi!L1642,AK1642*Päälaskenta!$F$28*COS(ATAN(1/Päälaskenta!$E$20)),AK1642*Kaksitasouoma_matriisi!L1642*COS(ATAN(1/Päälaskenta!$E$20)))</f>
        <v>0.75</v>
      </c>
      <c r="AM1642" s="134"/>
      <c r="AN1642" s="134">
        <f t="shared" si="415"/>
        <v>3.25</v>
      </c>
      <c r="AO1642" s="8">
        <f t="shared" si="408"/>
        <v>0.46800299521916899</v>
      </c>
      <c r="AP1642" s="134">
        <f>Refererenssiarvoja!$B$16*H1642^(1/6)/(Refererenssiarvoja!$B$15^0.5)*(Päälaskenta!$G$28/2)^0.5*(1-AO1642)^(-1.5)</f>
        <v>0.122</v>
      </c>
      <c r="AQ1642" s="8">
        <f>Refererenssiarvoja!$B$16*Kaksitasouoma_matriisi!O1642^(1/6)/(SQRT((2*Refererenssiarvoja!$B$15)/(Päälaskenta!$F$31*Päälaskenta!$G$31*Päälaskenta!$F$28))+SQRT(Refererenssiarvoja!$B$15)/Refererenssiarvoja!$B$17*LN(Kaksitasouoma_matriisi!L1642/Päälaskenta!$F$28))</f>
        <v>0.20473233517207601</v>
      </c>
      <c r="AR1642" s="8">
        <f>Refererenssiarvoja!$B$16*Kaksitasouoma_matriisi!O1642^(1/6)/(SQRT((2*Refererenssiarvoja!$B$15)/(Päälaskenta!$F$31*Päälaskenta!$G$31*L1642)))</f>
        <v>0.53428074636853695</v>
      </c>
    </row>
    <row r="1643" spans="1:44" x14ac:dyDescent="0.2">
      <c r="A1643" s="8">
        <v>1641</v>
      </c>
      <c r="B1643" s="8">
        <f>IF(Päälaskenta!C$7,Päälaskenta!E$7,Päälaskenta!G$5)</f>
        <v>2.5</v>
      </c>
      <c r="C1643" s="56">
        <v>0.35899999999999999</v>
      </c>
      <c r="D1643" s="93">
        <f t="shared" si="401"/>
        <v>6.9638</v>
      </c>
      <c r="E1643" s="8">
        <f>IF(Päälaskenta!$C$26,Kaksitasouoma_matriisi!AP1643,Kaksitasouoma_matriisi!AC1643)</f>
        <v>0.105741702977522</v>
      </c>
      <c r="F1643" s="56">
        <f>IF(D1643&lt;Päälaskenta!H$24,(SQRT(POWER(Päälaskenta!C$24/(2*Päälaskenta!E$24),2)+(D1643/Päälaskenta!E$24))-Päälaskenta!C$24/(2*Päälaskenta!E$24)),IF(D1643=Päälaskenta!H$24,Päälaskenta!D$24,Päälaskenta!D$24+(SQRT(POWER((Päälaskenta!C$20+Päälaskenta!G$24)/(2*Päälaskenta!E$20),2)+((D1643-Päälaskenta!H$24)/Päälaskenta!E$20))-(Päälaskenta!C$20+Päälaskenta!G$24)/(2*Päälaskenta!E$20))))</f>
        <v>1.385</v>
      </c>
      <c r="G1643" s="57">
        <f>IF(F1643&gt;Päälaskenta!D$24,(2*SQRT((POWER(Päälaskenta!D$24,2))+POWER(Päälaskenta!E$24*Päälaskenta!D$24,2))+Päälaskenta!C$24)+(2*SQRT((POWER((F1643-Päälaskenta!D$24),2))+POWER(Päälaskenta!E$20*(F1643-Päälaskenta!D$24),2))+Päälaskenta!C$20),(2*SQRT((POWER(F1643,2))+POWER(Päälaskenta!E$24*F1643,2))+Päälaskenta!C$24))</f>
        <v>10.45</v>
      </c>
      <c r="H1643" s="57">
        <f t="shared" si="402"/>
        <v>0.67</v>
      </c>
      <c r="I1643" s="62">
        <f t="shared" si="403"/>
        <v>2.4580000000000001E-3</v>
      </c>
      <c r="J1643" s="8">
        <f>IF(F1643&lt;Päälaskenta!$D$24,0,Kaksitasouoma_matriisi!F1643-Päälaskenta!$D$24)</f>
        <v>0.68500000000000005</v>
      </c>
      <c r="L1643" s="8">
        <f>IF(F1643&gt;Päälaskenta!D$24,F1643-Päälaskenta!D$24,0)</f>
        <v>0.68500000000000005</v>
      </c>
      <c r="M1643" s="8">
        <f>IF(F1643&gt;Päälaskenta!D$24,(Päälaskenta!C$20+(Päälaskenta!E$20*(Kaksitasouoma_matriisi!F1643-Päälaskenta!D$24)))*(Kaksitasouoma_matriisi!F1643-Päälaskenta!D$24),0)</f>
        <v>4.1288375000000004</v>
      </c>
      <c r="N1643" s="8">
        <f>IF(F1643&gt;Päälaskenta!D$24,(2*SQRT((POWER((F1643-Päälaskenta!D$24),2))+POWER(Päälaskenta!E$20*(F1643-Päälaskenta!D$24),2))+Päälaskenta!C$20),0)</f>
        <v>7.4698026236928303</v>
      </c>
      <c r="O1643" s="8">
        <f t="shared" si="409"/>
        <v>0.55273716160907505</v>
      </c>
      <c r="P1643" s="8">
        <f>IF(Päälaskenta!$C$29,IF(L1643&gt;Päälaskenta!$F$28,Kaksitasouoma_matriisi!AQ1643,Kaksitasouoma_matriisi!AR1643),Päälaskenta!$F$20)</f>
        <v>0.12</v>
      </c>
      <c r="Q1643" s="8">
        <f t="shared" si="410"/>
        <v>23.173536726344299</v>
      </c>
      <c r="R1643" s="8">
        <f t="shared" si="404"/>
        <v>0.92951818548137399</v>
      </c>
      <c r="S1643" s="8">
        <f t="shared" si="411"/>
        <v>0.22512830439109599</v>
      </c>
      <c r="U1643" s="93">
        <f>IF(F1643&gt;Päälaskenta!D$24,Päälaskenta!H$24+L1643*Päälaskenta!G$24,F1643*Päälaskenta!C$24 + F1643*F1643*Päälaskenta!E$24)</f>
        <v>2.8340000000000001</v>
      </c>
      <c r="V1643" s="8">
        <f>IF(F1643&gt;Päälaskenta!D$24,2*SQRT(POWER(Päälaskenta!D$24,2)+POWER(Päälaskenta!E$24*Päälaskenta!D$24,2))+Päälaskenta!C$24,(2*SQRT((POWER(F1643,2))+POWER(Päälaskenta!E$24*F1643,2))+Päälaskenta!C$24))</f>
        <v>2.9798989873223301</v>
      </c>
      <c r="W1643" s="8">
        <f t="shared" si="412"/>
        <v>0.95103894865462102</v>
      </c>
      <c r="X1643" s="8">
        <f>Päälaskenta!F$24</f>
        <v>7.0000000000000007E-2</v>
      </c>
      <c r="Y1643" s="8">
        <f t="shared" si="413"/>
        <v>39.153207086481999</v>
      </c>
      <c r="Z1643" s="8">
        <f t="shared" si="405"/>
        <v>1.5704818145186299</v>
      </c>
      <c r="AA1643" s="8">
        <f t="shared" si="414"/>
        <v>0.55415730928674301</v>
      </c>
      <c r="AC1643" s="8">
        <f t="shared" si="406"/>
        <v>0.105741702977522</v>
      </c>
      <c r="AE1643" s="8">
        <v>1641</v>
      </c>
      <c r="AF1643" s="8">
        <f t="shared" si="416"/>
        <v>62.326743812826301</v>
      </c>
      <c r="AG1643" s="8">
        <f t="shared" si="407"/>
        <v>1.6089077393495301E-3</v>
      </c>
      <c r="AJ1643" s="132">
        <f>IF(Päälaskenta!$F$28&lt;Kaksitasouoma_matriisi!L1643,Päälaskenta!$C$20*Päälaskenta!$F$28,Päälaskenta!$C$20*Kaksitasouoma_matriisi!L1643)</f>
        <v>2.5</v>
      </c>
      <c r="AK1643" s="134">
        <f>SQRT(Päälaskenta!$D$20^2+(Päälaskenta!$D$20/(1/Päälaskenta!$E$20))^2)</f>
        <v>1.8029999999999999</v>
      </c>
      <c r="AL1643" s="134">
        <f>IF(Päälaskenta!$F$28&lt;Kaksitasouoma_matriisi!L1643,AK1643*Päälaskenta!$F$28*COS(ATAN(1/Päälaskenta!$E$20)),AK1643*Kaksitasouoma_matriisi!L1643*COS(ATAN(1/Päälaskenta!$E$20)))</f>
        <v>0.75</v>
      </c>
      <c r="AM1643" s="134"/>
      <c r="AN1643" s="134">
        <f t="shared" si="415"/>
        <v>3.25</v>
      </c>
      <c r="AO1643" s="8">
        <f t="shared" si="408"/>
        <v>0.46669921594531699</v>
      </c>
      <c r="AP1643" s="134">
        <f>Refererenssiarvoja!$B$16*H1643^(1/6)/(Refererenssiarvoja!$B$15^0.5)*(Päälaskenta!$G$28/2)^0.5*(1-AO1643)^(-1.5)</f>
        <v>0.121</v>
      </c>
      <c r="AQ1643" s="8">
        <f>Refererenssiarvoja!$B$16*Kaksitasouoma_matriisi!O1643^(1/6)/(SQRT((2*Refererenssiarvoja!$B$15)/(Päälaskenta!$F$31*Päälaskenta!$G$31*Päälaskenta!$F$28))+SQRT(Refererenssiarvoja!$B$15)/Refererenssiarvoja!$B$17*LN(Kaksitasouoma_matriisi!L1643/Päälaskenta!$F$28))</f>
        <v>0.203761408398137</v>
      </c>
      <c r="AR1643" s="8">
        <f>Refererenssiarvoja!$B$16*Kaksitasouoma_matriisi!O1643^(1/6)/(SQRT((2*Refererenssiarvoja!$B$15)/(Päälaskenta!$F$31*Päälaskenta!$G$31*L1643)))</f>
        <v>0.53528149303582895</v>
      </c>
    </row>
    <row r="1644" spans="1:44" x14ac:dyDescent="0.2">
      <c r="A1644" s="8">
        <v>1642</v>
      </c>
      <c r="B1644" s="8">
        <f>IF(Päälaskenta!C$7,Päälaskenta!E$7,Päälaskenta!G$5)</f>
        <v>2.5</v>
      </c>
      <c r="C1644" s="56">
        <v>0.35799999999999998</v>
      </c>
      <c r="D1644" s="93">
        <f t="shared" si="401"/>
        <v>6.9832000000000001</v>
      </c>
      <c r="E1644" s="8">
        <f>IF(Päälaskenta!$C$26,Kaksitasouoma_matriisi!AP1644,Kaksitasouoma_matriisi!AC1644)</f>
        <v>0.105751535520343</v>
      </c>
      <c r="F1644" s="56">
        <f>IF(D1644&lt;Päälaskenta!H$24,(SQRT(POWER(Päälaskenta!C$24/(2*Päälaskenta!E$24),2)+(D1644/Päälaskenta!E$24))-Päälaskenta!C$24/(2*Päälaskenta!E$24)),IF(D1644=Päälaskenta!H$24,Päälaskenta!D$24,Päälaskenta!D$24+(SQRT(POWER((Päälaskenta!C$20+Päälaskenta!G$24)/(2*Päälaskenta!E$20),2)+((D1644-Päälaskenta!H$24)/Päälaskenta!E$20))-(Päälaskenta!C$20+Päälaskenta!G$24)/(2*Päälaskenta!E$20))))</f>
        <v>1.387</v>
      </c>
      <c r="G1644" s="57">
        <f>IF(F1644&gt;Päälaskenta!D$24,(2*SQRT((POWER(Päälaskenta!D$24,2))+POWER(Päälaskenta!E$24*Päälaskenta!D$24,2))+Päälaskenta!C$24)+(2*SQRT((POWER((F1644-Päälaskenta!D$24),2))+POWER(Päälaskenta!E$20*(F1644-Päälaskenta!D$24),2))+Päälaskenta!C$20),(2*SQRT((POWER(F1644,2))+POWER(Päälaskenta!E$24*F1644,2))+Päälaskenta!C$24))</f>
        <v>10.46</v>
      </c>
      <c r="H1644" s="57">
        <f t="shared" si="402"/>
        <v>0.67</v>
      </c>
      <c r="I1644" s="62">
        <f t="shared" si="403"/>
        <v>2.4450000000000001E-3</v>
      </c>
      <c r="J1644" s="8">
        <f>IF(F1644&lt;Päälaskenta!$D$24,0,Kaksitasouoma_matriisi!F1644-Päälaskenta!$D$24)</f>
        <v>0.68700000000000006</v>
      </c>
      <c r="L1644" s="8">
        <f>IF(F1644&gt;Päälaskenta!D$24,F1644-Päälaskenta!D$24,0)</f>
        <v>0.68700000000000006</v>
      </c>
      <c r="M1644" s="8">
        <f>IF(F1644&gt;Päälaskenta!D$24,(Päälaskenta!C$20+(Päälaskenta!E$20*(Kaksitasouoma_matriisi!F1644-Päälaskenta!D$24)))*(Kaksitasouoma_matriisi!F1644-Päälaskenta!D$24),0)</f>
        <v>4.1429535</v>
      </c>
      <c r="N1644" s="8">
        <f>IF(F1644&gt;Päälaskenta!D$24,(2*SQRT((POWER((F1644-Päälaskenta!D$24),2))+POWER(Päälaskenta!E$20*(F1644-Päälaskenta!D$24),2))+Päälaskenta!C$20),0)</f>
        <v>7.4770137262437597</v>
      </c>
      <c r="O1644" s="8">
        <f t="shared" si="409"/>
        <v>0.55409200139068104</v>
      </c>
      <c r="P1644" s="8">
        <f>IF(Päälaskenta!$C$29,IF(L1644&gt;Päälaskenta!$F$28,Kaksitasouoma_matriisi!AQ1644,Kaksitasouoma_matriisi!AR1644),Päälaskenta!$F$20)</f>
        <v>0.12</v>
      </c>
      <c r="Q1644" s="8">
        <f t="shared" si="410"/>
        <v>23.2907460503876</v>
      </c>
      <c r="R1644" s="8">
        <f t="shared" si="404"/>
        <v>0.93081757708525203</v>
      </c>
      <c r="S1644" s="8">
        <f t="shared" si="411"/>
        <v>0.22467487918588799</v>
      </c>
      <c r="U1644" s="93">
        <f>IF(F1644&gt;Päälaskenta!D$24,Päälaskenta!H$24+L1644*Päälaskenta!G$24,F1644*Päälaskenta!C$24 + F1644*F1644*Päälaskenta!E$24)</f>
        <v>2.8388</v>
      </c>
      <c r="V1644" s="8">
        <f>IF(F1644&gt;Päälaskenta!D$24,2*SQRT(POWER(Päälaskenta!D$24,2)+POWER(Päälaskenta!E$24*Päälaskenta!D$24,2))+Päälaskenta!C$24,(2*SQRT((POWER(F1644,2))+POWER(Päälaskenta!E$24*F1644,2))+Päälaskenta!C$24))</f>
        <v>2.9798989873223301</v>
      </c>
      <c r="W1644" s="8">
        <f t="shared" si="412"/>
        <v>0.95264974151049397</v>
      </c>
      <c r="X1644" s="8">
        <f>Päälaskenta!F$24</f>
        <v>7.0000000000000007E-2</v>
      </c>
      <c r="Y1644" s="8">
        <f t="shared" si="413"/>
        <v>39.263793699817498</v>
      </c>
      <c r="Z1644" s="8">
        <f t="shared" si="405"/>
        <v>1.56918242291475</v>
      </c>
      <c r="AA1644" s="8">
        <f t="shared" si="414"/>
        <v>0.55276258380821097</v>
      </c>
      <c r="AC1644" s="8">
        <f t="shared" si="406"/>
        <v>0.105751535520343</v>
      </c>
      <c r="AE1644" s="8">
        <v>1642</v>
      </c>
      <c r="AF1644" s="8">
        <f t="shared" si="416"/>
        <v>62.554539750205102</v>
      </c>
      <c r="AG1644" s="8">
        <f t="shared" si="407"/>
        <v>1.59721121571054E-3</v>
      </c>
      <c r="AJ1644" s="132">
        <f>IF(Päälaskenta!$F$28&lt;Kaksitasouoma_matriisi!L1644,Päälaskenta!$C$20*Päälaskenta!$F$28,Päälaskenta!$C$20*Kaksitasouoma_matriisi!L1644)</f>
        <v>2.5</v>
      </c>
      <c r="AK1644" s="134">
        <f>SQRT(Päälaskenta!$D$20^2+(Päälaskenta!$D$20/(1/Päälaskenta!$E$20))^2)</f>
        <v>1.8029999999999999</v>
      </c>
      <c r="AL1644" s="134">
        <f>IF(Päälaskenta!$F$28&lt;Kaksitasouoma_matriisi!L1644,AK1644*Päälaskenta!$F$28*COS(ATAN(1/Päälaskenta!$E$20)),AK1644*Kaksitasouoma_matriisi!L1644*COS(ATAN(1/Päälaskenta!$E$20)))</f>
        <v>0.75</v>
      </c>
      <c r="AM1644" s="134"/>
      <c r="AN1644" s="134">
        <f t="shared" si="415"/>
        <v>3.25</v>
      </c>
      <c r="AO1644" s="8">
        <f t="shared" si="408"/>
        <v>0.46540268071944102</v>
      </c>
      <c r="AP1644" s="134">
        <f>Refererenssiarvoja!$B$16*H1644^(1/6)/(Refererenssiarvoja!$B$15^0.5)*(Päälaskenta!$G$28/2)^0.5*(1-AO1644)^(-1.5)</f>
        <v>0.121</v>
      </c>
      <c r="AQ1644" s="8">
        <f>Refererenssiarvoja!$B$16*Kaksitasouoma_matriisi!O1644^(1/6)/(SQRT((2*Refererenssiarvoja!$B$15)/(Päälaskenta!$F$31*Päälaskenta!$G$31*Päälaskenta!$F$28))+SQRT(Refererenssiarvoja!$B$15)/Refererenssiarvoja!$B$17*LN(Kaksitasouoma_matriisi!L1644/Päälaskenta!$F$28))</f>
        <v>0.20280322860984801</v>
      </c>
      <c r="AR1644" s="8">
        <f>Refererenssiarvoja!$B$16*Kaksitasouoma_matriisi!O1644^(1/6)/(SQRT((2*Refererenssiarvoja!$B$15)/(Päälaskenta!$F$31*Päälaskenta!$G$31*L1644)))</f>
        <v>0.53628112755253898</v>
      </c>
    </row>
    <row r="1645" spans="1:44" x14ac:dyDescent="0.2">
      <c r="A1645" s="8">
        <v>1643</v>
      </c>
      <c r="B1645" s="8">
        <f>IF(Päälaskenta!C$7,Päälaskenta!E$7,Päälaskenta!G$5)</f>
        <v>2.5</v>
      </c>
      <c r="C1645" s="56">
        <v>0.35699999999999998</v>
      </c>
      <c r="D1645" s="93">
        <f t="shared" si="401"/>
        <v>7.0027999999999997</v>
      </c>
      <c r="E1645" s="8">
        <f>IF(Päälaskenta!$C$26,Kaksitasouoma_matriisi!AP1645,Kaksitasouoma_matriisi!AC1645)</f>
        <v>0.10576135451143701</v>
      </c>
      <c r="F1645" s="56">
        <f>IF(D1645&lt;Päälaskenta!H$24,(SQRT(POWER(Päälaskenta!C$24/(2*Päälaskenta!E$24),2)+(D1645/Päälaskenta!E$24))-Päälaskenta!C$24/(2*Päälaskenta!E$24)),IF(D1645=Päälaskenta!H$24,Päälaskenta!D$24,Päälaskenta!D$24+(SQRT(POWER((Päälaskenta!C$20+Päälaskenta!G$24)/(2*Päälaskenta!E$20),2)+((D1645-Päälaskenta!H$24)/Päälaskenta!E$20))-(Päälaskenta!C$20+Päälaskenta!G$24)/(2*Päälaskenta!E$20))))</f>
        <v>1.389</v>
      </c>
      <c r="G1645" s="57">
        <f>IF(F1645&gt;Päälaskenta!D$24,(2*SQRT((POWER(Päälaskenta!D$24,2))+POWER(Päälaskenta!E$24*Päälaskenta!D$24,2))+Päälaskenta!C$24)+(2*SQRT((POWER((F1645-Päälaskenta!D$24),2))+POWER(Päälaskenta!E$20*(F1645-Päälaskenta!D$24),2))+Päälaskenta!C$20),(2*SQRT((POWER(F1645,2))+POWER(Päälaskenta!E$24*F1645,2))+Päälaskenta!C$24))</f>
        <v>10.46</v>
      </c>
      <c r="H1645" s="57">
        <f t="shared" si="402"/>
        <v>0.67</v>
      </c>
      <c r="I1645" s="62">
        <f t="shared" si="403"/>
        <v>2.4320000000000001E-3</v>
      </c>
      <c r="J1645" s="8">
        <f>IF(F1645&lt;Päälaskenta!$D$24,0,Kaksitasouoma_matriisi!F1645-Päälaskenta!$D$24)</f>
        <v>0.68899999999999995</v>
      </c>
      <c r="L1645" s="8">
        <f>IF(F1645&gt;Päälaskenta!D$24,F1645-Päälaskenta!D$24,0)</f>
        <v>0.68899999999999995</v>
      </c>
      <c r="M1645" s="8">
        <f>IF(F1645&gt;Päälaskenta!D$24,(Päälaskenta!C$20+(Päälaskenta!E$20*(Kaksitasouoma_matriisi!F1645-Päälaskenta!D$24)))*(Kaksitasouoma_matriisi!F1645-Päälaskenta!D$24),0)</f>
        <v>4.1570815000000003</v>
      </c>
      <c r="N1645" s="8">
        <f>IF(F1645&gt;Päälaskenta!D$24,(2*SQRT((POWER((F1645-Päälaskenta!D$24),2))+POWER(Päälaskenta!E$20*(F1645-Päälaskenta!D$24),2))+Päälaskenta!C$20),0)</f>
        <v>7.48422482879469</v>
      </c>
      <c r="O1645" s="8">
        <f t="shared" si="409"/>
        <v>0.55544583374969003</v>
      </c>
      <c r="P1645" s="8">
        <f>IF(Päälaskenta!$C$29,IF(L1645&gt;Päälaskenta!$F$28,Kaksitasouoma_matriisi!AQ1645,Kaksitasouoma_matriisi!AR1645),Päälaskenta!$F$20)</f>
        <v>0.12</v>
      </c>
      <c r="Q1645" s="8">
        <f t="shared" si="410"/>
        <v>23.4082224171596</v>
      </c>
      <c r="R1645" s="8">
        <f t="shared" si="404"/>
        <v>0.93211235657290104</v>
      </c>
      <c r="S1645" s="8">
        <f t="shared" si="411"/>
        <v>0.224222776621748</v>
      </c>
      <c r="U1645" s="93">
        <f>IF(F1645&gt;Päälaskenta!D$24,Päälaskenta!H$24+L1645*Päälaskenta!G$24,F1645*Päälaskenta!C$24 + F1645*F1645*Päälaskenta!E$24)</f>
        <v>2.8435999999999999</v>
      </c>
      <c r="V1645" s="8">
        <f>IF(F1645&gt;Päälaskenta!D$24,2*SQRT(POWER(Päälaskenta!D$24,2)+POWER(Päälaskenta!E$24*Päälaskenta!D$24,2))+Päälaskenta!C$24,(2*SQRT((POWER(F1645,2))+POWER(Päälaskenta!E$24*F1645,2))+Päälaskenta!C$24))</f>
        <v>2.9798989873223301</v>
      </c>
      <c r="W1645" s="8">
        <f t="shared" si="412"/>
        <v>0.95426053436636604</v>
      </c>
      <c r="X1645" s="8">
        <f>Päälaskenta!F$24</f>
        <v>7.0000000000000007E-2</v>
      </c>
      <c r="Y1645" s="8">
        <f t="shared" si="413"/>
        <v>39.374505040785102</v>
      </c>
      <c r="Z1645" s="8">
        <f t="shared" si="405"/>
        <v>1.5678876434271001</v>
      </c>
      <c r="AA1645" s="8">
        <f t="shared" si="414"/>
        <v>0.55137418885465606</v>
      </c>
      <c r="AC1645" s="8">
        <f t="shared" si="406"/>
        <v>0.10576135451143701</v>
      </c>
      <c r="AE1645" s="8">
        <v>1643</v>
      </c>
      <c r="AF1645" s="8">
        <f t="shared" si="416"/>
        <v>62.782727457944702</v>
      </c>
      <c r="AG1645" s="8">
        <f t="shared" si="407"/>
        <v>1.5856219889470401E-3</v>
      </c>
      <c r="AJ1645" s="132">
        <f>IF(Päälaskenta!$F$28&lt;Kaksitasouoma_matriisi!L1645,Päälaskenta!$C$20*Päälaskenta!$F$28,Päälaskenta!$C$20*Kaksitasouoma_matriisi!L1645)</f>
        <v>2.5</v>
      </c>
      <c r="AK1645" s="134">
        <f>SQRT(Päälaskenta!$D$20^2+(Päälaskenta!$D$20/(1/Päälaskenta!$E$20))^2)</f>
        <v>1.8029999999999999</v>
      </c>
      <c r="AL1645" s="134">
        <f>IF(Päälaskenta!$F$28&lt;Kaksitasouoma_matriisi!L1645,AK1645*Päälaskenta!$F$28*COS(ATAN(1/Päälaskenta!$E$20)),AK1645*Kaksitasouoma_matriisi!L1645*COS(ATAN(1/Päälaskenta!$E$20)))</f>
        <v>0.75</v>
      </c>
      <c r="AM1645" s="134"/>
      <c r="AN1645" s="134">
        <f t="shared" si="415"/>
        <v>3.25</v>
      </c>
      <c r="AO1645" s="8">
        <f t="shared" si="408"/>
        <v>0.46410007425601202</v>
      </c>
      <c r="AP1645" s="134">
        <f>Refererenssiarvoja!$B$16*H1645^(1/6)/(Refererenssiarvoja!$B$15^0.5)*(Päälaskenta!$G$28/2)^0.5*(1-AO1645)^(-1.5)</f>
        <v>0.12</v>
      </c>
      <c r="AQ1645" s="8">
        <f>Refererenssiarvoja!$B$16*Kaksitasouoma_matriisi!O1645^(1/6)/(SQRT((2*Refererenssiarvoja!$B$15)/(Päälaskenta!$F$31*Päälaskenta!$G$31*Päälaskenta!$F$28))+SQRT(Refererenssiarvoja!$B$15)/Refererenssiarvoja!$B$17*LN(Kaksitasouoma_matriisi!L1645/Päälaskenta!$F$28))</f>
        <v>0.20185754258928901</v>
      </c>
      <c r="AR1645" s="8">
        <f>Refererenssiarvoja!$B$16*Kaksitasouoma_matriisi!O1645^(1/6)/(SQRT((2*Refererenssiarvoja!$B$15)/(Päälaskenta!$F$31*Päälaskenta!$G$31*L1645)))</f>
        <v>0.53727965431098901</v>
      </c>
    </row>
    <row r="1646" spans="1:44" x14ac:dyDescent="0.2">
      <c r="A1646" s="8">
        <v>1644</v>
      </c>
      <c r="B1646" s="8">
        <f>IF(Päälaskenta!C$7,Päälaskenta!E$7,Päälaskenta!G$5)</f>
        <v>2.5</v>
      </c>
      <c r="C1646" s="56">
        <v>0.35599999999999998</v>
      </c>
      <c r="D1646" s="93">
        <f t="shared" si="401"/>
        <v>7.0225</v>
      </c>
      <c r="E1646" s="8">
        <f>IF(Päälaskenta!$C$26,Kaksitasouoma_matriisi!AP1646,Kaksitasouoma_matriisi!AC1646)</f>
        <v>0.105771159978801</v>
      </c>
      <c r="F1646" s="56">
        <f>IF(D1646&lt;Päälaskenta!H$24,(SQRT(POWER(Päälaskenta!C$24/(2*Päälaskenta!E$24),2)+(D1646/Päälaskenta!E$24))-Päälaskenta!C$24/(2*Päälaskenta!E$24)),IF(D1646=Päälaskenta!H$24,Päälaskenta!D$24,Päälaskenta!D$24+(SQRT(POWER((Päälaskenta!C$20+Päälaskenta!G$24)/(2*Päälaskenta!E$20),2)+((D1646-Päälaskenta!H$24)/Päälaskenta!E$20))-(Päälaskenta!C$20+Päälaskenta!G$24)/(2*Päälaskenta!E$20))))</f>
        <v>1.391</v>
      </c>
      <c r="G1646" s="57">
        <f>IF(F1646&gt;Päälaskenta!D$24,(2*SQRT((POWER(Päälaskenta!D$24,2))+POWER(Päälaskenta!E$24*Päälaskenta!D$24,2))+Päälaskenta!C$24)+(2*SQRT((POWER((F1646-Päälaskenta!D$24),2))+POWER(Päälaskenta!E$20*(F1646-Päälaskenta!D$24),2))+Päälaskenta!C$20),(2*SQRT((POWER(F1646,2))+POWER(Päälaskenta!E$24*F1646,2))+Päälaskenta!C$24))</f>
        <v>10.47</v>
      </c>
      <c r="H1646" s="57">
        <f t="shared" si="402"/>
        <v>0.67</v>
      </c>
      <c r="I1646" s="62">
        <f t="shared" si="403"/>
        <v>2.418E-3</v>
      </c>
      <c r="J1646" s="8">
        <f>IF(F1646&lt;Päälaskenta!$D$24,0,Kaksitasouoma_matriisi!F1646-Päälaskenta!$D$24)</f>
        <v>0.69099999999999995</v>
      </c>
      <c r="L1646" s="8">
        <f>IF(F1646&gt;Päälaskenta!D$24,F1646-Päälaskenta!D$24,0)</f>
        <v>0.69099999999999995</v>
      </c>
      <c r="M1646" s="8">
        <f>IF(F1646&gt;Päälaskenta!D$24,(Päälaskenta!C$20+(Päälaskenta!E$20*(Kaksitasouoma_matriisi!F1646-Päälaskenta!D$24)))*(Kaksitasouoma_matriisi!F1646-Päälaskenta!D$24),0)</f>
        <v>4.1712214999999997</v>
      </c>
      <c r="N1646" s="8">
        <f>IF(F1646&gt;Päälaskenta!D$24,(2*SQRT((POWER((F1646-Päälaskenta!D$24),2))+POWER(Päälaskenta!E$20*(F1646-Päälaskenta!D$24),2))+Päälaskenta!C$20),0)</f>
        <v>7.4914359313456202</v>
      </c>
      <c r="O1646" s="8">
        <f t="shared" si="409"/>
        <v>0.55679866159527602</v>
      </c>
      <c r="P1646" s="8">
        <f>IF(Päälaskenta!$C$29,IF(L1646&gt;Päälaskenta!$F$28,Kaksitasouoma_matriisi!AQ1646,Kaksitasouoma_matriisi!AR1646),Päälaskenta!$F$20)</f>
        <v>0.12</v>
      </c>
      <c r="Q1646" s="8">
        <f t="shared" si="410"/>
        <v>23.525965803377598</v>
      </c>
      <c r="R1646" s="8">
        <f t="shared" si="404"/>
        <v>0.93340255036155895</v>
      </c>
      <c r="S1646" s="8">
        <f t="shared" si="411"/>
        <v>0.22377199349436599</v>
      </c>
      <c r="U1646" s="93">
        <f>IF(F1646&gt;Päälaskenta!D$24,Päälaskenta!H$24+L1646*Päälaskenta!G$24,F1646*Päälaskenta!C$24 + F1646*F1646*Päälaskenta!E$24)</f>
        <v>2.8483999999999998</v>
      </c>
      <c r="V1646" s="8">
        <f>IF(F1646&gt;Päälaskenta!D$24,2*SQRT(POWER(Päälaskenta!D$24,2)+POWER(Päälaskenta!E$24*Päälaskenta!D$24,2))+Päälaskenta!C$24,(2*SQRT((POWER(F1646,2))+POWER(Päälaskenta!E$24*F1646,2))+Päälaskenta!C$24))</f>
        <v>2.9798989873223301</v>
      </c>
      <c r="W1646" s="8">
        <f t="shared" si="412"/>
        <v>0.955871327222238</v>
      </c>
      <c r="X1646" s="8">
        <f>Päälaskenta!F$24</f>
        <v>7.0000000000000007E-2</v>
      </c>
      <c r="Y1646" s="8">
        <f t="shared" si="413"/>
        <v>39.485341039165</v>
      </c>
      <c r="Z1646" s="8">
        <f t="shared" si="405"/>
        <v>1.5665974496384401</v>
      </c>
      <c r="AA1646" s="8">
        <f t="shared" si="414"/>
        <v>0.54999208314788695</v>
      </c>
      <c r="AC1646" s="8">
        <f t="shared" si="406"/>
        <v>0.105771159978801</v>
      </c>
      <c r="AE1646" s="8">
        <v>1644</v>
      </c>
      <c r="AF1646" s="8">
        <f t="shared" si="416"/>
        <v>63.011306842542602</v>
      </c>
      <c r="AG1646" s="8">
        <f t="shared" si="407"/>
        <v>1.5741388719245899E-3</v>
      </c>
      <c r="AJ1646" s="132">
        <f>IF(Päälaskenta!$F$28&lt;Kaksitasouoma_matriisi!L1646,Päälaskenta!$C$20*Päälaskenta!$F$28,Päälaskenta!$C$20*Kaksitasouoma_matriisi!L1646)</f>
        <v>2.5</v>
      </c>
      <c r="AK1646" s="134">
        <f>SQRT(Päälaskenta!$D$20^2+(Päälaskenta!$D$20/(1/Päälaskenta!$E$20))^2)</f>
        <v>1.8029999999999999</v>
      </c>
      <c r="AL1646" s="134">
        <f>IF(Päälaskenta!$F$28&lt;Kaksitasouoma_matriisi!L1646,AK1646*Päälaskenta!$F$28*COS(ATAN(1/Päälaskenta!$E$20)),AK1646*Kaksitasouoma_matriisi!L1646*COS(ATAN(1/Päälaskenta!$E$20)))</f>
        <v>0.75</v>
      </c>
      <c r="AM1646" s="134"/>
      <c r="AN1646" s="134">
        <f t="shared" si="415"/>
        <v>3.25</v>
      </c>
      <c r="AO1646" s="8">
        <f t="shared" si="408"/>
        <v>0.462798148807405</v>
      </c>
      <c r="AP1646" s="134">
        <f>Refererenssiarvoja!$B$16*H1646^(1/6)/(Refererenssiarvoja!$B$15^0.5)*(Päälaskenta!$G$28/2)^0.5*(1-AO1646)^(-1.5)</f>
        <v>0.12</v>
      </c>
      <c r="AQ1646" s="8">
        <f>Refererenssiarvoja!$B$16*Kaksitasouoma_matriisi!O1646^(1/6)/(SQRT((2*Refererenssiarvoja!$B$15)/(Päälaskenta!$F$31*Päälaskenta!$G$31*Päälaskenta!$F$28))+SQRT(Refererenssiarvoja!$B$15)/Refererenssiarvoja!$B$17*LN(Kaksitasouoma_matriisi!L1646/Päälaskenta!$F$28))</f>
        <v>0.20092410380193601</v>
      </c>
      <c r="AR1646" s="8">
        <f>Refererenssiarvoja!$B$16*Kaksitasouoma_matriisi!O1646^(1/6)/(SQRT((2*Refererenssiarvoja!$B$15)/(Päälaskenta!$F$31*Päälaskenta!$G$31*L1646)))</f>
        <v>0.53827707767423305</v>
      </c>
    </row>
    <row r="1647" spans="1:44" x14ac:dyDescent="0.2">
      <c r="A1647" s="8">
        <v>1645</v>
      </c>
      <c r="B1647" s="8">
        <f>IF(Päälaskenta!C$7,Päälaskenta!E$7,Päälaskenta!G$5)</f>
        <v>2.5</v>
      </c>
      <c r="C1647" s="56">
        <v>0.35499999999999998</v>
      </c>
      <c r="D1647" s="93">
        <f t="shared" si="401"/>
        <v>7.0423</v>
      </c>
      <c r="E1647" s="8">
        <f>IF(Päälaskenta!$C$26,Kaksitasouoma_matriisi!AP1647,Kaksitasouoma_matriisi!AC1647)</f>
        <v>0.105780951950356</v>
      </c>
      <c r="F1647" s="56">
        <f>IF(D1647&lt;Päälaskenta!H$24,(SQRT(POWER(Päälaskenta!C$24/(2*Päälaskenta!E$24),2)+(D1647/Päälaskenta!E$24))-Päälaskenta!C$24/(2*Päälaskenta!E$24)),IF(D1647=Päälaskenta!H$24,Päälaskenta!D$24,Päälaskenta!D$24+(SQRT(POWER((Päälaskenta!C$20+Päälaskenta!G$24)/(2*Päälaskenta!E$20),2)+((D1647-Päälaskenta!H$24)/Päälaskenta!E$20))-(Päälaskenta!C$20+Päälaskenta!G$24)/(2*Päälaskenta!E$20))))</f>
        <v>1.393</v>
      </c>
      <c r="G1647" s="57">
        <f>IF(F1647&gt;Päälaskenta!D$24,(2*SQRT((POWER(Päälaskenta!D$24,2))+POWER(Päälaskenta!E$24*Päälaskenta!D$24,2))+Päälaskenta!C$24)+(2*SQRT((POWER((F1647-Päälaskenta!D$24),2))+POWER(Päälaskenta!E$20*(F1647-Päälaskenta!D$24),2))+Päälaskenta!C$20),(2*SQRT((POWER(F1647,2))+POWER(Päälaskenta!E$24*F1647,2))+Päälaskenta!C$24))</f>
        <v>10.48</v>
      </c>
      <c r="H1647" s="57">
        <f t="shared" si="402"/>
        <v>0.67</v>
      </c>
      <c r="I1647" s="62">
        <f t="shared" si="403"/>
        <v>2.405E-3</v>
      </c>
      <c r="J1647" s="8">
        <f>IF(F1647&lt;Päälaskenta!$D$24,0,Kaksitasouoma_matriisi!F1647-Päälaskenta!$D$24)</f>
        <v>0.69299999999999995</v>
      </c>
      <c r="L1647" s="8">
        <f>IF(F1647&gt;Päälaskenta!D$24,F1647-Päälaskenta!D$24,0)</f>
        <v>0.69299999999999995</v>
      </c>
      <c r="M1647" s="8">
        <f>IF(F1647&gt;Päälaskenta!D$24,(Päälaskenta!C$20+(Päälaskenta!E$20*(Kaksitasouoma_matriisi!F1647-Päälaskenta!D$24)))*(Kaksitasouoma_matriisi!F1647-Päälaskenta!D$24),0)</f>
        <v>4.1853734999999999</v>
      </c>
      <c r="N1647" s="8">
        <f>IF(F1647&gt;Päälaskenta!D$24,(2*SQRT((POWER((F1647-Päälaskenta!D$24),2))+POWER(Päälaskenta!E$20*(F1647-Päälaskenta!D$24),2))+Päälaskenta!C$20),0)</f>
        <v>7.4986470338965399</v>
      </c>
      <c r="O1647" s="8">
        <f t="shared" si="409"/>
        <v>0.55815048782542098</v>
      </c>
      <c r="P1647" s="8">
        <f>IF(Päälaskenta!$C$29,IF(L1647&gt;Päälaskenta!$F$28,Kaksitasouoma_matriisi!AQ1647,Kaksitasouoma_matriisi!AR1647),Päälaskenta!$F$20)</f>
        <v>0.12</v>
      </c>
      <c r="Q1647" s="8">
        <f t="shared" si="410"/>
        <v>23.643976186496701</v>
      </c>
      <c r="R1647" s="8">
        <f t="shared" si="404"/>
        <v>0.93468818468083303</v>
      </c>
      <c r="S1647" s="8">
        <f t="shared" si="411"/>
        <v>0.223322526575187</v>
      </c>
      <c r="U1647" s="93">
        <f>IF(F1647&gt;Päälaskenta!D$24,Päälaskenta!H$24+L1647*Päälaskenta!G$24,F1647*Päälaskenta!C$24 + F1647*F1647*Päälaskenta!E$24)</f>
        <v>2.8532000000000002</v>
      </c>
      <c r="V1647" s="8">
        <f>IF(F1647&gt;Päälaskenta!D$24,2*SQRT(POWER(Päälaskenta!D$24,2)+POWER(Päälaskenta!E$24*Päälaskenta!D$24,2))+Päälaskenta!C$24,(2*SQRT((POWER(F1647,2))+POWER(Päälaskenta!E$24*F1647,2))+Päälaskenta!C$24))</f>
        <v>2.9798989873223301</v>
      </c>
      <c r="W1647" s="8">
        <f t="shared" si="412"/>
        <v>0.95748212007811095</v>
      </c>
      <c r="X1647" s="8">
        <f>Päälaskenta!F$24</f>
        <v>7.0000000000000007E-2</v>
      </c>
      <c r="Y1647" s="8">
        <f t="shared" si="413"/>
        <v>39.596301624895503</v>
      </c>
      <c r="Z1647" s="8">
        <f t="shared" si="405"/>
        <v>1.5653118153191701</v>
      </c>
      <c r="AA1647" s="8">
        <f t="shared" si="414"/>
        <v>0.54861622575324898</v>
      </c>
      <c r="AC1647" s="8">
        <f t="shared" si="406"/>
        <v>0.105780951950356</v>
      </c>
      <c r="AE1647" s="8">
        <v>1645</v>
      </c>
      <c r="AF1647" s="8">
        <f t="shared" si="416"/>
        <v>63.240277811392197</v>
      </c>
      <c r="AG1647" s="8">
        <f t="shared" si="407"/>
        <v>1.56276069283838E-3</v>
      </c>
      <c r="AJ1647" s="132">
        <f>IF(Päälaskenta!$F$28&lt;Kaksitasouoma_matriisi!L1647,Päälaskenta!$C$20*Päälaskenta!$F$28,Päälaskenta!$C$20*Kaksitasouoma_matriisi!L1647)</f>
        <v>2.5</v>
      </c>
      <c r="AK1647" s="134">
        <f>SQRT(Päälaskenta!$D$20^2+(Päälaskenta!$D$20/(1/Päälaskenta!$E$20))^2)</f>
        <v>1.8029999999999999</v>
      </c>
      <c r="AL1647" s="134">
        <f>IF(Päälaskenta!$F$28&lt;Kaksitasouoma_matriisi!L1647,AK1647*Päälaskenta!$F$28*COS(ATAN(1/Päälaskenta!$E$20)),AK1647*Kaksitasouoma_matriisi!L1647*COS(ATAN(1/Päälaskenta!$E$20)))</f>
        <v>0.75</v>
      </c>
      <c r="AM1647" s="134"/>
      <c r="AN1647" s="134">
        <f t="shared" si="415"/>
        <v>3.25</v>
      </c>
      <c r="AO1647" s="8">
        <f t="shared" si="408"/>
        <v>0.461496954120103</v>
      </c>
      <c r="AP1647" s="134">
        <f>Refererenssiarvoja!$B$16*H1647^(1/6)/(Refererenssiarvoja!$B$15^0.5)*(Päälaskenta!$G$28/2)^0.5*(1-AO1647)^(-1.5)</f>
        <v>0.11899999999999999</v>
      </c>
      <c r="AQ1647" s="8">
        <f>Refererenssiarvoja!$B$16*Kaksitasouoma_matriisi!O1647^(1/6)/(SQRT((2*Refererenssiarvoja!$B$15)/(Päälaskenta!$F$31*Päälaskenta!$G$31*Päälaskenta!$F$28))+SQRT(Refererenssiarvoja!$B$15)/Refererenssiarvoja!$B$17*LN(Kaksitasouoma_matriisi!L1647/Päälaskenta!$F$28))</f>
        <v>0.20000267217743201</v>
      </c>
      <c r="AR1647" s="8">
        <f>Refererenssiarvoja!$B$16*Kaksitasouoma_matriisi!O1647^(1/6)/(SQRT((2*Refererenssiarvoja!$B$15)/(Päälaskenta!$F$31*Päälaskenta!$G$31*L1647)))</f>
        <v>0.539273401976337</v>
      </c>
    </row>
    <row r="1648" spans="1:44" x14ac:dyDescent="0.2">
      <c r="A1648" s="8">
        <v>1646</v>
      </c>
      <c r="B1648" s="8">
        <f>IF(Päälaskenta!C$7,Päälaskenta!E$7,Päälaskenta!G$5)</f>
        <v>2.5</v>
      </c>
      <c r="C1648" s="56">
        <v>0.35399999999999998</v>
      </c>
      <c r="D1648" s="93">
        <f t="shared" si="401"/>
        <v>7.0621</v>
      </c>
      <c r="E1648" s="8">
        <f>IF(Päälaskenta!$C$26,Kaksitasouoma_matriisi!AP1648,Kaksitasouoma_matriisi!AC1648)</f>
        <v>0.10579073045394501</v>
      </c>
      <c r="F1648" s="56">
        <f>IF(D1648&lt;Päälaskenta!H$24,(SQRT(POWER(Päälaskenta!C$24/(2*Päälaskenta!E$24),2)+(D1648/Päälaskenta!E$24))-Päälaskenta!C$24/(2*Päälaskenta!E$24)),IF(D1648=Päälaskenta!H$24,Päälaskenta!D$24,Päälaskenta!D$24+(SQRT(POWER((Päälaskenta!C$20+Päälaskenta!G$24)/(2*Päälaskenta!E$20),2)+((D1648-Päälaskenta!H$24)/Päälaskenta!E$20))-(Päälaskenta!C$20+Päälaskenta!G$24)/(2*Päälaskenta!E$20))))</f>
        <v>1.395</v>
      </c>
      <c r="G1648" s="57">
        <f>IF(F1648&gt;Päälaskenta!D$24,(2*SQRT((POWER(Päälaskenta!D$24,2))+POWER(Päälaskenta!E$24*Päälaskenta!D$24,2))+Päälaskenta!C$24)+(2*SQRT((POWER((F1648-Päälaskenta!D$24),2))+POWER(Päälaskenta!E$20*(F1648-Päälaskenta!D$24),2))+Päälaskenta!C$20),(2*SQRT((POWER(F1648,2))+POWER(Päälaskenta!E$24*F1648,2))+Päälaskenta!C$24))</f>
        <v>10.49</v>
      </c>
      <c r="H1648" s="57">
        <f t="shared" si="402"/>
        <v>0.67</v>
      </c>
      <c r="I1648" s="62">
        <f t="shared" si="403"/>
        <v>2.392E-3</v>
      </c>
      <c r="J1648" s="8">
        <f>IF(F1648&lt;Päälaskenta!$D$24,0,Kaksitasouoma_matriisi!F1648-Päälaskenta!$D$24)</f>
        <v>0.69499999999999995</v>
      </c>
      <c r="L1648" s="8">
        <f>IF(F1648&gt;Päälaskenta!D$24,F1648-Päälaskenta!D$24,0)</f>
        <v>0.69499999999999995</v>
      </c>
      <c r="M1648" s="8">
        <f>IF(F1648&gt;Päälaskenta!D$24,(Päälaskenta!C$20+(Päälaskenta!E$20*(Kaksitasouoma_matriisi!F1648-Päälaskenta!D$24)))*(Kaksitasouoma_matriisi!F1648-Päälaskenta!D$24),0)</f>
        <v>4.1995374999999999</v>
      </c>
      <c r="N1648" s="8">
        <f>IF(F1648&gt;Päälaskenta!D$24,(2*SQRT((POWER((F1648-Päälaskenta!D$24),2))+POWER(Päälaskenta!E$20*(F1648-Päälaskenta!D$24),2))+Päälaskenta!C$20),0)</f>
        <v>7.5058581364474701</v>
      </c>
      <c r="O1648" s="8">
        <f t="shared" si="409"/>
        <v>0.55950131532697001</v>
      </c>
      <c r="P1648" s="8">
        <f>IF(Päälaskenta!$C$29,IF(L1648&gt;Päälaskenta!$F$28,Kaksitasouoma_matriisi!AQ1648,Kaksitasouoma_matriisi!AR1648),Päälaskenta!$F$20)</f>
        <v>0.12</v>
      </c>
      <c r="Q1648" s="8">
        <f t="shared" si="410"/>
        <v>23.762253544704201</v>
      </c>
      <c r="R1648" s="8">
        <f t="shared" si="404"/>
        <v>0.93596928557418102</v>
      </c>
      <c r="S1648" s="8">
        <f t="shared" si="411"/>
        <v>0.222874372612265</v>
      </c>
      <c r="U1648" s="93">
        <f>IF(F1648&gt;Päälaskenta!D$24,Päälaskenta!H$24+L1648*Päälaskenta!G$24,F1648*Päälaskenta!C$24 + F1648*F1648*Päälaskenta!E$24)</f>
        <v>2.8580000000000001</v>
      </c>
      <c r="V1648" s="8">
        <f>IF(F1648&gt;Päälaskenta!D$24,2*SQRT(POWER(Päälaskenta!D$24,2)+POWER(Päälaskenta!E$24*Päälaskenta!D$24,2))+Päälaskenta!C$24,(2*SQRT((POWER(F1648,2))+POWER(Päälaskenta!E$24*F1648,2))+Päälaskenta!C$24))</f>
        <v>2.9798989873223301</v>
      </c>
      <c r="W1648" s="8">
        <f t="shared" si="412"/>
        <v>0.95909291293398302</v>
      </c>
      <c r="X1648" s="8">
        <f>Päälaskenta!F$24</f>
        <v>7.0000000000000007E-2</v>
      </c>
      <c r="Y1648" s="8">
        <f t="shared" si="413"/>
        <v>39.707386728071903</v>
      </c>
      <c r="Z1648" s="8">
        <f t="shared" si="405"/>
        <v>1.5640307144258201</v>
      </c>
      <c r="AA1648" s="8">
        <f t="shared" si="414"/>
        <v>0.54724657607621396</v>
      </c>
      <c r="AC1648" s="8">
        <f t="shared" si="406"/>
        <v>0.10579073045394501</v>
      </c>
      <c r="AE1648" s="8">
        <v>1646</v>
      </c>
      <c r="AF1648" s="8">
        <f t="shared" si="416"/>
        <v>63.469640272776097</v>
      </c>
      <c r="AG1648" s="8">
        <f t="shared" si="407"/>
        <v>1.5514862949878401E-3</v>
      </c>
      <c r="AJ1648" s="132">
        <f>IF(Päälaskenta!$F$28&lt;Kaksitasouoma_matriisi!L1648,Päälaskenta!$C$20*Päälaskenta!$F$28,Päälaskenta!$C$20*Kaksitasouoma_matriisi!L1648)</f>
        <v>2.5</v>
      </c>
      <c r="AK1648" s="134">
        <f>SQRT(Päälaskenta!$D$20^2+(Päälaskenta!$D$20/(1/Päälaskenta!$E$20))^2)</f>
        <v>1.8029999999999999</v>
      </c>
      <c r="AL1648" s="134">
        <f>IF(Päälaskenta!$F$28&lt;Kaksitasouoma_matriisi!L1648,AK1648*Päälaskenta!$F$28*COS(ATAN(1/Päälaskenta!$E$20)),AK1648*Kaksitasouoma_matriisi!L1648*COS(ATAN(1/Päälaskenta!$E$20)))</f>
        <v>0.75</v>
      </c>
      <c r="AM1648" s="134"/>
      <c r="AN1648" s="134">
        <f t="shared" si="415"/>
        <v>3.25</v>
      </c>
      <c r="AO1648" s="8">
        <f t="shared" si="408"/>
        <v>0.46020305574829001</v>
      </c>
      <c r="AP1648" s="134">
        <f>Refererenssiarvoja!$B$16*H1648^(1/6)/(Refererenssiarvoja!$B$15^0.5)*(Päälaskenta!$G$28/2)^0.5*(1-AO1648)^(-1.5)</f>
        <v>0.11899999999999999</v>
      </c>
      <c r="AQ1648" s="8">
        <f>Refererenssiarvoja!$B$16*Kaksitasouoma_matriisi!O1648^(1/6)/(SQRT((2*Refererenssiarvoja!$B$15)/(Päälaskenta!$F$31*Päälaskenta!$G$31*Päälaskenta!$F$28))+SQRT(Refererenssiarvoja!$B$15)/Refererenssiarvoja!$B$17*LN(Kaksitasouoma_matriisi!L1648/Päälaskenta!$F$28))</f>
        <v>0.19909301389893899</v>
      </c>
      <c r="AR1648" s="8">
        <f>Refererenssiarvoja!$B$16*Kaksitasouoma_matriisi!O1648^(1/6)/(SQRT((2*Refererenssiarvoja!$B$15)/(Päälaskenta!$F$31*Päälaskenta!$G$31*L1648)))</f>
        <v>0.54026863152264903</v>
      </c>
    </row>
    <row r="1649" spans="1:44" x14ac:dyDescent="0.2">
      <c r="A1649" s="8">
        <v>1647</v>
      </c>
      <c r="B1649" s="8">
        <f>IF(Päälaskenta!C$7,Päälaskenta!E$7,Päälaskenta!G$5)</f>
        <v>2.5</v>
      </c>
      <c r="C1649" s="56">
        <v>0.35299999999999998</v>
      </c>
      <c r="D1649" s="93">
        <f t="shared" si="401"/>
        <v>7.0822000000000003</v>
      </c>
      <c r="E1649" s="8">
        <f>IF(Päälaskenta!$C$26,Kaksitasouoma_matriisi!AP1649,Kaksitasouoma_matriisi!AC1649)</f>
        <v>0.10580537301761</v>
      </c>
      <c r="F1649" s="56">
        <f>IF(D1649&lt;Päälaskenta!H$24,(SQRT(POWER(Päälaskenta!C$24/(2*Päälaskenta!E$24),2)+(D1649/Päälaskenta!E$24))-Päälaskenta!C$24/(2*Päälaskenta!E$24)),IF(D1649=Päälaskenta!H$24,Päälaskenta!D$24,Päälaskenta!D$24+(SQRT(POWER((Päälaskenta!C$20+Päälaskenta!G$24)/(2*Päälaskenta!E$20),2)+((D1649-Päälaskenta!H$24)/Päälaskenta!E$20))-(Päälaskenta!C$20+Päälaskenta!G$24)/(2*Päälaskenta!E$20))))</f>
        <v>1.3979999999999999</v>
      </c>
      <c r="G1649" s="57">
        <f>IF(F1649&gt;Päälaskenta!D$24,(2*SQRT((POWER(Päälaskenta!D$24,2))+POWER(Päälaskenta!E$24*Päälaskenta!D$24,2))+Päälaskenta!C$24)+(2*SQRT((POWER((F1649-Päälaskenta!D$24),2))+POWER(Päälaskenta!E$20*(F1649-Päälaskenta!D$24),2))+Päälaskenta!C$20),(2*SQRT((POWER(F1649,2))+POWER(Päälaskenta!E$24*F1649,2))+Päälaskenta!C$24))</f>
        <v>10.5</v>
      </c>
      <c r="H1649" s="57">
        <f t="shared" si="402"/>
        <v>0.67</v>
      </c>
      <c r="I1649" s="62">
        <f t="shared" si="403"/>
        <v>2.379E-3</v>
      </c>
      <c r="J1649" s="8">
        <f>IF(F1649&lt;Päälaskenta!$D$24,0,Kaksitasouoma_matriisi!F1649-Päälaskenta!$D$24)</f>
        <v>0.69799999999999995</v>
      </c>
      <c r="L1649" s="8">
        <f>IF(F1649&gt;Päälaskenta!D$24,F1649-Päälaskenta!D$24,0)</f>
        <v>0.69799999999999995</v>
      </c>
      <c r="M1649" s="8">
        <f>IF(F1649&gt;Päälaskenta!D$24,(Päälaskenta!C$20+(Päälaskenta!E$20*(Kaksitasouoma_matriisi!F1649-Päälaskenta!D$24)))*(Kaksitasouoma_matriisi!F1649-Päälaskenta!D$24),0)</f>
        <v>4.2208059999999996</v>
      </c>
      <c r="N1649" s="8">
        <f>IF(F1649&gt;Päälaskenta!D$24,(2*SQRT((POWER((F1649-Päälaskenta!D$24),2))+POWER(Päälaskenta!E$20*(F1649-Päälaskenta!D$24),2))+Päälaskenta!C$20),0)</f>
        <v>7.5166747902738598</v>
      </c>
      <c r="O1649" s="8">
        <f t="shared" si="409"/>
        <v>0.56152569025089105</v>
      </c>
      <c r="P1649" s="8">
        <f>IF(Päälaskenta!$C$29,IF(L1649&gt;Päälaskenta!$F$28,Kaksitasouoma_matriisi!AQ1649,Kaksitasouoma_matriisi!AR1649),Päälaskenta!$F$20)</f>
        <v>0.12</v>
      </c>
      <c r="Q1649" s="8">
        <f t="shared" si="410"/>
        <v>23.940170114377501</v>
      </c>
      <c r="R1649" s="8">
        <f t="shared" si="404"/>
        <v>0.93788249325648199</v>
      </c>
      <c r="S1649" s="8">
        <f t="shared" si="411"/>
        <v>0.222204596291912</v>
      </c>
      <c r="U1649" s="93">
        <f>IF(F1649&gt;Päälaskenta!D$24,Päälaskenta!H$24+L1649*Päälaskenta!G$24,F1649*Päälaskenta!C$24 + F1649*F1649*Päälaskenta!E$24)</f>
        <v>2.8652000000000002</v>
      </c>
      <c r="V1649" s="8">
        <f>IF(F1649&gt;Päälaskenta!D$24,2*SQRT(POWER(Päälaskenta!D$24,2)+POWER(Päälaskenta!E$24*Päälaskenta!D$24,2))+Päälaskenta!C$24,(2*SQRT((POWER(F1649,2))+POWER(Päälaskenta!E$24*F1649,2))+Päälaskenta!C$24))</f>
        <v>2.9798989873223301</v>
      </c>
      <c r="W1649" s="8">
        <f t="shared" si="412"/>
        <v>0.96150910221779196</v>
      </c>
      <c r="X1649" s="8">
        <f>Päälaskenta!F$24</f>
        <v>7.0000000000000007E-2</v>
      </c>
      <c r="Y1649" s="8">
        <f t="shared" si="413"/>
        <v>39.874247700516598</v>
      </c>
      <c r="Z1649" s="8">
        <f t="shared" si="405"/>
        <v>1.56211750674352</v>
      </c>
      <c r="AA1649" s="8">
        <f t="shared" si="414"/>
        <v>0.54520365305860696</v>
      </c>
      <c r="AC1649" s="8">
        <f t="shared" si="406"/>
        <v>0.10580537301761</v>
      </c>
      <c r="AE1649" s="8">
        <v>1647</v>
      </c>
      <c r="AF1649" s="8">
        <f t="shared" si="416"/>
        <v>63.814417814894099</v>
      </c>
      <c r="AG1649" s="8">
        <f t="shared" si="407"/>
        <v>1.53476679431765E-3</v>
      </c>
      <c r="AJ1649" s="132">
        <f>IF(Päälaskenta!$F$28&lt;Kaksitasouoma_matriisi!L1649,Päälaskenta!$C$20*Päälaskenta!$F$28,Päälaskenta!$C$20*Kaksitasouoma_matriisi!L1649)</f>
        <v>2.5</v>
      </c>
      <c r="AK1649" s="134">
        <f>SQRT(Päälaskenta!$D$20^2+(Päälaskenta!$D$20/(1/Päälaskenta!$E$20))^2)</f>
        <v>1.8029999999999999</v>
      </c>
      <c r="AL1649" s="134">
        <f>IF(Päälaskenta!$F$28&lt;Kaksitasouoma_matriisi!L1649,AK1649*Päälaskenta!$F$28*COS(ATAN(1/Päälaskenta!$E$20)),AK1649*Kaksitasouoma_matriisi!L1649*COS(ATAN(1/Päälaskenta!$E$20)))</f>
        <v>0.75</v>
      </c>
      <c r="AM1649" s="134"/>
      <c r="AN1649" s="134">
        <f t="shared" si="415"/>
        <v>3.25</v>
      </c>
      <c r="AO1649" s="8">
        <f t="shared" si="408"/>
        <v>0.45889695292423299</v>
      </c>
      <c r="AP1649" s="134">
        <f>Refererenssiarvoja!$B$16*H1649^(1/6)/(Refererenssiarvoja!$B$15^0.5)*(Päälaskenta!$G$28/2)^0.5*(1-AO1649)^(-1.5)</f>
        <v>0.11899999999999999</v>
      </c>
      <c r="AQ1649" s="8">
        <f>Refererenssiarvoja!$B$16*Kaksitasouoma_matriisi!O1649^(1/6)/(SQRT((2*Refererenssiarvoja!$B$15)/(Päälaskenta!$F$31*Päälaskenta!$G$31*Päälaskenta!$F$28))+SQRT(Refererenssiarvoja!$B$15)/Refererenssiarvoja!$B$17*LN(Kaksitasouoma_matriisi!L1649/Päälaskenta!$F$28))</f>
        <v>0.19775010487384001</v>
      </c>
      <c r="AR1649" s="8">
        <f>Refererenssiarvoja!$B$16*Kaksitasouoma_matriisi!O1649^(1/6)/(SQRT((2*Refererenssiarvoja!$B$15)/(Päälaskenta!$F$31*Päälaskenta!$G$31*L1649)))</f>
        <v>0.54175943252301695</v>
      </c>
    </row>
    <row r="1650" spans="1:44" x14ac:dyDescent="0.2">
      <c r="A1650" s="8">
        <v>1648</v>
      </c>
      <c r="B1650" s="8">
        <f>IF(Päälaskenta!C$7,Päälaskenta!E$7,Päälaskenta!G$5)</f>
        <v>2.5</v>
      </c>
      <c r="C1650" s="56">
        <v>0.35199999999999998</v>
      </c>
      <c r="D1650" s="93">
        <f t="shared" si="401"/>
        <v>7.1022999999999996</v>
      </c>
      <c r="E1650" s="8">
        <f>IF(Päälaskenta!$C$26,Kaksitasouoma_matriisi!AP1650,Kaksitasouoma_matriisi!AC1650)</f>
        <v>0.105815117972596</v>
      </c>
      <c r="F1650" s="56">
        <f>IF(D1650&lt;Päälaskenta!H$24,(SQRT(POWER(Päälaskenta!C$24/(2*Päälaskenta!E$24),2)+(D1650/Päälaskenta!E$24))-Päälaskenta!C$24/(2*Päälaskenta!E$24)),IF(D1650=Päälaskenta!H$24,Päälaskenta!D$24,Päälaskenta!D$24+(SQRT(POWER((Päälaskenta!C$20+Päälaskenta!G$24)/(2*Päälaskenta!E$20),2)+((D1650-Päälaskenta!H$24)/Päälaskenta!E$20))-(Päälaskenta!C$20+Päälaskenta!G$24)/(2*Päälaskenta!E$20))))</f>
        <v>1.4</v>
      </c>
      <c r="G1650" s="57">
        <f>IF(F1650&gt;Päälaskenta!D$24,(2*SQRT((POWER(Päälaskenta!D$24,2))+POWER(Päälaskenta!E$24*Päälaskenta!D$24,2))+Päälaskenta!C$24)+(2*SQRT((POWER((F1650-Päälaskenta!D$24),2))+POWER(Päälaskenta!E$20*(F1650-Päälaskenta!D$24),2))+Päälaskenta!C$20),(2*SQRT((POWER(F1650,2))+POWER(Päälaskenta!E$24*F1650,2))+Päälaskenta!C$24))</f>
        <v>10.5</v>
      </c>
      <c r="H1650" s="57">
        <f t="shared" si="402"/>
        <v>0.68</v>
      </c>
      <c r="I1650" s="62">
        <f t="shared" si="403"/>
        <v>2.32E-3</v>
      </c>
      <c r="J1650" s="8">
        <f>IF(F1650&lt;Päälaskenta!$D$24,0,Kaksitasouoma_matriisi!F1650-Päälaskenta!$D$24)</f>
        <v>0.7</v>
      </c>
      <c r="L1650" s="8">
        <f>IF(F1650&gt;Päälaskenta!D$24,F1650-Päälaskenta!D$24,0)</f>
        <v>0.7</v>
      </c>
      <c r="M1650" s="8">
        <f>IF(F1650&gt;Päälaskenta!D$24,(Päälaskenta!C$20+(Päälaskenta!E$20*(Kaksitasouoma_matriisi!F1650-Päälaskenta!D$24)))*(Kaksitasouoma_matriisi!F1650-Päälaskenta!D$24),0)</f>
        <v>4.2350000000000003</v>
      </c>
      <c r="N1650" s="8">
        <f>IF(F1650&gt;Päälaskenta!D$24,(2*SQRT((POWER((F1650-Päälaskenta!D$24),2))+POWER(Päälaskenta!E$20*(F1650-Päälaskenta!D$24),2))+Päälaskenta!C$20),0)</f>
        <v>7.52388589282479</v>
      </c>
      <c r="O1650" s="8">
        <f t="shared" si="409"/>
        <v>0.56287403348829901</v>
      </c>
      <c r="P1650" s="8">
        <f>IF(Päälaskenta!$C$29,IF(L1650&gt;Päälaskenta!$F$28,Kaksitasouoma_matriisi!AQ1650,Kaksitasouoma_matriisi!AR1650),Päälaskenta!$F$20)</f>
        <v>0.12</v>
      </c>
      <c r="Q1650" s="8">
        <f t="shared" si="410"/>
        <v>24.059114819629698</v>
      </c>
      <c r="R1650" s="8">
        <f t="shared" si="404"/>
        <v>0.93915237331663703</v>
      </c>
      <c r="S1650" s="8">
        <f t="shared" si="411"/>
        <v>0.221759710346313</v>
      </c>
      <c r="U1650" s="93">
        <f>IF(F1650&gt;Päälaskenta!D$24,Päälaskenta!H$24+L1650*Päälaskenta!G$24,F1650*Päälaskenta!C$24 + F1650*F1650*Päälaskenta!E$24)</f>
        <v>2.87</v>
      </c>
      <c r="V1650" s="8">
        <f>IF(F1650&gt;Päälaskenta!D$24,2*SQRT(POWER(Päälaskenta!D$24,2)+POWER(Päälaskenta!E$24*Päälaskenta!D$24,2))+Päälaskenta!C$24,(2*SQRT((POWER(F1650,2))+POWER(Päälaskenta!E$24*F1650,2))+Päälaskenta!C$24))</f>
        <v>2.9798989873223301</v>
      </c>
      <c r="W1650" s="8">
        <f t="shared" si="412"/>
        <v>0.96311989507366402</v>
      </c>
      <c r="X1650" s="8">
        <f>Päälaskenta!F$24</f>
        <v>7.0000000000000007E-2</v>
      </c>
      <c r="Y1650" s="8">
        <f t="shared" si="413"/>
        <v>39.985643792501598</v>
      </c>
      <c r="Z1650" s="8">
        <f t="shared" si="405"/>
        <v>1.56084762668336</v>
      </c>
      <c r="AA1650" s="8">
        <f t="shared" si="414"/>
        <v>0.54384934727643197</v>
      </c>
      <c r="AC1650" s="8">
        <f t="shared" si="406"/>
        <v>0.105815117972596</v>
      </c>
      <c r="AE1650" s="8">
        <v>1648</v>
      </c>
      <c r="AF1650" s="8">
        <f t="shared" si="416"/>
        <v>64.044758612131304</v>
      </c>
      <c r="AG1650" s="8">
        <f t="shared" si="407"/>
        <v>1.5237468861222299E-3</v>
      </c>
      <c r="AJ1650" s="132">
        <f>IF(Päälaskenta!$F$28&lt;Kaksitasouoma_matriisi!L1650,Päälaskenta!$C$20*Päälaskenta!$F$28,Päälaskenta!$C$20*Kaksitasouoma_matriisi!L1650)</f>
        <v>2.5</v>
      </c>
      <c r="AK1650" s="134">
        <f>SQRT(Päälaskenta!$D$20^2+(Päälaskenta!$D$20/(1/Päälaskenta!$E$20))^2)</f>
        <v>1.8029999999999999</v>
      </c>
      <c r="AL1650" s="134">
        <f>IF(Päälaskenta!$F$28&lt;Kaksitasouoma_matriisi!L1650,AK1650*Päälaskenta!$F$28*COS(ATAN(1/Päälaskenta!$E$20)),AK1650*Kaksitasouoma_matriisi!L1650*COS(ATAN(1/Päälaskenta!$E$20)))</f>
        <v>0.75</v>
      </c>
      <c r="AM1650" s="134"/>
      <c r="AN1650" s="134">
        <f t="shared" si="415"/>
        <v>3.25</v>
      </c>
      <c r="AO1650" s="8">
        <f t="shared" si="408"/>
        <v>0.45759824282274802</v>
      </c>
      <c r="AP1650" s="134">
        <f>Refererenssiarvoja!$B$16*H1650^(1/6)/(Refererenssiarvoja!$B$15^0.5)*(Päälaskenta!$G$28/2)^0.5*(1-AO1650)^(-1.5)</f>
        <v>0.11899999999999999</v>
      </c>
      <c r="AQ1650" s="8">
        <f>Refererenssiarvoja!$B$16*Kaksitasouoma_matriisi!O1650^(1/6)/(SQRT((2*Refererenssiarvoja!$B$15)/(Päälaskenta!$F$31*Päälaskenta!$G$31*Päälaskenta!$F$28))+SQRT(Refererenssiarvoja!$B$15)/Refererenssiarvoja!$B$17*LN(Kaksitasouoma_matriisi!L1650/Päälaskenta!$F$28))</f>
        <v>0.196868896244562</v>
      </c>
      <c r="AR1650" s="8">
        <f>Refererenssiarvoja!$B$16*Kaksitasouoma_matriisi!O1650^(1/6)/(SQRT((2*Refererenssiarvoja!$B$15)/(Päälaskenta!$F$31*Päälaskenta!$G$31*L1650)))</f>
        <v>0.54275194382972802</v>
      </c>
    </row>
    <row r="1651" spans="1:44" x14ac:dyDescent="0.2">
      <c r="A1651" s="8">
        <v>1649</v>
      </c>
      <c r="B1651" s="8">
        <f>IF(Päälaskenta!C$7,Päälaskenta!E$7,Päälaskenta!G$5)</f>
        <v>2.5</v>
      </c>
      <c r="C1651" s="56">
        <v>0.35099999999999998</v>
      </c>
      <c r="D1651" s="93">
        <f t="shared" si="401"/>
        <v>7.1224999999999996</v>
      </c>
      <c r="E1651" s="8">
        <f>IF(Päälaskenta!$C$26,Kaksitasouoma_matriisi!AP1651,Kaksitasouoma_matriisi!AC1651)</f>
        <v>0.105824849556467</v>
      </c>
      <c r="F1651" s="56">
        <f>IF(D1651&lt;Päälaskenta!H$24,(SQRT(POWER(Päälaskenta!C$24/(2*Päälaskenta!E$24),2)+(D1651/Päälaskenta!E$24))-Päälaskenta!C$24/(2*Päälaskenta!E$24)),IF(D1651=Päälaskenta!H$24,Päälaskenta!D$24,Päälaskenta!D$24+(SQRT(POWER((Päälaskenta!C$20+Päälaskenta!G$24)/(2*Päälaskenta!E$20),2)+((D1651-Päälaskenta!H$24)/Päälaskenta!E$20))-(Päälaskenta!C$20+Päälaskenta!G$24)/(2*Päälaskenta!E$20))))</f>
        <v>1.4019999999999999</v>
      </c>
      <c r="G1651" s="57">
        <f>IF(F1651&gt;Päälaskenta!D$24,(2*SQRT((POWER(Päälaskenta!D$24,2))+POWER(Päälaskenta!E$24*Päälaskenta!D$24,2))+Päälaskenta!C$24)+(2*SQRT((POWER((F1651-Päälaskenta!D$24),2))+POWER(Päälaskenta!E$20*(F1651-Päälaskenta!D$24),2))+Päälaskenta!C$20),(2*SQRT((POWER(F1651,2))+POWER(Päälaskenta!E$24*F1651,2))+Päälaskenta!C$24))</f>
        <v>10.51</v>
      </c>
      <c r="H1651" s="57">
        <f t="shared" si="402"/>
        <v>0.68</v>
      </c>
      <c r="I1651" s="62">
        <f t="shared" si="403"/>
        <v>2.307E-3</v>
      </c>
      <c r="J1651" s="8">
        <f>IF(F1651&lt;Päälaskenta!$D$24,0,Kaksitasouoma_matriisi!F1651-Päälaskenta!$D$24)</f>
        <v>0.70199999999999996</v>
      </c>
      <c r="L1651" s="8">
        <f>IF(F1651&gt;Päälaskenta!D$24,F1651-Päälaskenta!D$24,0)</f>
        <v>0.70199999999999996</v>
      </c>
      <c r="M1651" s="8">
        <f>IF(F1651&gt;Päälaskenta!D$24,(Päälaskenta!C$20+(Päälaskenta!E$20*(Kaksitasouoma_matriisi!F1651-Päälaskenta!D$24)))*(Kaksitasouoma_matriisi!F1651-Päälaskenta!D$24),0)</f>
        <v>4.249206</v>
      </c>
      <c r="N1651" s="8">
        <f>IF(F1651&gt;Päälaskenta!D$24,(2*SQRT((POWER((F1651-Päälaskenta!D$24),2))+POWER(Päälaskenta!E$20*(F1651-Päälaskenta!D$24),2))+Päälaskenta!C$20),0)</f>
        <v>7.5310969953757203</v>
      </c>
      <c r="O1651" s="8">
        <f t="shared" si="409"/>
        <v>0.56422138801413901</v>
      </c>
      <c r="P1651" s="8">
        <f>IF(Päälaskenta!$C$29,IF(L1651&gt;Päälaskenta!$F$28,Kaksitasouoma_matriisi!AQ1651,Kaksitasouoma_matriisi!AR1651),Päälaskenta!$F$20)</f>
        <v>0.12</v>
      </c>
      <c r="Q1651" s="8">
        <f t="shared" si="410"/>
        <v>24.178326429311401</v>
      </c>
      <c r="R1651" s="8">
        <f t="shared" si="404"/>
        <v>0.94041780965799004</v>
      </c>
      <c r="S1651" s="8">
        <f t="shared" si="411"/>
        <v>0.221316125802795</v>
      </c>
      <c r="U1651" s="93">
        <f>IF(F1651&gt;Päälaskenta!D$24,Päälaskenta!H$24+L1651*Päälaskenta!G$24,F1651*Päälaskenta!C$24 + F1651*F1651*Päälaskenta!E$24)</f>
        <v>2.8748</v>
      </c>
      <c r="V1651" s="8">
        <f>IF(F1651&gt;Päälaskenta!D$24,2*SQRT(POWER(Päälaskenta!D$24,2)+POWER(Päälaskenta!E$24*Päälaskenta!D$24,2))+Päälaskenta!C$24,(2*SQRT((POWER(F1651,2))+POWER(Päälaskenta!E$24*F1651,2))+Päälaskenta!C$24))</f>
        <v>2.9798989873223301</v>
      </c>
      <c r="W1651" s="8">
        <f t="shared" si="412"/>
        <v>0.96473068792953598</v>
      </c>
      <c r="X1651" s="8">
        <f>Päälaskenta!F$24</f>
        <v>7.0000000000000007E-2</v>
      </c>
      <c r="Y1651" s="8">
        <f t="shared" si="413"/>
        <v>40.0971641584959</v>
      </c>
      <c r="Z1651" s="8">
        <f t="shared" si="405"/>
        <v>1.55958219034201</v>
      </c>
      <c r="AA1651" s="8">
        <f t="shared" si="414"/>
        <v>0.542501109761378</v>
      </c>
      <c r="AC1651" s="8">
        <f t="shared" si="406"/>
        <v>0.105824849556467</v>
      </c>
      <c r="AE1651" s="8">
        <v>1649</v>
      </c>
      <c r="AF1651" s="8">
        <f t="shared" si="416"/>
        <v>64.275490587807298</v>
      </c>
      <c r="AG1651" s="8">
        <f t="shared" si="407"/>
        <v>1.5128268264883299E-3</v>
      </c>
      <c r="AJ1651" s="132">
        <f>IF(Päälaskenta!$F$28&lt;Kaksitasouoma_matriisi!L1651,Päälaskenta!$C$20*Päälaskenta!$F$28,Päälaskenta!$C$20*Kaksitasouoma_matriisi!L1651)</f>
        <v>2.5</v>
      </c>
      <c r="AK1651" s="134">
        <f>SQRT(Päälaskenta!$D$20^2+(Päälaskenta!$D$20/(1/Päälaskenta!$E$20))^2)</f>
        <v>1.8029999999999999</v>
      </c>
      <c r="AL1651" s="134">
        <f>IF(Päälaskenta!$F$28&lt;Kaksitasouoma_matriisi!L1651,AK1651*Päälaskenta!$F$28*COS(ATAN(1/Päälaskenta!$E$20)),AK1651*Kaksitasouoma_matriisi!L1651*COS(ATAN(1/Päälaskenta!$E$20)))</f>
        <v>0.75</v>
      </c>
      <c r="AM1651" s="134"/>
      <c r="AN1651" s="134">
        <f t="shared" si="415"/>
        <v>3.25</v>
      </c>
      <c r="AO1651" s="8">
        <f t="shared" si="408"/>
        <v>0.45630045630045601</v>
      </c>
      <c r="AP1651" s="134">
        <f>Refererenssiarvoja!$B$16*H1651^(1/6)/(Refererenssiarvoja!$B$15^0.5)*(Päälaskenta!$G$28/2)^0.5*(1-AO1651)^(-1.5)</f>
        <v>0.11799999999999999</v>
      </c>
      <c r="AQ1651" s="8">
        <f>Refererenssiarvoja!$B$16*Kaksitasouoma_matriisi!O1651^(1/6)/(SQRT((2*Refererenssiarvoja!$B$15)/(Päälaskenta!$F$31*Päälaskenta!$G$31*Päälaskenta!$F$28))+SQRT(Refererenssiarvoja!$B$15)/Refererenssiarvoja!$B$17*LN(Kaksitasouoma_matriisi!L1651/Päälaskenta!$F$28))</f>
        <v>0.195998688995312</v>
      </c>
      <c r="AR1651" s="8">
        <f>Refererenssiarvoja!$B$16*Kaksitasouoma_matriisi!O1651^(1/6)/(SQRT((2*Refererenssiarvoja!$B$15)/(Päälaskenta!$F$31*Päälaskenta!$G$31*L1651)))</f>
        <v>0.54374337522710003</v>
      </c>
    </row>
    <row r="1652" spans="1:44" x14ac:dyDescent="0.2">
      <c r="A1652" s="8">
        <v>1650</v>
      </c>
      <c r="B1652" s="8">
        <f>IF(Päälaskenta!C$7,Päälaskenta!E$7,Päälaskenta!G$5)</f>
        <v>2.5</v>
      </c>
      <c r="C1652" s="56">
        <v>0.35</v>
      </c>
      <c r="D1652" s="93">
        <f t="shared" si="401"/>
        <v>7.1429</v>
      </c>
      <c r="E1652" s="8">
        <f>IF(Päälaskenta!$C$26,Kaksitasouoma_matriisi!AP1652,Kaksitasouoma_matriisi!AC1652)</f>
        <v>0.105834567796724</v>
      </c>
      <c r="F1652" s="56">
        <f>IF(D1652&lt;Päälaskenta!H$24,(SQRT(POWER(Päälaskenta!C$24/(2*Päälaskenta!E$24),2)+(D1652/Päälaskenta!E$24))-Päälaskenta!C$24/(2*Päälaskenta!E$24)),IF(D1652=Päälaskenta!H$24,Päälaskenta!D$24,Päälaskenta!D$24+(SQRT(POWER((Päälaskenta!C$20+Päälaskenta!G$24)/(2*Päälaskenta!E$20),2)+((D1652-Päälaskenta!H$24)/Päälaskenta!E$20))-(Päälaskenta!C$20+Päälaskenta!G$24)/(2*Päälaskenta!E$20))))</f>
        <v>1.4039999999999999</v>
      </c>
      <c r="G1652" s="57">
        <f>IF(F1652&gt;Päälaskenta!D$24,(2*SQRT((POWER(Päälaskenta!D$24,2))+POWER(Päälaskenta!E$24*Päälaskenta!D$24,2))+Päälaskenta!C$24)+(2*SQRT((POWER((F1652-Päälaskenta!D$24),2))+POWER(Päälaskenta!E$20*(F1652-Päälaskenta!D$24),2))+Päälaskenta!C$20),(2*SQRT((POWER(F1652,2))+POWER(Päälaskenta!E$24*F1652,2))+Päälaskenta!C$24))</f>
        <v>10.52</v>
      </c>
      <c r="H1652" s="57">
        <f t="shared" si="402"/>
        <v>0.68</v>
      </c>
      <c r="I1652" s="62">
        <f t="shared" si="403"/>
        <v>2.2950000000000002E-3</v>
      </c>
      <c r="J1652" s="8">
        <f>IF(F1652&lt;Päälaskenta!$D$24,0,Kaksitasouoma_matriisi!F1652-Päälaskenta!$D$24)</f>
        <v>0.70399999999999996</v>
      </c>
      <c r="L1652" s="8">
        <f>IF(F1652&gt;Päälaskenta!D$24,F1652-Päälaskenta!D$24,0)</f>
        <v>0.70399999999999996</v>
      </c>
      <c r="M1652" s="8">
        <f>IF(F1652&gt;Päälaskenta!D$24,(Päälaskenta!C$20+(Päälaskenta!E$20*(Kaksitasouoma_matriisi!F1652-Päälaskenta!D$24)))*(Kaksitasouoma_matriisi!F1652-Päälaskenta!D$24),0)</f>
        <v>4.2634239999999997</v>
      </c>
      <c r="N1652" s="8">
        <f>IF(F1652&gt;Päälaskenta!D$24,(2*SQRT((POWER((F1652-Päälaskenta!D$24),2))+POWER(Päälaskenta!E$20*(F1652-Päälaskenta!D$24),2))+Päälaskenta!C$20),0)</f>
        <v>7.5383080979266497</v>
      </c>
      <c r="O1652" s="8">
        <f t="shared" si="409"/>
        <v>0.56556775666579895</v>
      </c>
      <c r="P1652" s="8">
        <f>IF(Päälaskenta!$C$29,IF(L1652&gt;Päälaskenta!$F$28,Kaksitasouoma_matriisi!AQ1652,Kaksitasouoma_matriisi!AR1652),Päälaskenta!$F$20)</f>
        <v>0.12</v>
      </c>
      <c r="Q1652" s="8">
        <f t="shared" si="410"/>
        <v>24.297804924836498</v>
      </c>
      <c r="R1652" s="8">
        <f t="shared" si="404"/>
        <v>0.94167882750423704</v>
      </c>
      <c r="S1652" s="8">
        <f t="shared" si="411"/>
        <v>0.220873839314184</v>
      </c>
      <c r="U1652" s="93">
        <f>IF(F1652&gt;Päälaskenta!D$24,Päälaskenta!H$24+L1652*Päälaskenta!G$24,F1652*Päälaskenta!C$24 + F1652*F1652*Päälaskenta!E$24)</f>
        <v>2.8795999999999999</v>
      </c>
      <c r="V1652" s="8">
        <f>IF(F1652&gt;Päälaskenta!D$24,2*SQRT(POWER(Päälaskenta!D$24,2)+POWER(Päälaskenta!E$24*Päälaskenta!D$24,2))+Päälaskenta!C$24,(2*SQRT((POWER(F1652,2))+POWER(Päälaskenta!E$24*F1652,2))+Päälaskenta!C$24))</f>
        <v>2.9798989873223301</v>
      </c>
      <c r="W1652" s="8">
        <f t="shared" si="412"/>
        <v>0.96634148078540905</v>
      </c>
      <c r="X1652" s="8">
        <f>Päälaskenta!F$24</f>
        <v>7.0000000000000007E-2</v>
      </c>
      <c r="Y1652" s="8">
        <f t="shared" si="413"/>
        <v>40.208808729294901</v>
      </c>
      <c r="Z1652" s="8">
        <f t="shared" si="405"/>
        <v>1.55832117249576</v>
      </c>
      <c r="AA1652" s="8">
        <f t="shared" si="414"/>
        <v>0.54115890140844602</v>
      </c>
      <c r="AC1652" s="8">
        <f t="shared" si="406"/>
        <v>0.105834567796724</v>
      </c>
      <c r="AE1652" s="8">
        <v>1650</v>
      </c>
      <c r="AF1652" s="8">
        <f t="shared" si="416"/>
        <v>64.506613654131399</v>
      </c>
      <c r="AG1652" s="8">
        <f t="shared" si="407"/>
        <v>1.50200552399293E-3</v>
      </c>
      <c r="AJ1652" s="132">
        <f>IF(Päälaskenta!$F$28&lt;Kaksitasouoma_matriisi!L1652,Päälaskenta!$C$20*Päälaskenta!$F$28,Päälaskenta!$C$20*Kaksitasouoma_matriisi!L1652)</f>
        <v>2.5</v>
      </c>
      <c r="AK1652" s="134">
        <f>SQRT(Päälaskenta!$D$20^2+(Päälaskenta!$D$20/(1/Päälaskenta!$E$20))^2)</f>
        <v>1.8029999999999999</v>
      </c>
      <c r="AL1652" s="134">
        <f>IF(Päälaskenta!$F$28&lt;Kaksitasouoma_matriisi!L1652,AK1652*Päälaskenta!$F$28*COS(ATAN(1/Päälaskenta!$E$20)),AK1652*Kaksitasouoma_matriisi!L1652*COS(ATAN(1/Päälaskenta!$E$20)))</f>
        <v>0.75</v>
      </c>
      <c r="AM1652" s="134"/>
      <c r="AN1652" s="134">
        <f t="shared" si="415"/>
        <v>3.25</v>
      </c>
      <c r="AO1652" s="8">
        <f t="shared" si="408"/>
        <v>0.45499727001638002</v>
      </c>
      <c r="AP1652" s="134">
        <f>Refererenssiarvoja!$B$16*H1652^(1/6)/(Refererenssiarvoja!$B$15^0.5)*(Päälaskenta!$G$28/2)^0.5*(1-AO1652)^(-1.5)</f>
        <v>0.11799999999999999</v>
      </c>
      <c r="AQ1652" s="8">
        <f>Refererenssiarvoja!$B$16*Kaksitasouoma_matriisi!O1652^(1/6)/(SQRT((2*Refererenssiarvoja!$B$15)/(Päälaskenta!$F$31*Päälaskenta!$G$31*Päälaskenta!$F$28))+SQRT(Refererenssiarvoja!$B$15)/Refererenssiarvoja!$B$17*LN(Kaksitasouoma_matriisi!L1652/Päälaskenta!$F$28))</f>
        <v>0.19513927505432499</v>
      </c>
      <c r="AR1652" s="8">
        <f>Refererenssiarvoja!$B$16*Kaksitasouoma_matriisi!O1652^(1/6)/(SQRT((2*Refererenssiarvoja!$B$15)/(Päälaskenta!$F$31*Päälaskenta!$G$31*L1652)))</f>
        <v>0.54473373089456201</v>
      </c>
    </row>
    <row r="1653" spans="1:44" x14ac:dyDescent="0.2">
      <c r="A1653" s="8">
        <v>1651</v>
      </c>
      <c r="B1653" s="8">
        <f>IF(Päälaskenta!C$7,Päälaskenta!E$7,Päälaskenta!G$5)</f>
        <v>2.5</v>
      </c>
      <c r="C1653" s="56">
        <v>0.34899999999999998</v>
      </c>
      <c r="D1653" s="93">
        <f t="shared" si="401"/>
        <v>7.1632999999999996</v>
      </c>
      <c r="E1653" s="8">
        <f>IF(Päälaskenta!$C$26,Kaksitasouoma_matriisi!AP1653,Kaksitasouoma_matriisi!AC1653)</f>
        <v>0.105844272720791</v>
      </c>
      <c r="F1653" s="56">
        <f>IF(D1653&lt;Päälaskenta!H$24,(SQRT(POWER(Päälaskenta!C$24/(2*Päälaskenta!E$24),2)+(D1653/Päälaskenta!E$24))-Päälaskenta!C$24/(2*Päälaskenta!E$24)),IF(D1653=Päälaskenta!H$24,Päälaskenta!D$24,Päälaskenta!D$24+(SQRT(POWER((Päälaskenta!C$20+Päälaskenta!G$24)/(2*Päälaskenta!E$20),2)+((D1653-Päälaskenta!H$24)/Päälaskenta!E$20))-(Päälaskenta!C$20+Päälaskenta!G$24)/(2*Päälaskenta!E$20))))</f>
        <v>1.4059999999999999</v>
      </c>
      <c r="G1653" s="57">
        <f>IF(F1653&gt;Päälaskenta!D$24,(2*SQRT((POWER(Päälaskenta!D$24,2))+POWER(Päälaskenta!E$24*Päälaskenta!D$24,2))+Päälaskenta!C$24)+(2*SQRT((POWER((F1653-Päälaskenta!D$24),2))+POWER(Päälaskenta!E$20*(F1653-Päälaskenta!D$24),2))+Päälaskenta!C$20),(2*SQRT((POWER(F1653,2))+POWER(Päälaskenta!E$24*F1653,2))+Päälaskenta!C$24))</f>
        <v>10.53</v>
      </c>
      <c r="H1653" s="57">
        <f t="shared" si="402"/>
        <v>0.68</v>
      </c>
      <c r="I1653" s="62">
        <f t="shared" si="403"/>
        <v>2.2820000000000002E-3</v>
      </c>
      <c r="J1653" s="8">
        <f>IF(F1653&lt;Päälaskenta!$D$24,0,Kaksitasouoma_matriisi!F1653-Päälaskenta!$D$24)</f>
        <v>0.70599999999999996</v>
      </c>
      <c r="L1653" s="8">
        <f>IF(F1653&gt;Päälaskenta!D$24,F1653-Päälaskenta!D$24,0)</f>
        <v>0.70599999999999996</v>
      </c>
      <c r="M1653" s="8">
        <f>IF(F1653&gt;Päälaskenta!D$24,(Päälaskenta!C$20+(Päälaskenta!E$20*(Kaksitasouoma_matriisi!F1653-Päälaskenta!D$24)))*(Kaksitasouoma_matriisi!F1653-Päälaskenta!D$24),0)</f>
        <v>4.2776540000000001</v>
      </c>
      <c r="N1653" s="8">
        <f>IF(F1653&gt;Päälaskenta!D$24,(2*SQRT((POWER((F1653-Päälaskenta!D$24),2))+POWER(Päälaskenta!E$20*(F1653-Päälaskenta!D$24),2))+Päälaskenta!C$20),0)</f>
        <v>7.54551920047758</v>
      </c>
      <c r="O1653" s="8">
        <f t="shared" si="409"/>
        <v>0.56691314226981904</v>
      </c>
      <c r="P1653" s="8">
        <f>IF(Päälaskenta!$C$29,IF(L1653&gt;Päälaskenta!$F$28,Kaksitasouoma_matriisi!AQ1653,Kaksitasouoma_matriisi!AR1653),Päälaskenta!$F$20)</f>
        <v>0.12</v>
      </c>
      <c r="Q1653" s="8">
        <f t="shared" si="410"/>
        <v>24.4175502883208</v>
      </c>
      <c r="R1653" s="8">
        <f t="shared" si="404"/>
        <v>0.94293545190081995</v>
      </c>
      <c r="S1653" s="8">
        <f t="shared" si="411"/>
        <v>0.220432847514273</v>
      </c>
      <c r="U1653" s="93">
        <f>IF(F1653&gt;Päälaskenta!D$24,Päälaskenta!H$24+L1653*Päälaskenta!G$24,F1653*Päälaskenta!C$24 + F1653*F1653*Päälaskenta!E$24)</f>
        <v>2.8843999999999999</v>
      </c>
      <c r="V1653" s="8">
        <f>IF(F1653&gt;Päälaskenta!D$24,2*SQRT(POWER(Päälaskenta!D$24,2)+POWER(Päälaskenta!E$24*Päälaskenta!D$24,2))+Päälaskenta!C$24,(2*SQRT((POWER(F1653,2))+POWER(Päälaskenta!E$24*F1653,2))+Päälaskenta!C$24))</f>
        <v>2.9798989873223301</v>
      </c>
      <c r="W1653" s="8">
        <f t="shared" si="412"/>
        <v>0.967952273641281</v>
      </c>
      <c r="X1653" s="8">
        <f>Päälaskenta!F$24</f>
        <v>7.0000000000000007E-2</v>
      </c>
      <c r="Y1653" s="8">
        <f t="shared" si="413"/>
        <v>40.320577435847902</v>
      </c>
      <c r="Z1653" s="8">
        <f t="shared" si="405"/>
        <v>1.55706454809918</v>
      </c>
      <c r="AA1653" s="8">
        <f t="shared" si="414"/>
        <v>0.53982268343474604</v>
      </c>
      <c r="AC1653" s="8">
        <f t="shared" si="406"/>
        <v>0.105844272720791</v>
      </c>
      <c r="AE1653" s="8">
        <v>1651</v>
      </c>
      <c r="AF1653" s="8">
        <f t="shared" si="416"/>
        <v>64.738127724168706</v>
      </c>
      <c r="AG1653" s="8">
        <f t="shared" si="407"/>
        <v>1.49128190114204E-3</v>
      </c>
      <c r="AJ1653" s="132">
        <f>IF(Päälaskenta!$F$28&lt;Kaksitasouoma_matriisi!L1653,Päälaskenta!$C$20*Päälaskenta!$F$28,Päälaskenta!$C$20*Kaksitasouoma_matriisi!L1653)</f>
        <v>2.5</v>
      </c>
      <c r="AK1653" s="134">
        <f>SQRT(Päälaskenta!$D$20^2+(Päälaskenta!$D$20/(1/Päälaskenta!$E$20))^2)</f>
        <v>1.8029999999999999</v>
      </c>
      <c r="AL1653" s="134">
        <f>IF(Päälaskenta!$F$28&lt;Kaksitasouoma_matriisi!L1653,AK1653*Päälaskenta!$F$28*COS(ATAN(1/Päälaskenta!$E$20)),AK1653*Kaksitasouoma_matriisi!L1653*COS(ATAN(1/Päälaskenta!$E$20)))</f>
        <v>0.75</v>
      </c>
      <c r="AM1653" s="134"/>
      <c r="AN1653" s="134">
        <f t="shared" si="415"/>
        <v>3.25</v>
      </c>
      <c r="AO1653" s="8">
        <f t="shared" si="408"/>
        <v>0.45370150628900102</v>
      </c>
      <c r="AP1653" s="134">
        <f>Refererenssiarvoja!$B$16*H1653^(1/6)/(Refererenssiarvoja!$B$15^0.5)*(Päälaskenta!$G$28/2)^0.5*(1-AO1653)^(-1.5)</f>
        <v>0.11700000000000001</v>
      </c>
      <c r="AQ1653" s="8">
        <f>Refererenssiarvoja!$B$16*Kaksitasouoma_matriisi!O1653^(1/6)/(SQRT((2*Refererenssiarvoja!$B$15)/(Päälaskenta!$F$31*Päälaskenta!$G$31*Päälaskenta!$F$28))+SQRT(Refererenssiarvoja!$B$15)/Refererenssiarvoja!$B$17*LN(Kaksitasouoma_matriisi!L1653/Päälaskenta!$F$28))</f>
        <v>0.19429045158163699</v>
      </c>
      <c r="AR1653" s="8">
        <f>Refererenssiarvoja!$B$16*Kaksitasouoma_matriisi!O1653^(1/6)/(SQRT((2*Refererenssiarvoja!$B$15)/(Päälaskenta!$F$31*Päälaskenta!$G$31*L1653)))</f>
        <v>0.54572301498426901</v>
      </c>
    </row>
    <row r="1654" spans="1:44" x14ac:dyDescent="0.2">
      <c r="A1654" s="8">
        <v>1652</v>
      </c>
      <c r="B1654" s="8">
        <f>IF(Päälaskenta!C$7,Päälaskenta!E$7,Päälaskenta!G$5)</f>
        <v>2.5</v>
      </c>
      <c r="C1654" s="56">
        <v>0.34799999999999998</v>
      </c>
      <c r="D1654" s="93">
        <f t="shared" si="401"/>
        <v>7.1839000000000004</v>
      </c>
      <c r="E1654" s="8">
        <f>IF(Päälaskenta!$C$26,Kaksitasouoma_matriisi!AP1654,Kaksitasouoma_matriisi!AC1654)</f>
        <v>0.105853964356021</v>
      </c>
      <c r="F1654" s="56">
        <f>IF(D1654&lt;Päälaskenta!H$24,(SQRT(POWER(Päälaskenta!C$24/(2*Päälaskenta!E$24),2)+(D1654/Päälaskenta!E$24))-Päälaskenta!C$24/(2*Päälaskenta!E$24)),IF(D1654=Päälaskenta!H$24,Päälaskenta!D$24,Päälaskenta!D$24+(SQRT(POWER((Päälaskenta!C$20+Päälaskenta!G$24)/(2*Päälaskenta!E$20),2)+((D1654-Päälaskenta!H$24)/Päälaskenta!E$20))-(Päälaskenta!C$20+Päälaskenta!G$24)/(2*Päälaskenta!E$20))))</f>
        <v>1.4079999999999999</v>
      </c>
      <c r="G1654" s="57">
        <f>IF(F1654&gt;Päälaskenta!D$24,(2*SQRT((POWER(Päälaskenta!D$24,2))+POWER(Päälaskenta!E$24*Päälaskenta!D$24,2))+Päälaskenta!C$24)+(2*SQRT((POWER((F1654-Päälaskenta!D$24),2))+POWER(Päälaskenta!E$20*(F1654-Päälaskenta!D$24),2))+Päälaskenta!C$20),(2*SQRT((POWER(F1654,2))+POWER(Päälaskenta!E$24*F1654,2))+Päälaskenta!C$24))</f>
        <v>10.53</v>
      </c>
      <c r="H1654" s="57">
        <f t="shared" si="402"/>
        <v>0.68</v>
      </c>
      <c r="I1654" s="62">
        <f t="shared" si="403"/>
        <v>2.2690000000000002E-3</v>
      </c>
      <c r="J1654" s="8">
        <f>IF(F1654&lt;Päälaskenta!$D$24,0,Kaksitasouoma_matriisi!F1654-Päälaskenta!$D$24)</f>
        <v>0.70799999999999996</v>
      </c>
      <c r="L1654" s="8">
        <f>IF(F1654&gt;Päälaskenta!D$24,F1654-Päälaskenta!D$24,0)</f>
        <v>0.70799999999999996</v>
      </c>
      <c r="M1654" s="8">
        <f>IF(F1654&gt;Päälaskenta!D$24,(Päälaskenta!C$20+(Päälaskenta!E$20*(Kaksitasouoma_matriisi!F1654-Päälaskenta!D$24)))*(Kaksitasouoma_matriisi!F1654-Päälaskenta!D$24),0)</f>
        <v>4.2918960000000004</v>
      </c>
      <c r="N1654" s="8">
        <f>IF(F1654&gt;Päälaskenta!D$24,(2*SQRT((POWER((F1654-Päälaskenta!D$24),2))+POWER(Päälaskenta!E$20*(F1654-Päälaskenta!D$24),2))+Päälaskenta!C$20),0)</f>
        <v>7.5527303030284996</v>
      </c>
      <c r="O1654" s="8">
        <f t="shared" si="409"/>
        <v>0.56825754764194802</v>
      </c>
      <c r="P1654" s="8">
        <f>IF(Päälaskenta!$C$29,IF(L1654&gt;Päälaskenta!$F$28,Kaksitasouoma_matriisi!AQ1654,Kaksitasouoma_matriisi!AR1654),Päälaskenta!$F$20)</f>
        <v>0.12</v>
      </c>
      <c r="Q1654" s="8">
        <f t="shared" si="410"/>
        <v>24.537562502577401</v>
      </c>
      <c r="R1654" s="8">
        <f t="shared" si="404"/>
        <v>0.94418770771634597</v>
      </c>
      <c r="S1654" s="8">
        <f t="shared" si="411"/>
        <v>0.21999314701855399</v>
      </c>
      <c r="U1654" s="93">
        <f>IF(F1654&gt;Päälaskenta!D$24,Päälaskenta!H$24+L1654*Päälaskenta!G$24,F1654*Päälaskenta!C$24 + F1654*F1654*Päälaskenta!E$24)</f>
        <v>2.8892000000000002</v>
      </c>
      <c r="V1654" s="8">
        <f>IF(F1654&gt;Päälaskenta!D$24,2*SQRT(POWER(Päälaskenta!D$24,2)+POWER(Päälaskenta!E$24*Päälaskenta!D$24,2))+Päälaskenta!C$24,(2*SQRT((POWER(F1654,2))+POWER(Päälaskenta!E$24*F1654,2))+Päälaskenta!C$24))</f>
        <v>2.9798989873223301</v>
      </c>
      <c r="W1654" s="8">
        <f t="shared" si="412"/>
        <v>0.96956306649715296</v>
      </c>
      <c r="X1654" s="8">
        <f>Päälaskenta!F$24</f>
        <v>7.0000000000000007E-2</v>
      </c>
      <c r="Y1654" s="8">
        <f t="shared" si="413"/>
        <v>40.432470209257602</v>
      </c>
      <c r="Z1654" s="8">
        <f t="shared" si="405"/>
        <v>1.5558122922836499</v>
      </c>
      <c r="AA1654" s="8">
        <f t="shared" si="414"/>
        <v>0.53849241737631504</v>
      </c>
      <c r="AC1654" s="8">
        <f t="shared" si="406"/>
        <v>0.105853964356021</v>
      </c>
      <c r="AE1654" s="8">
        <v>1652</v>
      </c>
      <c r="AF1654" s="8">
        <f t="shared" si="416"/>
        <v>64.970032711835003</v>
      </c>
      <c r="AG1654" s="8">
        <f t="shared" si="407"/>
        <v>1.48065489416813E-3</v>
      </c>
      <c r="AJ1654" s="132">
        <f>IF(Päälaskenta!$F$28&lt;Kaksitasouoma_matriisi!L1654,Päälaskenta!$C$20*Päälaskenta!$F$28,Päälaskenta!$C$20*Kaksitasouoma_matriisi!L1654)</f>
        <v>2.5</v>
      </c>
      <c r="AK1654" s="134">
        <f>SQRT(Päälaskenta!$D$20^2+(Päälaskenta!$D$20/(1/Päälaskenta!$E$20))^2)</f>
        <v>1.8029999999999999</v>
      </c>
      <c r="AL1654" s="134">
        <f>IF(Päälaskenta!$F$28&lt;Kaksitasouoma_matriisi!L1654,AK1654*Päälaskenta!$F$28*COS(ATAN(1/Päälaskenta!$E$20)),AK1654*Kaksitasouoma_matriisi!L1654*COS(ATAN(1/Päälaskenta!$E$20)))</f>
        <v>0.75</v>
      </c>
      <c r="AM1654" s="134"/>
      <c r="AN1654" s="134">
        <f t="shared" si="415"/>
        <v>3.25</v>
      </c>
      <c r="AO1654" s="8">
        <f t="shared" si="408"/>
        <v>0.45240050668856702</v>
      </c>
      <c r="AP1654" s="134">
        <f>Refererenssiarvoja!$B$16*H1654^(1/6)/(Refererenssiarvoja!$B$15^0.5)*(Päälaskenta!$G$28/2)^0.5*(1-AO1654)^(-1.5)</f>
        <v>0.11700000000000001</v>
      </c>
      <c r="AQ1654" s="8">
        <f>Refererenssiarvoja!$B$16*Kaksitasouoma_matriisi!O1654^(1/6)/(SQRT((2*Refererenssiarvoja!$B$15)/(Päälaskenta!$F$31*Päälaskenta!$G$31*Päälaskenta!$F$28))+SQRT(Refererenssiarvoja!$B$15)/Refererenssiarvoja!$B$17*LN(Kaksitasouoma_matriisi!L1654/Päälaskenta!$F$28))</f>
        <v>0.193452020805539</v>
      </c>
      <c r="AR1654" s="8">
        <f>Refererenssiarvoja!$B$16*Kaksitasouoma_matriisi!O1654^(1/6)/(SQRT((2*Refererenssiarvoja!$B$15)/(Päälaskenta!$F$31*Päälaskenta!$G$31*L1654)))</f>
        <v>0.54671123162136603</v>
      </c>
    </row>
    <row r="1655" spans="1:44" x14ac:dyDescent="0.2">
      <c r="A1655" s="8">
        <v>1653</v>
      </c>
      <c r="B1655" s="8">
        <f>IF(Päälaskenta!C$7,Päälaskenta!E$7,Päälaskenta!G$5)</f>
        <v>2.5</v>
      </c>
      <c r="C1655" s="56">
        <v>0.34699999999999998</v>
      </c>
      <c r="D1655" s="93">
        <f t="shared" si="401"/>
        <v>7.2046000000000001</v>
      </c>
      <c r="E1655" s="8">
        <f>IF(Päälaskenta!$C$26,Kaksitasouoma_matriisi!AP1655,Kaksitasouoma_matriisi!AC1655)</f>
        <v>0.105863642729689</v>
      </c>
      <c r="F1655" s="56">
        <f>IF(D1655&lt;Päälaskenta!H$24,(SQRT(POWER(Päälaskenta!C$24/(2*Päälaskenta!E$24),2)+(D1655/Päälaskenta!E$24))-Päälaskenta!C$24/(2*Päälaskenta!E$24)),IF(D1655=Päälaskenta!H$24,Päälaskenta!D$24,Päälaskenta!D$24+(SQRT(POWER((Päälaskenta!C$20+Päälaskenta!G$24)/(2*Päälaskenta!E$20),2)+((D1655-Päälaskenta!H$24)/Päälaskenta!E$20))-(Päälaskenta!C$20+Päälaskenta!G$24)/(2*Päälaskenta!E$20))))</f>
        <v>1.41</v>
      </c>
      <c r="G1655" s="57">
        <f>IF(F1655&gt;Päälaskenta!D$24,(2*SQRT((POWER(Päälaskenta!D$24,2))+POWER(Päälaskenta!E$24*Päälaskenta!D$24,2))+Päälaskenta!C$24)+(2*SQRT((POWER((F1655-Päälaskenta!D$24),2))+POWER(Päälaskenta!E$20*(F1655-Päälaskenta!D$24),2))+Päälaskenta!C$20),(2*SQRT((POWER(F1655,2))+POWER(Päälaskenta!E$24*F1655,2))+Päälaskenta!C$24))</f>
        <v>10.54</v>
      </c>
      <c r="H1655" s="57">
        <f t="shared" si="402"/>
        <v>0.68</v>
      </c>
      <c r="I1655" s="62">
        <f t="shared" si="403"/>
        <v>2.2569999999999999E-3</v>
      </c>
      <c r="J1655" s="8">
        <f>IF(F1655&lt;Päälaskenta!$D$24,0,Kaksitasouoma_matriisi!F1655-Päälaskenta!$D$24)</f>
        <v>0.71</v>
      </c>
      <c r="L1655" s="8">
        <f>IF(F1655&gt;Päälaskenta!D$24,F1655-Päälaskenta!D$24,0)</f>
        <v>0.71</v>
      </c>
      <c r="M1655" s="8">
        <f>IF(F1655&gt;Päälaskenta!D$24,(Päälaskenta!C$20+(Päälaskenta!E$20*(Kaksitasouoma_matriisi!F1655-Päälaskenta!D$24)))*(Kaksitasouoma_matriisi!F1655-Päälaskenta!D$24),0)</f>
        <v>4.3061499999999997</v>
      </c>
      <c r="N1655" s="8">
        <f>IF(F1655&gt;Päälaskenta!D$24,(2*SQRT((POWER((F1655-Päälaskenta!D$24),2))+POWER(Päälaskenta!E$20*(F1655-Päälaskenta!D$24),2))+Päälaskenta!C$20),0)</f>
        <v>7.5599414055794298</v>
      </c>
      <c r="O1655" s="8">
        <f t="shared" si="409"/>
        <v>0.56960097558718503</v>
      </c>
      <c r="P1655" s="8">
        <f>IF(Päälaskenta!$C$29,IF(L1655&gt;Päälaskenta!$F$28,Kaksitasouoma_matriisi!AQ1655,Kaksitasouoma_matriisi!AR1655),Päälaskenta!$F$20)</f>
        <v>0.12</v>
      </c>
      <c r="Q1655" s="8">
        <f t="shared" si="410"/>
        <v>24.657841551111002</v>
      </c>
      <c r="R1655" s="8">
        <f t="shared" si="404"/>
        <v>0.94543561964397105</v>
      </c>
      <c r="S1655" s="8">
        <f t="shared" si="411"/>
        <v>0.219554734424944</v>
      </c>
      <c r="U1655" s="93">
        <f>IF(F1655&gt;Päälaskenta!D$24,Päälaskenta!H$24+L1655*Päälaskenta!G$24,F1655*Päälaskenta!C$24 + F1655*F1655*Päälaskenta!E$24)</f>
        <v>2.8940000000000001</v>
      </c>
      <c r="V1655" s="8">
        <f>IF(F1655&gt;Päälaskenta!D$24,2*SQRT(POWER(Päälaskenta!D$24,2)+POWER(Päälaskenta!E$24*Päälaskenta!D$24,2))+Päälaskenta!C$24,(2*SQRT((POWER(F1655,2))+POWER(Päälaskenta!E$24*F1655,2))+Päälaskenta!C$24))</f>
        <v>2.9798989873223301</v>
      </c>
      <c r="W1655" s="8">
        <f t="shared" si="412"/>
        <v>0.97117385935302603</v>
      </c>
      <c r="X1655" s="8">
        <f>Päälaskenta!F$24</f>
        <v>7.0000000000000007E-2</v>
      </c>
      <c r="Y1655" s="8">
        <f t="shared" si="413"/>
        <v>40.544486980779297</v>
      </c>
      <c r="Z1655" s="8">
        <f t="shared" si="405"/>
        <v>1.5545643803560301</v>
      </c>
      <c r="AA1655" s="8">
        <f t="shared" si="414"/>
        <v>0.53716806508501402</v>
      </c>
      <c r="AC1655" s="8">
        <f t="shared" si="406"/>
        <v>0.105863642729689</v>
      </c>
      <c r="AE1655" s="8">
        <v>1653</v>
      </c>
      <c r="AF1655" s="8">
        <f t="shared" si="416"/>
        <v>65.202328531890302</v>
      </c>
      <c r="AG1655" s="8">
        <f t="shared" si="407"/>
        <v>1.47012345283098E-3</v>
      </c>
      <c r="AJ1655" s="132">
        <f>IF(Päälaskenta!$F$28&lt;Kaksitasouoma_matriisi!L1655,Päälaskenta!$C$20*Päälaskenta!$F$28,Päälaskenta!$C$20*Kaksitasouoma_matriisi!L1655)</f>
        <v>2.5</v>
      </c>
      <c r="AK1655" s="134">
        <f>SQRT(Päälaskenta!$D$20^2+(Päälaskenta!$D$20/(1/Päälaskenta!$E$20))^2)</f>
        <v>1.8029999999999999</v>
      </c>
      <c r="AL1655" s="134">
        <f>IF(Päälaskenta!$F$28&lt;Kaksitasouoma_matriisi!L1655,AK1655*Päälaskenta!$F$28*COS(ATAN(1/Päälaskenta!$E$20)),AK1655*Kaksitasouoma_matriisi!L1655*COS(ATAN(1/Päälaskenta!$E$20)))</f>
        <v>0.75</v>
      </c>
      <c r="AM1655" s="134"/>
      <c r="AN1655" s="134">
        <f t="shared" si="415"/>
        <v>3.25</v>
      </c>
      <c r="AO1655" s="8">
        <f t="shared" si="408"/>
        <v>0.45110068567304201</v>
      </c>
      <c r="AP1655" s="134">
        <f>Refererenssiarvoja!$B$16*H1655^(1/6)/(Refererenssiarvoja!$B$15^0.5)*(Päälaskenta!$G$28/2)^0.5*(1-AO1655)^(-1.5)</f>
        <v>0.11600000000000001</v>
      </c>
      <c r="AQ1655" s="8">
        <f>Refererenssiarvoja!$B$16*Kaksitasouoma_matriisi!O1655^(1/6)/(SQRT((2*Refererenssiarvoja!$B$15)/(Päälaskenta!$F$31*Päälaskenta!$G$31*Päälaskenta!$F$28))+SQRT(Refererenssiarvoja!$B$15)/Refererenssiarvoja!$B$17*LN(Kaksitasouoma_matriisi!L1655/Päälaskenta!$F$28))</f>
        <v>0.192623789865116</v>
      </c>
      <c r="AR1655" s="8">
        <f>Refererenssiarvoja!$B$16*Kaksitasouoma_matriisi!O1655^(1/6)/(SQRT((2*Refererenssiarvoja!$B$15)/(Päälaskenta!$F$31*Päälaskenta!$G$31*L1655)))</f>
        <v>0.54769838490422795</v>
      </c>
    </row>
    <row r="1656" spans="1:44" x14ac:dyDescent="0.2">
      <c r="A1656" s="8">
        <v>1654</v>
      </c>
      <c r="B1656" s="8">
        <f>IF(Päälaskenta!C$7,Päälaskenta!E$7,Päälaskenta!G$5)</f>
        <v>2.5</v>
      </c>
      <c r="C1656" s="56">
        <v>0.34599999999999997</v>
      </c>
      <c r="D1656" s="93">
        <f t="shared" si="401"/>
        <v>7.2253999999999996</v>
      </c>
      <c r="E1656" s="8">
        <f>IF(Päälaskenta!$C$26,Kaksitasouoma_matriisi!AP1656,Kaksitasouoma_matriisi!AC1656)</f>
        <v>0.10587813548424301</v>
      </c>
      <c r="F1656" s="56">
        <f>IF(D1656&lt;Päälaskenta!H$24,(SQRT(POWER(Päälaskenta!C$24/(2*Päälaskenta!E$24),2)+(D1656/Päälaskenta!E$24))-Päälaskenta!C$24/(2*Päälaskenta!E$24)),IF(D1656=Päälaskenta!H$24,Päälaskenta!D$24,Päälaskenta!D$24+(SQRT(POWER((Päälaskenta!C$20+Päälaskenta!G$24)/(2*Päälaskenta!E$20),2)+((D1656-Päälaskenta!H$24)/Päälaskenta!E$20))-(Päälaskenta!C$20+Päälaskenta!G$24)/(2*Päälaskenta!E$20))))</f>
        <v>1.413</v>
      </c>
      <c r="G1656" s="57">
        <f>IF(F1656&gt;Päälaskenta!D$24,(2*SQRT((POWER(Päälaskenta!D$24,2))+POWER(Päälaskenta!E$24*Päälaskenta!D$24,2))+Päälaskenta!C$24)+(2*SQRT((POWER((F1656-Päälaskenta!D$24),2))+POWER(Päälaskenta!E$20*(F1656-Päälaskenta!D$24),2))+Päälaskenta!C$20),(2*SQRT((POWER(F1656,2))+POWER(Päälaskenta!E$24*F1656,2))+Päälaskenta!C$24))</f>
        <v>10.55</v>
      </c>
      <c r="H1656" s="57">
        <f t="shared" si="402"/>
        <v>0.68</v>
      </c>
      <c r="I1656" s="62">
        <f t="shared" si="403"/>
        <v>2.2439999999999999E-3</v>
      </c>
      <c r="J1656" s="8">
        <f>IF(F1656&lt;Päälaskenta!$D$24,0,Kaksitasouoma_matriisi!F1656-Päälaskenta!$D$24)</f>
        <v>0.71299999999999997</v>
      </c>
      <c r="L1656" s="8">
        <f>IF(F1656&gt;Päälaskenta!D$24,F1656-Päälaskenta!D$24,0)</f>
        <v>0.71299999999999997</v>
      </c>
      <c r="M1656" s="8">
        <f>IF(F1656&gt;Päälaskenta!D$24,(Päälaskenta!C$20+(Päälaskenta!E$20*(Kaksitasouoma_matriisi!F1656-Päälaskenta!D$24)))*(Kaksitasouoma_matriisi!F1656-Päälaskenta!D$24),0)</f>
        <v>4.3275534999999996</v>
      </c>
      <c r="N1656" s="8">
        <f>IF(F1656&gt;Päälaskenta!D$24,(2*SQRT((POWER((F1656-Päälaskenta!D$24),2))+POWER(Päälaskenta!E$20*(F1656-Päälaskenta!D$24),2))+Päälaskenta!C$20),0)</f>
        <v>7.5707580594058204</v>
      </c>
      <c r="O1656" s="8">
        <f t="shared" si="409"/>
        <v>0.57161429093926697</v>
      </c>
      <c r="P1656" s="8">
        <f>IF(Päälaskenta!$C$29,IF(L1656&gt;Päälaskenta!$F$28,Kaksitasouoma_matriisi!AQ1656,Kaksitasouoma_matriisi!AR1656),Päälaskenta!$F$20)</f>
        <v>0.12</v>
      </c>
      <c r="Q1656" s="8">
        <f t="shared" si="410"/>
        <v>24.838760403785301</v>
      </c>
      <c r="R1656" s="8">
        <f t="shared" si="404"/>
        <v>0.94729939633383597</v>
      </c>
      <c r="S1656" s="8">
        <f t="shared" si="411"/>
        <v>0.21889952286755901</v>
      </c>
      <c r="U1656" s="93">
        <f>IF(F1656&gt;Päälaskenta!D$24,Päälaskenta!H$24+L1656*Päälaskenta!G$24,F1656*Päälaskenta!C$24 + F1656*F1656*Päälaskenta!E$24)</f>
        <v>2.9011999999999998</v>
      </c>
      <c r="V1656" s="8">
        <f>IF(F1656&gt;Päälaskenta!D$24,2*SQRT(POWER(Päälaskenta!D$24,2)+POWER(Päälaskenta!E$24*Päälaskenta!D$24,2))+Päälaskenta!C$24,(2*SQRT((POWER(F1656,2))+POWER(Päälaskenta!E$24*F1656,2))+Päälaskenta!C$24))</f>
        <v>2.9798989873223301</v>
      </c>
      <c r="W1656" s="8">
        <f t="shared" si="412"/>
        <v>0.97359004863683396</v>
      </c>
      <c r="X1656" s="8">
        <f>Päälaskenta!F$24</f>
        <v>7.0000000000000007E-2</v>
      </c>
      <c r="Y1656" s="8">
        <f t="shared" si="413"/>
        <v>40.712744484517003</v>
      </c>
      <c r="Z1656" s="8">
        <f t="shared" si="405"/>
        <v>1.5527006036661599</v>
      </c>
      <c r="AA1656" s="8">
        <f t="shared" si="414"/>
        <v>0.53519254228117996</v>
      </c>
      <c r="AC1656" s="8">
        <f t="shared" si="406"/>
        <v>0.10587813548424301</v>
      </c>
      <c r="AE1656" s="8">
        <v>1654</v>
      </c>
      <c r="AF1656" s="8">
        <f t="shared" si="416"/>
        <v>65.551504888302304</v>
      </c>
      <c r="AG1656" s="8">
        <f t="shared" si="407"/>
        <v>1.4545032117537801E-3</v>
      </c>
      <c r="AJ1656" s="132">
        <f>IF(Päälaskenta!$F$28&lt;Kaksitasouoma_matriisi!L1656,Päälaskenta!$C$20*Päälaskenta!$F$28,Päälaskenta!$C$20*Kaksitasouoma_matriisi!L1656)</f>
        <v>2.5</v>
      </c>
      <c r="AK1656" s="134">
        <f>SQRT(Päälaskenta!$D$20^2+(Päälaskenta!$D$20/(1/Päälaskenta!$E$20))^2)</f>
        <v>1.8029999999999999</v>
      </c>
      <c r="AL1656" s="134">
        <f>IF(Päälaskenta!$F$28&lt;Kaksitasouoma_matriisi!L1656,AK1656*Päälaskenta!$F$28*COS(ATAN(1/Päälaskenta!$E$20)),AK1656*Kaksitasouoma_matriisi!L1656*COS(ATAN(1/Päälaskenta!$E$20)))</f>
        <v>0.75</v>
      </c>
      <c r="AM1656" s="134"/>
      <c r="AN1656" s="134">
        <f t="shared" si="415"/>
        <v>3.25</v>
      </c>
      <c r="AO1656" s="8">
        <f t="shared" si="408"/>
        <v>0.44980208708168401</v>
      </c>
      <c r="AP1656" s="134">
        <f>Refererenssiarvoja!$B$16*H1656^(1/6)/(Refererenssiarvoja!$B$15^0.5)*(Päälaskenta!$G$28/2)^0.5*(1-AO1656)^(-1.5)</f>
        <v>0.11600000000000001</v>
      </c>
      <c r="AQ1656" s="8">
        <f>Refererenssiarvoja!$B$16*Kaksitasouoma_matriisi!O1656^(1/6)/(SQRT((2*Refererenssiarvoja!$B$15)/(Päälaskenta!$F$31*Päälaskenta!$G$31*Päälaskenta!$F$28))+SQRT(Refererenssiarvoja!$B$15)/Refererenssiarvoja!$B$17*LN(Kaksitasouoma_matriisi!L1656/Päälaskenta!$F$28))</f>
        <v>0.19140015793911799</v>
      </c>
      <c r="AR1656" s="8">
        <f>Refererenssiarvoja!$B$16*Kaksitasouoma_matriisi!O1656^(1/6)/(SQRT((2*Refererenssiarvoja!$B$15)/(Päälaskenta!$F$31*Päälaskenta!$G$31*L1656)))</f>
        <v>0.54917712993932899</v>
      </c>
    </row>
    <row r="1657" spans="1:44" x14ac:dyDescent="0.2">
      <c r="A1657" s="8">
        <v>1655</v>
      </c>
      <c r="B1657" s="8">
        <f>IF(Päälaskenta!C$7,Päälaskenta!E$7,Päälaskenta!G$5)</f>
        <v>2.5</v>
      </c>
      <c r="C1657" s="56">
        <v>0.34499999999999997</v>
      </c>
      <c r="D1657" s="93">
        <f t="shared" si="401"/>
        <v>7.2464000000000004</v>
      </c>
      <c r="E1657" s="8">
        <f>IF(Päälaskenta!$C$26,Kaksitasouoma_matriisi!AP1657,Kaksitasouoma_matriisi!AC1657)</f>
        <v>0.105887780822846</v>
      </c>
      <c r="F1657" s="56">
        <f>IF(D1657&lt;Päälaskenta!H$24,(SQRT(POWER(Päälaskenta!C$24/(2*Päälaskenta!E$24),2)+(D1657/Päälaskenta!E$24))-Päälaskenta!C$24/(2*Päälaskenta!E$24)),IF(D1657=Päälaskenta!H$24,Päälaskenta!D$24,Päälaskenta!D$24+(SQRT(POWER((Päälaskenta!C$20+Päälaskenta!G$24)/(2*Päälaskenta!E$20),2)+((D1657-Päälaskenta!H$24)/Päälaskenta!E$20))-(Päälaskenta!C$20+Päälaskenta!G$24)/(2*Päälaskenta!E$20))))</f>
        <v>1.415</v>
      </c>
      <c r="G1657" s="57">
        <f>IF(F1657&gt;Päälaskenta!D$24,(2*SQRT((POWER(Päälaskenta!D$24,2))+POWER(Päälaskenta!E$24*Päälaskenta!D$24,2))+Päälaskenta!C$24)+(2*SQRT((POWER((F1657-Päälaskenta!D$24),2))+POWER(Päälaskenta!E$20*(F1657-Päälaskenta!D$24),2))+Päälaskenta!C$20),(2*SQRT((POWER(F1657,2))+POWER(Päälaskenta!E$24*F1657,2))+Päälaskenta!C$24))</f>
        <v>10.56</v>
      </c>
      <c r="H1657" s="57">
        <f t="shared" si="402"/>
        <v>0.69</v>
      </c>
      <c r="I1657" s="62">
        <f t="shared" si="403"/>
        <v>2.189E-3</v>
      </c>
      <c r="J1657" s="8">
        <f>IF(F1657&lt;Päälaskenta!$D$24,0,Kaksitasouoma_matriisi!F1657-Päälaskenta!$D$24)</f>
        <v>0.71499999999999997</v>
      </c>
      <c r="L1657" s="8">
        <f>IF(F1657&gt;Päälaskenta!D$24,F1657-Päälaskenta!D$24,0)</f>
        <v>0.71499999999999997</v>
      </c>
      <c r="M1657" s="8">
        <f>IF(F1657&gt;Päälaskenta!D$24,(Päälaskenta!C$20+(Päälaskenta!E$20*(Kaksitasouoma_matriisi!F1657-Päälaskenta!D$24)))*(Kaksitasouoma_matriisi!F1657-Päälaskenta!D$24),0)</f>
        <v>4.3418374999999996</v>
      </c>
      <c r="N1657" s="8">
        <f>IF(F1657&gt;Päälaskenta!D$24,(2*SQRT((POWER((F1657-Päälaskenta!D$24),2))+POWER(Päälaskenta!E$20*(F1657-Päälaskenta!D$24),2))+Päälaskenta!C$20),0)</f>
        <v>7.5779691619567497</v>
      </c>
      <c r="O1657" s="8">
        <f t="shared" si="409"/>
        <v>0.57295528751912606</v>
      </c>
      <c r="P1657" s="8">
        <f>IF(Päälaskenta!$C$29,IF(L1657&gt;Päälaskenta!$F$28,Kaksitasouoma_matriisi!AQ1657,Kaksitasouoma_matriisi!AR1657),Päälaskenta!$F$20)</f>
        <v>0.12</v>
      </c>
      <c r="Q1657" s="8">
        <f t="shared" si="410"/>
        <v>24.959706470336901</v>
      </c>
      <c r="R1657" s="8">
        <f t="shared" si="404"/>
        <v>0.94853655543531101</v>
      </c>
      <c r="S1657" s="8">
        <f t="shared" si="411"/>
        <v>0.21846431503604399</v>
      </c>
      <c r="U1657" s="93">
        <f>IF(F1657&gt;Päälaskenta!D$24,Päälaskenta!H$24+L1657*Päälaskenta!G$24,F1657*Päälaskenta!C$24 + F1657*F1657*Päälaskenta!E$24)</f>
        <v>2.9060000000000001</v>
      </c>
      <c r="V1657" s="8">
        <f>IF(F1657&gt;Päälaskenta!D$24,2*SQRT(POWER(Päälaskenta!D$24,2)+POWER(Päälaskenta!E$24*Päälaskenta!D$24,2))+Päälaskenta!C$24,(2*SQRT((POWER(F1657,2))+POWER(Päälaskenta!E$24*F1657,2))+Päälaskenta!C$24))</f>
        <v>2.9798989873223301</v>
      </c>
      <c r="W1657" s="8">
        <f t="shared" si="412"/>
        <v>0.97520084149270603</v>
      </c>
      <c r="X1657" s="8">
        <f>Päälaskenta!F$24</f>
        <v>7.0000000000000007E-2</v>
      </c>
      <c r="Y1657" s="8">
        <f t="shared" si="413"/>
        <v>40.8250709515574</v>
      </c>
      <c r="Z1657" s="8">
        <f t="shared" si="405"/>
        <v>1.55146344456469</v>
      </c>
      <c r="AA1657" s="8">
        <f t="shared" si="414"/>
        <v>0.53388280955426404</v>
      </c>
      <c r="AC1657" s="8">
        <f t="shared" si="406"/>
        <v>0.105887780822846</v>
      </c>
      <c r="AE1657" s="8">
        <v>1655</v>
      </c>
      <c r="AF1657" s="8">
        <f t="shared" si="416"/>
        <v>65.784777421894304</v>
      </c>
      <c r="AG1657" s="8">
        <f t="shared" si="407"/>
        <v>1.4442061767207201E-3</v>
      </c>
      <c r="AJ1657" s="132">
        <f>IF(Päälaskenta!$F$28&lt;Kaksitasouoma_matriisi!L1657,Päälaskenta!$C$20*Päälaskenta!$F$28,Päälaskenta!$C$20*Kaksitasouoma_matriisi!L1657)</f>
        <v>2.5</v>
      </c>
      <c r="AK1657" s="134">
        <f>SQRT(Päälaskenta!$D$20^2+(Päälaskenta!$D$20/(1/Päälaskenta!$E$20))^2)</f>
        <v>1.8029999999999999</v>
      </c>
      <c r="AL1657" s="134">
        <f>IF(Päälaskenta!$F$28&lt;Kaksitasouoma_matriisi!L1657,AK1657*Päälaskenta!$F$28*COS(ATAN(1/Päälaskenta!$E$20)),AK1657*Kaksitasouoma_matriisi!L1657*COS(ATAN(1/Päälaskenta!$E$20)))</f>
        <v>0.75</v>
      </c>
      <c r="AM1657" s="134"/>
      <c r="AN1657" s="134">
        <f t="shared" si="415"/>
        <v>3.25</v>
      </c>
      <c r="AO1657" s="8">
        <f t="shared" si="408"/>
        <v>0.44849856480459299</v>
      </c>
      <c r="AP1657" s="134">
        <f>Refererenssiarvoja!$B$16*H1657^(1/6)/(Refererenssiarvoja!$B$15^0.5)*(Päälaskenta!$G$28/2)^0.5*(1-AO1657)^(-1.5)</f>
        <v>0.11600000000000001</v>
      </c>
      <c r="AQ1657" s="8">
        <f>Refererenssiarvoja!$B$16*Kaksitasouoma_matriisi!O1657^(1/6)/(SQRT((2*Refererenssiarvoja!$B$15)/(Päälaskenta!$F$31*Päälaskenta!$G$31*Päälaskenta!$F$28))+SQRT(Refererenssiarvoja!$B$15)/Refererenssiarvoja!$B$17*LN(Kaksitasouoma_matriisi!L1657/Päälaskenta!$F$28))</f>
        <v>0.19059661369543901</v>
      </c>
      <c r="AR1657" s="8">
        <f>Refererenssiarvoja!$B$16*Kaksitasouoma_matriisi!O1657^(1/6)/(SQRT((2*Refererenssiarvoja!$B$15)/(Päälaskenta!$F$31*Päälaskenta!$G$31*L1657)))</f>
        <v>0.55016164259357303</v>
      </c>
    </row>
    <row r="1658" spans="1:44" x14ac:dyDescent="0.2">
      <c r="A1658" s="8">
        <v>1656</v>
      </c>
      <c r="B1658" s="8">
        <f>IF(Päälaskenta!C$7,Päälaskenta!E$7,Päälaskenta!G$5)</f>
        <v>2.5</v>
      </c>
      <c r="C1658" s="56">
        <v>0.34399999999999997</v>
      </c>
      <c r="D1658" s="93">
        <f t="shared" si="401"/>
        <v>7.2674000000000003</v>
      </c>
      <c r="E1658" s="8">
        <f>IF(Päälaskenta!$C$26,Kaksitasouoma_matriisi!AP1658,Kaksitasouoma_matriisi!AC1658)</f>
        <v>0.105897412994767</v>
      </c>
      <c r="F1658" s="56">
        <f>IF(D1658&lt;Päälaskenta!H$24,(SQRT(POWER(Päälaskenta!C$24/(2*Päälaskenta!E$24),2)+(D1658/Päälaskenta!E$24))-Päälaskenta!C$24/(2*Päälaskenta!E$24)),IF(D1658=Päälaskenta!H$24,Päälaskenta!D$24,Päälaskenta!D$24+(SQRT(POWER((Päälaskenta!C$20+Päälaskenta!G$24)/(2*Päälaskenta!E$20),2)+((D1658-Päälaskenta!H$24)/Päälaskenta!E$20))-(Päälaskenta!C$20+Päälaskenta!G$24)/(2*Päälaskenta!E$20))))</f>
        <v>1.417</v>
      </c>
      <c r="G1658" s="57">
        <f>IF(F1658&gt;Päälaskenta!D$24,(2*SQRT((POWER(Päälaskenta!D$24,2))+POWER(Päälaskenta!E$24*Päälaskenta!D$24,2))+Päälaskenta!C$24)+(2*SQRT((POWER((F1658-Päälaskenta!D$24),2))+POWER(Päälaskenta!E$20*(F1658-Päälaskenta!D$24),2))+Päälaskenta!C$20),(2*SQRT((POWER(F1658,2))+POWER(Päälaskenta!E$24*F1658,2))+Päälaskenta!C$24))</f>
        <v>10.57</v>
      </c>
      <c r="H1658" s="57">
        <f t="shared" si="402"/>
        <v>0.69</v>
      </c>
      <c r="I1658" s="62">
        <f t="shared" si="403"/>
        <v>2.176E-3</v>
      </c>
      <c r="J1658" s="8">
        <f>IF(F1658&lt;Päälaskenta!$D$24,0,Kaksitasouoma_matriisi!F1658-Päälaskenta!$D$24)</f>
        <v>0.71699999999999997</v>
      </c>
      <c r="L1658" s="8">
        <f>IF(F1658&gt;Päälaskenta!D$24,F1658-Päälaskenta!D$24,0)</f>
        <v>0.71699999999999997</v>
      </c>
      <c r="M1658" s="8">
        <f>IF(F1658&gt;Päälaskenta!D$24,(Päälaskenta!C$20+(Päälaskenta!E$20*(Kaksitasouoma_matriisi!F1658-Päälaskenta!D$24)))*(Kaksitasouoma_matriisi!F1658-Päälaskenta!D$24),0)</f>
        <v>4.3561335000000003</v>
      </c>
      <c r="N1658" s="8">
        <f>IF(F1658&gt;Päälaskenta!D$24,(2*SQRT((POWER((F1658-Päälaskenta!D$24),2))+POWER(Päälaskenta!E$20*(F1658-Päälaskenta!D$24),2))+Päälaskenta!C$20),0)</f>
        <v>7.58518026450768</v>
      </c>
      <c r="O1658" s="8">
        <f t="shared" si="409"/>
        <v>0.57429531640573805</v>
      </c>
      <c r="P1658" s="8">
        <f>IF(Päälaskenta!$C$29,IF(L1658&gt;Päälaskenta!$F$28,Kaksitasouoma_matriisi!AQ1658,Kaksitasouoma_matriisi!AR1658),Päälaskenta!$F$20)</f>
        <v>0.12</v>
      </c>
      <c r="Q1658" s="8">
        <f t="shared" si="410"/>
        <v>25.0809193188047</v>
      </c>
      <c r="R1658" s="8">
        <f t="shared" si="404"/>
        <v>0.949769455713115</v>
      </c>
      <c r="S1658" s="8">
        <f t="shared" si="411"/>
        <v>0.21803038307093101</v>
      </c>
      <c r="U1658" s="93">
        <f>IF(F1658&gt;Päälaskenta!D$24,Päälaskenta!H$24+L1658*Päälaskenta!G$24,F1658*Päälaskenta!C$24 + F1658*F1658*Päälaskenta!E$24)</f>
        <v>2.9108000000000001</v>
      </c>
      <c r="V1658" s="8">
        <f>IF(F1658&gt;Päälaskenta!D$24,2*SQRT(POWER(Päälaskenta!D$24,2)+POWER(Päälaskenta!E$24*Päälaskenta!D$24,2))+Päälaskenta!C$24,(2*SQRT((POWER(F1658,2))+POWER(Päälaskenta!E$24*F1658,2))+Päälaskenta!C$24))</f>
        <v>2.9798989873223301</v>
      </c>
      <c r="W1658" s="8">
        <f t="shared" si="412"/>
        <v>0.97681163434857898</v>
      </c>
      <c r="X1658" s="8">
        <f>Päälaskenta!F$24</f>
        <v>7.0000000000000007E-2</v>
      </c>
      <c r="Y1658" s="8">
        <f t="shared" si="413"/>
        <v>40.937521177297597</v>
      </c>
      <c r="Z1658" s="8">
        <f t="shared" si="405"/>
        <v>1.55023054428688</v>
      </c>
      <c r="AA1658" s="8">
        <f t="shared" si="414"/>
        <v>0.53257885951864803</v>
      </c>
      <c r="AC1658" s="8">
        <f t="shared" si="406"/>
        <v>0.105897412994767</v>
      </c>
      <c r="AE1658" s="8">
        <v>1656</v>
      </c>
      <c r="AF1658" s="8">
        <f t="shared" si="416"/>
        <v>66.018440496102301</v>
      </c>
      <c r="AG1658" s="8">
        <f t="shared" si="407"/>
        <v>1.43400113521022E-3</v>
      </c>
      <c r="AJ1658" s="132">
        <f>IF(Päälaskenta!$F$28&lt;Kaksitasouoma_matriisi!L1658,Päälaskenta!$C$20*Päälaskenta!$F$28,Päälaskenta!$C$20*Kaksitasouoma_matriisi!L1658)</f>
        <v>2.5</v>
      </c>
      <c r="AK1658" s="134">
        <f>SQRT(Päälaskenta!$D$20^2+(Päälaskenta!$D$20/(1/Päälaskenta!$E$20))^2)</f>
        <v>1.8029999999999999</v>
      </c>
      <c r="AL1658" s="134">
        <f>IF(Päälaskenta!$F$28&lt;Kaksitasouoma_matriisi!L1658,AK1658*Päälaskenta!$F$28*COS(ATAN(1/Päälaskenta!$E$20)),AK1658*Kaksitasouoma_matriisi!L1658*COS(ATAN(1/Päälaskenta!$E$20)))</f>
        <v>0.75</v>
      </c>
      <c r="AM1658" s="134"/>
      <c r="AN1658" s="134">
        <f t="shared" si="415"/>
        <v>3.25</v>
      </c>
      <c r="AO1658" s="8">
        <f t="shared" si="408"/>
        <v>0.44720257588683698</v>
      </c>
      <c r="AP1658" s="134">
        <f>Refererenssiarvoja!$B$16*H1658^(1/6)/(Refererenssiarvoja!$B$15^0.5)*(Päälaskenta!$G$28/2)^0.5*(1-AO1658)^(-1.5)</f>
        <v>0.115</v>
      </c>
      <c r="AQ1658" s="8">
        <f>Refererenssiarvoja!$B$16*Kaksitasouoma_matriisi!O1658^(1/6)/(SQRT((2*Refererenssiarvoja!$B$15)/(Päälaskenta!$F$31*Päälaskenta!$G$31*Päälaskenta!$F$28))+SQRT(Refererenssiarvoja!$B$15)/Refererenssiarvoja!$B$17*LN(Kaksitasouoma_matriisi!L1658/Päälaskenta!$F$28))</f>
        <v>0.18980263080752499</v>
      </c>
      <c r="AR1658" s="8">
        <f>Refererenssiarvoja!$B$16*Kaksitasouoma_matriisi!O1658^(1/6)/(SQRT((2*Refererenssiarvoja!$B$15)/(Päälaskenta!$F$31*Päälaskenta!$G$31*L1658)))</f>
        <v>0.55114510603066103</v>
      </c>
    </row>
    <row r="1659" spans="1:44" x14ac:dyDescent="0.2">
      <c r="A1659" s="8">
        <v>1657</v>
      </c>
      <c r="B1659" s="8">
        <f>IF(Päälaskenta!C$7,Päälaskenta!E$7,Päälaskenta!G$5)</f>
        <v>2.5</v>
      </c>
      <c r="C1659" s="56">
        <v>0.34300000000000003</v>
      </c>
      <c r="D1659" s="93">
        <f t="shared" si="401"/>
        <v>7.2885999999999997</v>
      </c>
      <c r="E1659" s="8">
        <f>IF(Päälaskenta!$C$26,Kaksitasouoma_matriisi!AP1659,Kaksitasouoma_matriisi!AC1659)</f>
        <v>0.105907032026946</v>
      </c>
      <c r="F1659" s="56">
        <f>IF(D1659&lt;Päälaskenta!H$24,(SQRT(POWER(Päälaskenta!C$24/(2*Päälaskenta!E$24),2)+(D1659/Päälaskenta!E$24))-Päälaskenta!C$24/(2*Päälaskenta!E$24)),IF(D1659=Päälaskenta!H$24,Päälaskenta!D$24,Päälaskenta!D$24+(SQRT(POWER((Päälaskenta!C$20+Päälaskenta!G$24)/(2*Päälaskenta!E$20),2)+((D1659-Päälaskenta!H$24)/Päälaskenta!E$20))-(Päälaskenta!C$20+Päälaskenta!G$24)/(2*Päälaskenta!E$20))))</f>
        <v>1.419</v>
      </c>
      <c r="G1659" s="57">
        <f>IF(F1659&gt;Päälaskenta!D$24,(2*SQRT((POWER(Päälaskenta!D$24,2))+POWER(Päälaskenta!E$24*Päälaskenta!D$24,2))+Päälaskenta!C$24)+(2*SQRT((POWER((F1659-Päälaskenta!D$24),2))+POWER(Päälaskenta!E$20*(F1659-Päälaskenta!D$24),2))+Päälaskenta!C$20),(2*SQRT((POWER(F1659,2))+POWER(Päälaskenta!E$24*F1659,2))+Päälaskenta!C$24))</f>
        <v>10.57</v>
      </c>
      <c r="H1659" s="57">
        <f t="shared" si="402"/>
        <v>0.69</v>
      </c>
      <c r="I1659" s="62">
        <f t="shared" si="403"/>
        <v>2.1640000000000001E-3</v>
      </c>
      <c r="J1659" s="8">
        <f>IF(F1659&lt;Päälaskenta!$D$24,0,Kaksitasouoma_matriisi!F1659-Päälaskenta!$D$24)</f>
        <v>0.71899999999999997</v>
      </c>
      <c r="L1659" s="8">
        <f>IF(F1659&gt;Päälaskenta!D$24,F1659-Päälaskenta!D$24,0)</f>
        <v>0.71899999999999997</v>
      </c>
      <c r="M1659" s="8">
        <f>IF(F1659&gt;Päälaskenta!D$24,(Päälaskenta!C$20+(Päälaskenta!E$20*(Kaksitasouoma_matriisi!F1659-Päälaskenta!D$24)))*(Kaksitasouoma_matriisi!F1659-Päälaskenta!D$24),0)</f>
        <v>4.3704415000000001</v>
      </c>
      <c r="N1659" s="8">
        <f>IF(F1659&gt;Päälaskenta!D$24,(2*SQRT((POWER((F1659-Päälaskenta!D$24),2))+POWER(Päälaskenta!E$20*(F1659-Päälaskenta!D$24),2))+Päälaskenta!C$20),0)</f>
        <v>7.5923913670586103</v>
      </c>
      <c r="O1659" s="8">
        <f t="shared" si="409"/>
        <v>0.57563438035639203</v>
      </c>
      <c r="P1659" s="8">
        <f>IF(Päälaskenta!$C$29,IF(L1659&gt;Päälaskenta!$F$28,Kaksitasouoma_matriisi!AQ1659,Kaksitasouoma_matriisi!AR1659),Päälaskenta!$F$20)</f>
        <v>0.12</v>
      </c>
      <c r="Q1659" s="8">
        <f t="shared" si="410"/>
        <v>25.202398935742899</v>
      </c>
      <c r="R1659" s="8">
        <f t="shared" si="404"/>
        <v>0.95099812108783799</v>
      </c>
      <c r="S1659" s="8">
        <f t="shared" si="411"/>
        <v>0.217597723499522</v>
      </c>
      <c r="U1659" s="93">
        <f>IF(F1659&gt;Päälaskenta!D$24,Päälaskenta!H$24+L1659*Päälaskenta!G$24,F1659*Päälaskenta!C$24 + F1659*F1659*Päälaskenta!E$24)</f>
        <v>2.9156</v>
      </c>
      <c r="V1659" s="8">
        <f>IF(F1659&gt;Päälaskenta!D$24,2*SQRT(POWER(Päälaskenta!D$24,2)+POWER(Päälaskenta!E$24*Päälaskenta!D$24,2))+Päälaskenta!C$24,(2*SQRT((POWER(F1659,2))+POWER(Päälaskenta!E$24*F1659,2))+Päälaskenta!C$24))</f>
        <v>2.9798989873223301</v>
      </c>
      <c r="W1659" s="8">
        <f t="shared" si="412"/>
        <v>0.97842242720445105</v>
      </c>
      <c r="X1659" s="8">
        <f>Päälaskenta!F$24</f>
        <v>7.0000000000000007E-2</v>
      </c>
      <c r="Y1659" s="8">
        <f t="shared" si="413"/>
        <v>41.050095093672503</v>
      </c>
      <c r="Z1659" s="8">
        <f t="shared" si="405"/>
        <v>1.54900187891216</v>
      </c>
      <c r="AA1659" s="8">
        <f t="shared" si="414"/>
        <v>0.53128065540957603</v>
      </c>
      <c r="AC1659" s="8">
        <f t="shared" si="406"/>
        <v>0.105907032026946</v>
      </c>
      <c r="AE1659" s="8">
        <v>1657</v>
      </c>
      <c r="AF1659" s="8">
        <f t="shared" si="416"/>
        <v>66.252494029415402</v>
      </c>
      <c r="AG1659" s="8">
        <f t="shared" si="407"/>
        <v>1.42388709547503E-3</v>
      </c>
      <c r="AJ1659" s="132">
        <f>IF(Päälaskenta!$F$28&lt;Kaksitasouoma_matriisi!L1659,Päälaskenta!$C$20*Päälaskenta!$F$28,Päälaskenta!$C$20*Kaksitasouoma_matriisi!L1659)</f>
        <v>2.5</v>
      </c>
      <c r="AK1659" s="134">
        <f>SQRT(Päälaskenta!$D$20^2+(Päälaskenta!$D$20/(1/Päälaskenta!$E$20))^2)</f>
        <v>1.8029999999999999</v>
      </c>
      <c r="AL1659" s="134">
        <f>IF(Päälaskenta!$F$28&lt;Kaksitasouoma_matriisi!L1659,AK1659*Päälaskenta!$F$28*COS(ATAN(1/Päälaskenta!$E$20)),AK1659*Kaksitasouoma_matriisi!L1659*COS(ATAN(1/Päälaskenta!$E$20)))</f>
        <v>0.75</v>
      </c>
      <c r="AM1659" s="134"/>
      <c r="AN1659" s="134">
        <f t="shared" si="415"/>
        <v>3.25</v>
      </c>
      <c r="AO1659" s="8">
        <f t="shared" si="408"/>
        <v>0.44590181927942302</v>
      </c>
      <c r="AP1659" s="134">
        <f>Refererenssiarvoja!$B$16*H1659^(1/6)/(Refererenssiarvoja!$B$15^0.5)*(Päälaskenta!$G$28/2)^0.5*(1-AO1659)^(-1.5)</f>
        <v>0.115</v>
      </c>
      <c r="AQ1659" s="8">
        <f>Refererenssiarvoja!$B$16*Kaksitasouoma_matriisi!O1659^(1/6)/(SQRT((2*Refererenssiarvoja!$B$15)/(Päälaskenta!$F$31*Päälaskenta!$G$31*Päälaskenta!$F$28))+SQRT(Refererenssiarvoja!$B$15)/Refererenssiarvoja!$B$17*LN(Kaksitasouoma_matriisi!L1659/Päälaskenta!$F$28))</f>
        <v>0.189018036715277</v>
      </c>
      <c r="AR1659" s="8">
        <f>Refererenssiarvoja!$B$16*Kaksitasouoma_matriisi!O1659^(1/6)/(SQRT((2*Refererenssiarvoja!$B$15)/(Päälaskenta!$F$31*Päälaskenta!$G$31*L1659)))</f>
        <v>0.55212752423153599</v>
      </c>
    </row>
    <row r="1660" spans="1:44" x14ac:dyDescent="0.2">
      <c r="A1660" s="8">
        <v>1658</v>
      </c>
      <c r="B1660" s="8">
        <f>IF(Päälaskenta!C$7,Päälaskenta!E$7,Päälaskenta!G$5)</f>
        <v>2.5</v>
      </c>
      <c r="C1660" s="56">
        <v>0.34200000000000003</v>
      </c>
      <c r="D1660" s="93">
        <f t="shared" si="401"/>
        <v>7.3098999999999998</v>
      </c>
      <c r="E1660" s="8">
        <f>IF(Päälaskenta!$C$26,Kaksitasouoma_matriisi!AP1660,Kaksitasouoma_matriisi!AC1660)</f>
        <v>0.105916637946253</v>
      </c>
      <c r="F1660" s="56">
        <f>IF(D1660&lt;Päälaskenta!H$24,(SQRT(POWER(Päälaskenta!C$24/(2*Päälaskenta!E$24),2)+(D1660/Päälaskenta!E$24))-Päälaskenta!C$24/(2*Päälaskenta!E$24)),IF(D1660=Päälaskenta!H$24,Päälaskenta!D$24,Päälaskenta!D$24+(SQRT(POWER((Päälaskenta!C$20+Päälaskenta!G$24)/(2*Päälaskenta!E$20),2)+((D1660-Päälaskenta!H$24)/Päälaskenta!E$20))-(Päälaskenta!C$20+Päälaskenta!G$24)/(2*Päälaskenta!E$20))))</f>
        <v>1.421</v>
      </c>
      <c r="G1660" s="57">
        <f>IF(F1660&gt;Päälaskenta!D$24,(2*SQRT((POWER(Päälaskenta!D$24,2))+POWER(Päälaskenta!E$24*Päälaskenta!D$24,2))+Päälaskenta!C$24)+(2*SQRT((POWER((F1660-Päälaskenta!D$24),2))+POWER(Päälaskenta!E$20*(F1660-Päälaskenta!D$24),2))+Päälaskenta!C$20),(2*SQRT((POWER(F1660,2))+POWER(Päälaskenta!E$24*F1660,2))+Päälaskenta!C$24))</f>
        <v>10.58</v>
      </c>
      <c r="H1660" s="57">
        <f t="shared" si="402"/>
        <v>0.69</v>
      </c>
      <c r="I1660" s="62">
        <f t="shared" si="403"/>
        <v>2.1519999999999998E-3</v>
      </c>
      <c r="J1660" s="8">
        <f>IF(F1660&lt;Päälaskenta!$D$24,0,Kaksitasouoma_matriisi!F1660-Päälaskenta!$D$24)</f>
        <v>0.72099999999999997</v>
      </c>
      <c r="L1660" s="8">
        <f>IF(F1660&gt;Päälaskenta!D$24,F1660-Päälaskenta!D$24,0)</f>
        <v>0.72099999999999997</v>
      </c>
      <c r="M1660" s="8">
        <f>IF(F1660&gt;Päälaskenta!D$24,(Päälaskenta!C$20+(Päälaskenta!E$20*(Kaksitasouoma_matriisi!F1660-Päälaskenta!D$24)))*(Kaksitasouoma_matriisi!F1660-Päälaskenta!D$24),0)</f>
        <v>4.3847614999999998</v>
      </c>
      <c r="N1660" s="8">
        <f>IF(F1660&gt;Päälaskenta!D$24,(2*SQRT((POWER((F1660-Päälaskenta!D$24),2))+POWER(Päälaskenta!E$20*(F1660-Päälaskenta!D$24),2))+Päälaskenta!C$20),0)</f>
        <v>7.5996024696095397</v>
      </c>
      <c r="O1660" s="8">
        <f t="shared" si="409"/>
        <v>0.57697248211790797</v>
      </c>
      <c r="P1660" s="8">
        <f>IF(Päälaskenta!$C$29,IF(L1660&gt;Päälaskenta!$F$28,Kaksitasouoma_matriisi!AQ1660,Kaksitasouoma_matriisi!AR1660),Päälaskenta!$F$20)</f>
        <v>0.12</v>
      </c>
      <c r="Q1660" s="8">
        <f t="shared" si="410"/>
        <v>25.3241453083692</v>
      </c>
      <c r="R1660" s="8">
        <f t="shared" si="404"/>
        <v>0.95222257531207799</v>
      </c>
      <c r="S1660" s="8">
        <f t="shared" si="411"/>
        <v>0.21716633283522399</v>
      </c>
      <c r="U1660" s="93">
        <f>IF(F1660&gt;Päälaskenta!D$24,Päälaskenta!H$24+L1660*Päälaskenta!G$24,F1660*Päälaskenta!C$24 + F1660*F1660*Päälaskenta!E$24)</f>
        <v>2.9203999999999999</v>
      </c>
      <c r="V1660" s="8">
        <f>IF(F1660&gt;Päälaskenta!D$24,2*SQRT(POWER(Päälaskenta!D$24,2)+POWER(Päälaskenta!E$24*Päälaskenta!D$24,2))+Päälaskenta!C$24,(2*SQRT((POWER(F1660,2))+POWER(Päälaskenta!E$24*F1660,2))+Päälaskenta!C$24))</f>
        <v>2.9798989873223301</v>
      </c>
      <c r="W1660" s="8">
        <f t="shared" si="412"/>
        <v>0.98003322006032301</v>
      </c>
      <c r="X1660" s="8">
        <f>Päälaskenta!F$24</f>
        <v>7.0000000000000007E-2</v>
      </c>
      <c r="Y1660" s="8">
        <f t="shared" si="413"/>
        <v>41.162792632767001</v>
      </c>
      <c r="Z1660" s="8">
        <f t="shared" si="405"/>
        <v>1.5477774246879199</v>
      </c>
      <c r="AA1660" s="8">
        <f t="shared" si="414"/>
        <v>0.52998816076151201</v>
      </c>
      <c r="AC1660" s="8">
        <f t="shared" si="406"/>
        <v>0.105916637946253</v>
      </c>
      <c r="AE1660" s="8">
        <v>1658</v>
      </c>
      <c r="AF1660" s="8">
        <f t="shared" si="416"/>
        <v>66.486937941136205</v>
      </c>
      <c r="AG1660" s="8">
        <f t="shared" si="407"/>
        <v>1.4138630782557799E-3</v>
      </c>
      <c r="AJ1660" s="132">
        <f>IF(Päälaskenta!$F$28&lt;Kaksitasouoma_matriisi!L1660,Päälaskenta!$C$20*Päälaskenta!$F$28,Päälaskenta!$C$20*Kaksitasouoma_matriisi!L1660)</f>
        <v>2.5</v>
      </c>
      <c r="AK1660" s="134">
        <f>SQRT(Päälaskenta!$D$20^2+(Päälaskenta!$D$20/(1/Päälaskenta!$E$20))^2)</f>
        <v>1.8029999999999999</v>
      </c>
      <c r="AL1660" s="134">
        <f>IF(Päälaskenta!$F$28&lt;Kaksitasouoma_matriisi!L1660,AK1660*Päälaskenta!$F$28*COS(ATAN(1/Päälaskenta!$E$20)),AK1660*Kaksitasouoma_matriisi!L1660*COS(ATAN(1/Päälaskenta!$E$20)))</f>
        <v>0.75</v>
      </c>
      <c r="AM1660" s="134"/>
      <c r="AN1660" s="134">
        <f t="shared" si="415"/>
        <v>3.25</v>
      </c>
      <c r="AO1660" s="8">
        <f t="shared" si="408"/>
        <v>0.44460252534234401</v>
      </c>
      <c r="AP1660" s="134">
        <f>Refererenssiarvoja!$B$16*H1660^(1/6)/(Refererenssiarvoja!$B$15^0.5)*(Päälaskenta!$G$28/2)^0.5*(1-AO1660)^(-1.5)</f>
        <v>0.115</v>
      </c>
      <c r="AQ1660" s="8">
        <f>Refererenssiarvoja!$B$16*Kaksitasouoma_matriisi!O1660^(1/6)/(SQRT((2*Refererenssiarvoja!$B$15)/(Päälaskenta!$F$31*Päälaskenta!$G$31*Päälaskenta!$F$28))+SQRT(Refererenssiarvoja!$B$15)/Refererenssiarvoja!$B$17*LN(Kaksitasouoma_matriisi!L1660/Päälaskenta!$F$28))</f>
        <v>0.188242663001258</v>
      </c>
      <c r="AR1660" s="8">
        <f>Refererenssiarvoja!$B$16*Kaksitasouoma_matriisi!O1660^(1/6)/(SQRT((2*Refererenssiarvoja!$B$15)/(Päälaskenta!$F$31*Päälaskenta!$G$31*L1660)))</f>
        <v>0.55310890115169997</v>
      </c>
    </row>
    <row r="1661" spans="1:44" x14ac:dyDescent="0.2">
      <c r="A1661" s="8">
        <v>1659</v>
      </c>
      <c r="B1661" s="8">
        <f>IF(Päälaskenta!C$7,Päälaskenta!E$7,Päälaskenta!G$5)</f>
        <v>2.5</v>
      </c>
      <c r="C1661" s="56">
        <v>0.34100000000000003</v>
      </c>
      <c r="D1661" s="93">
        <f t="shared" si="401"/>
        <v>7.3314000000000004</v>
      </c>
      <c r="E1661" s="8">
        <f>IF(Päälaskenta!$C$26,Kaksitasouoma_matriisi!AP1661,Kaksitasouoma_matriisi!AC1661)</f>
        <v>0.105931022297172</v>
      </c>
      <c r="F1661" s="56">
        <f>IF(D1661&lt;Päälaskenta!H$24,(SQRT(POWER(Päälaskenta!C$24/(2*Päälaskenta!E$24),2)+(D1661/Päälaskenta!E$24))-Päälaskenta!C$24/(2*Päälaskenta!E$24)),IF(D1661=Päälaskenta!H$24,Päälaskenta!D$24,Päälaskenta!D$24+(SQRT(POWER((Päälaskenta!C$20+Päälaskenta!G$24)/(2*Päälaskenta!E$20),2)+((D1661-Päälaskenta!H$24)/Päälaskenta!E$20))-(Päälaskenta!C$20+Päälaskenta!G$24)/(2*Päälaskenta!E$20))))</f>
        <v>1.4239999999999999</v>
      </c>
      <c r="G1661" s="57">
        <f>IF(F1661&gt;Päälaskenta!D$24,(2*SQRT((POWER(Päälaskenta!D$24,2))+POWER(Päälaskenta!E$24*Päälaskenta!D$24,2))+Päälaskenta!C$24)+(2*SQRT((POWER((F1661-Päälaskenta!D$24),2))+POWER(Päälaskenta!E$20*(F1661-Päälaskenta!D$24),2))+Päälaskenta!C$20),(2*SQRT((POWER(F1661,2))+POWER(Päälaskenta!E$24*F1661,2))+Päälaskenta!C$24))</f>
        <v>10.59</v>
      </c>
      <c r="H1661" s="57">
        <f t="shared" si="402"/>
        <v>0.69</v>
      </c>
      <c r="I1661" s="62">
        <f t="shared" si="403"/>
        <v>2.14E-3</v>
      </c>
      <c r="J1661" s="8">
        <f>IF(F1661&lt;Päälaskenta!$D$24,0,Kaksitasouoma_matriisi!F1661-Päälaskenta!$D$24)</f>
        <v>0.72399999999999998</v>
      </c>
      <c r="L1661" s="8">
        <f>IF(F1661&gt;Päälaskenta!D$24,F1661-Päälaskenta!D$24,0)</f>
        <v>0.72399999999999998</v>
      </c>
      <c r="M1661" s="8">
        <f>IF(F1661&gt;Päälaskenta!D$24,(Päälaskenta!C$20+(Päälaskenta!E$20*(Kaksitasouoma_matriisi!F1661-Päälaskenta!D$24)))*(Kaksitasouoma_matriisi!F1661-Päälaskenta!D$24),0)</f>
        <v>4.4062640000000002</v>
      </c>
      <c r="N1661" s="8">
        <f>IF(F1661&gt;Päälaskenta!D$24,(2*SQRT((POWER((F1661-Päälaskenta!D$24),2))+POWER(Päälaskenta!E$20*(F1661-Päälaskenta!D$24),2))+Päälaskenta!C$20),0)</f>
        <v>7.6104191234359302</v>
      </c>
      <c r="O1661" s="8">
        <f t="shared" si="409"/>
        <v>0.57897783663860503</v>
      </c>
      <c r="P1661" s="8">
        <f>IF(Päälaskenta!$C$29,IF(L1661&gt;Päälaskenta!$F$28,Kaksitasouoma_matriisi!AQ1661,Kaksitasouoma_matriisi!AR1661),Päälaskenta!$F$20)</f>
        <v>0.12</v>
      </c>
      <c r="Q1661" s="8">
        <f t="shared" si="410"/>
        <v>25.507265007883799</v>
      </c>
      <c r="R1661" s="8">
        <f t="shared" si="404"/>
        <v>0.95405141229031598</v>
      </c>
      <c r="S1661" s="8">
        <f t="shared" si="411"/>
        <v>0.216521618380178</v>
      </c>
      <c r="U1661" s="93">
        <f>IF(F1661&gt;Päälaskenta!D$24,Päälaskenta!H$24+L1661*Päälaskenta!G$24,F1661*Päälaskenta!C$24 + F1661*F1661*Päälaskenta!E$24)</f>
        <v>2.9276</v>
      </c>
      <c r="V1661" s="8">
        <f>IF(F1661&gt;Päälaskenta!D$24,2*SQRT(POWER(Päälaskenta!D$24,2)+POWER(Päälaskenta!E$24*Päälaskenta!D$24,2))+Päälaskenta!C$24,(2*SQRT((POWER(F1661,2))+POWER(Päälaskenta!E$24*F1661,2))+Päälaskenta!C$24))</f>
        <v>2.9798989873223301</v>
      </c>
      <c r="W1661" s="8">
        <f t="shared" si="412"/>
        <v>0.98244940934413205</v>
      </c>
      <c r="X1661" s="8">
        <f>Päälaskenta!F$24</f>
        <v>7.0000000000000007E-2</v>
      </c>
      <c r="Y1661" s="8">
        <f t="shared" si="413"/>
        <v>41.332070585809497</v>
      </c>
      <c r="Z1661" s="8">
        <f t="shared" si="405"/>
        <v>1.5459485877096799</v>
      </c>
      <c r="AA1661" s="8">
        <f t="shared" si="414"/>
        <v>0.52806004498895998</v>
      </c>
      <c r="AC1661" s="8">
        <f t="shared" si="406"/>
        <v>0.105931022297172</v>
      </c>
      <c r="AE1661" s="8">
        <v>1659</v>
      </c>
      <c r="AF1661" s="8">
        <f t="shared" si="416"/>
        <v>66.839335593693306</v>
      </c>
      <c r="AG1661" s="8">
        <f t="shared" si="407"/>
        <v>1.39899373276184E-3</v>
      </c>
      <c r="AJ1661" s="132">
        <f>IF(Päälaskenta!$F$28&lt;Kaksitasouoma_matriisi!L1661,Päälaskenta!$C$20*Päälaskenta!$F$28,Päälaskenta!$C$20*Kaksitasouoma_matriisi!L1661)</f>
        <v>2.5</v>
      </c>
      <c r="AK1661" s="134">
        <f>SQRT(Päälaskenta!$D$20^2+(Päälaskenta!$D$20/(1/Päälaskenta!$E$20))^2)</f>
        <v>1.8029999999999999</v>
      </c>
      <c r="AL1661" s="134">
        <f>IF(Päälaskenta!$F$28&lt;Kaksitasouoma_matriisi!L1661,AK1661*Päälaskenta!$F$28*COS(ATAN(1/Päälaskenta!$E$20)),AK1661*Kaksitasouoma_matriisi!L1661*COS(ATAN(1/Päälaskenta!$E$20)))</f>
        <v>0.75</v>
      </c>
      <c r="AM1661" s="134"/>
      <c r="AN1661" s="134">
        <f t="shared" si="415"/>
        <v>3.25</v>
      </c>
      <c r="AO1661" s="8">
        <f t="shared" si="408"/>
        <v>0.443298687835884</v>
      </c>
      <c r="AP1661" s="134">
        <f>Refererenssiarvoja!$B$16*H1661^(1/6)/(Refererenssiarvoja!$B$15^0.5)*(Päälaskenta!$G$28/2)^0.5*(1-AO1661)^(-1.5)</f>
        <v>0.114</v>
      </c>
      <c r="AQ1661" s="8">
        <f>Refererenssiarvoja!$B$16*Kaksitasouoma_matriisi!O1661^(1/6)/(SQRT((2*Refererenssiarvoja!$B$15)/(Päälaskenta!$F$31*Päälaskenta!$G$31*Päälaskenta!$F$28))+SQRT(Refererenssiarvoja!$B$15)/Refererenssiarvoja!$B$17*LN(Kaksitasouoma_matriisi!L1661/Päälaskenta!$F$28))</f>
        <v>0.18709653208725499</v>
      </c>
      <c r="AR1661" s="8">
        <f>Refererenssiarvoja!$B$16*Kaksitasouoma_matriisi!O1661^(1/6)/(SQRT((2*Refererenssiarvoja!$B$15)/(Päälaskenta!$F$31*Päälaskenta!$G$31*L1661)))</f>
        <v>0.55457902272128001</v>
      </c>
    </row>
    <row r="1662" spans="1:44" x14ac:dyDescent="0.2">
      <c r="A1662" s="8">
        <v>1660</v>
      </c>
      <c r="B1662" s="8">
        <f>IF(Päälaskenta!C$7,Päälaskenta!E$7,Päälaskenta!G$5)</f>
        <v>2.5</v>
      </c>
      <c r="C1662" s="56">
        <v>0.34</v>
      </c>
      <c r="D1662" s="93">
        <f t="shared" si="401"/>
        <v>7.3529</v>
      </c>
      <c r="E1662" s="8">
        <f>IF(Päälaskenta!$C$26,Kaksitasouoma_matriisi!AP1662,Kaksitasouoma_matriisi!AC1662)</f>
        <v>0.10594059555136701</v>
      </c>
      <c r="F1662" s="56">
        <f>IF(D1662&lt;Päälaskenta!H$24,(SQRT(POWER(Päälaskenta!C$24/(2*Päälaskenta!E$24),2)+(D1662/Päälaskenta!E$24))-Päälaskenta!C$24/(2*Päälaskenta!E$24)),IF(D1662=Päälaskenta!H$24,Päälaskenta!D$24,Päälaskenta!D$24+(SQRT(POWER((Päälaskenta!C$20+Päälaskenta!G$24)/(2*Päälaskenta!E$20),2)+((D1662-Päälaskenta!H$24)/Päälaskenta!E$20))-(Päälaskenta!C$20+Päälaskenta!G$24)/(2*Päälaskenta!E$20))))</f>
        <v>1.4259999999999999</v>
      </c>
      <c r="G1662" s="57">
        <f>IF(F1662&gt;Päälaskenta!D$24,(2*SQRT((POWER(Päälaskenta!D$24,2))+POWER(Päälaskenta!E$24*Päälaskenta!D$24,2))+Päälaskenta!C$24)+(2*SQRT((POWER((F1662-Päälaskenta!D$24),2))+POWER(Päälaskenta!E$20*(F1662-Päälaskenta!D$24),2))+Päälaskenta!C$20),(2*SQRT((POWER(F1662,2))+POWER(Päälaskenta!E$24*F1662,2))+Päälaskenta!C$24))</f>
        <v>10.6</v>
      </c>
      <c r="H1662" s="57">
        <f t="shared" si="402"/>
        <v>0.69</v>
      </c>
      <c r="I1662" s="62">
        <f t="shared" si="403"/>
        <v>2.1280000000000001E-3</v>
      </c>
      <c r="J1662" s="8">
        <f>IF(F1662&lt;Päälaskenta!$D$24,0,Kaksitasouoma_matriisi!F1662-Päälaskenta!$D$24)</f>
        <v>0.72599999999999998</v>
      </c>
      <c r="L1662" s="8">
        <f>IF(F1662&gt;Päälaskenta!D$24,F1662-Päälaskenta!D$24,0)</f>
        <v>0.72599999999999998</v>
      </c>
      <c r="M1662" s="8">
        <f>IF(F1662&gt;Päälaskenta!D$24,(Päälaskenta!C$20+(Päälaskenta!E$20*(Kaksitasouoma_matriisi!F1662-Päälaskenta!D$24)))*(Kaksitasouoma_matriisi!F1662-Päälaskenta!D$24),0)</f>
        <v>4.4206139999999996</v>
      </c>
      <c r="N1662" s="8">
        <f>IF(F1662&gt;Päälaskenta!D$24,(2*SQRT((POWER((F1662-Päälaskenta!D$24),2))+POWER(Päälaskenta!E$20*(F1662-Päälaskenta!D$24),2))+Päälaskenta!C$20),0)</f>
        <v>7.6176302259868596</v>
      </c>
      <c r="O1662" s="8">
        <f t="shared" si="409"/>
        <v>0.58031354487639397</v>
      </c>
      <c r="P1662" s="8">
        <f>IF(Päälaskenta!$C$29,IF(L1662&gt;Päälaskenta!$F$28,Kaksitasouoma_matriisi!AQ1662,Kaksitasouoma_matriisi!AR1662),Päälaskenta!$F$20)</f>
        <v>0.12</v>
      </c>
      <c r="Q1662" s="8">
        <f t="shared" si="410"/>
        <v>25.629678218121501</v>
      </c>
      <c r="R1662" s="8">
        <f t="shared" si="404"/>
        <v>0.95526544146558101</v>
      </c>
      <c r="S1662" s="8">
        <f t="shared" si="411"/>
        <v>0.21609338464420999</v>
      </c>
      <c r="U1662" s="93">
        <f>IF(F1662&gt;Päälaskenta!D$24,Päälaskenta!H$24+L1662*Päälaskenta!G$24,F1662*Päälaskenta!C$24 + F1662*F1662*Päälaskenta!E$24)</f>
        <v>2.9323999999999999</v>
      </c>
      <c r="V1662" s="8">
        <f>IF(F1662&gt;Päälaskenta!D$24,2*SQRT(POWER(Päälaskenta!D$24,2)+POWER(Päälaskenta!E$24*Päälaskenta!D$24,2))+Päälaskenta!C$24,(2*SQRT((POWER(F1662,2))+POWER(Päälaskenta!E$24*F1662,2))+Päälaskenta!C$24))</f>
        <v>2.9798989873223301</v>
      </c>
      <c r="W1662" s="8">
        <f t="shared" si="412"/>
        <v>0.98406020220000401</v>
      </c>
      <c r="X1662" s="8">
        <f>Päälaskenta!F$24</f>
        <v>7.0000000000000007E-2</v>
      </c>
      <c r="Y1662" s="8">
        <f t="shared" si="413"/>
        <v>41.445076885549199</v>
      </c>
      <c r="Z1662" s="8">
        <f t="shared" si="405"/>
        <v>1.5447345585344201</v>
      </c>
      <c r="AA1662" s="8">
        <f t="shared" si="414"/>
        <v>0.52678166639422297</v>
      </c>
      <c r="AC1662" s="8">
        <f t="shared" si="406"/>
        <v>0.10594059555136701</v>
      </c>
      <c r="AE1662" s="8">
        <v>1660</v>
      </c>
      <c r="AF1662" s="8">
        <f t="shared" si="416"/>
        <v>67.074755103670697</v>
      </c>
      <c r="AG1662" s="8">
        <f t="shared" si="407"/>
        <v>1.3891905679151799E-3</v>
      </c>
      <c r="AJ1662" s="132">
        <f>IF(Päälaskenta!$F$28&lt;Kaksitasouoma_matriisi!L1662,Päälaskenta!$C$20*Päälaskenta!$F$28,Päälaskenta!$C$20*Kaksitasouoma_matriisi!L1662)</f>
        <v>2.5</v>
      </c>
      <c r="AK1662" s="134">
        <f>SQRT(Päälaskenta!$D$20^2+(Päälaskenta!$D$20/(1/Päälaskenta!$E$20))^2)</f>
        <v>1.8029999999999999</v>
      </c>
      <c r="AL1662" s="134">
        <f>IF(Päälaskenta!$F$28&lt;Kaksitasouoma_matriisi!L1662,AK1662*Päälaskenta!$F$28*COS(ATAN(1/Päälaskenta!$E$20)),AK1662*Kaksitasouoma_matriisi!L1662*COS(ATAN(1/Päälaskenta!$E$20)))</f>
        <v>0.75</v>
      </c>
      <c r="AM1662" s="134"/>
      <c r="AN1662" s="134">
        <f t="shared" si="415"/>
        <v>3.25</v>
      </c>
      <c r="AO1662" s="8">
        <f t="shared" si="408"/>
        <v>0.44200247521386099</v>
      </c>
      <c r="AP1662" s="134">
        <f>Refererenssiarvoja!$B$16*H1662^(1/6)/(Refererenssiarvoja!$B$15^0.5)*(Päälaskenta!$G$28/2)^0.5*(1-AO1662)^(-1.5)</f>
        <v>0.114</v>
      </c>
      <c r="AQ1662" s="8">
        <f>Refererenssiarvoja!$B$16*Kaksitasouoma_matriisi!O1662^(1/6)/(SQRT((2*Refererenssiarvoja!$B$15)/(Päälaskenta!$F$31*Päälaskenta!$G$31*Päälaskenta!$F$28))+SQRT(Refererenssiarvoja!$B$15)/Refererenssiarvoja!$B$17*LN(Kaksitasouoma_matriisi!L1662/Päälaskenta!$F$28))</f>
        <v>0.18634349857448801</v>
      </c>
      <c r="AR1662" s="8">
        <f>Refererenssiarvoja!$B$16*Kaksitasouoma_matriisi!O1662^(1/6)/(SQRT((2*Refererenssiarvoja!$B$15)/(Päälaskenta!$F$31*Päälaskenta!$G$31*L1662)))</f>
        <v>0.55555781358008405</v>
      </c>
    </row>
    <row r="1663" spans="1:44" x14ac:dyDescent="0.2">
      <c r="A1663" s="8">
        <v>1661</v>
      </c>
      <c r="B1663" s="8">
        <f>IF(Päälaskenta!C$7,Päälaskenta!E$7,Päälaskenta!G$5)</f>
        <v>2.5</v>
      </c>
      <c r="C1663" s="56">
        <v>0.33900000000000002</v>
      </c>
      <c r="D1663" s="93">
        <f t="shared" si="401"/>
        <v>7.3746</v>
      </c>
      <c r="E1663" s="8">
        <f>IF(Päälaskenta!$C$26,Kaksitasouoma_matriisi!AP1663,Kaksitasouoma_matriisi!AC1663)</f>
        <v>0.10595015578615501</v>
      </c>
      <c r="F1663" s="56">
        <f>IF(D1663&lt;Päälaskenta!H$24,(SQRT(POWER(Päälaskenta!C$24/(2*Päälaskenta!E$24),2)+(D1663/Päälaskenta!E$24))-Päälaskenta!C$24/(2*Päälaskenta!E$24)),IF(D1663=Päälaskenta!H$24,Päälaskenta!D$24,Päälaskenta!D$24+(SQRT(POWER((Päälaskenta!C$20+Päälaskenta!G$24)/(2*Päälaskenta!E$20),2)+((D1663-Päälaskenta!H$24)/Päälaskenta!E$20))-(Päälaskenta!C$20+Päälaskenta!G$24)/(2*Päälaskenta!E$20))))</f>
        <v>1.4279999999999999</v>
      </c>
      <c r="G1663" s="57">
        <f>IF(F1663&gt;Päälaskenta!D$24,(2*SQRT((POWER(Päälaskenta!D$24,2))+POWER(Päälaskenta!E$24*Päälaskenta!D$24,2))+Päälaskenta!C$24)+(2*SQRT((POWER((F1663-Päälaskenta!D$24),2))+POWER(Päälaskenta!E$20*(F1663-Päälaskenta!D$24),2))+Päälaskenta!C$20),(2*SQRT((POWER(F1663,2))+POWER(Päälaskenta!E$24*F1663,2))+Päälaskenta!C$24))</f>
        <v>10.6</v>
      </c>
      <c r="H1663" s="57">
        <f t="shared" si="402"/>
        <v>0.7</v>
      </c>
      <c r="I1663" s="62">
        <f t="shared" si="403"/>
        <v>2.0760000000000002E-3</v>
      </c>
      <c r="J1663" s="8">
        <f>IF(F1663&lt;Päälaskenta!$D$24,0,Kaksitasouoma_matriisi!F1663-Päälaskenta!$D$24)</f>
        <v>0.72799999999999998</v>
      </c>
      <c r="L1663" s="8">
        <f>IF(F1663&gt;Päälaskenta!D$24,F1663-Päälaskenta!D$24,0)</f>
        <v>0.72799999999999998</v>
      </c>
      <c r="M1663" s="8">
        <f>IF(F1663&gt;Päälaskenta!D$24,(Päälaskenta!C$20+(Päälaskenta!E$20*(Kaksitasouoma_matriisi!F1663-Päälaskenta!D$24)))*(Kaksitasouoma_matriisi!F1663-Päälaskenta!D$24),0)</f>
        <v>4.4349759999999998</v>
      </c>
      <c r="N1663" s="8">
        <f>IF(F1663&gt;Päälaskenta!D$24,(2*SQRT((POWER((F1663-Päälaskenta!D$24),2))+POWER(Päälaskenta!E$20*(F1663-Päälaskenta!D$24),2))+Päälaskenta!C$20),0)</f>
        <v>7.6248413285377801</v>
      </c>
      <c r="O1663" s="8">
        <f t="shared" si="409"/>
        <v>0.58164830045722404</v>
      </c>
      <c r="P1663" s="8">
        <f>IF(Päälaskenta!$C$29,IF(L1663&gt;Päälaskenta!$F$28,Kaksitasouoma_matriisi!AQ1663,Kaksitasouoma_matriisi!AR1663),Päälaskenta!$F$20)</f>
        <v>0.12</v>
      </c>
      <c r="Q1663" s="8">
        <f t="shared" si="410"/>
        <v>25.7523581444676</v>
      </c>
      <c r="R1663" s="8">
        <f t="shared" si="404"/>
        <v>0.95647534132069501</v>
      </c>
      <c r="S1663" s="8">
        <f t="shared" si="411"/>
        <v>0.215666407511719</v>
      </c>
      <c r="U1663" s="93">
        <f>IF(F1663&gt;Päälaskenta!D$24,Päälaskenta!H$24+L1663*Päälaskenta!G$24,F1663*Päälaskenta!C$24 + F1663*F1663*Päälaskenta!E$24)</f>
        <v>2.9371999999999998</v>
      </c>
      <c r="V1663" s="8">
        <f>IF(F1663&gt;Päälaskenta!D$24,2*SQRT(POWER(Päälaskenta!D$24,2)+POWER(Päälaskenta!E$24*Päälaskenta!D$24,2))+Päälaskenta!C$24,(2*SQRT((POWER(F1663,2))+POWER(Päälaskenta!E$24*F1663,2))+Päälaskenta!C$24))</f>
        <v>2.9798989873223301</v>
      </c>
      <c r="W1663" s="8">
        <f t="shared" si="412"/>
        <v>0.98567099505587696</v>
      </c>
      <c r="X1663" s="8">
        <f>Päälaskenta!F$24</f>
        <v>7.0000000000000007E-2</v>
      </c>
      <c r="Y1663" s="8">
        <f t="shared" si="413"/>
        <v>41.558206571474003</v>
      </c>
      <c r="Z1663" s="8">
        <f t="shared" si="405"/>
        <v>1.5435246586793001</v>
      </c>
      <c r="AA1663" s="8">
        <f t="shared" si="414"/>
        <v>0.52550887194583296</v>
      </c>
      <c r="AC1663" s="8">
        <f t="shared" si="406"/>
        <v>0.10595015578615501</v>
      </c>
      <c r="AE1663" s="8">
        <v>1661</v>
      </c>
      <c r="AF1663" s="8">
        <f t="shared" si="416"/>
        <v>67.310564715941595</v>
      </c>
      <c r="AG1663" s="8">
        <f t="shared" si="407"/>
        <v>1.37947409395728E-3</v>
      </c>
      <c r="AJ1663" s="132">
        <f>IF(Päälaskenta!$F$28&lt;Kaksitasouoma_matriisi!L1663,Päälaskenta!$C$20*Päälaskenta!$F$28,Päälaskenta!$C$20*Kaksitasouoma_matriisi!L1663)</f>
        <v>2.5</v>
      </c>
      <c r="AK1663" s="134">
        <f>SQRT(Päälaskenta!$D$20^2+(Päälaskenta!$D$20/(1/Päälaskenta!$E$20))^2)</f>
        <v>1.8029999999999999</v>
      </c>
      <c r="AL1663" s="134">
        <f>IF(Päälaskenta!$F$28&lt;Kaksitasouoma_matriisi!L1663,AK1663*Päälaskenta!$F$28*COS(ATAN(1/Päälaskenta!$E$20)),AK1663*Kaksitasouoma_matriisi!L1663*COS(ATAN(1/Päälaskenta!$E$20)))</f>
        <v>0.75</v>
      </c>
      <c r="AM1663" s="134"/>
      <c r="AN1663" s="134">
        <f t="shared" si="415"/>
        <v>3.25</v>
      </c>
      <c r="AO1663" s="8">
        <f t="shared" si="408"/>
        <v>0.44070186857592297</v>
      </c>
      <c r="AP1663" s="134">
        <f>Refererenssiarvoja!$B$16*H1663^(1/6)/(Refererenssiarvoja!$B$15^0.5)*(Päälaskenta!$G$28/2)^0.5*(1-AO1663)^(-1.5)</f>
        <v>0.114</v>
      </c>
      <c r="AQ1663" s="8">
        <f>Refererenssiarvoja!$B$16*Kaksitasouoma_matriisi!O1663^(1/6)/(SQRT((2*Refererenssiarvoja!$B$15)/(Päälaskenta!$F$31*Päälaskenta!$G$31*Päälaskenta!$F$28))+SQRT(Refererenssiarvoja!$B$15)/Refererenssiarvoja!$B$17*LN(Kaksitasouoma_matriisi!L1663/Päälaskenta!$F$28))</f>
        <v>0.185599126855827</v>
      </c>
      <c r="AR1663" s="8">
        <f>Refererenssiarvoja!$B$16*Kaksitasouoma_matriisi!O1663^(1/6)/(SQRT((2*Refererenssiarvoja!$B$15)/(Päälaskenta!$F$31*Päälaskenta!$G$31*L1663)))</f>
        <v>0.55653557680537202</v>
      </c>
    </row>
    <row r="1664" spans="1:44" x14ac:dyDescent="0.2">
      <c r="A1664" s="8">
        <v>1662</v>
      </c>
      <c r="B1664" s="8">
        <f>IF(Päälaskenta!C$7,Päälaskenta!E$7,Päälaskenta!G$5)</f>
        <v>2.5</v>
      </c>
      <c r="C1664" s="56">
        <v>0.33800000000000002</v>
      </c>
      <c r="D1664" s="93">
        <f t="shared" si="401"/>
        <v>7.3963999999999999</v>
      </c>
      <c r="E1664" s="8">
        <f>IF(Päälaskenta!$C$26,Kaksitasouoma_matriisi!AP1664,Kaksitasouoma_matriisi!AC1664)</f>
        <v>0.105964471784987</v>
      </c>
      <c r="F1664" s="56">
        <f>IF(D1664&lt;Päälaskenta!H$24,(SQRT(POWER(Päälaskenta!C$24/(2*Päälaskenta!E$24),2)+(D1664/Päälaskenta!E$24))-Päälaskenta!C$24/(2*Päälaskenta!E$24)),IF(D1664=Päälaskenta!H$24,Päälaskenta!D$24,Päälaskenta!D$24+(SQRT(POWER((Päälaskenta!C$20+Päälaskenta!G$24)/(2*Päälaskenta!E$20),2)+((D1664-Päälaskenta!H$24)/Päälaskenta!E$20))-(Päälaskenta!C$20+Päälaskenta!G$24)/(2*Päälaskenta!E$20))))</f>
        <v>1.431</v>
      </c>
      <c r="G1664" s="57">
        <f>IF(F1664&gt;Päälaskenta!D$24,(2*SQRT((POWER(Päälaskenta!D$24,2))+POWER(Päälaskenta!E$24*Päälaskenta!D$24,2))+Päälaskenta!C$24)+(2*SQRT((POWER((F1664-Päälaskenta!D$24),2))+POWER(Päälaskenta!E$20*(F1664-Päälaskenta!D$24),2))+Päälaskenta!C$20),(2*SQRT((POWER(F1664,2))+POWER(Päälaskenta!E$24*F1664,2))+Päälaskenta!C$24))</f>
        <v>10.62</v>
      </c>
      <c r="H1664" s="57">
        <f t="shared" si="402"/>
        <v>0.7</v>
      </c>
      <c r="I1664" s="62">
        <f t="shared" si="403"/>
        <v>2.0639999999999999E-3</v>
      </c>
      <c r="J1664" s="8">
        <f>IF(F1664&lt;Päälaskenta!$D$24,0,Kaksitasouoma_matriisi!F1664-Päälaskenta!$D$24)</f>
        <v>0.73099999999999998</v>
      </c>
      <c r="L1664" s="8">
        <f>IF(F1664&gt;Päälaskenta!D$24,F1664-Päälaskenta!D$24,0)</f>
        <v>0.73099999999999998</v>
      </c>
      <c r="M1664" s="8">
        <f>IF(F1664&gt;Päälaskenta!D$24,(Päälaskenta!C$20+(Päälaskenta!E$20*(Kaksitasouoma_matriisi!F1664-Päälaskenta!D$24)))*(Kaksitasouoma_matriisi!F1664-Päälaskenta!D$24),0)</f>
        <v>4.4565415000000002</v>
      </c>
      <c r="N1664" s="8">
        <f>IF(F1664&gt;Päälaskenta!D$24,(2*SQRT((POWER((F1664-Päälaskenta!D$24),2))+POWER(Päälaskenta!E$20*(F1664-Päälaskenta!D$24),2))+Päälaskenta!C$20),0)</f>
        <v>7.6356579823641804</v>
      </c>
      <c r="O1664" s="8">
        <f t="shared" si="409"/>
        <v>0.58364865350086703</v>
      </c>
      <c r="P1664" s="8">
        <f>IF(Päälaskenta!$C$29,IF(L1664&gt;Päälaskenta!$F$28,Kaksitasouoma_matriisi!AQ1664,Kaksitasouoma_matriisi!AR1664),Päälaskenta!$F$20)</f>
        <v>0.12</v>
      </c>
      <c r="Q1664" s="8">
        <f t="shared" si="410"/>
        <v>25.936878105306899</v>
      </c>
      <c r="R1664" s="8">
        <f t="shared" si="404"/>
        <v>0.95828249892490802</v>
      </c>
      <c r="S1664" s="8">
        <f t="shared" si="411"/>
        <v>0.21502829019429301</v>
      </c>
      <c r="U1664" s="93">
        <f>IF(F1664&gt;Päälaskenta!D$24,Päälaskenta!H$24+L1664*Päälaskenta!G$24,F1664*Päälaskenta!C$24 + F1664*F1664*Päälaskenta!E$24)</f>
        <v>2.9443999999999999</v>
      </c>
      <c r="V1664" s="8">
        <f>IF(F1664&gt;Päälaskenta!D$24,2*SQRT(POWER(Päälaskenta!D$24,2)+POWER(Päälaskenta!E$24*Päälaskenta!D$24,2))+Päälaskenta!C$24,(2*SQRT((POWER(F1664,2))+POWER(Päälaskenta!E$24*F1664,2))+Päälaskenta!C$24))</f>
        <v>2.9798989873223301</v>
      </c>
      <c r="W1664" s="8">
        <f t="shared" si="412"/>
        <v>0.98808718433968501</v>
      </c>
      <c r="X1664" s="8">
        <f>Päälaskenta!F$24</f>
        <v>7.0000000000000007E-2</v>
      </c>
      <c r="Y1664" s="8">
        <f t="shared" si="413"/>
        <v>41.728132302389497</v>
      </c>
      <c r="Z1664" s="8">
        <f t="shared" si="405"/>
        <v>1.5417175010750901</v>
      </c>
      <c r="AA1664" s="8">
        <f t="shared" si="414"/>
        <v>0.52361007372472801</v>
      </c>
      <c r="AC1664" s="8">
        <f t="shared" si="406"/>
        <v>0.105964471784987</v>
      </c>
      <c r="AE1664" s="8">
        <v>1662</v>
      </c>
      <c r="AF1664" s="8">
        <f t="shared" si="416"/>
        <v>67.6650104076964</v>
      </c>
      <c r="AG1664" s="8">
        <f t="shared" si="407"/>
        <v>1.3650599076325E-3</v>
      </c>
      <c r="AJ1664" s="132">
        <f>IF(Päälaskenta!$F$28&lt;Kaksitasouoma_matriisi!L1664,Päälaskenta!$C$20*Päälaskenta!$F$28,Päälaskenta!$C$20*Kaksitasouoma_matriisi!L1664)</f>
        <v>2.5</v>
      </c>
      <c r="AK1664" s="134">
        <f>SQRT(Päälaskenta!$D$20^2+(Päälaskenta!$D$20/(1/Päälaskenta!$E$20))^2)</f>
        <v>1.8029999999999999</v>
      </c>
      <c r="AL1664" s="134">
        <f>IF(Päälaskenta!$F$28&lt;Kaksitasouoma_matriisi!L1664,AK1664*Päälaskenta!$F$28*COS(ATAN(1/Päälaskenta!$E$20)),AK1664*Kaksitasouoma_matriisi!L1664*COS(ATAN(1/Päälaskenta!$E$20)))</f>
        <v>0.75</v>
      </c>
      <c r="AM1664" s="134"/>
      <c r="AN1664" s="134">
        <f t="shared" si="415"/>
        <v>3.25</v>
      </c>
      <c r="AO1664" s="8">
        <f t="shared" si="408"/>
        <v>0.43940295278784303</v>
      </c>
      <c r="AP1664" s="134">
        <f>Refererenssiarvoja!$B$16*H1664^(1/6)/(Refererenssiarvoja!$B$15^0.5)*(Päälaskenta!$G$28/2)^0.5*(1-AO1664)^(-1.5)</f>
        <v>0.113</v>
      </c>
      <c r="AQ1664" s="8">
        <f>Refererenssiarvoja!$B$16*Kaksitasouoma_matriisi!O1664^(1/6)/(SQRT((2*Refererenssiarvoja!$B$15)/(Päälaskenta!$F$31*Päälaskenta!$G$31*Päälaskenta!$F$28))+SQRT(Refererenssiarvoja!$B$15)/Refererenssiarvoja!$B$17*LN(Kaksitasouoma_matriisi!L1664/Päälaskenta!$F$28))</f>
        <v>0.18449848025891899</v>
      </c>
      <c r="AR1664" s="8">
        <f>Refererenssiarvoja!$B$16*Kaksitasouoma_matriisi!O1664^(1/6)/(SQRT((2*Refererenssiarvoja!$B$15)/(Päälaskenta!$F$31*Päälaskenta!$G$31*L1664)))</f>
        <v>0.55800030323219996</v>
      </c>
    </row>
    <row r="1665" spans="1:44" x14ac:dyDescent="0.2">
      <c r="A1665" s="8">
        <v>1663</v>
      </c>
      <c r="B1665" s="8">
        <f>IF(Päälaskenta!C$7,Päälaskenta!E$7,Päälaskenta!G$5)</f>
        <v>2.5</v>
      </c>
      <c r="C1665" s="56">
        <v>0.33700000000000002</v>
      </c>
      <c r="D1665" s="93">
        <f t="shared" si="401"/>
        <v>7.4184000000000001</v>
      </c>
      <c r="E1665" s="8">
        <f>IF(Päälaskenta!$C$26,Kaksitasouoma_matriisi!AP1665,Kaksitasouoma_matriisi!AC1665)</f>
        <v>0.105973999587215</v>
      </c>
      <c r="F1665" s="56">
        <f>IF(D1665&lt;Päälaskenta!H$24,(SQRT(POWER(Päälaskenta!C$24/(2*Päälaskenta!E$24),2)+(D1665/Päälaskenta!E$24))-Päälaskenta!C$24/(2*Päälaskenta!E$24)),IF(D1665=Päälaskenta!H$24,Päälaskenta!D$24,Päälaskenta!D$24+(SQRT(POWER((Päälaskenta!C$20+Päälaskenta!G$24)/(2*Päälaskenta!E$20),2)+((D1665-Päälaskenta!H$24)/Päälaskenta!E$20))-(Päälaskenta!C$20+Päälaskenta!G$24)/(2*Päälaskenta!E$20))))</f>
        <v>1.4330000000000001</v>
      </c>
      <c r="G1665" s="57">
        <f>IF(F1665&gt;Päälaskenta!D$24,(2*SQRT((POWER(Päälaskenta!D$24,2))+POWER(Päälaskenta!E$24*Päälaskenta!D$24,2))+Päälaskenta!C$24)+(2*SQRT((POWER((F1665-Päälaskenta!D$24),2))+POWER(Päälaskenta!E$20*(F1665-Päälaskenta!D$24),2))+Päälaskenta!C$20),(2*SQRT((POWER(F1665,2))+POWER(Päälaskenta!E$24*F1665,2))+Päälaskenta!C$24))</f>
        <v>10.62</v>
      </c>
      <c r="H1665" s="57">
        <f t="shared" si="402"/>
        <v>0.7</v>
      </c>
      <c r="I1665" s="62">
        <f t="shared" si="403"/>
        <v>2.052E-3</v>
      </c>
      <c r="J1665" s="8">
        <f>IF(F1665&lt;Päälaskenta!$D$24,0,Kaksitasouoma_matriisi!F1665-Päälaskenta!$D$24)</f>
        <v>0.73299999999999998</v>
      </c>
      <c r="L1665" s="8">
        <f>IF(F1665&gt;Päälaskenta!D$24,F1665-Päälaskenta!D$24,0)</f>
        <v>0.73299999999999998</v>
      </c>
      <c r="M1665" s="8">
        <f>IF(F1665&gt;Päälaskenta!D$24,(Päälaskenta!C$20+(Päälaskenta!E$20*(Kaksitasouoma_matriisi!F1665-Päälaskenta!D$24)))*(Kaksitasouoma_matriisi!F1665-Päälaskenta!D$24),0)</f>
        <v>4.4709335000000001</v>
      </c>
      <c r="N1665" s="8">
        <f>IF(F1665&gt;Päälaskenta!D$24,(2*SQRT((POWER((F1665-Päälaskenta!D$24),2))+POWER(Päälaskenta!E$20*(F1665-Päälaskenta!D$24),2))+Päälaskenta!C$20),0)</f>
        <v>7.6428690849151</v>
      </c>
      <c r="O1665" s="8">
        <f t="shared" si="409"/>
        <v>0.58498103923098499</v>
      </c>
      <c r="P1665" s="8">
        <f>IF(Päälaskenta!$C$29,IF(L1665&gt;Päälaskenta!$F$28,Kaksitasouoma_matriisi!AQ1665,Kaksitasouoma_matriisi!AR1665),Päälaskenta!$F$20)</f>
        <v>0.12</v>
      </c>
      <c r="Q1665" s="8">
        <f t="shared" si="410"/>
        <v>26.060224780202098</v>
      </c>
      <c r="R1665" s="8">
        <f t="shared" si="404"/>
        <v>0.95948217580987105</v>
      </c>
      <c r="S1665" s="8">
        <f t="shared" si="411"/>
        <v>0.21460443905279999</v>
      </c>
      <c r="U1665" s="93">
        <f>IF(F1665&gt;Päälaskenta!D$24,Päälaskenta!H$24+L1665*Päälaskenta!G$24,F1665*Päälaskenta!C$24 + F1665*F1665*Päälaskenta!E$24)</f>
        <v>2.9491999999999998</v>
      </c>
      <c r="V1665" s="8">
        <f>IF(F1665&gt;Päälaskenta!D$24,2*SQRT(POWER(Päälaskenta!D$24,2)+POWER(Päälaskenta!E$24*Päälaskenta!D$24,2))+Päälaskenta!C$24,(2*SQRT((POWER(F1665,2))+POWER(Päälaskenta!E$24*F1665,2))+Päälaskenta!C$24))</f>
        <v>2.9798989873223301</v>
      </c>
      <c r="W1665" s="8">
        <f t="shared" si="412"/>
        <v>0.98969797719555697</v>
      </c>
      <c r="X1665" s="8">
        <f>Päälaskenta!F$24</f>
        <v>7.0000000000000007E-2</v>
      </c>
      <c r="Y1665" s="8">
        <f t="shared" si="413"/>
        <v>41.841570159879602</v>
      </c>
      <c r="Z1665" s="8">
        <f t="shared" si="405"/>
        <v>1.5405178241901301</v>
      </c>
      <c r="AA1665" s="8">
        <f t="shared" si="414"/>
        <v>0.52235108646077899</v>
      </c>
      <c r="AC1665" s="8">
        <f t="shared" si="406"/>
        <v>0.105973999587215</v>
      </c>
      <c r="AE1665" s="8">
        <v>1663</v>
      </c>
      <c r="AF1665" s="8">
        <f t="shared" si="416"/>
        <v>67.9017949400817</v>
      </c>
      <c r="AG1665" s="8">
        <f t="shared" si="407"/>
        <v>1.3555561381618801E-3</v>
      </c>
      <c r="AJ1665" s="132">
        <f>IF(Päälaskenta!$F$28&lt;Kaksitasouoma_matriisi!L1665,Päälaskenta!$C$20*Päälaskenta!$F$28,Päälaskenta!$C$20*Kaksitasouoma_matriisi!L1665)</f>
        <v>2.5</v>
      </c>
      <c r="AK1665" s="134">
        <f>SQRT(Päälaskenta!$D$20^2+(Päälaskenta!$D$20/(1/Päälaskenta!$E$20))^2)</f>
        <v>1.8029999999999999</v>
      </c>
      <c r="AL1665" s="134">
        <f>IF(Päälaskenta!$F$28&lt;Kaksitasouoma_matriisi!L1665,AK1665*Päälaskenta!$F$28*COS(ATAN(1/Päälaskenta!$E$20)),AK1665*Kaksitasouoma_matriisi!L1665*COS(ATAN(1/Päälaskenta!$E$20)))</f>
        <v>0.75</v>
      </c>
      <c r="AM1665" s="134"/>
      <c r="AN1665" s="134">
        <f t="shared" si="415"/>
        <v>3.25</v>
      </c>
      <c r="AO1665" s="8">
        <f t="shared" si="408"/>
        <v>0.438099859808045</v>
      </c>
      <c r="AP1665" s="134">
        <f>Refererenssiarvoja!$B$16*H1665^(1/6)/(Refererenssiarvoja!$B$15^0.5)*(Päälaskenta!$G$28/2)^0.5*(1-AO1665)^(-1.5)</f>
        <v>0.113</v>
      </c>
      <c r="AQ1665" s="8">
        <f>Refererenssiarvoja!$B$16*Kaksitasouoma_matriisi!O1665^(1/6)/(SQRT((2*Refererenssiarvoja!$B$15)/(Päälaskenta!$F$31*Päälaskenta!$G$31*Päälaskenta!$F$28))+SQRT(Refererenssiarvoja!$B$15)/Refererenssiarvoja!$B$17*LN(Kaksitasouoma_matriisi!L1665/Päälaskenta!$F$28))</f>
        <v>0.183775108992004</v>
      </c>
      <c r="AR1665" s="8">
        <f>Refererenssiarvoja!$B$16*Kaksitasouoma_matriisi!O1665^(1/6)/(SQRT((2*Refererenssiarvoja!$B$15)/(Päälaskenta!$F$31*Päälaskenta!$G$31*L1665)))</f>
        <v>0.55897551413753499</v>
      </c>
    </row>
    <row r="1666" spans="1:44" x14ac:dyDescent="0.2">
      <c r="A1666" s="8">
        <v>1664</v>
      </c>
      <c r="B1666" s="8">
        <f>IF(Päälaskenta!C$7,Päälaskenta!E$7,Päälaskenta!G$5)</f>
        <v>2.5</v>
      </c>
      <c r="C1666" s="56">
        <v>0.33600000000000002</v>
      </c>
      <c r="D1666" s="93">
        <f t="shared" si="401"/>
        <v>7.4405000000000001</v>
      </c>
      <c r="E1666" s="8">
        <f>IF(Päälaskenta!$C$26,Kaksitasouoma_matriisi!AP1666,Kaksitasouoma_matriisi!AC1666)</f>
        <v>0.105983514462616</v>
      </c>
      <c r="F1666" s="56">
        <f>IF(D1666&lt;Päälaskenta!H$24,(SQRT(POWER(Päälaskenta!C$24/(2*Päälaskenta!E$24),2)+(D1666/Päälaskenta!E$24))-Päälaskenta!C$24/(2*Päälaskenta!E$24)),IF(D1666=Päälaskenta!H$24,Päälaskenta!D$24,Päälaskenta!D$24+(SQRT(POWER((Päälaskenta!C$20+Päälaskenta!G$24)/(2*Päälaskenta!E$20),2)+((D1666-Päälaskenta!H$24)/Päälaskenta!E$20))-(Päälaskenta!C$20+Päälaskenta!G$24)/(2*Päälaskenta!E$20))))</f>
        <v>1.4350000000000001</v>
      </c>
      <c r="G1666" s="57">
        <f>IF(F1666&gt;Päälaskenta!D$24,(2*SQRT((POWER(Päälaskenta!D$24,2))+POWER(Päälaskenta!E$24*Päälaskenta!D$24,2))+Päälaskenta!C$24)+(2*SQRT((POWER((F1666-Päälaskenta!D$24),2))+POWER(Päälaskenta!E$20*(F1666-Päälaskenta!D$24),2))+Päälaskenta!C$20),(2*SQRT((POWER(F1666,2))+POWER(Päälaskenta!E$24*F1666,2))+Päälaskenta!C$24))</f>
        <v>10.63</v>
      </c>
      <c r="H1666" s="57">
        <f t="shared" si="402"/>
        <v>0.7</v>
      </c>
      <c r="I1666" s="62">
        <f t="shared" si="403"/>
        <v>2.0400000000000001E-3</v>
      </c>
      <c r="J1666" s="8">
        <f>IF(F1666&lt;Päälaskenta!$D$24,0,Kaksitasouoma_matriisi!F1666-Päälaskenta!$D$24)</f>
        <v>0.73499999999999999</v>
      </c>
      <c r="L1666" s="8">
        <f>IF(F1666&gt;Päälaskenta!D$24,F1666-Päälaskenta!D$24,0)</f>
        <v>0.73499999999999999</v>
      </c>
      <c r="M1666" s="8">
        <f>IF(F1666&gt;Päälaskenta!D$24,(Päälaskenta!C$20+(Päälaskenta!E$20*(Kaksitasouoma_matriisi!F1666-Päälaskenta!D$24)))*(Kaksitasouoma_matriisi!F1666-Päälaskenta!D$24),0)</f>
        <v>4.4853375</v>
      </c>
      <c r="N1666" s="8">
        <f>IF(F1666&gt;Päälaskenta!D$24,(2*SQRT((POWER((F1666-Päälaskenta!D$24),2))+POWER(Päälaskenta!E$20*(F1666-Päälaskenta!D$24),2))+Päälaskenta!C$20),0)</f>
        <v>7.6500801874660302</v>
      </c>
      <c r="O1666" s="8">
        <f t="shared" si="409"/>
        <v>0.58631248171082195</v>
      </c>
      <c r="P1666" s="8">
        <f>IF(Päälaskenta!$C$29,IF(L1666&gt;Päälaskenta!$F$28,Kaksitasouoma_matriisi!AQ1666,Kaksitasouoma_matriisi!AR1666),Päälaskenta!$F$20)</f>
        <v>0.12</v>
      </c>
      <c r="Q1666" s="8">
        <f t="shared" si="410"/>
        <v>26.183838139492401</v>
      </c>
      <c r="R1666" s="8">
        <f t="shared" si="404"/>
        <v>0.96067780321921104</v>
      </c>
      <c r="S1666" s="8">
        <f t="shared" si="411"/>
        <v>0.214181832073776</v>
      </c>
      <c r="U1666" s="93">
        <f>IF(F1666&gt;Päälaskenta!D$24,Päälaskenta!H$24+L1666*Päälaskenta!G$24,F1666*Päälaskenta!C$24 + F1666*F1666*Päälaskenta!E$24)</f>
        <v>2.9540000000000002</v>
      </c>
      <c r="V1666" s="8">
        <f>IF(F1666&gt;Päälaskenta!D$24,2*SQRT(POWER(Päälaskenta!D$24,2)+POWER(Päälaskenta!E$24*Päälaskenta!D$24,2))+Päälaskenta!C$24,(2*SQRT((POWER(F1666,2))+POWER(Päälaskenta!E$24*F1666,2))+Päälaskenta!C$24))</f>
        <v>2.9798989873223301</v>
      </c>
      <c r="W1666" s="8">
        <f t="shared" si="412"/>
        <v>0.99130877005143003</v>
      </c>
      <c r="X1666" s="8">
        <f>Päälaskenta!F$24</f>
        <v>7.0000000000000007E-2</v>
      </c>
      <c r="Y1666" s="8">
        <f t="shared" si="413"/>
        <v>41.955131168820202</v>
      </c>
      <c r="Z1666" s="8">
        <f t="shared" si="405"/>
        <v>1.53932219678079</v>
      </c>
      <c r="AA1666" s="8">
        <f t="shared" si="414"/>
        <v>0.52109756153716602</v>
      </c>
      <c r="AC1666" s="8">
        <f t="shared" si="406"/>
        <v>0.105983514462616</v>
      </c>
      <c r="AE1666" s="8">
        <v>1664</v>
      </c>
      <c r="AF1666" s="8">
        <f t="shared" si="416"/>
        <v>68.138969308312596</v>
      </c>
      <c r="AG1666" s="8">
        <f t="shared" si="407"/>
        <v>1.34613587135505E-3</v>
      </c>
      <c r="AJ1666" s="132">
        <f>IF(Päälaskenta!$F$28&lt;Kaksitasouoma_matriisi!L1666,Päälaskenta!$C$20*Päälaskenta!$F$28,Päälaskenta!$C$20*Kaksitasouoma_matriisi!L1666)</f>
        <v>2.5</v>
      </c>
      <c r="AK1666" s="134">
        <f>SQRT(Päälaskenta!$D$20^2+(Päälaskenta!$D$20/(1/Päälaskenta!$E$20))^2)</f>
        <v>1.8029999999999999</v>
      </c>
      <c r="AL1666" s="134">
        <f>IF(Päälaskenta!$F$28&lt;Kaksitasouoma_matriisi!L1666,AK1666*Päälaskenta!$F$28*COS(ATAN(1/Päälaskenta!$E$20)),AK1666*Kaksitasouoma_matriisi!L1666*COS(ATAN(1/Päälaskenta!$E$20)))</f>
        <v>0.75</v>
      </c>
      <c r="AM1666" s="134"/>
      <c r="AN1666" s="134">
        <f t="shared" si="415"/>
        <v>3.25</v>
      </c>
      <c r="AO1666" s="8">
        <f t="shared" si="408"/>
        <v>0.43679860224447298</v>
      </c>
      <c r="AP1666" s="134">
        <f>Refererenssiarvoja!$B$16*H1666^(1/6)/(Refererenssiarvoja!$B$15^0.5)*(Päälaskenta!$G$28/2)^0.5*(1-AO1666)^(-1.5)</f>
        <v>0.113</v>
      </c>
      <c r="AQ1666" s="8">
        <f>Refererenssiarvoja!$B$16*Kaksitasouoma_matriisi!O1666^(1/6)/(SQRT((2*Refererenssiarvoja!$B$15)/(Päälaskenta!$F$31*Päälaskenta!$G$31*Päälaskenta!$F$28))+SQRT(Refererenssiarvoja!$B$15)/Refererenssiarvoja!$B$17*LN(Kaksitasouoma_matriisi!L1666/Päälaskenta!$F$28))</f>
        <v>0.18305988531851999</v>
      </c>
      <c r="AR1666" s="8">
        <f>Refererenssiarvoja!$B$16*Kaksitasouoma_matriisi!O1666^(1/6)/(SQRT((2*Refererenssiarvoja!$B$15)/(Päälaskenta!$F$31*Päälaskenta!$G$31*L1666)))</f>
        <v>0.55994971075731004</v>
      </c>
    </row>
    <row r="1667" spans="1:44" x14ac:dyDescent="0.2">
      <c r="A1667" s="8">
        <v>1665</v>
      </c>
      <c r="B1667" s="8">
        <f>IF(Päälaskenta!C$7,Päälaskenta!E$7,Päälaskenta!G$5)</f>
        <v>2.5</v>
      </c>
      <c r="C1667" s="56">
        <v>0.33500000000000002</v>
      </c>
      <c r="D1667" s="93">
        <f t="shared" ref="D1667:D1730" si="417">B1667/C1667</f>
        <v>7.4626999999999999</v>
      </c>
      <c r="E1667" s="8">
        <f>IF(Päälaskenta!$C$26,Kaksitasouoma_matriisi!AP1667,Kaksitasouoma_matriisi!AC1667)</f>
        <v>0.10599301643747699</v>
      </c>
      <c r="F1667" s="56">
        <f>IF(D1667&lt;Päälaskenta!H$24,(SQRT(POWER(Päälaskenta!C$24/(2*Päälaskenta!E$24),2)+(D1667/Päälaskenta!E$24))-Päälaskenta!C$24/(2*Päälaskenta!E$24)),IF(D1667=Päälaskenta!H$24,Päälaskenta!D$24,Päälaskenta!D$24+(SQRT(POWER((Päälaskenta!C$20+Päälaskenta!G$24)/(2*Päälaskenta!E$20),2)+((D1667-Päälaskenta!H$24)/Päälaskenta!E$20))-(Päälaskenta!C$20+Päälaskenta!G$24)/(2*Päälaskenta!E$20))))</f>
        <v>1.4370000000000001</v>
      </c>
      <c r="G1667" s="57">
        <f>IF(F1667&gt;Päälaskenta!D$24,(2*SQRT((POWER(Päälaskenta!D$24,2))+POWER(Päälaskenta!E$24*Päälaskenta!D$24,2))+Päälaskenta!C$24)+(2*SQRT((POWER((F1667-Päälaskenta!D$24),2))+POWER(Päälaskenta!E$20*(F1667-Päälaskenta!D$24),2))+Päälaskenta!C$20),(2*SQRT((POWER(F1667,2))+POWER(Päälaskenta!E$24*F1667,2))+Päälaskenta!C$24))</f>
        <v>10.64</v>
      </c>
      <c r="H1667" s="57">
        <f t="shared" ref="H1667:H1730" si="418">D1667/G1667</f>
        <v>0.7</v>
      </c>
      <c r="I1667" s="62">
        <f t="shared" ref="I1667:I1730" si="419">POWER(C1667/((1/E1667)*POWER(H1667,2/3)),2)</f>
        <v>2.029E-3</v>
      </c>
      <c r="J1667" s="8">
        <f>IF(F1667&lt;Päälaskenta!$D$24,0,Kaksitasouoma_matriisi!F1667-Päälaskenta!$D$24)</f>
        <v>0.73699999999999999</v>
      </c>
      <c r="L1667" s="8">
        <f>IF(F1667&gt;Päälaskenta!D$24,F1667-Päälaskenta!D$24,0)</f>
        <v>0.73699999999999999</v>
      </c>
      <c r="M1667" s="8">
        <f>IF(F1667&gt;Päälaskenta!D$24,(Päälaskenta!C$20+(Päälaskenta!E$20*(Kaksitasouoma_matriisi!F1667-Päälaskenta!D$24)))*(Kaksitasouoma_matriisi!F1667-Päälaskenta!D$24),0)</f>
        <v>4.4997534999999997</v>
      </c>
      <c r="N1667" s="8">
        <f>IF(F1667&gt;Päälaskenta!D$24,(2*SQRT((POWER((F1667-Päälaskenta!D$24),2))+POWER(Päälaskenta!E$20*(F1667-Päälaskenta!D$24),2))+Päälaskenta!C$20),0)</f>
        <v>7.6572912900169596</v>
      </c>
      <c r="O1667" s="8">
        <f t="shared" si="409"/>
        <v>0.58764298360524203</v>
      </c>
      <c r="P1667" s="8">
        <f>IF(Päälaskenta!$C$29,IF(L1667&gt;Päälaskenta!$F$28,Kaksitasouoma_matriisi!AQ1667,Kaksitasouoma_matriisi!AR1667),Päälaskenta!$F$20)</f>
        <v>0.12</v>
      </c>
      <c r="Q1667" s="8">
        <f t="shared" si="410"/>
        <v>26.307718175533601</v>
      </c>
      <c r="R1667" s="8">
        <f t="shared" ref="R1667:R1730" si="420">B1667*Q1667/(Q1667+Y1667)</f>
        <v>0.961869403608551</v>
      </c>
      <c r="S1667" s="8">
        <f t="shared" si="411"/>
        <v>0.213760465680743</v>
      </c>
      <c r="U1667" s="93">
        <f>IF(F1667&gt;Päälaskenta!D$24,Päälaskenta!H$24+L1667*Päälaskenta!G$24,F1667*Päälaskenta!C$24 + F1667*F1667*Päälaskenta!E$24)</f>
        <v>2.9588000000000001</v>
      </c>
      <c r="V1667" s="8">
        <f>IF(F1667&gt;Päälaskenta!D$24,2*SQRT(POWER(Päälaskenta!D$24,2)+POWER(Päälaskenta!E$24*Päälaskenta!D$24,2))+Päälaskenta!C$24,(2*SQRT((POWER(F1667,2))+POWER(Päälaskenta!E$24*F1667,2))+Päälaskenta!C$24))</f>
        <v>2.9798989873223301</v>
      </c>
      <c r="W1667" s="8">
        <f t="shared" si="412"/>
        <v>0.99291956290730199</v>
      </c>
      <c r="X1667" s="8">
        <f>Päälaskenta!F$24</f>
        <v>7.0000000000000007E-2</v>
      </c>
      <c r="Y1667" s="8">
        <f t="shared" si="413"/>
        <v>42.068815262471396</v>
      </c>
      <c r="Z1667" s="8">
        <f t="shared" ref="Z1667:Z1730" si="421">B1667*Y1667/(Y1667+Q1667)</f>
        <v>1.53813059639145</v>
      </c>
      <c r="AA1667" s="8">
        <f t="shared" si="414"/>
        <v>0.51984946478013005</v>
      </c>
      <c r="AC1667" s="8">
        <f t="shared" ref="AC1667:AC1730" si="422">(N1667*P1667+V1667*X1667)/(N1667+V1667)</f>
        <v>0.10599301643747699</v>
      </c>
      <c r="AE1667" s="8">
        <v>1665</v>
      </c>
      <c r="AF1667" s="8">
        <f t="shared" si="416"/>
        <v>68.376533438004998</v>
      </c>
      <c r="AG1667" s="8">
        <f t="shared" ref="AG1667:AG1730" si="423">(B1667*B1667)/(AF1667*AF1667)</f>
        <v>1.33679822163954E-3</v>
      </c>
      <c r="AJ1667" s="132">
        <f>IF(Päälaskenta!$F$28&lt;Kaksitasouoma_matriisi!L1667,Päälaskenta!$C$20*Päälaskenta!$F$28,Päälaskenta!$C$20*Kaksitasouoma_matriisi!L1667)</f>
        <v>2.5</v>
      </c>
      <c r="AK1667" s="134">
        <f>SQRT(Päälaskenta!$D$20^2+(Päälaskenta!$D$20/(1/Päälaskenta!$E$20))^2)</f>
        <v>1.8029999999999999</v>
      </c>
      <c r="AL1667" s="134">
        <f>IF(Päälaskenta!$F$28&lt;Kaksitasouoma_matriisi!L1667,AK1667*Päälaskenta!$F$28*COS(ATAN(1/Päälaskenta!$E$20)),AK1667*Kaksitasouoma_matriisi!L1667*COS(ATAN(1/Päälaskenta!$E$20)))</f>
        <v>0.75</v>
      </c>
      <c r="AM1667" s="134"/>
      <c r="AN1667" s="134">
        <f t="shared" si="415"/>
        <v>3.25</v>
      </c>
      <c r="AO1667" s="8">
        <f t="shared" ref="AO1667:AO1730" si="424">AN1667/D1667</f>
        <v>0.43549921610141101</v>
      </c>
      <c r="AP1667" s="134">
        <f>Refererenssiarvoja!$B$16*H1667^(1/6)/(Refererenssiarvoja!$B$15^0.5)*(Päälaskenta!$G$28/2)^0.5*(1-AO1667)^(-1.5)</f>
        <v>0.112</v>
      </c>
      <c r="AQ1667" s="8">
        <f>Refererenssiarvoja!$B$16*Kaksitasouoma_matriisi!O1667^(1/6)/(SQRT((2*Refererenssiarvoja!$B$15)/(Päälaskenta!$F$31*Päälaskenta!$G$31*Päälaskenta!$F$28))+SQRT(Refererenssiarvoja!$B$15)/Refererenssiarvoja!$B$17*LN(Kaksitasouoma_matriisi!L1667/Päälaskenta!$F$28))</f>
        <v>0.182352669857614</v>
      </c>
      <c r="AR1667" s="8">
        <f>Refererenssiarvoja!$B$16*Kaksitasouoma_matriisi!O1667^(1/6)/(SQRT((2*Refererenssiarvoja!$B$15)/(Päälaskenta!$F$31*Päälaskenta!$G$31*L1667)))</f>
        <v>0.56092289685157004</v>
      </c>
    </row>
    <row r="1668" spans="1:44" x14ac:dyDescent="0.2">
      <c r="A1668" s="8">
        <v>1666</v>
      </c>
      <c r="B1668" s="8">
        <f>IF(Päälaskenta!C$7,Päälaskenta!E$7,Päälaskenta!G$5)</f>
        <v>2.5</v>
      </c>
      <c r="C1668" s="56">
        <v>0.33400000000000002</v>
      </c>
      <c r="D1668" s="93">
        <f t="shared" si="417"/>
        <v>7.4850000000000003</v>
      </c>
      <c r="E1668" s="8">
        <f>IF(Päälaskenta!$C$26,Kaksitasouoma_matriisi!AP1668,Kaksitasouoma_matriisi!AC1668)</f>
        <v>0.10600724526859399</v>
      </c>
      <c r="F1668" s="56">
        <f>IF(D1668&lt;Päälaskenta!H$24,(SQRT(POWER(Päälaskenta!C$24/(2*Päälaskenta!E$24),2)+(D1668/Päälaskenta!E$24))-Päälaskenta!C$24/(2*Päälaskenta!E$24)),IF(D1668=Päälaskenta!H$24,Päälaskenta!D$24,Päälaskenta!D$24+(SQRT(POWER((Päälaskenta!C$20+Päälaskenta!G$24)/(2*Päälaskenta!E$20),2)+((D1668-Päälaskenta!H$24)/Päälaskenta!E$20))-(Päälaskenta!C$20+Päälaskenta!G$24)/(2*Päälaskenta!E$20))))</f>
        <v>1.44</v>
      </c>
      <c r="G1668" s="57">
        <f>IF(F1668&gt;Päälaskenta!D$24,(2*SQRT((POWER(Päälaskenta!D$24,2))+POWER(Päälaskenta!E$24*Päälaskenta!D$24,2))+Päälaskenta!C$24)+(2*SQRT((POWER((F1668-Päälaskenta!D$24),2))+POWER(Päälaskenta!E$20*(F1668-Päälaskenta!D$24),2))+Päälaskenta!C$20),(2*SQRT((POWER(F1668,2))+POWER(Päälaskenta!E$24*F1668,2))+Päälaskenta!C$24))</f>
        <v>10.65</v>
      </c>
      <c r="H1668" s="57">
        <f t="shared" si="418"/>
        <v>0.7</v>
      </c>
      <c r="I1668" s="62">
        <f t="shared" si="419"/>
        <v>2.0170000000000001E-3</v>
      </c>
      <c r="J1668" s="8">
        <f>IF(F1668&lt;Päälaskenta!$D$24,0,Kaksitasouoma_matriisi!F1668-Päälaskenta!$D$24)</f>
        <v>0.74</v>
      </c>
      <c r="L1668" s="8">
        <f>IF(F1668&gt;Päälaskenta!D$24,F1668-Päälaskenta!D$24,0)</f>
        <v>0.74</v>
      </c>
      <c r="M1668" s="8">
        <f>IF(F1668&gt;Päälaskenta!D$24,(Päälaskenta!C$20+(Päälaskenta!E$20*(Kaksitasouoma_matriisi!F1668-Päälaskenta!D$24)))*(Kaksitasouoma_matriisi!F1668-Päälaskenta!D$24),0)</f>
        <v>4.5213999999999999</v>
      </c>
      <c r="N1668" s="8">
        <f>IF(F1668&gt;Päälaskenta!D$24,(2*SQRT((POWER((F1668-Päälaskenta!D$24),2))+POWER(Päälaskenta!E$20*(F1668-Päälaskenta!D$24),2))+Päälaskenta!C$20),0)</f>
        <v>7.6681079438433501</v>
      </c>
      <c r="O1668" s="8">
        <f t="shared" ref="O1668:O1731" si="425">IF(N1668&gt;0,M1668/N1668,0)</f>
        <v>0.58963697865393105</v>
      </c>
      <c r="P1668" s="8">
        <f>IF(Päälaskenta!$C$29,IF(L1668&gt;Päälaskenta!$F$28,Kaksitasouoma_matriisi!AQ1668,Kaksitasouoma_matriisi!AR1668),Päälaskenta!$F$20)</f>
        <v>0.12</v>
      </c>
      <c r="Q1668" s="8">
        <f t="shared" ref="Q1668:Q1731" si="426">(1/P1668)*M1668*POWER(O1668,(2/3))</f>
        <v>26.494038233309499</v>
      </c>
      <c r="R1668" s="8">
        <f t="shared" si="420"/>
        <v>0.963649302267087</v>
      </c>
      <c r="S1668" s="8">
        <f t="shared" ref="S1668:S1731" si="427">IF(M1668&gt;0,R1668/M1668,0)</f>
        <v>0.213130734344912</v>
      </c>
      <c r="U1668" s="93">
        <f>IF(F1668&gt;Päälaskenta!D$24,Päälaskenta!H$24+L1668*Päälaskenta!G$24,F1668*Päälaskenta!C$24 + F1668*F1668*Päälaskenta!E$24)</f>
        <v>2.9660000000000002</v>
      </c>
      <c r="V1668" s="8">
        <f>IF(F1668&gt;Päälaskenta!D$24,2*SQRT(POWER(Päälaskenta!D$24,2)+POWER(Päälaskenta!E$24*Päälaskenta!D$24,2))+Päälaskenta!C$24,(2*SQRT((POWER(F1668,2))+POWER(Päälaskenta!E$24*F1668,2))+Päälaskenta!C$24))</f>
        <v>2.9798989873223301</v>
      </c>
      <c r="W1668" s="8">
        <f t="shared" ref="W1668:W1731" si="428">U1668/V1668</f>
        <v>0.99533575219111103</v>
      </c>
      <c r="X1668" s="8">
        <f>Päälaskenta!F$24</f>
        <v>7.0000000000000007E-2</v>
      </c>
      <c r="Y1668" s="8">
        <f t="shared" ref="Y1668:Y1731" si="429">(1/X1668)*U1668*POWER(W1668,(2/3))</f>
        <v>42.239572041142701</v>
      </c>
      <c r="Z1668" s="8">
        <f t="shared" si="421"/>
        <v>1.53635069773291</v>
      </c>
      <c r="AA1668" s="8">
        <f t="shared" ref="AA1668:AA1731" si="430">Z1668/U1668</f>
        <v>0.51798742337589698</v>
      </c>
      <c r="AC1668" s="8">
        <f t="shared" si="422"/>
        <v>0.10600724526859399</v>
      </c>
      <c r="AE1668" s="8">
        <v>1666</v>
      </c>
      <c r="AF1668" s="8">
        <f t="shared" si="416"/>
        <v>68.733610274452204</v>
      </c>
      <c r="AG1668" s="8">
        <f t="shared" si="423"/>
        <v>1.3229447438917201E-3</v>
      </c>
      <c r="AJ1668" s="132">
        <f>IF(Päälaskenta!$F$28&lt;Kaksitasouoma_matriisi!L1668,Päälaskenta!$C$20*Päälaskenta!$F$28,Päälaskenta!$C$20*Kaksitasouoma_matriisi!L1668)</f>
        <v>2.5</v>
      </c>
      <c r="AK1668" s="134">
        <f>SQRT(Päälaskenta!$D$20^2+(Päälaskenta!$D$20/(1/Päälaskenta!$E$20))^2)</f>
        <v>1.8029999999999999</v>
      </c>
      <c r="AL1668" s="134">
        <f>IF(Päälaskenta!$F$28&lt;Kaksitasouoma_matriisi!L1668,AK1668*Päälaskenta!$F$28*COS(ATAN(1/Päälaskenta!$E$20)),AK1668*Kaksitasouoma_matriisi!L1668*COS(ATAN(1/Päälaskenta!$E$20)))</f>
        <v>0.75</v>
      </c>
      <c r="AM1668" s="134"/>
      <c r="AN1668" s="134">
        <f t="shared" ref="AN1668:AN1731" si="431">AJ1668+AL1668</f>
        <v>3.25</v>
      </c>
      <c r="AO1668" s="8">
        <f t="shared" si="424"/>
        <v>0.43420173680694701</v>
      </c>
      <c r="AP1668" s="134">
        <f>Refererenssiarvoja!$B$16*H1668^(1/6)/(Refererenssiarvoja!$B$15^0.5)*(Päälaskenta!$G$28/2)^0.5*(1-AO1668)^(-1.5)</f>
        <v>0.112</v>
      </c>
      <c r="AQ1668" s="8">
        <f>Refererenssiarvoja!$B$16*Kaksitasouoma_matriisi!O1668^(1/6)/(SQRT((2*Refererenssiarvoja!$B$15)/(Päälaskenta!$F$31*Päälaskenta!$G$31*Päälaskenta!$F$28))+SQRT(Refererenssiarvoja!$B$15)/Refererenssiarvoja!$B$17*LN(Kaksitasouoma_matriisi!L1668/Päälaskenta!$F$28))</f>
        <v>0.181306564957533</v>
      </c>
      <c r="AR1668" s="8">
        <f>Refererenssiarvoja!$B$16*Kaksitasouoma_matriisi!O1668^(1/6)/(SQRT((2*Refererenssiarvoja!$B$15)/(Päälaskenta!$F$31*Päälaskenta!$G$31*L1668)))</f>
        <v>0.562380789425037</v>
      </c>
    </row>
    <row r="1669" spans="1:44" x14ac:dyDescent="0.2">
      <c r="A1669" s="8">
        <v>1667</v>
      </c>
      <c r="B1669" s="8">
        <f>IF(Päälaskenta!C$7,Päälaskenta!E$7,Päälaskenta!G$5)</f>
        <v>2.5</v>
      </c>
      <c r="C1669" s="56">
        <v>0.33300000000000002</v>
      </c>
      <c r="D1669" s="93">
        <f t="shared" si="417"/>
        <v>7.5075000000000003</v>
      </c>
      <c r="E1669" s="8">
        <f>IF(Päälaskenta!$C$26,Kaksitasouoma_matriisi!AP1669,Kaksitasouoma_matriisi!AC1669)</f>
        <v>0.10601671510666</v>
      </c>
      <c r="F1669" s="56">
        <f>IF(D1669&lt;Päälaskenta!H$24,(SQRT(POWER(Päälaskenta!C$24/(2*Päälaskenta!E$24),2)+(D1669/Päälaskenta!E$24))-Päälaskenta!C$24/(2*Päälaskenta!E$24)),IF(D1669=Päälaskenta!H$24,Päälaskenta!D$24,Päälaskenta!D$24+(SQRT(POWER((Päälaskenta!C$20+Päälaskenta!G$24)/(2*Päälaskenta!E$20),2)+((D1669-Päälaskenta!H$24)/Päälaskenta!E$20))-(Päälaskenta!C$20+Päälaskenta!G$24)/(2*Päälaskenta!E$20))))</f>
        <v>1.4419999999999999</v>
      </c>
      <c r="G1669" s="57">
        <f>IF(F1669&gt;Päälaskenta!D$24,(2*SQRT((POWER(Päälaskenta!D$24,2))+POWER(Päälaskenta!E$24*Päälaskenta!D$24,2))+Päälaskenta!C$24)+(2*SQRT((POWER((F1669-Päälaskenta!D$24),2))+POWER(Päälaskenta!E$20*(F1669-Päälaskenta!D$24),2))+Päälaskenta!C$20),(2*SQRT((POWER(F1669,2))+POWER(Päälaskenta!E$24*F1669,2))+Päälaskenta!C$24))</f>
        <v>10.66</v>
      </c>
      <c r="H1669" s="57">
        <f t="shared" si="418"/>
        <v>0.7</v>
      </c>
      <c r="I1669" s="62">
        <f t="shared" si="419"/>
        <v>2.0049999999999998E-3</v>
      </c>
      <c r="J1669" s="8">
        <f>IF(F1669&lt;Päälaskenta!$D$24,0,Kaksitasouoma_matriisi!F1669-Päälaskenta!$D$24)</f>
        <v>0.74199999999999999</v>
      </c>
      <c r="L1669" s="8">
        <f>IF(F1669&gt;Päälaskenta!D$24,F1669-Päälaskenta!D$24,0)</f>
        <v>0.74199999999999999</v>
      </c>
      <c r="M1669" s="8">
        <f>IF(F1669&gt;Päälaskenta!D$24,(Päälaskenta!C$20+(Päälaskenta!E$20*(Kaksitasouoma_matriisi!F1669-Päälaskenta!D$24)))*(Kaksitasouoma_matriisi!F1669-Päälaskenta!D$24),0)</f>
        <v>4.5358460000000003</v>
      </c>
      <c r="N1669" s="8">
        <f>IF(F1669&gt;Päälaskenta!D$24,(2*SQRT((POWER((F1669-Päälaskenta!D$24),2))+POWER(Päälaskenta!E$20*(F1669-Päälaskenta!D$24),2))+Päälaskenta!C$20),0)</f>
        <v>7.6753190463942804</v>
      </c>
      <c r="O1669" s="8">
        <f t="shared" si="425"/>
        <v>0.59096514067787898</v>
      </c>
      <c r="P1669" s="8">
        <f>IF(Päälaskenta!$C$29,IF(L1669&gt;Päälaskenta!$F$28,Kaksitasouoma_matriisi!AQ1669,Kaksitasouoma_matriisi!AR1669),Päälaskenta!$F$20)</f>
        <v>0.12</v>
      </c>
      <c r="Q1669" s="8">
        <f t="shared" si="426"/>
        <v>26.618584931850702</v>
      </c>
      <c r="R1669" s="8">
        <f t="shared" si="420"/>
        <v>0.96483093232628003</v>
      </c>
      <c r="S1669" s="8">
        <f t="shared" si="427"/>
        <v>0.212712453713437</v>
      </c>
      <c r="U1669" s="93">
        <f>IF(F1669&gt;Päälaskenta!D$24,Päälaskenta!H$24+L1669*Päälaskenta!G$24,F1669*Päälaskenta!C$24 + F1669*F1669*Päälaskenta!E$24)</f>
        <v>2.9708000000000001</v>
      </c>
      <c r="V1669" s="8">
        <f>IF(F1669&gt;Päälaskenta!D$24,2*SQRT(POWER(Päälaskenta!D$24,2)+POWER(Päälaskenta!E$24*Päälaskenta!D$24,2))+Päälaskenta!C$24,(2*SQRT((POWER(F1669,2))+POWER(Päälaskenta!E$24*F1669,2))+Päälaskenta!C$24))</f>
        <v>2.9798989873223301</v>
      </c>
      <c r="W1669" s="8">
        <f t="shared" si="428"/>
        <v>0.99694654504698299</v>
      </c>
      <c r="X1669" s="8">
        <f>Päälaskenta!F$24</f>
        <v>7.0000000000000007E-2</v>
      </c>
      <c r="Y1669" s="8">
        <f t="shared" si="429"/>
        <v>42.353563555530599</v>
      </c>
      <c r="Z1669" s="8">
        <f t="shared" si="421"/>
        <v>1.53516906767372</v>
      </c>
      <c r="AA1669" s="8">
        <f t="shared" si="430"/>
        <v>0.51675274931793502</v>
      </c>
      <c r="AC1669" s="8">
        <f t="shared" si="422"/>
        <v>0.10601671510666</v>
      </c>
      <c r="AE1669" s="8">
        <v>1667</v>
      </c>
      <c r="AF1669" s="8">
        <f t="shared" si="416"/>
        <v>68.972148487381304</v>
      </c>
      <c r="AG1669" s="8">
        <f t="shared" si="423"/>
        <v>1.3138098341631899E-3</v>
      </c>
      <c r="AJ1669" s="132">
        <f>IF(Päälaskenta!$F$28&lt;Kaksitasouoma_matriisi!L1669,Päälaskenta!$C$20*Päälaskenta!$F$28,Päälaskenta!$C$20*Kaksitasouoma_matriisi!L1669)</f>
        <v>2.5</v>
      </c>
      <c r="AK1669" s="134">
        <f>SQRT(Päälaskenta!$D$20^2+(Päälaskenta!$D$20/(1/Päälaskenta!$E$20))^2)</f>
        <v>1.8029999999999999</v>
      </c>
      <c r="AL1669" s="134">
        <f>IF(Päälaskenta!$F$28&lt;Kaksitasouoma_matriisi!L1669,AK1669*Päälaskenta!$F$28*COS(ATAN(1/Päälaskenta!$E$20)),AK1669*Kaksitasouoma_matriisi!L1669*COS(ATAN(1/Päälaskenta!$E$20)))</f>
        <v>0.75</v>
      </c>
      <c r="AM1669" s="134"/>
      <c r="AN1669" s="134">
        <f t="shared" si="431"/>
        <v>3.25</v>
      </c>
      <c r="AO1669" s="8">
        <f t="shared" si="424"/>
        <v>0.43290043290043301</v>
      </c>
      <c r="AP1669" s="134">
        <f>Refererenssiarvoja!$B$16*H1669^(1/6)/(Refererenssiarvoja!$B$15^0.5)*(Päälaskenta!$G$28/2)^0.5*(1-AO1669)^(-1.5)</f>
        <v>0.111</v>
      </c>
      <c r="AQ1669" s="8">
        <f>Refererenssiarvoja!$B$16*Kaksitasouoma_matriisi!O1669^(1/6)/(SQRT((2*Refererenssiarvoja!$B$15)/(Päälaskenta!$F$31*Päälaskenta!$G$31*Päälaskenta!$F$28))+SQRT(Refererenssiarvoja!$B$15)/Refererenssiarvoja!$B$17*LN(Kaksitasouoma_matriisi!L1669/Päälaskenta!$F$28))</f>
        <v>0.180618780844297</v>
      </c>
      <c r="AR1669" s="8">
        <f>Refererenssiarvoja!$B$16*Kaksitasouoma_matriisi!O1669^(1/6)/(SQRT((2*Refererenssiarvoja!$B$15)/(Päälaskenta!$F$31*Päälaskenta!$G$31*L1669)))</f>
        <v>0.563351465502265</v>
      </c>
    </row>
    <row r="1670" spans="1:44" x14ac:dyDescent="0.2">
      <c r="A1670" s="8">
        <v>1668</v>
      </c>
      <c r="B1670" s="8">
        <f>IF(Päälaskenta!C$7,Päälaskenta!E$7,Päälaskenta!G$5)</f>
        <v>2.5</v>
      </c>
      <c r="C1670" s="56">
        <v>0.33200000000000002</v>
      </c>
      <c r="D1670" s="93">
        <f t="shared" si="417"/>
        <v>7.5301</v>
      </c>
      <c r="E1670" s="8">
        <f>IF(Päälaskenta!$C$26,Kaksitasouoma_matriisi!AP1670,Kaksitasouoma_matriisi!AC1670)</f>
        <v>0.106026172135642</v>
      </c>
      <c r="F1670" s="56">
        <f>IF(D1670&lt;Päälaskenta!H$24,(SQRT(POWER(Päälaskenta!C$24/(2*Päälaskenta!E$24),2)+(D1670/Päälaskenta!E$24))-Päälaskenta!C$24/(2*Päälaskenta!E$24)),IF(D1670=Päälaskenta!H$24,Päälaskenta!D$24,Päälaskenta!D$24+(SQRT(POWER((Päälaskenta!C$20+Päälaskenta!G$24)/(2*Päälaskenta!E$20),2)+((D1670-Päälaskenta!H$24)/Päälaskenta!E$20))-(Päälaskenta!C$20+Päälaskenta!G$24)/(2*Päälaskenta!E$20))))</f>
        <v>1.444</v>
      </c>
      <c r="G1670" s="57">
        <f>IF(F1670&gt;Päälaskenta!D$24,(2*SQRT((POWER(Päälaskenta!D$24,2))+POWER(Päälaskenta!E$24*Päälaskenta!D$24,2))+Päälaskenta!C$24)+(2*SQRT((POWER((F1670-Päälaskenta!D$24),2))+POWER(Päälaskenta!E$20*(F1670-Päälaskenta!D$24),2))+Päälaskenta!C$20),(2*SQRT((POWER(F1670,2))+POWER(Päälaskenta!E$24*F1670,2))+Päälaskenta!C$24))</f>
        <v>10.66</v>
      </c>
      <c r="H1670" s="57">
        <f t="shared" si="418"/>
        <v>0.71</v>
      </c>
      <c r="I1670" s="62">
        <f t="shared" si="419"/>
        <v>1.9559999999999998E-3</v>
      </c>
      <c r="J1670" s="8">
        <f>IF(F1670&lt;Päälaskenta!$D$24,0,Kaksitasouoma_matriisi!F1670-Päälaskenta!$D$24)</f>
        <v>0.74399999999999999</v>
      </c>
      <c r="L1670" s="8">
        <f>IF(F1670&gt;Päälaskenta!D$24,F1670-Päälaskenta!D$24,0)</f>
        <v>0.74399999999999999</v>
      </c>
      <c r="M1670" s="8">
        <f>IF(F1670&gt;Päälaskenta!D$24,(Päälaskenta!C$20+(Päälaskenta!E$20*(Kaksitasouoma_matriisi!F1670-Päälaskenta!D$24)))*(Kaksitasouoma_matriisi!F1670-Päälaskenta!D$24),0)</f>
        <v>4.5503039999999997</v>
      </c>
      <c r="N1670" s="8">
        <f>IF(F1670&gt;Päälaskenta!D$24,(2*SQRT((POWER((F1670-Päälaskenta!D$24),2))+POWER(Päälaskenta!E$20*(F1670-Päälaskenta!D$24),2))+Päälaskenta!C$20),0)</f>
        <v>7.6825301489452098</v>
      </c>
      <c r="O1670" s="8">
        <f t="shared" si="425"/>
        <v>0.59229237136475699</v>
      </c>
      <c r="P1670" s="8">
        <f>IF(Päälaskenta!$C$29,IF(L1670&gt;Päälaskenta!$F$28,Kaksitasouoma_matriisi!AQ1670,Kaksitasouoma_matriisi!AR1670),Päälaskenta!$F$20)</f>
        <v>0.12</v>
      </c>
      <c r="Q1670" s="8">
        <f t="shared" si="426"/>
        <v>26.743398285251399</v>
      </c>
      <c r="R1670" s="8">
        <f t="shared" si="420"/>
        <v>0.96600861273640604</v>
      </c>
      <c r="S1670" s="8">
        <f t="shared" si="427"/>
        <v>0.21229540108450001</v>
      </c>
      <c r="U1670" s="93">
        <f>IF(F1670&gt;Päälaskenta!D$24,Päälaskenta!H$24+L1670*Päälaskenta!G$24,F1670*Päälaskenta!C$24 + F1670*F1670*Päälaskenta!E$24)</f>
        <v>2.9756</v>
      </c>
      <c r="V1670" s="8">
        <f>IF(F1670&gt;Päälaskenta!D$24,2*SQRT(POWER(Päälaskenta!D$24,2)+POWER(Päälaskenta!E$24*Päälaskenta!D$24,2))+Päälaskenta!C$24,(2*SQRT((POWER(F1670,2))+POWER(Päälaskenta!E$24*F1670,2))+Päälaskenta!C$24))</f>
        <v>2.9798989873223301</v>
      </c>
      <c r="W1670" s="8">
        <f t="shared" si="428"/>
        <v>0.99855733790285495</v>
      </c>
      <c r="X1670" s="8">
        <f>Päälaskenta!F$24</f>
        <v>7.0000000000000007E-2</v>
      </c>
      <c r="Y1670" s="8">
        <f t="shared" si="429"/>
        <v>42.467677922173799</v>
      </c>
      <c r="Z1670" s="8">
        <f t="shared" si="421"/>
        <v>1.53399138726359</v>
      </c>
      <c r="AA1670" s="8">
        <f t="shared" si="430"/>
        <v>0.51552338596034097</v>
      </c>
      <c r="AC1670" s="8">
        <f t="shared" si="422"/>
        <v>0.106026172135642</v>
      </c>
      <c r="AE1670" s="8">
        <v>1668</v>
      </c>
      <c r="AF1670" s="8">
        <f t="shared" si="416"/>
        <v>69.211076207425194</v>
      </c>
      <c r="AG1670" s="8">
        <f t="shared" si="423"/>
        <v>1.3047545274338E-3</v>
      </c>
      <c r="AJ1670" s="132">
        <f>IF(Päälaskenta!$F$28&lt;Kaksitasouoma_matriisi!L1670,Päälaskenta!$C$20*Päälaskenta!$F$28,Päälaskenta!$C$20*Kaksitasouoma_matriisi!L1670)</f>
        <v>2.5</v>
      </c>
      <c r="AK1670" s="134">
        <f>SQRT(Päälaskenta!$D$20^2+(Päälaskenta!$D$20/(1/Päälaskenta!$E$20))^2)</f>
        <v>1.8029999999999999</v>
      </c>
      <c r="AL1670" s="134">
        <f>IF(Päälaskenta!$F$28&lt;Kaksitasouoma_matriisi!L1670,AK1670*Päälaskenta!$F$28*COS(ATAN(1/Päälaskenta!$E$20)),AK1670*Kaksitasouoma_matriisi!L1670*COS(ATAN(1/Päälaskenta!$E$20)))</f>
        <v>0.75</v>
      </c>
      <c r="AM1670" s="134"/>
      <c r="AN1670" s="134">
        <f t="shared" si="431"/>
        <v>3.25</v>
      </c>
      <c r="AO1670" s="8">
        <f t="shared" si="424"/>
        <v>0.43160117395519298</v>
      </c>
      <c r="AP1670" s="134">
        <f>Refererenssiarvoja!$B$16*H1670^(1/6)/(Refererenssiarvoja!$B$15^0.5)*(Päälaskenta!$G$28/2)^0.5*(1-AO1670)^(-1.5)</f>
        <v>0.111</v>
      </c>
      <c r="AQ1670" s="8">
        <f>Refererenssiarvoja!$B$16*Kaksitasouoma_matriisi!O1670^(1/6)/(SQRT((2*Refererenssiarvoja!$B$15)/(Päälaskenta!$F$31*Päälaskenta!$G$31*Päälaskenta!$F$28))+SQRT(Refererenssiarvoja!$B$15)/Refererenssiarvoja!$B$17*LN(Kaksitasouoma_matriisi!L1670/Päälaskenta!$F$28))</f>
        <v>0.17993854152159</v>
      </c>
      <c r="AR1670" s="8">
        <f>Refererenssiarvoja!$B$16*Kaksitasouoma_matriisi!O1670^(1/6)/(SQRT((2*Refererenssiarvoja!$B$15)/(Päälaskenta!$F$31*Päälaskenta!$G$31*L1670)))</f>
        <v>0.56432114403075295</v>
      </c>
    </row>
    <row r="1671" spans="1:44" x14ac:dyDescent="0.2">
      <c r="A1671" s="8">
        <v>1669</v>
      </c>
      <c r="B1671" s="8">
        <f>IF(Päälaskenta!C$7,Päälaskenta!E$7,Päälaskenta!G$5)</f>
        <v>2.5</v>
      </c>
      <c r="C1671" s="56">
        <v>0.33100000000000002</v>
      </c>
      <c r="D1671" s="93">
        <f t="shared" si="417"/>
        <v>7.5529000000000002</v>
      </c>
      <c r="E1671" s="8">
        <f>IF(Päälaskenta!$C$26,Kaksitasouoma_matriisi!AP1671,Kaksitasouoma_matriisi!AC1671)</f>
        <v>0.106040333718877</v>
      </c>
      <c r="F1671" s="56">
        <f>IF(D1671&lt;Päälaskenta!H$24,(SQRT(POWER(Päälaskenta!C$24/(2*Päälaskenta!E$24),2)+(D1671/Päälaskenta!E$24))-Päälaskenta!C$24/(2*Päälaskenta!E$24)),IF(D1671=Päälaskenta!H$24,Päälaskenta!D$24,Päälaskenta!D$24+(SQRT(POWER((Päälaskenta!C$20+Päälaskenta!G$24)/(2*Päälaskenta!E$20),2)+((D1671-Päälaskenta!H$24)/Päälaskenta!E$20))-(Päälaskenta!C$20+Päälaskenta!G$24)/(2*Päälaskenta!E$20))))</f>
        <v>1.4470000000000001</v>
      </c>
      <c r="G1671" s="57">
        <f>IF(F1671&gt;Päälaskenta!D$24,(2*SQRT((POWER(Päälaskenta!D$24,2))+POWER(Päälaskenta!E$24*Päälaskenta!D$24,2))+Päälaskenta!C$24)+(2*SQRT((POWER((F1671-Päälaskenta!D$24),2))+POWER(Päälaskenta!E$20*(F1671-Päälaskenta!D$24),2))+Päälaskenta!C$20),(2*SQRT((POWER(F1671,2))+POWER(Päälaskenta!E$24*F1671,2))+Päälaskenta!C$24))</f>
        <v>10.67</v>
      </c>
      <c r="H1671" s="57">
        <f t="shared" si="418"/>
        <v>0.71</v>
      </c>
      <c r="I1671" s="62">
        <f t="shared" si="419"/>
        <v>1.9449999999999999E-3</v>
      </c>
      <c r="J1671" s="8">
        <f>IF(F1671&lt;Päälaskenta!$D$24,0,Kaksitasouoma_matriisi!F1671-Päälaskenta!$D$24)</f>
        <v>0.747</v>
      </c>
      <c r="L1671" s="8">
        <f>IF(F1671&gt;Päälaskenta!D$24,F1671-Päälaskenta!D$24,0)</f>
        <v>0.747</v>
      </c>
      <c r="M1671" s="8">
        <f>IF(F1671&gt;Päälaskenta!D$24,(Päälaskenta!C$20+(Päälaskenta!E$20*(Kaksitasouoma_matriisi!F1671-Päälaskenta!D$24)))*(Kaksitasouoma_matriisi!F1671-Päälaskenta!D$24),0)</f>
        <v>4.5720134999999997</v>
      </c>
      <c r="N1671" s="8">
        <f>IF(F1671&gt;Päälaskenta!D$24,(2*SQRT((POWER((F1671-Päälaskenta!D$24),2))+POWER(Päälaskenta!E$20*(F1671-Päälaskenta!D$24),2))+Päälaskenta!C$20),0)</f>
        <v>7.6933468027716003</v>
      </c>
      <c r="O1671" s="8">
        <f t="shared" si="425"/>
        <v>0.59428147686685495</v>
      </c>
      <c r="P1671" s="8">
        <f>IF(Päälaskenta!$C$29,IF(L1671&gt;Päälaskenta!$F$28,Kaksitasouoma_matriisi!AQ1671,Kaksitasouoma_matriisi!AR1671),Päälaskenta!$F$20)</f>
        <v>0.12</v>
      </c>
      <c r="Q1671" s="8">
        <f t="shared" si="426"/>
        <v>26.931118282695302</v>
      </c>
      <c r="R1671" s="8">
        <f t="shared" si="420"/>
        <v>0.96776777532130198</v>
      </c>
      <c r="S1671" s="8">
        <f t="shared" si="427"/>
        <v>0.21167211674272199</v>
      </c>
      <c r="U1671" s="93">
        <f>IF(F1671&gt;Päälaskenta!D$24,Päälaskenta!H$24+L1671*Päälaskenta!G$24,F1671*Päälaskenta!C$24 + F1671*F1671*Päälaskenta!E$24)</f>
        <v>2.9828000000000001</v>
      </c>
      <c r="V1671" s="8">
        <f>IF(F1671&gt;Päälaskenta!D$24,2*SQRT(POWER(Päälaskenta!D$24,2)+POWER(Päälaskenta!E$24*Päälaskenta!D$24,2))+Päälaskenta!C$24,(2*SQRT((POWER(F1671,2))+POWER(Päälaskenta!E$24*F1671,2))+Päälaskenta!C$24))</f>
        <v>2.9798989873223301</v>
      </c>
      <c r="W1671" s="8">
        <f t="shared" si="428"/>
        <v>1.00097352718666</v>
      </c>
      <c r="X1671" s="8">
        <f>Päälaskenta!F$24</f>
        <v>7.0000000000000007E-2</v>
      </c>
      <c r="Y1671" s="8">
        <f t="shared" si="429"/>
        <v>42.639079675575402</v>
      </c>
      <c r="Z1671" s="8">
        <f t="shared" si="421"/>
        <v>1.5322322246786999</v>
      </c>
      <c r="AA1671" s="8">
        <f t="shared" si="430"/>
        <v>0.51368922645792503</v>
      </c>
      <c r="AC1671" s="8">
        <f t="shared" si="422"/>
        <v>0.106040333718877</v>
      </c>
      <c r="AE1671" s="8">
        <v>1669</v>
      </c>
      <c r="AF1671" s="8">
        <f t="shared" si="416"/>
        <v>69.570197958270697</v>
      </c>
      <c r="AG1671" s="8">
        <f t="shared" si="423"/>
        <v>1.29131899398495E-3</v>
      </c>
      <c r="AJ1671" s="132">
        <f>IF(Päälaskenta!$F$28&lt;Kaksitasouoma_matriisi!L1671,Päälaskenta!$C$20*Päälaskenta!$F$28,Päälaskenta!$C$20*Kaksitasouoma_matriisi!L1671)</f>
        <v>2.5</v>
      </c>
      <c r="AK1671" s="134">
        <f>SQRT(Päälaskenta!$D$20^2+(Päälaskenta!$D$20/(1/Päälaskenta!$E$20))^2)</f>
        <v>1.8029999999999999</v>
      </c>
      <c r="AL1671" s="134">
        <f>IF(Päälaskenta!$F$28&lt;Kaksitasouoma_matriisi!L1671,AK1671*Päälaskenta!$F$28*COS(ATAN(1/Päälaskenta!$E$20)),AK1671*Kaksitasouoma_matriisi!L1671*COS(ATAN(1/Päälaskenta!$E$20)))</f>
        <v>0.75</v>
      </c>
      <c r="AM1671" s="134"/>
      <c r="AN1671" s="134">
        <f t="shared" si="431"/>
        <v>3.25</v>
      </c>
      <c r="AO1671" s="8">
        <f t="shared" si="424"/>
        <v>0.43029829601874803</v>
      </c>
      <c r="AP1671" s="134">
        <f>Refererenssiarvoja!$B$16*H1671^(1/6)/(Refererenssiarvoja!$B$15^0.5)*(Päälaskenta!$G$28/2)^0.5*(1-AO1671)^(-1.5)</f>
        <v>0.111</v>
      </c>
      <c r="AQ1671" s="8">
        <f>Refererenssiarvoja!$B$16*Kaksitasouoma_matriisi!O1671^(1/6)/(SQRT((2*Refererenssiarvoja!$B$15)/(Päälaskenta!$F$31*Päälaskenta!$G$31*Päälaskenta!$F$28))+SQRT(Refererenssiarvoja!$B$15)/Refererenssiarvoja!$B$17*LN(Kaksitasouoma_matriisi!L1671/Päälaskenta!$F$28))</f>
        <v>0.17893205462575801</v>
      </c>
      <c r="AR1671" s="8">
        <f>Refererenssiarvoja!$B$16*Kaksitasouoma_matriisi!O1671^(1/6)/(SQRT((2*Refererenssiarvoja!$B$15)/(Päälaskenta!$F$31*Päälaskenta!$G$31*L1671)))</f>
        <v>0.56577379941114703</v>
      </c>
    </row>
    <row r="1672" spans="1:44" x14ac:dyDescent="0.2">
      <c r="A1672" s="8">
        <v>1670</v>
      </c>
      <c r="B1672" s="8">
        <f>IF(Päälaskenta!C$7,Päälaskenta!E$7,Päälaskenta!G$5)</f>
        <v>2.5</v>
      </c>
      <c r="C1672" s="56">
        <v>0.33</v>
      </c>
      <c r="D1672" s="93">
        <f t="shared" si="417"/>
        <v>7.5758000000000001</v>
      </c>
      <c r="E1672" s="8">
        <f>IF(Päälaskenta!$C$26,Kaksitasouoma_matriisi!AP1672,Kaksitasouoma_matriisi!AC1672)</f>
        <v>0.10604975883862</v>
      </c>
      <c r="F1672" s="56">
        <f>IF(D1672&lt;Päälaskenta!H$24,(SQRT(POWER(Päälaskenta!C$24/(2*Päälaskenta!E$24),2)+(D1672/Päälaskenta!E$24))-Päälaskenta!C$24/(2*Päälaskenta!E$24)),IF(D1672=Päälaskenta!H$24,Päälaskenta!D$24,Päälaskenta!D$24+(SQRT(POWER((Päälaskenta!C$20+Päälaskenta!G$24)/(2*Päälaskenta!E$20),2)+((D1672-Päälaskenta!H$24)/Päälaskenta!E$20))-(Päälaskenta!C$20+Päälaskenta!G$24)/(2*Päälaskenta!E$20))))</f>
        <v>1.4490000000000001</v>
      </c>
      <c r="G1672" s="57">
        <f>IF(F1672&gt;Päälaskenta!D$24,(2*SQRT((POWER(Päälaskenta!D$24,2))+POWER(Päälaskenta!E$24*Päälaskenta!D$24,2))+Päälaskenta!C$24)+(2*SQRT((POWER((F1672-Päälaskenta!D$24),2))+POWER(Päälaskenta!E$20*(F1672-Päälaskenta!D$24),2))+Päälaskenta!C$20),(2*SQRT((POWER(F1672,2))+POWER(Päälaskenta!E$24*F1672,2))+Päälaskenta!C$24))</f>
        <v>10.68</v>
      </c>
      <c r="H1672" s="57">
        <f t="shared" si="418"/>
        <v>0.71</v>
      </c>
      <c r="I1672" s="62">
        <f t="shared" si="419"/>
        <v>1.934E-3</v>
      </c>
      <c r="J1672" s="8">
        <f>IF(F1672&lt;Päälaskenta!$D$24,0,Kaksitasouoma_matriisi!F1672-Päälaskenta!$D$24)</f>
        <v>0.749</v>
      </c>
      <c r="L1672" s="8">
        <f>IF(F1672&gt;Päälaskenta!D$24,F1672-Päälaskenta!D$24,0)</f>
        <v>0.749</v>
      </c>
      <c r="M1672" s="8">
        <f>IF(F1672&gt;Päälaskenta!D$24,(Päälaskenta!C$20+(Päälaskenta!E$20*(Kaksitasouoma_matriisi!F1672-Päälaskenta!D$24)))*(Kaksitasouoma_matriisi!F1672-Päälaskenta!D$24),0)</f>
        <v>4.5865014999999998</v>
      </c>
      <c r="N1672" s="8">
        <f>IF(F1672&gt;Päälaskenta!D$24,(2*SQRT((POWER((F1672-Päälaskenta!D$24),2))+POWER(Päälaskenta!E$20*(F1672-Päälaskenta!D$24),2))+Päälaskenta!C$20),0)</f>
        <v>7.7005579053225297</v>
      </c>
      <c r="O1672" s="8">
        <f t="shared" si="425"/>
        <v>0.59560639065253496</v>
      </c>
      <c r="P1672" s="8">
        <f>IF(Päälaskenta!$C$29,IF(L1672&gt;Päälaskenta!$F$28,Kaksitasouoma_matriisi!AQ1672,Kaksitasouoma_matriisi!AR1672),Päälaskenta!$F$20)</f>
        <v>0.12</v>
      </c>
      <c r="Q1672" s="8">
        <f t="shared" si="426"/>
        <v>27.0565982531926</v>
      </c>
      <c r="R1672" s="8">
        <f t="shared" si="420"/>
        <v>0.96893567648492596</v>
      </c>
      <c r="S1672" s="8">
        <f t="shared" si="427"/>
        <v>0.21125811830322699</v>
      </c>
      <c r="U1672" s="93">
        <f>IF(F1672&gt;Päälaskenta!D$24,Päälaskenta!H$24+L1672*Päälaskenta!G$24,F1672*Päälaskenta!C$24 + F1672*F1672*Päälaskenta!E$24)</f>
        <v>2.9876</v>
      </c>
      <c r="V1672" s="8">
        <f>IF(F1672&gt;Päälaskenta!D$24,2*SQRT(POWER(Päälaskenta!D$24,2)+POWER(Päälaskenta!E$24*Päälaskenta!D$24,2))+Päälaskenta!C$24,(2*SQRT((POWER(F1672,2))+POWER(Päälaskenta!E$24*F1672,2))+Päälaskenta!C$24))</f>
        <v>2.9798989873223301</v>
      </c>
      <c r="W1672" s="8">
        <f t="shared" si="428"/>
        <v>1.0025843200425399</v>
      </c>
      <c r="X1672" s="8">
        <f>Päälaskenta!F$24</f>
        <v>7.0000000000000007E-2</v>
      </c>
      <c r="Y1672" s="8">
        <f t="shared" si="429"/>
        <v>42.753500884006201</v>
      </c>
      <c r="Z1672" s="8">
        <f t="shared" si="421"/>
        <v>1.53106432351507</v>
      </c>
      <c r="AA1672" s="8">
        <f t="shared" si="430"/>
        <v>0.512472996222744</v>
      </c>
      <c r="AC1672" s="8">
        <f t="shared" si="422"/>
        <v>0.10604975883862</v>
      </c>
      <c r="AE1672" s="8">
        <v>1670</v>
      </c>
      <c r="AF1672" s="8">
        <f t="shared" si="416"/>
        <v>69.810099137198804</v>
      </c>
      <c r="AG1672" s="8">
        <f t="shared" si="423"/>
        <v>1.28245905364074E-3</v>
      </c>
      <c r="AJ1672" s="132">
        <f>IF(Päälaskenta!$F$28&lt;Kaksitasouoma_matriisi!L1672,Päälaskenta!$C$20*Päälaskenta!$F$28,Päälaskenta!$C$20*Kaksitasouoma_matriisi!L1672)</f>
        <v>2.5</v>
      </c>
      <c r="AK1672" s="134">
        <f>SQRT(Päälaskenta!$D$20^2+(Päälaskenta!$D$20/(1/Päälaskenta!$E$20))^2)</f>
        <v>1.8029999999999999</v>
      </c>
      <c r="AL1672" s="134">
        <f>IF(Päälaskenta!$F$28&lt;Kaksitasouoma_matriisi!L1672,AK1672*Päälaskenta!$F$28*COS(ATAN(1/Päälaskenta!$E$20)),AK1672*Kaksitasouoma_matriisi!L1672*COS(ATAN(1/Päälaskenta!$E$20)))</f>
        <v>0.75</v>
      </c>
      <c r="AM1672" s="134"/>
      <c r="AN1672" s="134">
        <f t="shared" si="431"/>
        <v>3.25</v>
      </c>
      <c r="AO1672" s="8">
        <f t="shared" si="424"/>
        <v>0.42899759761345302</v>
      </c>
      <c r="AP1672" s="134">
        <f>Refererenssiarvoja!$B$16*H1672^(1/6)/(Refererenssiarvoja!$B$15^0.5)*(Päälaskenta!$G$28/2)^0.5*(1-AO1672)^(-1.5)</f>
        <v>0.111</v>
      </c>
      <c r="AQ1672" s="8">
        <f>Refererenssiarvoja!$B$16*Kaksitasouoma_matriisi!O1672^(1/6)/(SQRT((2*Refererenssiarvoja!$B$15)/(Päälaskenta!$F$31*Päälaskenta!$G$31*Päälaskenta!$F$28))+SQRT(Refererenssiarvoja!$B$15)/Refererenssiarvoja!$B$17*LN(Kaksitasouoma_matriisi!L1672/Päälaskenta!$F$28))</f>
        <v>0.17827013304707601</v>
      </c>
      <c r="AR1672" s="8">
        <f>Refererenssiarvoja!$B$16*Kaksitasouoma_matriisi!O1672^(1/6)/(SQRT((2*Refererenssiarvoja!$B$15)/(Päälaskenta!$F$31*Päälaskenta!$G$31*L1672)))</f>
        <v>0.56674100001396399</v>
      </c>
    </row>
    <row r="1673" spans="1:44" x14ac:dyDescent="0.2">
      <c r="A1673" s="8">
        <v>1671</v>
      </c>
      <c r="B1673" s="8">
        <f>IF(Päälaskenta!C$7,Päälaskenta!E$7,Päälaskenta!G$5)</f>
        <v>2.5</v>
      </c>
      <c r="C1673" s="56">
        <v>0.32900000000000001</v>
      </c>
      <c r="D1673" s="93">
        <f t="shared" si="417"/>
        <v>7.5987999999999998</v>
      </c>
      <c r="E1673" s="8">
        <f>IF(Päälaskenta!$C$26,Kaksitasouoma_matriisi!AP1673,Kaksitasouoma_matriisi!AC1673)</f>
        <v>0.106063872679107</v>
      </c>
      <c r="F1673" s="56">
        <f>IF(D1673&lt;Päälaskenta!H$24,(SQRT(POWER(Päälaskenta!C$24/(2*Päälaskenta!E$24),2)+(D1673/Päälaskenta!E$24))-Päälaskenta!C$24/(2*Päälaskenta!E$24)),IF(D1673=Päälaskenta!H$24,Päälaskenta!D$24,Päälaskenta!D$24+(SQRT(POWER((Päälaskenta!C$20+Päälaskenta!G$24)/(2*Päälaskenta!E$20),2)+((D1673-Päälaskenta!H$24)/Päälaskenta!E$20))-(Päälaskenta!C$20+Päälaskenta!G$24)/(2*Päälaskenta!E$20))))</f>
        <v>1.452</v>
      </c>
      <c r="G1673" s="57">
        <f>IF(F1673&gt;Päälaskenta!D$24,(2*SQRT((POWER(Päälaskenta!D$24,2))+POWER(Päälaskenta!E$24*Päälaskenta!D$24,2))+Päälaskenta!C$24)+(2*SQRT((POWER((F1673-Päälaskenta!D$24),2))+POWER(Päälaskenta!E$20*(F1673-Päälaskenta!D$24),2))+Päälaskenta!C$20),(2*SQRT((POWER(F1673,2))+POWER(Päälaskenta!E$24*F1673,2))+Päälaskenta!C$24))</f>
        <v>10.69</v>
      </c>
      <c r="H1673" s="57">
        <f t="shared" si="418"/>
        <v>0.71</v>
      </c>
      <c r="I1673" s="62">
        <f t="shared" si="419"/>
        <v>1.9220000000000001E-3</v>
      </c>
      <c r="J1673" s="8">
        <f>IF(F1673&lt;Päälaskenta!$D$24,0,Kaksitasouoma_matriisi!F1673-Päälaskenta!$D$24)</f>
        <v>0.752</v>
      </c>
      <c r="L1673" s="8">
        <f>IF(F1673&gt;Päälaskenta!D$24,F1673-Päälaskenta!D$24,0)</f>
        <v>0.752</v>
      </c>
      <c r="M1673" s="8">
        <f>IF(F1673&gt;Päälaskenta!D$24,(Päälaskenta!C$20+(Päälaskenta!E$20*(Kaksitasouoma_matriisi!F1673-Päälaskenta!D$24)))*(Kaksitasouoma_matriisi!F1673-Päälaskenta!D$24),0)</f>
        <v>4.6082559999999999</v>
      </c>
      <c r="N1673" s="8">
        <f>IF(F1673&gt;Päälaskenta!D$24,(2*SQRT((POWER((F1673-Päälaskenta!D$24),2))+POWER(Päälaskenta!E$20*(F1673-Päälaskenta!D$24),2))+Päälaskenta!C$20),0)</f>
        <v>7.7113745591489202</v>
      </c>
      <c r="O1673" s="8">
        <f t="shared" si="425"/>
        <v>0.59759203299659203</v>
      </c>
      <c r="P1673" s="8">
        <f>IF(Päälaskenta!$C$29,IF(L1673&gt;Päälaskenta!$F$28,Kaksitasouoma_matriisi!AQ1673,Kaksitasouoma_matriisi!AR1673),Päälaskenta!$F$20)</f>
        <v>0.12</v>
      </c>
      <c r="Q1673" s="8">
        <f t="shared" si="426"/>
        <v>27.2453181587682</v>
      </c>
      <c r="R1673" s="8">
        <f t="shared" si="420"/>
        <v>0.97068027085679498</v>
      </c>
      <c r="S1673" s="8">
        <f t="shared" si="427"/>
        <v>0.21063939825756101</v>
      </c>
      <c r="U1673" s="93">
        <f>IF(F1673&gt;Päälaskenta!D$24,Päälaskenta!H$24+L1673*Päälaskenta!G$24,F1673*Päälaskenta!C$24 + F1673*F1673*Päälaskenta!E$24)</f>
        <v>2.9948000000000001</v>
      </c>
      <c r="V1673" s="8">
        <f>IF(F1673&gt;Päälaskenta!D$24,2*SQRT(POWER(Päälaskenta!D$24,2)+POWER(Päälaskenta!E$24*Päälaskenta!D$24,2))+Päälaskenta!C$24,(2*SQRT((POWER(F1673,2))+POWER(Päälaskenta!E$24*F1673,2))+Päälaskenta!C$24))</f>
        <v>2.9798989873223301</v>
      </c>
      <c r="W1673" s="8">
        <f t="shared" si="428"/>
        <v>1.0050005093263401</v>
      </c>
      <c r="X1673" s="8">
        <f>Päälaskenta!F$24</f>
        <v>7.0000000000000007E-2</v>
      </c>
      <c r="Y1673" s="8">
        <f t="shared" si="429"/>
        <v>42.925362591545799</v>
      </c>
      <c r="Z1673" s="8">
        <f t="shared" si="421"/>
        <v>1.5293197291431999</v>
      </c>
      <c r="AA1673" s="8">
        <f t="shared" si="430"/>
        <v>0.51065838424709498</v>
      </c>
      <c r="AC1673" s="8">
        <f t="shared" si="422"/>
        <v>0.106063872679107</v>
      </c>
      <c r="AE1673" s="8">
        <v>1671</v>
      </c>
      <c r="AF1673" s="8">
        <f t="shared" si="416"/>
        <v>70.170680750314006</v>
      </c>
      <c r="AG1673" s="8">
        <f t="shared" si="423"/>
        <v>1.2693127362156599E-3</v>
      </c>
      <c r="AJ1673" s="132">
        <f>IF(Päälaskenta!$F$28&lt;Kaksitasouoma_matriisi!L1673,Päälaskenta!$C$20*Päälaskenta!$F$28,Päälaskenta!$C$20*Kaksitasouoma_matriisi!L1673)</f>
        <v>2.5</v>
      </c>
      <c r="AK1673" s="134">
        <f>SQRT(Päälaskenta!$D$20^2+(Päälaskenta!$D$20/(1/Päälaskenta!$E$20))^2)</f>
        <v>1.8029999999999999</v>
      </c>
      <c r="AL1673" s="134">
        <f>IF(Päälaskenta!$F$28&lt;Kaksitasouoma_matriisi!L1673,AK1673*Päälaskenta!$F$28*COS(ATAN(1/Päälaskenta!$E$20)),AK1673*Kaksitasouoma_matriisi!L1673*COS(ATAN(1/Päälaskenta!$E$20)))</f>
        <v>0.75</v>
      </c>
      <c r="AM1673" s="134"/>
      <c r="AN1673" s="134">
        <f t="shared" si="431"/>
        <v>3.25</v>
      </c>
      <c r="AO1673" s="8">
        <f t="shared" si="424"/>
        <v>0.42769911038585001</v>
      </c>
      <c r="AP1673" s="134">
        <f>Refererenssiarvoja!$B$16*H1673^(1/6)/(Refererenssiarvoja!$B$15^0.5)*(Päälaskenta!$G$28/2)^0.5*(1-AO1673)^(-1.5)</f>
        <v>0.11</v>
      </c>
      <c r="AQ1673" s="8">
        <f>Refererenssiarvoja!$B$16*Kaksitasouoma_matriisi!O1673^(1/6)/(SQRT((2*Refererenssiarvoja!$B$15)/(Päälaskenta!$F$31*Päälaskenta!$G$31*Päälaskenta!$F$28))+SQRT(Refererenssiarvoja!$B$15)/Refererenssiarvoja!$B$17*LN(Kaksitasouoma_matriisi!L1673/Päälaskenta!$F$28))</f>
        <v>0.177290557814999</v>
      </c>
      <c r="AR1673" s="8">
        <f>Refererenssiarvoja!$B$16*Kaksitasouoma_matriisi!O1673^(1/6)/(SQRT((2*Refererenssiarvoja!$B$15)/(Päälaskenta!$F$31*Päälaskenta!$G$31*L1673)))</f>
        <v>0.56818995544234896</v>
      </c>
    </row>
    <row r="1674" spans="1:44" x14ac:dyDescent="0.2">
      <c r="A1674" s="8">
        <v>1672</v>
      </c>
      <c r="B1674" s="8">
        <f>IF(Päälaskenta!C$7,Päälaskenta!E$7,Päälaskenta!G$5)</f>
        <v>2.5</v>
      </c>
      <c r="C1674" s="56">
        <v>0.32800000000000001</v>
      </c>
      <c r="D1674" s="93">
        <f t="shared" si="417"/>
        <v>7.6219999999999999</v>
      </c>
      <c r="E1674" s="8">
        <f>IF(Päälaskenta!$C$26,Kaksitasouoma_matriisi!AP1674,Kaksitasouoma_matriisi!AC1674)</f>
        <v>0.106073266050839</v>
      </c>
      <c r="F1674" s="56">
        <f>IF(D1674&lt;Päälaskenta!H$24,(SQRT(POWER(Päälaskenta!C$24/(2*Päälaskenta!E$24),2)+(D1674/Päälaskenta!E$24))-Päälaskenta!C$24/(2*Päälaskenta!E$24)),IF(D1674=Päälaskenta!H$24,Päälaskenta!D$24,Päälaskenta!D$24+(SQRT(POWER((Päälaskenta!C$20+Päälaskenta!G$24)/(2*Päälaskenta!E$20),2)+((D1674-Päälaskenta!H$24)/Päälaskenta!E$20))-(Päälaskenta!C$20+Päälaskenta!G$24)/(2*Päälaskenta!E$20))))</f>
        <v>1.454</v>
      </c>
      <c r="G1674" s="57">
        <f>IF(F1674&gt;Päälaskenta!D$24,(2*SQRT((POWER(Päälaskenta!D$24,2))+POWER(Päälaskenta!E$24*Päälaskenta!D$24,2))+Päälaskenta!C$24)+(2*SQRT((POWER((F1674-Päälaskenta!D$24),2))+POWER(Päälaskenta!E$20*(F1674-Päälaskenta!D$24),2))+Päälaskenta!C$20),(2*SQRT((POWER(F1674,2))+POWER(Päälaskenta!E$24*F1674,2))+Päälaskenta!C$24))</f>
        <v>10.7</v>
      </c>
      <c r="H1674" s="57">
        <f t="shared" si="418"/>
        <v>0.71</v>
      </c>
      <c r="I1674" s="62">
        <f t="shared" si="419"/>
        <v>1.9109999999999999E-3</v>
      </c>
      <c r="J1674" s="8">
        <f>IF(F1674&lt;Päälaskenta!$D$24,0,Kaksitasouoma_matriisi!F1674-Päälaskenta!$D$24)</f>
        <v>0.754</v>
      </c>
      <c r="L1674" s="8">
        <f>IF(F1674&gt;Päälaskenta!D$24,F1674-Päälaskenta!D$24,0)</f>
        <v>0.754</v>
      </c>
      <c r="M1674" s="8">
        <f>IF(F1674&gt;Päälaskenta!D$24,(Päälaskenta!C$20+(Päälaskenta!E$20*(Kaksitasouoma_matriisi!F1674-Päälaskenta!D$24)))*(Kaksitasouoma_matriisi!F1674-Päälaskenta!D$24),0)</f>
        <v>4.6227739999999997</v>
      </c>
      <c r="N1674" s="8">
        <f>IF(F1674&gt;Päälaskenta!D$24,(2*SQRT((POWER((F1674-Päälaskenta!D$24),2))+POWER(Päälaskenta!E$20*(F1674-Päälaskenta!D$24),2))+Päälaskenta!C$20),0)</f>
        <v>7.7185856616998496</v>
      </c>
      <c r="O1674" s="8">
        <f t="shared" si="425"/>
        <v>0.59891464610395195</v>
      </c>
      <c r="P1674" s="8">
        <f>IF(Päälaskenta!$C$29,IF(L1674&gt;Päälaskenta!$F$28,Kaksitasouoma_matriisi!AQ1674,Kaksitasouoma_matriisi!AR1674),Päälaskenta!$F$20)</f>
        <v>0.12</v>
      </c>
      <c r="Q1674" s="8">
        <f t="shared" si="426"/>
        <v>27.371464725172</v>
      </c>
      <c r="R1674" s="8">
        <f t="shared" si="420"/>
        <v>0.97183852644119895</v>
      </c>
      <c r="S1674" s="8">
        <f t="shared" si="427"/>
        <v>0.21022843133607599</v>
      </c>
      <c r="U1674" s="93">
        <f>IF(F1674&gt;Päälaskenta!D$24,Päälaskenta!H$24+L1674*Päälaskenta!G$24,F1674*Päälaskenta!C$24 + F1674*F1674*Päälaskenta!E$24)</f>
        <v>2.9996</v>
      </c>
      <c r="V1674" s="8">
        <f>IF(F1674&gt;Päälaskenta!D$24,2*SQRT(POWER(Päälaskenta!D$24,2)+POWER(Päälaskenta!E$24*Päälaskenta!D$24,2))+Päälaskenta!C$24,(2*SQRT((POWER(F1674,2))+POWER(Päälaskenta!E$24*F1674,2))+Päälaskenta!C$24))</f>
        <v>2.9798989873223301</v>
      </c>
      <c r="W1674" s="8">
        <f t="shared" si="428"/>
        <v>1.0066113021822201</v>
      </c>
      <c r="X1674" s="8">
        <f>Päälaskenta!F$24</f>
        <v>7.0000000000000007E-2</v>
      </c>
      <c r="Y1674" s="8">
        <f t="shared" si="429"/>
        <v>43.040090230887103</v>
      </c>
      <c r="Z1674" s="8">
        <f t="shared" si="421"/>
        <v>1.5281614735588001</v>
      </c>
      <c r="AA1674" s="8">
        <f t="shared" si="430"/>
        <v>0.50945508519762595</v>
      </c>
      <c r="AC1674" s="8">
        <f t="shared" si="422"/>
        <v>0.106073266050839</v>
      </c>
      <c r="AE1674" s="8">
        <v>1672</v>
      </c>
      <c r="AF1674" s="8">
        <f t="shared" si="416"/>
        <v>70.411554956059106</v>
      </c>
      <c r="AG1674" s="8">
        <f t="shared" si="423"/>
        <v>1.26064308734485E-3</v>
      </c>
      <c r="AJ1674" s="132">
        <f>IF(Päälaskenta!$F$28&lt;Kaksitasouoma_matriisi!L1674,Päälaskenta!$C$20*Päälaskenta!$F$28,Päälaskenta!$C$20*Kaksitasouoma_matriisi!L1674)</f>
        <v>2.5</v>
      </c>
      <c r="AK1674" s="134">
        <f>SQRT(Päälaskenta!$D$20^2+(Päälaskenta!$D$20/(1/Päälaskenta!$E$20))^2)</f>
        <v>1.8029999999999999</v>
      </c>
      <c r="AL1674" s="134">
        <f>IF(Päälaskenta!$F$28&lt;Kaksitasouoma_matriisi!L1674,AK1674*Päälaskenta!$F$28*COS(ATAN(1/Päälaskenta!$E$20)),AK1674*Kaksitasouoma_matriisi!L1674*COS(ATAN(1/Päälaskenta!$E$20)))</f>
        <v>0.75</v>
      </c>
      <c r="AM1674" s="134"/>
      <c r="AN1674" s="134">
        <f t="shared" si="431"/>
        <v>3.25</v>
      </c>
      <c r="AO1674" s="8">
        <f t="shared" si="424"/>
        <v>0.426397271057465</v>
      </c>
      <c r="AP1674" s="134">
        <f>Refererenssiarvoja!$B$16*H1674^(1/6)/(Refererenssiarvoja!$B$15^0.5)*(Päälaskenta!$G$28/2)^0.5*(1-AO1674)^(-1.5)</f>
        <v>0.11</v>
      </c>
      <c r="AQ1674" s="8">
        <f>Refererenssiarvoja!$B$16*Kaksitasouoma_matriisi!O1674^(1/6)/(SQRT((2*Refererenssiarvoja!$B$15)/(Päälaskenta!$F$31*Päälaskenta!$G$31*Päälaskenta!$F$28))+SQRT(Refererenssiarvoja!$B$15)/Refererenssiarvoja!$B$17*LN(Kaksitasouoma_matriisi!L1674/Päälaskenta!$F$28))</f>
        <v>0.17664621034017899</v>
      </c>
      <c r="AR1674" s="8">
        <f>Refererenssiarvoja!$B$16*Kaksitasouoma_matriisi!O1674^(1/6)/(SQRT((2*Refererenssiarvoja!$B$15)/(Päälaskenta!$F$31*Päälaskenta!$G$31*L1674)))</f>
        <v>0.56915470062073403</v>
      </c>
    </row>
    <row r="1675" spans="1:44" x14ac:dyDescent="0.2">
      <c r="A1675" s="8">
        <v>1673</v>
      </c>
      <c r="B1675" s="8">
        <f>IF(Päälaskenta!C$7,Päälaskenta!E$7,Päälaskenta!G$5)</f>
        <v>2.5</v>
      </c>
      <c r="C1675" s="56">
        <v>0.32700000000000001</v>
      </c>
      <c r="D1675" s="93">
        <f t="shared" si="417"/>
        <v>7.6452999999999998</v>
      </c>
      <c r="E1675" s="8">
        <f>IF(Päälaskenta!$C$26,Kaksitasouoma_matriisi!AP1675,Kaksitasouoma_matriisi!AC1675)</f>
        <v>0.106082646768266</v>
      </c>
      <c r="F1675" s="56">
        <f>IF(D1675&lt;Päälaskenta!H$24,(SQRT(POWER(Päälaskenta!C$24/(2*Päälaskenta!E$24),2)+(D1675/Päälaskenta!E$24))-Päälaskenta!C$24/(2*Päälaskenta!E$24)),IF(D1675=Päälaskenta!H$24,Päälaskenta!D$24,Päälaskenta!D$24+(SQRT(POWER((Päälaskenta!C$20+Päälaskenta!G$24)/(2*Päälaskenta!E$20),2)+((D1675-Päälaskenta!H$24)/Päälaskenta!E$20))-(Päälaskenta!C$20+Päälaskenta!G$24)/(2*Päälaskenta!E$20))))</f>
        <v>1.456</v>
      </c>
      <c r="G1675" s="57">
        <f>IF(F1675&gt;Päälaskenta!D$24,(2*SQRT((POWER(Päälaskenta!D$24,2))+POWER(Päälaskenta!E$24*Päälaskenta!D$24,2))+Päälaskenta!C$24)+(2*SQRT((POWER((F1675-Päälaskenta!D$24),2))+POWER(Päälaskenta!E$20*(F1675-Päälaskenta!D$24),2))+Päälaskenta!C$20),(2*SQRT((POWER(F1675,2))+POWER(Päälaskenta!E$24*F1675,2))+Päälaskenta!C$24))</f>
        <v>10.71</v>
      </c>
      <c r="H1675" s="57">
        <f t="shared" si="418"/>
        <v>0.71</v>
      </c>
      <c r="I1675" s="62">
        <f t="shared" si="419"/>
        <v>1.9E-3</v>
      </c>
      <c r="J1675" s="8">
        <f>IF(F1675&lt;Päälaskenta!$D$24,0,Kaksitasouoma_matriisi!F1675-Päälaskenta!$D$24)</f>
        <v>0.75600000000000001</v>
      </c>
      <c r="L1675" s="8">
        <f>IF(F1675&gt;Päälaskenta!D$24,F1675-Päälaskenta!D$24,0)</f>
        <v>0.75600000000000001</v>
      </c>
      <c r="M1675" s="8">
        <f>IF(F1675&gt;Päälaskenta!D$24,(Päälaskenta!C$20+(Päälaskenta!E$20*(Kaksitasouoma_matriisi!F1675-Päälaskenta!D$24)))*(Kaksitasouoma_matriisi!F1675-Päälaskenta!D$24),0)</f>
        <v>4.6373040000000003</v>
      </c>
      <c r="N1675" s="8">
        <f>IF(F1675&gt;Päälaskenta!D$24,(2*SQRT((POWER((F1675-Päälaskenta!D$24),2))+POWER(Päälaskenta!E$20*(F1675-Päälaskenta!D$24),2))+Päälaskenta!C$20),0)</f>
        <v>7.7257967642507799</v>
      </c>
      <c r="O1675" s="8">
        <f t="shared" si="425"/>
        <v>0.60023634344848198</v>
      </c>
      <c r="P1675" s="8">
        <f>IF(Päälaskenta!$C$29,IF(L1675&gt;Päälaskenta!$F$28,Kaksitasouoma_matriisi!AQ1675,Kaksitasouoma_matriisi!AR1675),Päälaskenta!$F$20)</f>
        <v>0.12</v>
      </c>
      <c r="Q1675" s="8">
        <f t="shared" si="426"/>
        <v>27.497877926066501</v>
      </c>
      <c r="R1675" s="8">
        <f t="shared" si="420"/>
        <v>0.97299296070432395</v>
      </c>
      <c r="S1675" s="8">
        <f t="shared" si="427"/>
        <v>0.209818670655261</v>
      </c>
      <c r="U1675" s="93">
        <f>IF(F1675&gt;Päälaskenta!D$24,Päälaskenta!H$24+L1675*Päälaskenta!G$24,F1675*Päälaskenta!C$24 + F1675*F1675*Päälaskenta!E$24)</f>
        <v>3.0044</v>
      </c>
      <c r="V1675" s="8">
        <f>IF(F1675&gt;Päälaskenta!D$24,2*SQRT(POWER(Päälaskenta!D$24,2)+POWER(Päälaskenta!E$24*Päälaskenta!D$24,2))+Päälaskenta!C$24,(2*SQRT((POWER(F1675,2))+POWER(Päälaskenta!E$24*F1675,2))+Päälaskenta!C$24))</f>
        <v>2.9798989873223301</v>
      </c>
      <c r="W1675" s="8">
        <f t="shared" si="428"/>
        <v>1.00822209503809</v>
      </c>
      <c r="X1675" s="8">
        <f>Päälaskenta!F$24</f>
        <v>7.0000000000000007E-2</v>
      </c>
      <c r="Y1675" s="8">
        <f t="shared" si="429"/>
        <v>43.154940328038599</v>
      </c>
      <c r="Z1675" s="8">
        <f t="shared" si="421"/>
        <v>1.52700703929568</v>
      </c>
      <c r="AA1675" s="8">
        <f t="shared" si="430"/>
        <v>0.50825690297419801</v>
      </c>
      <c r="AC1675" s="8">
        <f t="shared" si="422"/>
        <v>0.106082646768266</v>
      </c>
      <c r="AE1675" s="8">
        <v>1673</v>
      </c>
      <c r="AF1675" s="8">
        <f t="shared" si="416"/>
        <v>70.6528182541051</v>
      </c>
      <c r="AG1675" s="8">
        <f t="shared" si="423"/>
        <v>1.2520481686941799E-3</v>
      </c>
      <c r="AJ1675" s="132">
        <f>IF(Päälaskenta!$F$28&lt;Kaksitasouoma_matriisi!L1675,Päälaskenta!$C$20*Päälaskenta!$F$28,Päälaskenta!$C$20*Kaksitasouoma_matriisi!L1675)</f>
        <v>2.5</v>
      </c>
      <c r="AK1675" s="134">
        <f>SQRT(Päälaskenta!$D$20^2+(Päälaskenta!$D$20/(1/Päälaskenta!$E$20))^2)</f>
        <v>1.8029999999999999</v>
      </c>
      <c r="AL1675" s="134">
        <f>IF(Päälaskenta!$F$28&lt;Kaksitasouoma_matriisi!L1675,AK1675*Päälaskenta!$F$28*COS(ATAN(1/Päälaskenta!$E$20)),AK1675*Kaksitasouoma_matriisi!L1675*COS(ATAN(1/Päälaskenta!$E$20)))</f>
        <v>0.75</v>
      </c>
      <c r="AM1675" s="134"/>
      <c r="AN1675" s="134">
        <f t="shared" si="431"/>
        <v>3.25</v>
      </c>
      <c r="AO1675" s="8">
        <f t="shared" si="424"/>
        <v>0.425097772487672</v>
      </c>
      <c r="AP1675" s="134">
        <f>Refererenssiarvoja!$B$16*H1675^(1/6)/(Refererenssiarvoja!$B$15^0.5)*(Päälaskenta!$G$28/2)^0.5*(1-AO1675)^(-1.5)</f>
        <v>0.109</v>
      </c>
      <c r="AQ1675" s="8">
        <f>Refererenssiarvoja!$B$16*Kaksitasouoma_matriisi!O1675^(1/6)/(SQRT((2*Refererenssiarvoja!$B$15)/(Päälaskenta!$F$31*Päälaskenta!$G$31*Päälaskenta!$F$28))+SQRT(Refererenssiarvoja!$B$15)/Refererenssiarvoja!$B$17*LN(Kaksitasouoma_matriisi!L1675/Päälaskenta!$F$28))</f>
        <v>0.17600869331171801</v>
      </c>
      <c r="AR1675" s="8">
        <f>Refererenssiarvoja!$B$16*Kaksitasouoma_matriisi!O1675^(1/6)/(SQRT((2*Refererenssiarvoja!$B$15)/(Päälaskenta!$F$31*Päälaskenta!$G$31*L1675)))</f>
        <v>0.57011846985275605</v>
      </c>
    </row>
    <row r="1676" spans="1:44" x14ac:dyDescent="0.2">
      <c r="A1676" s="8">
        <v>1674</v>
      </c>
      <c r="B1676" s="8">
        <f>IF(Päälaskenta!C$7,Päälaskenta!E$7,Päälaskenta!G$5)</f>
        <v>2.5</v>
      </c>
      <c r="C1676" s="56">
        <v>0.32600000000000001</v>
      </c>
      <c r="D1676" s="93">
        <f t="shared" si="417"/>
        <v>7.6687000000000003</v>
      </c>
      <c r="E1676" s="8">
        <f>IF(Päälaskenta!$C$26,Kaksitasouoma_matriisi!AP1676,Kaksitasouoma_matriisi!AC1676)</f>
        <v>0.106096694173466</v>
      </c>
      <c r="F1676" s="56">
        <f>IF(D1676&lt;Päälaskenta!H$24,(SQRT(POWER(Päälaskenta!C$24/(2*Päälaskenta!E$24),2)+(D1676/Päälaskenta!E$24))-Päälaskenta!C$24/(2*Päälaskenta!E$24)),IF(D1676=Päälaskenta!H$24,Päälaskenta!D$24,Päälaskenta!D$24+(SQRT(POWER((Päälaskenta!C$20+Päälaskenta!G$24)/(2*Päälaskenta!E$20),2)+((D1676-Päälaskenta!H$24)/Päälaskenta!E$20))-(Päälaskenta!C$20+Päälaskenta!G$24)/(2*Päälaskenta!E$20))))</f>
        <v>1.4590000000000001</v>
      </c>
      <c r="G1676" s="57">
        <f>IF(F1676&gt;Päälaskenta!D$24,(2*SQRT((POWER(Päälaskenta!D$24,2))+POWER(Päälaskenta!E$24*Päälaskenta!D$24,2))+Päälaskenta!C$24)+(2*SQRT((POWER((F1676-Päälaskenta!D$24),2))+POWER(Päälaskenta!E$20*(F1676-Päälaskenta!D$24),2))+Päälaskenta!C$20),(2*SQRT((POWER(F1676,2))+POWER(Päälaskenta!E$24*F1676,2))+Päälaskenta!C$24))</f>
        <v>10.72</v>
      </c>
      <c r="H1676" s="57">
        <f t="shared" si="418"/>
        <v>0.72</v>
      </c>
      <c r="I1676" s="62">
        <f t="shared" si="419"/>
        <v>1.854E-3</v>
      </c>
      <c r="J1676" s="8">
        <f>IF(F1676&lt;Päälaskenta!$D$24,0,Kaksitasouoma_matriisi!F1676-Päälaskenta!$D$24)</f>
        <v>0.75900000000000001</v>
      </c>
      <c r="L1676" s="8">
        <f>IF(F1676&gt;Päälaskenta!D$24,F1676-Päälaskenta!D$24,0)</f>
        <v>0.75900000000000001</v>
      </c>
      <c r="M1676" s="8">
        <f>IF(F1676&gt;Päälaskenta!D$24,(Päälaskenta!C$20+(Päälaskenta!E$20*(Kaksitasouoma_matriisi!F1676-Päälaskenta!D$24)))*(Kaksitasouoma_matriisi!F1676-Päälaskenta!D$24),0)</f>
        <v>4.6591215000000004</v>
      </c>
      <c r="N1676" s="8">
        <f>IF(F1676&gt;Päälaskenta!D$24,(2*SQRT((POWER((F1676-Päälaskenta!D$24),2))+POWER(Päälaskenta!E$20*(F1676-Päälaskenta!D$24),2))+Päälaskenta!C$20),0)</f>
        <v>7.7366134180771704</v>
      </c>
      <c r="O1676" s="8">
        <f t="shared" si="425"/>
        <v>0.60221717801145602</v>
      </c>
      <c r="P1676" s="8">
        <f>IF(Päälaskenta!$C$29,IF(L1676&gt;Päälaskenta!$F$28,Kaksitasouoma_matriisi!AQ1676,Kaksitasouoma_matriisi!AR1676),Päälaskenta!$F$20)</f>
        <v>0.12</v>
      </c>
      <c r="Q1676" s="8">
        <f t="shared" si="426"/>
        <v>27.687997664304401</v>
      </c>
      <c r="R1676" s="8">
        <f t="shared" si="420"/>
        <v>0.974717492742739</v>
      </c>
      <c r="S1676" s="8">
        <f t="shared" si="427"/>
        <v>0.20920628336108801</v>
      </c>
      <c r="U1676" s="93">
        <f>IF(F1676&gt;Päälaskenta!D$24,Päälaskenta!H$24+L1676*Päälaskenta!G$24,F1676*Päälaskenta!C$24 + F1676*F1676*Päälaskenta!E$24)</f>
        <v>3.0116000000000001</v>
      </c>
      <c r="V1676" s="8">
        <f>IF(F1676&gt;Päälaskenta!D$24,2*SQRT(POWER(Päälaskenta!D$24,2)+POWER(Päälaskenta!E$24*Päälaskenta!D$24,2))+Päälaskenta!C$24,(2*SQRT((POWER(F1676,2))+POWER(Päälaskenta!E$24*F1676,2))+Päälaskenta!C$24))</f>
        <v>2.9798989873223301</v>
      </c>
      <c r="W1676" s="8">
        <f t="shared" si="428"/>
        <v>1.0106382843218999</v>
      </c>
      <c r="X1676" s="8">
        <f>Päälaskenta!F$24</f>
        <v>7.0000000000000007E-2</v>
      </c>
      <c r="Y1676" s="8">
        <f t="shared" si="429"/>
        <v>43.327444939464002</v>
      </c>
      <c r="Z1676" s="8">
        <f t="shared" si="421"/>
        <v>1.52528250725726</v>
      </c>
      <c r="AA1676" s="8">
        <f t="shared" si="430"/>
        <v>0.50646915501967704</v>
      </c>
      <c r="AC1676" s="8">
        <f t="shared" si="422"/>
        <v>0.106096694173466</v>
      </c>
      <c r="AE1676" s="8">
        <v>1674</v>
      </c>
      <c r="AF1676" s="8">
        <f t="shared" si="416"/>
        <v>71.015442603768406</v>
      </c>
      <c r="AG1676" s="8">
        <f t="shared" si="423"/>
        <v>1.23929421116403E-3</v>
      </c>
      <c r="AJ1676" s="132">
        <f>IF(Päälaskenta!$F$28&lt;Kaksitasouoma_matriisi!L1676,Päälaskenta!$C$20*Päälaskenta!$F$28,Päälaskenta!$C$20*Kaksitasouoma_matriisi!L1676)</f>
        <v>2.5</v>
      </c>
      <c r="AK1676" s="134">
        <f>SQRT(Päälaskenta!$D$20^2+(Päälaskenta!$D$20/(1/Päälaskenta!$E$20))^2)</f>
        <v>1.8029999999999999</v>
      </c>
      <c r="AL1676" s="134">
        <f>IF(Päälaskenta!$F$28&lt;Kaksitasouoma_matriisi!L1676,AK1676*Päälaskenta!$F$28*COS(ATAN(1/Päälaskenta!$E$20)),AK1676*Kaksitasouoma_matriisi!L1676*COS(ATAN(1/Päälaskenta!$E$20)))</f>
        <v>0.75</v>
      </c>
      <c r="AM1676" s="134"/>
      <c r="AN1676" s="134">
        <f t="shared" si="431"/>
        <v>3.25</v>
      </c>
      <c r="AO1676" s="8">
        <f t="shared" si="424"/>
        <v>0.42380064417697899</v>
      </c>
      <c r="AP1676" s="134">
        <f>Refererenssiarvoja!$B$16*H1676^(1/6)/(Refererenssiarvoja!$B$15^0.5)*(Päälaskenta!$G$28/2)^0.5*(1-AO1676)^(-1.5)</f>
        <v>0.109</v>
      </c>
      <c r="AQ1676" s="8">
        <f>Refererenssiarvoja!$B$16*Kaksitasouoma_matriisi!O1676^(1/6)/(SQRT((2*Refererenssiarvoja!$B$15)/(Päälaskenta!$F$31*Päälaskenta!$G$31*Päälaskenta!$F$28))+SQRT(Refererenssiarvoja!$B$15)/Refererenssiarvoja!$B$17*LN(Kaksitasouoma_matriisi!L1676/Päälaskenta!$F$28))</f>
        <v>0.17506498457098499</v>
      </c>
      <c r="AR1676" s="8">
        <f>Refererenssiarvoja!$B$16*Kaksitasouoma_matriisi!O1676^(1/6)/(SQRT((2*Refererenssiarvoja!$B$15)/(Päälaskenta!$F$31*Päälaskenta!$G$31*L1676)))</f>
        <v>0.571562301503732</v>
      </c>
    </row>
    <row r="1677" spans="1:44" x14ac:dyDescent="0.2">
      <c r="A1677" s="8">
        <v>1675</v>
      </c>
      <c r="B1677" s="8">
        <f>IF(Päälaskenta!C$7,Päälaskenta!E$7,Päälaskenta!G$5)</f>
        <v>2.5</v>
      </c>
      <c r="C1677" s="56">
        <v>0.32500000000000001</v>
      </c>
      <c r="D1677" s="93">
        <f t="shared" si="417"/>
        <v>7.6923000000000004</v>
      </c>
      <c r="E1677" s="8">
        <f>IF(Päälaskenta!$C$26,Kaksitasouoma_matriisi!AP1677,Kaksitasouoma_matriisi!AC1677)</f>
        <v>0.10610604336677899</v>
      </c>
      <c r="F1677" s="56">
        <f>IF(D1677&lt;Päälaskenta!H$24,(SQRT(POWER(Päälaskenta!C$24/(2*Päälaskenta!E$24),2)+(D1677/Päälaskenta!E$24))-Päälaskenta!C$24/(2*Päälaskenta!E$24)),IF(D1677=Päälaskenta!H$24,Päälaskenta!D$24,Päälaskenta!D$24+(SQRT(POWER((Päälaskenta!C$20+Päälaskenta!G$24)/(2*Päälaskenta!E$20),2)+((D1677-Päälaskenta!H$24)/Päälaskenta!E$20))-(Päälaskenta!C$20+Päälaskenta!G$24)/(2*Päälaskenta!E$20))))</f>
        <v>1.4610000000000001</v>
      </c>
      <c r="G1677" s="57">
        <f>IF(F1677&gt;Päälaskenta!D$24,(2*SQRT((POWER(Päälaskenta!D$24,2))+POWER(Päälaskenta!E$24*Päälaskenta!D$24,2))+Päälaskenta!C$24)+(2*SQRT((POWER((F1677-Päälaskenta!D$24),2))+POWER(Päälaskenta!E$20*(F1677-Päälaskenta!D$24),2))+Päälaskenta!C$20),(2*SQRT((POWER(F1677,2))+POWER(Päälaskenta!E$24*F1677,2))+Päälaskenta!C$24))</f>
        <v>10.72</v>
      </c>
      <c r="H1677" s="57">
        <f t="shared" si="418"/>
        <v>0.72</v>
      </c>
      <c r="I1677" s="62">
        <f t="shared" si="419"/>
        <v>1.843E-3</v>
      </c>
      <c r="J1677" s="8">
        <f>IF(F1677&lt;Päälaskenta!$D$24,0,Kaksitasouoma_matriisi!F1677-Päälaskenta!$D$24)</f>
        <v>0.76100000000000001</v>
      </c>
      <c r="L1677" s="8">
        <f>IF(F1677&gt;Päälaskenta!D$24,F1677-Päälaskenta!D$24,0)</f>
        <v>0.76100000000000001</v>
      </c>
      <c r="M1677" s="8">
        <f>IF(F1677&gt;Päälaskenta!D$24,(Päälaskenta!C$20+(Päälaskenta!E$20*(Kaksitasouoma_matriisi!F1677-Päälaskenta!D$24)))*(Kaksitasouoma_matriisi!F1677-Päälaskenta!D$24),0)</f>
        <v>4.6736814999999998</v>
      </c>
      <c r="N1677" s="8">
        <f>IF(F1677&gt;Päälaskenta!D$24,(2*SQRT((POWER((F1677-Päälaskenta!D$24),2))+POWER(Päälaskenta!E$20*(F1677-Päälaskenta!D$24),2))+Päälaskenta!C$20),0)</f>
        <v>7.7438245206280998</v>
      </c>
      <c r="O1677" s="8">
        <f t="shared" si="425"/>
        <v>0.60353659713623198</v>
      </c>
      <c r="P1677" s="8">
        <f>IF(Päälaskenta!$C$29,IF(L1677&gt;Päälaskenta!$F$28,Kaksitasouoma_matriisi!AQ1677,Kaksitasouoma_matriisi!AR1677),Päälaskenta!$F$20)</f>
        <v>0.12</v>
      </c>
      <c r="Q1677" s="8">
        <f t="shared" si="426"/>
        <v>27.815077446821199</v>
      </c>
      <c r="R1677" s="8">
        <f t="shared" si="420"/>
        <v>0.97586246470913196</v>
      </c>
      <c r="S1677" s="8">
        <f t="shared" si="427"/>
        <v>0.20879952232712701</v>
      </c>
      <c r="U1677" s="93">
        <f>IF(F1677&gt;Päälaskenta!D$24,Päälaskenta!H$24+L1677*Päälaskenta!G$24,F1677*Päälaskenta!C$24 + F1677*F1677*Päälaskenta!E$24)</f>
        <v>3.0164</v>
      </c>
      <c r="V1677" s="8">
        <f>IF(F1677&gt;Päälaskenta!D$24,2*SQRT(POWER(Päälaskenta!D$24,2)+POWER(Päälaskenta!E$24*Päälaskenta!D$24,2))+Päälaskenta!C$24,(2*SQRT((POWER(F1677,2))+POWER(Päälaskenta!E$24*F1677,2))+Päälaskenta!C$24))</f>
        <v>2.9798989873223301</v>
      </c>
      <c r="W1677" s="8">
        <f t="shared" si="428"/>
        <v>1.0122490771777699</v>
      </c>
      <c r="X1677" s="8">
        <f>Päälaskenta!F$24</f>
        <v>7.0000000000000007E-2</v>
      </c>
      <c r="Y1677" s="8">
        <f t="shared" si="429"/>
        <v>43.442600895976398</v>
      </c>
      <c r="Z1677" s="8">
        <f t="shared" si="421"/>
        <v>1.5241375352908699</v>
      </c>
      <c r="AA1677" s="8">
        <f t="shared" si="430"/>
        <v>0.50528362793093395</v>
      </c>
      <c r="AC1677" s="8">
        <f t="shared" si="422"/>
        <v>0.10610604336677899</v>
      </c>
      <c r="AE1677" s="8">
        <v>1675</v>
      </c>
      <c r="AF1677" s="8">
        <f t="shared" si="416"/>
        <v>71.257678342797604</v>
      </c>
      <c r="AG1677" s="8">
        <f t="shared" si="423"/>
        <v>1.23088273611112E-3</v>
      </c>
      <c r="AJ1677" s="132">
        <f>IF(Päälaskenta!$F$28&lt;Kaksitasouoma_matriisi!L1677,Päälaskenta!$C$20*Päälaskenta!$F$28,Päälaskenta!$C$20*Kaksitasouoma_matriisi!L1677)</f>
        <v>2.5</v>
      </c>
      <c r="AK1677" s="134">
        <f>SQRT(Päälaskenta!$D$20^2+(Päälaskenta!$D$20/(1/Päälaskenta!$E$20))^2)</f>
        <v>1.8029999999999999</v>
      </c>
      <c r="AL1677" s="134">
        <f>IF(Päälaskenta!$F$28&lt;Kaksitasouoma_matriisi!L1677,AK1677*Päälaskenta!$F$28*COS(ATAN(1/Päälaskenta!$E$20)),AK1677*Kaksitasouoma_matriisi!L1677*COS(ATAN(1/Päälaskenta!$E$20)))</f>
        <v>0.75</v>
      </c>
      <c r="AM1677" s="134"/>
      <c r="AN1677" s="134">
        <f t="shared" si="431"/>
        <v>3.25</v>
      </c>
      <c r="AO1677" s="8">
        <f t="shared" si="424"/>
        <v>0.42250042250042202</v>
      </c>
      <c r="AP1677" s="134">
        <f>Refererenssiarvoja!$B$16*H1677^(1/6)/(Refererenssiarvoja!$B$15^0.5)*(Päälaskenta!$G$28/2)^0.5*(1-AO1677)^(-1.5)</f>
        <v>0.109</v>
      </c>
      <c r="AQ1677" s="8">
        <f>Refererenssiarvoja!$B$16*Kaksitasouoma_matriisi!O1677^(1/6)/(SQRT((2*Refererenssiarvoja!$B$15)/(Päälaskenta!$F$31*Päälaskenta!$G$31*Päälaskenta!$F$28))+SQRT(Refererenssiarvoja!$B$15)/Refererenssiarvoja!$B$17*LN(Kaksitasouoma_matriisi!L1677/Päälaskenta!$F$28))</f>
        <v>0.17444406694893999</v>
      </c>
      <c r="AR1677" s="8">
        <f>Refererenssiarvoja!$B$16*Kaksitasouoma_matriisi!O1677^(1/6)/(SQRT((2*Refererenssiarvoja!$B$15)/(Päälaskenta!$F$31*Päälaskenta!$G$31*L1677)))</f>
        <v>0.57252364623955798</v>
      </c>
    </row>
    <row r="1678" spans="1:44" x14ac:dyDescent="0.2">
      <c r="A1678" s="8">
        <v>1676</v>
      </c>
      <c r="B1678" s="8">
        <f>IF(Päälaskenta!C$7,Päälaskenta!E$7,Päälaskenta!G$5)</f>
        <v>2.5</v>
      </c>
      <c r="C1678" s="56">
        <v>0.32400000000000001</v>
      </c>
      <c r="D1678" s="93">
        <f t="shared" si="417"/>
        <v>7.7160000000000002</v>
      </c>
      <c r="E1678" s="8">
        <f>IF(Päälaskenta!$C$26,Kaksitasouoma_matriisi!AP1678,Kaksitasouoma_matriisi!AC1678)</f>
        <v>0.106120043604974</v>
      </c>
      <c r="F1678" s="56">
        <f>IF(D1678&lt;Päälaskenta!H$24,(SQRT(POWER(Päälaskenta!C$24/(2*Päälaskenta!E$24),2)+(D1678/Päälaskenta!E$24))-Päälaskenta!C$24/(2*Päälaskenta!E$24)),IF(D1678=Päälaskenta!H$24,Päälaskenta!D$24,Päälaskenta!D$24+(SQRT(POWER((Päälaskenta!C$20+Päälaskenta!G$24)/(2*Päälaskenta!E$20),2)+((D1678-Päälaskenta!H$24)/Päälaskenta!E$20))-(Päälaskenta!C$20+Päälaskenta!G$24)/(2*Päälaskenta!E$20))))</f>
        <v>1.464</v>
      </c>
      <c r="G1678" s="57">
        <f>IF(F1678&gt;Päälaskenta!D$24,(2*SQRT((POWER(Päälaskenta!D$24,2))+POWER(Päälaskenta!E$24*Päälaskenta!D$24,2))+Päälaskenta!C$24)+(2*SQRT((POWER((F1678-Päälaskenta!D$24),2))+POWER(Päälaskenta!E$20*(F1678-Päälaskenta!D$24),2))+Päälaskenta!C$20),(2*SQRT((POWER(F1678,2))+POWER(Päälaskenta!E$24*F1678,2))+Päälaskenta!C$24))</f>
        <v>10.73</v>
      </c>
      <c r="H1678" s="57">
        <f t="shared" si="418"/>
        <v>0.72</v>
      </c>
      <c r="I1678" s="62">
        <f t="shared" si="419"/>
        <v>1.8320000000000001E-3</v>
      </c>
      <c r="J1678" s="8">
        <f>IF(F1678&lt;Päälaskenta!$D$24,0,Kaksitasouoma_matriisi!F1678-Päälaskenta!$D$24)</f>
        <v>0.76400000000000001</v>
      </c>
      <c r="L1678" s="8">
        <f>IF(F1678&gt;Päälaskenta!D$24,F1678-Päälaskenta!D$24,0)</f>
        <v>0.76400000000000001</v>
      </c>
      <c r="M1678" s="8">
        <f>IF(F1678&gt;Päälaskenta!D$24,(Päälaskenta!C$20+(Päälaskenta!E$20*(Kaksitasouoma_matriisi!F1678-Päälaskenta!D$24)))*(Kaksitasouoma_matriisi!F1678-Päälaskenta!D$24),0)</f>
        <v>4.6955439999999999</v>
      </c>
      <c r="N1678" s="8">
        <f>IF(F1678&gt;Päälaskenta!D$24,(2*SQRT((POWER((F1678-Päälaskenta!D$24),2))+POWER(Päälaskenta!E$20*(F1678-Päälaskenta!D$24),2))+Päälaskenta!C$20),0)</f>
        <v>7.7546411744544903</v>
      </c>
      <c r="O1678" s="8">
        <f t="shared" si="425"/>
        <v>0.60551402629281703</v>
      </c>
      <c r="P1678" s="8">
        <f>IF(Päälaskenta!$C$29,IF(L1678&gt;Päälaskenta!$F$28,Kaksitasouoma_matriisi!AQ1678,Kaksitasouoma_matriisi!AR1678),Päälaskenta!$F$20)</f>
        <v>0.12</v>
      </c>
      <c r="Q1678" s="8">
        <f t="shared" si="426"/>
        <v>28.006197056362598</v>
      </c>
      <c r="R1678" s="8">
        <f t="shared" si="420"/>
        <v>0.977572899859249</v>
      </c>
      <c r="S1678" s="8">
        <f t="shared" si="427"/>
        <v>0.20819161738432199</v>
      </c>
      <c r="U1678" s="93">
        <f>IF(F1678&gt;Päälaskenta!D$24,Päälaskenta!H$24+L1678*Päälaskenta!G$24,F1678*Päälaskenta!C$24 + F1678*F1678*Päälaskenta!E$24)</f>
        <v>3.0236000000000001</v>
      </c>
      <c r="V1678" s="8">
        <f>IF(F1678&gt;Päälaskenta!D$24,2*SQRT(POWER(Päälaskenta!D$24,2)+POWER(Päälaskenta!E$24*Päälaskenta!D$24,2))+Päälaskenta!C$24,(2*SQRT((POWER(F1678,2))+POWER(Päälaskenta!E$24*F1678,2))+Päälaskenta!C$24))</f>
        <v>2.9798989873223301</v>
      </c>
      <c r="W1678" s="8">
        <f t="shared" si="428"/>
        <v>1.0146652664615801</v>
      </c>
      <c r="X1678" s="8">
        <f>Päälaskenta!F$24</f>
        <v>7.0000000000000007E-2</v>
      </c>
      <c r="Y1678" s="8">
        <f t="shared" si="429"/>
        <v>43.615563991828601</v>
      </c>
      <c r="Z1678" s="8">
        <f t="shared" si="421"/>
        <v>1.5224271001407499</v>
      </c>
      <c r="AA1678" s="8">
        <f t="shared" si="430"/>
        <v>0.50351471760178301</v>
      </c>
      <c r="AC1678" s="8">
        <f t="shared" si="422"/>
        <v>0.106120043604974</v>
      </c>
      <c r="AE1678" s="8">
        <v>1676</v>
      </c>
      <c r="AF1678" s="8">
        <f t="shared" si="416"/>
        <v>71.621761048191203</v>
      </c>
      <c r="AG1678" s="8">
        <f t="shared" si="423"/>
        <v>1.21840038262901E-3</v>
      </c>
      <c r="AJ1678" s="132">
        <f>IF(Päälaskenta!$F$28&lt;Kaksitasouoma_matriisi!L1678,Päälaskenta!$C$20*Päälaskenta!$F$28,Päälaskenta!$C$20*Kaksitasouoma_matriisi!L1678)</f>
        <v>2.5</v>
      </c>
      <c r="AK1678" s="134">
        <f>SQRT(Päälaskenta!$D$20^2+(Päälaskenta!$D$20/(1/Päälaskenta!$E$20))^2)</f>
        <v>1.8029999999999999</v>
      </c>
      <c r="AL1678" s="134">
        <f>IF(Päälaskenta!$F$28&lt;Kaksitasouoma_matriisi!L1678,AK1678*Päälaskenta!$F$28*COS(ATAN(1/Päälaskenta!$E$20)),AK1678*Kaksitasouoma_matriisi!L1678*COS(ATAN(1/Päälaskenta!$E$20)))</f>
        <v>0.75</v>
      </c>
      <c r="AM1678" s="134"/>
      <c r="AN1678" s="134">
        <f t="shared" si="431"/>
        <v>3.25</v>
      </c>
      <c r="AO1678" s="8">
        <f t="shared" si="424"/>
        <v>0.42120269569725199</v>
      </c>
      <c r="AP1678" s="134">
        <f>Refererenssiarvoja!$B$16*H1678^(1/6)/(Refererenssiarvoja!$B$15^0.5)*(Päälaskenta!$G$28/2)^0.5*(1-AO1678)^(-1.5)</f>
        <v>0.109</v>
      </c>
      <c r="AQ1678" s="8">
        <f>Refererenssiarvoja!$B$16*Kaksitasouoma_matriisi!O1678^(1/6)/(SQRT((2*Refererenssiarvoja!$B$15)/(Päälaskenta!$F$31*Päälaskenta!$G$31*Päälaskenta!$F$28))+SQRT(Refererenssiarvoja!$B$15)/Refererenssiarvoja!$B$17*LN(Kaksitasouoma_matriisi!L1678/Päälaskenta!$F$28))</f>
        <v>0.17352476194862301</v>
      </c>
      <c r="AR1678" s="8">
        <f>Refererenssiarvoja!$B$16*Kaksitasouoma_matriisi!O1678^(1/6)/(SQRT((2*Refererenssiarvoja!$B$15)/(Päälaskenta!$F$31*Päälaskenta!$G$31*L1678)))</f>
        <v>0.57396385747266798</v>
      </c>
    </row>
    <row r="1679" spans="1:44" x14ac:dyDescent="0.2">
      <c r="A1679" s="8">
        <v>1677</v>
      </c>
      <c r="B1679" s="8">
        <f>IF(Päälaskenta!C$7,Päälaskenta!E$7,Päälaskenta!G$5)</f>
        <v>2.5</v>
      </c>
      <c r="C1679" s="56">
        <v>0.32300000000000001</v>
      </c>
      <c r="D1679" s="93">
        <f t="shared" si="417"/>
        <v>7.7398999999999996</v>
      </c>
      <c r="E1679" s="8">
        <f>IF(Päälaskenta!$C$26,Kaksitasouoma_matriisi!AP1679,Kaksitasouoma_matriisi!AC1679)</f>
        <v>0.106129361432813</v>
      </c>
      <c r="F1679" s="56">
        <f>IF(D1679&lt;Päälaskenta!H$24,(SQRT(POWER(Päälaskenta!C$24/(2*Päälaskenta!E$24),2)+(D1679/Päälaskenta!E$24))-Päälaskenta!C$24/(2*Päälaskenta!E$24)),IF(D1679=Päälaskenta!H$24,Päälaskenta!D$24,Päälaskenta!D$24+(SQRT(POWER((Päälaskenta!C$20+Päälaskenta!G$24)/(2*Päälaskenta!E$20),2)+((D1679-Päälaskenta!H$24)/Päälaskenta!E$20))-(Päälaskenta!C$20+Päälaskenta!G$24)/(2*Päälaskenta!E$20))))</f>
        <v>1.466</v>
      </c>
      <c r="G1679" s="57">
        <f>IF(F1679&gt;Päälaskenta!D$24,(2*SQRT((POWER(Päälaskenta!D$24,2))+POWER(Päälaskenta!E$24*Päälaskenta!D$24,2))+Päälaskenta!C$24)+(2*SQRT((POWER((F1679-Päälaskenta!D$24),2))+POWER(Päälaskenta!E$20*(F1679-Päälaskenta!D$24),2))+Päälaskenta!C$20),(2*SQRT((POWER(F1679,2))+POWER(Päälaskenta!E$24*F1679,2))+Päälaskenta!C$24))</f>
        <v>10.74</v>
      </c>
      <c r="H1679" s="57">
        <f t="shared" si="418"/>
        <v>0.72</v>
      </c>
      <c r="I1679" s="62">
        <f t="shared" si="419"/>
        <v>1.8209999999999999E-3</v>
      </c>
      <c r="J1679" s="8">
        <f>IF(F1679&lt;Päälaskenta!$D$24,0,Kaksitasouoma_matriisi!F1679-Päälaskenta!$D$24)</f>
        <v>0.76600000000000001</v>
      </c>
      <c r="L1679" s="8">
        <f>IF(F1679&gt;Päälaskenta!D$24,F1679-Päälaskenta!D$24,0)</f>
        <v>0.76600000000000001</v>
      </c>
      <c r="M1679" s="8">
        <f>IF(F1679&gt;Päälaskenta!D$24,(Päälaskenta!C$20+(Päälaskenta!E$20*(Kaksitasouoma_matriisi!F1679-Päälaskenta!D$24)))*(Kaksitasouoma_matriisi!F1679-Päälaskenta!D$24),0)</f>
        <v>4.710134</v>
      </c>
      <c r="N1679" s="8">
        <f>IF(F1679&gt;Päälaskenta!D$24,(2*SQRT((POWER((F1679-Päälaskenta!D$24),2))+POWER(Päälaskenta!E$20*(F1679-Päälaskenta!D$24),2))+Päälaskenta!C$20),0)</f>
        <v>7.7618522770054197</v>
      </c>
      <c r="O1679" s="8">
        <f t="shared" si="425"/>
        <v>0.60683118306101103</v>
      </c>
      <c r="P1679" s="8">
        <f>IF(Päälaskenta!$C$29,IF(L1679&gt;Päälaskenta!$F$28,Kaksitasouoma_matriisi!AQ1679,Kaksitasouoma_matriisi!AR1679),Päälaskenta!$F$20)</f>
        <v>0.12</v>
      </c>
      <c r="Q1679" s="8">
        <f t="shared" si="426"/>
        <v>28.133943421064899</v>
      </c>
      <c r="R1679" s="8">
        <f t="shared" si="420"/>
        <v>0.97870853775473898</v>
      </c>
      <c r="S1679" s="8">
        <f t="shared" si="427"/>
        <v>0.20778783316031799</v>
      </c>
      <c r="U1679" s="93">
        <f>IF(F1679&gt;Päälaskenta!D$24,Päälaskenta!H$24+L1679*Päälaskenta!G$24,F1679*Päälaskenta!C$24 + F1679*F1679*Päälaskenta!E$24)</f>
        <v>3.0284</v>
      </c>
      <c r="V1679" s="8">
        <f>IF(F1679&gt;Päälaskenta!D$24,2*SQRT(POWER(Päälaskenta!D$24,2)+POWER(Päälaskenta!E$24*Päälaskenta!D$24,2))+Päälaskenta!C$24,(2*SQRT((POWER(F1679,2))+POWER(Päälaskenta!E$24*F1679,2))+Päälaskenta!C$24))</f>
        <v>2.9798989873223301</v>
      </c>
      <c r="W1679" s="8">
        <f t="shared" si="428"/>
        <v>1.01627605931745</v>
      </c>
      <c r="X1679" s="8">
        <f>Päälaskenta!F$24</f>
        <v>7.0000000000000007E-2</v>
      </c>
      <c r="Y1679" s="8">
        <f t="shared" si="429"/>
        <v>43.7310254020516</v>
      </c>
      <c r="Z1679" s="8">
        <f t="shared" si="421"/>
        <v>1.52129146224526</v>
      </c>
      <c r="AA1679" s="8">
        <f t="shared" si="430"/>
        <v>0.50234165309908196</v>
      </c>
      <c r="AC1679" s="8">
        <f t="shared" si="422"/>
        <v>0.106129361432813</v>
      </c>
      <c r="AE1679" s="8">
        <v>1677</v>
      </c>
      <c r="AF1679" s="8">
        <f t="shared" si="416"/>
        <v>71.864968823116499</v>
      </c>
      <c r="AG1679" s="8">
        <f t="shared" si="423"/>
        <v>1.21016763625934E-3</v>
      </c>
      <c r="AJ1679" s="132">
        <f>IF(Päälaskenta!$F$28&lt;Kaksitasouoma_matriisi!L1679,Päälaskenta!$C$20*Päälaskenta!$F$28,Päälaskenta!$C$20*Kaksitasouoma_matriisi!L1679)</f>
        <v>2.5</v>
      </c>
      <c r="AK1679" s="134">
        <f>SQRT(Päälaskenta!$D$20^2+(Päälaskenta!$D$20/(1/Päälaskenta!$E$20))^2)</f>
        <v>1.8029999999999999</v>
      </c>
      <c r="AL1679" s="134">
        <f>IF(Päälaskenta!$F$28&lt;Kaksitasouoma_matriisi!L1679,AK1679*Päälaskenta!$F$28*COS(ATAN(1/Päälaskenta!$E$20)),AK1679*Kaksitasouoma_matriisi!L1679*COS(ATAN(1/Päälaskenta!$E$20)))</f>
        <v>0.75</v>
      </c>
      <c r="AM1679" s="134"/>
      <c r="AN1679" s="134">
        <f t="shared" si="431"/>
        <v>3.25</v>
      </c>
      <c r="AO1679" s="8">
        <f t="shared" si="424"/>
        <v>0.41990206591816398</v>
      </c>
      <c r="AP1679" s="134">
        <f>Refererenssiarvoja!$B$16*H1679^(1/6)/(Refererenssiarvoja!$B$15^0.5)*(Päälaskenta!$G$28/2)^0.5*(1-AO1679)^(-1.5)</f>
        <v>0.108</v>
      </c>
      <c r="AQ1679" s="8">
        <f>Refererenssiarvoja!$B$16*Kaksitasouoma_matriisi!O1679^(1/6)/(SQRT((2*Refererenssiarvoja!$B$15)/(Päälaskenta!$F$31*Päälaskenta!$G$31*Päälaskenta!$F$28))+SQRT(Refererenssiarvoja!$B$15)/Refererenssiarvoja!$B$17*LN(Kaksitasouoma_matriisi!L1679/Päälaskenta!$F$28))</f>
        <v>0.17291979141387301</v>
      </c>
      <c r="AR1679" s="8">
        <f>Refererenssiarvoja!$B$16*Kaksitasouoma_matriisi!O1679^(1/6)/(SQRT((2*Refererenssiarvoja!$B$15)/(Päälaskenta!$F$31*Päälaskenta!$G$31*L1679)))</f>
        <v>0.57492279940421198</v>
      </c>
    </row>
    <row r="1680" spans="1:44" x14ac:dyDescent="0.2">
      <c r="A1680" s="8">
        <v>1678</v>
      </c>
      <c r="B1680" s="8">
        <f>IF(Päälaskenta!C$7,Päälaskenta!E$7,Päälaskenta!G$5)</f>
        <v>2.5</v>
      </c>
      <c r="C1680" s="56">
        <v>0.32200000000000001</v>
      </c>
      <c r="D1680" s="93">
        <f t="shared" si="417"/>
        <v>7.7640000000000002</v>
      </c>
      <c r="E1680" s="8">
        <f>IF(Päälaskenta!$C$26,Kaksitasouoma_matriisi!AP1680,Kaksitasouoma_matriisi!AC1680)</f>
        <v>0.10614331474116399</v>
      </c>
      <c r="F1680" s="56">
        <f>IF(D1680&lt;Päälaskenta!H$24,(SQRT(POWER(Päälaskenta!C$24/(2*Päälaskenta!E$24),2)+(D1680/Päälaskenta!E$24))-Päälaskenta!C$24/(2*Päälaskenta!E$24)),IF(D1680=Päälaskenta!H$24,Päälaskenta!D$24,Päälaskenta!D$24+(SQRT(POWER((Päälaskenta!C$20+Päälaskenta!G$24)/(2*Päälaskenta!E$20),2)+((D1680-Päälaskenta!H$24)/Päälaskenta!E$20))-(Päälaskenta!C$20+Päälaskenta!G$24)/(2*Päälaskenta!E$20))))</f>
        <v>1.4690000000000001</v>
      </c>
      <c r="G1680" s="57">
        <f>IF(F1680&gt;Päälaskenta!D$24,(2*SQRT((POWER(Päälaskenta!D$24,2))+POWER(Päälaskenta!E$24*Päälaskenta!D$24,2))+Päälaskenta!C$24)+(2*SQRT((POWER((F1680-Päälaskenta!D$24),2))+POWER(Päälaskenta!E$20*(F1680-Päälaskenta!D$24),2))+Päälaskenta!C$20),(2*SQRT((POWER(F1680,2))+POWER(Päälaskenta!E$24*F1680,2))+Päälaskenta!C$24))</f>
        <v>10.75</v>
      </c>
      <c r="H1680" s="57">
        <f t="shared" si="418"/>
        <v>0.72</v>
      </c>
      <c r="I1680" s="62">
        <f t="shared" si="419"/>
        <v>1.81E-3</v>
      </c>
      <c r="J1680" s="8">
        <f>IF(F1680&lt;Päälaskenta!$D$24,0,Kaksitasouoma_matriisi!F1680-Päälaskenta!$D$24)</f>
        <v>0.76900000000000002</v>
      </c>
      <c r="L1680" s="8">
        <f>IF(F1680&gt;Päälaskenta!D$24,F1680-Päälaskenta!D$24,0)</f>
        <v>0.76900000000000002</v>
      </c>
      <c r="M1680" s="8">
        <f>IF(F1680&gt;Päälaskenta!D$24,(Päälaskenta!C$20+(Päälaskenta!E$20*(Kaksitasouoma_matriisi!F1680-Päälaskenta!D$24)))*(Kaksitasouoma_matriisi!F1680-Päälaskenta!D$24),0)</f>
        <v>4.7320415000000002</v>
      </c>
      <c r="N1680" s="8">
        <f>IF(F1680&gt;Päälaskenta!D$24,(2*SQRT((POWER((F1680-Päälaskenta!D$24),2))+POWER(Päälaskenta!E$20*(F1680-Päälaskenta!D$24),2))+Päälaskenta!C$20),0)</f>
        <v>7.7726689308318102</v>
      </c>
      <c r="O1680" s="8">
        <f t="shared" si="425"/>
        <v>0.60880523049546498</v>
      </c>
      <c r="P1680" s="8">
        <f>IF(Päälaskenta!$C$29,IF(L1680&gt;Päälaskenta!$F$28,Kaksitasouoma_matriisi!AQ1680,Kaksitasouoma_matriisi!AR1680),Päälaskenta!$F$20)</f>
        <v>0.12</v>
      </c>
      <c r="Q1680" s="8">
        <f t="shared" si="426"/>
        <v>28.326062909375999</v>
      </c>
      <c r="R1680" s="8">
        <f t="shared" si="420"/>
        <v>0.98040506670358996</v>
      </c>
      <c r="S1680" s="8">
        <f t="shared" si="427"/>
        <v>0.20718437627894601</v>
      </c>
      <c r="U1680" s="93">
        <f>IF(F1680&gt;Päälaskenta!D$24,Päälaskenta!H$24+L1680*Päälaskenta!G$24,F1680*Päälaskenta!C$24 + F1680*F1680*Päälaskenta!E$24)</f>
        <v>3.0356000000000001</v>
      </c>
      <c r="V1680" s="8">
        <f>IF(F1680&gt;Päälaskenta!D$24,2*SQRT(POWER(Päälaskenta!D$24,2)+POWER(Päälaskenta!E$24*Päälaskenta!D$24,2))+Päälaskenta!C$24,(2*SQRT((POWER(F1680,2))+POWER(Päälaskenta!E$24*F1680,2))+Päälaskenta!C$24))</f>
        <v>2.9798989873223301</v>
      </c>
      <c r="W1680" s="8">
        <f t="shared" si="428"/>
        <v>1.01869224860126</v>
      </c>
      <c r="X1680" s="8">
        <f>Päälaskenta!F$24</f>
        <v>7.0000000000000007E-2</v>
      </c>
      <c r="Y1680" s="8">
        <f t="shared" si="429"/>
        <v>43.9044463754662</v>
      </c>
      <c r="Z1680" s="8">
        <f t="shared" si="421"/>
        <v>1.51959493329641</v>
      </c>
      <c r="AA1680" s="8">
        <f t="shared" si="430"/>
        <v>0.50059129440519501</v>
      </c>
      <c r="AC1680" s="8">
        <f t="shared" si="422"/>
        <v>0.10614331474116399</v>
      </c>
      <c r="AE1680" s="8">
        <v>1678</v>
      </c>
      <c r="AF1680" s="8">
        <f t="shared" si="416"/>
        <v>72.230509284842199</v>
      </c>
      <c r="AG1680" s="8">
        <f t="shared" si="423"/>
        <v>1.1979499213013E-3</v>
      </c>
      <c r="AJ1680" s="132">
        <f>IF(Päälaskenta!$F$28&lt;Kaksitasouoma_matriisi!L1680,Päälaskenta!$C$20*Päälaskenta!$F$28,Päälaskenta!$C$20*Kaksitasouoma_matriisi!L1680)</f>
        <v>2.5</v>
      </c>
      <c r="AK1680" s="134">
        <f>SQRT(Päälaskenta!$D$20^2+(Päälaskenta!$D$20/(1/Päälaskenta!$E$20))^2)</f>
        <v>1.8029999999999999</v>
      </c>
      <c r="AL1680" s="134">
        <f>IF(Päälaskenta!$F$28&lt;Kaksitasouoma_matriisi!L1680,AK1680*Päälaskenta!$F$28*COS(ATAN(1/Päälaskenta!$E$20)),AK1680*Kaksitasouoma_matriisi!L1680*COS(ATAN(1/Päälaskenta!$E$20)))</f>
        <v>0.75</v>
      </c>
      <c r="AM1680" s="134"/>
      <c r="AN1680" s="134">
        <f t="shared" si="431"/>
        <v>3.25</v>
      </c>
      <c r="AO1680" s="8">
        <f t="shared" si="424"/>
        <v>0.41859866048428601</v>
      </c>
      <c r="AP1680" s="134">
        <f>Refererenssiarvoja!$B$16*H1680^(1/6)/(Refererenssiarvoja!$B$15^0.5)*(Päälaskenta!$G$28/2)^0.5*(1-AO1680)^(-1.5)</f>
        <v>0.108</v>
      </c>
      <c r="AQ1680" s="8">
        <f>Refererenssiarvoja!$B$16*Kaksitasouoma_matriisi!O1680^(1/6)/(SQRT((2*Refererenssiarvoja!$B$15)/(Päälaskenta!$F$31*Päälaskenta!$G$31*Päälaskenta!$F$28))+SQRT(Refererenssiarvoja!$B$15)/Refererenssiarvoja!$B$17*LN(Kaksitasouoma_matriisi!L1680/Päälaskenta!$F$28))</f>
        <v>0.17202393748498901</v>
      </c>
      <c r="AR1680" s="8">
        <f>Refererenssiarvoja!$B$16*Kaksitasouoma_matriisi!O1680^(1/6)/(SQRT((2*Refererenssiarvoja!$B$15)/(Päälaskenta!$F$31*Päälaskenta!$G$31*L1680)))</f>
        <v>0.57635942251233996</v>
      </c>
    </row>
    <row r="1681" spans="1:44" x14ac:dyDescent="0.2">
      <c r="A1681" s="8">
        <v>1679</v>
      </c>
      <c r="B1681" s="8">
        <f>IF(Päälaskenta!C$7,Päälaskenta!E$7,Päälaskenta!G$5)</f>
        <v>2.5</v>
      </c>
      <c r="C1681" s="56">
        <v>0.32100000000000001</v>
      </c>
      <c r="D1681" s="93">
        <f t="shared" si="417"/>
        <v>7.7881999999999998</v>
      </c>
      <c r="E1681" s="8">
        <f>IF(Päälaskenta!$C$26,Kaksitasouoma_matriisi!AP1681,Kaksitasouoma_matriisi!AC1681)</f>
        <v>0.10615260136110601</v>
      </c>
      <c r="F1681" s="56">
        <f>IF(D1681&lt;Päälaskenta!H$24,(SQRT(POWER(Päälaskenta!C$24/(2*Päälaskenta!E$24),2)+(D1681/Päälaskenta!E$24))-Päälaskenta!C$24/(2*Päälaskenta!E$24)),IF(D1681=Päälaskenta!H$24,Päälaskenta!D$24,Päälaskenta!D$24+(SQRT(POWER((Päälaskenta!C$20+Päälaskenta!G$24)/(2*Päälaskenta!E$20),2)+((D1681-Päälaskenta!H$24)/Päälaskenta!E$20))-(Päälaskenta!C$20+Päälaskenta!G$24)/(2*Päälaskenta!E$20))))</f>
        <v>1.4710000000000001</v>
      </c>
      <c r="G1681" s="57">
        <f>IF(F1681&gt;Päälaskenta!D$24,(2*SQRT((POWER(Päälaskenta!D$24,2))+POWER(Päälaskenta!E$24*Päälaskenta!D$24,2))+Päälaskenta!C$24)+(2*SQRT((POWER((F1681-Päälaskenta!D$24),2))+POWER(Päälaskenta!E$20*(F1681-Päälaskenta!D$24),2))+Päälaskenta!C$20),(2*SQRT((POWER(F1681,2))+POWER(Päälaskenta!E$24*F1681,2))+Päälaskenta!C$24))</f>
        <v>10.76</v>
      </c>
      <c r="H1681" s="57">
        <f t="shared" si="418"/>
        <v>0.72</v>
      </c>
      <c r="I1681" s="62">
        <f t="shared" si="419"/>
        <v>1.799E-3</v>
      </c>
      <c r="J1681" s="8">
        <f>IF(F1681&lt;Päälaskenta!$D$24,0,Kaksitasouoma_matriisi!F1681-Päälaskenta!$D$24)</f>
        <v>0.77100000000000002</v>
      </c>
      <c r="L1681" s="8">
        <f>IF(F1681&gt;Päälaskenta!D$24,F1681-Päälaskenta!D$24,0)</f>
        <v>0.77100000000000002</v>
      </c>
      <c r="M1681" s="8">
        <f>IF(F1681&gt;Päälaskenta!D$24,(Päälaskenta!C$20+(Päälaskenta!E$20*(Kaksitasouoma_matriisi!F1681-Päälaskenta!D$24)))*(Kaksitasouoma_matriisi!F1681-Päälaskenta!D$24),0)</f>
        <v>4.7466615000000001</v>
      </c>
      <c r="N1681" s="8">
        <f>IF(F1681&gt;Päälaskenta!D$24,(2*SQRT((POWER((F1681-Päälaskenta!D$24),2))+POWER(Päälaskenta!E$20*(F1681-Päälaskenta!D$24),2))+Päälaskenta!C$20),0)</f>
        <v>7.7798800333827396</v>
      </c>
      <c r="O1681" s="8">
        <f t="shared" si="425"/>
        <v>0.61012014062331499</v>
      </c>
      <c r="P1681" s="8">
        <f>IF(Päälaskenta!$C$29,IF(L1681&gt;Päälaskenta!$F$28,Kaksitasouoma_matriisi!AQ1681,Kaksitasouoma_matriisi!AR1681),Päälaskenta!$F$20)</f>
        <v>0.12</v>
      </c>
      <c r="Q1681" s="8">
        <f t="shared" si="426"/>
        <v>28.454475865619202</v>
      </c>
      <c r="R1681" s="8">
        <f t="shared" si="420"/>
        <v>0.98153149656183203</v>
      </c>
      <c r="S1681" s="8">
        <f t="shared" si="427"/>
        <v>0.20678354598528501</v>
      </c>
      <c r="U1681" s="93">
        <f>IF(F1681&gt;Päälaskenta!D$24,Päälaskenta!H$24+L1681*Päälaskenta!G$24,F1681*Päälaskenta!C$24 + F1681*F1681*Päälaskenta!E$24)</f>
        <v>3.0404</v>
      </c>
      <c r="V1681" s="8">
        <f>IF(F1681&gt;Päälaskenta!D$24,2*SQRT(POWER(Päälaskenta!D$24,2)+POWER(Päälaskenta!E$24*Päälaskenta!D$24,2))+Päälaskenta!C$24,(2*SQRT((POWER(F1681,2))+POWER(Päälaskenta!E$24*F1681,2))+Päälaskenta!C$24))</f>
        <v>2.9798989873223301</v>
      </c>
      <c r="W1681" s="8">
        <f t="shared" si="428"/>
        <v>1.0203030414571299</v>
      </c>
      <c r="X1681" s="8">
        <f>Päälaskenta!F$24</f>
        <v>7.0000000000000007E-2</v>
      </c>
      <c r="Y1681" s="8">
        <f t="shared" si="429"/>
        <v>44.020212835892799</v>
      </c>
      <c r="Z1681" s="8">
        <f t="shared" si="421"/>
        <v>1.51846850343817</v>
      </c>
      <c r="AA1681" s="8">
        <f t="shared" si="430"/>
        <v>0.49943050369628</v>
      </c>
      <c r="AC1681" s="8">
        <f t="shared" si="422"/>
        <v>0.10615260136110601</v>
      </c>
      <c r="AE1681" s="8">
        <v>1679</v>
      </c>
      <c r="AF1681" s="8">
        <f t="shared" si="416"/>
        <v>72.474688701511994</v>
      </c>
      <c r="AG1681" s="8">
        <f t="shared" si="423"/>
        <v>1.1898913300170801E-3</v>
      </c>
      <c r="AJ1681" s="132">
        <f>IF(Päälaskenta!$F$28&lt;Kaksitasouoma_matriisi!L1681,Päälaskenta!$C$20*Päälaskenta!$F$28,Päälaskenta!$C$20*Kaksitasouoma_matriisi!L1681)</f>
        <v>2.5</v>
      </c>
      <c r="AK1681" s="134">
        <f>SQRT(Päälaskenta!$D$20^2+(Päälaskenta!$D$20/(1/Päälaskenta!$E$20))^2)</f>
        <v>1.8029999999999999</v>
      </c>
      <c r="AL1681" s="134">
        <f>IF(Päälaskenta!$F$28&lt;Kaksitasouoma_matriisi!L1681,AK1681*Päälaskenta!$F$28*COS(ATAN(1/Päälaskenta!$E$20)),AK1681*Kaksitasouoma_matriisi!L1681*COS(ATAN(1/Päälaskenta!$E$20)))</f>
        <v>0.75</v>
      </c>
      <c r="AM1681" s="134"/>
      <c r="AN1681" s="134">
        <f t="shared" si="431"/>
        <v>3.25</v>
      </c>
      <c r="AO1681" s="8">
        <f t="shared" si="424"/>
        <v>0.41729796358593801</v>
      </c>
      <c r="AP1681" s="134">
        <f>Refererenssiarvoja!$B$16*H1681^(1/6)/(Refererenssiarvoja!$B$15^0.5)*(Päälaskenta!$G$28/2)^0.5*(1-AO1681)^(-1.5)</f>
        <v>0.107</v>
      </c>
      <c r="AQ1681" s="8">
        <f>Refererenssiarvoja!$B$16*Kaksitasouoma_matriisi!O1681^(1/6)/(SQRT((2*Refererenssiarvoja!$B$15)/(Päälaskenta!$F$31*Päälaskenta!$G$31*Päälaskenta!$F$28))+SQRT(Refererenssiarvoja!$B$15)/Refererenssiarvoja!$B$17*LN(Kaksitasouoma_matriisi!L1681/Päälaskenta!$F$28))</f>
        <v>0.171434295603479</v>
      </c>
      <c r="AR1681" s="8">
        <f>Refererenssiarvoja!$B$16*Kaksitasouoma_matriisi!O1681^(1/6)/(SQRT((2*Refererenssiarvoja!$B$15)/(Päälaskenta!$F$31*Päälaskenta!$G$31*L1681)))</f>
        <v>0.577315983006497</v>
      </c>
    </row>
    <row r="1682" spans="1:44" x14ac:dyDescent="0.2">
      <c r="A1682" s="8">
        <v>1680</v>
      </c>
      <c r="B1682" s="8">
        <f>IF(Päälaskenta!C$7,Päälaskenta!E$7,Päälaskenta!G$5)</f>
        <v>2.5</v>
      </c>
      <c r="C1682" s="56">
        <v>0.32</v>
      </c>
      <c r="D1682" s="93">
        <f t="shared" si="417"/>
        <v>7.8125</v>
      </c>
      <c r="E1682" s="8">
        <f>IF(Päälaskenta!$C$26,Kaksitasouoma_matriisi!AP1682,Kaksitasouoma_matriisi!AC1682)</f>
        <v>0.10616650797518699</v>
      </c>
      <c r="F1682" s="56">
        <f>IF(D1682&lt;Päälaskenta!H$24,(SQRT(POWER(Päälaskenta!C$24/(2*Päälaskenta!E$24),2)+(D1682/Päälaskenta!E$24))-Päälaskenta!C$24/(2*Päälaskenta!E$24)),IF(D1682=Päälaskenta!H$24,Päälaskenta!D$24,Päälaskenta!D$24+(SQRT(POWER((Päälaskenta!C$20+Päälaskenta!G$24)/(2*Päälaskenta!E$20),2)+((D1682-Päälaskenta!H$24)/Päälaskenta!E$20))-(Päälaskenta!C$20+Päälaskenta!G$24)/(2*Päälaskenta!E$20))))</f>
        <v>1.474</v>
      </c>
      <c r="G1682" s="57">
        <f>IF(F1682&gt;Päälaskenta!D$24,(2*SQRT((POWER(Päälaskenta!D$24,2))+POWER(Päälaskenta!E$24*Päälaskenta!D$24,2))+Päälaskenta!C$24)+(2*SQRT((POWER((F1682-Päälaskenta!D$24),2))+POWER(Päälaskenta!E$20*(F1682-Päälaskenta!D$24),2))+Päälaskenta!C$20),(2*SQRT((POWER(F1682,2))+POWER(Päälaskenta!E$24*F1682,2))+Päälaskenta!C$24))</f>
        <v>10.77</v>
      </c>
      <c r="H1682" s="57">
        <f t="shared" si="418"/>
        <v>0.73</v>
      </c>
      <c r="I1682" s="62">
        <f t="shared" si="419"/>
        <v>1.756E-3</v>
      </c>
      <c r="J1682" s="8">
        <f>IF(F1682&lt;Päälaskenta!$D$24,0,Kaksitasouoma_matriisi!F1682-Päälaskenta!$D$24)</f>
        <v>0.77400000000000002</v>
      </c>
      <c r="L1682" s="8">
        <f>IF(F1682&gt;Päälaskenta!D$24,F1682-Päälaskenta!D$24,0)</f>
        <v>0.77400000000000002</v>
      </c>
      <c r="M1682" s="8">
        <f>IF(F1682&gt;Päälaskenta!D$24,(Päälaskenta!C$20+(Päälaskenta!E$20*(Kaksitasouoma_matriisi!F1682-Päälaskenta!D$24)))*(Kaksitasouoma_matriisi!F1682-Päälaskenta!D$24),0)</f>
        <v>4.7686140000000004</v>
      </c>
      <c r="N1682" s="8">
        <f>IF(F1682&gt;Päälaskenta!D$24,(2*SQRT((POWER((F1682-Päälaskenta!D$24),2))+POWER(Päälaskenta!E$20*(F1682-Päälaskenta!D$24),2))+Päälaskenta!C$20),0)</f>
        <v>7.7906966872091301</v>
      </c>
      <c r="O1682" s="8">
        <f t="shared" si="425"/>
        <v>0.612090829800777</v>
      </c>
      <c r="P1682" s="8">
        <f>IF(Päälaskenta!$C$29,IF(L1682&gt;Päälaskenta!$F$28,Kaksitasouoma_matriisi!AQ1682,Kaksitasouoma_matriisi!AR1682),Päälaskenta!$F$20)</f>
        <v>0.12</v>
      </c>
      <c r="Q1682" s="8">
        <f t="shared" si="426"/>
        <v>28.647595253237998</v>
      </c>
      <c r="R1682" s="8">
        <f t="shared" si="420"/>
        <v>0.98321430674049304</v>
      </c>
      <c r="S1682" s="8">
        <f t="shared" si="427"/>
        <v>0.20618450282209699</v>
      </c>
      <c r="U1682" s="93">
        <f>IF(F1682&gt;Päälaskenta!D$24,Päälaskenta!H$24+L1682*Päälaskenta!G$24,F1682*Päälaskenta!C$24 + F1682*F1682*Päälaskenta!E$24)</f>
        <v>3.0476000000000001</v>
      </c>
      <c r="V1682" s="8">
        <f>IF(F1682&gt;Päälaskenta!D$24,2*SQRT(POWER(Päälaskenta!D$24,2)+POWER(Päälaskenta!E$24*Päälaskenta!D$24,2))+Päälaskenta!C$24,(2*SQRT((POWER(F1682,2))+POWER(Päälaskenta!E$24*F1682,2))+Päälaskenta!C$24))</f>
        <v>2.9798989873223301</v>
      </c>
      <c r="W1682" s="8">
        <f t="shared" si="428"/>
        <v>1.0227192307409401</v>
      </c>
      <c r="X1682" s="8">
        <f>Päälaskenta!F$24</f>
        <v>7.0000000000000007E-2</v>
      </c>
      <c r="Y1682" s="8">
        <f t="shared" si="429"/>
        <v>44.194091083205798</v>
      </c>
      <c r="Z1682" s="8">
        <f t="shared" si="421"/>
        <v>1.5167856932595101</v>
      </c>
      <c r="AA1682" s="8">
        <f t="shared" si="430"/>
        <v>0.49769841621587801</v>
      </c>
      <c r="AC1682" s="8">
        <f t="shared" si="422"/>
        <v>0.10616650797518699</v>
      </c>
      <c r="AE1682" s="8">
        <v>1680</v>
      </c>
      <c r="AF1682" s="8">
        <f t="shared" si="416"/>
        <v>72.8416863364438</v>
      </c>
      <c r="AG1682" s="8">
        <f t="shared" si="423"/>
        <v>1.17793149638536E-3</v>
      </c>
      <c r="AJ1682" s="132">
        <f>IF(Päälaskenta!$F$28&lt;Kaksitasouoma_matriisi!L1682,Päälaskenta!$C$20*Päälaskenta!$F$28,Päälaskenta!$C$20*Kaksitasouoma_matriisi!L1682)</f>
        <v>2.5</v>
      </c>
      <c r="AK1682" s="134">
        <f>SQRT(Päälaskenta!$D$20^2+(Päälaskenta!$D$20/(1/Päälaskenta!$E$20))^2)</f>
        <v>1.8029999999999999</v>
      </c>
      <c r="AL1682" s="134">
        <f>IF(Päälaskenta!$F$28&lt;Kaksitasouoma_matriisi!L1682,AK1682*Päälaskenta!$F$28*COS(ATAN(1/Päälaskenta!$E$20)),AK1682*Kaksitasouoma_matriisi!L1682*COS(ATAN(1/Päälaskenta!$E$20)))</f>
        <v>0.75</v>
      </c>
      <c r="AM1682" s="134"/>
      <c r="AN1682" s="134">
        <f t="shared" si="431"/>
        <v>3.25</v>
      </c>
      <c r="AO1682" s="8">
        <f t="shared" si="424"/>
        <v>0.41599999999999998</v>
      </c>
      <c r="AP1682" s="134">
        <f>Refererenssiarvoja!$B$16*H1682^(1/6)/(Refererenssiarvoja!$B$15^0.5)*(Päälaskenta!$G$28/2)^0.5*(1-AO1682)^(-1.5)</f>
        <v>0.107</v>
      </c>
      <c r="AQ1682" s="8">
        <f>Refererenssiarvoja!$B$16*Kaksitasouoma_matriisi!O1682^(1/6)/(SQRT((2*Refererenssiarvoja!$B$15)/(Päälaskenta!$F$31*Päälaskenta!$G$31*Päälaskenta!$F$28))+SQRT(Refererenssiarvoja!$B$15)/Refererenssiarvoja!$B$17*LN(Kaksitasouoma_matriisi!L1682/Päälaskenta!$F$28))</f>
        <v>0.17056098924333499</v>
      </c>
      <c r="AR1682" s="8">
        <f>Refererenssiarvoja!$B$16*Kaksitasouoma_matriisi!O1682^(1/6)/(SQRT((2*Refererenssiarvoja!$B$15)/(Päälaskenta!$F$31*Päälaskenta!$G$31*L1682)))</f>
        <v>0.57874904980019304</v>
      </c>
    </row>
    <row r="1683" spans="1:44" x14ac:dyDescent="0.2">
      <c r="A1683" s="8">
        <v>1681</v>
      </c>
      <c r="B1683" s="8">
        <f>IF(Päälaskenta!C$7,Päälaskenta!E$7,Päälaskenta!G$5)</f>
        <v>2.5</v>
      </c>
      <c r="C1683" s="56">
        <v>0.31900000000000001</v>
      </c>
      <c r="D1683" s="93">
        <f t="shared" si="417"/>
        <v>7.8369999999999997</v>
      </c>
      <c r="E1683" s="8">
        <f>IF(Päälaskenta!$C$26,Kaksitasouoma_matriisi!AP1683,Kaksitasouoma_matriisi!AC1683)</f>
        <v>0.10617576354375401</v>
      </c>
      <c r="F1683" s="56">
        <f>IF(D1683&lt;Päälaskenta!H$24,(SQRT(POWER(Päälaskenta!C$24/(2*Päälaskenta!E$24),2)+(D1683/Päälaskenta!E$24))-Päälaskenta!C$24/(2*Päälaskenta!E$24)),IF(D1683=Päälaskenta!H$24,Päälaskenta!D$24,Päälaskenta!D$24+(SQRT(POWER((Päälaskenta!C$20+Päälaskenta!G$24)/(2*Päälaskenta!E$20),2)+((D1683-Päälaskenta!H$24)/Päälaskenta!E$20))-(Päälaskenta!C$20+Päälaskenta!G$24)/(2*Päälaskenta!E$20))))</f>
        <v>1.476</v>
      </c>
      <c r="G1683" s="57">
        <f>IF(F1683&gt;Päälaskenta!D$24,(2*SQRT((POWER(Päälaskenta!D$24,2))+POWER(Päälaskenta!E$24*Päälaskenta!D$24,2))+Päälaskenta!C$24)+(2*SQRT((POWER((F1683-Päälaskenta!D$24),2))+POWER(Päälaskenta!E$20*(F1683-Päälaskenta!D$24),2))+Päälaskenta!C$20),(2*SQRT((POWER(F1683,2))+POWER(Päälaskenta!E$24*F1683,2))+Päälaskenta!C$24))</f>
        <v>10.78</v>
      </c>
      <c r="H1683" s="57">
        <f t="shared" si="418"/>
        <v>0.73</v>
      </c>
      <c r="I1683" s="62">
        <f t="shared" si="419"/>
        <v>1.745E-3</v>
      </c>
      <c r="J1683" s="8">
        <f>IF(F1683&lt;Päälaskenta!$D$24,0,Kaksitasouoma_matriisi!F1683-Päälaskenta!$D$24)</f>
        <v>0.77600000000000002</v>
      </c>
      <c r="L1683" s="8">
        <f>IF(F1683&gt;Päälaskenta!D$24,F1683-Päälaskenta!D$24,0)</f>
        <v>0.77600000000000002</v>
      </c>
      <c r="M1683" s="8">
        <f>IF(F1683&gt;Päälaskenta!D$24,(Päälaskenta!C$20+(Päälaskenta!E$20*(Kaksitasouoma_matriisi!F1683-Päälaskenta!D$24)))*(Kaksitasouoma_matriisi!F1683-Päälaskenta!D$24),0)</f>
        <v>4.783264</v>
      </c>
      <c r="N1683" s="8">
        <f>IF(F1683&gt;Päälaskenta!D$24,(2*SQRT((POWER((F1683-Päälaskenta!D$24),2))+POWER(Päälaskenta!E$20*(F1683-Päälaskenta!D$24),2))+Päälaskenta!C$20),0)</f>
        <v>7.7979077897600604</v>
      </c>
      <c r="O1683" s="8">
        <f t="shared" si="425"/>
        <v>0.61340350885928896</v>
      </c>
      <c r="P1683" s="8">
        <f>IF(Päälaskenta!$C$29,IF(L1683&gt;Päälaskenta!$F$28,Kaksitasouoma_matriisi!AQ1683,Kaksitasouoma_matriisi!AR1683),Päälaskenta!$F$20)</f>
        <v>0.12</v>
      </c>
      <c r="Q1683" s="8">
        <f t="shared" si="426"/>
        <v>28.776674819014801</v>
      </c>
      <c r="R1683" s="8">
        <f t="shared" si="420"/>
        <v>0.98433165244582699</v>
      </c>
      <c r="S1683" s="8">
        <f t="shared" si="427"/>
        <v>0.205786603550594</v>
      </c>
      <c r="U1683" s="93">
        <f>IF(F1683&gt;Päälaskenta!D$24,Päälaskenta!H$24+L1683*Päälaskenta!G$24,F1683*Päälaskenta!C$24 + F1683*F1683*Päälaskenta!E$24)</f>
        <v>3.0524</v>
      </c>
      <c r="V1683" s="8">
        <f>IF(F1683&gt;Päälaskenta!D$24,2*SQRT(POWER(Päälaskenta!D$24,2)+POWER(Päälaskenta!E$24*Päälaskenta!D$24,2))+Päälaskenta!C$24,(2*SQRT((POWER(F1683,2))+POWER(Päälaskenta!E$24*F1683,2))+Päälaskenta!C$24))</f>
        <v>2.9798989873223301</v>
      </c>
      <c r="W1683" s="8">
        <f t="shared" si="428"/>
        <v>1.02433002359681</v>
      </c>
      <c r="X1683" s="8">
        <f>Päälaskenta!F$24</f>
        <v>7.0000000000000007E-2</v>
      </c>
      <c r="Y1683" s="8">
        <f t="shared" si="429"/>
        <v>44.310162192453099</v>
      </c>
      <c r="Z1683" s="8">
        <f t="shared" si="421"/>
        <v>1.5156683475541699</v>
      </c>
      <c r="AA1683" s="8">
        <f t="shared" si="430"/>
        <v>0.49654971417709698</v>
      </c>
      <c r="AC1683" s="8">
        <f t="shared" si="422"/>
        <v>0.10617576354375401</v>
      </c>
      <c r="AE1683" s="8">
        <v>1681</v>
      </c>
      <c r="AF1683" s="8">
        <f t="shared" si="416"/>
        <v>73.086837011467907</v>
      </c>
      <c r="AG1683" s="8">
        <f t="shared" si="423"/>
        <v>1.17004262308419E-3</v>
      </c>
      <c r="AJ1683" s="132">
        <f>IF(Päälaskenta!$F$28&lt;Kaksitasouoma_matriisi!L1683,Päälaskenta!$C$20*Päälaskenta!$F$28,Päälaskenta!$C$20*Kaksitasouoma_matriisi!L1683)</f>
        <v>2.5</v>
      </c>
      <c r="AK1683" s="134">
        <f>SQRT(Päälaskenta!$D$20^2+(Päälaskenta!$D$20/(1/Päälaskenta!$E$20))^2)</f>
        <v>1.8029999999999999</v>
      </c>
      <c r="AL1683" s="134">
        <f>IF(Päälaskenta!$F$28&lt;Kaksitasouoma_matriisi!L1683,AK1683*Päälaskenta!$F$28*COS(ATAN(1/Päälaskenta!$E$20)),AK1683*Kaksitasouoma_matriisi!L1683*COS(ATAN(1/Päälaskenta!$E$20)))</f>
        <v>0.75</v>
      </c>
      <c r="AM1683" s="134"/>
      <c r="AN1683" s="134">
        <f t="shared" si="431"/>
        <v>3.25</v>
      </c>
      <c r="AO1683" s="8">
        <f t="shared" si="424"/>
        <v>0.41469950236059699</v>
      </c>
      <c r="AP1683" s="134">
        <f>Refererenssiarvoja!$B$16*H1683^(1/6)/(Refererenssiarvoja!$B$15^0.5)*(Päälaskenta!$G$28/2)^0.5*(1-AO1683)^(-1.5)</f>
        <v>0.107</v>
      </c>
      <c r="AQ1683" s="8">
        <f>Refererenssiarvoja!$B$16*Kaksitasouoma_matriisi!O1683^(1/6)/(SQRT((2*Refererenssiarvoja!$B$15)/(Päälaskenta!$F$31*Päälaskenta!$G$31*Päälaskenta!$F$28))+SQRT(Refererenssiarvoja!$B$15)/Refererenssiarvoja!$B$17*LN(Kaksitasouoma_matriisi!L1683/Päälaskenta!$F$28))</f>
        <v>0.16998608929139999</v>
      </c>
      <c r="AR1683" s="8">
        <f>Refererenssiarvoja!$B$16*Kaksitasouoma_matriisi!O1683^(1/6)/(SQRT((2*Refererenssiarvoja!$B$15)/(Päälaskenta!$F$31*Päälaskenta!$G$31*L1683)))</f>
        <v>0.57970324990571698</v>
      </c>
    </row>
    <row r="1684" spans="1:44" x14ac:dyDescent="0.2">
      <c r="A1684" s="8">
        <v>1682</v>
      </c>
      <c r="B1684" s="8">
        <f>IF(Päälaskenta!C$7,Päälaskenta!E$7,Päälaskenta!G$5)</f>
        <v>2.5</v>
      </c>
      <c r="C1684" s="56">
        <v>0.318</v>
      </c>
      <c r="D1684" s="93">
        <f t="shared" si="417"/>
        <v>7.8616000000000001</v>
      </c>
      <c r="E1684" s="8">
        <f>IF(Päälaskenta!$C$26,Kaksitasouoma_matriisi!AP1684,Kaksitasouoma_matriisi!AC1684)</f>
        <v>0.106189623697565</v>
      </c>
      <c r="F1684" s="56">
        <f>IF(D1684&lt;Päälaskenta!H$24,(SQRT(POWER(Päälaskenta!C$24/(2*Päälaskenta!E$24),2)+(D1684/Päälaskenta!E$24))-Päälaskenta!C$24/(2*Päälaskenta!E$24)),IF(D1684=Päälaskenta!H$24,Päälaskenta!D$24,Päälaskenta!D$24+(SQRT(POWER((Päälaskenta!C$20+Päälaskenta!G$24)/(2*Päälaskenta!E$20),2)+((D1684-Päälaskenta!H$24)/Päälaskenta!E$20))-(Päälaskenta!C$20+Päälaskenta!G$24)/(2*Päälaskenta!E$20))))</f>
        <v>1.4790000000000001</v>
      </c>
      <c r="G1684" s="57">
        <f>IF(F1684&gt;Päälaskenta!D$24,(2*SQRT((POWER(Päälaskenta!D$24,2))+POWER(Päälaskenta!E$24*Päälaskenta!D$24,2))+Päälaskenta!C$24)+(2*SQRT((POWER((F1684-Päälaskenta!D$24),2))+POWER(Päälaskenta!E$20*(F1684-Päälaskenta!D$24),2))+Päälaskenta!C$20),(2*SQRT((POWER(F1684,2))+POWER(Päälaskenta!E$24*F1684,2))+Päälaskenta!C$24))</f>
        <v>10.79</v>
      </c>
      <c r="H1684" s="57">
        <f t="shared" si="418"/>
        <v>0.73</v>
      </c>
      <c r="I1684" s="62">
        <f t="shared" si="419"/>
        <v>1.735E-3</v>
      </c>
      <c r="J1684" s="8">
        <f>IF(F1684&lt;Päälaskenta!$D$24,0,Kaksitasouoma_matriisi!F1684-Päälaskenta!$D$24)</f>
        <v>0.77900000000000003</v>
      </c>
      <c r="L1684" s="8">
        <f>IF(F1684&gt;Päälaskenta!D$24,F1684-Päälaskenta!D$24,0)</f>
        <v>0.77900000000000003</v>
      </c>
      <c r="M1684" s="8">
        <f>IF(F1684&gt;Päälaskenta!D$24,(Päälaskenta!C$20+(Päälaskenta!E$20*(Kaksitasouoma_matriisi!F1684-Päälaskenta!D$24)))*(Kaksitasouoma_matriisi!F1684-Päälaskenta!D$24),0)</f>
        <v>4.8052615000000003</v>
      </c>
      <c r="N1684" s="8">
        <f>IF(F1684&gt;Päälaskenta!D$24,(2*SQRT((POWER((F1684-Päälaskenta!D$24),2))+POWER(Päälaskenta!E$20*(F1684-Päälaskenta!D$24),2))+Päälaskenta!C$20),0)</f>
        <v>7.80872444358645</v>
      </c>
      <c r="O1684" s="8">
        <f t="shared" si="425"/>
        <v>0.61537086302830302</v>
      </c>
      <c r="P1684" s="8">
        <f>IF(Päälaskenta!$C$29,IF(L1684&gt;Päälaskenta!$F$28,Kaksitasouoma_matriisi!AQ1684,Kaksitasouoma_matriisi!AR1684),Päälaskenta!$F$20)</f>
        <v>0.12</v>
      </c>
      <c r="Q1684" s="8">
        <f t="shared" si="426"/>
        <v>28.970794139321399</v>
      </c>
      <c r="R1684" s="8">
        <f t="shared" si="420"/>
        <v>0.98600092809305695</v>
      </c>
      <c r="S1684" s="8">
        <f t="shared" si="427"/>
        <v>0.20519193972961899</v>
      </c>
      <c r="U1684" s="93">
        <f>IF(F1684&gt;Päälaskenta!D$24,Päälaskenta!H$24+L1684*Päälaskenta!G$24,F1684*Päälaskenta!C$24 + F1684*F1684*Päälaskenta!E$24)</f>
        <v>3.0596000000000001</v>
      </c>
      <c r="V1684" s="8">
        <f>IF(F1684&gt;Päälaskenta!D$24,2*SQRT(POWER(Päälaskenta!D$24,2)+POWER(Päälaskenta!E$24*Päälaskenta!D$24,2))+Päälaskenta!C$24,(2*SQRT((POWER(F1684,2))+POWER(Päälaskenta!E$24*F1684,2))+Päälaskenta!C$24))</f>
        <v>2.9798989873223301</v>
      </c>
      <c r="W1684" s="8">
        <f t="shared" si="428"/>
        <v>1.02674621288062</v>
      </c>
      <c r="X1684" s="8">
        <f>Päälaskenta!F$24</f>
        <v>7.0000000000000007E-2</v>
      </c>
      <c r="Y1684" s="8">
        <f t="shared" si="429"/>
        <v>44.484497113171201</v>
      </c>
      <c r="Z1684" s="8">
        <f t="shared" si="421"/>
        <v>1.5139990719069401</v>
      </c>
      <c r="AA1684" s="8">
        <f t="shared" si="430"/>
        <v>0.49483562292683397</v>
      </c>
      <c r="AC1684" s="8">
        <f t="shared" si="422"/>
        <v>0.106189623697565</v>
      </c>
      <c r="AE1684" s="8">
        <v>1682</v>
      </c>
      <c r="AF1684" s="8">
        <f t="shared" si="416"/>
        <v>73.4552912524926</v>
      </c>
      <c r="AG1684" s="8">
        <f t="shared" si="423"/>
        <v>1.1583341148144E-3</v>
      </c>
      <c r="AJ1684" s="132">
        <f>IF(Päälaskenta!$F$28&lt;Kaksitasouoma_matriisi!L1684,Päälaskenta!$C$20*Päälaskenta!$F$28,Päälaskenta!$C$20*Kaksitasouoma_matriisi!L1684)</f>
        <v>2.5</v>
      </c>
      <c r="AK1684" s="134">
        <f>SQRT(Päälaskenta!$D$20^2+(Päälaskenta!$D$20/(1/Päälaskenta!$E$20))^2)</f>
        <v>1.8029999999999999</v>
      </c>
      <c r="AL1684" s="134">
        <f>IF(Päälaskenta!$F$28&lt;Kaksitasouoma_matriisi!L1684,AK1684*Päälaskenta!$F$28*COS(ATAN(1/Päälaskenta!$E$20)),AK1684*Kaksitasouoma_matriisi!L1684*COS(ATAN(1/Päälaskenta!$E$20)))</f>
        <v>0.75</v>
      </c>
      <c r="AM1684" s="134"/>
      <c r="AN1684" s="134">
        <f t="shared" si="431"/>
        <v>3.25</v>
      </c>
      <c r="AO1684" s="8">
        <f t="shared" si="424"/>
        <v>0.413401852040297</v>
      </c>
      <c r="AP1684" s="134">
        <f>Refererenssiarvoja!$B$16*H1684^(1/6)/(Refererenssiarvoja!$B$15^0.5)*(Päälaskenta!$G$28/2)^0.5*(1-AO1684)^(-1.5)</f>
        <v>0.107</v>
      </c>
      <c r="AQ1684" s="8">
        <f>Refererenssiarvoja!$B$16*Kaksitasouoma_matriisi!O1684^(1/6)/(SQRT((2*Refererenssiarvoja!$B$15)/(Päälaskenta!$F$31*Päälaskenta!$G$31*Päälaskenta!$F$28))+SQRT(Refererenssiarvoja!$B$15)/Refererenssiarvoja!$B$17*LN(Kaksitasouoma_matriisi!L1684/Päälaskenta!$F$28))</f>
        <v>0.16913447302831799</v>
      </c>
      <c r="AR1684" s="8">
        <f>Refererenssiarvoja!$B$16*Kaksitasouoma_matriisi!O1684^(1/6)/(SQRT((2*Refererenssiarvoja!$B$15)/(Päälaskenta!$F$31*Päälaskenta!$G$31*L1684)))</f>
        <v>0.58113279172337495</v>
      </c>
    </row>
    <row r="1685" spans="1:44" x14ac:dyDescent="0.2">
      <c r="A1685" s="8">
        <v>1683</v>
      </c>
      <c r="B1685" s="8">
        <f>IF(Päälaskenta!C$7,Päälaskenta!E$7,Päälaskenta!G$5)</f>
        <v>2.5</v>
      </c>
      <c r="C1685" s="56">
        <v>0.317</v>
      </c>
      <c r="D1685" s="93">
        <f t="shared" si="417"/>
        <v>7.8864000000000001</v>
      </c>
      <c r="E1685" s="8">
        <f>IF(Päälaskenta!$C$26,Kaksitasouoma_matriisi!AP1685,Kaksitasouoma_matriisi!AC1685)</f>
        <v>0.10619884837023599</v>
      </c>
      <c r="F1685" s="56">
        <f>IF(D1685&lt;Päälaskenta!H$24,(SQRT(POWER(Päälaskenta!C$24/(2*Päälaskenta!E$24),2)+(D1685/Päälaskenta!E$24))-Päälaskenta!C$24/(2*Päälaskenta!E$24)),IF(D1685=Päälaskenta!H$24,Päälaskenta!D$24,Päälaskenta!D$24+(SQRT(POWER((Päälaskenta!C$20+Päälaskenta!G$24)/(2*Päälaskenta!E$20),2)+((D1685-Päälaskenta!H$24)/Päälaskenta!E$20))-(Päälaskenta!C$20+Päälaskenta!G$24)/(2*Päälaskenta!E$20))))</f>
        <v>1.4810000000000001</v>
      </c>
      <c r="G1685" s="57">
        <f>IF(F1685&gt;Päälaskenta!D$24,(2*SQRT((POWER(Päälaskenta!D$24,2))+POWER(Päälaskenta!E$24*Päälaskenta!D$24,2))+Päälaskenta!C$24)+(2*SQRT((POWER((F1685-Päälaskenta!D$24),2))+POWER(Päälaskenta!E$20*(F1685-Päälaskenta!D$24),2))+Päälaskenta!C$20),(2*SQRT((POWER(F1685,2))+POWER(Päälaskenta!E$24*F1685,2))+Päälaskenta!C$24))</f>
        <v>10.8</v>
      </c>
      <c r="H1685" s="57">
        <f t="shared" si="418"/>
        <v>0.73</v>
      </c>
      <c r="I1685" s="62">
        <f t="shared" si="419"/>
        <v>1.7240000000000001E-3</v>
      </c>
      <c r="J1685" s="8">
        <f>IF(F1685&lt;Päälaskenta!$D$24,0,Kaksitasouoma_matriisi!F1685-Päälaskenta!$D$24)</f>
        <v>0.78100000000000003</v>
      </c>
      <c r="L1685" s="8">
        <f>IF(F1685&gt;Päälaskenta!D$24,F1685-Päälaskenta!D$24,0)</f>
        <v>0.78100000000000003</v>
      </c>
      <c r="M1685" s="8">
        <f>IF(F1685&gt;Päälaskenta!D$24,(Päälaskenta!C$20+(Päälaskenta!E$20*(Kaksitasouoma_matriisi!F1685-Päälaskenta!D$24)))*(Kaksitasouoma_matriisi!F1685-Päälaskenta!D$24),0)</f>
        <v>4.8199414999999997</v>
      </c>
      <c r="N1685" s="8">
        <f>IF(F1685&gt;Päälaskenta!D$24,(2*SQRT((POWER((F1685-Päälaskenta!D$24),2))+POWER(Päälaskenta!E$20*(F1685-Päälaskenta!D$24),2))+Päälaskenta!C$20),0)</f>
        <v>7.8159355461373803</v>
      </c>
      <c r="O1685" s="8">
        <f t="shared" si="425"/>
        <v>0.61668132644492002</v>
      </c>
      <c r="P1685" s="8">
        <f>IF(Päälaskenta!$C$29,IF(L1685&gt;Päälaskenta!$F$28,Kaksitasouoma_matriisi!AQ1685,Kaksitasouoma_matriisi!AR1685),Päälaskenta!$F$20)</f>
        <v>0.12</v>
      </c>
      <c r="Q1685" s="8">
        <f t="shared" si="426"/>
        <v>29.100540341111</v>
      </c>
      <c r="R1685" s="8">
        <f t="shared" si="420"/>
        <v>0.98710931142251701</v>
      </c>
      <c r="S1685" s="8">
        <f t="shared" si="427"/>
        <v>0.20479694855684799</v>
      </c>
      <c r="U1685" s="93">
        <f>IF(F1685&gt;Päälaskenta!D$24,Päälaskenta!H$24+L1685*Päälaskenta!G$24,F1685*Päälaskenta!C$24 + F1685*F1685*Päälaskenta!E$24)</f>
        <v>3.0644</v>
      </c>
      <c r="V1685" s="8">
        <f>IF(F1685&gt;Päälaskenta!D$24,2*SQRT(POWER(Päälaskenta!D$24,2)+POWER(Päälaskenta!E$24*Päälaskenta!D$24,2))+Päälaskenta!C$24,(2*SQRT((POWER(F1685,2))+POWER(Päälaskenta!E$24*F1685,2))+Päälaskenta!C$24))</f>
        <v>2.9798989873223301</v>
      </c>
      <c r="W1685" s="8">
        <f t="shared" si="428"/>
        <v>1.0283570057364899</v>
      </c>
      <c r="X1685" s="8">
        <f>Päälaskenta!F$24</f>
        <v>7.0000000000000007E-2</v>
      </c>
      <c r="Y1685" s="8">
        <f t="shared" si="429"/>
        <v>44.600872471960301</v>
      </c>
      <c r="Z1685" s="8">
        <f t="shared" si="421"/>
        <v>1.51289068857748</v>
      </c>
      <c r="AA1685" s="8">
        <f t="shared" si="430"/>
        <v>0.49369882801771298</v>
      </c>
      <c r="AC1685" s="8">
        <f t="shared" si="422"/>
        <v>0.10619884837023599</v>
      </c>
      <c r="AE1685" s="8">
        <v>1683</v>
      </c>
      <c r="AF1685" s="8">
        <f t="shared" si="416"/>
        <v>73.7014128130713</v>
      </c>
      <c r="AG1685" s="8">
        <f t="shared" si="423"/>
        <v>1.1506106542515701E-3</v>
      </c>
      <c r="AJ1685" s="132">
        <f>IF(Päälaskenta!$F$28&lt;Kaksitasouoma_matriisi!L1685,Päälaskenta!$C$20*Päälaskenta!$F$28,Päälaskenta!$C$20*Kaksitasouoma_matriisi!L1685)</f>
        <v>2.5</v>
      </c>
      <c r="AK1685" s="134">
        <f>SQRT(Päälaskenta!$D$20^2+(Päälaskenta!$D$20/(1/Päälaskenta!$E$20))^2)</f>
        <v>1.8029999999999999</v>
      </c>
      <c r="AL1685" s="134">
        <f>IF(Päälaskenta!$F$28&lt;Kaksitasouoma_matriisi!L1685,AK1685*Päälaskenta!$F$28*COS(ATAN(1/Päälaskenta!$E$20)),AK1685*Kaksitasouoma_matriisi!L1685*COS(ATAN(1/Päälaskenta!$E$20)))</f>
        <v>0.75</v>
      </c>
      <c r="AM1685" s="134"/>
      <c r="AN1685" s="134">
        <f t="shared" si="431"/>
        <v>3.25</v>
      </c>
      <c r="AO1685" s="8">
        <f t="shared" si="424"/>
        <v>0.41210184621627099</v>
      </c>
      <c r="AP1685" s="134">
        <f>Refererenssiarvoja!$B$16*H1685^(1/6)/(Refererenssiarvoja!$B$15^0.5)*(Päälaskenta!$G$28/2)^0.5*(1-AO1685)^(-1.5)</f>
        <v>0.106</v>
      </c>
      <c r="AQ1685" s="8">
        <f>Refererenssiarvoja!$B$16*Kaksitasouoma_matriisi!O1685^(1/6)/(SQRT((2*Refererenssiarvoja!$B$15)/(Päälaskenta!$F$31*Päälaskenta!$G$31*Päälaskenta!$F$28))+SQRT(Refererenssiarvoja!$B$15)/Refererenssiarvoja!$B$17*LN(Kaksitasouoma_matriisi!L1685/Päälaskenta!$F$28))</f>
        <v>0.16857375798342999</v>
      </c>
      <c r="AR1685" s="8">
        <f>Refererenssiarvoja!$B$16*Kaksitasouoma_matriisi!O1685^(1/6)/(SQRT((2*Refererenssiarvoja!$B$15)/(Päälaskenta!$F$31*Päälaskenta!$G$31*L1685)))</f>
        <v>0.58208465217757899</v>
      </c>
    </row>
    <row r="1686" spans="1:44" x14ac:dyDescent="0.2">
      <c r="A1686" s="8">
        <v>1684</v>
      </c>
      <c r="B1686" s="8">
        <f>IF(Päälaskenta!C$7,Päälaskenta!E$7,Päälaskenta!G$5)</f>
        <v>2.5</v>
      </c>
      <c r="C1686" s="56">
        <v>0.316</v>
      </c>
      <c r="D1686" s="93">
        <f t="shared" si="417"/>
        <v>7.9114000000000004</v>
      </c>
      <c r="E1686" s="8">
        <f>IF(Päälaskenta!$C$26,Kaksitasouoma_matriisi!AP1686,Kaksitasouoma_matriisi!AC1686)</f>
        <v>0.106212662296216</v>
      </c>
      <c r="F1686" s="56">
        <f>IF(D1686&lt;Päälaskenta!H$24,(SQRT(POWER(Päälaskenta!C$24/(2*Päälaskenta!E$24),2)+(D1686/Päälaskenta!E$24))-Päälaskenta!C$24/(2*Päälaskenta!E$24)),IF(D1686=Päälaskenta!H$24,Päälaskenta!D$24,Päälaskenta!D$24+(SQRT(POWER((Päälaskenta!C$20+Päälaskenta!G$24)/(2*Päälaskenta!E$20),2)+((D1686-Päälaskenta!H$24)/Päälaskenta!E$20))-(Päälaskenta!C$20+Päälaskenta!G$24)/(2*Päälaskenta!E$20))))</f>
        <v>1.484</v>
      </c>
      <c r="G1686" s="57">
        <f>IF(F1686&gt;Päälaskenta!D$24,(2*SQRT((POWER(Päälaskenta!D$24,2))+POWER(Päälaskenta!E$24*Päälaskenta!D$24,2))+Päälaskenta!C$24)+(2*SQRT((POWER((F1686-Päälaskenta!D$24),2))+POWER(Päälaskenta!E$20*(F1686-Päälaskenta!D$24),2))+Päälaskenta!C$20),(2*SQRT((POWER(F1686,2))+POWER(Päälaskenta!E$24*F1686,2))+Päälaskenta!C$24))</f>
        <v>10.81</v>
      </c>
      <c r="H1686" s="57">
        <f t="shared" si="418"/>
        <v>0.73</v>
      </c>
      <c r="I1686" s="62">
        <f t="shared" si="419"/>
        <v>1.714E-3</v>
      </c>
      <c r="J1686" s="8">
        <f>IF(F1686&lt;Päälaskenta!$D$24,0,Kaksitasouoma_matriisi!F1686-Päälaskenta!$D$24)</f>
        <v>0.78400000000000003</v>
      </c>
      <c r="L1686" s="8">
        <f>IF(F1686&gt;Päälaskenta!D$24,F1686-Päälaskenta!D$24,0)</f>
        <v>0.78400000000000003</v>
      </c>
      <c r="M1686" s="8">
        <f>IF(F1686&gt;Päälaskenta!D$24,(Päälaskenta!C$20+(Päälaskenta!E$20*(Kaksitasouoma_matriisi!F1686-Päälaskenta!D$24)))*(Kaksitasouoma_matriisi!F1686-Päälaskenta!D$24),0)</f>
        <v>4.8419840000000001</v>
      </c>
      <c r="N1686" s="8">
        <f>IF(F1686&gt;Päälaskenta!D$24,(2*SQRT((POWER((F1686-Päälaskenta!D$24),2))+POWER(Päälaskenta!E$20*(F1686-Päälaskenta!D$24),2))+Päälaskenta!C$20),0)</f>
        <v>7.8267521999637699</v>
      </c>
      <c r="O1686" s="8">
        <f t="shared" si="425"/>
        <v>0.61864536863993402</v>
      </c>
      <c r="P1686" s="8">
        <f>IF(Päälaskenta!$C$29,IF(L1686&gt;Päälaskenta!$F$28,Kaksitasouoma_matriisi!AQ1686,Kaksitasouoma_matriisi!AR1686),Päälaskenta!$F$20)</f>
        <v>0.12</v>
      </c>
      <c r="Q1686" s="8">
        <f t="shared" si="426"/>
        <v>29.295659640103501</v>
      </c>
      <c r="R1686" s="8">
        <f t="shared" si="420"/>
        <v>0.988765233647111</v>
      </c>
      <c r="S1686" s="8">
        <f t="shared" si="427"/>
        <v>0.20420662968880299</v>
      </c>
      <c r="U1686" s="93">
        <f>IF(F1686&gt;Päälaskenta!D$24,Päälaskenta!H$24+L1686*Päälaskenta!G$24,F1686*Päälaskenta!C$24 + F1686*F1686*Päälaskenta!E$24)</f>
        <v>3.0716000000000001</v>
      </c>
      <c r="V1686" s="8">
        <f>IF(F1686&gt;Päälaskenta!D$24,2*SQRT(POWER(Päälaskenta!D$24,2)+POWER(Päälaskenta!E$24*Päälaskenta!D$24,2))+Päälaskenta!C$24,(2*SQRT((POWER(F1686,2))+POWER(Päälaskenta!E$24*F1686,2))+Päälaskenta!C$24))</f>
        <v>2.9798989873223301</v>
      </c>
      <c r="W1686" s="8">
        <f t="shared" si="428"/>
        <v>1.0307731950203001</v>
      </c>
      <c r="X1686" s="8">
        <f>Päälaskenta!F$24</f>
        <v>7.0000000000000007E-2</v>
      </c>
      <c r="Y1686" s="8">
        <f t="shared" si="429"/>
        <v>44.775663468732397</v>
      </c>
      <c r="Z1686" s="8">
        <f t="shared" si="421"/>
        <v>1.51123476635289</v>
      </c>
      <c r="AA1686" s="8">
        <f t="shared" si="430"/>
        <v>0.49200246332624398</v>
      </c>
      <c r="AC1686" s="8">
        <f t="shared" si="422"/>
        <v>0.106212662296216</v>
      </c>
      <c r="AE1686" s="8">
        <v>1684</v>
      </c>
      <c r="AF1686" s="8">
        <f t="shared" si="416"/>
        <v>74.071323108835898</v>
      </c>
      <c r="AG1686" s="8">
        <f t="shared" si="423"/>
        <v>1.1391471097895599E-3</v>
      </c>
      <c r="AJ1686" s="132">
        <f>IF(Päälaskenta!$F$28&lt;Kaksitasouoma_matriisi!L1686,Päälaskenta!$C$20*Päälaskenta!$F$28,Päälaskenta!$C$20*Kaksitasouoma_matriisi!L1686)</f>
        <v>2.5</v>
      </c>
      <c r="AK1686" s="134">
        <f>SQRT(Päälaskenta!$D$20^2+(Päälaskenta!$D$20/(1/Päälaskenta!$E$20))^2)</f>
        <v>1.8029999999999999</v>
      </c>
      <c r="AL1686" s="134">
        <f>IF(Päälaskenta!$F$28&lt;Kaksitasouoma_matriisi!L1686,AK1686*Päälaskenta!$F$28*COS(ATAN(1/Päälaskenta!$E$20)),AK1686*Kaksitasouoma_matriisi!L1686*COS(ATAN(1/Päälaskenta!$E$20)))</f>
        <v>0.75</v>
      </c>
      <c r="AM1686" s="134"/>
      <c r="AN1686" s="134">
        <f t="shared" si="431"/>
        <v>3.25</v>
      </c>
      <c r="AO1686" s="8">
        <f t="shared" si="424"/>
        <v>0.41079960563237899</v>
      </c>
      <c r="AP1686" s="134">
        <f>Refererenssiarvoja!$B$16*H1686^(1/6)/(Refererenssiarvoja!$B$15^0.5)*(Päälaskenta!$G$28/2)^0.5*(1-AO1686)^(-1.5)</f>
        <v>0.106</v>
      </c>
      <c r="AQ1686" s="8">
        <f>Refererenssiarvoja!$B$16*Kaksitasouoma_matriisi!O1686^(1/6)/(SQRT((2*Refererenssiarvoja!$B$15)/(Päälaskenta!$F$31*Päälaskenta!$G$31*Päälaskenta!$F$28))+SQRT(Refererenssiarvoja!$B$15)/Refererenssiarvoja!$B$17*LN(Kaksitasouoma_matriisi!L1686/Päälaskenta!$F$28))</f>
        <v>0.16774301747846401</v>
      </c>
      <c r="AR1686" s="8">
        <f>Refererenssiarvoja!$B$16*Kaksitasouoma_matriisi!O1686^(1/6)/(SQRT((2*Refererenssiarvoja!$B$15)/(Päälaskenta!$F$31*Päälaskenta!$G$31*L1686)))</f>
        <v>0.58351069989534399</v>
      </c>
    </row>
    <row r="1687" spans="1:44" x14ac:dyDescent="0.2">
      <c r="A1687" s="8">
        <v>1685</v>
      </c>
      <c r="B1687" s="8">
        <f>IF(Päälaskenta!C$7,Päälaskenta!E$7,Päälaskenta!G$5)</f>
        <v>2.5</v>
      </c>
      <c r="C1687" s="56">
        <v>0.315</v>
      </c>
      <c r="D1687" s="93">
        <f t="shared" si="417"/>
        <v>7.9364999999999997</v>
      </c>
      <c r="E1687" s="8">
        <f>IF(Päälaskenta!$C$26,Kaksitasouoma_matriisi!AP1687,Kaksitasouoma_matriisi!AC1687)</f>
        <v>0.10622185622743301</v>
      </c>
      <c r="F1687" s="56">
        <f>IF(D1687&lt;Päälaskenta!H$24,(SQRT(POWER(Päälaskenta!C$24/(2*Päälaskenta!E$24),2)+(D1687/Päälaskenta!E$24))-Päälaskenta!C$24/(2*Päälaskenta!E$24)),IF(D1687=Päälaskenta!H$24,Päälaskenta!D$24,Päälaskenta!D$24+(SQRT(POWER((Päälaskenta!C$20+Päälaskenta!G$24)/(2*Päälaskenta!E$20),2)+((D1687-Päälaskenta!H$24)/Päälaskenta!E$20))-(Päälaskenta!C$20+Päälaskenta!G$24)/(2*Päälaskenta!E$20))))</f>
        <v>1.486</v>
      </c>
      <c r="G1687" s="57">
        <f>IF(F1687&gt;Päälaskenta!D$24,(2*SQRT((POWER(Päälaskenta!D$24,2))+POWER(Päälaskenta!E$24*Päälaskenta!D$24,2))+Päälaskenta!C$24)+(2*SQRT((POWER((F1687-Päälaskenta!D$24),2))+POWER(Päälaskenta!E$20*(F1687-Päälaskenta!D$24),2))+Päälaskenta!C$20),(2*SQRT((POWER(F1687,2))+POWER(Päälaskenta!E$24*F1687,2))+Päälaskenta!C$24))</f>
        <v>10.81</v>
      </c>
      <c r="H1687" s="57">
        <f t="shared" si="418"/>
        <v>0.73</v>
      </c>
      <c r="I1687" s="62">
        <f t="shared" si="419"/>
        <v>1.7030000000000001E-3</v>
      </c>
      <c r="J1687" s="8">
        <f>IF(F1687&lt;Päälaskenta!$D$24,0,Kaksitasouoma_matriisi!F1687-Päälaskenta!$D$24)</f>
        <v>0.78600000000000003</v>
      </c>
      <c r="L1687" s="8">
        <f>IF(F1687&gt;Päälaskenta!D$24,F1687-Päälaskenta!D$24,0)</f>
        <v>0.78600000000000003</v>
      </c>
      <c r="M1687" s="8">
        <f>IF(F1687&gt;Päälaskenta!D$24,(Päälaskenta!C$20+(Päälaskenta!E$20*(Kaksitasouoma_matriisi!F1687-Päälaskenta!D$24)))*(Kaksitasouoma_matriisi!F1687-Päälaskenta!D$24),0)</f>
        <v>4.8566940000000001</v>
      </c>
      <c r="N1687" s="8">
        <f>IF(F1687&gt;Päälaskenta!D$24,(2*SQRT((POWER((F1687-Päälaskenta!D$24),2))+POWER(Päälaskenta!E$20*(F1687-Päälaskenta!D$24),2))+Päälaskenta!C$20),0)</f>
        <v>7.8339633025147002</v>
      </c>
      <c r="O1687" s="8">
        <f t="shared" si="425"/>
        <v>0.61995363170019002</v>
      </c>
      <c r="P1687" s="8">
        <f>IF(Päälaskenta!$C$29,IF(L1687&gt;Päälaskenta!$F$28,Kaksitasouoma_matriisi!AQ1687,Kaksitasouoma_matriisi!AR1687),Päälaskenta!$F$20)</f>
        <v>0.12</v>
      </c>
      <c r="Q1687" s="8">
        <f t="shared" si="426"/>
        <v>29.426072512723401</v>
      </c>
      <c r="R1687" s="8">
        <f t="shared" si="420"/>
        <v>0.98986477431155795</v>
      </c>
      <c r="S1687" s="8">
        <f t="shared" si="427"/>
        <v>0.20381452368865699</v>
      </c>
      <c r="U1687" s="93">
        <f>IF(F1687&gt;Päälaskenta!D$24,Päälaskenta!H$24+L1687*Päälaskenta!G$24,F1687*Päälaskenta!C$24 + F1687*F1687*Päälaskenta!E$24)</f>
        <v>3.0764</v>
      </c>
      <c r="V1687" s="8">
        <f>IF(F1687&gt;Päälaskenta!D$24,2*SQRT(POWER(Päälaskenta!D$24,2)+POWER(Päälaskenta!E$24*Päälaskenta!D$24,2))+Päälaskenta!C$24,(2*SQRT((POWER(F1687,2))+POWER(Päälaskenta!E$24*F1687,2))+Päälaskenta!C$24))</f>
        <v>2.9798989873223301</v>
      </c>
      <c r="W1687" s="8">
        <f t="shared" si="428"/>
        <v>1.03238398787617</v>
      </c>
      <c r="X1687" s="8">
        <f>Päälaskenta!F$24</f>
        <v>7.0000000000000007E-2</v>
      </c>
      <c r="Y1687" s="8">
        <f t="shared" si="429"/>
        <v>44.892342679869401</v>
      </c>
      <c r="Z1687" s="8">
        <f t="shared" si="421"/>
        <v>1.5101352256884399</v>
      </c>
      <c r="AA1687" s="8">
        <f t="shared" si="430"/>
        <v>0.49087739750631898</v>
      </c>
      <c r="AC1687" s="8">
        <f t="shared" si="422"/>
        <v>0.10622185622743301</v>
      </c>
      <c r="AE1687" s="8">
        <v>1685</v>
      </c>
      <c r="AF1687" s="8">
        <f t="shared" si="416"/>
        <v>74.318415192592795</v>
      </c>
      <c r="AG1687" s="8">
        <f t="shared" si="423"/>
        <v>1.1315848841165E-3</v>
      </c>
      <c r="AJ1687" s="132">
        <f>IF(Päälaskenta!$F$28&lt;Kaksitasouoma_matriisi!L1687,Päälaskenta!$C$20*Päälaskenta!$F$28,Päälaskenta!$C$20*Kaksitasouoma_matriisi!L1687)</f>
        <v>2.5</v>
      </c>
      <c r="AK1687" s="134">
        <f>SQRT(Päälaskenta!$D$20^2+(Päälaskenta!$D$20/(1/Päälaskenta!$E$20))^2)</f>
        <v>1.8029999999999999</v>
      </c>
      <c r="AL1687" s="134">
        <f>IF(Päälaskenta!$F$28&lt;Kaksitasouoma_matriisi!L1687,AK1687*Päälaskenta!$F$28*COS(ATAN(1/Päälaskenta!$E$20)),AK1687*Kaksitasouoma_matriisi!L1687*COS(ATAN(1/Päälaskenta!$E$20)))</f>
        <v>0.75</v>
      </c>
      <c r="AM1687" s="134"/>
      <c r="AN1687" s="134">
        <f t="shared" si="431"/>
        <v>3.25</v>
      </c>
      <c r="AO1687" s="8">
        <f t="shared" si="424"/>
        <v>0.40950040950041</v>
      </c>
      <c r="AP1687" s="134">
        <f>Refererenssiarvoja!$B$16*H1687^(1/6)/(Refererenssiarvoja!$B$15^0.5)*(Päälaskenta!$G$28/2)^0.5*(1-AO1687)^(-1.5)</f>
        <v>0.106</v>
      </c>
      <c r="AQ1687" s="8">
        <f>Refererenssiarvoja!$B$16*Kaksitasouoma_matriisi!O1687^(1/6)/(SQRT((2*Refererenssiarvoja!$B$15)/(Päälaskenta!$F$31*Päälaskenta!$G$31*Päälaskenta!$F$28))+SQRT(Refererenssiarvoja!$B$15)/Refererenssiarvoja!$B$17*LN(Kaksitasouoma_matriisi!L1687/Päälaskenta!$F$28))</f>
        <v>0.16719595816089999</v>
      </c>
      <c r="AR1687" s="8">
        <f>Refererenssiarvoja!$B$16*Kaksitasouoma_matriisi!O1687^(1/6)/(SQRT((2*Refererenssiarvoja!$B$15)/(Päälaskenta!$F$31*Päälaskenta!$G$31*L1687)))</f>
        <v>0.58446024113060802</v>
      </c>
    </row>
    <row r="1688" spans="1:44" x14ac:dyDescent="0.2">
      <c r="A1688" s="8">
        <v>1686</v>
      </c>
      <c r="B1688" s="8">
        <f>IF(Päälaskenta!C$7,Päälaskenta!E$7,Päälaskenta!G$5)</f>
        <v>2.5</v>
      </c>
      <c r="C1688" s="56">
        <v>0.314</v>
      </c>
      <c r="D1688" s="93">
        <f t="shared" si="417"/>
        <v>7.9618000000000002</v>
      </c>
      <c r="E1688" s="8">
        <f>IF(Päälaskenta!$C$26,Kaksitasouoma_matriisi!AP1688,Kaksitasouoma_matriisi!AC1688)</f>
        <v>0.106235624156471</v>
      </c>
      <c r="F1688" s="56">
        <f>IF(D1688&lt;Päälaskenta!H$24,(SQRT(POWER(Päälaskenta!C$24/(2*Päälaskenta!E$24),2)+(D1688/Päälaskenta!E$24))-Päälaskenta!C$24/(2*Päälaskenta!E$24)),IF(D1688=Päälaskenta!H$24,Päälaskenta!D$24,Päälaskenta!D$24+(SQRT(POWER((Päälaskenta!C$20+Päälaskenta!G$24)/(2*Päälaskenta!E$20),2)+((D1688-Päälaskenta!H$24)/Päälaskenta!E$20))-(Päälaskenta!C$20+Päälaskenta!G$24)/(2*Päälaskenta!E$20))))</f>
        <v>1.4890000000000001</v>
      </c>
      <c r="G1688" s="57">
        <f>IF(F1688&gt;Päälaskenta!D$24,(2*SQRT((POWER(Päälaskenta!D$24,2))+POWER(Päälaskenta!E$24*Päälaskenta!D$24,2))+Päälaskenta!C$24)+(2*SQRT((POWER((F1688-Päälaskenta!D$24),2))+POWER(Päälaskenta!E$20*(F1688-Päälaskenta!D$24),2))+Päälaskenta!C$20),(2*SQRT((POWER(F1688,2))+POWER(Päälaskenta!E$24*F1688,2))+Päälaskenta!C$24))</f>
        <v>10.82</v>
      </c>
      <c r="H1688" s="57">
        <f t="shared" si="418"/>
        <v>0.74</v>
      </c>
      <c r="I1688" s="62">
        <f t="shared" si="419"/>
        <v>1.6620000000000001E-3</v>
      </c>
      <c r="J1688" s="8">
        <f>IF(F1688&lt;Päälaskenta!$D$24,0,Kaksitasouoma_matriisi!F1688-Päälaskenta!$D$24)</f>
        <v>0.78900000000000003</v>
      </c>
      <c r="L1688" s="8">
        <f>IF(F1688&gt;Päälaskenta!D$24,F1688-Päälaskenta!D$24,0)</f>
        <v>0.78900000000000003</v>
      </c>
      <c r="M1688" s="8">
        <f>IF(F1688&gt;Päälaskenta!D$24,(Päälaskenta!C$20+(Päälaskenta!E$20*(Kaksitasouoma_matriisi!F1688-Päälaskenta!D$24)))*(Kaksitasouoma_matriisi!F1688-Päälaskenta!D$24),0)</f>
        <v>4.8787814999999997</v>
      </c>
      <c r="N1688" s="8">
        <f>IF(F1688&gt;Päälaskenta!D$24,(2*SQRT((POWER((F1688-Päälaskenta!D$24),2))+POWER(Päälaskenta!E$20*(F1688-Päälaskenta!D$24),2))+Päälaskenta!C$20),0)</f>
        <v>7.8447799563410898</v>
      </c>
      <c r="O1688" s="8">
        <f t="shared" si="425"/>
        <v>0.62191438474400895</v>
      </c>
      <c r="P1688" s="8">
        <f>IF(Päälaskenta!$C$29,IF(L1688&gt;Päälaskenta!$F$28,Kaksitasouoma_matriisi!AQ1688,Kaksitasouoma_matriisi!AR1688),Päälaskenta!$F$20)</f>
        <v>0.12</v>
      </c>
      <c r="Q1688" s="8">
        <f t="shared" si="426"/>
        <v>29.622191848798199</v>
      </c>
      <c r="R1688" s="8">
        <f t="shared" si="420"/>
        <v>0.99150752115341301</v>
      </c>
      <c r="S1688" s="8">
        <f t="shared" si="427"/>
        <v>0.20322851538922401</v>
      </c>
      <c r="U1688" s="93">
        <f>IF(F1688&gt;Päälaskenta!D$24,Päälaskenta!H$24+L1688*Päälaskenta!G$24,F1688*Päälaskenta!C$24 + F1688*F1688*Päälaskenta!E$24)</f>
        <v>3.0836000000000001</v>
      </c>
      <c r="V1688" s="8">
        <f>IF(F1688&gt;Päälaskenta!D$24,2*SQRT(POWER(Päälaskenta!D$24,2)+POWER(Päälaskenta!E$24*Päälaskenta!D$24,2))+Päälaskenta!C$24,(2*SQRT((POWER(F1688,2))+POWER(Päälaskenta!E$24*F1688,2))+Päälaskenta!C$24))</f>
        <v>2.9798989873223301</v>
      </c>
      <c r="W1688" s="8">
        <f t="shared" si="428"/>
        <v>1.03480017715998</v>
      </c>
      <c r="X1688" s="8">
        <f>Päälaskenta!F$24</f>
        <v>7.0000000000000007E-2</v>
      </c>
      <c r="Y1688" s="8">
        <f t="shared" si="429"/>
        <v>45.067589158457601</v>
      </c>
      <c r="Z1688" s="8">
        <f t="shared" si="421"/>
        <v>1.5084924788465901</v>
      </c>
      <c r="AA1688" s="8">
        <f t="shared" si="430"/>
        <v>0.48919849489122802</v>
      </c>
      <c r="AC1688" s="8">
        <f t="shared" si="422"/>
        <v>0.106235624156471</v>
      </c>
      <c r="AE1688" s="8">
        <v>1686</v>
      </c>
      <c r="AF1688" s="8">
        <f t="shared" si="416"/>
        <v>74.689781007255803</v>
      </c>
      <c r="AG1688" s="8">
        <f t="shared" si="423"/>
        <v>1.12036012975374E-3</v>
      </c>
      <c r="AJ1688" s="132">
        <f>IF(Päälaskenta!$F$28&lt;Kaksitasouoma_matriisi!L1688,Päälaskenta!$C$20*Päälaskenta!$F$28,Päälaskenta!$C$20*Kaksitasouoma_matriisi!L1688)</f>
        <v>2.5</v>
      </c>
      <c r="AK1688" s="134">
        <f>SQRT(Päälaskenta!$D$20^2+(Päälaskenta!$D$20/(1/Päälaskenta!$E$20))^2)</f>
        <v>1.8029999999999999</v>
      </c>
      <c r="AL1688" s="134">
        <f>IF(Päälaskenta!$F$28&lt;Kaksitasouoma_matriisi!L1688,AK1688*Päälaskenta!$F$28*COS(ATAN(1/Päälaskenta!$E$20)),AK1688*Kaksitasouoma_matriisi!L1688*COS(ATAN(1/Päälaskenta!$E$20)))</f>
        <v>0.75</v>
      </c>
      <c r="AM1688" s="134"/>
      <c r="AN1688" s="134">
        <f t="shared" si="431"/>
        <v>3.25</v>
      </c>
      <c r="AO1688" s="8">
        <f t="shared" si="424"/>
        <v>0.40819915094576598</v>
      </c>
      <c r="AP1688" s="134">
        <f>Refererenssiarvoja!$B$16*H1688^(1/6)/(Refererenssiarvoja!$B$15^0.5)*(Päälaskenta!$G$28/2)^0.5*(1-AO1688)^(-1.5)</f>
        <v>0.105</v>
      </c>
      <c r="AQ1688" s="8">
        <f>Refererenssiarvoja!$B$16*Kaksitasouoma_matriisi!O1688^(1/6)/(SQRT((2*Refererenssiarvoja!$B$15)/(Päälaskenta!$F$31*Päälaskenta!$G$31*Päälaskenta!$F$28))+SQRT(Refererenssiarvoja!$B$15)/Refererenssiarvoja!$B$17*LN(Kaksitasouoma_matriisi!L1688/Päälaskenta!$F$28))</f>
        <v>0.16638531952589999</v>
      </c>
      <c r="AR1688" s="8">
        <f>Refererenssiarvoja!$B$16*Kaksitasouoma_matriisi!O1688^(1/6)/(SQRT((2*Refererenssiarvoja!$B$15)/(Päälaskenta!$F$31*Päälaskenta!$G$31*L1688)))</f>
        <v>0.58588282517200996</v>
      </c>
    </row>
    <row r="1689" spans="1:44" x14ac:dyDescent="0.2">
      <c r="A1689" s="8">
        <v>1687</v>
      </c>
      <c r="B1689" s="8">
        <f>IF(Päälaskenta!C$7,Päälaskenta!E$7,Päälaskenta!G$5)</f>
        <v>2.5</v>
      </c>
      <c r="C1689" s="56">
        <v>0.313</v>
      </c>
      <c r="D1689" s="93">
        <f t="shared" si="417"/>
        <v>7.9871999999999996</v>
      </c>
      <c r="E1689" s="8">
        <f>IF(Päälaskenta!$C$26,Kaksitasouoma_matriisi!AP1689,Kaksitasouoma_matriisi!AC1689)</f>
        <v>0.10624936459753299</v>
      </c>
      <c r="F1689" s="56">
        <f>IF(D1689&lt;Päälaskenta!H$24,(SQRT(POWER(Päälaskenta!C$24/(2*Päälaskenta!E$24),2)+(D1689/Päälaskenta!E$24))-Päälaskenta!C$24/(2*Päälaskenta!E$24)),IF(D1689=Päälaskenta!H$24,Päälaskenta!D$24,Päälaskenta!D$24+(SQRT(POWER((Päälaskenta!C$20+Päälaskenta!G$24)/(2*Päälaskenta!E$20),2)+((D1689-Päälaskenta!H$24)/Päälaskenta!E$20))-(Päälaskenta!C$20+Päälaskenta!G$24)/(2*Päälaskenta!E$20))))</f>
        <v>1.492</v>
      </c>
      <c r="G1689" s="57">
        <f>IF(F1689&gt;Päälaskenta!D$24,(2*SQRT((POWER(Päälaskenta!D$24,2))+POWER(Päälaskenta!E$24*Päälaskenta!D$24,2))+Päälaskenta!C$24)+(2*SQRT((POWER((F1689-Päälaskenta!D$24),2))+POWER(Päälaskenta!E$20*(F1689-Päälaskenta!D$24),2))+Päälaskenta!C$20),(2*SQRT((POWER(F1689,2))+POWER(Päälaskenta!E$24*F1689,2))+Päälaskenta!C$24))</f>
        <v>10.84</v>
      </c>
      <c r="H1689" s="57">
        <f t="shared" si="418"/>
        <v>0.74</v>
      </c>
      <c r="I1689" s="62">
        <f t="shared" si="419"/>
        <v>1.652E-3</v>
      </c>
      <c r="J1689" s="8">
        <f>IF(F1689&lt;Päälaskenta!$D$24,0,Kaksitasouoma_matriisi!F1689-Päälaskenta!$D$24)</f>
        <v>0.79200000000000004</v>
      </c>
      <c r="L1689" s="8">
        <f>IF(F1689&gt;Päälaskenta!D$24,F1689-Päälaskenta!D$24,0)</f>
        <v>0.79200000000000004</v>
      </c>
      <c r="M1689" s="8">
        <f>IF(F1689&gt;Päälaskenta!D$24,(Päälaskenta!C$20+(Päälaskenta!E$20*(Kaksitasouoma_matriisi!F1689-Päälaskenta!D$24)))*(Kaksitasouoma_matriisi!F1689-Päälaskenta!D$24),0)</f>
        <v>4.9008960000000004</v>
      </c>
      <c r="N1689" s="8">
        <f>IF(F1689&gt;Päälaskenta!D$24,(2*SQRT((POWER((F1689-Päälaskenta!D$24),2))+POWER(Päälaskenta!E$20*(F1689-Päälaskenta!D$24),2))+Päälaskenta!C$20),0)</f>
        <v>7.8555966101674803</v>
      </c>
      <c r="O1689" s="8">
        <f t="shared" si="425"/>
        <v>0.62387317516492402</v>
      </c>
      <c r="P1689" s="8">
        <f>IF(Päälaskenta!$C$29,IF(L1689&gt;Päälaskenta!$F$28,Kaksitasouoma_matriisi!AQ1689,Kaksitasouoma_matriisi!AR1689),Päälaskenta!$F$20)</f>
        <v>0.12</v>
      </c>
      <c r="Q1689" s="8">
        <f t="shared" si="426"/>
        <v>29.818911240229799</v>
      </c>
      <c r="R1689" s="8">
        <f t="shared" si="420"/>
        <v>0.99314244697055298</v>
      </c>
      <c r="S1689" s="8">
        <f t="shared" si="427"/>
        <v>0.20264507693502401</v>
      </c>
      <c r="U1689" s="93">
        <f>IF(F1689&gt;Päälaskenta!D$24,Päälaskenta!H$24+L1689*Päälaskenta!G$24,F1689*Päälaskenta!C$24 + F1689*F1689*Päälaskenta!E$24)</f>
        <v>3.0908000000000002</v>
      </c>
      <c r="V1689" s="8">
        <f>IF(F1689&gt;Päälaskenta!D$24,2*SQRT(POWER(Päälaskenta!D$24,2)+POWER(Päälaskenta!E$24*Päälaskenta!D$24,2))+Päälaskenta!C$24,(2*SQRT((POWER(F1689,2))+POWER(Päälaskenta!E$24*F1689,2))+Päälaskenta!C$24))</f>
        <v>2.9798989873223301</v>
      </c>
      <c r="W1689" s="8">
        <f t="shared" si="428"/>
        <v>1.0372163664437899</v>
      </c>
      <c r="X1689" s="8">
        <f>Päälaskenta!F$24</f>
        <v>7.0000000000000007E-2</v>
      </c>
      <c r="Y1689" s="8">
        <f t="shared" si="429"/>
        <v>45.243108642185803</v>
      </c>
      <c r="Z1689" s="8">
        <f t="shared" si="421"/>
        <v>1.5068575530294499</v>
      </c>
      <c r="AA1689" s="8">
        <f t="shared" si="430"/>
        <v>0.48752994468404598</v>
      </c>
      <c r="AC1689" s="8">
        <f t="shared" si="422"/>
        <v>0.10624936459753299</v>
      </c>
      <c r="AE1689" s="8">
        <v>1687</v>
      </c>
      <c r="AF1689" s="8">
        <f t="shared" si="416"/>
        <v>75.062019882415598</v>
      </c>
      <c r="AG1689" s="8">
        <f t="shared" si="423"/>
        <v>1.1092757618420099E-3</v>
      </c>
      <c r="AJ1689" s="132">
        <f>IF(Päälaskenta!$F$28&lt;Kaksitasouoma_matriisi!L1689,Päälaskenta!$C$20*Päälaskenta!$F$28,Päälaskenta!$C$20*Kaksitasouoma_matriisi!L1689)</f>
        <v>2.5</v>
      </c>
      <c r="AK1689" s="134">
        <f>SQRT(Päälaskenta!$D$20^2+(Päälaskenta!$D$20/(1/Päälaskenta!$E$20))^2)</f>
        <v>1.8029999999999999</v>
      </c>
      <c r="AL1689" s="134">
        <f>IF(Päälaskenta!$F$28&lt;Kaksitasouoma_matriisi!L1689,AK1689*Päälaskenta!$F$28*COS(ATAN(1/Päälaskenta!$E$20)),AK1689*Kaksitasouoma_matriisi!L1689*COS(ATAN(1/Päälaskenta!$E$20)))</f>
        <v>0.75</v>
      </c>
      <c r="AM1689" s="134"/>
      <c r="AN1689" s="134">
        <f t="shared" si="431"/>
        <v>3.25</v>
      </c>
      <c r="AO1689" s="8">
        <f t="shared" si="424"/>
        <v>0.40690104166666702</v>
      </c>
      <c r="AP1689" s="134">
        <f>Refererenssiarvoja!$B$16*H1689^(1/6)/(Refererenssiarvoja!$B$15^0.5)*(Päälaskenta!$G$28/2)^0.5*(1-AO1689)^(-1.5)</f>
        <v>0.105</v>
      </c>
      <c r="AQ1689" s="8">
        <f>Refererenssiarvoja!$B$16*Kaksitasouoma_matriisi!O1689^(1/6)/(SQRT((2*Refererenssiarvoja!$B$15)/(Päälaskenta!$F$31*Päälaskenta!$G$31*Päälaskenta!$F$28))+SQRT(Refererenssiarvoja!$B$15)/Refererenssiarvoja!$B$17*LN(Kaksitasouoma_matriisi!L1689/Päälaskenta!$F$28))</f>
        <v>0.16558638643849</v>
      </c>
      <c r="AR1689" s="8">
        <f>Refererenssiarvoja!$B$16*Kaksitasouoma_matriisi!O1689^(1/6)/(SQRT((2*Refererenssiarvoja!$B$15)/(Päälaskenta!$F$31*Päälaskenta!$G$31*L1689)))</f>
        <v>0.58730334542611595</v>
      </c>
    </row>
    <row r="1690" spans="1:44" x14ac:dyDescent="0.2">
      <c r="A1690" s="8">
        <v>1688</v>
      </c>
      <c r="B1690" s="8">
        <f>IF(Päälaskenta!C$7,Päälaskenta!E$7,Päälaskenta!G$5)</f>
        <v>2.5</v>
      </c>
      <c r="C1690" s="56">
        <v>0.312</v>
      </c>
      <c r="D1690" s="93">
        <f t="shared" si="417"/>
        <v>8.0128000000000004</v>
      </c>
      <c r="E1690" s="8">
        <f>IF(Päälaskenta!$C$26,Kaksitasouoma_matriisi!AP1690,Kaksitasouoma_matriisi!AC1690)</f>
        <v>0.10625850966110199</v>
      </c>
      <c r="F1690" s="56">
        <f>IF(D1690&lt;Päälaskenta!H$24,(SQRT(POWER(Päälaskenta!C$24/(2*Päälaskenta!E$24),2)+(D1690/Päälaskenta!E$24))-Päälaskenta!C$24/(2*Päälaskenta!E$24)),IF(D1690=Päälaskenta!H$24,Päälaskenta!D$24,Päälaskenta!D$24+(SQRT(POWER((Päälaskenta!C$20+Päälaskenta!G$24)/(2*Päälaskenta!E$20),2)+((D1690-Päälaskenta!H$24)/Päälaskenta!E$20))-(Päälaskenta!C$20+Päälaskenta!G$24)/(2*Päälaskenta!E$20))))</f>
        <v>1.494</v>
      </c>
      <c r="G1690" s="57">
        <f>IF(F1690&gt;Päälaskenta!D$24,(2*SQRT((POWER(Päälaskenta!D$24,2))+POWER(Päälaskenta!E$24*Päälaskenta!D$24,2))+Päälaskenta!C$24)+(2*SQRT((POWER((F1690-Päälaskenta!D$24),2))+POWER(Päälaskenta!E$20*(F1690-Päälaskenta!D$24),2))+Päälaskenta!C$20),(2*SQRT((POWER(F1690,2))+POWER(Päälaskenta!E$24*F1690,2))+Päälaskenta!C$24))</f>
        <v>10.84</v>
      </c>
      <c r="H1690" s="57">
        <f t="shared" si="418"/>
        <v>0.74</v>
      </c>
      <c r="I1690" s="62">
        <f t="shared" si="419"/>
        <v>1.642E-3</v>
      </c>
      <c r="J1690" s="8">
        <f>IF(F1690&lt;Päälaskenta!$D$24,0,Kaksitasouoma_matriisi!F1690-Päälaskenta!$D$24)</f>
        <v>0.79400000000000004</v>
      </c>
      <c r="L1690" s="8">
        <f>IF(F1690&gt;Päälaskenta!D$24,F1690-Päälaskenta!D$24,0)</f>
        <v>0.79400000000000004</v>
      </c>
      <c r="M1690" s="8">
        <f>IF(F1690&gt;Päälaskenta!D$24,(Päälaskenta!C$20+(Päälaskenta!E$20*(Kaksitasouoma_matriisi!F1690-Päälaskenta!D$24)))*(Kaksitasouoma_matriisi!F1690-Päälaskenta!D$24),0)</f>
        <v>4.915654</v>
      </c>
      <c r="N1690" s="8">
        <f>IF(F1690&gt;Päälaskenta!D$24,(2*SQRT((POWER((F1690-Päälaskenta!D$24),2))+POWER(Päälaskenta!E$20*(F1690-Päälaskenta!D$24),2))+Päälaskenta!C$20),0)</f>
        <v>7.8628077127184097</v>
      </c>
      <c r="O1690" s="8">
        <f t="shared" si="425"/>
        <v>0.62517794909936997</v>
      </c>
      <c r="P1690" s="8">
        <f>IF(Päälaskenta!$C$29,IF(L1690&gt;Päälaskenta!$F$28,Kaksitasouoma_matriisi!AQ1690,Kaksitasouoma_matriisi!AR1690),Päälaskenta!$F$20)</f>
        <v>0.12</v>
      </c>
      <c r="Q1690" s="8">
        <f t="shared" si="426"/>
        <v>29.950390878996501</v>
      </c>
      <c r="R1690" s="8">
        <f t="shared" si="420"/>
        <v>0.99422808332777401</v>
      </c>
      <c r="S1690" s="8">
        <f t="shared" si="427"/>
        <v>0.20225753955176101</v>
      </c>
      <c r="U1690" s="93">
        <f>IF(F1690&gt;Päälaskenta!D$24,Päälaskenta!H$24+L1690*Päälaskenta!G$24,F1690*Päälaskenta!C$24 + F1690*F1690*Päälaskenta!E$24)</f>
        <v>3.0956000000000001</v>
      </c>
      <c r="V1690" s="8">
        <f>IF(F1690&gt;Päälaskenta!D$24,2*SQRT(POWER(Päälaskenta!D$24,2)+POWER(Päälaskenta!E$24*Päälaskenta!D$24,2))+Päälaskenta!C$24,(2*SQRT((POWER(F1690,2))+POWER(Päälaskenta!E$24*F1690,2))+Päälaskenta!C$24))</f>
        <v>2.9798989873223301</v>
      </c>
      <c r="W1690" s="8">
        <f t="shared" si="428"/>
        <v>1.0388271592996601</v>
      </c>
      <c r="X1690" s="8">
        <f>Päälaskenta!F$24</f>
        <v>7.0000000000000007E-2</v>
      </c>
      <c r="Y1690" s="8">
        <f t="shared" si="429"/>
        <v>45.360273196065997</v>
      </c>
      <c r="Z1690" s="8">
        <f t="shared" si="421"/>
        <v>1.5057719166722301</v>
      </c>
      <c r="AA1690" s="8">
        <f t="shared" si="430"/>
        <v>0.48642328358710102</v>
      </c>
      <c r="AC1690" s="8">
        <f t="shared" si="422"/>
        <v>0.10625850966110199</v>
      </c>
      <c r="AE1690" s="8">
        <v>1688</v>
      </c>
      <c r="AF1690" s="8">
        <f t="shared" si="416"/>
        <v>75.310664075062505</v>
      </c>
      <c r="AG1690" s="8">
        <f t="shared" si="423"/>
        <v>1.1019631277818999E-3</v>
      </c>
      <c r="AJ1690" s="132">
        <f>IF(Päälaskenta!$F$28&lt;Kaksitasouoma_matriisi!L1690,Päälaskenta!$C$20*Päälaskenta!$F$28,Päälaskenta!$C$20*Kaksitasouoma_matriisi!L1690)</f>
        <v>2.5</v>
      </c>
      <c r="AK1690" s="134">
        <f>SQRT(Päälaskenta!$D$20^2+(Päälaskenta!$D$20/(1/Päälaskenta!$E$20))^2)</f>
        <v>1.8029999999999999</v>
      </c>
      <c r="AL1690" s="134">
        <f>IF(Päälaskenta!$F$28&lt;Kaksitasouoma_matriisi!L1690,AK1690*Päälaskenta!$F$28*COS(ATAN(1/Päälaskenta!$E$20)),AK1690*Kaksitasouoma_matriisi!L1690*COS(ATAN(1/Päälaskenta!$E$20)))</f>
        <v>0.75</v>
      </c>
      <c r="AM1690" s="134"/>
      <c r="AN1690" s="134">
        <f t="shared" si="431"/>
        <v>3.25</v>
      </c>
      <c r="AO1690" s="8">
        <f t="shared" si="424"/>
        <v>0.40560103833865802</v>
      </c>
      <c r="AP1690" s="134">
        <f>Refererenssiarvoja!$B$16*H1690^(1/6)/(Refererenssiarvoja!$B$15^0.5)*(Päälaskenta!$G$28/2)^0.5*(1-AO1690)^(-1.5)</f>
        <v>0.105</v>
      </c>
      <c r="AQ1690" s="8">
        <f>Refererenssiarvoja!$B$16*Kaksitasouoma_matriisi!O1690^(1/6)/(SQRT((2*Refererenssiarvoja!$B$15)/(Päälaskenta!$F$31*Päälaskenta!$G$31*Päälaskenta!$F$28))+SQRT(Refererenssiarvoja!$B$15)/Refererenssiarvoja!$B$17*LN(Kaksitasouoma_matriisi!L1690/Päälaskenta!$F$28))</f>
        <v>0.16506014019168899</v>
      </c>
      <c r="AR1690" s="8">
        <f>Refererenssiarvoja!$B$16*Kaksitasouoma_matriisi!O1690^(1/6)/(SQRT((2*Refererenssiarvoja!$B$15)/(Päälaskenta!$F$31*Päälaskenta!$G$31*L1690)))</f>
        <v>0.58824921766744198</v>
      </c>
    </row>
    <row r="1691" spans="1:44" x14ac:dyDescent="0.2">
      <c r="A1691" s="8">
        <v>1689</v>
      </c>
      <c r="B1691" s="8">
        <f>IF(Päälaskenta!C$7,Päälaskenta!E$7,Päälaskenta!G$5)</f>
        <v>2.5</v>
      </c>
      <c r="C1691" s="56">
        <v>0.311</v>
      </c>
      <c r="D1691" s="93">
        <f t="shared" si="417"/>
        <v>8.0386000000000006</v>
      </c>
      <c r="E1691" s="8">
        <f>IF(Päälaskenta!$C$26,Kaksitasouoma_matriisi!AP1691,Kaksitasouoma_matriisi!AC1691)</f>
        <v>0.10627220447146001</v>
      </c>
      <c r="F1691" s="56">
        <f>IF(D1691&lt;Päälaskenta!H$24,(SQRT(POWER(Päälaskenta!C$24/(2*Päälaskenta!E$24),2)+(D1691/Päälaskenta!E$24))-Päälaskenta!C$24/(2*Päälaskenta!E$24)),IF(D1691=Päälaskenta!H$24,Päälaskenta!D$24,Päälaskenta!D$24+(SQRT(POWER((Päälaskenta!C$20+Päälaskenta!G$24)/(2*Päälaskenta!E$20),2)+((D1691-Päälaskenta!H$24)/Päälaskenta!E$20))-(Päälaskenta!C$20+Päälaskenta!G$24)/(2*Päälaskenta!E$20))))</f>
        <v>1.4970000000000001</v>
      </c>
      <c r="G1691" s="57">
        <f>IF(F1691&gt;Päälaskenta!D$24,(2*SQRT((POWER(Päälaskenta!D$24,2))+POWER(Päälaskenta!E$24*Päälaskenta!D$24,2))+Päälaskenta!C$24)+(2*SQRT((POWER((F1691-Päälaskenta!D$24),2))+POWER(Päälaskenta!E$20*(F1691-Päälaskenta!D$24),2))+Päälaskenta!C$20),(2*SQRT((POWER(F1691,2))+POWER(Päälaskenta!E$24*F1691,2))+Päälaskenta!C$24))</f>
        <v>10.85</v>
      </c>
      <c r="H1691" s="57">
        <f t="shared" si="418"/>
        <v>0.74</v>
      </c>
      <c r="I1691" s="62">
        <f t="shared" si="419"/>
        <v>1.632E-3</v>
      </c>
      <c r="J1691" s="8">
        <f>IF(F1691&lt;Päälaskenta!$D$24,0,Kaksitasouoma_matriisi!F1691-Päälaskenta!$D$24)</f>
        <v>0.79700000000000004</v>
      </c>
      <c r="L1691" s="8">
        <f>IF(F1691&gt;Päälaskenta!D$24,F1691-Päälaskenta!D$24,0)</f>
        <v>0.79700000000000004</v>
      </c>
      <c r="M1691" s="8">
        <f>IF(F1691&gt;Päälaskenta!D$24,(Päälaskenta!C$20+(Päälaskenta!E$20*(Kaksitasouoma_matriisi!F1691-Päälaskenta!D$24)))*(Kaksitasouoma_matriisi!F1691-Päälaskenta!D$24),0)</f>
        <v>4.9378134999999999</v>
      </c>
      <c r="N1691" s="8">
        <f>IF(F1691&gt;Päälaskenta!D$24,(2*SQRT((POWER((F1691-Päälaskenta!D$24),2))+POWER(Päälaskenta!E$20*(F1691-Päälaskenta!D$24),2))+Päälaskenta!C$20),0)</f>
        <v>7.8736243665448002</v>
      </c>
      <c r="O1691" s="8">
        <f t="shared" si="425"/>
        <v>0.62713348645140798</v>
      </c>
      <c r="P1691" s="8">
        <f>IF(Päälaskenta!$C$29,IF(L1691&gt;Päälaskenta!$F$28,Kaksitasouoma_matriisi!AQ1691,Kaksitasouoma_matriisi!AR1691),Päälaskenta!$F$20)</f>
        <v>0.12</v>
      </c>
      <c r="Q1691" s="8">
        <f t="shared" si="426"/>
        <v>30.148110426199</v>
      </c>
      <c r="R1691" s="8">
        <f t="shared" si="420"/>
        <v>0.99585011239157395</v>
      </c>
      <c r="S1691" s="8">
        <f t="shared" si="427"/>
        <v>0.20167835670415099</v>
      </c>
      <c r="U1691" s="93">
        <f>IF(F1691&gt;Päälaskenta!D$24,Päälaskenta!H$24+L1691*Päälaskenta!G$24,F1691*Päälaskenta!C$24 + F1691*F1691*Päälaskenta!E$24)</f>
        <v>3.1027999999999998</v>
      </c>
      <c r="V1691" s="8">
        <f>IF(F1691&gt;Päälaskenta!D$24,2*SQRT(POWER(Päälaskenta!D$24,2)+POWER(Päälaskenta!E$24*Päälaskenta!D$24,2))+Päälaskenta!C$24,(2*SQRT((POWER(F1691,2))+POWER(Päälaskenta!E$24*F1691,2))+Päälaskenta!C$24))</f>
        <v>2.9798989873223301</v>
      </c>
      <c r="W1691" s="8">
        <f t="shared" si="428"/>
        <v>1.04124334858347</v>
      </c>
      <c r="X1691" s="8">
        <f>Päälaskenta!F$24</f>
        <v>7.0000000000000007E-2</v>
      </c>
      <c r="Y1691" s="8">
        <f t="shared" si="429"/>
        <v>45.536247217234703</v>
      </c>
      <c r="Z1691" s="8">
        <f t="shared" si="421"/>
        <v>1.50414988760843</v>
      </c>
      <c r="AA1691" s="8">
        <f t="shared" si="430"/>
        <v>0.48477178277956401</v>
      </c>
      <c r="AC1691" s="8">
        <f t="shared" si="422"/>
        <v>0.10627220447146001</v>
      </c>
      <c r="AE1691" s="8">
        <v>1689</v>
      </c>
      <c r="AF1691" s="8">
        <f t="shared" si="416"/>
        <v>75.6843576434337</v>
      </c>
      <c r="AG1691" s="8">
        <f t="shared" si="423"/>
        <v>1.09110804707701E-3</v>
      </c>
      <c r="AJ1691" s="132">
        <f>IF(Päälaskenta!$F$28&lt;Kaksitasouoma_matriisi!L1691,Päälaskenta!$C$20*Päälaskenta!$F$28,Päälaskenta!$C$20*Kaksitasouoma_matriisi!L1691)</f>
        <v>2.5</v>
      </c>
      <c r="AK1691" s="134">
        <f>SQRT(Päälaskenta!$D$20^2+(Päälaskenta!$D$20/(1/Päälaskenta!$E$20))^2)</f>
        <v>1.8029999999999999</v>
      </c>
      <c r="AL1691" s="134">
        <f>IF(Päälaskenta!$F$28&lt;Kaksitasouoma_matriisi!L1691,AK1691*Päälaskenta!$F$28*COS(ATAN(1/Päälaskenta!$E$20)),AK1691*Kaksitasouoma_matriisi!L1691*COS(ATAN(1/Päälaskenta!$E$20)))</f>
        <v>0.75</v>
      </c>
      <c r="AM1691" s="134"/>
      <c r="AN1691" s="134">
        <f t="shared" si="431"/>
        <v>3.25</v>
      </c>
      <c r="AO1691" s="8">
        <f t="shared" si="424"/>
        <v>0.40429925608936901</v>
      </c>
      <c r="AP1691" s="134">
        <f>Refererenssiarvoja!$B$16*H1691^(1/6)/(Refererenssiarvoja!$B$15^0.5)*(Päälaskenta!$G$28/2)^0.5*(1-AO1691)^(-1.5)</f>
        <v>0.104</v>
      </c>
      <c r="AQ1691" s="8">
        <f>Refererenssiarvoja!$B$16*Kaksitasouoma_matriisi!O1691^(1/6)/(SQRT((2*Refererenssiarvoja!$B$15)/(Päälaskenta!$F$31*Päälaskenta!$G$31*Päälaskenta!$F$28))+SQRT(Refererenssiarvoja!$B$15)/Refererenssiarvoja!$B$17*LN(Kaksitasouoma_matriisi!L1691/Päälaskenta!$F$28))</f>
        <v>0.16428014875852301</v>
      </c>
      <c r="AR1691" s="8">
        <f>Refererenssiarvoja!$B$16*Kaksitasouoma_matriisi!O1691^(1/6)/(SQRT((2*Refererenssiarvoja!$B$15)/(Päälaskenta!$F$31*Päälaskenta!$G$31*L1691)))</f>
        <v>0.58966632200469404</v>
      </c>
    </row>
    <row r="1692" spans="1:44" x14ac:dyDescent="0.2">
      <c r="A1692" s="8">
        <v>1690</v>
      </c>
      <c r="B1692" s="8">
        <f>IF(Päälaskenta!C$7,Päälaskenta!E$7,Päälaskenta!G$5)</f>
        <v>2.5</v>
      </c>
      <c r="C1692" s="56">
        <v>0.31</v>
      </c>
      <c r="D1692" s="93">
        <f t="shared" si="417"/>
        <v>8.0645000000000007</v>
      </c>
      <c r="E1692" s="8">
        <f>IF(Päälaskenta!$C$26,Kaksitasouoma_matriisi!AP1692,Kaksitasouoma_matriisi!AC1692)</f>
        <v>0.106281319190336</v>
      </c>
      <c r="F1692" s="56">
        <f>IF(D1692&lt;Päälaskenta!H$24,(SQRT(POWER(Päälaskenta!C$24/(2*Päälaskenta!E$24),2)+(D1692/Päälaskenta!E$24))-Päälaskenta!C$24/(2*Päälaskenta!E$24)),IF(D1692=Päälaskenta!H$24,Päälaskenta!D$24,Päälaskenta!D$24+(SQRT(POWER((Päälaskenta!C$20+Päälaskenta!G$24)/(2*Päälaskenta!E$20),2)+((D1692-Päälaskenta!H$24)/Päälaskenta!E$20))-(Päälaskenta!C$20+Päälaskenta!G$24)/(2*Päälaskenta!E$20))))</f>
        <v>1.4990000000000001</v>
      </c>
      <c r="G1692" s="57">
        <f>IF(F1692&gt;Päälaskenta!D$24,(2*SQRT((POWER(Päälaskenta!D$24,2))+POWER(Päälaskenta!E$24*Päälaskenta!D$24,2))+Päälaskenta!C$24)+(2*SQRT((POWER((F1692-Päälaskenta!D$24),2))+POWER(Päälaskenta!E$20*(F1692-Päälaskenta!D$24),2))+Päälaskenta!C$20),(2*SQRT((POWER(F1692,2))+POWER(Päälaskenta!E$24*F1692,2))+Päälaskenta!C$24))</f>
        <v>10.86</v>
      </c>
      <c r="H1692" s="57">
        <f t="shared" si="418"/>
        <v>0.74</v>
      </c>
      <c r="I1692" s="62">
        <f t="shared" si="419"/>
        <v>1.622E-3</v>
      </c>
      <c r="J1692" s="8">
        <f>IF(F1692&lt;Päälaskenta!$D$24,0,Kaksitasouoma_matriisi!F1692-Päälaskenta!$D$24)</f>
        <v>0.79900000000000004</v>
      </c>
      <c r="L1692" s="8">
        <f>IF(F1692&gt;Päälaskenta!D$24,F1692-Päälaskenta!D$24,0)</f>
        <v>0.79900000000000004</v>
      </c>
      <c r="M1692" s="8">
        <f>IF(F1692&gt;Päälaskenta!D$24,(Päälaskenta!C$20+(Päälaskenta!E$20*(Kaksitasouoma_matriisi!F1692-Päälaskenta!D$24)))*(Kaksitasouoma_matriisi!F1692-Päälaskenta!D$24),0)</f>
        <v>4.9526015000000001</v>
      </c>
      <c r="N1692" s="8">
        <f>IF(F1692&gt;Päälaskenta!D$24,(2*SQRT((POWER((F1692-Päälaskenta!D$24),2))+POWER(Päälaskenta!E$20*(F1692-Päälaskenta!D$24),2))+Päälaskenta!C$20),0)</f>
        <v>7.8808354690957296</v>
      </c>
      <c r="O1692" s="8">
        <f t="shared" si="425"/>
        <v>0.62843609911935805</v>
      </c>
      <c r="P1692" s="8">
        <f>IF(Päälaskenta!$C$29,IF(L1692&gt;Päälaskenta!$F$28,Kaksitasouoma_matriisi!AQ1692,Kaksitasouoma_matriisi!AR1692),Päälaskenta!$F$20)</f>
        <v>0.12</v>
      </c>
      <c r="Q1692" s="8">
        <f t="shared" si="426"/>
        <v>30.280256864315</v>
      </c>
      <c r="R1692" s="8">
        <f t="shared" si="420"/>
        <v>0.99692720794911804</v>
      </c>
      <c r="S1692" s="8">
        <f t="shared" si="427"/>
        <v>0.20129364495591201</v>
      </c>
      <c r="U1692" s="93">
        <f>IF(F1692&gt;Päälaskenta!D$24,Päälaskenta!H$24+L1692*Päälaskenta!G$24,F1692*Päälaskenta!C$24 + F1692*F1692*Päälaskenta!E$24)</f>
        <v>3.1076000000000001</v>
      </c>
      <c r="V1692" s="8">
        <f>IF(F1692&gt;Päälaskenta!D$24,2*SQRT(POWER(Päälaskenta!D$24,2)+POWER(Päälaskenta!E$24*Päälaskenta!D$24,2))+Päälaskenta!C$24,(2*SQRT((POWER(F1692,2))+POWER(Päälaskenta!E$24*F1692,2))+Päälaskenta!C$24))</f>
        <v>2.9798989873223301</v>
      </c>
      <c r="W1692" s="8">
        <f t="shared" si="428"/>
        <v>1.04285414143934</v>
      </c>
      <c r="X1692" s="8">
        <f>Päälaskenta!F$24</f>
        <v>7.0000000000000007E-2</v>
      </c>
      <c r="Y1692" s="8">
        <f t="shared" si="429"/>
        <v>45.6537146003811</v>
      </c>
      <c r="Z1692" s="8">
        <f t="shared" si="421"/>
        <v>1.50307279205088</v>
      </c>
      <c r="AA1692" s="8">
        <f t="shared" si="430"/>
        <v>0.48367640367192699</v>
      </c>
      <c r="AC1692" s="8">
        <f t="shared" si="422"/>
        <v>0.106281319190336</v>
      </c>
      <c r="AE1692" s="8">
        <v>1690</v>
      </c>
      <c r="AF1692" s="8">
        <f t="shared" si="416"/>
        <v>75.9339714646961</v>
      </c>
      <c r="AG1692" s="8">
        <f t="shared" si="423"/>
        <v>1.08394635137035E-3</v>
      </c>
      <c r="AJ1692" s="132">
        <f>IF(Päälaskenta!$F$28&lt;Kaksitasouoma_matriisi!L1692,Päälaskenta!$C$20*Päälaskenta!$F$28,Päälaskenta!$C$20*Kaksitasouoma_matriisi!L1692)</f>
        <v>2.5</v>
      </c>
      <c r="AK1692" s="134">
        <f>SQRT(Päälaskenta!$D$20^2+(Päälaskenta!$D$20/(1/Päälaskenta!$E$20))^2)</f>
        <v>1.8029999999999999</v>
      </c>
      <c r="AL1692" s="134">
        <f>IF(Päälaskenta!$F$28&lt;Kaksitasouoma_matriisi!L1692,AK1692*Päälaskenta!$F$28*COS(ATAN(1/Päälaskenta!$E$20)),AK1692*Kaksitasouoma_matriisi!L1692*COS(ATAN(1/Päälaskenta!$E$20)))</f>
        <v>0.75</v>
      </c>
      <c r="AM1692" s="134"/>
      <c r="AN1692" s="134">
        <f t="shared" si="431"/>
        <v>3.25</v>
      </c>
      <c r="AO1692" s="8">
        <f t="shared" si="424"/>
        <v>0.40300080600161198</v>
      </c>
      <c r="AP1692" s="134">
        <f>Refererenssiarvoja!$B$16*H1692^(1/6)/(Refererenssiarvoja!$B$15^0.5)*(Päälaskenta!$G$28/2)^0.5*(1-AO1692)^(-1.5)</f>
        <v>0.104</v>
      </c>
      <c r="AQ1692" s="8">
        <f>Refererenssiarvoja!$B$16*Kaksitasouoma_matriisi!O1692^(1/6)/(SQRT((2*Refererenssiarvoja!$B$15)/(Päälaskenta!$F$31*Päälaskenta!$G$31*Päälaskenta!$F$28))+SQRT(Refererenssiarvoja!$B$15)/Refererenssiarvoja!$B$17*LN(Kaksitasouoma_matriisi!L1692/Päälaskenta!$F$28))</f>
        <v>0.163766300688167</v>
      </c>
      <c r="AR1692" s="8">
        <f>Refererenssiarvoja!$B$16*Kaksitasouoma_matriisi!O1692^(1/6)/(SQRT((2*Refererenssiarvoja!$B$15)/(Päälaskenta!$F$31*Päälaskenta!$G$31*L1692)))</f>
        <v>0.59060992676916102</v>
      </c>
    </row>
    <row r="1693" spans="1:44" x14ac:dyDescent="0.2">
      <c r="A1693" s="8">
        <v>1691</v>
      </c>
      <c r="B1693" s="8">
        <f>IF(Päälaskenta!C$7,Päälaskenta!E$7,Päälaskenta!G$5)</f>
        <v>2.5</v>
      </c>
      <c r="C1693" s="56">
        <v>0.309</v>
      </c>
      <c r="D1693" s="93">
        <f t="shared" si="417"/>
        <v>8.0906000000000002</v>
      </c>
      <c r="E1693" s="8">
        <f>IF(Päälaskenta!$C$26,Kaksitasouoma_matriisi!AP1693,Kaksitasouoma_matriisi!AC1693)</f>
        <v>0.106294968596918</v>
      </c>
      <c r="F1693" s="56">
        <f>IF(D1693&lt;Päälaskenta!H$24,(SQRT(POWER(Päälaskenta!C$24/(2*Päälaskenta!E$24),2)+(D1693/Päälaskenta!E$24))-Päälaskenta!C$24/(2*Päälaskenta!E$24)),IF(D1693=Päälaskenta!H$24,Päälaskenta!D$24,Päälaskenta!D$24+(SQRT(POWER((Päälaskenta!C$20+Päälaskenta!G$24)/(2*Päälaskenta!E$20),2)+((D1693-Päälaskenta!H$24)/Päälaskenta!E$20))-(Päälaskenta!C$20+Päälaskenta!G$24)/(2*Päälaskenta!E$20))))</f>
        <v>1.502</v>
      </c>
      <c r="G1693" s="57">
        <f>IF(F1693&gt;Päälaskenta!D$24,(2*SQRT((POWER(Päälaskenta!D$24,2))+POWER(Päälaskenta!E$24*Päälaskenta!D$24,2))+Päälaskenta!C$24)+(2*SQRT((POWER((F1693-Päälaskenta!D$24),2))+POWER(Päälaskenta!E$20*(F1693-Päälaskenta!D$24),2))+Päälaskenta!C$20),(2*SQRT((POWER(F1693,2))+POWER(Päälaskenta!E$24*F1693,2))+Päälaskenta!C$24))</f>
        <v>10.87</v>
      </c>
      <c r="H1693" s="57">
        <f t="shared" si="418"/>
        <v>0.74</v>
      </c>
      <c r="I1693" s="62">
        <f t="shared" si="419"/>
        <v>1.6119999999999999E-3</v>
      </c>
      <c r="J1693" s="8">
        <f>IF(F1693&lt;Päälaskenta!$D$24,0,Kaksitasouoma_matriisi!F1693-Päälaskenta!$D$24)</f>
        <v>0.80200000000000005</v>
      </c>
      <c r="L1693" s="8">
        <f>IF(F1693&gt;Päälaskenta!D$24,F1693-Päälaskenta!D$24,0)</f>
        <v>0.80200000000000005</v>
      </c>
      <c r="M1693" s="8">
        <f>IF(F1693&gt;Päälaskenta!D$24,(Päälaskenta!C$20+(Päälaskenta!E$20*(Kaksitasouoma_matriisi!F1693-Päälaskenta!D$24)))*(Kaksitasouoma_matriisi!F1693-Päälaskenta!D$24),0)</f>
        <v>4.9748060000000001</v>
      </c>
      <c r="N1693" s="8">
        <f>IF(F1693&gt;Päälaskenta!D$24,(2*SQRT((POWER((F1693-Päälaskenta!D$24),2))+POWER(Päälaskenta!E$20*(F1693-Päälaskenta!D$24),2))+Päälaskenta!C$20),0)</f>
        <v>7.8916521229221201</v>
      </c>
      <c r="O1693" s="8">
        <f t="shared" si="425"/>
        <v>0.63038840568632803</v>
      </c>
      <c r="P1693" s="8">
        <f>IF(Päälaskenta!$C$29,IF(L1693&gt;Päälaskenta!$F$28,Kaksitasouoma_matriisi!AQ1693,Kaksitasouoma_matriisi!AR1693),Päälaskenta!$F$20)</f>
        <v>0.12</v>
      </c>
      <c r="Q1693" s="8">
        <f t="shared" si="426"/>
        <v>30.478976656927198</v>
      </c>
      <c r="R1693" s="8">
        <f t="shared" si="420"/>
        <v>0.998536510597267</v>
      </c>
      <c r="S1693" s="8">
        <f t="shared" si="427"/>
        <v>0.200718683421478</v>
      </c>
      <c r="U1693" s="93">
        <f>IF(F1693&gt;Päälaskenta!D$24,Päälaskenta!H$24+L1693*Päälaskenta!G$24,F1693*Päälaskenta!C$24 + F1693*F1693*Päälaskenta!E$24)</f>
        <v>3.1147999999999998</v>
      </c>
      <c r="V1693" s="8">
        <f>IF(F1693&gt;Päälaskenta!D$24,2*SQRT(POWER(Päälaskenta!D$24,2)+POWER(Päälaskenta!E$24*Päälaskenta!D$24,2))+Päälaskenta!C$24,(2*SQRT((POWER(F1693,2))+POWER(Päälaskenta!E$24*F1693,2))+Päälaskenta!C$24))</f>
        <v>2.9798989873223301</v>
      </c>
      <c r="W1693" s="8">
        <f t="shared" si="428"/>
        <v>1.0452703307231499</v>
      </c>
      <c r="X1693" s="8">
        <f>Päälaskenta!F$24</f>
        <v>7.0000000000000007E-2</v>
      </c>
      <c r="Y1693" s="8">
        <f t="shared" si="429"/>
        <v>45.830142572715303</v>
      </c>
      <c r="Z1693" s="8">
        <f t="shared" si="421"/>
        <v>1.5014634894027299</v>
      </c>
      <c r="AA1693" s="8">
        <f t="shared" si="430"/>
        <v>0.482041700720024</v>
      </c>
      <c r="AC1693" s="8">
        <f t="shared" si="422"/>
        <v>0.106294968596918</v>
      </c>
      <c r="AE1693" s="8">
        <v>1691</v>
      </c>
      <c r="AF1693" s="8">
        <f t="shared" si="416"/>
        <v>76.309119229642505</v>
      </c>
      <c r="AG1693" s="8">
        <f t="shared" si="423"/>
        <v>1.0733148435884399E-3</v>
      </c>
      <c r="AJ1693" s="132">
        <f>IF(Päälaskenta!$F$28&lt;Kaksitasouoma_matriisi!L1693,Päälaskenta!$C$20*Päälaskenta!$F$28,Päälaskenta!$C$20*Kaksitasouoma_matriisi!L1693)</f>
        <v>2.5</v>
      </c>
      <c r="AK1693" s="134">
        <f>SQRT(Päälaskenta!$D$20^2+(Päälaskenta!$D$20/(1/Päälaskenta!$E$20))^2)</f>
        <v>1.8029999999999999</v>
      </c>
      <c r="AL1693" s="134">
        <f>IF(Päälaskenta!$F$28&lt;Kaksitasouoma_matriisi!L1693,AK1693*Päälaskenta!$F$28*COS(ATAN(1/Päälaskenta!$E$20)),AK1693*Kaksitasouoma_matriisi!L1693*COS(ATAN(1/Päälaskenta!$E$20)))</f>
        <v>0.75</v>
      </c>
      <c r="AM1693" s="134"/>
      <c r="AN1693" s="134">
        <f t="shared" si="431"/>
        <v>3.25</v>
      </c>
      <c r="AO1693" s="8">
        <f t="shared" si="424"/>
        <v>0.40170073912936</v>
      </c>
      <c r="AP1693" s="134">
        <f>Refererenssiarvoja!$B$16*H1693^(1/6)/(Refererenssiarvoja!$B$15^0.5)*(Päälaskenta!$G$28/2)^0.5*(1-AO1693)^(-1.5)</f>
        <v>0.104</v>
      </c>
      <c r="AQ1693" s="8">
        <f>Refererenssiarvoja!$B$16*Kaksitasouoma_matriisi!O1693^(1/6)/(SQRT((2*Refererenssiarvoja!$B$15)/(Päälaskenta!$F$31*Päälaskenta!$G$31*Päälaskenta!$F$28))+SQRT(Refererenssiarvoja!$B$15)/Refererenssiarvoja!$B$17*LN(Kaksitasouoma_matriisi!L1693/Päälaskenta!$F$28))</f>
        <v>0.163004571013012</v>
      </c>
      <c r="AR1693" s="8">
        <f>Refererenssiarvoja!$B$16*Kaksitasouoma_matriisi!O1693^(1/6)/(SQRT((2*Refererenssiarvoja!$B$15)/(Päälaskenta!$F$31*Päälaskenta!$G$31*L1693)))</f>
        <v>0.59202364447953104</v>
      </c>
    </row>
    <row r="1694" spans="1:44" x14ac:dyDescent="0.2">
      <c r="A1694" s="8">
        <v>1692</v>
      </c>
      <c r="B1694" s="8">
        <f>IF(Päälaskenta!C$7,Päälaskenta!E$7,Päälaskenta!G$5)</f>
        <v>2.5</v>
      </c>
      <c r="C1694" s="56">
        <v>0.308</v>
      </c>
      <c r="D1694" s="93">
        <f t="shared" si="417"/>
        <v>8.1168999999999993</v>
      </c>
      <c r="E1694" s="8">
        <f>IF(Päälaskenta!$C$26,Kaksitasouoma_matriisi!AP1694,Kaksitasouoma_matriisi!AC1694)</f>
        <v>0.106308590869531</v>
      </c>
      <c r="F1694" s="56">
        <f>IF(D1694&lt;Päälaskenta!H$24,(SQRT(POWER(Päälaskenta!C$24/(2*Päälaskenta!E$24),2)+(D1694/Päälaskenta!E$24))-Päälaskenta!C$24/(2*Päälaskenta!E$24)),IF(D1694=Päälaskenta!H$24,Päälaskenta!D$24,Päälaskenta!D$24+(SQRT(POWER((Päälaskenta!C$20+Päälaskenta!G$24)/(2*Päälaskenta!E$20),2)+((D1694-Päälaskenta!H$24)/Päälaskenta!E$20))-(Päälaskenta!C$20+Päälaskenta!G$24)/(2*Päälaskenta!E$20))))</f>
        <v>1.5049999999999999</v>
      </c>
      <c r="G1694" s="57">
        <f>IF(F1694&gt;Päälaskenta!D$24,(2*SQRT((POWER(Päälaskenta!D$24,2))+POWER(Päälaskenta!E$24*Päälaskenta!D$24,2))+Päälaskenta!C$24)+(2*SQRT((POWER((F1694-Päälaskenta!D$24),2))+POWER(Päälaskenta!E$20*(F1694-Päälaskenta!D$24),2))+Päälaskenta!C$20),(2*SQRT((POWER(F1694,2))+POWER(Päälaskenta!E$24*F1694,2))+Päälaskenta!C$24))</f>
        <v>10.88</v>
      </c>
      <c r="H1694" s="57">
        <f t="shared" si="418"/>
        <v>0.75</v>
      </c>
      <c r="I1694" s="62">
        <f t="shared" si="419"/>
        <v>1.573E-3</v>
      </c>
      <c r="J1694" s="8">
        <f>IF(F1694&lt;Päälaskenta!$D$24,0,Kaksitasouoma_matriisi!F1694-Päälaskenta!$D$24)</f>
        <v>0.80500000000000005</v>
      </c>
      <c r="L1694" s="8">
        <f>IF(F1694&gt;Päälaskenta!D$24,F1694-Päälaskenta!D$24,0)</f>
        <v>0.80500000000000005</v>
      </c>
      <c r="M1694" s="8">
        <f>IF(F1694&gt;Päälaskenta!D$24,(Päälaskenta!C$20+(Päälaskenta!E$20*(Kaksitasouoma_matriisi!F1694-Päälaskenta!D$24)))*(Kaksitasouoma_matriisi!F1694-Päälaskenta!D$24),0)</f>
        <v>4.9970375000000002</v>
      </c>
      <c r="N1694" s="8">
        <f>IF(F1694&gt;Päälaskenta!D$24,(2*SQRT((POWER((F1694-Päälaskenta!D$24),2))+POWER(Päälaskenta!E$20*(F1694-Päälaskenta!D$24),2))+Päälaskenta!C$20),0)</f>
        <v>7.9024687767485098</v>
      </c>
      <c r="O1694" s="8">
        <f t="shared" si="425"/>
        <v>0.632338784393912</v>
      </c>
      <c r="P1694" s="8">
        <f>IF(Päälaskenta!$C$29,IF(L1694&gt;Päälaskenta!$F$28,Kaksitasouoma_matriisi!AQ1694,Kaksitasouoma_matriisi!AR1694),Päälaskenta!$F$20)</f>
        <v>0.12</v>
      </c>
      <c r="Q1694" s="8">
        <f t="shared" si="426"/>
        <v>30.678296644665</v>
      </c>
      <c r="R1694" s="8">
        <f t="shared" si="420"/>
        <v>1.00013825796635</v>
      </c>
      <c r="S1694" s="8">
        <f t="shared" si="427"/>
        <v>0.20014623823942701</v>
      </c>
      <c r="U1694" s="93">
        <f>IF(F1694&gt;Päälaskenta!D$24,Päälaskenta!H$24+L1694*Päälaskenta!G$24,F1694*Päälaskenta!C$24 + F1694*F1694*Päälaskenta!E$24)</f>
        <v>3.1219999999999999</v>
      </c>
      <c r="V1694" s="8">
        <f>IF(F1694&gt;Päälaskenta!D$24,2*SQRT(POWER(Päälaskenta!D$24,2)+POWER(Päälaskenta!E$24*Päälaskenta!D$24,2))+Päälaskenta!C$24,(2*SQRT((POWER(F1694,2))+POWER(Päälaskenta!E$24*F1694,2))+Päälaskenta!C$24))</f>
        <v>2.9798989873223301</v>
      </c>
      <c r="W1694" s="8">
        <f t="shared" si="428"/>
        <v>1.0476865200069601</v>
      </c>
      <c r="X1694" s="8">
        <f>Päälaskenta!F$24</f>
        <v>7.0000000000000007E-2</v>
      </c>
      <c r="Y1694" s="8">
        <f t="shared" si="429"/>
        <v>46.006842635591397</v>
      </c>
      <c r="Z1694" s="8">
        <f t="shared" si="421"/>
        <v>1.49986174203365</v>
      </c>
      <c r="AA1694" s="8">
        <f t="shared" si="430"/>
        <v>0.480416957730189</v>
      </c>
      <c r="AC1694" s="8">
        <f t="shared" si="422"/>
        <v>0.106308590869531</v>
      </c>
      <c r="AE1694" s="8">
        <v>1692</v>
      </c>
      <c r="AF1694" s="8">
        <f t="shared" si="416"/>
        <v>76.685139280256394</v>
      </c>
      <c r="AG1694" s="8">
        <f t="shared" si="423"/>
        <v>1.06281480607132E-3</v>
      </c>
      <c r="AJ1694" s="132">
        <f>IF(Päälaskenta!$F$28&lt;Kaksitasouoma_matriisi!L1694,Päälaskenta!$C$20*Päälaskenta!$F$28,Päälaskenta!$C$20*Kaksitasouoma_matriisi!L1694)</f>
        <v>2.5</v>
      </c>
      <c r="AK1694" s="134">
        <f>SQRT(Päälaskenta!$D$20^2+(Päälaskenta!$D$20/(1/Päälaskenta!$E$20))^2)</f>
        <v>1.8029999999999999</v>
      </c>
      <c r="AL1694" s="134">
        <f>IF(Päälaskenta!$F$28&lt;Kaksitasouoma_matriisi!L1694,AK1694*Päälaskenta!$F$28*COS(ATAN(1/Päälaskenta!$E$20)),AK1694*Kaksitasouoma_matriisi!L1694*COS(ATAN(1/Päälaskenta!$E$20)))</f>
        <v>0.75</v>
      </c>
      <c r="AM1694" s="134"/>
      <c r="AN1694" s="134">
        <f t="shared" si="431"/>
        <v>3.25</v>
      </c>
      <c r="AO1694" s="8">
        <f t="shared" si="424"/>
        <v>0.40039916716973201</v>
      </c>
      <c r="AP1694" s="134">
        <f>Refererenssiarvoja!$B$16*H1694^(1/6)/(Refererenssiarvoja!$B$15^0.5)*(Päälaskenta!$G$28/2)^0.5*(1-AO1694)^(-1.5)</f>
        <v>0.104</v>
      </c>
      <c r="AQ1694" s="8">
        <f>Refererenssiarvoja!$B$16*Kaksitasouoma_matriisi!O1694^(1/6)/(SQRT((2*Refererenssiarvoja!$B$15)/(Päälaskenta!$F$31*Päälaskenta!$G$31*Päälaskenta!$F$28))+SQRT(Refererenssiarvoja!$B$15)/Refererenssiarvoja!$B$17*LN(Kaksitasouoma_matriisi!L1694/Päälaskenta!$F$28))</f>
        <v>0.16225348556703201</v>
      </c>
      <c r="AR1694" s="8">
        <f>Refererenssiarvoja!$B$16*Kaksitasouoma_matriisi!O1694^(1/6)/(SQRT((2*Refererenssiarvoja!$B$15)/(Päälaskenta!$F$31*Päälaskenta!$G$31*L1694)))</f>
        <v>0.59343534409787102</v>
      </c>
    </row>
    <row r="1695" spans="1:44" x14ac:dyDescent="0.2">
      <c r="A1695" s="8">
        <v>1693</v>
      </c>
      <c r="B1695" s="8">
        <f>IF(Päälaskenta!C$7,Päälaskenta!E$7,Päälaskenta!G$5)</f>
        <v>2.5</v>
      </c>
      <c r="C1695" s="56">
        <v>0.307</v>
      </c>
      <c r="D1695" s="93">
        <f t="shared" si="417"/>
        <v>8.1433</v>
      </c>
      <c r="E1695" s="8">
        <f>IF(Päälaskenta!$C$26,Kaksitasouoma_matriisi!AP1695,Kaksitasouoma_matriisi!AC1695)</f>
        <v>0.10631765735011001</v>
      </c>
      <c r="F1695" s="56">
        <f>IF(D1695&lt;Päälaskenta!H$24,(SQRT(POWER(Päälaskenta!C$24/(2*Päälaskenta!E$24),2)+(D1695/Päälaskenta!E$24))-Päälaskenta!C$24/(2*Päälaskenta!E$24)),IF(D1695=Päälaskenta!H$24,Päälaskenta!D$24,Päälaskenta!D$24+(SQRT(POWER((Päälaskenta!C$20+Päälaskenta!G$24)/(2*Päälaskenta!E$20),2)+((D1695-Päälaskenta!H$24)/Päälaskenta!E$20))-(Päälaskenta!C$20+Päälaskenta!G$24)/(2*Päälaskenta!E$20))))</f>
        <v>1.5069999999999999</v>
      </c>
      <c r="G1695" s="57">
        <f>IF(F1695&gt;Päälaskenta!D$24,(2*SQRT((POWER(Päälaskenta!D$24,2))+POWER(Päälaskenta!E$24*Päälaskenta!D$24,2))+Päälaskenta!C$24)+(2*SQRT((POWER((F1695-Päälaskenta!D$24),2))+POWER(Päälaskenta!E$20*(F1695-Päälaskenta!D$24),2))+Päälaskenta!C$20),(2*SQRT((POWER(F1695,2))+POWER(Päälaskenta!E$24*F1695,2))+Päälaskenta!C$24))</f>
        <v>10.89</v>
      </c>
      <c r="H1695" s="57">
        <f t="shared" si="418"/>
        <v>0.75</v>
      </c>
      <c r="I1695" s="62">
        <f t="shared" si="419"/>
        <v>1.5629999999999999E-3</v>
      </c>
      <c r="J1695" s="8">
        <f>IF(F1695&lt;Päälaskenta!$D$24,0,Kaksitasouoma_matriisi!F1695-Päälaskenta!$D$24)</f>
        <v>0.80700000000000005</v>
      </c>
      <c r="L1695" s="8">
        <f>IF(F1695&gt;Päälaskenta!D$24,F1695-Päälaskenta!D$24,0)</f>
        <v>0.80700000000000005</v>
      </c>
      <c r="M1695" s="8">
        <f>IF(F1695&gt;Päälaskenta!D$24,(Päälaskenta!C$20+(Päälaskenta!E$20*(Kaksitasouoma_matriisi!F1695-Päälaskenta!D$24)))*(Kaksitasouoma_matriisi!F1695-Päälaskenta!D$24),0)</f>
        <v>5.0118735000000001</v>
      </c>
      <c r="N1695" s="8">
        <f>IF(F1695&gt;Päälaskenta!D$24,(2*SQRT((POWER((F1695-Päälaskenta!D$24),2))+POWER(Päälaskenta!E$20*(F1695-Päälaskenta!D$24),2))+Päälaskenta!C$20),0)</f>
        <v>7.9096798792994401</v>
      </c>
      <c r="O1695" s="8">
        <f t="shared" si="425"/>
        <v>0.63363796973840403</v>
      </c>
      <c r="P1695" s="8">
        <f>IF(Päälaskenta!$C$29,IF(L1695&gt;Päälaskenta!$F$28,Kaksitasouoma_matriisi!AQ1695,Kaksitasouoma_matriisi!AR1695),Päälaskenta!$F$20)</f>
        <v>0.12</v>
      </c>
      <c r="Q1695" s="8">
        <f t="shared" si="426"/>
        <v>30.811510097358902</v>
      </c>
      <c r="R1695" s="8">
        <f t="shared" si="420"/>
        <v>1.00120192166648</v>
      </c>
      <c r="S1695" s="8">
        <f t="shared" si="427"/>
        <v>0.19976600001306499</v>
      </c>
      <c r="U1695" s="93">
        <f>IF(F1695&gt;Päälaskenta!D$24,Päälaskenta!H$24+L1695*Päälaskenta!G$24,F1695*Päälaskenta!C$24 + F1695*F1695*Päälaskenta!E$24)</f>
        <v>3.1267999999999998</v>
      </c>
      <c r="V1695" s="8">
        <f>IF(F1695&gt;Päälaskenta!D$24,2*SQRT(POWER(Päälaskenta!D$24,2)+POWER(Päälaskenta!E$24*Päälaskenta!D$24,2))+Päälaskenta!C$24,(2*SQRT((POWER(F1695,2))+POWER(Päälaskenta!E$24*F1695,2))+Päälaskenta!C$24))</f>
        <v>2.9798989873223301</v>
      </c>
      <c r="W1695" s="8">
        <f t="shared" si="428"/>
        <v>1.04929731286283</v>
      </c>
      <c r="X1695" s="8">
        <f>Päälaskenta!F$24</f>
        <v>7.0000000000000007E-2</v>
      </c>
      <c r="Y1695" s="8">
        <f t="shared" si="429"/>
        <v>46.124793735522701</v>
      </c>
      <c r="Z1695" s="8">
        <f t="shared" si="421"/>
        <v>1.49879807833352</v>
      </c>
      <c r="AA1695" s="8">
        <f t="shared" si="430"/>
        <v>0.479339285638199</v>
      </c>
      <c r="AC1695" s="8">
        <f t="shared" si="422"/>
        <v>0.10631765735011001</v>
      </c>
      <c r="AE1695" s="8">
        <v>1693</v>
      </c>
      <c r="AF1695" s="8">
        <f t="shared" si="416"/>
        <v>76.936303832881606</v>
      </c>
      <c r="AG1695" s="8">
        <f t="shared" si="423"/>
        <v>1.0558868496576301E-3</v>
      </c>
      <c r="AJ1695" s="132">
        <f>IF(Päälaskenta!$F$28&lt;Kaksitasouoma_matriisi!L1695,Päälaskenta!$C$20*Päälaskenta!$F$28,Päälaskenta!$C$20*Kaksitasouoma_matriisi!L1695)</f>
        <v>2.5</v>
      </c>
      <c r="AK1695" s="134">
        <f>SQRT(Päälaskenta!$D$20^2+(Päälaskenta!$D$20/(1/Päälaskenta!$E$20))^2)</f>
        <v>1.8029999999999999</v>
      </c>
      <c r="AL1695" s="134">
        <f>IF(Päälaskenta!$F$28&lt;Kaksitasouoma_matriisi!L1695,AK1695*Päälaskenta!$F$28*COS(ATAN(1/Päälaskenta!$E$20)),AK1695*Kaksitasouoma_matriisi!L1695*COS(ATAN(1/Päälaskenta!$E$20)))</f>
        <v>0.75</v>
      </c>
      <c r="AM1695" s="134"/>
      <c r="AN1695" s="134">
        <f t="shared" si="431"/>
        <v>3.25</v>
      </c>
      <c r="AO1695" s="8">
        <f t="shared" si="424"/>
        <v>0.39910110151903999</v>
      </c>
      <c r="AP1695" s="134">
        <f>Refererenssiarvoja!$B$16*H1695^(1/6)/(Refererenssiarvoja!$B$15^0.5)*(Päälaskenta!$G$28/2)^0.5*(1-AO1695)^(-1.5)</f>
        <v>0.10299999999999999</v>
      </c>
      <c r="AQ1695" s="8">
        <f>Refererenssiarvoja!$B$16*Kaksitasouoma_matriisi!O1695^(1/6)/(SQRT((2*Refererenssiarvoja!$B$15)/(Päälaskenta!$F$31*Päälaskenta!$G$31*Päälaskenta!$F$28))+SQRT(Refererenssiarvoja!$B$15)/Refererenssiarvoja!$B$17*LN(Kaksitasouoma_matriisi!L1695/Päälaskenta!$F$28))</f>
        <v>0.16175856330614599</v>
      </c>
      <c r="AR1695" s="8">
        <f>Refererenssiarvoja!$B$16*Kaksitasouoma_matriisi!O1695^(1/6)/(SQRT((2*Refererenssiarvoja!$B$15)/(Päälaskenta!$F$31*Päälaskenta!$G$31*L1695)))</f>
        <v>0.59437536110644595</v>
      </c>
    </row>
    <row r="1696" spans="1:44" x14ac:dyDescent="0.2">
      <c r="A1696" s="8">
        <v>1694</v>
      </c>
      <c r="B1696" s="8">
        <f>IF(Päälaskenta!C$7,Päälaskenta!E$7,Päälaskenta!G$5)</f>
        <v>2.5</v>
      </c>
      <c r="C1696" s="56">
        <v>0.30599999999999999</v>
      </c>
      <c r="D1696" s="93">
        <f t="shared" si="417"/>
        <v>8.1699000000000002</v>
      </c>
      <c r="E1696" s="8">
        <f>IF(Päälaskenta!$C$26,Kaksitasouoma_matriisi!AP1696,Kaksitasouoma_matriisi!AC1696)</f>
        <v>0.106331234578909</v>
      </c>
      <c r="F1696" s="56">
        <f>IF(D1696&lt;Päälaskenta!H$24,(SQRT(POWER(Päälaskenta!C$24/(2*Päälaskenta!E$24),2)+(D1696/Päälaskenta!E$24))-Päälaskenta!C$24/(2*Päälaskenta!E$24)),IF(D1696=Päälaskenta!H$24,Päälaskenta!D$24,Päälaskenta!D$24+(SQRT(POWER((Päälaskenta!C$20+Päälaskenta!G$24)/(2*Päälaskenta!E$20),2)+((D1696-Päälaskenta!H$24)/Päälaskenta!E$20))-(Päälaskenta!C$20+Päälaskenta!G$24)/(2*Päälaskenta!E$20))))</f>
        <v>1.51</v>
      </c>
      <c r="G1696" s="57">
        <f>IF(F1696&gt;Päälaskenta!D$24,(2*SQRT((POWER(Päälaskenta!D$24,2))+POWER(Päälaskenta!E$24*Päälaskenta!D$24,2))+Päälaskenta!C$24)+(2*SQRT((POWER((F1696-Päälaskenta!D$24),2))+POWER(Päälaskenta!E$20*(F1696-Päälaskenta!D$24),2))+Päälaskenta!C$20),(2*SQRT((POWER(F1696,2))+POWER(Päälaskenta!E$24*F1696,2))+Päälaskenta!C$24))</f>
        <v>10.9</v>
      </c>
      <c r="H1696" s="57">
        <f t="shared" si="418"/>
        <v>0.75</v>
      </c>
      <c r="I1696" s="62">
        <f t="shared" si="419"/>
        <v>1.554E-3</v>
      </c>
      <c r="J1696" s="8">
        <f>IF(F1696&lt;Päälaskenta!$D$24,0,Kaksitasouoma_matriisi!F1696-Päälaskenta!$D$24)</f>
        <v>0.81</v>
      </c>
      <c r="L1696" s="8">
        <f>IF(F1696&gt;Päälaskenta!D$24,F1696-Päälaskenta!D$24,0)</f>
        <v>0.81</v>
      </c>
      <c r="M1696" s="8">
        <f>IF(F1696&gt;Päälaskenta!D$24,(Päälaskenta!C$20+(Päälaskenta!E$20*(Kaksitasouoma_matriisi!F1696-Päälaskenta!D$24)))*(Kaksitasouoma_matriisi!F1696-Päälaskenta!D$24),0)</f>
        <v>5.0341500000000003</v>
      </c>
      <c r="N1696" s="8">
        <f>IF(F1696&gt;Päälaskenta!D$24,(2*SQRT((POWER((F1696-Päälaskenta!D$24),2))+POWER(Päälaskenta!E$20*(F1696-Päälaskenta!D$24),2))+Päälaskenta!C$20),0)</f>
        <v>7.9204965331258297</v>
      </c>
      <c r="O1696" s="8">
        <f t="shared" si="425"/>
        <v>0.63558515289359896</v>
      </c>
      <c r="P1696" s="8">
        <f>IF(Päälaskenta!$C$29,IF(L1696&gt;Päälaskenta!$F$28,Kaksitasouoma_matriisi!AQ1696,Kaksitasouoma_matriisi!AR1696),Päälaskenta!$F$20)</f>
        <v>0.12</v>
      </c>
      <c r="Q1696" s="8">
        <f t="shared" si="426"/>
        <v>31.011830498070498</v>
      </c>
      <c r="R1696" s="8">
        <f t="shared" si="420"/>
        <v>1.0027912092361499</v>
      </c>
      <c r="S1696" s="8">
        <f t="shared" si="427"/>
        <v>0.19919772141</v>
      </c>
      <c r="U1696" s="93">
        <f>IF(F1696&gt;Päälaskenta!D$24,Päälaskenta!H$24+L1696*Päälaskenta!G$24,F1696*Päälaskenta!C$24 + F1696*F1696*Päälaskenta!E$24)</f>
        <v>3.1339999999999999</v>
      </c>
      <c r="V1696" s="8">
        <f>IF(F1696&gt;Päälaskenta!D$24,2*SQRT(POWER(Päälaskenta!D$24,2)+POWER(Päälaskenta!E$24*Päälaskenta!D$24,2))+Päälaskenta!C$24,(2*SQRT((POWER(F1696,2))+POWER(Päälaskenta!E$24*F1696,2))+Päälaskenta!C$24))</f>
        <v>2.9798989873223301</v>
      </c>
      <c r="W1696" s="8">
        <f t="shared" si="428"/>
        <v>1.0517135021466399</v>
      </c>
      <c r="X1696" s="8">
        <f>Päälaskenta!F$24</f>
        <v>7.0000000000000007E-2</v>
      </c>
      <c r="Y1696" s="8">
        <f t="shared" si="429"/>
        <v>46.301946817780397</v>
      </c>
      <c r="Z1696" s="8">
        <f t="shared" si="421"/>
        <v>1.4972087907638501</v>
      </c>
      <c r="AA1696" s="8">
        <f t="shared" si="430"/>
        <v>0.47773094791443799</v>
      </c>
      <c r="AC1696" s="8">
        <f t="shared" si="422"/>
        <v>0.106331234578909</v>
      </c>
      <c r="AE1696" s="8">
        <v>1694</v>
      </c>
      <c r="AF1696" s="8">
        <f t="shared" si="416"/>
        <v>77.313777315850899</v>
      </c>
      <c r="AG1696" s="8">
        <f t="shared" si="423"/>
        <v>1.0456015855885999E-3</v>
      </c>
      <c r="AJ1696" s="132">
        <f>IF(Päälaskenta!$F$28&lt;Kaksitasouoma_matriisi!L1696,Päälaskenta!$C$20*Päälaskenta!$F$28,Päälaskenta!$C$20*Kaksitasouoma_matriisi!L1696)</f>
        <v>2.5</v>
      </c>
      <c r="AK1696" s="134">
        <f>SQRT(Päälaskenta!$D$20^2+(Päälaskenta!$D$20/(1/Päälaskenta!$E$20))^2)</f>
        <v>1.8029999999999999</v>
      </c>
      <c r="AL1696" s="134">
        <f>IF(Päälaskenta!$F$28&lt;Kaksitasouoma_matriisi!L1696,AK1696*Päälaskenta!$F$28*COS(ATAN(1/Päälaskenta!$E$20)),AK1696*Kaksitasouoma_matriisi!L1696*COS(ATAN(1/Päälaskenta!$E$20)))</f>
        <v>0.75</v>
      </c>
      <c r="AM1696" s="134"/>
      <c r="AN1696" s="134">
        <f t="shared" si="431"/>
        <v>3.25</v>
      </c>
      <c r="AO1696" s="8">
        <f t="shared" si="424"/>
        <v>0.397801686679152</v>
      </c>
      <c r="AP1696" s="134">
        <f>Refererenssiarvoja!$B$16*H1696^(1/6)/(Refererenssiarvoja!$B$15^0.5)*(Päälaskenta!$G$28/2)^0.5*(1-AO1696)^(-1.5)</f>
        <v>0.10299999999999999</v>
      </c>
      <c r="AQ1696" s="8">
        <f>Refererenssiarvoja!$B$16*Kaksitasouoma_matriisi!O1696^(1/6)/(SQRT((2*Refererenssiarvoja!$B$15)/(Päälaskenta!$F$31*Päälaskenta!$G$31*Päälaskenta!$F$28))+SQRT(Refererenssiarvoja!$B$15)/Refererenssiarvoja!$B$17*LN(Kaksitasouoma_matriisi!L1696/Päälaskenta!$F$28))</f>
        <v>0.16102471820752601</v>
      </c>
      <c r="AR1696" s="8">
        <f>Refererenssiarvoja!$B$16*Kaksitasouoma_matriisi!O1696^(1/6)/(SQRT((2*Refererenssiarvoja!$B$15)/(Päälaskenta!$F$31*Päälaskenta!$G$31*L1696)))</f>
        <v>0.59578372009174996</v>
      </c>
    </row>
    <row r="1697" spans="1:44" x14ac:dyDescent="0.2">
      <c r="A1697" s="8">
        <v>1695</v>
      </c>
      <c r="B1697" s="8">
        <f>IF(Päälaskenta!C$7,Päälaskenta!E$7,Päälaskenta!G$5)</f>
        <v>2.5</v>
      </c>
      <c r="C1697" s="56">
        <v>0.30499999999999999</v>
      </c>
      <c r="D1697" s="93">
        <f t="shared" si="417"/>
        <v>8.1966999999999999</v>
      </c>
      <c r="E1697" s="8">
        <f>IF(Päälaskenta!$C$26,Kaksitasouoma_matriisi!AP1697,Kaksitasouoma_matriisi!AC1697)</f>
        <v>0.106344784888575</v>
      </c>
      <c r="F1697" s="56">
        <f>IF(D1697&lt;Päälaskenta!H$24,(SQRT(POWER(Päälaskenta!C$24/(2*Päälaskenta!E$24),2)+(D1697/Päälaskenta!E$24))-Päälaskenta!C$24/(2*Päälaskenta!E$24)),IF(D1697=Päälaskenta!H$24,Päälaskenta!D$24,Päälaskenta!D$24+(SQRT(POWER((Päälaskenta!C$20+Päälaskenta!G$24)/(2*Päälaskenta!E$20),2)+((D1697-Päälaskenta!H$24)/Päälaskenta!E$20))-(Päälaskenta!C$20+Päälaskenta!G$24)/(2*Päälaskenta!E$20))))</f>
        <v>1.5129999999999999</v>
      </c>
      <c r="G1697" s="57">
        <f>IF(F1697&gt;Päälaskenta!D$24,(2*SQRT((POWER(Päälaskenta!D$24,2))+POWER(Päälaskenta!E$24*Päälaskenta!D$24,2))+Päälaskenta!C$24)+(2*SQRT((POWER((F1697-Päälaskenta!D$24),2))+POWER(Päälaskenta!E$20*(F1697-Päälaskenta!D$24),2))+Päälaskenta!C$20),(2*SQRT((POWER(F1697,2))+POWER(Päälaskenta!E$24*F1697,2))+Päälaskenta!C$24))</f>
        <v>10.91</v>
      </c>
      <c r="H1697" s="57">
        <f t="shared" si="418"/>
        <v>0.75</v>
      </c>
      <c r="I1697" s="62">
        <f t="shared" si="419"/>
        <v>1.544E-3</v>
      </c>
      <c r="J1697" s="8">
        <f>IF(F1697&lt;Päälaskenta!$D$24,0,Kaksitasouoma_matriisi!F1697-Päälaskenta!$D$24)</f>
        <v>0.81299999999999994</v>
      </c>
      <c r="L1697" s="8">
        <f>IF(F1697&gt;Päälaskenta!D$24,F1697-Päälaskenta!D$24,0)</f>
        <v>0.81299999999999994</v>
      </c>
      <c r="M1697" s="8">
        <f>IF(F1697&gt;Päälaskenta!D$24,(Päälaskenta!C$20+(Päälaskenta!E$20*(Kaksitasouoma_matriisi!F1697-Päälaskenta!D$24)))*(Kaksitasouoma_matriisi!F1697-Päälaskenta!D$24),0)</f>
        <v>5.0564534999999999</v>
      </c>
      <c r="N1697" s="8">
        <f>IF(F1697&gt;Päälaskenta!D$24,(2*SQRT((POWER((F1697-Päälaskenta!D$24),2))+POWER(Päälaskenta!E$20*(F1697-Päälaskenta!D$24),2))+Päälaskenta!C$20),0)</f>
        <v>7.9313131869522202</v>
      </c>
      <c r="O1697" s="8">
        <f t="shared" si="425"/>
        <v>0.63753042917512803</v>
      </c>
      <c r="P1697" s="8">
        <f>IF(Päälaskenta!$C$29,IF(L1697&gt;Päälaskenta!$F$28,Kaksitasouoma_matriisi!AQ1697,Kaksitasouoma_matriisi!AR1697),Päälaskenta!$F$20)</f>
        <v>0.12</v>
      </c>
      <c r="Q1697" s="8">
        <f t="shared" si="426"/>
        <v>31.2127512032135</v>
      </c>
      <c r="R1697" s="8">
        <f t="shared" si="420"/>
        <v>1.00437309935021</v>
      </c>
      <c r="S1697" s="8">
        <f t="shared" si="427"/>
        <v>0.198631926378876</v>
      </c>
      <c r="U1697" s="93">
        <f>IF(F1697&gt;Päälaskenta!D$24,Päälaskenta!H$24+L1697*Päälaskenta!G$24,F1697*Päälaskenta!C$24 + F1697*F1697*Päälaskenta!E$24)</f>
        <v>3.1412</v>
      </c>
      <c r="V1697" s="8">
        <f>IF(F1697&gt;Päälaskenta!D$24,2*SQRT(POWER(Päälaskenta!D$24,2)+POWER(Päälaskenta!E$24*Päälaskenta!D$24,2))+Päälaskenta!C$24,(2*SQRT((POWER(F1697,2))+POWER(Päälaskenta!E$24*F1697,2))+Päälaskenta!C$24))</f>
        <v>2.9798989873223301</v>
      </c>
      <c r="W1697" s="8">
        <f t="shared" si="428"/>
        <v>1.0541296914304501</v>
      </c>
      <c r="X1697" s="8">
        <f>Päälaskenta!F$24</f>
        <v>7.0000000000000007E-2</v>
      </c>
      <c r="Y1697" s="8">
        <f t="shared" si="429"/>
        <v>46.479371433799599</v>
      </c>
      <c r="Z1697" s="8">
        <f t="shared" si="421"/>
        <v>1.49562690064979</v>
      </c>
      <c r="AA1697" s="8">
        <f t="shared" si="430"/>
        <v>0.476132338166876</v>
      </c>
      <c r="AC1697" s="8">
        <f t="shared" si="422"/>
        <v>0.106344784888575</v>
      </c>
      <c r="AE1697" s="8">
        <v>1695</v>
      </c>
      <c r="AF1697" s="8">
        <f t="shared" si="416"/>
        <v>77.6921226370131</v>
      </c>
      <c r="AG1697" s="8">
        <f t="shared" si="423"/>
        <v>1.0354426348214601E-3</v>
      </c>
      <c r="AJ1697" s="132">
        <f>IF(Päälaskenta!$F$28&lt;Kaksitasouoma_matriisi!L1697,Päälaskenta!$C$20*Päälaskenta!$F$28,Päälaskenta!$C$20*Kaksitasouoma_matriisi!L1697)</f>
        <v>2.5</v>
      </c>
      <c r="AK1697" s="134">
        <f>SQRT(Päälaskenta!$D$20^2+(Päälaskenta!$D$20/(1/Päälaskenta!$E$20))^2)</f>
        <v>1.8029999999999999</v>
      </c>
      <c r="AL1697" s="134">
        <f>IF(Päälaskenta!$F$28&lt;Kaksitasouoma_matriisi!L1697,AK1697*Päälaskenta!$F$28*COS(ATAN(1/Päälaskenta!$E$20)),AK1697*Kaksitasouoma_matriisi!L1697*COS(ATAN(1/Päälaskenta!$E$20)))</f>
        <v>0.75</v>
      </c>
      <c r="AM1697" s="134"/>
      <c r="AN1697" s="134">
        <f t="shared" si="431"/>
        <v>3.25</v>
      </c>
      <c r="AO1697" s="8">
        <f t="shared" si="424"/>
        <v>0.39650103090268002</v>
      </c>
      <c r="AP1697" s="134">
        <f>Refererenssiarvoja!$B$16*H1697^(1/6)/(Refererenssiarvoja!$B$15^0.5)*(Päälaskenta!$G$28/2)^0.5*(1-AO1697)^(-1.5)</f>
        <v>0.10299999999999999</v>
      </c>
      <c r="AQ1697" s="8">
        <f>Refererenssiarvoja!$B$16*Kaksitasouoma_matriisi!O1697^(1/6)/(SQRT((2*Refererenssiarvoja!$B$15)/(Päälaskenta!$F$31*Päälaskenta!$G$31*Päälaskenta!$F$28))+SQRT(Refererenssiarvoja!$B$15)/Refererenssiarvoja!$B$17*LN(Kaksitasouoma_matriisi!L1697/Päälaskenta!$F$28))</f>
        <v>0.16030092762222001</v>
      </c>
      <c r="AR1697" s="8">
        <f>Refererenssiarvoja!$B$16*Kaksitasouoma_matriisi!O1697^(1/6)/(SQRT((2*Refererenssiarvoja!$B$15)/(Päälaskenta!$F$31*Päälaskenta!$G$31*L1697)))</f>
        <v>0.59719008826634801</v>
      </c>
    </row>
    <row r="1698" spans="1:44" x14ac:dyDescent="0.2">
      <c r="A1698" s="8">
        <v>1696</v>
      </c>
      <c r="B1698" s="8">
        <f>IF(Päälaskenta!C$7,Päälaskenta!E$7,Päälaskenta!G$5)</f>
        <v>2.5</v>
      </c>
      <c r="C1698" s="56">
        <v>0.30399999999999999</v>
      </c>
      <c r="D1698" s="93">
        <f t="shared" si="417"/>
        <v>8.2236999999999991</v>
      </c>
      <c r="E1698" s="8">
        <f>IF(Päälaskenta!$C$26,Kaksitasouoma_matriisi!AP1698,Kaksitasouoma_matriisi!AC1698)</f>
        <v>0.10635830835908699</v>
      </c>
      <c r="F1698" s="56">
        <f>IF(D1698&lt;Päälaskenta!H$24,(SQRT(POWER(Päälaskenta!C$24/(2*Päälaskenta!E$24),2)+(D1698/Päälaskenta!E$24))-Päälaskenta!C$24/(2*Päälaskenta!E$24)),IF(D1698=Päälaskenta!H$24,Päälaskenta!D$24,Päälaskenta!D$24+(SQRT(POWER((Päälaskenta!C$20+Päälaskenta!G$24)/(2*Päälaskenta!E$20),2)+((D1698-Päälaskenta!H$24)/Päälaskenta!E$20))-(Päälaskenta!C$20+Päälaskenta!G$24)/(2*Päälaskenta!E$20))))</f>
        <v>1.516</v>
      </c>
      <c r="G1698" s="57">
        <f>IF(F1698&gt;Päälaskenta!D$24,(2*SQRT((POWER(Päälaskenta!D$24,2))+POWER(Päälaskenta!E$24*Päälaskenta!D$24,2))+Päälaskenta!C$24)+(2*SQRT((POWER((F1698-Päälaskenta!D$24),2))+POWER(Päälaskenta!E$20*(F1698-Päälaskenta!D$24),2))+Päälaskenta!C$20),(2*SQRT((POWER(F1698,2))+POWER(Päälaskenta!E$24*F1698,2))+Päälaskenta!C$24))</f>
        <v>10.92</v>
      </c>
      <c r="H1698" s="57">
        <f t="shared" si="418"/>
        <v>0.75</v>
      </c>
      <c r="I1698" s="62">
        <f t="shared" si="419"/>
        <v>1.534E-3</v>
      </c>
      <c r="J1698" s="8">
        <f>IF(F1698&lt;Päälaskenta!$D$24,0,Kaksitasouoma_matriisi!F1698-Päälaskenta!$D$24)</f>
        <v>0.81599999999999995</v>
      </c>
      <c r="L1698" s="8">
        <f>IF(F1698&gt;Päälaskenta!D$24,F1698-Päälaskenta!D$24,0)</f>
        <v>0.81599999999999995</v>
      </c>
      <c r="M1698" s="8">
        <f>IF(F1698&gt;Päälaskenta!D$24,(Päälaskenta!C$20+(Päälaskenta!E$20*(Kaksitasouoma_matriisi!F1698-Päälaskenta!D$24)))*(Kaksitasouoma_matriisi!F1698-Päälaskenta!D$24),0)</f>
        <v>5.0787839999999997</v>
      </c>
      <c r="N1698" s="8">
        <f>IF(F1698&gt;Päälaskenta!D$24,(2*SQRT((POWER((F1698-Päälaskenta!D$24),2))+POWER(Päälaskenta!E$20*(F1698-Päälaskenta!D$24),2))+Päälaskenta!C$20),0)</f>
        <v>7.9421298407786196</v>
      </c>
      <c r="O1698" s="8">
        <f t="shared" si="425"/>
        <v>0.63947380637409601</v>
      </c>
      <c r="P1698" s="8">
        <f>IF(Päälaskenta!$C$29,IF(L1698&gt;Päälaskenta!$F$28,Kaksitasouoma_matriisi!AQ1698,Kaksitasouoma_matriisi!AR1698),Päälaskenta!$F$20)</f>
        <v>0.12</v>
      </c>
      <c r="Q1698" s="8">
        <f t="shared" si="426"/>
        <v>31.4142722582286</v>
      </c>
      <c r="R1698" s="8">
        <f t="shared" si="420"/>
        <v>1.0059476501051401</v>
      </c>
      <c r="S1698" s="8">
        <f t="shared" si="427"/>
        <v>0.19806860266259399</v>
      </c>
      <c r="U1698" s="93">
        <f>IF(F1698&gt;Päälaskenta!D$24,Päälaskenta!H$24+L1698*Päälaskenta!G$24,F1698*Päälaskenta!C$24 + F1698*F1698*Päälaskenta!E$24)</f>
        <v>3.1484000000000001</v>
      </c>
      <c r="V1698" s="8">
        <f>IF(F1698&gt;Päälaskenta!D$24,2*SQRT(POWER(Päälaskenta!D$24,2)+POWER(Päälaskenta!E$24*Päälaskenta!D$24,2))+Päälaskenta!C$24,(2*SQRT((POWER(F1698,2))+POWER(Päälaskenta!E$24*F1698,2))+Päälaskenta!C$24))</f>
        <v>2.9798989873223301</v>
      </c>
      <c r="W1698" s="8">
        <f t="shared" si="428"/>
        <v>1.05654588071426</v>
      </c>
      <c r="X1698" s="8">
        <f>Päälaskenta!F$24</f>
        <v>7.0000000000000007E-2</v>
      </c>
      <c r="Y1698" s="8">
        <f t="shared" si="429"/>
        <v>46.657067375959002</v>
      </c>
      <c r="Z1698" s="8">
        <f t="shared" si="421"/>
        <v>1.4940523498948599</v>
      </c>
      <c r="AA1698" s="8">
        <f t="shared" si="430"/>
        <v>0.474543371202789</v>
      </c>
      <c r="AC1698" s="8">
        <f t="shared" si="422"/>
        <v>0.10635830835908699</v>
      </c>
      <c r="AE1698" s="8">
        <v>1696</v>
      </c>
      <c r="AF1698" s="8">
        <f t="shared" si="416"/>
        <v>78.071339634187595</v>
      </c>
      <c r="AG1698" s="8">
        <f t="shared" si="423"/>
        <v>1.0254081248889501E-3</v>
      </c>
      <c r="AJ1698" s="132">
        <f>IF(Päälaskenta!$F$28&lt;Kaksitasouoma_matriisi!L1698,Päälaskenta!$C$20*Päälaskenta!$F$28,Päälaskenta!$C$20*Kaksitasouoma_matriisi!L1698)</f>
        <v>2.5</v>
      </c>
      <c r="AK1698" s="134">
        <f>SQRT(Päälaskenta!$D$20^2+(Päälaskenta!$D$20/(1/Päälaskenta!$E$20))^2)</f>
        <v>1.8029999999999999</v>
      </c>
      <c r="AL1698" s="134">
        <f>IF(Päälaskenta!$F$28&lt;Kaksitasouoma_matriisi!L1698,AK1698*Päälaskenta!$F$28*COS(ATAN(1/Päälaskenta!$E$20)),AK1698*Kaksitasouoma_matriisi!L1698*COS(ATAN(1/Päälaskenta!$E$20)))</f>
        <v>0.75</v>
      </c>
      <c r="AM1698" s="134"/>
      <c r="AN1698" s="134">
        <f t="shared" si="431"/>
        <v>3.25</v>
      </c>
      <c r="AO1698" s="8">
        <f t="shared" si="424"/>
        <v>0.39519924121745698</v>
      </c>
      <c r="AP1698" s="134">
        <f>Refererenssiarvoja!$B$16*H1698^(1/6)/(Refererenssiarvoja!$B$15^0.5)*(Päälaskenta!$G$28/2)^0.5*(1-AO1698)^(-1.5)</f>
        <v>0.10199999999999999</v>
      </c>
      <c r="AQ1698" s="8">
        <f>Refererenssiarvoja!$B$16*Kaksitasouoma_matriisi!O1698^(1/6)/(SQRT((2*Refererenssiarvoja!$B$15)/(Päälaskenta!$F$31*Päälaskenta!$G$31*Päälaskenta!$F$28))+SQRT(Refererenssiarvoja!$B$15)/Refererenssiarvoja!$B$17*LN(Kaksitasouoma_matriisi!L1698/Päälaskenta!$F$28))</f>
        <v>0.15958698170675201</v>
      </c>
      <c r="AR1698" s="8">
        <f>Refererenssiarvoja!$B$16*Kaksitasouoma_matriisi!O1698^(1/6)/(SQRT((2*Refererenssiarvoja!$B$15)/(Päälaskenta!$F$31*Päälaskenta!$G$31*L1698)))</f>
        <v>0.598594475701269</v>
      </c>
    </row>
    <row r="1699" spans="1:44" x14ac:dyDescent="0.2">
      <c r="A1699" s="8">
        <v>1697</v>
      </c>
      <c r="B1699" s="8">
        <f>IF(Päälaskenta!C$7,Päälaskenta!E$7,Päälaskenta!G$5)</f>
        <v>2.5</v>
      </c>
      <c r="C1699" s="56">
        <v>0.30299999999999999</v>
      </c>
      <c r="D1699" s="93">
        <f t="shared" si="417"/>
        <v>8.2507999999999999</v>
      </c>
      <c r="E1699" s="8">
        <f>IF(Päälaskenta!$C$26,Kaksitasouoma_matriisi!AP1699,Kaksitasouoma_matriisi!AC1699)</f>
        <v>0.10636730913480601</v>
      </c>
      <c r="F1699" s="56">
        <f>IF(D1699&lt;Päälaskenta!H$24,(SQRT(POWER(Päälaskenta!C$24/(2*Päälaskenta!E$24),2)+(D1699/Päälaskenta!E$24))-Päälaskenta!C$24/(2*Päälaskenta!E$24)),IF(D1699=Päälaskenta!H$24,Päälaskenta!D$24,Päälaskenta!D$24+(SQRT(POWER((Päälaskenta!C$20+Päälaskenta!G$24)/(2*Päälaskenta!E$20),2)+((D1699-Päälaskenta!H$24)/Päälaskenta!E$20))-(Päälaskenta!C$20+Päälaskenta!G$24)/(2*Päälaskenta!E$20))))</f>
        <v>1.518</v>
      </c>
      <c r="G1699" s="57">
        <f>IF(F1699&gt;Päälaskenta!D$24,(2*SQRT((POWER(Päälaskenta!D$24,2))+POWER(Päälaskenta!E$24*Päälaskenta!D$24,2))+Päälaskenta!C$24)+(2*SQRT((POWER((F1699-Päälaskenta!D$24),2))+POWER(Päälaskenta!E$20*(F1699-Päälaskenta!D$24),2))+Päälaskenta!C$20),(2*SQRT((POWER(F1699,2))+POWER(Päälaskenta!E$24*F1699,2))+Päälaskenta!C$24))</f>
        <v>10.93</v>
      </c>
      <c r="H1699" s="57">
        <f t="shared" si="418"/>
        <v>0.75</v>
      </c>
      <c r="I1699" s="62">
        <f t="shared" si="419"/>
        <v>1.524E-3</v>
      </c>
      <c r="J1699" s="8">
        <f>IF(F1699&lt;Päälaskenta!$D$24,0,Kaksitasouoma_matriisi!F1699-Päälaskenta!$D$24)</f>
        <v>0.81799999999999995</v>
      </c>
      <c r="L1699" s="8">
        <f>IF(F1699&gt;Päälaskenta!D$24,F1699-Päälaskenta!D$24,0)</f>
        <v>0.81799999999999995</v>
      </c>
      <c r="M1699" s="8">
        <f>IF(F1699&gt;Päälaskenta!D$24,(Päälaskenta!C$20+(Päälaskenta!E$20*(Kaksitasouoma_matriisi!F1699-Päälaskenta!D$24)))*(Kaksitasouoma_matriisi!F1699-Päälaskenta!D$24),0)</f>
        <v>5.0936859999999999</v>
      </c>
      <c r="N1699" s="8">
        <f>IF(F1699&gt;Päälaskenta!D$24,(2*SQRT((POWER((F1699-Päälaskenta!D$24),2))+POWER(Päälaskenta!E$20*(F1699-Päälaskenta!D$24),2))+Päälaskenta!C$20),0)</f>
        <v>7.9493409433295401</v>
      </c>
      <c r="O1699" s="8">
        <f t="shared" si="425"/>
        <v>0.64076833995580695</v>
      </c>
      <c r="P1699" s="8">
        <f>IF(Päälaskenta!$C$29,IF(L1699&gt;Päälaskenta!$F$28,Kaksitasouoma_matriisi!AQ1699,Kaksitasouoma_matriisi!AR1699),Päälaskenta!$F$20)</f>
        <v>0.12</v>
      </c>
      <c r="Q1699" s="8">
        <f t="shared" si="426"/>
        <v>31.548953179468</v>
      </c>
      <c r="R1699" s="8">
        <f t="shared" si="420"/>
        <v>1.0069933016124799</v>
      </c>
      <c r="S1699" s="8">
        <f t="shared" si="427"/>
        <v>0.19769442042805099</v>
      </c>
      <c r="U1699" s="93">
        <f>IF(F1699&gt;Päälaskenta!D$24,Päälaskenta!H$24+L1699*Päälaskenta!G$24,F1699*Päälaskenta!C$24 + F1699*F1699*Päälaskenta!E$24)</f>
        <v>3.1532</v>
      </c>
      <c r="V1699" s="8">
        <f>IF(F1699&gt;Päälaskenta!D$24,2*SQRT(POWER(Päälaskenta!D$24,2)+POWER(Päälaskenta!E$24*Päälaskenta!D$24,2))+Päälaskenta!C$24,(2*SQRT((POWER(F1699,2))+POWER(Päälaskenta!E$24*F1699,2))+Päälaskenta!C$24))</f>
        <v>2.9798989873223301</v>
      </c>
      <c r="W1699" s="8">
        <f t="shared" si="428"/>
        <v>1.05815667357013</v>
      </c>
      <c r="X1699" s="8">
        <f>Päälaskenta!F$24</f>
        <v>7.0000000000000007E-2</v>
      </c>
      <c r="Y1699" s="8">
        <f t="shared" si="429"/>
        <v>46.775681971900703</v>
      </c>
      <c r="Z1699" s="8">
        <f t="shared" si="421"/>
        <v>1.4930066983875201</v>
      </c>
      <c r="AA1699" s="8">
        <f t="shared" si="430"/>
        <v>0.47348937536075097</v>
      </c>
      <c r="AC1699" s="8">
        <f t="shared" si="422"/>
        <v>0.10636730913480601</v>
      </c>
      <c r="AE1699" s="8">
        <v>1697</v>
      </c>
      <c r="AF1699" s="8">
        <f t="shared" ref="AF1699:AF1762" si="432">Q1699+Y1699</f>
        <v>78.324635151368696</v>
      </c>
      <c r="AG1699" s="8">
        <f t="shared" si="423"/>
        <v>1.0187866754339801E-3</v>
      </c>
      <c r="AJ1699" s="132">
        <f>IF(Päälaskenta!$F$28&lt;Kaksitasouoma_matriisi!L1699,Päälaskenta!$C$20*Päälaskenta!$F$28,Päälaskenta!$C$20*Kaksitasouoma_matriisi!L1699)</f>
        <v>2.5</v>
      </c>
      <c r="AK1699" s="134">
        <f>SQRT(Päälaskenta!$D$20^2+(Päälaskenta!$D$20/(1/Päälaskenta!$E$20))^2)</f>
        <v>1.8029999999999999</v>
      </c>
      <c r="AL1699" s="134">
        <f>IF(Päälaskenta!$F$28&lt;Kaksitasouoma_matriisi!L1699,AK1699*Päälaskenta!$F$28*COS(ATAN(1/Päälaskenta!$E$20)),AK1699*Kaksitasouoma_matriisi!L1699*COS(ATAN(1/Päälaskenta!$E$20)))</f>
        <v>0.75</v>
      </c>
      <c r="AM1699" s="134"/>
      <c r="AN1699" s="134">
        <f t="shared" si="431"/>
        <v>3.25</v>
      </c>
      <c r="AO1699" s="8">
        <f t="shared" si="424"/>
        <v>0.39390119745963997</v>
      </c>
      <c r="AP1699" s="134">
        <f>Refererenssiarvoja!$B$16*H1699^(1/6)/(Refererenssiarvoja!$B$15^0.5)*(Päälaskenta!$G$28/2)^0.5*(1-AO1699)^(-1.5)</f>
        <v>0.10199999999999999</v>
      </c>
      <c r="AQ1699" s="8">
        <f>Refererenssiarvoja!$B$16*Kaksitasouoma_matriisi!O1699^(1/6)/(SQRT((2*Refererenssiarvoja!$B$15)/(Päälaskenta!$F$31*Päälaskenta!$G$31*Päälaskenta!$F$28))+SQRT(Refererenssiarvoja!$B$15)/Refererenssiarvoja!$B$17*LN(Kaksitasouoma_matriisi!L1699/Päälaskenta!$F$28))</f>
        <v>0.15911638604327799</v>
      </c>
      <c r="AR1699" s="8">
        <f>Refererenssiarvoja!$B$16*Kaksitasouoma_matriisi!O1699^(1/6)/(SQRT((2*Refererenssiarvoja!$B$15)/(Päälaskenta!$F$31*Päälaskenta!$G$31*L1699)))</f>
        <v>0.59952963851496399</v>
      </c>
    </row>
    <row r="1700" spans="1:44" x14ac:dyDescent="0.2">
      <c r="A1700" s="8">
        <v>1698</v>
      </c>
      <c r="B1700" s="8">
        <f>IF(Päälaskenta!C$7,Päälaskenta!E$7,Päälaskenta!G$5)</f>
        <v>2.5</v>
      </c>
      <c r="C1700" s="56">
        <v>0.30199999999999999</v>
      </c>
      <c r="D1700" s="93">
        <f t="shared" si="417"/>
        <v>8.2781000000000002</v>
      </c>
      <c r="E1700" s="8">
        <f>IF(Päälaskenta!$C$26,Kaksitasouoma_matriisi!AP1700,Kaksitasouoma_matriisi!AC1700)</f>
        <v>0.10638078805026401</v>
      </c>
      <c r="F1700" s="56">
        <f>IF(D1700&lt;Päälaskenta!H$24,(SQRT(POWER(Päälaskenta!C$24/(2*Päälaskenta!E$24),2)+(D1700/Päälaskenta!E$24))-Päälaskenta!C$24/(2*Päälaskenta!E$24)),IF(D1700=Päälaskenta!H$24,Päälaskenta!D$24,Päälaskenta!D$24+(SQRT(POWER((Päälaskenta!C$20+Päälaskenta!G$24)/(2*Päälaskenta!E$20),2)+((D1700-Päälaskenta!H$24)/Päälaskenta!E$20))-(Päälaskenta!C$20+Päälaskenta!G$24)/(2*Päälaskenta!E$20))))</f>
        <v>1.5209999999999999</v>
      </c>
      <c r="G1700" s="57">
        <f>IF(F1700&gt;Päälaskenta!D$24,(2*SQRT((POWER(Päälaskenta!D$24,2))+POWER(Päälaskenta!E$24*Päälaskenta!D$24,2))+Päälaskenta!C$24)+(2*SQRT((POWER((F1700-Päälaskenta!D$24),2))+POWER(Päälaskenta!E$20*(F1700-Päälaskenta!D$24),2))+Päälaskenta!C$20),(2*SQRT((POWER(F1700,2))+POWER(Päälaskenta!E$24*F1700,2))+Päälaskenta!C$24))</f>
        <v>10.94</v>
      </c>
      <c r="H1700" s="57">
        <f t="shared" si="418"/>
        <v>0.76</v>
      </c>
      <c r="I1700" s="62">
        <f t="shared" si="419"/>
        <v>1.488E-3</v>
      </c>
      <c r="J1700" s="8">
        <f>IF(F1700&lt;Päälaskenta!$D$24,0,Kaksitasouoma_matriisi!F1700-Päälaskenta!$D$24)</f>
        <v>0.82099999999999995</v>
      </c>
      <c r="L1700" s="8">
        <f>IF(F1700&gt;Päälaskenta!D$24,F1700-Päälaskenta!D$24,0)</f>
        <v>0.82099999999999995</v>
      </c>
      <c r="M1700" s="8">
        <f>IF(F1700&gt;Päälaskenta!D$24,(Päälaskenta!C$20+(Päälaskenta!E$20*(Kaksitasouoma_matriisi!F1700-Päälaskenta!D$24)))*(Kaksitasouoma_matriisi!F1700-Päälaskenta!D$24),0)</f>
        <v>5.1160614999999998</v>
      </c>
      <c r="N1700" s="8">
        <f>IF(F1700&gt;Päälaskenta!D$24,(2*SQRT((POWER((F1700-Päälaskenta!D$24),2))+POWER(Päälaskenta!E$20*(F1700-Päälaskenta!D$24),2))+Päälaskenta!C$20),0)</f>
        <v>7.9601575971559404</v>
      </c>
      <c r="O1700" s="8">
        <f t="shared" si="425"/>
        <v>0.64270856921575303</v>
      </c>
      <c r="P1700" s="8">
        <f>IF(Päälaskenta!$C$29,IF(L1700&gt;Päälaskenta!$F$28,Kaksitasouoma_matriisi!AQ1700,Kaksitasouoma_matriisi!AR1700),Päälaskenta!$F$20)</f>
        <v>0.12</v>
      </c>
      <c r="Q1700" s="8">
        <f t="shared" si="426"/>
        <v>31.751474925062599</v>
      </c>
      <c r="R1700" s="8">
        <f t="shared" si="420"/>
        <v>1.0085557476268301</v>
      </c>
      <c r="S1700" s="8">
        <f t="shared" si="427"/>
        <v>0.19713518839185801</v>
      </c>
      <c r="U1700" s="93">
        <f>IF(F1700&gt;Päälaskenta!D$24,Päälaskenta!H$24+L1700*Päälaskenta!G$24,F1700*Päälaskenta!C$24 + F1700*F1700*Päälaskenta!E$24)</f>
        <v>3.1604000000000001</v>
      </c>
      <c r="V1700" s="8">
        <f>IF(F1700&gt;Päälaskenta!D$24,2*SQRT(POWER(Päälaskenta!D$24,2)+POWER(Päälaskenta!E$24*Päälaskenta!D$24,2))+Päälaskenta!C$24,(2*SQRT((POWER(F1700,2))+POWER(Päälaskenta!E$24*F1700,2))+Päälaskenta!C$24))</f>
        <v>2.9798989873223301</v>
      </c>
      <c r="W1700" s="8">
        <f t="shared" si="428"/>
        <v>1.0605728628539399</v>
      </c>
      <c r="X1700" s="8">
        <f>Päälaskenta!F$24</f>
        <v>7.0000000000000007E-2</v>
      </c>
      <c r="Y1700" s="8">
        <f t="shared" si="429"/>
        <v>46.953829664631897</v>
      </c>
      <c r="Z1700" s="8">
        <f t="shared" si="421"/>
        <v>1.4914442523731699</v>
      </c>
      <c r="AA1700" s="8">
        <f t="shared" si="430"/>
        <v>0.47191629299239701</v>
      </c>
      <c r="AC1700" s="8">
        <f t="shared" si="422"/>
        <v>0.10638078805026401</v>
      </c>
      <c r="AE1700" s="8">
        <v>1698</v>
      </c>
      <c r="AF1700" s="8">
        <f t="shared" si="432"/>
        <v>78.705304589694506</v>
      </c>
      <c r="AG1700" s="8">
        <f t="shared" si="423"/>
        <v>1.00895549371535E-3</v>
      </c>
      <c r="AJ1700" s="132">
        <f>IF(Päälaskenta!$F$28&lt;Kaksitasouoma_matriisi!L1700,Päälaskenta!$C$20*Päälaskenta!$F$28,Päälaskenta!$C$20*Kaksitasouoma_matriisi!L1700)</f>
        <v>2.5</v>
      </c>
      <c r="AK1700" s="134">
        <f>SQRT(Päälaskenta!$D$20^2+(Päälaskenta!$D$20/(1/Päälaskenta!$E$20))^2)</f>
        <v>1.8029999999999999</v>
      </c>
      <c r="AL1700" s="134">
        <f>IF(Päälaskenta!$F$28&lt;Kaksitasouoma_matriisi!L1700,AK1700*Päälaskenta!$F$28*COS(ATAN(1/Päälaskenta!$E$20)),AK1700*Kaksitasouoma_matriisi!L1700*COS(ATAN(1/Päälaskenta!$E$20)))</f>
        <v>0.75</v>
      </c>
      <c r="AM1700" s="134"/>
      <c r="AN1700" s="134">
        <f t="shared" si="431"/>
        <v>3.25</v>
      </c>
      <c r="AO1700" s="8">
        <f t="shared" si="424"/>
        <v>0.39260216716396301</v>
      </c>
      <c r="AP1700" s="134">
        <f>Refererenssiarvoja!$B$16*H1700^(1/6)/(Refererenssiarvoja!$B$15^0.5)*(Päälaskenta!$G$28/2)^0.5*(1-AO1700)^(-1.5)</f>
        <v>0.10199999999999999</v>
      </c>
      <c r="AQ1700" s="8">
        <f>Refererenssiarvoja!$B$16*Kaksitasouoma_matriisi!O1700^(1/6)/(SQRT((2*Refererenssiarvoja!$B$15)/(Päälaskenta!$F$31*Päälaskenta!$G$31*Päälaskenta!$F$28))+SQRT(Refererenssiarvoja!$B$15)/Refererenssiarvoja!$B$17*LN(Kaksitasouoma_matriisi!L1700/Päälaskenta!$F$28))</f>
        <v>0.15841839733711999</v>
      </c>
      <c r="AR1700" s="8">
        <f>Refererenssiarvoja!$B$16*Kaksitasouoma_matriisi!O1700^(1/6)/(SQRT((2*Refererenssiarvoja!$B$15)/(Päälaskenta!$F$31*Päälaskenta!$G$31*L1700)))</f>
        <v>0.60093074686579395</v>
      </c>
    </row>
    <row r="1701" spans="1:44" x14ac:dyDescent="0.2">
      <c r="A1701" s="8">
        <v>1699</v>
      </c>
      <c r="B1701" s="8">
        <f>IF(Päälaskenta!C$7,Päälaskenta!E$7,Päälaskenta!G$5)</f>
        <v>2.5</v>
      </c>
      <c r="C1701" s="56">
        <v>0.30099999999999999</v>
      </c>
      <c r="D1701" s="93">
        <f t="shared" si="417"/>
        <v>8.3056000000000001</v>
      </c>
      <c r="E1701" s="8">
        <f>IF(Päälaskenta!$C$26,Kaksitasouoma_matriisi!AP1701,Kaksitasouoma_matriisi!AC1701)</f>
        <v>0.1063942403383</v>
      </c>
      <c r="F1701" s="56">
        <f>IF(D1701&lt;Päälaskenta!H$24,(SQRT(POWER(Päälaskenta!C$24/(2*Päälaskenta!E$24),2)+(D1701/Päälaskenta!E$24))-Päälaskenta!C$24/(2*Päälaskenta!E$24)),IF(D1701=Päälaskenta!H$24,Päälaskenta!D$24,Päälaskenta!D$24+(SQRT(POWER((Päälaskenta!C$20+Päälaskenta!G$24)/(2*Päälaskenta!E$20),2)+((D1701-Päälaskenta!H$24)/Päälaskenta!E$20))-(Päälaskenta!C$20+Päälaskenta!G$24)/(2*Päälaskenta!E$20))))</f>
        <v>1.524</v>
      </c>
      <c r="G1701" s="57">
        <f>IF(F1701&gt;Päälaskenta!D$24,(2*SQRT((POWER(Päälaskenta!D$24,2))+POWER(Päälaskenta!E$24*Päälaskenta!D$24,2))+Päälaskenta!C$24)+(2*SQRT((POWER((F1701-Päälaskenta!D$24),2))+POWER(Päälaskenta!E$20*(F1701-Päälaskenta!D$24),2))+Päälaskenta!C$20),(2*SQRT((POWER(F1701,2))+POWER(Päälaskenta!E$24*F1701,2))+Päälaskenta!C$24))</f>
        <v>10.95</v>
      </c>
      <c r="H1701" s="57">
        <f t="shared" si="418"/>
        <v>0.76</v>
      </c>
      <c r="I1701" s="62">
        <f t="shared" si="419"/>
        <v>1.4790000000000001E-3</v>
      </c>
      <c r="J1701" s="8">
        <f>IF(F1701&lt;Päälaskenta!$D$24,0,Kaksitasouoma_matriisi!F1701-Päälaskenta!$D$24)</f>
        <v>0.82399999999999995</v>
      </c>
      <c r="L1701" s="8">
        <f>IF(F1701&gt;Päälaskenta!D$24,F1701-Päälaskenta!D$24,0)</f>
        <v>0.82399999999999995</v>
      </c>
      <c r="M1701" s="8">
        <f>IF(F1701&gt;Päälaskenta!D$24,(Päälaskenta!C$20+(Päälaskenta!E$20*(Kaksitasouoma_matriisi!F1701-Päälaskenta!D$24)))*(Kaksitasouoma_matriisi!F1701-Päälaskenta!D$24),0)</f>
        <v>5.1384639999999999</v>
      </c>
      <c r="N1701" s="8">
        <f>IF(F1701&gt;Päälaskenta!D$24,(2*SQRT((POWER((F1701-Päälaskenta!D$24),2))+POWER(Päälaskenta!E$20*(F1701-Päälaskenta!D$24),2))+Päälaskenta!C$20),0)</f>
        <v>7.97097425098233</v>
      </c>
      <c r="O1701" s="8">
        <f t="shared" si="425"/>
        <v>0.64464691996298196</v>
      </c>
      <c r="P1701" s="8">
        <f>IF(Päälaskenta!$C$29,IF(L1701&gt;Päälaskenta!$F$28,Kaksitasouoma_matriisi!AQ1701,Kaksitasouoma_matriisi!AR1701),Päälaskenta!$F$20)</f>
        <v>0.12</v>
      </c>
      <c r="Q1701" s="8">
        <f t="shared" si="426"/>
        <v>31.954597153321998</v>
      </c>
      <c r="R1701" s="8">
        <f t="shared" si="420"/>
        <v>1.01011100637728</v>
      </c>
      <c r="S1701" s="8">
        <f t="shared" si="427"/>
        <v>0.19657839509574801</v>
      </c>
      <c r="U1701" s="93">
        <f>IF(F1701&gt;Päälaskenta!D$24,Päälaskenta!H$24+L1701*Päälaskenta!G$24,F1701*Päälaskenta!C$24 + F1701*F1701*Päälaskenta!E$24)</f>
        <v>3.1676000000000002</v>
      </c>
      <c r="V1701" s="8">
        <f>IF(F1701&gt;Päälaskenta!D$24,2*SQRT(POWER(Päälaskenta!D$24,2)+POWER(Päälaskenta!E$24*Päälaskenta!D$24,2))+Päälaskenta!C$24,(2*SQRT((POWER(F1701,2))+POWER(Päälaskenta!E$24*F1701,2))+Päälaskenta!C$24))</f>
        <v>2.9798989873223301</v>
      </c>
      <c r="W1701" s="8">
        <f t="shared" si="428"/>
        <v>1.0629890521377501</v>
      </c>
      <c r="X1701" s="8">
        <f>Päälaskenta!F$24</f>
        <v>7.0000000000000007E-2</v>
      </c>
      <c r="Y1701" s="8">
        <f t="shared" si="429"/>
        <v>47.1322481329344</v>
      </c>
      <c r="Z1701" s="8">
        <f t="shared" si="421"/>
        <v>1.48988899362272</v>
      </c>
      <c r="AA1701" s="8">
        <f t="shared" si="430"/>
        <v>0.47035263089491097</v>
      </c>
      <c r="AC1701" s="8">
        <f t="shared" si="422"/>
        <v>0.1063942403383</v>
      </c>
      <c r="AE1701" s="8">
        <v>1699</v>
      </c>
      <c r="AF1701" s="8">
        <f t="shared" si="432"/>
        <v>79.086845286256406</v>
      </c>
      <c r="AG1701" s="8">
        <f t="shared" si="423"/>
        <v>9.9924391652161698E-4</v>
      </c>
      <c r="AJ1701" s="132">
        <f>IF(Päälaskenta!$F$28&lt;Kaksitasouoma_matriisi!L1701,Päälaskenta!$C$20*Päälaskenta!$F$28,Päälaskenta!$C$20*Kaksitasouoma_matriisi!L1701)</f>
        <v>2.5</v>
      </c>
      <c r="AK1701" s="134">
        <f>SQRT(Päälaskenta!$D$20^2+(Päälaskenta!$D$20/(1/Päälaskenta!$E$20))^2)</f>
        <v>1.8029999999999999</v>
      </c>
      <c r="AL1701" s="134">
        <f>IF(Päälaskenta!$F$28&lt;Kaksitasouoma_matriisi!L1701,AK1701*Päälaskenta!$F$28*COS(ATAN(1/Päälaskenta!$E$20)),AK1701*Kaksitasouoma_matriisi!L1701*COS(ATAN(1/Päälaskenta!$E$20)))</f>
        <v>0.75</v>
      </c>
      <c r="AM1701" s="134"/>
      <c r="AN1701" s="134">
        <f t="shared" si="431"/>
        <v>3.25</v>
      </c>
      <c r="AO1701" s="8">
        <f t="shared" si="424"/>
        <v>0.391302253900982</v>
      </c>
      <c r="AP1701" s="134">
        <f>Refererenssiarvoja!$B$16*H1701^(1/6)/(Refererenssiarvoja!$B$15^0.5)*(Päälaskenta!$G$28/2)^0.5*(1-AO1701)^(-1.5)</f>
        <v>0.10199999999999999</v>
      </c>
      <c r="AQ1701" s="8">
        <f>Refererenssiarvoja!$B$16*Kaksitasouoma_matriisi!O1701^(1/6)/(SQRT((2*Refererenssiarvoja!$B$15)/(Päälaskenta!$F$31*Päälaskenta!$G$31*Päälaskenta!$F$28))+SQRT(Refererenssiarvoja!$B$15)/Refererenssiarvoja!$B$17*LN(Kaksitasouoma_matriisi!L1701/Päälaskenta!$F$28))</f>
        <v>0.15772972168057101</v>
      </c>
      <c r="AR1701" s="8">
        <f>Refererenssiarvoja!$B$16*Kaksitasouoma_matriisi!O1701^(1/6)/(SQRT((2*Refererenssiarvoja!$B$15)/(Päälaskenta!$F$31*Päälaskenta!$G$31*L1701)))</f>
        <v>0.60232990091851202</v>
      </c>
    </row>
    <row r="1702" spans="1:44" x14ac:dyDescent="0.2">
      <c r="A1702" s="8">
        <v>1700</v>
      </c>
      <c r="B1702" s="8">
        <f>IF(Päälaskenta!C$7,Päälaskenta!E$7,Päälaskenta!G$5)</f>
        <v>2.5</v>
      </c>
      <c r="C1702" s="56">
        <v>0.3</v>
      </c>
      <c r="D1702" s="93">
        <f t="shared" si="417"/>
        <v>8.3332999999999995</v>
      </c>
      <c r="E1702" s="8">
        <f>IF(Päälaskenta!$C$26,Kaksitasouoma_matriisi!AP1702,Kaksitasouoma_matriisi!AC1702)</f>
        <v>0.10640766607773899</v>
      </c>
      <c r="F1702" s="56">
        <f>IF(D1702&lt;Päälaskenta!H$24,(SQRT(POWER(Päälaskenta!C$24/(2*Päälaskenta!E$24),2)+(D1702/Päälaskenta!E$24))-Päälaskenta!C$24/(2*Päälaskenta!E$24)),IF(D1702=Päälaskenta!H$24,Päälaskenta!D$24,Päälaskenta!D$24+(SQRT(POWER((Päälaskenta!C$20+Päälaskenta!G$24)/(2*Päälaskenta!E$20),2)+((D1702-Päälaskenta!H$24)/Päälaskenta!E$20))-(Päälaskenta!C$20+Päälaskenta!G$24)/(2*Päälaskenta!E$20))))</f>
        <v>1.5269999999999999</v>
      </c>
      <c r="G1702" s="57">
        <f>IF(F1702&gt;Päälaskenta!D$24,(2*SQRT((POWER(Päälaskenta!D$24,2))+POWER(Päälaskenta!E$24*Päälaskenta!D$24,2))+Päälaskenta!C$24)+(2*SQRT((POWER((F1702-Päälaskenta!D$24),2))+POWER(Päälaskenta!E$20*(F1702-Päälaskenta!D$24),2))+Päälaskenta!C$20),(2*SQRT((POWER(F1702,2))+POWER(Päälaskenta!E$24*F1702,2))+Päälaskenta!C$24))</f>
        <v>10.96</v>
      </c>
      <c r="H1702" s="57">
        <f t="shared" si="418"/>
        <v>0.76</v>
      </c>
      <c r="I1702" s="62">
        <f t="shared" si="419"/>
        <v>1.469E-3</v>
      </c>
      <c r="J1702" s="8">
        <f>IF(F1702&lt;Päälaskenta!$D$24,0,Kaksitasouoma_matriisi!F1702-Päälaskenta!$D$24)</f>
        <v>0.82699999999999996</v>
      </c>
      <c r="L1702" s="8">
        <f>IF(F1702&gt;Päälaskenta!D$24,F1702-Päälaskenta!D$24,0)</f>
        <v>0.82699999999999996</v>
      </c>
      <c r="M1702" s="8">
        <f>IF(F1702&gt;Päälaskenta!D$24,(Päälaskenta!C$20+(Päälaskenta!E$20*(Kaksitasouoma_matriisi!F1702-Päälaskenta!D$24)))*(Kaksitasouoma_matriisi!F1702-Päälaskenta!D$24),0)</f>
        <v>5.1608935000000002</v>
      </c>
      <c r="N1702" s="8">
        <f>IF(F1702&gt;Päälaskenta!D$24,(2*SQRT((POWER((F1702-Päälaskenta!D$24),2))+POWER(Päälaskenta!E$20*(F1702-Päälaskenta!D$24),2))+Päälaskenta!C$20),0)</f>
        <v>7.9817909048087197</v>
      </c>
      <c r="O1702" s="8">
        <f t="shared" si="425"/>
        <v>0.64658339983458601</v>
      </c>
      <c r="P1702" s="8">
        <f>IF(Päälaskenta!$C$29,IF(L1702&gt;Päälaskenta!$F$28,Kaksitasouoma_matriisi!AQ1702,Kaksitasouoma_matriisi!AR1702),Päälaskenta!$F$20)</f>
        <v>0.12</v>
      </c>
      <c r="Q1702" s="8">
        <f t="shared" si="426"/>
        <v>32.158319918331202</v>
      </c>
      <c r="R1702" s="8">
        <f t="shared" si="420"/>
        <v>1.0116591338579699</v>
      </c>
      <c r="S1702" s="8">
        <f t="shared" si="427"/>
        <v>0.196024028369888</v>
      </c>
      <c r="U1702" s="93">
        <f>IF(F1702&gt;Päälaskenta!D$24,Päälaskenta!H$24+L1702*Päälaskenta!G$24,F1702*Päälaskenta!C$24 + F1702*F1702*Päälaskenta!E$24)</f>
        <v>3.1747999999999998</v>
      </c>
      <c r="V1702" s="8">
        <f>IF(F1702&gt;Päälaskenta!D$24,2*SQRT(POWER(Päälaskenta!D$24,2)+POWER(Päälaskenta!E$24*Päälaskenta!D$24,2))+Päälaskenta!C$24,(2*SQRT((POWER(F1702,2))+POWER(Päälaskenta!E$24*F1702,2))+Päälaskenta!C$24))</f>
        <v>2.9798989873223301</v>
      </c>
      <c r="W1702" s="8">
        <f t="shared" si="428"/>
        <v>1.06540524142156</v>
      </c>
      <c r="X1702" s="8">
        <f>Päälaskenta!F$24</f>
        <v>7.0000000000000007E-2</v>
      </c>
      <c r="Y1702" s="8">
        <f t="shared" si="429"/>
        <v>47.3109371714934</v>
      </c>
      <c r="Z1702" s="8">
        <f t="shared" si="421"/>
        <v>1.4883408661420301</v>
      </c>
      <c r="AA1702" s="8">
        <f t="shared" si="430"/>
        <v>0.46879830733968397</v>
      </c>
      <c r="AC1702" s="8">
        <f t="shared" si="422"/>
        <v>0.10640766607773899</v>
      </c>
      <c r="AE1702" s="8">
        <v>1700</v>
      </c>
      <c r="AF1702" s="8">
        <f t="shared" si="432"/>
        <v>79.469257089824595</v>
      </c>
      <c r="AG1702" s="8">
        <f t="shared" si="423"/>
        <v>9.8965018728984001E-4</v>
      </c>
      <c r="AJ1702" s="132">
        <f>IF(Päälaskenta!$F$28&lt;Kaksitasouoma_matriisi!L1702,Päälaskenta!$C$20*Päälaskenta!$F$28,Päälaskenta!$C$20*Kaksitasouoma_matriisi!L1702)</f>
        <v>2.5</v>
      </c>
      <c r="AK1702" s="134">
        <f>SQRT(Päälaskenta!$D$20^2+(Päälaskenta!$D$20/(1/Päälaskenta!$E$20))^2)</f>
        <v>1.8029999999999999</v>
      </c>
      <c r="AL1702" s="134">
        <f>IF(Päälaskenta!$F$28&lt;Kaksitasouoma_matriisi!L1702,AK1702*Päälaskenta!$F$28*COS(ATAN(1/Päälaskenta!$E$20)),AK1702*Kaksitasouoma_matriisi!L1702*COS(ATAN(1/Päälaskenta!$E$20)))</f>
        <v>0.75</v>
      </c>
      <c r="AM1702" s="134"/>
      <c r="AN1702" s="134">
        <f t="shared" si="431"/>
        <v>3.25</v>
      </c>
      <c r="AO1702" s="8">
        <f t="shared" si="424"/>
        <v>0.39000156000623998</v>
      </c>
      <c r="AP1702" s="134">
        <f>Refererenssiarvoja!$B$16*H1702^(1/6)/(Refererenssiarvoja!$B$15^0.5)*(Päälaskenta!$G$28/2)^0.5*(1-AO1702)^(-1.5)</f>
        <v>0.10100000000000001</v>
      </c>
      <c r="AQ1702" s="8">
        <f>Refererenssiarvoja!$B$16*Kaksitasouoma_matriisi!O1702^(1/6)/(SQRT((2*Refererenssiarvoja!$B$15)/(Päälaskenta!$F$31*Päälaskenta!$G$31*Päälaskenta!$F$28))+SQRT(Refererenssiarvoja!$B$15)/Refererenssiarvoja!$B$17*LN(Kaksitasouoma_matriisi!L1702/Päälaskenta!$F$28))</f>
        <v>0.157050169646968</v>
      </c>
      <c r="AR1702" s="8">
        <f>Refererenssiarvoja!$B$16*Kaksitasouoma_matriisi!O1702^(1/6)/(SQRT((2*Refererenssiarvoja!$B$15)/(Päälaskenta!$F$31*Päälaskenta!$G$31*L1702)))</f>
        <v>0.60372711043614302</v>
      </c>
    </row>
    <row r="1703" spans="1:44" x14ac:dyDescent="0.2">
      <c r="A1703" s="8">
        <v>1701</v>
      </c>
      <c r="B1703" s="8">
        <f>IF(Päälaskenta!C$7,Päälaskenta!E$7,Päälaskenta!G$5)</f>
        <v>2.5</v>
      </c>
      <c r="C1703" s="56">
        <v>0.29899999999999999</v>
      </c>
      <c r="D1703" s="93">
        <f t="shared" si="417"/>
        <v>8.3612000000000002</v>
      </c>
      <c r="E1703" s="8">
        <f>IF(Päälaskenta!$C$26,Kaksitasouoma_matriisi!AP1703,Kaksitasouoma_matriisi!AC1703)</f>
        <v>0.106421065347096</v>
      </c>
      <c r="F1703" s="56">
        <f>IF(D1703&lt;Päälaskenta!H$24,(SQRT(POWER(Päälaskenta!C$24/(2*Päälaskenta!E$24),2)+(D1703/Päälaskenta!E$24))-Päälaskenta!C$24/(2*Päälaskenta!E$24)),IF(D1703=Päälaskenta!H$24,Päälaskenta!D$24,Päälaskenta!D$24+(SQRT(POWER((Päälaskenta!C$20+Päälaskenta!G$24)/(2*Päälaskenta!E$20),2)+((D1703-Päälaskenta!H$24)/Päälaskenta!E$20))-(Päälaskenta!C$20+Päälaskenta!G$24)/(2*Päälaskenta!E$20))))</f>
        <v>1.53</v>
      </c>
      <c r="G1703" s="57">
        <f>IF(F1703&gt;Päälaskenta!D$24,(2*SQRT((POWER(Päälaskenta!D$24,2))+POWER(Päälaskenta!E$24*Päälaskenta!D$24,2))+Päälaskenta!C$24)+(2*SQRT((POWER((F1703-Päälaskenta!D$24),2))+POWER(Päälaskenta!E$20*(F1703-Päälaskenta!D$24),2))+Päälaskenta!C$20),(2*SQRT((POWER(F1703,2))+POWER(Päälaskenta!E$24*F1703,2))+Päälaskenta!C$24))</f>
        <v>10.97</v>
      </c>
      <c r="H1703" s="57">
        <f t="shared" si="418"/>
        <v>0.76</v>
      </c>
      <c r="I1703" s="62">
        <f t="shared" si="419"/>
        <v>1.4599999999999999E-3</v>
      </c>
      <c r="J1703" s="8">
        <f>IF(F1703&lt;Päälaskenta!$D$24,0,Kaksitasouoma_matriisi!F1703-Päälaskenta!$D$24)</f>
        <v>0.83</v>
      </c>
      <c r="L1703" s="8">
        <f>IF(F1703&gt;Päälaskenta!D$24,F1703-Päälaskenta!D$24,0)</f>
        <v>0.83</v>
      </c>
      <c r="M1703" s="8">
        <f>IF(F1703&gt;Päälaskenta!D$24,(Päälaskenta!C$20+(Päälaskenta!E$20*(Kaksitasouoma_matriisi!F1703-Päälaskenta!D$24)))*(Kaksitasouoma_matriisi!F1703-Päälaskenta!D$24),0)</f>
        <v>5.1833499999999999</v>
      </c>
      <c r="N1703" s="8">
        <f>IF(F1703&gt;Päälaskenta!D$24,(2*SQRT((POWER((F1703-Päälaskenta!D$24),2))+POWER(Päälaskenta!E$20*(F1703-Päälaskenta!D$24),2))+Päälaskenta!C$20),0)</f>
        <v>7.9926075586351102</v>
      </c>
      <c r="O1703" s="8">
        <f t="shared" si="425"/>
        <v>0.64851801642631302</v>
      </c>
      <c r="P1703" s="8">
        <f>IF(Päälaskenta!$C$29,IF(L1703&gt;Päälaskenta!$F$28,Kaksitasouoma_matriisi!AQ1703,Kaksitasouoma_matriisi!AR1703),Päälaskenta!$F$20)</f>
        <v>0.12</v>
      </c>
      <c r="Q1703" s="8">
        <f t="shared" si="426"/>
        <v>32.362643276477201</v>
      </c>
      <c r="R1703" s="8">
        <f t="shared" si="420"/>
        <v>1.0132001855050901</v>
      </c>
      <c r="S1703" s="8">
        <f t="shared" si="427"/>
        <v>0.19547207607147701</v>
      </c>
      <c r="U1703" s="93">
        <f>IF(F1703&gt;Päälaskenta!D$24,Päälaskenta!H$24+L1703*Päälaskenta!G$24,F1703*Päälaskenta!C$24 + F1703*F1703*Päälaskenta!E$24)</f>
        <v>3.1819999999999999</v>
      </c>
      <c r="V1703" s="8">
        <f>IF(F1703&gt;Päälaskenta!D$24,2*SQRT(POWER(Päälaskenta!D$24,2)+POWER(Päälaskenta!E$24*Päälaskenta!D$24,2))+Päälaskenta!C$24,(2*SQRT((POWER(F1703,2))+POWER(Päälaskenta!E$24*F1703,2))+Päälaskenta!C$24))</f>
        <v>2.9798989873223301</v>
      </c>
      <c r="W1703" s="8">
        <f t="shared" si="428"/>
        <v>1.0678214307053699</v>
      </c>
      <c r="X1703" s="8">
        <f>Päälaskenta!F$24</f>
        <v>7.0000000000000007E-2</v>
      </c>
      <c r="Y1703" s="8">
        <f t="shared" si="429"/>
        <v>47.489896575615397</v>
      </c>
      <c r="Z1703" s="8">
        <f t="shared" si="421"/>
        <v>1.4867998144949099</v>
      </c>
      <c r="AA1703" s="8">
        <f t="shared" si="430"/>
        <v>0.46725324151317099</v>
      </c>
      <c r="AC1703" s="8">
        <f t="shared" si="422"/>
        <v>0.106421065347096</v>
      </c>
      <c r="AE1703" s="8">
        <v>1701</v>
      </c>
      <c r="AF1703" s="8">
        <f t="shared" si="432"/>
        <v>79.852539852092605</v>
      </c>
      <c r="AG1703" s="8">
        <f t="shared" si="423"/>
        <v>9.8017257962698104E-4</v>
      </c>
      <c r="AJ1703" s="132">
        <f>IF(Päälaskenta!$F$28&lt;Kaksitasouoma_matriisi!L1703,Päälaskenta!$C$20*Päälaskenta!$F$28,Päälaskenta!$C$20*Kaksitasouoma_matriisi!L1703)</f>
        <v>2.5</v>
      </c>
      <c r="AK1703" s="134">
        <f>SQRT(Päälaskenta!$D$20^2+(Päälaskenta!$D$20/(1/Päälaskenta!$E$20))^2)</f>
        <v>1.8029999999999999</v>
      </c>
      <c r="AL1703" s="134">
        <f>IF(Päälaskenta!$F$28&lt;Kaksitasouoma_matriisi!L1703,AK1703*Päälaskenta!$F$28*COS(ATAN(1/Päälaskenta!$E$20)),AK1703*Kaksitasouoma_matriisi!L1703*COS(ATAN(1/Päälaskenta!$E$20)))</f>
        <v>0.75</v>
      </c>
      <c r="AM1703" s="134"/>
      <c r="AN1703" s="134">
        <f t="shared" si="431"/>
        <v>3.25</v>
      </c>
      <c r="AO1703" s="8">
        <f t="shared" si="424"/>
        <v>0.38870018657609001</v>
      </c>
      <c r="AP1703" s="134">
        <f>Refererenssiarvoja!$B$16*H1703^(1/6)/(Refererenssiarvoja!$B$15^0.5)*(Päälaskenta!$G$28/2)^0.5*(1-AO1703)^(-1.5)</f>
        <v>0.10100000000000001</v>
      </c>
      <c r="AQ1703" s="8">
        <f>Refererenssiarvoja!$B$16*Kaksitasouoma_matriisi!O1703^(1/6)/(SQRT((2*Refererenssiarvoja!$B$15)/(Päälaskenta!$F$31*Päälaskenta!$G$31*Päälaskenta!$F$28))+SQRT(Refererenssiarvoja!$B$15)/Refererenssiarvoja!$B$17*LN(Kaksitasouoma_matriisi!L1703/Päälaskenta!$F$28))</f>
        <v>0.15637955694123801</v>
      </c>
      <c r="AR1703" s="8">
        <f>Refererenssiarvoja!$B$16*Kaksitasouoma_matriisi!O1703^(1/6)/(SQRT((2*Refererenssiarvoja!$B$15)/(Päälaskenta!$F$31*Päälaskenta!$G$31*L1703)))</f>
        <v>0.60512238510003302</v>
      </c>
    </row>
    <row r="1704" spans="1:44" x14ac:dyDescent="0.2">
      <c r="A1704" s="8">
        <v>1702</v>
      </c>
      <c r="B1704" s="8">
        <f>IF(Päälaskenta!C$7,Päälaskenta!E$7,Päälaskenta!G$5)</f>
        <v>2.5</v>
      </c>
      <c r="C1704" s="56">
        <v>0.29799999999999999</v>
      </c>
      <c r="D1704" s="93">
        <f t="shared" si="417"/>
        <v>8.3893000000000004</v>
      </c>
      <c r="E1704" s="8">
        <f>IF(Päälaskenta!$C$26,Kaksitasouoma_matriisi!AP1704,Kaksitasouoma_matriisi!AC1704)</f>
        <v>0.106429983526365</v>
      </c>
      <c r="F1704" s="56">
        <f>IF(D1704&lt;Päälaskenta!H$24,(SQRT(POWER(Päälaskenta!C$24/(2*Päälaskenta!E$24),2)+(D1704/Päälaskenta!E$24))-Päälaskenta!C$24/(2*Päälaskenta!E$24)),IF(D1704=Päälaskenta!H$24,Päälaskenta!D$24,Päälaskenta!D$24+(SQRT(POWER((Päälaskenta!C$20+Päälaskenta!G$24)/(2*Päälaskenta!E$20),2)+((D1704-Päälaskenta!H$24)/Päälaskenta!E$20))-(Päälaskenta!C$20+Päälaskenta!G$24)/(2*Päälaskenta!E$20))))</f>
        <v>1.532</v>
      </c>
      <c r="G1704" s="57">
        <f>IF(F1704&gt;Päälaskenta!D$24,(2*SQRT((POWER(Päälaskenta!D$24,2))+POWER(Päälaskenta!E$24*Päälaskenta!D$24,2))+Päälaskenta!C$24)+(2*SQRT((POWER((F1704-Päälaskenta!D$24),2))+POWER(Päälaskenta!E$20*(F1704-Päälaskenta!D$24),2))+Päälaskenta!C$20),(2*SQRT((POWER(F1704,2))+POWER(Päälaskenta!E$24*F1704,2))+Päälaskenta!C$24))</f>
        <v>10.98</v>
      </c>
      <c r="H1704" s="57">
        <f t="shared" si="418"/>
        <v>0.76</v>
      </c>
      <c r="I1704" s="62">
        <f t="shared" si="419"/>
        <v>1.4499999999999999E-3</v>
      </c>
      <c r="J1704" s="8">
        <f>IF(F1704&lt;Päälaskenta!$D$24,0,Kaksitasouoma_matriisi!F1704-Päälaskenta!$D$24)</f>
        <v>0.83199999999999996</v>
      </c>
      <c r="L1704" s="8">
        <f>IF(F1704&gt;Päälaskenta!D$24,F1704-Päälaskenta!D$24,0)</f>
        <v>0.83199999999999996</v>
      </c>
      <c r="M1704" s="8">
        <f>IF(F1704&gt;Päälaskenta!D$24,(Päälaskenta!C$20+(Päälaskenta!E$20*(Kaksitasouoma_matriisi!F1704-Päälaskenta!D$24)))*(Kaksitasouoma_matriisi!F1704-Päälaskenta!D$24),0)</f>
        <v>5.1983360000000003</v>
      </c>
      <c r="N1704" s="8">
        <f>IF(F1704&gt;Päälaskenta!D$24,(2*SQRT((POWER((F1704-Päälaskenta!D$24),2))+POWER(Päälaskenta!E$20*(F1704-Päälaskenta!D$24),2))+Päälaskenta!C$20),0)</f>
        <v>7.9998186611860396</v>
      </c>
      <c r="O1704" s="8">
        <f t="shared" si="425"/>
        <v>0.64980672939770201</v>
      </c>
      <c r="P1704" s="8">
        <f>IF(Päälaskenta!$C$29,IF(L1704&gt;Päälaskenta!$F$28,Kaksitasouoma_matriisi!AQ1704,Kaksitasouoma_matriisi!AR1704),Päälaskenta!$F$20)</f>
        <v>0.12</v>
      </c>
      <c r="Q1704" s="8">
        <f t="shared" si="426"/>
        <v>32.499192540306197</v>
      </c>
      <c r="R1704" s="8">
        <f t="shared" si="420"/>
        <v>1.01422364937731</v>
      </c>
      <c r="S1704" s="8">
        <f t="shared" si="427"/>
        <v>0.195105443237473</v>
      </c>
      <c r="U1704" s="93">
        <f>IF(F1704&gt;Päälaskenta!D$24,Päälaskenta!H$24+L1704*Päälaskenta!G$24,F1704*Päälaskenta!C$24 + F1704*F1704*Päälaskenta!E$24)</f>
        <v>3.1867999999999999</v>
      </c>
      <c r="V1704" s="8">
        <f>IF(F1704&gt;Päälaskenta!D$24,2*SQRT(POWER(Päälaskenta!D$24,2)+POWER(Päälaskenta!E$24*Päälaskenta!D$24,2))+Päälaskenta!C$24,(2*SQRT((POWER(F1704,2))+POWER(Päälaskenta!E$24*F1704,2))+Päälaskenta!C$24))</f>
        <v>2.9798989873223301</v>
      </c>
      <c r="W1704" s="8">
        <f t="shared" si="428"/>
        <v>1.0694322235612399</v>
      </c>
      <c r="X1704" s="8">
        <f>Päälaskenta!F$24</f>
        <v>7.0000000000000007E-2</v>
      </c>
      <c r="Y1704" s="8">
        <f t="shared" si="429"/>
        <v>47.609352947317198</v>
      </c>
      <c r="Z1704" s="8">
        <f t="shared" si="421"/>
        <v>1.48577635062269</v>
      </c>
      <c r="AA1704" s="8">
        <f t="shared" si="430"/>
        <v>0.46622830131250498</v>
      </c>
      <c r="AC1704" s="8">
        <f t="shared" si="422"/>
        <v>0.106429983526365</v>
      </c>
      <c r="AE1704" s="8">
        <v>1702</v>
      </c>
      <c r="AF1704" s="8">
        <f t="shared" si="432"/>
        <v>80.108545487623402</v>
      </c>
      <c r="AG1704" s="8">
        <f t="shared" si="423"/>
        <v>9.7391784736822E-4</v>
      </c>
      <c r="AJ1704" s="132">
        <f>IF(Päälaskenta!$F$28&lt;Kaksitasouoma_matriisi!L1704,Päälaskenta!$C$20*Päälaskenta!$F$28,Päälaskenta!$C$20*Kaksitasouoma_matriisi!L1704)</f>
        <v>2.5</v>
      </c>
      <c r="AK1704" s="134">
        <f>SQRT(Päälaskenta!$D$20^2+(Päälaskenta!$D$20/(1/Päälaskenta!$E$20))^2)</f>
        <v>1.8029999999999999</v>
      </c>
      <c r="AL1704" s="134">
        <f>IF(Päälaskenta!$F$28&lt;Kaksitasouoma_matriisi!L1704,AK1704*Päälaskenta!$F$28*COS(ATAN(1/Päälaskenta!$E$20)),AK1704*Kaksitasouoma_matriisi!L1704*COS(ATAN(1/Päälaskenta!$E$20)))</f>
        <v>0.75</v>
      </c>
      <c r="AM1704" s="134"/>
      <c r="AN1704" s="134">
        <f t="shared" si="431"/>
        <v>3.25</v>
      </c>
      <c r="AO1704" s="8">
        <f t="shared" si="424"/>
        <v>0.387398233464055</v>
      </c>
      <c r="AP1704" s="134">
        <f>Refererenssiarvoja!$B$16*H1704^(1/6)/(Refererenssiarvoja!$B$15^0.5)*(Päälaskenta!$G$28/2)^0.5*(1-AO1704)^(-1.5)</f>
        <v>0.10100000000000001</v>
      </c>
      <c r="AQ1704" s="8">
        <f>Refererenssiarvoja!$B$16*Kaksitasouoma_matriisi!O1704^(1/6)/(SQRT((2*Refererenssiarvoja!$B$15)/(Päälaskenta!$F$31*Päälaskenta!$G$31*Päälaskenta!$F$28))+SQRT(Refererenssiarvoja!$B$15)/Refererenssiarvoja!$B$17*LN(Kaksitasouoma_matriisi!L1704/Päälaskenta!$F$28))</f>
        <v>0.15593735933716199</v>
      </c>
      <c r="AR1704" s="8">
        <f>Refererenssiarvoja!$B$16*Kaksitasouoma_matriisi!O1704^(1/6)/(SQRT((2*Refererenssiarvoja!$B$15)/(Päälaskenta!$F$31*Päälaskenta!$G$31*L1704)))</f>
        <v>0.606051498034895</v>
      </c>
    </row>
    <row r="1705" spans="1:44" x14ac:dyDescent="0.2">
      <c r="A1705" s="8">
        <v>1703</v>
      </c>
      <c r="B1705" s="8">
        <f>IF(Päälaskenta!C$7,Päälaskenta!E$7,Päälaskenta!G$5)</f>
        <v>2.5</v>
      </c>
      <c r="C1705" s="56">
        <v>0.29699999999999999</v>
      </c>
      <c r="D1705" s="93">
        <f t="shared" si="417"/>
        <v>8.4175000000000004</v>
      </c>
      <c r="E1705" s="8">
        <f>IF(Päälaskenta!$C$26,Kaksitasouoma_matriisi!AP1705,Kaksitasouoma_matriisi!AC1705)</f>
        <v>0.106443338852556</v>
      </c>
      <c r="F1705" s="56">
        <f>IF(D1705&lt;Päälaskenta!H$24,(SQRT(POWER(Päälaskenta!C$24/(2*Päälaskenta!E$24),2)+(D1705/Päälaskenta!E$24))-Päälaskenta!C$24/(2*Päälaskenta!E$24)),IF(D1705=Päälaskenta!H$24,Päälaskenta!D$24,Päälaskenta!D$24+(SQRT(POWER((Päälaskenta!C$20+Päälaskenta!G$24)/(2*Päälaskenta!E$20),2)+((D1705-Päälaskenta!H$24)/Päälaskenta!E$20))-(Päälaskenta!C$20+Päälaskenta!G$24)/(2*Päälaskenta!E$20))))</f>
        <v>1.5349999999999999</v>
      </c>
      <c r="G1705" s="57">
        <f>IF(F1705&gt;Päälaskenta!D$24,(2*SQRT((POWER(Päälaskenta!D$24,2))+POWER(Päälaskenta!E$24*Päälaskenta!D$24,2))+Päälaskenta!C$24)+(2*SQRT((POWER((F1705-Päälaskenta!D$24),2))+POWER(Päälaskenta!E$20*(F1705-Päälaskenta!D$24),2))+Päälaskenta!C$20),(2*SQRT((POWER(F1705,2))+POWER(Päälaskenta!E$24*F1705,2))+Päälaskenta!C$24))</f>
        <v>10.99</v>
      </c>
      <c r="H1705" s="57">
        <f t="shared" si="418"/>
        <v>0.77</v>
      </c>
      <c r="I1705" s="62">
        <f t="shared" si="419"/>
        <v>1.4159999999999999E-3</v>
      </c>
      <c r="J1705" s="8">
        <f>IF(F1705&lt;Päälaskenta!$D$24,0,Kaksitasouoma_matriisi!F1705-Päälaskenta!$D$24)</f>
        <v>0.83499999999999996</v>
      </c>
      <c r="L1705" s="8">
        <f>IF(F1705&gt;Päälaskenta!D$24,F1705-Päälaskenta!D$24,0)</f>
        <v>0.83499999999999996</v>
      </c>
      <c r="M1705" s="8">
        <f>IF(F1705&gt;Päälaskenta!D$24,(Päälaskenta!C$20+(Päälaskenta!E$20*(Kaksitasouoma_matriisi!F1705-Päälaskenta!D$24)))*(Kaksitasouoma_matriisi!F1705-Päälaskenta!D$24),0)</f>
        <v>5.2208375</v>
      </c>
      <c r="N1705" s="8">
        <f>IF(F1705&gt;Päälaskenta!D$24,(2*SQRT((POWER((F1705-Päälaskenta!D$24),2))+POWER(Päälaskenta!E$20*(F1705-Päälaskenta!D$24),2))+Päälaskenta!C$20),0)</f>
        <v>8.0106353150124292</v>
      </c>
      <c r="O1705" s="8">
        <f t="shared" si="425"/>
        <v>0.65173825729100698</v>
      </c>
      <c r="P1705" s="8">
        <f>IF(Päälaskenta!$C$29,IF(L1705&gt;Päälaskenta!$F$28,Kaksitasouoma_matriisi!AQ1705,Kaksitasouoma_matriisi!AR1705),Päälaskenta!$F$20)</f>
        <v>0.12</v>
      </c>
      <c r="Q1705" s="8">
        <f t="shared" si="426"/>
        <v>32.704517018497803</v>
      </c>
      <c r="R1705" s="8">
        <f t="shared" si="420"/>
        <v>1.0157530296653301</v>
      </c>
      <c r="S1705" s="8">
        <f t="shared" si="427"/>
        <v>0.19455748807836501</v>
      </c>
      <c r="U1705" s="93">
        <f>IF(F1705&gt;Päälaskenta!D$24,Päälaskenta!H$24+L1705*Päälaskenta!G$24,F1705*Päälaskenta!C$24 + F1705*F1705*Päälaskenta!E$24)</f>
        <v>3.194</v>
      </c>
      <c r="V1705" s="8">
        <f>IF(F1705&gt;Päälaskenta!D$24,2*SQRT(POWER(Päälaskenta!D$24,2)+POWER(Päälaskenta!E$24*Päälaskenta!D$24,2))+Päälaskenta!C$24,(2*SQRT((POWER(F1705,2))+POWER(Päälaskenta!E$24*F1705,2))+Päälaskenta!C$24))</f>
        <v>2.9798989873223301</v>
      </c>
      <c r="W1705" s="8">
        <f t="shared" si="428"/>
        <v>1.0718484128450501</v>
      </c>
      <c r="X1705" s="8">
        <f>Päälaskenta!F$24</f>
        <v>7.0000000000000007E-2</v>
      </c>
      <c r="Y1705" s="8">
        <f t="shared" si="429"/>
        <v>47.788762507513503</v>
      </c>
      <c r="Z1705" s="8">
        <f t="shared" si="421"/>
        <v>1.4842469703346699</v>
      </c>
      <c r="AA1705" s="8">
        <f t="shared" si="430"/>
        <v>0.464698487894386</v>
      </c>
      <c r="AC1705" s="8">
        <f t="shared" si="422"/>
        <v>0.106443338852556</v>
      </c>
      <c r="AE1705" s="8">
        <v>1703</v>
      </c>
      <c r="AF1705" s="8">
        <f t="shared" si="432"/>
        <v>80.493279526011307</v>
      </c>
      <c r="AG1705" s="8">
        <f t="shared" si="423"/>
        <v>9.6463001929805205E-4</v>
      </c>
      <c r="AJ1705" s="132">
        <f>IF(Päälaskenta!$F$28&lt;Kaksitasouoma_matriisi!L1705,Päälaskenta!$C$20*Päälaskenta!$F$28,Päälaskenta!$C$20*Kaksitasouoma_matriisi!L1705)</f>
        <v>2.5</v>
      </c>
      <c r="AK1705" s="134">
        <f>SQRT(Päälaskenta!$D$20^2+(Päälaskenta!$D$20/(1/Päälaskenta!$E$20))^2)</f>
        <v>1.8029999999999999</v>
      </c>
      <c r="AL1705" s="134">
        <f>IF(Päälaskenta!$F$28&lt;Kaksitasouoma_matriisi!L1705,AK1705*Päälaskenta!$F$28*COS(ATAN(1/Päälaskenta!$E$20)),AK1705*Kaksitasouoma_matriisi!L1705*COS(ATAN(1/Päälaskenta!$E$20)))</f>
        <v>0.75</v>
      </c>
      <c r="AM1705" s="134"/>
      <c r="AN1705" s="134">
        <f t="shared" si="431"/>
        <v>3.25</v>
      </c>
      <c r="AO1705" s="8">
        <f t="shared" si="424"/>
        <v>0.38610038610038599</v>
      </c>
      <c r="AP1705" s="134">
        <f>Refererenssiarvoja!$B$16*H1705^(1/6)/(Refererenssiarvoja!$B$15^0.5)*(Päälaskenta!$G$28/2)^0.5*(1-AO1705)^(-1.5)</f>
        <v>0.1</v>
      </c>
      <c r="AQ1705" s="8">
        <f>Refererenssiarvoja!$B$16*Kaksitasouoma_matriisi!O1705^(1/6)/(SQRT((2*Refererenssiarvoja!$B$15)/(Päälaskenta!$F$31*Päälaskenta!$G$31*Päälaskenta!$F$28))+SQRT(Refererenssiarvoja!$B$15)/Refererenssiarvoja!$B$17*LN(Kaksitasouoma_matriisi!L1705/Päälaskenta!$F$28))</f>
        <v>0.15528124935934101</v>
      </c>
      <c r="AR1705" s="8">
        <f>Refererenssiarvoja!$B$16*Kaksitasouoma_matriisi!O1705^(1/6)/(SQRT((2*Refererenssiarvoja!$B$15)/(Päälaskenta!$F$31*Päälaskenta!$G$31*L1705)))</f>
        <v>0.60744356923786802</v>
      </c>
    </row>
    <row r="1706" spans="1:44" x14ac:dyDescent="0.2">
      <c r="A1706" s="8">
        <v>1704</v>
      </c>
      <c r="B1706" s="8">
        <f>IF(Päälaskenta!C$7,Päälaskenta!E$7,Päälaskenta!G$5)</f>
        <v>2.5</v>
      </c>
      <c r="C1706" s="56">
        <v>0.29599999999999999</v>
      </c>
      <c r="D1706" s="93">
        <f t="shared" si="417"/>
        <v>8.4459</v>
      </c>
      <c r="E1706" s="8">
        <f>IF(Päälaskenta!$C$26,Kaksitasouoma_matriisi!AP1706,Kaksitasouoma_matriisi!AC1706)</f>
        <v>0.106456667916528</v>
      </c>
      <c r="F1706" s="56">
        <f>IF(D1706&lt;Päälaskenta!H$24,(SQRT(POWER(Päälaskenta!C$24/(2*Päälaskenta!E$24),2)+(D1706/Päälaskenta!E$24))-Päälaskenta!C$24/(2*Päälaskenta!E$24)),IF(D1706=Päälaskenta!H$24,Päälaskenta!D$24,Päälaskenta!D$24+(SQRT(POWER((Päälaskenta!C$20+Päälaskenta!G$24)/(2*Päälaskenta!E$20),2)+((D1706-Päälaskenta!H$24)/Päälaskenta!E$20))-(Päälaskenta!C$20+Päälaskenta!G$24)/(2*Päälaskenta!E$20))))</f>
        <v>1.538</v>
      </c>
      <c r="G1706" s="57">
        <f>IF(F1706&gt;Päälaskenta!D$24,(2*SQRT((POWER(Päälaskenta!D$24,2))+POWER(Päälaskenta!E$24*Päälaskenta!D$24,2))+Päälaskenta!C$24)+(2*SQRT((POWER((F1706-Päälaskenta!D$24),2))+POWER(Päälaskenta!E$20*(F1706-Päälaskenta!D$24),2))+Päälaskenta!C$20),(2*SQRT((POWER(F1706,2))+POWER(Päälaskenta!E$24*F1706,2))+Päälaskenta!C$24))</f>
        <v>11</v>
      </c>
      <c r="H1706" s="57">
        <f t="shared" si="418"/>
        <v>0.77</v>
      </c>
      <c r="I1706" s="62">
        <f t="shared" si="419"/>
        <v>1.407E-3</v>
      </c>
      <c r="J1706" s="8">
        <f>IF(F1706&lt;Päälaskenta!$D$24,0,Kaksitasouoma_matriisi!F1706-Päälaskenta!$D$24)</f>
        <v>0.83799999999999997</v>
      </c>
      <c r="L1706" s="8">
        <f>IF(F1706&gt;Päälaskenta!D$24,F1706-Päälaskenta!D$24,0)</f>
        <v>0.83799999999999997</v>
      </c>
      <c r="M1706" s="8">
        <f>IF(F1706&gt;Päälaskenta!D$24,(Päälaskenta!C$20+(Päälaskenta!E$20*(Kaksitasouoma_matriisi!F1706-Päälaskenta!D$24)))*(Kaksitasouoma_matriisi!F1706-Päälaskenta!D$24),0)</f>
        <v>5.243366</v>
      </c>
      <c r="N1706" s="8">
        <f>IF(F1706&gt;Päälaskenta!D$24,(2*SQRT((POWER((F1706-Päälaskenta!D$24),2))+POWER(Päälaskenta!E$20*(F1706-Päälaskenta!D$24),2))+Päälaskenta!C$20),0)</f>
        <v>8.0214519688388197</v>
      </c>
      <c r="O1706" s="8">
        <f t="shared" si="425"/>
        <v>0.65366794195976796</v>
      </c>
      <c r="P1706" s="8">
        <f>IF(Päälaskenta!$C$29,IF(L1706&gt;Päälaskenta!$F$28,Kaksitasouoma_matriisi!AQ1706,Kaksitasouoma_matriisi!AR1706),Päälaskenta!$F$20)</f>
        <v>0.12</v>
      </c>
      <c r="Q1706" s="8">
        <f t="shared" si="426"/>
        <v>32.910442251271597</v>
      </c>
      <c r="R1706" s="8">
        <f t="shared" si="420"/>
        <v>1.0172754792712499</v>
      </c>
      <c r="S1706" s="8">
        <f t="shared" si="427"/>
        <v>0.19401191510782401</v>
      </c>
      <c r="U1706" s="93">
        <f>IF(F1706&gt;Päälaskenta!D$24,Päälaskenta!H$24+L1706*Päälaskenta!G$24,F1706*Päälaskenta!C$24 + F1706*F1706*Päälaskenta!E$24)</f>
        <v>3.2012</v>
      </c>
      <c r="V1706" s="8">
        <f>IF(F1706&gt;Päälaskenta!D$24,2*SQRT(POWER(Päälaskenta!D$24,2)+POWER(Päälaskenta!E$24*Päälaskenta!D$24,2))+Päälaskenta!C$24,(2*SQRT((POWER(F1706,2))+POWER(Päälaskenta!E$24*F1706,2))+Päälaskenta!C$24))</f>
        <v>2.9798989873223301</v>
      </c>
      <c r="W1706" s="8">
        <f t="shared" si="428"/>
        <v>1.07426460212885</v>
      </c>
      <c r="X1706" s="8">
        <f>Päälaskenta!F$24</f>
        <v>7.0000000000000007E-2</v>
      </c>
      <c r="Y1706" s="8">
        <f t="shared" si="429"/>
        <v>47.968441890435898</v>
      </c>
      <c r="Z1706" s="8">
        <f t="shared" si="421"/>
        <v>1.4827245207287501</v>
      </c>
      <c r="AA1706" s="8">
        <f t="shared" si="430"/>
        <v>0.46317772108232902</v>
      </c>
      <c r="AC1706" s="8">
        <f t="shared" si="422"/>
        <v>0.106456667916528</v>
      </c>
      <c r="AE1706" s="8">
        <v>1704</v>
      </c>
      <c r="AF1706" s="8">
        <f t="shared" si="432"/>
        <v>80.878884141707502</v>
      </c>
      <c r="AG1706" s="8">
        <f t="shared" si="423"/>
        <v>9.5545385212050902E-4</v>
      </c>
      <c r="AJ1706" s="132">
        <f>IF(Päälaskenta!$F$28&lt;Kaksitasouoma_matriisi!L1706,Päälaskenta!$C$20*Päälaskenta!$F$28,Päälaskenta!$C$20*Kaksitasouoma_matriisi!L1706)</f>
        <v>2.5</v>
      </c>
      <c r="AK1706" s="134">
        <f>SQRT(Päälaskenta!$D$20^2+(Päälaskenta!$D$20/(1/Päälaskenta!$E$20))^2)</f>
        <v>1.8029999999999999</v>
      </c>
      <c r="AL1706" s="134">
        <f>IF(Päälaskenta!$F$28&lt;Kaksitasouoma_matriisi!L1706,AK1706*Päälaskenta!$F$28*COS(ATAN(1/Päälaskenta!$E$20)),AK1706*Kaksitasouoma_matriisi!L1706*COS(ATAN(1/Päälaskenta!$E$20)))</f>
        <v>0.75</v>
      </c>
      <c r="AM1706" s="134"/>
      <c r="AN1706" s="134">
        <f t="shared" si="431"/>
        <v>3.25</v>
      </c>
      <c r="AO1706" s="8">
        <f t="shared" si="424"/>
        <v>0.38480209332338799</v>
      </c>
      <c r="AP1706" s="134">
        <f>Refererenssiarvoja!$B$16*H1706^(1/6)/(Refererenssiarvoja!$B$15^0.5)*(Päälaskenta!$G$28/2)^0.5*(1-AO1706)^(-1.5)</f>
        <v>0.1</v>
      </c>
      <c r="AQ1706" s="8">
        <f>Refererenssiarvoja!$B$16*Kaksitasouoma_matriisi!O1706^(1/6)/(SQRT((2*Refererenssiarvoja!$B$15)/(Päälaskenta!$F$31*Päälaskenta!$G$31*Päälaskenta!$F$28))+SQRT(Refererenssiarvoja!$B$15)/Refererenssiarvoja!$B$17*LN(Kaksitasouoma_matriisi!L1706/Päälaskenta!$F$28))</f>
        <v>0.154633611050638</v>
      </c>
      <c r="AR1706" s="8">
        <f>Refererenssiarvoja!$B$16*Kaksitasouoma_matriisi!O1706^(1/6)/(SQRT((2*Refererenssiarvoja!$B$15)/(Päälaskenta!$F$31*Päälaskenta!$G$31*L1706)))</f>
        <v>0.60883373101201299</v>
      </c>
    </row>
    <row r="1707" spans="1:44" x14ac:dyDescent="0.2">
      <c r="A1707" s="8">
        <v>1705</v>
      </c>
      <c r="B1707" s="8">
        <f>IF(Päälaskenta!C$7,Päälaskenta!E$7,Päälaskenta!G$5)</f>
        <v>2.5</v>
      </c>
      <c r="C1707" s="56">
        <v>0.29499999999999998</v>
      </c>
      <c r="D1707" s="93">
        <f t="shared" si="417"/>
        <v>8.4746000000000006</v>
      </c>
      <c r="E1707" s="8">
        <f>IF(Päälaskenta!$C$26,Kaksitasouoma_matriisi!AP1707,Kaksitasouoma_matriisi!AC1707)</f>
        <v>0.106469970795669</v>
      </c>
      <c r="F1707" s="56">
        <f>IF(D1707&lt;Päälaskenta!H$24,(SQRT(POWER(Päälaskenta!C$24/(2*Päälaskenta!E$24),2)+(D1707/Päälaskenta!E$24))-Päälaskenta!C$24/(2*Päälaskenta!E$24)),IF(D1707=Päälaskenta!H$24,Päälaskenta!D$24,Päälaskenta!D$24+(SQRT(POWER((Päälaskenta!C$20+Päälaskenta!G$24)/(2*Päälaskenta!E$20),2)+((D1707-Päälaskenta!H$24)/Päälaskenta!E$20))-(Päälaskenta!C$20+Päälaskenta!G$24)/(2*Päälaskenta!E$20))))</f>
        <v>1.5409999999999999</v>
      </c>
      <c r="G1707" s="57">
        <f>IF(F1707&gt;Päälaskenta!D$24,(2*SQRT((POWER(Päälaskenta!D$24,2))+POWER(Päälaskenta!E$24*Päälaskenta!D$24,2))+Päälaskenta!C$24)+(2*SQRT((POWER((F1707-Päälaskenta!D$24),2))+POWER(Päälaskenta!E$20*(F1707-Päälaskenta!D$24),2))+Päälaskenta!C$20),(2*SQRT((POWER(F1707,2))+POWER(Päälaskenta!E$24*F1707,2))+Päälaskenta!C$24))</f>
        <v>11.01</v>
      </c>
      <c r="H1707" s="57">
        <f t="shared" si="418"/>
        <v>0.77</v>
      </c>
      <c r="I1707" s="62">
        <f t="shared" si="419"/>
        <v>1.3979999999999999E-3</v>
      </c>
      <c r="J1707" s="8">
        <f>IF(F1707&lt;Päälaskenta!$D$24,0,Kaksitasouoma_matriisi!F1707-Päälaskenta!$D$24)</f>
        <v>0.84099999999999997</v>
      </c>
      <c r="L1707" s="8">
        <f>IF(F1707&gt;Päälaskenta!D$24,F1707-Päälaskenta!D$24,0)</f>
        <v>0.84099999999999997</v>
      </c>
      <c r="M1707" s="8">
        <f>IF(F1707&gt;Päälaskenta!D$24,(Päälaskenta!C$20+(Päälaskenta!E$20*(Kaksitasouoma_matriisi!F1707-Päälaskenta!D$24)))*(Kaksitasouoma_matriisi!F1707-Päälaskenta!D$24),0)</f>
        <v>5.2659215000000001</v>
      </c>
      <c r="N1707" s="8">
        <f>IF(F1707&gt;Päälaskenta!D$24,(2*SQRT((POWER((F1707-Päälaskenta!D$24),2))+POWER(Päälaskenta!E$20*(F1707-Päälaskenta!D$24),2))+Päälaskenta!C$20),0)</f>
        <v>8.0322686226652102</v>
      </c>
      <c r="O1707" s="8">
        <f t="shared" si="425"/>
        <v>0.655595790850518</v>
      </c>
      <c r="P1707" s="8">
        <f>IF(Päälaskenta!$C$29,IF(L1707&gt;Päälaskenta!$F$28,Kaksitasouoma_matriisi!AQ1707,Kaksitasouoma_matriisi!AR1707),Päälaskenta!$F$20)</f>
        <v>0.12</v>
      </c>
      <c r="Q1707" s="8">
        <f t="shared" si="426"/>
        <v>33.116968303259704</v>
      </c>
      <c r="R1707" s="8">
        <f t="shared" si="420"/>
        <v>1.0187910516404399</v>
      </c>
      <c r="S1707" s="8">
        <f t="shared" si="427"/>
        <v>0.19346871229288901</v>
      </c>
      <c r="U1707" s="93">
        <f>IF(F1707&gt;Päälaskenta!D$24,Päälaskenta!H$24+L1707*Päälaskenta!G$24,F1707*Päälaskenta!C$24 + F1707*F1707*Päälaskenta!E$24)</f>
        <v>3.2084000000000001</v>
      </c>
      <c r="V1707" s="8">
        <f>IF(F1707&gt;Päälaskenta!D$24,2*SQRT(POWER(Päälaskenta!D$24,2)+POWER(Päälaskenta!E$24*Päälaskenta!D$24,2))+Päälaskenta!C$24,(2*SQRT((POWER(F1707,2))+POWER(Päälaskenta!E$24*F1707,2))+Päälaskenta!C$24))</f>
        <v>2.9798989873223301</v>
      </c>
      <c r="W1707" s="8">
        <f t="shared" si="428"/>
        <v>1.0766807914126599</v>
      </c>
      <c r="X1707" s="8">
        <f>Päälaskenta!F$24</f>
        <v>7.0000000000000007E-2</v>
      </c>
      <c r="Y1707" s="8">
        <f t="shared" si="429"/>
        <v>48.148390893641697</v>
      </c>
      <c r="Z1707" s="8">
        <f t="shared" si="421"/>
        <v>1.4812089483595601</v>
      </c>
      <c r="AA1707" s="8">
        <f t="shared" si="430"/>
        <v>0.46166592331366402</v>
      </c>
      <c r="AC1707" s="8">
        <f t="shared" si="422"/>
        <v>0.106469970795669</v>
      </c>
      <c r="AE1707" s="8">
        <v>1705</v>
      </c>
      <c r="AF1707" s="8">
        <f t="shared" si="432"/>
        <v>81.2653591969014</v>
      </c>
      <c r="AG1707" s="8">
        <f t="shared" si="423"/>
        <v>9.4638772510107297E-4</v>
      </c>
      <c r="AJ1707" s="132">
        <f>IF(Päälaskenta!$F$28&lt;Kaksitasouoma_matriisi!L1707,Päälaskenta!$C$20*Päälaskenta!$F$28,Päälaskenta!$C$20*Kaksitasouoma_matriisi!L1707)</f>
        <v>2.5</v>
      </c>
      <c r="AK1707" s="134">
        <f>SQRT(Päälaskenta!$D$20^2+(Päälaskenta!$D$20/(1/Päälaskenta!$E$20))^2)</f>
        <v>1.8029999999999999</v>
      </c>
      <c r="AL1707" s="134">
        <f>IF(Päälaskenta!$F$28&lt;Kaksitasouoma_matriisi!L1707,AK1707*Päälaskenta!$F$28*COS(ATAN(1/Päälaskenta!$E$20)),AK1707*Kaksitasouoma_matriisi!L1707*COS(ATAN(1/Päälaskenta!$E$20)))</f>
        <v>0.75</v>
      </c>
      <c r="AM1707" s="134"/>
      <c r="AN1707" s="134">
        <f t="shared" si="431"/>
        <v>3.25</v>
      </c>
      <c r="AO1707" s="8">
        <f t="shared" si="424"/>
        <v>0.38349892620300702</v>
      </c>
      <c r="AP1707" s="134">
        <f>Refererenssiarvoja!$B$16*H1707^(1/6)/(Refererenssiarvoja!$B$15^0.5)*(Päälaskenta!$G$28/2)^0.5*(1-AO1707)^(-1.5)</f>
        <v>0.1</v>
      </c>
      <c r="AQ1707" s="8">
        <f>Refererenssiarvoja!$B$16*Kaksitasouoma_matriisi!O1707^(1/6)/(SQRT((2*Refererenssiarvoja!$B$15)/(Päälaskenta!$F$31*Päälaskenta!$G$31*Päälaskenta!$F$28))+SQRT(Refererenssiarvoja!$B$15)/Refererenssiarvoja!$B$17*LN(Kaksitasouoma_matriisi!L1707/Päälaskenta!$F$28))</f>
        <v>0.15399427750439701</v>
      </c>
      <c r="AR1707" s="8">
        <f>Refererenssiarvoja!$B$16*Kaksitasouoma_matriisi!O1707^(1/6)/(SQRT((2*Refererenssiarvoja!$B$15)/(Päälaskenta!$F$31*Päälaskenta!$G$31*L1707)))</f>
        <v>0.61022199274734301</v>
      </c>
    </row>
    <row r="1708" spans="1:44" x14ac:dyDescent="0.2">
      <c r="A1708" s="8">
        <v>1706</v>
      </c>
      <c r="B1708" s="8">
        <f>IF(Päälaskenta!C$7,Päälaskenta!E$7,Päälaskenta!G$5)</f>
        <v>2.5</v>
      </c>
      <c r="C1708" s="56">
        <v>0.29399999999999998</v>
      </c>
      <c r="D1708" s="93">
        <f t="shared" si="417"/>
        <v>8.5033999999999992</v>
      </c>
      <c r="E1708" s="8">
        <f>IF(Päälaskenta!$C$26,Kaksitasouoma_matriisi!AP1708,Kaksitasouoma_matriisi!AC1708)</f>
        <v>0.106483247567065</v>
      </c>
      <c r="F1708" s="56">
        <f>IF(D1708&lt;Päälaskenta!H$24,(SQRT(POWER(Päälaskenta!C$24/(2*Päälaskenta!E$24),2)+(D1708/Päälaskenta!E$24))-Päälaskenta!C$24/(2*Päälaskenta!E$24)),IF(D1708=Päälaskenta!H$24,Päälaskenta!D$24,Päälaskenta!D$24+(SQRT(POWER((Päälaskenta!C$20+Päälaskenta!G$24)/(2*Päälaskenta!E$20),2)+((D1708-Päälaskenta!H$24)/Päälaskenta!E$20))-(Päälaskenta!C$20+Päälaskenta!G$24)/(2*Päälaskenta!E$20))))</f>
        <v>1.544</v>
      </c>
      <c r="G1708" s="57">
        <f>IF(F1708&gt;Päälaskenta!D$24,(2*SQRT((POWER(Päälaskenta!D$24,2))+POWER(Päälaskenta!E$24*Päälaskenta!D$24,2))+Päälaskenta!C$24)+(2*SQRT((POWER((F1708-Päälaskenta!D$24),2))+POWER(Päälaskenta!E$20*(F1708-Päälaskenta!D$24),2))+Päälaskenta!C$20),(2*SQRT((POWER(F1708,2))+POWER(Päälaskenta!E$24*F1708,2))+Päälaskenta!C$24))</f>
        <v>11.02</v>
      </c>
      <c r="H1708" s="57">
        <f t="shared" si="418"/>
        <v>0.77</v>
      </c>
      <c r="I1708" s="62">
        <f t="shared" si="419"/>
        <v>1.389E-3</v>
      </c>
      <c r="J1708" s="8">
        <f>IF(F1708&lt;Päälaskenta!$D$24,0,Kaksitasouoma_matriisi!F1708-Päälaskenta!$D$24)</f>
        <v>0.84399999999999997</v>
      </c>
      <c r="L1708" s="8">
        <f>IF(F1708&gt;Päälaskenta!D$24,F1708-Päälaskenta!D$24,0)</f>
        <v>0.84399999999999997</v>
      </c>
      <c r="M1708" s="8">
        <f>IF(F1708&gt;Päälaskenta!D$24,(Päälaskenta!C$20+(Päälaskenta!E$20*(Kaksitasouoma_matriisi!F1708-Päälaskenta!D$24)))*(Kaksitasouoma_matriisi!F1708-Päälaskenta!D$24),0)</f>
        <v>5.2885039999999996</v>
      </c>
      <c r="N1708" s="8">
        <f>IF(F1708&gt;Päälaskenta!D$24,(2*SQRT((POWER((F1708-Päälaskenta!D$24),2))+POWER(Päälaskenta!E$20*(F1708-Päälaskenta!D$24),2))+Päälaskenta!C$20),0)</f>
        <v>8.0430852764916096</v>
      </c>
      <c r="O1708" s="8">
        <f t="shared" si="425"/>
        <v>0.65752181136973398</v>
      </c>
      <c r="P1708" s="8">
        <f>IF(Päälaskenta!$C$29,IF(L1708&gt;Päälaskenta!$F$28,Kaksitasouoma_matriisi!AQ1708,Kaksitasouoma_matriisi!AR1708),Päälaskenta!$F$20)</f>
        <v>0.12</v>
      </c>
      <c r="Q1708" s="8">
        <f t="shared" si="426"/>
        <v>33.324095241290998</v>
      </c>
      <c r="R1708" s="8">
        <f t="shared" si="420"/>
        <v>1.0202997996899701</v>
      </c>
      <c r="S1708" s="8">
        <f t="shared" si="427"/>
        <v>0.192927867633261</v>
      </c>
      <c r="U1708" s="93">
        <f>IF(F1708&gt;Päälaskenta!D$24,Päälaskenta!H$24+L1708*Päälaskenta!G$24,F1708*Päälaskenta!C$24 + F1708*F1708*Päälaskenta!E$24)</f>
        <v>3.2155999999999998</v>
      </c>
      <c r="V1708" s="8">
        <f>IF(F1708&gt;Päälaskenta!D$24,2*SQRT(POWER(Päälaskenta!D$24,2)+POWER(Päälaskenta!E$24*Päälaskenta!D$24,2))+Päälaskenta!C$24,(2*SQRT((POWER(F1708,2))+POWER(Päälaskenta!E$24*F1708,2))+Päälaskenta!C$24))</f>
        <v>2.9798989873223301</v>
      </c>
      <c r="W1708" s="8">
        <f t="shared" si="428"/>
        <v>1.0790969806964701</v>
      </c>
      <c r="X1708" s="8">
        <f>Päälaskenta!F$24</f>
        <v>7.0000000000000007E-2</v>
      </c>
      <c r="Y1708" s="8">
        <f t="shared" si="429"/>
        <v>48.328609315293399</v>
      </c>
      <c r="Z1708" s="8">
        <f t="shared" si="421"/>
        <v>1.4797002003100299</v>
      </c>
      <c r="AA1708" s="8">
        <f t="shared" si="430"/>
        <v>0.46016301788469599</v>
      </c>
      <c r="AC1708" s="8">
        <f t="shared" si="422"/>
        <v>0.106483247567065</v>
      </c>
      <c r="AE1708" s="8">
        <v>1706</v>
      </c>
      <c r="AF1708" s="8">
        <f t="shared" si="432"/>
        <v>81.652704556584396</v>
      </c>
      <c r="AG1708" s="8">
        <f t="shared" si="423"/>
        <v>9.3743004502277701E-4</v>
      </c>
      <c r="AJ1708" s="132">
        <f>IF(Päälaskenta!$F$28&lt;Kaksitasouoma_matriisi!L1708,Päälaskenta!$C$20*Päälaskenta!$F$28,Päälaskenta!$C$20*Kaksitasouoma_matriisi!L1708)</f>
        <v>2.5</v>
      </c>
      <c r="AK1708" s="134">
        <f>SQRT(Päälaskenta!$D$20^2+(Päälaskenta!$D$20/(1/Päälaskenta!$E$20))^2)</f>
        <v>1.8029999999999999</v>
      </c>
      <c r="AL1708" s="134">
        <f>IF(Päälaskenta!$F$28&lt;Kaksitasouoma_matriisi!L1708,AK1708*Päälaskenta!$F$28*COS(ATAN(1/Päälaskenta!$E$20)),AK1708*Kaksitasouoma_matriisi!L1708*COS(ATAN(1/Päälaskenta!$E$20)))</f>
        <v>0.75</v>
      </c>
      <c r="AM1708" s="134"/>
      <c r="AN1708" s="134">
        <f t="shared" si="431"/>
        <v>3.25</v>
      </c>
      <c r="AO1708" s="8">
        <f t="shared" si="424"/>
        <v>0.38220006115201</v>
      </c>
      <c r="AP1708" s="134">
        <f>Refererenssiarvoja!$B$16*H1708^(1/6)/(Refererenssiarvoja!$B$15^0.5)*(Päälaskenta!$G$28/2)^0.5*(1-AO1708)^(-1.5)</f>
        <v>0.1</v>
      </c>
      <c r="AQ1708" s="8">
        <f>Refererenssiarvoja!$B$16*Kaksitasouoma_matriisi!O1708^(1/6)/(SQRT((2*Refererenssiarvoja!$B$15)/(Päälaskenta!$F$31*Päälaskenta!$G$31*Päälaskenta!$F$28))+SQRT(Refererenssiarvoja!$B$15)/Refererenssiarvoja!$B$17*LN(Kaksitasouoma_matriisi!L1708/Päälaskenta!$F$28))</f>
        <v>0.15336308619573299</v>
      </c>
      <c r="AR1708" s="8">
        <f>Refererenssiarvoja!$B$16*Kaksitasouoma_matriisi!O1708^(1/6)/(SQRT((2*Refererenssiarvoja!$B$15)/(Päälaskenta!$F$31*Päälaskenta!$G$31*L1708)))</f>
        <v>0.61160836375658301</v>
      </c>
    </row>
    <row r="1709" spans="1:44" x14ac:dyDescent="0.2">
      <c r="A1709" s="8">
        <v>1707</v>
      </c>
      <c r="B1709" s="8">
        <f>IF(Päälaskenta!C$7,Päälaskenta!E$7,Päälaskenta!G$5)</f>
        <v>2.5</v>
      </c>
      <c r="C1709" s="56">
        <v>0.29299999999999998</v>
      </c>
      <c r="D1709" s="93">
        <f t="shared" si="417"/>
        <v>8.5324000000000009</v>
      </c>
      <c r="E1709" s="8">
        <f>IF(Päälaskenta!$C$26,Kaksitasouoma_matriisi!AP1709,Kaksitasouoma_matriisi!AC1709)</f>
        <v>0.106496498307495</v>
      </c>
      <c r="F1709" s="56">
        <f>IF(D1709&lt;Päälaskenta!H$24,(SQRT(POWER(Päälaskenta!C$24/(2*Päälaskenta!E$24),2)+(D1709/Päälaskenta!E$24))-Päälaskenta!C$24/(2*Päälaskenta!E$24)),IF(D1709=Päälaskenta!H$24,Päälaskenta!D$24,Päälaskenta!D$24+(SQRT(POWER((Päälaskenta!C$20+Päälaskenta!G$24)/(2*Päälaskenta!E$20),2)+((D1709-Päälaskenta!H$24)/Päälaskenta!E$20))-(Päälaskenta!C$20+Päälaskenta!G$24)/(2*Päälaskenta!E$20))))</f>
        <v>1.5469999999999999</v>
      </c>
      <c r="G1709" s="57">
        <f>IF(F1709&gt;Päälaskenta!D$24,(2*SQRT((POWER(Päälaskenta!D$24,2))+POWER(Päälaskenta!E$24*Päälaskenta!D$24,2))+Päälaskenta!C$24)+(2*SQRT((POWER((F1709-Päälaskenta!D$24),2))+POWER(Päälaskenta!E$20*(F1709-Päälaskenta!D$24),2))+Päälaskenta!C$20),(2*SQRT((POWER(F1709,2))+POWER(Päälaskenta!E$24*F1709,2))+Päälaskenta!C$24))</f>
        <v>11.03</v>
      </c>
      <c r="H1709" s="57">
        <f t="shared" si="418"/>
        <v>0.77</v>
      </c>
      <c r="I1709" s="62">
        <f t="shared" si="419"/>
        <v>1.3799999999999999E-3</v>
      </c>
      <c r="J1709" s="8">
        <f>IF(F1709&lt;Päälaskenta!$D$24,0,Kaksitasouoma_matriisi!F1709-Päälaskenta!$D$24)</f>
        <v>0.84699999999999998</v>
      </c>
      <c r="L1709" s="8">
        <f>IF(F1709&gt;Päälaskenta!D$24,F1709-Päälaskenta!D$24,0)</f>
        <v>0.84699999999999998</v>
      </c>
      <c r="M1709" s="8">
        <f>IF(F1709&gt;Päälaskenta!D$24,(Päälaskenta!C$20+(Päälaskenta!E$20*(Kaksitasouoma_matriisi!F1709-Päälaskenta!D$24)))*(Kaksitasouoma_matriisi!F1709-Päälaskenta!D$24),0)</f>
        <v>5.3111135000000003</v>
      </c>
      <c r="N1709" s="8">
        <f>IF(F1709&gt;Päälaskenta!D$24,(2*SQRT((POWER((F1709-Päälaskenta!D$24),2))+POWER(Päälaskenta!E$20*(F1709-Päälaskenta!D$24),2))+Päälaskenta!C$20),0)</f>
        <v>8.0539019303180002</v>
      </c>
      <c r="O1709" s="8">
        <f t="shared" si="425"/>
        <v>0.65944601088410504</v>
      </c>
      <c r="P1709" s="8">
        <f>IF(Päälaskenta!$C$29,IF(L1709&gt;Päälaskenta!$F$28,Kaksitasouoma_matriisi!AQ1709,Kaksitasouoma_matriisi!AR1709),Päälaskenta!$F$20)</f>
        <v>0.12</v>
      </c>
      <c r="Q1709" s="8">
        <f t="shared" si="426"/>
        <v>33.5318231343688</v>
      </c>
      <c r="R1709" s="8">
        <f t="shared" si="420"/>
        <v>1.0218017758146301</v>
      </c>
      <c r="S1709" s="8">
        <f t="shared" si="427"/>
        <v>0.192389369162348</v>
      </c>
      <c r="U1709" s="93">
        <f>IF(F1709&gt;Päälaskenta!D$24,Päälaskenta!H$24+L1709*Päälaskenta!G$24,F1709*Päälaskenta!C$24 + F1709*F1709*Päälaskenta!E$24)</f>
        <v>3.2227999999999999</v>
      </c>
      <c r="V1709" s="8">
        <f>IF(F1709&gt;Päälaskenta!D$24,2*SQRT(POWER(Päälaskenta!D$24,2)+POWER(Päälaskenta!E$24*Päälaskenta!D$24,2))+Päälaskenta!C$24,(2*SQRT((POWER(F1709,2))+POWER(Päälaskenta!E$24*F1709,2))+Päälaskenta!C$24))</f>
        <v>2.9798989873223301</v>
      </c>
      <c r="W1709" s="8">
        <f t="shared" si="428"/>
        <v>1.08151316998028</v>
      </c>
      <c r="X1709" s="8">
        <f>Päälaskenta!F$24</f>
        <v>7.0000000000000007E-2</v>
      </c>
      <c r="Y1709" s="8">
        <f t="shared" si="429"/>
        <v>48.509096954157101</v>
      </c>
      <c r="Z1709" s="8">
        <f t="shared" si="421"/>
        <v>1.4781982241853699</v>
      </c>
      <c r="AA1709" s="8">
        <f t="shared" si="430"/>
        <v>0.458668928939236</v>
      </c>
      <c r="AC1709" s="8">
        <f t="shared" si="422"/>
        <v>0.106496498307495</v>
      </c>
      <c r="AE1709" s="8">
        <v>1707</v>
      </c>
      <c r="AF1709" s="8">
        <f t="shared" si="432"/>
        <v>82.040920088525894</v>
      </c>
      <c r="AG1709" s="8">
        <f t="shared" si="423"/>
        <v>9.2857924565254205E-4</v>
      </c>
      <c r="AJ1709" s="132">
        <f>IF(Päälaskenta!$F$28&lt;Kaksitasouoma_matriisi!L1709,Päälaskenta!$C$20*Päälaskenta!$F$28,Päälaskenta!$C$20*Kaksitasouoma_matriisi!L1709)</f>
        <v>2.5</v>
      </c>
      <c r="AK1709" s="134">
        <f>SQRT(Päälaskenta!$D$20^2+(Päälaskenta!$D$20/(1/Päälaskenta!$E$20))^2)</f>
        <v>1.8029999999999999</v>
      </c>
      <c r="AL1709" s="134">
        <f>IF(Päälaskenta!$F$28&lt;Kaksitasouoma_matriisi!L1709,AK1709*Päälaskenta!$F$28*COS(ATAN(1/Päälaskenta!$E$20)),AK1709*Kaksitasouoma_matriisi!L1709*COS(ATAN(1/Päälaskenta!$E$20)))</f>
        <v>0.75</v>
      </c>
      <c r="AM1709" s="134"/>
      <c r="AN1709" s="134">
        <f t="shared" si="431"/>
        <v>3.25</v>
      </c>
      <c r="AO1709" s="8">
        <f t="shared" si="424"/>
        <v>0.38090103605081799</v>
      </c>
      <c r="AP1709" s="134">
        <f>Refererenssiarvoja!$B$16*H1709^(1/6)/(Refererenssiarvoja!$B$15^0.5)*(Päälaskenta!$G$28/2)^0.5*(1-AO1709)^(-1.5)</f>
        <v>9.9000000000000005E-2</v>
      </c>
      <c r="AQ1709" s="8">
        <f>Refererenssiarvoja!$B$16*Kaksitasouoma_matriisi!O1709^(1/6)/(SQRT((2*Refererenssiarvoja!$B$15)/(Päälaskenta!$F$31*Päälaskenta!$G$31*Päälaskenta!$F$28))+SQRT(Refererenssiarvoja!$B$15)/Refererenssiarvoja!$B$17*LN(Kaksitasouoma_matriisi!L1709/Päälaskenta!$F$28))</f>
        <v>0.15273987883842</v>
      </c>
      <c r="AR1709" s="8">
        <f>Refererenssiarvoja!$B$16*Kaksitasouoma_matriisi!O1709^(1/6)/(SQRT((2*Refererenssiarvoja!$B$15)/(Päälaskenta!$F$31*Päälaskenta!$G$31*L1709)))</f>
        <v>0.61299285327606101</v>
      </c>
    </row>
    <row r="1710" spans="1:44" x14ac:dyDescent="0.2">
      <c r="A1710" s="8">
        <v>1708</v>
      </c>
      <c r="B1710" s="8">
        <f>IF(Päälaskenta!C$7,Päälaskenta!E$7,Päälaskenta!G$5)</f>
        <v>2.5</v>
      </c>
      <c r="C1710" s="56">
        <v>0.29199999999999998</v>
      </c>
      <c r="D1710" s="93">
        <f t="shared" si="417"/>
        <v>8.5616000000000003</v>
      </c>
      <c r="E1710" s="8">
        <f>IF(Päälaskenta!$C$26,Kaksitasouoma_matriisi!AP1710,Kaksitasouoma_matriisi!AC1710)</f>
        <v>0.106509723093443</v>
      </c>
      <c r="F1710" s="56">
        <f>IF(D1710&lt;Päälaskenta!H$24,(SQRT(POWER(Päälaskenta!C$24/(2*Päälaskenta!E$24),2)+(D1710/Päälaskenta!E$24))-Päälaskenta!C$24/(2*Päälaskenta!E$24)),IF(D1710=Päälaskenta!H$24,Päälaskenta!D$24,Päälaskenta!D$24+(SQRT(POWER((Päälaskenta!C$20+Päälaskenta!G$24)/(2*Päälaskenta!E$20),2)+((D1710-Päälaskenta!H$24)/Päälaskenta!E$20))-(Päälaskenta!C$20+Päälaskenta!G$24)/(2*Päälaskenta!E$20))))</f>
        <v>1.55</v>
      </c>
      <c r="G1710" s="57">
        <f>IF(F1710&gt;Päälaskenta!D$24,(2*SQRT((POWER(Päälaskenta!D$24,2))+POWER(Päälaskenta!E$24*Päälaskenta!D$24,2))+Päälaskenta!C$24)+(2*SQRT((POWER((F1710-Päälaskenta!D$24),2))+POWER(Päälaskenta!E$20*(F1710-Päälaskenta!D$24),2))+Päälaskenta!C$20),(2*SQRT((POWER(F1710,2))+POWER(Päälaskenta!E$24*F1710,2))+Päälaskenta!C$24))</f>
        <v>11.04</v>
      </c>
      <c r="H1710" s="57">
        <f t="shared" si="418"/>
        <v>0.78</v>
      </c>
      <c r="I1710" s="62">
        <f t="shared" si="419"/>
        <v>1.3470000000000001E-3</v>
      </c>
      <c r="J1710" s="8">
        <f>IF(F1710&lt;Päälaskenta!$D$24,0,Kaksitasouoma_matriisi!F1710-Päälaskenta!$D$24)</f>
        <v>0.85</v>
      </c>
      <c r="L1710" s="8">
        <f>IF(F1710&gt;Päälaskenta!D$24,F1710-Päälaskenta!D$24,0)</f>
        <v>0.85</v>
      </c>
      <c r="M1710" s="8">
        <f>IF(F1710&gt;Päälaskenta!D$24,(Päälaskenta!C$20+(Päälaskenta!E$20*(Kaksitasouoma_matriisi!F1710-Päälaskenta!D$24)))*(Kaksitasouoma_matriisi!F1710-Päälaskenta!D$24),0)</f>
        <v>5.3337500000000002</v>
      </c>
      <c r="N1710" s="8">
        <f>IF(F1710&gt;Päälaskenta!D$24,(2*SQRT((POWER((F1710-Päälaskenta!D$24),2))+POWER(Päälaskenta!E$20*(F1710-Päälaskenta!D$24),2))+Päälaskenta!C$20),0)</f>
        <v>8.0647185841443907</v>
      </c>
      <c r="O1710" s="8">
        <f t="shared" si="425"/>
        <v>0.66136839672079795</v>
      </c>
      <c r="P1710" s="8">
        <f>IF(Päälaskenta!$C$29,IF(L1710&gt;Päälaskenta!$F$28,Kaksitasouoma_matriisi!AQ1710,Kaksitasouoma_matriisi!AR1710),Päälaskenta!$F$20)</f>
        <v>0.12</v>
      </c>
      <c r="Q1710" s="8">
        <f t="shared" si="426"/>
        <v>33.740152053649503</v>
      </c>
      <c r="R1710" s="8">
        <f t="shared" si="420"/>
        <v>1.0232970318929899</v>
      </c>
      <c r="S1710" s="8">
        <f t="shared" si="427"/>
        <v>0.19185320494829899</v>
      </c>
      <c r="U1710" s="93">
        <f>IF(F1710&gt;Päälaskenta!D$24,Päälaskenta!H$24+L1710*Päälaskenta!G$24,F1710*Päälaskenta!C$24 + F1710*F1710*Päälaskenta!E$24)</f>
        <v>3.23</v>
      </c>
      <c r="V1710" s="8">
        <f>IF(F1710&gt;Päälaskenta!D$24,2*SQRT(POWER(Päälaskenta!D$24,2)+POWER(Päälaskenta!E$24*Päälaskenta!D$24,2))+Päälaskenta!C$24,(2*SQRT((POWER(F1710,2))+POWER(Päälaskenta!E$24*F1710,2))+Päälaskenta!C$24))</f>
        <v>2.9798989873223301</v>
      </c>
      <c r="W1710" s="8">
        <f t="shared" si="428"/>
        <v>1.08392935926409</v>
      </c>
      <c r="X1710" s="8">
        <f>Päälaskenta!F$24</f>
        <v>7.0000000000000007E-2</v>
      </c>
      <c r="Y1710" s="8">
        <f t="shared" si="429"/>
        <v>48.6898536095986</v>
      </c>
      <c r="Z1710" s="8">
        <f t="shared" si="421"/>
        <v>1.4767029681070101</v>
      </c>
      <c r="AA1710" s="8">
        <f t="shared" si="430"/>
        <v>0.457183581457279</v>
      </c>
      <c r="AC1710" s="8">
        <f t="shared" si="422"/>
        <v>0.106509723093443</v>
      </c>
      <c r="AE1710" s="8">
        <v>1708</v>
      </c>
      <c r="AF1710" s="8">
        <f t="shared" si="432"/>
        <v>82.430005663248096</v>
      </c>
      <c r="AG1710" s="8">
        <f t="shared" si="423"/>
        <v>9.1983378721915098E-4</v>
      </c>
      <c r="AJ1710" s="132">
        <f>IF(Päälaskenta!$F$28&lt;Kaksitasouoma_matriisi!L1710,Päälaskenta!$C$20*Päälaskenta!$F$28,Päälaskenta!$C$20*Kaksitasouoma_matriisi!L1710)</f>
        <v>2.5</v>
      </c>
      <c r="AK1710" s="134">
        <f>SQRT(Päälaskenta!$D$20^2+(Päälaskenta!$D$20/(1/Päälaskenta!$E$20))^2)</f>
        <v>1.8029999999999999</v>
      </c>
      <c r="AL1710" s="134">
        <f>IF(Päälaskenta!$F$28&lt;Kaksitasouoma_matriisi!L1710,AK1710*Päälaskenta!$F$28*COS(ATAN(1/Päälaskenta!$E$20)),AK1710*Kaksitasouoma_matriisi!L1710*COS(ATAN(1/Päälaskenta!$E$20)))</f>
        <v>0.75</v>
      </c>
      <c r="AM1710" s="134"/>
      <c r="AN1710" s="134">
        <f t="shared" si="431"/>
        <v>3.25</v>
      </c>
      <c r="AO1710" s="8">
        <f t="shared" si="424"/>
        <v>0.37960194356195098</v>
      </c>
      <c r="AP1710" s="134">
        <f>Refererenssiarvoja!$B$16*H1710^(1/6)/(Refererenssiarvoja!$B$15^0.5)*(Päälaskenta!$G$28/2)^0.5*(1-AO1710)^(-1.5)</f>
        <v>9.9000000000000005E-2</v>
      </c>
      <c r="AQ1710" s="8">
        <f>Refererenssiarvoja!$B$16*Kaksitasouoma_matriisi!O1710^(1/6)/(SQRT((2*Refererenssiarvoja!$B$15)/(Päälaskenta!$F$31*Päälaskenta!$G$31*Päälaskenta!$F$28))+SQRT(Refererenssiarvoja!$B$15)/Refererenssiarvoja!$B$17*LN(Kaksitasouoma_matriisi!L1710/Päälaskenta!$F$28))</f>
        <v>0.15212450124735</v>
      </c>
      <c r="AR1710" s="8">
        <f>Refererenssiarvoja!$B$16*Kaksitasouoma_matriisi!O1710^(1/6)/(SQRT((2*Refererenssiarvoja!$B$15)/(Päälaskenta!$F$31*Päälaskenta!$G$31*L1710)))</f>
        <v>0.61437547046659902</v>
      </c>
    </row>
    <row r="1711" spans="1:44" x14ac:dyDescent="0.2">
      <c r="A1711" s="8">
        <v>1709</v>
      </c>
      <c r="B1711" s="8">
        <f>IF(Päälaskenta!C$7,Päälaskenta!E$7,Päälaskenta!G$5)</f>
        <v>2.5</v>
      </c>
      <c r="C1711" s="56">
        <v>0.29099999999999998</v>
      </c>
      <c r="D1711" s="93">
        <f t="shared" si="417"/>
        <v>8.5911000000000008</v>
      </c>
      <c r="E1711" s="8">
        <f>IF(Päälaskenta!$C$26,Kaksitasouoma_matriisi!AP1711,Kaksitasouoma_matriisi!AC1711)</f>
        <v>0.106522922001088</v>
      </c>
      <c r="F1711" s="56">
        <f>IF(D1711&lt;Päälaskenta!H$24,(SQRT(POWER(Päälaskenta!C$24/(2*Päälaskenta!E$24),2)+(D1711/Päälaskenta!E$24))-Päälaskenta!C$24/(2*Päälaskenta!E$24)),IF(D1711=Päälaskenta!H$24,Päälaskenta!D$24,Päälaskenta!D$24+(SQRT(POWER((Päälaskenta!C$20+Päälaskenta!G$24)/(2*Päälaskenta!E$20),2)+((D1711-Päälaskenta!H$24)/Päälaskenta!E$20))-(Päälaskenta!C$20+Päälaskenta!G$24)/(2*Päälaskenta!E$20))))</f>
        <v>1.5529999999999999</v>
      </c>
      <c r="G1711" s="57">
        <f>IF(F1711&gt;Päälaskenta!D$24,(2*SQRT((POWER(Päälaskenta!D$24,2))+POWER(Päälaskenta!E$24*Päälaskenta!D$24,2))+Päälaskenta!C$24)+(2*SQRT((POWER((F1711-Päälaskenta!D$24),2))+POWER(Päälaskenta!E$20*(F1711-Päälaskenta!D$24),2))+Päälaskenta!C$20),(2*SQRT((POWER(F1711,2))+POWER(Päälaskenta!E$24*F1711,2))+Päälaskenta!C$24))</f>
        <v>11.06</v>
      </c>
      <c r="H1711" s="57">
        <f t="shared" si="418"/>
        <v>0.78</v>
      </c>
      <c r="I1711" s="62">
        <f t="shared" si="419"/>
        <v>1.338E-3</v>
      </c>
      <c r="J1711" s="8">
        <f>IF(F1711&lt;Päälaskenta!$D$24,0,Kaksitasouoma_matriisi!F1711-Päälaskenta!$D$24)</f>
        <v>0.85299999999999998</v>
      </c>
      <c r="L1711" s="8">
        <f>IF(F1711&gt;Päälaskenta!D$24,F1711-Päälaskenta!D$24,0)</f>
        <v>0.85299999999999998</v>
      </c>
      <c r="M1711" s="8">
        <f>IF(F1711&gt;Päälaskenta!D$24,(Päälaskenta!C$20+(Päälaskenta!E$20*(Kaksitasouoma_matriisi!F1711-Päälaskenta!D$24)))*(Kaksitasouoma_matriisi!F1711-Päälaskenta!D$24),0)</f>
        <v>5.3564135000000004</v>
      </c>
      <c r="N1711" s="8">
        <f>IF(F1711&gt;Päälaskenta!D$24,(2*SQRT((POWER((F1711-Päälaskenta!D$24),2))+POWER(Päälaskenta!E$20*(F1711-Päälaskenta!D$24),2))+Päälaskenta!C$20),0)</f>
        <v>8.0755352379707794</v>
      </c>
      <c r="O1711" s="8">
        <f t="shared" si="425"/>
        <v>0.66328897616772198</v>
      </c>
      <c r="P1711" s="8">
        <f>IF(Päälaskenta!$C$29,IF(L1711&gt;Päälaskenta!$F$28,Kaksitasouoma_matriisi!AQ1711,Kaksitasouoma_matriisi!AR1711),Päälaskenta!$F$20)</f>
        <v>0.12</v>
      </c>
      <c r="Q1711" s="8">
        <f t="shared" si="426"/>
        <v>33.949082072421199</v>
      </c>
      <c r="R1711" s="8">
        <f t="shared" si="420"/>
        <v>1.02478561929333</v>
      </c>
      <c r="S1711" s="8">
        <f t="shared" si="427"/>
        <v>0.19131936309497599</v>
      </c>
      <c r="U1711" s="93">
        <f>IF(F1711&gt;Päälaskenta!D$24,Päälaskenta!H$24+L1711*Päälaskenta!G$24,F1711*Päälaskenta!C$24 + F1711*F1711*Päälaskenta!E$24)</f>
        <v>3.2372000000000001</v>
      </c>
      <c r="V1711" s="8">
        <f>IF(F1711&gt;Päälaskenta!D$24,2*SQRT(POWER(Päälaskenta!D$24,2)+POWER(Päälaskenta!E$24*Päälaskenta!D$24,2))+Päälaskenta!C$24,(2*SQRT((POWER(F1711,2))+POWER(Päälaskenta!E$24*F1711,2))+Päälaskenta!C$24))</f>
        <v>2.9798989873223301</v>
      </c>
      <c r="W1711" s="8">
        <f t="shared" si="428"/>
        <v>1.0863455485479001</v>
      </c>
      <c r="X1711" s="8">
        <f>Päälaskenta!F$24</f>
        <v>7.0000000000000007E-2</v>
      </c>
      <c r="Y1711" s="8">
        <f t="shared" si="429"/>
        <v>48.870879081580398</v>
      </c>
      <c r="Z1711" s="8">
        <f t="shared" si="421"/>
        <v>1.47521438070667</v>
      </c>
      <c r="AA1711" s="8">
        <f t="shared" si="430"/>
        <v>0.45570690124387397</v>
      </c>
      <c r="AC1711" s="8">
        <f t="shared" si="422"/>
        <v>0.106522922001088</v>
      </c>
      <c r="AE1711" s="8">
        <v>1709</v>
      </c>
      <c r="AF1711" s="8">
        <f t="shared" si="432"/>
        <v>82.819961154001604</v>
      </c>
      <c r="AG1711" s="8">
        <f t="shared" si="423"/>
        <v>9.1119215590253699E-4</v>
      </c>
      <c r="AJ1711" s="132">
        <f>IF(Päälaskenta!$F$28&lt;Kaksitasouoma_matriisi!L1711,Päälaskenta!$C$20*Päälaskenta!$F$28,Päälaskenta!$C$20*Kaksitasouoma_matriisi!L1711)</f>
        <v>2.5</v>
      </c>
      <c r="AK1711" s="134">
        <f>SQRT(Päälaskenta!$D$20^2+(Päälaskenta!$D$20/(1/Päälaskenta!$E$20))^2)</f>
        <v>1.8029999999999999</v>
      </c>
      <c r="AL1711" s="134">
        <f>IF(Päälaskenta!$F$28&lt;Kaksitasouoma_matriisi!L1711,AK1711*Päälaskenta!$F$28*COS(ATAN(1/Päälaskenta!$E$20)),AK1711*Kaksitasouoma_matriisi!L1711*COS(ATAN(1/Päälaskenta!$E$20)))</f>
        <v>0.75</v>
      </c>
      <c r="AM1711" s="134"/>
      <c r="AN1711" s="134">
        <f t="shared" si="431"/>
        <v>3.25</v>
      </c>
      <c r="AO1711" s="8">
        <f t="shared" si="424"/>
        <v>0.37829847167417402</v>
      </c>
      <c r="AP1711" s="134">
        <f>Refererenssiarvoja!$B$16*H1711^(1/6)/(Refererenssiarvoja!$B$15^0.5)*(Päälaskenta!$G$28/2)^0.5*(1-AO1711)^(-1.5)</f>
        <v>9.9000000000000005E-2</v>
      </c>
      <c r="AQ1711" s="8">
        <f>Refererenssiarvoja!$B$16*Kaksitasouoma_matriisi!O1711^(1/6)/(SQRT((2*Refererenssiarvoja!$B$15)/(Päälaskenta!$F$31*Päälaskenta!$G$31*Päälaskenta!$F$28))+SQRT(Refererenssiarvoja!$B$15)/Refererenssiarvoja!$B$17*LN(Kaksitasouoma_matriisi!L1711/Päälaskenta!$F$28))</f>
        <v>0.151516803206317</v>
      </c>
      <c r="AR1711" s="8">
        <f>Refererenssiarvoja!$B$16*Kaksitasouoma_matriisi!O1711^(1/6)/(SQRT((2*Refererenssiarvoja!$B$15)/(Päälaskenta!$F$31*Päälaskenta!$G$31*L1711)))</f>
        <v>0.61575622441438205</v>
      </c>
    </row>
    <row r="1712" spans="1:44" x14ac:dyDescent="0.2">
      <c r="A1712" s="8">
        <v>1710</v>
      </c>
      <c r="B1712" s="8">
        <f>IF(Päälaskenta!C$7,Päälaskenta!E$7,Päälaskenta!G$5)</f>
        <v>2.5</v>
      </c>
      <c r="C1712" s="56">
        <v>0.28999999999999998</v>
      </c>
      <c r="D1712" s="93">
        <f t="shared" si="417"/>
        <v>8.6206999999999994</v>
      </c>
      <c r="E1712" s="8">
        <f>IF(Päälaskenta!$C$26,Kaksitasouoma_matriisi!AP1712,Kaksitasouoma_matriisi!AC1712)</f>
        <v>0.10653609510631599</v>
      </c>
      <c r="F1712" s="56">
        <f>IF(D1712&lt;Päälaskenta!H$24,(SQRT(POWER(Päälaskenta!C$24/(2*Päälaskenta!E$24),2)+(D1712/Päälaskenta!E$24))-Päälaskenta!C$24/(2*Päälaskenta!E$24)),IF(D1712=Päälaskenta!H$24,Päälaskenta!D$24,Päälaskenta!D$24+(SQRT(POWER((Päälaskenta!C$20+Päälaskenta!G$24)/(2*Päälaskenta!E$20),2)+((D1712-Päälaskenta!H$24)/Päälaskenta!E$20))-(Päälaskenta!C$20+Päälaskenta!G$24)/(2*Päälaskenta!E$20))))</f>
        <v>1.556</v>
      </c>
      <c r="G1712" s="57">
        <f>IF(F1712&gt;Päälaskenta!D$24,(2*SQRT((POWER(Päälaskenta!D$24,2))+POWER(Päälaskenta!E$24*Päälaskenta!D$24,2))+Päälaskenta!C$24)+(2*SQRT((POWER((F1712-Päälaskenta!D$24),2))+POWER(Päälaskenta!E$20*(F1712-Päälaskenta!D$24),2))+Päälaskenta!C$20),(2*SQRT((POWER(F1712,2))+POWER(Päälaskenta!E$24*F1712,2))+Päälaskenta!C$24))</f>
        <v>11.07</v>
      </c>
      <c r="H1712" s="57">
        <f t="shared" si="418"/>
        <v>0.78</v>
      </c>
      <c r="I1712" s="62">
        <f t="shared" si="419"/>
        <v>1.3290000000000001E-3</v>
      </c>
      <c r="J1712" s="8">
        <f>IF(F1712&lt;Päälaskenta!$D$24,0,Kaksitasouoma_matriisi!F1712-Päälaskenta!$D$24)</f>
        <v>0.85599999999999998</v>
      </c>
      <c r="L1712" s="8">
        <f>IF(F1712&gt;Päälaskenta!D$24,F1712-Päälaskenta!D$24,0)</f>
        <v>0.85599999999999998</v>
      </c>
      <c r="M1712" s="8">
        <f>IF(F1712&gt;Päälaskenta!D$24,(Päälaskenta!C$20+(Päälaskenta!E$20*(Kaksitasouoma_matriisi!F1712-Päälaskenta!D$24)))*(Kaksitasouoma_matriisi!F1712-Päälaskenta!D$24),0)</f>
        <v>5.3791039999999999</v>
      </c>
      <c r="N1712" s="8">
        <f>IF(F1712&gt;Päälaskenta!D$24,(2*SQRT((POWER((F1712-Päälaskenta!D$24),2))+POWER(Päälaskenta!E$20*(F1712-Päälaskenta!D$24),2))+Päälaskenta!C$20),0)</f>
        <v>8.0863518917971806</v>
      </c>
      <c r="O1712" s="8">
        <f t="shared" si="425"/>
        <v>0.66520775647379105</v>
      </c>
      <c r="P1712" s="8">
        <f>IF(Päälaskenta!$C$29,IF(L1712&gt;Päälaskenta!$F$28,Kaksitasouoma_matriisi!AQ1712,Kaksitasouoma_matriisi!AR1712),Päälaskenta!$F$20)</f>
        <v>0.12</v>
      </c>
      <c r="Q1712" s="8">
        <f t="shared" si="426"/>
        <v>34.158613266082497</v>
      </c>
      <c r="R1712" s="8">
        <f t="shared" si="420"/>
        <v>1.02626758887956</v>
      </c>
      <c r="S1712" s="8">
        <f t="shared" si="427"/>
        <v>0.19078783174290001</v>
      </c>
      <c r="U1712" s="93">
        <f>IF(F1712&gt;Päälaskenta!D$24,Päälaskenta!H$24+L1712*Päälaskenta!G$24,F1712*Päälaskenta!C$24 + F1712*F1712*Päälaskenta!E$24)</f>
        <v>3.2444000000000002</v>
      </c>
      <c r="V1712" s="8">
        <f>IF(F1712&gt;Päälaskenta!D$24,2*SQRT(POWER(Päälaskenta!D$24,2)+POWER(Päälaskenta!E$24*Päälaskenta!D$24,2))+Päälaskenta!C$24,(2*SQRT((POWER(F1712,2))+POWER(Päälaskenta!E$24*F1712,2))+Päälaskenta!C$24))</f>
        <v>2.9798989873223301</v>
      </c>
      <c r="W1712" s="8">
        <f t="shared" si="428"/>
        <v>1.08876173783171</v>
      </c>
      <c r="X1712" s="8">
        <f>Päälaskenta!F$24</f>
        <v>7.0000000000000007E-2</v>
      </c>
      <c r="Y1712" s="8">
        <f t="shared" si="429"/>
        <v>49.052173170658897</v>
      </c>
      <c r="Z1712" s="8">
        <f t="shared" si="421"/>
        <v>1.47373241112044</v>
      </c>
      <c r="AA1712" s="8">
        <f t="shared" si="430"/>
        <v>0.45423881491814799</v>
      </c>
      <c r="AC1712" s="8">
        <f t="shared" si="422"/>
        <v>0.10653609510631599</v>
      </c>
      <c r="AE1712" s="8">
        <v>1710</v>
      </c>
      <c r="AF1712" s="8">
        <f t="shared" si="432"/>
        <v>83.210786436741401</v>
      </c>
      <c r="AG1712" s="8">
        <f t="shared" si="423"/>
        <v>9.0265286333412597E-4</v>
      </c>
      <c r="AJ1712" s="132">
        <f>IF(Päälaskenta!$F$28&lt;Kaksitasouoma_matriisi!L1712,Päälaskenta!$C$20*Päälaskenta!$F$28,Päälaskenta!$C$20*Kaksitasouoma_matriisi!L1712)</f>
        <v>2.5</v>
      </c>
      <c r="AK1712" s="134">
        <f>SQRT(Päälaskenta!$D$20^2+(Päälaskenta!$D$20/(1/Päälaskenta!$E$20))^2)</f>
        <v>1.8029999999999999</v>
      </c>
      <c r="AL1712" s="134">
        <f>IF(Päälaskenta!$F$28&lt;Kaksitasouoma_matriisi!L1712,AK1712*Päälaskenta!$F$28*COS(ATAN(1/Päälaskenta!$E$20)),AK1712*Kaksitasouoma_matriisi!L1712*COS(ATAN(1/Päälaskenta!$E$20)))</f>
        <v>0.75</v>
      </c>
      <c r="AM1712" s="134"/>
      <c r="AN1712" s="134">
        <f t="shared" si="431"/>
        <v>3.25</v>
      </c>
      <c r="AO1712" s="8">
        <f t="shared" si="424"/>
        <v>0.37699954760054299</v>
      </c>
      <c r="AP1712" s="134">
        <f>Refererenssiarvoja!$B$16*H1712^(1/6)/(Refererenssiarvoja!$B$15^0.5)*(Päälaskenta!$G$28/2)^0.5*(1-AO1712)^(-1.5)</f>
        <v>9.8000000000000004E-2</v>
      </c>
      <c r="AQ1712" s="8">
        <f>Refererenssiarvoja!$B$16*Kaksitasouoma_matriisi!O1712^(1/6)/(SQRT((2*Refererenssiarvoja!$B$15)/(Päälaskenta!$F$31*Päälaskenta!$G$31*Päälaskenta!$F$28))+SQRT(Refererenssiarvoja!$B$15)/Refererenssiarvoja!$B$17*LN(Kaksitasouoma_matriisi!L1712/Päälaskenta!$F$28))</f>
        <v>0.150916638340892</v>
      </c>
      <c r="AR1712" s="8">
        <f>Refererenssiarvoja!$B$16*Kaksitasouoma_matriisi!O1712^(1/6)/(SQRT((2*Refererenssiarvoja!$B$15)/(Päälaskenta!$F$31*Päälaskenta!$G$31*L1712)))</f>
        <v>0.61713512413181904</v>
      </c>
    </row>
    <row r="1713" spans="1:44" x14ac:dyDescent="0.2">
      <c r="A1713" s="8">
        <v>1711</v>
      </c>
      <c r="B1713" s="8">
        <f>IF(Päälaskenta!C$7,Päälaskenta!E$7,Päälaskenta!G$5)</f>
        <v>2.5</v>
      </c>
      <c r="C1713" s="56">
        <v>0.28899999999999998</v>
      </c>
      <c r="D1713" s="93">
        <f t="shared" si="417"/>
        <v>8.6504999999999992</v>
      </c>
      <c r="E1713" s="8">
        <f>IF(Päälaskenta!$C$26,Kaksitasouoma_matriisi!AP1713,Kaksitasouoma_matriisi!AC1713)</f>
        <v>0.10654924248471299</v>
      </c>
      <c r="F1713" s="56">
        <f>IF(D1713&lt;Päälaskenta!H$24,(SQRT(POWER(Päälaskenta!C$24/(2*Päälaskenta!E$24),2)+(D1713/Päälaskenta!E$24))-Päälaskenta!C$24/(2*Päälaskenta!E$24)),IF(D1713=Päälaskenta!H$24,Päälaskenta!D$24,Päälaskenta!D$24+(SQRT(POWER((Päälaskenta!C$20+Päälaskenta!G$24)/(2*Päälaskenta!E$20),2)+((D1713-Päälaskenta!H$24)/Päälaskenta!E$20))-(Päälaskenta!C$20+Päälaskenta!G$24)/(2*Päälaskenta!E$20))))</f>
        <v>1.5589999999999999</v>
      </c>
      <c r="G1713" s="57">
        <f>IF(F1713&gt;Päälaskenta!D$24,(2*SQRT((POWER(Päälaskenta!D$24,2))+POWER(Päälaskenta!E$24*Päälaskenta!D$24,2))+Päälaskenta!C$24)+(2*SQRT((POWER((F1713-Päälaskenta!D$24),2))+POWER(Päälaskenta!E$20*(F1713-Päälaskenta!D$24),2))+Päälaskenta!C$20),(2*SQRT((POWER(F1713,2))+POWER(Päälaskenta!E$24*F1713,2))+Päälaskenta!C$24))</f>
        <v>11.08</v>
      </c>
      <c r="H1713" s="57">
        <f t="shared" si="418"/>
        <v>0.78</v>
      </c>
      <c r="I1713" s="62">
        <f t="shared" si="419"/>
        <v>1.3209999999999999E-3</v>
      </c>
      <c r="J1713" s="8">
        <f>IF(F1713&lt;Päälaskenta!$D$24,0,Kaksitasouoma_matriisi!F1713-Päälaskenta!$D$24)</f>
        <v>0.85899999999999999</v>
      </c>
      <c r="L1713" s="8">
        <f>IF(F1713&gt;Päälaskenta!D$24,F1713-Päälaskenta!D$24,0)</f>
        <v>0.85899999999999999</v>
      </c>
      <c r="M1713" s="8">
        <f>IF(F1713&gt;Päälaskenta!D$24,(Päälaskenta!C$20+(Päälaskenta!E$20*(Kaksitasouoma_matriisi!F1713-Päälaskenta!D$24)))*(Kaksitasouoma_matriisi!F1713-Päälaskenta!D$24),0)</f>
        <v>5.4018214999999996</v>
      </c>
      <c r="N1713" s="8">
        <f>IF(F1713&gt;Päälaskenta!D$24,(2*SQRT((POWER((F1713-Päälaskenta!D$24),2))+POWER(Päälaskenta!E$20*(F1713-Päälaskenta!D$24),2))+Päälaskenta!C$20),0)</f>
        <v>8.0971685456235694</v>
      </c>
      <c r="O1713" s="8">
        <f t="shared" si="425"/>
        <v>0.66712474484918904</v>
      </c>
      <c r="P1713" s="8">
        <f>IF(Päälaskenta!$C$29,IF(L1713&gt;Päälaskenta!$F$28,Kaksitasouoma_matriisi!AQ1713,Kaksitasouoma_matriisi!AR1713),Päälaskenta!$F$20)</f>
        <v>0.12</v>
      </c>
      <c r="Q1713" s="8">
        <f t="shared" si="426"/>
        <v>34.368745712122198</v>
      </c>
      <c r="R1713" s="8">
        <f t="shared" si="420"/>
        <v>1.02774299101698</v>
      </c>
      <c r="S1713" s="8">
        <f t="shared" si="427"/>
        <v>0.190258599070143</v>
      </c>
      <c r="U1713" s="93">
        <f>IF(F1713&gt;Päälaskenta!D$24,Päälaskenta!H$24+L1713*Päälaskenta!G$24,F1713*Päälaskenta!C$24 + F1713*F1713*Päälaskenta!E$24)</f>
        <v>3.2515999999999998</v>
      </c>
      <c r="V1713" s="8">
        <f>IF(F1713&gt;Päälaskenta!D$24,2*SQRT(POWER(Päälaskenta!D$24,2)+POWER(Päälaskenta!E$24*Päälaskenta!D$24,2))+Päälaskenta!C$24,(2*SQRT((POWER(F1713,2))+POWER(Päälaskenta!E$24*F1713,2))+Päälaskenta!C$24))</f>
        <v>2.9798989873223301</v>
      </c>
      <c r="W1713" s="8">
        <f t="shared" si="428"/>
        <v>1.09117792711551</v>
      </c>
      <c r="X1713" s="8">
        <f>Päälaskenta!F$24</f>
        <v>7.0000000000000007E-2</v>
      </c>
      <c r="Y1713" s="8">
        <f t="shared" si="429"/>
        <v>49.233735677980498</v>
      </c>
      <c r="Z1713" s="8">
        <f t="shared" si="421"/>
        <v>1.47225700898302</v>
      </c>
      <c r="AA1713" s="8">
        <f t="shared" si="430"/>
        <v>0.452779249902516</v>
      </c>
      <c r="AC1713" s="8">
        <f t="shared" si="422"/>
        <v>0.10654924248471299</v>
      </c>
      <c r="AE1713" s="8">
        <v>1711</v>
      </c>
      <c r="AF1713" s="8">
        <f t="shared" si="432"/>
        <v>83.602481390102696</v>
      </c>
      <c r="AG1713" s="8">
        <f t="shared" si="423"/>
        <v>8.94214446107968E-4</v>
      </c>
      <c r="AJ1713" s="132">
        <f>IF(Päälaskenta!$F$28&lt;Kaksitasouoma_matriisi!L1713,Päälaskenta!$C$20*Päälaskenta!$F$28,Päälaskenta!$C$20*Kaksitasouoma_matriisi!L1713)</f>
        <v>2.5</v>
      </c>
      <c r="AK1713" s="134">
        <f>SQRT(Päälaskenta!$D$20^2+(Päälaskenta!$D$20/(1/Päälaskenta!$E$20))^2)</f>
        <v>1.8029999999999999</v>
      </c>
      <c r="AL1713" s="134">
        <f>IF(Päälaskenta!$F$28&lt;Kaksitasouoma_matriisi!L1713,AK1713*Päälaskenta!$F$28*COS(ATAN(1/Päälaskenta!$E$20)),AK1713*Kaksitasouoma_matriisi!L1713*COS(ATAN(1/Päälaskenta!$E$20)))</f>
        <v>0.75</v>
      </c>
      <c r="AM1713" s="134"/>
      <c r="AN1713" s="134">
        <f t="shared" si="431"/>
        <v>3.25</v>
      </c>
      <c r="AO1713" s="8">
        <f t="shared" si="424"/>
        <v>0.37570082654181802</v>
      </c>
      <c r="AP1713" s="134">
        <f>Refererenssiarvoja!$B$16*H1713^(1/6)/(Refererenssiarvoja!$B$15^0.5)*(Päälaskenta!$G$28/2)^0.5*(1-AO1713)^(-1.5)</f>
        <v>9.8000000000000004E-2</v>
      </c>
      <c r="AQ1713" s="8">
        <f>Refererenssiarvoja!$B$16*Kaksitasouoma_matriisi!O1713^(1/6)/(SQRT((2*Refererenssiarvoja!$B$15)/(Päälaskenta!$F$31*Päälaskenta!$G$31*Päälaskenta!$F$28))+SQRT(Refererenssiarvoja!$B$15)/Refererenssiarvoja!$B$17*LN(Kaksitasouoma_matriisi!L1713/Päälaskenta!$F$28))</f>
        <v>0.15032386399615</v>
      </c>
      <c r="AR1713" s="8">
        <f>Refererenssiarvoja!$B$16*Kaksitasouoma_matriisi!O1713^(1/6)/(SQRT((2*Refererenssiarvoja!$B$15)/(Päälaskenta!$F$31*Päälaskenta!$G$31*L1713)))</f>
        <v>0.61851217855839202</v>
      </c>
    </row>
    <row r="1714" spans="1:44" x14ac:dyDescent="0.2">
      <c r="A1714" s="8">
        <v>1712</v>
      </c>
      <c r="B1714" s="8">
        <f>IF(Päälaskenta!C$7,Päälaskenta!E$7,Päälaskenta!G$5)</f>
        <v>2.5</v>
      </c>
      <c r="C1714" s="56">
        <v>0.28799999999999998</v>
      </c>
      <c r="D1714" s="93">
        <f t="shared" si="417"/>
        <v>8.6806000000000001</v>
      </c>
      <c r="E1714" s="8">
        <f>IF(Päälaskenta!$C$26,Kaksitasouoma_matriisi!AP1714,Kaksitasouoma_matriisi!AC1714)</f>
        <v>0.106562364211572</v>
      </c>
      <c r="F1714" s="56">
        <f>IF(D1714&lt;Päälaskenta!H$24,(SQRT(POWER(Päälaskenta!C$24/(2*Päälaskenta!E$24),2)+(D1714/Päälaskenta!E$24))-Päälaskenta!C$24/(2*Päälaskenta!E$24)),IF(D1714=Päälaskenta!H$24,Päälaskenta!D$24,Päälaskenta!D$24+(SQRT(POWER((Päälaskenta!C$20+Päälaskenta!G$24)/(2*Päälaskenta!E$20),2)+((D1714-Päälaskenta!H$24)/Päälaskenta!E$20))-(Päälaskenta!C$20+Päälaskenta!G$24)/(2*Päälaskenta!E$20))))</f>
        <v>1.5620000000000001</v>
      </c>
      <c r="G1714" s="57">
        <f>IF(F1714&gt;Päälaskenta!D$24,(2*SQRT((POWER(Päälaskenta!D$24,2))+POWER(Päälaskenta!E$24*Päälaskenta!D$24,2))+Päälaskenta!C$24)+(2*SQRT((POWER((F1714-Päälaskenta!D$24),2))+POWER(Päälaskenta!E$20*(F1714-Päälaskenta!D$24),2))+Päälaskenta!C$20),(2*SQRT((POWER(F1714,2))+POWER(Päälaskenta!E$24*F1714,2))+Päälaskenta!C$24))</f>
        <v>11.09</v>
      </c>
      <c r="H1714" s="57">
        <f t="shared" si="418"/>
        <v>0.78</v>
      </c>
      <c r="I1714" s="62">
        <f t="shared" si="419"/>
        <v>1.312E-3</v>
      </c>
      <c r="J1714" s="8">
        <f>IF(F1714&lt;Päälaskenta!$D$24,0,Kaksitasouoma_matriisi!F1714-Päälaskenta!$D$24)</f>
        <v>0.86199999999999999</v>
      </c>
      <c r="L1714" s="8">
        <f>IF(F1714&gt;Päälaskenta!D$24,F1714-Päälaskenta!D$24,0)</f>
        <v>0.86199999999999999</v>
      </c>
      <c r="M1714" s="8">
        <f>IF(F1714&gt;Päälaskenta!D$24,(Päälaskenta!C$20+(Päälaskenta!E$20*(Kaksitasouoma_matriisi!F1714-Päälaskenta!D$24)))*(Kaksitasouoma_matriisi!F1714-Päälaskenta!D$24),0)</f>
        <v>5.4245660000000004</v>
      </c>
      <c r="N1714" s="8">
        <f>IF(F1714&gt;Päälaskenta!D$24,(2*SQRT((POWER((F1714-Päälaskenta!D$24),2))+POWER(Päälaskenta!E$20*(F1714-Päälaskenta!D$24),2))+Päälaskenta!C$20),0)</f>
        <v>8.1079851994499599</v>
      </c>
      <c r="O1714" s="8">
        <f t="shared" si="425"/>
        <v>0.66903994846561898</v>
      </c>
      <c r="P1714" s="8">
        <f>IF(Päälaskenta!$C$29,IF(L1714&gt;Päälaskenta!$F$28,Kaksitasouoma_matriisi!AQ1714,Kaksitasouoma_matriisi!AR1714),Päälaskenta!$F$20)</f>
        <v>0.12</v>
      </c>
      <c r="Q1714" s="8">
        <f t="shared" si="426"/>
        <v>34.579479490097903</v>
      </c>
      <c r="R1714" s="8">
        <f t="shared" si="420"/>
        <v>1.02921187557803</v>
      </c>
      <c r="S1714" s="8">
        <f t="shared" si="427"/>
        <v>0.189731653293191</v>
      </c>
      <c r="U1714" s="93">
        <f>IF(F1714&gt;Päälaskenta!D$24,Päälaskenta!H$24+L1714*Päälaskenta!G$24,F1714*Päälaskenta!C$24 + F1714*F1714*Päälaskenta!E$24)</f>
        <v>3.2587999999999999</v>
      </c>
      <c r="V1714" s="8">
        <f>IF(F1714&gt;Päälaskenta!D$24,2*SQRT(POWER(Päälaskenta!D$24,2)+POWER(Päälaskenta!E$24*Päälaskenta!D$24,2))+Päälaskenta!C$24,(2*SQRT((POWER(F1714,2))+POWER(Päälaskenta!E$24*F1714,2))+Päälaskenta!C$24))</f>
        <v>2.9798989873223301</v>
      </c>
      <c r="W1714" s="8">
        <f t="shared" si="428"/>
        <v>1.0935941163993199</v>
      </c>
      <c r="X1714" s="8">
        <f>Päälaskenta!F$24</f>
        <v>7.0000000000000007E-2</v>
      </c>
      <c r="Y1714" s="8">
        <f t="shared" si="429"/>
        <v>49.415566405280202</v>
      </c>
      <c r="Z1714" s="8">
        <f t="shared" si="421"/>
        <v>1.47078812442197</v>
      </c>
      <c r="AA1714" s="8">
        <f t="shared" si="430"/>
        <v>0.451328134412044</v>
      </c>
      <c r="AC1714" s="8">
        <f t="shared" si="422"/>
        <v>0.106562364211572</v>
      </c>
      <c r="AE1714" s="8">
        <v>1712</v>
      </c>
      <c r="AF1714" s="8">
        <f t="shared" si="432"/>
        <v>83.995045895378098</v>
      </c>
      <c r="AG1714" s="8">
        <f t="shared" si="423"/>
        <v>8.8587546530238803E-4</v>
      </c>
      <c r="AJ1714" s="132">
        <f>IF(Päälaskenta!$F$28&lt;Kaksitasouoma_matriisi!L1714,Päälaskenta!$C$20*Päälaskenta!$F$28,Päälaskenta!$C$20*Kaksitasouoma_matriisi!L1714)</f>
        <v>2.5</v>
      </c>
      <c r="AK1714" s="134">
        <f>SQRT(Päälaskenta!$D$20^2+(Päälaskenta!$D$20/(1/Päälaskenta!$E$20))^2)</f>
        <v>1.8029999999999999</v>
      </c>
      <c r="AL1714" s="134">
        <f>IF(Päälaskenta!$F$28&lt;Kaksitasouoma_matriisi!L1714,AK1714*Päälaskenta!$F$28*COS(ATAN(1/Päälaskenta!$E$20)),AK1714*Kaksitasouoma_matriisi!L1714*COS(ATAN(1/Päälaskenta!$E$20)))</f>
        <v>0.75</v>
      </c>
      <c r="AM1714" s="134"/>
      <c r="AN1714" s="134">
        <f t="shared" si="431"/>
        <v>3.25</v>
      </c>
      <c r="AO1714" s="8">
        <f t="shared" si="424"/>
        <v>0.37439808308181499</v>
      </c>
      <c r="AP1714" s="134">
        <f>Refererenssiarvoja!$B$16*H1714^(1/6)/(Refererenssiarvoja!$B$15^0.5)*(Päälaskenta!$G$28/2)^0.5*(1-AO1714)^(-1.5)</f>
        <v>9.8000000000000004E-2</v>
      </c>
      <c r="AQ1714" s="8">
        <f>Refererenssiarvoja!$B$16*Kaksitasouoma_matriisi!O1714^(1/6)/(SQRT((2*Refererenssiarvoja!$B$15)/(Päälaskenta!$F$31*Päälaskenta!$G$31*Päälaskenta!$F$28))+SQRT(Refererenssiarvoja!$B$15)/Refererenssiarvoja!$B$17*LN(Kaksitasouoma_matriisi!L1714/Päälaskenta!$F$28))</f>
        <v>0.149738341119042</v>
      </c>
      <c r="AR1714" s="8">
        <f>Refererenssiarvoja!$B$16*Kaksitasouoma_matriisi!O1714^(1/6)/(SQRT((2*Refererenssiarvoja!$B$15)/(Päälaskenta!$F$31*Päälaskenta!$G$31*L1714)))</f>
        <v>0.61988739656148495</v>
      </c>
    </row>
    <row r="1715" spans="1:44" x14ac:dyDescent="0.2">
      <c r="A1715" s="8">
        <v>1713</v>
      </c>
      <c r="B1715" s="8">
        <f>IF(Päälaskenta!C$7,Päälaskenta!E$7,Päälaskenta!G$5)</f>
        <v>2.5</v>
      </c>
      <c r="C1715" s="56">
        <v>0.28699999999999998</v>
      </c>
      <c r="D1715" s="93">
        <f t="shared" si="417"/>
        <v>8.7108000000000008</v>
      </c>
      <c r="E1715" s="8">
        <f>IF(Päälaskenta!$C$26,Kaksitasouoma_matriisi!AP1715,Kaksitasouoma_matriisi!AC1715)</f>
        <v>0.106575460361892</v>
      </c>
      <c r="F1715" s="56">
        <f>IF(D1715&lt;Päälaskenta!H$24,(SQRT(POWER(Päälaskenta!C$24/(2*Päälaskenta!E$24),2)+(D1715/Päälaskenta!E$24))-Päälaskenta!C$24/(2*Päälaskenta!E$24)),IF(D1715=Päälaskenta!H$24,Päälaskenta!D$24,Päälaskenta!D$24+(SQRT(POWER((Päälaskenta!C$20+Päälaskenta!G$24)/(2*Päälaskenta!E$20),2)+((D1715-Päälaskenta!H$24)/Päälaskenta!E$20))-(Päälaskenta!C$20+Päälaskenta!G$24)/(2*Päälaskenta!E$20))))</f>
        <v>1.5649999999999999</v>
      </c>
      <c r="G1715" s="57">
        <f>IF(F1715&gt;Päälaskenta!D$24,(2*SQRT((POWER(Päälaskenta!D$24,2))+POWER(Päälaskenta!E$24*Päälaskenta!D$24,2))+Päälaskenta!C$24)+(2*SQRT((POWER((F1715-Päälaskenta!D$24),2))+POWER(Päälaskenta!E$20*(F1715-Päälaskenta!D$24),2))+Päälaskenta!C$20),(2*SQRT((POWER(F1715,2))+POWER(Päälaskenta!E$24*F1715,2))+Päälaskenta!C$24))</f>
        <v>11.1</v>
      </c>
      <c r="H1715" s="57">
        <f t="shared" si="418"/>
        <v>0.78</v>
      </c>
      <c r="I1715" s="62">
        <f t="shared" si="419"/>
        <v>1.3029999999999999E-3</v>
      </c>
      <c r="J1715" s="8">
        <f>IF(F1715&lt;Päälaskenta!$D$24,0,Kaksitasouoma_matriisi!F1715-Päälaskenta!$D$24)</f>
        <v>0.86499999999999999</v>
      </c>
      <c r="L1715" s="8">
        <f>IF(F1715&gt;Päälaskenta!D$24,F1715-Päälaskenta!D$24,0)</f>
        <v>0.86499999999999999</v>
      </c>
      <c r="M1715" s="8">
        <f>IF(F1715&gt;Päälaskenta!D$24,(Päälaskenta!C$20+(Päälaskenta!E$20*(Kaksitasouoma_matriisi!F1715-Päälaskenta!D$24)))*(Kaksitasouoma_matriisi!F1715-Päälaskenta!D$24),0)</f>
        <v>5.4473374999999997</v>
      </c>
      <c r="N1715" s="8">
        <f>IF(F1715&gt;Päälaskenta!D$24,(2*SQRT((POWER((F1715-Päälaskenta!D$24),2))+POWER(Päälaskenta!E$20*(F1715-Päälaskenta!D$24),2))+Päälaskenta!C$20),0)</f>
        <v>8.1188018532763504</v>
      </c>
      <c r="O1715" s="8">
        <f t="shared" si="425"/>
        <v>0.670953374456567</v>
      </c>
      <c r="P1715" s="8">
        <f>IF(Päälaskenta!$C$29,IF(L1715&gt;Päälaskenta!$F$28,Kaksitasouoma_matriisi!AQ1715,Kaksitasouoma_matriisi!AR1715),Päälaskenta!$F$20)</f>
        <v>0.12</v>
      </c>
      <c r="Q1715" s="8">
        <f t="shared" si="426"/>
        <v>34.790814681616503</v>
      </c>
      <c r="R1715" s="8">
        <f t="shared" si="420"/>
        <v>1.0306742919479499</v>
      </c>
      <c r="S1715" s="8">
        <f t="shared" si="427"/>
        <v>0.18920698266776201</v>
      </c>
      <c r="U1715" s="93">
        <f>IF(F1715&gt;Päälaskenta!D$24,Päälaskenta!H$24+L1715*Päälaskenta!G$24,F1715*Päälaskenta!C$24 + F1715*F1715*Päälaskenta!E$24)</f>
        <v>3.266</v>
      </c>
      <c r="V1715" s="8">
        <f>IF(F1715&gt;Päälaskenta!D$24,2*SQRT(POWER(Päälaskenta!D$24,2)+POWER(Päälaskenta!E$24*Päälaskenta!D$24,2))+Päälaskenta!C$24,(2*SQRT((POWER(F1715,2))+POWER(Päälaskenta!E$24*F1715,2))+Päälaskenta!C$24))</f>
        <v>2.9798989873223301</v>
      </c>
      <c r="W1715" s="8">
        <f t="shared" si="428"/>
        <v>1.0960103056831301</v>
      </c>
      <c r="X1715" s="8">
        <f>Päälaskenta!F$24</f>
        <v>7.0000000000000007E-2</v>
      </c>
      <c r="Y1715" s="8">
        <f t="shared" si="429"/>
        <v>49.597665154876601</v>
      </c>
      <c r="Z1715" s="8">
        <f t="shared" si="421"/>
        <v>1.4693257080520501</v>
      </c>
      <c r="AA1715" s="8">
        <f t="shared" si="430"/>
        <v>0.44988539744398298</v>
      </c>
      <c r="AC1715" s="8">
        <f t="shared" si="422"/>
        <v>0.106575460361892</v>
      </c>
      <c r="AE1715" s="8">
        <v>1713</v>
      </c>
      <c r="AF1715" s="8">
        <f t="shared" si="432"/>
        <v>84.388479836493104</v>
      </c>
      <c r="AG1715" s="8">
        <f t="shared" si="423"/>
        <v>8.7763450601195398E-4</v>
      </c>
      <c r="AJ1715" s="132">
        <f>IF(Päälaskenta!$F$28&lt;Kaksitasouoma_matriisi!L1715,Päälaskenta!$C$20*Päälaskenta!$F$28,Päälaskenta!$C$20*Kaksitasouoma_matriisi!L1715)</f>
        <v>2.5</v>
      </c>
      <c r="AK1715" s="134">
        <f>SQRT(Päälaskenta!$D$20^2+(Päälaskenta!$D$20/(1/Päälaskenta!$E$20))^2)</f>
        <v>1.8029999999999999</v>
      </c>
      <c r="AL1715" s="134">
        <f>IF(Päälaskenta!$F$28&lt;Kaksitasouoma_matriisi!L1715,AK1715*Päälaskenta!$F$28*COS(ATAN(1/Päälaskenta!$E$20)),AK1715*Kaksitasouoma_matriisi!L1715*COS(ATAN(1/Päälaskenta!$E$20)))</f>
        <v>0.75</v>
      </c>
      <c r="AM1715" s="134"/>
      <c r="AN1715" s="134">
        <f t="shared" si="431"/>
        <v>3.25</v>
      </c>
      <c r="AO1715" s="8">
        <f t="shared" si="424"/>
        <v>0.37310005969601001</v>
      </c>
      <c r="AP1715" s="134">
        <f>Refererenssiarvoja!$B$16*H1715^(1/6)/(Refererenssiarvoja!$B$15^0.5)*(Päälaskenta!$G$28/2)^0.5*(1-AO1715)^(-1.5)</f>
        <v>9.8000000000000004E-2</v>
      </c>
      <c r="AQ1715" s="8">
        <f>Refererenssiarvoja!$B$16*Kaksitasouoma_matriisi!O1715^(1/6)/(SQRT((2*Refererenssiarvoja!$B$15)/(Päälaskenta!$F$31*Päälaskenta!$G$31*Päälaskenta!$F$28))+SQRT(Refererenssiarvoja!$B$15)/Refererenssiarvoja!$B$17*LN(Kaksitasouoma_matriisi!L1715/Päälaskenta!$F$28))</f>
        <v>0.149159934145211</v>
      </c>
      <c r="AR1715" s="8">
        <f>Refererenssiarvoja!$B$16*Kaksitasouoma_matriisi!O1715^(1/6)/(SQRT((2*Refererenssiarvoja!$B$15)/(Päälaskenta!$F$31*Päälaskenta!$G$31*L1715)))</f>
        <v>0.62126078693720999</v>
      </c>
    </row>
    <row r="1716" spans="1:44" x14ac:dyDescent="0.2">
      <c r="A1716" s="8">
        <v>1714</v>
      </c>
      <c r="B1716" s="8">
        <f>IF(Päälaskenta!C$7,Päälaskenta!E$7,Päälaskenta!G$5)</f>
        <v>2.5</v>
      </c>
      <c r="C1716" s="56">
        <v>0.28599999999999998</v>
      </c>
      <c r="D1716" s="93">
        <f t="shared" si="417"/>
        <v>8.7413000000000007</v>
      </c>
      <c r="E1716" s="8">
        <f>IF(Päälaskenta!$C$26,Kaksitasouoma_matriisi!AP1716,Kaksitasouoma_matriisi!AC1716)</f>
        <v>0.106588531010381</v>
      </c>
      <c r="F1716" s="56">
        <f>IF(D1716&lt;Päälaskenta!H$24,(SQRT(POWER(Päälaskenta!C$24/(2*Päälaskenta!E$24),2)+(D1716/Päälaskenta!E$24))-Päälaskenta!C$24/(2*Päälaskenta!E$24)),IF(D1716=Päälaskenta!H$24,Päälaskenta!D$24,Päälaskenta!D$24+(SQRT(POWER((Päälaskenta!C$20+Päälaskenta!G$24)/(2*Päälaskenta!E$20),2)+((D1716-Päälaskenta!H$24)/Päälaskenta!E$20))-(Päälaskenta!C$20+Päälaskenta!G$24)/(2*Päälaskenta!E$20))))</f>
        <v>1.5680000000000001</v>
      </c>
      <c r="G1716" s="57">
        <f>IF(F1716&gt;Päälaskenta!D$24,(2*SQRT((POWER(Päälaskenta!D$24,2))+POWER(Päälaskenta!E$24*Päälaskenta!D$24,2))+Päälaskenta!C$24)+(2*SQRT((POWER((F1716-Päälaskenta!D$24),2))+POWER(Päälaskenta!E$20*(F1716-Päälaskenta!D$24),2))+Päälaskenta!C$20),(2*SQRT((POWER(F1716,2))+POWER(Päälaskenta!E$24*F1716,2))+Päälaskenta!C$24))</f>
        <v>11.11</v>
      </c>
      <c r="H1716" s="57">
        <f t="shared" si="418"/>
        <v>0.79</v>
      </c>
      <c r="I1716" s="62">
        <f t="shared" si="419"/>
        <v>1.2719999999999999E-3</v>
      </c>
      <c r="J1716" s="8">
        <f>IF(F1716&lt;Päälaskenta!$D$24,0,Kaksitasouoma_matriisi!F1716-Päälaskenta!$D$24)</f>
        <v>0.86799999999999999</v>
      </c>
      <c r="L1716" s="8">
        <f>IF(F1716&gt;Päälaskenta!D$24,F1716-Päälaskenta!D$24,0)</f>
        <v>0.86799999999999999</v>
      </c>
      <c r="M1716" s="8">
        <f>IF(F1716&gt;Päälaskenta!D$24,(Päälaskenta!C$20+(Päälaskenta!E$20*(Kaksitasouoma_matriisi!F1716-Päälaskenta!D$24)))*(Kaksitasouoma_matriisi!F1716-Päälaskenta!D$24),0)</f>
        <v>5.4701360000000001</v>
      </c>
      <c r="N1716" s="8">
        <f>IF(F1716&gt;Päälaskenta!D$24,(2*SQRT((POWER((F1716-Päälaskenta!D$24),2))+POWER(Päälaskenta!E$20*(F1716-Päälaskenta!D$24),2))+Päälaskenta!C$20),0)</f>
        <v>8.1296185071027391</v>
      </c>
      <c r="O1716" s="8">
        <f t="shared" si="425"/>
        <v>0.67286502991755603</v>
      </c>
      <c r="P1716" s="8">
        <f>IF(Päälaskenta!$C$29,IF(L1716&gt;Päälaskenta!$F$28,Kaksitasouoma_matriisi!AQ1716,Kaksitasouoma_matriisi!AR1716),Päälaskenta!$F$20)</f>
        <v>0.12</v>
      </c>
      <c r="Q1716" s="8">
        <f t="shared" si="426"/>
        <v>35.002751370313703</v>
      </c>
      <c r="R1716" s="8">
        <f t="shared" si="420"/>
        <v>1.0321302890303601</v>
      </c>
      <c r="S1716" s="8">
        <f t="shared" si="427"/>
        <v>0.188684575489597</v>
      </c>
      <c r="U1716" s="93">
        <f>IF(F1716&gt;Päälaskenta!D$24,Päälaskenta!H$24+L1716*Päälaskenta!G$24,F1716*Päälaskenta!C$24 + F1716*F1716*Päälaskenta!E$24)</f>
        <v>3.2732000000000001</v>
      </c>
      <c r="V1716" s="8">
        <f>IF(F1716&gt;Päälaskenta!D$24,2*SQRT(POWER(Päälaskenta!D$24,2)+POWER(Päälaskenta!E$24*Päälaskenta!D$24,2))+Päälaskenta!C$24,(2*SQRT((POWER(F1716,2))+POWER(Päälaskenta!E$24*F1716,2))+Päälaskenta!C$24))</f>
        <v>2.9798989873223301</v>
      </c>
      <c r="W1716" s="8">
        <f t="shared" si="428"/>
        <v>1.09842649496694</v>
      </c>
      <c r="X1716" s="8">
        <f>Päälaskenta!F$24</f>
        <v>7.0000000000000007E-2</v>
      </c>
      <c r="Y1716" s="8">
        <f t="shared" si="429"/>
        <v>49.78003172967</v>
      </c>
      <c r="Z1716" s="8">
        <f t="shared" si="421"/>
        <v>1.4678697109696399</v>
      </c>
      <c r="AA1716" s="8">
        <f t="shared" si="430"/>
        <v>0.44845096876745699</v>
      </c>
      <c r="AC1716" s="8">
        <f t="shared" si="422"/>
        <v>0.106588531010381</v>
      </c>
      <c r="AE1716" s="8">
        <v>1714</v>
      </c>
      <c r="AF1716" s="8">
        <f t="shared" si="432"/>
        <v>84.782783099983703</v>
      </c>
      <c r="AG1716" s="8">
        <f t="shared" si="423"/>
        <v>8.6949017688943799E-4</v>
      </c>
      <c r="AJ1716" s="132">
        <f>IF(Päälaskenta!$F$28&lt;Kaksitasouoma_matriisi!L1716,Päälaskenta!$C$20*Päälaskenta!$F$28,Päälaskenta!$C$20*Kaksitasouoma_matriisi!L1716)</f>
        <v>2.5</v>
      </c>
      <c r="AK1716" s="134">
        <f>SQRT(Päälaskenta!$D$20^2+(Päälaskenta!$D$20/(1/Päälaskenta!$E$20))^2)</f>
        <v>1.8029999999999999</v>
      </c>
      <c r="AL1716" s="134">
        <f>IF(Päälaskenta!$F$28&lt;Kaksitasouoma_matriisi!L1716,AK1716*Päälaskenta!$F$28*COS(ATAN(1/Päälaskenta!$E$20)),AK1716*Kaksitasouoma_matriisi!L1716*COS(ATAN(1/Päälaskenta!$E$20)))</f>
        <v>0.75</v>
      </c>
      <c r="AM1716" s="134"/>
      <c r="AN1716" s="134">
        <f t="shared" si="431"/>
        <v>3.25</v>
      </c>
      <c r="AO1716" s="8">
        <f t="shared" si="424"/>
        <v>0.37179824511228299</v>
      </c>
      <c r="AP1716" s="134">
        <f>Refererenssiarvoja!$B$16*H1716^(1/6)/(Refererenssiarvoja!$B$15^0.5)*(Päälaskenta!$G$28/2)^0.5*(1-AO1716)^(-1.5)</f>
        <v>9.7000000000000003E-2</v>
      </c>
      <c r="AQ1716" s="8">
        <f>Refererenssiarvoja!$B$16*Kaksitasouoma_matriisi!O1716^(1/6)/(SQRT((2*Refererenssiarvoja!$B$15)/(Päälaskenta!$F$31*Päälaskenta!$G$31*Päälaskenta!$F$28))+SQRT(Refererenssiarvoja!$B$15)/Refererenssiarvoja!$B$17*LN(Kaksitasouoma_matriisi!L1716/Päälaskenta!$F$28))</f>
        <v>0.14858851089004299</v>
      </c>
      <c r="AR1716" s="8">
        <f>Refererenssiarvoja!$B$16*Kaksitasouoma_matriisi!O1716^(1/6)/(SQRT((2*Refererenssiarvoja!$B$15)/(Päälaskenta!$F$31*Päälaskenta!$G$31*L1716)))</f>
        <v>0.622632358411213</v>
      </c>
    </row>
    <row r="1717" spans="1:44" x14ac:dyDescent="0.2">
      <c r="A1717" s="8">
        <v>1715</v>
      </c>
      <c r="B1717" s="8">
        <f>IF(Päälaskenta!C$7,Päälaskenta!E$7,Päälaskenta!G$5)</f>
        <v>2.5</v>
      </c>
      <c r="C1717" s="56">
        <v>0.28499999999999998</v>
      </c>
      <c r="D1717" s="93">
        <f t="shared" si="417"/>
        <v>8.7719000000000005</v>
      </c>
      <c r="E1717" s="8">
        <f>IF(Päälaskenta!$C$26,Kaksitasouoma_matriisi!AP1717,Kaksitasouoma_matriisi!AC1717)</f>
        <v>0.106601576231453</v>
      </c>
      <c r="F1717" s="56">
        <f>IF(D1717&lt;Päälaskenta!H$24,(SQRT(POWER(Päälaskenta!C$24/(2*Päälaskenta!E$24),2)+(D1717/Päälaskenta!E$24))-Päälaskenta!C$24/(2*Päälaskenta!E$24)),IF(D1717=Päälaskenta!H$24,Päälaskenta!D$24,Päälaskenta!D$24+(SQRT(POWER((Päälaskenta!C$20+Päälaskenta!G$24)/(2*Päälaskenta!E$20),2)+((D1717-Päälaskenta!H$24)/Päälaskenta!E$20))-(Päälaskenta!C$20+Päälaskenta!G$24)/(2*Päälaskenta!E$20))))</f>
        <v>1.571</v>
      </c>
      <c r="G1717" s="57">
        <f>IF(F1717&gt;Päälaskenta!D$24,(2*SQRT((POWER(Päälaskenta!D$24,2))+POWER(Päälaskenta!E$24*Päälaskenta!D$24,2))+Päälaskenta!C$24)+(2*SQRT((POWER((F1717-Päälaskenta!D$24),2))+POWER(Päälaskenta!E$20*(F1717-Päälaskenta!D$24),2))+Päälaskenta!C$20),(2*SQRT((POWER(F1717,2))+POWER(Päälaskenta!E$24*F1717,2))+Päälaskenta!C$24))</f>
        <v>11.12</v>
      </c>
      <c r="H1717" s="57">
        <f t="shared" si="418"/>
        <v>0.79</v>
      </c>
      <c r="I1717" s="62">
        <f t="shared" si="419"/>
        <v>1.2639999999999999E-3</v>
      </c>
      <c r="J1717" s="8">
        <f>IF(F1717&lt;Päälaskenta!$D$24,0,Kaksitasouoma_matriisi!F1717-Päälaskenta!$D$24)</f>
        <v>0.871</v>
      </c>
      <c r="L1717" s="8">
        <f>IF(F1717&gt;Päälaskenta!D$24,F1717-Päälaskenta!D$24,0)</f>
        <v>0.871</v>
      </c>
      <c r="M1717" s="8">
        <f>IF(F1717&gt;Päälaskenta!D$24,(Päälaskenta!C$20+(Päälaskenta!E$20*(Kaksitasouoma_matriisi!F1717-Päälaskenta!D$24)))*(Kaksitasouoma_matriisi!F1717-Päälaskenta!D$24),0)</f>
        <v>5.4929614999999998</v>
      </c>
      <c r="N1717" s="8">
        <f>IF(F1717&gt;Päälaskenta!D$24,(2*SQRT((POWER((F1717-Päälaskenta!D$24),2))+POWER(Päälaskenta!E$20*(F1717-Päälaskenta!D$24),2))+Päälaskenta!C$20),0)</f>
        <v>8.1404351609291297</v>
      </c>
      <c r="O1717" s="8">
        <f t="shared" si="425"/>
        <v>0.67477492190639199</v>
      </c>
      <c r="P1717" s="8">
        <f>IF(Päälaskenta!$C$29,IF(L1717&gt;Päälaskenta!$F$28,Kaksitasouoma_matriisi!AQ1717,Kaksitasouoma_matriisi!AR1717),Päälaskenta!$F$20)</f>
        <v>0.12</v>
      </c>
      <c r="Q1717" s="8">
        <f t="shared" si="426"/>
        <v>35.215289641834097</v>
      </c>
      <c r="R1717" s="8">
        <f t="shared" si="420"/>
        <v>1.03357991525277</v>
      </c>
      <c r="S1717" s="8">
        <f t="shared" si="427"/>
        <v>0.18816442009520201</v>
      </c>
      <c r="U1717" s="93">
        <f>IF(F1717&gt;Päälaskenta!D$24,Päälaskenta!H$24+L1717*Päälaskenta!G$24,F1717*Päälaskenta!C$24 + F1717*F1717*Päälaskenta!E$24)</f>
        <v>3.2804000000000002</v>
      </c>
      <c r="V1717" s="8">
        <f>IF(F1717&gt;Päälaskenta!D$24,2*SQRT(POWER(Päälaskenta!D$24,2)+POWER(Päälaskenta!E$24*Päälaskenta!D$24,2))+Päälaskenta!C$24,(2*SQRT((POWER(F1717,2))+POWER(Päälaskenta!E$24*F1717,2))+Päälaskenta!C$24))</f>
        <v>2.9798989873223301</v>
      </c>
      <c r="W1717" s="8">
        <f t="shared" si="428"/>
        <v>1.1008426842507499</v>
      </c>
      <c r="X1717" s="8">
        <f>Päälaskenta!F$24</f>
        <v>7.0000000000000007E-2</v>
      </c>
      <c r="Y1717" s="8">
        <f t="shared" si="429"/>
        <v>49.962665933139299</v>
      </c>
      <c r="Z1717" s="8">
        <f t="shared" si="421"/>
        <v>1.46642008474723</v>
      </c>
      <c r="AA1717" s="8">
        <f t="shared" si="430"/>
        <v>0.44702477891331199</v>
      </c>
      <c r="AC1717" s="8">
        <f t="shared" si="422"/>
        <v>0.106601576231453</v>
      </c>
      <c r="AE1717" s="8">
        <v>1715</v>
      </c>
      <c r="AF1717" s="8">
        <f t="shared" si="432"/>
        <v>85.177955574973396</v>
      </c>
      <c r="AG1717" s="8">
        <f t="shared" si="423"/>
        <v>8.6144110969760604E-4</v>
      </c>
      <c r="AJ1717" s="132">
        <f>IF(Päälaskenta!$F$28&lt;Kaksitasouoma_matriisi!L1717,Päälaskenta!$C$20*Päälaskenta!$F$28,Päälaskenta!$C$20*Kaksitasouoma_matriisi!L1717)</f>
        <v>2.5</v>
      </c>
      <c r="AK1717" s="134">
        <f>SQRT(Päälaskenta!$D$20^2+(Päälaskenta!$D$20/(1/Päälaskenta!$E$20))^2)</f>
        <v>1.8029999999999999</v>
      </c>
      <c r="AL1717" s="134">
        <f>IF(Päälaskenta!$F$28&lt;Kaksitasouoma_matriisi!L1717,AK1717*Päälaskenta!$F$28*COS(ATAN(1/Päälaskenta!$E$20)),AK1717*Kaksitasouoma_matriisi!L1717*COS(ATAN(1/Päälaskenta!$E$20)))</f>
        <v>0.75</v>
      </c>
      <c r="AM1717" s="134"/>
      <c r="AN1717" s="134">
        <f t="shared" si="431"/>
        <v>3.25</v>
      </c>
      <c r="AO1717" s="8">
        <f t="shared" si="424"/>
        <v>0.37050125970428299</v>
      </c>
      <c r="AP1717" s="134">
        <f>Refererenssiarvoja!$B$16*H1717^(1/6)/(Refererenssiarvoja!$B$15^0.5)*(Päälaskenta!$G$28/2)^0.5*(1-AO1717)^(-1.5)</f>
        <v>9.7000000000000003E-2</v>
      </c>
      <c r="AQ1717" s="8">
        <f>Refererenssiarvoja!$B$16*Kaksitasouoma_matriisi!O1717^(1/6)/(SQRT((2*Refererenssiarvoja!$B$15)/(Päälaskenta!$F$31*Päälaskenta!$G$31*Päälaskenta!$F$28))+SQRT(Refererenssiarvoja!$B$15)/Refererenssiarvoja!$B$17*LN(Kaksitasouoma_matriisi!L1717/Päälaskenta!$F$28))</f>
        <v>0.148023942443789</v>
      </c>
      <c r="AR1717" s="8">
        <f>Refererenssiarvoja!$B$16*Kaksitasouoma_matriisi!O1717^(1/6)/(SQRT((2*Refererenssiarvoja!$B$15)/(Päälaskenta!$F$31*Päälaskenta!$G$31*L1717)))</f>
        <v>0.62400211963947405</v>
      </c>
    </row>
    <row r="1718" spans="1:44" x14ac:dyDescent="0.2">
      <c r="A1718" s="8">
        <v>1716</v>
      </c>
      <c r="B1718" s="8">
        <f>IF(Päälaskenta!C$7,Päälaskenta!E$7,Päälaskenta!G$5)</f>
        <v>2.5</v>
      </c>
      <c r="C1718" s="56">
        <v>0.28399999999999997</v>
      </c>
      <c r="D1718" s="93">
        <f t="shared" si="417"/>
        <v>8.8027999999999995</v>
      </c>
      <c r="E1718" s="8">
        <f>IF(Päälaskenta!$C$26,Kaksitasouoma_matriisi!AP1718,Kaksitasouoma_matriisi!AC1718)</f>
        <v>0.106614596099237</v>
      </c>
      <c r="F1718" s="56">
        <f>IF(D1718&lt;Päälaskenta!H$24,(SQRT(POWER(Päälaskenta!C$24/(2*Päälaskenta!E$24),2)+(D1718/Päälaskenta!E$24))-Päälaskenta!C$24/(2*Päälaskenta!E$24)),IF(D1718=Päälaskenta!H$24,Päälaskenta!D$24,Päälaskenta!D$24+(SQRT(POWER((Päälaskenta!C$20+Päälaskenta!G$24)/(2*Päälaskenta!E$20),2)+((D1718-Päälaskenta!H$24)/Päälaskenta!E$20))-(Päälaskenta!C$20+Päälaskenta!G$24)/(2*Päälaskenta!E$20))))</f>
        <v>1.5740000000000001</v>
      </c>
      <c r="G1718" s="57">
        <f>IF(F1718&gt;Päälaskenta!D$24,(2*SQRT((POWER(Päälaskenta!D$24,2))+POWER(Päälaskenta!E$24*Päälaskenta!D$24,2))+Päälaskenta!C$24)+(2*SQRT((POWER((F1718-Päälaskenta!D$24),2))+POWER(Päälaskenta!E$20*(F1718-Päälaskenta!D$24),2))+Päälaskenta!C$20),(2*SQRT((POWER(F1718,2))+POWER(Päälaskenta!E$24*F1718,2))+Päälaskenta!C$24))</f>
        <v>11.13</v>
      </c>
      <c r="H1718" s="57">
        <f t="shared" si="418"/>
        <v>0.79</v>
      </c>
      <c r="I1718" s="62">
        <f t="shared" si="419"/>
        <v>1.255E-3</v>
      </c>
      <c r="J1718" s="8">
        <f>IF(F1718&lt;Päälaskenta!$D$24,0,Kaksitasouoma_matriisi!F1718-Päälaskenta!$D$24)</f>
        <v>0.874</v>
      </c>
      <c r="L1718" s="8">
        <f>IF(F1718&gt;Päälaskenta!D$24,F1718-Päälaskenta!D$24,0)</f>
        <v>0.874</v>
      </c>
      <c r="M1718" s="8">
        <f>IF(F1718&gt;Päälaskenta!D$24,(Päälaskenta!C$20+(Päälaskenta!E$20*(Kaksitasouoma_matriisi!F1718-Päälaskenta!D$24)))*(Kaksitasouoma_matriisi!F1718-Päälaskenta!D$24),0)</f>
        <v>5.5158139999999998</v>
      </c>
      <c r="N1718" s="8">
        <f>IF(F1718&gt;Päälaskenta!D$24,(2*SQRT((POWER((F1718-Päälaskenta!D$24),2))+POWER(Päälaskenta!E$20*(F1718-Päälaskenta!D$24),2))+Päälaskenta!C$20),0)</f>
        <v>8.1512518147555308</v>
      </c>
      <c r="O1718" s="8">
        <f t="shared" si="425"/>
        <v>0.67668305744342006</v>
      </c>
      <c r="P1718" s="8">
        <f>IF(Päälaskenta!$C$29,IF(L1718&gt;Päälaskenta!$F$28,Kaksitasouoma_matriisi!AQ1718,Kaksitasouoma_matriisi!AR1718),Päälaskenta!$F$20)</f>
        <v>0.12</v>
      </c>
      <c r="Q1718" s="8">
        <f t="shared" si="426"/>
        <v>35.428429583812097</v>
      </c>
      <c r="R1718" s="8">
        <f t="shared" si="420"/>
        <v>1.03502321857206</v>
      </c>
      <c r="S1718" s="8">
        <f t="shared" si="427"/>
        <v>0.187646504862575</v>
      </c>
      <c r="U1718" s="93">
        <f>IF(F1718&gt;Päälaskenta!D$24,Päälaskenta!H$24+L1718*Päälaskenta!G$24,F1718*Päälaskenta!C$24 + F1718*F1718*Päälaskenta!E$24)</f>
        <v>3.2875999999999999</v>
      </c>
      <c r="V1718" s="8">
        <f>IF(F1718&gt;Päälaskenta!D$24,2*SQRT(POWER(Päälaskenta!D$24,2)+POWER(Päälaskenta!E$24*Päälaskenta!D$24,2))+Päälaskenta!C$24,(2*SQRT((POWER(F1718,2))+POWER(Päälaskenta!E$24*F1718,2))+Päälaskenta!C$24))</f>
        <v>2.9798989873223301</v>
      </c>
      <c r="W1718" s="8">
        <f t="shared" si="428"/>
        <v>1.1032588735345601</v>
      </c>
      <c r="X1718" s="8">
        <f>Päälaskenta!F$24</f>
        <v>7.0000000000000007E-2</v>
      </c>
      <c r="Y1718" s="8">
        <f t="shared" si="429"/>
        <v>50.145567569338802</v>
      </c>
      <c r="Z1718" s="8">
        <f t="shared" si="421"/>
        <v>1.46497678142794</v>
      </c>
      <c r="AA1718" s="8">
        <f t="shared" si="430"/>
        <v>0.44560675916411402</v>
      </c>
      <c r="AC1718" s="8">
        <f t="shared" si="422"/>
        <v>0.106614596099237</v>
      </c>
      <c r="AE1718" s="8">
        <v>1716</v>
      </c>
      <c r="AF1718" s="8">
        <f t="shared" si="432"/>
        <v>85.573997153150898</v>
      </c>
      <c r="AG1718" s="8">
        <f t="shared" si="423"/>
        <v>8.5348595887055302E-4</v>
      </c>
      <c r="AJ1718" s="132">
        <f>IF(Päälaskenta!$F$28&lt;Kaksitasouoma_matriisi!L1718,Päälaskenta!$C$20*Päälaskenta!$F$28,Päälaskenta!$C$20*Kaksitasouoma_matriisi!L1718)</f>
        <v>2.5</v>
      </c>
      <c r="AK1718" s="134">
        <f>SQRT(Päälaskenta!$D$20^2+(Päälaskenta!$D$20/(1/Päälaskenta!$E$20))^2)</f>
        <v>1.8029999999999999</v>
      </c>
      <c r="AL1718" s="134">
        <f>IF(Päälaskenta!$F$28&lt;Kaksitasouoma_matriisi!L1718,AK1718*Päälaskenta!$F$28*COS(ATAN(1/Päälaskenta!$E$20)),AK1718*Kaksitasouoma_matriisi!L1718*COS(ATAN(1/Päälaskenta!$E$20)))</f>
        <v>0.75</v>
      </c>
      <c r="AM1718" s="134"/>
      <c r="AN1718" s="134">
        <f t="shared" si="431"/>
        <v>3.25</v>
      </c>
      <c r="AO1718" s="8">
        <f t="shared" si="424"/>
        <v>0.36920070886536099</v>
      </c>
      <c r="AP1718" s="134">
        <f>Refererenssiarvoja!$B$16*H1718^(1/6)/(Refererenssiarvoja!$B$15^0.5)*(Päälaskenta!$G$28/2)^0.5*(1-AO1718)^(-1.5)</f>
        <v>9.7000000000000003E-2</v>
      </c>
      <c r="AQ1718" s="8">
        <f>Refererenssiarvoja!$B$16*Kaksitasouoma_matriisi!O1718^(1/6)/(SQRT((2*Refererenssiarvoja!$B$15)/(Päälaskenta!$F$31*Päälaskenta!$G$31*Päälaskenta!$F$28))+SQRT(Refererenssiarvoja!$B$15)/Refererenssiarvoja!$B$17*LN(Kaksitasouoma_matriisi!L1718/Päälaskenta!$F$28))</f>
        <v>0.14746610307055999</v>
      </c>
      <c r="AR1718" s="8">
        <f>Refererenssiarvoja!$B$16*Kaksitasouoma_matriisi!O1718^(1/6)/(SQRT((2*Refererenssiarvoja!$B$15)/(Päälaskenta!$F$31*Päälaskenta!$G$31*L1718)))</f>
        <v>0.62537007920909105</v>
      </c>
    </row>
    <row r="1719" spans="1:44" x14ac:dyDescent="0.2">
      <c r="A1719" s="8">
        <v>1717</v>
      </c>
      <c r="B1719" s="8">
        <f>IF(Päälaskenta!C$7,Päälaskenta!E$7,Päälaskenta!G$5)</f>
        <v>2.5</v>
      </c>
      <c r="C1719" s="56">
        <v>0.28299999999999997</v>
      </c>
      <c r="D1719" s="93">
        <f t="shared" si="417"/>
        <v>8.8338999999999999</v>
      </c>
      <c r="E1719" s="8">
        <f>IF(Päälaskenta!$C$26,Kaksitasouoma_matriisi!AP1719,Kaksitasouoma_matriisi!AC1719)</f>
        <v>0.10662759068757099</v>
      </c>
      <c r="F1719" s="56">
        <f>IF(D1719&lt;Päälaskenta!H$24,(SQRT(POWER(Päälaskenta!C$24/(2*Päälaskenta!E$24),2)+(D1719/Päälaskenta!E$24))-Päälaskenta!C$24/(2*Päälaskenta!E$24)),IF(D1719=Päälaskenta!H$24,Päälaskenta!D$24,Päälaskenta!D$24+(SQRT(POWER((Päälaskenta!C$20+Päälaskenta!G$24)/(2*Päälaskenta!E$20),2)+((D1719-Päälaskenta!H$24)/Päälaskenta!E$20))-(Päälaskenta!C$20+Päälaskenta!G$24)/(2*Päälaskenta!E$20))))</f>
        <v>1.577</v>
      </c>
      <c r="G1719" s="57">
        <f>IF(F1719&gt;Päälaskenta!D$24,(2*SQRT((POWER(Päälaskenta!D$24,2))+POWER(Päälaskenta!E$24*Päälaskenta!D$24,2))+Päälaskenta!C$24)+(2*SQRT((POWER((F1719-Päälaskenta!D$24),2))+POWER(Päälaskenta!E$20*(F1719-Päälaskenta!D$24),2))+Päälaskenta!C$20),(2*SQRT((POWER(F1719,2))+POWER(Päälaskenta!E$24*F1719,2))+Päälaskenta!C$24))</f>
        <v>11.14</v>
      </c>
      <c r="H1719" s="57">
        <f t="shared" si="418"/>
        <v>0.79</v>
      </c>
      <c r="I1719" s="62">
        <f t="shared" si="419"/>
        <v>1.2470000000000001E-3</v>
      </c>
      <c r="J1719" s="8">
        <f>IF(F1719&lt;Päälaskenta!$D$24,0,Kaksitasouoma_matriisi!F1719-Päälaskenta!$D$24)</f>
        <v>0.877</v>
      </c>
      <c r="L1719" s="8">
        <f>IF(F1719&gt;Päälaskenta!D$24,F1719-Päälaskenta!D$24,0)</f>
        <v>0.877</v>
      </c>
      <c r="M1719" s="8">
        <f>IF(F1719&gt;Päälaskenta!D$24,(Päälaskenta!C$20+(Päälaskenta!E$20*(Kaksitasouoma_matriisi!F1719-Päälaskenta!D$24)))*(Kaksitasouoma_matriisi!F1719-Päälaskenta!D$24),0)</f>
        <v>5.5386934999999999</v>
      </c>
      <c r="N1719" s="8">
        <f>IF(F1719&gt;Päälaskenta!D$24,(2*SQRT((POWER((F1719-Päälaskenta!D$24),2))+POWER(Päälaskenta!E$20*(F1719-Päälaskenta!D$24),2))+Päälaskenta!C$20),0)</f>
        <v>8.1620684685819196</v>
      </c>
      <c r="O1719" s="8">
        <f t="shared" si="425"/>
        <v>0.67858944351177397</v>
      </c>
      <c r="P1719" s="8">
        <f>IF(Päälaskenta!$C$29,IF(L1719&gt;Päälaskenta!$F$28,Kaksitasouoma_matriisi!AQ1719,Kaksitasouoma_matriisi!AR1719),Päälaskenta!$F$20)</f>
        <v>0.12</v>
      </c>
      <c r="Q1719" s="8">
        <f t="shared" si="426"/>
        <v>35.642171285852001</v>
      </c>
      <c r="R1719" s="8">
        <f t="shared" si="420"/>
        <v>1.0364602464798001</v>
      </c>
      <c r="S1719" s="8">
        <f t="shared" si="427"/>
        <v>0.18713081821187599</v>
      </c>
      <c r="U1719" s="93">
        <f>IF(F1719&gt;Päälaskenta!D$24,Päälaskenta!H$24+L1719*Päälaskenta!G$24,F1719*Päälaskenta!C$24 + F1719*F1719*Päälaskenta!E$24)</f>
        <v>3.2948</v>
      </c>
      <c r="V1719" s="8">
        <f>IF(F1719&gt;Päälaskenta!D$24,2*SQRT(POWER(Päälaskenta!D$24,2)+POWER(Päälaskenta!E$24*Päälaskenta!D$24,2))+Päälaskenta!C$24,(2*SQRT((POWER(F1719,2))+POWER(Päälaskenta!E$24*F1719,2))+Päälaskenta!C$24))</f>
        <v>2.9798989873223301</v>
      </c>
      <c r="W1719" s="8">
        <f t="shared" si="428"/>
        <v>1.10567506281837</v>
      </c>
      <c r="X1719" s="8">
        <f>Päälaskenta!F$24</f>
        <v>7.0000000000000007E-2</v>
      </c>
      <c r="Y1719" s="8">
        <f t="shared" si="429"/>
        <v>50.328736442895497</v>
      </c>
      <c r="Z1719" s="8">
        <f t="shared" si="421"/>
        <v>1.4635397535201999</v>
      </c>
      <c r="AA1719" s="8">
        <f t="shared" si="430"/>
        <v>0.44419684154431199</v>
      </c>
      <c r="AC1719" s="8">
        <f t="shared" si="422"/>
        <v>0.10662759068757099</v>
      </c>
      <c r="AE1719" s="8">
        <v>1717</v>
      </c>
      <c r="AF1719" s="8">
        <f t="shared" si="432"/>
        <v>85.970907728747505</v>
      </c>
      <c r="AG1719" s="8">
        <f t="shared" si="423"/>
        <v>8.4562340108439702E-4</v>
      </c>
      <c r="AJ1719" s="132">
        <f>IF(Päälaskenta!$F$28&lt;Kaksitasouoma_matriisi!L1719,Päälaskenta!$C$20*Päälaskenta!$F$28,Päälaskenta!$C$20*Kaksitasouoma_matriisi!L1719)</f>
        <v>2.5</v>
      </c>
      <c r="AK1719" s="134">
        <f>SQRT(Päälaskenta!$D$20^2+(Päälaskenta!$D$20/(1/Päälaskenta!$E$20))^2)</f>
        <v>1.8029999999999999</v>
      </c>
      <c r="AL1719" s="134">
        <f>IF(Päälaskenta!$F$28&lt;Kaksitasouoma_matriisi!L1719,AK1719*Päälaskenta!$F$28*COS(ATAN(1/Päälaskenta!$E$20)),AK1719*Kaksitasouoma_matriisi!L1719*COS(ATAN(1/Päälaskenta!$E$20)))</f>
        <v>0.75</v>
      </c>
      <c r="AM1719" s="134"/>
      <c r="AN1719" s="134">
        <f t="shared" si="431"/>
        <v>3.25</v>
      </c>
      <c r="AO1719" s="8">
        <f t="shared" si="424"/>
        <v>0.36790092711033601</v>
      </c>
      <c r="AP1719" s="134">
        <f>Refererenssiarvoja!$B$16*H1719^(1/6)/(Refererenssiarvoja!$B$15^0.5)*(Päälaskenta!$G$28/2)^0.5*(1-AO1719)^(-1.5)</f>
        <v>9.7000000000000003E-2</v>
      </c>
      <c r="AQ1719" s="8">
        <f>Refererenssiarvoja!$B$16*Kaksitasouoma_matriisi!O1719^(1/6)/(SQRT((2*Refererenssiarvoja!$B$15)/(Päälaskenta!$F$31*Päälaskenta!$G$31*Päälaskenta!$F$28))+SQRT(Refererenssiarvoja!$B$15)/Refererenssiarvoja!$B$17*LN(Kaksitasouoma_matriisi!L1719/Päälaskenta!$F$28))</f>
        <v>0.146914870111054</v>
      </c>
      <c r="AR1719" s="8">
        <f>Refererenssiarvoja!$B$16*Kaksitasouoma_matriisi!O1719^(1/6)/(SQRT((2*Refererenssiarvoja!$B$15)/(Päälaskenta!$F$31*Päälaskenta!$G$31*L1719)))</f>
        <v>0.62673624563905606</v>
      </c>
    </row>
    <row r="1720" spans="1:44" x14ac:dyDescent="0.2">
      <c r="A1720" s="8">
        <v>1718</v>
      </c>
      <c r="B1720" s="8">
        <f>IF(Päälaskenta!C$7,Päälaskenta!E$7,Päälaskenta!G$5)</f>
        <v>2.5</v>
      </c>
      <c r="C1720" s="56">
        <v>0.28199999999999997</v>
      </c>
      <c r="D1720" s="93">
        <f t="shared" si="417"/>
        <v>8.8651999999999997</v>
      </c>
      <c r="E1720" s="8">
        <f>IF(Päälaskenta!$C$26,Kaksitasouoma_matriisi!AP1720,Kaksitasouoma_matriisi!AC1720)</f>
        <v>0.10664056007000799</v>
      </c>
      <c r="F1720" s="56">
        <f>IF(D1720&lt;Päälaskenta!H$24,(SQRT(POWER(Päälaskenta!C$24/(2*Päälaskenta!E$24),2)+(D1720/Päälaskenta!E$24))-Päälaskenta!C$24/(2*Päälaskenta!E$24)),IF(D1720=Päälaskenta!H$24,Päälaskenta!D$24,Päälaskenta!D$24+(SQRT(POWER((Päälaskenta!C$20+Päälaskenta!G$24)/(2*Päälaskenta!E$20),2)+((D1720-Päälaskenta!H$24)/Päälaskenta!E$20))-(Päälaskenta!C$20+Päälaskenta!G$24)/(2*Päälaskenta!E$20))))</f>
        <v>1.58</v>
      </c>
      <c r="G1720" s="57">
        <f>IF(F1720&gt;Päälaskenta!D$24,(2*SQRT((POWER(Päälaskenta!D$24,2))+POWER(Päälaskenta!E$24*Päälaskenta!D$24,2))+Päälaskenta!C$24)+(2*SQRT((POWER((F1720-Päälaskenta!D$24),2))+POWER(Päälaskenta!E$20*(F1720-Päälaskenta!D$24),2))+Päälaskenta!C$20),(2*SQRT((POWER(F1720,2))+POWER(Päälaskenta!E$24*F1720,2))+Päälaskenta!C$24))</f>
        <v>11.15</v>
      </c>
      <c r="H1720" s="57">
        <f t="shared" si="418"/>
        <v>0.8</v>
      </c>
      <c r="I1720" s="62">
        <f t="shared" si="419"/>
        <v>1.2179999999999999E-3</v>
      </c>
      <c r="J1720" s="8">
        <f>IF(F1720&lt;Päälaskenta!$D$24,0,Kaksitasouoma_matriisi!F1720-Päälaskenta!$D$24)</f>
        <v>0.88</v>
      </c>
      <c r="L1720" s="8">
        <f>IF(F1720&gt;Päälaskenta!D$24,F1720-Päälaskenta!D$24,0)</f>
        <v>0.88</v>
      </c>
      <c r="M1720" s="8">
        <f>IF(F1720&gt;Päälaskenta!D$24,(Päälaskenta!C$20+(Päälaskenta!E$20*(Kaksitasouoma_matriisi!F1720-Päälaskenta!D$24)))*(Kaksitasouoma_matriisi!F1720-Päälaskenta!D$24),0)</f>
        <v>5.5616000000000003</v>
      </c>
      <c r="N1720" s="8">
        <f>IF(F1720&gt;Päälaskenta!D$24,(2*SQRT((POWER((F1720-Päälaskenta!D$24),2))+POWER(Päälaskenta!E$20*(F1720-Päälaskenta!D$24),2))+Päälaskenta!C$20),0)</f>
        <v>8.1728851224083101</v>
      </c>
      <c r="O1720" s="8">
        <f t="shared" si="425"/>
        <v>0.68049408705761405</v>
      </c>
      <c r="P1720" s="8">
        <f>IF(Päälaskenta!$C$29,IF(L1720&gt;Päälaskenta!$F$28,Kaksitasouoma_matriisi!AQ1720,Kaksitasouoma_matriisi!AR1720),Päälaskenta!$F$20)</f>
        <v>0.12</v>
      </c>
      <c r="Q1720" s="8">
        <f t="shared" si="426"/>
        <v>35.856514839509202</v>
      </c>
      <c r="R1720" s="8">
        <f t="shared" si="420"/>
        <v>1.03789104600764</v>
      </c>
      <c r="S1720" s="8">
        <f t="shared" si="427"/>
        <v>0.186617348606092</v>
      </c>
      <c r="U1720" s="93">
        <f>IF(F1720&gt;Päälaskenta!D$24,Päälaskenta!H$24+L1720*Päälaskenta!G$24,F1720*Päälaskenta!C$24 + F1720*F1720*Päälaskenta!E$24)</f>
        <v>3.302</v>
      </c>
      <c r="V1720" s="8">
        <f>IF(F1720&gt;Päälaskenta!D$24,2*SQRT(POWER(Päälaskenta!D$24,2)+POWER(Päälaskenta!E$24*Päälaskenta!D$24,2))+Päälaskenta!C$24,(2*SQRT((POWER(F1720,2))+POWER(Päälaskenta!E$24*F1720,2))+Päälaskenta!C$24))</f>
        <v>2.9798989873223301</v>
      </c>
      <c r="W1720" s="8">
        <f t="shared" si="428"/>
        <v>1.10809125210217</v>
      </c>
      <c r="X1720" s="8">
        <f>Päälaskenta!F$24</f>
        <v>7.0000000000000007E-2</v>
      </c>
      <c r="Y1720" s="8">
        <f t="shared" si="429"/>
        <v>50.512172359005703</v>
      </c>
      <c r="Z1720" s="8">
        <f t="shared" si="421"/>
        <v>1.46210895399236</v>
      </c>
      <c r="AA1720" s="8">
        <f t="shared" si="430"/>
        <v>0.442794958810527</v>
      </c>
      <c r="AC1720" s="8">
        <f t="shared" si="422"/>
        <v>0.10664056007000799</v>
      </c>
      <c r="AE1720" s="8">
        <v>1718</v>
      </c>
      <c r="AF1720" s="8">
        <f t="shared" si="432"/>
        <v>86.368687198514905</v>
      </c>
      <c r="AG1720" s="8">
        <f t="shared" si="423"/>
        <v>8.3785213483709498E-4</v>
      </c>
      <c r="AJ1720" s="132">
        <f>IF(Päälaskenta!$F$28&lt;Kaksitasouoma_matriisi!L1720,Päälaskenta!$C$20*Päälaskenta!$F$28,Päälaskenta!$C$20*Kaksitasouoma_matriisi!L1720)</f>
        <v>2.5</v>
      </c>
      <c r="AK1720" s="134">
        <f>SQRT(Päälaskenta!$D$20^2+(Päälaskenta!$D$20/(1/Päälaskenta!$E$20))^2)</f>
        <v>1.8029999999999999</v>
      </c>
      <c r="AL1720" s="134">
        <f>IF(Päälaskenta!$F$28&lt;Kaksitasouoma_matriisi!L1720,AK1720*Päälaskenta!$F$28*COS(ATAN(1/Päälaskenta!$E$20)),AK1720*Kaksitasouoma_matriisi!L1720*COS(ATAN(1/Päälaskenta!$E$20)))</f>
        <v>0.75</v>
      </c>
      <c r="AM1720" s="134"/>
      <c r="AN1720" s="134">
        <f t="shared" si="431"/>
        <v>3.25</v>
      </c>
      <c r="AO1720" s="8">
        <f t="shared" si="424"/>
        <v>0.36660199431484902</v>
      </c>
      <c r="AP1720" s="134">
        <f>Refererenssiarvoja!$B$16*H1720^(1/6)/(Refererenssiarvoja!$B$15^0.5)*(Päälaskenta!$G$28/2)^0.5*(1-AO1720)^(-1.5)</f>
        <v>9.6000000000000002E-2</v>
      </c>
      <c r="AQ1720" s="8">
        <f>Refererenssiarvoja!$B$16*Kaksitasouoma_matriisi!O1720^(1/6)/(SQRT((2*Refererenssiarvoja!$B$15)/(Päälaskenta!$F$31*Päälaskenta!$G$31*Päälaskenta!$F$28))+SQRT(Refererenssiarvoja!$B$15)/Refererenssiarvoja!$B$17*LN(Kaksitasouoma_matriisi!L1720/Päälaskenta!$F$28))</f>
        <v>0.14637012388882401</v>
      </c>
      <c r="AR1720" s="8">
        <f>Refererenssiarvoja!$B$16*Kaksitasouoma_matriisi!O1720^(1/6)/(SQRT((2*Refererenssiarvoja!$B$15)/(Päälaskenta!$F$31*Päälaskenta!$G$31*L1720)))</f>
        <v>0.62810062738101602</v>
      </c>
    </row>
    <row r="1721" spans="1:44" x14ac:dyDescent="0.2">
      <c r="A1721" s="8">
        <v>1719</v>
      </c>
      <c r="B1721" s="8">
        <f>IF(Päälaskenta!C$7,Päälaskenta!E$7,Päälaskenta!G$5)</f>
        <v>2.5</v>
      </c>
      <c r="C1721" s="56">
        <v>0.28100000000000003</v>
      </c>
      <c r="D1721" s="93">
        <f t="shared" si="417"/>
        <v>8.8968000000000007</v>
      </c>
      <c r="E1721" s="8">
        <f>IF(Päälaskenta!$C$26,Kaksitasouoma_matriisi!AP1721,Kaksitasouoma_matriisi!AC1721)</f>
        <v>0.106653504319816</v>
      </c>
      <c r="F1721" s="56">
        <f>IF(D1721&lt;Päälaskenta!H$24,(SQRT(POWER(Päälaskenta!C$24/(2*Päälaskenta!E$24),2)+(D1721/Päälaskenta!E$24))-Päälaskenta!C$24/(2*Päälaskenta!E$24)),IF(D1721=Päälaskenta!H$24,Päälaskenta!D$24,Päälaskenta!D$24+(SQRT(POWER((Päälaskenta!C$20+Päälaskenta!G$24)/(2*Päälaskenta!E$20),2)+((D1721-Päälaskenta!H$24)/Päälaskenta!E$20))-(Päälaskenta!C$20+Päälaskenta!G$24)/(2*Päälaskenta!E$20))))</f>
        <v>1.583</v>
      </c>
      <c r="G1721" s="57">
        <f>IF(F1721&gt;Päälaskenta!D$24,(2*SQRT((POWER(Päälaskenta!D$24,2))+POWER(Päälaskenta!E$24*Päälaskenta!D$24,2))+Päälaskenta!C$24)+(2*SQRT((POWER((F1721-Päälaskenta!D$24),2))+POWER(Päälaskenta!E$20*(F1721-Päälaskenta!D$24),2))+Päälaskenta!C$20),(2*SQRT((POWER(F1721,2))+POWER(Päälaskenta!E$24*F1721,2))+Päälaskenta!C$24))</f>
        <v>11.16</v>
      </c>
      <c r="H1721" s="57">
        <f t="shared" si="418"/>
        <v>0.8</v>
      </c>
      <c r="I1721" s="62">
        <f t="shared" si="419"/>
        <v>1.209E-3</v>
      </c>
      <c r="J1721" s="8">
        <f>IF(F1721&lt;Päälaskenta!$D$24,0,Kaksitasouoma_matriisi!F1721-Päälaskenta!$D$24)</f>
        <v>0.88300000000000001</v>
      </c>
      <c r="L1721" s="8">
        <f>IF(F1721&gt;Päälaskenta!D$24,F1721-Päälaskenta!D$24,0)</f>
        <v>0.88300000000000001</v>
      </c>
      <c r="M1721" s="8">
        <f>IF(F1721&gt;Päälaskenta!D$24,(Päälaskenta!C$20+(Päälaskenta!E$20*(Kaksitasouoma_matriisi!F1721-Päälaskenta!D$24)))*(Kaksitasouoma_matriisi!F1721-Päälaskenta!D$24),0)</f>
        <v>5.5845335</v>
      </c>
      <c r="N1721" s="8">
        <f>IF(F1721&gt;Päälaskenta!D$24,(2*SQRT((POWER((F1721-Päälaskenta!D$24),2))+POWER(Päälaskenta!E$20*(F1721-Päälaskenta!D$24),2))+Päälaskenta!C$20),0)</f>
        <v>8.1837017762347006</v>
      </c>
      <c r="O1721" s="8">
        <f t="shared" si="425"/>
        <v>0.68239699499038098</v>
      </c>
      <c r="P1721" s="8">
        <f>IF(Päälaskenta!$C$29,IF(L1721&gt;Päälaskenta!$F$28,Kaksitasouoma_matriisi!AQ1721,Kaksitasouoma_matriisi!AR1721),Päälaskenta!$F$20)</f>
        <v>0.12</v>
      </c>
      <c r="Q1721" s="8">
        <f t="shared" si="426"/>
        <v>36.071460338271201</v>
      </c>
      <c r="R1721" s="8">
        <f t="shared" si="420"/>
        <v>1.0393156637324501</v>
      </c>
      <c r="S1721" s="8">
        <f t="shared" si="427"/>
        <v>0.18610608455163699</v>
      </c>
      <c r="U1721" s="93">
        <f>IF(F1721&gt;Päälaskenta!D$24,Päälaskenta!H$24+L1721*Päälaskenta!G$24,F1721*Päälaskenta!C$24 + F1721*F1721*Päälaskenta!E$24)</f>
        <v>3.3092000000000001</v>
      </c>
      <c r="V1721" s="8">
        <f>IF(F1721&gt;Päälaskenta!D$24,2*SQRT(POWER(Päälaskenta!D$24,2)+POWER(Päälaskenta!E$24*Päälaskenta!D$24,2))+Päälaskenta!C$24,(2*SQRT((POWER(F1721,2))+POWER(Päälaskenta!E$24*F1721,2))+Päälaskenta!C$24))</f>
        <v>2.9798989873223301</v>
      </c>
      <c r="W1721" s="8">
        <f t="shared" si="428"/>
        <v>1.1105074413859799</v>
      </c>
      <c r="X1721" s="8">
        <f>Päälaskenta!F$24</f>
        <v>7.0000000000000007E-2</v>
      </c>
      <c r="Y1721" s="8">
        <f t="shared" si="429"/>
        <v>50.695875123433503</v>
      </c>
      <c r="Z1721" s="8">
        <f t="shared" si="421"/>
        <v>1.4606843362675499</v>
      </c>
      <c r="AA1721" s="8">
        <f t="shared" si="430"/>
        <v>0.44140104444202499</v>
      </c>
      <c r="AC1721" s="8">
        <f t="shared" si="422"/>
        <v>0.106653504319816</v>
      </c>
      <c r="AE1721" s="8">
        <v>1719</v>
      </c>
      <c r="AF1721" s="8">
        <f t="shared" si="432"/>
        <v>86.767335461704704</v>
      </c>
      <c r="AG1721" s="8">
        <f t="shared" si="423"/>
        <v>8.3017088003712605E-4</v>
      </c>
      <c r="AJ1721" s="132">
        <f>IF(Päälaskenta!$F$28&lt;Kaksitasouoma_matriisi!L1721,Päälaskenta!$C$20*Päälaskenta!$F$28,Päälaskenta!$C$20*Kaksitasouoma_matriisi!L1721)</f>
        <v>2.5</v>
      </c>
      <c r="AK1721" s="134">
        <f>SQRT(Päälaskenta!$D$20^2+(Päälaskenta!$D$20/(1/Päälaskenta!$E$20))^2)</f>
        <v>1.8029999999999999</v>
      </c>
      <c r="AL1721" s="134">
        <f>IF(Päälaskenta!$F$28&lt;Kaksitasouoma_matriisi!L1721,AK1721*Päälaskenta!$F$28*COS(ATAN(1/Päälaskenta!$E$20)),AK1721*Kaksitasouoma_matriisi!L1721*COS(ATAN(1/Päälaskenta!$E$20)))</f>
        <v>0.75</v>
      </c>
      <c r="AM1721" s="134"/>
      <c r="AN1721" s="134">
        <f t="shared" si="431"/>
        <v>3.25</v>
      </c>
      <c r="AO1721" s="8">
        <f t="shared" si="424"/>
        <v>0.36529988310403699</v>
      </c>
      <c r="AP1721" s="134">
        <f>Refererenssiarvoja!$B$16*H1721^(1/6)/(Refererenssiarvoja!$B$15^0.5)*(Päälaskenta!$G$28/2)^0.5*(1-AO1721)^(-1.5)</f>
        <v>9.6000000000000002E-2</v>
      </c>
      <c r="AQ1721" s="8">
        <f>Refererenssiarvoja!$B$16*Kaksitasouoma_matriisi!O1721^(1/6)/(SQRT((2*Refererenssiarvoja!$B$15)/(Päälaskenta!$F$31*Päälaskenta!$G$31*Päälaskenta!$F$28))+SQRT(Refererenssiarvoja!$B$15)/Refererenssiarvoja!$B$17*LN(Kaksitasouoma_matriisi!L1721/Päälaskenta!$F$28))</f>
        <v>0.145831747619971</v>
      </c>
      <c r="AR1721" s="8">
        <f>Refererenssiarvoja!$B$16*Kaksitasouoma_matriisi!O1721^(1/6)/(SQRT((2*Refererenssiarvoja!$B$15)/(Päälaskenta!$F$31*Päälaskenta!$G$31*L1721)))</f>
        <v>0.62946323282002403</v>
      </c>
    </row>
    <row r="1722" spans="1:44" x14ac:dyDescent="0.2">
      <c r="A1722" s="8">
        <v>1720</v>
      </c>
      <c r="B1722" s="8">
        <f>IF(Päälaskenta!C$7,Päälaskenta!E$7,Päälaskenta!G$5)</f>
        <v>2.5</v>
      </c>
      <c r="C1722" s="56">
        <v>0.28000000000000003</v>
      </c>
      <c r="D1722" s="93">
        <f t="shared" si="417"/>
        <v>8.9285999999999994</v>
      </c>
      <c r="E1722" s="8">
        <f>IF(Päälaskenta!$C$26,Kaksitasouoma_matriisi!AP1722,Kaksitasouoma_matriisi!AC1722)</f>
        <v>0.106666423509978</v>
      </c>
      <c r="F1722" s="56">
        <f>IF(D1722&lt;Päälaskenta!H$24,(SQRT(POWER(Päälaskenta!C$24/(2*Päälaskenta!E$24),2)+(D1722/Päälaskenta!E$24))-Päälaskenta!C$24/(2*Päälaskenta!E$24)),IF(D1722=Päälaskenta!H$24,Päälaskenta!D$24,Päälaskenta!D$24+(SQRT(POWER((Päälaskenta!C$20+Päälaskenta!G$24)/(2*Päälaskenta!E$20),2)+((D1722-Päälaskenta!H$24)/Päälaskenta!E$20))-(Päälaskenta!C$20+Päälaskenta!G$24)/(2*Päälaskenta!E$20))))</f>
        <v>1.5860000000000001</v>
      </c>
      <c r="G1722" s="57">
        <f>IF(F1722&gt;Päälaskenta!D$24,(2*SQRT((POWER(Päälaskenta!D$24,2))+POWER(Päälaskenta!E$24*Päälaskenta!D$24,2))+Päälaskenta!C$24)+(2*SQRT((POWER((F1722-Päälaskenta!D$24),2))+POWER(Päälaskenta!E$20*(F1722-Päälaskenta!D$24),2))+Päälaskenta!C$20),(2*SQRT((POWER(F1722,2))+POWER(Päälaskenta!E$24*F1722,2))+Päälaskenta!C$24))</f>
        <v>11.17</v>
      </c>
      <c r="H1722" s="57">
        <f t="shared" si="418"/>
        <v>0.8</v>
      </c>
      <c r="I1722" s="62">
        <f t="shared" si="419"/>
        <v>1.201E-3</v>
      </c>
      <c r="J1722" s="8">
        <f>IF(F1722&lt;Päälaskenta!$D$24,0,Kaksitasouoma_matriisi!F1722-Päälaskenta!$D$24)</f>
        <v>0.88600000000000001</v>
      </c>
      <c r="L1722" s="8">
        <f>IF(F1722&gt;Päälaskenta!D$24,F1722-Päälaskenta!D$24,0)</f>
        <v>0.88600000000000001</v>
      </c>
      <c r="M1722" s="8">
        <f>IF(F1722&gt;Päälaskenta!D$24,(Päälaskenta!C$20+(Päälaskenta!E$20*(Kaksitasouoma_matriisi!F1722-Päälaskenta!D$24)))*(Kaksitasouoma_matriisi!F1722-Päälaskenta!D$24),0)</f>
        <v>5.607494</v>
      </c>
      <c r="N1722" s="8">
        <f>IF(F1722&gt;Päälaskenta!D$24,(2*SQRT((POWER((F1722-Päälaskenta!D$24),2))+POWER(Päälaskenta!E$20*(F1722-Päälaskenta!D$24),2))+Päälaskenta!C$20),0)</f>
        <v>8.1945184300610894</v>
      </c>
      <c r="O1722" s="8">
        <f t="shared" si="425"/>
        <v>0.68429817418303096</v>
      </c>
      <c r="P1722" s="8">
        <f>IF(Päälaskenta!$C$29,IF(L1722&gt;Päälaskenta!$F$28,Kaksitasouoma_matriisi!AQ1722,Kaksitasouoma_matriisi!AR1722),Päälaskenta!$F$20)</f>
        <v>0.12</v>
      </c>
      <c r="Q1722" s="8">
        <f t="shared" si="426"/>
        <v>36.287007877538898</v>
      </c>
      <c r="R1722" s="8">
        <f t="shared" si="420"/>
        <v>1.0407341457816099</v>
      </c>
      <c r="S1722" s="8">
        <f t="shared" si="427"/>
        <v>0.18559701459896499</v>
      </c>
      <c r="U1722" s="93">
        <f>IF(F1722&gt;Päälaskenta!D$24,Päälaskenta!H$24+L1722*Päälaskenta!G$24,F1722*Päälaskenta!C$24 + F1722*F1722*Päälaskenta!E$24)</f>
        <v>3.3163999999999998</v>
      </c>
      <c r="V1722" s="8">
        <f>IF(F1722&gt;Päälaskenta!D$24,2*SQRT(POWER(Päälaskenta!D$24,2)+POWER(Päälaskenta!E$24*Päälaskenta!D$24,2))+Päälaskenta!C$24,(2*SQRT((POWER(F1722,2))+POWER(Päälaskenta!E$24*F1722,2))+Päälaskenta!C$24))</f>
        <v>2.9798989873223301</v>
      </c>
      <c r="W1722" s="8">
        <f t="shared" si="428"/>
        <v>1.1129236306697901</v>
      </c>
      <c r="X1722" s="8">
        <f>Päälaskenta!F$24</f>
        <v>7.0000000000000007E-2</v>
      </c>
      <c r="Y1722" s="8">
        <f t="shared" si="429"/>
        <v>50.8798445425059</v>
      </c>
      <c r="Z1722" s="8">
        <f t="shared" si="421"/>
        <v>1.4592658542183901</v>
      </c>
      <c r="AA1722" s="8">
        <f t="shared" si="430"/>
        <v>0.440015032631284</v>
      </c>
      <c r="AC1722" s="8">
        <f t="shared" si="422"/>
        <v>0.106666423509978</v>
      </c>
      <c r="AE1722" s="8">
        <v>1720</v>
      </c>
      <c r="AF1722" s="8">
        <f t="shared" si="432"/>
        <v>87.166852420044805</v>
      </c>
      <c r="AG1722" s="8">
        <f t="shared" si="423"/>
        <v>8.2257837760095303E-4</v>
      </c>
      <c r="AJ1722" s="132">
        <f>IF(Päälaskenta!$F$28&lt;Kaksitasouoma_matriisi!L1722,Päälaskenta!$C$20*Päälaskenta!$F$28,Päälaskenta!$C$20*Kaksitasouoma_matriisi!L1722)</f>
        <v>2.5</v>
      </c>
      <c r="AK1722" s="134">
        <f>SQRT(Päälaskenta!$D$20^2+(Päälaskenta!$D$20/(1/Päälaskenta!$E$20))^2)</f>
        <v>1.8029999999999999</v>
      </c>
      <c r="AL1722" s="134">
        <f>IF(Päälaskenta!$F$28&lt;Kaksitasouoma_matriisi!L1722,AK1722*Päälaskenta!$F$28*COS(ATAN(1/Päälaskenta!$E$20)),AK1722*Kaksitasouoma_matriisi!L1722*COS(ATAN(1/Päälaskenta!$E$20)))</f>
        <v>0.75</v>
      </c>
      <c r="AM1722" s="134"/>
      <c r="AN1722" s="134">
        <f t="shared" si="431"/>
        <v>3.25</v>
      </c>
      <c r="AO1722" s="8">
        <f t="shared" si="424"/>
        <v>0.363998835203727</v>
      </c>
      <c r="AP1722" s="134">
        <f>Refererenssiarvoja!$B$16*H1722^(1/6)/(Refererenssiarvoja!$B$15^0.5)*(Päälaskenta!$G$28/2)^0.5*(1-AO1722)^(-1.5)</f>
        <v>9.6000000000000002E-2</v>
      </c>
      <c r="AQ1722" s="8">
        <f>Refererenssiarvoja!$B$16*Kaksitasouoma_matriisi!O1722^(1/6)/(SQRT((2*Refererenssiarvoja!$B$15)/(Päälaskenta!$F$31*Päälaskenta!$G$31*Päälaskenta!$F$28))+SQRT(Refererenssiarvoja!$B$15)/Refererenssiarvoja!$B$17*LN(Kaksitasouoma_matriisi!L1722/Päälaskenta!$F$28))</f>
        <v>0.145299627326089</v>
      </c>
      <c r="AR1722" s="8">
        <f>Refererenssiarvoja!$B$16*Kaksitasouoma_matriisi!O1722^(1/6)/(SQRT((2*Refererenssiarvoja!$B$15)/(Päälaskenta!$F$31*Päälaskenta!$G$31*L1722)))</f>
        <v>0.63082407027528398</v>
      </c>
    </row>
    <row r="1723" spans="1:44" x14ac:dyDescent="0.2">
      <c r="A1723" s="8">
        <v>1721</v>
      </c>
      <c r="B1723" s="8">
        <f>IF(Päälaskenta!C$7,Päälaskenta!E$7,Päälaskenta!G$5)</f>
        <v>2.5</v>
      </c>
      <c r="C1723" s="56">
        <v>0.27900000000000003</v>
      </c>
      <c r="D1723" s="93">
        <f t="shared" si="417"/>
        <v>8.9605999999999995</v>
      </c>
      <c r="E1723" s="8">
        <f>IF(Päälaskenta!$C$26,Kaksitasouoma_matriisi!AP1723,Kaksitasouoma_matriisi!AC1723)</f>
        <v>0.106683610240807</v>
      </c>
      <c r="F1723" s="56">
        <f>IF(D1723&lt;Päälaskenta!H$24,(SQRT(POWER(Päälaskenta!C$24/(2*Päälaskenta!E$24),2)+(D1723/Päälaskenta!E$24))-Päälaskenta!C$24/(2*Päälaskenta!E$24)),IF(D1723=Päälaskenta!H$24,Päälaskenta!D$24,Päälaskenta!D$24+(SQRT(POWER((Päälaskenta!C$20+Päälaskenta!G$24)/(2*Päälaskenta!E$20),2)+((D1723-Päälaskenta!H$24)/Päälaskenta!E$20))-(Päälaskenta!C$20+Päälaskenta!G$24)/(2*Päälaskenta!E$20))))</f>
        <v>1.59</v>
      </c>
      <c r="G1723" s="57">
        <f>IF(F1723&gt;Päälaskenta!D$24,(2*SQRT((POWER(Päälaskenta!D$24,2))+POWER(Päälaskenta!E$24*Päälaskenta!D$24,2))+Päälaskenta!C$24)+(2*SQRT((POWER((F1723-Päälaskenta!D$24),2))+POWER(Päälaskenta!E$20*(F1723-Päälaskenta!D$24),2))+Päälaskenta!C$20),(2*SQRT((POWER(F1723,2))+POWER(Päälaskenta!E$24*F1723,2))+Päälaskenta!C$24))</f>
        <v>11.19</v>
      </c>
      <c r="H1723" s="57">
        <f t="shared" si="418"/>
        <v>0.8</v>
      </c>
      <c r="I1723" s="62">
        <f t="shared" si="419"/>
        <v>1.193E-3</v>
      </c>
      <c r="J1723" s="8">
        <f>IF(F1723&lt;Päälaskenta!$D$24,0,Kaksitasouoma_matriisi!F1723-Päälaskenta!$D$24)</f>
        <v>0.89</v>
      </c>
      <c r="L1723" s="8">
        <f>IF(F1723&gt;Päälaskenta!D$24,F1723-Päälaskenta!D$24,0)</f>
        <v>0.89</v>
      </c>
      <c r="M1723" s="8">
        <f>IF(F1723&gt;Päälaskenta!D$24,(Päälaskenta!C$20+(Päälaskenta!E$20*(Kaksitasouoma_matriisi!F1723-Päälaskenta!D$24)))*(Kaksitasouoma_matriisi!F1723-Päälaskenta!D$24),0)</f>
        <v>5.6381500000000004</v>
      </c>
      <c r="N1723" s="8">
        <f>IF(F1723&gt;Päälaskenta!D$24,(2*SQRT((POWER((F1723-Päälaskenta!D$24),2))+POWER(Päälaskenta!E$20*(F1723-Päälaskenta!D$24),2))+Päälaskenta!C$20),0)</f>
        <v>8.2089406351629499</v>
      </c>
      <c r="O1723" s="8">
        <f t="shared" si="425"/>
        <v>0.68683040243329496</v>
      </c>
      <c r="P1723" s="8">
        <f>IF(Päälaskenta!$C$29,IF(L1723&gt;Päälaskenta!$F$28,Kaksitasouoma_matriisi!AQ1723,Kaksitasouoma_matriisi!AR1723),Päälaskenta!$F$20)</f>
        <v>0.12</v>
      </c>
      <c r="Q1723" s="8">
        <f t="shared" si="426"/>
        <v>36.575341272452299</v>
      </c>
      <c r="R1723" s="8">
        <f t="shared" si="420"/>
        <v>1.04261598969091</v>
      </c>
      <c r="S1723" s="8">
        <f t="shared" si="427"/>
        <v>0.184921648003496</v>
      </c>
      <c r="U1723" s="93">
        <f>IF(F1723&gt;Päälaskenta!D$24,Päälaskenta!H$24+L1723*Päälaskenta!G$24,F1723*Päälaskenta!C$24 + F1723*F1723*Päälaskenta!E$24)</f>
        <v>3.3260000000000001</v>
      </c>
      <c r="V1723" s="8">
        <f>IF(F1723&gt;Päälaskenta!D$24,2*SQRT(POWER(Päälaskenta!D$24,2)+POWER(Päälaskenta!E$24*Päälaskenta!D$24,2))+Päälaskenta!C$24,(2*SQRT((POWER(F1723,2))+POWER(Päälaskenta!E$24*F1723,2))+Päälaskenta!C$24))</f>
        <v>2.9798989873223301</v>
      </c>
      <c r="W1723" s="8">
        <f t="shared" si="428"/>
        <v>1.11614521638154</v>
      </c>
      <c r="X1723" s="8">
        <f>Päälaskenta!F$24</f>
        <v>7.0000000000000007E-2</v>
      </c>
      <c r="Y1723" s="8">
        <f t="shared" si="429"/>
        <v>51.125551563690202</v>
      </c>
      <c r="Z1723" s="8">
        <f t="shared" si="421"/>
        <v>1.45738401030909</v>
      </c>
      <c r="AA1723" s="8">
        <f t="shared" si="430"/>
        <v>0.43817919732684601</v>
      </c>
      <c r="AC1723" s="8">
        <f t="shared" si="422"/>
        <v>0.106683610240807</v>
      </c>
      <c r="AE1723" s="8">
        <v>1721</v>
      </c>
      <c r="AF1723" s="8">
        <f t="shared" si="432"/>
        <v>87.700892836142501</v>
      </c>
      <c r="AG1723" s="8">
        <f t="shared" si="423"/>
        <v>8.1259096260788801E-4</v>
      </c>
      <c r="AJ1723" s="132">
        <f>IF(Päälaskenta!$F$28&lt;Kaksitasouoma_matriisi!L1723,Päälaskenta!$C$20*Päälaskenta!$F$28,Päälaskenta!$C$20*Kaksitasouoma_matriisi!L1723)</f>
        <v>2.5</v>
      </c>
      <c r="AK1723" s="134">
        <f>SQRT(Päälaskenta!$D$20^2+(Päälaskenta!$D$20/(1/Päälaskenta!$E$20))^2)</f>
        <v>1.8029999999999999</v>
      </c>
      <c r="AL1723" s="134">
        <f>IF(Päälaskenta!$F$28&lt;Kaksitasouoma_matriisi!L1723,AK1723*Päälaskenta!$F$28*COS(ATAN(1/Päälaskenta!$E$20)),AK1723*Kaksitasouoma_matriisi!L1723*COS(ATAN(1/Päälaskenta!$E$20)))</f>
        <v>0.75</v>
      </c>
      <c r="AM1723" s="134"/>
      <c r="AN1723" s="134">
        <f t="shared" si="431"/>
        <v>3.25</v>
      </c>
      <c r="AO1723" s="8">
        <f t="shared" si="424"/>
        <v>0.36269892641117801</v>
      </c>
      <c r="AP1723" s="134">
        <f>Refererenssiarvoja!$B$16*H1723^(1/6)/(Refererenssiarvoja!$B$15^0.5)*(Päälaskenta!$G$28/2)^0.5*(1-AO1723)^(-1.5)</f>
        <v>9.6000000000000002E-2</v>
      </c>
      <c r="AQ1723" s="8">
        <f>Refererenssiarvoja!$B$16*Kaksitasouoma_matriisi!O1723^(1/6)/(SQRT((2*Refererenssiarvoja!$B$15)/(Päälaskenta!$F$31*Päälaskenta!$G$31*Päälaskenta!$F$28))+SQRT(Refererenssiarvoja!$B$15)/Refererenssiarvoja!$B$17*LN(Kaksitasouoma_matriisi!L1723/Päälaskenta!$F$28))</f>
        <v>0.14459967320362899</v>
      </c>
      <c r="AR1723" s="8">
        <f>Refererenssiarvoja!$B$16*Kaksitasouoma_matriisi!O1723^(1/6)/(SQRT((2*Refererenssiarvoja!$B$15)/(Päälaskenta!$F$31*Päälaskenta!$G$31*L1723)))</f>
        <v>0.63263578427571399</v>
      </c>
    </row>
    <row r="1724" spans="1:44" x14ac:dyDescent="0.2">
      <c r="A1724" s="8">
        <v>1722</v>
      </c>
      <c r="B1724" s="8">
        <f>IF(Päälaskenta!C$7,Päälaskenta!E$7,Päälaskenta!G$5)</f>
        <v>2.5</v>
      </c>
      <c r="C1724" s="56">
        <v>0.27800000000000002</v>
      </c>
      <c r="D1724" s="93">
        <f t="shared" si="417"/>
        <v>8.9928000000000008</v>
      </c>
      <c r="E1724" s="8">
        <f>IF(Päälaskenta!$C$26,Kaksitasouoma_matriisi!AP1724,Kaksitasouoma_matriisi!AC1724)</f>
        <v>0.106696471240706</v>
      </c>
      <c r="F1724" s="56">
        <f>IF(D1724&lt;Päälaskenta!H$24,(SQRT(POWER(Päälaskenta!C$24/(2*Päälaskenta!E$24),2)+(D1724/Päälaskenta!E$24))-Päälaskenta!C$24/(2*Päälaskenta!E$24)),IF(D1724=Päälaskenta!H$24,Päälaskenta!D$24,Päälaskenta!D$24+(SQRT(POWER((Päälaskenta!C$20+Päälaskenta!G$24)/(2*Päälaskenta!E$20),2)+((D1724-Päälaskenta!H$24)/Päälaskenta!E$20))-(Päälaskenta!C$20+Päälaskenta!G$24)/(2*Päälaskenta!E$20))))</f>
        <v>1.593</v>
      </c>
      <c r="G1724" s="57">
        <f>IF(F1724&gt;Päälaskenta!D$24,(2*SQRT((POWER(Päälaskenta!D$24,2))+POWER(Päälaskenta!E$24*Päälaskenta!D$24,2))+Päälaskenta!C$24)+(2*SQRT((POWER((F1724-Päälaskenta!D$24),2))+POWER(Päälaskenta!E$20*(F1724-Päälaskenta!D$24),2))+Päälaskenta!C$20),(2*SQRT((POWER(F1724,2))+POWER(Päälaskenta!E$24*F1724,2))+Päälaskenta!C$24))</f>
        <v>11.2</v>
      </c>
      <c r="H1724" s="57">
        <f t="shared" si="418"/>
        <v>0.8</v>
      </c>
      <c r="I1724" s="62">
        <f t="shared" si="419"/>
        <v>1.1850000000000001E-3</v>
      </c>
      <c r="J1724" s="8">
        <f>IF(F1724&lt;Päälaskenta!$D$24,0,Kaksitasouoma_matriisi!F1724-Päälaskenta!$D$24)</f>
        <v>0.89300000000000002</v>
      </c>
      <c r="L1724" s="8">
        <f>IF(F1724&gt;Päälaskenta!D$24,F1724-Päälaskenta!D$24,0)</f>
        <v>0.89300000000000002</v>
      </c>
      <c r="M1724" s="8">
        <f>IF(F1724&gt;Päälaskenta!D$24,(Päälaskenta!C$20+(Päälaskenta!E$20*(Kaksitasouoma_matriisi!F1724-Päälaskenta!D$24)))*(Kaksitasouoma_matriisi!F1724-Päälaskenta!D$24),0)</f>
        <v>5.6611735000000003</v>
      </c>
      <c r="N1724" s="8">
        <f>IF(F1724&gt;Päälaskenta!D$24,(2*SQRT((POWER((F1724-Päälaskenta!D$24),2))+POWER(Päälaskenta!E$20*(F1724-Päälaskenta!D$24),2))+Päälaskenta!C$20),0)</f>
        <v>8.2197572889893404</v>
      </c>
      <c r="O1724" s="8">
        <f t="shared" si="425"/>
        <v>0.68872757442404597</v>
      </c>
      <c r="P1724" s="8">
        <f>IF(Päälaskenta!$C$29,IF(L1724&gt;Päälaskenta!$F$28,Kaksitasouoma_matriisi!AQ1724,Kaksitasouoma_matriisi!AR1724),Päälaskenta!$F$20)</f>
        <v>0.12</v>
      </c>
      <c r="Q1724" s="8">
        <f t="shared" si="426"/>
        <v>36.7922939545142</v>
      </c>
      <c r="R1724" s="8">
        <f t="shared" si="420"/>
        <v>1.04402033206067</v>
      </c>
      <c r="S1724" s="8">
        <f t="shared" si="427"/>
        <v>0.18441765334707899</v>
      </c>
      <c r="U1724" s="93">
        <f>IF(F1724&gt;Päälaskenta!D$24,Päälaskenta!H$24+L1724*Päälaskenta!G$24,F1724*Päälaskenta!C$24 + F1724*F1724*Päälaskenta!E$24)</f>
        <v>3.3332000000000002</v>
      </c>
      <c r="V1724" s="8">
        <f>IF(F1724&gt;Päälaskenta!D$24,2*SQRT(POWER(Päälaskenta!D$24,2)+POWER(Päälaskenta!E$24*Päälaskenta!D$24,2))+Päälaskenta!C$24,(2*SQRT((POWER(F1724,2))+POWER(Päälaskenta!E$24*F1724,2))+Päälaskenta!C$24))</f>
        <v>2.9798989873223301</v>
      </c>
      <c r="W1724" s="8">
        <f t="shared" si="428"/>
        <v>1.1185614056653399</v>
      </c>
      <c r="X1724" s="8">
        <f>Päälaskenta!F$24</f>
        <v>7.0000000000000007E-2</v>
      </c>
      <c r="Y1724" s="8">
        <f t="shared" si="429"/>
        <v>51.310142426907497</v>
      </c>
      <c r="Z1724" s="8">
        <f t="shared" si="421"/>
        <v>1.45597966793933</v>
      </c>
      <c r="AA1724" s="8">
        <f t="shared" si="430"/>
        <v>0.43681137283671201</v>
      </c>
      <c r="AC1724" s="8">
        <f t="shared" si="422"/>
        <v>0.106696471240706</v>
      </c>
      <c r="AE1724" s="8">
        <v>1722</v>
      </c>
      <c r="AF1724" s="8">
        <f t="shared" si="432"/>
        <v>88.102436381421697</v>
      </c>
      <c r="AG1724" s="8">
        <f t="shared" si="423"/>
        <v>8.0520076765716098E-4</v>
      </c>
      <c r="AJ1724" s="132">
        <f>IF(Päälaskenta!$F$28&lt;Kaksitasouoma_matriisi!L1724,Päälaskenta!$C$20*Päälaskenta!$F$28,Päälaskenta!$C$20*Kaksitasouoma_matriisi!L1724)</f>
        <v>2.5</v>
      </c>
      <c r="AK1724" s="134">
        <f>SQRT(Päälaskenta!$D$20^2+(Päälaskenta!$D$20/(1/Päälaskenta!$E$20))^2)</f>
        <v>1.8029999999999999</v>
      </c>
      <c r="AL1724" s="134">
        <f>IF(Päälaskenta!$F$28&lt;Kaksitasouoma_matriisi!L1724,AK1724*Päälaskenta!$F$28*COS(ATAN(1/Päälaskenta!$E$20)),AK1724*Kaksitasouoma_matriisi!L1724*COS(ATAN(1/Päälaskenta!$E$20)))</f>
        <v>0.75</v>
      </c>
      <c r="AM1724" s="134"/>
      <c r="AN1724" s="134">
        <f t="shared" si="431"/>
        <v>3.25</v>
      </c>
      <c r="AO1724" s="8">
        <f t="shared" si="424"/>
        <v>0.36140023129614801</v>
      </c>
      <c r="AP1724" s="134">
        <f>Refererenssiarvoja!$B$16*H1724^(1/6)/(Refererenssiarvoja!$B$15^0.5)*(Päälaskenta!$G$28/2)^0.5*(1-AO1724)^(-1.5)</f>
        <v>9.5000000000000001E-2</v>
      </c>
      <c r="AQ1724" s="8">
        <f>Refererenssiarvoja!$B$16*Kaksitasouoma_matriisi!O1724^(1/6)/(SQRT((2*Refererenssiarvoja!$B$15)/(Päälaskenta!$F$31*Päälaskenta!$G$31*Päälaskenta!$F$28))+SQRT(Refererenssiarvoja!$B$15)/Refererenssiarvoja!$B$17*LN(Kaksitasouoma_matriisi!L1724/Päälaskenta!$F$28))</f>
        <v>0.14408172207200301</v>
      </c>
      <c r="AR1724" s="8">
        <f>Refererenssiarvoja!$B$16*Kaksitasouoma_matriisi!O1724^(1/6)/(SQRT((2*Refererenssiarvoja!$B$15)/(Päälaskenta!$F$31*Päälaskenta!$G$31*L1724)))</f>
        <v>0.63399252842356002</v>
      </c>
    </row>
    <row r="1725" spans="1:44" x14ac:dyDescent="0.2">
      <c r="A1725" s="8">
        <v>1723</v>
      </c>
      <c r="B1725" s="8">
        <f>IF(Päälaskenta!C$7,Päälaskenta!E$7,Päälaskenta!G$5)</f>
        <v>2.5</v>
      </c>
      <c r="C1725" s="56">
        <v>0.27700000000000002</v>
      </c>
      <c r="D1725" s="93">
        <f t="shared" si="417"/>
        <v>9.0252999999999997</v>
      </c>
      <c r="E1725" s="8">
        <f>IF(Päälaskenta!$C$26,Kaksitasouoma_matriisi!AP1725,Kaksitasouoma_matriisi!AC1725)</f>
        <v>0.10670930742220899</v>
      </c>
      <c r="F1725" s="56">
        <f>IF(D1725&lt;Päälaskenta!H$24,(SQRT(POWER(Päälaskenta!C$24/(2*Päälaskenta!E$24),2)+(D1725/Päälaskenta!E$24))-Päälaskenta!C$24/(2*Päälaskenta!E$24)),IF(D1725=Päälaskenta!H$24,Päälaskenta!D$24,Päälaskenta!D$24+(SQRT(POWER((Päälaskenta!C$20+Päälaskenta!G$24)/(2*Päälaskenta!E$20),2)+((D1725-Päälaskenta!H$24)/Päälaskenta!E$20))-(Päälaskenta!C$20+Päälaskenta!G$24)/(2*Päälaskenta!E$20))))</f>
        <v>1.5960000000000001</v>
      </c>
      <c r="G1725" s="57">
        <f>IF(F1725&gt;Päälaskenta!D$24,(2*SQRT((POWER(Päälaskenta!D$24,2))+POWER(Päälaskenta!E$24*Päälaskenta!D$24,2))+Päälaskenta!C$24)+(2*SQRT((POWER((F1725-Päälaskenta!D$24),2))+POWER(Päälaskenta!E$20*(F1725-Päälaskenta!D$24),2))+Päälaskenta!C$20),(2*SQRT((POWER(F1725,2))+POWER(Päälaskenta!E$24*F1725,2))+Päälaskenta!C$24))</f>
        <v>11.21</v>
      </c>
      <c r="H1725" s="57">
        <f t="shared" si="418"/>
        <v>0.81</v>
      </c>
      <c r="I1725" s="62">
        <f t="shared" si="419"/>
        <v>1.157E-3</v>
      </c>
      <c r="J1725" s="8">
        <f>IF(F1725&lt;Päälaskenta!$D$24,0,Kaksitasouoma_matriisi!F1725-Päälaskenta!$D$24)</f>
        <v>0.89600000000000002</v>
      </c>
      <c r="L1725" s="8">
        <f>IF(F1725&gt;Päälaskenta!D$24,F1725-Päälaskenta!D$24,0)</f>
        <v>0.89600000000000002</v>
      </c>
      <c r="M1725" s="8">
        <f>IF(F1725&gt;Päälaskenta!D$24,(Päälaskenta!C$20+(Päälaskenta!E$20*(Kaksitasouoma_matriisi!F1725-Päälaskenta!D$24)))*(Kaksitasouoma_matriisi!F1725-Päälaskenta!D$24),0)</f>
        <v>5.6842240000000004</v>
      </c>
      <c r="N1725" s="8">
        <f>IF(F1725&gt;Päälaskenta!D$24,(2*SQRT((POWER((F1725-Päälaskenta!D$24),2))+POWER(Päälaskenta!E$20*(F1725-Päälaskenta!D$24),2))+Päälaskenta!C$20),0)</f>
        <v>8.2305739428157292</v>
      </c>
      <c r="O1725" s="8">
        <f t="shared" si="425"/>
        <v>0.69062304032413502</v>
      </c>
      <c r="P1725" s="8">
        <f>IF(Päälaskenta!$C$29,IF(L1725&gt;Päälaskenta!$F$28,Kaksitasouoma_matriisi!AQ1725,Kaksitasouoma_matriisi!AR1725),Päälaskenta!$F$20)</f>
        <v>0.12</v>
      </c>
      <c r="Q1725" s="8">
        <f t="shared" si="426"/>
        <v>37.009849008669001</v>
      </c>
      <c r="R1725" s="8">
        <f t="shared" si="420"/>
        <v>1.0454186893310899</v>
      </c>
      <c r="S1725" s="8">
        <f t="shared" si="427"/>
        <v>0.18391581495224099</v>
      </c>
      <c r="U1725" s="93">
        <f>IF(F1725&gt;Päälaskenta!D$24,Päälaskenta!H$24+L1725*Päälaskenta!G$24,F1725*Päälaskenta!C$24 + F1725*F1725*Päälaskenta!E$24)</f>
        <v>3.3403999999999998</v>
      </c>
      <c r="V1725" s="8">
        <f>IF(F1725&gt;Päälaskenta!D$24,2*SQRT(POWER(Päälaskenta!D$24,2)+POWER(Päälaskenta!E$24*Päälaskenta!D$24,2))+Päälaskenta!C$24,(2*SQRT((POWER(F1725,2))+POWER(Päälaskenta!E$24*F1725,2))+Päälaskenta!C$24))</f>
        <v>2.9798989873223301</v>
      </c>
      <c r="W1725" s="8">
        <f t="shared" si="428"/>
        <v>1.1209775949491501</v>
      </c>
      <c r="X1725" s="8">
        <f>Päälaskenta!F$24</f>
        <v>7.0000000000000007E-2</v>
      </c>
      <c r="Y1725" s="8">
        <f t="shared" si="429"/>
        <v>51.494999303230102</v>
      </c>
      <c r="Z1725" s="8">
        <f t="shared" si="421"/>
        <v>1.4545813106689101</v>
      </c>
      <c r="AA1725" s="8">
        <f t="shared" si="430"/>
        <v>0.43545123657912499</v>
      </c>
      <c r="AC1725" s="8">
        <f t="shared" si="422"/>
        <v>0.10670930742220899</v>
      </c>
      <c r="AE1725" s="8">
        <v>1723</v>
      </c>
      <c r="AF1725" s="8">
        <f t="shared" si="432"/>
        <v>88.504848311899096</v>
      </c>
      <c r="AG1725" s="8">
        <f t="shared" si="423"/>
        <v>7.9789527485104304E-4</v>
      </c>
      <c r="AJ1725" s="132">
        <f>IF(Päälaskenta!$F$28&lt;Kaksitasouoma_matriisi!L1725,Päälaskenta!$C$20*Päälaskenta!$F$28,Päälaskenta!$C$20*Kaksitasouoma_matriisi!L1725)</f>
        <v>2.5</v>
      </c>
      <c r="AK1725" s="134">
        <f>SQRT(Päälaskenta!$D$20^2+(Päälaskenta!$D$20/(1/Päälaskenta!$E$20))^2)</f>
        <v>1.8029999999999999</v>
      </c>
      <c r="AL1725" s="134">
        <f>IF(Päälaskenta!$F$28&lt;Kaksitasouoma_matriisi!L1725,AK1725*Päälaskenta!$F$28*COS(ATAN(1/Päälaskenta!$E$20)),AK1725*Kaksitasouoma_matriisi!L1725*COS(ATAN(1/Päälaskenta!$E$20)))</f>
        <v>0.75</v>
      </c>
      <c r="AM1725" s="134"/>
      <c r="AN1725" s="134">
        <f t="shared" si="431"/>
        <v>3.25</v>
      </c>
      <c r="AO1725" s="8">
        <f t="shared" si="424"/>
        <v>0.36009883327977998</v>
      </c>
      <c r="AP1725" s="134">
        <f>Refererenssiarvoja!$B$16*H1725^(1/6)/(Refererenssiarvoja!$B$15^0.5)*(Päälaskenta!$G$28/2)^0.5*(1-AO1725)^(-1.5)</f>
        <v>9.5000000000000001E-2</v>
      </c>
      <c r="AQ1725" s="8">
        <f>Refererenssiarvoja!$B$16*Kaksitasouoma_matriisi!O1725^(1/6)/(SQRT((2*Refererenssiarvoja!$B$15)/(Päälaskenta!$F$31*Päälaskenta!$G$31*Päälaskenta!$F$28))+SQRT(Refererenssiarvoja!$B$15)/Refererenssiarvoja!$B$17*LN(Kaksitasouoma_matriisi!L1725/Päälaskenta!$F$28))</f>
        <v>0.14356966619391001</v>
      </c>
      <c r="AR1725" s="8">
        <f>Refererenssiarvoja!$B$16*Kaksitasouoma_matriisi!O1725^(1/6)/(SQRT((2*Refererenssiarvoja!$B$15)/(Päälaskenta!$F$31*Päälaskenta!$G$31*L1725)))</f>
        <v>0.63534753185203696</v>
      </c>
    </row>
    <row r="1726" spans="1:44" x14ac:dyDescent="0.2">
      <c r="A1726" s="8">
        <v>1724</v>
      </c>
      <c r="B1726" s="8">
        <f>IF(Päälaskenta!C$7,Päälaskenta!E$7,Päälaskenta!G$5)</f>
        <v>2.5</v>
      </c>
      <c r="C1726" s="56">
        <v>0.27600000000000002</v>
      </c>
      <c r="D1726" s="93">
        <f t="shared" si="417"/>
        <v>9.0579999999999998</v>
      </c>
      <c r="E1726" s="8">
        <f>IF(Päälaskenta!$C$26,Kaksitasouoma_matriisi!AP1726,Kaksitasouoma_matriisi!AC1726)</f>
        <v>0.10672211885708401</v>
      </c>
      <c r="F1726" s="56">
        <f>IF(D1726&lt;Päälaskenta!H$24,(SQRT(POWER(Päälaskenta!C$24/(2*Päälaskenta!E$24),2)+(D1726/Päälaskenta!E$24))-Päälaskenta!C$24/(2*Päälaskenta!E$24)),IF(D1726=Päälaskenta!H$24,Päälaskenta!D$24,Päälaskenta!D$24+(SQRT(POWER((Päälaskenta!C$20+Päälaskenta!G$24)/(2*Päälaskenta!E$20),2)+((D1726-Päälaskenta!H$24)/Päälaskenta!E$20))-(Päälaskenta!C$20+Päälaskenta!G$24)/(2*Päälaskenta!E$20))))</f>
        <v>1.599</v>
      </c>
      <c r="G1726" s="57">
        <f>IF(F1726&gt;Päälaskenta!D$24,(2*SQRT((POWER(Päälaskenta!D$24,2))+POWER(Päälaskenta!E$24*Päälaskenta!D$24,2))+Päälaskenta!C$24)+(2*SQRT((POWER((F1726-Päälaskenta!D$24),2))+POWER(Päälaskenta!E$20*(F1726-Päälaskenta!D$24),2))+Päälaskenta!C$20),(2*SQRT((POWER(F1726,2))+POWER(Päälaskenta!E$24*F1726,2))+Päälaskenta!C$24))</f>
        <v>11.22</v>
      </c>
      <c r="H1726" s="57">
        <f t="shared" si="418"/>
        <v>0.81</v>
      </c>
      <c r="I1726" s="62">
        <f t="shared" si="419"/>
        <v>1.1490000000000001E-3</v>
      </c>
      <c r="J1726" s="8">
        <f>IF(F1726&lt;Päälaskenta!$D$24,0,Kaksitasouoma_matriisi!F1726-Päälaskenta!$D$24)</f>
        <v>0.89900000000000002</v>
      </c>
      <c r="L1726" s="8">
        <f>IF(F1726&gt;Päälaskenta!D$24,F1726-Päälaskenta!D$24,0)</f>
        <v>0.89900000000000002</v>
      </c>
      <c r="M1726" s="8">
        <f>IF(F1726&gt;Päälaskenta!D$24,(Päälaskenta!C$20+(Päälaskenta!E$20*(Kaksitasouoma_matriisi!F1726-Päälaskenta!D$24)))*(Kaksitasouoma_matriisi!F1726-Päälaskenta!D$24),0)</f>
        <v>5.7073014999999998</v>
      </c>
      <c r="N1726" s="8">
        <f>IF(F1726&gt;Päälaskenta!D$24,(2*SQRT((POWER((F1726-Päälaskenta!D$24),2))+POWER(Päälaskenta!E$20*(F1726-Päälaskenta!D$24),2))+Päälaskenta!C$20),0)</f>
        <v>8.2413905966421304</v>
      </c>
      <c r="O1726" s="8">
        <f t="shared" si="425"/>
        <v>0.692516806851186</v>
      </c>
      <c r="P1726" s="8">
        <f>IF(Päälaskenta!$C$29,IF(L1726&gt;Päälaskenta!$F$28,Kaksitasouoma_matriisi!AQ1726,Kaksitasouoma_matriisi!AR1726),Päälaskenta!$F$20)</f>
        <v>0.12</v>
      </c>
      <c r="Q1726" s="8">
        <f t="shared" si="426"/>
        <v>37.228006538398503</v>
      </c>
      <c r="R1726" s="8">
        <f t="shared" si="420"/>
        <v>1.04681110573978</v>
      </c>
      <c r="S1726" s="8">
        <f t="shared" si="427"/>
        <v>0.18341612156634399</v>
      </c>
      <c r="U1726" s="93">
        <f>IF(F1726&gt;Päälaskenta!D$24,Päälaskenta!H$24+L1726*Päälaskenta!G$24,F1726*Päälaskenta!C$24 + F1726*F1726*Päälaskenta!E$24)</f>
        <v>3.3475999999999999</v>
      </c>
      <c r="V1726" s="8">
        <f>IF(F1726&gt;Päälaskenta!D$24,2*SQRT(POWER(Päälaskenta!D$24,2)+POWER(Päälaskenta!E$24*Päälaskenta!D$24,2))+Päälaskenta!C$24,(2*SQRT((POWER(F1726,2))+POWER(Päälaskenta!E$24*F1726,2))+Päälaskenta!C$24))</f>
        <v>2.9798989873223301</v>
      </c>
      <c r="W1726" s="8">
        <f t="shared" si="428"/>
        <v>1.12339378423296</v>
      </c>
      <c r="X1726" s="8">
        <f>Päälaskenta!F$24</f>
        <v>7.0000000000000007E-2</v>
      </c>
      <c r="Y1726" s="8">
        <f t="shared" si="429"/>
        <v>51.680122001395702</v>
      </c>
      <c r="Z1726" s="8">
        <f t="shared" si="421"/>
        <v>1.45318889426022</v>
      </c>
      <c r="AA1726" s="8">
        <f t="shared" si="430"/>
        <v>0.43409872573193298</v>
      </c>
      <c r="AC1726" s="8">
        <f t="shared" si="422"/>
        <v>0.10672211885708401</v>
      </c>
      <c r="AE1726" s="8">
        <v>1724</v>
      </c>
      <c r="AF1726" s="8">
        <f t="shared" si="432"/>
        <v>88.908128539794205</v>
      </c>
      <c r="AG1726" s="8">
        <f t="shared" si="423"/>
        <v>7.9067331169163895E-4</v>
      </c>
      <c r="AJ1726" s="132">
        <f>IF(Päälaskenta!$F$28&lt;Kaksitasouoma_matriisi!L1726,Päälaskenta!$C$20*Päälaskenta!$F$28,Päälaskenta!$C$20*Kaksitasouoma_matriisi!L1726)</f>
        <v>2.5</v>
      </c>
      <c r="AK1726" s="134">
        <f>SQRT(Päälaskenta!$D$20^2+(Päälaskenta!$D$20/(1/Päälaskenta!$E$20))^2)</f>
        <v>1.8029999999999999</v>
      </c>
      <c r="AL1726" s="134">
        <f>IF(Päälaskenta!$F$28&lt;Kaksitasouoma_matriisi!L1726,AK1726*Päälaskenta!$F$28*COS(ATAN(1/Päälaskenta!$E$20)),AK1726*Kaksitasouoma_matriisi!L1726*COS(ATAN(1/Päälaskenta!$E$20)))</f>
        <v>0.75</v>
      </c>
      <c r="AM1726" s="134"/>
      <c r="AN1726" s="134">
        <f t="shared" si="431"/>
        <v>3.25</v>
      </c>
      <c r="AO1726" s="8">
        <f t="shared" si="424"/>
        <v>0.35879885184367399</v>
      </c>
      <c r="AP1726" s="134">
        <f>Refererenssiarvoja!$B$16*H1726^(1/6)/(Refererenssiarvoja!$B$15^0.5)*(Päälaskenta!$G$28/2)^0.5*(1-AO1726)^(-1.5)</f>
        <v>9.5000000000000001E-2</v>
      </c>
      <c r="AQ1726" s="8">
        <f>Refererenssiarvoja!$B$16*Kaksitasouoma_matriisi!O1726^(1/6)/(SQRT((2*Refererenssiarvoja!$B$15)/(Päälaskenta!$F$31*Päälaskenta!$G$31*Päälaskenta!$F$28))+SQRT(Refererenssiarvoja!$B$15)/Refererenssiarvoja!$B$17*LN(Kaksitasouoma_matriisi!L1726/Päälaskenta!$F$28))</f>
        <v>0.14306340281587299</v>
      </c>
      <c r="AR1726" s="8">
        <f>Refererenssiarvoja!$B$16*Kaksitasouoma_matriisi!O1726^(1/6)/(SQRT((2*Refererenssiarvoja!$B$15)/(Päälaskenta!$F$31*Päälaskenta!$G$31*L1726)))</f>
        <v>0.63670080260329598</v>
      </c>
    </row>
    <row r="1727" spans="1:44" x14ac:dyDescent="0.2">
      <c r="A1727" s="8">
        <v>1725</v>
      </c>
      <c r="B1727" s="8">
        <f>IF(Päälaskenta!C$7,Päälaskenta!E$7,Päälaskenta!G$5)</f>
        <v>2.5</v>
      </c>
      <c r="C1727" s="56">
        <v>0.27500000000000002</v>
      </c>
      <c r="D1727" s="93">
        <f t="shared" si="417"/>
        <v>9.0908999999999995</v>
      </c>
      <c r="E1727" s="8">
        <f>IF(Päälaskenta!$C$26,Kaksitasouoma_matriisi!AP1727,Kaksitasouoma_matriisi!AC1727)</f>
        <v>0.10673916239903</v>
      </c>
      <c r="F1727" s="56">
        <f>IF(D1727&lt;Päälaskenta!H$24,(SQRT(POWER(Päälaskenta!C$24/(2*Päälaskenta!E$24),2)+(D1727/Päälaskenta!E$24))-Päälaskenta!C$24/(2*Päälaskenta!E$24)),IF(D1727=Päälaskenta!H$24,Päälaskenta!D$24,Päälaskenta!D$24+(SQRT(POWER((Päälaskenta!C$20+Päälaskenta!G$24)/(2*Päälaskenta!E$20),2)+((D1727-Päälaskenta!H$24)/Päälaskenta!E$20))-(Päälaskenta!C$20+Päälaskenta!G$24)/(2*Päälaskenta!E$20))))</f>
        <v>1.603</v>
      </c>
      <c r="G1727" s="57">
        <f>IF(F1727&gt;Päälaskenta!D$24,(2*SQRT((POWER(Päälaskenta!D$24,2))+POWER(Päälaskenta!E$24*Päälaskenta!D$24,2))+Päälaskenta!C$24)+(2*SQRT((POWER((F1727-Päälaskenta!D$24),2))+POWER(Päälaskenta!E$20*(F1727-Päälaskenta!D$24),2))+Päälaskenta!C$20),(2*SQRT((POWER(F1727,2))+POWER(Päälaskenta!E$24*F1727,2))+Päälaskenta!C$24))</f>
        <v>11.24</v>
      </c>
      <c r="H1727" s="57">
        <f t="shared" si="418"/>
        <v>0.81</v>
      </c>
      <c r="I1727" s="62">
        <f t="shared" si="419"/>
        <v>1.1410000000000001E-3</v>
      </c>
      <c r="J1727" s="8">
        <f>IF(F1727&lt;Päälaskenta!$D$24,0,Kaksitasouoma_matriisi!F1727-Päälaskenta!$D$24)</f>
        <v>0.90300000000000002</v>
      </c>
      <c r="L1727" s="8">
        <f>IF(F1727&gt;Päälaskenta!D$24,F1727-Päälaskenta!D$24,0)</f>
        <v>0.90300000000000002</v>
      </c>
      <c r="M1727" s="8">
        <f>IF(F1727&gt;Päälaskenta!D$24,(Päälaskenta!C$20+(Päälaskenta!E$20*(Kaksitasouoma_matriisi!F1727-Päälaskenta!D$24)))*(Kaksitasouoma_matriisi!F1727-Päälaskenta!D$24),0)</f>
        <v>5.7381134999999999</v>
      </c>
      <c r="N1727" s="8">
        <f>IF(F1727&gt;Päälaskenta!D$24,(2*SQRT((POWER((F1727-Päälaskenta!D$24),2))+POWER(Päälaskenta!E$20*(F1727-Päälaskenta!D$24),2))+Päälaskenta!C$20),0)</f>
        <v>8.2558128017439802</v>
      </c>
      <c r="O1727" s="8">
        <f t="shared" si="425"/>
        <v>0.69503919696287997</v>
      </c>
      <c r="P1727" s="8">
        <f>IF(Päälaskenta!$C$29,IF(L1727&gt;Päälaskenta!$F$28,Kaksitasouoma_matriisi!AQ1727,Kaksitasouoma_matriisi!AR1727),Päälaskenta!$F$20)</f>
        <v>0.12</v>
      </c>
      <c r="Q1727" s="8">
        <f t="shared" si="426"/>
        <v>37.519820611191001</v>
      </c>
      <c r="R1727" s="8">
        <f t="shared" si="420"/>
        <v>1.04865849527947</v>
      </c>
      <c r="S1727" s="8">
        <f t="shared" si="427"/>
        <v>0.18275318103754301</v>
      </c>
      <c r="U1727" s="93">
        <f>IF(F1727&gt;Päälaskenta!D$24,Päälaskenta!H$24+L1727*Päälaskenta!G$24,F1727*Päälaskenta!C$24 + F1727*F1727*Päälaskenta!E$24)</f>
        <v>3.3572000000000002</v>
      </c>
      <c r="V1727" s="8">
        <f>IF(F1727&gt;Päälaskenta!D$24,2*SQRT(POWER(Päälaskenta!D$24,2)+POWER(Päälaskenta!E$24*Päälaskenta!D$24,2))+Päälaskenta!C$24,(2*SQRT((POWER(F1727,2))+POWER(Päälaskenta!E$24*F1727,2))+Päälaskenta!C$24))</f>
        <v>2.9798989873223301</v>
      </c>
      <c r="W1727" s="8">
        <f t="shared" si="428"/>
        <v>1.1266153699447099</v>
      </c>
      <c r="X1727" s="8">
        <f>Päälaskenta!F$24</f>
        <v>7.0000000000000007E-2</v>
      </c>
      <c r="Y1727" s="8">
        <f t="shared" si="429"/>
        <v>51.9273654367124</v>
      </c>
      <c r="Z1727" s="8">
        <f t="shared" si="421"/>
        <v>1.45134150472053</v>
      </c>
      <c r="AA1727" s="8">
        <f t="shared" si="430"/>
        <v>0.43230713234854301</v>
      </c>
      <c r="AC1727" s="8">
        <f t="shared" si="422"/>
        <v>0.10673916239903</v>
      </c>
      <c r="AE1727" s="8">
        <v>1725</v>
      </c>
      <c r="AF1727" s="8">
        <f t="shared" si="432"/>
        <v>89.447186047903401</v>
      </c>
      <c r="AG1727" s="8">
        <f t="shared" si="423"/>
        <v>7.8117197147678399E-4</v>
      </c>
      <c r="AJ1727" s="132">
        <f>IF(Päälaskenta!$F$28&lt;Kaksitasouoma_matriisi!L1727,Päälaskenta!$C$20*Päälaskenta!$F$28,Päälaskenta!$C$20*Kaksitasouoma_matriisi!L1727)</f>
        <v>2.5</v>
      </c>
      <c r="AK1727" s="134">
        <f>SQRT(Päälaskenta!$D$20^2+(Päälaskenta!$D$20/(1/Päälaskenta!$E$20))^2)</f>
        <v>1.8029999999999999</v>
      </c>
      <c r="AL1727" s="134">
        <f>IF(Päälaskenta!$F$28&lt;Kaksitasouoma_matriisi!L1727,AK1727*Päälaskenta!$F$28*COS(ATAN(1/Päälaskenta!$E$20)),AK1727*Kaksitasouoma_matriisi!L1727*COS(ATAN(1/Päälaskenta!$E$20)))</f>
        <v>0.75</v>
      </c>
      <c r="AM1727" s="134"/>
      <c r="AN1727" s="134">
        <f t="shared" si="431"/>
        <v>3.25</v>
      </c>
      <c r="AO1727" s="8">
        <f t="shared" si="424"/>
        <v>0.35750035750035802</v>
      </c>
      <c r="AP1727" s="134">
        <f>Refererenssiarvoja!$B$16*H1727^(1/6)/(Refererenssiarvoja!$B$15^0.5)*(Päälaskenta!$G$28/2)^0.5*(1-AO1727)^(-1.5)</f>
        <v>9.5000000000000001E-2</v>
      </c>
      <c r="AQ1727" s="8">
        <f>Refererenssiarvoja!$B$16*Kaksitasouoma_matriisi!O1727^(1/6)/(SQRT((2*Refererenssiarvoja!$B$15)/(Päälaskenta!$F$31*Päälaskenta!$G$31*Päälaskenta!$F$28))+SQRT(Refererenssiarvoja!$B$15)/Refererenssiarvoja!$B$17*LN(Kaksitasouoma_matriisi!L1727/Päälaskenta!$F$28))</f>
        <v>0.14239722240380101</v>
      </c>
      <c r="AR1727" s="8">
        <f>Refererenssiarvoja!$B$16*Kaksitasouoma_matriisi!O1727^(1/6)/(SQRT((2*Refererenssiarvoja!$B$15)/(Päälaskenta!$F$31*Päälaskenta!$G$31*L1727)))</f>
        <v>0.63850248211316696</v>
      </c>
    </row>
    <row r="1728" spans="1:44" x14ac:dyDescent="0.2">
      <c r="A1728" s="8">
        <v>1726</v>
      </c>
      <c r="B1728" s="8">
        <f>IF(Päälaskenta!C$7,Päälaskenta!E$7,Päälaskenta!G$5)</f>
        <v>2.5</v>
      </c>
      <c r="C1728" s="56">
        <v>0.27400000000000002</v>
      </c>
      <c r="D1728" s="93">
        <f t="shared" si="417"/>
        <v>9.1241000000000003</v>
      </c>
      <c r="E1728" s="8">
        <f>IF(Päälaskenta!$C$26,Kaksitasouoma_matriisi!AP1728,Kaksitasouoma_matriisi!AC1728)</f>
        <v>0.106751916369333</v>
      </c>
      <c r="F1728" s="56">
        <f>IF(D1728&lt;Päälaskenta!H$24,(SQRT(POWER(Päälaskenta!C$24/(2*Päälaskenta!E$24),2)+(D1728/Päälaskenta!E$24))-Päälaskenta!C$24/(2*Päälaskenta!E$24)),IF(D1728=Päälaskenta!H$24,Päälaskenta!D$24,Päälaskenta!D$24+(SQRT(POWER((Päälaskenta!C$20+Päälaskenta!G$24)/(2*Päälaskenta!E$20),2)+((D1728-Päälaskenta!H$24)/Päälaskenta!E$20))-(Päälaskenta!C$20+Päälaskenta!G$24)/(2*Päälaskenta!E$20))))</f>
        <v>1.6060000000000001</v>
      </c>
      <c r="G1728" s="57">
        <f>IF(F1728&gt;Päälaskenta!D$24,(2*SQRT((POWER(Päälaskenta!D$24,2))+POWER(Päälaskenta!E$24*Päälaskenta!D$24,2))+Päälaskenta!C$24)+(2*SQRT((POWER((F1728-Päälaskenta!D$24),2))+POWER(Päälaskenta!E$20*(F1728-Päälaskenta!D$24),2))+Päälaskenta!C$20),(2*SQRT((POWER(F1728,2))+POWER(Päälaskenta!E$24*F1728,2))+Päälaskenta!C$24))</f>
        <v>11.25</v>
      </c>
      <c r="H1728" s="57">
        <f t="shared" si="418"/>
        <v>0.81</v>
      </c>
      <c r="I1728" s="62">
        <f t="shared" si="419"/>
        <v>1.1329999999999999E-3</v>
      </c>
      <c r="J1728" s="8">
        <f>IF(F1728&lt;Päälaskenta!$D$24,0,Kaksitasouoma_matriisi!F1728-Päälaskenta!$D$24)</f>
        <v>0.90600000000000003</v>
      </c>
      <c r="L1728" s="8">
        <f>IF(F1728&gt;Päälaskenta!D$24,F1728-Päälaskenta!D$24,0)</f>
        <v>0.90600000000000003</v>
      </c>
      <c r="M1728" s="8">
        <f>IF(F1728&gt;Päälaskenta!D$24,(Päälaskenta!C$20+(Päälaskenta!E$20*(Kaksitasouoma_matriisi!F1728-Päälaskenta!D$24)))*(Kaksitasouoma_matriisi!F1728-Päälaskenta!D$24),0)</f>
        <v>5.7612540000000001</v>
      </c>
      <c r="N1728" s="8">
        <f>IF(F1728&gt;Päälaskenta!D$24,(2*SQRT((POWER((F1728-Päälaskenta!D$24),2))+POWER(Päälaskenta!E$20*(F1728-Päälaskenta!D$24),2))+Päälaskenta!C$20),0)</f>
        <v>8.2666294555703708</v>
      </c>
      <c r="O1728" s="8">
        <f t="shared" si="425"/>
        <v>0.69692902421286695</v>
      </c>
      <c r="P1728" s="8">
        <f>IF(Päälaskenta!$C$29,IF(L1728&gt;Päälaskenta!$F$28,Kaksitasouoma_matriisi!AQ1728,Kaksitasouoma_matriisi!AR1728),Päälaskenta!$F$20)</f>
        <v>0.12</v>
      </c>
      <c r="Q1728" s="8">
        <f t="shared" si="426"/>
        <v>37.739384329868898</v>
      </c>
      <c r="R1728" s="8">
        <f t="shared" si="420"/>
        <v>1.05003721934533</v>
      </c>
      <c r="S1728" s="8">
        <f t="shared" si="427"/>
        <v>0.18225844917535799</v>
      </c>
      <c r="U1728" s="93">
        <f>IF(F1728&gt;Päälaskenta!D$24,Päälaskenta!H$24+L1728*Päälaskenta!G$24,F1728*Päälaskenta!C$24 + F1728*F1728*Päälaskenta!E$24)</f>
        <v>3.3643999999999998</v>
      </c>
      <c r="V1728" s="8">
        <f>IF(F1728&gt;Päälaskenta!D$24,2*SQRT(POWER(Päälaskenta!D$24,2)+POWER(Päälaskenta!E$24*Päälaskenta!D$24,2))+Päälaskenta!C$24,(2*SQRT((POWER(F1728,2))+POWER(Päälaskenta!E$24*F1728,2))+Päälaskenta!C$24))</f>
        <v>2.9798989873223301</v>
      </c>
      <c r="W1728" s="8">
        <f t="shared" si="428"/>
        <v>1.1290315592285101</v>
      </c>
      <c r="X1728" s="8">
        <f>Päälaskenta!F$24</f>
        <v>7.0000000000000007E-2</v>
      </c>
      <c r="Y1728" s="8">
        <f t="shared" si="429"/>
        <v>52.113107645126398</v>
      </c>
      <c r="Z1728" s="8">
        <f t="shared" si="421"/>
        <v>1.44996278065467</v>
      </c>
      <c r="AA1728" s="8">
        <f t="shared" si="430"/>
        <v>0.43097217353901701</v>
      </c>
      <c r="AC1728" s="8">
        <f t="shared" si="422"/>
        <v>0.106751916369333</v>
      </c>
      <c r="AE1728" s="8">
        <v>1726</v>
      </c>
      <c r="AF1728" s="8">
        <f t="shared" si="432"/>
        <v>89.852491974995303</v>
      </c>
      <c r="AG1728" s="8">
        <f t="shared" si="423"/>
        <v>7.7414045718007698E-4</v>
      </c>
      <c r="AJ1728" s="132">
        <f>IF(Päälaskenta!$F$28&lt;Kaksitasouoma_matriisi!L1728,Päälaskenta!$C$20*Päälaskenta!$F$28,Päälaskenta!$C$20*Kaksitasouoma_matriisi!L1728)</f>
        <v>2.5</v>
      </c>
      <c r="AK1728" s="134">
        <f>SQRT(Päälaskenta!$D$20^2+(Päälaskenta!$D$20/(1/Päälaskenta!$E$20))^2)</f>
        <v>1.8029999999999999</v>
      </c>
      <c r="AL1728" s="134">
        <f>IF(Päälaskenta!$F$28&lt;Kaksitasouoma_matriisi!L1728,AK1728*Päälaskenta!$F$28*COS(ATAN(1/Päälaskenta!$E$20)),AK1728*Kaksitasouoma_matriisi!L1728*COS(ATAN(1/Päälaskenta!$E$20)))</f>
        <v>0.75</v>
      </c>
      <c r="AM1728" s="134"/>
      <c r="AN1728" s="134">
        <f t="shared" si="431"/>
        <v>3.25</v>
      </c>
      <c r="AO1728" s="8">
        <f t="shared" si="424"/>
        <v>0.35619951556865898</v>
      </c>
      <c r="AP1728" s="134">
        <f>Refererenssiarvoja!$B$16*H1728^(1/6)/(Refererenssiarvoja!$B$15^0.5)*(Päälaskenta!$G$28/2)^0.5*(1-AO1728)^(-1.5)</f>
        <v>9.4E-2</v>
      </c>
      <c r="AQ1728" s="8">
        <f>Refererenssiarvoja!$B$16*Kaksitasouoma_matriisi!O1728^(1/6)/(SQRT((2*Refererenssiarvoja!$B$15)/(Päälaskenta!$F$31*Päälaskenta!$G$31*Päälaskenta!$F$28))+SQRT(Refererenssiarvoja!$B$15)/Refererenssiarvoja!$B$17*LN(Kaksitasouoma_matriisi!L1728/Päälaskenta!$F$28))</f>
        <v>0.14190408856377101</v>
      </c>
      <c r="AR1728" s="8">
        <f>Refererenssiarvoja!$B$16*Kaksitasouoma_matriisi!O1728^(1/6)/(SQRT((2*Refererenssiarvoja!$B$15)/(Päälaskenta!$F$31*Päälaskenta!$G$31*L1728)))</f>
        <v>0.63985174087851304</v>
      </c>
    </row>
    <row r="1729" spans="1:44" x14ac:dyDescent="0.2">
      <c r="A1729" s="8">
        <v>1727</v>
      </c>
      <c r="B1729" s="8">
        <f>IF(Päälaskenta!C$7,Päälaskenta!E$7,Päälaskenta!G$5)</f>
        <v>2.5</v>
      </c>
      <c r="C1729" s="56">
        <v>0.27300000000000002</v>
      </c>
      <c r="D1729" s="93">
        <f t="shared" si="417"/>
        <v>9.1575000000000006</v>
      </c>
      <c r="E1729" s="8">
        <f>IF(Päälaskenta!$C$26,Kaksitasouoma_matriisi!AP1729,Kaksitasouoma_matriisi!AC1729)</f>
        <v>0.10676464583025499</v>
      </c>
      <c r="F1729" s="56">
        <f>IF(D1729&lt;Päälaskenta!H$24,(SQRT(POWER(Päälaskenta!C$24/(2*Päälaskenta!E$24),2)+(D1729/Päälaskenta!E$24))-Päälaskenta!C$24/(2*Päälaskenta!E$24)),IF(D1729=Päälaskenta!H$24,Päälaskenta!D$24,Päälaskenta!D$24+(SQRT(POWER((Päälaskenta!C$20+Päälaskenta!G$24)/(2*Päälaskenta!E$20),2)+((D1729-Päälaskenta!H$24)/Päälaskenta!E$20))-(Päälaskenta!C$20+Päälaskenta!G$24)/(2*Päälaskenta!E$20))))</f>
        <v>1.609</v>
      </c>
      <c r="G1729" s="57">
        <f>IF(F1729&gt;Päälaskenta!D$24,(2*SQRT((POWER(Päälaskenta!D$24,2))+POWER(Päälaskenta!E$24*Päälaskenta!D$24,2))+Päälaskenta!C$24)+(2*SQRT((POWER((F1729-Päälaskenta!D$24),2))+POWER(Päälaskenta!E$20*(F1729-Päälaskenta!D$24),2))+Päälaskenta!C$20),(2*SQRT((POWER(F1729,2))+POWER(Päälaskenta!E$24*F1729,2))+Päälaskenta!C$24))</f>
        <v>11.26</v>
      </c>
      <c r="H1729" s="57">
        <f t="shared" si="418"/>
        <v>0.81</v>
      </c>
      <c r="I1729" s="62">
        <f t="shared" si="419"/>
        <v>1.1249999999999999E-3</v>
      </c>
      <c r="J1729" s="8">
        <f>IF(F1729&lt;Päälaskenta!$D$24,0,Kaksitasouoma_matriisi!F1729-Päälaskenta!$D$24)</f>
        <v>0.90900000000000003</v>
      </c>
      <c r="L1729" s="8">
        <f>IF(F1729&gt;Päälaskenta!D$24,F1729-Päälaskenta!D$24,0)</f>
        <v>0.90900000000000003</v>
      </c>
      <c r="M1729" s="8">
        <f>IF(F1729&gt;Päälaskenta!D$24,(Päälaskenta!C$20+(Päälaskenta!E$20*(Kaksitasouoma_matriisi!F1729-Päälaskenta!D$24)))*(Kaksitasouoma_matriisi!F1729-Päälaskenta!D$24),0)</f>
        <v>5.7844214999999997</v>
      </c>
      <c r="N1729" s="8">
        <f>IF(F1729&gt;Päälaskenta!D$24,(2*SQRT((POWER((F1729-Päälaskenta!D$24),2))+POWER(Päälaskenta!E$20*(F1729-Päälaskenta!D$24),2))+Päälaskenta!C$20),0)</f>
        <v>8.2774461093967702</v>
      </c>
      <c r="O1729" s="8">
        <f t="shared" si="425"/>
        <v>0.69881717422882095</v>
      </c>
      <c r="P1729" s="8">
        <f>IF(Päälaskenta!$C$29,IF(L1729&gt;Päälaskenta!$F$28,Kaksitasouoma_matriisi!AQ1729,Kaksitasouoma_matriisi!AR1729),Päälaskenta!$F$20)</f>
        <v>0.12</v>
      </c>
      <c r="Q1729" s="8">
        <f t="shared" si="426"/>
        <v>37.959550882091101</v>
      </c>
      <c r="R1729" s="8">
        <f t="shared" si="420"/>
        <v>1.0514101469797601</v>
      </c>
      <c r="S1729" s="8">
        <f t="shared" si="427"/>
        <v>0.18176582515291501</v>
      </c>
      <c r="U1729" s="93">
        <f>IF(F1729&gt;Päälaskenta!D$24,Päälaskenta!H$24+L1729*Päälaskenta!G$24,F1729*Päälaskenta!C$24 + F1729*F1729*Päälaskenta!E$24)</f>
        <v>3.3715999999999999</v>
      </c>
      <c r="V1729" s="8">
        <f>IF(F1729&gt;Päälaskenta!D$24,2*SQRT(POWER(Päälaskenta!D$24,2)+POWER(Päälaskenta!E$24*Päälaskenta!D$24,2))+Päälaskenta!C$24,(2*SQRT((POWER(F1729,2))+POWER(Päälaskenta!E$24*F1729,2))+Päälaskenta!C$24))</f>
        <v>2.9798989873223301</v>
      </c>
      <c r="W1729" s="8">
        <f t="shared" si="428"/>
        <v>1.13144774851232</v>
      </c>
      <c r="X1729" s="8">
        <f>Päälaskenta!F$24</f>
        <v>7.0000000000000007E-2</v>
      </c>
      <c r="Y1729" s="8">
        <f t="shared" si="429"/>
        <v>52.299115041792597</v>
      </c>
      <c r="Z1729" s="8">
        <f t="shared" si="421"/>
        <v>1.4485898530202399</v>
      </c>
      <c r="AA1729" s="8">
        <f t="shared" si="430"/>
        <v>0.42964463549063903</v>
      </c>
      <c r="AC1729" s="8">
        <f t="shared" si="422"/>
        <v>0.10676464583025499</v>
      </c>
      <c r="AE1729" s="8">
        <v>1727</v>
      </c>
      <c r="AF1729" s="8">
        <f t="shared" si="432"/>
        <v>90.258665923883697</v>
      </c>
      <c r="AG1729" s="8">
        <f t="shared" si="423"/>
        <v>7.6718869945917995E-4</v>
      </c>
      <c r="AJ1729" s="132">
        <f>IF(Päälaskenta!$F$28&lt;Kaksitasouoma_matriisi!L1729,Päälaskenta!$C$20*Päälaskenta!$F$28,Päälaskenta!$C$20*Kaksitasouoma_matriisi!L1729)</f>
        <v>2.5</v>
      </c>
      <c r="AK1729" s="134">
        <f>SQRT(Päälaskenta!$D$20^2+(Päälaskenta!$D$20/(1/Päälaskenta!$E$20))^2)</f>
        <v>1.8029999999999999</v>
      </c>
      <c r="AL1729" s="134">
        <f>IF(Päälaskenta!$F$28&lt;Kaksitasouoma_matriisi!L1729,AK1729*Päälaskenta!$F$28*COS(ATAN(1/Päälaskenta!$E$20)),AK1729*Kaksitasouoma_matriisi!L1729*COS(ATAN(1/Päälaskenta!$E$20)))</f>
        <v>0.75</v>
      </c>
      <c r="AM1729" s="134"/>
      <c r="AN1729" s="134">
        <f t="shared" si="431"/>
        <v>3.25</v>
      </c>
      <c r="AO1729" s="8">
        <f t="shared" si="424"/>
        <v>0.35490035490035499</v>
      </c>
      <c r="AP1729" s="134">
        <f>Refererenssiarvoja!$B$16*H1729^(1/6)/(Refererenssiarvoja!$B$15^0.5)*(Päälaskenta!$G$28/2)^0.5*(1-AO1729)^(-1.5)</f>
        <v>9.4E-2</v>
      </c>
      <c r="AQ1729" s="8">
        <f>Refererenssiarvoja!$B$16*Kaksitasouoma_matriisi!O1729^(1/6)/(SQRT((2*Refererenssiarvoja!$B$15)/(Päälaskenta!$F$31*Päälaskenta!$G$31*Päälaskenta!$F$28))+SQRT(Refererenssiarvoja!$B$15)/Refererenssiarvoja!$B$17*LN(Kaksitasouoma_matriisi!L1729/Päälaskenta!$F$28))</f>
        <v>0.14141642159564299</v>
      </c>
      <c r="AR1729" s="8">
        <f>Refererenssiarvoja!$B$16*Kaksitasouoma_matriisi!O1729^(1/6)/(SQRT((2*Refererenssiarvoja!$B$15)/(Päälaskenta!$F$31*Päälaskenta!$G$31*L1729)))</f>
        <v>0.64119929332925996</v>
      </c>
    </row>
    <row r="1730" spans="1:44" x14ac:dyDescent="0.2">
      <c r="A1730" s="8">
        <v>1728</v>
      </c>
      <c r="B1730" s="8">
        <f>IF(Päälaskenta!C$7,Päälaskenta!E$7,Päälaskenta!G$5)</f>
        <v>2.5</v>
      </c>
      <c r="C1730" s="56">
        <v>0.27200000000000002</v>
      </c>
      <c r="D1730" s="93">
        <f t="shared" si="417"/>
        <v>9.1912000000000003</v>
      </c>
      <c r="E1730" s="8">
        <f>IF(Päälaskenta!$C$26,Kaksitasouoma_matriisi!AP1730,Kaksitasouoma_matriisi!AC1730)</f>
        <v>0.10677735085237799</v>
      </c>
      <c r="F1730" s="56">
        <f>IF(D1730&lt;Päälaskenta!H$24,(SQRT(POWER(Päälaskenta!C$24/(2*Päälaskenta!E$24),2)+(D1730/Päälaskenta!E$24))-Päälaskenta!C$24/(2*Päälaskenta!E$24)),IF(D1730=Päälaskenta!H$24,Päälaskenta!D$24,Päälaskenta!D$24+(SQRT(POWER((Päälaskenta!C$20+Päälaskenta!G$24)/(2*Päälaskenta!E$20),2)+((D1730-Päälaskenta!H$24)/Päälaskenta!E$20))-(Päälaskenta!C$20+Päälaskenta!G$24)/(2*Päälaskenta!E$20))))</f>
        <v>1.6120000000000001</v>
      </c>
      <c r="G1730" s="57">
        <f>IF(F1730&gt;Päälaskenta!D$24,(2*SQRT((POWER(Päälaskenta!D$24,2))+POWER(Päälaskenta!E$24*Päälaskenta!D$24,2))+Päälaskenta!C$24)+(2*SQRT((POWER((F1730-Päälaskenta!D$24),2))+POWER(Päälaskenta!E$20*(F1730-Päälaskenta!D$24),2))+Päälaskenta!C$20),(2*SQRT((POWER(F1730,2))+POWER(Päälaskenta!E$24*F1730,2))+Päälaskenta!C$24))</f>
        <v>11.27</v>
      </c>
      <c r="H1730" s="57">
        <f t="shared" si="418"/>
        <v>0.82</v>
      </c>
      <c r="I1730" s="62">
        <f t="shared" si="419"/>
        <v>1.0989999999999999E-3</v>
      </c>
      <c r="J1730" s="8">
        <f>IF(F1730&lt;Päälaskenta!$D$24,0,Kaksitasouoma_matriisi!F1730-Päälaskenta!$D$24)</f>
        <v>0.91200000000000003</v>
      </c>
      <c r="L1730" s="8">
        <f>IF(F1730&gt;Päälaskenta!D$24,F1730-Päälaskenta!D$24,0)</f>
        <v>0.91200000000000003</v>
      </c>
      <c r="M1730" s="8">
        <f>IF(F1730&gt;Päälaskenta!D$24,(Päälaskenta!C$20+(Päälaskenta!E$20*(Kaksitasouoma_matriisi!F1730-Päälaskenta!D$24)))*(Kaksitasouoma_matriisi!F1730-Päälaskenta!D$24),0)</f>
        <v>5.8076160000000003</v>
      </c>
      <c r="N1730" s="8">
        <f>IF(F1730&gt;Päälaskenta!D$24,(2*SQRT((POWER((F1730-Päälaskenta!D$24),2))+POWER(Päälaskenta!E$20*(F1730-Päälaskenta!D$24),2))+Päälaskenta!C$20),0)</f>
        <v>8.2882627632231607</v>
      </c>
      <c r="O1730" s="8">
        <f t="shared" si="425"/>
        <v>0.70070365357740205</v>
      </c>
      <c r="P1730" s="8">
        <f>IF(Päälaskenta!$C$29,IF(L1730&gt;Päälaskenta!$F$28,Kaksitasouoma_matriisi!AQ1730,Kaksitasouoma_matriisi!AR1730),Päälaskenta!$F$20)</f>
        <v>0.12</v>
      </c>
      <c r="Q1730" s="8">
        <f t="shared" si="426"/>
        <v>38.180320379091299</v>
      </c>
      <c r="R1730" s="8">
        <f t="shared" si="420"/>
        <v>1.0527773206215201</v>
      </c>
      <c r="S1730" s="8">
        <f t="shared" si="427"/>
        <v>0.18127529792285199</v>
      </c>
      <c r="U1730" s="93">
        <f>IF(F1730&gt;Päälaskenta!D$24,Päälaskenta!H$24+L1730*Päälaskenta!G$24,F1730*Päälaskenta!C$24 + F1730*F1730*Päälaskenta!E$24)</f>
        <v>3.3788</v>
      </c>
      <c r="V1730" s="8">
        <f>IF(F1730&gt;Päälaskenta!D$24,2*SQRT(POWER(Päälaskenta!D$24,2)+POWER(Päälaskenta!E$24*Päälaskenta!D$24,2))+Päälaskenta!C$24,(2*SQRT((POWER(F1730,2))+POWER(Päälaskenta!E$24*F1730,2))+Päälaskenta!C$24))</f>
        <v>2.9798989873223301</v>
      </c>
      <c r="W1730" s="8">
        <f t="shared" si="428"/>
        <v>1.1338639377961299</v>
      </c>
      <c r="X1730" s="8">
        <f>Päälaskenta!F$24</f>
        <v>7.0000000000000007E-2</v>
      </c>
      <c r="Y1730" s="8">
        <f t="shared" si="429"/>
        <v>52.485387437807503</v>
      </c>
      <c r="Z1730" s="8">
        <f t="shared" si="421"/>
        <v>1.4472226793784799</v>
      </c>
      <c r="AA1730" s="8">
        <f t="shared" si="430"/>
        <v>0.42832445820364601</v>
      </c>
      <c r="AC1730" s="8">
        <f t="shared" si="422"/>
        <v>0.10677735085237799</v>
      </c>
      <c r="AE1730" s="8">
        <v>1728</v>
      </c>
      <c r="AF1730" s="8">
        <f t="shared" si="432"/>
        <v>90.665707816898802</v>
      </c>
      <c r="AG1730" s="8">
        <f t="shared" si="423"/>
        <v>7.6031560564616702E-4</v>
      </c>
      <c r="AJ1730" s="132">
        <f>IF(Päälaskenta!$F$28&lt;Kaksitasouoma_matriisi!L1730,Päälaskenta!$C$20*Päälaskenta!$F$28,Päälaskenta!$C$20*Kaksitasouoma_matriisi!L1730)</f>
        <v>2.5</v>
      </c>
      <c r="AK1730" s="134">
        <f>SQRT(Päälaskenta!$D$20^2+(Päälaskenta!$D$20/(1/Päälaskenta!$E$20))^2)</f>
        <v>1.8029999999999999</v>
      </c>
      <c r="AL1730" s="134">
        <f>IF(Päälaskenta!$F$28&lt;Kaksitasouoma_matriisi!L1730,AK1730*Päälaskenta!$F$28*COS(ATAN(1/Päälaskenta!$E$20)),AK1730*Kaksitasouoma_matriisi!L1730*COS(ATAN(1/Päälaskenta!$E$20)))</f>
        <v>0.75</v>
      </c>
      <c r="AM1730" s="134"/>
      <c r="AN1730" s="134">
        <f t="shared" si="431"/>
        <v>3.25</v>
      </c>
      <c r="AO1730" s="8">
        <f t="shared" si="424"/>
        <v>0.35359909478631701</v>
      </c>
      <c r="AP1730" s="134">
        <f>Refererenssiarvoja!$B$16*H1730^(1/6)/(Refererenssiarvoja!$B$15^0.5)*(Päälaskenta!$G$28/2)^0.5*(1-AO1730)^(-1.5)</f>
        <v>9.4E-2</v>
      </c>
      <c r="AQ1730" s="8">
        <f>Refererenssiarvoja!$B$16*Kaksitasouoma_matriisi!O1730^(1/6)/(SQRT((2*Refererenssiarvoja!$B$15)/(Päälaskenta!$F$31*Päälaskenta!$G$31*Päälaskenta!$F$28))+SQRT(Refererenssiarvoja!$B$15)/Refererenssiarvoja!$B$17*LN(Kaksitasouoma_matriisi!L1730/Päälaskenta!$F$28))</f>
        <v>0.140934128619668</v>
      </c>
      <c r="AR1730" s="8">
        <f>Refererenssiarvoja!$B$16*Kaksitasouoma_matriisi!O1730^(1/6)/(SQRT((2*Refererenssiarvoja!$B$15)/(Päälaskenta!$F$31*Päälaskenta!$G$31*L1730)))</f>
        <v>0.64254514724339395</v>
      </c>
    </row>
    <row r="1731" spans="1:44" x14ac:dyDescent="0.2">
      <c r="A1731" s="8">
        <v>1729</v>
      </c>
      <c r="B1731" s="8">
        <f>IF(Päälaskenta!C$7,Päälaskenta!E$7,Päälaskenta!G$5)</f>
        <v>2.5</v>
      </c>
      <c r="C1731" s="56">
        <v>0.27100000000000002</v>
      </c>
      <c r="D1731" s="93">
        <f t="shared" ref="D1731:D1794" si="433">B1731/C1731</f>
        <v>9.2250999999999994</v>
      </c>
      <c r="E1731" s="8">
        <f>IF(Päälaskenta!$C$26,Kaksitasouoma_matriisi!AP1731,Kaksitasouoma_matriisi!AC1731)</f>
        <v>0.106794252987452</v>
      </c>
      <c r="F1731" s="56">
        <f>IF(D1731&lt;Päälaskenta!H$24,(SQRT(POWER(Päälaskenta!C$24/(2*Päälaskenta!E$24),2)+(D1731/Päälaskenta!E$24))-Päälaskenta!C$24/(2*Päälaskenta!E$24)),IF(D1731=Päälaskenta!H$24,Päälaskenta!D$24,Päälaskenta!D$24+(SQRT(POWER((Päälaskenta!C$20+Päälaskenta!G$24)/(2*Päälaskenta!E$20),2)+((D1731-Päälaskenta!H$24)/Päälaskenta!E$20))-(Päälaskenta!C$20+Päälaskenta!G$24)/(2*Päälaskenta!E$20))))</f>
        <v>1.6160000000000001</v>
      </c>
      <c r="G1731" s="57">
        <f>IF(F1731&gt;Päälaskenta!D$24,(2*SQRT((POWER(Päälaskenta!D$24,2))+POWER(Päälaskenta!E$24*Päälaskenta!D$24,2))+Päälaskenta!C$24)+(2*SQRT((POWER((F1731-Päälaskenta!D$24),2))+POWER(Päälaskenta!E$20*(F1731-Päälaskenta!D$24),2))+Päälaskenta!C$20),(2*SQRT((POWER(F1731,2))+POWER(Päälaskenta!E$24*F1731,2))+Päälaskenta!C$24))</f>
        <v>11.28</v>
      </c>
      <c r="H1731" s="57">
        <f t="shared" ref="H1731:H1794" si="434">D1731/G1731</f>
        <v>0.82</v>
      </c>
      <c r="I1731" s="62">
        <f t="shared" ref="I1731:I1794" si="435">POWER(C1731/((1/E1731)*POWER(H1731,2/3)),2)</f>
        <v>1.091E-3</v>
      </c>
      <c r="J1731" s="8">
        <f>IF(F1731&lt;Päälaskenta!$D$24,0,Kaksitasouoma_matriisi!F1731-Päälaskenta!$D$24)</f>
        <v>0.91600000000000004</v>
      </c>
      <c r="L1731" s="8">
        <f>IF(F1731&gt;Päälaskenta!D$24,F1731-Päälaskenta!D$24,0)</f>
        <v>0.91600000000000004</v>
      </c>
      <c r="M1731" s="8">
        <f>IF(F1731&gt;Päälaskenta!D$24,(Päälaskenta!C$20+(Päälaskenta!E$20*(Kaksitasouoma_matriisi!F1731-Päälaskenta!D$24)))*(Kaksitasouoma_matriisi!F1731-Päälaskenta!D$24),0)</f>
        <v>5.838584</v>
      </c>
      <c r="N1731" s="8">
        <f>IF(F1731&gt;Päälaskenta!D$24,(2*SQRT((POWER((F1731-Päälaskenta!D$24),2))+POWER(Päälaskenta!E$20*(F1731-Päälaskenta!D$24),2))+Päälaskenta!C$20),0)</f>
        <v>8.3026849683250106</v>
      </c>
      <c r="O1731" s="8">
        <f t="shared" si="425"/>
        <v>0.70321637184529695</v>
      </c>
      <c r="P1731" s="8">
        <f>IF(Päälaskenta!$C$29,IF(L1731&gt;Päälaskenta!$F$28,Kaksitasouoma_matriisi!AQ1731,Kaksitasouoma_matriisi!AR1731),Päälaskenta!$F$20)</f>
        <v>0.12</v>
      </c>
      <c r="Q1731" s="8">
        <f t="shared" si="426"/>
        <v>38.475617818043197</v>
      </c>
      <c r="R1731" s="8">
        <f t="shared" ref="R1731:R1794" si="436">B1731*Q1731/(Q1731+Y1731)</f>
        <v>1.0545913407526399</v>
      </c>
      <c r="S1731" s="8">
        <f t="shared" si="427"/>
        <v>0.18062450428950599</v>
      </c>
      <c r="U1731" s="93">
        <f>IF(F1731&gt;Päälaskenta!D$24,Päälaskenta!H$24+L1731*Päälaskenta!G$24,F1731*Päälaskenta!C$24 + F1731*F1731*Päälaskenta!E$24)</f>
        <v>3.3883999999999999</v>
      </c>
      <c r="V1731" s="8">
        <f>IF(F1731&gt;Päälaskenta!D$24,2*SQRT(POWER(Päälaskenta!D$24,2)+POWER(Päälaskenta!E$24*Päälaskenta!D$24,2))+Päälaskenta!C$24,(2*SQRT((POWER(F1731,2))+POWER(Päälaskenta!E$24*F1731,2))+Päälaskenta!C$24))</f>
        <v>2.9798989873223301</v>
      </c>
      <c r="W1731" s="8">
        <f t="shared" si="428"/>
        <v>1.1370855235078801</v>
      </c>
      <c r="X1731" s="8">
        <f>Päälaskenta!F$24</f>
        <v>7.0000000000000007E-2</v>
      </c>
      <c r="Y1731" s="8">
        <f t="shared" si="429"/>
        <v>52.734162528209403</v>
      </c>
      <c r="Z1731" s="8">
        <f t="shared" ref="Z1731:Z1794" si="437">B1731*Y1731/(Y1731+Q1731)</f>
        <v>1.4454086592473601</v>
      </c>
      <c r="AA1731" s="8">
        <f t="shared" si="430"/>
        <v>0.42657556936824498</v>
      </c>
      <c r="AC1731" s="8">
        <f t="shared" ref="AC1731:AC1794" si="438">(N1731*P1731+V1731*X1731)/(N1731+V1731)</f>
        <v>0.106794252987452</v>
      </c>
      <c r="AE1731" s="8">
        <v>1729</v>
      </c>
      <c r="AF1731" s="8">
        <f t="shared" si="432"/>
        <v>91.2097803462526</v>
      </c>
      <c r="AG1731" s="8">
        <f t="shared" ref="AG1731:AG1794" si="439">(B1731*B1731)/(AF1731*AF1731)</f>
        <v>7.5127199085540605E-4</v>
      </c>
      <c r="AJ1731" s="132">
        <f>IF(Päälaskenta!$F$28&lt;Kaksitasouoma_matriisi!L1731,Päälaskenta!$C$20*Päälaskenta!$F$28,Päälaskenta!$C$20*Kaksitasouoma_matriisi!L1731)</f>
        <v>2.5</v>
      </c>
      <c r="AK1731" s="134">
        <f>SQRT(Päälaskenta!$D$20^2+(Päälaskenta!$D$20/(1/Päälaskenta!$E$20))^2)</f>
        <v>1.8029999999999999</v>
      </c>
      <c r="AL1731" s="134">
        <f>IF(Päälaskenta!$F$28&lt;Kaksitasouoma_matriisi!L1731,AK1731*Päälaskenta!$F$28*COS(ATAN(1/Päälaskenta!$E$20)),AK1731*Kaksitasouoma_matriisi!L1731*COS(ATAN(1/Päälaskenta!$E$20)))</f>
        <v>0.75</v>
      </c>
      <c r="AM1731" s="134"/>
      <c r="AN1731" s="134">
        <f t="shared" si="431"/>
        <v>3.25</v>
      </c>
      <c r="AO1731" s="8">
        <f t="shared" ref="AO1731:AO1794" si="440">AN1731/D1731</f>
        <v>0.35229970406824901</v>
      </c>
      <c r="AP1731" s="134">
        <f>Refererenssiarvoja!$B$16*H1731^(1/6)/(Refererenssiarvoja!$B$15^0.5)*(Päälaskenta!$G$28/2)^0.5*(1-AO1731)^(-1.5)</f>
        <v>9.4E-2</v>
      </c>
      <c r="AQ1731" s="8">
        <f>Refererenssiarvoja!$B$16*Kaksitasouoma_matriisi!O1731^(1/6)/(SQRT((2*Refererenssiarvoja!$B$15)/(Päälaskenta!$F$31*Päälaskenta!$G$31*Päälaskenta!$F$28))+SQRT(Refererenssiarvoja!$B$15)/Refererenssiarvoja!$B$17*LN(Kaksitasouoma_matriisi!L1731/Päälaskenta!$F$28))</f>
        <v>0.14029927426744099</v>
      </c>
      <c r="AR1731" s="8">
        <f>Refererenssiarvoja!$B$16*Kaksitasouoma_matriisi!O1731^(1/6)/(SQRT((2*Refererenssiarvoja!$B$15)/(Päälaskenta!$F$31*Päälaskenta!$G$31*L1731)))</f>
        <v>0.64433699029347302</v>
      </c>
    </row>
    <row r="1732" spans="1:44" x14ac:dyDescent="0.2">
      <c r="A1732" s="8">
        <v>1730</v>
      </c>
      <c r="B1732" s="8">
        <f>IF(Päälaskenta!C$7,Päälaskenta!E$7,Päälaskenta!G$5)</f>
        <v>2.5</v>
      </c>
      <c r="C1732" s="56">
        <v>0.27</v>
      </c>
      <c r="D1732" s="93">
        <f t="shared" si="433"/>
        <v>9.2592999999999996</v>
      </c>
      <c r="E1732" s="8">
        <f>IF(Päälaskenta!$C$26,Kaksitasouoma_matriisi!AP1732,Kaksitasouoma_matriisi!AC1732)</f>
        <v>0.10680690125867601</v>
      </c>
      <c r="F1732" s="56">
        <f>IF(D1732&lt;Päälaskenta!H$24,(SQRT(POWER(Päälaskenta!C$24/(2*Päälaskenta!E$24),2)+(D1732/Päälaskenta!E$24))-Päälaskenta!C$24/(2*Päälaskenta!E$24)),IF(D1732=Päälaskenta!H$24,Päälaskenta!D$24,Päälaskenta!D$24+(SQRT(POWER((Päälaskenta!C$20+Päälaskenta!G$24)/(2*Päälaskenta!E$20),2)+((D1732-Päälaskenta!H$24)/Päälaskenta!E$20))-(Päälaskenta!C$20+Päälaskenta!G$24)/(2*Päälaskenta!E$20))))</f>
        <v>1.619</v>
      </c>
      <c r="G1732" s="57">
        <f>IF(F1732&gt;Päälaskenta!D$24,(2*SQRT((POWER(Päälaskenta!D$24,2))+POWER(Päälaskenta!E$24*Päälaskenta!D$24,2))+Päälaskenta!C$24)+(2*SQRT((POWER((F1732-Päälaskenta!D$24),2))+POWER(Päälaskenta!E$20*(F1732-Päälaskenta!D$24),2))+Päälaskenta!C$20),(2*SQRT((POWER(F1732,2))+POWER(Päälaskenta!E$24*F1732,2))+Päälaskenta!C$24))</f>
        <v>11.29</v>
      </c>
      <c r="H1732" s="57">
        <f t="shared" si="434"/>
        <v>0.82</v>
      </c>
      <c r="I1732" s="62">
        <f t="shared" si="435"/>
        <v>1.0839999999999999E-3</v>
      </c>
      <c r="J1732" s="8">
        <f>IF(F1732&lt;Päälaskenta!$D$24,0,Kaksitasouoma_matriisi!F1732-Päälaskenta!$D$24)</f>
        <v>0.91900000000000004</v>
      </c>
      <c r="L1732" s="8">
        <f>IF(F1732&gt;Päälaskenta!D$24,F1732-Päälaskenta!D$24,0)</f>
        <v>0.91900000000000004</v>
      </c>
      <c r="M1732" s="8">
        <f>IF(F1732&gt;Päälaskenta!D$24,(Päälaskenta!C$20+(Päälaskenta!E$20*(Kaksitasouoma_matriisi!F1732-Päälaskenta!D$24)))*(Kaksitasouoma_matriisi!F1732-Päälaskenta!D$24),0)</f>
        <v>5.8618414999999997</v>
      </c>
      <c r="N1732" s="8">
        <f>IF(F1732&gt;Päälaskenta!D$24,(2*SQRT((POWER((F1732-Päälaskenta!D$24),2))+POWER(Päälaskenta!E$20*(F1732-Päälaskenta!D$24),2))+Päälaskenta!C$20),0)</f>
        <v>8.31350162215141</v>
      </c>
      <c r="O1732" s="8">
        <f t="shared" ref="O1732:O1795" si="441">IF(N1732&gt;0,M1732/N1732,0)</f>
        <v>0.70509897831511403</v>
      </c>
      <c r="P1732" s="8">
        <f>IF(Päälaskenta!$C$29,IF(L1732&gt;Päälaskenta!$F$28,Kaksitasouoma_matriisi!AQ1732,Kaksitasouoma_matriisi!AR1732),Päälaskenta!$F$20)</f>
        <v>0.12</v>
      </c>
      <c r="Q1732" s="8">
        <f t="shared" ref="Q1732:Q1795" si="442">(1/P1732)*M1732*POWER(O1732,(2/3))</f>
        <v>38.697794628532698</v>
      </c>
      <c r="R1732" s="8">
        <f t="shared" si="436"/>
        <v>1.05594525119723</v>
      </c>
      <c r="S1732" s="8">
        <f t="shared" ref="S1732:S1795" si="443">IF(M1732&gt;0,R1732/M1732,0)</f>
        <v>0.18013882688524199</v>
      </c>
      <c r="U1732" s="93">
        <f>IF(F1732&gt;Päälaskenta!D$24,Päälaskenta!H$24+L1732*Päälaskenta!G$24,F1732*Päälaskenta!C$24 + F1732*F1732*Päälaskenta!E$24)</f>
        <v>3.3956</v>
      </c>
      <c r="V1732" s="8">
        <f>IF(F1732&gt;Päälaskenta!D$24,2*SQRT(POWER(Päälaskenta!D$24,2)+POWER(Päälaskenta!E$24*Päälaskenta!D$24,2))+Päälaskenta!C$24,(2*SQRT((POWER(F1732,2))+POWER(Päälaskenta!E$24*F1732,2))+Päälaskenta!C$24))</f>
        <v>2.9798989873223301</v>
      </c>
      <c r="W1732" s="8">
        <f t="shared" ref="W1732:W1795" si="444">U1732/V1732</f>
        <v>1.13950171279168</v>
      </c>
      <c r="X1732" s="8">
        <f>Päälaskenta!F$24</f>
        <v>7.0000000000000007E-2</v>
      </c>
      <c r="Y1732" s="8">
        <f t="shared" ref="Y1732:Y1795" si="445">(1/X1732)*U1732*POWER(W1732,(2/3))</f>
        <v>52.921052524426301</v>
      </c>
      <c r="Z1732" s="8">
        <f t="shared" si="437"/>
        <v>1.44405474880277</v>
      </c>
      <c r="AA1732" s="8">
        <f t="shared" ref="AA1732:AA1795" si="446">Z1732/U1732</f>
        <v>0.42527233737859899</v>
      </c>
      <c r="AC1732" s="8">
        <f t="shared" si="438"/>
        <v>0.10680690125867601</v>
      </c>
      <c r="AE1732" s="8">
        <v>1730</v>
      </c>
      <c r="AF1732" s="8">
        <f t="shared" si="432"/>
        <v>91.618847152959006</v>
      </c>
      <c r="AG1732" s="8">
        <f t="shared" si="439"/>
        <v>7.4457829474472198E-4</v>
      </c>
      <c r="AJ1732" s="132">
        <f>IF(Päälaskenta!$F$28&lt;Kaksitasouoma_matriisi!L1732,Päälaskenta!$C$20*Päälaskenta!$F$28,Päälaskenta!$C$20*Kaksitasouoma_matriisi!L1732)</f>
        <v>2.5</v>
      </c>
      <c r="AK1732" s="134">
        <f>SQRT(Päälaskenta!$D$20^2+(Päälaskenta!$D$20/(1/Päälaskenta!$E$20))^2)</f>
        <v>1.8029999999999999</v>
      </c>
      <c r="AL1732" s="134">
        <f>IF(Päälaskenta!$F$28&lt;Kaksitasouoma_matriisi!L1732,AK1732*Päälaskenta!$F$28*COS(ATAN(1/Päälaskenta!$E$20)),AK1732*Kaksitasouoma_matriisi!L1732*COS(ATAN(1/Päälaskenta!$E$20)))</f>
        <v>0.75</v>
      </c>
      <c r="AM1732" s="134"/>
      <c r="AN1732" s="134">
        <f t="shared" ref="AN1732:AN1795" si="447">AJ1732+AL1732</f>
        <v>3.25</v>
      </c>
      <c r="AO1732" s="8">
        <f t="shared" si="440"/>
        <v>0.35099845560679499</v>
      </c>
      <c r="AP1732" s="134">
        <f>Refererenssiarvoja!$B$16*H1732^(1/6)/(Refererenssiarvoja!$B$15^0.5)*(Päälaskenta!$G$28/2)^0.5*(1-AO1732)^(-1.5)</f>
        <v>9.2999999999999999E-2</v>
      </c>
      <c r="AQ1732" s="8">
        <f>Refererenssiarvoja!$B$16*Kaksitasouoma_matriisi!O1732^(1/6)/(SQRT((2*Refererenssiarvoja!$B$15)/(Päälaskenta!$F$31*Päälaskenta!$G$31*Päälaskenta!$F$28))+SQRT(Refererenssiarvoja!$B$15)/Refererenssiarvoja!$B$17*LN(Kaksitasouoma_matriisi!L1732/Päälaskenta!$F$28))</f>
        <v>0.139829171134427</v>
      </c>
      <c r="AR1732" s="8">
        <f>Refererenssiarvoja!$B$16*Kaksitasouoma_matriisi!O1732^(1/6)/(SQRT((2*Refererenssiarvoja!$B$15)/(Päälaskenta!$F$31*Päälaskenta!$G$31*L1732)))</f>
        <v>0.64567891087178797</v>
      </c>
    </row>
    <row r="1733" spans="1:44" x14ac:dyDescent="0.2">
      <c r="A1733" s="8">
        <v>1731</v>
      </c>
      <c r="B1733" s="8">
        <f>IF(Päälaskenta!C$7,Päälaskenta!E$7,Päälaskenta!G$5)</f>
        <v>2.5</v>
      </c>
      <c r="C1733" s="56">
        <v>0.26900000000000002</v>
      </c>
      <c r="D1733" s="93">
        <f t="shared" si="433"/>
        <v>9.2936999999999994</v>
      </c>
      <c r="E1733" s="8">
        <f>IF(Päälaskenta!$C$26,Kaksitasouoma_matriisi!AP1733,Kaksitasouoma_matriisi!AC1733)</f>
        <v>0.10682372797935399</v>
      </c>
      <c r="F1733" s="56">
        <f>IF(D1733&lt;Päälaskenta!H$24,(SQRT(POWER(Päälaskenta!C$24/(2*Päälaskenta!E$24),2)+(D1733/Päälaskenta!E$24))-Päälaskenta!C$24/(2*Päälaskenta!E$24)),IF(D1733=Päälaskenta!H$24,Päälaskenta!D$24,Päälaskenta!D$24+(SQRT(POWER((Päälaskenta!C$20+Päälaskenta!G$24)/(2*Päälaskenta!E$20),2)+((D1733-Päälaskenta!H$24)/Päälaskenta!E$20))-(Päälaskenta!C$20+Päälaskenta!G$24)/(2*Päälaskenta!E$20))))</f>
        <v>1.623</v>
      </c>
      <c r="G1733" s="57">
        <f>IF(F1733&gt;Päälaskenta!D$24,(2*SQRT((POWER(Päälaskenta!D$24,2))+POWER(Päälaskenta!E$24*Päälaskenta!D$24,2))+Päälaskenta!C$24)+(2*SQRT((POWER((F1733-Päälaskenta!D$24),2))+POWER(Päälaskenta!E$20*(F1733-Päälaskenta!D$24),2))+Päälaskenta!C$20),(2*SQRT((POWER(F1733,2))+POWER(Päälaskenta!E$24*F1733,2))+Päälaskenta!C$24))</f>
        <v>11.31</v>
      </c>
      <c r="H1733" s="57">
        <f t="shared" si="434"/>
        <v>0.82</v>
      </c>
      <c r="I1733" s="62">
        <f t="shared" si="435"/>
        <v>1.0759999999999999E-3</v>
      </c>
      <c r="J1733" s="8">
        <f>IF(F1733&lt;Päälaskenta!$D$24,0,Kaksitasouoma_matriisi!F1733-Päälaskenta!$D$24)</f>
        <v>0.92300000000000004</v>
      </c>
      <c r="L1733" s="8">
        <f>IF(F1733&gt;Päälaskenta!D$24,F1733-Päälaskenta!D$24,0)</f>
        <v>0.92300000000000004</v>
      </c>
      <c r="M1733" s="8">
        <f>IF(F1733&gt;Päälaskenta!D$24,(Päälaskenta!C$20+(Päälaskenta!E$20*(Kaksitasouoma_matriisi!F1733-Päälaskenta!D$24)))*(Kaksitasouoma_matriisi!F1733-Päälaskenta!D$24),0)</f>
        <v>5.8928934999999996</v>
      </c>
      <c r="N1733" s="8">
        <f>IF(F1733&gt;Päälaskenta!D$24,(2*SQRT((POWER((F1733-Päälaskenta!D$24),2))+POWER(Päälaskenta!E$20*(F1733-Päälaskenta!D$24),2))+Päälaskenta!C$20),0)</f>
        <v>8.3279238272532599</v>
      </c>
      <c r="O1733" s="8">
        <f t="shared" si="441"/>
        <v>0.70760655623619095</v>
      </c>
      <c r="P1733" s="8">
        <f>IF(Päälaskenta!$C$29,IF(L1733&gt;Päälaskenta!$F$28,Kaksitasouoma_matriisi!AQ1733,Kaksitasouoma_matriisi!AR1733),Päälaskenta!$F$20)</f>
        <v>0.12</v>
      </c>
      <c r="Q1733" s="8">
        <f t="shared" si="442"/>
        <v>38.994968906629403</v>
      </c>
      <c r="R1733" s="8">
        <f t="shared" si="436"/>
        <v>1.05774173708579</v>
      </c>
      <c r="S1733" s="8">
        <f t="shared" si="443"/>
        <v>0.17949446007904099</v>
      </c>
      <c r="U1733" s="93">
        <f>IF(F1733&gt;Päälaskenta!D$24,Päälaskenta!H$24+L1733*Päälaskenta!G$24,F1733*Päälaskenta!C$24 + F1733*F1733*Päälaskenta!E$24)</f>
        <v>3.4051999999999998</v>
      </c>
      <c r="V1733" s="8">
        <f>IF(F1733&gt;Päälaskenta!D$24,2*SQRT(POWER(Päälaskenta!D$24,2)+POWER(Päälaskenta!E$24*Päälaskenta!D$24,2))+Päälaskenta!C$24,(2*SQRT((POWER(F1733,2))+POWER(Päälaskenta!E$24*F1733,2))+Päälaskenta!C$24))</f>
        <v>2.9798989873223301</v>
      </c>
      <c r="W1733" s="8">
        <f t="shared" si="444"/>
        <v>1.1427232985034299</v>
      </c>
      <c r="X1733" s="8">
        <f>Päälaskenta!F$24</f>
        <v>7.0000000000000007E-2</v>
      </c>
      <c r="Y1733" s="8">
        <f t="shared" si="445"/>
        <v>53.1706504015051</v>
      </c>
      <c r="Z1733" s="8">
        <f t="shared" si="437"/>
        <v>1.44225826291421</v>
      </c>
      <c r="AA1733" s="8">
        <f t="shared" si="446"/>
        <v>0.423545830763012</v>
      </c>
      <c r="AC1733" s="8">
        <f t="shared" si="438"/>
        <v>0.10682372797935399</v>
      </c>
      <c r="AE1733" s="8">
        <v>1731</v>
      </c>
      <c r="AF1733" s="8">
        <f t="shared" si="432"/>
        <v>92.165619308134495</v>
      </c>
      <c r="AG1733" s="8">
        <f t="shared" si="439"/>
        <v>7.3577008450564398E-4</v>
      </c>
      <c r="AJ1733" s="132">
        <f>IF(Päälaskenta!$F$28&lt;Kaksitasouoma_matriisi!L1733,Päälaskenta!$C$20*Päälaskenta!$F$28,Päälaskenta!$C$20*Kaksitasouoma_matriisi!L1733)</f>
        <v>2.5</v>
      </c>
      <c r="AK1733" s="134">
        <f>SQRT(Päälaskenta!$D$20^2+(Päälaskenta!$D$20/(1/Päälaskenta!$E$20))^2)</f>
        <v>1.8029999999999999</v>
      </c>
      <c r="AL1733" s="134">
        <f>IF(Päälaskenta!$F$28&lt;Kaksitasouoma_matriisi!L1733,AK1733*Päälaskenta!$F$28*COS(ATAN(1/Päälaskenta!$E$20)),AK1733*Kaksitasouoma_matriisi!L1733*COS(ATAN(1/Päälaskenta!$E$20)))</f>
        <v>0.75</v>
      </c>
      <c r="AM1733" s="134"/>
      <c r="AN1733" s="134">
        <f t="shared" si="447"/>
        <v>3.25</v>
      </c>
      <c r="AO1733" s="8">
        <f t="shared" si="440"/>
        <v>0.34969925863757201</v>
      </c>
      <c r="AP1733" s="134">
        <f>Refererenssiarvoja!$B$16*H1733^(1/6)/(Refererenssiarvoja!$B$15^0.5)*(Päälaskenta!$G$28/2)^0.5*(1-AO1733)^(-1.5)</f>
        <v>9.2999999999999999E-2</v>
      </c>
      <c r="AQ1733" s="8">
        <f>Refererenssiarvoja!$B$16*Kaksitasouoma_matriisi!O1733^(1/6)/(SQRT((2*Refererenssiarvoja!$B$15)/(Päälaskenta!$F$31*Päälaskenta!$G$31*Päälaskenta!$F$28))+SQRT(Refererenssiarvoja!$B$15)/Refererenssiarvoja!$B$17*LN(Kaksitasouoma_matriisi!L1733/Päälaskenta!$F$28))</f>
        <v>0.13921025346202301</v>
      </c>
      <c r="AR1733" s="8">
        <f>Refererenssiarvoja!$B$16*Kaksitasouoma_matriisi!O1733^(1/6)/(SQRT((2*Refererenssiarvoja!$B$15)/(Päälaskenta!$F$31*Päälaskenta!$G$31*L1733)))</f>
        <v>0.64746553711445598</v>
      </c>
    </row>
    <row r="1734" spans="1:44" x14ac:dyDescent="0.2">
      <c r="A1734" s="8">
        <v>1732</v>
      </c>
      <c r="B1734" s="8">
        <f>IF(Päälaskenta!C$7,Päälaskenta!E$7,Päälaskenta!G$5)</f>
        <v>2.5</v>
      </c>
      <c r="C1734" s="56">
        <v>0.26800000000000002</v>
      </c>
      <c r="D1734" s="93">
        <f t="shared" si="433"/>
        <v>9.3284000000000002</v>
      </c>
      <c r="E1734" s="8">
        <f>IF(Päälaskenta!$C$26,Kaksitasouoma_matriisi!AP1734,Kaksitasouoma_matriisi!AC1734)</f>
        <v>0.10683631987907501</v>
      </c>
      <c r="F1734" s="56">
        <f>IF(D1734&lt;Päälaskenta!H$24,(SQRT(POWER(Päälaskenta!C$24/(2*Päälaskenta!E$24),2)+(D1734/Päälaskenta!E$24))-Päälaskenta!C$24/(2*Päälaskenta!E$24)),IF(D1734=Päälaskenta!H$24,Päälaskenta!D$24,Päälaskenta!D$24+(SQRT(POWER((Päälaskenta!C$20+Päälaskenta!G$24)/(2*Päälaskenta!E$20),2)+((D1734-Päälaskenta!H$24)/Päälaskenta!E$20))-(Päälaskenta!C$20+Päälaskenta!G$24)/(2*Päälaskenta!E$20))))</f>
        <v>1.6259999999999999</v>
      </c>
      <c r="G1734" s="57">
        <f>IF(F1734&gt;Päälaskenta!D$24,(2*SQRT((POWER(Päälaskenta!D$24,2))+POWER(Päälaskenta!E$24*Päälaskenta!D$24,2))+Päälaskenta!C$24)+(2*SQRT((POWER((F1734-Päälaskenta!D$24),2))+POWER(Päälaskenta!E$20*(F1734-Päälaskenta!D$24),2))+Päälaskenta!C$20),(2*SQRT((POWER(F1734,2))+POWER(Päälaskenta!E$24*F1734,2))+Päälaskenta!C$24))</f>
        <v>11.32</v>
      </c>
      <c r="H1734" s="57">
        <f t="shared" si="434"/>
        <v>0.82</v>
      </c>
      <c r="I1734" s="62">
        <f t="shared" si="435"/>
        <v>1.0679999999999999E-3</v>
      </c>
      <c r="J1734" s="8">
        <f>IF(F1734&lt;Päälaskenta!$D$24,0,Kaksitasouoma_matriisi!F1734-Päälaskenta!$D$24)</f>
        <v>0.92600000000000005</v>
      </c>
      <c r="L1734" s="8">
        <f>IF(F1734&gt;Päälaskenta!D$24,F1734-Päälaskenta!D$24,0)</f>
        <v>0.92600000000000005</v>
      </c>
      <c r="M1734" s="8">
        <f>IF(F1734&gt;Päälaskenta!D$24,(Päälaskenta!C$20+(Päälaskenta!E$20*(Kaksitasouoma_matriisi!F1734-Päälaskenta!D$24)))*(Kaksitasouoma_matriisi!F1734-Päälaskenta!D$24),0)</f>
        <v>5.9162140000000001</v>
      </c>
      <c r="N1734" s="8">
        <f>IF(F1734&gt;Päälaskenta!D$24,(2*SQRT((POWER((F1734-Päälaskenta!D$24),2))+POWER(Päälaskenta!E$20*(F1734-Päälaskenta!D$24),2))+Päälaskenta!C$20),0)</f>
        <v>8.3387404810796504</v>
      </c>
      <c r="O1734" s="8">
        <f t="shared" si="441"/>
        <v>0.70948532496288996</v>
      </c>
      <c r="P1734" s="8">
        <f>IF(Päälaskenta!$C$29,IF(L1734&gt;Päälaskenta!$F$28,Kaksitasouoma_matriisi!AQ1734,Kaksitasouoma_matriisi!AR1734),Päälaskenta!$F$20)</f>
        <v>0.12</v>
      </c>
      <c r="Q1734" s="8">
        <f t="shared" si="442"/>
        <v>39.2185536674818</v>
      </c>
      <c r="R1734" s="8">
        <f t="shared" si="436"/>
        <v>1.05908260818386</v>
      </c>
      <c r="S1734" s="8">
        <f t="shared" si="443"/>
        <v>0.179013573238537</v>
      </c>
      <c r="U1734" s="93">
        <f>IF(F1734&gt;Päälaskenta!D$24,Päälaskenta!H$24+L1734*Päälaskenta!G$24,F1734*Päälaskenta!C$24 + F1734*F1734*Päälaskenta!E$24)</f>
        <v>3.4123999999999999</v>
      </c>
      <c r="V1734" s="8">
        <f>IF(F1734&gt;Päälaskenta!D$24,2*SQRT(POWER(Päälaskenta!D$24,2)+POWER(Päälaskenta!E$24*Päälaskenta!D$24,2))+Päälaskenta!C$24,(2*SQRT((POWER(F1734,2))+POWER(Päälaskenta!E$24*F1734,2))+Päälaskenta!C$24))</f>
        <v>2.9798989873223301</v>
      </c>
      <c r="W1734" s="8">
        <f t="shared" si="444"/>
        <v>1.1451394877872401</v>
      </c>
      <c r="X1734" s="8">
        <f>Päälaskenta!F$24</f>
        <v>7.0000000000000007E-2</v>
      </c>
      <c r="Y1734" s="8">
        <f t="shared" si="445"/>
        <v>53.358156979137497</v>
      </c>
      <c r="Z1734" s="8">
        <f t="shared" si="437"/>
        <v>1.44091739181614</v>
      </c>
      <c r="AA1734" s="8">
        <f t="shared" si="446"/>
        <v>0.42225922864146598</v>
      </c>
      <c r="AC1734" s="8">
        <f t="shared" si="438"/>
        <v>0.10683631987907501</v>
      </c>
      <c r="AE1734" s="8">
        <v>1732</v>
      </c>
      <c r="AF1734" s="8">
        <f t="shared" si="432"/>
        <v>92.576710646619304</v>
      </c>
      <c r="AG1734" s="8">
        <f t="shared" si="439"/>
        <v>7.2925014783215003E-4</v>
      </c>
      <c r="AJ1734" s="132">
        <f>IF(Päälaskenta!$F$28&lt;Kaksitasouoma_matriisi!L1734,Päälaskenta!$C$20*Päälaskenta!$F$28,Päälaskenta!$C$20*Kaksitasouoma_matriisi!L1734)</f>
        <v>2.5</v>
      </c>
      <c r="AK1734" s="134">
        <f>SQRT(Päälaskenta!$D$20^2+(Päälaskenta!$D$20/(1/Päälaskenta!$E$20))^2)</f>
        <v>1.8029999999999999</v>
      </c>
      <c r="AL1734" s="134">
        <f>IF(Päälaskenta!$F$28&lt;Kaksitasouoma_matriisi!L1734,AK1734*Päälaskenta!$F$28*COS(ATAN(1/Päälaskenta!$E$20)),AK1734*Kaksitasouoma_matriisi!L1734*COS(ATAN(1/Päälaskenta!$E$20)))</f>
        <v>0.75</v>
      </c>
      <c r="AM1734" s="134"/>
      <c r="AN1734" s="134">
        <f t="shared" si="447"/>
        <v>3.25</v>
      </c>
      <c r="AO1734" s="8">
        <f t="shared" si="440"/>
        <v>0.34839843917499203</v>
      </c>
      <c r="AP1734" s="134">
        <f>Refererenssiarvoja!$B$16*H1734^(1/6)/(Refererenssiarvoja!$B$15^0.5)*(Päälaskenta!$G$28/2)^0.5*(1-AO1734)^(-1.5)</f>
        <v>9.2999999999999999E-2</v>
      </c>
      <c r="AQ1734" s="8">
        <f>Refererenssiarvoja!$B$16*Kaksitasouoma_matriisi!O1734^(1/6)/(SQRT((2*Refererenssiarvoja!$B$15)/(Päälaskenta!$F$31*Päälaskenta!$G$31*Päälaskenta!$F$28))+SQRT(Refererenssiarvoja!$B$15)/Refererenssiarvoja!$B$17*LN(Kaksitasouoma_matriisi!L1734/Päälaskenta!$F$28))</f>
        <v>0.13875187138652301</v>
      </c>
      <c r="AR1734" s="8">
        <f>Refererenssiarvoja!$B$16*Kaksitasouoma_matriisi!O1734^(1/6)/(SQRT((2*Refererenssiarvoja!$B$15)/(Päälaskenta!$F$31*Päälaskenta!$G$31*L1734)))</f>
        <v>0.64880356564374497</v>
      </c>
    </row>
    <row r="1735" spans="1:44" x14ac:dyDescent="0.2">
      <c r="A1735" s="8">
        <v>1733</v>
      </c>
      <c r="B1735" s="8">
        <f>IF(Päälaskenta!C$7,Päälaskenta!E$7,Päälaskenta!G$5)</f>
        <v>2.5</v>
      </c>
      <c r="C1735" s="56">
        <v>0.26700000000000002</v>
      </c>
      <c r="D1735" s="93">
        <f t="shared" si="433"/>
        <v>9.3633000000000006</v>
      </c>
      <c r="E1735" s="8">
        <f>IF(Päälaskenta!$C$26,Kaksitasouoma_matriisi!AP1735,Kaksitasouoma_matriisi!AC1735)</f>
        <v>0.106848887734885</v>
      </c>
      <c r="F1735" s="56">
        <f>IF(D1735&lt;Päälaskenta!H$24,(SQRT(POWER(Päälaskenta!C$24/(2*Päälaskenta!E$24),2)+(D1735/Päälaskenta!E$24))-Päälaskenta!C$24/(2*Päälaskenta!E$24)),IF(D1735=Päälaskenta!H$24,Päälaskenta!D$24,Päälaskenta!D$24+(SQRT(POWER((Päälaskenta!C$20+Päälaskenta!G$24)/(2*Päälaskenta!E$20),2)+((D1735-Päälaskenta!H$24)/Päälaskenta!E$20))-(Päälaskenta!C$20+Päälaskenta!G$24)/(2*Päälaskenta!E$20))))</f>
        <v>1.629</v>
      </c>
      <c r="G1735" s="57">
        <f>IF(F1735&gt;Päälaskenta!D$24,(2*SQRT((POWER(Päälaskenta!D$24,2))+POWER(Päälaskenta!E$24*Päälaskenta!D$24,2))+Päälaskenta!C$24)+(2*SQRT((POWER((F1735-Päälaskenta!D$24),2))+POWER(Päälaskenta!E$20*(F1735-Päälaskenta!D$24),2))+Päälaskenta!C$20),(2*SQRT((POWER(F1735,2))+POWER(Päälaskenta!E$24*F1735,2))+Päälaskenta!C$24))</f>
        <v>11.33</v>
      </c>
      <c r="H1735" s="57">
        <f t="shared" si="434"/>
        <v>0.83</v>
      </c>
      <c r="I1735" s="62">
        <f t="shared" si="435"/>
        <v>1.0430000000000001E-3</v>
      </c>
      <c r="J1735" s="8">
        <f>IF(F1735&lt;Päälaskenta!$D$24,0,Kaksitasouoma_matriisi!F1735-Päälaskenta!$D$24)</f>
        <v>0.92900000000000005</v>
      </c>
      <c r="L1735" s="8">
        <f>IF(F1735&gt;Päälaskenta!D$24,F1735-Päälaskenta!D$24,0)</f>
        <v>0.92900000000000005</v>
      </c>
      <c r="M1735" s="8">
        <f>IF(F1735&gt;Päälaskenta!D$24,(Päälaskenta!C$20+(Päälaskenta!E$20*(Kaksitasouoma_matriisi!F1735-Päälaskenta!D$24)))*(Kaksitasouoma_matriisi!F1735-Päälaskenta!D$24),0)</f>
        <v>5.9395614999999999</v>
      </c>
      <c r="N1735" s="8">
        <f>IF(F1735&gt;Päälaskenta!D$24,(2*SQRT((POWER((F1735-Päälaskenta!D$24),2))+POWER(Päälaskenta!E$20*(F1735-Päälaskenta!D$24),2))+Päälaskenta!C$20),0)</f>
        <v>8.3495571349060498</v>
      </c>
      <c r="O1735" s="8">
        <f t="shared" si="441"/>
        <v>0.71136245959311395</v>
      </c>
      <c r="P1735" s="8">
        <f>IF(Päälaskenta!$C$29,IF(L1735&gt;Päälaskenta!$F$28,Kaksitasouoma_matriisi!AQ1735,Kaksitasouoma_matriisi!AR1735),Päälaskenta!$F$20)</f>
        <v>0.12</v>
      </c>
      <c r="Q1735" s="8">
        <f t="shared" si="442"/>
        <v>39.442742035896501</v>
      </c>
      <c r="R1735" s="8">
        <f t="shared" si="436"/>
        <v>1.0604179582997399</v>
      </c>
      <c r="S1735" s="8">
        <f t="shared" si="443"/>
        <v>0.178534721510963</v>
      </c>
      <c r="U1735" s="93">
        <f>IF(F1735&gt;Päälaskenta!D$24,Päälaskenta!H$24+L1735*Päälaskenta!G$24,F1735*Päälaskenta!C$24 + F1735*F1735*Päälaskenta!E$24)</f>
        <v>3.4196</v>
      </c>
      <c r="V1735" s="8">
        <f>IF(F1735&gt;Päälaskenta!D$24,2*SQRT(POWER(Päälaskenta!D$24,2)+POWER(Päälaskenta!E$24*Päälaskenta!D$24,2))+Päälaskenta!C$24,(2*SQRT((POWER(F1735,2))+POWER(Päälaskenta!E$24*F1735,2))+Päälaskenta!C$24))</f>
        <v>2.9798989873223301</v>
      </c>
      <c r="W1735" s="8">
        <f t="shared" si="444"/>
        <v>1.14755567707105</v>
      </c>
      <c r="X1735" s="8">
        <f>Päälaskenta!F$24</f>
        <v>7.0000000000000007E-2</v>
      </c>
      <c r="Y1735" s="8">
        <f t="shared" si="445"/>
        <v>53.545927495734503</v>
      </c>
      <c r="Z1735" s="8">
        <f t="shared" si="437"/>
        <v>1.4395820417002601</v>
      </c>
      <c r="AA1735" s="8">
        <f t="shared" si="446"/>
        <v>0.42097965893679401</v>
      </c>
      <c r="AC1735" s="8">
        <f t="shared" si="438"/>
        <v>0.106848887734885</v>
      </c>
      <c r="AE1735" s="8">
        <v>1733</v>
      </c>
      <c r="AF1735" s="8">
        <f t="shared" si="432"/>
        <v>92.988669531631004</v>
      </c>
      <c r="AG1735" s="8">
        <f t="shared" si="439"/>
        <v>7.2280300506091702E-4</v>
      </c>
      <c r="AJ1735" s="132">
        <f>IF(Päälaskenta!$F$28&lt;Kaksitasouoma_matriisi!L1735,Päälaskenta!$C$20*Päälaskenta!$F$28,Päälaskenta!$C$20*Kaksitasouoma_matriisi!L1735)</f>
        <v>2.5</v>
      </c>
      <c r="AK1735" s="134">
        <f>SQRT(Päälaskenta!$D$20^2+(Päälaskenta!$D$20/(1/Päälaskenta!$E$20))^2)</f>
        <v>1.8029999999999999</v>
      </c>
      <c r="AL1735" s="134">
        <f>IF(Päälaskenta!$F$28&lt;Kaksitasouoma_matriisi!L1735,AK1735*Päälaskenta!$F$28*COS(ATAN(1/Päälaskenta!$E$20)),AK1735*Kaksitasouoma_matriisi!L1735*COS(ATAN(1/Päälaskenta!$E$20)))</f>
        <v>0.75</v>
      </c>
      <c r="AM1735" s="134"/>
      <c r="AN1735" s="134">
        <f t="shared" si="447"/>
        <v>3.25</v>
      </c>
      <c r="AO1735" s="8">
        <f t="shared" si="440"/>
        <v>0.34709984727606702</v>
      </c>
      <c r="AP1735" s="134">
        <f>Refererenssiarvoja!$B$16*H1735^(1/6)/(Refererenssiarvoja!$B$15^0.5)*(Päälaskenta!$G$28/2)^0.5*(1-AO1735)^(-1.5)</f>
        <v>9.2999999999999999E-2</v>
      </c>
      <c r="AQ1735" s="8">
        <f>Refererenssiarvoja!$B$16*Kaksitasouoma_matriisi!O1735^(1/6)/(SQRT((2*Refererenssiarvoja!$B$15)/(Päälaskenta!$F$31*Päälaskenta!$G$31*Päälaskenta!$F$28))+SQRT(Refererenssiarvoja!$B$15)/Refererenssiarvoja!$B$17*LN(Kaksitasouoma_matriisi!L1735/Päälaskenta!$F$28))</f>
        <v>0.13829837509486301</v>
      </c>
      <c r="AR1735" s="8">
        <f>Refererenssiarvoja!$B$16*Kaksitasouoma_matriisi!O1735^(1/6)/(SQRT((2*Refererenssiarvoja!$B$15)/(Päälaskenta!$F$31*Päälaskenta!$G$31*L1735)))</f>
        <v>0.65013993861161701</v>
      </c>
    </row>
    <row r="1736" spans="1:44" x14ac:dyDescent="0.2">
      <c r="A1736" s="8">
        <v>1734</v>
      </c>
      <c r="B1736" s="8">
        <f>IF(Päälaskenta!C$7,Päälaskenta!E$7,Päälaskenta!G$5)</f>
        <v>2.5</v>
      </c>
      <c r="C1736" s="56">
        <v>0.26600000000000001</v>
      </c>
      <c r="D1736" s="93">
        <f t="shared" si="433"/>
        <v>9.3985000000000003</v>
      </c>
      <c r="E1736" s="8">
        <f>IF(Päälaskenta!$C$26,Kaksitasouoma_matriisi!AP1736,Kaksitasouoma_matriisi!AC1736)</f>
        <v>0.106865607593203</v>
      </c>
      <c r="F1736" s="56">
        <f>IF(D1736&lt;Päälaskenta!H$24,(SQRT(POWER(Päälaskenta!C$24/(2*Päälaskenta!E$24),2)+(D1736/Päälaskenta!E$24))-Päälaskenta!C$24/(2*Päälaskenta!E$24)),IF(D1736=Päälaskenta!H$24,Päälaskenta!D$24,Päälaskenta!D$24+(SQRT(POWER((Päälaskenta!C$20+Päälaskenta!G$24)/(2*Päälaskenta!E$20),2)+((D1736-Päälaskenta!H$24)/Päälaskenta!E$20))-(Päälaskenta!C$20+Päälaskenta!G$24)/(2*Päälaskenta!E$20))))</f>
        <v>1.633</v>
      </c>
      <c r="G1736" s="57">
        <f>IF(F1736&gt;Päälaskenta!D$24,(2*SQRT((POWER(Päälaskenta!D$24,2))+POWER(Päälaskenta!E$24*Päälaskenta!D$24,2))+Päälaskenta!C$24)+(2*SQRT((POWER((F1736-Päälaskenta!D$24),2))+POWER(Päälaskenta!E$20*(F1736-Päälaskenta!D$24),2))+Päälaskenta!C$20),(2*SQRT((POWER(F1736,2))+POWER(Päälaskenta!E$24*F1736,2))+Päälaskenta!C$24))</f>
        <v>11.34</v>
      </c>
      <c r="H1736" s="57">
        <f t="shared" si="434"/>
        <v>0.83</v>
      </c>
      <c r="I1736" s="62">
        <f t="shared" si="435"/>
        <v>1.036E-3</v>
      </c>
      <c r="J1736" s="8">
        <f>IF(F1736&lt;Päälaskenta!$D$24,0,Kaksitasouoma_matriisi!F1736-Päälaskenta!$D$24)</f>
        <v>0.93300000000000005</v>
      </c>
      <c r="L1736" s="8">
        <f>IF(F1736&gt;Päälaskenta!D$24,F1736-Päälaskenta!D$24,0)</f>
        <v>0.93300000000000005</v>
      </c>
      <c r="M1736" s="8">
        <f>IF(F1736&gt;Päälaskenta!D$24,(Päälaskenta!C$20+(Päälaskenta!E$20*(Kaksitasouoma_matriisi!F1736-Päälaskenta!D$24)))*(Kaksitasouoma_matriisi!F1736-Päälaskenta!D$24),0)</f>
        <v>5.9707334999999997</v>
      </c>
      <c r="N1736" s="8">
        <f>IF(F1736&gt;Päälaskenta!D$24,(2*SQRT((POWER((F1736-Päälaskenta!D$24),2))+POWER(Päälaskenta!E$20*(F1736-Päälaskenta!D$24),2))+Päälaskenta!C$20),0)</f>
        <v>8.3639793400078997</v>
      </c>
      <c r="O1736" s="8">
        <f t="shared" si="441"/>
        <v>0.71386277479666305</v>
      </c>
      <c r="P1736" s="8">
        <f>IF(Päälaskenta!$C$29,IF(L1736&gt;Päälaskenta!$F$28,Kaksitasouoma_matriisi!AQ1736,Kaksitasouoma_matriisi!AR1736),Päälaskenta!$F$20)</f>
        <v>0.12</v>
      </c>
      <c r="Q1736" s="8">
        <f t="shared" si="442"/>
        <v>39.742599017603197</v>
      </c>
      <c r="R1736" s="8">
        <f t="shared" si="436"/>
        <v>1.06218990572773</v>
      </c>
      <c r="S1736" s="8">
        <f t="shared" si="443"/>
        <v>0.177899399751761</v>
      </c>
      <c r="U1736" s="93">
        <f>IF(F1736&gt;Päälaskenta!D$24,Päälaskenta!H$24+L1736*Päälaskenta!G$24,F1736*Päälaskenta!C$24 + F1736*F1736*Päälaskenta!E$24)</f>
        <v>3.4291999999999998</v>
      </c>
      <c r="V1736" s="8">
        <f>IF(F1736&gt;Päälaskenta!D$24,2*SQRT(POWER(Päälaskenta!D$24,2)+POWER(Päälaskenta!E$24*Päälaskenta!D$24,2))+Päälaskenta!C$24,(2*SQRT((POWER(F1736,2))+POWER(Päälaskenta!E$24*F1736,2))+Päälaskenta!C$24))</f>
        <v>2.9798989873223301</v>
      </c>
      <c r="W1736" s="8">
        <f t="shared" si="444"/>
        <v>1.1507772627827899</v>
      </c>
      <c r="X1736" s="8">
        <f>Päälaskenta!F$24</f>
        <v>7.0000000000000007E-2</v>
      </c>
      <c r="Y1736" s="8">
        <f t="shared" si="445"/>
        <v>53.796698435931503</v>
      </c>
      <c r="Z1736" s="8">
        <f t="shared" si="437"/>
        <v>1.43781009427227</v>
      </c>
      <c r="AA1736" s="8">
        <f t="shared" si="446"/>
        <v>0.41928440868781902</v>
      </c>
      <c r="AC1736" s="8">
        <f t="shared" si="438"/>
        <v>0.106865607593203</v>
      </c>
      <c r="AE1736" s="8">
        <v>1734</v>
      </c>
      <c r="AF1736" s="8">
        <f t="shared" si="432"/>
        <v>93.539297453534701</v>
      </c>
      <c r="AG1736" s="8">
        <f t="shared" si="439"/>
        <v>7.1431835511594601E-4</v>
      </c>
      <c r="AJ1736" s="132">
        <f>IF(Päälaskenta!$F$28&lt;Kaksitasouoma_matriisi!L1736,Päälaskenta!$C$20*Päälaskenta!$F$28,Päälaskenta!$C$20*Kaksitasouoma_matriisi!L1736)</f>
        <v>2.5</v>
      </c>
      <c r="AK1736" s="134">
        <f>SQRT(Päälaskenta!$D$20^2+(Päälaskenta!$D$20/(1/Päälaskenta!$E$20))^2)</f>
        <v>1.8029999999999999</v>
      </c>
      <c r="AL1736" s="134">
        <f>IF(Päälaskenta!$F$28&lt;Kaksitasouoma_matriisi!L1736,AK1736*Päälaskenta!$F$28*COS(ATAN(1/Päälaskenta!$E$20)),AK1736*Kaksitasouoma_matriisi!L1736*COS(ATAN(1/Päälaskenta!$E$20)))</f>
        <v>0.75</v>
      </c>
      <c r="AM1736" s="134"/>
      <c r="AN1736" s="134">
        <f t="shared" si="447"/>
        <v>3.25</v>
      </c>
      <c r="AO1736" s="8">
        <f t="shared" si="440"/>
        <v>0.345799861680055</v>
      </c>
      <c r="AP1736" s="134">
        <f>Refererenssiarvoja!$B$16*H1736^(1/6)/(Refererenssiarvoja!$B$15^0.5)*(Päälaskenta!$G$28/2)^0.5*(1-AO1736)^(-1.5)</f>
        <v>9.1999999999999998E-2</v>
      </c>
      <c r="AQ1736" s="8">
        <f>Refererenssiarvoja!$B$16*Kaksitasouoma_matriisi!O1736^(1/6)/(SQRT((2*Refererenssiarvoja!$B$15)/(Päälaskenta!$F$31*Päälaskenta!$G$31*Päälaskenta!$F$28))+SQRT(Refererenssiarvoja!$B$15)/Refererenssiarvoja!$B$17*LN(Kaksitasouoma_matriisi!L1736/Päälaskenta!$F$28))</f>
        <v>0.13770117563744999</v>
      </c>
      <c r="AR1736" s="8">
        <f>Refererenssiarvoja!$B$16*Kaksitasouoma_matriisi!O1736^(1/6)/(SQRT((2*Refererenssiarvoja!$B$15)/(Päälaskenta!$F$31*Päälaskenta!$G$31*L1736)))</f>
        <v>0.65191920669117898</v>
      </c>
    </row>
    <row r="1737" spans="1:44" x14ac:dyDescent="0.2">
      <c r="A1737" s="8">
        <v>1735</v>
      </c>
      <c r="B1737" s="8">
        <f>IF(Päälaskenta!C$7,Päälaskenta!E$7,Päälaskenta!G$5)</f>
        <v>2.5</v>
      </c>
      <c r="C1737" s="56">
        <v>0.26500000000000001</v>
      </c>
      <c r="D1737" s="93">
        <f t="shared" si="433"/>
        <v>9.4339999999999993</v>
      </c>
      <c r="E1737" s="8">
        <f>IF(Päälaskenta!$C$26,Kaksitasouoma_matriisi!AP1737,Kaksitasouoma_matriisi!AC1737)</f>
        <v>0.10687811961366001</v>
      </c>
      <c r="F1737" s="56">
        <f>IF(D1737&lt;Päälaskenta!H$24,(SQRT(POWER(Päälaskenta!C$24/(2*Päälaskenta!E$24),2)+(D1737/Päälaskenta!E$24))-Päälaskenta!C$24/(2*Päälaskenta!E$24)),IF(D1737=Päälaskenta!H$24,Päälaskenta!D$24,Päälaskenta!D$24+(SQRT(POWER((Päälaskenta!C$20+Päälaskenta!G$24)/(2*Päälaskenta!E$20),2)+((D1737-Päälaskenta!H$24)/Päälaskenta!E$20))-(Päälaskenta!C$20+Päälaskenta!G$24)/(2*Päälaskenta!E$20))))</f>
        <v>1.6359999999999999</v>
      </c>
      <c r="G1737" s="57">
        <f>IF(F1737&gt;Päälaskenta!D$24,(2*SQRT((POWER(Päälaskenta!D$24,2))+POWER(Päälaskenta!E$24*Päälaskenta!D$24,2))+Päälaskenta!C$24)+(2*SQRT((POWER((F1737-Päälaskenta!D$24),2))+POWER(Päälaskenta!E$20*(F1737-Päälaskenta!D$24),2))+Päälaskenta!C$20),(2*SQRT((POWER(F1737,2))+POWER(Päälaskenta!E$24*F1737,2))+Päälaskenta!C$24))</f>
        <v>11.35</v>
      </c>
      <c r="H1737" s="57">
        <f t="shared" si="434"/>
        <v>0.83</v>
      </c>
      <c r="I1737" s="62">
        <f t="shared" si="435"/>
        <v>1.0280000000000001E-3</v>
      </c>
      <c r="J1737" s="8">
        <f>IF(F1737&lt;Päälaskenta!$D$24,0,Kaksitasouoma_matriisi!F1737-Päälaskenta!$D$24)</f>
        <v>0.93600000000000005</v>
      </c>
      <c r="L1737" s="8">
        <f>IF(F1737&gt;Päälaskenta!D$24,F1737-Päälaskenta!D$24,0)</f>
        <v>0.93600000000000005</v>
      </c>
      <c r="M1737" s="8">
        <f>IF(F1737&gt;Päälaskenta!D$24,(Päälaskenta!C$20+(Päälaskenta!E$20*(Kaksitasouoma_matriisi!F1737-Päälaskenta!D$24)))*(Kaksitasouoma_matriisi!F1737-Päälaskenta!D$24),0)</f>
        <v>5.9941440000000004</v>
      </c>
      <c r="N1737" s="8">
        <f>IF(F1737&gt;Päälaskenta!D$24,(2*SQRT((POWER((F1737-Päälaskenta!D$24),2))+POWER(Päälaskenta!E$20*(F1737-Päälaskenta!D$24),2))+Päälaskenta!C$20),0)</f>
        <v>8.3747959938342902</v>
      </c>
      <c r="O1737" s="8">
        <f t="shared" si="441"/>
        <v>0.71573612114408802</v>
      </c>
      <c r="P1737" s="8">
        <f>IF(Päälaskenta!$C$29,IF(L1737&gt;Päälaskenta!$F$28,Kaksitasouoma_matriisi!AQ1737,Kaksitasouoma_matriisi!AR1737),Päälaskenta!$F$20)</f>
        <v>0.12</v>
      </c>
      <c r="Q1737" s="8">
        <f t="shared" si="442"/>
        <v>39.9681962830877</v>
      </c>
      <c r="R1737" s="8">
        <f t="shared" si="436"/>
        <v>1.0635125278309601</v>
      </c>
      <c r="S1737" s="8">
        <f t="shared" si="443"/>
        <v>0.17742525502072701</v>
      </c>
      <c r="U1737" s="93">
        <f>IF(F1737&gt;Päälaskenta!D$24,Päälaskenta!H$24+L1737*Päälaskenta!G$24,F1737*Päälaskenta!C$24 + F1737*F1737*Päälaskenta!E$24)</f>
        <v>3.4363999999999999</v>
      </c>
      <c r="V1737" s="8">
        <f>IF(F1737&gt;Päälaskenta!D$24,2*SQRT(POWER(Päälaskenta!D$24,2)+POWER(Päälaskenta!E$24*Päälaskenta!D$24,2))+Päälaskenta!C$24,(2*SQRT((POWER(F1737,2))+POWER(Päälaskenta!E$24*F1737,2))+Päälaskenta!C$24))</f>
        <v>2.9798989873223301</v>
      </c>
      <c r="W1737" s="8">
        <f t="shared" si="444"/>
        <v>1.1531934520666001</v>
      </c>
      <c r="X1737" s="8">
        <f>Päälaskenta!F$24</f>
        <v>7.0000000000000007E-2</v>
      </c>
      <c r="Y1737" s="8">
        <f t="shared" si="445"/>
        <v>53.985084090118299</v>
      </c>
      <c r="Z1737" s="8">
        <f t="shared" si="437"/>
        <v>1.4364874721690399</v>
      </c>
      <c r="AA1737" s="8">
        <f t="shared" si="446"/>
        <v>0.41802103136102903</v>
      </c>
      <c r="AC1737" s="8">
        <f t="shared" si="438"/>
        <v>0.10687811961366001</v>
      </c>
      <c r="AE1737" s="8">
        <v>1735</v>
      </c>
      <c r="AF1737" s="8">
        <f t="shared" si="432"/>
        <v>93.953280373205999</v>
      </c>
      <c r="AG1737" s="8">
        <f t="shared" si="439"/>
        <v>7.0803727378243597E-4</v>
      </c>
      <c r="AJ1737" s="132">
        <f>IF(Päälaskenta!$F$28&lt;Kaksitasouoma_matriisi!L1737,Päälaskenta!$C$20*Päälaskenta!$F$28,Päälaskenta!$C$20*Kaksitasouoma_matriisi!L1737)</f>
        <v>2.5</v>
      </c>
      <c r="AK1737" s="134">
        <f>SQRT(Päälaskenta!$D$20^2+(Päälaskenta!$D$20/(1/Päälaskenta!$E$20))^2)</f>
        <v>1.8029999999999999</v>
      </c>
      <c r="AL1737" s="134">
        <f>IF(Päälaskenta!$F$28&lt;Kaksitasouoma_matriisi!L1737,AK1737*Päälaskenta!$F$28*COS(ATAN(1/Päälaskenta!$E$20)),AK1737*Kaksitasouoma_matriisi!L1737*COS(ATAN(1/Päälaskenta!$E$20)))</f>
        <v>0.75</v>
      </c>
      <c r="AM1737" s="134"/>
      <c r="AN1737" s="134">
        <f t="shared" si="447"/>
        <v>3.25</v>
      </c>
      <c r="AO1737" s="8">
        <f t="shared" si="440"/>
        <v>0.34449862200551201</v>
      </c>
      <c r="AP1737" s="134">
        <f>Refererenssiarvoja!$B$16*H1737^(1/6)/(Refererenssiarvoja!$B$15^0.5)*(Päälaskenta!$G$28/2)^0.5*(1-AO1737)^(-1.5)</f>
        <v>9.1999999999999998E-2</v>
      </c>
      <c r="AQ1737" s="8">
        <f>Refererenssiarvoja!$B$16*Kaksitasouoma_matriisi!O1737^(1/6)/(SQRT((2*Refererenssiarvoja!$B$15)/(Päälaskenta!$F$31*Päälaskenta!$G$31*Päälaskenta!$F$28))+SQRT(Refererenssiarvoja!$B$15)/Refererenssiarvoja!$B$17*LN(Kaksitasouoma_matriisi!L1737/Päälaskenta!$F$28))</f>
        <v>0.13725877180350601</v>
      </c>
      <c r="AR1737" s="8">
        <f>Refererenssiarvoja!$B$16*Kaksitasouoma_matriisi!O1737^(1/6)/(SQRT((2*Refererenssiarvoja!$B$15)/(Päälaskenta!$F$31*Päälaskenta!$G$31*L1737)))</f>
        <v>0.65325174534544495</v>
      </c>
    </row>
    <row r="1738" spans="1:44" x14ac:dyDescent="0.2">
      <c r="A1738" s="8">
        <v>1736</v>
      </c>
      <c r="B1738" s="8">
        <f>IF(Päälaskenta!C$7,Päälaskenta!E$7,Päälaskenta!G$5)</f>
        <v>2.5</v>
      </c>
      <c r="C1738" s="56">
        <v>0.26400000000000001</v>
      </c>
      <c r="D1738" s="93">
        <f t="shared" si="433"/>
        <v>9.4696999999999996</v>
      </c>
      <c r="E1738" s="8">
        <f>IF(Päälaskenta!$C$26,Kaksitasouoma_matriisi!AP1738,Kaksitasouoma_matriisi!AC1738)</f>
        <v>0.106894765272874</v>
      </c>
      <c r="F1738" s="56">
        <f>IF(D1738&lt;Päälaskenta!H$24,(SQRT(POWER(Päälaskenta!C$24/(2*Päälaskenta!E$24),2)+(D1738/Päälaskenta!E$24))-Päälaskenta!C$24/(2*Päälaskenta!E$24)),IF(D1738=Päälaskenta!H$24,Päälaskenta!D$24,Päälaskenta!D$24+(SQRT(POWER((Päälaskenta!C$20+Päälaskenta!G$24)/(2*Päälaskenta!E$20),2)+((D1738-Päälaskenta!H$24)/Päälaskenta!E$20))-(Päälaskenta!C$20+Päälaskenta!G$24)/(2*Päälaskenta!E$20))))</f>
        <v>1.64</v>
      </c>
      <c r="G1738" s="57">
        <f>IF(F1738&gt;Päälaskenta!D$24,(2*SQRT((POWER(Päälaskenta!D$24,2))+POWER(Päälaskenta!E$24*Päälaskenta!D$24,2))+Päälaskenta!C$24)+(2*SQRT((POWER((F1738-Päälaskenta!D$24),2))+POWER(Päälaskenta!E$20*(F1738-Päälaskenta!D$24),2))+Päälaskenta!C$20),(2*SQRT((POWER(F1738,2))+POWER(Päälaskenta!E$24*F1738,2))+Päälaskenta!C$24))</f>
        <v>11.37</v>
      </c>
      <c r="H1738" s="57">
        <f t="shared" si="434"/>
        <v>0.83</v>
      </c>
      <c r="I1738" s="62">
        <f t="shared" si="435"/>
        <v>1.021E-3</v>
      </c>
      <c r="J1738" s="8">
        <f>IF(F1738&lt;Päälaskenta!$D$24,0,Kaksitasouoma_matriisi!F1738-Päälaskenta!$D$24)</f>
        <v>0.94</v>
      </c>
      <c r="L1738" s="8">
        <f>IF(F1738&gt;Päälaskenta!D$24,F1738-Päälaskenta!D$24,0)</f>
        <v>0.94</v>
      </c>
      <c r="M1738" s="8">
        <f>IF(F1738&gt;Päälaskenta!D$24,(Päälaskenta!C$20+(Päälaskenta!E$20*(Kaksitasouoma_matriisi!F1738-Päälaskenta!D$24)))*(Kaksitasouoma_matriisi!F1738-Päälaskenta!D$24),0)</f>
        <v>6.0254000000000003</v>
      </c>
      <c r="N1738" s="8">
        <f>IF(F1738&gt;Päälaskenta!D$24,(2*SQRT((POWER((F1738-Päälaskenta!D$24),2))+POWER(Päälaskenta!E$20*(F1738-Päälaskenta!D$24),2))+Päälaskenta!C$20),0)</f>
        <v>8.3892181989361507</v>
      </c>
      <c r="O1738" s="8">
        <f t="shared" si="441"/>
        <v>0.71823140811429698</v>
      </c>
      <c r="P1738" s="8">
        <f>IF(Päälaskenta!$C$29,IF(L1738&gt;Päälaskenta!$F$28,Kaksitasouoma_matriisi!AQ1738,Kaksitasouoma_matriisi!AR1738),Päälaskenta!$F$20)</f>
        <v>0.12</v>
      </c>
      <c r="Q1738" s="8">
        <f t="shared" si="442"/>
        <v>40.269932249559702</v>
      </c>
      <c r="R1738" s="8">
        <f t="shared" si="436"/>
        <v>1.0652676467743101</v>
      </c>
      <c r="S1738" s="8">
        <f t="shared" si="443"/>
        <v>0.176796170673202</v>
      </c>
      <c r="U1738" s="93">
        <f>IF(F1738&gt;Päälaskenta!D$24,Päälaskenta!H$24+L1738*Päälaskenta!G$24,F1738*Päälaskenta!C$24 + F1738*F1738*Päälaskenta!E$24)</f>
        <v>3.4460000000000002</v>
      </c>
      <c r="V1738" s="8">
        <f>IF(F1738&gt;Päälaskenta!D$24,2*SQRT(POWER(Päälaskenta!D$24,2)+POWER(Päälaskenta!E$24*Päälaskenta!D$24,2))+Päälaskenta!C$24,(2*SQRT((POWER(F1738,2))+POWER(Päälaskenta!E$24*F1738,2))+Päälaskenta!C$24))</f>
        <v>2.9798989873223301</v>
      </c>
      <c r="W1738" s="8">
        <f t="shared" si="444"/>
        <v>1.15641503777834</v>
      </c>
      <c r="X1738" s="8">
        <f>Päälaskenta!F$24</f>
        <v>7.0000000000000007E-2</v>
      </c>
      <c r="Y1738" s="8">
        <f t="shared" si="445"/>
        <v>54.236674544280298</v>
      </c>
      <c r="Z1738" s="8">
        <f t="shared" si="437"/>
        <v>1.4347323532256899</v>
      </c>
      <c r="AA1738" s="8">
        <f t="shared" si="446"/>
        <v>0.416347171568685</v>
      </c>
      <c r="AC1738" s="8">
        <f t="shared" si="438"/>
        <v>0.106894765272874</v>
      </c>
      <c r="AE1738" s="8">
        <v>1736</v>
      </c>
      <c r="AF1738" s="8">
        <f t="shared" si="432"/>
        <v>94.506606793840007</v>
      </c>
      <c r="AG1738" s="8">
        <f t="shared" si="439"/>
        <v>6.9977057496817502E-4</v>
      </c>
      <c r="AJ1738" s="132">
        <f>IF(Päälaskenta!$F$28&lt;Kaksitasouoma_matriisi!L1738,Päälaskenta!$C$20*Päälaskenta!$F$28,Päälaskenta!$C$20*Kaksitasouoma_matriisi!L1738)</f>
        <v>2.5</v>
      </c>
      <c r="AK1738" s="134">
        <f>SQRT(Päälaskenta!$D$20^2+(Päälaskenta!$D$20/(1/Päälaskenta!$E$20))^2)</f>
        <v>1.8029999999999999</v>
      </c>
      <c r="AL1738" s="134">
        <f>IF(Päälaskenta!$F$28&lt;Kaksitasouoma_matriisi!L1738,AK1738*Päälaskenta!$F$28*COS(ATAN(1/Päälaskenta!$E$20)),AK1738*Kaksitasouoma_matriisi!L1738*COS(ATAN(1/Päälaskenta!$E$20)))</f>
        <v>0.75</v>
      </c>
      <c r="AM1738" s="134"/>
      <c r="AN1738" s="134">
        <f t="shared" si="447"/>
        <v>3.25</v>
      </c>
      <c r="AO1738" s="8">
        <f t="shared" si="440"/>
        <v>0.34319989017603503</v>
      </c>
      <c r="AP1738" s="134">
        <f>Refererenssiarvoja!$B$16*H1738^(1/6)/(Refererenssiarvoja!$B$15^0.5)*(Päälaskenta!$G$28/2)^0.5*(1-AO1738)^(-1.5)</f>
        <v>9.1999999999999998E-2</v>
      </c>
      <c r="AQ1738" s="8">
        <f>Refererenssiarvoja!$B$16*Kaksitasouoma_matriisi!O1738^(1/6)/(SQRT((2*Refererenssiarvoja!$B$15)/(Päälaskenta!$F$31*Päälaskenta!$G$31*Päälaskenta!$F$28))+SQRT(Refererenssiarvoja!$B$15)/Refererenssiarvoja!$B$17*LN(Kaksitasouoma_matriisi!L1738/Päälaskenta!$F$28))</f>
        <v>0.13667608339925899</v>
      </c>
      <c r="AR1738" s="8">
        <f>Refererenssiarvoja!$B$16*Kaksitasouoma_matriisi!O1738^(1/6)/(SQRT((2*Refererenssiarvoja!$B$15)/(Päälaskenta!$F$31*Päälaskenta!$G$31*L1738)))</f>
        <v>0.655025927494015</v>
      </c>
    </row>
    <row r="1739" spans="1:44" x14ac:dyDescent="0.2">
      <c r="A1739" s="8">
        <v>1737</v>
      </c>
      <c r="B1739" s="8">
        <f>IF(Päälaskenta!C$7,Päälaskenta!E$7,Päälaskenta!G$5)</f>
        <v>2.5</v>
      </c>
      <c r="C1739" s="56">
        <v>0.26300000000000001</v>
      </c>
      <c r="D1739" s="93">
        <f t="shared" si="433"/>
        <v>9.5056999999999992</v>
      </c>
      <c r="E1739" s="8">
        <f>IF(Päälaskenta!$C$26,Kaksitasouoma_matriisi!AP1739,Kaksitasouoma_matriisi!AC1739)</f>
        <v>0.106907221829243</v>
      </c>
      <c r="F1739" s="56">
        <f>IF(D1739&lt;Päälaskenta!H$24,(SQRT(POWER(Päälaskenta!C$24/(2*Päälaskenta!E$24),2)+(D1739/Päälaskenta!E$24))-Päälaskenta!C$24/(2*Päälaskenta!E$24)),IF(D1739=Päälaskenta!H$24,Päälaskenta!D$24,Päälaskenta!D$24+(SQRT(POWER((Päälaskenta!C$20+Päälaskenta!G$24)/(2*Päälaskenta!E$20),2)+((D1739-Päälaskenta!H$24)/Päälaskenta!E$20))-(Päälaskenta!C$20+Päälaskenta!G$24)/(2*Päälaskenta!E$20))))</f>
        <v>1.643</v>
      </c>
      <c r="G1739" s="57">
        <f>IF(F1739&gt;Päälaskenta!D$24,(2*SQRT((POWER(Päälaskenta!D$24,2))+POWER(Päälaskenta!E$24*Päälaskenta!D$24,2))+Päälaskenta!C$24)+(2*SQRT((POWER((F1739-Päälaskenta!D$24),2))+POWER(Päälaskenta!E$20*(F1739-Päälaskenta!D$24),2))+Päälaskenta!C$20),(2*SQRT((POWER(F1739,2))+POWER(Päälaskenta!E$24*F1739,2))+Päälaskenta!C$24))</f>
        <v>11.38</v>
      </c>
      <c r="H1739" s="57">
        <f t="shared" si="434"/>
        <v>0.84</v>
      </c>
      <c r="I1739" s="62">
        <f t="shared" si="435"/>
        <v>9.9700000000000006E-4</v>
      </c>
      <c r="J1739" s="8">
        <f>IF(F1739&lt;Päälaskenta!$D$24,0,Kaksitasouoma_matriisi!F1739-Päälaskenta!$D$24)</f>
        <v>0.94299999999999995</v>
      </c>
      <c r="L1739" s="8">
        <f>IF(F1739&gt;Päälaskenta!D$24,F1739-Päälaskenta!D$24,0)</f>
        <v>0.94299999999999995</v>
      </c>
      <c r="M1739" s="8">
        <f>IF(F1739&gt;Päälaskenta!D$24,(Päälaskenta!C$20+(Päälaskenta!E$20*(Kaksitasouoma_matriisi!F1739-Päälaskenta!D$24)))*(Kaksitasouoma_matriisi!F1739-Päälaskenta!D$24),0)</f>
        <v>6.0488735</v>
      </c>
      <c r="N1739" s="8">
        <f>IF(F1739&gt;Päälaskenta!D$24,(2*SQRT((POWER((F1739-Päälaskenta!D$24),2))+POWER(Päälaskenta!E$20*(F1739-Päälaskenta!D$24),2))+Päälaskenta!C$20),0)</f>
        <v>8.4000348527625395</v>
      </c>
      <c r="O1739" s="8">
        <f t="shared" si="441"/>
        <v>0.72010100029652802</v>
      </c>
      <c r="P1739" s="8">
        <f>IF(Päälaskenta!$C$29,IF(L1739&gt;Päälaskenta!$F$28,Kaksitasouoma_matriisi!AQ1739,Kaksitasouoma_matriisi!AR1739),Päälaskenta!$F$20)</f>
        <v>0.12</v>
      </c>
      <c r="Q1739" s="8">
        <f t="shared" si="442"/>
        <v>40.496939099991003</v>
      </c>
      <c r="R1739" s="8">
        <f t="shared" si="436"/>
        <v>1.0665777530560701</v>
      </c>
      <c r="S1739" s="8">
        <f t="shared" si="443"/>
        <v>0.17632667521581799</v>
      </c>
      <c r="U1739" s="93">
        <f>IF(F1739&gt;Päälaskenta!D$24,Päälaskenta!H$24+L1739*Päälaskenta!G$24,F1739*Päälaskenta!C$24 + F1739*F1739*Päälaskenta!E$24)</f>
        <v>3.4531999999999998</v>
      </c>
      <c r="V1739" s="8">
        <f>IF(F1739&gt;Päälaskenta!D$24,2*SQRT(POWER(Päälaskenta!D$24,2)+POWER(Päälaskenta!E$24*Päälaskenta!D$24,2))+Päälaskenta!C$24,(2*SQRT((POWER(F1739,2))+POWER(Päälaskenta!E$24*F1739,2))+Päälaskenta!C$24))</f>
        <v>2.9798989873223301</v>
      </c>
      <c r="W1739" s="8">
        <f t="shared" si="444"/>
        <v>1.1588312270621499</v>
      </c>
      <c r="X1739" s="8">
        <f>Päälaskenta!F$24</f>
        <v>7.0000000000000007E-2</v>
      </c>
      <c r="Y1739" s="8">
        <f t="shared" si="445"/>
        <v>54.425674333382602</v>
      </c>
      <c r="Z1739" s="8">
        <f t="shared" si="437"/>
        <v>1.4334222469439299</v>
      </c>
      <c r="AA1739" s="8">
        <f t="shared" si="446"/>
        <v>0.41509968925747998</v>
      </c>
      <c r="AC1739" s="8">
        <f t="shared" si="438"/>
        <v>0.106907221829243</v>
      </c>
      <c r="AE1739" s="8">
        <v>1737</v>
      </c>
      <c r="AF1739" s="8">
        <f t="shared" si="432"/>
        <v>94.922613433373598</v>
      </c>
      <c r="AG1739" s="8">
        <f t="shared" si="439"/>
        <v>6.9365040425061202E-4</v>
      </c>
      <c r="AJ1739" s="132">
        <f>IF(Päälaskenta!$F$28&lt;Kaksitasouoma_matriisi!L1739,Päälaskenta!$C$20*Päälaskenta!$F$28,Päälaskenta!$C$20*Kaksitasouoma_matriisi!L1739)</f>
        <v>2.5</v>
      </c>
      <c r="AK1739" s="134">
        <f>SQRT(Päälaskenta!$D$20^2+(Päälaskenta!$D$20/(1/Päälaskenta!$E$20))^2)</f>
        <v>1.8029999999999999</v>
      </c>
      <c r="AL1739" s="134">
        <f>IF(Päälaskenta!$F$28&lt;Kaksitasouoma_matriisi!L1739,AK1739*Päälaskenta!$F$28*COS(ATAN(1/Päälaskenta!$E$20)),AK1739*Kaksitasouoma_matriisi!L1739*COS(ATAN(1/Päälaskenta!$E$20)))</f>
        <v>0.75</v>
      </c>
      <c r="AM1739" s="134"/>
      <c r="AN1739" s="134">
        <f t="shared" si="447"/>
        <v>3.25</v>
      </c>
      <c r="AO1739" s="8">
        <f t="shared" si="440"/>
        <v>0.34190012308404399</v>
      </c>
      <c r="AP1739" s="134">
        <f>Refererenssiarvoja!$B$16*H1739^(1/6)/(Refererenssiarvoja!$B$15^0.5)*(Päälaskenta!$G$28/2)^0.5*(1-AO1739)^(-1.5)</f>
        <v>9.1999999999999998E-2</v>
      </c>
      <c r="AQ1739" s="8">
        <f>Refererenssiarvoja!$B$16*Kaksitasouoma_matriisi!O1739^(1/6)/(SQRT((2*Refererenssiarvoja!$B$15)/(Päälaskenta!$F$31*Päälaskenta!$G$31*Päälaskenta!$F$28))+SQRT(Refererenssiarvoja!$B$15)/Refererenssiarvoja!$B$17*LN(Kaksitasouoma_matriisi!L1739/Päälaskenta!$F$28))</f>
        <v>0.13624435870947599</v>
      </c>
      <c r="AR1739" s="8">
        <f>Refererenssiarvoja!$B$16*Kaksitasouoma_matriisi!O1739^(1/6)/(SQRT((2*Refererenssiarvoja!$B$15)/(Päälaskenta!$F$31*Päälaskenta!$G$31*L1739)))</f>
        <v>0.65635467140181503</v>
      </c>
    </row>
    <row r="1740" spans="1:44" x14ac:dyDescent="0.2">
      <c r="A1740" s="8">
        <v>1738</v>
      </c>
      <c r="B1740" s="8">
        <f>IF(Päälaskenta!C$7,Päälaskenta!E$7,Päälaskenta!G$5)</f>
        <v>2.5</v>
      </c>
      <c r="C1740" s="56">
        <v>0.26200000000000001</v>
      </c>
      <c r="D1740" s="93">
        <f t="shared" si="433"/>
        <v>9.5419999999999998</v>
      </c>
      <c r="E1740" s="8">
        <f>IF(Päälaskenta!$C$26,Kaksitasouoma_matriisi!AP1740,Kaksitasouoma_matriisi!AC1740)</f>
        <v>0.106923793782181</v>
      </c>
      <c r="F1740" s="56">
        <f>IF(D1740&lt;Päälaskenta!H$24,(SQRT(POWER(Päälaskenta!C$24/(2*Päälaskenta!E$24),2)+(D1740/Päälaskenta!E$24))-Päälaskenta!C$24/(2*Päälaskenta!E$24)),IF(D1740=Päälaskenta!H$24,Päälaskenta!D$24,Päälaskenta!D$24+(SQRT(POWER((Päälaskenta!C$20+Päälaskenta!G$24)/(2*Päälaskenta!E$20),2)+((D1740-Päälaskenta!H$24)/Päälaskenta!E$20))-(Päälaskenta!C$20+Päälaskenta!G$24)/(2*Päälaskenta!E$20))))</f>
        <v>1.647</v>
      </c>
      <c r="G1740" s="57">
        <f>IF(F1740&gt;Päälaskenta!D$24,(2*SQRT((POWER(Päälaskenta!D$24,2))+POWER(Päälaskenta!E$24*Päälaskenta!D$24,2))+Päälaskenta!C$24)+(2*SQRT((POWER((F1740-Päälaskenta!D$24),2))+POWER(Päälaskenta!E$20*(F1740-Päälaskenta!D$24),2))+Päälaskenta!C$20),(2*SQRT((POWER(F1740,2))+POWER(Päälaskenta!E$24*F1740,2))+Päälaskenta!C$24))</f>
        <v>11.39</v>
      </c>
      <c r="H1740" s="57">
        <f t="shared" si="434"/>
        <v>0.84</v>
      </c>
      <c r="I1740" s="62">
        <f t="shared" si="435"/>
        <v>9.8999999999999999E-4</v>
      </c>
      <c r="J1740" s="8">
        <f>IF(F1740&lt;Päälaskenta!$D$24,0,Kaksitasouoma_matriisi!F1740-Päälaskenta!$D$24)</f>
        <v>0.94699999999999995</v>
      </c>
      <c r="L1740" s="8">
        <f>IF(F1740&gt;Päälaskenta!D$24,F1740-Päälaskenta!D$24,0)</f>
        <v>0.94699999999999995</v>
      </c>
      <c r="M1740" s="8">
        <f>IF(F1740&gt;Päälaskenta!D$24,(Päälaskenta!C$20+(Päälaskenta!E$20*(Kaksitasouoma_matriisi!F1740-Päälaskenta!D$24)))*(Kaksitasouoma_matriisi!F1740-Päälaskenta!D$24),0)</f>
        <v>6.0802135000000002</v>
      </c>
      <c r="N1740" s="8">
        <f>IF(F1740&gt;Päälaskenta!D$24,(2*SQRT((POWER((F1740-Päälaskenta!D$24),2))+POWER(Päälaskenta!E$20*(F1740-Päälaskenta!D$24),2))+Päälaskenta!C$20),0)</f>
        <v>8.4144570578644</v>
      </c>
      <c r="O1740" s="8">
        <f t="shared" si="441"/>
        <v>0.72259130425025497</v>
      </c>
      <c r="P1740" s="8">
        <f>IF(Päälaskenta!$C$29,IF(L1740&gt;Päälaskenta!$F$28,Kaksitasouoma_matriisi!AQ1740,Kaksitasouoma_matriisi!AR1740),Päälaskenta!$F$20)</f>
        <v>0.12</v>
      </c>
      <c r="Q1740" s="8">
        <f t="shared" si="442"/>
        <v>40.800554981952203</v>
      </c>
      <c r="R1740" s="8">
        <f t="shared" si="436"/>
        <v>1.0683163233572901</v>
      </c>
      <c r="S1740" s="8">
        <f t="shared" si="443"/>
        <v>0.17570375174445599</v>
      </c>
      <c r="U1740" s="93">
        <f>IF(F1740&gt;Päälaskenta!D$24,Päälaskenta!H$24+L1740*Päälaskenta!G$24,F1740*Päälaskenta!C$24 + F1740*F1740*Päälaskenta!E$24)</f>
        <v>3.4628000000000001</v>
      </c>
      <c r="V1740" s="8">
        <f>IF(F1740&gt;Päälaskenta!D$24,2*SQRT(POWER(Päälaskenta!D$24,2)+POWER(Päälaskenta!E$24*Päälaskenta!D$24,2))+Päälaskenta!C$24,(2*SQRT((POWER(F1740,2))+POWER(Päälaskenta!E$24*F1740,2))+Päälaskenta!C$24))</f>
        <v>2.9798989873223301</v>
      </c>
      <c r="W1740" s="8">
        <f t="shared" si="444"/>
        <v>1.1620528127739</v>
      </c>
      <c r="X1740" s="8">
        <f>Päälaskenta!F$24</f>
        <v>7.0000000000000007E-2</v>
      </c>
      <c r="Y1740" s="8">
        <f t="shared" si="445"/>
        <v>54.678082968959799</v>
      </c>
      <c r="Z1740" s="8">
        <f t="shared" si="437"/>
        <v>1.4316836766427099</v>
      </c>
      <c r="AA1740" s="8">
        <f t="shared" si="446"/>
        <v>0.41344682818606598</v>
      </c>
      <c r="AC1740" s="8">
        <f t="shared" si="438"/>
        <v>0.106923793782181</v>
      </c>
      <c r="AE1740" s="8">
        <v>1738</v>
      </c>
      <c r="AF1740" s="8">
        <f t="shared" si="432"/>
        <v>95.478637950912002</v>
      </c>
      <c r="AG1740" s="8">
        <f t="shared" si="439"/>
        <v>6.8559491441252897E-4</v>
      </c>
      <c r="AJ1740" s="132">
        <f>IF(Päälaskenta!$F$28&lt;Kaksitasouoma_matriisi!L1740,Päälaskenta!$C$20*Päälaskenta!$F$28,Päälaskenta!$C$20*Kaksitasouoma_matriisi!L1740)</f>
        <v>2.5</v>
      </c>
      <c r="AK1740" s="134">
        <f>SQRT(Päälaskenta!$D$20^2+(Päälaskenta!$D$20/(1/Päälaskenta!$E$20))^2)</f>
        <v>1.8029999999999999</v>
      </c>
      <c r="AL1740" s="134">
        <f>IF(Päälaskenta!$F$28&lt;Kaksitasouoma_matriisi!L1740,AK1740*Päälaskenta!$F$28*COS(ATAN(1/Päälaskenta!$E$20)),AK1740*Kaksitasouoma_matriisi!L1740*COS(ATAN(1/Päälaskenta!$E$20)))</f>
        <v>0.75</v>
      </c>
      <c r="AM1740" s="134"/>
      <c r="AN1740" s="134">
        <f t="shared" si="447"/>
        <v>3.25</v>
      </c>
      <c r="AO1740" s="8">
        <f t="shared" si="440"/>
        <v>0.34059945504087202</v>
      </c>
      <c r="AP1740" s="134">
        <f>Refererenssiarvoja!$B$16*H1740^(1/6)/(Refererenssiarvoja!$B$15^0.5)*(Päälaskenta!$G$28/2)^0.5*(1-AO1740)^(-1.5)</f>
        <v>9.1999999999999998E-2</v>
      </c>
      <c r="AQ1740" s="8">
        <f>Refererenssiarvoja!$B$16*Kaksitasouoma_matriisi!O1740^(1/6)/(SQRT((2*Refererenssiarvoja!$B$15)/(Päälaskenta!$F$31*Päälaskenta!$G$31*Päälaskenta!$F$28))+SQRT(Refererenssiarvoja!$B$15)/Refererenssiarvoja!$B$17*LN(Kaksitasouoma_matriisi!L1740/Päälaskenta!$F$28))</f>
        <v>0.13567564410461</v>
      </c>
      <c r="AR1740" s="8">
        <f>Refererenssiarvoja!$B$16*Kaksitasouoma_matriisi!O1740^(1/6)/(SQRT((2*Refererenssiarvoja!$B$15)/(Päälaskenta!$F$31*Päälaskenta!$G$31*L1740)))</f>
        <v>0.65812381992046598</v>
      </c>
    </row>
    <row r="1741" spans="1:44" x14ac:dyDescent="0.2">
      <c r="A1741" s="8">
        <v>1739</v>
      </c>
      <c r="B1741" s="8">
        <f>IF(Päälaskenta!C$7,Päälaskenta!E$7,Päälaskenta!G$5)</f>
        <v>2.5</v>
      </c>
      <c r="C1741" s="56">
        <v>0.26100000000000001</v>
      </c>
      <c r="D1741" s="93">
        <f t="shared" si="433"/>
        <v>9.5785</v>
      </c>
      <c r="E1741" s="8">
        <f>IF(Päälaskenta!$C$26,Kaksitasouoma_matriisi!AP1741,Kaksitasouoma_matriisi!AC1741)</f>
        <v>0.10693619524244399</v>
      </c>
      <c r="F1741" s="56">
        <f>IF(D1741&lt;Päälaskenta!H$24,(SQRT(POWER(Päälaskenta!C$24/(2*Päälaskenta!E$24),2)+(D1741/Päälaskenta!E$24))-Päälaskenta!C$24/(2*Päälaskenta!E$24)),IF(D1741=Päälaskenta!H$24,Päälaskenta!D$24,Päälaskenta!D$24+(SQRT(POWER((Päälaskenta!C$20+Päälaskenta!G$24)/(2*Päälaskenta!E$20),2)+((D1741-Päälaskenta!H$24)/Päälaskenta!E$20))-(Päälaskenta!C$20+Päälaskenta!G$24)/(2*Päälaskenta!E$20))))</f>
        <v>1.65</v>
      </c>
      <c r="G1741" s="57">
        <f>IF(F1741&gt;Päälaskenta!D$24,(2*SQRT((POWER(Päälaskenta!D$24,2))+POWER(Päälaskenta!E$24*Päälaskenta!D$24,2))+Päälaskenta!C$24)+(2*SQRT((POWER((F1741-Päälaskenta!D$24),2))+POWER(Päälaskenta!E$20*(F1741-Päälaskenta!D$24),2))+Päälaskenta!C$20),(2*SQRT((POWER(F1741,2))+POWER(Päälaskenta!E$24*F1741,2))+Päälaskenta!C$24))</f>
        <v>11.41</v>
      </c>
      <c r="H1741" s="57">
        <f t="shared" si="434"/>
        <v>0.84</v>
      </c>
      <c r="I1741" s="62">
        <f t="shared" si="435"/>
        <v>9.8299999999999993E-4</v>
      </c>
      <c r="J1741" s="8">
        <f>IF(F1741&lt;Päälaskenta!$D$24,0,Kaksitasouoma_matriisi!F1741-Päälaskenta!$D$24)</f>
        <v>0.95</v>
      </c>
      <c r="L1741" s="8">
        <f>IF(F1741&gt;Päälaskenta!D$24,F1741-Päälaskenta!D$24,0)</f>
        <v>0.95</v>
      </c>
      <c r="M1741" s="8">
        <f>IF(F1741&gt;Päälaskenta!D$24,(Päälaskenta!C$20+(Päälaskenta!E$20*(Kaksitasouoma_matriisi!F1741-Päälaskenta!D$24)))*(Kaksitasouoma_matriisi!F1741-Päälaskenta!D$24),0)</f>
        <v>6.1037499999999998</v>
      </c>
      <c r="N1741" s="8">
        <f>IF(F1741&gt;Päälaskenta!D$24,(2*SQRT((POWER((F1741-Päälaskenta!D$24),2))+POWER(Päälaskenta!E$20*(F1741-Päälaskenta!D$24),2))+Päälaskenta!C$20),0)</f>
        <v>8.4252737116907905</v>
      </c>
      <c r="O1741" s="8">
        <f t="shared" si="441"/>
        <v>0.724457175976434</v>
      </c>
      <c r="P1741" s="8">
        <f>IF(Päälaskenta!$C$29,IF(L1741&gt;Päälaskenta!$F$28,Kaksitasouoma_matriisi!AQ1741,Kaksitasouoma_matriisi!AR1741),Päälaskenta!$F$20)</f>
        <v>0.12</v>
      </c>
      <c r="Q1741" s="8">
        <f t="shared" si="442"/>
        <v>41.028972125434102</v>
      </c>
      <c r="R1741" s="8">
        <f t="shared" si="436"/>
        <v>1.0696141214186301</v>
      </c>
      <c r="S1741" s="8">
        <f t="shared" si="443"/>
        <v>0.175238848481447</v>
      </c>
      <c r="U1741" s="93">
        <f>IF(F1741&gt;Päälaskenta!D$24,Päälaskenta!H$24+L1741*Päälaskenta!G$24,F1741*Päälaskenta!C$24 + F1741*F1741*Päälaskenta!E$24)</f>
        <v>3.47</v>
      </c>
      <c r="V1741" s="8">
        <f>IF(F1741&gt;Päälaskenta!D$24,2*SQRT(POWER(Päälaskenta!D$24,2)+POWER(Päälaskenta!E$24*Päälaskenta!D$24,2))+Päälaskenta!C$24,(2*SQRT((POWER(F1741,2))+POWER(Päälaskenta!E$24*F1741,2))+Päälaskenta!C$24))</f>
        <v>2.9798989873223301</v>
      </c>
      <c r="W1741" s="8">
        <f t="shared" si="444"/>
        <v>1.16446900205771</v>
      </c>
      <c r="X1741" s="8">
        <f>Päälaskenta!F$24</f>
        <v>7.0000000000000007E-2</v>
      </c>
      <c r="Y1741" s="8">
        <f t="shared" si="445"/>
        <v>54.867695896809103</v>
      </c>
      <c r="Z1741" s="8">
        <f t="shared" si="437"/>
        <v>1.4303858785813699</v>
      </c>
      <c r="AA1741" s="8">
        <f t="shared" si="446"/>
        <v>0.412214950599818</v>
      </c>
      <c r="AC1741" s="8">
        <f t="shared" si="438"/>
        <v>0.10693619524244399</v>
      </c>
      <c r="AE1741" s="8">
        <v>1739</v>
      </c>
      <c r="AF1741" s="8">
        <f t="shared" si="432"/>
        <v>95.896668022243205</v>
      </c>
      <c r="AG1741" s="8">
        <f t="shared" si="439"/>
        <v>6.7963069002246199E-4</v>
      </c>
      <c r="AJ1741" s="132">
        <f>IF(Päälaskenta!$F$28&lt;Kaksitasouoma_matriisi!L1741,Päälaskenta!$C$20*Päälaskenta!$F$28,Päälaskenta!$C$20*Kaksitasouoma_matriisi!L1741)</f>
        <v>2.5</v>
      </c>
      <c r="AK1741" s="134">
        <f>SQRT(Päälaskenta!$D$20^2+(Päälaskenta!$D$20/(1/Päälaskenta!$E$20))^2)</f>
        <v>1.8029999999999999</v>
      </c>
      <c r="AL1741" s="134">
        <f>IF(Päälaskenta!$F$28&lt;Kaksitasouoma_matriisi!L1741,AK1741*Päälaskenta!$F$28*COS(ATAN(1/Päälaskenta!$E$20)),AK1741*Kaksitasouoma_matriisi!L1741*COS(ATAN(1/Päälaskenta!$E$20)))</f>
        <v>0.75</v>
      </c>
      <c r="AM1741" s="134"/>
      <c r="AN1741" s="134">
        <f t="shared" si="447"/>
        <v>3.25</v>
      </c>
      <c r="AO1741" s="8">
        <f t="shared" si="440"/>
        <v>0.33930156078717999</v>
      </c>
      <c r="AP1741" s="134">
        <f>Refererenssiarvoja!$B$16*H1741^(1/6)/(Refererenssiarvoja!$B$15^0.5)*(Päälaskenta!$G$28/2)^0.5*(1-AO1741)^(-1.5)</f>
        <v>9.0999999999999998E-2</v>
      </c>
      <c r="AQ1741" s="8">
        <f>Refererenssiarvoja!$B$16*Kaksitasouoma_matriisi!O1741^(1/6)/(SQRT((2*Refererenssiarvoja!$B$15)/(Päälaskenta!$F$31*Päälaskenta!$G$31*Päälaskenta!$F$28))+SQRT(Refererenssiarvoja!$B$15)/Refererenssiarvoja!$B$17*LN(Kaksitasouoma_matriisi!L1741/Päälaskenta!$F$28))</f>
        <v>0.135254205682595</v>
      </c>
      <c r="AR1741" s="8">
        <f>Refererenssiarvoja!$B$16*Kaksitasouoma_matriisi!O1741^(1/6)/(SQRT((2*Refererenssiarvoja!$B$15)/(Päälaskenta!$F$31*Päälaskenta!$G$31*L1741)))</f>
        <v>0.65944880797022398</v>
      </c>
    </row>
    <row r="1742" spans="1:44" x14ac:dyDescent="0.2">
      <c r="A1742" s="8">
        <v>1740</v>
      </c>
      <c r="B1742" s="8">
        <f>IF(Päälaskenta!C$7,Päälaskenta!E$7,Päälaskenta!G$5)</f>
        <v>2.5</v>
      </c>
      <c r="C1742" s="56">
        <v>0.26</v>
      </c>
      <c r="D1742" s="93">
        <f t="shared" si="433"/>
        <v>9.6153999999999993</v>
      </c>
      <c r="E1742" s="8">
        <f>IF(Päälaskenta!$C$26,Kaksitasouoma_matriisi!AP1742,Kaksitasouoma_matriisi!AC1742)</f>
        <v>0.10695269397757499</v>
      </c>
      <c r="F1742" s="56">
        <f>IF(D1742&lt;Päälaskenta!H$24,(SQRT(POWER(Päälaskenta!C$24/(2*Päälaskenta!E$24),2)+(D1742/Päälaskenta!E$24))-Päälaskenta!C$24/(2*Päälaskenta!E$24)),IF(D1742=Päälaskenta!H$24,Päälaskenta!D$24,Päälaskenta!D$24+(SQRT(POWER((Päälaskenta!C$20+Päälaskenta!G$24)/(2*Päälaskenta!E$20),2)+((D1742-Päälaskenta!H$24)/Päälaskenta!E$20))-(Päälaskenta!C$20+Päälaskenta!G$24)/(2*Päälaskenta!E$20))))</f>
        <v>1.6539999999999999</v>
      </c>
      <c r="G1742" s="57">
        <f>IF(F1742&gt;Päälaskenta!D$24,(2*SQRT((POWER(Päälaskenta!D$24,2))+POWER(Päälaskenta!E$24*Päälaskenta!D$24,2))+Päälaskenta!C$24)+(2*SQRT((POWER((F1742-Päälaskenta!D$24),2))+POWER(Päälaskenta!E$20*(F1742-Päälaskenta!D$24),2))+Päälaskenta!C$20),(2*SQRT((POWER(F1742,2))+POWER(Päälaskenta!E$24*F1742,2))+Päälaskenta!C$24))</f>
        <v>11.42</v>
      </c>
      <c r="H1742" s="57">
        <f t="shared" si="434"/>
        <v>0.84</v>
      </c>
      <c r="I1742" s="62">
        <f t="shared" si="435"/>
        <v>9.7599999999999998E-4</v>
      </c>
      <c r="J1742" s="8">
        <f>IF(F1742&lt;Päälaskenta!$D$24,0,Kaksitasouoma_matriisi!F1742-Päälaskenta!$D$24)</f>
        <v>0.95399999999999996</v>
      </c>
      <c r="L1742" s="8">
        <f>IF(F1742&gt;Päälaskenta!D$24,F1742-Päälaskenta!D$24,0)</f>
        <v>0.95399999999999996</v>
      </c>
      <c r="M1742" s="8">
        <f>IF(F1742&gt;Päälaskenta!D$24,(Päälaskenta!C$20+(Päälaskenta!E$20*(Kaksitasouoma_matriisi!F1742-Päälaskenta!D$24)))*(Kaksitasouoma_matriisi!F1742-Päälaskenta!D$24),0)</f>
        <v>6.1351740000000001</v>
      </c>
      <c r="N1742" s="8">
        <f>IF(F1742&gt;Päälaskenta!D$24,(2*SQRT((POWER((F1742-Päälaskenta!D$24),2))+POWER(Päälaskenta!E$20*(F1742-Päälaskenta!D$24),2))+Päälaskenta!C$20),0)</f>
        <v>8.4396959167926493</v>
      </c>
      <c r="O1742" s="8">
        <f t="shared" si="441"/>
        <v>0.72694254159000105</v>
      </c>
      <c r="P1742" s="8">
        <f>IF(Päälaskenta!$C$29,IF(L1742&gt;Päälaskenta!$F$28,Kaksitasouoma_matriisi!AQ1742,Kaksitasouoma_matriisi!AR1742),Päälaskenta!$F$20)</f>
        <v>0.12</v>
      </c>
      <c r="Q1742" s="8">
        <f t="shared" si="442"/>
        <v>41.334468880286103</v>
      </c>
      <c r="R1742" s="8">
        <f t="shared" si="436"/>
        <v>1.0713364168791499</v>
      </c>
      <c r="S1742" s="8">
        <f t="shared" si="443"/>
        <v>0.17462201021179699</v>
      </c>
      <c r="U1742" s="93">
        <f>IF(F1742&gt;Päälaskenta!D$24,Päälaskenta!H$24+L1742*Päälaskenta!G$24,F1742*Päälaskenta!C$24 + F1742*F1742*Päälaskenta!E$24)</f>
        <v>3.4796</v>
      </c>
      <c r="V1742" s="8">
        <f>IF(F1742&gt;Päälaskenta!D$24,2*SQRT(POWER(Päälaskenta!D$24,2)+POWER(Päälaskenta!E$24*Päälaskenta!D$24,2))+Päälaskenta!C$24,(2*SQRT((POWER(F1742,2))+POWER(Päälaskenta!E$24*F1742,2))+Päälaskenta!C$24))</f>
        <v>2.9798989873223301</v>
      </c>
      <c r="W1742" s="8">
        <f t="shared" si="444"/>
        <v>1.1676905877694499</v>
      </c>
      <c r="X1742" s="8">
        <f>Päälaskenta!F$24</f>
        <v>7.0000000000000007E-2</v>
      </c>
      <c r="Y1742" s="8">
        <f t="shared" si="445"/>
        <v>55.120921389875797</v>
      </c>
      <c r="Z1742" s="8">
        <f t="shared" si="437"/>
        <v>1.4286635831208501</v>
      </c>
      <c r="AA1742" s="8">
        <f t="shared" si="446"/>
        <v>0.41058270580550899</v>
      </c>
      <c r="AC1742" s="8">
        <f t="shared" si="438"/>
        <v>0.10695269397757499</v>
      </c>
      <c r="AE1742" s="8">
        <v>1740</v>
      </c>
      <c r="AF1742" s="8">
        <f t="shared" si="432"/>
        <v>96.455390270161899</v>
      </c>
      <c r="AG1742" s="8">
        <f t="shared" si="439"/>
        <v>6.7177991052224197E-4</v>
      </c>
      <c r="AJ1742" s="132">
        <f>IF(Päälaskenta!$F$28&lt;Kaksitasouoma_matriisi!L1742,Päälaskenta!$C$20*Päälaskenta!$F$28,Päälaskenta!$C$20*Kaksitasouoma_matriisi!L1742)</f>
        <v>2.5</v>
      </c>
      <c r="AK1742" s="134">
        <f>SQRT(Päälaskenta!$D$20^2+(Päälaskenta!$D$20/(1/Päälaskenta!$E$20))^2)</f>
        <v>1.8029999999999999</v>
      </c>
      <c r="AL1742" s="134">
        <f>IF(Päälaskenta!$F$28&lt;Kaksitasouoma_matriisi!L1742,AK1742*Päälaskenta!$F$28*COS(ATAN(1/Päälaskenta!$E$20)),AK1742*Kaksitasouoma_matriisi!L1742*COS(ATAN(1/Päälaskenta!$E$20)))</f>
        <v>0.75</v>
      </c>
      <c r="AM1742" s="134"/>
      <c r="AN1742" s="134">
        <f t="shared" si="447"/>
        <v>3.25</v>
      </c>
      <c r="AO1742" s="8">
        <f t="shared" si="440"/>
        <v>0.33799945920086499</v>
      </c>
      <c r="AP1742" s="134">
        <f>Refererenssiarvoja!$B$16*H1742^(1/6)/(Refererenssiarvoja!$B$15^0.5)*(Päälaskenta!$G$28/2)^0.5*(1-AO1742)^(-1.5)</f>
        <v>9.0999999999999998E-2</v>
      </c>
      <c r="AQ1742" s="8">
        <f>Refererenssiarvoja!$B$16*Kaksitasouoma_matriisi!O1742^(1/6)/(SQRT((2*Refererenssiarvoja!$B$15)/(Päälaskenta!$F$31*Päälaskenta!$G$31*Päälaskenta!$F$28))+SQRT(Refererenssiarvoja!$B$15)/Refererenssiarvoja!$B$17*LN(Kaksitasouoma_matriisi!L1742/Päälaskenta!$F$28))</f>
        <v>0.13469895402384199</v>
      </c>
      <c r="AR1742" s="8">
        <f>Refererenssiarvoja!$B$16*Kaksitasouoma_matriisi!O1742^(1/6)/(SQRT((2*Refererenssiarvoja!$B$15)/(Päälaskenta!$F$31*Päälaskenta!$G$31*L1742)))</f>
        <v>0.66121297426605297</v>
      </c>
    </row>
    <row r="1743" spans="1:44" x14ac:dyDescent="0.2">
      <c r="A1743" s="8">
        <v>1741</v>
      </c>
      <c r="B1743" s="8">
        <f>IF(Päälaskenta!C$7,Päälaskenta!E$7,Päälaskenta!G$5)</f>
        <v>2.5</v>
      </c>
      <c r="C1743" s="56">
        <v>0.25900000000000001</v>
      </c>
      <c r="D1743" s="93">
        <f t="shared" si="433"/>
        <v>9.6524999999999999</v>
      </c>
      <c r="E1743" s="8">
        <f>IF(Päälaskenta!$C$26,Kaksitasouoma_matriisi!AP1743,Kaksitasouoma_matriisi!AC1743)</f>
        <v>0.10696915109161299</v>
      </c>
      <c r="F1743" s="56">
        <f>IF(D1743&lt;Päälaskenta!H$24,(SQRT(POWER(Päälaskenta!C$24/(2*Päälaskenta!E$24),2)+(D1743/Päälaskenta!E$24))-Päälaskenta!C$24/(2*Päälaskenta!E$24)),IF(D1743=Päälaskenta!H$24,Päälaskenta!D$24,Päälaskenta!D$24+(SQRT(POWER((Päälaskenta!C$20+Päälaskenta!G$24)/(2*Päälaskenta!E$20),2)+((D1743-Päälaskenta!H$24)/Päälaskenta!E$20))-(Päälaskenta!C$20+Päälaskenta!G$24)/(2*Päälaskenta!E$20))))</f>
        <v>1.6579999999999999</v>
      </c>
      <c r="G1743" s="57">
        <f>IF(F1743&gt;Päälaskenta!D$24,(2*SQRT((POWER(Päälaskenta!D$24,2))+POWER(Päälaskenta!E$24*Päälaskenta!D$24,2))+Päälaskenta!C$24)+(2*SQRT((POWER((F1743-Päälaskenta!D$24),2))+POWER(Päälaskenta!E$20*(F1743-Päälaskenta!D$24),2))+Päälaskenta!C$20),(2*SQRT((POWER(F1743,2))+POWER(Päälaskenta!E$24*F1743,2))+Päälaskenta!C$24))</f>
        <v>11.43</v>
      </c>
      <c r="H1743" s="57">
        <f t="shared" si="434"/>
        <v>0.84</v>
      </c>
      <c r="I1743" s="62">
        <f t="shared" si="435"/>
        <v>9.68E-4</v>
      </c>
      <c r="J1743" s="8">
        <f>IF(F1743&lt;Päälaskenta!$D$24,0,Kaksitasouoma_matriisi!F1743-Päälaskenta!$D$24)</f>
        <v>0.95799999999999996</v>
      </c>
      <c r="L1743" s="8">
        <f>IF(F1743&gt;Päälaskenta!D$24,F1743-Päälaskenta!D$24,0)</f>
        <v>0.95799999999999996</v>
      </c>
      <c r="M1743" s="8">
        <f>IF(F1743&gt;Päälaskenta!D$24,(Päälaskenta!C$20+(Päälaskenta!E$20*(Kaksitasouoma_matriisi!F1743-Päälaskenta!D$24)))*(Kaksitasouoma_matriisi!F1743-Päälaskenta!D$24),0)</f>
        <v>6.1666460000000001</v>
      </c>
      <c r="N1743" s="8">
        <f>IF(F1743&gt;Päälaskenta!D$24,(2*SQRT((POWER((F1743-Päälaskenta!D$24),2))+POWER(Päälaskenta!E$20*(F1743-Päälaskenta!D$24),2))+Päälaskenta!C$20),0)</f>
        <v>8.4541181218944992</v>
      </c>
      <c r="O1743" s="8">
        <f t="shared" si="441"/>
        <v>0.72942510514841297</v>
      </c>
      <c r="P1743" s="8">
        <f>IF(Päälaskenta!$C$29,IF(L1743&gt;Päälaskenta!$F$28,Kaksitasouoma_matriisi!AQ1743,Kaksitasouoma_matriisi!AR1743),Päälaskenta!$F$20)</f>
        <v>0.12</v>
      </c>
      <c r="Q1743" s="8">
        <f t="shared" si="442"/>
        <v>41.641040859570602</v>
      </c>
      <c r="R1743" s="8">
        <f t="shared" si="436"/>
        <v>1.0730495330904</v>
      </c>
      <c r="S1743" s="8">
        <f t="shared" si="443"/>
        <v>0.174008615557047</v>
      </c>
      <c r="U1743" s="93">
        <f>IF(F1743&gt;Päälaskenta!D$24,Päälaskenta!H$24+L1743*Päälaskenta!G$24,F1743*Päälaskenta!C$24 + F1743*F1743*Päälaskenta!E$24)</f>
        <v>3.4891999999999999</v>
      </c>
      <c r="V1743" s="8">
        <f>IF(F1743&gt;Päälaskenta!D$24,2*SQRT(POWER(Päälaskenta!D$24,2)+POWER(Päälaskenta!E$24*Päälaskenta!D$24,2))+Päälaskenta!C$24,(2*SQRT((POWER(F1743,2))+POWER(Päälaskenta!E$24*F1743,2))+Päälaskenta!C$24))</f>
        <v>2.9798989873223301</v>
      </c>
      <c r="W1743" s="8">
        <f t="shared" si="444"/>
        <v>1.17091217348119</v>
      </c>
      <c r="X1743" s="8">
        <f>Päälaskenta!F$24</f>
        <v>7.0000000000000007E-2</v>
      </c>
      <c r="Y1743" s="8">
        <f t="shared" si="445"/>
        <v>55.374613067521601</v>
      </c>
      <c r="Z1743" s="8">
        <f t="shared" si="437"/>
        <v>1.4269504669096</v>
      </c>
      <c r="AA1743" s="8">
        <f t="shared" si="446"/>
        <v>0.408962073515304</v>
      </c>
      <c r="AC1743" s="8">
        <f t="shared" si="438"/>
        <v>0.10696915109161299</v>
      </c>
      <c r="AE1743" s="8">
        <v>1741</v>
      </c>
      <c r="AF1743" s="8">
        <f t="shared" si="432"/>
        <v>97.015653927092202</v>
      </c>
      <c r="AG1743" s="8">
        <f t="shared" si="439"/>
        <v>6.64043280855451E-4</v>
      </c>
      <c r="AJ1743" s="132">
        <f>IF(Päälaskenta!$F$28&lt;Kaksitasouoma_matriisi!L1743,Päälaskenta!$C$20*Päälaskenta!$F$28,Päälaskenta!$C$20*Kaksitasouoma_matriisi!L1743)</f>
        <v>2.5</v>
      </c>
      <c r="AK1743" s="134">
        <f>SQRT(Päälaskenta!$D$20^2+(Päälaskenta!$D$20/(1/Päälaskenta!$E$20))^2)</f>
        <v>1.8029999999999999</v>
      </c>
      <c r="AL1743" s="134">
        <f>IF(Päälaskenta!$F$28&lt;Kaksitasouoma_matriisi!L1743,AK1743*Päälaskenta!$F$28*COS(ATAN(1/Päälaskenta!$E$20)),AK1743*Kaksitasouoma_matriisi!L1743*COS(ATAN(1/Päälaskenta!$E$20)))</f>
        <v>0.75</v>
      </c>
      <c r="AM1743" s="134"/>
      <c r="AN1743" s="134">
        <f t="shared" si="447"/>
        <v>3.25</v>
      </c>
      <c r="AO1743" s="8">
        <f t="shared" si="440"/>
        <v>0.336700336700337</v>
      </c>
      <c r="AP1743" s="134">
        <f>Refererenssiarvoja!$B$16*H1743^(1/6)/(Refererenssiarvoja!$B$15^0.5)*(Päälaskenta!$G$28/2)^0.5*(1-AO1743)^(-1.5)</f>
        <v>9.0999999999999998E-2</v>
      </c>
      <c r="AQ1743" s="8">
        <f>Refererenssiarvoja!$B$16*Kaksitasouoma_matriisi!O1743^(1/6)/(SQRT((2*Refererenssiarvoja!$B$15)/(Päälaskenta!$F$31*Päälaskenta!$G$31*Päälaskenta!$F$28))+SQRT(Refererenssiarvoja!$B$15)/Refererenssiarvoja!$B$17*LN(Kaksitasouoma_matriisi!L1743/Päälaskenta!$F$28))</f>
        <v>0.134151175719081</v>
      </c>
      <c r="AR1743" s="8">
        <f>Refererenssiarvoja!$B$16*Kaksitasouoma_matriisi!O1743^(1/6)/(SQRT((2*Refererenssiarvoja!$B$15)/(Päälaskenta!$F$31*Päälaskenta!$G$31*L1743)))</f>
        <v>0.66297431632149895</v>
      </c>
    </row>
    <row r="1744" spans="1:44" x14ac:dyDescent="0.2">
      <c r="A1744" s="8">
        <v>1742</v>
      </c>
      <c r="B1744" s="8">
        <f>IF(Päälaskenta!C$7,Päälaskenta!E$7,Päälaskenta!G$5)</f>
        <v>2.5</v>
      </c>
      <c r="C1744" s="56">
        <v>0.25800000000000001</v>
      </c>
      <c r="D1744" s="93">
        <f t="shared" si="433"/>
        <v>9.6898999999999997</v>
      </c>
      <c r="E1744" s="8">
        <f>IF(Päälaskenta!$C$26,Kaksitasouoma_matriisi!AP1744,Kaksitasouoma_matriisi!AC1744)</f>
        <v>0.106981466707953</v>
      </c>
      <c r="F1744" s="56">
        <f>IF(D1744&lt;Päälaskenta!H$24,(SQRT(POWER(Päälaskenta!C$24/(2*Päälaskenta!E$24),2)+(D1744/Päälaskenta!E$24))-Päälaskenta!C$24/(2*Päälaskenta!E$24)),IF(D1744=Päälaskenta!H$24,Päälaskenta!D$24,Päälaskenta!D$24+(SQRT(POWER((Päälaskenta!C$20+Päälaskenta!G$24)/(2*Päälaskenta!E$20),2)+((D1744-Päälaskenta!H$24)/Päälaskenta!E$20))-(Päälaskenta!C$20+Päälaskenta!G$24)/(2*Päälaskenta!E$20))))</f>
        <v>1.661</v>
      </c>
      <c r="G1744" s="57">
        <f>IF(F1744&gt;Päälaskenta!D$24,(2*SQRT((POWER(Päälaskenta!D$24,2))+POWER(Päälaskenta!E$24*Päälaskenta!D$24,2))+Päälaskenta!C$24)+(2*SQRT((POWER((F1744-Päälaskenta!D$24),2))+POWER(Päälaskenta!E$20*(F1744-Päälaskenta!D$24),2))+Päälaskenta!C$20),(2*SQRT((POWER(F1744,2))+POWER(Päälaskenta!E$24*F1744,2))+Päälaskenta!C$24))</f>
        <v>11.44</v>
      </c>
      <c r="H1744" s="57">
        <f t="shared" si="434"/>
        <v>0.85</v>
      </c>
      <c r="I1744" s="62">
        <f t="shared" si="435"/>
        <v>9.4600000000000001E-4</v>
      </c>
      <c r="J1744" s="8">
        <f>IF(F1744&lt;Päälaskenta!$D$24,0,Kaksitasouoma_matriisi!F1744-Päälaskenta!$D$24)</f>
        <v>0.96099999999999997</v>
      </c>
      <c r="L1744" s="8">
        <f>IF(F1744&gt;Päälaskenta!D$24,F1744-Päälaskenta!D$24,0)</f>
        <v>0.96099999999999997</v>
      </c>
      <c r="M1744" s="8">
        <f>IF(F1744&gt;Päälaskenta!D$24,(Päälaskenta!C$20+(Päälaskenta!E$20*(Kaksitasouoma_matriisi!F1744-Päälaskenta!D$24)))*(Kaksitasouoma_matriisi!F1744-Päälaskenta!D$24),0)</f>
        <v>6.1902815000000002</v>
      </c>
      <c r="N1744" s="8">
        <f>IF(F1744&gt;Päälaskenta!D$24,(2*SQRT((POWER((F1744-Päälaskenta!D$24),2))+POWER(Päälaskenta!E$20*(F1744-Päälaskenta!D$24),2))+Päälaskenta!C$20),0)</f>
        <v>8.4649347757208897</v>
      </c>
      <c r="O1744" s="8">
        <f t="shared" si="441"/>
        <v>0.731285197584151</v>
      </c>
      <c r="P1744" s="8">
        <f>IF(Päälaskenta!$C$29,IF(L1744&gt;Päälaskenta!$F$28,Kaksitasouoma_matriisi!AQ1744,Kaksitasouoma_matriisi!AR1744),Päälaskenta!$F$20)</f>
        <v>0.12</v>
      </c>
      <c r="Q1744" s="8">
        <f t="shared" si="442"/>
        <v>41.871675655965497</v>
      </c>
      <c r="R1744" s="8">
        <f t="shared" si="436"/>
        <v>1.07432839838368</v>
      </c>
      <c r="S1744" s="8">
        <f t="shared" si="443"/>
        <v>0.17355081483510601</v>
      </c>
      <c r="U1744" s="93">
        <f>IF(F1744&gt;Päälaskenta!D$24,Päälaskenta!H$24+L1744*Päälaskenta!G$24,F1744*Päälaskenta!C$24 + F1744*F1744*Päälaskenta!E$24)</f>
        <v>3.4964</v>
      </c>
      <c r="V1744" s="8">
        <f>IF(F1744&gt;Päälaskenta!D$24,2*SQRT(POWER(Päälaskenta!D$24,2)+POWER(Päälaskenta!E$24*Päälaskenta!D$24,2))+Päälaskenta!C$24,(2*SQRT((POWER(F1744,2))+POWER(Päälaskenta!E$24*F1744,2))+Päälaskenta!C$24))</f>
        <v>2.9798989873223301</v>
      </c>
      <c r="W1744" s="8">
        <f t="shared" si="444"/>
        <v>1.173328362765</v>
      </c>
      <c r="X1744" s="8">
        <f>Päälaskenta!F$24</f>
        <v>7.0000000000000007E-2</v>
      </c>
      <c r="Y1744" s="8">
        <f t="shared" si="445"/>
        <v>55.565187501895103</v>
      </c>
      <c r="Z1744" s="8">
        <f t="shared" si="437"/>
        <v>1.42567160161632</v>
      </c>
      <c r="AA1744" s="8">
        <f t="shared" si="446"/>
        <v>0.40775414758503598</v>
      </c>
      <c r="AC1744" s="8">
        <f t="shared" si="438"/>
        <v>0.106981466707953</v>
      </c>
      <c r="AE1744" s="8">
        <v>1742</v>
      </c>
      <c r="AF1744" s="8">
        <f t="shared" si="432"/>
        <v>97.4368631578606</v>
      </c>
      <c r="AG1744" s="8">
        <f t="shared" si="439"/>
        <v>6.5831451268190595E-4</v>
      </c>
      <c r="AJ1744" s="132">
        <f>IF(Päälaskenta!$F$28&lt;Kaksitasouoma_matriisi!L1744,Päälaskenta!$C$20*Päälaskenta!$F$28,Päälaskenta!$C$20*Kaksitasouoma_matriisi!L1744)</f>
        <v>2.5</v>
      </c>
      <c r="AK1744" s="134">
        <f>SQRT(Päälaskenta!$D$20^2+(Päälaskenta!$D$20/(1/Päälaskenta!$E$20))^2)</f>
        <v>1.8029999999999999</v>
      </c>
      <c r="AL1744" s="134">
        <f>IF(Päälaskenta!$F$28&lt;Kaksitasouoma_matriisi!L1744,AK1744*Päälaskenta!$F$28*COS(ATAN(1/Päälaskenta!$E$20)),AK1744*Kaksitasouoma_matriisi!L1744*COS(ATAN(1/Päälaskenta!$E$20)))</f>
        <v>0.75</v>
      </c>
      <c r="AM1744" s="134"/>
      <c r="AN1744" s="134">
        <f t="shared" si="447"/>
        <v>3.25</v>
      </c>
      <c r="AO1744" s="8">
        <f t="shared" si="440"/>
        <v>0.33540077812980501</v>
      </c>
      <c r="AP1744" s="134">
        <f>Refererenssiarvoja!$B$16*H1744^(1/6)/(Refererenssiarvoja!$B$15^0.5)*(Päälaskenta!$G$28/2)^0.5*(1-AO1744)^(-1.5)</f>
        <v>9.0999999999999998E-2</v>
      </c>
      <c r="AQ1744" s="8">
        <f>Refererenssiarvoja!$B$16*Kaksitasouoma_matriisi!O1744^(1/6)/(SQRT((2*Refererenssiarvoja!$B$15)/(Päälaskenta!$F$31*Päälaskenta!$G$31*Päälaskenta!$F$28))+SQRT(Refererenssiarvoja!$B$15)/Refererenssiarvoja!$B$17*LN(Kaksitasouoma_matriisi!L1744/Päälaskenta!$F$28))</f>
        <v>0.133745153407937</v>
      </c>
      <c r="AR1744" s="8">
        <f>Refererenssiarvoja!$B$16*Kaksitasouoma_matriisi!O1744^(1/6)/(SQRT((2*Refererenssiarvoja!$B$15)/(Päälaskenta!$F$31*Päälaskenta!$G$31*L1744)))</f>
        <v>0.66429347929138804</v>
      </c>
    </row>
    <row r="1745" spans="1:44" x14ac:dyDescent="0.2">
      <c r="A1745" s="8">
        <v>1743</v>
      </c>
      <c r="B1745" s="8">
        <f>IF(Päälaskenta!C$7,Päälaskenta!E$7,Päälaskenta!G$5)</f>
        <v>2.5</v>
      </c>
      <c r="C1745" s="56">
        <v>0.25700000000000001</v>
      </c>
      <c r="D1745" s="93">
        <f t="shared" si="433"/>
        <v>9.7276000000000007</v>
      </c>
      <c r="E1745" s="8">
        <f>IF(Päälaskenta!$C$26,Kaksitasouoma_matriisi!AP1745,Kaksitasouoma_matriisi!AC1745)</f>
        <v>0.106997851363099</v>
      </c>
      <c r="F1745" s="56">
        <f>IF(D1745&lt;Päälaskenta!H$24,(SQRT(POWER(Päälaskenta!C$24/(2*Päälaskenta!E$24),2)+(D1745/Päälaskenta!E$24))-Päälaskenta!C$24/(2*Päälaskenta!E$24)),IF(D1745=Päälaskenta!H$24,Päälaskenta!D$24,Päälaskenta!D$24+(SQRT(POWER((Päälaskenta!C$20+Päälaskenta!G$24)/(2*Päälaskenta!E$20),2)+((D1745-Päälaskenta!H$24)/Päälaskenta!E$20))-(Päälaskenta!C$20+Päälaskenta!G$24)/(2*Päälaskenta!E$20))))</f>
        <v>1.665</v>
      </c>
      <c r="G1745" s="57">
        <f>IF(F1745&gt;Päälaskenta!D$24,(2*SQRT((POWER(Päälaskenta!D$24,2))+POWER(Päälaskenta!E$24*Päälaskenta!D$24,2))+Päälaskenta!C$24)+(2*SQRT((POWER((F1745-Päälaskenta!D$24),2))+POWER(Päälaskenta!E$20*(F1745-Päälaskenta!D$24),2))+Päälaskenta!C$20),(2*SQRT((POWER(F1745,2))+POWER(Päälaskenta!E$24*F1745,2))+Päälaskenta!C$24))</f>
        <v>11.46</v>
      </c>
      <c r="H1745" s="57">
        <f t="shared" si="434"/>
        <v>0.85</v>
      </c>
      <c r="I1745" s="62">
        <f t="shared" si="435"/>
        <v>9.3899999999999995E-4</v>
      </c>
      <c r="J1745" s="8">
        <f>IF(F1745&lt;Päälaskenta!$D$24,0,Kaksitasouoma_matriisi!F1745-Päälaskenta!$D$24)</f>
        <v>0.96499999999999997</v>
      </c>
      <c r="L1745" s="8">
        <f>IF(F1745&gt;Päälaskenta!D$24,F1745-Päälaskenta!D$24,0)</f>
        <v>0.96499999999999997</v>
      </c>
      <c r="M1745" s="8">
        <f>IF(F1745&gt;Päälaskenta!D$24,(Päälaskenta!C$20+(Päälaskenta!E$20*(Kaksitasouoma_matriisi!F1745-Päälaskenta!D$24)))*(Kaksitasouoma_matriisi!F1745-Päälaskenta!D$24),0)</f>
        <v>6.2218375000000004</v>
      </c>
      <c r="N1745" s="8">
        <f>IF(F1745&gt;Päälaskenta!D$24,(2*SQRT((POWER((F1745-Päälaskenta!D$24),2))+POWER(Päälaskenta!E$20*(F1745-Päälaskenta!D$24),2))+Päälaskenta!C$20),0)</f>
        <v>8.4793569808227502</v>
      </c>
      <c r="O1745" s="8">
        <f t="shared" si="441"/>
        <v>0.733762891935268</v>
      </c>
      <c r="P1745" s="8">
        <f>IF(Päälaskenta!$C$29,IF(L1745&gt;Päälaskenta!$F$28,Kaksitasouoma_matriisi!AQ1745,Kaksitasouoma_matriisi!AR1745),Päälaskenta!$F$20)</f>
        <v>0.12</v>
      </c>
      <c r="Q1745" s="8">
        <f t="shared" si="442"/>
        <v>42.180130065159098</v>
      </c>
      <c r="R1745" s="8">
        <f t="shared" si="436"/>
        <v>1.0760256581788299</v>
      </c>
      <c r="S1745" s="8">
        <f t="shared" si="443"/>
        <v>0.17294338821591401</v>
      </c>
      <c r="U1745" s="93">
        <f>IF(F1745&gt;Päälaskenta!D$24,Päälaskenta!H$24+L1745*Päälaskenta!G$24,F1745*Päälaskenta!C$24 + F1745*F1745*Päälaskenta!E$24)</f>
        <v>3.5059999999999998</v>
      </c>
      <c r="V1745" s="8">
        <f>IF(F1745&gt;Päälaskenta!D$24,2*SQRT(POWER(Päälaskenta!D$24,2)+POWER(Päälaskenta!E$24*Päälaskenta!D$24,2))+Päälaskenta!C$24,(2*SQRT((POWER(F1745,2))+POWER(Päälaskenta!E$24*F1745,2))+Päälaskenta!C$24))</f>
        <v>2.9798989873223301</v>
      </c>
      <c r="W1745" s="8">
        <f t="shared" si="444"/>
        <v>1.1765499484767501</v>
      </c>
      <c r="X1745" s="8">
        <f>Päälaskenta!F$24</f>
        <v>7.0000000000000007E-2</v>
      </c>
      <c r="Y1745" s="8">
        <f t="shared" si="445"/>
        <v>55.819693973770001</v>
      </c>
      <c r="Z1745" s="8">
        <f t="shared" si="437"/>
        <v>1.4239743418211701</v>
      </c>
      <c r="AA1745" s="8">
        <f t="shared" si="446"/>
        <v>0.40615354872252402</v>
      </c>
      <c r="AC1745" s="8">
        <f t="shared" si="438"/>
        <v>0.106997851363099</v>
      </c>
      <c r="AE1745" s="8">
        <v>1743</v>
      </c>
      <c r="AF1745" s="8">
        <f t="shared" si="432"/>
        <v>97.999824038929106</v>
      </c>
      <c r="AG1745" s="8">
        <f t="shared" si="439"/>
        <v>6.5077284923725505E-4</v>
      </c>
      <c r="AJ1745" s="132">
        <f>IF(Päälaskenta!$F$28&lt;Kaksitasouoma_matriisi!L1745,Päälaskenta!$C$20*Päälaskenta!$F$28,Päälaskenta!$C$20*Kaksitasouoma_matriisi!L1745)</f>
        <v>2.5</v>
      </c>
      <c r="AK1745" s="134">
        <f>SQRT(Päälaskenta!$D$20^2+(Päälaskenta!$D$20/(1/Päälaskenta!$E$20))^2)</f>
        <v>1.8029999999999999</v>
      </c>
      <c r="AL1745" s="134">
        <f>IF(Päälaskenta!$F$28&lt;Kaksitasouoma_matriisi!L1745,AK1745*Päälaskenta!$F$28*COS(ATAN(1/Päälaskenta!$E$20)),AK1745*Kaksitasouoma_matriisi!L1745*COS(ATAN(1/Päälaskenta!$E$20)))</f>
        <v>0.75</v>
      </c>
      <c r="AM1745" s="134"/>
      <c r="AN1745" s="134">
        <f t="shared" si="447"/>
        <v>3.25</v>
      </c>
      <c r="AO1745" s="8">
        <f t="shared" si="440"/>
        <v>0.33410090875447201</v>
      </c>
      <c r="AP1745" s="134">
        <f>Refererenssiarvoja!$B$16*H1745^(1/6)/(Refererenssiarvoja!$B$15^0.5)*(Päälaskenta!$G$28/2)^0.5*(1-AO1745)^(-1.5)</f>
        <v>0.09</v>
      </c>
      <c r="AQ1745" s="8">
        <f>Refererenssiarvoja!$B$16*Kaksitasouoma_matriisi!O1745^(1/6)/(SQRT((2*Refererenssiarvoja!$B$15)/(Päälaskenta!$F$31*Päälaskenta!$G$31*Päälaskenta!$F$28))+SQRT(Refererenssiarvoja!$B$15)/Refererenssiarvoja!$B$17*LN(Kaksitasouoma_matriisi!L1745/Päälaskenta!$F$28))</f>
        <v>0.133210084796788</v>
      </c>
      <c r="AR1745" s="8">
        <f>Refererenssiarvoja!$B$16*Kaksitasouoma_matriisi!O1745^(1/6)/(SQRT((2*Refererenssiarvoja!$B$15)/(Päälaskenta!$F$31*Päälaskenta!$G$31*L1745)))</f>
        <v>0.66604991815174697</v>
      </c>
    </row>
    <row r="1746" spans="1:44" x14ac:dyDescent="0.2">
      <c r="A1746" s="8">
        <v>1744</v>
      </c>
      <c r="B1746" s="8">
        <f>IF(Päälaskenta!C$7,Päälaskenta!E$7,Päälaskenta!G$5)</f>
        <v>2.5</v>
      </c>
      <c r="C1746" s="56">
        <v>0.25600000000000001</v>
      </c>
      <c r="D1746" s="93">
        <f t="shared" si="433"/>
        <v>9.7655999999999992</v>
      </c>
      <c r="E1746" s="8">
        <f>IF(Päälaskenta!$C$26,Kaksitasouoma_matriisi!AP1746,Kaksitasouoma_matriisi!AC1746)</f>
        <v>0.107014194827817</v>
      </c>
      <c r="F1746" s="56">
        <f>IF(D1746&lt;Päälaskenta!H$24,(SQRT(POWER(Päälaskenta!C$24/(2*Päälaskenta!E$24),2)+(D1746/Päälaskenta!E$24))-Päälaskenta!C$24/(2*Päälaskenta!E$24)),IF(D1746=Päälaskenta!H$24,Päälaskenta!D$24,Päälaskenta!D$24+(SQRT(POWER((Päälaskenta!C$20+Päälaskenta!G$24)/(2*Päälaskenta!E$20),2)+((D1746-Päälaskenta!H$24)/Päälaskenta!E$20))-(Päälaskenta!C$20+Päälaskenta!G$24)/(2*Päälaskenta!E$20))))</f>
        <v>1.669</v>
      </c>
      <c r="G1746" s="57">
        <f>IF(F1746&gt;Päälaskenta!D$24,(2*SQRT((POWER(Päälaskenta!D$24,2))+POWER(Päälaskenta!E$24*Päälaskenta!D$24,2))+Päälaskenta!C$24)+(2*SQRT((POWER((F1746-Päälaskenta!D$24),2))+POWER(Päälaskenta!E$20*(F1746-Päälaskenta!D$24),2))+Päälaskenta!C$20),(2*SQRT((POWER(F1746,2))+POWER(Päälaskenta!E$24*F1746,2))+Päälaskenta!C$24))</f>
        <v>11.47</v>
      </c>
      <c r="H1746" s="57">
        <f t="shared" si="434"/>
        <v>0.85</v>
      </c>
      <c r="I1746" s="62">
        <f t="shared" si="435"/>
        <v>9.3199999999999999E-4</v>
      </c>
      <c r="J1746" s="8">
        <f>IF(F1746&lt;Päälaskenta!$D$24,0,Kaksitasouoma_matriisi!F1746-Päälaskenta!$D$24)</f>
        <v>0.96899999999999997</v>
      </c>
      <c r="L1746" s="8">
        <f>IF(F1746&gt;Päälaskenta!D$24,F1746-Päälaskenta!D$24,0)</f>
        <v>0.96899999999999997</v>
      </c>
      <c r="M1746" s="8">
        <f>IF(F1746&gt;Päälaskenta!D$24,(Päälaskenta!C$20+(Päälaskenta!E$20*(Kaksitasouoma_matriisi!F1746-Päälaskenta!D$24)))*(Kaksitasouoma_matriisi!F1746-Päälaskenta!D$24),0)</f>
        <v>6.2534415000000001</v>
      </c>
      <c r="N1746" s="8">
        <f>IF(F1746&gt;Päälaskenta!D$24,(2*SQRT((POWER((F1746-Päälaskenta!D$24),2))+POWER(Päälaskenta!E$20*(F1746-Päälaskenta!D$24),2))+Päälaskenta!C$20),0)</f>
        <v>8.4937791859246108</v>
      </c>
      <c r="O1746" s="8">
        <f t="shared" si="441"/>
        <v>0.73623782336640398</v>
      </c>
      <c r="P1746" s="8">
        <f>IF(Päälaskenta!$C$29,IF(L1746&gt;Päälaskenta!$F$28,Kaksitasouoma_matriisi!AQ1746,Kaksitasouoma_matriisi!AR1746),Päälaskenta!$F$20)</f>
        <v>0.12</v>
      </c>
      <c r="Q1746" s="8">
        <f t="shared" si="442"/>
        <v>42.489660606480903</v>
      </c>
      <c r="R1746" s="8">
        <f t="shared" si="436"/>
        <v>1.0777139737922901</v>
      </c>
      <c r="S1746" s="8">
        <f t="shared" si="443"/>
        <v>0.17233933887320901</v>
      </c>
      <c r="U1746" s="93">
        <f>IF(F1746&gt;Päälaskenta!D$24,Päälaskenta!H$24+L1746*Päälaskenta!G$24,F1746*Päälaskenta!C$24 + F1746*F1746*Päälaskenta!E$24)</f>
        <v>3.5156000000000001</v>
      </c>
      <c r="V1746" s="8">
        <f>IF(F1746&gt;Päälaskenta!D$24,2*SQRT(POWER(Päälaskenta!D$24,2)+POWER(Päälaskenta!E$24*Päälaskenta!D$24,2))+Päälaskenta!C$24,(2*SQRT((POWER(F1746,2))+POWER(Päälaskenta!E$24*F1746,2))+Päälaskenta!C$24))</f>
        <v>2.9798989873223301</v>
      </c>
      <c r="W1746" s="8">
        <f t="shared" si="444"/>
        <v>1.17977153418849</v>
      </c>
      <c r="X1746" s="8">
        <f>Päälaskenta!F$24</f>
        <v>7.0000000000000007E-2</v>
      </c>
      <c r="Y1746" s="8">
        <f t="shared" si="445"/>
        <v>56.074665457156897</v>
      </c>
      <c r="Z1746" s="8">
        <f t="shared" si="437"/>
        <v>1.4222860262077099</v>
      </c>
      <c r="AA1746" s="8">
        <f t="shared" si="446"/>
        <v>0.40456423546697901</v>
      </c>
      <c r="AC1746" s="8">
        <f t="shared" si="438"/>
        <v>0.107014194827817</v>
      </c>
      <c r="AE1746" s="8">
        <v>1744</v>
      </c>
      <c r="AF1746" s="8">
        <f t="shared" si="432"/>
        <v>98.564326063637793</v>
      </c>
      <c r="AG1746" s="8">
        <f t="shared" si="439"/>
        <v>6.4333992461019802E-4</v>
      </c>
      <c r="AJ1746" s="132">
        <f>IF(Päälaskenta!$F$28&lt;Kaksitasouoma_matriisi!L1746,Päälaskenta!$C$20*Päälaskenta!$F$28,Päälaskenta!$C$20*Kaksitasouoma_matriisi!L1746)</f>
        <v>2.5</v>
      </c>
      <c r="AK1746" s="134">
        <f>SQRT(Päälaskenta!$D$20^2+(Päälaskenta!$D$20/(1/Päälaskenta!$E$20))^2)</f>
        <v>1.8029999999999999</v>
      </c>
      <c r="AL1746" s="134">
        <f>IF(Päälaskenta!$F$28&lt;Kaksitasouoma_matriisi!L1746,AK1746*Päälaskenta!$F$28*COS(ATAN(1/Päälaskenta!$E$20)),AK1746*Kaksitasouoma_matriisi!L1746*COS(ATAN(1/Päälaskenta!$E$20)))</f>
        <v>0.75</v>
      </c>
      <c r="AM1746" s="134"/>
      <c r="AN1746" s="134">
        <f t="shared" si="447"/>
        <v>3.25</v>
      </c>
      <c r="AO1746" s="8">
        <f t="shared" si="440"/>
        <v>0.332800851970181</v>
      </c>
      <c r="AP1746" s="134">
        <f>Refererenssiarvoja!$B$16*H1746^(1/6)/(Refererenssiarvoja!$B$15^0.5)*(Päälaskenta!$G$28/2)^0.5*(1-AO1746)^(-1.5)</f>
        <v>0.09</v>
      </c>
      <c r="AQ1746" s="8">
        <f>Refererenssiarvoja!$B$16*Kaksitasouoma_matriisi!O1746^(1/6)/(SQRT((2*Refererenssiarvoja!$B$15)/(Päälaskenta!$F$31*Päälaskenta!$G$31*Päälaskenta!$F$28))+SQRT(Refererenssiarvoja!$B$15)/Refererenssiarvoja!$B$17*LN(Kaksitasouoma_matriisi!L1746/Päälaskenta!$F$28))</f>
        <v>0.132682075410086</v>
      </c>
      <c r="AR1746" s="8">
        <f>Refererenssiarvoja!$B$16*Kaksitasouoma_matriisi!O1746^(1/6)/(SQRT((2*Refererenssiarvoja!$B$15)/(Päälaskenta!$F$31*Päälaskenta!$G$31*L1746)))</f>
        <v>0.66780357733153195</v>
      </c>
    </row>
    <row r="1747" spans="1:44" x14ac:dyDescent="0.2">
      <c r="A1747" s="8">
        <v>1745</v>
      </c>
      <c r="B1747" s="8">
        <f>IF(Päälaskenta!C$7,Päälaskenta!E$7,Päälaskenta!G$5)</f>
        <v>2.5</v>
      </c>
      <c r="C1747" s="56">
        <v>0.255</v>
      </c>
      <c r="D1747" s="93">
        <f t="shared" si="433"/>
        <v>9.8039000000000005</v>
      </c>
      <c r="E1747" s="8">
        <f>IF(Päälaskenta!$C$26,Kaksitasouoma_matriisi!AP1747,Kaksitasouoma_matriisi!AC1747)</f>
        <v>0.107026425488487</v>
      </c>
      <c r="F1747" s="56">
        <f>IF(D1747&lt;Päälaskenta!H$24,(SQRT(POWER(Päälaskenta!C$24/(2*Päälaskenta!E$24),2)+(D1747/Päälaskenta!E$24))-Päälaskenta!C$24/(2*Päälaskenta!E$24)),IF(D1747=Päälaskenta!H$24,Päälaskenta!D$24,Päälaskenta!D$24+(SQRT(POWER((Päälaskenta!C$20+Päälaskenta!G$24)/(2*Päälaskenta!E$20),2)+((D1747-Päälaskenta!H$24)/Päälaskenta!E$20))-(Päälaskenta!C$20+Päälaskenta!G$24)/(2*Päälaskenta!E$20))))</f>
        <v>1.6719999999999999</v>
      </c>
      <c r="G1747" s="57">
        <f>IF(F1747&gt;Päälaskenta!D$24,(2*SQRT((POWER(Päälaskenta!D$24,2))+POWER(Päälaskenta!E$24*Päälaskenta!D$24,2))+Päälaskenta!C$24)+(2*SQRT((POWER((F1747-Päälaskenta!D$24),2))+POWER(Päälaskenta!E$20*(F1747-Päälaskenta!D$24),2))+Päälaskenta!C$20),(2*SQRT((POWER(F1747,2))+POWER(Päälaskenta!E$24*F1747,2))+Päälaskenta!C$24))</f>
        <v>11.48</v>
      </c>
      <c r="H1747" s="57">
        <f t="shared" si="434"/>
        <v>0.85</v>
      </c>
      <c r="I1747" s="62">
        <f t="shared" si="435"/>
        <v>9.2500000000000004E-4</v>
      </c>
      <c r="J1747" s="8">
        <f>IF(F1747&lt;Päälaskenta!$D$24,0,Kaksitasouoma_matriisi!F1747-Päälaskenta!$D$24)</f>
        <v>0.97199999999999998</v>
      </c>
      <c r="L1747" s="8">
        <f>IF(F1747&gt;Päälaskenta!D$24,F1747-Päälaskenta!D$24,0)</f>
        <v>0.97199999999999998</v>
      </c>
      <c r="M1747" s="8">
        <f>IF(F1747&gt;Päälaskenta!D$24,(Päälaskenta!C$20+(Päälaskenta!E$20*(Kaksitasouoma_matriisi!F1747-Päälaskenta!D$24)))*(Kaksitasouoma_matriisi!F1747-Päälaskenta!D$24),0)</f>
        <v>6.2771759999999999</v>
      </c>
      <c r="N1747" s="8">
        <f>IF(F1747&gt;Päälaskenta!D$24,(2*SQRT((POWER((F1747-Päälaskenta!D$24),2))+POWER(Päälaskenta!E$20*(F1747-Päälaskenta!D$24),2))+Päälaskenta!C$20),0)</f>
        <v>8.5045958397509995</v>
      </c>
      <c r="O1747" s="8">
        <f t="shared" si="441"/>
        <v>0.73809221722919505</v>
      </c>
      <c r="P1747" s="8">
        <f>IF(Päälaskenta!$C$29,IF(L1747&gt;Päälaskenta!$F$28,Kaksitasouoma_matriisi!AQ1747,Kaksitasouoma_matriisi!AR1747),Päälaskenta!$F$20)</f>
        <v>0.12</v>
      </c>
      <c r="Q1747" s="8">
        <f t="shared" si="442"/>
        <v>42.722514927827298</v>
      </c>
      <c r="R1747" s="8">
        <f t="shared" si="436"/>
        <v>1.0789743911668701</v>
      </c>
      <c r="S1747" s="8">
        <f t="shared" si="443"/>
        <v>0.17188850386971299</v>
      </c>
      <c r="U1747" s="93">
        <f>IF(F1747&gt;Päälaskenta!D$24,Päälaskenta!H$24+L1747*Päälaskenta!G$24,F1747*Päälaskenta!C$24 + F1747*F1747*Päälaskenta!E$24)</f>
        <v>3.5228000000000002</v>
      </c>
      <c r="V1747" s="8">
        <f>IF(F1747&gt;Päälaskenta!D$24,2*SQRT(POWER(Päälaskenta!D$24,2)+POWER(Päälaskenta!E$24*Päälaskenta!D$24,2))+Päälaskenta!C$24,(2*SQRT((POWER(F1747,2))+POWER(Päälaskenta!E$24*F1747,2))+Päälaskenta!C$24))</f>
        <v>2.9798989873223301</v>
      </c>
      <c r="W1747" s="8">
        <f t="shared" si="444"/>
        <v>1.1821877234722999</v>
      </c>
      <c r="X1747" s="8">
        <f>Päälaskenta!F$24</f>
        <v>7.0000000000000007E-2</v>
      </c>
      <c r="Y1747" s="8">
        <f t="shared" si="445"/>
        <v>56.266198978590303</v>
      </c>
      <c r="Z1747" s="8">
        <f t="shared" si="437"/>
        <v>1.4210256088331299</v>
      </c>
      <c r="AA1747" s="8">
        <f t="shared" si="446"/>
        <v>0.40337958692890002</v>
      </c>
      <c r="AC1747" s="8">
        <f t="shared" si="438"/>
        <v>0.107026425488487</v>
      </c>
      <c r="AE1747" s="8">
        <v>1745</v>
      </c>
      <c r="AF1747" s="8">
        <f t="shared" si="432"/>
        <v>98.988713906417601</v>
      </c>
      <c r="AG1747" s="8">
        <f t="shared" si="439"/>
        <v>6.3783545102867503E-4</v>
      </c>
      <c r="AJ1747" s="132">
        <f>IF(Päälaskenta!$F$28&lt;Kaksitasouoma_matriisi!L1747,Päälaskenta!$C$20*Päälaskenta!$F$28,Päälaskenta!$C$20*Kaksitasouoma_matriisi!L1747)</f>
        <v>2.5</v>
      </c>
      <c r="AK1747" s="134">
        <f>SQRT(Päälaskenta!$D$20^2+(Päälaskenta!$D$20/(1/Päälaskenta!$E$20))^2)</f>
        <v>1.8029999999999999</v>
      </c>
      <c r="AL1747" s="134">
        <f>IF(Päälaskenta!$F$28&lt;Kaksitasouoma_matriisi!L1747,AK1747*Päälaskenta!$F$28*COS(ATAN(1/Päälaskenta!$E$20)),AK1747*Kaksitasouoma_matriisi!L1747*COS(ATAN(1/Päälaskenta!$E$20)))</f>
        <v>0.75</v>
      </c>
      <c r="AM1747" s="134"/>
      <c r="AN1747" s="134">
        <f t="shared" si="447"/>
        <v>3.25</v>
      </c>
      <c r="AO1747" s="8">
        <f t="shared" si="440"/>
        <v>0.33150072930160401</v>
      </c>
      <c r="AP1747" s="134">
        <f>Refererenssiarvoja!$B$16*H1747^(1/6)/(Refererenssiarvoja!$B$15^0.5)*(Päälaskenta!$G$28/2)^0.5*(1-AO1747)^(-1.5)</f>
        <v>0.09</v>
      </c>
      <c r="AQ1747" s="8">
        <f>Refererenssiarvoja!$B$16*Kaksitasouoma_matriisi!O1747^(1/6)/(SQRT((2*Refererenssiarvoja!$B$15)/(Päälaskenta!$F$31*Päälaskenta!$G$31*Päälaskenta!$F$28))+SQRT(Refererenssiarvoja!$B$15)/Refererenssiarvoja!$B$17*LN(Kaksitasouoma_matriisi!L1747/Päälaskenta!$F$28))</f>
        <v>0.13229061485521301</v>
      </c>
      <c r="AR1747" s="8">
        <f>Refererenssiarvoja!$B$16*Kaksitasouoma_matriisi!O1747^(1/6)/(SQRT((2*Refererenssiarvoja!$B$15)/(Päälaskenta!$F$31*Päälaskenta!$G$31*L1747)))</f>
        <v>0.66911700712925903</v>
      </c>
    </row>
    <row r="1748" spans="1:44" x14ac:dyDescent="0.2">
      <c r="A1748" s="8">
        <v>1746</v>
      </c>
      <c r="B1748" s="8">
        <f>IF(Päälaskenta!C$7,Päälaskenta!E$7,Päälaskenta!G$5)</f>
        <v>2.5</v>
      </c>
      <c r="C1748" s="56">
        <v>0.254</v>
      </c>
      <c r="D1748" s="93">
        <f t="shared" si="433"/>
        <v>9.8424999999999994</v>
      </c>
      <c r="E1748" s="8">
        <f>IF(Päälaskenta!$C$26,Kaksitasouoma_matriisi!AP1748,Kaksitasouoma_matriisi!AC1748)</f>
        <v>0.107042697242774</v>
      </c>
      <c r="F1748" s="56">
        <f>IF(D1748&lt;Päälaskenta!H$24,(SQRT(POWER(Päälaskenta!C$24/(2*Päälaskenta!E$24),2)+(D1748/Päälaskenta!E$24))-Päälaskenta!C$24/(2*Päälaskenta!E$24)),IF(D1748=Päälaskenta!H$24,Päälaskenta!D$24,Päälaskenta!D$24+(SQRT(POWER((Päälaskenta!C$20+Päälaskenta!G$24)/(2*Päälaskenta!E$20),2)+((D1748-Päälaskenta!H$24)/Päälaskenta!E$20))-(Päälaskenta!C$20+Päälaskenta!G$24)/(2*Päälaskenta!E$20))))</f>
        <v>1.6759999999999999</v>
      </c>
      <c r="G1748" s="57">
        <f>IF(F1748&gt;Päälaskenta!D$24,(2*SQRT((POWER(Päälaskenta!D$24,2))+POWER(Päälaskenta!E$24*Päälaskenta!D$24,2))+Päälaskenta!C$24)+(2*SQRT((POWER((F1748-Päälaskenta!D$24),2))+POWER(Päälaskenta!E$20*(F1748-Päälaskenta!D$24),2))+Päälaskenta!C$20),(2*SQRT((POWER(F1748,2))+POWER(Päälaskenta!E$24*F1748,2))+Päälaskenta!C$24))</f>
        <v>11.5</v>
      </c>
      <c r="H1748" s="57">
        <f t="shared" si="434"/>
        <v>0.86</v>
      </c>
      <c r="I1748" s="62">
        <f t="shared" si="435"/>
        <v>9.0399999999999996E-4</v>
      </c>
      <c r="J1748" s="8">
        <f>IF(F1748&lt;Päälaskenta!$D$24,0,Kaksitasouoma_matriisi!F1748-Päälaskenta!$D$24)</f>
        <v>0.97599999999999998</v>
      </c>
      <c r="L1748" s="8">
        <f>IF(F1748&gt;Päälaskenta!D$24,F1748-Päälaskenta!D$24,0)</f>
        <v>0.97599999999999998</v>
      </c>
      <c r="M1748" s="8">
        <f>IF(F1748&gt;Päälaskenta!D$24,(Päälaskenta!C$20+(Päälaskenta!E$20*(Kaksitasouoma_matriisi!F1748-Päälaskenta!D$24)))*(Kaksitasouoma_matriisi!F1748-Päälaskenta!D$24),0)</f>
        <v>6.3088639999999998</v>
      </c>
      <c r="N1748" s="8">
        <f>IF(F1748&gt;Päälaskenta!D$24,(2*SQRT((POWER((F1748-Päälaskenta!D$24),2))+POWER(Päälaskenta!E$20*(F1748-Päälaskenta!D$24),2))+Päälaskenta!C$20),0)</f>
        <v>8.5190180448528494</v>
      </c>
      <c r="O1748" s="8">
        <f t="shared" si="441"/>
        <v>0.74056234730149295</v>
      </c>
      <c r="P1748" s="8">
        <f>IF(Päälaskenta!$C$29,IF(L1748&gt;Päälaskenta!$F$28,Kaksitasouoma_matriisi!AQ1748,Kaksitasouoma_matriisi!AR1748),Päälaskenta!$F$20)</f>
        <v>0.12</v>
      </c>
      <c r="Q1748" s="8">
        <f t="shared" si="442"/>
        <v>43.033929518400797</v>
      </c>
      <c r="R1748" s="8">
        <f t="shared" si="436"/>
        <v>1.0806472548303301</v>
      </c>
      <c r="S1748" s="8">
        <f t="shared" si="443"/>
        <v>0.17129030754670399</v>
      </c>
      <c r="U1748" s="93">
        <f>IF(F1748&gt;Päälaskenta!D$24,Päälaskenta!H$24+L1748*Päälaskenta!G$24,F1748*Päälaskenta!C$24 + F1748*F1748*Päälaskenta!E$24)</f>
        <v>3.5324</v>
      </c>
      <c r="V1748" s="8">
        <f>IF(F1748&gt;Päälaskenta!D$24,2*SQRT(POWER(Päälaskenta!D$24,2)+POWER(Päälaskenta!E$24*Päälaskenta!D$24,2))+Päälaskenta!C$24,(2*SQRT((POWER(F1748,2))+POWER(Päälaskenta!E$24*F1748,2))+Päälaskenta!C$24))</f>
        <v>2.9798989873223301</v>
      </c>
      <c r="W1748" s="8">
        <f t="shared" si="444"/>
        <v>1.1854093091840501</v>
      </c>
      <c r="X1748" s="8">
        <f>Päälaskenta!F$24</f>
        <v>7.0000000000000007E-2</v>
      </c>
      <c r="Y1748" s="8">
        <f t="shared" si="445"/>
        <v>56.521983213634797</v>
      </c>
      <c r="Z1748" s="8">
        <f t="shared" si="437"/>
        <v>1.4193527451696699</v>
      </c>
      <c r="AA1748" s="8">
        <f t="shared" si="446"/>
        <v>0.40180974554684401</v>
      </c>
      <c r="AC1748" s="8">
        <f t="shared" si="438"/>
        <v>0.107042697242774</v>
      </c>
      <c r="AE1748" s="8">
        <v>1746</v>
      </c>
      <c r="AF1748" s="8">
        <f t="shared" si="432"/>
        <v>99.555912732035594</v>
      </c>
      <c r="AG1748" s="8">
        <f t="shared" si="439"/>
        <v>6.3058828855303397E-4</v>
      </c>
      <c r="AJ1748" s="132">
        <f>IF(Päälaskenta!$F$28&lt;Kaksitasouoma_matriisi!L1748,Päälaskenta!$C$20*Päälaskenta!$F$28,Päälaskenta!$C$20*Kaksitasouoma_matriisi!L1748)</f>
        <v>2.5</v>
      </c>
      <c r="AK1748" s="134">
        <f>SQRT(Päälaskenta!$D$20^2+(Päälaskenta!$D$20/(1/Päälaskenta!$E$20))^2)</f>
        <v>1.8029999999999999</v>
      </c>
      <c r="AL1748" s="134">
        <f>IF(Päälaskenta!$F$28&lt;Kaksitasouoma_matriisi!L1748,AK1748*Päälaskenta!$F$28*COS(ATAN(1/Päälaskenta!$E$20)),AK1748*Kaksitasouoma_matriisi!L1748*COS(ATAN(1/Päälaskenta!$E$20)))</f>
        <v>0.75</v>
      </c>
      <c r="AM1748" s="134"/>
      <c r="AN1748" s="134">
        <f t="shared" si="447"/>
        <v>3.25</v>
      </c>
      <c r="AO1748" s="8">
        <f t="shared" si="440"/>
        <v>0.33020066040132101</v>
      </c>
      <c r="AP1748" s="134">
        <f>Refererenssiarvoja!$B$16*H1748^(1/6)/(Refererenssiarvoja!$B$15^0.5)*(Päälaskenta!$G$28/2)^0.5*(1-AO1748)^(-1.5)</f>
        <v>0.09</v>
      </c>
      <c r="AQ1748" s="8">
        <f>Refererenssiarvoja!$B$16*Kaksitasouoma_matriisi!O1748^(1/6)/(SQRT((2*Refererenssiarvoja!$B$15)/(Päälaskenta!$F$31*Päälaskenta!$G$31*Päälaskenta!$F$28))+SQRT(Refererenssiarvoja!$B$15)/Refererenssiarvoja!$B$17*LN(Kaksitasouoma_matriisi!L1748/Päälaskenta!$F$28))</f>
        <v>0.13177461750414801</v>
      </c>
      <c r="AR1748" s="8">
        <f>Refererenssiarvoja!$B$16*Kaksitasouoma_matriisi!O1748^(1/6)/(SQRT((2*Refererenssiarvoja!$B$15)/(Päälaskenta!$F$31*Päälaskenta!$G$31*L1748)))</f>
        <v>0.67086584006682204</v>
      </c>
    </row>
    <row r="1749" spans="1:44" x14ac:dyDescent="0.2">
      <c r="A1749" s="8">
        <v>1747</v>
      </c>
      <c r="B1749" s="8">
        <f>IF(Päälaskenta!C$7,Päälaskenta!E$7,Päälaskenta!G$5)</f>
        <v>2.5</v>
      </c>
      <c r="C1749" s="56">
        <v>0.253</v>
      </c>
      <c r="D1749" s="93">
        <f t="shared" si="433"/>
        <v>9.8813999999999993</v>
      </c>
      <c r="E1749" s="8">
        <f>IF(Päälaskenta!$C$26,Kaksitasouoma_matriisi!AP1749,Kaksitasouoma_matriisi!AC1749)</f>
        <v>0.107058928231376</v>
      </c>
      <c r="F1749" s="56">
        <f>IF(D1749&lt;Päälaskenta!H$24,(SQRT(POWER(Päälaskenta!C$24/(2*Päälaskenta!E$24),2)+(D1749/Päälaskenta!E$24))-Päälaskenta!C$24/(2*Päälaskenta!E$24)),IF(D1749=Päälaskenta!H$24,Päälaskenta!D$24,Päälaskenta!D$24+(SQRT(POWER((Päälaskenta!C$20+Päälaskenta!G$24)/(2*Päälaskenta!E$20),2)+((D1749-Päälaskenta!H$24)/Päälaskenta!E$20))-(Päälaskenta!C$20+Päälaskenta!G$24)/(2*Päälaskenta!E$20))))</f>
        <v>1.68</v>
      </c>
      <c r="G1749" s="57">
        <f>IF(F1749&gt;Päälaskenta!D$24,(2*SQRT((POWER(Päälaskenta!D$24,2))+POWER(Päälaskenta!E$24*Päälaskenta!D$24,2))+Päälaskenta!C$24)+(2*SQRT((POWER((F1749-Päälaskenta!D$24),2))+POWER(Päälaskenta!E$20*(F1749-Päälaskenta!D$24),2))+Päälaskenta!C$20),(2*SQRT((POWER(F1749,2))+POWER(Päälaskenta!E$24*F1749,2))+Päälaskenta!C$24))</f>
        <v>11.51</v>
      </c>
      <c r="H1749" s="57">
        <f t="shared" si="434"/>
        <v>0.86</v>
      </c>
      <c r="I1749" s="62">
        <f t="shared" si="435"/>
        <v>8.9700000000000001E-4</v>
      </c>
      <c r="J1749" s="8">
        <f>IF(F1749&lt;Päälaskenta!$D$24,0,Kaksitasouoma_matriisi!F1749-Päälaskenta!$D$24)</f>
        <v>0.98</v>
      </c>
      <c r="L1749" s="8">
        <f>IF(F1749&gt;Päälaskenta!D$24,F1749-Päälaskenta!D$24,0)</f>
        <v>0.98</v>
      </c>
      <c r="M1749" s="8">
        <f>IF(F1749&gt;Päälaskenta!D$24,(Päälaskenta!C$20+(Päälaskenta!E$20*(Kaksitasouoma_matriisi!F1749-Päälaskenta!D$24)))*(Kaksitasouoma_matriisi!F1749-Päälaskenta!D$24),0)</f>
        <v>6.3406000000000002</v>
      </c>
      <c r="N1749" s="8">
        <f>IF(F1749&gt;Päälaskenta!D$24,(2*SQRT((POWER((F1749-Päälaskenta!D$24),2))+POWER(Päälaskenta!E$20*(F1749-Päälaskenta!D$24),2))+Päälaskenta!C$20),0)</f>
        <v>8.53344024995471</v>
      </c>
      <c r="O1749" s="8">
        <f t="shared" si="441"/>
        <v>0.74302975286358297</v>
      </c>
      <c r="P1749" s="8">
        <f>IF(Päälaskenta!$C$29,IF(L1749&gt;Päälaskenta!$F$28,Kaksitasouoma_matriisi!AQ1749,Kaksitasouoma_matriisi!AR1749),Päälaskenta!$F$20)</f>
        <v>0.12</v>
      </c>
      <c r="Q1749" s="8">
        <f t="shared" si="442"/>
        <v>43.346421183816702</v>
      </c>
      <c r="R1749" s="8">
        <f t="shared" si="436"/>
        <v>1.08231140156325</v>
      </c>
      <c r="S1749" s="8">
        <f t="shared" si="443"/>
        <v>0.170695423392621</v>
      </c>
      <c r="U1749" s="93">
        <f>IF(F1749&gt;Päälaskenta!D$24,Päälaskenta!H$24+L1749*Päälaskenta!G$24,F1749*Päälaskenta!C$24 + F1749*F1749*Päälaskenta!E$24)</f>
        <v>3.5419999999999998</v>
      </c>
      <c r="V1749" s="8">
        <f>IF(F1749&gt;Päälaskenta!D$24,2*SQRT(POWER(Päälaskenta!D$24,2)+POWER(Päälaskenta!E$24*Päälaskenta!D$24,2))+Päälaskenta!C$24,(2*SQRT((POWER(F1749,2))+POWER(Päälaskenta!E$24*F1749,2))+Päälaskenta!C$24))</f>
        <v>2.9798989873223301</v>
      </c>
      <c r="W1749" s="8">
        <f t="shared" si="444"/>
        <v>1.18863089489579</v>
      </c>
      <c r="X1749" s="8">
        <f>Päälaskenta!F$24</f>
        <v>7.0000000000000007E-2</v>
      </c>
      <c r="Y1749" s="8">
        <f t="shared" si="445"/>
        <v>56.778231298843501</v>
      </c>
      <c r="Z1749" s="8">
        <f t="shared" si="437"/>
        <v>1.41768859843675</v>
      </c>
      <c r="AA1749" s="8">
        <f t="shared" si="446"/>
        <v>0.400250874770398</v>
      </c>
      <c r="AC1749" s="8">
        <f t="shared" si="438"/>
        <v>0.107058928231376</v>
      </c>
      <c r="AE1749" s="8">
        <v>1747</v>
      </c>
      <c r="AF1749" s="8">
        <f t="shared" si="432"/>
        <v>100.12465248266</v>
      </c>
      <c r="AG1749" s="8">
        <f t="shared" si="439"/>
        <v>6.2344475255235205E-4</v>
      </c>
      <c r="AJ1749" s="132">
        <f>IF(Päälaskenta!$F$28&lt;Kaksitasouoma_matriisi!L1749,Päälaskenta!$C$20*Päälaskenta!$F$28,Päälaskenta!$C$20*Kaksitasouoma_matriisi!L1749)</f>
        <v>2.5</v>
      </c>
      <c r="AK1749" s="134">
        <f>SQRT(Päälaskenta!$D$20^2+(Päälaskenta!$D$20/(1/Päälaskenta!$E$20))^2)</f>
        <v>1.8029999999999999</v>
      </c>
      <c r="AL1749" s="134">
        <f>IF(Päälaskenta!$F$28&lt;Kaksitasouoma_matriisi!L1749,AK1749*Päälaskenta!$F$28*COS(ATAN(1/Päälaskenta!$E$20)),AK1749*Kaksitasouoma_matriisi!L1749*COS(ATAN(1/Päälaskenta!$E$20)))</f>
        <v>0.75</v>
      </c>
      <c r="AM1749" s="134"/>
      <c r="AN1749" s="134">
        <f t="shared" si="447"/>
        <v>3.25</v>
      </c>
      <c r="AO1749" s="8">
        <f t="shared" si="440"/>
        <v>0.32890076304977001</v>
      </c>
      <c r="AP1749" s="134">
        <f>Refererenssiarvoja!$B$16*H1749^(1/6)/(Refererenssiarvoja!$B$15^0.5)*(Päälaskenta!$G$28/2)^0.5*(1-AO1749)^(-1.5)</f>
        <v>0.09</v>
      </c>
      <c r="AQ1749" s="8">
        <f>Refererenssiarvoja!$B$16*Kaksitasouoma_matriisi!O1749^(1/6)/(SQRT((2*Refererenssiarvoja!$B$15)/(Päälaskenta!$F$31*Päälaskenta!$G$31*Päälaskenta!$F$28))+SQRT(Refererenssiarvoja!$B$15)/Refererenssiarvoja!$B$17*LN(Kaksitasouoma_matriisi!L1749/Päälaskenta!$F$28))</f>
        <v>0.13126529552864799</v>
      </c>
      <c r="AR1749" s="8">
        <f>Refererenssiarvoja!$B$16*Kaksitasouoma_matriisi!O1749^(1/6)/(SQRT((2*Refererenssiarvoja!$B$15)/(Päälaskenta!$F$31*Päälaskenta!$G$31*L1749)))</f>
        <v>0.67261193672001995</v>
      </c>
    </row>
    <row r="1750" spans="1:44" x14ac:dyDescent="0.2">
      <c r="A1750" s="8">
        <v>1748</v>
      </c>
      <c r="B1750" s="8">
        <f>IF(Päälaskenta!C$7,Päälaskenta!E$7,Päälaskenta!G$5)</f>
        <v>2.5</v>
      </c>
      <c r="C1750" s="56">
        <v>0.252</v>
      </c>
      <c r="D1750" s="93">
        <f t="shared" si="433"/>
        <v>9.9206000000000003</v>
      </c>
      <c r="E1750" s="8">
        <f>IF(Päälaskenta!$C$26,Kaksitasouoma_matriisi!AP1750,Kaksitasouoma_matriisi!AC1750)</f>
        <v>0.107075118607298</v>
      </c>
      <c r="F1750" s="56">
        <f>IF(D1750&lt;Päälaskenta!H$24,(SQRT(POWER(Päälaskenta!C$24/(2*Päälaskenta!E$24),2)+(D1750/Päälaskenta!E$24))-Päälaskenta!C$24/(2*Päälaskenta!E$24)),IF(D1750=Päälaskenta!H$24,Päälaskenta!D$24,Päälaskenta!D$24+(SQRT(POWER((Päälaskenta!C$20+Päälaskenta!G$24)/(2*Päälaskenta!E$20),2)+((D1750-Päälaskenta!H$24)/Päälaskenta!E$20))-(Päälaskenta!C$20+Päälaskenta!G$24)/(2*Päälaskenta!E$20))))</f>
        <v>1.6839999999999999</v>
      </c>
      <c r="G1750" s="57">
        <f>IF(F1750&gt;Päälaskenta!D$24,(2*SQRT((POWER(Päälaskenta!D$24,2))+POWER(Päälaskenta!E$24*Päälaskenta!D$24,2))+Päälaskenta!C$24)+(2*SQRT((POWER((F1750-Päälaskenta!D$24),2))+POWER(Päälaskenta!E$20*(F1750-Päälaskenta!D$24),2))+Päälaskenta!C$20),(2*SQRT((POWER(F1750,2))+POWER(Päälaskenta!E$24*F1750,2))+Päälaskenta!C$24))</f>
        <v>11.53</v>
      </c>
      <c r="H1750" s="57">
        <f t="shared" si="434"/>
        <v>0.86</v>
      </c>
      <c r="I1750" s="62">
        <f t="shared" si="435"/>
        <v>8.8999999999999995E-4</v>
      </c>
      <c r="J1750" s="8">
        <f>IF(F1750&lt;Päälaskenta!$D$24,0,Kaksitasouoma_matriisi!F1750-Päälaskenta!$D$24)</f>
        <v>0.98399999999999999</v>
      </c>
      <c r="L1750" s="8">
        <f>IF(F1750&gt;Päälaskenta!D$24,F1750-Päälaskenta!D$24,0)</f>
        <v>0.98399999999999999</v>
      </c>
      <c r="M1750" s="8">
        <f>IF(F1750&gt;Päälaskenta!D$24,(Päälaskenta!C$20+(Päälaskenta!E$20*(Kaksitasouoma_matriisi!F1750-Päälaskenta!D$24)))*(Kaksitasouoma_matriisi!F1750-Päälaskenta!D$24),0)</f>
        <v>6.3723840000000003</v>
      </c>
      <c r="N1750" s="8">
        <f>IF(F1750&gt;Päälaskenta!D$24,(2*SQRT((POWER((F1750-Päälaskenta!D$24),2))+POWER(Päälaskenta!E$20*(F1750-Päälaskenta!D$24),2))+Päälaskenta!C$20),0)</f>
        <v>8.5478624550565705</v>
      </c>
      <c r="O1750" s="8">
        <f t="shared" si="441"/>
        <v>0.74549444770608797</v>
      </c>
      <c r="P1750" s="8">
        <f>IF(Päälaskenta!$C$29,IF(L1750&gt;Päälaskenta!$F$28,Kaksitasouoma_matriisi!AQ1750,Kaksitasouoma_matriisi!AR1750),Päälaskenta!$F$20)</f>
        <v>0.12</v>
      </c>
      <c r="Q1750" s="8">
        <f t="shared" si="442"/>
        <v>43.659990275335701</v>
      </c>
      <c r="R1750" s="8">
        <f t="shared" si="436"/>
        <v>1.08396691212519</v>
      </c>
      <c r="S1750" s="8">
        <f t="shared" si="443"/>
        <v>0.17010382803754301</v>
      </c>
      <c r="U1750" s="93">
        <f>IF(F1750&gt;Päälaskenta!D$24,Päälaskenta!H$24+L1750*Päälaskenta!G$24,F1750*Päälaskenta!C$24 + F1750*F1750*Päälaskenta!E$24)</f>
        <v>3.5516000000000001</v>
      </c>
      <c r="V1750" s="8">
        <f>IF(F1750&gt;Päälaskenta!D$24,2*SQRT(POWER(Päälaskenta!D$24,2)+POWER(Päälaskenta!E$24*Päälaskenta!D$24,2))+Päälaskenta!C$24,(2*SQRT((POWER(F1750,2))+POWER(Päälaskenta!E$24*F1750,2))+Päälaskenta!C$24))</f>
        <v>2.9798989873223301</v>
      </c>
      <c r="W1750" s="8">
        <f t="shared" si="444"/>
        <v>1.1918524806075299</v>
      </c>
      <c r="X1750" s="8">
        <f>Päälaskenta!F$24</f>
        <v>7.0000000000000007E-2</v>
      </c>
      <c r="Y1750" s="8">
        <f t="shared" si="445"/>
        <v>57.034942814774098</v>
      </c>
      <c r="Z1750" s="8">
        <f t="shared" si="437"/>
        <v>1.41603308787481</v>
      </c>
      <c r="AA1750" s="8">
        <f t="shared" si="446"/>
        <v>0.39870286289976598</v>
      </c>
      <c r="AC1750" s="8">
        <f t="shared" si="438"/>
        <v>0.107075118607298</v>
      </c>
      <c r="AE1750" s="8">
        <v>1748</v>
      </c>
      <c r="AF1750" s="8">
        <f t="shared" si="432"/>
        <v>100.69493309011</v>
      </c>
      <c r="AG1750" s="8">
        <f t="shared" si="439"/>
        <v>6.1640305433794697E-4</v>
      </c>
      <c r="AJ1750" s="132">
        <f>IF(Päälaskenta!$F$28&lt;Kaksitasouoma_matriisi!L1750,Päälaskenta!$C$20*Päälaskenta!$F$28,Päälaskenta!$C$20*Kaksitasouoma_matriisi!L1750)</f>
        <v>2.5</v>
      </c>
      <c r="AK1750" s="134">
        <f>SQRT(Päälaskenta!$D$20^2+(Päälaskenta!$D$20/(1/Päälaskenta!$E$20))^2)</f>
        <v>1.8029999999999999</v>
      </c>
      <c r="AL1750" s="134">
        <f>IF(Päälaskenta!$F$28&lt;Kaksitasouoma_matriisi!L1750,AK1750*Päälaskenta!$F$28*COS(ATAN(1/Päälaskenta!$E$20)),AK1750*Kaksitasouoma_matriisi!L1750*COS(ATAN(1/Päälaskenta!$E$20)))</f>
        <v>0.75</v>
      </c>
      <c r="AM1750" s="134"/>
      <c r="AN1750" s="134">
        <f t="shared" si="447"/>
        <v>3.25</v>
      </c>
      <c r="AO1750" s="8">
        <f t="shared" si="440"/>
        <v>0.32760115315605898</v>
      </c>
      <c r="AP1750" s="134">
        <f>Refererenssiarvoja!$B$16*H1750^(1/6)/(Refererenssiarvoja!$B$15^0.5)*(Päälaskenta!$G$28/2)^0.5*(1-AO1750)^(-1.5)</f>
        <v>8.8999999999999996E-2</v>
      </c>
      <c r="AQ1750" s="8">
        <f>Refererenssiarvoja!$B$16*Kaksitasouoma_matriisi!O1750^(1/6)/(SQRT((2*Refererenssiarvoja!$B$15)/(Päälaskenta!$F$31*Päälaskenta!$G$31*Päälaskenta!$F$28))+SQRT(Refererenssiarvoja!$B$15)/Refererenssiarvoja!$B$17*LN(Kaksitasouoma_matriisi!L1750/Päälaskenta!$F$28))</f>
        <v>0.13076251631319999</v>
      </c>
      <c r="AR1750" s="8">
        <f>Refererenssiarvoja!$B$16*Kaksitasouoma_matriisi!O1750^(1/6)/(SQRT((2*Refererenssiarvoja!$B$15)/(Päälaskenta!$F$31*Päälaskenta!$G$31*L1750)))</f>
        <v>0.67435531258915404</v>
      </c>
    </row>
    <row r="1751" spans="1:44" x14ac:dyDescent="0.2">
      <c r="A1751" s="8">
        <v>1749</v>
      </c>
      <c r="B1751" s="8">
        <f>IF(Päälaskenta!C$7,Päälaskenta!E$7,Päälaskenta!G$5)</f>
        <v>2.5</v>
      </c>
      <c r="C1751" s="56">
        <v>0.251</v>
      </c>
      <c r="D1751" s="93">
        <f t="shared" si="433"/>
        <v>9.9602000000000004</v>
      </c>
      <c r="E1751" s="8">
        <f>IF(Päälaskenta!$C$26,Kaksitasouoma_matriisi!AP1751,Kaksitasouoma_matriisi!AC1751)</f>
        <v>0.10708723482877699</v>
      </c>
      <c r="F1751" s="56">
        <f>IF(D1751&lt;Päälaskenta!H$24,(SQRT(POWER(Päälaskenta!C$24/(2*Päälaskenta!E$24),2)+(D1751/Päälaskenta!E$24))-Päälaskenta!C$24/(2*Päälaskenta!E$24)),IF(D1751=Päälaskenta!H$24,Päälaskenta!D$24,Päälaskenta!D$24+(SQRT(POWER((Päälaskenta!C$20+Päälaskenta!G$24)/(2*Päälaskenta!E$20),2)+((D1751-Päälaskenta!H$24)/Päälaskenta!E$20))-(Päälaskenta!C$20+Päälaskenta!G$24)/(2*Päälaskenta!E$20))))</f>
        <v>1.6870000000000001</v>
      </c>
      <c r="G1751" s="57">
        <f>IF(F1751&gt;Päälaskenta!D$24,(2*SQRT((POWER(Päälaskenta!D$24,2))+POWER(Päälaskenta!E$24*Päälaskenta!D$24,2))+Päälaskenta!C$24)+(2*SQRT((POWER((F1751-Päälaskenta!D$24),2))+POWER(Päälaskenta!E$20*(F1751-Päälaskenta!D$24),2))+Päälaskenta!C$20),(2*SQRT((POWER(F1751,2))+POWER(Päälaskenta!E$24*F1751,2))+Päälaskenta!C$24))</f>
        <v>11.54</v>
      </c>
      <c r="H1751" s="57">
        <f t="shared" si="434"/>
        <v>0.86</v>
      </c>
      <c r="I1751" s="62">
        <f t="shared" si="435"/>
        <v>8.83E-4</v>
      </c>
      <c r="J1751" s="8">
        <f>IF(F1751&lt;Päälaskenta!$D$24,0,Kaksitasouoma_matriisi!F1751-Päälaskenta!$D$24)</f>
        <v>0.98699999999999999</v>
      </c>
      <c r="L1751" s="8">
        <f>IF(F1751&gt;Päälaskenta!D$24,F1751-Päälaskenta!D$24,0)</f>
        <v>0.98699999999999999</v>
      </c>
      <c r="M1751" s="8">
        <f>IF(F1751&gt;Päälaskenta!D$24,(Päälaskenta!C$20+(Päälaskenta!E$20*(Kaksitasouoma_matriisi!F1751-Päälaskenta!D$24)))*(Kaksitasouoma_matriisi!F1751-Päälaskenta!D$24),0)</f>
        <v>6.3962535000000003</v>
      </c>
      <c r="N1751" s="8">
        <f>IF(F1751&gt;Päälaskenta!D$24,(2*SQRT((POWER((F1751-Päälaskenta!D$24),2))+POWER(Päälaskenta!E$20*(F1751-Päälaskenta!D$24),2))+Päälaskenta!C$20),0)</f>
        <v>8.5586791088829592</v>
      </c>
      <c r="O1751" s="8">
        <f t="shared" si="441"/>
        <v>0.74734119817173605</v>
      </c>
      <c r="P1751" s="8">
        <f>IF(Päälaskenta!$C$29,IF(L1751&gt;Päälaskenta!$F$28,Kaksitasouoma_matriisi!AQ1751,Kaksitasouoma_matriisi!AR1751),Päälaskenta!$F$20)</f>
        <v>0.12</v>
      </c>
      <c r="Q1751" s="8">
        <f t="shared" si="442"/>
        <v>43.895874368656401</v>
      </c>
      <c r="R1751" s="8">
        <f t="shared" si="436"/>
        <v>1.0852029255892499</v>
      </c>
      <c r="S1751" s="8">
        <f t="shared" si="443"/>
        <v>0.169662275829007</v>
      </c>
      <c r="U1751" s="93">
        <f>IF(F1751&gt;Päälaskenta!D$24,Päälaskenta!H$24+L1751*Päälaskenta!G$24,F1751*Päälaskenta!C$24 + F1751*F1751*Päälaskenta!E$24)</f>
        <v>3.5588000000000002</v>
      </c>
      <c r="V1751" s="8">
        <f>IF(F1751&gt;Päälaskenta!D$24,2*SQRT(POWER(Päälaskenta!D$24,2)+POWER(Päälaskenta!E$24*Päälaskenta!D$24,2))+Päälaskenta!C$24,(2*SQRT((POWER(F1751,2))+POWER(Päälaskenta!E$24*F1751,2))+Päälaskenta!C$24))</f>
        <v>2.9798989873223301</v>
      </c>
      <c r="W1751" s="8">
        <f t="shared" si="444"/>
        <v>1.1942686698913401</v>
      </c>
      <c r="X1751" s="8">
        <f>Päälaskenta!F$24</f>
        <v>7.0000000000000007E-2</v>
      </c>
      <c r="Y1751" s="8">
        <f t="shared" si="445"/>
        <v>57.227780326666</v>
      </c>
      <c r="Z1751" s="8">
        <f t="shared" si="437"/>
        <v>1.4147970744107501</v>
      </c>
      <c r="AA1751" s="8">
        <f t="shared" si="446"/>
        <v>0.397548913794186</v>
      </c>
      <c r="AC1751" s="8">
        <f t="shared" si="438"/>
        <v>0.10708723482877699</v>
      </c>
      <c r="AE1751" s="8">
        <v>1749</v>
      </c>
      <c r="AF1751" s="8">
        <f t="shared" si="432"/>
        <v>101.123654695322</v>
      </c>
      <c r="AG1751" s="8">
        <f t="shared" si="439"/>
        <v>6.1118755612363099E-4</v>
      </c>
      <c r="AJ1751" s="132">
        <f>IF(Päälaskenta!$F$28&lt;Kaksitasouoma_matriisi!L1751,Päälaskenta!$C$20*Päälaskenta!$F$28,Päälaskenta!$C$20*Kaksitasouoma_matriisi!L1751)</f>
        <v>2.5</v>
      </c>
      <c r="AK1751" s="134">
        <f>SQRT(Päälaskenta!$D$20^2+(Päälaskenta!$D$20/(1/Päälaskenta!$E$20))^2)</f>
        <v>1.8029999999999999</v>
      </c>
      <c r="AL1751" s="134">
        <f>IF(Päälaskenta!$F$28&lt;Kaksitasouoma_matriisi!L1751,AK1751*Päälaskenta!$F$28*COS(ATAN(1/Päälaskenta!$E$20)),AK1751*Kaksitasouoma_matriisi!L1751*COS(ATAN(1/Päälaskenta!$E$20)))</f>
        <v>0.75</v>
      </c>
      <c r="AM1751" s="134"/>
      <c r="AN1751" s="134">
        <f t="shared" si="447"/>
        <v>3.25</v>
      </c>
      <c r="AO1751" s="8">
        <f t="shared" si="440"/>
        <v>0.32629866870143198</v>
      </c>
      <c r="AP1751" s="134">
        <f>Refererenssiarvoja!$B$16*H1751^(1/6)/(Refererenssiarvoja!$B$15^0.5)*(Päälaskenta!$G$28/2)^0.5*(1-AO1751)^(-1.5)</f>
        <v>8.8999999999999996E-2</v>
      </c>
      <c r="AQ1751" s="8">
        <f>Refererenssiarvoja!$B$16*Kaksitasouoma_matriisi!O1751^(1/6)/(SQRT((2*Refererenssiarvoja!$B$15)/(Päälaskenta!$F$31*Päälaskenta!$G$31*Päälaskenta!$F$28))+SQRT(Refererenssiarvoja!$B$15)/Refererenssiarvoja!$B$17*LN(Kaksitasouoma_matriisi!L1751/Päälaskenta!$F$28))</f>
        <v>0.13038964779972101</v>
      </c>
      <c r="AR1751" s="8">
        <f>Refererenssiarvoja!$B$16*Kaksitasouoma_matriisi!O1751^(1/6)/(SQRT((2*Refererenssiarvoja!$B$15)/(Päälaskenta!$F$31*Päälaskenta!$G$31*L1751)))</f>
        <v>0.67566106821832395</v>
      </c>
    </row>
    <row r="1752" spans="1:44" x14ac:dyDescent="0.2">
      <c r="A1752" s="8">
        <v>1750</v>
      </c>
      <c r="B1752" s="8">
        <f>IF(Päälaskenta!C$7,Päälaskenta!E$7,Päälaskenta!G$5)</f>
        <v>2.5</v>
      </c>
      <c r="C1752" s="56">
        <v>0.25</v>
      </c>
      <c r="D1752" s="93">
        <f t="shared" si="433"/>
        <v>10</v>
      </c>
      <c r="E1752" s="8">
        <f>IF(Päälaskenta!$C$26,Kaksitasouoma_matriisi!AP1752,Kaksitasouoma_matriisi!AC1752)</f>
        <v>0.107103354498376</v>
      </c>
      <c r="F1752" s="56">
        <f>IF(D1752&lt;Päälaskenta!H$24,(SQRT(POWER(Päälaskenta!C$24/(2*Päälaskenta!E$24),2)+(D1752/Päälaskenta!E$24))-Päälaskenta!C$24/(2*Päälaskenta!E$24)),IF(D1752=Päälaskenta!H$24,Päälaskenta!D$24,Päälaskenta!D$24+(SQRT(POWER((Päälaskenta!C$20+Päälaskenta!G$24)/(2*Päälaskenta!E$20),2)+((D1752-Päälaskenta!H$24)/Päälaskenta!E$20))-(Päälaskenta!C$20+Päälaskenta!G$24)/(2*Päälaskenta!E$20))))</f>
        <v>1.6910000000000001</v>
      </c>
      <c r="G1752" s="57">
        <f>IF(F1752&gt;Päälaskenta!D$24,(2*SQRT((POWER(Päälaskenta!D$24,2))+POWER(Päälaskenta!E$24*Päälaskenta!D$24,2))+Päälaskenta!C$24)+(2*SQRT((POWER((F1752-Päälaskenta!D$24),2))+POWER(Päälaskenta!E$20*(F1752-Päälaskenta!D$24),2))+Päälaskenta!C$20),(2*SQRT((POWER(F1752,2))+POWER(Päälaskenta!E$24*F1752,2))+Päälaskenta!C$24))</f>
        <v>11.55</v>
      </c>
      <c r="H1752" s="57">
        <f t="shared" si="434"/>
        <v>0.87</v>
      </c>
      <c r="I1752" s="62">
        <f t="shared" si="435"/>
        <v>8.6300000000000005E-4</v>
      </c>
      <c r="J1752" s="8">
        <f>IF(F1752&lt;Päälaskenta!$D$24,0,Kaksitasouoma_matriisi!F1752-Päälaskenta!$D$24)</f>
        <v>0.99099999999999999</v>
      </c>
      <c r="L1752" s="8">
        <f>IF(F1752&gt;Päälaskenta!D$24,F1752-Päälaskenta!D$24,0)</f>
        <v>0.99099999999999999</v>
      </c>
      <c r="M1752" s="8">
        <f>IF(F1752&gt;Päälaskenta!D$24,(Päälaskenta!C$20+(Päälaskenta!E$20*(Kaksitasouoma_matriisi!F1752-Päälaskenta!D$24)))*(Kaksitasouoma_matriisi!F1752-Päälaskenta!D$24),0)</f>
        <v>6.4281214999999996</v>
      </c>
      <c r="N1752" s="8">
        <f>IF(F1752&gt;Päälaskenta!D$24,(2*SQRT((POWER((F1752-Päälaskenta!D$24),2))+POWER(Päälaskenta!E$20*(F1752-Päälaskenta!D$24),2))+Päälaskenta!C$20),0)</f>
        <v>8.5731013139848091</v>
      </c>
      <c r="O1752" s="8">
        <f t="shared" si="441"/>
        <v>0.74980118215961999</v>
      </c>
      <c r="P1752" s="8">
        <f>IF(Päälaskenta!$C$29,IF(L1752&gt;Päälaskenta!$F$28,Kaksitasouoma_matriisi!AQ1752,Kaksitasouoma_matriisi!AR1752),Päälaskenta!$F$20)</f>
        <v>0.12</v>
      </c>
      <c r="Q1752" s="8">
        <f t="shared" si="442"/>
        <v>44.211329814351402</v>
      </c>
      <c r="R1752" s="8">
        <f t="shared" si="436"/>
        <v>1.08684351424521</v>
      </c>
      <c r="S1752" s="8">
        <f t="shared" si="443"/>
        <v>0.169076380128349</v>
      </c>
      <c r="U1752" s="93">
        <f>IF(F1752&gt;Päälaskenta!D$24,Päälaskenta!H$24+L1752*Päälaskenta!G$24,F1752*Päälaskenta!C$24 + F1752*F1752*Päälaskenta!E$24)</f>
        <v>3.5684</v>
      </c>
      <c r="V1752" s="8">
        <f>IF(F1752&gt;Päälaskenta!D$24,2*SQRT(POWER(Päälaskenta!D$24,2)+POWER(Päälaskenta!E$24*Päälaskenta!D$24,2))+Päälaskenta!C$24,(2*SQRT((POWER(F1752,2))+POWER(Päälaskenta!E$24*F1752,2))+Päälaskenta!C$24))</f>
        <v>2.9798989873223301</v>
      </c>
      <c r="W1752" s="8">
        <f t="shared" si="444"/>
        <v>1.19749025560309</v>
      </c>
      <c r="X1752" s="8">
        <f>Päälaskenta!F$24</f>
        <v>7.0000000000000007E-2</v>
      </c>
      <c r="Y1752" s="8">
        <f t="shared" si="445"/>
        <v>57.485301841621798</v>
      </c>
      <c r="Z1752" s="8">
        <f t="shared" si="437"/>
        <v>1.41315648575479</v>
      </c>
      <c r="AA1752" s="8">
        <f t="shared" si="446"/>
        <v>0.39601964066662598</v>
      </c>
      <c r="AC1752" s="8">
        <f t="shared" si="438"/>
        <v>0.107103354498376</v>
      </c>
      <c r="AE1752" s="8">
        <v>1750</v>
      </c>
      <c r="AF1752" s="8">
        <f t="shared" si="432"/>
        <v>101.69663165597299</v>
      </c>
      <c r="AG1752" s="8">
        <f t="shared" si="439"/>
        <v>6.0431987824376501E-4</v>
      </c>
      <c r="AJ1752" s="132">
        <f>IF(Päälaskenta!$F$28&lt;Kaksitasouoma_matriisi!L1752,Päälaskenta!$C$20*Päälaskenta!$F$28,Päälaskenta!$C$20*Kaksitasouoma_matriisi!L1752)</f>
        <v>2.5</v>
      </c>
      <c r="AK1752" s="134">
        <f>SQRT(Päälaskenta!$D$20^2+(Päälaskenta!$D$20/(1/Päälaskenta!$E$20))^2)</f>
        <v>1.8029999999999999</v>
      </c>
      <c r="AL1752" s="134">
        <f>IF(Päälaskenta!$F$28&lt;Kaksitasouoma_matriisi!L1752,AK1752*Päälaskenta!$F$28*COS(ATAN(1/Päälaskenta!$E$20)),AK1752*Kaksitasouoma_matriisi!L1752*COS(ATAN(1/Päälaskenta!$E$20)))</f>
        <v>0.75</v>
      </c>
      <c r="AM1752" s="134"/>
      <c r="AN1752" s="134">
        <f t="shared" si="447"/>
        <v>3.25</v>
      </c>
      <c r="AO1752" s="8">
        <f t="shared" si="440"/>
        <v>0.32500000000000001</v>
      </c>
      <c r="AP1752" s="134">
        <f>Refererenssiarvoja!$B$16*H1752^(1/6)/(Refererenssiarvoja!$B$15^0.5)*(Päälaskenta!$G$28/2)^0.5*(1-AO1752)^(-1.5)</f>
        <v>8.8999999999999996E-2</v>
      </c>
      <c r="AQ1752" s="8">
        <f>Refererenssiarvoja!$B$16*Kaksitasouoma_matriisi!O1752^(1/6)/(SQRT((2*Refererenssiarvoja!$B$15)/(Päälaskenta!$F$31*Päälaskenta!$G$31*Päälaskenta!$F$28))+SQRT(Refererenssiarvoja!$B$15)/Refererenssiarvoja!$B$17*LN(Kaksitasouoma_matriisi!L1752/Päälaskenta!$F$28))</f>
        <v>0.12989800982939301</v>
      </c>
      <c r="AR1752" s="8">
        <f>Refererenssiarvoja!$B$16*Kaksitasouoma_matriisi!O1752^(1/6)/(SQRT((2*Refererenssiarvoja!$B$15)/(Päälaskenta!$F$31*Päälaskenta!$G$31*L1752)))</f>
        <v>0.67739971957413003</v>
      </c>
    </row>
    <row r="1753" spans="1:44" x14ac:dyDescent="0.2">
      <c r="A1753" s="8">
        <v>1751</v>
      </c>
      <c r="B1753" s="8">
        <f>IF(Päälaskenta!C$7,Päälaskenta!E$7,Päälaskenta!G$5)</f>
        <v>2.5</v>
      </c>
      <c r="C1753" s="56">
        <v>0.249</v>
      </c>
      <c r="D1753" s="93">
        <f t="shared" si="433"/>
        <v>10.0402</v>
      </c>
      <c r="E1753" s="8">
        <f>IF(Päälaskenta!$C$26,Kaksitasouoma_matriisi!AP1753,Kaksitasouoma_matriisi!AC1753)</f>
        <v>0.107119433972126</v>
      </c>
      <c r="F1753" s="56">
        <f>IF(D1753&lt;Päälaskenta!H$24,(SQRT(POWER(Päälaskenta!C$24/(2*Päälaskenta!E$24),2)+(D1753/Päälaskenta!E$24))-Päälaskenta!C$24/(2*Päälaskenta!E$24)),IF(D1753=Päälaskenta!H$24,Päälaskenta!D$24,Päälaskenta!D$24+(SQRT(POWER((Päälaskenta!C$20+Päälaskenta!G$24)/(2*Päälaskenta!E$20),2)+((D1753-Päälaskenta!H$24)/Päälaskenta!E$20))-(Päälaskenta!C$20+Päälaskenta!G$24)/(2*Päälaskenta!E$20))))</f>
        <v>1.6950000000000001</v>
      </c>
      <c r="G1753" s="57">
        <f>IF(F1753&gt;Päälaskenta!D$24,(2*SQRT((POWER(Päälaskenta!D$24,2))+POWER(Päälaskenta!E$24*Päälaskenta!D$24,2))+Päälaskenta!C$24)+(2*SQRT((POWER((F1753-Päälaskenta!D$24),2))+POWER(Päälaskenta!E$20*(F1753-Päälaskenta!D$24),2))+Päälaskenta!C$20),(2*SQRT((POWER(F1753,2))+POWER(Päälaskenta!E$24*F1753,2))+Päälaskenta!C$24))</f>
        <v>11.57</v>
      </c>
      <c r="H1753" s="57">
        <f t="shared" si="434"/>
        <v>0.87</v>
      </c>
      <c r="I1753" s="62">
        <f t="shared" si="435"/>
        <v>8.5700000000000001E-4</v>
      </c>
      <c r="J1753" s="8">
        <f>IF(F1753&lt;Päälaskenta!$D$24,0,Kaksitasouoma_matriisi!F1753-Päälaskenta!$D$24)</f>
        <v>0.995</v>
      </c>
      <c r="L1753" s="8">
        <f>IF(F1753&gt;Päälaskenta!D$24,F1753-Päälaskenta!D$24,0)</f>
        <v>0.995</v>
      </c>
      <c r="M1753" s="8">
        <f>IF(F1753&gt;Päälaskenta!D$24,(Päälaskenta!C$20+(Päälaskenta!E$20*(Kaksitasouoma_matriisi!F1753-Päälaskenta!D$24)))*(Kaksitasouoma_matriisi!F1753-Päälaskenta!D$24),0)</f>
        <v>6.4600375000000003</v>
      </c>
      <c r="N1753" s="8">
        <f>IF(F1753&gt;Päälaskenta!D$24,(2*SQRT((POWER((F1753-Päälaskenta!D$24),2))+POWER(Päälaskenta!E$20*(F1753-Päälaskenta!D$24),2))+Päälaskenta!C$20),0)</f>
        <v>8.5875235190866697</v>
      </c>
      <c r="O1753" s="8">
        <f t="shared" si="441"/>
        <v>0.75225849287537805</v>
      </c>
      <c r="P1753" s="8">
        <f>IF(Päälaskenta!$C$29,IF(L1753&gt;Päälaskenta!$F$28,Kaksitasouoma_matriisi!AQ1753,Kaksitasouoma_matriisi!AR1753),Päälaskenta!$F$20)</f>
        <v>0.12</v>
      </c>
      <c r="Q1753" s="8">
        <f t="shared" si="442"/>
        <v>44.5278636747652</v>
      </c>
      <c r="R1753" s="8">
        <f t="shared" si="436"/>
        <v>1.08847568381726</v>
      </c>
      <c r="S1753" s="8">
        <f t="shared" si="443"/>
        <v>0.16849370979924799</v>
      </c>
      <c r="U1753" s="93">
        <f>IF(F1753&gt;Päälaskenta!D$24,Päälaskenta!H$24+L1753*Päälaskenta!G$24,F1753*Päälaskenta!C$24 + F1753*F1753*Päälaskenta!E$24)</f>
        <v>3.5779999999999998</v>
      </c>
      <c r="V1753" s="8">
        <f>IF(F1753&gt;Päälaskenta!D$24,2*SQRT(POWER(Päälaskenta!D$24,2)+POWER(Päälaskenta!E$24*Päälaskenta!D$24,2))+Päälaskenta!C$24,(2*SQRT((POWER(F1753,2))+POWER(Päälaskenta!E$24*F1753,2))+Päälaskenta!C$24))</f>
        <v>2.9798989873223301</v>
      </c>
      <c r="W1753" s="8">
        <f t="shared" si="444"/>
        <v>1.2007118413148301</v>
      </c>
      <c r="X1753" s="8">
        <f>Päälaskenta!F$24</f>
        <v>7.0000000000000007E-2</v>
      </c>
      <c r="Y1753" s="8">
        <f t="shared" si="445"/>
        <v>57.7432856416047</v>
      </c>
      <c r="Z1753" s="8">
        <f t="shared" si="437"/>
        <v>1.41152431618274</v>
      </c>
      <c r="AA1753" s="8">
        <f t="shared" si="446"/>
        <v>0.39450092682580801</v>
      </c>
      <c r="AC1753" s="8">
        <f t="shared" si="438"/>
        <v>0.107119433972126</v>
      </c>
      <c r="AE1753" s="8">
        <v>1751</v>
      </c>
      <c r="AF1753" s="8">
        <f t="shared" si="432"/>
        <v>102.27114931637</v>
      </c>
      <c r="AG1753" s="8">
        <f t="shared" si="439"/>
        <v>5.9754930312006199E-4</v>
      </c>
      <c r="AJ1753" s="132">
        <f>IF(Päälaskenta!$F$28&lt;Kaksitasouoma_matriisi!L1753,Päälaskenta!$C$20*Päälaskenta!$F$28,Päälaskenta!$C$20*Kaksitasouoma_matriisi!L1753)</f>
        <v>2.5</v>
      </c>
      <c r="AK1753" s="134">
        <f>SQRT(Päälaskenta!$D$20^2+(Päälaskenta!$D$20/(1/Päälaskenta!$E$20))^2)</f>
        <v>1.8029999999999999</v>
      </c>
      <c r="AL1753" s="134">
        <f>IF(Päälaskenta!$F$28&lt;Kaksitasouoma_matriisi!L1753,AK1753*Päälaskenta!$F$28*COS(ATAN(1/Päälaskenta!$E$20)),AK1753*Kaksitasouoma_matriisi!L1753*COS(ATAN(1/Päälaskenta!$E$20)))</f>
        <v>0.75</v>
      </c>
      <c r="AM1753" s="134"/>
      <c r="AN1753" s="134">
        <f t="shared" si="447"/>
        <v>3.25</v>
      </c>
      <c r="AO1753" s="8">
        <f t="shared" si="440"/>
        <v>0.32369873110097402</v>
      </c>
      <c r="AP1753" s="134">
        <f>Refererenssiarvoja!$B$16*H1753^(1/6)/(Refererenssiarvoja!$B$15^0.5)*(Päälaskenta!$G$28/2)^0.5*(1-AO1753)^(-1.5)</f>
        <v>8.8999999999999996E-2</v>
      </c>
      <c r="AQ1753" s="8">
        <f>Refererenssiarvoja!$B$16*Kaksitasouoma_matriisi!O1753^(1/6)/(SQRT((2*Refererenssiarvoja!$B$15)/(Päälaskenta!$F$31*Päälaskenta!$G$31*Päälaskenta!$F$28))+SQRT(Refererenssiarvoja!$B$15)/Refererenssiarvoja!$B$17*LN(Kaksitasouoma_matriisi!L1753/Päälaskenta!$F$28))</f>
        <v>0.129412567727995</v>
      </c>
      <c r="AR1753" s="8">
        <f>Refererenssiarvoja!$B$16*Kaksitasouoma_matriisi!O1753^(1/6)/(SQRT((2*Refererenssiarvoja!$B$15)/(Päälaskenta!$F$31*Päälaskenta!$G$31*L1753)))</f>
        <v>0.67913569202338497</v>
      </c>
    </row>
    <row r="1754" spans="1:44" x14ac:dyDescent="0.2">
      <c r="A1754" s="8">
        <v>1752</v>
      </c>
      <c r="B1754" s="8">
        <f>IF(Päälaskenta!C$7,Päälaskenta!E$7,Päälaskenta!G$5)</f>
        <v>2.5</v>
      </c>
      <c r="C1754" s="56">
        <v>0.248</v>
      </c>
      <c r="D1754" s="93">
        <f t="shared" si="433"/>
        <v>10.0806</v>
      </c>
      <c r="E1754" s="8">
        <f>IF(Päälaskenta!$C$26,Kaksitasouoma_matriisi!AP1754,Kaksitasouoma_matriisi!AC1754)</f>
        <v>0.107135473400189</v>
      </c>
      <c r="F1754" s="56">
        <f>IF(D1754&lt;Päälaskenta!H$24,(SQRT(POWER(Päälaskenta!C$24/(2*Päälaskenta!E$24),2)+(D1754/Päälaskenta!E$24))-Päälaskenta!C$24/(2*Päälaskenta!E$24)),IF(D1754=Päälaskenta!H$24,Päälaskenta!D$24,Päälaskenta!D$24+(SQRT(POWER((Päälaskenta!C$20+Päälaskenta!G$24)/(2*Päälaskenta!E$20),2)+((D1754-Päälaskenta!H$24)/Päälaskenta!E$20))-(Päälaskenta!C$20+Päälaskenta!G$24)/(2*Päälaskenta!E$20))))</f>
        <v>1.6990000000000001</v>
      </c>
      <c r="G1754" s="57">
        <f>IF(F1754&gt;Päälaskenta!D$24,(2*SQRT((POWER(Päälaskenta!D$24,2))+POWER(Päälaskenta!E$24*Päälaskenta!D$24,2))+Päälaskenta!C$24)+(2*SQRT((POWER((F1754-Päälaskenta!D$24),2))+POWER(Päälaskenta!E$20*(F1754-Päälaskenta!D$24),2))+Päälaskenta!C$20),(2*SQRT((POWER(F1754,2))+POWER(Päälaskenta!E$24*F1754,2))+Päälaskenta!C$24))</f>
        <v>11.58</v>
      </c>
      <c r="H1754" s="57">
        <f t="shared" si="434"/>
        <v>0.87</v>
      </c>
      <c r="I1754" s="62">
        <f t="shared" si="435"/>
        <v>8.4999999999999995E-4</v>
      </c>
      <c r="J1754" s="8">
        <f>IF(F1754&lt;Päälaskenta!$D$24,0,Kaksitasouoma_matriisi!F1754-Päälaskenta!$D$24)</f>
        <v>0.999</v>
      </c>
      <c r="L1754" s="8">
        <f>IF(F1754&gt;Päälaskenta!D$24,F1754-Päälaskenta!D$24,0)</f>
        <v>0.999</v>
      </c>
      <c r="M1754" s="8">
        <f>IF(F1754&gt;Päälaskenta!D$24,(Päälaskenta!C$20+(Päälaskenta!E$20*(Kaksitasouoma_matriisi!F1754-Päälaskenta!D$24)))*(Kaksitasouoma_matriisi!F1754-Päälaskenta!D$24),0)</f>
        <v>6.4920014999999998</v>
      </c>
      <c r="N1754" s="8">
        <f>IF(F1754&gt;Päälaskenta!D$24,(2*SQRT((POWER((F1754-Päälaskenta!D$24),2))+POWER(Päälaskenta!E$20*(F1754-Päälaskenta!D$24),2))+Päälaskenta!C$20),0)</f>
        <v>8.6019457241885195</v>
      </c>
      <c r="O1754" s="8">
        <f t="shared" si="441"/>
        <v>0.75471314376520704</v>
      </c>
      <c r="P1754" s="8">
        <f>IF(Päälaskenta!$C$29,IF(L1754&gt;Päälaskenta!$F$28,Kaksitasouoma_matriisi!AQ1754,Kaksitasouoma_matriisi!AR1754),Päälaskenta!$F$20)</f>
        <v>0.12</v>
      </c>
      <c r="Q1754" s="8">
        <f t="shared" si="442"/>
        <v>44.845476317474301</v>
      </c>
      <c r="R1754" s="8">
        <f t="shared" si="436"/>
        <v>1.0900995114687599</v>
      </c>
      <c r="S1754" s="8">
        <f t="shared" si="443"/>
        <v>0.16791424208216199</v>
      </c>
      <c r="U1754" s="93">
        <f>IF(F1754&gt;Päälaskenta!D$24,Päälaskenta!H$24+L1754*Päälaskenta!G$24,F1754*Päälaskenta!C$24 + F1754*F1754*Päälaskenta!E$24)</f>
        <v>3.5876000000000001</v>
      </c>
      <c r="V1754" s="8">
        <f>IF(F1754&gt;Päälaskenta!D$24,2*SQRT(POWER(Päälaskenta!D$24,2)+POWER(Päälaskenta!E$24*Päälaskenta!D$24,2))+Päälaskenta!C$24,(2*SQRT((POWER(F1754,2))+POWER(Päälaskenta!E$24*F1754,2))+Päälaskenta!C$24))</f>
        <v>2.9798989873223301</v>
      </c>
      <c r="W1754" s="8">
        <f t="shared" si="444"/>
        <v>1.20393342702658</v>
      </c>
      <c r="X1754" s="8">
        <f>Päälaskenta!F$24</f>
        <v>7.0000000000000007E-2</v>
      </c>
      <c r="Y1754" s="8">
        <f t="shared" si="445"/>
        <v>58.001731312798</v>
      </c>
      <c r="Z1754" s="8">
        <f t="shared" si="437"/>
        <v>1.4099004885312401</v>
      </c>
      <c r="AA1754" s="8">
        <f t="shared" si="446"/>
        <v>0.39299266599711202</v>
      </c>
      <c r="AC1754" s="8">
        <f t="shared" si="438"/>
        <v>0.107135473400189</v>
      </c>
      <c r="AE1754" s="8">
        <v>1752</v>
      </c>
      <c r="AF1754" s="8">
        <f t="shared" si="432"/>
        <v>102.847207630272</v>
      </c>
      <c r="AG1754" s="8">
        <f t="shared" si="439"/>
        <v>5.9087417335892001E-4</v>
      </c>
      <c r="AJ1754" s="132">
        <f>IF(Päälaskenta!$F$28&lt;Kaksitasouoma_matriisi!L1754,Päälaskenta!$C$20*Päälaskenta!$F$28,Päälaskenta!$C$20*Kaksitasouoma_matriisi!L1754)</f>
        <v>2.5</v>
      </c>
      <c r="AK1754" s="134">
        <f>SQRT(Päälaskenta!$D$20^2+(Päälaskenta!$D$20/(1/Päälaskenta!$E$20))^2)</f>
        <v>1.8029999999999999</v>
      </c>
      <c r="AL1754" s="134">
        <f>IF(Päälaskenta!$F$28&lt;Kaksitasouoma_matriisi!L1754,AK1754*Päälaskenta!$F$28*COS(ATAN(1/Päälaskenta!$E$20)),AK1754*Kaksitasouoma_matriisi!L1754*COS(ATAN(1/Päälaskenta!$E$20)))</f>
        <v>0.75</v>
      </c>
      <c r="AM1754" s="134"/>
      <c r="AN1754" s="134">
        <f t="shared" si="447"/>
        <v>3.25</v>
      </c>
      <c r="AO1754" s="8">
        <f t="shared" si="440"/>
        <v>0.32240144435847101</v>
      </c>
      <c r="AP1754" s="134">
        <f>Refererenssiarvoja!$B$16*H1754^(1/6)/(Refererenssiarvoja!$B$15^0.5)*(Päälaskenta!$G$28/2)^0.5*(1-AO1754)^(-1.5)</f>
        <v>8.7999999999999995E-2</v>
      </c>
      <c r="AQ1754" s="8">
        <f>Refererenssiarvoja!$B$16*Kaksitasouoma_matriisi!O1754^(1/6)/(SQRT((2*Refererenssiarvoja!$B$15)/(Päälaskenta!$F$31*Päälaskenta!$G$31*Päälaskenta!$F$28))+SQRT(Refererenssiarvoja!$B$15)/Refererenssiarvoja!$B$17*LN(Kaksitasouoma_matriisi!L1754/Päälaskenta!$F$28))</f>
        <v>0.12893320149297899</v>
      </c>
      <c r="AR1754" s="8">
        <f>Refererenssiarvoja!$B$16*Kaksitasouoma_matriisi!O1754^(1/6)/(SQRT((2*Refererenssiarvoja!$B$15)/(Päälaskenta!$F$31*Päälaskenta!$G$31*L1754)))</f>
        <v>0.68086900052783905</v>
      </c>
    </row>
    <row r="1755" spans="1:44" x14ac:dyDescent="0.2">
      <c r="A1755" s="8">
        <v>1753</v>
      </c>
      <c r="B1755" s="8">
        <f>IF(Päälaskenta!C$7,Päälaskenta!E$7,Päälaskenta!G$5)</f>
        <v>2.5</v>
      </c>
      <c r="C1755" s="56">
        <v>0.247</v>
      </c>
      <c r="D1755" s="93">
        <f t="shared" si="433"/>
        <v>10.121499999999999</v>
      </c>
      <c r="E1755" s="8">
        <f>IF(Päälaskenta!$C$26,Kaksitasouoma_matriisi!AP1755,Kaksitasouoma_matriisi!AC1755)</f>
        <v>0.10715147293197699</v>
      </c>
      <c r="F1755" s="56">
        <f>IF(D1755&lt;Päälaskenta!H$24,(SQRT(POWER(Päälaskenta!C$24/(2*Päälaskenta!E$24),2)+(D1755/Päälaskenta!E$24))-Päälaskenta!C$24/(2*Päälaskenta!E$24)),IF(D1755=Päälaskenta!H$24,Päälaskenta!D$24,Päälaskenta!D$24+(SQRT(POWER((Päälaskenta!C$20+Päälaskenta!G$24)/(2*Päälaskenta!E$20),2)+((D1755-Päälaskenta!H$24)/Päälaskenta!E$20))-(Päälaskenta!C$20+Päälaskenta!G$24)/(2*Päälaskenta!E$20))))</f>
        <v>1.7030000000000001</v>
      </c>
      <c r="G1755" s="57">
        <f>IF(F1755&gt;Päälaskenta!D$24,(2*SQRT((POWER(Päälaskenta!D$24,2))+POWER(Päälaskenta!E$24*Päälaskenta!D$24,2))+Päälaskenta!C$24)+(2*SQRT((POWER((F1755-Päälaskenta!D$24),2))+POWER(Päälaskenta!E$20*(F1755-Päälaskenta!D$24),2))+Päälaskenta!C$20),(2*SQRT((POWER(F1755,2))+POWER(Päälaskenta!E$24*F1755,2))+Päälaskenta!C$24))</f>
        <v>11.6</v>
      </c>
      <c r="H1755" s="57">
        <f t="shared" si="434"/>
        <v>0.87</v>
      </c>
      <c r="I1755" s="62">
        <f t="shared" si="435"/>
        <v>8.43E-4</v>
      </c>
      <c r="J1755" s="8">
        <f>IF(F1755&lt;Päälaskenta!$D$24,0,Kaksitasouoma_matriisi!F1755-Päälaskenta!$D$24)</f>
        <v>1.0029999999999999</v>
      </c>
      <c r="L1755" s="8">
        <f>IF(F1755&gt;Päälaskenta!D$24,F1755-Päälaskenta!D$24,0)</f>
        <v>1.0029999999999999</v>
      </c>
      <c r="M1755" s="8">
        <f>IF(F1755&gt;Päälaskenta!D$24,(Päälaskenta!C$20+(Päälaskenta!E$20*(Kaksitasouoma_matriisi!F1755-Päälaskenta!D$24)))*(Kaksitasouoma_matriisi!F1755-Päälaskenta!D$24),0)</f>
        <v>6.5240134999999997</v>
      </c>
      <c r="N1755" s="8">
        <f>IF(F1755&gt;Päälaskenta!D$24,(2*SQRT((POWER((F1755-Päälaskenta!D$24),2))+POWER(Päälaskenta!E$20*(F1755-Päälaskenta!D$24),2))+Päälaskenta!C$20),0)</f>
        <v>8.6163679292903801</v>
      </c>
      <c r="O1755" s="8">
        <f t="shared" si="441"/>
        <v>0.75716514818527503</v>
      </c>
      <c r="P1755" s="8">
        <f>IF(Päälaskenta!$C$29,IF(L1755&gt;Päälaskenta!$F$28,Kaksitasouoma_matriisi!AQ1755,Kaksitasouoma_matriisi!AR1755),Päälaskenta!$F$20)</f>
        <v>0.12</v>
      </c>
      <c r="Q1755" s="8">
        <f t="shared" si="442"/>
        <v>45.164168114283399</v>
      </c>
      <c r="R1755" s="8">
        <f t="shared" si="436"/>
        <v>1.0917150734366901</v>
      </c>
      <c r="S1755" s="8">
        <f t="shared" si="443"/>
        <v>0.167337954379875</v>
      </c>
      <c r="U1755" s="93">
        <f>IF(F1755&gt;Päälaskenta!D$24,Päälaskenta!H$24+L1755*Päälaskenta!G$24,F1755*Päälaskenta!C$24 + F1755*F1755*Päälaskenta!E$24)</f>
        <v>3.5972</v>
      </c>
      <c r="V1755" s="8">
        <f>IF(F1755&gt;Päälaskenta!D$24,2*SQRT(POWER(Päälaskenta!D$24,2)+POWER(Päälaskenta!E$24*Päälaskenta!D$24,2))+Päälaskenta!C$24,(2*SQRT((POWER(F1755,2))+POWER(Päälaskenta!E$24*F1755,2))+Päälaskenta!C$24))</f>
        <v>2.9798989873223301</v>
      </c>
      <c r="W1755" s="8">
        <f t="shared" si="444"/>
        <v>1.2071550127383199</v>
      </c>
      <c r="X1755" s="8">
        <f>Päälaskenta!F$24</f>
        <v>7.0000000000000007E-2</v>
      </c>
      <c r="Y1755" s="8">
        <f t="shared" si="445"/>
        <v>58.260638442860902</v>
      </c>
      <c r="Z1755" s="8">
        <f t="shared" si="437"/>
        <v>1.4082849265633099</v>
      </c>
      <c r="AA1755" s="8">
        <f t="shared" si="446"/>
        <v>0.39149475329792899</v>
      </c>
      <c r="AC1755" s="8">
        <f t="shared" si="438"/>
        <v>0.10715147293197699</v>
      </c>
      <c r="AE1755" s="8">
        <v>1753</v>
      </c>
      <c r="AF1755" s="8">
        <f t="shared" si="432"/>
        <v>103.424806557144</v>
      </c>
      <c r="AG1755" s="8">
        <f t="shared" si="439"/>
        <v>5.8429286468743898E-4</v>
      </c>
      <c r="AJ1755" s="132">
        <f>IF(Päälaskenta!$F$28&lt;Kaksitasouoma_matriisi!L1755,Päälaskenta!$C$20*Päälaskenta!$F$28,Päälaskenta!$C$20*Kaksitasouoma_matriisi!L1755)</f>
        <v>2.5</v>
      </c>
      <c r="AK1755" s="134">
        <f>SQRT(Päälaskenta!$D$20^2+(Päälaskenta!$D$20/(1/Päälaskenta!$E$20))^2)</f>
        <v>1.8029999999999999</v>
      </c>
      <c r="AL1755" s="134">
        <f>IF(Päälaskenta!$F$28&lt;Kaksitasouoma_matriisi!L1755,AK1755*Päälaskenta!$F$28*COS(ATAN(1/Päälaskenta!$E$20)),AK1755*Kaksitasouoma_matriisi!L1755*COS(ATAN(1/Päälaskenta!$E$20)))</f>
        <v>0.75</v>
      </c>
      <c r="AM1755" s="134"/>
      <c r="AN1755" s="134">
        <f t="shared" si="447"/>
        <v>3.25</v>
      </c>
      <c r="AO1755" s="8">
        <f t="shared" si="440"/>
        <v>0.32109865138566401</v>
      </c>
      <c r="AP1755" s="134">
        <f>Refererenssiarvoja!$B$16*H1755^(1/6)/(Refererenssiarvoja!$B$15^0.5)*(Päälaskenta!$G$28/2)^0.5*(1-AO1755)^(-1.5)</f>
        <v>8.7999999999999995E-2</v>
      </c>
      <c r="AQ1755" s="8">
        <f>Refererenssiarvoja!$B$16*Kaksitasouoma_matriisi!O1755^(1/6)/(SQRT((2*Refererenssiarvoja!$B$15)/(Päälaskenta!$F$31*Päälaskenta!$G$31*Päälaskenta!$F$28))+SQRT(Refererenssiarvoja!$B$15)/Refererenssiarvoja!$B$17*LN(Kaksitasouoma_matriisi!L1755/Päälaskenta!$F$28))</f>
        <v>0.12845979422832399</v>
      </c>
      <c r="AR1755" s="8">
        <f>Refererenssiarvoja!$B$16*Kaksitasouoma_matriisi!O1755^(1/6)/(SQRT((2*Refererenssiarvoja!$B$15)/(Päälaskenta!$F$31*Päälaskenta!$G$31*L1755)))</f>
        <v>0.68259965991009197</v>
      </c>
    </row>
    <row r="1756" spans="1:44" x14ac:dyDescent="0.2">
      <c r="A1756" s="8">
        <v>1754</v>
      </c>
      <c r="B1756" s="8">
        <f>IF(Päälaskenta!C$7,Päälaskenta!E$7,Päälaskenta!G$5)</f>
        <v>2.5</v>
      </c>
      <c r="C1756" s="56">
        <v>0.246</v>
      </c>
      <c r="D1756" s="93">
        <f t="shared" si="433"/>
        <v>10.162599999999999</v>
      </c>
      <c r="E1756" s="8">
        <f>IF(Päälaskenta!$C$26,Kaksitasouoma_matriisi!AP1756,Kaksitasouoma_matriisi!AC1756)</f>
        <v>0.107167432716163</v>
      </c>
      <c r="F1756" s="56">
        <f>IF(D1756&lt;Päälaskenta!H$24,(SQRT(POWER(Päälaskenta!C$24/(2*Päälaskenta!E$24),2)+(D1756/Päälaskenta!E$24))-Päälaskenta!C$24/(2*Päälaskenta!E$24)),IF(D1756=Päälaskenta!H$24,Päälaskenta!D$24,Päälaskenta!D$24+(SQRT(POWER((Päälaskenta!C$20+Päälaskenta!G$24)/(2*Päälaskenta!E$20),2)+((D1756-Päälaskenta!H$24)/Päälaskenta!E$20))-(Päälaskenta!C$20+Päälaskenta!G$24)/(2*Päälaskenta!E$20))))</f>
        <v>1.7070000000000001</v>
      </c>
      <c r="G1756" s="57">
        <f>IF(F1756&gt;Päälaskenta!D$24,(2*SQRT((POWER(Päälaskenta!D$24,2))+POWER(Päälaskenta!E$24*Päälaskenta!D$24,2))+Päälaskenta!C$24)+(2*SQRT((POWER((F1756-Päälaskenta!D$24),2))+POWER(Päälaskenta!E$20*(F1756-Päälaskenta!D$24),2))+Päälaskenta!C$20),(2*SQRT((POWER(F1756,2))+POWER(Päälaskenta!E$24*F1756,2))+Päälaskenta!C$24))</f>
        <v>11.61</v>
      </c>
      <c r="H1756" s="57">
        <f t="shared" si="434"/>
        <v>0.88</v>
      </c>
      <c r="I1756" s="62">
        <f t="shared" si="435"/>
        <v>8.2399999999999997E-4</v>
      </c>
      <c r="J1756" s="8">
        <f>IF(F1756&lt;Päälaskenta!$D$24,0,Kaksitasouoma_matriisi!F1756-Päälaskenta!$D$24)</f>
        <v>1.0069999999999999</v>
      </c>
      <c r="L1756" s="8">
        <f>IF(F1756&gt;Päälaskenta!D$24,F1756-Päälaskenta!D$24,0)</f>
        <v>1.0069999999999999</v>
      </c>
      <c r="M1756" s="8">
        <f>IF(F1756&gt;Päälaskenta!D$24,(Päälaskenta!C$20+(Päälaskenta!E$20*(Kaksitasouoma_matriisi!F1756-Päälaskenta!D$24)))*(Kaksitasouoma_matriisi!F1756-Päälaskenta!D$24),0)</f>
        <v>6.5560735000000001</v>
      </c>
      <c r="N1756" s="8">
        <f>IF(F1756&gt;Päälaskenta!D$24,(2*SQRT((POWER((F1756-Päälaskenta!D$24),2))+POWER(Päälaskenta!E$20*(F1756-Päälaskenta!D$24),2))+Päälaskenta!C$20),0)</f>
        <v>8.6307901343922406</v>
      </c>
      <c r="O1756" s="8">
        <f t="shared" si="441"/>
        <v>0.75961451940247704</v>
      </c>
      <c r="P1756" s="8">
        <f>IF(Päälaskenta!$C$29,IF(L1756&gt;Päälaskenta!$F$28,Kaksitasouoma_matriisi!AQ1756,Kaksitasouoma_matriisi!AR1756),Päälaskenta!$F$20)</f>
        <v>0.12</v>
      </c>
      <c r="Q1756" s="8">
        <f t="shared" si="442"/>
        <v>45.483939441174101</v>
      </c>
      <c r="R1756" s="8">
        <f t="shared" si="436"/>
        <v>1.0933224450449499</v>
      </c>
      <c r="S1756" s="8">
        <f t="shared" si="443"/>
        <v>0.166764824257225</v>
      </c>
      <c r="U1756" s="93">
        <f>IF(F1756&gt;Päälaskenta!D$24,Päälaskenta!H$24+L1756*Päälaskenta!G$24,F1756*Päälaskenta!C$24 + F1756*F1756*Päälaskenta!E$24)</f>
        <v>3.6067999999999998</v>
      </c>
      <c r="V1756" s="8">
        <f>IF(F1756&gt;Päälaskenta!D$24,2*SQRT(POWER(Päälaskenta!D$24,2)+POWER(Päälaskenta!E$24*Päälaskenta!D$24,2))+Päälaskenta!C$24,(2*SQRT((POWER(F1756,2))+POWER(Päälaskenta!E$24*F1756,2))+Päälaskenta!C$24))</f>
        <v>2.9798989873223301</v>
      </c>
      <c r="W1756" s="8">
        <f t="shared" si="444"/>
        <v>1.2103765984500701</v>
      </c>
      <c r="X1756" s="8">
        <f>Päälaskenta!F$24</f>
        <v>7.0000000000000007E-2</v>
      </c>
      <c r="Y1756" s="8">
        <f t="shared" si="445"/>
        <v>58.5200066209228</v>
      </c>
      <c r="Z1756" s="8">
        <f t="shared" si="437"/>
        <v>1.4066775549550501</v>
      </c>
      <c r="AA1756" s="8">
        <f t="shared" si="446"/>
        <v>0.39000708521543997</v>
      </c>
      <c r="AC1756" s="8">
        <f t="shared" si="438"/>
        <v>0.107167432716163</v>
      </c>
      <c r="AE1756" s="8">
        <v>1754</v>
      </c>
      <c r="AF1756" s="8">
        <f t="shared" si="432"/>
        <v>104.003946062097</v>
      </c>
      <c r="AG1756" s="8">
        <f t="shared" si="439"/>
        <v>5.7780378519624602E-4</v>
      </c>
      <c r="AJ1756" s="132">
        <f>IF(Päälaskenta!$F$28&lt;Kaksitasouoma_matriisi!L1756,Päälaskenta!$C$20*Päälaskenta!$F$28,Päälaskenta!$C$20*Kaksitasouoma_matriisi!L1756)</f>
        <v>2.5</v>
      </c>
      <c r="AK1756" s="134">
        <f>SQRT(Päälaskenta!$D$20^2+(Päälaskenta!$D$20/(1/Päälaskenta!$E$20))^2)</f>
        <v>1.8029999999999999</v>
      </c>
      <c r="AL1756" s="134">
        <f>IF(Päälaskenta!$F$28&lt;Kaksitasouoma_matriisi!L1756,AK1756*Päälaskenta!$F$28*COS(ATAN(1/Päälaskenta!$E$20)),AK1756*Kaksitasouoma_matriisi!L1756*COS(ATAN(1/Päälaskenta!$E$20)))</f>
        <v>0.75</v>
      </c>
      <c r="AM1756" s="134"/>
      <c r="AN1756" s="134">
        <f t="shared" si="447"/>
        <v>3.25</v>
      </c>
      <c r="AO1756" s="8">
        <f t="shared" si="440"/>
        <v>0.31980005116800803</v>
      </c>
      <c r="AP1756" s="134">
        <f>Refererenssiarvoja!$B$16*H1756^(1/6)/(Refererenssiarvoja!$B$15^0.5)*(Päälaskenta!$G$28/2)^0.5*(1-AO1756)^(-1.5)</f>
        <v>8.7999999999999995E-2</v>
      </c>
      <c r="AQ1756" s="8">
        <f>Refererenssiarvoja!$B$16*Kaksitasouoma_matriisi!O1756^(1/6)/(SQRT((2*Refererenssiarvoja!$B$15)/(Päälaskenta!$F$31*Päälaskenta!$G$31*Päälaskenta!$F$28))+SQRT(Refererenssiarvoja!$B$15)/Refererenssiarvoja!$B$17*LN(Kaksitasouoma_matriisi!L1756/Päälaskenta!$F$28))</f>
        <v>0.12799223204434401</v>
      </c>
      <c r="AR1756" s="8">
        <f>Refererenssiarvoja!$B$16*Kaksitasouoma_matriisi!O1756^(1/6)/(SQRT((2*Refererenssiarvoja!$B$15)/(Päälaskenta!$F$31*Päälaskenta!$G$31*L1756)))</f>
        <v>0.68432768485541695</v>
      </c>
    </row>
    <row r="1757" spans="1:44" x14ac:dyDescent="0.2">
      <c r="A1757" s="8">
        <v>1755</v>
      </c>
      <c r="B1757" s="8">
        <f>IF(Päälaskenta!C$7,Päälaskenta!E$7,Päälaskenta!G$5)</f>
        <v>2.5</v>
      </c>
      <c r="C1757" s="56">
        <v>0.245</v>
      </c>
      <c r="D1757" s="93">
        <f t="shared" si="433"/>
        <v>10.2041</v>
      </c>
      <c r="E1757" s="8">
        <f>IF(Päälaskenta!$C$26,Kaksitasouoma_matriisi!AP1757,Kaksitasouoma_matriisi!AC1757)</f>
        <v>0.10718335290068</v>
      </c>
      <c r="F1757" s="56">
        <f>IF(D1757&lt;Päälaskenta!H$24,(SQRT(POWER(Päälaskenta!C$24/(2*Päälaskenta!E$24),2)+(D1757/Päälaskenta!E$24))-Päälaskenta!C$24/(2*Päälaskenta!E$24)),IF(D1757=Päälaskenta!H$24,Päälaskenta!D$24,Päälaskenta!D$24+(SQRT(POWER((Päälaskenta!C$20+Päälaskenta!G$24)/(2*Päälaskenta!E$20),2)+((D1757-Päälaskenta!H$24)/Päälaskenta!E$20))-(Päälaskenta!C$20+Päälaskenta!G$24)/(2*Päälaskenta!E$20))))</f>
        <v>1.7110000000000001</v>
      </c>
      <c r="G1757" s="57">
        <f>IF(F1757&gt;Päälaskenta!D$24,(2*SQRT((POWER(Päälaskenta!D$24,2))+POWER(Päälaskenta!E$24*Päälaskenta!D$24,2))+Päälaskenta!C$24)+(2*SQRT((POWER((F1757-Päälaskenta!D$24),2))+POWER(Päälaskenta!E$20*(F1757-Päälaskenta!D$24),2))+Päälaskenta!C$20),(2*SQRT((POWER(F1757,2))+POWER(Päälaskenta!E$24*F1757,2))+Päälaskenta!C$24))</f>
        <v>11.63</v>
      </c>
      <c r="H1757" s="57">
        <f t="shared" si="434"/>
        <v>0.88</v>
      </c>
      <c r="I1757" s="62">
        <f t="shared" si="435"/>
        <v>8.1800000000000004E-4</v>
      </c>
      <c r="J1757" s="8">
        <f>IF(F1757&lt;Päälaskenta!$D$24,0,Kaksitasouoma_matriisi!F1757-Päälaskenta!$D$24)</f>
        <v>1.0109999999999999</v>
      </c>
      <c r="L1757" s="8">
        <f>IF(F1757&gt;Päälaskenta!D$24,F1757-Päälaskenta!D$24,0)</f>
        <v>1.0109999999999999</v>
      </c>
      <c r="M1757" s="8">
        <f>IF(F1757&gt;Päälaskenta!D$24,(Päälaskenta!C$20+(Päälaskenta!E$20*(Kaksitasouoma_matriisi!F1757-Päälaskenta!D$24)))*(Kaksitasouoma_matriisi!F1757-Päälaskenta!D$24),0)</f>
        <v>6.5881815000000001</v>
      </c>
      <c r="N1757" s="8">
        <f>IF(F1757&gt;Päälaskenta!D$24,(2*SQRT((POWER((F1757-Päälaskenta!D$24),2))+POWER(Päälaskenta!E$20*(F1757-Päälaskenta!D$24),2))+Päälaskenta!C$20),0)</f>
        <v>8.6452123394940905</v>
      </c>
      <c r="O1757" s="8">
        <f t="shared" si="441"/>
        <v>0.76206127059518103</v>
      </c>
      <c r="P1757" s="8">
        <f>IF(Päälaskenta!$C$29,IF(L1757&gt;Päälaskenta!$F$28,Kaksitasouoma_matriisi!AQ1757,Kaksitasouoma_matriisi!AR1757),Päälaskenta!$F$20)</f>
        <v>0.12</v>
      </c>
      <c r="Q1757" s="8">
        <f t="shared" si="442"/>
        <v>45.804790678256303</v>
      </c>
      <c r="R1757" s="8">
        <f t="shared" si="436"/>
        <v>1.0949217007174501</v>
      </c>
      <c r="S1757" s="8">
        <f t="shared" si="443"/>
        <v>0.16619482944078701</v>
      </c>
      <c r="U1757" s="93">
        <f>IF(F1757&gt;Päälaskenta!D$24,Päälaskenta!H$24+L1757*Päälaskenta!G$24,F1757*Päälaskenta!C$24 + F1757*F1757*Päälaskenta!E$24)</f>
        <v>3.6164000000000001</v>
      </c>
      <c r="V1757" s="8">
        <f>IF(F1757&gt;Päälaskenta!D$24,2*SQRT(POWER(Päälaskenta!D$24,2)+POWER(Päälaskenta!E$24*Päälaskenta!D$24,2))+Päälaskenta!C$24,(2*SQRT((POWER(F1757,2))+POWER(Päälaskenta!E$24*F1757,2))+Päälaskenta!C$24))</f>
        <v>2.9798989873223301</v>
      </c>
      <c r="W1757" s="8">
        <f t="shared" si="444"/>
        <v>1.21359818416181</v>
      </c>
      <c r="X1757" s="8">
        <f>Päälaskenta!F$24</f>
        <v>7.0000000000000007E-2</v>
      </c>
      <c r="Y1757" s="8">
        <f t="shared" si="445"/>
        <v>58.779835437571201</v>
      </c>
      <c r="Z1757" s="8">
        <f t="shared" si="437"/>
        <v>1.4050782992825499</v>
      </c>
      <c r="AA1757" s="8">
        <f t="shared" si="446"/>
        <v>0.38852955958482199</v>
      </c>
      <c r="AC1757" s="8">
        <f t="shared" si="438"/>
        <v>0.10718335290068</v>
      </c>
      <c r="AE1757" s="8">
        <v>1755</v>
      </c>
      <c r="AF1757" s="8">
        <f t="shared" si="432"/>
        <v>104.584626115828</v>
      </c>
      <c r="AG1757" s="8">
        <f t="shared" si="439"/>
        <v>5.71405374601781E-4</v>
      </c>
      <c r="AJ1757" s="132">
        <f>IF(Päälaskenta!$F$28&lt;Kaksitasouoma_matriisi!L1757,Päälaskenta!$C$20*Päälaskenta!$F$28,Päälaskenta!$C$20*Kaksitasouoma_matriisi!L1757)</f>
        <v>2.5</v>
      </c>
      <c r="AK1757" s="134">
        <f>SQRT(Päälaskenta!$D$20^2+(Päälaskenta!$D$20/(1/Päälaskenta!$E$20))^2)</f>
        <v>1.8029999999999999</v>
      </c>
      <c r="AL1757" s="134">
        <f>IF(Päälaskenta!$F$28&lt;Kaksitasouoma_matriisi!L1757,AK1757*Päälaskenta!$F$28*COS(ATAN(1/Päälaskenta!$E$20)),AK1757*Kaksitasouoma_matriisi!L1757*COS(ATAN(1/Päälaskenta!$E$20)))</f>
        <v>0.75</v>
      </c>
      <c r="AM1757" s="134"/>
      <c r="AN1757" s="134">
        <f t="shared" si="447"/>
        <v>3.25</v>
      </c>
      <c r="AO1757" s="8">
        <f t="shared" si="440"/>
        <v>0.31849942670103198</v>
      </c>
      <c r="AP1757" s="134">
        <f>Refererenssiarvoja!$B$16*H1757^(1/6)/(Refererenssiarvoja!$B$15^0.5)*(Päälaskenta!$G$28/2)^0.5*(1-AO1757)^(-1.5)</f>
        <v>8.7999999999999995E-2</v>
      </c>
      <c r="AQ1757" s="8">
        <f>Refererenssiarvoja!$B$16*Kaksitasouoma_matriisi!O1757^(1/6)/(SQRT((2*Refererenssiarvoja!$B$15)/(Päälaskenta!$F$31*Päälaskenta!$G$31*Päälaskenta!$F$28))+SQRT(Refererenssiarvoja!$B$15)/Refererenssiarvoja!$B$17*LN(Kaksitasouoma_matriisi!L1757/Päälaskenta!$F$28))</f>
        <v>0.127530403961364</v>
      </c>
      <c r="AR1757" s="8">
        <f>Refererenssiarvoja!$B$16*Kaksitasouoma_matriisi!O1757^(1/6)/(SQRT((2*Refererenssiarvoja!$B$15)/(Päälaskenta!$F$31*Päälaskenta!$G$31*L1757)))</f>
        <v>0.68605308991354697</v>
      </c>
    </row>
    <row r="1758" spans="1:44" x14ac:dyDescent="0.2">
      <c r="A1758" s="8">
        <v>1756</v>
      </c>
      <c r="B1758" s="8">
        <f>IF(Päälaskenta!C$7,Päälaskenta!E$7,Päälaskenta!G$5)</f>
        <v>2.5</v>
      </c>
      <c r="C1758" s="56">
        <v>0.24399999999999999</v>
      </c>
      <c r="D1758" s="93">
        <f t="shared" si="433"/>
        <v>10.245900000000001</v>
      </c>
      <c r="E1758" s="8">
        <f>IF(Päälaskenta!$C$26,Kaksitasouoma_matriisi!AP1758,Kaksitasouoma_matriisi!AC1758)</f>
        <v>0.107199233632728</v>
      </c>
      <c r="F1758" s="56">
        <f>IF(D1758&lt;Päälaskenta!H$24,(SQRT(POWER(Päälaskenta!C$24/(2*Päälaskenta!E$24),2)+(D1758/Päälaskenta!E$24))-Päälaskenta!C$24/(2*Päälaskenta!E$24)),IF(D1758=Päälaskenta!H$24,Päälaskenta!D$24,Päälaskenta!D$24+(SQRT(POWER((Päälaskenta!C$20+Päälaskenta!G$24)/(2*Päälaskenta!E$20),2)+((D1758-Päälaskenta!H$24)/Päälaskenta!E$20))-(Päälaskenta!C$20+Päälaskenta!G$24)/(2*Päälaskenta!E$20))))</f>
        <v>1.7150000000000001</v>
      </c>
      <c r="G1758" s="57">
        <f>IF(F1758&gt;Päälaskenta!D$24,(2*SQRT((POWER(Päälaskenta!D$24,2))+POWER(Päälaskenta!E$24*Päälaskenta!D$24,2))+Päälaskenta!C$24)+(2*SQRT((POWER((F1758-Päälaskenta!D$24),2))+POWER(Päälaskenta!E$20*(F1758-Päälaskenta!D$24),2))+Päälaskenta!C$20),(2*SQRT((POWER(F1758,2))+POWER(Päälaskenta!E$24*F1758,2))+Päälaskenta!C$24))</f>
        <v>11.64</v>
      </c>
      <c r="H1758" s="57">
        <f t="shared" si="434"/>
        <v>0.88</v>
      </c>
      <c r="I1758" s="62">
        <f t="shared" si="435"/>
        <v>8.1099999999999998E-4</v>
      </c>
      <c r="J1758" s="8">
        <f>IF(F1758&lt;Päälaskenta!$D$24,0,Kaksitasouoma_matriisi!F1758-Päälaskenta!$D$24)</f>
        <v>1.0149999999999999</v>
      </c>
      <c r="L1758" s="8">
        <f>IF(F1758&gt;Päälaskenta!D$24,F1758-Päälaskenta!D$24,0)</f>
        <v>1.0149999999999999</v>
      </c>
      <c r="M1758" s="8">
        <f>IF(F1758&gt;Päälaskenta!D$24,(Päälaskenta!C$20+(Päälaskenta!E$20*(Kaksitasouoma_matriisi!F1758-Päälaskenta!D$24)))*(Kaksitasouoma_matriisi!F1758-Päälaskenta!D$24),0)</f>
        <v>6.6203374999999998</v>
      </c>
      <c r="N1758" s="8">
        <f>IF(F1758&gt;Päälaskenta!D$24,(2*SQRT((POWER((F1758-Päälaskenta!D$24),2))+POWER(Päälaskenta!E$20*(F1758-Päälaskenta!D$24),2))+Päälaskenta!C$20),0)</f>
        <v>8.6596345445959493</v>
      </c>
      <c r="O1758" s="8">
        <f t="shared" si="441"/>
        <v>0.76450541485395895</v>
      </c>
      <c r="P1758" s="8">
        <f>IF(Päälaskenta!$C$29,IF(L1758&gt;Päälaskenta!$F$28,Kaksitasouoma_matriisi!AQ1758,Kaksitasouoma_matriisi!AR1758),Päälaskenta!$F$20)</f>
        <v>0.12</v>
      </c>
      <c r="Q1758" s="8">
        <f t="shared" si="442"/>
        <v>46.126722209718103</v>
      </c>
      <c r="R1758" s="8">
        <f t="shared" si="436"/>
        <v>1.09651291399095</v>
      </c>
      <c r="S1758" s="8">
        <f t="shared" si="443"/>
        <v>0.165627947818514</v>
      </c>
      <c r="U1758" s="93">
        <f>IF(F1758&gt;Päälaskenta!D$24,Päälaskenta!H$24+L1758*Päälaskenta!G$24,F1758*Päälaskenta!C$24 + F1758*F1758*Päälaskenta!E$24)</f>
        <v>3.6259999999999999</v>
      </c>
      <c r="V1758" s="8">
        <f>IF(F1758&gt;Päälaskenta!D$24,2*SQRT(POWER(Päälaskenta!D$24,2)+POWER(Päälaskenta!E$24*Päälaskenta!D$24,2))+Päälaskenta!C$24,(2*SQRT((POWER(F1758,2))+POWER(Päälaskenta!E$24*F1758,2))+Päälaskenta!C$24))</f>
        <v>2.9798989873223301</v>
      </c>
      <c r="W1758" s="8">
        <f t="shared" si="444"/>
        <v>1.2168197698735601</v>
      </c>
      <c r="X1758" s="8">
        <f>Päälaskenta!F$24</f>
        <v>7.0000000000000007E-2</v>
      </c>
      <c r="Y1758" s="8">
        <f t="shared" si="445"/>
        <v>59.0401244848453</v>
      </c>
      <c r="Z1758" s="8">
        <f t="shared" si="437"/>
        <v>1.40348708600905</v>
      </c>
      <c r="AA1758" s="8">
        <f t="shared" si="446"/>
        <v>0.38706207556785699</v>
      </c>
      <c r="AC1758" s="8">
        <f t="shared" si="438"/>
        <v>0.107199233632728</v>
      </c>
      <c r="AE1758" s="8">
        <v>1756</v>
      </c>
      <c r="AF1758" s="8">
        <f t="shared" si="432"/>
        <v>105.16684669456301</v>
      </c>
      <c r="AG1758" s="8">
        <f t="shared" si="439"/>
        <v>5.6509610352744103E-4</v>
      </c>
      <c r="AJ1758" s="132">
        <f>IF(Päälaskenta!$F$28&lt;Kaksitasouoma_matriisi!L1758,Päälaskenta!$C$20*Päälaskenta!$F$28,Päälaskenta!$C$20*Kaksitasouoma_matriisi!L1758)</f>
        <v>2.5</v>
      </c>
      <c r="AK1758" s="134">
        <f>SQRT(Päälaskenta!$D$20^2+(Päälaskenta!$D$20/(1/Päälaskenta!$E$20))^2)</f>
        <v>1.8029999999999999</v>
      </c>
      <c r="AL1758" s="134">
        <f>IF(Päälaskenta!$F$28&lt;Kaksitasouoma_matriisi!L1758,AK1758*Päälaskenta!$F$28*COS(ATAN(1/Päälaskenta!$E$20)),AK1758*Kaksitasouoma_matriisi!L1758*COS(ATAN(1/Päälaskenta!$E$20)))</f>
        <v>0.75</v>
      </c>
      <c r="AM1758" s="134"/>
      <c r="AN1758" s="134">
        <f t="shared" si="447"/>
        <v>3.25</v>
      </c>
      <c r="AO1758" s="8">
        <f t="shared" si="440"/>
        <v>0.31720005075200802</v>
      </c>
      <c r="AP1758" s="134">
        <f>Refererenssiarvoja!$B$16*H1758^(1/6)/(Refererenssiarvoja!$B$15^0.5)*(Päälaskenta!$G$28/2)^0.5*(1-AO1758)^(-1.5)</f>
        <v>8.7999999999999995E-2</v>
      </c>
      <c r="AQ1758" s="8">
        <f>Refererenssiarvoja!$B$16*Kaksitasouoma_matriisi!O1758^(1/6)/(SQRT((2*Refererenssiarvoja!$B$15)/(Päälaskenta!$F$31*Päälaskenta!$G$31*Päälaskenta!$F$28))+SQRT(Refererenssiarvoja!$B$15)/Refererenssiarvoja!$B$17*LN(Kaksitasouoma_matriisi!L1758/Päälaskenta!$F$28))</f>
        <v>0.12707420181707099</v>
      </c>
      <c r="AR1758" s="8">
        <f>Refererenssiarvoja!$B$16*Kaksitasouoma_matriisi!O1758^(1/6)/(SQRT((2*Refererenssiarvoja!$B$15)/(Päälaskenta!$F$31*Päälaskenta!$G$31*L1758)))</f>
        <v>0.687775889500433</v>
      </c>
    </row>
    <row r="1759" spans="1:44" x14ac:dyDescent="0.2">
      <c r="A1759" s="8">
        <v>1757</v>
      </c>
      <c r="B1759" s="8">
        <f>IF(Päälaskenta!C$7,Päälaskenta!E$7,Päälaskenta!G$5)</f>
        <v>2.5</v>
      </c>
      <c r="C1759" s="56">
        <v>0.24299999999999999</v>
      </c>
      <c r="D1759" s="93">
        <f t="shared" si="433"/>
        <v>10.2881</v>
      </c>
      <c r="E1759" s="8">
        <f>IF(Päälaskenta!$C$26,Kaksitasouoma_matriisi!AP1759,Kaksitasouoma_matriisi!AC1759)</f>
        <v>0.107215075058779</v>
      </c>
      <c r="F1759" s="56">
        <f>IF(D1759&lt;Päälaskenta!H$24,(SQRT(POWER(Päälaskenta!C$24/(2*Päälaskenta!E$24),2)+(D1759/Päälaskenta!E$24))-Päälaskenta!C$24/(2*Päälaskenta!E$24)),IF(D1759=Päälaskenta!H$24,Päälaskenta!D$24,Päälaskenta!D$24+(SQRT(POWER((Päälaskenta!C$20+Päälaskenta!G$24)/(2*Päälaskenta!E$20),2)+((D1759-Päälaskenta!H$24)/Päälaskenta!E$20))-(Päälaskenta!C$20+Päälaskenta!G$24)/(2*Päälaskenta!E$20))))</f>
        <v>1.7190000000000001</v>
      </c>
      <c r="G1759" s="57">
        <f>IF(F1759&gt;Päälaskenta!D$24,(2*SQRT((POWER(Päälaskenta!D$24,2))+POWER(Päälaskenta!E$24*Päälaskenta!D$24,2))+Päälaskenta!C$24)+(2*SQRT((POWER((F1759-Päälaskenta!D$24),2))+POWER(Päälaskenta!E$20*(F1759-Päälaskenta!D$24),2))+Päälaskenta!C$20),(2*SQRT((POWER(F1759,2))+POWER(Päälaskenta!E$24*F1759,2))+Päälaskenta!C$24))</f>
        <v>11.65</v>
      </c>
      <c r="H1759" s="57">
        <f t="shared" si="434"/>
        <v>0.88</v>
      </c>
      <c r="I1759" s="62">
        <f t="shared" si="435"/>
        <v>8.0500000000000005E-4</v>
      </c>
      <c r="J1759" s="8">
        <f>IF(F1759&lt;Päälaskenta!$D$24,0,Kaksitasouoma_matriisi!F1759-Päälaskenta!$D$24)</f>
        <v>1.0189999999999999</v>
      </c>
      <c r="L1759" s="8">
        <f>IF(F1759&gt;Päälaskenta!D$24,F1759-Päälaskenta!D$24,0)</f>
        <v>1.0189999999999999</v>
      </c>
      <c r="M1759" s="8">
        <f>IF(F1759&gt;Päälaskenta!D$24,(Päälaskenta!C$20+(Päälaskenta!E$20*(Kaksitasouoma_matriisi!F1759-Päälaskenta!D$24)))*(Kaksitasouoma_matriisi!F1759-Päälaskenta!D$24),0)</f>
        <v>6.6525414999999999</v>
      </c>
      <c r="N1759" s="8">
        <f>IF(F1759&gt;Päälaskenta!D$24,(2*SQRT((POWER((F1759-Päälaskenta!D$24),2))+POWER(Päälaskenta!E$20*(F1759-Päälaskenta!D$24),2))+Päälaskenta!C$20),0)</f>
        <v>8.6740567496977992</v>
      </c>
      <c r="O1759" s="8">
        <f t="shared" si="441"/>
        <v>0.76694696518232597</v>
      </c>
      <c r="P1759" s="8">
        <f>IF(Päälaskenta!$C$29,IF(L1759&gt;Päälaskenta!$F$28,Kaksitasouoma_matriisi!AQ1759,Kaksitasouoma_matriisi!AR1759),Päälaskenta!$F$20)</f>
        <v>0.12</v>
      </c>
      <c r="Q1759" s="8">
        <f t="shared" si="442"/>
        <v>46.449734423778096</v>
      </c>
      <c r="R1759" s="8">
        <f t="shared" si="436"/>
        <v>1.0980961575277599</v>
      </c>
      <c r="S1759" s="8">
        <f t="shared" si="443"/>
        <v>0.165064157439343</v>
      </c>
      <c r="U1759" s="93">
        <f>IF(F1759&gt;Päälaskenta!D$24,Päälaskenta!H$24+L1759*Päälaskenta!G$24,F1759*Päälaskenta!C$24 + F1759*F1759*Päälaskenta!E$24)</f>
        <v>3.6356000000000002</v>
      </c>
      <c r="V1759" s="8">
        <f>IF(F1759&gt;Päälaskenta!D$24,2*SQRT(POWER(Päälaskenta!D$24,2)+POWER(Päälaskenta!E$24*Päälaskenta!D$24,2))+Päälaskenta!C$24,(2*SQRT((POWER(F1759,2))+POWER(Päälaskenta!E$24*F1759,2))+Päälaskenta!C$24))</f>
        <v>2.9798989873223301</v>
      </c>
      <c r="W1759" s="8">
        <f t="shared" si="444"/>
        <v>1.2200413555853</v>
      </c>
      <c r="X1759" s="8">
        <f>Päälaskenta!F$24</f>
        <v>7.0000000000000007E-2</v>
      </c>
      <c r="Y1759" s="8">
        <f t="shared" si="445"/>
        <v>59.300873356224201</v>
      </c>
      <c r="Z1759" s="8">
        <f t="shared" si="437"/>
        <v>1.4019038424722401</v>
      </c>
      <c r="AA1759" s="8">
        <f t="shared" si="446"/>
        <v>0.38560453363192898</v>
      </c>
      <c r="AC1759" s="8">
        <f t="shared" si="438"/>
        <v>0.107215075058779</v>
      </c>
      <c r="AE1759" s="8">
        <v>1757</v>
      </c>
      <c r="AF1759" s="8">
        <f t="shared" si="432"/>
        <v>105.750607780002</v>
      </c>
      <c r="AG1759" s="8">
        <f t="shared" si="439"/>
        <v>5.5887447280309301E-4</v>
      </c>
      <c r="AJ1759" s="132">
        <f>IF(Päälaskenta!$F$28&lt;Kaksitasouoma_matriisi!L1759,Päälaskenta!$C$20*Päälaskenta!$F$28,Päälaskenta!$C$20*Kaksitasouoma_matriisi!L1759)</f>
        <v>2.5</v>
      </c>
      <c r="AK1759" s="134">
        <f>SQRT(Päälaskenta!$D$20^2+(Päälaskenta!$D$20/(1/Päälaskenta!$E$20))^2)</f>
        <v>1.8029999999999999</v>
      </c>
      <c r="AL1759" s="134">
        <f>IF(Päälaskenta!$F$28&lt;Kaksitasouoma_matriisi!L1759,AK1759*Päälaskenta!$F$28*COS(ATAN(1/Päälaskenta!$E$20)),AK1759*Kaksitasouoma_matriisi!L1759*COS(ATAN(1/Päälaskenta!$E$20)))</f>
        <v>0.75</v>
      </c>
      <c r="AM1759" s="134"/>
      <c r="AN1759" s="134">
        <f t="shared" si="447"/>
        <v>3.25</v>
      </c>
      <c r="AO1759" s="8">
        <f t="shared" si="440"/>
        <v>0.315898951215482</v>
      </c>
      <c r="AP1759" s="134">
        <f>Refererenssiarvoja!$B$16*H1759^(1/6)/(Refererenssiarvoja!$B$15^0.5)*(Päälaskenta!$G$28/2)^0.5*(1-AO1759)^(-1.5)</f>
        <v>8.6999999999999994E-2</v>
      </c>
      <c r="AQ1759" s="8">
        <f>Refererenssiarvoja!$B$16*Kaksitasouoma_matriisi!O1759^(1/6)/(SQRT((2*Refererenssiarvoja!$B$15)/(Päälaskenta!$F$31*Päälaskenta!$G$31*Päälaskenta!$F$28))+SQRT(Refererenssiarvoja!$B$15)/Refererenssiarvoja!$B$17*LN(Kaksitasouoma_matriisi!L1759/Päälaskenta!$F$28))</f>
        <v>0.126623520177399</v>
      </c>
      <c r="AR1759" s="8">
        <f>Refererenssiarvoja!$B$16*Kaksitasouoma_matriisi!O1759^(1/6)/(SQRT((2*Refererenssiarvoja!$B$15)/(Päälaskenta!$F$31*Päälaskenta!$G$31*L1759)))</f>
        <v>0.68949609789997501</v>
      </c>
    </row>
    <row r="1760" spans="1:44" x14ac:dyDescent="0.2">
      <c r="A1760" s="8">
        <v>1758</v>
      </c>
      <c r="B1760" s="8">
        <f>IF(Päälaskenta!C$7,Päälaskenta!E$7,Päälaskenta!G$5)</f>
        <v>2.5</v>
      </c>
      <c r="C1760" s="56">
        <v>0.24199999999999999</v>
      </c>
      <c r="D1760" s="93">
        <f t="shared" si="433"/>
        <v>10.3306</v>
      </c>
      <c r="E1760" s="8">
        <f>IF(Päälaskenta!$C$26,Kaksitasouoma_matriisi!AP1760,Kaksitasouoma_matriisi!AC1760)</f>
        <v>0.10723087732458</v>
      </c>
      <c r="F1760" s="56">
        <f>IF(D1760&lt;Päälaskenta!H$24,(SQRT(POWER(Päälaskenta!C$24/(2*Päälaskenta!E$24),2)+(D1760/Päälaskenta!E$24))-Päälaskenta!C$24/(2*Päälaskenta!E$24)),IF(D1760=Päälaskenta!H$24,Päälaskenta!D$24,Päälaskenta!D$24+(SQRT(POWER((Päälaskenta!C$20+Päälaskenta!G$24)/(2*Päälaskenta!E$20),2)+((D1760-Päälaskenta!H$24)/Päälaskenta!E$20))-(Päälaskenta!C$20+Päälaskenta!G$24)/(2*Päälaskenta!E$20))))</f>
        <v>1.7230000000000001</v>
      </c>
      <c r="G1760" s="57">
        <f>IF(F1760&gt;Päälaskenta!D$24,(2*SQRT((POWER(Päälaskenta!D$24,2))+POWER(Päälaskenta!E$24*Päälaskenta!D$24,2))+Päälaskenta!C$24)+(2*SQRT((POWER((F1760-Päälaskenta!D$24),2))+POWER(Päälaskenta!E$20*(F1760-Päälaskenta!D$24),2))+Päälaskenta!C$20),(2*SQRT((POWER(F1760,2))+POWER(Päälaskenta!E$24*F1760,2))+Päälaskenta!C$24))</f>
        <v>11.67</v>
      </c>
      <c r="H1760" s="57">
        <f t="shared" si="434"/>
        <v>0.89</v>
      </c>
      <c r="I1760" s="62">
        <f t="shared" si="435"/>
        <v>7.8700000000000005E-4</v>
      </c>
      <c r="J1760" s="8">
        <f>IF(F1760&lt;Päälaskenta!$D$24,0,Kaksitasouoma_matriisi!F1760-Päälaskenta!$D$24)</f>
        <v>1.0229999999999999</v>
      </c>
      <c r="L1760" s="8">
        <f>IF(F1760&gt;Päälaskenta!D$24,F1760-Päälaskenta!D$24,0)</f>
        <v>1.0229999999999999</v>
      </c>
      <c r="M1760" s="8">
        <f>IF(F1760&gt;Päälaskenta!D$24,(Päälaskenta!C$20+(Päälaskenta!E$20*(Kaksitasouoma_matriisi!F1760-Päälaskenta!D$24)))*(Kaksitasouoma_matriisi!F1760-Päälaskenta!D$24),0)</f>
        <v>6.6847934999999996</v>
      </c>
      <c r="N1760" s="8">
        <f>IF(F1760&gt;Päälaskenta!D$24,(2*SQRT((POWER((F1760-Päälaskenta!D$24),2))+POWER(Päälaskenta!E$20*(F1760-Päälaskenta!D$24),2))+Päälaskenta!C$20),0)</f>
        <v>8.6884789547996597</v>
      </c>
      <c r="O1760" s="8">
        <f t="shared" si="441"/>
        <v>0.76938593449745396</v>
      </c>
      <c r="P1760" s="8">
        <f>IF(Päälaskenta!$C$29,IF(L1760&gt;Päälaskenta!$F$28,Kaksitasouoma_matriisi!AQ1760,Kaksitasouoma_matriisi!AR1760),Päälaskenta!$F$20)</f>
        <v>0.12</v>
      </c>
      <c r="Q1760" s="8">
        <f t="shared" si="442"/>
        <v>46.773827712637598</v>
      </c>
      <c r="R1760" s="8">
        <f t="shared" si="436"/>
        <v>1.0996715031281401</v>
      </c>
      <c r="S1760" s="8">
        <f t="shared" si="443"/>
        <v>0.16450343651275701</v>
      </c>
      <c r="U1760" s="93">
        <f>IF(F1760&gt;Päälaskenta!D$24,Päälaskenta!H$24+L1760*Päälaskenta!G$24,F1760*Päälaskenta!C$24 + F1760*F1760*Päälaskenta!E$24)</f>
        <v>3.6452</v>
      </c>
      <c r="V1760" s="8">
        <f>IF(F1760&gt;Päälaskenta!D$24,2*SQRT(POWER(Päälaskenta!D$24,2)+POWER(Päälaskenta!E$24*Päälaskenta!D$24,2))+Päälaskenta!C$24,(2*SQRT((POWER(F1760,2))+POWER(Päälaskenta!E$24*F1760,2))+Päälaskenta!C$24))</f>
        <v>2.9798989873223301</v>
      </c>
      <c r="W1760" s="8">
        <f t="shared" si="444"/>
        <v>1.2232629412970499</v>
      </c>
      <c r="X1760" s="8">
        <f>Päälaskenta!F$24</f>
        <v>7.0000000000000007E-2</v>
      </c>
      <c r="Y1760" s="8">
        <f t="shared" si="445"/>
        <v>59.562081646621003</v>
      </c>
      <c r="Z1760" s="8">
        <f t="shared" si="437"/>
        <v>1.4003284968718599</v>
      </c>
      <c r="AA1760" s="8">
        <f t="shared" si="446"/>
        <v>0.38415683552942498</v>
      </c>
      <c r="AC1760" s="8">
        <f t="shared" si="438"/>
        <v>0.10723087732458</v>
      </c>
      <c r="AE1760" s="8">
        <v>1758</v>
      </c>
      <c r="AF1760" s="8">
        <f t="shared" si="432"/>
        <v>106.33590935925901</v>
      </c>
      <c r="AG1760" s="8">
        <f t="shared" si="439"/>
        <v>5.5273901278246899E-4</v>
      </c>
      <c r="AJ1760" s="132">
        <f>IF(Päälaskenta!$F$28&lt;Kaksitasouoma_matriisi!L1760,Päälaskenta!$C$20*Päälaskenta!$F$28,Päälaskenta!$C$20*Kaksitasouoma_matriisi!L1760)</f>
        <v>2.5</v>
      </c>
      <c r="AK1760" s="134">
        <f>SQRT(Päälaskenta!$D$20^2+(Päälaskenta!$D$20/(1/Päälaskenta!$E$20))^2)</f>
        <v>1.8029999999999999</v>
      </c>
      <c r="AL1760" s="134">
        <f>IF(Päälaskenta!$F$28&lt;Kaksitasouoma_matriisi!L1760,AK1760*Päälaskenta!$F$28*COS(ATAN(1/Päälaskenta!$E$20)),AK1760*Kaksitasouoma_matriisi!L1760*COS(ATAN(1/Päälaskenta!$E$20)))</f>
        <v>0.75</v>
      </c>
      <c r="AM1760" s="134"/>
      <c r="AN1760" s="134">
        <f t="shared" si="447"/>
        <v>3.25</v>
      </c>
      <c r="AO1760" s="8">
        <f t="shared" si="440"/>
        <v>0.314599345633361</v>
      </c>
      <c r="AP1760" s="134">
        <f>Refererenssiarvoja!$B$16*H1760^(1/6)/(Refererenssiarvoja!$B$15^0.5)*(Päälaskenta!$G$28/2)^0.5*(1-AO1760)^(-1.5)</f>
        <v>8.6999999999999994E-2</v>
      </c>
      <c r="AQ1760" s="8">
        <f>Refererenssiarvoja!$B$16*Kaksitasouoma_matriisi!O1760^(1/6)/(SQRT((2*Refererenssiarvoja!$B$15)/(Päälaskenta!$F$31*Päälaskenta!$G$31*Päälaskenta!$F$28))+SQRT(Refererenssiarvoja!$B$15)/Refererenssiarvoja!$B$17*LN(Kaksitasouoma_matriisi!L1760/Päälaskenta!$F$28))</f>
        <v>0.12617825625076501</v>
      </c>
      <c r="AR1760" s="8">
        <f>Refererenssiarvoja!$B$16*Kaksitasouoma_matriisi!O1760^(1/6)/(SQRT((2*Refererenssiarvoja!$B$15)/(Päälaskenta!$F$31*Päälaskenta!$G$31*L1760)))</f>
        <v>0.691213729265717</v>
      </c>
    </row>
    <row r="1761" spans="1:44" x14ac:dyDescent="0.2">
      <c r="A1761" s="8">
        <v>1759</v>
      </c>
      <c r="B1761" s="8">
        <f>IF(Päälaskenta!C$7,Päälaskenta!E$7,Päälaskenta!G$5)</f>
        <v>2.5</v>
      </c>
      <c r="C1761" s="56">
        <v>0.24099999999999999</v>
      </c>
      <c r="D1761" s="93">
        <f t="shared" si="433"/>
        <v>10.3734</v>
      </c>
      <c r="E1761" s="8">
        <f>IF(Päälaskenta!$C$26,Kaksitasouoma_matriisi!AP1761,Kaksitasouoma_matriisi!AC1761)</f>
        <v>0.10724664057515999</v>
      </c>
      <c r="F1761" s="56">
        <f>IF(D1761&lt;Päälaskenta!H$24,(SQRT(POWER(Päälaskenta!C$24/(2*Päälaskenta!E$24),2)+(D1761/Päälaskenta!E$24))-Päälaskenta!C$24/(2*Päälaskenta!E$24)),IF(D1761=Päälaskenta!H$24,Päälaskenta!D$24,Päälaskenta!D$24+(SQRT(POWER((Päälaskenta!C$20+Päälaskenta!G$24)/(2*Päälaskenta!E$20),2)+((D1761-Päälaskenta!H$24)/Päälaskenta!E$20))-(Päälaskenta!C$20+Päälaskenta!G$24)/(2*Päälaskenta!E$20))))</f>
        <v>1.7270000000000001</v>
      </c>
      <c r="G1761" s="57">
        <f>IF(F1761&gt;Päälaskenta!D$24,(2*SQRT((POWER(Päälaskenta!D$24,2))+POWER(Päälaskenta!E$24*Päälaskenta!D$24,2))+Päälaskenta!C$24)+(2*SQRT((POWER((F1761-Päälaskenta!D$24),2))+POWER(Päälaskenta!E$20*(F1761-Päälaskenta!D$24),2))+Päälaskenta!C$20),(2*SQRT((POWER(F1761,2))+POWER(Päälaskenta!E$24*F1761,2))+Päälaskenta!C$24))</f>
        <v>11.68</v>
      </c>
      <c r="H1761" s="57">
        <f t="shared" si="434"/>
        <v>0.89</v>
      </c>
      <c r="I1761" s="62">
        <f t="shared" si="435"/>
        <v>7.7999999999999999E-4</v>
      </c>
      <c r="J1761" s="8">
        <f>IF(F1761&lt;Päälaskenta!$D$24,0,Kaksitasouoma_matriisi!F1761-Päälaskenta!$D$24)</f>
        <v>1.0269999999999999</v>
      </c>
      <c r="L1761" s="8">
        <f>IF(F1761&gt;Päälaskenta!D$24,F1761-Päälaskenta!D$24,0)</f>
        <v>1.0269999999999999</v>
      </c>
      <c r="M1761" s="8">
        <f>IF(F1761&gt;Päälaskenta!D$24,(Päälaskenta!C$20+(Päälaskenta!E$20*(Kaksitasouoma_matriisi!F1761-Päälaskenta!D$24)))*(Kaksitasouoma_matriisi!F1761-Päälaskenta!D$24),0)</f>
        <v>6.7170934999999998</v>
      </c>
      <c r="N1761" s="8">
        <f>IF(F1761&gt;Päälaskenta!D$24,(2*SQRT((POWER((F1761-Päälaskenta!D$24),2))+POWER(Päälaskenta!E$20*(F1761-Päälaskenta!D$24),2))+Päälaskenta!C$20),0)</f>
        <v>8.7029011599015202</v>
      </c>
      <c r="O1761" s="8">
        <f t="shared" si="441"/>
        <v>0.77182233563089298</v>
      </c>
      <c r="P1761" s="8">
        <f>IF(Päälaskenta!$C$29,IF(L1761&gt;Päälaskenta!$F$28,Kaksitasouoma_matriisi!AQ1761,Kaksitasouoma_matriisi!AR1761),Päälaskenta!$F$20)</f>
        <v>0.12</v>
      </c>
      <c r="Q1761" s="8">
        <f t="shared" si="442"/>
        <v>47.099002472433803</v>
      </c>
      <c r="R1761" s="8">
        <f t="shared" si="436"/>
        <v>1.10123902174265</v>
      </c>
      <c r="S1761" s="8">
        <f t="shared" si="443"/>
        <v>0.163945763408333</v>
      </c>
      <c r="U1761" s="93">
        <f>IF(F1761&gt;Päälaskenta!D$24,Päälaskenta!H$24+L1761*Päälaskenta!G$24,F1761*Päälaskenta!C$24 + F1761*F1761*Päälaskenta!E$24)</f>
        <v>3.6547999999999998</v>
      </c>
      <c r="V1761" s="8">
        <f>IF(F1761&gt;Päälaskenta!D$24,2*SQRT(POWER(Päälaskenta!D$24,2)+POWER(Päälaskenta!E$24*Päälaskenta!D$24,2))+Päälaskenta!C$24,(2*SQRT((POWER(F1761,2))+POWER(Päälaskenta!E$24*F1761,2))+Päälaskenta!C$24))</f>
        <v>2.9798989873223301</v>
      </c>
      <c r="W1761" s="8">
        <f t="shared" si="444"/>
        <v>1.2264845270087901</v>
      </c>
      <c r="X1761" s="8">
        <f>Päälaskenta!F$24</f>
        <v>7.0000000000000007E-2</v>
      </c>
      <c r="Y1761" s="8">
        <f t="shared" si="445"/>
        <v>59.823748952371197</v>
      </c>
      <c r="Z1761" s="8">
        <f t="shared" si="437"/>
        <v>1.39876097825735</v>
      </c>
      <c r="AA1761" s="8">
        <f t="shared" si="446"/>
        <v>0.38271888427748402</v>
      </c>
      <c r="AC1761" s="8">
        <f t="shared" si="438"/>
        <v>0.10724664057515999</v>
      </c>
      <c r="AE1761" s="8">
        <v>1759</v>
      </c>
      <c r="AF1761" s="8">
        <f t="shared" si="432"/>
        <v>106.922751424805</v>
      </c>
      <c r="AG1761" s="8">
        <f t="shared" si="439"/>
        <v>5.4668828267789003E-4</v>
      </c>
      <c r="AJ1761" s="132">
        <f>IF(Päälaskenta!$F$28&lt;Kaksitasouoma_matriisi!L1761,Päälaskenta!$C$20*Päälaskenta!$F$28,Päälaskenta!$C$20*Kaksitasouoma_matriisi!L1761)</f>
        <v>2.5</v>
      </c>
      <c r="AK1761" s="134">
        <f>SQRT(Päälaskenta!$D$20^2+(Päälaskenta!$D$20/(1/Päälaskenta!$E$20))^2)</f>
        <v>1.8029999999999999</v>
      </c>
      <c r="AL1761" s="134">
        <f>IF(Päälaskenta!$F$28&lt;Kaksitasouoma_matriisi!L1761,AK1761*Päälaskenta!$F$28*COS(ATAN(1/Päälaskenta!$E$20)),AK1761*Kaksitasouoma_matriisi!L1761*COS(ATAN(1/Päälaskenta!$E$20)))</f>
        <v>0.75</v>
      </c>
      <c r="AM1761" s="134"/>
      <c r="AN1761" s="134">
        <f t="shared" si="447"/>
        <v>3.25</v>
      </c>
      <c r="AO1761" s="8">
        <f t="shared" si="440"/>
        <v>0.31330132839763197</v>
      </c>
      <c r="AP1761" s="134">
        <f>Refererenssiarvoja!$B$16*H1761^(1/6)/(Refererenssiarvoja!$B$15^0.5)*(Päälaskenta!$G$28/2)^0.5*(1-AO1761)^(-1.5)</f>
        <v>8.6999999999999994E-2</v>
      </c>
      <c r="AQ1761" s="8">
        <f>Refererenssiarvoja!$B$16*Kaksitasouoma_matriisi!O1761^(1/6)/(SQRT((2*Refererenssiarvoja!$B$15)/(Päälaskenta!$F$31*Päälaskenta!$G$31*Päälaskenta!$F$28))+SQRT(Refererenssiarvoja!$B$15)/Refererenssiarvoja!$B$17*LN(Kaksitasouoma_matriisi!L1761/Päälaskenta!$F$28))</f>
        <v>0.12573830980553599</v>
      </c>
      <c r="AR1761" s="8">
        <f>Refererenssiarvoja!$B$16*Kaksitasouoma_matriisi!O1761^(1/6)/(SQRT((2*Refererenssiarvoja!$B$15)/(Päälaskenta!$F$31*Päälaskenta!$G$31*L1761)))</f>
        <v>0.69292879762252302</v>
      </c>
    </row>
    <row r="1762" spans="1:44" x14ac:dyDescent="0.2">
      <c r="A1762" s="8">
        <v>1760</v>
      </c>
      <c r="B1762" s="8">
        <f>IF(Päälaskenta!C$7,Päälaskenta!E$7,Päälaskenta!G$5)</f>
        <v>2.5</v>
      </c>
      <c r="C1762" s="56">
        <v>0.24</v>
      </c>
      <c r="D1762" s="93">
        <f t="shared" si="433"/>
        <v>10.416700000000001</v>
      </c>
      <c r="E1762" s="8">
        <f>IF(Päälaskenta!$C$26,Kaksitasouoma_matriisi!AP1762,Kaksitasouoma_matriisi!AC1762)</f>
        <v>0.107262364954831</v>
      </c>
      <c r="F1762" s="56">
        <f>IF(D1762&lt;Päälaskenta!H$24,(SQRT(POWER(Päälaskenta!C$24/(2*Päälaskenta!E$24),2)+(D1762/Päälaskenta!E$24))-Päälaskenta!C$24/(2*Päälaskenta!E$24)),IF(D1762=Päälaskenta!H$24,Päälaskenta!D$24,Päälaskenta!D$24+(SQRT(POWER((Päälaskenta!C$20+Päälaskenta!G$24)/(2*Päälaskenta!E$20),2)+((D1762-Päälaskenta!H$24)/Päälaskenta!E$20))-(Päälaskenta!C$20+Päälaskenta!G$24)/(2*Päälaskenta!E$20))))</f>
        <v>1.7310000000000001</v>
      </c>
      <c r="G1762" s="57">
        <f>IF(F1762&gt;Päälaskenta!D$24,(2*SQRT((POWER(Päälaskenta!D$24,2))+POWER(Päälaskenta!E$24*Päälaskenta!D$24,2))+Päälaskenta!C$24)+(2*SQRT((POWER((F1762-Päälaskenta!D$24),2))+POWER(Päälaskenta!E$20*(F1762-Päälaskenta!D$24),2))+Päälaskenta!C$20),(2*SQRT((POWER(F1762,2))+POWER(Päälaskenta!E$24*F1762,2))+Päälaskenta!C$24))</f>
        <v>11.7</v>
      </c>
      <c r="H1762" s="57">
        <f t="shared" si="434"/>
        <v>0.89</v>
      </c>
      <c r="I1762" s="62">
        <f t="shared" si="435"/>
        <v>7.7399999999999995E-4</v>
      </c>
      <c r="J1762" s="8">
        <f>IF(F1762&lt;Päälaskenta!$D$24,0,Kaksitasouoma_matriisi!F1762-Päälaskenta!$D$24)</f>
        <v>1.0309999999999999</v>
      </c>
      <c r="L1762" s="8">
        <f>IF(F1762&gt;Päälaskenta!D$24,F1762-Päälaskenta!D$24,0)</f>
        <v>1.0309999999999999</v>
      </c>
      <c r="M1762" s="8">
        <f>IF(F1762&gt;Päälaskenta!D$24,(Päälaskenta!C$20+(Päälaskenta!E$20*(Kaksitasouoma_matriisi!F1762-Päälaskenta!D$24)))*(Kaksitasouoma_matriisi!F1762-Päälaskenta!D$24),0)</f>
        <v>6.7494414999999996</v>
      </c>
      <c r="N1762" s="8">
        <f>IF(F1762&gt;Päälaskenta!D$24,(2*SQRT((POWER((F1762-Päälaskenta!D$24),2))+POWER(Päälaskenta!E$20*(F1762-Päälaskenta!D$24),2))+Päälaskenta!C$20),0)</f>
        <v>8.7173233650033701</v>
      </c>
      <c r="O1762" s="8">
        <f t="shared" si="441"/>
        <v>0.77425618132927798</v>
      </c>
      <c r="P1762" s="8">
        <f>IF(Päälaskenta!$C$29,IF(L1762&gt;Päälaskenta!$F$28,Kaksitasouoma_matriisi!AQ1762,Kaksitasouoma_matriisi!AR1762),Päälaskenta!$F$20)</f>
        <v>0.12</v>
      </c>
      <c r="Q1762" s="8">
        <f t="shared" si="442"/>
        <v>47.425259103193</v>
      </c>
      <c r="R1762" s="8">
        <f t="shared" si="436"/>
        <v>1.10279878348407</v>
      </c>
      <c r="S1762" s="8">
        <f t="shared" si="443"/>
        <v>0.16339111665521799</v>
      </c>
      <c r="U1762" s="93">
        <f>IF(F1762&gt;Päälaskenta!D$24,Päälaskenta!H$24+L1762*Päälaskenta!G$24,F1762*Päälaskenta!C$24 + F1762*F1762*Päälaskenta!E$24)</f>
        <v>3.6644000000000001</v>
      </c>
      <c r="V1762" s="8">
        <f>IF(F1762&gt;Päälaskenta!D$24,2*SQRT(POWER(Päälaskenta!D$24,2)+POWER(Päälaskenta!E$24*Päälaskenta!D$24,2))+Päälaskenta!C$24,(2*SQRT((POWER(F1762,2))+POWER(Päälaskenta!E$24*F1762,2))+Päälaskenta!C$24))</f>
        <v>2.9798989873223301</v>
      </c>
      <c r="W1762" s="8">
        <f t="shared" si="444"/>
        <v>1.22970611272053</v>
      </c>
      <c r="X1762" s="8">
        <f>Päälaskenta!F$24</f>
        <v>7.0000000000000007E-2</v>
      </c>
      <c r="Y1762" s="8">
        <f t="shared" si="445"/>
        <v>60.085874871226203</v>
      </c>
      <c r="Z1762" s="8">
        <f t="shared" si="437"/>
        <v>1.39720121651593</v>
      </c>
      <c r="AA1762" s="8">
        <f t="shared" si="446"/>
        <v>0.38129058413817501</v>
      </c>
      <c r="AC1762" s="8">
        <f t="shared" si="438"/>
        <v>0.107262364954831</v>
      </c>
      <c r="AE1762" s="8">
        <v>1760</v>
      </c>
      <c r="AF1762" s="8">
        <f t="shared" si="432"/>
        <v>107.511133974419</v>
      </c>
      <c r="AG1762" s="8">
        <f t="shared" si="439"/>
        <v>5.4072086991174904E-4</v>
      </c>
      <c r="AJ1762" s="132">
        <f>IF(Päälaskenta!$F$28&lt;Kaksitasouoma_matriisi!L1762,Päälaskenta!$C$20*Päälaskenta!$F$28,Päälaskenta!$C$20*Kaksitasouoma_matriisi!L1762)</f>
        <v>2.5</v>
      </c>
      <c r="AK1762" s="134">
        <f>SQRT(Päälaskenta!$D$20^2+(Päälaskenta!$D$20/(1/Päälaskenta!$E$20))^2)</f>
        <v>1.8029999999999999</v>
      </c>
      <c r="AL1762" s="134">
        <f>IF(Päälaskenta!$F$28&lt;Kaksitasouoma_matriisi!L1762,AK1762*Päälaskenta!$F$28*COS(ATAN(1/Päälaskenta!$E$20)),AK1762*Kaksitasouoma_matriisi!L1762*COS(ATAN(1/Päälaskenta!$E$20)))</f>
        <v>0.75</v>
      </c>
      <c r="AM1762" s="134"/>
      <c r="AN1762" s="134">
        <f t="shared" si="447"/>
        <v>3.25</v>
      </c>
      <c r="AO1762" s="8">
        <f t="shared" si="440"/>
        <v>0.31199900160319499</v>
      </c>
      <c r="AP1762" s="134">
        <f>Refererenssiarvoja!$B$16*H1762^(1/6)/(Refererenssiarvoja!$B$15^0.5)*(Päälaskenta!$G$28/2)^0.5*(1-AO1762)^(-1.5)</f>
        <v>8.6999999999999994E-2</v>
      </c>
      <c r="AQ1762" s="8">
        <f>Refererenssiarvoja!$B$16*Kaksitasouoma_matriisi!O1762^(1/6)/(SQRT((2*Refererenssiarvoja!$B$15)/(Päälaskenta!$F$31*Päälaskenta!$G$31*Päälaskenta!$F$28))+SQRT(Refererenssiarvoja!$B$15)/Refererenssiarvoja!$B$17*LN(Kaksitasouoma_matriisi!L1762/Päälaskenta!$F$28))</f>
        <v>0.12530358309056799</v>
      </c>
      <c r="AR1762" s="8">
        <f>Refererenssiarvoja!$B$16*Kaksitasouoma_matriisi!O1762^(1/6)/(SQRT((2*Refererenssiarvoja!$B$15)/(Päälaskenta!$F$31*Päälaskenta!$G$31*L1762)))</f>
        <v>0.69464131686822195</v>
      </c>
    </row>
    <row r="1763" spans="1:44" x14ac:dyDescent="0.2">
      <c r="A1763" s="8">
        <v>1761</v>
      </c>
      <c r="B1763" s="8">
        <f>IF(Päälaskenta!C$7,Päälaskenta!E$7,Päälaskenta!G$5)</f>
        <v>2.5</v>
      </c>
      <c r="C1763" s="56">
        <v>0.23899999999999999</v>
      </c>
      <c r="D1763" s="93">
        <f t="shared" si="433"/>
        <v>10.4603</v>
      </c>
      <c r="E1763" s="8">
        <f>IF(Päälaskenta!$C$26,Kaksitasouoma_matriisi!AP1763,Kaksitasouoma_matriisi!AC1763)</f>
        <v>0.107278050607195</v>
      </c>
      <c r="F1763" s="56">
        <f>IF(D1763&lt;Päälaskenta!H$24,(SQRT(POWER(Päälaskenta!C$24/(2*Päälaskenta!E$24),2)+(D1763/Päälaskenta!E$24))-Päälaskenta!C$24/(2*Päälaskenta!E$24)),IF(D1763=Päälaskenta!H$24,Päälaskenta!D$24,Päälaskenta!D$24+(SQRT(POWER((Päälaskenta!C$20+Päälaskenta!G$24)/(2*Päälaskenta!E$20),2)+((D1763-Päälaskenta!H$24)/Päälaskenta!E$20))-(Päälaskenta!C$20+Päälaskenta!G$24)/(2*Päälaskenta!E$20))))</f>
        <v>1.7350000000000001</v>
      </c>
      <c r="G1763" s="57">
        <f>IF(F1763&gt;Päälaskenta!D$24,(2*SQRT((POWER(Päälaskenta!D$24,2))+POWER(Päälaskenta!E$24*Päälaskenta!D$24,2))+Päälaskenta!C$24)+(2*SQRT((POWER((F1763-Päälaskenta!D$24),2))+POWER(Päälaskenta!E$20*(F1763-Päälaskenta!D$24),2))+Päälaskenta!C$20),(2*SQRT((POWER(F1763,2))+POWER(Päälaskenta!E$24*F1763,2))+Päälaskenta!C$24))</f>
        <v>11.71</v>
      </c>
      <c r="H1763" s="57">
        <f t="shared" si="434"/>
        <v>0.89</v>
      </c>
      <c r="I1763" s="62">
        <f t="shared" si="435"/>
        <v>7.6800000000000002E-4</v>
      </c>
      <c r="J1763" s="8">
        <f>IF(F1763&lt;Päälaskenta!$D$24,0,Kaksitasouoma_matriisi!F1763-Päälaskenta!$D$24)</f>
        <v>1.0349999999999999</v>
      </c>
      <c r="L1763" s="8">
        <f>IF(F1763&gt;Päälaskenta!D$24,F1763-Päälaskenta!D$24,0)</f>
        <v>1.0349999999999999</v>
      </c>
      <c r="M1763" s="8">
        <f>IF(F1763&gt;Päälaskenta!D$24,(Päälaskenta!C$20+(Päälaskenta!E$20*(Kaksitasouoma_matriisi!F1763-Päälaskenta!D$24)))*(Kaksitasouoma_matriisi!F1763-Päälaskenta!D$24),0)</f>
        <v>6.7818375</v>
      </c>
      <c r="N1763" s="8">
        <f>IF(F1763&gt;Päälaskenta!D$24,(2*SQRT((POWER((F1763-Päälaskenta!D$24),2))+POWER(Päälaskenta!E$20*(F1763-Päälaskenta!D$24),2))+Päälaskenta!C$20),0)</f>
        <v>8.7317455701052307</v>
      </c>
      <c r="O1763" s="8">
        <f t="shared" si="441"/>
        <v>0.77668748425502598</v>
      </c>
      <c r="P1763" s="8">
        <f>IF(Päälaskenta!$C$29,IF(L1763&gt;Päälaskenta!$F$28,Kaksitasouoma_matriisi!AQ1763,Kaksitasouoma_matriisi!AR1763),Päälaskenta!$F$20)</f>
        <v>0.12</v>
      </c>
      <c r="Q1763" s="8">
        <f t="shared" si="442"/>
        <v>47.752598008785299</v>
      </c>
      <c r="R1763" s="8">
        <f t="shared" si="436"/>
        <v>1.1043508576393699</v>
      </c>
      <c r="S1763" s="8">
        <f t="shared" si="443"/>
        <v>0.16283947494161699</v>
      </c>
      <c r="U1763" s="93">
        <f>IF(F1763&gt;Päälaskenta!D$24,Päälaskenta!H$24+L1763*Päälaskenta!G$24,F1763*Päälaskenta!C$24 + F1763*F1763*Päälaskenta!E$24)</f>
        <v>3.6739999999999999</v>
      </c>
      <c r="V1763" s="8">
        <f>IF(F1763&gt;Päälaskenta!D$24,2*SQRT(POWER(Päälaskenta!D$24,2)+POWER(Päälaskenta!E$24*Päälaskenta!D$24,2))+Päälaskenta!C$24,(2*SQRT((POWER(F1763,2))+POWER(Päälaskenta!E$24*F1763,2))+Päälaskenta!C$24))</f>
        <v>2.9798989873223301</v>
      </c>
      <c r="W1763" s="8">
        <f t="shared" si="444"/>
        <v>1.2329276984322799</v>
      </c>
      <c r="X1763" s="8">
        <f>Päälaskenta!F$24</f>
        <v>7.0000000000000007E-2</v>
      </c>
      <c r="Y1763" s="8">
        <f t="shared" si="445"/>
        <v>60.348459002343702</v>
      </c>
      <c r="Z1763" s="8">
        <f t="shared" si="437"/>
        <v>1.3956491423606301</v>
      </c>
      <c r="AA1763" s="8">
        <f t="shared" si="446"/>
        <v>0.379871840598974</v>
      </c>
      <c r="AC1763" s="8">
        <f t="shared" si="438"/>
        <v>0.107278050607195</v>
      </c>
      <c r="AE1763" s="8">
        <v>1761</v>
      </c>
      <c r="AF1763" s="8">
        <f t="shared" ref="AF1763:AF1826" si="448">Q1763+Y1763</f>
        <v>108.101057011129</v>
      </c>
      <c r="AG1763" s="8">
        <f t="shared" si="439"/>
        <v>5.3483538948449695E-4</v>
      </c>
      <c r="AJ1763" s="132">
        <f>IF(Päälaskenta!$F$28&lt;Kaksitasouoma_matriisi!L1763,Päälaskenta!$C$20*Päälaskenta!$F$28,Päälaskenta!$C$20*Kaksitasouoma_matriisi!L1763)</f>
        <v>2.5</v>
      </c>
      <c r="AK1763" s="134">
        <f>SQRT(Päälaskenta!$D$20^2+(Päälaskenta!$D$20/(1/Päälaskenta!$E$20))^2)</f>
        <v>1.8029999999999999</v>
      </c>
      <c r="AL1763" s="134">
        <f>IF(Päälaskenta!$F$28&lt;Kaksitasouoma_matriisi!L1763,AK1763*Päälaskenta!$F$28*COS(ATAN(1/Päälaskenta!$E$20)),AK1763*Kaksitasouoma_matriisi!L1763*COS(ATAN(1/Päälaskenta!$E$20)))</f>
        <v>0.75</v>
      </c>
      <c r="AM1763" s="134"/>
      <c r="AN1763" s="134">
        <f t="shared" si="447"/>
        <v>3.25</v>
      </c>
      <c r="AO1763" s="8">
        <f t="shared" si="440"/>
        <v>0.31069854593080498</v>
      </c>
      <c r="AP1763" s="134">
        <f>Refererenssiarvoja!$B$16*H1763^(1/6)/(Refererenssiarvoja!$B$15^0.5)*(Päälaskenta!$G$28/2)^0.5*(1-AO1763)^(-1.5)</f>
        <v>8.6999999999999994E-2</v>
      </c>
      <c r="AQ1763" s="8">
        <f>Refererenssiarvoja!$B$16*Kaksitasouoma_matriisi!O1763^(1/6)/(SQRT((2*Refererenssiarvoja!$B$15)/(Päälaskenta!$F$31*Päälaskenta!$G$31*Päälaskenta!$F$28))+SQRT(Refererenssiarvoja!$B$15)/Refererenssiarvoja!$B$17*LN(Kaksitasouoma_matriisi!L1763/Päälaskenta!$F$28))</f>
        <v>0.12487398075869199</v>
      </c>
      <c r="AR1763" s="8">
        <f>Refererenssiarvoja!$B$16*Kaksitasouoma_matriisi!O1763^(1/6)/(SQRT((2*Refererenssiarvoja!$B$15)/(Päälaskenta!$F$31*Päälaskenta!$G$31*L1763)))</f>
        <v>0.69635130077521801</v>
      </c>
    </row>
    <row r="1764" spans="1:44" x14ac:dyDescent="0.2">
      <c r="A1764" s="8">
        <v>1762</v>
      </c>
      <c r="B1764" s="8">
        <f>IF(Päälaskenta!C$7,Päälaskenta!E$7,Päälaskenta!G$5)</f>
        <v>2.5</v>
      </c>
      <c r="C1764" s="56">
        <v>0.23799999999999999</v>
      </c>
      <c r="D1764" s="93">
        <f t="shared" si="433"/>
        <v>10.504200000000001</v>
      </c>
      <c r="E1764" s="8">
        <f>IF(Päälaskenta!$C$26,Kaksitasouoma_matriisi!AP1764,Kaksitasouoma_matriisi!AC1764)</f>
        <v>0.107297603429999</v>
      </c>
      <c r="F1764" s="56">
        <f>IF(D1764&lt;Päälaskenta!H$24,(SQRT(POWER(Päälaskenta!C$24/(2*Päälaskenta!E$24),2)+(D1764/Päälaskenta!E$24))-Päälaskenta!C$24/(2*Päälaskenta!E$24)),IF(D1764=Päälaskenta!H$24,Päälaskenta!D$24,Päälaskenta!D$24+(SQRT(POWER((Päälaskenta!C$20+Päälaskenta!G$24)/(2*Päälaskenta!E$20),2)+((D1764-Päälaskenta!H$24)/Päälaskenta!E$20))-(Päälaskenta!C$20+Päälaskenta!G$24)/(2*Päälaskenta!E$20))))</f>
        <v>1.74</v>
      </c>
      <c r="G1764" s="57">
        <f>IF(F1764&gt;Päälaskenta!D$24,(2*SQRT((POWER(Päälaskenta!D$24,2))+POWER(Päälaskenta!E$24*Päälaskenta!D$24,2))+Päälaskenta!C$24)+(2*SQRT((POWER((F1764-Päälaskenta!D$24),2))+POWER(Päälaskenta!E$20*(F1764-Päälaskenta!D$24),2))+Päälaskenta!C$20),(2*SQRT((POWER(F1764,2))+POWER(Päälaskenta!E$24*F1764,2))+Päälaskenta!C$24))</f>
        <v>11.73</v>
      </c>
      <c r="H1764" s="57">
        <f t="shared" si="434"/>
        <v>0.9</v>
      </c>
      <c r="I1764" s="62">
        <f t="shared" si="435"/>
        <v>7.5000000000000002E-4</v>
      </c>
      <c r="J1764" s="8">
        <f>IF(F1764&lt;Päälaskenta!$D$24,0,Kaksitasouoma_matriisi!F1764-Päälaskenta!$D$24)</f>
        <v>1.04</v>
      </c>
      <c r="L1764" s="8">
        <f>IF(F1764&gt;Päälaskenta!D$24,F1764-Päälaskenta!D$24,0)</f>
        <v>1.04</v>
      </c>
      <c r="M1764" s="8">
        <f>IF(F1764&gt;Päälaskenta!D$24,(Päälaskenta!C$20+(Päälaskenta!E$20*(Kaksitasouoma_matriisi!F1764-Päälaskenta!D$24)))*(Kaksitasouoma_matriisi!F1764-Päälaskenta!D$24),0)</f>
        <v>6.8224</v>
      </c>
      <c r="N1764" s="8">
        <f>IF(F1764&gt;Päälaskenta!D$24,(2*SQRT((POWER((F1764-Päälaskenta!D$24),2))+POWER(Päälaskenta!E$20*(F1764-Päälaskenta!D$24),2))+Päälaskenta!C$20),0)</f>
        <v>8.7497733264825506</v>
      </c>
      <c r="O1764" s="8">
        <f t="shared" si="441"/>
        <v>0.77972305629346395</v>
      </c>
      <c r="P1764" s="8">
        <f>IF(Päälaskenta!$C$29,IF(L1764&gt;Päälaskenta!$F$28,Kaksitasouoma_matriisi!AQ1764,Kaksitasouoma_matriisi!AR1764),Päälaskenta!$F$20)</f>
        <v>0.12</v>
      </c>
      <c r="Q1764" s="8">
        <f t="shared" si="442"/>
        <v>48.163294211175902</v>
      </c>
      <c r="R1764" s="8">
        <f t="shared" si="436"/>
        <v>1.10628024390294</v>
      </c>
      <c r="S1764" s="8">
        <f t="shared" si="443"/>
        <v>0.16215411642573599</v>
      </c>
      <c r="U1764" s="93">
        <f>IF(F1764&gt;Päälaskenta!D$24,Päälaskenta!H$24+L1764*Päälaskenta!G$24,F1764*Päälaskenta!C$24 + F1764*F1764*Päälaskenta!E$24)</f>
        <v>3.6859999999999999</v>
      </c>
      <c r="V1764" s="8">
        <f>IF(F1764&gt;Päälaskenta!D$24,2*SQRT(POWER(Päälaskenta!D$24,2)+POWER(Päälaskenta!E$24*Päälaskenta!D$24,2))+Päälaskenta!C$24,(2*SQRT((POWER(F1764,2))+POWER(Päälaskenta!E$24*F1764,2))+Päälaskenta!C$24))</f>
        <v>2.9798989873223301</v>
      </c>
      <c r="W1764" s="8">
        <f t="shared" si="444"/>
        <v>1.23695468057196</v>
      </c>
      <c r="X1764" s="8">
        <f>Päälaskenta!F$24</f>
        <v>7.0000000000000007E-2</v>
      </c>
      <c r="Y1764" s="8">
        <f t="shared" si="445"/>
        <v>60.677332918837102</v>
      </c>
      <c r="Z1764" s="8">
        <f t="shared" si="437"/>
        <v>1.39371975609706</v>
      </c>
      <c r="AA1764" s="8">
        <f t="shared" si="446"/>
        <v>0.378111708110977</v>
      </c>
      <c r="AC1764" s="8">
        <f t="shared" si="438"/>
        <v>0.107297603429999</v>
      </c>
      <c r="AE1764" s="8">
        <v>1762</v>
      </c>
      <c r="AF1764" s="8">
        <f t="shared" si="448"/>
        <v>108.840627130013</v>
      </c>
      <c r="AG1764" s="8">
        <f t="shared" si="439"/>
        <v>5.2759168993493297E-4</v>
      </c>
      <c r="AJ1764" s="132">
        <f>IF(Päälaskenta!$F$28&lt;Kaksitasouoma_matriisi!L1764,Päälaskenta!$C$20*Päälaskenta!$F$28,Päälaskenta!$C$20*Kaksitasouoma_matriisi!L1764)</f>
        <v>2.5</v>
      </c>
      <c r="AK1764" s="134">
        <f>SQRT(Päälaskenta!$D$20^2+(Päälaskenta!$D$20/(1/Päälaskenta!$E$20))^2)</f>
        <v>1.8029999999999999</v>
      </c>
      <c r="AL1764" s="134">
        <f>IF(Päälaskenta!$F$28&lt;Kaksitasouoma_matriisi!L1764,AK1764*Päälaskenta!$F$28*COS(ATAN(1/Päälaskenta!$E$20)),AK1764*Kaksitasouoma_matriisi!L1764*COS(ATAN(1/Päälaskenta!$E$20)))</f>
        <v>0.75</v>
      </c>
      <c r="AM1764" s="134"/>
      <c r="AN1764" s="134">
        <f t="shared" si="447"/>
        <v>3.25</v>
      </c>
      <c r="AO1764" s="8">
        <f t="shared" si="440"/>
        <v>0.30940004950400801</v>
      </c>
      <c r="AP1764" s="134">
        <f>Refererenssiarvoja!$B$16*H1764^(1/6)/(Refererenssiarvoja!$B$15^0.5)*(Päälaskenta!$G$28/2)^0.5*(1-AO1764)^(-1.5)</f>
        <v>8.5999999999999993E-2</v>
      </c>
      <c r="AQ1764" s="8">
        <f>Refererenssiarvoja!$B$16*Kaksitasouoma_matriisi!O1764^(1/6)/(SQRT((2*Refererenssiarvoja!$B$15)/(Päälaskenta!$F$31*Päälaskenta!$G$31*Päälaskenta!$F$28))+SQRT(Refererenssiarvoja!$B$15)/Refererenssiarvoja!$B$17*LN(Kaksitasouoma_matriisi!L1764/Päälaskenta!$F$28))</f>
        <v>0.124344042518254</v>
      </c>
      <c r="AR1764" s="8">
        <f>Refererenssiarvoja!$B$16*Kaksitasouoma_matriisi!O1764^(1/6)/(SQRT((2*Refererenssiarvoja!$B$15)/(Päälaskenta!$F$31*Päälaskenta!$G$31*L1764)))</f>
        <v>0.69848523611999902</v>
      </c>
    </row>
    <row r="1765" spans="1:44" x14ac:dyDescent="0.2">
      <c r="A1765" s="8">
        <v>1763</v>
      </c>
      <c r="B1765" s="8">
        <f>IF(Päälaskenta!C$7,Päälaskenta!E$7,Päälaskenta!G$5)</f>
        <v>2.5</v>
      </c>
      <c r="C1765" s="56">
        <v>0.23699999999999999</v>
      </c>
      <c r="D1765" s="93">
        <f t="shared" si="433"/>
        <v>10.548500000000001</v>
      </c>
      <c r="E1765" s="8">
        <f>IF(Päälaskenta!$C$26,Kaksitasouoma_matriisi!AP1765,Kaksitasouoma_matriisi!AC1765)</f>
        <v>0.107313202467312</v>
      </c>
      <c r="F1765" s="56">
        <f>IF(D1765&lt;Päälaskenta!H$24,(SQRT(POWER(Päälaskenta!C$24/(2*Päälaskenta!E$24),2)+(D1765/Päälaskenta!E$24))-Päälaskenta!C$24/(2*Päälaskenta!E$24)),IF(D1765=Päälaskenta!H$24,Päälaskenta!D$24,Päälaskenta!D$24+(SQRT(POWER((Päälaskenta!C$20+Päälaskenta!G$24)/(2*Päälaskenta!E$20),2)+((D1765-Päälaskenta!H$24)/Päälaskenta!E$20))-(Päälaskenta!C$20+Päälaskenta!G$24)/(2*Päälaskenta!E$20))))</f>
        <v>1.744</v>
      </c>
      <c r="G1765" s="57">
        <f>IF(F1765&gt;Päälaskenta!D$24,(2*SQRT((POWER(Päälaskenta!D$24,2))+POWER(Päälaskenta!E$24*Päälaskenta!D$24,2))+Päälaskenta!C$24)+(2*SQRT((POWER((F1765-Päälaskenta!D$24),2))+POWER(Päälaskenta!E$20*(F1765-Päälaskenta!D$24),2))+Päälaskenta!C$20),(2*SQRT((POWER(F1765,2))+POWER(Päälaskenta!E$24*F1765,2))+Päälaskenta!C$24))</f>
        <v>11.74</v>
      </c>
      <c r="H1765" s="57">
        <f t="shared" si="434"/>
        <v>0.9</v>
      </c>
      <c r="I1765" s="62">
        <f t="shared" si="435"/>
        <v>7.4399999999999998E-4</v>
      </c>
      <c r="J1765" s="8">
        <f>IF(F1765&lt;Päälaskenta!$D$24,0,Kaksitasouoma_matriisi!F1765-Päälaskenta!$D$24)</f>
        <v>1.044</v>
      </c>
      <c r="L1765" s="8">
        <f>IF(F1765&gt;Päälaskenta!D$24,F1765-Päälaskenta!D$24,0)</f>
        <v>1.044</v>
      </c>
      <c r="M1765" s="8">
        <f>IF(F1765&gt;Päälaskenta!D$24,(Päälaskenta!C$20+(Päälaskenta!E$20*(Kaksitasouoma_matriisi!F1765-Päälaskenta!D$24)))*(Kaksitasouoma_matriisi!F1765-Päälaskenta!D$24),0)</f>
        <v>6.8549040000000003</v>
      </c>
      <c r="N1765" s="8">
        <f>IF(F1765&gt;Päälaskenta!D$24,(2*SQRT((POWER((F1765-Päälaskenta!D$24),2))+POWER(Päälaskenta!E$20*(F1765-Päälaskenta!D$24),2))+Päälaskenta!C$20),0)</f>
        <v>8.7641955315844093</v>
      </c>
      <c r="O1765" s="8">
        <f t="shared" si="441"/>
        <v>0.78214868384625802</v>
      </c>
      <c r="P1765" s="8">
        <f>IF(Päälaskenta!$C$29,IF(L1765&gt;Päälaskenta!$F$28,Kaksitasouoma_matriisi!AQ1765,Kaksitasouoma_matriisi!AR1765),Päälaskenta!$F$20)</f>
        <v>0.12</v>
      </c>
      <c r="Q1765" s="8">
        <f t="shared" si="442"/>
        <v>48.493069731397</v>
      </c>
      <c r="R1765" s="8">
        <f t="shared" si="436"/>
        <v>1.1078152701213</v>
      </c>
      <c r="S1765" s="8">
        <f t="shared" si="443"/>
        <v>0.161609158949753</v>
      </c>
      <c r="U1765" s="93">
        <f>IF(F1765&gt;Päälaskenta!D$24,Päälaskenta!H$24+L1765*Päälaskenta!G$24,F1765*Päälaskenta!C$24 + F1765*F1765*Päälaskenta!E$24)</f>
        <v>3.6956000000000002</v>
      </c>
      <c r="V1765" s="8">
        <f>IF(F1765&gt;Päälaskenta!D$24,2*SQRT(POWER(Päälaskenta!D$24,2)+POWER(Päälaskenta!E$24*Päälaskenta!D$24,2))+Päälaskenta!C$24,(2*SQRT((POWER(F1765,2))+POWER(Päälaskenta!E$24*F1765,2))+Päälaskenta!C$24))</f>
        <v>2.9798989873223301</v>
      </c>
      <c r="W1765" s="8">
        <f t="shared" si="444"/>
        <v>1.2401762662836999</v>
      </c>
      <c r="X1765" s="8">
        <f>Päälaskenta!F$24</f>
        <v>7.0000000000000007E-2</v>
      </c>
      <c r="Y1765" s="8">
        <f t="shared" si="445"/>
        <v>60.940946569189499</v>
      </c>
      <c r="Z1765" s="8">
        <f t="shared" si="437"/>
        <v>1.3921847298787</v>
      </c>
      <c r="AA1765" s="8">
        <f t="shared" si="446"/>
        <v>0.37671412757839101</v>
      </c>
      <c r="AC1765" s="8">
        <f t="shared" si="438"/>
        <v>0.107313202467312</v>
      </c>
      <c r="AE1765" s="8">
        <v>1763</v>
      </c>
      <c r="AF1765" s="8">
        <f t="shared" si="448"/>
        <v>109.434016300587</v>
      </c>
      <c r="AG1765" s="8">
        <f t="shared" si="439"/>
        <v>5.2188563204873804E-4</v>
      </c>
      <c r="AJ1765" s="132">
        <f>IF(Päälaskenta!$F$28&lt;Kaksitasouoma_matriisi!L1765,Päälaskenta!$C$20*Päälaskenta!$F$28,Päälaskenta!$C$20*Kaksitasouoma_matriisi!L1765)</f>
        <v>2.5</v>
      </c>
      <c r="AK1765" s="134">
        <f>SQRT(Päälaskenta!$D$20^2+(Päälaskenta!$D$20/(1/Päälaskenta!$E$20))^2)</f>
        <v>1.8029999999999999</v>
      </c>
      <c r="AL1765" s="134">
        <f>IF(Päälaskenta!$F$28&lt;Kaksitasouoma_matriisi!L1765,AK1765*Päälaskenta!$F$28*COS(ATAN(1/Päälaskenta!$E$20)),AK1765*Kaksitasouoma_matriisi!L1765*COS(ATAN(1/Päälaskenta!$E$20)))</f>
        <v>0.75</v>
      </c>
      <c r="AM1765" s="134"/>
      <c r="AN1765" s="134">
        <f t="shared" si="447"/>
        <v>3.25</v>
      </c>
      <c r="AO1765" s="8">
        <f t="shared" si="440"/>
        <v>0.30810067782149098</v>
      </c>
      <c r="AP1765" s="134">
        <f>Refererenssiarvoja!$B$16*H1765^(1/6)/(Refererenssiarvoja!$B$15^0.5)*(Päälaskenta!$G$28/2)^0.5*(1-AO1765)^(-1.5)</f>
        <v>8.5999999999999993E-2</v>
      </c>
      <c r="AQ1765" s="8">
        <f>Refererenssiarvoja!$B$16*Kaksitasouoma_matriisi!O1765^(1/6)/(SQRT((2*Refererenssiarvoja!$B$15)/(Päälaskenta!$F$31*Päälaskenta!$G$31*Päälaskenta!$F$28))+SQRT(Refererenssiarvoja!$B$15)/Refererenssiarvoja!$B$17*LN(Kaksitasouoma_matriisi!L1765/Päälaskenta!$F$28))</f>
        <v>0.123925633390653</v>
      </c>
      <c r="AR1765" s="8">
        <f>Refererenssiarvoja!$B$16*Kaksitasouoma_matriisi!O1765^(1/6)/(SQRT((2*Refererenssiarvoja!$B$15)/(Päälaskenta!$F$31*Päälaskenta!$G$31*L1765)))</f>
        <v>0.70018956523139397</v>
      </c>
    </row>
    <row r="1766" spans="1:44" x14ac:dyDescent="0.2">
      <c r="A1766" s="8">
        <v>1764</v>
      </c>
      <c r="B1766" s="8">
        <f>IF(Päälaskenta!C$7,Päälaskenta!E$7,Päälaskenta!G$5)</f>
        <v>2.5</v>
      </c>
      <c r="C1766" s="56">
        <v>0.23599999999999999</v>
      </c>
      <c r="D1766" s="93">
        <f t="shared" si="433"/>
        <v>10.5932</v>
      </c>
      <c r="E1766" s="8">
        <f>IF(Päälaskenta!$C$26,Kaksitasouoma_matriisi!AP1766,Kaksitasouoma_matriisi!AC1766)</f>
        <v>0.107328763239168</v>
      </c>
      <c r="F1766" s="56">
        <f>IF(D1766&lt;Päälaskenta!H$24,(SQRT(POWER(Päälaskenta!C$24/(2*Päälaskenta!E$24),2)+(D1766/Päälaskenta!E$24))-Päälaskenta!C$24/(2*Päälaskenta!E$24)),IF(D1766=Päälaskenta!H$24,Päälaskenta!D$24,Päälaskenta!D$24+(SQRT(POWER((Päälaskenta!C$20+Päälaskenta!G$24)/(2*Päälaskenta!E$20),2)+((D1766-Päälaskenta!H$24)/Päälaskenta!E$20))-(Päälaskenta!C$20+Päälaskenta!G$24)/(2*Päälaskenta!E$20))))</f>
        <v>1.748</v>
      </c>
      <c r="G1766" s="57">
        <f>IF(F1766&gt;Päälaskenta!D$24,(2*SQRT((POWER(Päälaskenta!D$24,2))+POWER(Päälaskenta!E$24*Päälaskenta!D$24,2))+Päälaskenta!C$24)+(2*SQRT((POWER((F1766-Päälaskenta!D$24),2))+POWER(Päälaskenta!E$20*(F1766-Päälaskenta!D$24),2))+Päälaskenta!C$20),(2*SQRT((POWER(F1766,2))+POWER(Päälaskenta!E$24*F1766,2))+Päälaskenta!C$24))</f>
        <v>11.76</v>
      </c>
      <c r="H1766" s="57">
        <f t="shared" si="434"/>
        <v>0.9</v>
      </c>
      <c r="I1766" s="62">
        <f t="shared" si="435"/>
        <v>7.3800000000000005E-4</v>
      </c>
      <c r="J1766" s="8">
        <f>IF(F1766&lt;Päälaskenta!$D$24,0,Kaksitasouoma_matriisi!F1766-Päälaskenta!$D$24)</f>
        <v>1.048</v>
      </c>
      <c r="L1766" s="8">
        <f>IF(F1766&gt;Päälaskenta!D$24,F1766-Päälaskenta!D$24,0)</f>
        <v>1.048</v>
      </c>
      <c r="M1766" s="8">
        <f>IF(F1766&gt;Päälaskenta!D$24,(Päälaskenta!C$20+(Päälaskenta!E$20*(Kaksitasouoma_matriisi!F1766-Päälaskenta!D$24)))*(Kaksitasouoma_matriisi!F1766-Päälaskenta!D$24),0)</f>
        <v>6.8874560000000002</v>
      </c>
      <c r="N1766" s="8">
        <f>IF(F1766&gt;Päälaskenta!D$24,(2*SQRT((POWER((F1766-Päälaskenta!D$24),2))+POWER(Päälaskenta!E$20*(F1766-Päälaskenta!D$24),2))+Päälaskenta!C$20),0)</f>
        <v>8.7786177366862592</v>
      </c>
      <c r="O1766" s="8">
        <f t="shared" si="441"/>
        <v>0.78457180920602099</v>
      </c>
      <c r="P1766" s="8">
        <f>IF(Päälaskenta!$C$29,IF(L1766&gt;Päälaskenta!$F$28,Kaksitasouoma_matriisi!AQ1766,Kaksitasouoma_matriisi!AR1766),Päälaskenta!$F$20)</f>
        <v>0.12</v>
      </c>
      <c r="Q1766" s="8">
        <f t="shared" si="442"/>
        <v>48.823928865034702</v>
      </c>
      <c r="R1766" s="8">
        <f t="shared" si="436"/>
        <v>1.1093428283723701</v>
      </c>
      <c r="S1766" s="8">
        <f t="shared" si="443"/>
        <v>0.16106713834140901</v>
      </c>
      <c r="U1766" s="93">
        <f>IF(F1766&gt;Päälaskenta!D$24,Päälaskenta!H$24+L1766*Päälaskenta!G$24,F1766*Päälaskenta!C$24 + F1766*F1766*Päälaskenta!E$24)</f>
        <v>3.7052</v>
      </c>
      <c r="V1766" s="8">
        <f>IF(F1766&gt;Päälaskenta!D$24,2*SQRT(POWER(Päälaskenta!D$24,2)+POWER(Päälaskenta!E$24*Päälaskenta!D$24,2))+Päälaskenta!C$24,(2*SQRT((POWER(F1766,2))+POWER(Päälaskenta!E$24*F1766,2))+Päälaskenta!C$24))</f>
        <v>2.9798989873223301</v>
      </c>
      <c r="W1766" s="8">
        <f t="shared" si="444"/>
        <v>1.2433978519954501</v>
      </c>
      <c r="X1766" s="8">
        <f>Päälaskenta!F$24</f>
        <v>7.0000000000000007E-2</v>
      </c>
      <c r="Y1766" s="8">
        <f t="shared" si="445"/>
        <v>61.205017138675203</v>
      </c>
      <c r="Z1766" s="8">
        <f t="shared" si="437"/>
        <v>1.3906571716276299</v>
      </c>
      <c r="AA1766" s="8">
        <f t="shared" si="446"/>
        <v>0.375325804714355</v>
      </c>
      <c r="AC1766" s="8">
        <f t="shared" si="438"/>
        <v>0.107328763239168</v>
      </c>
      <c r="AE1766" s="8">
        <v>1764</v>
      </c>
      <c r="AF1766" s="8">
        <f t="shared" si="448"/>
        <v>110.02894600371</v>
      </c>
      <c r="AG1766" s="8">
        <f t="shared" si="439"/>
        <v>5.16257188371506E-4</v>
      </c>
      <c r="AJ1766" s="132">
        <f>IF(Päälaskenta!$F$28&lt;Kaksitasouoma_matriisi!L1766,Päälaskenta!$C$20*Päälaskenta!$F$28,Päälaskenta!$C$20*Kaksitasouoma_matriisi!L1766)</f>
        <v>2.5</v>
      </c>
      <c r="AK1766" s="134">
        <f>SQRT(Päälaskenta!$D$20^2+(Päälaskenta!$D$20/(1/Päälaskenta!$E$20))^2)</f>
        <v>1.8029999999999999</v>
      </c>
      <c r="AL1766" s="134">
        <f>IF(Päälaskenta!$F$28&lt;Kaksitasouoma_matriisi!L1766,AK1766*Päälaskenta!$F$28*COS(ATAN(1/Päälaskenta!$E$20)),AK1766*Kaksitasouoma_matriisi!L1766*COS(ATAN(1/Päälaskenta!$E$20)))</f>
        <v>0.75</v>
      </c>
      <c r="AM1766" s="134"/>
      <c r="AN1766" s="134">
        <f t="shared" si="447"/>
        <v>3.25</v>
      </c>
      <c r="AO1766" s="8">
        <f t="shared" si="440"/>
        <v>0.30680058905713098</v>
      </c>
      <c r="AP1766" s="134">
        <f>Refererenssiarvoja!$B$16*H1766^(1/6)/(Refererenssiarvoja!$B$15^0.5)*(Päälaskenta!$G$28/2)^0.5*(1-AO1766)^(-1.5)</f>
        <v>8.5999999999999993E-2</v>
      </c>
      <c r="AQ1766" s="8">
        <f>Refererenssiarvoja!$B$16*Kaksitasouoma_matriisi!O1766^(1/6)/(SQRT((2*Refererenssiarvoja!$B$15)/(Päälaskenta!$F$31*Päälaskenta!$G$31*Päälaskenta!$F$28))+SQRT(Refererenssiarvoja!$B$15)/Refererenssiarvoja!$B$17*LN(Kaksitasouoma_matriisi!L1766/Päälaskenta!$F$28))</f>
        <v>0.12351205449776299</v>
      </c>
      <c r="AR1766" s="8">
        <f>Refererenssiarvoja!$B$16*Kaksitasouoma_matriisi!O1766^(1/6)/(SQRT((2*Refererenssiarvoja!$B$15)/(Päälaskenta!$F$31*Päälaskenta!$G$31*L1766)))</f>
        <v>0.70189140291725505</v>
      </c>
    </row>
    <row r="1767" spans="1:44" x14ac:dyDescent="0.2">
      <c r="A1767" s="8">
        <v>1765</v>
      </c>
      <c r="B1767" s="8">
        <f>IF(Päälaskenta!C$7,Päälaskenta!E$7,Päälaskenta!G$5)</f>
        <v>2.5</v>
      </c>
      <c r="C1767" s="56">
        <v>0.23499999999999999</v>
      </c>
      <c r="D1767" s="93">
        <f t="shared" si="433"/>
        <v>10.638299999999999</v>
      </c>
      <c r="E1767" s="8">
        <f>IF(Päälaskenta!$C$26,Kaksitasouoma_matriisi!AP1767,Kaksitasouoma_matriisi!AC1767)</f>
        <v>0.107344285886194</v>
      </c>
      <c r="F1767" s="56">
        <f>IF(D1767&lt;Päälaskenta!H$24,(SQRT(POWER(Päälaskenta!C$24/(2*Päälaskenta!E$24),2)+(D1767/Päälaskenta!E$24))-Päälaskenta!C$24/(2*Päälaskenta!E$24)),IF(D1767=Päälaskenta!H$24,Päälaskenta!D$24,Päälaskenta!D$24+(SQRT(POWER((Päälaskenta!C$20+Päälaskenta!G$24)/(2*Päälaskenta!E$20),2)+((D1767-Päälaskenta!H$24)/Päälaskenta!E$20))-(Päälaskenta!C$20+Päälaskenta!G$24)/(2*Päälaskenta!E$20))))</f>
        <v>1.752</v>
      </c>
      <c r="G1767" s="57">
        <f>IF(F1767&gt;Päälaskenta!D$24,(2*SQRT((POWER(Päälaskenta!D$24,2))+POWER(Päälaskenta!E$24*Päälaskenta!D$24,2))+Päälaskenta!C$24)+(2*SQRT((POWER((F1767-Päälaskenta!D$24),2))+POWER(Päälaskenta!E$20*(F1767-Päälaskenta!D$24),2))+Päälaskenta!C$20),(2*SQRT((POWER(F1767,2))+POWER(Päälaskenta!E$24*F1767,2))+Päälaskenta!C$24))</f>
        <v>11.77</v>
      </c>
      <c r="H1767" s="57">
        <f t="shared" si="434"/>
        <v>0.9</v>
      </c>
      <c r="I1767" s="62">
        <f t="shared" si="435"/>
        <v>7.3200000000000001E-4</v>
      </c>
      <c r="J1767" s="8">
        <f>IF(F1767&lt;Päälaskenta!$D$24,0,Kaksitasouoma_matriisi!F1767-Päälaskenta!$D$24)</f>
        <v>1.052</v>
      </c>
      <c r="L1767" s="8">
        <f>IF(F1767&gt;Päälaskenta!D$24,F1767-Päälaskenta!D$24,0)</f>
        <v>1.052</v>
      </c>
      <c r="M1767" s="8">
        <f>IF(F1767&gt;Päälaskenta!D$24,(Päälaskenta!C$20+(Päälaskenta!E$20*(Kaksitasouoma_matriisi!F1767-Päälaskenta!D$24)))*(Kaksitasouoma_matriisi!F1767-Päälaskenta!D$24),0)</f>
        <v>6.9200559999999998</v>
      </c>
      <c r="N1767" s="8">
        <f>IF(F1767&gt;Päälaskenta!D$24,(2*SQRT((POWER((F1767-Päälaskenta!D$24),2))+POWER(Päälaskenta!E$20*(F1767-Päälaskenta!D$24),2))+Päälaskenta!C$20),0)</f>
        <v>8.7930399417881198</v>
      </c>
      <c r="O1767" s="8">
        <f t="shared" si="441"/>
        <v>0.78699244468492202</v>
      </c>
      <c r="P1767" s="8">
        <f>IF(Päälaskenta!$C$29,IF(L1767&gt;Päälaskenta!$F$28,Kaksitasouoma_matriisi!AQ1767,Kaksitasouoma_matriisi!AR1767),Päälaskenta!$F$20)</f>
        <v>0.12</v>
      </c>
      <c r="Q1767" s="8">
        <f t="shared" si="442"/>
        <v>49.155872031799497</v>
      </c>
      <c r="R1767" s="8">
        <f t="shared" si="436"/>
        <v>1.1108629845611999</v>
      </c>
      <c r="S1767" s="8">
        <f t="shared" si="443"/>
        <v>0.16052803395828</v>
      </c>
      <c r="U1767" s="93">
        <f>IF(F1767&gt;Päälaskenta!D$24,Päälaskenta!H$24+L1767*Päälaskenta!G$24,F1767*Päälaskenta!C$24 + F1767*F1767*Päälaskenta!E$24)</f>
        <v>3.7147999999999999</v>
      </c>
      <c r="V1767" s="8">
        <f>IF(F1767&gt;Päälaskenta!D$24,2*SQRT(POWER(Päälaskenta!D$24,2)+POWER(Päälaskenta!E$24*Päälaskenta!D$24,2))+Päälaskenta!C$24,(2*SQRT((POWER(F1767,2))+POWER(Päälaskenta!E$24*F1767,2))+Päälaskenta!C$24))</f>
        <v>2.9798989873223301</v>
      </c>
      <c r="W1767" s="8">
        <f t="shared" si="444"/>
        <v>1.24661943770719</v>
      </c>
      <c r="X1767" s="8">
        <f>Päälaskenta!F$24</f>
        <v>7.0000000000000007E-2</v>
      </c>
      <c r="Y1767" s="8">
        <f t="shared" si="445"/>
        <v>61.469544232332701</v>
      </c>
      <c r="Z1767" s="8">
        <f t="shared" si="437"/>
        <v>1.3891370154388001</v>
      </c>
      <c r="AA1767" s="8">
        <f t="shared" si="446"/>
        <v>0.373946650005061</v>
      </c>
      <c r="AC1767" s="8">
        <f t="shared" si="438"/>
        <v>0.107344285886194</v>
      </c>
      <c r="AE1767" s="8">
        <v>1765</v>
      </c>
      <c r="AF1767" s="8">
        <f t="shared" si="448"/>
        <v>110.625416264132</v>
      </c>
      <c r="AG1767" s="8">
        <f t="shared" si="439"/>
        <v>5.1070508442057098E-4</v>
      </c>
      <c r="AJ1767" s="132">
        <f>IF(Päälaskenta!$F$28&lt;Kaksitasouoma_matriisi!L1767,Päälaskenta!$C$20*Päälaskenta!$F$28,Päälaskenta!$C$20*Kaksitasouoma_matriisi!L1767)</f>
        <v>2.5</v>
      </c>
      <c r="AK1767" s="134">
        <f>SQRT(Päälaskenta!$D$20^2+(Päälaskenta!$D$20/(1/Päälaskenta!$E$20))^2)</f>
        <v>1.8029999999999999</v>
      </c>
      <c r="AL1767" s="134">
        <f>IF(Päälaskenta!$F$28&lt;Kaksitasouoma_matriisi!L1767,AK1767*Päälaskenta!$F$28*COS(ATAN(1/Päälaskenta!$E$20)),AK1767*Kaksitasouoma_matriisi!L1767*COS(ATAN(1/Päälaskenta!$E$20)))</f>
        <v>0.75</v>
      </c>
      <c r="AM1767" s="134"/>
      <c r="AN1767" s="134">
        <f t="shared" si="447"/>
        <v>3.25</v>
      </c>
      <c r="AO1767" s="8">
        <f t="shared" si="440"/>
        <v>0.30549993890001198</v>
      </c>
      <c r="AP1767" s="134">
        <f>Refererenssiarvoja!$B$16*H1767^(1/6)/(Refererenssiarvoja!$B$15^0.5)*(Päälaskenta!$G$28/2)^0.5*(1-AO1767)^(-1.5)</f>
        <v>8.5999999999999993E-2</v>
      </c>
      <c r="AQ1767" s="8">
        <f>Refererenssiarvoja!$B$16*Kaksitasouoma_matriisi!O1767^(1/6)/(SQRT((2*Refererenssiarvoja!$B$15)/(Päälaskenta!$F$31*Päälaskenta!$G$31*Päälaskenta!$F$28))+SQRT(Refererenssiarvoja!$B$15)/Refererenssiarvoja!$B$17*LN(Kaksitasouoma_matriisi!L1767/Päälaskenta!$F$28))</f>
        <v>0.123103219918982</v>
      </c>
      <c r="AR1767" s="8">
        <f>Refererenssiarvoja!$B$16*Kaksitasouoma_matriisi!O1767^(1/6)/(SQRT((2*Refererenssiarvoja!$B$15)/(Päälaskenta!$F$31*Päälaskenta!$G$31*L1767)))</f>
        <v>0.70359076243437102</v>
      </c>
    </row>
    <row r="1768" spans="1:44" x14ac:dyDescent="0.2">
      <c r="A1768" s="8">
        <v>1766</v>
      </c>
      <c r="B1768" s="8">
        <f>IF(Päälaskenta!C$7,Päälaskenta!E$7,Päälaskenta!G$5)</f>
        <v>2.5</v>
      </c>
      <c r="C1768" s="56">
        <v>0.23400000000000001</v>
      </c>
      <c r="D1768" s="93">
        <f t="shared" si="433"/>
        <v>10.6838</v>
      </c>
      <c r="E1768" s="8">
        <f>IF(Päälaskenta!$C$26,Kaksitasouoma_matriisi!AP1768,Kaksitasouoma_matriisi!AC1768)</f>
        <v>0.107363635795062</v>
      </c>
      <c r="F1768" s="56">
        <f>IF(D1768&lt;Päälaskenta!H$24,(SQRT(POWER(Päälaskenta!C$24/(2*Päälaskenta!E$24),2)+(D1768/Päälaskenta!E$24))-Päälaskenta!C$24/(2*Päälaskenta!E$24)),IF(D1768=Päälaskenta!H$24,Päälaskenta!D$24,Päälaskenta!D$24+(SQRT(POWER((Päälaskenta!C$20+Päälaskenta!G$24)/(2*Päälaskenta!E$20),2)+((D1768-Päälaskenta!H$24)/Päälaskenta!E$20))-(Päälaskenta!C$20+Päälaskenta!G$24)/(2*Päälaskenta!E$20))))</f>
        <v>1.7569999999999999</v>
      </c>
      <c r="G1768" s="57">
        <f>IF(F1768&gt;Päälaskenta!D$24,(2*SQRT((POWER(Päälaskenta!D$24,2))+POWER(Päälaskenta!E$24*Päälaskenta!D$24,2))+Päälaskenta!C$24)+(2*SQRT((POWER((F1768-Päälaskenta!D$24),2))+POWER(Päälaskenta!E$20*(F1768-Päälaskenta!D$24),2))+Päälaskenta!C$20),(2*SQRT((POWER(F1768,2))+POWER(Päälaskenta!E$24*F1768,2))+Päälaskenta!C$24))</f>
        <v>11.79</v>
      </c>
      <c r="H1768" s="57">
        <f t="shared" si="434"/>
        <v>0.91</v>
      </c>
      <c r="I1768" s="62">
        <f t="shared" si="435"/>
        <v>7.1599999999999995E-4</v>
      </c>
      <c r="J1768" s="8">
        <f>IF(F1768&lt;Päälaskenta!$D$24,0,Kaksitasouoma_matriisi!F1768-Päälaskenta!$D$24)</f>
        <v>1.0569999999999999</v>
      </c>
      <c r="L1768" s="8">
        <f>IF(F1768&gt;Päälaskenta!D$24,F1768-Päälaskenta!D$24,0)</f>
        <v>1.0569999999999999</v>
      </c>
      <c r="M1768" s="8">
        <f>IF(F1768&gt;Päälaskenta!D$24,(Päälaskenta!C$20+(Päälaskenta!E$20*(Kaksitasouoma_matriisi!F1768-Päälaskenta!D$24)))*(Kaksitasouoma_matriisi!F1768-Päälaskenta!D$24),0)</f>
        <v>6.9608734999999999</v>
      </c>
      <c r="N1768" s="8">
        <f>IF(F1768&gt;Päälaskenta!D$24,(2*SQRT((POWER((F1768-Päälaskenta!D$24),2))+POWER(Päälaskenta!E$20*(F1768-Päälaskenta!D$24),2))+Päälaskenta!C$20),0)</f>
        <v>8.8110676981654397</v>
      </c>
      <c r="O1768" s="8">
        <f t="shared" si="441"/>
        <v>0.790014756264934</v>
      </c>
      <c r="P1768" s="8">
        <f>IF(Päälaskenta!$C$29,IF(L1768&gt;Päälaskenta!$F$28,Kaksitasouoma_matriisi!AQ1768,Kaksitasouoma_matriisi!AR1768),Päälaskenta!$F$20)</f>
        <v>0.12</v>
      </c>
      <c r="Q1768" s="8">
        <f t="shared" si="442"/>
        <v>49.572326057090102</v>
      </c>
      <c r="R1768" s="8">
        <f t="shared" si="436"/>
        <v>1.1127528698092699</v>
      </c>
      <c r="S1768" s="8">
        <f t="shared" si="443"/>
        <v>0.15985822322575899</v>
      </c>
      <c r="U1768" s="93">
        <f>IF(F1768&gt;Päälaskenta!D$24,Päälaskenta!H$24+L1768*Päälaskenta!G$24,F1768*Päälaskenta!C$24 + F1768*F1768*Päälaskenta!E$24)</f>
        <v>3.7267999999999999</v>
      </c>
      <c r="V1768" s="8">
        <f>IF(F1768&gt;Päälaskenta!D$24,2*SQRT(POWER(Päälaskenta!D$24,2)+POWER(Päälaskenta!E$24*Päälaskenta!D$24,2))+Päälaskenta!C$24,(2*SQRT((POWER(F1768,2))+POWER(Päälaskenta!E$24*F1768,2))+Päälaskenta!C$24))</f>
        <v>2.9798989873223301</v>
      </c>
      <c r="W1768" s="8">
        <f t="shared" si="444"/>
        <v>1.2506464198468701</v>
      </c>
      <c r="X1768" s="8">
        <f>Päälaskenta!F$24</f>
        <v>7.0000000000000007E-2</v>
      </c>
      <c r="Y1768" s="8">
        <f t="shared" si="445"/>
        <v>61.800844487028499</v>
      </c>
      <c r="Z1768" s="8">
        <f t="shared" si="437"/>
        <v>1.3872471301907301</v>
      </c>
      <c r="AA1768" s="8">
        <f t="shared" si="446"/>
        <v>0.37223546479304798</v>
      </c>
      <c r="AC1768" s="8">
        <f t="shared" si="438"/>
        <v>0.107363635795062</v>
      </c>
      <c r="AE1768" s="8">
        <v>1766</v>
      </c>
      <c r="AF1768" s="8">
        <f t="shared" si="448"/>
        <v>111.37317054411901</v>
      </c>
      <c r="AG1768" s="8">
        <f t="shared" si="439"/>
        <v>5.0387040525791296E-4</v>
      </c>
      <c r="AJ1768" s="132">
        <f>IF(Päälaskenta!$F$28&lt;Kaksitasouoma_matriisi!L1768,Päälaskenta!$C$20*Päälaskenta!$F$28,Päälaskenta!$C$20*Kaksitasouoma_matriisi!L1768)</f>
        <v>2.5</v>
      </c>
      <c r="AK1768" s="134">
        <f>SQRT(Päälaskenta!$D$20^2+(Päälaskenta!$D$20/(1/Päälaskenta!$E$20))^2)</f>
        <v>1.8029999999999999</v>
      </c>
      <c r="AL1768" s="134">
        <f>IF(Päälaskenta!$F$28&lt;Kaksitasouoma_matriisi!L1768,AK1768*Päälaskenta!$F$28*COS(ATAN(1/Päälaskenta!$E$20)),AK1768*Kaksitasouoma_matriisi!L1768*COS(ATAN(1/Päälaskenta!$E$20)))</f>
        <v>0.75</v>
      </c>
      <c r="AM1768" s="134"/>
      <c r="AN1768" s="134">
        <f t="shared" si="447"/>
        <v>3.25</v>
      </c>
      <c r="AO1768" s="8">
        <f t="shared" si="440"/>
        <v>0.30419888054812</v>
      </c>
      <c r="AP1768" s="134">
        <f>Refererenssiarvoja!$B$16*H1768^(1/6)/(Refererenssiarvoja!$B$15^0.5)*(Päälaskenta!$G$28/2)^0.5*(1-AO1768)^(-1.5)</f>
        <v>8.5999999999999993E-2</v>
      </c>
      <c r="AQ1768" s="8">
        <f>Refererenssiarvoja!$B$16*Kaksitasouoma_matriisi!O1768^(1/6)/(SQRT((2*Refererenssiarvoja!$B$15)/(Päälaskenta!$F$31*Päälaskenta!$G$31*Päälaskenta!$F$28))+SQRT(Refererenssiarvoja!$B$15)/Refererenssiarvoja!$B$17*LN(Kaksitasouoma_matriisi!L1768/Päälaskenta!$F$28))</f>
        <v>0.12259872079909399</v>
      </c>
      <c r="AR1768" s="8">
        <f>Refererenssiarvoja!$B$16*Kaksitasouoma_matriisi!O1768^(1/6)/(SQRT((2*Refererenssiarvoja!$B$15)/(Päälaskenta!$F$31*Päälaskenta!$G$31*L1768)))</f>
        <v>0.70571149691201895</v>
      </c>
    </row>
    <row r="1769" spans="1:44" x14ac:dyDescent="0.2">
      <c r="A1769" s="8">
        <v>1767</v>
      </c>
      <c r="B1769" s="8">
        <f>IF(Päälaskenta!C$7,Päälaskenta!E$7,Päälaskenta!G$5)</f>
        <v>2.5</v>
      </c>
      <c r="C1769" s="56">
        <v>0.23300000000000001</v>
      </c>
      <c r="D1769" s="93">
        <f t="shared" si="433"/>
        <v>10.7296</v>
      </c>
      <c r="E1769" s="8">
        <f>IF(Päälaskenta!$C$26,Kaksitasouoma_matriisi!AP1769,Kaksitasouoma_matriisi!AC1769)</f>
        <v>0.10737907317183901</v>
      </c>
      <c r="F1769" s="56">
        <f>IF(D1769&lt;Päälaskenta!H$24,(SQRT(POWER(Päälaskenta!C$24/(2*Päälaskenta!E$24),2)+(D1769/Päälaskenta!E$24))-Päälaskenta!C$24/(2*Päälaskenta!E$24)),IF(D1769=Päälaskenta!H$24,Päälaskenta!D$24,Päälaskenta!D$24+(SQRT(POWER((Päälaskenta!C$20+Päälaskenta!G$24)/(2*Päälaskenta!E$20),2)+((D1769-Päälaskenta!H$24)/Päälaskenta!E$20))-(Päälaskenta!C$20+Päälaskenta!G$24)/(2*Päälaskenta!E$20))))</f>
        <v>1.7609999999999999</v>
      </c>
      <c r="G1769" s="57">
        <f>IF(F1769&gt;Päälaskenta!D$24,(2*SQRT((POWER(Päälaskenta!D$24,2))+POWER(Päälaskenta!E$24*Päälaskenta!D$24,2))+Päälaskenta!C$24)+(2*SQRT((POWER((F1769-Päälaskenta!D$24),2))+POWER(Päälaskenta!E$20*(F1769-Päälaskenta!D$24),2))+Päälaskenta!C$20),(2*SQRT((POWER(F1769,2))+POWER(Päälaskenta!E$24*F1769,2))+Päälaskenta!C$24))</f>
        <v>11.81</v>
      </c>
      <c r="H1769" s="57">
        <f t="shared" si="434"/>
        <v>0.91</v>
      </c>
      <c r="I1769" s="62">
        <f t="shared" si="435"/>
        <v>7.1000000000000002E-4</v>
      </c>
      <c r="J1769" s="8">
        <f>IF(F1769&lt;Päälaskenta!$D$24,0,Kaksitasouoma_matriisi!F1769-Päälaskenta!$D$24)</f>
        <v>1.0609999999999999</v>
      </c>
      <c r="L1769" s="8">
        <f>IF(F1769&gt;Päälaskenta!D$24,F1769-Päälaskenta!D$24,0)</f>
        <v>1.0609999999999999</v>
      </c>
      <c r="M1769" s="8">
        <f>IF(F1769&gt;Päälaskenta!D$24,(Päälaskenta!C$20+(Päälaskenta!E$20*(Kaksitasouoma_matriisi!F1769-Päälaskenta!D$24)))*(Kaksitasouoma_matriisi!F1769-Päälaskenta!D$24),0)</f>
        <v>6.9935815000000003</v>
      </c>
      <c r="N1769" s="8">
        <f>IF(F1769&gt;Päälaskenta!D$24,(2*SQRT((POWER((F1769-Päälaskenta!D$24),2))+POWER(Päälaskenta!E$20*(F1769-Päälaskenta!D$24),2))+Päälaskenta!C$20),0)</f>
        <v>8.8254899032672895</v>
      </c>
      <c r="O1769" s="8">
        <f t="shared" si="441"/>
        <v>0.79242983411163403</v>
      </c>
      <c r="P1769" s="8">
        <f>IF(Päälaskenta!$C$29,IF(L1769&gt;Päälaskenta!$F$28,Kaksitasouoma_matriisi!AQ1769,Kaksitasouoma_matriisi!AR1769),Päälaskenta!$F$20)</f>
        <v>0.12</v>
      </c>
      <c r="Q1769" s="8">
        <f t="shared" si="442"/>
        <v>49.906709851610103</v>
      </c>
      <c r="R1769" s="8">
        <f t="shared" si="436"/>
        <v>1.11425660836953</v>
      </c>
      <c r="S1769" s="8">
        <f t="shared" si="443"/>
        <v>0.159325605681371</v>
      </c>
      <c r="U1769" s="93">
        <f>IF(F1769&gt;Päälaskenta!D$24,Päälaskenta!H$24+L1769*Päälaskenta!G$24,F1769*Päälaskenta!C$24 + F1769*F1769*Päälaskenta!E$24)</f>
        <v>3.7364000000000002</v>
      </c>
      <c r="V1769" s="8">
        <f>IF(F1769&gt;Päälaskenta!D$24,2*SQRT(POWER(Päälaskenta!D$24,2)+POWER(Päälaskenta!E$24*Päälaskenta!D$24,2))+Päälaskenta!C$24,(2*SQRT((POWER(F1769,2))+POWER(Päälaskenta!E$24*F1769,2))+Päälaskenta!C$24))</f>
        <v>2.9798989873223301</v>
      </c>
      <c r="W1769" s="8">
        <f t="shared" si="444"/>
        <v>1.25386800555862</v>
      </c>
      <c r="X1769" s="8">
        <f>Päälaskenta!F$24</f>
        <v>7.0000000000000007E-2</v>
      </c>
      <c r="Y1769" s="8">
        <f t="shared" si="445"/>
        <v>62.066397323041201</v>
      </c>
      <c r="Z1769" s="8">
        <f t="shared" si="437"/>
        <v>1.38574339163047</v>
      </c>
      <c r="AA1769" s="8">
        <f t="shared" si="446"/>
        <v>0.37087661696565399</v>
      </c>
      <c r="AC1769" s="8">
        <f t="shared" si="438"/>
        <v>0.10737907317183901</v>
      </c>
      <c r="AE1769" s="8">
        <v>1767</v>
      </c>
      <c r="AF1769" s="8">
        <f t="shared" si="448"/>
        <v>111.97310717465101</v>
      </c>
      <c r="AG1769" s="8">
        <f t="shared" si="439"/>
        <v>4.9848553194974598E-4</v>
      </c>
      <c r="AJ1769" s="132">
        <f>IF(Päälaskenta!$F$28&lt;Kaksitasouoma_matriisi!L1769,Päälaskenta!$C$20*Päälaskenta!$F$28,Päälaskenta!$C$20*Kaksitasouoma_matriisi!L1769)</f>
        <v>2.5</v>
      </c>
      <c r="AK1769" s="134">
        <f>SQRT(Päälaskenta!$D$20^2+(Päälaskenta!$D$20/(1/Päälaskenta!$E$20))^2)</f>
        <v>1.8029999999999999</v>
      </c>
      <c r="AL1769" s="134">
        <f>IF(Päälaskenta!$F$28&lt;Kaksitasouoma_matriisi!L1769,AK1769*Päälaskenta!$F$28*COS(ATAN(1/Päälaskenta!$E$20)),AK1769*Kaksitasouoma_matriisi!L1769*COS(ATAN(1/Päälaskenta!$E$20)))</f>
        <v>0.75</v>
      </c>
      <c r="AM1769" s="134"/>
      <c r="AN1769" s="134">
        <f t="shared" si="447"/>
        <v>3.25</v>
      </c>
      <c r="AO1769" s="8">
        <f t="shared" si="440"/>
        <v>0.302900387712496</v>
      </c>
      <c r="AP1769" s="134">
        <f>Refererenssiarvoja!$B$16*H1769^(1/6)/(Refererenssiarvoja!$B$15^0.5)*(Päälaskenta!$G$28/2)^0.5*(1-AO1769)^(-1.5)</f>
        <v>8.5000000000000006E-2</v>
      </c>
      <c r="AQ1769" s="8">
        <f>Refererenssiarvoja!$B$16*Kaksitasouoma_matriisi!O1769^(1/6)/(SQRT((2*Refererenssiarvoja!$B$15)/(Päälaskenta!$F$31*Päälaskenta!$G$31*Päälaskenta!$F$28))+SQRT(Refererenssiarvoja!$B$15)/Refererenssiarvoja!$B$17*LN(Kaksitasouoma_matriisi!L1769/Päälaskenta!$F$28))</f>
        <v>0.122200257278445</v>
      </c>
      <c r="AR1769" s="8">
        <f>Refererenssiarvoja!$B$16*Kaksitasouoma_matriisi!O1769^(1/6)/(SQRT((2*Refererenssiarvoja!$B$15)/(Päälaskenta!$F$31*Päälaskenta!$G$31*L1769)))</f>
        <v>0.70740532841408199</v>
      </c>
    </row>
    <row r="1770" spans="1:44" x14ac:dyDescent="0.2">
      <c r="A1770" s="8">
        <v>1768</v>
      </c>
      <c r="B1770" s="8">
        <f>IF(Päälaskenta!C$7,Päälaskenta!E$7,Päälaskenta!G$5)</f>
        <v>2.5</v>
      </c>
      <c r="C1770" s="56">
        <v>0.23200000000000001</v>
      </c>
      <c r="D1770" s="93">
        <f t="shared" si="433"/>
        <v>10.7759</v>
      </c>
      <c r="E1770" s="8">
        <f>IF(Päälaskenta!$C$26,Kaksitasouoma_matriisi!AP1770,Kaksitasouoma_matriisi!AC1770)</f>
        <v>0.1073944728761</v>
      </c>
      <c r="F1770" s="56">
        <f>IF(D1770&lt;Päälaskenta!H$24,(SQRT(POWER(Päälaskenta!C$24/(2*Päälaskenta!E$24),2)+(D1770/Päälaskenta!E$24))-Päälaskenta!C$24/(2*Päälaskenta!E$24)),IF(D1770=Päälaskenta!H$24,Päälaskenta!D$24,Päälaskenta!D$24+(SQRT(POWER((Päälaskenta!C$20+Päälaskenta!G$24)/(2*Päälaskenta!E$20),2)+((D1770-Päälaskenta!H$24)/Päälaskenta!E$20))-(Päälaskenta!C$20+Päälaskenta!G$24)/(2*Päälaskenta!E$20))))</f>
        <v>1.7649999999999999</v>
      </c>
      <c r="G1770" s="57">
        <f>IF(F1770&gt;Päälaskenta!D$24,(2*SQRT((POWER(Päälaskenta!D$24,2))+POWER(Päälaskenta!E$24*Päälaskenta!D$24,2))+Päälaskenta!C$24)+(2*SQRT((POWER((F1770-Päälaskenta!D$24),2))+POWER(Päälaskenta!E$20*(F1770-Päälaskenta!D$24),2))+Päälaskenta!C$20),(2*SQRT((POWER(F1770,2))+POWER(Päälaskenta!E$24*F1770,2))+Päälaskenta!C$24))</f>
        <v>11.82</v>
      </c>
      <c r="H1770" s="57">
        <f t="shared" si="434"/>
        <v>0.91</v>
      </c>
      <c r="I1770" s="62">
        <f t="shared" si="435"/>
        <v>7.0399999999999998E-4</v>
      </c>
      <c r="J1770" s="8">
        <f>IF(F1770&lt;Päälaskenta!$D$24,0,Kaksitasouoma_matriisi!F1770-Päälaskenta!$D$24)</f>
        <v>1.0649999999999999</v>
      </c>
      <c r="L1770" s="8">
        <f>IF(F1770&gt;Päälaskenta!D$24,F1770-Päälaskenta!D$24,0)</f>
        <v>1.0649999999999999</v>
      </c>
      <c r="M1770" s="8">
        <f>IF(F1770&gt;Päälaskenta!D$24,(Päälaskenta!C$20+(Päälaskenta!E$20*(Kaksitasouoma_matriisi!F1770-Päälaskenta!D$24)))*(Kaksitasouoma_matriisi!F1770-Päälaskenta!D$24),0)</f>
        <v>7.0263375000000003</v>
      </c>
      <c r="N1770" s="8">
        <f>IF(F1770&gt;Päälaskenta!D$24,(2*SQRT((POWER((F1770-Päälaskenta!D$24),2))+POWER(Päälaskenta!E$20*(F1770-Päälaskenta!D$24),2))+Päälaskenta!C$20),0)</f>
        <v>8.8399121083691501</v>
      </c>
      <c r="O1770" s="8">
        <f t="shared" si="441"/>
        <v>0.79484246153848603</v>
      </c>
      <c r="P1770" s="8">
        <f>IF(Päälaskenta!$C$29,IF(L1770&gt;Päälaskenta!$F$28,Kaksitasouoma_matriisi!AQ1770,Kaksitasouoma_matriisi!AR1770),Päälaskenta!$F$20)</f>
        <v>0.12</v>
      </c>
      <c r="Q1770" s="8">
        <f t="shared" si="442"/>
        <v>50.242179068060302</v>
      </c>
      <c r="R1770" s="8">
        <f t="shared" si="436"/>
        <v>1.1157531538193799</v>
      </c>
      <c r="S1770" s="8">
        <f t="shared" si="443"/>
        <v>0.15879583834670299</v>
      </c>
      <c r="U1770" s="93">
        <f>IF(F1770&gt;Päälaskenta!D$24,Päälaskenta!H$24+L1770*Päälaskenta!G$24,F1770*Päälaskenta!C$24 + F1770*F1770*Päälaskenta!E$24)</f>
        <v>3.746</v>
      </c>
      <c r="V1770" s="8">
        <f>IF(F1770&gt;Päälaskenta!D$24,2*SQRT(POWER(Päälaskenta!D$24,2)+POWER(Päälaskenta!E$24*Päälaskenta!D$24,2))+Päälaskenta!C$24,(2*SQRT((POWER(F1770,2))+POWER(Päälaskenta!E$24*F1770,2))+Päälaskenta!C$24))</f>
        <v>2.9798989873223301</v>
      </c>
      <c r="W1770" s="8">
        <f t="shared" si="444"/>
        <v>1.2570895912703599</v>
      </c>
      <c r="X1770" s="8">
        <f>Päälaskenta!F$24</f>
        <v>7.0000000000000007E-2</v>
      </c>
      <c r="Y1770" s="8">
        <f t="shared" si="445"/>
        <v>62.332405408968597</v>
      </c>
      <c r="Z1770" s="8">
        <f t="shared" si="437"/>
        <v>1.3842468461806201</v>
      </c>
      <c r="AA1770" s="8">
        <f t="shared" si="446"/>
        <v>0.369526654079183</v>
      </c>
      <c r="AC1770" s="8">
        <f t="shared" si="438"/>
        <v>0.1073944728761</v>
      </c>
      <c r="AE1770" s="8">
        <v>1768</v>
      </c>
      <c r="AF1770" s="8">
        <f t="shared" si="448"/>
        <v>112.57458447702901</v>
      </c>
      <c r="AG1770" s="8">
        <f t="shared" si="439"/>
        <v>4.9317302280354905E-4</v>
      </c>
      <c r="AJ1770" s="132">
        <f>IF(Päälaskenta!$F$28&lt;Kaksitasouoma_matriisi!L1770,Päälaskenta!$C$20*Päälaskenta!$F$28,Päälaskenta!$C$20*Kaksitasouoma_matriisi!L1770)</f>
        <v>2.5</v>
      </c>
      <c r="AK1770" s="134">
        <f>SQRT(Päälaskenta!$D$20^2+(Päälaskenta!$D$20/(1/Päälaskenta!$E$20))^2)</f>
        <v>1.8029999999999999</v>
      </c>
      <c r="AL1770" s="134">
        <f>IF(Päälaskenta!$F$28&lt;Kaksitasouoma_matriisi!L1770,AK1770*Päälaskenta!$F$28*COS(ATAN(1/Päälaskenta!$E$20)),AK1770*Kaksitasouoma_matriisi!L1770*COS(ATAN(1/Päälaskenta!$E$20)))</f>
        <v>0.75</v>
      </c>
      <c r="AM1770" s="134"/>
      <c r="AN1770" s="134">
        <f t="shared" si="447"/>
        <v>3.25</v>
      </c>
      <c r="AO1770" s="8">
        <f t="shared" si="440"/>
        <v>0.30159893837173701</v>
      </c>
      <c r="AP1770" s="134">
        <f>Refererenssiarvoja!$B$16*H1770^(1/6)/(Refererenssiarvoja!$B$15^0.5)*(Päälaskenta!$G$28/2)^0.5*(1-AO1770)^(-1.5)</f>
        <v>8.5000000000000006E-2</v>
      </c>
      <c r="AQ1770" s="8">
        <f>Refererenssiarvoja!$B$16*Kaksitasouoma_matriisi!O1770^(1/6)/(SQRT((2*Refererenssiarvoja!$B$15)/(Päälaskenta!$F$31*Päälaskenta!$G$31*Päälaskenta!$F$28))+SQRT(Refererenssiarvoja!$B$15)/Refererenssiarvoja!$B$17*LN(Kaksitasouoma_matriisi!L1770/Päälaskenta!$F$28))</f>
        <v>0.12180627264777601</v>
      </c>
      <c r="AR1770" s="8">
        <f>Refererenssiarvoja!$B$16*Kaksitasouoma_matriisi!O1770^(1/6)/(SQRT((2*Refererenssiarvoja!$B$15)/(Päälaskenta!$F$31*Päälaskenta!$G$31*L1770)))</f>
        <v>0.70909672402897905</v>
      </c>
    </row>
    <row r="1771" spans="1:44" x14ac:dyDescent="0.2">
      <c r="A1771" s="8">
        <v>1769</v>
      </c>
      <c r="B1771" s="8">
        <f>IF(Päälaskenta!C$7,Päälaskenta!E$7,Päälaskenta!G$5)</f>
        <v>2.5</v>
      </c>
      <c r="C1771" s="56">
        <v>0.23100000000000001</v>
      </c>
      <c r="D1771" s="93">
        <f t="shared" si="433"/>
        <v>10.8225</v>
      </c>
      <c r="E1771" s="8">
        <f>IF(Päälaskenta!$C$26,Kaksitasouoma_matriisi!AP1771,Kaksitasouoma_matriisi!AC1771)</f>
        <v>0.107413669739213</v>
      </c>
      <c r="F1771" s="56">
        <f>IF(D1771&lt;Päälaskenta!H$24,(SQRT(POWER(Päälaskenta!C$24/(2*Päälaskenta!E$24),2)+(D1771/Päälaskenta!E$24))-Päälaskenta!C$24/(2*Päälaskenta!E$24)),IF(D1771=Päälaskenta!H$24,Päälaskenta!D$24,Päälaskenta!D$24+(SQRT(POWER((Päälaskenta!C$20+Päälaskenta!G$24)/(2*Päälaskenta!E$20),2)+((D1771-Päälaskenta!H$24)/Päälaskenta!E$20))-(Päälaskenta!C$20+Päälaskenta!G$24)/(2*Päälaskenta!E$20))))</f>
        <v>1.77</v>
      </c>
      <c r="G1771" s="57">
        <f>IF(F1771&gt;Päälaskenta!D$24,(2*SQRT((POWER(Päälaskenta!D$24,2))+POWER(Päälaskenta!E$24*Päälaskenta!D$24,2))+Päälaskenta!C$24)+(2*SQRT((POWER((F1771-Päälaskenta!D$24),2))+POWER(Päälaskenta!E$20*(F1771-Päälaskenta!D$24),2))+Päälaskenta!C$20),(2*SQRT((POWER(F1771,2))+POWER(Päälaskenta!E$24*F1771,2))+Päälaskenta!C$24))</f>
        <v>11.84</v>
      </c>
      <c r="H1771" s="57">
        <f t="shared" si="434"/>
        <v>0.91</v>
      </c>
      <c r="I1771" s="62">
        <f t="shared" si="435"/>
        <v>6.9800000000000005E-4</v>
      </c>
      <c r="J1771" s="8">
        <f>IF(F1771&lt;Päälaskenta!$D$24,0,Kaksitasouoma_matriisi!F1771-Päälaskenta!$D$24)</f>
        <v>1.07</v>
      </c>
      <c r="L1771" s="8">
        <f>IF(F1771&gt;Päälaskenta!D$24,F1771-Päälaskenta!D$24,0)</f>
        <v>1.07</v>
      </c>
      <c r="M1771" s="8">
        <f>IF(F1771&gt;Päälaskenta!D$24,(Päälaskenta!C$20+(Päälaskenta!E$20*(Kaksitasouoma_matriisi!F1771-Päälaskenta!D$24)))*(Kaksitasouoma_matriisi!F1771-Päälaskenta!D$24),0)</f>
        <v>7.0673500000000002</v>
      </c>
      <c r="N1771" s="8">
        <f>IF(F1771&gt;Päälaskenta!D$24,(2*SQRT((POWER((F1771-Päälaskenta!D$24),2))+POWER(Päälaskenta!E$20*(F1771-Päälaskenta!D$24),2))+Päälaskenta!C$20),0)</f>
        <v>8.85793986474647</v>
      </c>
      <c r="O1771" s="8">
        <f t="shared" si="441"/>
        <v>0.79785481815328196</v>
      </c>
      <c r="P1771" s="8">
        <f>IF(Päälaskenta!$C$29,IF(L1771&gt;Päälaskenta!$F$28,Kaksitasouoma_matriisi!AQ1771,Kaksitasouoma_matriisi!AR1771),Päälaskenta!$F$20)</f>
        <v>0.12</v>
      </c>
      <c r="Q1771" s="8">
        <f t="shared" si="442"/>
        <v>50.663042625906101</v>
      </c>
      <c r="R1771" s="8">
        <f t="shared" si="436"/>
        <v>1.11761381580103</v>
      </c>
      <c r="S1771" s="8">
        <f t="shared" si="443"/>
        <v>0.1581376068542</v>
      </c>
      <c r="U1771" s="93">
        <f>IF(F1771&gt;Päälaskenta!D$24,Päälaskenta!H$24+L1771*Päälaskenta!G$24,F1771*Päälaskenta!C$24 + F1771*F1771*Päälaskenta!E$24)</f>
        <v>3.758</v>
      </c>
      <c r="V1771" s="8">
        <f>IF(F1771&gt;Päälaskenta!D$24,2*SQRT(POWER(Päälaskenta!D$24,2)+POWER(Päälaskenta!E$24*Päälaskenta!D$24,2))+Päälaskenta!C$24,(2*SQRT((POWER(F1771,2))+POWER(Päälaskenta!E$24*F1771,2))+Päälaskenta!C$24))</f>
        <v>2.9798989873223301</v>
      </c>
      <c r="W1771" s="8">
        <f t="shared" si="444"/>
        <v>1.26111657341004</v>
      </c>
      <c r="X1771" s="8">
        <f>Päälaskenta!F$24</f>
        <v>7.0000000000000007E-2</v>
      </c>
      <c r="Y1771" s="8">
        <f t="shared" si="445"/>
        <v>62.665555118732698</v>
      </c>
      <c r="Z1771" s="8">
        <f t="shared" si="437"/>
        <v>1.38238618419897</v>
      </c>
      <c r="AA1771" s="8">
        <f t="shared" si="446"/>
        <v>0.36785156577939598</v>
      </c>
      <c r="AC1771" s="8">
        <f t="shared" si="438"/>
        <v>0.107413669739213</v>
      </c>
      <c r="AE1771" s="8">
        <v>1769</v>
      </c>
      <c r="AF1771" s="8">
        <f t="shared" si="448"/>
        <v>113.328597744639</v>
      </c>
      <c r="AG1771" s="8">
        <f t="shared" si="439"/>
        <v>4.8663236213525302E-4</v>
      </c>
      <c r="AJ1771" s="132">
        <f>IF(Päälaskenta!$F$28&lt;Kaksitasouoma_matriisi!L1771,Päälaskenta!$C$20*Päälaskenta!$F$28,Päälaskenta!$C$20*Kaksitasouoma_matriisi!L1771)</f>
        <v>2.5</v>
      </c>
      <c r="AK1771" s="134">
        <f>SQRT(Päälaskenta!$D$20^2+(Päälaskenta!$D$20/(1/Päälaskenta!$E$20))^2)</f>
        <v>1.8029999999999999</v>
      </c>
      <c r="AL1771" s="134">
        <f>IF(Päälaskenta!$F$28&lt;Kaksitasouoma_matriisi!L1771,AK1771*Päälaskenta!$F$28*COS(ATAN(1/Päälaskenta!$E$20)),AK1771*Kaksitasouoma_matriisi!L1771*COS(ATAN(1/Päälaskenta!$E$20)))</f>
        <v>0.75</v>
      </c>
      <c r="AM1771" s="134"/>
      <c r="AN1771" s="134">
        <f t="shared" si="447"/>
        <v>3.25</v>
      </c>
      <c r="AO1771" s="8">
        <f t="shared" si="440"/>
        <v>0.30030030030030003</v>
      </c>
      <c r="AP1771" s="134">
        <f>Refererenssiarvoja!$B$16*H1771^(1/6)/(Refererenssiarvoja!$B$15^0.5)*(Päälaskenta!$G$28/2)^0.5*(1-AO1771)^(-1.5)</f>
        <v>8.5000000000000006E-2</v>
      </c>
      <c r="AQ1771" s="8">
        <f>Refererenssiarvoja!$B$16*Kaksitasouoma_matriisi!O1771^(1/6)/(SQRT((2*Refererenssiarvoja!$B$15)/(Päälaskenta!$F$31*Päälaskenta!$G$31*Päälaskenta!$F$28))+SQRT(Refererenssiarvoja!$B$15)/Refererenssiarvoja!$B$17*LN(Kaksitasouoma_matriisi!L1771/Päälaskenta!$F$28))</f>
        <v>0.121319972199752</v>
      </c>
      <c r="AR1771" s="8">
        <f>Refererenssiarvoja!$B$16*Kaksitasouoma_matriisi!O1771^(1/6)/(SQRT((2*Refererenssiarvoja!$B$15)/(Päälaskenta!$F$31*Päälaskenta!$G$31*L1771)))</f>
        <v>0.71120756252185602</v>
      </c>
    </row>
    <row r="1772" spans="1:44" x14ac:dyDescent="0.2">
      <c r="A1772" s="8">
        <v>1770</v>
      </c>
      <c r="B1772" s="8">
        <f>IF(Päälaskenta!C$7,Päälaskenta!E$7,Päälaskenta!G$5)</f>
        <v>2.5</v>
      </c>
      <c r="C1772" s="56">
        <v>0.23</v>
      </c>
      <c r="D1772" s="93">
        <f t="shared" si="433"/>
        <v>10.8696</v>
      </c>
      <c r="E1772" s="8">
        <f>IF(Päälaskenta!$C$26,Kaksitasouoma_matriisi!AP1772,Kaksitasouoma_matriisi!AC1772)</f>
        <v>0.107428985182876</v>
      </c>
      <c r="F1772" s="56">
        <f>IF(D1772&lt;Päälaskenta!H$24,(SQRT(POWER(Päälaskenta!C$24/(2*Päälaskenta!E$24),2)+(D1772/Päälaskenta!E$24))-Päälaskenta!C$24/(2*Päälaskenta!E$24)),IF(D1772=Päälaskenta!H$24,Päälaskenta!D$24,Päälaskenta!D$24+(SQRT(POWER((Päälaskenta!C$20+Päälaskenta!G$24)/(2*Päälaskenta!E$20),2)+((D1772-Päälaskenta!H$24)/Päälaskenta!E$20))-(Päälaskenta!C$20+Päälaskenta!G$24)/(2*Päälaskenta!E$20))))</f>
        <v>1.774</v>
      </c>
      <c r="G1772" s="57">
        <f>IF(F1772&gt;Päälaskenta!D$24,(2*SQRT((POWER(Päälaskenta!D$24,2))+POWER(Päälaskenta!E$24*Päälaskenta!D$24,2))+Päälaskenta!C$24)+(2*SQRT((POWER((F1772-Päälaskenta!D$24),2))+POWER(Päälaskenta!E$20*(F1772-Päälaskenta!D$24),2))+Päälaskenta!C$20),(2*SQRT((POWER(F1772,2))+POWER(Päälaskenta!E$24*F1772,2))+Päälaskenta!C$24))</f>
        <v>11.85</v>
      </c>
      <c r="H1772" s="57">
        <f t="shared" si="434"/>
        <v>0.92</v>
      </c>
      <c r="I1772" s="62">
        <f t="shared" si="435"/>
        <v>6.8199999999999999E-4</v>
      </c>
      <c r="J1772" s="8">
        <f>IF(F1772&lt;Päälaskenta!$D$24,0,Kaksitasouoma_matriisi!F1772-Päälaskenta!$D$24)</f>
        <v>1.0740000000000001</v>
      </c>
      <c r="L1772" s="8">
        <f>IF(F1772&gt;Päälaskenta!D$24,F1772-Päälaskenta!D$24,0)</f>
        <v>1.0740000000000001</v>
      </c>
      <c r="M1772" s="8">
        <f>IF(F1772&gt;Päälaskenta!D$24,(Päälaskenta!C$20+(Päälaskenta!E$20*(Kaksitasouoma_matriisi!F1772-Päälaskenta!D$24)))*(Kaksitasouoma_matriisi!F1772-Päälaskenta!D$24),0)</f>
        <v>7.1002140000000002</v>
      </c>
      <c r="N1772" s="8">
        <f>IF(F1772&gt;Päälaskenta!D$24,(2*SQRT((POWER((F1772-Päälaskenta!D$24),2))+POWER(Päälaskenta!E$20*(F1772-Päälaskenta!D$24),2))+Päälaskenta!C$20),0)</f>
        <v>8.8723620698483305</v>
      </c>
      <c r="O1772" s="8">
        <f t="shared" si="441"/>
        <v>0.80026197579664105</v>
      </c>
      <c r="P1772" s="8">
        <f>IF(Päälaskenta!$C$29,IF(L1772&gt;Päälaskenta!$F$28,Kaksitasouoma_matriisi!AQ1772,Kaksitasouoma_matriisi!AR1772),Päälaskenta!$F$20)</f>
        <v>0.12</v>
      </c>
      <c r="Q1772" s="8">
        <f t="shared" si="442"/>
        <v>51.000955636613703</v>
      </c>
      <c r="R1772" s="8">
        <f t="shared" si="436"/>
        <v>1.11909440497254</v>
      </c>
      <c r="S1772" s="8">
        <f t="shared" si="443"/>
        <v>0.157614179653253</v>
      </c>
      <c r="U1772" s="93">
        <f>IF(F1772&gt;Päälaskenta!D$24,Päälaskenta!H$24+L1772*Päälaskenta!G$24,F1772*Päälaskenta!C$24 + F1772*F1772*Päälaskenta!E$24)</f>
        <v>3.7675999999999998</v>
      </c>
      <c r="V1772" s="8">
        <f>IF(F1772&gt;Päälaskenta!D$24,2*SQRT(POWER(Päälaskenta!D$24,2)+POWER(Päälaskenta!E$24*Päälaskenta!D$24,2))+Päälaskenta!C$24,(2*SQRT((POWER(F1772,2))+POWER(Päälaskenta!E$24*F1772,2))+Päälaskenta!C$24))</f>
        <v>2.9798989873223301</v>
      </c>
      <c r="W1772" s="8">
        <f t="shared" si="444"/>
        <v>1.2643381591217899</v>
      </c>
      <c r="X1772" s="8">
        <f>Päälaskenta!F$24</f>
        <v>7.0000000000000007E-2</v>
      </c>
      <c r="Y1772" s="8">
        <f t="shared" si="445"/>
        <v>62.932586095875998</v>
      </c>
      <c r="Z1772" s="8">
        <f t="shared" si="437"/>
        <v>1.38090559502746</v>
      </c>
      <c r="AA1772" s="8">
        <f t="shared" si="446"/>
        <v>0.366521285440986</v>
      </c>
      <c r="AC1772" s="8">
        <f t="shared" si="438"/>
        <v>0.107428985182876</v>
      </c>
      <c r="AE1772" s="8">
        <v>1770</v>
      </c>
      <c r="AF1772" s="8">
        <f t="shared" si="448"/>
        <v>113.93354173249</v>
      </c>
      <c r="AG1772" s="8">
        <f t="shared" si="439"/>
        <v>4.8147841396547998E-4</v>
      </c>
      <c r="AJ1772" s="132">
        <f>IF(Päälaskenta!$F$28&lt;Kaksitasouoma_matriisi!L1772,Päälaskenta!$C$20*Päälaskenta!$F$28,Päälaskenta!$C$20*Kaksitasouoma_matriisi!L1772)</f>
        <v>2.5</v>
      </c>
      <c r="AK1772" s="134">
        <f>SQRT(Päälaskenta!$D$20^2+(Päälaskenta!$D$20/(1/Päälaskenta!$E$20))^2)</f>
        <v>1.8029999999999999</v>
      </c>
      <c r="AL1772" s="134">
        <f>IF(Päälaskenta!$F$28&lt;Kaksitasouoma_matriisi!L1772,AK1772*Päälaskenta!$F$28*COS(ATAN(1/Päälaskenta!$E$20)),AK1772*Kaksitasouoma_matriisi!L1772*COS(ATAN(1/Päälaskenta!$E$20)))</f>
        <v>0.75</v>
      </c>
      <c r="AM1772" s="134"/>
      <c r="AN1772" s="134">
        <f t="shared" si="447"/>
        <v>3.25</v>
      </c>
      <c r="AO1772" s="8">
        <f t="shared" si="440"/>
        <v>0.29899904320306198</v>
      </c>
      <c r="AP1772" s="134">
        <f>Refererenssiarvoja!$B$16*H1772^(1/6)/(Refererenssiarvoja!$B$15^0.5)*(Päälaskenta!$G$28/2)^0.5*(1-AO1772)^(-1.5)</f>
        <v>8.5000000000000006E-2</v>
      </c>
      <c r="AQ1772" s="8">
        <f>Refererenssiarvoja!$B$16*Kaksitasouoma_matriisi!O1772^(1/6)/(SQRT((2*Refererenssiarvoja!$B$15)/(Päälaskenta!$F$31*Päälaskenta!$G$31*Päälaskenta!$F$28))+SQRT(Refererenssiarvoja!$B$15)/Refererenssiarvoja!$B$17*LN(Kaksitasouoma_matriisi!L1772/Päälaskenta!$F$28))</f>
        <v>0.120935783961369</v>
      </c>
      <c r="AR1772" s="8">
        <f>Refererenssiarvoja!$B$16*Kaksitasouoma_matriisi!O1772^(1/6)/(SQRT((2*Refererenssiarvoja!$B$15)/(Päälaskenta!$F$31*Päälaskenta!$G$31*L1772)))</f>
        <v>0.71289352390405603</v>
      </c>
    </row>
    <row r="1773" spans="1:44" x14ac:dyDescent="0.2">
      <c r="A1773" s="8">
        <v>1771</v>
      </c>
      <c r="B1773" s="8">
        <f>IF(Päälaskenta!C$7,Päälaskenta!E$7,Päälaskenta!G$5)</f>
        <v>2.5</v>
      </c>
      <c r="C1773" s="56">
        <v>0.22900000000000001</v>
      </c>
      <c r="D1773" s="93">
        <f t="shared" si="433"/>
        <v>10.917</v>
      </c>
      <c r="E1773" s="8">
        <f>IF(Päälaskenta!$C$26,Kaksitasouoma_matriisi!AP1773,Kaksitasouoma_matriisi!AC1773)</f>
        <v>0.10744807715242299</v>
      </c>
      <c r="F1773" s="56">
        <f>IF(D1773&lt;Päälaskenta!H$24,(SQRT(POWER(Päälaskenta!C$24/(2*Päälaskenta!E$24),2)+(D1773/Päälaskenta!E$24))-Päälaskenta!C$24/(2*Päälaskenta!E$24)),IF(D1773=Päälaskenta!H$24,Päälaskenta!D$24,Päälaskenta!D$24+(SQRT(POWER((Päälaskenta!C$20+Päälaskenta!G$24)/(2*Päälaskenta!E$20),2)+((D1773-Päälaskenta!H$24)/Päälaskenta!E$20))-(Päälaskenta!C$20+Päälaskenta!G$24)/(2*Päälaskenta!E$20))))</f>
        <v>1.7789999999999999</v>
      </c>
      <c r="G1773" s="57">
        <f>IF(F1773&gt;Päälaskenta!D$24,(2*SQRT((POWER(Päälaskenta!D$24,2))+POWER(Päälaskenta!E$24*Päälaskenta!D$24,2))+Päälaskenta!C$24)+(2*SQRT((POWER((F1773-Päälaskenta!D$24),2))+POWER(Päälaskenta!E$20*(F1773-Päälaskenta!D$24),2))+Päälaskenta!C$20),(2*SQRT((POWER(F1773,2))+POWER(Päälaskenta!E$24*F1773,2))+Päälaskenta!C$24))</f>
        <v>11.87</v>
      </c>
      <c r="H1773" s="57">
        <f t="shared" si="434"/>
        <v>0.92</v>
      </c>
      <c r="I1773" s="62">
        <f t="shared" si="435"/>
        <v>6.7699999999999998E-4</v>
      </c>
      <c r="J1773" s="8">
        <f>IF(F1773&lt;Päälaskenta!$D$24,0,Kaksitasouoma_matriisi!F1773-Päälaskenta!$D$24)</f>
        <v>1.079</v>
      </c>
      <c r="L1773" s="8">
        <f>IF(F1773&gt;Päälaskenta!D$24,F1773-Päälaskenta!D$24,0)</f>
        <v>1.079</v>
      </c>
      <c r="M1773" s="8">
        <f>IF(F1773&gt;Päälaskenta!D$24,(Päälaskenta!C$20+(Päälaskenta!E$20*(Kaksitasouoma_matriisi!F1773-Päälaskenta!D$24)))*(Kaksitasouoma_matriisi!F1773-Päälaskenta!D$24),0)</f>
        <v>7.1413615000000004</v>
      </c>
      <c r="N1773" s="8">
        <f>IF(F1773&gt;Päälaskenta!D$24,(2*SQRT((POWER((F1773-Päälaskenta!D$24),2))+POWER(Päälaskenta!E$20*(F1773-Päälaskenta!D$24),2))+Päälaskenta!C$20),0)</f>
        <v>8.8903898262256398</v>
      </c>
      <c r="O1773" s="8">
        <f t="shared" si="441"/>
        <v>0.80326753264899498</v>
      </c>
      <c r="P1773" s="8">
        <f>IF(Päälaskenta!$C$29,IF(L1773&gt;Päälaskenta!$F$28,Kaksitasouoma_matriisi!AQ1773,Kaksitasouoma_matriisi!AR1773),Päälaskenta!$F$20)</f>
        <v>0.12</v>
      </c>
      <c r="Q1773" s="8">
        <f t="shared" si="442"/>
        <v>51.424875331457898</v>
      </c>
      <c r="R1773" s="8">
        <f t="shared" si="436"/>
        <v>1.12093531617695</v>
      </c>
      <c r="S1773" s="8">
        <f t="shared" si="443"/>
        <v>0.15696381091714101</v>
      </c>
      <c r="U1773" s="93">
        <f>IF(F1773&gt;Päälaskenta!D$24,Päälaskenta!H$24+L1773*Päälaskenta!G$24,F1773*Päälaskenta!C$24 + F1773*F1773*Päälaskenta!E$24)</f>
        <v>3.7795999999999998</v>
      </c>
      <c r="V1773" s="8">
        <f>IF(F1773&gt;Päälaskenta!D$24,2*SQRT(POWER(Päälaskenta!D$24,2)+POWER(Päälaskenta!E$24*Päälaskenta!D$24,2))+Päälaskenta!C$24,(2*SQRT((POWER(F1773,2))+POWER(Päälaskenta!E$24*F1773,2))+Päälaskenta!C$24))</f>
        <v>2.9798989873223301</v>
      </c>
      <c r="W1773" s="8">
        <f t="shared" si="444"/>
        <v>1.26836514126147</v>
      </c>
      <c r="X1773" s="8">
        <f>Päälaskenta!F$24</f>
        <v>7.0000000000000007E-2</v>
      </c>
      <c r="Y1773" s="8">
        <f t="shared" si="445"/>
        <v>63.2670131952746</v>
      </c>
      <c r="Z1773" s="8">
        <f t="shared" si="437"/>
        <v>1.37906468382305</v>
      </c>
      <c r="AA1773" s="8">
        <f t="shared" si="446"/>
        <v>0.36487053757621202</v>
      </c>
      <c r="AC1773" s="8">
        <f t="shared" si="438"/>
        <v>0.10744807715242299</v>
      </c>
      <c r="AE1773" s="8">
        <v>1771</v>
      </c>
      <c r="AF1773" s="8">
        <f t="shared" si="448"/>
        <v>114.691888526732</v>
      </c>
      <c r="AG1773" s="8">
        <f t="shared" si="439"/>
        <v>4.7513235936463198E-4</v>
      </c>
      <c r="AJ1773" s="132">
        <f>IF(Päälaskenta!$F$28&lt;Kaksitasouoma_matriisi!L1773,Päälaskenta!$C$20*Päälaskenta!$F$28,Päälaskenta!$C$20*Kaksitasouoma_matriisi!L1773)</f>
        <v>2.5</v>
      </c>
      <c r="AK1773" s="134">
        <f>SQRT(Päälaskenta!$D$20^2+(Päälaskenta!$D$20/(1/Päälaskenta!$E$20))^2)</f>
        <v>1.8029999999999999</v>
      </c>
      <c r="AL1773" s="134">
        <f>IF(Päälaskenta!$F$28&lt;Kaksitasouoma_matriisi!L1773,AK1773*Päälaskenta!$F$28*COS(ATAN(1/Päälaskenta!$E$20)),AK1773*Kaksitasouoma_matriisi!L1773*COS(ATAN(1/Päälaskenta!$E$20)))</f>
        <v>0.75</v>
      </c>
      <c r="AM1773" s="134"/>
      <c r="AN1773" s="134">
        <f t="shared" si="447"/>
        <v>3.25</v>
      </c>
      <c r="AO1773" s="8">
        <f t="shared" si="440"/>
        <v>0.29770083356233401</v>
      </c>
      <c r="AP1773" s="134">
        <f>Refererenssiarvoja!$B$16*H1773^(1/6)/(Refererenssiarvoja!$B$15^0.5)*(Päälaskenta!$G$28/2)^0.5*(1-AO1773)^(-1.5)</f>
        <v>8.5000000000000006E-2</v>
      </c>
      <c r="AQ1773" s="8">
        <f>Refererenssiarvoja!$B$16*Kaksitasouoma_matriisi!O1773^(1/6)/(SQRT((2*Refererenssiarvoja!$B$15)/(Päälaskenta!$F$31*Päälaskenta!$G$31*Päälaskenta!$F$28))+SQRT(Refererenssiarvoja!$B$15)/Refererenssiarvoja!$B$17*LN(Kaksitasouoma_matriisi!L1773/Päälaskenta!$F$28))</f>
        <v>0.120461492973487</v>
      </c>
      <c r="AR1773" s="8">
        <f>Refererenssiarvoja!$B$16*Kaksitasouoma_matriisi!O1773^(1/6)/(SQRT((2*Refererenssiarvoja!$B$15)/(Päälaskenta!$F$31*Päälaskenta!$G$31*L1773)))</f>
        <v>0.71499760940642698</v>
      </c>
    </row>
    <row r="1774" spans="1:44" x14ac:dyDescent="0.2">
      <c r="A1774" s="8">
        <v>1772</v>
      </c>
      <c r="B1774" s="8">
        <f>IF(Päälaskenta!C$7,Päälaskenta!E$7,Päälaskenta!G$5)</f>
        <v>2.5</v>
      </c>
      <c r="C1774" s="56">
        <v>0.22800000000000001</v>
      </c>
      <c r="D1774" s="93">
        <f t="shared" si="433"/>
        <v>10.9649</v>
      </c>
      <c r="E1774" s="8">
        <f>IF(Päälaskenta!$C$26,Kaksitasouoma_matriisi!AP1774,Kaksitasouoma_matriisi!AC1774)</f>
        <v>0.10746330902515799</v>
      </c>
      <c r="F1774" s="56">
        <f>IF(D1774&lt;Päälaskenta!H$24,(SQRT(POWER(Päälaskenta!C$24/(2*Päälaskenta!E$24),2)+(D1774/Päälaskenta!E$24))-Päälaskenta!C$24/(2*Päälaskenta!E$24)),IF(D1774=Päälaskenta!H$24,Päälaskenta!D$24,Päälaskenta!D$24+(SQRT(POWER((Päälaskenta!C$20+Päälaskenta!G$24)/(2*Päälaskenta!E$20),2)+((D1774-Päälaskenta!H$24)/Päälaskenta!E$20))-(Päälaskenta!C$20+Päälaskenta!G$24)/(2*Päälaskenta!E$20))))</f>
        <v>1.7829999999999999</v>
      </c>
      <c r="G1774" s="57">
        <f>IF(F1774&gt;Päälaskenta!D$24,(2*SQRT((POWER(Päälaskenta!D$24,2))+POWER(Päälaskenta!E$24*Päälaskenta!D$24,2))+Päälaskenta!C$24)+(2*SQRT((POWER((F1774-Päälaskenta!D$24),2))+POWER(Päälaskenta!E$20*(F1774-Päälaskenta!D$24),2))+Päälaskenta!C$20),(2*SQRT((POWER(F1774,2))+POWER(Päälaskenta!E$24*F1774,2))+Päälaskenta!C$24))</f>
        <v>11.88</v>
      </c>
      <c r="H1774" s="57">
        <f t="shared" si="434"/>
        <v>0.92</v>
      </c>
      <c r="I1774" s="62">
        <f t="shared" si="435"/>
        <v>6.7100000000000005E-4</v>
      </c>
      <c r="J1774" s="8">
        <f>IF(F1774&lt;Päälaskenta!$D$24,0,Kaksitasouoma_matriisi!F1774-Päälaskenta!$D$24)</f>
        <v>1.083</v>
      </c>
      <c r="L1774" s="8">
        <f>IF(F1774&gt;Päälaskenta!D$24,F1774-Päälaskenta!D$24,0)</f>
        <v>1.083</v>
      </c>
      <c r="M1774" s="8">
        <f>IF(F1774&gt;Päälaskenta!D$24,(Päälaskenta!C$20+(Päälaskenta!E$20*(Kaksitasouoma_matriisi!F1774-Päälaskenta!D$24)))*(Kaksitasouoma_matriisi!F1774-Päälaskenta!D$24),0)</f>
        <v>7.1743335000000004</v>
      </c>
      <c r="N1774" s="8">
        <f>IF(F1774&gt;Päälaskenta!D$24,(2*SQRT((POWER((F1774-Päälaskenta!D$24),2))+POWER(Päälaskenta!E$20*(F1774-Päälaskenta!D$24),2))+Päälaskenta!C$20),0)</f>
        <v>8.9048120313275003</v>
      </c>
      <c r="O1774" s="8">
        <f t="shared" si="441"/>
        <v>0.80566928024537698</v>
      </c>
      <c r="P1774" s="8">
        <f>IF(Päälaskenta!$C$29,IF(L1774&gt;Päälaskenta!$F$28,Kaksitasouoma_matriisi!AQ1774,Kaksitasouoma_matriisi!AR1774),Päälaskenta!$F$20)</f>
        <v>0.12</v>
      </c>
      <c r="Q1774" s="8">
        <f t="shared" si="442"/>
        <v>51.765234376349198</v>
      </c>
      <c r="R1774" s="8">
        <f t="shared" si="436"/>
        <v>1.1224002584502599</v>
      </c>
      <c r="S1774" s="8">
        <f t="shared" si="443"/>
        <v>0.156446624407725</v>
      </c>
      <c r="U1774" s="93">
        <f>IF(F1774&gt;Päälaskenta!D$24,Päälaskenta!H$24+L1774*Päälaskenta!G$24,F1774*Päälaskenta!C$24 + F1774*F1774*Päälaskenta!E$24)</f>
        <v>3.7892000000000001</v>
      </c>
      <c r="V1774" s="8">
        <f>IF(F1774&gt;Päälaskenta!D$24,2*SQRT(POWER(Päälaskenta!D$24,2)+POWER(Päälaskenta!E$24*Päälaskenta!D$24,2))+Päälaskenta!C$24,(2*SQRT((POWER(F1774,2))+POWER(Päälaskenta!E$24*F1774,2))+Päälaskenta!C$24))</f>
        <v>2.9798989873223301</v>
      </c>
      <c r="W1774" s="8">
        <f t="shared" si="444"/>
        <v>1.2715867269732199</v>
      </c>
      <c r="X1774" s="8">
        <f>Päälaskenta!F$24</f>
        <v>7.0000000000000007E-2</v>
      </c>
      <c r="Y1774" s="8">
        <f t="shared" si="445"/>
        <v>63.5350651082205</v>
      </c>
      <c r="Z1774" s="8">
        <f t="shared" si="437"/>
        <v>1.3775997415497401</v>
      </c>
      <c r="AA1774" s="8">
        <f t="shared" si="446"/>
        <v>0.36355952220778498</v>
      </c>
      <c r="AC1774" s="8">
        <f t="shared" si="438"/>
        <v>0.10746330902515799</v>
      </c>
      <c r="AE1774" s="8">
        <v>1772</v>
      </c>
      <c r="AF1774" s="8">
        <f t="shared" si="448"/>
        <v>115.30029948457</v>
      </c>
      <c r="AG1774" s="8">
        <f t="shared" si="439"/>
        <v>4.7013127879794002E-4</v>
      </c>
      <c r="AJ1774" s="132">
        <f>IF(Päälaskenta!$F$28&lt;Kaksitasouoma_matriisi!L1774,Päälaskenta!$C$20*Päälaskenta!$F$28,Päälaskenta!$C$20*Kaksitasouoma_matriisi!L1774)</f>
        <v>2.5</v>
      </c>
      <c r="AK1774" s="134">
        <f>SQRT(Päälaskenta!$D$20^2+(Päälaskenta!$D$20/(1/Päälaskenta!$E$20))^2)</f>
        <v>1.8029999999999999</v>
      </c>
      <c r="AL1774" s="134">
        <f>IF(Päälaskenta!$F$28&lt;Kaksitasouoma_matriisi!L1774,AK1774*Päälaskenta!$F$28*COS(ATAN(1/Päälaskenta!$E$20)),AK1774*Kaksitasouoma_matriisi!L1774*COS(ATAN(1/Päälaskenta!$E$20)))</f>
        <v>0.75</v>
      </c>
      <c r="AM1774" s="134"/>
      <c r="AN1774" s="134">
        <f t="shared" si="447"/>
        <v>3.25</v>
      </c>
      <c r="AO1774" s="8">
        <f t="shared" si="440"/>
        <v>0.29640033196837201</v>
      </c>
      <c r="AP1774" s="134">
        <f>Refererenssiarvoja!$B$16*H1774^(1/6)/(Refererenssiarvoja!$B$15^0.5)*(Päälaskenta!$G$28/2)^0.5*(1-AO1774)^(-1.5)</f>
        <v>8.4000000000000005E-2</v>
      </c>
      <c r="AQ1774" s="8">
        <f>Refererenssiarvoja!$B$16*Kaksitasouoma_matriisi!O1774^(1/6)/(SQRT((2*Refererenssiarvoja!$B$15)/(Päälaskenta!$F$31*Päälaskenta!$G$31*Päälaskenta!$F$28))+SQRT(Refererenssiarvoja!$B$15)/Refererenssiarvoja!$B$17*LN(Kaksitasouoma_matriisi!L1774/Päälaskenta!$F$28))</f>
        <v>0.120086728174521</v>
      </c>
      <c r="AR1774" s="8">
        <f>Refererenssiarvoja!$B$16*Kaksitasouoma_matriisi!O1774^(1/6)/(SQRT((2*Refererenssiarvoja!$B$15)/(Päälaskenta!$F$31*Päälaskenta!$G$31*L1774)))</f>
        <v>0.71667819993773896</v>
      </c>
    </row>
    <row r="1775" spans="1:44" x14ac:dyDescent="0.2">
      <c r="A1775" s="8">
        <v>1773</v>
      </c>
      <c r="B1775" s="8">
        <f>IF(Päälaskenta!C$7,Päälaskenta!E$7,Päälaskenta!G$5)</f>
        <v>2.5</v>
      </c>
      <c r="C1775" s="56">
        <v>0.22700000000000001</v>
      </c>
      <c r="D1775" s="93">
        <f t="shared" si="433"/>
        <v>11.013199999999999</v>
      </c>
      <c r="E1775" s="8">
        <f>IF(Päälaskenta!$C$26,Kaksitasouoma_matriisi!AP1775,Kaksitasouoma_matriisi!AC1775)</f>
        <v>0.10748229695851901</v>
      </c>
      <c r="F1775" s="56">
        <f>IF(D1775&lt;Päälaskenta!H$24,(SQRT(POWER(Päälaskenta!C$24/(2*Päälaskenta!E$24),2)+(D1775/Päälaskenta!E$24))-Päälaskenta!C$24/(2*Päälaskenta!E$24)),IF(D1775=Päälaskenta!H$24,Päälaskenta!D$24,Päälaskenta!D$24+(SQRT(POWER((Päälaskenta!C$20+Päälaskenta!G$24)/(2*Päälaskenta!E$20),2)+((D1775-Päälaskenta!H$24)/Päälaskenta!E$20))-(Päälaskenta!C$20+Päälaskenta!G$24)/(2*Päälaskenta!E$20))))</f>
        <v>1.788</v>
      </c>
      <c r="G1775" s="57">
        <f>IF(F1775&gt;Päälaskenta!D$24,(2*SQRT((POWER(Päälaskenta!D$24,2))+POWER(Päälaskenta!E$24*Päälaskenta!D$24,2))+Päälaskenta!C$24)+(2*SQRT((POWER((F1775-Päälaskenta!D$24),2))+POWER(Päälaskenta!E$20*(F1775-Päälaskenta!D$24),2))+Päälaskenta!C$20),(2*SQRT((POWER(F1775,2))+POWER(Päälaskenta!E$24*F1775,2))+Päälaskenta!C$24))</f>
        <v>11.9</v>
      </c>
      <c r="H1775" s="57">
        <f t="shared" si="434"/>
        <v>0.93</v>
      </c>
      <c r="I1775" s="62">
        <f t="shared" si="435"/>
        <v>6.5600000000000001E-4</v>
      </c>
      <c r="J1775" s="8">
        <f>IF(F1775&lt;Päälaskenta!$D$24,0,Kaksitasouoma_matriisi!F1775-Päälaskenta!$D$24)</f>
        <v>1.0880000000000001</v>
      </c>
      <c r="L1775" s="8">
        <f>IF(F1775&gt;Päälaskenta!D$24,F1775-Päälaskenta!D$24,0)</f>
        <v>1.0880000000000001</v>
      </c>
      <c r="M1775" s="8">
        <f>IF(F1775&gt;Päälaskenta!D$24,(Päälaskenta!C$20+(Päälaskenta!E$20*(Kaksitasouoma_matriisi!F1775-Päälaskenta!D$24)))*(Kaksitasouoma_matriisi!F1775-Päälaskenta!D$24),0)</f>
        <v>7.2156159999999998</v>
      </c>
      <c r="N1775" s="8">
        <f>IF(F1775&gt;Päälaskenta!D$24,(2*SQRT((POWER((F1775-Päälaskenta!D$24),2))+POWER(Päälaskenta!E$20*(F1775-Päälaskenta!D$24),2))+Päälaskenta!C$20),0)</f>
        <v>8.9228397877048202</v>
      </c>
      <c r="O1775" s="8">
        <f t="shared" si="441"/>
        <v>0.80866811146186002</v>
      </c>
      <c r="P1775" s="8">
        <f>IF(Päälaskenta!$C$29,IF(L1775&gt;Päälaskenta!$F$28,Kaksitasouoma_matriisi!AQ1775,Kaksitasouoma_matriisi!AR1775),Päälaskenta!$F$20)</f>
        <v>0.12</v>
      </c>
      <c r="Q1775" s="8">
        <f t="shared" si="442"/>
        <v>52.192213031938003</v>
      </c>
      <c r="R1775" s="8">
        <f t="shared" si="436"/>
        <v>1.12422180062469</v>
      </c>
      <c r="S1775" s="8">
        <f t="shared" si="443"/>
        <v>0.155803995199397</v>
      </c>
      <c r="U1775" s="93">
        <f>IF(F1775&gt;Päälaskenta!D$24,Päälaskenta!H$24+L1775*Päälaskenta!G$24,F1775*Päälaskenta!C$24 + F1775*F1775*Päälaskenta!E$24)</f>
        <v>3.8012000000000001</v>
      </c>
      <c r="V1775" s="8">
        <f>IF(F1775&gt;Päälaskenta!D$24,2*SQRT(POWER(Päälaskenta!D$24,2)+POWER(Päälaskenta!E$24*Päälaskenta!D$24,2))+Päälaskenta!C$24,(2*SQRT((POWER(F1775,2))+POWER(Päälaskenta!E$24*F1775,2))+Päälaskenta!C$24))</f>
        <v>2.9798989873223301</v>
      </c>
      <c r="W1775" s="8">
        <f t="shared" si="444"/>
        <v>1.2756137091129001</v>
      </c>
      <c r="X1775" s="8">
        <f>Päälaskenta!F$24</f>
        <v>7.0000000000000007E-2</v>
      </c>
      <c r="Y1775" s="8">
        <f t="shared" si="445"/>
        <v>63.870767162309399</v>
      </c>
      <c r="Z1775" s="8">
        <f t="shared" si="437"/>
        <v>1.37577819937531</v>
      </c>
      <c r="AA1775" s="8">
        <f t="shared" si="446"/>
        <v>0.36193260006716599</v>
      </c>
      <c r="AC1775" s="8">
        <f t="shared" si="438"/>
        <v>0.10748229695851901</v>
      </c>
      <c r="AE1775" s="8">
        <v>1773</v>
      </c>
      <c r="AF1775" s="8">
        <f t="shared" si="448"/>
        <v>116.062980194247</v>
      </c>
      <c r="AG1775" s="8">
        <f t="shared" si="439"/>
        <v>4.63972864461016E-4</v>
      </c>
      <c r="AJ1775" s="132">
        <f>IF(Päälaskenta!$F$28&lt;Kaksitasouoma_matriisi!L1775,Päälaskenta!$C$20*Päälaskenta!$F$28,Päälaskenta!$C$20*Kaksitasouoma_matriisi!L1775)</f>
        <v>2.5</v>
      </c>
      <c r="AK1775" s="134">
        <f>SQRT(Päälaskenta!$D$20^2+(Päälaskenta!$D$20/(1/Päälaskenta!$E$20))^2)</f>
        <v>1.8029999999999999</v>
      </c>
      <c r="AL1775" s="134">
        <f>IF(Päälaskenta!$F$28&lt;Kaksitasouoma_matriisi!L1775,AK1775*Päälaskenta!$F$28*COS(ATAN(1/Päälaskenta!$E$20)),AK1775*Kaksitasouoma_matriisi!L1775*COS(ATAN(1/Päälaskenta!$E$20)))</f>
        <v>0.75</v>
      </c>
      <c r="AM1775" s="134"/>
      <c r="AN1775" s="134">
        <f t="shared" si="447"/>
        <v>3.25</v>
      </c>
      <c r="AO1775" s="8">
        <f t="shared" si="440"/>
        <v>0.29510042494461203</v>
      </c>
      <c r="AP1775" s="134">
        <f>Refererenssiarvoja!$B$16*H1775^(1/6)/(Refererenssiarvoja!$B$15^0.5)*(Päälaskenta!$G$28/2)^0.5*(1-AO1775)^(-1.5)</f>
        <v>8.4000000000000005E-2</v>
      </c>
      <c r="AQ1775" s="8">
        <f>Refererenssiarvoja!$B$16*Kaksitasouoma_matriisi!O1775^(1/6)/(SQRT((2*Refererenssiarvoja!$B$15)/(Päälaskenta!$F$31*Päälaskenta!$G$31*Päälaskenta!$F$28))+SQRT(Refererenssiarvoja!$B$15)/Refererenssiarvoja!$B$17*LN(Kaksitasouoma_matriisi!L1775/Päälaskenta!$F$28))</f>
        <v>0.119623992442579</v>
      </c>
      <c r="AR1775" s="8">
        <f>Refererenssiarvoja!$B$16*Kaksitasouoma_matriisi!O1775^(1/6)/(SQRT((2*Refererenssiarvoja!$B$15)/(Päälaskenta!$F$31*Päälaskenta!$G$31*L1775)))</f>
        <v>0.71877561090669695</v>
      </c>
    </row>
    <row r="1776" spans="1:44" x14ac:dyDescent="0.2">
      <c r="A1776" s="8">
        <v>1774</v>
      </c>
      <c r="B1776" s="8">
        <f>IF(Päälaskenta!C$7,Päälaskenta!E$7,Päälaskenta!G$5)</f>
        <v>2.5</v>
      </c>
      <c r="C1776" s="56">
        <v>0.22600000000000001</v>
      </c>
      <c r="D1776" s="93">
        <f t="shared" si="433"/>
        <v>11.0619</v>
      </c>
      <c r="E1776" s="8">
        <f>IF(Päälaskenta!$C$26,Kaksitasouoma_matriisi!AP1776,Kaksitasouoma_matriisi!AC1776)</f>
        <v>0.10749744594249</v>
      </c>
      <c r="F1776" s="56">
        <f>IF(D1776&lt;Päälaskenta!H$24,(SQRT(POWER(Päälaskenta!C$24/(2*Päälaskenta!E$24),2)+(D1776/Päälaskenta!E$24))-Päälaskenta!C$24/(2*Päälaskenta!E$24)),IF(D1776=Päälaskenta!H$24,Päälaskenta!D$24,Päälaskenta!D$24+(SQRT(POWER((Päälaskenta!C$20+Päälaskenta!G$24)/(2*Päälaskenta!E$20),2)+((D1776-Päälaskenta!H$24)/Päälaskenta!E$20))-(Päälaskenta!C$20+Päälaskenta!G$24)/(2*Päälaskenta!E$20))))</f>
        <v>1.792</v>
      </c>
      <c r="G1776" s="57">
        <f>IF(F1776&gt;Päälaskenta!D$24,(2*SQRT((POWER(Päälaskenta!D$24,2))+POWER(Päälaskenta!E$24*Päälaskenta!D$24,2))+Päälaskenta!C$24)+(2*SQRT((POWER((F1776-Päälaskenta!D$24),2))+POWER(Päälaskenta!E$20*(F1776-Päälaskenta!D$24),2))+Päälaskenta!C$20),(2*SQRT((POWER(F1776,2))+POWER(Päälaskenta!E$24*F1776,2))+Päälaskenta!C$24))</f>
        <v>11.92</v>
      </c>
      <c r="H1776" s="57">
        <f t="shared" si="434"/>
        <v>0.93</v>
      </c>
      <c r="I1776" s="62">
        <f t="shared" si="435"/>
        <v>6.4999999999999997E-4</v>
      </c>
      <c r="J1776" s="8">
        <f>IF(F1776&lt;Päälaskenta!$D$24,0,Kaksitasouoma_matriisi!F1776-Päälaskenta!$D$24)</f>
        <v>1.0920000000000001</v>
      </c>
      <c r="L1776" s="8">
        <f>IF(F1776&gt;Päälaskenta!D$24,F1776-Päälaskenta!D$24,0)</f>
        <v>1.0920000000000001</v>
      </c>
      <c r="M1776" s="8">
        <f>IF(F1776&gt;Päälaskenta!D$24,(Päälaskenta!C$20+(Päälaskenta!E$20*(Kaksitasouoma_matriisi!F1776-Päälaskenta!D$24)))*(Kaksitasouoma_matriisi!F1776-Päälaskenta!D$24),0)</f>
        <v>7.2486959999999998</v>
      </c>
      <c r="N1776" s="8">
        <f>IF(F1776&gt;Päälaskenta!D$24,(2*SQRT((POWER((F1776-Päälaskenta!D$24),2))+POWER(Päälaskenta!E$20*(F1776-Päälaskenta!D$24),2))+Päälaskenta!C$20),0)</f>
        <v>8.9372619928066808</v>
      </c>
      <c r="O1776" s="8">
        <f t="shared" si="441"/>
        <v>0.81106450788107698</v>
      </c>
      <c r="P1776" s="8">
        <f>IF(Päälaskenta!$C$29,IF(L1776&gt;Päälaskenta!$F$28,Kaksitasouoma_matriisi!AQ1776,Kaksitasouoma_matriisi!AR1776),Päälaskenta!$F$20)</f>
        <v>0.12</v>
      </c>
      <c r="Q1776" s="8">
        <f t="shared" si="442"/>
        <v>52.535020388844799</v>
      </c>
      <c r="R1776" s="8">
        <f t="shared" si="436"/>
        <v>1.1256713974747401</v>
      </c>
      <c r="S1776" s="8">
        <f t="shared" si="443"/>
        <v>0.15529295165292401</v>
      </c>
      <c r="U1776" s="93">
        <f>IF(F1776&gt;Päälaskenta!D$24,Päälaskenta!H$24+L1776*Päälaskenta!G$24,F1776*Päälaskenta!C$24 + F1776*F1776*Päälaskenta!E$24)</f>
        <v>3.8108</v>
      </c>
      <c r="V1776" s="8">
        <f>IF(F1776&gt;Päälaskenta!D$24,2*SQRT(POWER(Päälaskenta!D$24,2)+POWER(Päälaskenta!E$24*Päälaskenta!D$24,2))+Päälaskenta!C$24,(2*SQRT((POWER(F1776,2))+POWER(Päälaskenta!E$24*F1776,2))+Päälaskenta!C$24))</f>
        <v>2.9798989873223301</v>
      </c>
      <c r="W1776" s="8">
        <f t="shared" si="444"/>
        <v>1.27883529482464</v>
      </c>
      <c r="X1776" s="8">
        <f>Päälaskenta!F$24</f>
        <v>7.0000000000000007E-2</v>
      </c>
      <c r="Y1776" s="8">
        <f t="shared" si="445"/>
        <v>64.139838070511999</v>
      </c>
      <c r="Z1776" s="8">
        <f t="shared" si="437"/>
        <v>1.3743286025252599</v>
      </c>
      <c r="AA1776" s="8">
        <f t="shared" si="446"/>
        <v>0.36064044361427</v>
      </c>
      <c r="AC1776" s="8">
        <f t="shared" si="438"/>
        <v>0.10749744594249</v>
      </c>
      <c r="AE1776" s="8">
        <v>1774</v>
      </c>
      <c r="AF1776" s="8">
        <f t="shared" si="448"/>
        <v>116.674858459357</v>
      </c>
      <c r="AG1776" s="8">
        <f t="shared" si="439"/>
        <v>4.5911919676103901E-4</v>
      </c>
      <c r="AJ1776" s="132">
        <f>IF(Päälaskenta!$F$28&lt;Kaksitasouoma_matriisi!L1776,Päälaskenta!$C$20*Päälaskenta!$F$28,Päälaskenta!$C$20*Kaksitasouoma_matriisi!L1776)</f>
        <v>2.5</v>
      </c>
      <c r="AK1776" s="134">
        <f>SQRT(Päälaskenta!$D$20^2+(Päälaskenta!$D$20/(1/Päälaskenta!$E$20))^2)</f>
        <v>1.8029999999999999</v>
      </c>
      <c r="AL1776" s="134">
        <f>IF(Päälaskenta!$F$28&lt;Kaksitasouoma_matriisi!L1776,AK1776*Päälaskenta!$F$28*COS(ATAN(1/Päälaskenta!$E$20)),AK1776*Kaksitasouoma_matriisi!L1776*COS(ATAN(1/Päälaskenta!$E$20)))</f>
        <v>0.75</v>
      </c>
      <c r="AM1776" s="134"/>
      <c r="AN1776" s="134">
        <f t="shared" si="447"/>
        <v>3.25</v>
      </c>
      <c r="AO1776" s="8">
        <f t="shared" si="440"/>
        <v>0.293801245717282</v>
      </c>
      <c r="AP1776" s="134">
        <f>Refererenssiarvoja!$B$16*H1776^(1/6)/(Refererenssiarvoja!$B$15^0.5)*(Päälaskenta!$G$28/2)^0.5*(1-AO1776)^(-1.5)</f>
        <v>8.4000000000000005E-2</v>
      </c>
      <c r="AQ1776" s="8">
        <f>Refererenssiarvoja!$B$16*Kaksitasouoma_matriisi!O1776^(1/6)/(SQRT((2*Refererenssiarvoja!$B$15)/(Päälaskenta!$F$31*Päälaskenta!$G$31*Päälaskenta!$F$28))+SQRT(Refererenssiarvoja!$B$15)/Refererenssiarvoja!$B$17*LN(Kaksitasouoma_matriisi!L1776/Päälaskenta!$F$28))</f>
        <v>0.119258297012812</v>
      </c>
      <c r="AR1776" s="8">
        <f>Refererenssiarvoja!$B$16*Kaksitasouoma_matriisi!O1776^(1/6)/(SQRT((2*Refererenssiarvoja!$B$15)/(Päälaskenta!$F$31*Päälaskenta!$G$31*L1776)))</f>
        <v>0.72045089274475704</v>
      </c>
    </row>
    <row r="1777" spans="1:44" x14ac:dyDescent="0.2">
      <c r="A1777" s="8">
        <v>1775</v>
      </c>
      <c r="B1777" s="8">
        <f>IF(Päälaskenta!C$7,Päälaskenta!E$7,Päälaskenta!G$5)</f>
        <v>2.5</v>
      </c>
      <c r="C1777" s="56">
        <v>0.22500000000000001</v>
      </c>
      <c r="D1777" s="93">
        <f t="shared" si="433"/>
        <v>11.1111</v>
      </c>
      <c r="E1777" s="8">
        <f>IF(Päälaskenta!$C$26,Kaksitasouoma_matriisi!AP1777,Kaksitasouoma_matriisi!AC1777)</f>
        <v>0.10751633068772599</v>
      </c>
      <c r="F1777" s="56">
        <f>IF(D1777&lt;Päälaskenta!H$24,(SQRT(POWER(Päälaskenta!C$24/(2*Päälaskenta!E$24),2)+(D1777/Päälaskenta!E$24))-Päälaskenta!C$24/(2*Päälaskenta!E$24)),IF(D1777=Päälaskenta!H$24,Päälaskenta!D$24,Päälaskenta!D$24+(SQRT(POWER((Päälaskenta!C$20+Päälaskenta!G$24)/(2*Päälaskenta!E$20),2)+((D1777-Päälaskenta!H$24)/Päälaskenta!E$20))-(Päälaskenta!C$20+Päälaskenta!G$24)/(2*Päälaskenta!E$20))))</f>
        <v>1.7969999999999999</v>
      </c>
      <c r="G1777" s="57">
        <f>IF(F1777&gt;Päälaskenta!D$24,(2*SQRT((POWER(Päälaskenta!D$24,2))+POWER(Päälaskenta!E$24*Päälaskenta!D$24,2))+Päälaskenta!C$24)+(2*SQRT((POWER((F1777-Päälaskenta!D$24),2))+POWER(Päälaskenta!E$20*(F1777-Päälaskenta!D$24),2))+Päälaskenta!C$20),(2*SQRT((POWER(F1777,2))+POWER(Päälaskenta!E$24*F1777,2))+Päälaskenta!C$24))</f>
        <v>11.94</v>
      </c>
      <c r="H1777" s="57">
        <f t="shared" si="434"/>
        <v>0.93</v>
      </c>
      <c r="I1777" s="62">
        <f t="shared" si="435"/>
        <v>6.4499999999999996E-4</v>
      </c>
      <c r="J1777" s="8">
        <f>IF(F1777&lt;Päälaskenta!$D$24,0,Kaksitasouoma_matriisi!F1777-Päälaskenta!$D$24)</f>
        <v>1.097</v>
      </c>
      <c r="L1777" s="8">
        <f>IF(F1777&gt;Päälaskenta!D$24,F1777-Päälaskenta!D$24,0)</f>
        <v>1.097</v>
      </c>
      <c r="M1777" s="8">
        <f>IF(F1777&gt;Päälaskenta!D$24,(Päälaskenta!C$20+(Päälaskenta!E$20*(Kaksitasouoma_matriisi!F1777-Päälaskenta!D$24)))*(Kaksitasouoma_matriisi!F1777-Päälaskenta!D$24),0)</f>
        <v>7.2901135000000004</v>
      </c>
      <c r="N1777" s="8">
        <f>IF(F1777&gt;Päälaskenta!D$24,(2*SQRT((POWER((F1777-Päälaskenta!D$24),2))+POWER(Päälaskenta!E$20*(F1777-Päälaskenta!D$24),2))+Päälaskenta!C$20),0)</f>
        <v>8.9552897491840007</v>
      </c>
      <c r="O1777" s="8">
        <f t="shared" si="441"/>
        <v>0.81405668651472396</v>
      </c>
      <c r="P1777" s="8">
        <f>IF(Päälaskenta!$C$29,IF(L1777&gt;Päälaskenta!$F$28,Kaksitasouoma_matriisi!AQ1777,Kaksitasouoma_matriisi!AR1777),Päälaskenta!$F$20)</f>
        <v>0.12</v>
      </c>
      <c r="Q1777" s="8">
        <f t="shared" si="442"/>
        <v>52.965060875697802</v>
      </c>
      <c r="R1777" s="8">
        <f t="shared" si="436"/>
        <v>1.1274739426379401</v>
      </c>
      <c r="S1777" s="8">
        <f t="shared" si="443"/>
        <v>0.154657940872654</v>
      </c>
      <c r="U1777" s="93">
        <f>IF(F1777&gt;Päälaskenta!D$24,Päälaskenta!H$24+L1777*Päälaskenta!G$24,F1777*Päälaskenta!C$24 + F1777*F1777*Päälaskenta!E$24)</f>
        <v>3.8228</v>
      </c>
      <c r="V1777" s="8">
        <f>IF(F1777&gt;Päälaskenta!D$24,2*SQRT(POWER(Päälaskenta!D$24,2)+POWER(Päälaskenta!E$24*Päälaskenta!D$24,2))+Päälaskenta!C$24,(2*SQRT((POWER(F1777,2))+POWER(Päälaskenta!E$24*F1777,2))+Päälaskenta!C$24))</f>
        <v>2.9798989873223301</v>
      </c>
      <c r="W1777" s="8">
        <f t="shared" si="444"/>
        <v>1.2828622769643201</v>
      </c>
      <c r="X1777" s="8">
        <f>Päälaskenta!F$24</f>
        <v>7.0000000000000007E-2</v>
      </c>
      <c r="Y1777" s="8">
        <f t="shared" si="445"/>
        <v>64.476812662807205</v>
      </c>
      <c r="Z1777" s="8">
        <f t="shared" si="437"/>
        <v>1.3725260573620599</v>
      </c>
      <c r="AA1777" s="8">
        <f t="shared" si="446"/>
        <v>0.35903684664697599</v>
      </c>
      <c r="AC1777" s="8">
        <f t="shared" si="438"/>
        <v>0.10751633068772599</v>
      </c>
      <c r="AE1777" s="8">
        <v>1775</v>
      </c>
      <c r="AF1777" s="8">
        <f t="shared" si="448"/>
        <v>117.44187353850501</v>
      </c>
      <c r="AG1777" s="8">
        <f t="shared" si="439"/>
        <v>4.53141747952711E-4</v>
      </c>
      <c r="AJ1777" s="132">
        <f>IF(Päälaskenta!$F$28&lt;Kaksitasouoma_matriisi!L1777,Päälaskenta!$C$20*Päälaskenta!$F$28,Päälaskenta!$C$20*Kaksitasouoma_matriisi!L1777)</f>
        <v>2.5</v>
      </c>
      <c r="AK1777" s="134">
        <f>SQRT(Päälaskenta!$D$20^2+(Päälaskenta!$D$20/(1/Päälaskenta!$E$20))^2)</f>
        <v>1.8029999999999999</v>
      </c>
      <c r="AL1777" s="134">
        <f>IF(Päälaskenta!$F$28&lt;Kaksitasouoma_matriisi!L1777,AK1777*Päälaskenta!$F$28*COS(ATAN(1/Päälaskenta!$E$20)),AK1777*Kaksitasouoma_matriisi!L1777*COS(ATAN(1/Päälaskenta!$E$20)))</f>
        <v>0.75</v>
      </c>
      <c r="AM1777" s="134"/>
      <c r="AN1777" s="134">
        <f t="shared" si="447"/>
        <v>3.25</v>
      </c>
      <c r="AO1777" s="8">
        <f t="shared" si="440"/>
        <v>0.29250029250029203</v>
      </c>
      <c r="AP1777" s="134">
        <f>Refererenssiarvoja!$B$16*H1777^(1/6)/(Refererenssiarvoja!$B$15^0.5)*(Päälaskenta!$G$28/2)^0.5*(1-AO1777)^(-1.5)</f>
        <v>8.4000000000000005E-2</v>
      </c>
      <c r="AQ1777" s="8">
        <f>Refererenssiarvoja!$B$16*Kaksitasouoma_matriisi!O1777^(1/6)/(SQRT((2*Refererenssiarvoja!$B$15)/(Päälaskenta!$F$31*Päälaskenta!$G$31*Päälaskenta!$F$28))+SQRT(Refererenssiarvoja!$B$15)/Refererenssiarvoja!$B$17*LN(Kaksitasouoma_matriisi!L1777/Päälaskenta!$F$28))</f>
        <v>0.118806685181787</v>
      </c>
      <c r="AR1777" s="8">
        <f>Refererenssiarvoja!$B$16*Kaksitasouoma_matriisi!O1777^(1/6)/(SQRT((2*Refererenssiarvoja!$B$15)/(Päälaskenta!$F$31*Päälaskenta!$G$31*L1777)))</f>
        <v>0.72254170612799595</v>
      </c>
    </row>
    <row r="1778" spans="1:44" x14ac:dyDescent="0.2">
      <c r="A1778" s="8">
        <v>1776</v>
      </c>
      <c r="B1778" s="8">
        <f>IF(Päälaskenta!C$7,Päälaskenta!E$7,Päälaskenta!G$5)</f>
        <v>2.5</v>
      </c>
      <c r="C1778" s="56">
        <v>0.224</v>
      </c>
      <c r="D1778" s="93">
        <f t="shared" si="433"/>
        <v>11.1607</v>
      </c>
      <c r="E1778" s="8">
        <f>IF(Päälaskenta!$C$26,Kaksitasouoma_matriisi!AP1778,Kaksitasouoma_matriisi!AC1778)</f>
        <v>0.107531397457693</v>
      </c>
      <c r="F1778" s="56">
        <f>IF(D1778&lt;Päälaskenta!H$24,(SQRT(POWER(Päälaskenta!C$24/(2*Päälaskenta!E$24),2)+(D1778/Päälaskenta!E$24))-Päälaskenta!C$24/(2*Päälaskenta!E$24)),IF(D1778=Päälaskenta!H$24,Päälaskenta!D$24,Päälaskenta!D$24+(SQRT(POWER((Päälaskenta!C$20+Päälaskenta!G$24)/(2*Päälaskenta!E$20),2)+((D1778-Päälaskenta!H$24)/Päälaskenta!E$20))-(Päälaskenta!C$20+Päälaskenta!G$24)/(2*Päälaskenta!E$20))))</f>
        <v>1.8009999999999999</v>
      </c>
      <c r="G1778" s="57">
        <f>IF(F1778&gt;Päälaskenta!D$24,(2*SQRT((POWER(Päälaskenta!D$24,2))+POWER(Päälaskenta!E$24*Päälaskenta!D$24,2))+Päälaskenta!C$24)+(2*SQRT((POWER((F1778-Päälaskenta!D$24),2))+POWER(Päälaskenta!E$20*(F1778-Päälaskenta!D$24),2))+Päälaskenta!C$20),(2*SQRT((POWER(F1778,2))+POWER(Päälaskenta!E$24*F1778,2))+Päälaskenta!C$24))</f>
        <v>11.95</v>
      </c>
      <c r="H1778" s="57">
        <f t="shared" si="434"/>
        <v>0.93</v>
      </c>
      <c r="I1778" s="62">
        <f t="shared" si="435"/>
        <v>6.3900000000000003E-4</v>
      </c>
      <c r="J1778" s="8">
        <f>IF(F1778&lt;Päälaskenta!$D$24,0,Kaksitasouoma_matriisi!F1778-Päälaskenta!$D$24)</f>
        <v>1.101</v>
      </c>
      <c r="L1778" s="8">
        <f>IF(F1778&gt;Päälaskenta!D$24,F1778-Päälaskenta!D$24,0)</f>
        <v>1.101</v>
      </c>
      <c r="M1778" s="8">
        <f>IF(F1778&gt;Päälaskenta!D$24,(Päälaskenta!C$20+(Päälaskenta!E$20*(Kaksitasouoma_matriisi!F1778-Päälaskenta!D$24)))*(Kaksitasouoma_matriisi!F1778-Päälaskenta!D$24),0)</f>
        <v>7.3233015000000004</v>
      </c>
      <c r="N1778" s="8">
        <f>IF(F1778&gt;Päälaskenta!D$24,(2*SQRT((POWER((F1778-Päälaskenta!D$24),2))+POWER(Päälaskenta!E$20*(F1778-Päälaskenta!D$24),2))+Päälaskenta!C$20),0)</f>
        <v>8.9697119542858506</v>
      </c>
      <c r="O1778" s="8">
        <f t="shared" si="441"/>
        <v>0.81644778977554899</v>
      </c>
      <c r="P1778" s="8">
        <f>IF(Päälaskenta!$C$29,IF(L1778&gt;Päälaskenta!$F$28,Kaksitasouoma_matriisi!AQ1778,Kaksitasouoma_matriisi!AR1778),Päälaskenta!$F$20)</f>
        <v>0.12</v>
      </c>
      <c r="Q1778" s="8">
        <f t="shared" si="442"/>
        <v>53.310318859390101</v>
      </c>
      <c r="R1778" s="8">
        <f t="shared" si="436"/>
        <v>1.1289084878771201</v>
      </c>
      <c r="S1778" s="8">
        <f t="shared" si="443"/>
        <v>0.15415294425296</v>
      </c>
      <c r="U1778" s="93">
        <f>IF(F1778&gt;Päälaskenta!D$24,Päälaskenta!H$24+L1778*Päälaskenta!G$24,F1778*Päälaskenta!C$24 + F1778*F1778*Päälaskenta!E$24)</f>
        <v>3.8323999999999998</v>
      </c>
      <c r="V1778" s="8">
        <f>IF(F1778&gt;Päälaskenta!D$24,2*SQRT(POWER(Päälaskenta!D$24,2)+POWER(Päälaskenta!E$24*Päälaskenta!D$24,2))+Päälaskenta!C$24,(2*SQRT((POWER(F1778,2))+POWER(Päälaskenta!E$24*F1778,2))+Päälaskenta!C$24))</f>
        <v>2.9798989873223301</v>
      </c>
      <c r="W1778" s="8">
        <f t="shared" si="444"/>
        <v>1.28608386267607</v>
      </c>
      <c r="X1778" s="8">
        <f>Päälaskenta!F$24</f>
        <v>7.0000000000000007E-2</v>
      </c>
      <c r="Y1778" s="8">
        <f t="shared" si="445"/>
        <v>64.746900640391601</v>
      </c>
      <c r="Z1778" s="8">
        <f t="shared" si="437"/>
        <v>1.3710915121228799</v>
      </c>
      <c r="AA1778" s="8">
        <f t="shared" si="446"/>
        <v>0.35776315419133697</v>
      </c>
      <c r="AC1778" s="8">
        <f t="shared" si="438"/>
        <v>0.107531397457693</v>
      </c>
      <c r="AE1778" s="8">
        <v>1776</v>
      </c>
      <c r="AF1778" s="8">
        <f t="shared" si="448"/>
        <v>118.05721949978199</v>
      </c>
      <c r="AG1778" s="8">
        <f t="shared" si="439"/>
        <v>4.48430265607075E-4</v>
      </c>
      <c r="AJ1778" s="132">
        <f>IF(Päälaskenta!$F$28&lt;Kaksitasouoma_matriisi!L1778,Päälaskenta!$C$20*Päälaskenta!$F$28,Päälaskenta!$C$20*Kaksitasouoma_matriisi!L1778)</f>
        <v>2.5</v>
      </c>
      <c r="AK1778" s="134">
        <f>SQRT(Päälaskenta!$D$20^2+(Päälaskenta!$D$20/(1/Päälaskenta!$E$20))^2)</f>
        <v>1.8029999999999999</v>
      </c>
      <c r="AL1778" s="134">
        <f>IF(Päälaskenta!$F$28&lt;Kaksitasouoma_matriisi!L1778,AK1778*Päälaskenta!$F$28*COS(ATAN(1/Päälaskenta!$E$20)),AK1778*Kaksitasouoma_matriisi!L1778*COS(ATAN(1/Päälaskenta!$E$20)))</f>
        <v>0.75</v>
      </c>
      <c r="AM1778" s="134"/>
      <c r="AN1778" s="134">
        <f t="shared" si="447"/>
        <v>3.25</v>
      </c>
      <c r="AO1778" s="8">
        <f t="shared" si="440"/>
        <v>0.29120037273647698</v>
      </c>
      <c r="AP1778" s="134">
        <f>Refererenssiarvoja!$B$16*H1778^(1/6)/(Refererenssiarvoja!$B$15^0.5)*(Päälaskenta!$G$28/2)^0.5*(1-AO1778)^(-1.5)</f>
        <v>8.4000000000000005E-2</v>
      </c>
      <c r="AQ1778" s="8">
        <f>Refererenssiarvoja!$B$16*Kaksitasouoma_matriisi!O1778^(1/6)/(SQRT((2*Refererenssiarvoja!$B$15)/(Päälaskenta!$F$31*Päälaskenta!$G$31*Päälaskenta!$F$28))+SQRT(Refererenssiarvoja!$B$15)/Refererenssiarvoja!$B$17*LN(Kaksitasouoma_matriisi!L1778/Päälaskenta!$F$28))</f>
        <v>0.118449722749238</v>
      </c>
      <c r="AR1778" s="8">
        <f>Refererenssiarvoja!$B$16*Kaksitasouoma_matriisi!O1778^(1/6)/(SQRT((2*Refererenssiarvoja!$B$15)/(Päälaskenta!$F$31*Päälaskenta!$G$31*L1778)))</f>
        <v>0.72421174023928603</v>
      </c>
    </row>
    <row r="1779" spans="1:44" x14ac:dyDescent="0.2">
      <c r="A1779" s="8">
        <v>1777</v>
      </c>
      <c r="B1779" s="8">
        <f>IF(Päälaskenta!C$7,Päälaskenta!E$7,Päälaskenta!G$5)</f>
        <v>2.5</v>
      </c>
      <c r="C1779" s="56">
        <v>0.223</v>
      </c>
      <c r="D1779" s="93">
        <f t="shared" si="433"/>
        <v>11.210800000000001</v>
      </c>
      <c r="E1779" s="8">
        <f>IF(Päälaskenta!$C$26,Kaksitasouoma_matriisi!AP1779,Kaksitasouoma_matriisi!AC1779)</f>
        <v>0.107550179853675</v>
      </c>
      <c r="F1779" s="56">
        <f>IF(D1779&lt;Päälaskenta!H$24,(SQRT(POWER(Päälaskenta!C$24/(2*Päälaskenta!E$24),2)+(D1779/Päälaskenta!E$24))-Päälaskenta!C$24/(2*Päälaskenta!E$24)),IF(D1779=Päälaskenta!H$24,Päälaskenta!D$24,Päälaskenta!D$24+(SQRT(POWER((Päälaskenta!C$20+Päälaskenta!G$24)/(2*Päälaskenta!E$20),2)+((D1779-Päälaskenta!H$24)/Päälaskenta!E$20))-(Päälaskenta!C$20+Päälaskenta!G$24)/(2*Päälaskenta!E$20))))</f>
        <v>1.806</v>
      </c>
      <c r="G1779" s="57">
        <f>IF(F1779&gt;Päälaskenta!D$24,(2*SQRT((POWER(Päälaskenta!D$24,2))+POWER(Päälaskenta!E$24*Päälaskenta!D$24,2))+Päälaskenta!C$24)+(2*SQRT((POWER((F1779-Päälaskenta!D$24),2))+POWER(Päälaskenta!E$20*(F1779-Päälaskenta!D$24),2))+Päälaskenta!C$20),(2*SQRT((POWER(F1779,2))+POWER(Päälaskenta!E$24*F1779,2))+Päälaskenta!C$24))</f>
        <v>11.97</v>
      </c>
      <c r="H1779" s="57">
        <f t="shared" si="434"/>
        <v>0.94</v>
      </c>
      <c r="I1779" s="62">
        <f t="shared" si="435"/>
        <v>6.2500000000000001E-4</v>
      </c>
      <c r="J1779" s="8">
        <f>IF(F1779&lt;Päälaskenta!$D$24,0,Kaksitasouoma_matriisi!F1779-Päälaskenta!$D$24)</f>
        <v>1.1060000000000001</v>
      </c>
      <c r="L1779" s="8">
        <f>IF(F1779&gt;Päälaskenta!D$24,F1779-Päälaskenta!D$24,0)</f>
        <v>1.1060000000000001</v>
      </c>
      <c r="M1779" s="8">
        <f>IF(F1779&gt;Päälaskenta!D$24,(Päälaskenta!C$20+(Päälaskenta!E$20*(Kaksitasouoma_matriisi!F1779-Päälaskenta!D$24)))*(Kaksitasouoma_matriisi!F1779-Päälaskenta!D$24),0)</f>
        <v>7.3648540000000002</v>
      </c>
      <c r="N1779" s="8">
        <f>IF(F1779&gt;Päälaskenta!D$24,(2*SQRT((POWER((F1779-Päälaskenta!D$24),2))+POWER(Päälaskenta!E$20*(F1779-Päälaskenta!D$24),2))+Päälaskenta!C$20),0)</f>
        <v>8.9877397106631705</v>
      </c>
      <c r="O1779" s="8">
        <f t="shared" si="441"/>
        <v>0.81943338782522201</v>
      </c>
      <c r="P1779" s="8">
        <f>IF(Päälaskenta!$C$29,IF(L1779&gt;Päälaskenta!$F$28,Kaksitasouoma_matriisi!AQ1779,Kaksitasouoma_matriisi!AR1779),Päälaskenta!$F$20)</f>
        <v>0.12</v>
      </c>
      <c r="Q1779" s="8">
        <f t="shared" si="442"/>
        <v>53.743424093608802</v>
      </c>
      <c r="R1779" s="8">
        <f t="shared" si="436"/>
        <v>1.13069239861715</v>
      </c>
      <c r="S1779" s="8">
        <f t="shared" si="443"/>
        <v>0.153525432902967</v>
      </c>
      <c r="U1779" s="93">
        <f>IF(F1779&gt;Päälaskenta!D$24,Päälaskenta!H$24+L1779*Päälaskenta!G$24,F1779*Päälaskenta!C$24 + F1779*F1779*Päälaskenta!E$24)</f>
        <v>3.8443999999999998</v>
      </c>
      <c r="V1779" s="8">
        <f>IF(F1779&gt;Päälaskenta!D$24,2*SQRT(POWER(Päälaskenta!D$24,2)+POWER(Päälaskenta!E$24*Päälaskenta!D$24,2))+Päälaskenta!C$24,(2*SQRT((POWER(F1779,2))+POWER(Päälaskenta!E$24*F1779,2))+Päälaskenta!C$24))</f>
        <v>2.9798989873223301</v>
      </c>
      <c r="W1779" s="8">
        <f t="shared" si="444"/>
        <v>1.2901108448157499</v>
      </c>
      <c r="X1779" s="8">
        <f>Päälaskenta!F$24</f>
        <v>7.0000000000000007E-2</v>
      </c>
      <c r="Y1779" s="8">
        <f t="shared" si="445"/>
        <v>65.085145372626201</v>
      </c>
      <c r="Z1779" s="8">
        <f t="shared" si="437"/>
        <v>1.36930760138285</v>
      </c>
      <c r="AA1779" s="8">
        <f t="shared" si="446"/>
        <v>0.35618239553190401</v>
      </c>
      <c r="AC1779" s="8">
        <f t="shared" si="438"/>
        <v>0.107550179853675</v>
      </c>
      <c r="AE1779" s="8">
        <v>1777</v>
      </c>
      <c r="AF1779" s="8">
        <f t="shared" si="448"/>
        <v>118.828569466235</v>
      </c>
      <c r="AG1779" s="8">
        <f t="shared" si="439"/>
        <v>4.42627384782083E-4</v>
      </c>
      <c r="AJ1779" s="132">
        <f>IF(Päälaskenta!$F$28&lt;Kaksitasouoma_matriisi!L1779,Päälaskenta!$C$20*Päälaskenta!$F$28,Päälaskenta!$C$20*Kaksitasouoma_matriisi!L1779)</f>
        <v>2.5</v>
      </c>
      <c r="AK1779" s="134">
        <f>SQRT(Päälaskenta!$D$20^2+(Päälaskenta!$D$20/(1/Päälaskenta!$E$20))^2)</f>
        <v>1.8029999999999999</v>
      </c>
      <c r="AL1779" s="134">
        <f>IF(Päälaskenta!$F$28&lt;Kaksitasouoma_matriisi!L1779,AK1779*Päälaskenta!$F$28*COS(ATAN(1/Päälaskenta!$E$20)),AK1779*Kaksitasouoma_matriisi!L1779*COS(ATAN(1/Päälaskenta!$E$20)))</f>
        <v>0.75</v>
      </c>
      <c r="AM1779" s="134"/>
      <c r="AN1779" s="134">
        <f t="shared" si="447"/>
        <v>3.25</v>
      </c>
      <c r="AO1779" s="8">
        <f t="shared" si="440"/>
        <v>0.28989902593927303</v>
      </c>
      <c r="AP1779" s="134">
        <f>Refererenssiarvoja!$B$16*H1779^(1/6)/(Refererenssiarvoja!$B$15^0.5)*(Päälaskenta!$G$28/2)^0.5*(1-AO1779)^(-1.5)</f>
        <v>8.3000000000000004E-2</v>
      </c>
      <c r="AQ1779" s="8">
        <f>Refererenssiarvoja!$B$16*Kaksitasouoma_matriisi!O1779^(1/6)/(SQRT((2*Refererenssiarvoja!$B$15)/(Päälaskenta!$F$31*Päälaskenta!$G$31*Päälaskenta!$F$28))+SQRT(Refererenssiarvoja!$B$15)/Refererenssiarvoja!$B$17*LN(Kaksitasouoma_matriisi!L1779/Päälaskenta!$F$28))</f>
        <v>0.118008824889083</v>
      </c>
      <c r="AR1779" s="8">
        <f>Refererenssiarvoja!$B$16*Kaksitasouoma_matriisi!O1779^(1/6)/(SQRT((2*Refererenssiarvoja!$B$15)/(Päälaskenta!$F$31*Päälaskenta!$G$31*L1779)))</f>
        <v>0.72629603151565303</v>
      </c>
    </row>
    <row r="1780" spans="1:44" x14ac:dyDescent="0.2">
      <c r="A1780" s="8">
        <v>1778</v>
      </c>
      <c r="B1780" s="8">
        <f>IF(Päälaskenta!C$7,Päälaskenta!E$7,Päälaskenta!G$5)</f>
        <v>2.5</v>
      </c>
      <c r="C1780" s="56">
        <v>0.222</v>
      </c>
      <c r="D1780" s="93">
        <f t="shared" si="433"/>
        <v>11.2613</v>
      </c>
      <c r="E1780" s="8">
        <f>IF(Päälaskenta!$C$26,Kaksitasouoma_matriisi!AP1780,Kaksitasouoma_matriisi!AC1780)</f>
        <v>0.107568905748092</v>
      </c>
      <c r="F1780" s="56">
        <f>IF(D1780&lt;Päälaskenta!H$24,(SQRT(POWER(Päälaskenta!C$24/(2*Päälaskenta!E$24),2)+(D1780/Päälaskenta!E$24))-Päälaskenta!C$24/(2*Päälaskenta!E$24)),IF(D1780=Päälaskenta!H$24,Päälaskenta!D$24,Päälaskenta!D$24+(SQRT(POWER((Päälaskenta!C$20+Päälaskenta!G$24)/(2*Päälaskenta!E$20),2)+((D1780-Päälaskenta!H$24)/Päälaskenta!E$20))-(Päälaskenta!C$20+Päälaskenta!G$24)/(2*Päälaskenta!E$20))))</f>
        <v>1.8109999999999999</v>
      </c>
      <c r="G1780" s="57">
        <f>IF(F1780&gt;Päälaskenta!D$24,(2*SQRT((POWER(Päälaskenta!D$24,2))+POWER(Päälaskenta!E$24*Päälaskenta!D$24,2))+Päälaskenta!C$24)+(2*SQRT((POWER((F1780-Päälaskenta!D$24),2))+POWER(Päälaskenta!E$20*(F1780-Päälaskenta!D$24),2))+Päälaskenta!C$20),(2*SQRT((POWER(F1780,2))+POWER(Päälaskenta!E$24*F1780,2))+Päälaskenta!C$24))</f>
        <v>11.99</v>
      </c>
      <c r="H1780" s="57">
        <f t="shared" si="434"/>
        <v>0.94</v>
      </c>
      <c r="I1780" s="62">
        <f t="shared" si="435"/>
        <v>6.1899999999999998E-4</v>
      </c>
      <c r="J1780" s="8">
        <f>IF(F1780&lt;Päälaskenta!$D$24,0,Kaksitasouoma_matriisi!F1780-Päälaskenta!$D$24)</f>
        <v>1.111</v>
      </c>
      <c r="L1780" s="8">
        <f>IF(F1780&gt;Päälaskenta!D$24,F1780-Päälaskenta!D$24,0)</f>
        <v>1.111</v>
      </c>
      <c r="M1780" s="8">
        <f>IF(F1780&gt;Päälaskenta!D$24,(Päälaskenta!C$20+(Päälaskenta!E$20*(Kaksitasouoma_matriisi!F1780-Päälaskenta!D$24)))*(Kaksitasouoma_matriisi!F1780-Päälaskenta!D$24),0)</f>
        <v>7.4064814999999999</v>
      </c>
      <c r="N1780" s="8">
        <f>IF(F1780&gt;Päälaskenta!D$24,(2*SQRT((POWER((F1780-Päälaskenta!D$24),2))+POWER(Päälaskenta!E$20*(F1780-Päälaskenta!D$24),2))+Päälaskenta!C$20),0)</f>
        <v>9.0057674670404904</v>
      </c>
      <c r="O1780" s="8">
        <f t="shared" si="441"/>
        <v>0.82241536072371502</v>
      </c>
      <c r="P1780" s="8">
        <f>IF(Päälaskenta!$C$29,IF(L1780&gt;Päälaskenta!$F$28,Kaksitasouoma_matriisi!AQ1780,Kaksitasouoma_matriisi!AR1780),Päälaskenta!$F$20)</f>
        <v>0.12</v>
      </c>
      <c r="Q1780" s="8">
        <f t="shared" si="442"/>
        <v>54.1782332416958</v>
      </c>
      <c r="R1780" s="8">
        <f t="shared" si="436"/>
        <v>1.1324661101968001</v>
      </c>
      <c r="S1780" s="8">
        <f t="shared" si="443"/>
        <v>0.152902037248969</v>
      </c>
      <c r="U1780" s="93">
        <f>IF(F1780&gt;Päälaskenta!D$24,Päälaskenta!H$24+L1780*Päälaskenta!G$24,F1780*Päälaskenta!C$24 + F1780*F1780*Päälaskenta!E$24)</f>
        <v>3.8563999999999998</v>
      </c>
      <c r="V1780" s="8">
        <f>IF(F1780&gt;Päälaskenta!D$24,2*SQRT(POWER(Päälaskenta!D$24,2)+POWER(Päälaskenta!E$24*Päälaskenta!D$24,2))+Päälaskenta!C$24,(2*SQRT((POWER(F1780,2))+POWER(Päälaskenta!E$24*F1780,2))+Päälaskenta!C$24))</f>
        <v>2.9798989873223301</v>
      </c>
      <c r="W1780" s="8">
        <f t="shared" si="444"/>
        <v>1.29413782695543</v>
      </c>
      <c r="X1780" s="8">
        <f>Päälaskenta!F$24</f>
        <v>7.0000000000000007E-2</v>
      </c>
      <c r="Y1780" s="8">
        <f t="shared" si="445"/>
        <v>65.424094708499098</v>
      </c>
      <c r="Z1780" s="8">
        <f t="shared" si="437"/>
        <v>1.3675338898031999</v>
      </c>
      <c r="AA1780" s="8">
        <f t="shared" si="446"/>
        <v>0.35461411933492398</v>
      </c>
      <c r="AC1780" s="8">
        <f t="shared" si="438"/>
        <v>0.107568905748092</v>
      </c>
      <c r="AE1780" s="8">
        <v>1778</v>
      </c>
      <c r="AF1780" s="8">
        <f t="shared" si="448"/>
        <v>119.602327950195</v>
      </c>
      <c r="AG1780" s="8">
        <f t="shared" si="439"/>
        <v>4.3691881950929799E-4</v>
      </c>
      <c r="AJ1780" s="132">
        <f>IF(Päälaskenta!$F$28&lt;Kaksitasouoma_matriisi!L1780,Päälaskenta!$C$20*Päälaskenta!$F$28,Päälaskenta!$C$20*Kaksitasouoma_matriisi!L1780)</f>
        <v>2.5</v>
      </c>
      <c r="AK1780" s="134">
        <f>SQRT(Päälaskenta!$D$20^2+(Päälaskenta!$D$20/(1/Päälaskenta!$E$20))^2)</f>
        <v>1.8029999999999999</v>
      </c>
      <c r="AL1780" s="134">
        <f>IF(Päälaskenta!$F$28&lt;Kaksitasouoma_matriisi!L1780,AK1780*Päälaskenta!$F$28*COS(ATAN(1/Päälaskenta!$E$20)),AK1780*Kaksitasouoma_matriisi!L1780*COS(ATAN(1/Päälaskenta!$E$20)))</f>
        <v>0.75</v>
      </c>
      <c r="AM1780" s="134"/>
      <c r="AN1780" s="134">
        <f t="shared" si="447"/>
        <v>3.25</v>
      </c>
      <c r="AO1780" s="8">
        <f t="shared" si="440"/>
        <v>0.288599007219415</v>
      </c>
      <c r="AP1780" s="134">
        <f>Refererenssiarvoja!$B$16*H1780^(1/6)/(Refererenssiarvoja!$B$15^0.5)*(Päälaskenta!$G$28/2)^0.5*(1-AO1780)^(-1.5)</f>
        <v>8.3000000000000004E-2</v>
      </c>
      <c r="AQ1780" s="8">
        <f>Refererenssiarvoja!$B$16*Kaksitasouoma_matriisi!O1780^(1/6)/(SQRT((2*Refererenssiarvoja!$B$15)/(Päälaskenta!$F$31*Päälaskenta!$G$31*Päälaskenta!$F$28))+SQRT(Refererenssiarvoja!$B$15)/Refererenssiarvoja!$B$17*LN(Kaksitasouoma_matriisi!L1780/Päälaskenta!$F$28))</f>
        <v>0.117573709556528</v>
      </c>
      <c r="AR1780" s="8">
        <f>Refererenssiarvoja!$B$16*Kaksitasouoma_matriisi!O1780^(1/6)/(SQRT((2*Refererenssiarvoja!$B$15)/(Päälaskenta!$F$31*Päälaskenta!$G$31*L1780)))</f>
        <v>0.72837673148582105</v>
      </c>
    </row>
    <row r="1781" spans="1:44" x14ac:dyDescent="0.2">
      <c r="A1781" s="8">
        <v>1779</v>
      </c>
      <c r="B1781" s="8">
        <f>IF(Päälaskenta!C$7,Päälaskenta!E$7,Päälaskenta!G$5)</f>
        <v>2.5</v>
      </c>
      <c r="C1781" s="56">
        <v>0.221</v>
      </c>
      <c r="D1781" s="93">
        <f t="shared" si="433"/>
        <v>11.312200000000001</v>
      </c>
      <c r="E1781" s="8">
        <f>IF(Päälaskenta!$C$26,Kaksitasouoma_matriisi!AP1781,Kaksitasouoma_matriisi!AC1781)</f>
        <v>0.107587575395514</v>
      </c>
      <c r="F1781" s="56">
        <f>IF(D1781&lt;Päälaskenta!H$24,(SQRT(POWER(Päälaskenta!C$24/(2*Päälaskenta!E$24),2)+(D1781/Päälaskenta!E$24))-Päälaskenta!C$24/(2*Päälaskenta!E$24)),IF(D1781=Päälaskenta!H$24,Päälaskenta!D$24,Päälaskenta!D$24+(SQRT(POWER((Päälaskenta!C$20+Päälaskenta!G$24)/(2*Päälaskenta!E$20),2)+((D1781-Päälaskenta!H$24)/Päälaskenta!E$20))-(Päälaskenta!C$20+Päälaskenta!G$24)/(2*Päälaskenta!E$20))))</f>
        <v>1.8160000000000001</v>
      </c>
      <c r="G1781" s="57">
        <f>IF(F1781&gt;Päälaskenta!D$24,(2*SQRT((POWER(Päälaskenta!D$24,2))+POWER(Päälaskenta!E$24*Päälaskenta!D$24,2))+Päälaskenta!C$24)+(2*SQRT((POWER((F1781-Päälaskenta!D$24),2))+POWER(Päälaskenta!E$20*(F1781-Päälaskenta!D$24),2))+Päälaskenta!C$20),(2*SQRT((POWER(F1781,2))+POWER(Päälaskenta!E$24*F1781,2))+Päälaskenta!C$24))</f>
        <v>12</v>
      </c>
      <c r="H1781" s="57">
        <f t="shared" si="434"/>
        <v>0.94</v>
      </c>
      <c r="I1781" s="62">
        <f t="shared" si="435"/>
        <v>6.1399999999999996E-4</v>
      </c>
      <c r="J1781" s="8">
        <f>IF(F1781&lt;Päälaskenta!$D$24,0,Kaksitasouoma_matriisi!F1781-Päälaskenta!$D$24)</f>
        <v>1.1160000000000001</v>
      </c>
      <c r="L1781" s="8">
        <f>IF(F1781&gt;Päälaskenta!D$24,F1781-Päälaskenta!D$24,0)</f>
        <v>1.1160000000000001</v>
      </c>
      <c r="M1781" s="8">
        <f>IF(F1781&gt;Päälaskenta!D$24,(Päälaskenta!C$20+(Päälaskenta!E$20*(Kaksitasouoma_matriisi!F1781-Päälaskenta!D$24)))*(Kaksitasouoma_matriisi!F1781-Päälaskenta!D$24),0)</f>
        <v>7.4481840000000004</v>
      </c>
      <c r="N1781" s="8">
        <f>IF(F1781&gt;Päälaskenta!D$24,(2*SQRT((POWER((F1781-Päälaskenta!D$24),2))+POWER(Päälaskenta!E$20*(F1781-Päälaskenta!D$24),2))+Päälaskenta!C$20),0)</f>
        <v>9.0237952234178103</v>
      </c>
      <c r="O1781" s="8">
        <f t="shared" si="441"/>
        <v>0.82539373019803097</v>
      </c>
      <c r="P1781" s="8">
        <f>IF(Päälaskenta!$C$29,IF(L1781&gt;Päälaskenta!$F$28,Kaksitasouoma_matriisi!AQ1781,Kaksitasouoma_matriisi!AR1781),Päälaskenta!$F$20)</f>
        <v>0.12</v>
      </c>
      <c r="Q1781" s="8">
        <f t="shared" si="442"/>
        <v>54.6147472248811</v>
      </c>
      <c r="R1781" s="8">
        <f t="shared" si="436"/>
        <v>1.13422973016856</v>
      </c>
      <c r="S1781" s="8">
        <f t="shared" si="443"/>
        <v>0.15228272155582601</v>
      </c>
      <c r="U1781" s="93">
        <f>IF(F1781&gt;Päälaskenta!D$24,Päälaskenta!H$24+L1781*Päälaskenta!G$24,F1781*Päälaskenta!C$24 + F1781*F1781*Päälaskenta!E$24)</f>
        <v>3.8683999999999998</v>
      </c>
      <c r="V1781" s="8">
        <f>IF(F1781&gt;Päälaskenta!D$24,2*SQRT(POWER(Päälaskenta!D$24,2)+POWER(Päälaskenta!E$24*Päälaskenta!D$24,2))+Päälaskenta!C$24,(2*SQRT((POWER(F1781,2))+POWER(Päälaskenta!E$24*F1781,2))+Päälaskenta!C$24))</f>
        <v>2.9798989873223301</v>
      </c>
      <c r="W1781" s="8">
        <f t="shared" si="444"/>
        <v>1.2981648090951099</v>
      </c>
      <c r="X1781" s="8">
        <f>Päälaskenta!F$24</f>
        <v>7.0000000000000007E-2</v>
      </c>
      <c r="Y1781" s="8">
        <f t="shared" si="445"/>
        <v>65.763747916408605</v>
      </c>
      <c r="Z1781" s="8">
        <f t="shared" si="437"/>
        <v>1.36577026983144</v>
      </c>
      <c r="AA1781" s="8">
        <f t="shared" si="446"/>
        <v>0.35305818163360603</v>
      </c>
      <c r="AC1781" s="8">
        <f t="shared" si="438"/>
        <v>0.107587575395514</v>
      </c>
      <c r="AE1781" s="8">
        <v>1779</v>
      </c>
      <c r="AF1781" s="8">
        <f t="shared" si="448"/>
        <v>120.37849514129</v>
      </c>
      <c r="AG1781" s="8">
        <f t="shared" si="439"/>
        <v>4.3130272055492502E-4</v>
      </c>
      <c r="AJ1781" s="132">
        <f>IF(Päälaskenta!$F$28&lt;Kaksitasouoma_matriisi!L1781,Päälaskenta!$C$20*Päälaskenta!$F$28,Päälaskenta!$C$20*Kaksitasouoma_matriisi!L1781)</f>
        <v>2.5</v>
      </c>
      <c r="AK1781" s="134">
        <f>SQRT(Päälaskenta!$D$20^2+(Päälaskenta!$D$20/(1/Päälaskenta!$E$20))^2)</f>
        <v>1.8029999999999999</v>
      </c>
      <c r="AL1781" s="134">
        <f>IF(Päälaskenta!$F$28&lt;Kaksitasouoma_matriisi!L1781,AK1781*Päälaskenta!$F$28*COS(ATAN(1/Päälaskenta!$E$20)),AK1781*Kaksitasouoma_matriisi!L1781*COS(ATAN(1/Päälaskenta!$E$20)))</f>
        <v>0.75</v>
      </c>
      <c r="AM1781" s="134"/>
      <c r="AN1781" s="134">
        <f t="shared" si="447"/>
        <v>3.25</v>
      </c>
      <c r="AO1781" s="8">
        <f t="shared" si="440"/>
        <v>0.287300436696664</v>
      </c>
      <c r="AP1781" s="134">
        <f>Refererenssiarvoja!$B$16*H1781^(1/6)/(Refererenssiarvoja!$B$15^0.5)*(Päälaskenta!$G$28/2)^0.5*(1-AO1781)^(-1.5)</f>
        <v>8.3000000000000004E-2</v>
      </c>
      <c r="AQ1781" s="8">
        <f>Refererenssiarvoja!$B$16*Kaksitasouoma_matriisi!O1781^(1/6)/(SQRT((2*Refererenssiarvoja!$B$15)/(Päälaskenta!$F$31*Päälaskenta!$G$31*Päälaskenta!$F$28))+SQRT(Refererenssiarvoja!$B$15)/Refererenssiarvoja!$B$17*LN(Kaksitasouoma_matriisi!L1781/Päälaskenta!$F$28))</f>
        <v>0.11714425973911401</v>
      </c>
      <c r="AR1781" s="8">
        <f>Refererenssiarvoja!$B$16*Kaksitasouoma_matriisi!O1781^(1/6)/(SQRT((2*Refererenssiarvoja!$B$15)/(Päälaskenta!$F$31*Päälaskenta!$G$31*L1781)))</f>
        <v>0.73045386276373003</v>
      </c>
    </row>
    <row r="1782" spans="1:44" x14ac:dyDescent="0.2">
      <c r="A1782" s="8">
        <v>1780</v>
      </c>
      <c r="B1782" s="8">
        <f>IF(Päälaskenta!C$7,Päälaskenta!E$7,Päälaskenta!G$5)</f>
        <v>2.5</v>
      </c>
      <c r="C1782" s="56">
        <v>0.22</v>
      </c>
      <c r="D1782" s="93">
        <f t="shared" si="433"/>
        <v>11.3636</v>
      </c>
      <c r="E1782" s="8">
        <f>IF(Päälaskenta!$C$26,Kaksitasouoma_matriisi!AP1782,Kaksitasouoma_matriisi!AC1782)</f>
        <v>0.107602470785712</v>
      </c>
      <c r="F1782" s="56">
        <f>IF(D1782&lt;Päälaskenta!H$24,(SQRT(POWER(Päälaskenta!C$24/(2*Päälaskenta!E$24),2)+(D1782/Päälaskenta!E$24))-Päälaskenta!C$24/(2*Päälaskenta!E$24)),IF(D1782=Päälaskenta!H$24,Päälaskenta!D$24,Päälaskenta!D$24+(SQRT(POWER((Päälaskenta!C$20+Päälaskenta!G$24)/(2*Päälaskenta!E$20),2)+((D1782-Päälaskenta!H$24)/Päälaskenta!E$20))-(Päälaskenta!C$20+Päälaskenta!G$24)/(2*Päälaskenta!E$20))))</f>
        <v>1.82</v>
      </c>
      <c r="G1782" s="57">
        <f>IF(F1782&gt;Päälaskenta!D$24,(2*SQRT((POWER(Päälaskenta!D$24,2))+POWER(Päälaskenta!E$24*Päälaskenta!D$24,2))+Päälaskenta!C$24)+(2*SQRT((POWER((F1782-Päälaskenta!D$24),2))+POWER(Päälaskenta!E$20*(F1782-Päälaskenta!D$24),2))+Päälaskenta!C$20),(2*SQRT((POWER(F1782,2))+POWER(Päälaskenta!E$24*F1782,2))+Päälaskenta!C$24))</f>
        <v>12.02</v>
      </c>
      <c r="H1782" s="57">
        <f t="shared" si="434"/>
        <v>0.95</v>
      </c>
      <c r="I1782" s="62">
        <f t="shared" si="435"/>
        <v>5.9999999999999995E-4</v>
      </c>
      <c r="J1782" s="8">
        <f>IF(F1782&lt;Päälaskenta!$D$24,0,Kaksitasouoma_matriisi!F1782-Päälaskenta!$D$24)</f>
        <v>1.1200000000000001</v>
      </c>
      <c r="L1782" s="8">
        <f>IF(F1782&gt;Päälaskenta!D$24,F1782-Päälaskenta!D$24,0)</f>
        <v>1.1200000000000001</v>
      </c>
      <c r="M1782" s="8">
        <f>IF(F1782&gt;Päälaskenta!D$24,(Päälaskenta!C$20+(Päälaskenta!E$20*(Kaksitasouoma_matriisi!F1782-Päälaskenta!D$24)))*(Kaksitasouoma_matriisi!F1782-Päälaskenta!D$24),0)</f>
        <v>7.4816000000000003</v>
      </c>
      <c r="N1782" s="8">
        <f>IF(F1782&gt;Päälaskenta!D$24,(2*SQRT((POWER((F1782-Päälaskenta!D$24),2))+POWER(Päälaskenta!E$20*(F1782-Päälaskenta!D$24),2))+Päälaskenta!C$20),0)</f>
        <v>9.0382174285196708</v>
      </c>
      <c r="O1782" s="8">
        <f t="shared" si="441"/>
        <v>0.82777384580195701</v>
      </c>
      <c r="P1782" s="8">
        <f>IF(Päälaskenta!$C$29,IF(L1782&gt;Päälaskenta!$F$28,Kaksitasouoma_matriisi!AQ1782,Kaksitasouoma_matriisi!AR1782),Päälaskenta!$F$20)</f>
        <v>0.12</v>
      </c>
      <c r="Q1782" s="8">
        <f t="shared" si="442"/>
        <v>54.965186516469601</v>
      </c>
      <c r="R1782" s="8">
        <f t="shared" si="436"/>
        <v>1.1356334315023999</v>
      </c>
      <c r="S1782" s="8">
        <f t="shared" si="443"/>
        <v>0.15179018278207901</v>
      </c>
      <c r="U1782" s="93">
        <f>IF(F1782&gt;Päälaskenta!D$24,Päälaskenta!H$24+L1782*Päälaskenta!G$24,F1782*Päälaskenta!C$24 + F1782*F1782*Päälaskenta!E$24)</f>
        <v>3.8780000000000001</v>
      </c>
      <c r="V1782" s="8">
        <f>IF(F1782&gt;Päälaskenta!D$24,2*SQRT(POWER(Päälaskenta!D$24,2)+POWER(Päälaskenta!E$24*Päälaskenta!D$24,2))+Päälaskenta!C$24,(2*SQRT((POWER(F1782,2))+POWER(Päälaskenta!E$24*F1782,2))+Päälaskenta!C$24))</f>
        <v>2.9798989873223301</v>
      </c>
      <c r="W1782" s="8">
        <f t="shared" si="444"/>
        <v>1.30138639480685</v>
      </c>
      <c r="X1782" s="8">
        <f>Päälaskenta!F$24</f>
        <v>7.0000000000000007E-2</v>
      </c>
      <c r="Y1782" s="8">
        <f t="shared" si="445"/>
        <v>66.035976780900398</v>
      </c>
      <c r="Z1782" s="8">
        <f t="shared" si="437"/>
        <v>1.3643665684976001</v>
      </c>
      <c r="AA1782" s="8">
        <f t="shared" si="446"/>
        <v>0.35182221982918999</v>
      </c>
      <c r="AC1782" s="8">
        <f t="shared" si="438"/>
        <v>0.107602470785712</v>
      </c>
      <c r="AE1782" s="8">
        <v>1780</v>
      </c>
      <c r="AF1782" s="8">
        <f t="shared" si="448"/>
        <v>121.00116329737</v>
      </c>
      <c r="AG1782" s="8">
        <f t="shared" si="439"/>
        <v>4.2687520158355899E-4</v>
      </c>
      <c r="AJ1782" s="132">
        <f>IF(Päälaskenta!$F$28&lt;Kaksitasouoma_matriisi!L1782,Päälaskenta!$C$20*Päälaskenta!$F$28,Päälaskenta!$C$20*Kaksitasouoma_matriisi!L1782)</f>
        <v>2.5</v>
      </c>
      <c r="AK1782" s="134">
        <f>SQRT(Päälaskenta!$D$20^2+(Päälaskenta!$D$20/(1/Päälaskenta!$E$20))^2)</f>
        <v>1.8029999999999999</v>
      </c>
      <c r="AL1782" s="134">
        <f>IF(Päälaskenta!$F$28&lt;Kaksitasouoma_matriisi!L1782,AK1782*Päälaskenta!$F$28*COS(ATAN(1/Päälaskenta!$E$20)),AK1782*Kaksitasouoma_matriisi!L1782*COS(ATAN(1/Päälaskenta!$E$20)))</f>
        <v>0.75</v>
      </c>
      <c r="AM1782" s="134"/>
      <c r="AN1782" s="134">
        <f t="shared" si="447"/>
        <v>3.25</v>
      </c>
      <c r="AO1782" s="8">
        <f t="shared" si="440"/>
        <v>0.28600091520292897</v>
      </c>
      <c r="AP1782" s="134">
        <f>Refererenssiarvoja!$B$16*H1782^(1/6)/(Refererenssiarvoja!$B$15^0.5)*(Päälaskenta!$G$28/2)^0.5*(1-AO1782)^(-1.5)</f>
        <v>8.3000000000000004E-2</v>
      </c>
      <c r="AQ1782" s="8">
        <f>Refererenssiarvoja!$B$16*Kaksitasouoma_matriisi!O1782^(1/6)/(SQRT((2*Refererenssiarvoja!$B$15)/(Päälaskenta!$F$31*Päälaskenta!$G$31*Päälaskenta!$F$28))+SQRT(Refererenssiarvoja!$B$15)/Refererenssiarvoja!$B$17*LN(Kaksitasouoma_matriisi!L1782/Päälaskenta!$F$28))</f>
        <v>0.11680470245034399</v>
      </c>
      <c r="AR1782" s="8">
        <f>Refererenssiarvoja!$B$16*Kaksitasouoma_matriisi!O1782^(1/6)/(SQRT((2*Refererenssiarvoja!$B$15)/(Päälaskenta!$F$31*Päälaskenta!$G$31*L1782)))</f>
        <v>0.73211301337310797</v>
      </c>
    </row>
    <row r="1783" spans="1:44" x14ac:dyDescent="0.2">
      <c r="A1783" s="8">
        <v>1781</v>
      </c>
      <c r="B1783" s="8">
        <f>IF(Päälaskenta!C$7,Päälaskenta!E$7,Päälaskenta!G$5)</f>
        <v>2.5</v>
      </c>
      <c r="C1783" s="56">
        <v>0.219</v>
      </c>
      <c r="D1783" s="93">
        <f t="shared" si="433"/>
        <v>11.4155</v>
      </c>
      <c r="E1783" s="8">
        <f>IF(Päälaskenta!$C$26,Kaksitasouoma_matriisi!AP1783,Kaksitasouoma_matriisi!AC1783)</f>
        <v>0.107621039825195</v>
      </c>
      <c r="F1783" s="56">
        <f>IF(D1783&lt;Päälaskenta!H$24,(SQRT(POWER(Päälaskenta!C$24/(2*Päälaskenta!E$24),2)+(D1783/Päälaskenta!E$24))-Päälaskenta!C$24/(2*Päälaskenta!E$24)),IF(D1783=Päälaskenta!H$24,Päälaskenta!D$24,Päälaskenta!D$24+(SQRT(POWER((Päälaskenta!C$20+Päälaskenta!G$24)/(2*Päälaskenta!E$20),2)+((D1783-Päälaskenta!H$24)/Päälaskenta!E$20))-(Päälaskenta!C$20+Päälaskenta!G$24)/(2*Päälaskenta!E$20))))</f>
        <v>1.825</v>
      </c>
      <c r="G1783" s="57">
        <f>IF(F1783&gt;Päälaskenta!D$24,(2*SQRT((POWER(Päälaskenta!D$24,2))+POWER(Päälaskenta!E$24*Päälaskenta!D$24,2))+Päälaskenta!C$24)+(2*SQRT((POWER((F1783-Päälaskenta!D$24),2))+POWER(Päälaskenta!E$20*(F1783-Päälaskenta!D$24),2))+Päälaskenta!C$20),(2*SQRT((POWER(F1783,2))+POWER(Päälaskenta!E$24*F1783,2))+Päälaskenta!C$24))</f>
        <v>12.04</v>
      </c>
      <c r="H1783" s="57">
        <f t="shared" si="434"/>
        <v>0.95</v>
      </c>
      <c r="I1783" s="62">
        <f t="shared" si="435"/>
        <v>5.9500000000000004E-4</v>
      </c>
      <c r="J1783" s="8">
        <f>IF(F1783&lt;Päälaskenta!$D$24,0,Kaksitasouoma_matriisi!F1783-Päälaskenta!$D$24)</f>
        <v>1.125</v>
      </c>
      <c r="L1783" s="8">
        <f>IF(F1783&gt;Päälaskenta!D$24,F1783-Päälaskenta!D$24,0)</f>
        <v>1.125</v>
      </c>
      <c r="M1783" s="8">
        <f>IF(F1783&gt;Päälaskenta!D$24,(Päälaskenta!C$20+(Päälaskenta!E$20*(Kaksitasouoma_matriisi!F1783-Päälaskenta!D$24)))*(Kaksitasouoma_matriisi!F1783-Päälaskenta!D$24),0)</f>
        <v>7.5234375</v>
      </c>
      <c r="N1783" s="8">
        <f>IF(F1783&gt;Päälaskenta!D$24,(2*SQRT((POWER((F1783-Päälaskenta!D$24),2))+POWER(Päälaskenta!E$20*(F1783-Päälaskenta!D$24),2))+Päälaskenta!C$20),0)</f>
        <v>9.0562451848969907</v>
      </c>
      <c r="O1783" s="8">
        <f t="shared" si="441"/>
        <v>0.83074578331279703</v>
      </c>
      <c r="P1783" s="8">
        <f>IF(Päälaskenta!$C$29,IF(L1783&gt;Päälaskenta!$F$28,Kaksitasouoma_matriisi!AQ1783,Kaksitasouoma_matriisi!AR1783),Päälaskenta!$F$20)</f>
        <v>0.12</v>
      </c>
      <c r="Q1783" s="8">
        <f t="shared" si="442"/>
        <v>55.404771547765797</v>
      </c>
      <c r="R1783" s="8">
        <f t="shared" si="436"/>
        <v>1.1373791528258399</v>
      </c>
      <c r="S1783" s="8">
        <f t="shared" si="443"/>
        <v>0.151178122078616</v>
      </c>
      <c r="U1783" s="93">
        <f>IF(F1783&gt;Päälaskenta!D$24,Päälaskenta!H$24+L1783*Päälaskenta!G$24,F1783*Päälaskenta!C$24 + F1783*F1783*Päälaskenta!E$24)</f>
        <v>3.89</v>
      </c>
      <c r="V1783" s="8">
        <f>IF(F1783&gt;Päälaskenta!D$24,2*SQRT(POWER(Päälaskenta!D$24,2)+POWER(Päälaskenta!E$24*Päälaskenta!D$24,2))+Päälaskenta!C$24,(2*SQRT((POWER(F1783,2))+POWER(Päälaskenta!E$24*F1783,2))+Päälaskenta!C$24))</f>
        <v>2.9798989873223301</v>
      </c>
      <c r="W1783" s="8">
        <f t="shared" si="444"/>
        <v>1.3054133769465299</v>
      </c>
      <c r="X1783" s="8">
        <f>Päälaskenta!F$24</f>
        <v>7.0000000000000007E-2</v>
      </c>
      <c r="Y1783" s="8">
        <f t="shared" si="445"/>
        <v>66.376895124494297</v>
      </c>
      <c r="Z1783" s="8">
        <f t="shared" si="437"/>
        <v>1.3626208471741601</v>
      </c>
      <c r="AA1783" s="8">
        <f t="shared" si="446"/>
        <v>0.35028813552034999</v>
      </c>
      <c r="AC1783" s="8">
        <f t="shared" si="438"/>
        <v>0.107621039825195</v>
      </c>
      <c r="AE1783" s="8">
        <v>1781</v>
      </c>
      <c r="AF1783" s="8">
        <f t="shared" si="448"/>
        <v>121.78166667226</v>
      </c>
      <c r="AG1783" s="8">
        <f t="shared" si="439"/>
        <v>4.2142101671710502E-4</v>
      </c>
      <c r="AJ1783" s="132">
        <f>IF(Päälaskenta!$F$28&lt;Kaksitasouoma_matriisi!L1783,Päälaskenta!$C$20*Päälaskenta!$F$28,Päälaskenta!$C$20*Kaksitasouoma_matriisi!L1783)</f>
        <v>2.5</v>
      </c>
      <c r="AK1783" s="134">
        <f>SQRT(Päälaskenta!$D$20^2+(Päälaskenta!$D$20/(1/Päälaskenta!$E$20))^2)</f>
        <v>1.8029999999999999</v>
      </c>
      <c r="AL1783" s="134">
        <f>IF(Päälaskenta!$F$28&lt;Kaksitasouoma_matriisi!L1783,AK1783*Päälaskenta!$F$28*COS(ATAN(1/Päälaskenta!$E$20)),AK1783*Kaksitasouoma_matriisi!L1783*COS(ATAN(1/Päälaskenta!$E$20)))</f>
        <v>0.75</v>
      </c>
      <c r="AM1783" s="134"/>
      <c r="AN1783" s="134">
        <f t="shared" si="447"/>
        <v>3.25</v>
      </c>
      <c r="AO1783" s="8">
        <f t="shared" si="440"/>
        <v>0.28470062634137799</v>
      </c>
      <c r="AP1783" s="134">
        <f>Refererenssiarvoja!$B$16*H1783^(1/6)/(Refererenssiarvoja!$B$15^0.5)*(Päälaskenta!$G$28/2)^0.5*(1-AO1783)^(-1.5)</f>
        <v>8.3000000000000004E-2</v>
      </c>
      <c r="AQ1783" s="8">
        <f>Refererenssiarvoja!$B$16*Kaksitasouoma_matriisi!O1783^(1/6)/(SQRT((2*Refererenssiarvoja!$B$15)/(Päälaskenta!$F$31*Päälaskenta!$G$31*Päälaskenta!$F$28))+SQRT(Refererenssiarvoja!$B$15)/Refererenssiarvoja!$B$17*LN(Kaksitasouoma_matriisi!L1783/Päälaskenta!$F$28))</f>
        <v>0.11638516573970301</v>
      </c>
      <c r="AR1783" s="8">
        <f>Refererenssiarvoja!$B$16*Kaksitasouoma_matriisi!O1783^(1/6)/(SQRT((2*Refererenssiarvoja!$B$15)/(Päälaskenta!$F$31*Päälaskenta!$G$31*L1783)))</f>
        <v>0.73418377723928196</v>
      </c>
    </row>
    <row r="1784" spans="1:44" x14ac:dyDescent="0.2">
      <c r="A1784" s="8">
        <v>1782</v>
      </c>
      <c r="B1784" s="8">
        <f>IF(Päälaskenta!C$7,Päälaskenta!E$7,Päälaskenta!G$5)</f>
        <v>2.5</v>
      </c>
      <c r="C1784" s="56">
        <v>0.218</v>
      </c>
      <c r="D1784" s="93">
        <f t="shared" si="433"/>
        <v>11.4679</v>
      </c>
      <c r="E1784" s="8">
        <f>IF(Päälaskenta!$C$26,Kaksitasouoma_matriisi!AP1784,Kaksitasouoma_matriisi!AC1784)</f>
        <v>0.107639553322394</v>
      </c>
      <c r="F1784" s="56">
        <f>IF(D1784&lt;Päälaskenta!H$24,(SQRT(POWER(Päälaskenta!C$24/(2*Päälaskenta!E$24),2)+(D1784/Päälaskenta!E$24))-Päälaskenta!C$24/(2*Päälaskenta!E$24)),IF(D1784=Päälaskenta!H$24,Päälaskenta!D$24,Päälaskenta!D$24+(SQRT(POWER((Päälaskenta!C$20+Päälaskenta!G$24)/(2*Päälaskenta!E$20),2)+((D1784-Päälaskenta!H$24)/Päälaskenta!E$20))-(Päälaskenta!C$20+Päälaskenta!G$24)/(2*Päälaskenta!E$20))))</f>
        <v>1.83</v>
      </c>
      <c r="G1784" s="57">
        <f>IF(F1784&gt;Päälaskenta!D$24,(2*SQRT((POWER(Päälaskenta!D$24,2))+POWER(Päälaskenta!E$24*Päälaskenta!D$24,2))+Päälaskenta!C$24)+(2*SQRT((POWER((F1784-Päälaskenta!D$24),2))+POWER(Päälaskenta!E$20*(F1784-Päälaskenta!D$24),2))+Päälaskenta!C$20),(2*SQRT((POWER(F1784,2))+POWER(Päälaskenta!E$24*F1784,2))+Päälaskenta!C$24))</f>
        <v>12.05</v>
      </c>
      <c r="H1784" s="57">
        <f t="shared" si="434"/>
        <v>0.95</v>
      </c>
      <c r="I1784" s="62">
        <f t="shared" si="435"/>
        <v>5.9000000000000003E-4</v>
      </c>
      <c r="J1784" s="8">
        <f>IF(F1784&lt;Päälaskenta!$D$24,0,Kaksitasouoma_matriisi!F1784-Päälaskenta!$D$24)</f>
        <v>1.1299999999999999</v>
      </c>
      <c r="L1784" s="8">
        <f>IF(F1784&gt;Päälaskenta!D$24,F1784-Päälaskenta!D$24,0)</f>
        <v>1.1299999999999999</v>
      </c>
      <c r="M1784" s="8">
        <f>IF(F1784&gt;Päälaskenta!D$24,(Päälaskenta!C$20+(Päälaskenta!E$20*(Kaksitasouoma_matriisi!F1784-Päälaskenta!D$24)))*(Kaksitasouoma_matriisi!F1784-Päälaskenta!D$24),0)</f>
        <v>7.5653499999999996</v>
      </c>
      <c r="N1784" s="8">
        <f>IF(F1784&gt;Päälaskenta!D$24,(2*SQRT((POWER((F1784-Päälaskenta!D$24),2))+POWER(Päälaskenta!E$20*(F1784-Päälaskenta!D$24),2))+Päälaskenta!C$20),0)</f>
        <v>9.0742729412743106</v>
      </c>
      <c r="O1784" s="8">
        <f t="shared" si="441"/>
        <v>0.833714177318716</v>
      </c>
      <c r="P1784" s="8">
        <f>IF(Päälaskenta!$C$29,IF(L1784&gt;Päälaskenta!$F$28,Kaksitasouoma_matriisi!AQ1784,Kaksitasouoma_matriisi!AR1784),Päälaskenta!$F$20)</f>
        <v>0.12</v>
      </c>
      <c r="Q1784" s="8">
        <f t="shared" si="442"/>
        <v>55.846064032442001</v>
      </c>
      <c r="R1784" s="8">
        <f t="shared" si="436"/>
        <v>1.1391150757647599</v>
      </c>
      <c r="S1784" s="8">
        <f t="shared" si="443"/>
        <v>0.15057004312619501</v>
      </c>
      <c r="U1784" s="93">
        <f>IF(F1784&gt;Päälaskenta!D$24,Päälaskenta!H$24+L1784*Päälaskenta!G$24,F1784*Päälaskenta!C$24 + F1784*F1784*Päälaskenta!E$24)</f>
        <v>3.9020000000000001</v>
      </c>
      <c r="V1784" s="8">
        <f>IF(F1784&gt;Päälaskenta!D$24,2*SQRT(POWER(Päälaskenta!D$24,2)+POWER(Päälaskenta!E$24*Päälaskenta!D$24,2))+Päälaskenta!C$24,(2*SQRT((POWER(F1784,2))+POWER(Päälaskenta!E$24*F1784,2))+Päälaskenta!C$24))</f>
        <v>2.9798989873223301</v>
      </c>
      <c r="W1784" s="8">
        <f t="shared" si="444"/>
        <v>1.30944035908621</v>
      </c>
      <c r="X1784" s="8">
        <f>Päälaskenta!F$24</f>
        <v>7.0000000000000007E-2</v>
      </c>
      <c r="Y1784" s="8">
        <f t="shared" si="445"/>
        <v>66.718515307685095</v>
      </c>
      <c r="Z1784" s="8">
        <f t="shared" si="437"/>
        <v>1.3608849242352401</v>
      </c>
      <c r="AA1784" s="8">
        <f t="shared" si="446"/>
        <v>0.34876599801005598</v>
      </c>
      <c r="AC1784" s="8">
        <f t="shared" si="438"/>
        <v>0.107639553322394</v>
      </c>
      <c r="AE1784" s="8">
        <v>1782</v>
      </c>
      <c r="AF1784" s="8">
        <f t="shared" si="448"/>
        <v>122.564579340127</v>
      </c>
      <c r="AG1784" s="8">
        <f t="shared" si="439"/>
        <v>4.1605434260377999E-4</v>
      </c>
      <c r="AJ1784" s="132">
        <f>IF(Päälaskenta!$F$28&lt;Kaksitasouoma_matriisi!L1784,Päälaskenta!$C$20*Päälaskenta!$F$28,Päälaskenta!$C$20*Kaksitasouoma_matriisi!L1784)</f>
        <v>2.5</v>
      </c>
      <c r="AK1784" s="134">
        <f>SQRT(Päälaskenta!$D$20^2+(Päälaskenta!$D$20/(1/Päälaskenta!$E$20))^2)</f>
        <v>1.8029999999999999</v>
      </c>
      <c r="AL1784" s="134">
        <f>IF(Päälaskenta!$F$28&lt;Kaksitasouoma_matriisi!L1784,AK1784*Päälaskenta!$F$28*COS(ATAN(1/Päälaskenta!$E$20)),AK1784*Kaksitasouoma_matriisi!L1784*COS(ATAN(1/Päälaskenta!$E$20)))</f>
        <v>0.75</v>
      </c>
      <c r="AM1784" s="134"/>
      <c r="AN1784" s="134">
        <f t="shared" si="447"/>
        <v>3.25</v>
      </c>
      <c r="AO1784" s="8">
        <f t="shared" si="440"/>
        <v>0.28339975060821898</v>
      </c>
      <c r="AP1784" s="134">
        <f>Refererenssiarvoja!$B$16*H1784^(1/6)/(Refererenssiarvoja!$B$15^0.5)*(Päälaskenta!$G$28/2)^0.5*(1-AO1784)^(-1.5)</f>
        <v>8.3000000000000004E-2</v>
      </c>
      <c r="AQ1784" s="8">
        <f>Refererenssiarvoja!$B$16*Kaksitasouoma_matriisi!O1784^(1/6)/(SQRT((2*Refererenssiarvoja!$B$15)/(Päälaskenta!$F$31*Päälaskenta!$G$31*Päälaskenta!$F$28))+SQRT(Refererenssiarvoja!$B$15)/Refererenssiarvoja!$B$17*LN(Kaksitasouoma_matriisi!L1784/Päälaskenta!$F$28))</f>
        <v>0.115970983435945</v>
      </c>
      <c r="AR1784" s="8">
        <f>Refererenssiarvoja!$B$16*Kaksitasouoma_matriisi!O1784^(1/6)/(SQRT((2*Refererenssiarvoja!$B$15)/(Päälaskenta!$F$31*Päälaskenta!$G$31*L1784)))</f>
        <v>0.73625103448489404</v>
      </c>
    </row>
    <row r="1785" spans="1:44" x14ac:dyDescent="0.2">
      <c r="A1785" s="8">
        <v>1783</v>
      </c>
      <c r="B1785" s="8">
        <f>IF(Päälaskenta!C$7,Päälaskenta!E$7,Päälaskenta!G$5)</f>
        <v>2.5</v>
      </c>
      <c r="C1785" s="56">
        <v>0.217</v>
      </c>
      <c r="D1785" s="93">
        <f t="shared" si="433"/>
        <v>11.5207</v>
      </c>
      <c r="E1785" s="8">
        <f>IF(Päälaskenta!$C$26,Kaksitasouoma_matriisi!AP1785,Kaksitasouoma_matriisi!AC1785)</f>
        <v>0.10765801152613701</v>
      </c>
      <c r="F1785" s="56">
        <f>IF(D1785&lt;Päälaskenta!H$24,(SQRT(POWER(Päälaskenta!C$24/(2*Päälaskenta!E$24),2)+(D1785/Päälaskenta!E$24))-Päälaskenta!C$24/(2*Päälaskenta!E$24)),IF(D1785=Päälaskenta!H$24,Päälaskenta!D$24,Päälaskenta!D$24+(SQRT(POWER((Päälaskenta!C$20+Päälaskenta!G$24)/(2*Päälaskenta!E$20),2)+((D1785-Päälaskenta!H$24)/Päälaskenta!E$20))-(Päälaskenta!C$20+Päälaskenta!G$24)/(2*Päälaskenta!E$20))))</f>
        <v>1.835</v>
      </c>
      <c r="G1785" s="57">
        <f>IF(F1785&gt;Päälaskenta!D$24,(2*SQRT((POWER(Päälaskenta!D$24,2))+POWER(Päälaskenta!E$24*Päälaskenta!D$24,2))+Päälaskenta!C$24)+(2*SQRT((POWER((F1785-Päälaskenta!D$24),2))+POWER(Päälaskenta!E$20*(F1785-Päälaskenta!D$24),2))+Päälaskenta!C$20),(2*SQRT((POWER(F1785,2))+POWER(Päälaskenta!E$24*F1785,2))+Päälaskenta!C$24))</f>
        <v>12.07</v>
      </c>
      <c r="H1785" s="57">
        <f t="shared" si="434"/>
        <v>0.95</v>
      </c>
      <c r="I1785" s="62">
        <f t="shared" si="435"/>
        <v>5.8399999999999999E-4</v>
      </c>
      <c r="J1785" s="8">
        <f>IF(F1785&lt;Päälaskenta!$D$24,0,Kaksitasouoma_matriisi!F1785-Päälaskenta!$D$24)</f>
        <v>1.135</v>
      </c>
      <c r="L1785" s="8">
        <f>IF(F1785&gt;Päälaskenta!D$24,F1785-Päälaskenta!D$24,0)</f>
        <v>1.135</v>
      </c>
      <c r="M1785" s="8">
        <f>IF(F1785&gt;Päälaskenta!D$24,(Päälaskenta!C$20+(Päälaskenta!E$20*(Kaksitasouoma_matriisi!F1785-Päälaskenta!D$24)))*(Kaksitasouoma_matriisi!F1785-Päälaskenta!D$24),0)</f>
        <v>7.6073374999999999</v>
      </c>
      <c r="N1785" s="8">
        <f>IF(F1785&gt;Päälaskenta!D$24,(2*SQRT((POWER((F1785-Päälaskenta!D$24),2))+POWER(Päälaskenta!E$20*(F1785-Päälaskenta!D$24),2))+Päälaskenta!C$20),0)</f>
        <v>9.0923006976516305</v>
      </c>
      <c r="O1785" s="8">
        <f t="shared" si="441"/>
        <v>0.836679048897363</v>
      </c>
      <c r="P1785" s="8">
        <f>IF(Päälaskenta!$C$29,IF(L1785&gt;Päälaskenta!$F$28,Kaksitasouoma_matriisi!AQ1785,Kaksitasouoma_matriisi!AR1785),Päälaskenta!$F$20)</f>
        <v>0.12</v>
      </c>
      <c r="Q1785" s="8">
        <f t="shared" si="442"/>
        <v>56.289064919158903</v>
      </c>
      <c r="R1785" s="8">
        <f t="shared" si="436"/>
        <v>1.1408413022877699</v>
      </c>
      <c r="S1785" s="8">
        <f t="shared" si="443"/>
        <v>0.14996591150159599</v>
      </c>
      <c r="U1785" s="93">
        <f>IF(F1785&gt;Päälaskenta!D$24,Päälaskenta!H$24+L1785*Päälaskenta!G$24,F1785*Päälaskenta!C$24 + F1785*F1785*Päälaskenta!E$24)</f>
        <v>3.9140000000000001</v>
      </c>
      <c r="V1785" s="8">
        <f>IF(F1785&gt;Päälaskenta!D$24,2*SQRT(POWER(Päälaskenta!D$24,2)+POWER(Päälaskenta!E$24*Päälaskenta!D$24,2))+Päälaskenta!C$24,(2*SQRT((POWER(F1785,2))+POWER(Päälaskenta!E$24*F1785,2))+Päälaskenta!C$24))</f>
        <v>2.9798989873223301</v>
      </c>
      <c r="W1785" s="8">
        <f t="shared" si="444"/>
        <v>1.3134673412258999</v>
      </c>
      <c r="X1785" s="8">
        <f>Päälaskenta!F$24</f>
        <v>7.0000000000000007E-2</v>
      </c>
      <c r="Y1785" s="8">
        <f t="shared" si="445"/>
        <v>67.060836610266193</v>
      </c>
      <c r="Z1785" s="8">
        <f t="shared" si="437"/>
        <v>1.3591586977122301</v>
      </c>
      <c r="AA1785" s="8">
        <f t="shared" si="446"/>
        <v>0.34725567136234797</v>
      </c>
      <c r="AC1785" s="8">
        <f t="shared" si="438"/>
        <v>0.10765801152613701</v>
      </c>
      <c r="AE1785" s="8">
        <v>1783</v>
      </c>
      <c r="AF1785" s="8">
        <f t="shared" si="448"/>
        <v>123.349901529425</v>
      </c>
      <c r="AG1785" s="8">
        <f t="shared" si="439"/>
        <v>4.1077348548726797E-4</v>
      </c>
      <c r="AJ1785" s="132">
        <f>IF(Päälaskenta!$F$28&lt;Kaksitasouoma_matriisi!L1785,Päälaskenta!$C$20*Päälaskenta!$F$28,Päälaskenta!$C$20*Kaksitasouoma_matriisi!L1785)</f>
        <v>2.5</v>
      </c>
      <c r="AK1785" s="134">
        <f>SQRT(Päälaskenta!$D$20^2+(Päälaskenta!$D$20/(1/Päälaskenta!$E$20))^2)</f>
        <v>1.8029999999999999</v>
      </c>
      <c r="AL1785" s="134">
        <f>IF(Päälaskenta!$F$28&lt;Kaksitasouoma_matriisi!L1785,AK1785*Päälaskenta!$F$28*COS(ATAN(1/Päälaskenta!$E$20)),AK1785*Kaksitasouoma_matriisi!L1785*COS(ATAN(1/Päälaskenta!$E$20)))</f>
        <v>0.75</v>
      </c>
      <c r="AM1785" s="134"/>
      <c r="AN1785" s="134">
        <f t="shared" si="447"/>
        <v>3.25</v>
      </c>
      <c r="AO1785" s="8">
        <f t="shared" si="440"/>
        <v>0.28210091400696102</v>
      </c>
      <c r="AP1785" s="134">
        <f>Refererenssiarvoja!$B$16*H1785^(1/6)/(Refererenssiarvoja!$B$15^0.5)*(Päälaskenta!$G$28/2)^0.5*(1-AO1785)^(-1.5)</f>
        <v>8.2000000000000003E-2</v>
      </c>
      <c r="AQ1785" s="8">
        <f>Refererenssiarvoja!$B$16*Kaksitasouoma_matriisi!O1785^(1/6)/(SQRT((2*Refererenssiarvoja!$B$15)/(Päälaskenta!$F$31*Päälaskenta!$G$31*Päälaskenta!$F$28))+SQRT(Refererenssiarvoja!$B$15)/Refererenssiarvoja!$B$17*LN(Kaksitasouoma_matriisi!L1785/Päälaskenta!$F$28))</f>
        <v>0.115562050017523</v>
      </c>
      <c r="AR1785" s="8">
        <f>Refererenssiarvoja!$B$16*Kaksitasouoma_matriisi!O1785^(1/6)/(SQRT((2*Refererenssiarvoja!$B$15)/(Päälaskenta!$F$31*Päälaskenta!$G$31*L1785)))</f>
        <v>0.73831480684328599</v>
      </c>
    </row>
    <row r="1786" spans="1:44" x14ac:dyDescent="0.2">
      <c r="A1786" s="8">
        <v>1784</v>
      </c>
      <c r="B1786" s="8">
        <f>IF(Päälaskenta!C$7,Päälaskenta!E$7,Päälaskenta!G$5)</f>
        <v>2.5</v>
      </c>
      <c r="C1786" s="56">
        <v>0.216</v>
      </c>
      <c r="D1786" s="93">
        <f t="shared" si="433"/>
        <v>11.5741</v>
      </c>
      <c r="E1786" s="8">
        <f>IF(Päälaskenta!$C$26,Kaksitasouoma_matriisi!AP1786,Kaksitasouoma_matriisi!AC1786)</f>
        <v>0.10767641468377</v>
      </c>
      <c r="F1786" s="56">
        <f>IF(D1786&lt;Päälaskenta!H$24,(SQRT(POWER(Päälaskenta!C$24/(2*Päälaskenta!E$24),2)+(D1786/Päälaskenta!E$24))-Päälaskenta!C$24/(2*Päälaskenta!E$24)),IF(D1786=Päälaskenta!H$24,Päälaskenta!D$24,Päälaskenta!D$24+(SQRT(POWER((Päälaskenta!C$20+Päälaskenta!G$24)/(2*Päälaskenta!E$20),2)+((D1786-Päälaskenta!H$24)/Päälaskenta!E$20))-(Päälaskenta!C$20+Päälaskenta!G$24)/(2*Päälaskenta!E$20))))</f>
        <v>1.84</v>
      </c>
      <c r="G1786" s="57">
        <f>IF(F1786&gt;Päälaskenta!D$24,(2*SQRT((POWER(Päälaskenta!D$24,2))+POWER(Päälaskenta!E$24*Päälaskenta!D$24,2))+Päälaskenta!C$24)+(2*SQRT((POWER((F1786-Päälaskenta!D$24),2))+POWER(Päälaskenta!E$20*(F1786-Päälaskenta!D$24),2))+Päälaskenta!C$20),(2*SQRT((POWER(F1786,2))+POWER(Päälaskenta!E$24*F1786,2))+Päälaskenta!C$24))</f>
        <v>12.09</v>
      </c>
      <c r="H1786" s="57">
        <f t="shared" si="434"/>
        <v>0.96</v>
      </c>
      <c r="I1786" s="62">
        <f t="shared" si="435"/>
        <v>5.71E-4</v>
      </c>
      <c r="J1786" s="8">
        <f>IF(F1786&lt;Päälaskenta!$D$24,0,Kaksitasouoma_matriisi!F1786-Päälaskenta!$D$24)</f>
        <v>1.1399999999999999</v>
      </c>
      <c r="L1786" s="8">
        <f>IF(F1786&gt;Päälaskenta!D$24,F1786-Päälaskenta!D$24,0)</f>
        <v>1.1399999999999999</v>
      </c>
      <c r="M1786" s="8">
        <f>IF(F1786&gt;Päälaskenta!D$24,(Päälaskenta!C$20+(Päälaskenta!E$20*(Kaksitasouoma_matriisi!F1786-Päälaskenta!D$24)))*(Kaksitasouoma_matriisi!F1786-Päälaskenta!D$24),0)</f>
        <v>7.6494</v>
      </c>
      <c r="N1786" s="8">
        <f>IF(F1786&gt;Päälaskenta!D$24,(2*SQRT((POWER((F1786-Päälaskenta!D$24),2))+POWER(Päälaskenta!E$20*(F1786-Päälaskenta!D$24),2))+Päälaskenta!C$20),0)</f>
        <v>9.1103284540289504</v>
      </c>
      <c r="O1786" s="8">
        <f t="shared" si="441"/>
        <v>0.83964041895955199</v>
      </c>
      <c r="P1786" s="8">
        <f>IF(Päälaskenta!$C$29,IF(L1786&gt;Päälaskenta!$F$28,Kaksitasouoma_matriisi!AQ1786,Kaksitasouoma_matriisi!AR1786),Päälaskenta!$F$20)</f>
        <v>0.12</v>
      </c>
      <c r="Q1786" s="8">
        <f t="shared" si="442"/>
        <v>56.733775163555499</v>
      </c>
      <c r="R1786" s="8">
        <f t="shared" si="436"/>
        <v>1.1425579329528299</v>
      </c>
      <c r="S1786" s="8">
        <f t="shared" si="443"/>
        <v>0.14936569312009201</v>
      </c>
      <c r="U1786" s="93">
        <f>IF(F1786&gt;Päälaskenta!D$24,Päälaskenta!H$24+L1786*Päälaskenta!G$24,F1786*Päälaskenta!C$24 + F1786*F1786*Päälaskenta!E$24)</f>
        <v>3.9260000000000002</v>
      </c>
      <c r="V1786" s="8">
        <f>IF(F1786&gt;Päälaskenta!D$24,2*SQRT(POWER(Päälaskenta!D$24,2)+POWER(Päälaskenta!E$24*Päälaskenta!D$24,2))+Päälaskenta!C$24,(2*SQRT((POWER(F1786,2))+POWER(Päälaskenta!E$24*F1786,2))+Päälaskenta!C$24))</f>
        <v>2.9798989873223301</v>
      </c>
      <c r="W1786" s="8">
        <f t="shared" si="444"/>
        <v>1.31749432336558</v>
      </c>
      <c r="X1786" s="8">
        <f>Päälaskenta!F$24</f>
        <v>7.0000000000000007E-2</v>
      </c>
      <c r="Y1786" s="8">
        <f t="shared" si="445"/>
        <v>67.403858314977199</v>
      </c>
      <c r="Z1786" s="8">
        <f t="shared" si="437"/>
        <v>1.3574420670471701</v>
      </c>
      <c r="AA1786" s="8">
        <f t="shared" si="446"/>
        <v>0.34575702166255001</v>
      </c>
      <c r="AC1786" s="8">
        <f t="shared" si="438"/>
        <v>0.10767641468377</v>
      </c>
      <c r="AE1786" s="8">
        <v>1784</v>
      </c>
      <c r="AF1786" s="8">
        <f t="shared" si="448"/>
        <v>124.137633478533</v>
      </c>
      <c r="AG1786" s="8">
        <f t="shared" si="439"/>
        <v>4.0557678999436099E-4</v>
      </c>
      <c r="AJ1786" s="132">
        <f>IF(Päälaskenta!$F$28&lt;Kaksitasouoma_matriisi!L1786,Päälaskenta!$C$20*Päälaskenta!$F$28,Päälaskenta!$C$20*Kaksitasouoma_matriisi!L1786)</f>
        <v>2.5</v>
      </c>
      <c r="AK1786" s="134">
        <f>SQRT(Päälaskenta!$D$20^2+(Päälaskenta!$D$20/(1/Päälaskenta!$E$20))^2)</f>
        <v>1.8029999999999999</v>
      </c>
      <c r="AL1786" s="134">
        <f>IF(Päälaskenta!$F$28&lt;Kaksitasouoma_matriisi!L1786,AK1786*Päälaskenta!$F$28*COS(ATAN(1/Päälaskenta!$E$20)),AK1786*Kaksitasouoma_matriisi!L1786*COS(ATAN(1/Päälaskenta!$E$20)))</f>
        <v>0.75</v>
      </c>
      <c r="AM1786" s="134"/>
      <c r="AN1786" s="134">
        <f t="shared" si="447"/>
        <v>3.25</v>
      </c>
      <c r="AO1786" s="8">
        <f t="shared" si="440"/>
        <v>0.28079937100940899</v>
      </c>
      <c r="AP1786" s="134">
        <f>Refererenssiarvoja!$B$16*H1786^(1/6)/(Refererenssiarvoja!$B$15^0.5)*(Päälaskenta!$G$28/2)^0.5*(1-AO1786)^(-1.5)</f>
        <v>8.2000000000000003E-2</v>
      </c>
      <c r="AQ1786" s="8">
        <f>Refererenssiarvoja!$B$16*Kaksitasouoma_matriisi!O1786^(1/6)/(SQRT((2*Refererenssiarvoja!$B$15)/(Päälaskenta!$F$31*Päälaskenta!$G$31*Päälaskenta!$F$28))+SQRT(Refererenssiarvoja!$B$15)/Refererenssiarvoja!$B$17*LN(Kaksitasouoma_matriisi!L1786/Päälaskenta!$F$28))</f>
        <v>0.115158262748578</v>
      </c>
      <c r="AR1786" s="8">
        <f>Refererenssiarvoja!$B$16*Kaksitasouoma_matriisi!O1786^(1/6)/(SQRT((2*Refererenssiarvoja!$B$15)/(Päälaskenta!$F$31*Päälaskenta!$G$31*L1786)))</f>
        <v>0.74037511582408999</v>
      </c>
    </row>
    <row r="1787" spans="1:44" x14ac:dyDescent="0.2">
      <c r="A1787" s="8">
        <v>1785</v>
      </c>
      <c r="B1787" s="8">
        <f>IF(Päälaskenta!C$7,Päälaskenta!E$7,Päälaskenta!G$5)</f>
        <v>2.5</v>
      </c>
      <c r="C1787" s="56">
        <v>0.215</v>
      </c>
      <c r="D1787" s="93">
        <f t="shared" si="433"/>
        <v>11.6279</v>
      </c>
      <c r="E1787" s="8">
        <f>IF(Päälaskenta!$C$26,Kaksitasouoma_matriisi!AP1787,Kaksitasouoma_matriisi!AC1787)</f>
        <v>0.107694763041163</v>
      </c>
      <c r="F1787" s="56">
        <f>IF(D1787&lt;Päälaskenta!H$24,(SQRT(POWER(Päälaskenta!C$24/(2*Päälaskenta!E$24),2)+(D1787/Päälaskenta!E$24))-Päälaskenta!C$24/(2*Päälaskenta!E$24)),IF(D1787=Päälaskenta!H$24,Päälaskenta!D$24,Päälaskenta!D$24+(SQRT(POWER((Päälaskenta!C$20+Päälaskenta!G$24)/(2*Päälaskenta!E$20),2)+((D1787-Päälaskenta!H$24)/Päälaskenta!E$20))-(Päälaskenta!C$20+Päälaskenta!G$24)/(2*Päälaskenta!E$20))))</f>
        <v>1.845</v>
      </c>
      <c r="G1787" s="57">
        <f>IF(F1787&gt;Päälaskenta!D$24,(2*SQRT((POWER(Päälaskenta!D$24,2))+POWER(Päälaskenta!E$24*Päälaskenta!D$24,2))+Päälaskenta!C$24)+(2*SQRT((POWER((F1787-Päälaskenta!D$24),2))+POWER(Päälaskenta!E$20*(F1787-Päälaskenta!D$24),2))+Päälaskenta!C$20),(2*SQRT((POWER(F1787,2))+POWER(Päälaskenta!E$24*F1787,2))+Päälaskenta!C$24))</f>
        <v>12.11</v>
      </c>
      <c r="H1787" s="57">
        <f t="shared" si="434"/>
        <v>0.96</v>
      </c>
      <c r="I1787" s="62">
        <f t="shared" si="435"/>
        <v>5.6599999999999999E-4</v>
      </c>
      <c r="J1787" s="8">
        <f>IF(F1787&lt;Päälaskenta!$D$24,0,Kaksitasouoma_matriisi!F1787-Päälaskenta!$D$24)</f>
        <v>1.145</v>
      </c>
      <c r="L1787" s="8">
        <f>IF(F1787&gt;Päälaskenta!D$24,F1787-Päälaskenta!D$24,0)</f>
        <v>1.145</v>
      </c>
      <c r="M1787" s="8">
        <f>IF(F1787&gt;Päälaskenta!D$24,(Päälaskenta!C$20+(Päälaskenta!E$20*(Kaksitasouoma_matriisi!F1787-Päälaskenta!D$24)))*(Kaksitasouoma_matriisi!F1787-Päälaskenta!D$24),0)</f>
        <v>7.6915374999999999</v>
      </c>
      <c r="N1787" s="8">
        <f>IF(F1787&gt;Päälaskenta!D$24,(2*SQRT((POWER((F1787-Päälaskenta!D$24),2))+POWER(Päälaskenta!E$20*(F1787-Päälaskenta!D$24),2))+Päälaskenta!C$20),0)</f>
        <v>9.1283562104062703</v>
      </c>
      <c r="O1787" s="8">
        <f t="shared" si="441"/>
        <v>0.84259830825090898</v>
      </c>
      <c r="P1787" s="8">
        <f>IF(Päälaskenta!$C$29,IF(L1787&gt;Päälaskenta!$F$28,Kaksitasouoma_matriisi!AQ1787,Kaksitasouoma_matriisi!AR1787),Päälaskenta!$F$20)</f>
        <v>0.12</v>
      </c>
      <c r="Q1787" s="8">
        <f t="shared" si="442"/>
        <v>57.180195728151297</v>
      </c>
      <c r="R1787" s="8">
        <f t="shared" si="436"/>
        <v>1.1442650669308301</v>
      </c>
      <c r="S1787" s="8">
        <f t="shared" si="443"/>
        <v>0.14876935423259999</v>
      </c>
      <c r="U1787" s="93">
        <f>IF(F1787&gt;Päälaskenta!D$24,Päälaskenta!H$24+L1787*Päälaskenta!G$24,F1787*Päälaskenta!C$24 + F1787*F1787*Päälaskenta!E$24)</f>
        <v>3.9380000000000002</v>
      </c>
      <c r="V1787" s="8">
        <f>IF(F1787&gt;Päälaskenta!D$24,2*SQRT(POWER(Päälaskenta!D$24,2)+POWER(Päälaskenta!E$24*Päälaskenta!D$24,2))+Päälaskenta!C$24,(2*SQRT((POWER(F1787,2))+POWER(Päälaskenta!E$24*F1787,2))+Päälaskenta!C$24))</f>
        <v>2.9798989873223301</v>
      </c>
      <c r="W1787" s="8">
        <f t="shared" si="444"/>
        <v>1.3215213055052599</v>
      </c>
      <c r="X1787" s="8">
        <f>Päälaskenta!F$24</f>
        <v>7.0000000000000007E-2</v>
      </c>
      <c r="Y1787" s="8">
        <f t="shared" si="445"/>
        <v>67.747579707484903</v>
      </c>
      <c r="Z1787" s="8">
        <f t="shared" si="437"/>
        <v>1.3557349330691699</v>
      </c>
      <c r="AA1787" s="8">
        <f t="shared" si="446"/>
        <v>0.34426991698048998</v>
      </c>
      <c r="AC1787" s="8">
        <f t="shared" si="438"/>
        <v>0.107694763041163</v>
      </c>
      <c r="AE1787" s="8">
        <v>1785</v>
      </c>
      <c r="AF1787" s="8">
        <f t="shared" si="448"/>
        <v>124.92777543563599</v>
      </c>
      <c r="AG1787" s="8">
        <f t="shared" si="439"/>
        <v>4.00462638139363E-4</v>
      </c>
      <c r="AJ1787" s="132">
        <f>IF(Päälaskenta!$F$28&lt;Kaksitasouoma_matriisi!L1787,Päälaskenta!$C$20*Päälaskenta!$F$28,Päälaskenta!$C$20*Kaksitasouoma_matriisi!L1787)</f>
        <v>2.5</v>
      </c>
      <c r="AK1787" s="134">
        <f>SQRT(Päälaskenta!$D$20^2+(Päälaskenta!$D$20/(1/Päälaskenta!$E$20))^2)</f>
        <v>1.8029999999999999</v>
      </c>
      <c r="AL1787" s="134">
        <f>IF(Päälaskenta!$F$28&lt;Kaksitasouoma_matriisi!L1787,AK1787*Päälaskenta!$F$28*COS(ATAN(1/Päälaskenta!$E$20)),AK1787*Kaksitasouoma_matriisi!L1787*COS(ATAN(1/Päälaskenta!$E$20)))</f>
        <v>0.75</v>
      </c>
      <c r="AM1787" s="134"/>
      <c r="AN1787" s="134">
        <f t="shared" si="447"/>
        <v>3.25</v>
      </c>
      <c r="AO1787" s="8">
        <f t="shared" si="440"/>
        <v>0.279500167700101</v>
      </c>
      <c r="AP1787" s="134">
        <f>Refererenssiarvoja!$B$16*H1787^(1/6)/(Refererenssiarvoja!$B$15^0.5)*(Päälaskenta!$G$28/2)^0.5*(1-AO1787)^(-1.5)</f>
        <v>8.2000000000000003E-2</v>
      </c>
      <c r="AQ1787" s="8">
        <f>Refererenssiarvoja!$B$16*Kaksitasouoma_matriisi!O1787^(1/6)/(SQRT((2*Refererenssiarvoja!$B$15)/(Päälaskenta!$F$31*Päälaskenta!$G$31*Päälaskenta!$F$28))+SQRT(Refererenssiarvoja!$B$15)/Refererenssiarvoja!$B$17*LN(Kaksitasouoma_matriisi!L1787/Päälaskenta!$F$28))</f>
        <v>0.114759521587235</v>
      </c>
      <c r="AR1787" s="8">
        <f>Refererenssiarvoja!$B$16*Kaksitasouoma_matriisi!O1787^(1/6)/(SQRT((2*Refererenssiarvoja!$B$15)/(Päälaskenta!$F$31*Päälaskenta!$G$31*L1787)))</f>
        <v>0.74243198271645106</v>
      </c>
    </row>
    <row r="1788" spans="1:44" x14ac:dyDescent="0.2">
      <c r="A1788" s="8">
        <v>1786</v>
      </c>
      <c r="B1788" s="8">
        <f>IF(Päälaskenta!C$7,Päälaskenta!E$7,Päälaskenta!G$5)</f>
        <v>2.5</v>
      </c>
      <c r="C1788" s="56">
        <v>0.214</v>
      </c>
      <c r="D1788" s="93">
        <f t="shared" si="433"/>
        <v>11.6822</v>
      </c>
      <c r="E1788" s="8">
        <f>IF(Päälaskenta!$C$26,Kaksitasouoma_matriisi!AP1788,Kaksitasouoma_matriisi!AC1788)</f>
        <v>0.107713056842726</v>
      </c>
      <c r="F1788" s="56">
        <f>IF(D1788&lt;Päälaskenta!H$24,(SQRT(POWER(Päälaskenta!C$24/(2*Päälaskenta!E$24),2)+(D1788/Päälaskenta!E$24))-Päälaskenta!C$24/(2*Päälaskenta!E$24)),IF(D1788=Päälaskenta!H$24,Päälaskenta!D$24,Päälaskenta!D$24+(SQRT(POWER((Päälaskenta!C$20+Päälaskenta!G$24)/(2*Päälaskenta!E$20),2)+((D1788-Päälaskenta!H$24)/Päälaskenta!E$20))-(Päälaskenta!C$20+Päälaskenta!G$24)/(2*Päälaskenta!E$20))))</f>
        <v>1.85</v>
      </c>
      <c r="G1788" s="57">
        <f>IF(F1788&gt;Päälaskenta!D$24,(2*SQRT((POWER(Päälaskenta!D$24,2))+POWER(Päälaskenta!E$24*Päälaskenta!D$24,2))+Päälaskenta!C$24)+(2*SQRT((POWER((F1788-Päälaskenta!D$24),2))+POWER(Päälaskenta!E$20*(F1788-Päälaskenta!D$24),2))+Päälaskenta!C$20),(2*SQRT((POWER(F1788,2))+POWER(Päälaskenta!E$24*F1788,2))+Päälaskenta!C$24))</f>
        <v>12.13</v>
      </c>
      <c r="H1788" s="57">
        <f t="shared" si="434"/>
        <v>0.96</v>
      </c>
      <c r="I1788" s="62">
        <f t="shared" si="435"/>
        <v>5.6099999999999998E-4</v>
      </c>
      <c r="J1788" s="8">
        <f>IF(F1788&lt;Päälaskenta!$D$24,0,Kaksitasouoma_matriisi!F1788-Päälaskenta!$D$24)</f>
        <v>1.1499999999999999</v>
      </c>
      <c r="L1788" s="8">
        <f>IF(F1788&gt;Päälaskenta!D$24,F1788-Päälaskenta!D$24,0)</f>
        <v>1.1499999999999999</v>
      </c>
      <c r="M1788" s="8">
        <f>IF(F1788&gt;Päälaskenta!D$24,(Päälaskenta!C$20+(Päälaskenta!E$20*(Kaksitasouoma_matriisi!F1788-Päälaskenta!D$24)))*(Kaksitasouoma_matriisi!F1788-Päälaskenta!D$24),0)</f>
        <v>7.7337499999999997</v>
      </c>
      <c r="N1788" s="8">
        <f>IF(F1788&gt;Päälaskenta!D$24,(2*SQRT((POWER((F1788-Päälaskenta!D$24),2))+POWER(Päälaskenta!E$20*(F1788-Päälaskenta!D$24),2))+Päälaskenta!C$20),0)</f>
        <v>9.1463839667835902</v>
      </c>
      <c r="O1788" s="8">
        <f t="shared" si="441"/>
        <v>0.84555273735349701</v>
      </c>
      <c r="P1788" s="8">
        <f>IF(Päälaskenta!$C$29,IF(L1788&gt;Päälaskenta!$F$28,Kaksitasouoma_matriisi!AQ1788,Kaksitasouoma_matriisi!AR1788),Päälaskenta!$F$20)</f>
        <v>0.12</v>
      </c>
      <c r="Q1788" s="8">
        <f t="shared" si="442"/>
        <v>57.6283275822504</v>
      </c>
      <c r="R1788" s="8">
        <f t="shared" si="436"/>
        <v>1.1459628020286801</v>
      </c>
      <c r="S1788" s="8">
        <f t="shared" si="443"/>
        <v>0.148176861422813</v>
      </c>
      <c r="U1788" s="93">
        <f>IF(F1788&gt;Päälaskenta!D$24,Päälaskenta!H$24+L1788*Päälaskenta!G$24,F1788*Päälaskenta!C$24 + F1788*F1788*Päälaskenta!E$24)</f>
        <v>3.95</v>
      </c>
      <c r="V1788" s="8">
        <f>IF(F1788&gt;Päälaskenta!D$24,2*SQRT(POWER(Päälaskenta!D$24,2)+POWER(Päälaskenta!E$24*Päälaskenta!D$24,2))+Päälaskenta!C$24,(2*SQRT((POWER(F1788,2))+POWER(Päälaskenta!E$24*F1788,2))+Päälaskenta!C$24))</f>
        <v>2.9798989873223301</v>
      </c>
      <c r="W1788" s="8">
        <f t="shared" si="444"/>
        <v>1.32554828764494</v>
      </c>
      <c r="X1788" s="8">
        <f>Päälaskenta!F$24</f>
        <v>7.0000000000000007E-2</v>
      </c>
      <c r="Y1788" s="8">
        <f t="shared" si="445"/>
        <v>68.092000076361003</v>
      </c>
      <c r="Z1788" s="8">
        <f t="shared" si="437"/>
        <v>1.3540371979713199</v>
      </c>
      <c r="AA1788" s="8">
        <f t="shared" si="446"/>
        <v>0.34279422733451098</v>
      </c>
      <c r="AC1788" s="8">
        <f t="shared" si="438"/>
        <v>0.107713056842726</v>
      </c>
      <c r="AE1788" s="8">
        <v>1786</v>
      </c>
      <c r="AF1788" s="8">
        <f t="shared" si="448"/>
        <v>125.720327658611</v>
      </c>
      <c r="AG1788" s="8">
        <f t="shared" si="439"/>
        <v>3.9542944835752801E-4</v>
      </c>
      <c r="AJ1788" s="132">
        <f>IF(Päälaskenta!$F$28&lt;Kaksitasouoma_matriisi!L1788,Päälaskenta!$C$20*Päälaskenta!$F$28,Päälaskenta!$C$20*Kaksitasouoma_matriisi!L1788)</f>
        <v>2.5</v>
      </c>
      <c r="AK1788" s="134">
        <f>SQRT(Päälaskenta!$D$20^2+(Päälaskenta!$D$20/(1/Päälaskenta!$E$20))^2)</f>
        <v>1.8029999999999999</v>
      </c>
      <c r="AL1788" s="134">
        <f>IF(Päälaskenta!$F$28&lt;Kaksitasouoma_matriisi!L1788,AK1788*Päälaskenta!$F$28*COS(ATAN(1/Päälaskenta!$E$20)),AK1788*Kaksitasouoma_matriisi!L1788*COS(ATAN(1/Päälaskenta!$E$20)))</f>
        <v>0.75</v>
      </c>
      <c r="AM1788" s="134"/>
      <c r="AN1788" s="134">
        <f t="shared" si="447"/>
        <v>3.25</v>
      </c>
      <c r="AO1788" s="8">
        <f t="shared" si="440"/>
        <v>0.27820102377976802</v>
      </c>
      <c r="AP1788" s="134">
        <f>Refererenssiarvoja!$B$16*H1788^(1/6)/(Refererenssiarvoja!$B$15^0.5)*(Päälaskenta!$G$28/2)^0.5*(1-AO1788)^(-1.5)</f>
        <v>8.2000000000000003E-2</v>
      </c>
      <c r="AQ1788" s="8">
        <f>Refererenssiarvoja!$B$16*Kaksitasouoma_matriisi!O1788^(1/6)/(SQRT((2*Refererenssiarvoja!$B$15)/(Päälaskenta!$F$31*Päälaskenta!$G$31*Päälaskenta!$F$28))+SQRT(Refererenssiarvoja!$B$15)/Refererenssiarvoja!$B$17*LN(Kaksitasouoma_matriisi!L1788/Päälaskenta!$F$28))</f>
        <v>0.11436572909750101</v>
      </c>
      <c r="AR1788" s="8">
        <f>Refererenssiarvoja!$B$16*Kaksitasouoma_matriisi!O1788^(1/6)/(SQRT((2*Refererenssiarvoja!$B$15)/(Päälaskenta!$F$31*Päälaskenta!$G$31*L1788)))</f>
        <v>0.74448542859219302</v>
      </c>
    </row>
    <row r="1789" spans="1:44" x14ac:dyDescent="0.2">
      <c r="A1789" s="8">
        <v>1787</v>
      </c>
      <c r="B1789" s="8">
        <f>IF(Päälaskenta!C$7,Päälaskenta!E$7,Päälaskenta!G$5)</f>
        <v>2.5</v>
      </c>
      <c r="C1789" s="56">
        <v>0.21299999999999999</v>
      </c>
      <c r="D1789" s="93">
        <f t="shared" si="433"/>
        <v>11.7371</v>
      </c>
      <c r="E1789" s="8">
        <f>IF(Päälaskenta!$C$26,Kaksitasouoma_matriisi!AP1789,Kaksitasouoma_matriisi!AC1789)</f>
        <v>0.107731296331417</v>
      </c>
      <c r="F1789" s="56">
        <f>IF(D1789&lt;Päälaskenta!H$24,(SQRT(POWER(Päälaskenta!C$24/(2*Päälaskenta!E$24),2)+(D1789/Päälaskenta!E$24))-Päälaskenta!C$24/(2*Päälaskenta!E$24)),IF(D1789=Päälaskenta!H$24,Päälaskenta!D$24,Päälaskenta!D$24+(SQRT(POWER((Päälaskenta!C$20+Päälaskenta!G$24)/(2*Päälaskenta!E$20),2)+((D1789-Päälaskenta!H$24)/Päälaskenta!E$20))-(Päälaskenta!C$20+Päälaskenta!G$24)/(2*Päälaskenta!E$20))))</f>
        <v>1.855</v>
      </c>
      <c r="G1789" s="57">
        <f>IF(F1789&gt;Päälaskenta!D$24,(2*SQRT((POWER(Päälaskenta!D$24,2))+POWER(Päälaskenta!E$24*Päälaskenta!D$24,2))+Päälaskenta!C$24)+(2*SQRT((POWER((F1789-Päälaskenta!D$24),2))+POWER(Päälaskenta!E$20*(F1789-Päälaskenta!D$24),2))+Päälaskenta!C$20),(2*SQRT((POWER(F1789,2))+POWER(Päälaskenta!E$24*F1789,2))+Päälaskenta!C$24))</f>
        <v>12.14</v>
      </c>
      <c r="H1789" s="57">
        <f t="shared" si="434"/>
        <v>0.97</v>
      </c>
      <c r="I1789" s="62">
        <f t="shared" si="435"/>
        <v>5.4799999999999998E-4</v>
      </c>
      <c r="J1789" s="8">
        <f>IF(F1789&lt;Päälaskenta!$D$24,0,Kaksitasouoma_matriisi!F1789-Päälaskenta!$D$24)</f>
        <v>1.155</v>
      </c>
      <c r="L1789" s="8">
        <f>IF(F1789&gt;Päälaskenta!D$24,F1789-Päälaskenta!D$24,0)</f>
        <v>1.155</v>
      </c>
      <c r="M1789" s="8">
        <f>IF(F1789&gt;Päälaskenta!D$24,(Päälaskenta!C$20+(Päälaskenta!E$20*(Kaksitasouoma_matriisi!F1789-Päälaskenta!D$24)))*(Kaksitasouoma_matriisi!F1789-Päälaskenta!D$24),0)</f>
        <v>7.7760375000000002</v>
      </c>
      <c r="N1789" s="8">
        <f>IF(F1789&gt;Päälaskenta!D$24,(2*SQRT((POWER((F1789-Päälaskenta!D$24),2))+POWER(Päälaskenta!E$20*(F1789-Päälaskenta!D$24),2))+Päälaskenta!C$20),0)</f>
        <v>9.1644117231609101</v>
      </c>
      <c r="O1789" s="8">
        <f t="shared" si="441"/>
        <v>0.84850372668743002</v>
      </c>
      <c r="P1789" s="8">
        <f>IF(Päälaskenta!$C$29,IF(L1789&gt;Päälaskenta!$F$28,Kaksitasouoma_matriisi!AQ1789,Kaksitasouoma_matriisi!AR1789),Päälaskenta!$F$20)</f>
        <v>0.12</v>
      </c>
      <c r="Q1789" s="8">
        <f t="shared" si="442"/>
        <v>58.078171701847999</v>
      </c>
      <c r="R1789" s="8">
        <f t="shared" si="436"/>
        <v>1.14765123471201</v>
      </c>
      <c r="S1789" s="8">
        <f t="shared" si="443"/>
        <v>0.14758818160432099</v>
      </c>
      <c r="U1789" s="93">
        <f>IF(F1789&gt;Päälaskenta!D$24,Päälaskenta!H$24+L1789*Päälaskenta!G$24,F1789*Päälaskenta!C$24 + F1789*F1789*Päälaskenta!E$24)</f>
        <v>3.9620000000000002</v>
      </c>
      <c r="V1789" s="8">
        <f>IF(F1789&gt;Päälaskenta!D$24,2*SQRT(POWER(Päälaskenta!D$24,2)+POWER(Päälaskenta!E$24*Päälaskenta!D$24,2))+Päälaskenta!C$24,(2*SQRT((POWER(F1789,2))+POWER(Päälaskenta!E$24*F1789,2))+Päälaskenta!C$24))</f>
        <v>2.9798989873223301</v>
      </c>
      <c r="W1789" s="8">
        <f t="shared" si="444"/>
        <v>1.3295752697846199</v>
      </c>
      <c r="X1789" s="8">
        <f>Päälaskenta!F$24</f>
        <v>7.0000000000000007E-2</v>
      </c>
      <c r="Y1789" s="8">
        <f t="shared" si="445"/>
        <v>68.437118713062006</v>
      </c>
      <c r="Z1789" s="8">
        <f t="shared" si="437"/>
        <v>1.35234876528799</v>
      </c>
      <c r="AA1789" s="8">
        <f t="shared" si="446"/>
        <v>0.34132982465623202</v>
      </c>
      <c r="AC1789" s="8">
        <f t="shared" si="438"/>
        <v>0.107731296331417</v>
      </c>
      <c r="AE1789" s="8">
        <v>1787</v>
      </c>
      <c r="AF1789" s="8">
        <f t="shared" si="448"/>
        <v>126.51529041491</v>
      </c>
      <c r="AG1789" s="8">
        <f t="shared" si="439"/>
        <v>3.9047567456662098E-4</v>
      </c>
      <c r="AJ1789" s="132">
        <f>IF(Päälaskenta!$F$28&lt;Kaksitasouoma_matriisi!L1789,Päälaskenta!$C$20*Päälaskenta!$F$28,Päälaskenta!$C$20*Kaksitasouoma_matriisi!L1789)</f>
        <v>2.5</v>
      </c>
      <c r="AK1789" s="134">
        <f>SQRT(Päälaskenta!$D$20^2+(Päälaskenta!$D$20/(1/Päälaskenta!$E$20))^2)</f>
        <v>1.8029999999999999</v>
      </c>
      <c r="AL1789" s="134">
        <f>IF(Päälaskenta!$F$28&lt;Kaksitasouoma_matriisi!L1789,AK1789*Päälaskenta!$F$28*COS(ATAN(1/Päälaskenta!$E$20)),AK1789*Kaksitasouoma_matriisi!L1789*COS(ATAN(1/Päälaskenta!$E$20)))</f>
        <v>0.75</v>
      </c>
      <c r="AM1789" s="134"/>
      <c r="AN1789" s="134">
        <f t="shared" si="447"/>
        <v>3.25</v>
      </c>
      <c r="AO1789" s="8">
        <f t="shared" si="440"/>
        <v>0.27689974525223399</v>
      </c>
      <c r="AP1789" s="134">
        <f>Refererenssiarvoja!$B$16*H1789^(1/6)/(Refererenssiarvoja!$B$15^0.5)*(Päälaskenta!$G$28/2)^0.5*(1-AO1789)^(-1.5)</f>
        <v>8.2000000000000003E-2</v>
      </c>
      <c r="AQ1789" s="8">
        <f>Refererenssiarvoja!$B$16*Kaksitasouoma_matriisi!O1789^(1/6)/(SQRT((2*Refererenssiarvoja!$B$15)/(Päälaskenta!$F$31*Päälaskenta!$G$31*Päälaskenta!$F$28))+SQRT(Refererenssiarvoja!$B$15)/Refererenssiarvoja!$B$17*LN(Kaksitasouoma_matriisi!L1789/Päälaskenta!$F$28))</f>
        <v>0.113976790364603</v>
      </c>
      <c r="AR1789" s="8">
        <f>Refererenssiarvoja!$B$16*Kaksitasouoma_matriisi!O1789^(1/6)/(SQRT((2*Refererenssiarvoja!$B$15)/(Päälaskenta!$F$31*Päälaskenta!$G$31*L1789)))</f>
        <v>0.74653547430892397</v>
      </c>
    </row>
    <row r="1790" spans="1:44" x14ac:dyDescent="0.2">
      <c r="A1790" s="8">
        <v>1788</v>
      </c>
      <c r="B1790" s="8">
        <f>IF(Päälaskenta!C$7,Päälaskenta!E$7,Päälaskenta!G$5)</f>
        <v>2.5</v>
      </c>
      <c r="C1790" s="56">
        <v>0.21199999999999999</v>
      </c>
      <c r="D1790" s="93">
        <f t="shared" si="433"/>
        <v>11.7925</v>
      </c>
      <c r="E1790" s="8">
        <f>IF(Päälaskenta!$C$26,Kaksitasouoma_matriisi!AP1790,Kaksitasouoma_matriisi!AC1790)</f>
        <v>0.107749481748753</v>
      </c>
      <c r="F1790" s="56">
        <f>IF(D1790&lt;Päälaskenta!H$24,(SQRT(POWER(Päälaskenta!C$24/(2*Päälaskenta!E$24),2)+(D1790/Päälaskenta!E$24))-Päälaskenta!C$24/(2*Päälaskenta!E$24)),IF(D1790=Päälaskenta!H$24,Päälaskenta!D$24,Päälaskenta!D$24+(SQRT(POWER((Päälaskenta!C$20+Päälaskenta!G$24)/(2*Päälaskenta!E$20),2)+((D1790-Päälaskenta!H$24)/Päälaskenta!E$20))-(Päälaskenta!C$20+Päälaskenta!G$24)/(2*Päälaskenta!E$20))))</f>
        <v>1.86</v>
      </c>
      <c r="G1790" s="57">
        <f>IF(F1790&gt;Päälaskenta!D$24,(2*SQRT((POWER(Päälaskenta!D$24,2))+POWER(Päälaskenta!E$24*Päälaskenta!D$24,2))+Päälaskenta!C$24)+(2*SQRT((POWER((F1790-Päälaskenta!D$24),2))+POWER(Päälaskenta!E$20*(F1790-Päälaskenta!D$24),2))+Päälaskenta!C$20),(2*SQRT((POWER(F1790,2))+POWER(Päälaskenta!E$24*F1790,2))+Päälaskenta!C$24))</f>
        <v>12.16</v>
      </c>
      <c r="H1790" s="57">
        <f t="shared" si="434"/>
        <v>0.97</v>
      </c>
      <c r="I1790" s="62">
        <f t="shared" si="435"/>
        <v>5.4299999999999997E-4</v>
      </c>
      <c r="J1790" s="8">
        <f>IF(F1790&lt;Päälaskenta!$D$24,0,Kaksitasouoma_matriisi!F1790-Päälaskenta!$D$24)</f>
        <v>1.1599999999999999</v>
      </c>
      <c r="L1790" s="8">
        <f>IF(F1790&gt;Päälaskenta!D$24,F1790-Päälaskenta!D$24,0)</f>
        <v>1.1599999999999999</v>
      </c>
      <c r="M1790" s="8">
        <f>IF(F1790&gt;Päälaskenta!D$24,(Päälaskenta!C$20+(Päälaskenta!E$20*(Kaksitasouoma_matriisi!F1790-Päälaskenta!D$24)))*(Kaksitasouoma_matriisi!F1790-Päälaskenta!D$24),0)</f>
        <v>7.8183999999999996</v>
      </c>
      <c r="N1790" s="8">
        <f>IF(F1790&gt;Päälaskenta!D$24,(2*SQRT((POWER((F1790-Päälaskenta!D$24),2))+POWER(Päälaskenta!E$20*(F1790-Päälaskenta!D$24),2))+Päälaskenta!C$20),0)</f>
        <v>9.18243947953823</v>
      </c>
      <c r="O1790" s="8">
        <f t="shared" si="441"/>
        <v>0.85145129651245699</v>
      </c>
      <c r="P1790" s="8">
        <f>IF(Päälaskenta!$C$29,IF(L1790&gt;Päälaskenta!$F$28,Kaksitasouoma_matriisi!AQ1790,Kaksitasouoma_matriisi!AR1790),Päälaskenta!$F$20)</f>
        <v>0.12</v>
      </c>
      <c r="Q1790" s="8">
        <f t="shared" si="442"/>
        <v>58.529729069537503</v>
      </c>
      <c r="R1790" s="8">
        <f t="shared" si="436"/>
        <v>1.1493304601274299</v>
      </c>
      <c r="S1790" s="8">
        <f t="shared" si="443"/>
        <v>0.147003282017731</v>
      </c>
      <c r="U1790" s="93">
        <f>IF(F1790&gt;Päälaskenta!D$24,Päälaskenta!H$24+L1790*Päälaskenta!G$24,F1790*Päälaskenta!C$24 + F1790*F1790*Päälaskenta!E$24)</f>
        <v>3.9740000000000002</v>
      </c>
      <c r="V1790" s="8">
        <f>IF(F1790&gt;Päälaskenta!D$24,2*SQRT(POWER(Päälaskenta!D$24,2)+POWER(Päälaskenta!E$24*Päälaskenta!D$24,2))+Päälaskenta!C$24,(2*SQRT((POWER(F1790,2))+POWER(Päälaskenta!E$24*F1790,2))+Päälaskenta!C$24))</f>
        <v>2.9798989873223301</v>
      </c>
      <c r="W1790" s="8">
        <f t="shared" si="444"/>
        <v>1.3336022519243</v>
      </c>
      <c r="X1790" s="8">
        <f>Päälaskenta!F$24</f>
        <v>7.0000000000000007E-2</v>
      </c>
      <c r="Y1790" s="8">
        <f t="shared" si="445"/>
        <v>68.782934911908299</v>
      </c>
      <c r="Z1790" s="8">
        <f t="shared" si="437"/>
        <v>1.3506695398725701</v>
      </c>
      <c r="AA1790" s="8">
        <f t="shared" si="446"/>
        <v>0.33987658275605698</v>
      </c>
      <c r="AC1790" s="8">
        <f t="shared" si="438"/>
        <v>0.107749481748753</v>
      </c>
      <c r="AE1790" s="8">
        <v>1788</v>
      </c>
      <c r="AF1790" s="8">
        <f t="shared" si="448"/>
        <v>127.31266398144599</v>
      </c>
      <c r="AG1790" s="8">
        <f t="shared" si="439"/>
        <v>3.8559980525567001E-4</v>
      </c>
      <c r="AJ1790" s="132">
        <f>IF(Päälaskenta!$F$28&lt;Kaksitasouoma_matriisi!L1790,Päälaskenta!$C$20*Päälaskenta!$F$28,Päälaskenta!$C$20*Kaksitasouoma_matriisi!L1790)</f>
        <v>2.5</v>
      </c>
      <c r="AK1790" s="134">
        <f>SQRT(Päälaskenta!$D$20^2+(Päälaskenta!$D$20/(1/Päälaskenta!$E$20))^2)</f>
        <v>1.8029999999999999</v>
      </c>
      <c r="AL1790" s="134">
        <f>IF(Päälaskenta!$F$28&lt;Kaksitasouoma_matriisi!L1790,AK1790*Päälaskenta!$F$28*COS(ATAN(1/Päälaskenta!$E$20)),AK1790*Kaksitasouoma_matriisi!L1790*COS(ATAN(1/Päälaskenta!$E$20)))</f>
        <v>0.75</v>
      </c>
      <c r="AM1790" s="134"/>
      <c r="AN1790" s="134">
        <f t="shared" si="447"/>
        <v>3.25</v>
      </c>
      <c r="AO1790" s="8">
        <f t="shared" si="440"/>
        <v>0.27559889760440998</v>
      </c>
      <c r="AP1790" s="134">
        <f>Refererenssiarvoja!$B$16*H1790^(1/6)/(Refererenssiarvoja!$B$15^0.5)*(Päälaskenta!$G$28/2)^0.5*(1-AO1790)^(-1.5)</f>
        <v>8.1000000000000003E-2</v>
      </c>
      <c r="AQ1790" s="8">
        <f>Refererenssiarvoja!$B$16*Kaksitasouoma_matriisi!O1790^(1/6)/(SQRT((2*Refererenssiarvoja!$B$15)/(Päälaskenta!$F$31*Päälaskenta!$G$31*Päälaskenta!$F$28))+SQRT(Refererenssiarvoja!$B$15)/Refererenssiarvoja!$B$17*LN(Kaksitasouoma_matriisi!L1790/Päälaskenta!$F$28))</f>
        <v>0.113592612913616</v>
      </c>
      <c r="AR1790" s="8">
        <f>Refererenssiarvoja!$B$16*Kaksitasouoma_matriisi!O1790^(1/6)/(SQRT((2*Refererenssiarvoja!$B$15)/(Päälaskenta!$F$31*Päälaskenta!$G$31*L1790)))</f>
        <v>0.74858214051308103</v>
      </c>
    </row>
    <row r="1791" spans="1:44" x14ac:dyDescent="0.2">
      <c r="A1791" s="8">
        <v>1789</v>
      </c>
      <c r="B1791" s="8">
        <f>IF(Päälaskenta!C$7,Päälaskenta!E$7,Päälaskenta!G$5)</f>
        <v>2.5</v>
      </c>
      <c r="C1791" s="56">
        <v>0.21099999999999999</v>
      </c>
      <c r="D1791" s="93">
        <f t="shared" si="433"/>
        <v>11.8483</v>
      </c>
      <c r="E1791" s="8">
        <f>IF(Päälaskenta!$C$26,Kaksitasouoma_matriisi!AP1791,Kaksitasouoma_matriisi!AC1791)</f>
        <v>0.107767613334822</v>
      </c>
      <c r="F1791" s="56">
        <f>IF(D1791&lt;Päälaskenta!H$24,(SQRT(POWER(Päälaskenta!C$24/(2*Päälaskenta!E$24),2)+(D1791/Päälaskenta!E$24))-Päälaskenta!C$24/(2*Päälaskenta!E$24)),IF(D1791=Päälaskenta!H$24,Päälaskenta!D$24,Päälaskenta!D$24+(SQRT(POWER((Päälaskenta!C$20+Päälaskenta!G$24)/(2*Päälaskenta!E$20),2)+((D1791-Päälaskenta!H$24)/Päälaskenta!E$20))-(Päälaskenta!C$20+Päälaskenta!G$24)/(2*Päälaskenta!E$20))))</f>
        <v>1.865</v>
      </c>
      <c r="G1791" s="57">
        <f>IF(F1791&gt;Päälaskenta!D$24,(2*SQRT((POWER(Päälaskenta!D$24,2))+POWER(Päälaskenta!E$24*Päälaskenta!D$24,2))+Päälaskenta!C$24)+(2*SQRT((POWER((F1791-Päälaskenta!D$24),2))+POWER(Päälaskenta!E$20*(F1791-Päälaskenta!D$24),2))+Päälaskenta!C$20),(2*SQRT((POWER(F1791,2))+POWER(Päälaskenta!E$24*F1791,2))+Päälaskenta!C$24))</f>
        <v>12.18</v>
      </c>
      <c r="H1791" s="57">
        <f t="shared" si="434"/>
        <v>0.97</v>
      </c>
      <c r="I1791" s="62">
        <f t="shared" si="435"/>
        <v>5.3799999999999996E-4</v>
      </c>
      <c r="J1791" s="8">
        <f>IF(F1791&lt;Päälaskenta!$D$24,0,Kaksitasouoma_matriisi!F1791-Päälaskenta!$D$24)</f>
        <v>1.165</v>
      </c>
      <c r="L1791" s="8">
        <f>IF(F1791&gt;Päälaskenta!D$24,F1791-Päälaskenta!D$24,0)</f>
        <v>1.165</v>
      </c>
      <c r="M1791" s="8">
        <f>IF(F1791&gt;Päälaskenta!D$24,(Päälaskenta!C$20+(Päälaskenta!E$20*(Kaksitasouoma_matriisi!F1791-Päälaskenta!D$24)))*(Kaksitasouoma_matriisi!F1791-Päälaskenta!D$24),0)</f>
        <v>7.8608374999999997</v>
      </c>
      <c r="N1791" s="8">
        <f>IF(F1791&gt;Päälaskenta!D$24,(2*SQRT((POWER((F1791-Päälaskenta!D$24),2))+POWER(Päälaskenta!E$20*(F1791-Päälaskenta!D$24),2))+Päälaskenta!C$20),0)</f>
        <v>9.2004672359155499</v>
      </c>
      <c r="O1791" s="8">
        <f t="shared" si="441"/>
        <v>0.85439546692954005</v>
      </c>
      <c r="P1791" s="8">
        <f>IF(Päälaskenta!$C$29,IF(L1791&gt;Päälaskenta!$F$28,Kaksitasouoma_matriisi!AQ1791,Kaksitasouoma_matriisi!AR1791),Päälaskenta!$F$20)</f>
        <v>0.12</v>
      </c>
      <c r="Q1791" s="8">
        <f t="shared" si="442"/>
        <v>58.983000674419301</v>
      </c>
      <c r="R1791" s="8">
        <f t="shared" si="436"/>
        <v>1.1510005721243199</v>
      </c>
      <c r="S1791" s="8">
        <f t="shared" si="443"/>
        <v>0.14642213022776801</v>
      </c>
      <c r="U1791" s="93">
        <f>IF(F1791&gt;Päälaskenta!D$24,Päälaskenta!H$24+L1791*Päälaskenta!G$24,F1791*Päälaskenta!C$24 + F1791*F1791*Päälaskenta!E$24)</f>
        <v>3.9860000000000002</v>
      </c>
      <c r="V1791" s="8">
        <f>IF(F1791&gt;Päälaskenta!D$24,2*SQRT(POWER(Päälaskenta!D$24,2)+POWER(Päälaskenta!E$24*Päälaskenta!D$24,2))+Päälaskenta!C$24,(2*SQRT((POWER(F1791,2))+POWER(Päälaskenta!E$24*F1791,2))+Päälaskenta!C$24))</f>
        <v>2.9798989873223301</v>
      </c>
      <c r="W1791" s="8">
        <f t="shared" si="444"/>
        <v>1.3376292340639799</v>
      </c>
      <c r="X1791" s="8">
        <f>Päälaskenta!F$24</f>
        <v>7.0000000000000007E-2</v>
      </c>
      <c r="Y1791" s="8">
        <f t="shared" si="445"/>
        <v>69.129447970064803</v>
      </c>
      <c r="Z1791" s="8">
        <f t="shared" si="437"/>
        <v>1.3489994278756801</v>
      </c>
      <c r="AA1791" s="8">
        <f t="shared" si="446"/>
        <v>0.33843437728943299</v>
      </c>
      <c r="AC1791" s="8">
        <f t="shared" si="438"/>
        <v>0.107767613334822</v>
      </c>
      <c r="AE1791" s="8">
        <v>1789</v>
      </c>
      <c r="AF1791" s="8">
        <f t="shared" si="448"/>
        <v>128.112448644484</v>
      </c>
      <c r="AG1791" s="8">
        <f t="shared" si="439"/>
        <v>3.80800362600015E-4</v>
      </c>
      <c r="AJ1791" s="132">
        <f>IF(Päälaskenta!$F$28&lt;Kaksitasouoma_matriisi!L1791,Päälaskenta!$C$20*Päälaskenta!$F$28,Päälaskenta!$C$20*Kaksitasouoma_matriisi!L1791)</f>
        <v>2.5</v>
      </c>
      <c r="AK1791" s="134">
        <f>SQRT(Päälaskenta!$D$20^2+(Päälaskenta!$D$20/(1/Päälaskenta!$E$20))^2)</f>
        <v>1.8029999999999999</v>
      </c>
      <c r="AL1791" s="134">
        <f>IF(Päälaskenta!$F$28&lt;Kaksitasouoma_matriisi!L1791,AK1791*Päälaskenta!$F$28*COS(ATAN(1/Päälaskenta!$E$20)),AK1791*Kaksitasouoma_matriisi!L1791*COS(ATAN(1/Päälaskenta!$E$20)))</f>
        <v>0.75</v>
      </c>
      <c r="AM1791" s="134"/>
      <c r="AN1791" s="134">
        <f t="shared" si="447"/>
        <v>3.25</v>
      </c>
      <c r="AO1791" s="8">
        <f t="shared" si="440"/>
        <v>0.27430095456732201</v>
      </c>
      <c r="AP1791" s="134">
        <f>Refererenssiarvoja!$B$16*H1791^(1/6)/(Refererenssiarvoja!$B$15^0.5)*(Päälaskenta!$G$28/2)^0.5*(1-AO1791)^(-1.5)</f>
        <v>8.1000000000000003E-2</v>
      </c>
      <c r="AQ1791" s="8">
        <f>Refererenssiarvoja!$B$16*Kaksitasouoma_matriisi!O1791^(1/6)/(SQRT((2*Refererenssiarvoja!$B$15)/(Päälaskenta!$F$31*Päälaskenta!$G$31*Päälaskenta!$F$28))+SQRT(Refererenssiarvoja!$B$15)/Refererenssiarvoja!$B$17*LN(Kaksitasouoma_matriisi!L1791/Päälaskenta!$F$28))</f>
        <v>0.113213106631225</v>
      </c>
      <c r="AR1791" s="8">
        <f>Refererenssiarvoja!$B$16*Kaksitasouoma_matriisi!O1791^(1/6)/(SQRT((2*Refererenssiarvoja!$B$15)/(Päälaskenta!$F$31*Päälaskenta!$G$31*L1791)))</f>
        <v>0.75062544764292505</v>
      </c>
    </row>
    <row r="1792" spans="1:44" x14ac:dyDescent="0.2">
      <c r="A1792" s="8">
        <v>1790</v>
      </c>
      <c r="B1792" s="8">
        <f>IF(Päälaskenta!C$7,Päälaskenta!E$7,Päälaskenta!G$5)</f>
        <v>2.5</v>
      </c>
      <c r="C1792" s="56">
        <v>0.21</v>
      </c>
      <c r="D1792" s="93">
        <f t="shared" si="433"/>
        <v>11.9048</v>
      </c>
      <c r="E1792" s="8">
        <f>IF(Päälaskenta!$C$26,Kaksitasouoma_matriisi!AP1792,Kaksitasouoma_matriisi!AC1792)</f>
        <v>0.10778569132829301</v>
      </c>
      <c r="F1792" s="56">
        <f>IF(D1792&lt;Päälaskenta!H$24,(SQRT(POWER(Päälaskenta!C$24/(2*Päälaskenta!E$24),2)+(D1792/Päälaskenta!E$24))-Päälaskenta!C$24/(2*Päälaskenta!E$24)),IF(D1792=Päälaskenta!H$24,Päälaskenta!D$24,Päälaskenta!D$24+(SQRT(POWER((Päälaskenta!C$20+Päälaskenta!G$24)/(2*Päälaskenta!E$20),2)+((D1792-Päälaskenta!H$24)/Päälaskenta!E$20))-(Päälaskenta!C$20+Päälaskenta!G$24)/(2*Päälaskenta!E$20))))</f>
        <v>1.87</v>
      </c>
      <c r="G1792" s="57">
        <f>IF(F1792&gt;Päälaskenta!D$24,(2*SQRT((POWER(Päälaskenta!D$24,2))+POWER(Päälaskenta!E$24*Päälaskenta!D$24,2))+Päälaskenta!C$24)+(2*SQRT((POWER((F1792-Päälaskenta!D$24),2))+POWER(Päälaskenta!E$20*(F1792-Päälaskenta!D$24),2))+Päälaskenta!C$20),(2*SQRT((POWER(F1792,2))+POWER(Päälaskenta!E$24*F1792,2))+Päälaskenta!C$24))</f>
        <v>12.2</v>
      </c>
      <c r="H1792" s="57">
        <f t="shared" si="434"/>
        <v>0.98</v>
      </c>
      <c r="I1792" s="62">
        <f t="shared" si="435"/>
        <v>5.2599999999999999E-4</v>
      </c>
      <c r="J1792" s="8">
        <f>IF(F1792&lt;Päälaskenta!$D$24,0,Kaksitasouoma_matriisi!F1792-Päälaskenta!$D$24)</f>
        <v>1.17</v>
      </c>
      <c r="L1792" s="8">
        <f>IF(F1792&gt;Päälaskenta!D$24,F1792-Päälaskenta!D$24,0)</f>
        <v>1.17</v>
      </c>
      <c r="M1792" s="8">
        <f>IF(F1792&gt;Päälaskenta!D$24,(Päälaskenta!C$20+(Päälaskenta!E$20*(Kaksitasouoma_matriisi!F1792-Päälaskenta!D$24)))*(Kaksitasouoma_matriisi!F1792-Päälaskenta!D$24),0)</f>
        <v>7.9033499999999997</v>
      </c>
      <c r="N1792" s="8">
        <f>IF(F1792&gt;Päälaskenta!D$24,(2*SQRT((POWER((F1792-Päälaskenta!D$24),2))+POWER(Päälaskenta!E$20*(F1792-Päälaskenta!D$24),2))+Päälaskenta!C$20),0)</f>
        <v>9.2184949922928698</v>
      </c>
      <c r="O1792" s="8">
        <f t="shared" si="441"/>
        <v>0.85733625788239898</v>
      </c>
      <c r="P1792" s="8">
        <f>IF(Päälaskenta!$C$29,IF(L1792&gt;Päälaskenta!$F$28,Kaksitasouoma_matriisi!AQ1792,Kaksitasouoma_matriisi!AR1792),Päälaskenta!$F$20)</f>
        <v>0.12</v>
      </c>
      <c r="Q1792" s="8">
        <f t="shared" si="442"/>
        <v>59.4379875120107</v>
      </c>
      <c r="R1792" s="8">
        <f t="shared" si="436"/>
        <v>1.1526616632762401</v>
      </c>
      <c r="S1792" s="8">
        <f t="shared" si="443"/>
        <v>0.14584469412037199</v>
      </c>
      <c r="U1792" s="93">
        <f>IF(F1792&gt;Päälaskenta!D$24,Päälaskenta!H$24+L1792*Päälaskenta!G$24,F1792*Päälaskenta!C$24 + F1792*F1792*Päälaskenta!E$24)</f>
        <v>3.9980000000000002</v>
      </c>
      <c r="V1792" s="8">
        <f>IF(F1792&gt;Päälaskenta!D$24,2*SQRT(POWER(Päälaskenta!D$24,2)+POWER(Päälaskenta!E$24*Päälaskenta!D$24,2))+Päälaskenta!C$24,(2*SQRT((POWER(F1792,2))+POWER(Päälaskenta!E$24*F1792,2))+Päälaskenta!C$24))</f>
        <v>2.9798989873223301</v>
      </c>
      <c r="W1792" s="8">
        <f t="shared" si="444"/>
        <v>1.34165621620366</v>
      </c>
      <c r="X1792" s="8">
        <f>Päälaskenta!F$24</f>
        <v>7.0000000000000007E-2</v>
      </c>
      <c r="Y1792" s="8">
        <f t="shared" si="445"/>
        <v>69.476657187520203</v>
      </c>
      <c r="Z1792" s="8">
        <f t="shared" si="437"/>
        <v>1.3473383367237599</v>
      </c>
      <c r="AA1792" s="8">
        <f t="shared" si="446"/>
        <v>0.337003085723802</v>
      </c>
      <c r="AC1792" s="8">
        <f t="shared" si="438"/>
        <v>0.10778569132829301</v>
      </c>
      <c r="AE1792" s="8">
        <v>1790</v>
      </c>
      <c r="AF1792" s="8">
        <f t="shared" si="448"/>
        <v>128.91464469953101</v>
      </c>
      <c r="AG1792" s="8">
        <f t="shared" si="439"/>
        <v>3.7607590160185602E-4</v>
      </c>
      <c r="AJ1792" s="132">
        <f>IF(Päälaskenta!$F$28&lt;Kaksitasouoma_matriisi!L1792,Päälaskenta!$C$20*Päälaskenta!$F$28,Päälaskenta!$C$20*Kaksitasouoma_matriisi!L1792)</f>
        <v>2.5</v>
      </c>
      <c r="AK1792" s="134">
        <f>SQRT(Päälaskenta!$D$20^2+(Päälaskenta!$D$20/(1/Päälaskenta!$E$20))^2)</f>
        <v>1.8029999999999999</v>
      </c>
      <c r="AL1792" s="134">
        <f>IF(Päälaskenta!$F$28&lt;Kaksitasouoma_matriisi!L1792,AK1792*Päälaskenta!$F$28*COS(ATAN(1/Päälaskenta!$E$20)),AK1792*Kaksitasouoma_matriisi!L1792*COS(ATAN(1/Päälaskenta!$E$20)))</f>
        <v>0.75</v>
      </c>
      <c r="AM1792" s="134"/>
      <c r="AN1792" s="134">
        <f t="shared" si="447"/>
        <v>3.25</v>
      </c>
      <c r="AO1792" s="8">
        <f t="shared" si="440"/>
        <v>0.272999126402796</v>
      </c>
      <c r="AP1792" s="134">
        <f>Refererenssiarvoja!$B$16*H1792^(1/6)/(Refererenssiarvoja!$B$15^0.5)*(Päälaskenta!$G$28/2)^0.5*(1-AO1792)^(-1.5)</f>
        <v>8.1000000000000003E-2</v>
      </c>
      <c r="AQ1792" s="8">
        <f>Refererenssiarvoja!$B$16*Kaksitasouoma_matriisi!O1792^(1/6)/(SQRT((2*Refererenssiarvoja!$B$15)/(Päälaskenta!$F$31*Päälaskenta!$G$31*Päälaskenta!$F$28))+SQRT(Refererenssiarvoja!$B$15)/Refererenssiarvoja!$B$17*LN(Kaksitasouoma_matriisi!L1792/Päälaskenta!$F$28))</f>
        <v>0.112838183690485</v>
      </c>
      <c r="AR1792" s="8">
        <f>Refererenssiarvoja!$B$16*Kaksitasouoma_matriisi!O1792^(1/6)/(SQRT((2*Refererenssiarvoja!$B$15)/(Päälaskenta!$F$31*Päälaskenta!$G$31*L1792)))</f>
        <v>0.75266541593147696</v>
      </c>
    </row>
    <row r="1793" spans="1:44" x14ac:dyDescent="0.2">
      <c r="A1793" s="8">
        <v>1791</v>
      </c>
      <c r="B1793" s="8">
        <f>IF(Päälaskenta!C$7,Päälaskenta!E$7,Päälaskenta!G$5)</f>
        <v>2.5</v>
      </c>
      <c r="C1793" s="56">
        <v>0.20899999999999999</v>
      </c>
      <c r="D1793" s="93">
        <f t="shared" si="433"/>
        <v>11.9617</v>
      </c>
      <c r="E1793" s="8">
        <f>IF(Päälaskenta!$C$26,Kaksitasouoma_matriisi!AP1793,Kaksitasouoma_matriisi!AC1793)</f>
        <v>0.10780731451219</v>
      </c>
      <c r="F1793" s="56">
        <f>IF(D1793&lt;Päälaskenta!H$24,(SQRT(POWER(Päälaskenta!C$24/(2*Päälaskenta!E$24),2)+(D1793/Päälaskenta!E$24))-Päälaskenta!C$24/(2*Päälaskenta!E$24)),IF(D1793=Päälaskenta!H$24,Päälaskenta!D$24,Päälaskenta!D$24+(SQRT(POWER((Päälaskenta!C$20+Päälaskenta!G$24)/(2*Päälaskenta!E$20),2)+((D1793-Päälaskenta!H$24)/Päälaskenta!E$20))-(Päälaskenta!C$20+Päälaskenta!G$24)/(2*Päälaskenta!E$20))))</f>
        <v>1.8759999999999999</v>
      </c>
      <c r="G1793" s="57">
        <f>IF(F1793&gt;Päälaskenta!D$24,(2*SQRT((POWER(Päälaskenta!D$24,2))+POWER(Päälaskenta!E$24*Päälaskenta!D$24,2))+Päälaskenta!C$24)+(2*SQRT((POWER((F1793-Päälaskenta!D$24),2))+POWER(Päälaskenta!E$20*(F1793-Päälaskenta!D$24),2))+Päälaskenta!C$20),(2*SQRT((POWER(F1793,2))+POWER(Päälaskenta!E$24*F1793,2))+Päälaskenta!C$24))</f>
        <v>12.22</v>
      </c>
      <c r="H1793" s="57">
        <f t="shared" si="434"/>
        <v>0.98</v>
      </c>
      <c r="I1793" s="62">
        <f t="shared" si="435"/>
        <v>5.22E-4</v>
      </c>
      <c r="J1793" s="8">
        <f>IF(F1793&lt;Päälaskenta!$D$24,0,Kaksitasouoma_matriisi!F1793-Päälaskenta!$D$24)</f>
        <v>1.1759999999999999</v>
      </c>
      <c r="L1793" s="8">
        <f>IF(F1793&gt;Päälaskenta!D$24,F1793-Päälaskenta!D$24,0)</f>
        <v>1.1759999999999999</v>
      </c>
      <c r="M1793" s="8">
        <f>IF(F1793&gt;Päälaskenta!D$24,(Päälaskenta!C$20+(Päälaskenta!E$20*(Kaksitasouoma_matriisi!F1793-Päälaskenta!D$24)))*(Kaksitasouoma_matriisi!F1793-Päälaskenta!D$24),0)</f>
        <v>7.9544639999999998</v>
      </c>
      <c r="N1793" s="8">
        <f>IF(F1793&gt;Päälaskenta!D$24,(2*SQRT((POWER((F1793-Päälaskenta!D$24),2))+POWER(Päälaskenta!E$20*(F1793-Päälaskenta!D$24),2))+Päälaskenta!C$20),0)</f>
        <v>9.2401282999456509</v>
      </c>
      <c r="O1793" s="8">
        <f t="shared" si="441"/>
        <v>0.86086077398370997</v>
      </c>
      <c r="P1793" s="8">
        <f>IF(Päälaskenta!$C$29,IF(L1793&gt;Päälaskenta!$F$28,Kaksitasouoma_matriisi!AQ1793,Kaksitasouoma_matriisi!AR1793),Päälaskenta!$F$20)</f>
        <v>0.12</v>
      </c>
      <c r="Q1793" s="8">
        <f t="shared" si="442"/>
        <v>59.986237235337299</v>
      </c>
      <c r="R1793" s="8">
        <f t="shared" si="436"/>
        <v>1.15464319363287</v>
      </c>
      <c r="S1793" s="8">
        <f t="shared" si="443"/>
        <v>0.14515663074631699</v>
      </c>
      <c r="U1793" s="93">
        <f>IF(F1793&gt;Päälaskenta!D$24,Päälaskenta!H$24+L1793*Päälaskenta!G$24,F1793*Päälaskenta!C$24 + F1793*F1793*Päälaskenta!E$24)</f>
        <v>4.0124000000000004</v>
      </c>
      <c r="V1793" s="8">
        <f>IF(F1793&gt;Päälaskenta!D$24,2*SQRT(POWER(Päälaskenta!D$24,2)+POWER(Päälaskenta!E$24*Päälaskenta!D$24,2))+Päälaskenta!C$24,(2*SQRT((POWER(F1793,2))+POWER(Päälaskenta!E$24*F1793,2))+Päälaskenta!C$24))</f>
        <v>2.9798989873223301</v>
      </c>
      <c r="W1793" s="8">
        <f t="shared" si="444"/>
        <v>1.3464885947712799</v>
      </c>
      <c r="X1793" s="8">
        <f>Päälaskenta!F$24</f>
        <v>7.0000000000000007E-2</v>
      </c>
      <c r="Y1793" s="8">
        <f t="shared" si="445"/>
        <v>69.8942261972702</v>
      </c>
      <c r="Z1793" s="8">
        <f t="shared" si="437"/>
        <v>1.34535680636713</v>
      </c>
      <c r="AA1793" s="8">
        <f t="shared" si="446"/>
        <v>0.33529977229766</v>
      </c>
      <c r="AC1793" s="8">
        <f t="shared" si="438"/>
        <v>0.10780731451219</v>
      </c>
      <c r="AE1793" s="8">
        <v>1791</v>
      </c>
      <c r="AF1793" s="8">
        <f t="shared" si="448"/>
        <v>129.880463432607</v>
      </c>
      <c r="AG1793" s="8">
        <f t="shared" si="439"/>
        <v>3.7050353688401798E-4</v>
      </c>
      <c r="AJ1793" s="132">
        <f>IF(Päälaskenta!$F$28&lt;Kaksitasouoma_matriisi!L1793,Päälaskenta!$C$20*Päälaskenta!$F$28,Päälaskenta!$C$20*Kaksitasouoma_matriisi!L1793)</f>
        <v>2.5</v>
      </c>
      <c r="AK1793" s="134">
        <f>SQRT(Päälaskenta!$D$20^2+(Päälaskenta!$D$20/(1/Päälaskenta!$E$20))^2)</f>
        <v>1.8029999999999999</v>
      </c>
      <c r="AL1793" s="134">
        <f>IF(Päälaskenta!$F$28&lt;Kaksitasouoma_matriisi!L1793,AK1793*Päälaskenta!$F$28*COS(ATAN(1/Päälaskenta!$E$20)),AK1793*Kaksitasouoma_matriisi!L1793*COS(ATAN(1/Päälaskenta!$E$20)))</f>
        <v>0.75</v>
      </c>
      <c r="AM1793" s="134"/>
      <c r="AN1793" s="134">
        <f t="shared" si="447"/>
        <v>3.25</v>
      </c>
      <c r="AO1793" s="8">
        <f t="shared" si="440"/>
        <v>0.27170051079696</v>
      </c>
      <c r="AP1793" s="134">
        <f>Refererenssiarvoja!$B$16*H1793^(1/6)/(Refererenssiarvoja!$B$15^0.5)*(Päälaskenta!$G$28/2)^0.5*(1-AO1793)^(-1.5)</f>
        <v>8.1000000000000003E-2</v>
      </c>
      <c r="AQ1793" s="8">
        <f>Refererenssiarvoja!$B$16*Kaksitasouoma_matriisi!O1793^(1/6)/(SQRT((2*Refererenssiarvoja!$B$15)/(Päälaskenta!$F$31*Päälaskenta!$G$31*Päälaskenta!$F$28))+SQRT(Refererenssiarvoja!$B$15)/Refererenssiarvoja!$B$17*LN(Kaksitasouoma_matriisi!L1793/Päälaskenta!$F$28))</f>
        <v>0.11239420578126499</v>
      </c>
      <c r="AR1793" s="8">
        <f>Refererenssiarvoja!$B$16*Kaksitasouoma_matriisi!O1793^(1/6)/(SQRT((2*Refererenssiarvoja!$B$15)/(Päälaskenta!$F$31*Päälaskenta!$G$31*L1793)))</f>
        <v>0.75510899879632998</v>
      </c>
    </row>
    <row r="1794" spans="1:44" x14ac:dyDescent="0.2">
      <c r="A1794" s="8">
        <v>1792</v>
      </c>
      <c r="B1794" s="8">
        <f>IF(Päälaskenta!C$7,Päälaskenta!E$7,Päälaskenta!G$5)</f>
        <v>2.5</v>
      </c>
      <c r="C1794" s="56">
        <v>0.20799999999999999</v>
      </c>
      <c r="D1794" s="93">
        <f t="shared" si="433"/>
        <v>12.0192</v>
      </c>
      <c r="E1794" s="8">
        <f>IF(Päälaskenta!$C$26,Kaksitasouoma_matriisi!AP1794,Kaksitasouoma_matriisi!AC1794)</f>
        <v>0.107825275435129</v>
      </c>
      <c r="F1794" s="56">
        <f>IF(D1794&lt;Päälaskenta!H$24,(SQRT(POWER(Päälaskenta!C$24/(2*Päälaskenta!E$24),2)+(D1794/Päälaskenta!E$24))-Päälaskenta!C$24/(2*Päälaskenta!E$24)),IF(D1794=Päälaskenta!H$24,Päälaskenta!D$24,Päälaskenta!D$24+(SQRT(POWER((Päälaskenta!C$20+Päälaskenta!G$24)/(2*Päälaskenta!E$20),2)+((D1794-Päälaskenta!H$24)/Päälaskenta!E$20))-(Päälaskenta!C$20+Päälaskenta!G$24)/(2*Päälaskenta!E$20))))</f>
        <v>1.881</v>
      </c>
      <c r="G1794" s="57">
        <f>IF(F1794&gt;Päälaskenta!D$24,(2*SQRT((POWER(Päälaskenta!D$24,2))+POWER(Päälaskenta!E$24*Päälaskenta!D$24,2))+Päälaskenta!C$24)+(2*SQRT((POWER((F1794-Päälaskenta!D$24),2))+POWER(Päälaskenta!E$20*(F1794-Päälaskenta!D$24),2))+Päälaskenta!C$20),(2*SQRT((POWER(F1794,2))+POWER(Päälaskenta!E$24*F1794,2))+Päälaskenta!C$24))</f>
        <v>12.24</v>
      </c>
      <c r="H1794" s="57">
        <f t="shared" si="434"/>
        <v>0.98</v>
      </c>
      <c r="I1794" s="62">
        <f t="shared" si="435"/>
        <v>5.1699999999999999E-4</v>
      </c>
      <c r="J1794" s="8">
        <f>IF(F1794&lt;Päälaskenta!$D$24,0,Kaksitasouoma_matriisi!F1794-Päälaskenta!$D$24)</f>
        <v>1.181</v>
      </c>
      <c r="L1794" s="8">
        <f>IF(F1794&gt;Päälaskenta!D$24,F1794-Päälaskenta!D$24,0)</f>
        <v>1.181</v>
      </c>
      <c r="M1794" s="8">
        <f>IF(F1794&gt;Päälaskenta!D$24,(Päälaskenta!C$20+(Päälaskenta!E$20*(Kaksitasouoma_matriisi!F1794-Päälaskenta!D$24)))*(Kaksitasouoma_matriisi!F1794-Päälaskenta!D$24),0)</f>
        <v>7.9971414999999997</v>
      </c>
      <c r="N1794" s="8">
        <f>IF(F1794&gt;Päälaskenta!D$24,(2*SQRT((POWER((F1794-Päälaskenta!D$24),2))+POWER(Päälaskenta!E$20*(F1794-Päälaskenta!D$24),2))+Päälaskenta!C$20),0)</f>
        <v>9.2581560563229708</v>
      </c>
      <c r="O1794" s="8">
        <f t="shared" si="441"/>
        <v>0.86379419955210801</v>
      </c>
      <c r="P1794" s="8">
        <f>IF(Päälaskenta!$C$29,IF(L1794&gt;Päälaskenta!$F$28,Kaksitasouoma_matriisi!AQ1794,Kaksitasouoma_matriisi!AR1794),Päälaskenta!$F$20)</f>
        <v>0.12</v>
      </c>
      <c r="Q1794" s="8">
        <f t="shared" si="442"/>
        <v>60.445001120172002</v>
      </c>
      <c r="R1794" s="8">
        <f t="shared" si="436"/>
        <v>1.1562847586314999</v>
      </c>
      <c r="S1794" s="8">
        <f t="shared" si="443"/>
        <v>0.14458725766344099</v>
      </c>
      <c r="U1794" s="93">
        <f>IF(F1794&gt;Päälaskenta!D$24,Päälaskenta!H$24+L1794*Päälaskenta!G$24,F1794*Päälaskenta!C$24 + F1794*F1794*Päälaskenta!E$24)</f>
        <v>4.0244</v>
      </c>
      <c r="V1794" s="8">
        <f>IF(F1794&gt;Päälaskenta!D$24,2*SQRT(POWER(Päälaskenta!D$24,2)+POWER(Päälaskenta!E$24*Päälaskenta!D$24,2))+Päälaskenta!C$24,(2*SQRT((POWER(F1794,2))+POWER(Päälaskenta!E$24*F1794,2))+Päälaskenta!C$24))</f>
        <v>2.9798989873223301</v>
      </c>
      <c r="W1794" s="8">
        <f t="shared" si="444"/>
        <v>1.35051557691096</v>
      </c>
      <c r="X1794" s="8">
        <f>Päälaskenta!F$24</f>
        <v>7.0000000000000007E-2</v>
      </c>
      <c r="Y1794" s="8">
        <f t="shared" si="445"/>
        <v>70.242964514934002</v>
      </c>
      <c r="Z1794" s="8">
        <f t="shared" si="437"/>
        <v>1.3437152413685001</v>
      </c>
      <c r="AA1794" s="8">
        <f t="shared" si="446"/>
        <v>0.33389206872291499</v>
      </c>
      <c r="AC1794" s="8">
        <f t="shared" si="438"/>
        <v>0.107825275435129</v>
      </c>
      <c r="AE1794" s="8">
        <v>1792</v>
      </c>
      <c r="AF1794" s="8">
        <f t="shared" si="448"/>
        <v>130.687965635106</v>
      </c>
      <c r="AG1794" s="8">
        <f t="shared" si="439"/>
        <v>3.65939105599584E-4</v>
      </c>
      <c r="AJ1794" s="132">
        <f>IF(Päälaskenta!$F$28&lt;Kaksitasouoma_matriisi!L1794,Päälaskenta!$C$20*Päälaskenta!$F$28,Päälaskenta!$C$20*Kaksitasouoma_matriisi!L1794)</f>
        <v>2.5</v>
      </c>
      <c r="AK1794" s="134">
        <f>SQRT(Päälaskenta!$D$20^2+(Päälaskenta!$D$20/(1/Päälaskenta!$E$20))^2)</f>
        <v>1.8029999999999999</v>
      </c>
      <c r="AL1794" s="134">
        <f>IF(Päälaskenta!$F$28&lt;Kaksitasouoma_matriisi!L1794,AK1794*Päälaskenta!$F$28*COS(ATAN(1/Päälaskenta!$E$20)),AK1794*Kaksitasouoma_matriisi!L1794*COS(ATAN(1/Päälaskenta!$E$20)))</f>
        <v>0.75</v>
      </c>
      <c r="AM1794" s="134"/>
      <c r="AN1794" s="134">
        <f t="shared" si="447"/>
        <v>3.25</v>
      </c>
      <c r="AO1794" s="8">
        <f t="shared" si="440"/>
        <v>0.27040069222577201</v>
      </c>
      <c r="AP1794" s="134">
        <f>Refererenssiarvoja!$B$16*H1794^(1/6)/(Refererenssiarvoja!$B$15^0.5)*(Päälaskenta!$G$28/2)^0.5*(1-AO1794)^(-1.5)</f>
        <v>8.1000000000000003E-2</v>
      </c>
      <c r="AQ1794" s="8">
        <f>Refererenssiarvoja!$B$16*Kaksitasouoma_matriisi!O1794^(1/6)/(SQRT((2*Refererenssiarvoja!$B$15)/(Päälaskenta!$F$31*Päälaskenta!$G$31*Päälaskenta!$F$28))+SQRT(Refererenssiarvoja!$B$15)/Refererenssiarvoja!$B$17*LN(Kaksitasouoma_matriisi!L1794/Päälaskenta!$F$28))</f>
        <v>0.11202906784906699</v>
      </c>
      <c r="AR1794" s="8">
        <f>Refererenssiarvoja!$B$16*Kaksitasouoma_matriisi!O1794^(1/6)/(SQRT((2*Refererenssiarvoja!$B$15)/(Päälaskenta!$F$31*Päälaskenta!$G$31*L1794)))</f>
        <v>0.75714169186124003</v>
      </c>
    </row>
    <row r="1795" spans="1:44" x14ac:dyDescent="0.2">
      <c r="A1795" s="8">
        <v>1793</v>
      </c>
      <c r="B1795" s="8">
        <f>IF(Päälaskenta!C$7,Päälaskenta!E$7,Päälaskenta!G$5)</f>
        <v>2.5</v>
      </c>
      <c r="C1795" s="56">
        <v>0.20699999999999999</v>
      </c>
      <c r="D1795" s="93">
        <f t="shared" ref="D1795:D1858" si="449">B1795/C1795</f>
        <v>12.077299999999999</v>
      </c>
      <c r="E1795" s="8">
        <f>IF(Päälaskenta!$C$26,Kaksitasouoma_matriisi!AP1795,Kaksitasouoma_matriisi!AC1795)</f>
        <v>0.107843183519791</v>
      </c>
      <c r="F1795" s="56">
        <f>IF(D1795&lt;Päälaskenta!H$24,(SQRT(POWER(Päälaskenta!C$24/(2*Päälaskenta!E$24),2)+(D1795/Päälaskenta!E$24))-Päälaskenta!C$24/(2*Päälaskenta!E$24)),IF(D1795=Päälaskenta!H$24,Päälaskenta!D$24,Päälaskenta!D$24+(SQRT(POWER((Päälaskenta!C$20+Päälaskenta!G$24)/(2*Päälaskenta!E$20),2)+((D1795-Päälaskenta!H$24)/Päälaskenta!E$20))-(Päälaskenta!C$20+Päälaskenta!G$24)/(2*Päälaskenta!E$20))))</f>
        <v>1.8859999999999999</v>
      </c>
      <c r="G1795" s="57">
        <f>IF(F1795&gt;Päälaskenta!D$24,(2*SQRT((POWER(Päälaskenta!D$24,2))+POWER(Päälaskenta!E$24*Päälaskenta!D$24,2))+Päälaskenta!C$24)+(2*SQRT((POWER((F1795-Päälaskenta!D$24),2))+POWER(Päälaskenta!E$20*(F1795-Päälaskenta!D$24),2))+Päälaskenta!C$20),(2*SQRT((POWER(F1795,2))+POWER(Päälaskenta!E$24*F1795,2))+Päälaskenta!C$24))</f>
        <v>12.26</v>
      </c>
      <c r="H1795" s="57">
        <f t="shared" ref="H1795:H1858" si="450">D1795/G1795</f>
        <v>0.99</v>
      </c>
      <c r="I1795" s="62">
        <f t="shared" ref="I1795:I1858" si="451">POWER(C1795/((1/E1795)*POWER(H1795,2/3)),2)</f>
        <v>5.0500000000000002E-4</v>
      </c>
      <c r="J1795" s="8">
        <f>IF(F1795&lt;Päälaskenta!$D$24,0,Kaksitasouoma_matriisi!F1795-Päälaskenta!$D$24)</f>
        <v>1.1859999999999999</v>
      </c>
      <c r="L1795" s="8">
        <f>IF(F1795&gt;Päälaskenta!D$24,F1795-Päälaskenta!D$24,0)</f>
        <v>1.1859999999999999</v>
      </c>
      <c r="M1795" s="8">
        <f>IF(F1795&gt;Päälaskenta!D$24,(Päälaskenta!C$20+(Päälaskenta!E$20*(Kaksitasouoma_matriisi!F1795-Päälaskenta!D$24)))*(Kaksitasouoma_matriisi!F1795-Päälaskenta!D$24),0)</f>
        <v>8.0398940000000003</v>
      </c>
      <c r="N1795" s="8">
        <f>IF(F1795&gt;Päälaskenta!D$24,(2*SQRT((POWER((F1795-Päälaskenta!D$24),2))+POWER(Päälaskenta!E$20*(F1795-Päälaskenta!D$24),2))+Päälaskenta!C$20),0)</f>
        <v>9.2761838127002907</v>
      </c>
      <c r="O1795" s="8">
        <f t="shared" si="441"/>
        <v>0.86672430843730697</v>
      </c>
      <c r="P1795" s="8">
        <f>IF(Päälaskenta!$C$29,IF(L1795&gt;Päälaskenta!$F$28,Kaksitasouoma_matriisi!AQ1795,Kaksitasouoma_matriisi!AR1795),Päälaskenta!$F$20)</f>
        <v>0.12</v>
      </c>
      <c r="Q1795" s="8">
        <f t="shared" si="442"/>
        <v>60.905483465476102</v>
      </c>
      <c r="R1795" s="8">
        <f t="shared" ref="R1795:R1858" si="452">B1795*Q1795/(Q1795+Y1795)</f>
        <v>1.1579175906890899</v>
      </c>
      <c r="S1795" s="8">
        <f t="shared" si="443"/>
        <v>0.14402149962289201</v>
      </c>
      <c r="U1795" s="93">
        <f>IF(F1795&gt;Päälaskenta!D$24,Päälaskenta!H$24+L1795*Päälaskenta!G$24,F1795*Päälaskenta!C$24 + F1795*F1795*Päälaskenta!E$24)</f>
        <v>4.0364000000000004</v>
      </c>
      <c r="V1795" s="8">
        <f>IF(F1795&gt;Päälaskenta!D$24,2*SQRT(POWER(Päälaskenta!D$24,2)+POWER(Päälaskenta!E$24*Päälaskenta!D$24,2))+Päälaskenta!C$24,(2*SQRT((POWER(F1795,2))+POWER(Päälaskenta!E$24*F1795,2))+Päälaskenta!C$24))</f>
        <v>2.9798989873223301</v>
      </c>
      <c r="W1795" s="8">
        <f t="shared" si="444"/>
        <v>1.3545425590506399</v>
      </c>
      <c r="X1795" s="8">
        <f>Päälaskenta!F$24</f>
        <v>7.0000000000000007E-2</v>
      </c>
      <c r="Y1795" s="8">
        <f t="shared" si="445"/>
        <v>70.592396770609199</v>
      </c>
      <c r="Z1795" s="8">
        <f t="shared" ref="Z1795:Z1858" si="453">B1795*Y1795/(Y1795+Q1795)</f>
        <v>1.3420824093109101</v>
      </c>
      <c r="AA1795" s="8">
        <f t="shared" si="446"/>
        <v>0.33249489874911098</v>
      </c>
      <c r="AC1795" s="8">
        <f t="shared" ref="AC1795:AC1858" si="454">(N1795*P1795+V1795*X1795)/(N1795+V1795)</f>
        <v>0.107843183519791</v>
      </c>
      <c r="AE1795" s="8">
        <v>1793</v>
      </c>
      <c r="AF1795" s="8">
        <f t="shared" si="448"/>
        <v>131.497880236085</v>
      </c>
      <c r="AG1795" s="8">
        <f t="shared" ref="AG1795:AG1858" si="455">(B1795*B1795)/(AF1795*AF1795)</f>
        <v>3.6144524300442703E-4</v>
      </c>
      <c r="AJ1795" s="132">
        <f>IF(Päälaskenta!$F$28&lt;Kaksitasouoma_matriisi!L1795,Päälaskenta!$C$20*Päälaskenta!$F$28,Päälaskenta!$C$20*Kaksitasouoma_matriisi!L1795)</f>
        <v>2.5</v>
      </c>
      <c r="AK1795" s="134">
        <f>SQRT(Päälaskenta!$D$20^2+(Päälaskenta!$D$20/(1/Päälaskenta!$E$20))^2)</f>
        <v>1.8029999999999999</v>
      </c>
      <c r="AL1795" s="134">
        <f>IF(Päälaskenta!$F$28&lt;Kaksitasouoma_matriisi!L1795,AK1795*Päälaskenta!$F$28*COS(ATAN(1/Päälaskenta!$E$20)),AK1795*Kaksitasouoma_matriisi!L1795*COS(ATAN(1/Päälaskenta!$E$20)))</f>
        <v>0.75</v>
      </c>
      <c r="AM1795" s="134"/>
      <c r="AN1795" s="134">
        <f t="shared" si="447"/>
        <v>3.25</v>
      </c>
      <c r="AO1795" s="8">
        <f t="shared" ref="AO1795:AO1858" si="456">AN1795/D1795</f>
        <v>0.26909988159605203</v>
      </c>
      <c r="AP1795" s="134">
        <f>Refererenssiarvoja!$B$16*H1795^(1/6)/(Refererenssiarvoja!$B$15^0.5)*(Päälaskenta!$G$28/2)^0.5*(1-AO1795)^(-1.5)</f>
        <v>8.1000000000000003E-2</v>
      </c>
      <c r="AQ1795" s="8">
        <f>Refererenssiarvoja!$B$16*Kaksitasouoma_matriisi!O1795^(1/6)/(SQRT((2*Refererenssiarvoja!$B$15)/(Päälaskenta!$F$31*Päälaskenta!$G$31*Päälaskenta!$F$28))+SQRT(Refererenssiarvoja!$B$15)/Refererenssiarvoja!$B$17*LN(Kaksitasouoma_matriisi!L1795/Päälaskenta!$F$28))</f>
        <v>0.111668246751008</v>
      </c>
      <c r="AR1795" s="8">
        <f>Refererenssiarvoja!$B$16*Kaksitasouoma_matriisi!O1795^(1/6)/(SQRT((2*Refererenssiarvoja!$B$15)/(Päälaskenta!$F$31*Päälaskenta!$G$31*L1795)))</f>
        <v>0.75917110948456301</v>
      </c>
    </row>
    <row r="1796" spans="1:44" x14ac:dyDescent="0.2">
      <c r="A1796" s="8">
        <v>1794</v>
      </c>
      <c r="B1796" s="8">
        <f>IF(Päälaskenta!C$7,Päälaskenta!E$7,Päälaskenta!G$5)</f>
        <v>2.5</v>
      </c>
      <c r="C1796" s="56">
        <v>0.20599999999999999</v>
      </c>
      <c r="D1796" s="93">
        <f t="shared" si="449"/>
        <v>12.135899999999999</v>
      </c>
      <c r="E1796" s="8">
        <f>IF(Päälaskenta!$C$26,Kaksitasouoma_matriisi!AP1796,Kaksitasouoma_matriisi!AC1796)</f>
        <v>0.107861038998999</v>
      </c>
      <c r="F1796" s="56">
        <f>IF(D1796&lt;Päälaskenta!H$24,(SQRT(POWER(Päälaskenta!C$24/(2*Päälaskenta!E$24),2)+(D1796/Päälaskenta!E$24))-Päälaskenta!C$24/(2*Päälaskenta!E$24)),IF(D1796=Päälaskenta!H$24,Päälaskenta!D$24,Päälaskenta!D$24+(SQRT(POWER((Päälaskenta!C$20+Päälaskenta!G$24)/(2*Päälaskenta!E$20),2)+((D1796-Päälaskenta!H$24)/Päälaskenta!E$20))-(Päälaskenta!C$20+Päälaskenta!G$24)/(2*Päälaskenta!E$20))))</f>
        <v>1.891</v>
      </c>
      <c r="G1796" s="57">
        <f>IF(F1796&gt;Päälaskenta!D$24,(2*SQRT((POWER(Päälaskenta!D$24,2))+POWER(Päälaskenta!E$24*Päälaskenta!D$24,2))+Päälaskenta!C$24)+(2*SQRT((POWER((F1796-Päälaskenta!D$24),2))+POWER(Päälaskenta!E$20*(F1796-Päälaskenta!D$24),2))+Päälaskenta!C$20),(2*SQRT((POWER(F1796,2))+POWER(Päälaskenta!E$24*F1796,2))+Päälaskenta!C$24))</f>
        <v>12.27</v>
      </c>
      <c r="H1796" s="57">
        <f t="shared" si="450"/>
        <v>0.99</v>
      </c>
      <c r="I1796" s="62">
        <f t="shared" si="451"/>
        <v>5.0000000000000001E-4</v>
      </c>
      <c r="J1796" s="8">
        <f>IF(F1796&lt;Päälaskenta!$D$24,0,Kaksitasouoma_matriisi!F1796-Päälaskenta!$D$24)</f>
        <v>1.1910000000000001</v>
      </c>
      <c r="L1796" s="8">
        <f>IF(F1796&gt;Päälaskenta!D$24,F1796-Päälaskenta!D$24,0)</f>
        <v>1.1910000000000001</v>
      </c>
      <c r="M1796" s="8">
        <f>IF(F1796&gt;Päälaskenta!D$24,(Päälaskenta!C$20+(Päälaskenta!E$20*(Kaksitasouoma_matriisi!F1796-Päälaskenta!D$24)))*(Kaksitasouoma_matriisi!F1796-Päälaskenta!D$24),0)</f>
        <v>8.0827214999999999</v>
      </c>
      <c r="N1796" s="8">
        <f>IF(F1796&gt;Päälaskenta!D$24,(2*SQRT((POWER((F1796-Päälaskenta!D$24),2))+POWER(Päälaskenta!E$20*(F1796-Päälaskenta!D$24),2))+Päälaskenta!C$20),0)</f>
        <v>9.2942115690776106</v>
      </c>
      <c r="O1796" s="8">
        <f t="shared" ref="O1796:O1859" si="457">IF(N1796&gt;0,M1796/N1796,0)</f>
        <v>0.86965111993917699</v>
      </c>
      <c r="P1796" s="8">
        <f>IF(Päälaskenta!$C$29,IF(L1796&gt;Päälaskenta!$F$28,Kaksitasouoma_matriisi!AQ1796,Kaksitasouoma_matriisi!AR1796),Päälaskenta!$F$20)</f>
        <v>0.12</v>
      </c>
      <c r="Q1796" s="8">
        <f t="shared" ref="Q1796:Q1859" si="458">(1/P1796)*M1796*POWER(O1796,(2/3))</f>
        <v>61.367685292770702</v>
      </c>
      <c r="R1796" s="8">
        <f t="shared" si="452"/>
        <v>1.1595417772454399</v>
      </c>
      <c r="S1796" s="8">
        <f t="shared" ref="S1796:S1859" si="459">IF(M1796&gt;0,R1796/M1796,0)</f>
        <v>0.143459325827995</v>
      </c>
      <c r="U1796" s="93">
        <f>IF(F1796&gt;Päälaskenta!D$24,Päälaskenta!H$24+L1796*Päälaskenta!G$24,F1796*Päälaskenta!C$24 + F1796*F1796*Päälaskenta!E$24)</f>
        <v>4.0484</v>
      </c>
      <c r="V1796" s="8">
        <f>IF(F1796&gt;Päälaskenta!D$24,2*SQRT(POWER(Päälaskenta!D$24,2)+POWER(Päälaskenta!E$24*Päälaskenta!D$24,2))+Päälaskenta!C$24,(2*SQRT((POWER(F1796,2))+POWER(Päälaskenta!E$24*F1796,2))+Päälaskenta!C$24))</f>
        <v>2.9798989873223301</v>
      </c>
      <c r="W1796" s="8">
        <f t="shared" ref="W1796:W1859" si="460">U1796/V1796</f>
        <v>1.35856954119032</v>
      </c>
      <c r="X1796" s="8">
        <f>Päälaskenta!F$24</f>
        <v>7.0000000000000007E-2</v>
      </c>
      <c r="Y1796" s="8">
        <f t="shared" ref="Y1796:Y1859" si="461">(1/X1796)*U1796*POWER(W1796,(2/3))</f>
        <v>70.942522275931594</v>
      </c>
      <c r="Z1796" s="8">
        <f t="shared" si="453"/>
        <v>1.3404582227545601</v>
      </c>
      <c r="AA1796" s="8">
        <f t="shared" ref="AA1796:AA1859" si="462">Z1796/U1796</f>
        <v>0.33110814710862602</v>
      </c>
      <c r="AC1796" s="8">
        <f t="shared" si="454"/>
        <v>0.107861038998999</v>
      </c>
      <c r="AE1796" s="8">
        <v>1794</v>
      </c>
      <c r="AF1796" s="8">
        <f t="shared" si="448"/>
        <v>132.310207568702</v>
      </c>
      <c r="AG1796" s="8">
        <f t="shared" si="455"/>
        <v>3.5702063313101099E-4</v>
      </c>
      <c r="AJ1796" s="132">
        <f>IF(Päälaskenta!$F$28&lt;Kaksitasouoma_matriisi!L1796,Päälaskenta!$C$20*Päälaskenta!$F$28,Päälaskenta!$C$20*Kaksitasouoma_matriisi!L1796)</f>
        <v>2.5</v>
      </c>
      <c r="AK1796" s="134">
        <f>SQRT(Päälaskenta!$D$20^2+(Päälaskenta!$D$20/(1/Päälaskenta!$E$20))^2)</f>
        <v>1.8029999999999999</v>
      </c>
      <c r="AL1796" s="134">
        <f>IF(Päälaskenta!$F$28&lt;Kaksitasouoma_matriisi!L1796,AK1796*Päälaskenta!$F$28*COS(ATAN(1/Päälaskenta!$E$20)),AK1796*Kaksitasouoma_matriisi!L1796*COS(ATAN(1/Päälaskenta!$E$20)))</f>
        <v>0.75</v>
      </c>
      <c r="AM1796" s="134"/>
      <c r="AN1796" s="134">
        <f t="shared" ref="AN1796:AN1859" si="463">AJ1796+AL1796</f>
        <v>3.25</v>
      </c>
      <c r="AO1796" s="8">
        <f t="shared" si="456"/>
        <v>0.26780049275290702</v>
      </c>
      <c r="AP1796" s="134">
        <f>Refererenssiarvoja!$B$16*H1796^(1/6)/(Refererenssiarvoja!$B$15^0.5)*(Päälaskenta!$G$28/2)^0.5*(1-AO1796)^(-1.5)</f>
        <v>0.08</v>
      </c>
      <c r="AQ1796" s="8">
        <f>Refererenssiarvoja!$B$16*Kaksitasouoma_matriisi!O1796^(1/6)/(SQRT((2*Refererenssiarvoja!$B$15)/(Päälaskenta!$F$31*Päälaskenta!$G$31*Päälaskenta!$F$28))+SQRT(Refererenssiarvoja!$B$15)/Refererenssiarvoja!$B$17*LN(Kaksitasouoma_matriisi!L1796/Päälaskenta!$F$28))</f>
        <v>0.11131166350366201</v>
      </c>
      <c r="AR1796" s="8">
        <f>Refererenssiarvoja!$B$16*Kaksitasouoma_matriisi!O1796^(1/6)/(SQRT((2*Refererenssiarvoja!$B$15)/(Päälaskenta!$F$31*Päälaskenta!$G$31*L1796)))</f>
        <v>0.76119727106819601</v>
      </c>
    </row>
    <row r="1797" spans="1:44" x14ac:dyDescent="0.2">
      <c r="A1797" s="8">
        <v>1795</v>
      </c>
      <c r="B1797" s="8">
        <f>IF(Päälaskenta!C$7,Päälaskenta!E$7,Päälaskenta!G$5)</f>
        <v>2.5</v>
      </c>
      <c r="C1797" s="56">
        <v>0.20499999999999999</v>
      </c>
      <c r="D1797" s="93">
        <f t="shared" si="449"/>
        <v>12.1951</v>
      </c>
      <c r="E1797" s="8">
        <f>IF(Päälaskenta!$C$26,Kaksitasouoma_matriisi!AP1797,Kaksitasouoma_matriisi!AC1797)</f>
        <v>0.107882396460639</v>
      </c>
      <c r="F1797" s="56">
        <f>IF(D1797&lt;Päälaskenta!H$24,(SQRT(POWER(Päälaskenta!C$24/(2*Päälaskenta!E$24),2)+(D1797/Päälaskenta!E$24))-Päälaskenta!C$24/(2*Päälaskenta!E$24)),IF(D1797=Päälaskenta!H$24,Päälaskenta!D$24,Päälaskenta!D$24+(SQRT(POWER((Päälaskenta!C$20+Päälaskenta!G$24)/(2*Päälaskenta!E$20),2)+((D1797-Päälaskenta!H$24)/Päälaskenta!E$20))-(Päälaskenta!C$20+Päälaskenta!G$24)/(2*Päälaskenta!E$20))))</f>
        <v>1.897</v>
      </c>
      <c r="G1797" s="57">
        <f>IF(F1797&gt;Päälaskenta!D$24,(2*SQRT((POWER(Päälaskenta!D$24,2))+POWER(Päälaskenta!E$24*Päälaskenta!D$24,2))+Päälaskenta!C$24)+(2*SQRT((POWER((F1797-Päälaskenta!D$24),2))+POWER(Päälaskenta!E$20*(F1797-Päälaskenta!D$24),2))+Päälaskenta!C$20),(2*SQRT((POWER(F1797,2))+POWER(Päälaskenta!E$24*F1797,2))+Päälaskenta!C$24))</f>
        <v>12.3</v>
      </c>
      <c r="H1797" s="57">
        <f t="shared" si="450"/>
        <v>0.99</v>
      </c>
      <c r="I1797" s="62">
        <f t="shared" si="451"/>
        <v>4.9600000000000002E-4</v>
      </c>
      <c r="J1797" s="8">
        <f>IF(F1797&lt;Päälaskenta!$D$24,0,Kaksitasouoma_matriisi!F1797-Päälaskenta!$D$24)</f>
        <v>1.1970000000000001</v>
      </c>
      <c r="L1797" s="8">
        <f>IF(F1797&gt;Päälaskenta!D$24,F1797-Päälaskenta!D$24,0)</f>
        <v>1.1970000000000001</v>
      </c>
      <c r="M1797" s="8">
        <f>IF(F1797&gt;Päälaskenta!D$24,(Päälaskenta!C$20+(Päälaskenta!E$20*(Kaksitasouoma_matriisi!F1797-Päälaskenta!D$24)))*(Kaksitasouoma_matriisi!F1797-Päälaskenta!D$24),0)</f>
        <v>8.1342134999999995</v>
      </c>
      <c r="N1797" s="8">
        <f>IF(F1797&gt;Päälaskenta!D$24,(2*SQRT((POWER((F1797-Päälaskenta!D$24),2))+POWER(Päälaskenta!E$20*(F1797-Päälaskenta!D$24),2))+Päälaskenta!C$20),0)</f>
        <v>9.3158448767304005</v>
      </c>
      <c r="O1797" s="8">
        <f t="shared" si="457"/>
        <v>0.87315896814877803</v>
      </c>
      <c r="P1797" s="8">
        <f>IF(Päälaskenta!$C$29,IF(L1797&gt;Päälaskenta!$F$28,Kaksitasouoma_matriisi!AQ1797,Kaksitasouoma_matriisi!AR1797),Päälaskenta!$F$20)</f>
        <v>0.12</v>
      </c>
      <c r="Q1797" s="8">
        <f t="shared" si="458"/>
        <v>61.924598648878899</v>
      </c>
      <c r="R1797" s="8">
        <f t="shared" si="452"/>
        <v>1.1614795104367299</v>
      </c>
      <c r="S1797" s="8">
        <f t="shared" si="459"/>
        <v>0.14278940556904901</v>
      </c>
      <c r="U1797" s="93">
        <f>IF(F1797&gt;Päälaskenta!D$24,Päälaskenta!H$24+L1797*Päälaskenta!G$24,F1797*Päälaskenta!C$24 + F1797*F1797*Päälaskenta!E$24)</f>
        <v>4.0628000000000002</v>
      </c>
      <c r="V1797" s="8">
        <f>IF(F1797&gt;Päälaskenta!D$24,2*SQRT(POWER(Päälaskenta!D$24,2)+POWER(Päälaskenta!E$24*Päälaskenta!D$24,2))+Päälaskenta!C$24,(2*SQRT((POWER(F1797,2))+POWER(Päälaskenta!E$24*F1797,2))+Päälaskenta!C$24))</f>
        <v>2.9798989873223301</v>
      </c>
      <c r="W1797" s="8">
        <f t="shared" si="460"/>
        <v>1.3634019197579399</v>
      </c>
      <c r="X1797" s="8">
        <f>Päälaskenta!F$24</f>
        <v>7.0000000000000007E-2</v>
      </c>
      <c r="Y1797" s="8">
        <f t="shared" si="461"/>
        <v>71.363587006661106</v>
      </c>
      <c r="Z1797" s="8">
        <f t="shared" si="453"/>
        <v>1.3385204895632601</v>
      </c>
      <c r="AA1797" s="8">
        <f t="shared" si="462"/>
        <v>0.32945763748234203</v>
      </c>
      <c r="AC1797" s="8">
        <f t="shared" si="454"/>
        <v>0.107882396460639</v>
      </c>
      <c r="AE1797" s="8">
        <v>1795</v>
      </c>
      <c r="AF1797" s="8">
        <f t="shared" si="448"/>
        <v>133.28818565553999</v>
      </c>
      <c r="AG1797" s="8">
        <f t="shared" si="455"/>
        <v>3.5180070443702801E-4</v>
      </c>
      <c r="AJ1797" s="132">
        <f>IF(Päälaskenta!$F$28&lt;Kaksitasouoma_matriisi!L1797,Päälaskenta!$C$20*Päälaskenta!$F$28,Päälaskenta!$C$20*Kaksitasouoma_matriisi!L1797)</f>
        <v>2.5</v>
      </c>
      <c r="AK1797" s="134">
        <f>SQRT(Päälaskenta!$D$20^2+(Päälaskenta!$D$20/(1/Päälaskenta!$E$20))^2)</f>
        <v>1.8029999999999999</v>
      </c>
      <c r="AL1797" s="134">
        <f>IF(Päälaskenta!$F$28&lt;Kaksitasouoma_matriisi!L1797,AK1797*Päälaskenta!$F$28*COS(ATAN(1/Päälaskenta!$E$20)),AK1797*Kaksitasouoma_matriisi!L1797*COS(ATAN(1/Päälaskenta!$E$20)))</f>
        <v>0.75</v>
      </c>
      <c r="AM1797" s="134"/>
      <c r="AN1797" s="134">
        <f t="shared" si="463"/>
        <v>3.25</v>
      </c>
      <c r="AO1797" s="8">
        <f t="shared" si="456"/>
        <v>0.26650047970086299</v>
      </c>
      <c r="AP1797" s="134">
        <f>Refererenssiarvoja!$B$16*H1797^(1/6)/(Refererenssiarvoja!$B$15^0.5)*(Päälaskenta!$G$28/2)^0.5*(1-AO1797)^(-1.5)</f>
        <v>0.08</v>
      </c>
      <c r="AQ1797" s="8">
        <f>Refererenssiarvoja!$B$16*Kaksitasouoma_matriisi!O1797^(1/6)/(SQRT((2*Refererenssiarvoja!$B$15)/(Päälaskenta!$F$31*Päälaskenta!$G$31*Päälaskenta!$F$28))+SQRT(Refererenssiarvoja!$B$15)/Refererenssiarvoja!$B$17*LN(Kaksitasouoma_matriisi!L1797/Päälaskenta!$F$28))</f>
        <v>0.110889249223541</v>
      </c>
      <c r="AR1797" s="8">
        <f>Refererenssiarvoja!$B$16*Kaksitasouoma_matriisi!O1797^(1/6)/(SQRT((2*Refererenssiarvoja!$B$15)/(Päälaskenta!$F$31*Päälaskenta!$G$31*L1797)))</f>
        <v>0.76362439403211002</v>
      </c>
    </row>
    <row r="1798" spans="1:44" x14ac:dyDescent="0.2">
      <c r="A1798" s="8">
        <v>1796</v>
      </c>
      <c r="B1798" s="8">
        <f>IF(Päälaskenta!C$7,Päälaskenta!E$7,Päälaskenta!G$5)</f>
        <v>2.5</v>
      </c>
      <c r="C1798" s="56">
        <v>0.20399999999999999</v>
      </c>
      <c r="D1798" s="93">
        <f t="shared" si="449"/>
        <v>12.254899999999999</v>
      </c>
      <c r="E1798" s="8">
        <f>IF(Päälaskenta!$C$26,Kaksitasouoma_matriisi!AP1798,Kaksitasouoma_matriisi!AC1798)</f>
        <v>0.107900137020658</v>
      </c>
      <c r="F1798" s="56">
        <f>IF(D1798&lt;Päälaskenta!H$24,(SQRT(POWER(Päälaskenta!C$24/(2*Päälaskenta!E$24),2)+(D1798/Päälaskenta!E$24))-Päälaskenta!C$24/(2*Päälaskenta!E$24)),IF(D1798=Päälaskenta!H$24,Päälaskenta!D$24,Päälaskenta!D$24+(SQRT(POWER((Päälaskenta!C$20+Päälaskenta!G$24)/(2*Päälaskenta!E$20),2)+((D1798-Päälaskenta!H$24)/Päälaskenta!E$20))-(Päälaskenta!C$20+Päälaskenta!G$24)/(2*Päälaskenta!E$20))))</f>
        <v>1.9019999999999999</v>
      </c>
      <c r="G1798" s="57">
        <f>IF(F1798&gt;Päälaskenta!D$24,(2*SQRT((POWER(Päälaskenta!D$24,2))+POWER(Päälaskenta!E$24*Päälaskenta!D$24,2))+Päälaskenta!C$24)+(2*SQRT((POWER((F1798-Päälaskenta!D$24),2))+POWER(Päälaskenta!E$20*(F1798-Päälaskenta!D$24),2))+Päälaskenta!C$20),(2*SQRT((POWER(F1798,2))+POWER(Päälaskenta!E$24*F1798,2))+Päälaskenta!C$24))</f>
        <v>12.31</v>
      </c>
      <c r="H1798" s="57">
        <f t="shared" si="450"/>
        <v>1</v>
      </c>
      <c r="I1798" s="62">
        <f t="shared" si="451"/>
        <v>4.8500000000000003E-4</v>
      </c>
      <c r="J1798" s="8">
        <f>IF(F1798&lt;Päälaskenta!$D$24,0,Kaksitasouoma_matriisi!F1798-Päälaskenta!$D$24)</f>
        <v>1.202</v>
      </c>
      <c r="L1798" s="8">
        <f>IF(F1798&gt;Päälaskenta!D$24,F1798-Päälaskenta!D$24,0)</f>
        <v>1.202</v>
      </c>
      <c r="M1798" s="8">
        <f>IF(F1798&gt;Päälaskenta!D$24,(Päälaskenta!C$20+(Päälaskenta!E$20*(Kaksitasouoma_matriisi!F1798-Päälaskenta!D$24)))*(Kaksitasouoma_matriisi!F1798-Päälaskenta!D$24),0)</f>
        <v>8.177206</v>
      </c>
      <c r="N1798" s="8">
        <f>IF(F1798&gt;Päälaskenta!D$24,(2*SQRT((POWER((F1798-Päälaskenta!D$24),2))+POWER(Päälaskenta!E$20*(F1798-Päälaskenta!D$24),2))+Päälaskenta!C$20),0)</f>
        <v>9.3338726331077204</v>
      </c>
      <c r="O1798" s="8">
        <f t="shared" si="457"/>
        <v>0.87607859260849896</v>
      </c>
      <c r="P1798" s="8">
        <f>IF(Päälaskenta!$C$29,IF(L1798&gt;Päälaskenta!$F$28,Kaksitasouoma_matriisi!AQ1798,Kaksitasouoma_matriisi!AR1798),Päälaskenta!$F$20)</f>
        <v>0.12</v>
      </c>
      <c r="Q1798" s="8">
        <f t="shared" si="458"/>
        <v>62.390586961620699</v>
      </c>
      <c r="R1798" s="8">
        <f t="shared" si="452"/>
        <v>1.16308497893631</v>
      </c>
      <c r="S1798" s="8">
        <f t="shared" si="459"/>
        <v>0.142235010214529</v>
      </c>
      <c r="U1798" s="93">
        <f>IF(F1798&gt;Päälaskenta!D$24,Päälaskenta!H$24+L1798*Päälaskenta!G$24,F1798*Päälaskenta!C$24 + F1798*F1798*Päälaskenta!E$24)</f>
        <v>4.0747999999999998</v>
      </c>
      <c r="V1798" s="8">
        <f>IF(F1798&gt;Päälaskenta!D$24,2*SQRT(POWER(Päälaskenta!D$24,2)+POWER(Päälaskenta!E$24*Päälaskenta!D$24,2))+Päälaskenta!C$24,(2*SQRT((POWER(F1798,2))+POWER(Päälaskenta!E$24*F1798,2))+Päälaskenta!C$24))</f>
        <v>2.9798989873223301</v>
      </c>
      <c r="W1798" s="8">
        <f t="shared" si="460"/>
        <v>1.36742890189762</v>
      </c>
      <c r="X1798" s="8">
        <f>Päälaskenta!F$24</f>
        <v>7.0000000000000007E-2</v>
      </c>
      <c r="Y1798" s="8">
        <f t="shared" si="461"/>
        <v>71.715235251558099</v>
      </c>
      <c r="Z1798" s="8">
        <f t="shared" si="453"/>
        <v>1.33691502106369</v>
      </c>
      <c r="AA1798" s="8">
        <f t="shared" si="462"/>
        <v>0.328093408526477</v>
      </c>
      <c r="AC1798" s="8">
        <f t="shared" si="454"/>
        <v>0.107900137020658</v>
      </c>
      <c r="AE1798" s="8">
        <v>1796</v>
      </c>
      <c r="AF1798" s="8">
        <f t="shared" si="448"/>
        <v>134.10582221317901</v>
      </c>
      <c r="AG1798" s="8">
        <f t="shared" si="455"/>
        <v>3.4752395890576298E-4</v>
      </c>
      <c r="AJ1798" s="132">
        <f>IF(Päälaskenta!$F$28&lt;Kaksitasouoma_matriisi!L1798,Päälaskenta!$C$20*Päälaskenta!$F$28,Päälaskenta!$C$20*Kaksitasouoma_matriisi!L1798)</f>
        <v>2.5</v>
      </c>
      <c r="AK1798" s="134">
        <f>SQRT(Päälaskenta!$D$20^2+(Päälaskenta!$D$20/(1/Päälaskenta!$E$20))^2)</f>
        <v>1.8029999999999999</v>
      </c>
      <c r="AL1798" s="134">
        <f>IF(Päälaskenta!$F$28&lt;Kaksitasouoma_matriisi!L1798,AK1798*Päälaskenta!$F$28*COS(ATAN(1/Päälaskenta!$E$20)),AK1798*Kaksitasouoma_matriisi!L1798*COS(ATAN(1/Päälaskenta!$E$20)))</f>
        <v>0.75</v>
      </c>
      <c r="AM1798" s="134"/>
      <c r="AN1798" s="134">
        <f t="shared" si="463"/>
        <v>3.25</v>
      </c>
      <c r="AO1798" s="8">
        <f t="shared" si="456"/>
        <v>0.26520004243200701</v>
      </c>
      <c r="AP1798" s="134">
        <f>Refererenssiarvoja!$B$16*H1798^(1/6)/(Refererenssiarvoja!$B$15^0.5)*(Päälaskenta!$G$28/2)^0.5*(1-AO1798)^(-1.5)</f>
        <v>0.08</v>
      </c>
      <c r="AQ1798" s="8">
        <f>Refererenssiarvoja!$B$16*Kaksitasouoma_matriisi!O1798^(1/6)/(SQRT((2*Refererenssiarvoja!$B$15)/(Päälaskenta!$F$31*Päälaskenta!$G$31*Päälaskenta!$F$28))+SQRT(Refererenssiarvoja!$B$15)/Refererenssiarvoja!$B$17*LN(Kaksitasouoma_matriisi!L1798/Päälaskenta!$F$28))</f>
        <v>0.110541720691577</v>
      </c>
      <c r="AR1798" s="8">
        <f>Refererenssiarvoja!$B$16*Kaksitasouoma_matriisi!O1798^(1/6)/(SQRT((2*Refererenssiarvoja!$B$15)/(Päälaskenta!$F$31*Päälaskenta!$G$31*L1798)))</f>
        <v>0.765643459686703</v>
      </c>
    </row>
    <row r="1799" spans="1:44" x14ac:dyDescent="0.2">
      <c r="A1799" s="8">
        <v>1797</v>
      </c>
      <c r="B1799" s="8">
        <f>IF(Päälaskenta!C$7,Päälaskenta!E$7,Päälaskenta!G$5)</f>
        <v>2.5</v>
      </c>
      <c r="C1799" s="56">
        <v>0.20300000000000001</v>
      </c>
      <c r="D1799" s="93">
        <f t="shared" si="449"/>
        <v>12.315300000000001</v>
      </c>
      <c r="E1799" s="8">
        <f>IF(Päälaskenta!$C$26,Kaksitasouoma_matriisi!AP1799,Kaksitasouoma_matriisi!AC1799)</f>
        <v>0.107921357244875</v>
      </c>
      <c r="F1799" s="56">
        <f>IF(D1799&lt;Päälaskenta!H$24,(SQRT(POWER(Päälaskenta!C$24/(2*Päälaskenta!E$24),2)+(D1799/Päälaskenta!E$24))-Päälaskenta!C$24/(2*Päälaskenta!E$24)),IF(D1799=Päälaskenta!H$24,Päälaskenta!D$24,Päälaskenta!D$24+(SQRT(POWER((Päälaskenta!C$20+Päälaskenta!G$24)/(2*Päälaskenta!E$20),2)+((D1799-Päälaskenta!H$24)/Päälaskenta!E$20))-(Päälaskenta!C$20+Päälaskenta!G$24)/(2*Päälaskenta!E$20))))</f>
        <v>1.9079999999999999</v>
      </c>
      <c r="G1799" s="57">
        <f>IF(F1799&gt;Päälaskenta!D$24,(2*SQRT((POWER(Päälaskenta!D$24,2))+POWER(Päälaskenta!E$24*Päälaskenta!D$24,2))+Päälaskenta!C$24)+(2*SQRT((POWER((F1799-Päälaskenta!D$24),2))+POWER(Päälaskenta!E$20*(F1799-Päälaskenta!D$24),2))+Päälaskenta!C$20),(2*SQRT((POWER(F1799,2))+POWER(Päälaskenta!E$24*F1799,2))+Päälaskenta!C$24))</f>
        <v>12.34</v>
      </c>
      <c r="H1799" s="57">
        <f t="shared" si="450"/>
        <v>1</v>
      </c>
      <c r="I1799" s="62">
        <f t="shared" si="451"/>
        <v>4.8000000000000001E-4</v>
      </c>
      <c r="J1799" s="8">
        <f>IF(F1799&lt;Päälaskenta!$D$24,0,Kaksitasouoma_matriisi!F1799-Päälaskenta!$D$24)</f>
        <v>1.208</v>
      </c>
      <c r="L1799" s="8">
        <f>IF(F1799&gt;Päälaskenta!D$24,F1799-Päälaskenta!D$24,0)</f>
        <v>1.208</v>
      </c>
      <c r="M1799" s="8">
        <f>IF(F1799&gt;Päälaskenta!D$24,(Päälaskenta!C$20+(Päälaskenta!E$20*(Kaksitasouoma_matriisi!F1799-Päälaskenta!D$24)))*(Kaksitasouoma_matriisi!F1799-Päälaskenta!D$24),0)</f>
        <v>8.2288960000000007</v>
      </c>
      <c r="N1799" s="8">
        <f>IF(F1799&gt;Päälaskenta!D$24,(2*SQRT((POWER((F1799-Päälaskenta!D$24),2))+POWER(Päälaskenta!E$20*(F1799-Päälaskenta!D$24),2))+Päälaskenta!C$20),0)</f>
        <v>9.3555059407604997</v>
      </c>
      <c r="O1799" s="8">
        <f t="shared" si="457"/>
        <v>0.87957787126701203</v>
      </c>
      <c r="P1799" s="8">
        <f>IF(Päälaskenta!$C$29,IF(L1799&gt;Päälaskenta!$F$28,Kaksitasouoma_matriisi!AQ1799,Kaksitasouoma_matriisi!AR1799),Päälaskenta!$F$20)</f>
        <v>0.12</v>
      </c>
      <c r="Q1799" s="8">
        <f t="shared" si="458"/>
        <v>62.952047112451098</v>
      </c>
      <c r="R1799" s="8">
        <f t="shared" si="452"/>
        <v>1.16500049544878</v>
      </c>
      <c r="S1799" s="8">
        <f t="shared" si="459"/>
        <v>0.14157433700083</v>
      </c>
      <c r="U1799" s="93">
        <f>IF(F1799&gt;Päälaskenta!D$24,Päälaskenta!H$24+L1799*Päälaskenta!G$24,F1799*Päälaskenta!C$24 + F1799*F1799*Päälaskenta!E$24)</f>
        <v>4.0891999999999999</v>
      </c>
      <c r="V1799" s="8">
        <f>IF(F1799&gt;Päälaskenta!D$24,2*SQRT(POWER(Päälaskenta!D$24,2)+POWER(Päälaskenta!E$24*Päälaskenta!D$24,2))+Päälaskenta!C$24,(2*SQRT((POWER(F1799,2))+POWER(Päälaskenta!E$24*F1799,2))+Päälaskenta!C$24))</f>
        <v>2.9798989873223301</v>
      </c>
      <c r="W1799" s="8">
        <f t="shared" si="460"/>
        <v>1.3722612804652401</v>
      </c>
      <c r="X1799" s="8">
        <f>Päälaskenta!F$24</f>
        <v>7.0000000000000007E-2</v>
      </c>
      <c r="Y1799" s="8">
        <f t="shared" si="461"/>
        <v>72.138125291726098</v>
      </c>
      <c r="Z1799" s="8">
        <f t="shared" si="453"/>
        <v>1.33499950455122</v>
      </c>
      <c r="AA1799" s="8">
        <f t="shared" si="462"/>
        <v>0.32646960396928998</v>
      </c>
      <c r="AC1799" s="8">
        <f t="shared" si="454"/>
        <v>0.107921357244875</v>
      </c>
      <c r="AE1799" s="8">
        <v>1797</v>
      </c>
      <c r="AF1799" s="8">
        <f t="shared" si="448"/>
        <v>135.090172404177</v>
      </c>
      <c r="AG1799" s="8">
        <f t="shared" si="455"/>
        <v>3.4247786343833802E-4</v>
      </c>
      <c r="AJ1799" s="132">
        <f>IF(Päälaskenta!$F$28&lt;Kaksitasouoma_matriisi!L1799,Päälaskenta!$C$20*Päälaskenta!$F$28,Päälaskenta!$C$20*Kaksitasouoma_matriisi!L1799)</f>
        <v>2.5</v>
      </c>
      <c r="AK1799" s="134">
        <f>SQRT(Päälaskenta!$D$20^2+(Päälaskenta!$D$20/(1/Päälaskenta!$E$20))^2)</f>
        <v>1.8029999999999999</v>
      </c>
      <c r="AL1799" s="134">
        <f>IF(Päälaskenta!$F$28&lt;Kaksitasouoma_matriisi!L1799,AK1799*Päälaskenta!$F$28*COS(ATAN(1/Päälaskenta!$E$20)),AK1799*Kaksitasouoma_matriisi!L1799*COS(ATAN(1/Päälaskenta!$E$20)))</f>
        <v>0.75</v>
      </c>
      <c r="AM1799" s="134"/>
      <c r="AN1799" s="134">
        <f t="shared" si="463"/>
        <v>3.25</v>
      </c>
      <c r="AO1799" s="8">
        <f t="shared" si="456"/>
        <v>0.26389937719746998</v>
      </c>
      <c r="AP1799" s="134">
        <f>Refererenssiarvoja!$B$16*H1799^(1/6)/(Refererenssiarvoja!$B$15^0.5)*(Päälaskenta!$G$28/2)^0.5*(1-AO1799)^(-1.5)</f>
        <v>0.08</v>
      </c>
      <c r="AQ1799" s="8">
        <f>Refererenssiarvoja!$B$16*Kaksitasouoma_matriisi!O1799^(1/6)/(SQRT((2*Refererenssiarvoja!$B$15)/(Päälaskenta!$F$31*Päälaskenta!$G$31*Päälaskenta!$F$28))+SQRT(Refererenssiarvoja!$B$15)/Refererenssiarvoja!$B$17*LN(Kaksitasouoma_matriisi!L1799/Päälaskenta!$F$28))</f>
        <v>0.110129957305188</v>
      </c>
      <c r="AR1799" s="8">
        <f>Refererenssiarvoja!$B$16*Kaksitasouoma_matriisi!O1799^(1/6)/(SQRT((2*Refererenssiarvoja!$B$15)/(Päälaskenta!$F$31*Päälaskenta!$G$31*L1799)))</f>
        <v>0.76806212241947702</v>
      </c>
    </row>
    <row r="1800" spans="1:44" x14ac:dyDescent="0.2">
      <c r="A1800" s="8">
        <v>1798</v>
      </c>
      <c r="B1800" s="8">
        <f>IF(Päälaskenta!C$7,Päälaskenta!E$7,Päälaskenta!G$5)</f>
        <v>2.5</v>
      </c>
      <c r="C1800" s="56">
        <v>0.20200000000000001</v>
      </c>
      <c r="D1800" s="93">
        <f t="shared" si="449"/>
        <v>12.376200000000001</v>
      </c>
      <c r="E1800" s="8">
        <f>IF(Päälaskenta!$C$26,Kaksitasouoma_matriisi!AP1800,Kaksitasouoma_matriisi!AC1800)</f>
        <v>0.10793898399158799</v>
      </c>
      <c r="F1800" s="56">
        <f>IF(D1800&lt;Päälaskenta!H$24,(SQRT(POWER(Päälaskenta!C$24/(2*Päälaskenta!E$24),2)+(D1800/Päälaskenta!E$24))-Päälaskenta!C$24/(2*Päälaskenta!E$24)),IF(D1800=Päälaskenta!H$24,Päälaskenta!D$24,Päälaskenta!D$24+(SQRT(POWER((Päälaskenta!C$20+Päälaskenta!G$24)/(2*Päälaskenta!E$20),2)+((D1800-Päälaskenta!H$24)/Päälaskenta!E$20))-(Päälaskenta!C$20+Päälaskenta!G$24)/(2*Päälaskenta!E$20))))</f>
        <v>1.913</v>
      </c>
      <c r="G1800" s="57">
        <f>IF(F1800&gt;Päälaskenta!D$24,(2*SQRT((POWER(Päälaskenta!D$24,2))+POWER(Päälaskenta!E$24*Päälaskenta!D$24,2))+Päälaskenta!C$24)+(2*SQRT((POWER((F1800-Päälaskenta!D$24),2))+POWER(Päälaskenta!E$20*(F1800-Päälaskenta!D$24),2))+Päälaskenta!C$20),(2*SQRT((POWER(F1800,2))+POWER(Päälaskenta!E$24*F1800,2))+Päälaskenta!C$24))</f>
        <v>12.35</v>
      </c>
      <c r="H1800" s="57">
        <f t="shared" si="450"/>
        <v>1</v>
      </c>
      <c r="I1800" s="62">
        <f t="shared" si="451"/>
        <v>4.75E-4</v>
      </c>
      <c r="J1800" s="8">
        <f>IF(F1800&lt;Päälaskenta!$D$24,0,Kaksitasouoma_matriisi!F1800-Päälaskenta!$D$24)</f>
        <v>1.2130000000000001</v>
      </c>
      <c r="L1800" s="8">
        <f>IF(F1800&gt;Päälaskenta!D$24,F1800-Päälaskenta!D$24,0)</f>
        <v>1.2130000000000001</v>
      </c>
      <c r="M1800" s="8">
        <f>IF(F1800&gt;Päälaskenta!D$24,(Päälaskenta!C$20+(Päälaskenta!E$20*(Kaksitasouoma_matriisi!F1800-Päälaskenta!D$24)))*(Kaksitasouoma_matriisi!F1800-Päälaskenta!D$24),0)</f>
        <v>8.2720535000000002</v>
      </c>
      <c r="N1800" s="8">
        <f>IF(F1800&gt;Päälaskenta!D$24,(2*SQRT((POWER((F1800-Päälaskenta!D$24),2))+POWER(Päälaskenta!E$20*(F1800-Päälaskenta!D$24),2))+Päälaskenta!C$20),0)</f>
        <v>9.3735336971378196</v>
      </c>
      <c r="O1800" s="8">
        <f t="shared" si="457"/>
        <v>0.882490399807902</v>
      </c>
      <c r="P1800" s="8">
        <f>IF(Päälaskenta!$C$29,IF(L1800&gt;Päälaskenta!$F$28,Kaksitasouoma_matriisi!AQ1800,Kaksitasouoma_matriisi!AR1800),Päälaskenta!$F$20)</f>
        <v>0.12</v>
      </c>
      <c r="Q1800" s="8">
        <f t="shared" si="458"/>
        <v>63.421826945807098</v>
      </c>
      <c r="R1800" s="8">
        <f t="shared" si="452"/>
        <v>1.1665876513148099</v>
      </c>
      <c r="S1800" s="8">
        <f t="shared" si="459"/>
        <v>0.14102757571802599</v>
      </c>
      <c r="U1800" s="93">
        <f>IF(F1800&gt;Päälaskenta!D$24,Päälaskenta!H$24+L1800*Päälaskenta!G$24,F1800*Päälaskenta!C$24 + F1800*F1800*Päälaskenta!E$24)</f>
        <v>4.1012000000000004</v>
      </c>
      <c r="V1800" s="8">
        <f>IF(F1800&gt;Päälaskenta!D$24,2*SQRT(POWER(Päälaskenta!D$24,2)+POWER(Päälaskenta!E$24*Päälaskenta!D$24,2))+Päälaskenta!C$24,(2*SQRT((POWER(F1800,2))+POWER(Päälaskenta!E$24*F1800,2))+Päälaskenta!C$24))</f>
        <v>2.9798989873223301</v>
      </c>
      <c r="W1800" s="8">
        <f t="shared" si="460"/>
        <v>1.37628826260492</v>
      </c>
      <c r="X1800" s="8">
        <f>Päälaskenta!F$24</f>
        <v>7.0000000000000007E-2</v>
      </c>
      <c r="Y1800" s="8">
        <f t="shared" si="461"/>
        <v>72.491292986345698</v>
      </c>
      <c r="Z1800" s="8">
        <f t="shared" si="453"/>
        <v>1.3334123486851901</v>
      </c>
      <c r="AA1800" s="8">
        <f t="shared" si="462"/>
        <v>0.32512736484082499</v>
      </c>
      <c r="AC1800" s="8">
        <f t="shared" si="454"/>
        <v>0.10793898399158799</v>
      </c>
      <c r="AE1800" s="8">
        <v>1798</v>
      </c>
      <c r="AF1800" s="8">
        <f t="shared" si="448"/>
        <v>135.91311993215299</v>
      </c>
      <c r="AG1800" s="8">
        <f t="shared" si="455"/>
        <v>3.3834304491127501E-4</v>
      </c>
      <c r="AJ1800" s="132">
        <f>IF(Päälaskenta!$F$28&lt;Kaksitasouoma_matriisi!L1800,Päälaskenta!$C$20*Päälaskenta!$F$28,Päälaskenta!$C$20*Kaksitasouoma_matriisi!L1800)</f>
        <v>2.5</v>
      </c>
      <c r="AK1800" s="134">
        <f>SQRT(Päälaskenta!$D$20^2+(Päälaskenta!$D$20/(1/Päälaskenta!$E$20))^2)</f>
        <v>1.8029999999999999</v>
      </c>
      <c r="AL1800" s="134">
        <f>IF(Päälaskenta!$F$28&lt;Kaksitasouoma_matriisi!L1800,AK1800*Päälaskenta!$F$28*COS(ATAN(1/Päälaskenta!$E$20)),AK1800*Kaksitasouoma_matriisi!L1800*COS(ATAN(1/Päälaskenta!$E$20)))</f>
        <v>0.75</v>
      </c>
      <c r="AM1800" s="134"/>
      <c r="AN1800" s="134">
        <f t="shared" si="463"/>
        <v>3.25</v>
      </c>
      <c r="AO1800" s="8">
        <f t="shared" si="456"/>
        <v>0.26260079830642702</v>
      </c>
      <c r="AP1800" s="134">
        <f>Refererenssiarvoja!$B$16*H1800^(1/6)/(Refererenssiarvoja!$B$15^0.5)*(Päälaskenta!$G$28/2)^0.5*(1-AO1800)^(-1.5)</f>
        <v>0.08</v>
      </c>
      <c r="AQ1800" s="8">
        <f>Refererenssiarvoja!$B$16*Kaksitasouoma_matriisi!O1800^(1/6)/(SQRT((2*Refererenssiarvoja!$B$15)/(Päälaskenta!$F$31*Päälaskenta!$G$31*Päälaskenta!$F$28))+SQRT(Refererenssiarvoja!$B$15)/Refererenssiarvoja!$B$17*LN(Kaksitasouoma_matriisi!L1800/Päälaskenta!$F$28))</f>
        <v>0.10979113015120801</v>
      </c>
      <c r="AR1800" s="8">
        <f>Refererenssiarvoja!$B$16*Kaksitasouoma_matriisi!O1800^(1/6)/(SQRT((2*Refererenssiarvoja!$B$15)/(Päälaskenta!$F$31*Päälaskenta!$G$31*L1800)))</f>
        <v>0.77007418314333898</v>
      </c>
    </row>
    <row r="1801" spans="1:44" x14ac:dyDescent="0.2">
      <c r="A1801" s="8">
        <v>1799</v>
      </c>
      <c r="B1801" s="8">
        <f>IF(Päälaskenta!C$7,Päälaskenta!E$7,Päälaskenta!G$5)</f>
        <v>2.5</v>
      </c>
      <c r="C1801" s="56">
        <v>0.20100000000000001</v>
      </c>
      <c r="D1801" s="93">
        <f t="shared" si="449"/>
        <v>12.437799999999999</v>
      </c>
      <c r="E1801" s="8">
        <f>IF(Päälaskenta!$C$26,Kaksitasouoma_matriisi!AP1801,Kaksitasouoma_matriisi!AC1801)</f>
        <v>0.10796006829692301</v>
      </c>
      <c r="F1801" s="56">
        <f>IF(D1801&lt;Päälaskenta!H$24,(SQRT(POWER(Päälaskenta!C$24/(2*Päälaskenta!E$24),2)+(D1801/Päälaskenta!E$24))-Päälaskenta!C$24/(2*Päälaskenta!E$24)),IF(D1801=Päälaskenta!H$24,Päälaskenta!D$24,Päälaskenta!D$24+(SQRT(POWER((Päälaskenta!C$20+Päälaskenta!G$24)/(2*Päälaskenta!E$20),2)+((D1801-Päälaskenta!H$24)/Päälaskenta!E$20))-(Päälaskenta!C$20+Päälaskenta!G$24)/(2*Päälaskenta!E$20))))</f>
        <v>1.919</v>
      </c>
      <c r="G1801" s="57">
        <f>IF(F1801&gt;Päälaskenta!D$24,(2*SQRT((POWER(Päälaskenta!D$24,2))+POWER(Päälaskenta!E$24*Päälaskenta!D$24,2))+Päälaskenta!C$24)+(2*SQRT((POWER((F1801-Päälaskenta!D$24),2))+POWER(Päälaskenta!E$20*(F1801-Päälaskenta!D$24),2))+Päälaskenta!C$20),(2*SQRT((POWER(F1801,2))+POWER(Päälaskenta!E$24*F1801,2))+Päälaskenta!C$24))</f>
        <v>12.38</v>
      </c>
      <c r="H1801" s="57">
        <f t="shared" si="450"/>
        <v>1</v>
      </c>
      <c r="I1801" s="62">
        <f t="shared" si="451"/>
        <v>4.7100000000000001E-4</v>
      </c>
      <c r="J1801" s="8">
        <f>IF(F1801&lt;Päälaskenta!$D$24,0,Kaksitasouoma_matriisi!F1801-Päälaskenta!$D$24)</f>
        <v>1.2190000000000001</v>
      </c>
      <c r="L1801" s="8">
        <f>IF(F1801&gt;Päälaskenta!D$24,F1801-Päälaskenta!D$24,0)</f>
        <v>1.2190000000000001</v>
      </c>
      <c r="M1801" s="8">
        <f>IF(F1801&gt;Päälaskenta!D$24,(Päälaskenta!C$20+(Päälaskenta!E$20*(Kaksitasouoma_matriisi!F1801-Päälaskenta!D$24)))*(Kaksitasouoma_matriisi!F1801-Päälaskenta!D$24),0)</f>
        <v>8.3239415000000001</v>
      </c>
      <c r="N1801" s="8">
        <f>IF(F1801&gt;Päälaskenta!D$24,(2*SQRT((POWER((F1801-Päälaskenta!D$24),2))+POWER(Päälaskenta!E$20*(F1801-Päälaskenta!D$24),2))+Päälaskenta!C$20),0)</f>
        <v>9.3951670047906006</v>
      </c>
      <c r="O1801" s="8">
        <f t="shared" si="457"/>
        <v>0.88598121733819302</v>
      </c>
      <c r="P1801" s="8">
        <f>IF(Päälaskenta!$C$29,IF(L1801&gt;Päälaskenta!$F$28,Kaksitasouoma_matriisi!AQ1801,Kaksitasouoma_matriisi!AR1801),Päälaskenta!$F$20)</f>
        <v>0.12</v>
      </c>
      <c r="Q1801" s="8">
        <f t="shared" si="458"/>
        <v>63.987839970051503</v>
      </c>
      <c r="R1801" s="8">
        <f t="shared" si="452"/>
        <v>1.1684814305632201</v>
      </c>
      <c r="S1801" s="8">
        <f t="shared" si="459"/>
        <v>0.14037597820254</v>
      </c>
      <c r="U1801" s="93">
        <f>IF(F1801&gt;Päälaskenta!D$24,Päälaskenta!H$24+L1801*Päälaskenta!G$24,F1801*Päälaskenta!C$24 + F1801*F1801*Päälaskenta!E$24)</f>
        <v>4.1155999999999997</v>
      </c>
      <c r="V1801" s="8">
        <f>IF(F1801&gt;Päälaskenta!D$24,2*SQRT(POWER(Päälaskenta!D$24,2)+POWER(Päälaskenta!E$24*Päälaskenta!D$24,2))+Päälaskenta!C$24,(2*SQRT((POWER(F1801,2))+POWER(Päälaskenta!E$24*F1801,2))+Päälaskenta!C$24))</f>
        <v>2.9798989873223301</v>
      </c>
      <c r="W1801" s="8">
        <f t="shared" si="460"/>
        <v>1.3811206411725301</v>
      </c>
      <c r="X1801" s="8">
        <f>Päälaskenta!F$24</f>
        <v>7.0000000000000007E-2</v>
      </c>
      <c r="Y1801" s="8">
        <f t="shared" si="461"/>
        <v>72.916004405139901</v>
      </c>
      <c r="Z1801" s="8">
        <f t="shared" si="453"/>
        <v>1.3315185694367799</v>
      </c>
      <c r="AA1801" s="8">
        <f t="shared" si="462"/>
        <v>0.32352963588219902</v>
      </c>
      <c r="AC1801" s="8">
        <f t="shared" si="454"/>
        <v>0.10796006829692301</v>
      </c>
      <c r="AE1801" s="8">
        <v>1799</v>
      </c>
      <c r="AF1801" s="8">
        <f t="shared" si="448"/>
        <v>136.903844375191</v>
      </c>
      <c r="AG1801" s="8">
        <f t="shared" si="455"/>
        <v>3.3346382698211402E-4</v>
      </c>
      <c r="AJ1801" s="132">
        <f>IF(Päälaskenta!$F$28&lt;Kaksitasouoma_matriisi!L1801,Päälaskenta!$C$20*Päälaskenta!$F$28,Päälaskenta!$C$20*Kaksitasouoma_matriisi!L1801)</f>
        <v>2.5</v>
      </c>
      <c r="AK1801" s="134">
        <f>SQRT(Päälaskenta!$D$20^2+(Päälaskenta!$D$20/(1/Päälaskenta!$E$20))^2)</f>
        <v>1.8029999999999999</v>
      </c>
      <c r="AL1801" s="134">
        <f>IF(Päälaskenta!$F$28&lt;Kaksitasouoma_matriisi!L1801,AK1801*Päälaskenta!$F$28*COS(ATAN(1/Päälaskenta!$E$20)),AK1801*Kaksitasouoma_matriisi!L1801*COS(ATAN(1/Päälaskenta!$E$20)))</f>
        <v>0.75</v>
      </c>
      <c r="AM1801" s="134"/>
      <c r="AN1801" s="134">
        <f t="shared" si="463"/>
        <v>3.25</v>
      </c>
      <c r="AO1801" s="8">
        <f t="shared" si="456"/>
        <v>0.26130022994420199</v>
      </c>
      <c r="AP1801" s="134">
        <f>Refererenssiarvoja!$B$16*H1801^(1/6)/(Refererenssiarvoja!$B$15^0.5)*(Päälaskenta!$G$28/2)^0.5*(1-AO1801)^(-1.5)</f>
        <v>0.08</v>
      </c>
      <c r="AQ1801" s="8">
        <f>Refererenssiarvoja!$B$16*Kaksitasouoma_matriisi!O1801^(1/6)/(SQRT((2*Refererenssiarvoja!$B$15)/(Päälaskenta!$F$31*Päälaskenta!$G$31*Päälaskenta!$F$28))+SQRT(Refererenssiarvoja!$B$15)/Refererenssiarvoja!$B$17*LN(Kaksitasouoma_matriisi!L1801/Päälaskenta!$F$28))</f>
        <v>0.10938960485396999</v>
      </c>
      <c r="AR1801" s="8">
        <f>Refererenssiarvoja!$B$16*Kaksitasouoma_matriisi!O1801^(1/6)/(SQRT((2*Refererenssiarvoja!$B$15)/(Päälaskenta!$F$31*Päälaskenta!$G$31*L1801)))</f>
        <v>0.77248449367751004</v>
      </c>
    </row>
    <row r="1802" spans="1:44" x14ac:dyDescent="0.2">
      <c r="A1802" s="8">
        <v>1800</v>
      </c>
      <c r="B1802" s="8">
        <f>IF(Päälaskenta!C$7,Päälaskenta!E$7,Päälaskenta!G$5)</f>
        <v>2.5</v>
      </c>
      <c r="C1802" s="56">
        <v>0.2</v>
      </c>
      <c r="D1802" s="93">
        <f t="shared" si="449"/>
        <v>12.5</v>
      </c>
      <c r="E1802" s="8">
        <f>IF(Päälaskenta!$C$26,Kaksitasouoma_matriisi!AP1802,Kaksitasouoma_matriisi!AC1802)</f>
        <v>0.107977582322068</v>
      </c>
      <c r="F1802" s="56">
        <f>IF(D1802&lt;Päälaskenta!H$24,(SQRT(POWER(Päälaskenta!C$24/(2*Päälaskenta!E$24),2)+(D1802/Päälaskenta!E$24))-Päälaskenta!C$24/(2*Päälaskenta!E$24)),IF(D1802=Päälaskenta!H$24,Päälaskenta!D$24,Päälaskenta!D$24+(SQRT(POWER((Päälaskenta!C$20+Päälaskenta!G$24)/(2*Päälaskenta!E$20),2)+((D1802-Päälaskenta!H$24)/Päälaskenta!E$20))-(Päälaskenta!C$20+Päälaskenta!G$24)/(2*Päälaskenta!E$20))))</f>
        <v>1.9239999999999999</v>
      </c>
      <c r="G1802" s="57">
        <f>IF(F1802&gt;Päälaskenta!D$24,(2*SQRT((POWER(Päälaskenta!D$24,2))+POWER(Päälaskenta!E$24*Päälaskenta!D$24,2))+Päälaskenta!C$24)+(2*SQRT((POWER((F1802-Päälaskenta!D$24),2))+POWER(Päälaskenta!E$20*(F1802-Päälaskenta!D$24),2))+Päälaskenta!C$20),(2*SQRT((POWER(F1802,2))+POWER(Päälaskenta!E$24*F1802,2))+Päälaskenta!C$24))</f>
        <v>12.39</v>
      </c>
      <c r="H1802" s="57">
        <f t="shared" si="450"/>
        <v>1.01</v>
      </c>
      <c r="I1802" s="62">
        <f t="shared" si="451"/>
        <v>4.6000000000000001E-4</v>
      </c>
      <c r="J1802" s="8">
        <f>IF(F1802&lt;Päälaskenta!$D$24,0,Kaksitasouoma_matriisi!F1802-Päälaskenta!$D$24)</f>
        <v>1.224</v>
      </c>
      <c r="L1802" s="8">
        <f>IF(F1802&gt;Päälaskenta!D$24,F1802-Päälaskenta!D$24,0)</f>
        <v>1.224</v>
      </c>
      <c r="M1802" s="8">
        <f>IF(F1802&gt;Päälaskenta!D$24,(Päälaskenta!C$20+(Päälaskenta!E$20*(Kaksitasouoma_matriisi!F1802-Päälaskenta!D$24)))*(Kaksitasouoma_matriisi!F1802-Päälaskenta!D$24),0)</f>
        <v>8.3672640000000005</v>
      </c>
      <c r="N1802" s="8">
        <f>IF(F1802&gt;Päälaskenta!D$24,(2*SQRT((POWER((F1802-Päälaskenta!D$24),2))+POWER(Päälaskenta!E$20*(F1802-Päälaskenta!D$24),2))+Päälaskenta!C$20),0)</f>
        <v>9.4131947611679205</v>
      </c>
      <c r="O1802" s="8">
        <f t="shared" si="457"/>
        <v>0.88888673954960795</v>
      </c>
      <c r="P1802" s="8">
        <f>IF(Päälaskenta!$C$29,IF(L1802&gt;Päälaskenta!$F$28,Kaksitasouoma_matriisi!AQ1802,Kaksitasouoma_matriisi!AR1802),Päälaskenta!$F$20)</f>
        <v>0.12</v>
      </c>
      <c r="Q1802" s="8">
        <f t="shared" si="458"/>
        <v>64.461416419568593</v>
      </c>
      <c r="R1802" s="8">
        <f t="shared" si="452"/>
        <v>1.1700506674985001</v>
      </c>
      <c r="S1802" s="8">
        <f t="shared" si="459"/>
        <v>0.139836709765402</v>
      </c>
      <c r="U1802" s="93">
        <f>IF(F1802&gt;Päälaskenta!D$24,Päälaskenta!H$24+L1802*Päälaskenta!G$24,F1802*Päälaskenta!C$24 + F1802*F1802*Päälaskenta!E$24)</f>
        <v>4.1276000000000002</v>
      </c>
      <c r="V1802" s="8">
        <f>IF(F1802&gt;Päälaskenta!D$24,2*SQRT(POWER(Päälaskenta!D$24,2)+POWER(Päälaskenta!E$24*Päälaskenta!D$24,2))+Päälaskenta!C$24,(2*SQRT((POWER(F1802,2))+POWER(Päälaskenta!E$24*F1802,2))+Päälaskenta!C$24))</f>
        <v>2.9798989873223301</v>
      </c>
      <c r="W1802" s="8">
        <f t="shared" si="460"/>
        <v>1.38514762331221</v>
      </c>
      <c r="X1802" s="8">
        <f>Päälaskenta!F$24</f>
        <v>7.0000000000000007E-2</v>
      </c>
      <c r="Y1802" s="8">
        <f t="shared" si="461"/>
        <v>73.270688287877704</v>
      </c>
      <c r="Z1802" s="8">
        <f t="shared" si="453"/>
        <v>1.3299493325014999</v>
      </c>
      <c r="AA1802" s="8">
        <f t="shared" si="462"/>
        <v>0.32220887016704602</v>
      </c>
      <c r="AC1802" s="8">
        <f t="shared" si="454"/>
        <v>0.107977582322068</v>
      </c>
      <c r="AE1802" s="8">
        <v>1800</v>
      </c>
      <c r="AF1802" s="8">
        <f t="shared" si="448"/>
        <v>137.73210470744601</v>
      </c>
      <c r="AG1802" s="8">
        <f t="shared" si="455"/>
        <v>3.2946527626690202E-4</v>
      </c>
      <c r="AJ1802" s="132">
        <f>IF(Päälaskenta!$F$28&lt;Kaksitasouoma_matriisi!L1802,Päälaskenta!$C$20*Päälaskenta!$F$28,Päälaskenta!$C$20*Kaksitasouoma_matriisi!L1802)</f>
        <v>2.5</v>
      </c>
      <c r="AK1802" s="134">
        <f>SQRT(Päälaskenta!$D$20^2+(Päälaskenta!$D$20/(1/Päälaskenta!$E$20))^2)</f>
        <v>1.8029999999999999</v>
      </c>
      <c r="AL1802" s="134">
        <f>IF(Päälaskenta!$F$28&lt;Kaksitasouoma_matriisi!L1802,AK1802*Päälaskenta!$F$28*COS(ATAN(1/Päälaskenta!$E$20)),AK1802*Kaksitasouoma_matriisi!L1802*COS(ATAN(1/Päälaskenta!$E$20)))</f>
        <v>0.75</v>
      </c>
      <c r="AM1802" s="134"/>
      <c r="AN1802" s="134">
        <f t="shared" si="463"/>
        <v>3.25</v>
      </c>
      <c r="AO1802" s="8">
        <f t="shared" si="456"/>
        <v>0.26</v>
      </c>
      <c r="AP1802" s="134">
        <f>Refererenssiarvoja!$B$16*H1802^(1/6)/(Refererenssiarvoja!$B$15^0.5)*(Päälaskenta!$G$28/2)^0.5*(1-AO1802)^(-1.5)</f>
        <v>7.9000000000000001E-2</v>
      </c>
      <c r="AQ1802" s="8">
        <f>Refererenssiarvoja!$B$16*Kaksitasouoma_matriisi!O1802^(1/6)/(SQRT((2*Refererenssiarvoja!$B$15)/(Päälaskenta!$F$31*Päälaskenta!$G$31*Päälaskenta!$F$28))+SQRT(Refererenssiarvoja!$B$15)/Refererenssiarvoja!$B$17*LN(Kaksitasouoma_matriisi!L1802/Päälaskenta!$F$28))</f>
        <v>0.109059144109118</v>
      </c>
      <c r="AR1802" s="8">
        <f>Refererenssiarvoja!$B$16*Kaksitasouoma_matriisi!O1802^(1/6)/(SQRT((2*Refererenssiarvoja!$B$15)/(Päälaskenta!$F$31*Päälaskenta!$G$31*L1802)))</f>
        <v>0.77448963854061303</v>
      </c>
    </row>
    <row r="1803" spans="1:44" x14ac:dyDescent="0.2">
      <c r="A1803" s="8">
        <v>1801</v>
      </c>
      <c r="B1803" s="8">
        <f>IF(Päälaskenta!C$7,Päälaskenta!E$7,Päälaskenta!G$5)</f>
        <v>2.5</v>
      </c>
      <c r="C1803" s="56">
        <v>0.19900000000000001</v>
      </c>
      <c r="D1803" s="93">
        <f t="shared" si="449"/>
        <v>12.562799999999999</v>
      </c>
      <c r="E1803" s="8">
        <f>IF(Päälaskenta!$C$26,Kaksitasouoma_matriisi!AP1803,Kaksitasouoma_matriisi!AC1803)</f>
        <v>0.107998532010223</v>
      </c>
      <c r="F1803" s="56">
        <f>IF(D1803&lt;Päälaskenta!H$24,(SQRT(POWER(Päälaskenta!C$24/(2*Päälaskenta!E$24),2)+(D1803/Päälaskenta!E$24))-Päälaskenta!C$24/(2*Päälaskenta!E$24)),IF(D1803=Päälaskenta!H$24,Päälaskenta!D$24,Päälaskenta!D$24+(SQRT(POWER((Päälaskenta!C$20+Päälaskenta!G$24)/(2*Päälaskenta!E$20),2)+((D1803-Päälaskenta!H$24)/Päälaskenta!E$20))-(Päälaskenta!C$20+Päälaskenta!G$24)/(2*Päälaskenta!E$20))))</f>
        <v>1.93</v>
      </c>
      <c r="G1803" s="57">
        <f>IF(F1803&gt;Päälaskenta!D$24,(2*SQRT((POWER(Päälaskenta!D$24,2))+POWER(Päälaskenta!E$24*Päälaskenta!D$24,2))+Päälaskenta!C$24)+(2*SQRT((POWER((F1803-Päälaskenta!D$24),2))+POWER(Päälaskenta!E$20*(F1803-Päälaskenta!D$24),2))+Päälaskenta!C$20),(2*SQRT((POWER(F1803,2))+POWER(Päälaskenta!E$24*F1803,2))+Päälaskenta!C$24))</f>
        <v>12.41</v>
      </c>
      <c r="H1803" s="57">
        <f t="shared" si="450"/>
        <v>1.01</v>
      </c>
      <c r="I1803" s="62">
        <f t="shared" si="451"/>
        <v>4.5600000000000003E-4</v>
      </c>
      <c r="J1803" s="8">
        <f>IF(F1803&lt;Päälaskenta!$D$24,0,Kaksitasouoma_matriisi!F1803-Päälaskenta!$D$24)</f>
        <v>1.23</v>
      </c>
      <c r="L1803" s="8">
        <f>IF(F1803&gt;Päälaskenta!D$24,F1803-Päälaskenta!D$24,0)</f>
        <v>1.23</v>
      </c>
      <c r="M1803" s="8">
        <f>IF(F1803&gt;Päälaskenta!D$24,(Päälaskenta!C$20+(Päälaskenta!E$20*(Kaksitasouoma_matriisi!F1803-Päälaskenta!D$24)))*(Kaksitasouoma_matriisi!F1803-Päälaskenta!D$24),0)</f>
        <v>8.4193499999999997</v>
      </c>
      <c r="N1803" s="8">
        <f>IF(F1803&gt;Päälaskenta!D$24,(2*SQRT((POWER((F1803-Päälaskenta!D$24),2))+POWER(Päälaskenta!E$20*(F1803-Päälaskenta!D$24),2))+Päälaskenta!C$20),0)</f>
        <v>9.4348280688207105</v>
      </c>
      <c r="O1803" s="8">
        <f t="shared" si="457"/>
        <v>0.89236920255319097</v>
      </c>
      <c r="P1803" s="8">
        <f>IF(Päälaskenta!$C$29,IF(L1803&gt;Päälaskenta!$F$28,Kaksitasouoma_matriisi!AQ1803,Kaksitasouoma_matriisi!AR1803),Päälaskenta!$F$20)</f>
        <v>0.12</v>
      </c>
      <c r="Q1803" s="8">
        <f t="shared" si="458"/>
        <v>65.031988467295704</v>
      </c>
      <c r="R1803" s="8">
        <f t="shared" si="452"/>
        <v>1.17192317508149</v>
      </c>
      <c r="S1803" s="8">
        <f t="shared" si="459"/>
        <v>0.139194020331913</v>
      </c>
      <c r="U1803" s="93">
        <f>IF(F1803&gt;Päälaskenta!D$24,Päälaskenta!H$24+L1803*Päälaskenta!G$24,F1803*Päälaskenta!C$24 + F1803*F1803*Päälaskenta!E$24)</f>
        <v>4.1420000000000003</v>
      </c>
      <c r="V1803" s="8">
        <f>IF(F1803&gt;Päälaskenta!D$24,2*SQRT(POWER(Päälaskenta!D$24,2)+POWER(Päälaskenta!E$24*Päälaskenta!D$24,2))+Päälaskenta!C$24,(2*SQRT((POWER(F1803,2))+POWER(Päälaskenta!E$24*F1803,2))+Päälaskenta!C$24))</f>
        <v>2.9798989873223301</v>
      </c>
      <c r="W1803" s="8">
        <f t="shared" si="460"/>
        <v>1.3899800018798301</v>
      </c>
      <c r="X1803" s="8">
        <f>Päälaskenta!F$24</f>
        <v>7.0000000000000007E-2</v>
      </c>
      <c r="Y1803" s="8">
        <f t="shared" si="461"/>
        <v>73.697217188129997</v>
      </c>
      <c r="Z1803" s="8">
        <f t="shared" si="453"/>
        <v>1.32807682491851</v>
      </c>
      <c r="AA1803" s="8">
        <f t="shared" si="462"/>
        <v>0.32063660669205901</v>
      </c>
      <c r="AC1803" s="8">
        <f t="shared" si="454"/>
        <v>0.107998532010223</v>
      </c>
      <c r="AE1803" s="8">
        <v>1801</v>
      </c>
      <c r="AF1803" s="8">
        <f t="shared" si="448"/>
        <v>138.729205655426</v>
      </c>
      <c r="AG1803" s="8">
        <f t="shared" si="455"/>
        <v>3.2474630490899101E-4</v>
      </c>
      <c r="AJ1803" s="132">
        <f>IF(Päälaskenta!$F$28&lt;Kaksitasouoma_matriisi!L1803,Päälaskenta!$C$20*Päälaskenta!$F$28,Päälaskenta!$C$20*Kaksitasouoma_matriisi!L1803)</f>
        <v>2.5</v>
      </c>
      <c r="AK1803" s="134">
        <f>SQRT(Päälaskenta!$D$20^2+(Päälaskenta!$D$20/(1/Päälaskenta!$E$20))^2)</f>
        <v>1.8029999999999999</v>
      </c>
      <c r="AL1803" s="134">
        <f>IF(Päälaskenta!$F$28&lt;Kaksitasouoma_matriisi!L1803,AK1803*Päälaskenta!$F$28*COS(ATAN(1/Päälaskenta!$E$20)),AK1803*Kaksitasouoma_matriisi!L1803*COS(ATAN(1/Päälaskenta!$E$20)))</f>
        <v>0.75</v>
      </c>
      <c r="AM1803" s="134"/>
      <c r="AN1803" s="134">
        <f t="shared" si="463"/>
        <v>3.25</v>
      </c>
      <c r="AO1803" s="8">
        <f t="shared" si="456"/>
        <v>0.25870028974432502</v>
      </c>
      <c r="AP1803" s="134">
        <f>Refererenssiarvoja!$B$16*H1803^(1/6)/(Refererenssiarvoja!$B$15^0.5)*(Päälaskenta!$G$28/2)^0.5*(1-AO1803)^(-1.5)</f>
        <v>7.9000000000000001E-2</v>
      </c>
      <c r="AQ1803" s="8">
        <f>Refererenssiarvoja!$B$16*Kaksitasouoma_matriisi!O1803^(1/6)/(SQRT((2*Refererenssiarvoja!$B$15)/(Päälaskenta!$F$31*Päälaskenta!$G$31*Päälaskenta!$F$28))+SQRT(Refererenssiarvoja!$B$15)/Refererenssiarvoja!$B$17*LN(Kaksitasouoma_matriisi!L1803/Päälaskenta!$F$28))</f>
        <v>0.108667465414612</v>
      </c>
      <c r="AR1803" s="8">
        <f>Refererenssiarvoja!$B$16*Kaksitasouoma_matriisi!O1803^(1/6)/(SQRT((2*Refererenssiarvoja!$B$15)/(Päälaskenta!$F$31*Päälaskenta!$G$31*L1803)))</f>
        <v>0.77689170262914498</v>
      </c>
    </row>
    <row r="1804" spans="1:44" x14ac:dyDescent="0.2">
      <c r="A1804" s="8">
        <v>1802</v>
      </c>
      <c r="B1804" s="8">
        <f>IF(Päälaskenta!C$7,Päälaskenta!E$7,Päälaskenta!G$5)</f>
        <v>2.5</v>
      </c>
      <c r="C1804" s="56">
        <v>0.19800000000000001</v>
      </c>
      <c r="D1804" s="93">
        <f t="shared" si="449"/>
        <v>12.626300000000001</v>
      </c>
      <c r="E1804" s="8">
        <f>IF(Päälaskenta!$C$26,Kaksitasouoma_matriisi!AP1804,Kaksitasouoma_matriisi!AC1804)</f>
        <v>0.108019408813541</v>
      </c>
      <c r="F1804" s="56">
        <f>IF(D1804&lt;Päälaskenta!H$24,(SQRT(POWER(Päälaskenta!C$24/(2*Päälaskenta!E$24),2)+(D1804/Päälaskenta!E$24))-Päälaskenta!C$24/(2*Päälaskenta!E$24)),IF(D1804=Päälaskenta!H$24,Päälaskenta!D$24,Päälaskenta!D$24+(SQRT(POWER((Päälaskenta!C$20+Päälaskenta!G$24)/(2*Päälaskenta!E$20),2)+((D1804-Päälaskenta!H$24)/Päälaskenta!E$20))-(Päälaskenta!C$20+Päälaskenta!G$24)/(2*Päälaskenta!E$20))))</f>
        <v>1.9359999999999999</v>
      </c>
      <c r="G1804" s="57">
        <f>IF(F1804&gt;Päälaskenta!D$24,(2*SQRT((POWER(Päälaskenta!D$24,2))+POWER(Päälaskenta!E$24*Päälaskenta!D$24,2))+Päälaskenta!C$24)+(2*SQRT((POWER((F1804-Päälaskenta!D$24),2))+POWER(Päälaskenta!E$20*(F1804-Päälaskenta!D$24),2))+Päälaskenta!C$20),(2*SQRT((POWER(F1804,2))+POWER(Päälaskenta!E$24*F1804,2))+Päälaskenta!C$24))</f>
        <v>12.44</v>
      </c>
      <c r="H1804" s="57">
        <f t="shared" si="450"/>
        <v>1.01</v>
      </c>
      <c r="I1804" s="62">
        <f t="shared" si="451"/>
        <v>4.5100000000000001E-4</v>
      </c>
      <c r="J1804" s="8">
        <f>IF(F1804&lt;Päälaskenta!$D$24,0,Kaksitasouoma_matriisi!F1804-Päälaskenta!$D$24)</f>
        <v>1.236</v>
      </c>
      <c r="L1804" s="8">
        <f>IF(F1804&gt;Päälaskenta!D$24,F1804-Päälaskenta!D$24,0)</f>
        <v>1.236</v>
      </c>
      <c r="M1804" s="8">
        <f>IF(F1804&gt;Päälaskenta!D$24,(Päälaskenta!C$20+(Päälaskenta!E$20*(Kaksitasouoma_matriisi!F1804-Päälaskenta!D$24)))*(Kaksitasouoma_matriisi!F1804-Päälaskenta!D$24),0)</f>
        <v>8.4715439999999997</v>
      </c>
      <c r="N1804" s="8">
        <f>IF(F1804&gt;Päälaskenta!D$24,(2*SQRT((POWER((F1804-Päälaskenta!D$24),2))+POWER(Päälaskenta!E$20*(F1804-Päälaskenta!D$24),2))+Päälaskenta!C$20),0)</f>
        <v>9.4564613764734897</v>
      </c>
      <c r="O1804" s="8">
        <f t="shared" si="457"/>
        <v>0.89584715283416205</v>
      </c>
      <c r="P1804" s="8">
        <f>IF(Päälaskenta!$C$29,IF(L1804&gt;Päälaskenta!$F$28,Kaksitasouoma_matriisi!AQ1804,Kaksitasouoma_matriisi!AR1804),Päälaskenta!$F$20)</f>
        <v>0.12</v>
      </c>
      <c r="Q1804" s="8">
        <f t="shared" si="458"/>
        <v>65.605049872139901</v>
      </c>
      <c r="R1804" s="8">
        <f t="shared" si="452"/>
        <v>1.1737842713941999</v>
      </c>
      <c r="S1804" s="8">
        <f t="shared" si="459"/>
        <v>0.13855612051288399</v>
      </c>
      <c r="U1804" s="93">
        <f>IF(F1804&gt;Päälaskenta!D$24,Päälaskenta!H$24+L1804*Päälaskenta!G$24,F1804*Päälaskenta!C$24 + F1804*F1804*Päälaskenta!E$24)</f>
        <v>4.1563999999999997</v>
      </c>
      <c r="V1804" s="8">
        <f>IF(F1804&gt;Päälaskenta!D$24,2*SQRT(POWER(Päälaskenta!D$24,2)+POWER(Päälaskenta!E$24*Päälaskenta!D$24,2))+Päälaskenta!C$24,(2*SQRT((POWER(F1804,2))+POWER(Päälaskenta!E$24*F1804,2))+Päälaskenta!C$24))</f>
        <v>2.9798989873223301</v>
      </c>
      <c r="W1804" s="8">
        <f t="shared" si="460"/>
        <v>1.3948123804474499</v>
      </c>
      <c r="X1804" s="8">
        <f>Päälaskenta!F$24</f>
        <v>7.0000000000000007E-2</v>
      </c>
      <c r="Y1804" s="8">
        <f t="shared" si="461"/>
        <v>74.124735811168904</v>
      </c>
      <c r="Z1804" s="8">
        <f t="shared" si="453"/>
        <v>1.3262157286058001</v>
      </c>
      <c r="AA1804" s="8">
        <f t="shared" si="462"/>
        <v>0.31907798301554202</v>
      </c>
      <c r="AC1804" s="8">
        <f t="shared" si="454"/>
        <v>0.108019408813541</v>
      </c>
      <c r="AE1804" s="8">
        <v>1802</v>
      </c>
      <c r="AF1804" s="8">
        <f t="shared" si="448"/>
        <v>139.72978568330899</v>
      </c>
      <c r="AG1804" s="8">
        <f t="shared" si="455"/>
        <v>3.2011205651745299E-4</v>
      </c>
      <c r="AJ1804" s="132">
        <f>IF(Päälaskenta!$F$28&lt;Kaksitasouoma_matriisi!L1804,Päälaskenta!$C$20*Päälaskenta!$F$28,Päälaskenta!$C$20*Kaksitasouoma_matriisi!L1804)</f>
        <v>2.5</v>
      </c>
      <c r="AK1804" s="134">
        <f>SQRT(Päälaskenta!$D$20^2+(Päälaskenta!$D$20/(1/Päälaskenta!$E$20))^2)</f>
        <v>1.8029999999999999</v>
      </c>
      <c r="AL1804" s="134">
        <f>IF(Päälaskenta!$F$28&lt;Kaksitasouoma_matriisi!L1804,AK1804*Päälaskenta!$F$28*COS(ATAN(1/Päälaskenta!$E$20)),AK1804*Kaksitasouoma_matriisi!L1804*COS(ATAN(1/Päälaskenta!$E$20)))</f>
        <v>0.75</v>
      </c>
      <c r="AM1804" s="134"/>
      <c r="AN1804" s="134">
        <f t="shared" si="463"/>
        <v>3.25</v>
      </c>
      <c r="AO1804" s="8">
        <f t="shared" si="456"/>
        <v>0.25739923809825499</v>
      </c>
      <c r="AP1804" s="134">
        <f>Refererenssiarvoja!$B$16*H1804^(1/6)/(Refererenssiarvoja!$B$15^0.5)*(Päälaskenta!$G$28/2)^0.5*(1-AO1804)^(-1.5)</f>
        <v>7.9000000000000001E-2</v>
      </c>
      <c r="AQ1804" s="8">
        <f>Refererenssiarvoja!$B$16*Kaksitasouoma_matriisi!O1804^(1/6)/(SQRT((2*Refererenssiarvoja!$B$15)/(Päälaskenta!$F$31*Päälaskenta!$G$31*Päälaskenta!$F$28))+SQRT(Refererenssiarvoja!$B$15)/Refererenssiarvoja!$B$17*LN(Kaksitasouoma_matriisi!L1804/Päälaskenta!$F$28))</f>
        <v>0.108280999775828</v>
      </c>
      <c r="AR1804" s="8">
        <f>Refererenssiarvoja!$B$16*Kaksitasouoma_matriisi!O1804^(1/6)/(SQRT((2*Refererenssiarvoja!$B$15)/(Päälaskenta!$F$31*Päälaskenta!$G$31*L1804)))</f>
        <v>0.77928931243603194</v>
      </c>
    </row>
    <row r="1805" spans="1:44" x14ac:dyDescent="0.2">
      <c r="A1805" s="8">
        <v>1803</v>
      </c>
      <c r="B1805" s="8">
        <f>IF(Päälaskenta!C$7,Päälaskenta!E$7,Päälaskenta!G$5)</f>
        <v>2.5</v>
      </c>
      <c r="C1805" s="56">
        <v>0.19700000000000001</v>
      </c>
      <c r="D1805" s="93">
        <f t="shared" si="449"/>
        <v>12.6904</v>
      </c>
      <c r="E1805" s="8">
        <f>IF(Päälaskenta!$C$26,Kaksitasouoma_matriisi!AP1805,Kaksitasouoma_matriisi!AC1805)</f>
        <v>0.10804021311171599</v>
      </c>
      <c r="F1805" s="56">
        <f>IF(D1805&lt;Päälaskenta!H$24,(SQRT(POWER(Päälaskenta!C$24/(2*Päälaskenta!E$24),2)+(D1805/Päälaskenta!E$24))-Päälaskenta!C$24/(2*Päälaskenta!E$24)),IF(D1805=Päälaskenta!H$24,Päälaskenta!D$24,Päälaskenta!D$24+(SQRT(POWER((Päälaskenta!C$20+Päälaskenta!G$24)/(2*Päälaskenta!E$20),2)+((D1805-Päälaskenta!H$24)/Päälaskenta!E$20))-(Päälaskenta!C$20+Päälaskenta!G$24)/(2*Päälaskenta!E$20))))</f>
        <v>1.9419999999999999</v>
      </c>
      <c r="G1805" s="57">
        <f>IF(F1805&gt;Päälaskenta!D$24,(2*SQRT((POWER(Päälaskenta!D$24,2))+POWER(Päälaskenta!E$24*Päälaskenta!D$24,2))+Päälaskenta!C$24)+(2*SQRT((POWER((F1805-Päälaskenta!D$24),2))+POWER(Päälaskenta!E$20*(F1805-Päälaskenta!D$24),2))+Päälaskenta!C$20),(2*SQRT((POWER(F1805,2))+POWER(Päälaskenta!E$24*F1805,2))+Päälaskenta!C$24))</f>
        <v>12.46</v>
      </c>
      <c r="H1805" s="57">
        <f t="shared" si="450"/>
        <v>1.02</v>
      </c>
      <c r="I1805" s="62">
        <f t="shared" si="451"/>
        <v>4.4099999999999999E-4</v>
      </c>
      <c r="J1805" s="8">
        <f>IF(F1805&lt;Päälaskenta!$D$24,0,Kaksitasouoma_matriisi!F1805-Päälaskenta!$D$24)</f>
        <v>1.242</v>
      </c>
      <c r="L1805" s="8">
        <f>IF(F1805&gt;Päälaskenta!D$24,F1805-Päälaskenta!D$24,0)</f>
        <v>1.242</v>
      </c>
      <c r="M1805" s="8">
        <f>IF(F1805&gt;Päälaskenta!D$24,(Päälaskenta!C$20+(Päälaskenta!E$20*(Kaksitasouoma_matriisi!F1805-Päälaskenta!D$24)))*(Kaksitasouoma_matriisi!F1805-Päälaskenta!D$24),0)</f>
        <v>8.5238460000000007</v>
      </c>
      <c r="N1805" s="8">
        <f>IF(F1805&gt;Päälaskenta!D$24,(2*SQRT((POWER((F1805-Päälaskenta!D$24),2))+POWER(Päälaskenta!E$20*(F1805-Päälaskenta!D$24),2))+Päälaskenta!C$20),0)</f>
        <v>9.4780946841262708</v>
      </c>
      <c r="O1805" s="8">
        <f t="shared" si="457"/>
        <v>0.89932062129275503</v>
      </c>
      <c r="P1805" s="8">
        <f>IF(Päälaskenta!$C$29,IF(L1805&gt;Päälaskenta!$F$28,Kaksitasouoma_matriisi!AQ1805,Kaksitasouoma_matriisi!AR1805),Päälaskenta!$F$20)</f>
        <v>0.12</v>
      </c>
      <c r="Q1805" s="8">
        <f t="shared" si="458"/>
        <v>66.180602495504502</v>
      </c>
      <c r="R1805" s="8">
        <f t="shared" si="452"/>
        <v>1.1756340888810899</v>
      </c>
      <c r="S1805" s="8">
        <f t="shared" si="459"/>
        <v>0.137922962109016</v>
      </c>
      <c r="U1805" s="93">
        <f>IF(F1805&gt;Päälaskenta!D$24,Päälaskenta!H$24+L1805*Päälaskenta!G$24,F1805*Päälaskenta!C$24 + F1805*F1805*Päälaskenta!E$24)</f>
        <v>4.1707999999999998</v>
      </c>
      <c r="V1805" s="8">
        <f>IF(F1805&gt;Päälaskenta!D$24,2*SQRT(POWER(Päälaskenta!D$24,2)+POWER(Päälaskenta!E$24*Päälaskenta!D$24,2))+Päälaskenta!C$24,(2*SQRT((POWER(F1805,2))+POWER(Päälaskenta!E$24*F1805,2))+Päälaskenta!C$24))</f>
        <v>2.9798989873223301</v>
      </c>
      <c r="W1805" s="8">
        <f t="shared" si="460"/>
        <v>1.39964475901507</v>
      </c>
      <c r="X1805" s="8">
        <f>Päälaskenta!F$24</f>
        <v>7.0000000000000007E-2</v>
      </c>
      <c r="Y1805" s="8">
        <f t="shared" si="461"/>
        <v>74.553243012691894</v>
      </c>
      <c r="Z1805" s="8">
        <f t="shared" si="453"/>
        <v>1.3243659111189101</v>
      </c>
      <c r="AA1805" s="8">
        <f t="shared" si="462"/>
        <v>0.31753282610504202</v>
      </c>
      <c r="AC1805" s="8">
        <f t="shared" si="454"/>
        <v>0.10804021311171599</v>
      </c>
      <c r="AE1805" s="8">
        <v>1803</v>
      </c>
      <c r="AF1805" s="8">
        <f t="shared" si="448"/>
        <v>140.733845508196</v>
      </c>
      <c r="AG1805" s="8">
        <f t="shared" si="455"/>
        <v>3.1556069781414598E-4</v>
      </c>
      <c r="AJ1805" s="132">
        <f>IF(Päälaskenta!$F$28&lt;Kaksitasouoma_matriisi!L1805,Päälaskenta!$C$20*Päälaskenta!$F$28,Päälaskenta!$C$20*Kaksitasouoma_matriisi!L1805)</f>
        <v>2.5</v>
      </c>
      <c r="AK1805" s="134">
        <f>SQRT(Päälaskenta!$D$20^2+(Päälaskenta!$D$20/(1/Päälaskenta!$E$20))^2)</f>
        <v>1.8029999999999999</v>
      </c>
      <c r="AL1805" s="134">
        <f>IF(Päälaskenta!$F$28&lt;Kaksitasouoma_matriisi!L1805,AK1805*Päälaskenta!$F$28*COS(ATAN(1/Päälaskenta!$E$20)),AK1805*Kaksitasouoma_matriisi!L1805*COS(ATAN(1/Päälaskenta!$E$20)))</f>
        <v>0.75</v>
      </c>
      <c r="AM1805" s="134"/>
      <c r="AN1805" s="134">
        <f t="shared" si="463"/>
        <v>3.25</v>
      </c>
      <c r="AO1805" s="8">
        <f t="shared" si="456"/>
        <v>0.25609909853117302</v>
      </c>
      <c r="AP1805" s="134">
        <f>Refererenssiarvoja!$B$16*H1805^(1/6)/(Refererenssiarvoja!$B$15^0.5)*(Päälaskenta!$G$28/2)^0.5*(1-AO1805)^(-1.5)</f>
        <v>7.9000000000000001E-2</v>
      </c>
      <c r="AQ1805" s="8">
        <f>Refererenssiarvoja!$B$16*Kaksitasouoma_matriisi!O1805^(1/6)/(SQRT((2*Refererenssiarvoja!$B$15)/(Päälaskenta!$F$31*Päälaskenta!$G$31*Päälaskenta!$F$28))+SQRT(Refererenssiarvoja!$B$15)/Refererenssiarvoja!$B$17*LN(Kaksitasouoma_matriisi!L1805/Päälaskenta!$F$28))</f>
        <v>0.10789963975302599</v>
      </c>
      <c r="AR1805" s="8">
        <f>Refererenssiarvoja!$B$16*Kaksitasouoma_matriisi!O1805^(1/6)/(SQRT((2*Refererenssiarvoja!$B$15)/(Päälaskenta!$F$31*Päälaskenta!$G$31*L1805)))</f>
        <v>0.78168249841460202</v>
      </c>
    </row>
    <row r="1806" spans="1:44" x14ac:dyDescent="0.2">
      <c r="A1806" s="8">
        <v>1804</v>
      </c>
      <c r="B1806" s="8">
        <f>IF(Päälaskenta!C$7,Päälaskenta!E$7,Päälaskenta!G$5)</f>
        <v>2.5</v>
      </c>
      <c r="C1806" s="56">
        <v>0.19600000000000001</v>
      </c>
      <c r="D1806" s="93">
        <f t="shared" si="449"/>
        <v>12.755100000000001</v>
      </c>
      <c r="E1806" s="8">
        <f>IF(Päälaskenta!$C$26,Kaksitasouoma_matriisi!AP1806,Kaksitasouoma_matriisi!AC1806)</f>
        <v>0.108057494913097</v>
      </c>
      <c r="F1806" s="56">
        <f>IF(D1806&lt;Päälaskenta!H$24,(SQRT(POWER(Päälaskenta!C$24/(2*Päälaskenta!E$24),2)+(D1806/Päälaskenta!E$24))-Päälaskenta!C$24/(2*Päälaskenta!E$24)),IF(D1806=Päälaskenta!H$24,Päälaskenta!D$24,Päälaskenta!D$24+(SQRT(POWER((Päälaskenta!C$20+Päälaskenta!G$24)/(2*Päälaskenta!E$20),2)+((D1806-Päälaskenta!H$24)/Päälaskenta!E$20))-(Päälaskenta!C$20+Päälaskenta!G$24)/(2*Päälaskenta!E$20))))</f>
        <v>1.9470000000000001</v>
      </c>
      <c r="G1806" s="57">
        <f>IF(F1806&gt;Päälaskenta!D$24,(2*SQRT((POWER(Päälaskenta!D$24,2))+POWER(Päälaskenta!E$24*Päälaskenta!D$24,2))+Päälaskenta!C$24)+(2*SQRT((POWER((F1806-Päälaskenta!D$24),2))+POWER(Päälaskenta!E$20*(F1806-Päälaskenta!D$24),2))+Päälaskenta!C$20),(2*SQRT((POWER(F1806,2))+POWER(Päälaskenta!E$24*F1806,2))+Päälaskenta!C$24))</f>
        <v>12.48</v>
      </c>
      <c r="H1806" s="57">
        <f t="shared" si="450"/>
        <v>1.02</v>
      </c>
      <c r="I1806" s="62">
        <f t="shared" si="451"/>
        <v>4.37E-4</v>
      </c>
      <c r="J1806" s="8">
        <f>IF(F1806&lt;Päälaskenta!$D$24,0,Kaksitasouoma_matriisi!F1806-Päälaskenta!$D$24)</f>
        <v>1.2470000000000001</v>
      </c>
      <c r="L1806" s="8">
        <f>IF(F1806&gt;Päälaskenta!D$24,F1806-Päälaskenta!D$24,0)</f>
        <v>1.2470000000000001</v>
      </c>
      <c r="M1806" s="8">
        <f>IF(F1806&gt;Päälaskenta!D$24,(Päälaskenta!C$20+(Päälaskenta!E$20*(Kaksitasouoma_matriisi!F1806-Päälaskenta!D$24)))*(Kaksitasouoma_matriisi!F1806-Päälaskenta!D$24),0)</f>
        <v>8.5675135000000004</v>
      </c>
      <c r="N1806" s="8">
        <f>IF(F1806&gt;Päälaskenta!D$24,(2*SQRT((POWER((F1806-Päälaskenta!D$24),2))+POWER(Päälaskenta!E$20*(F1806-Päälaskenta!D$24),2))+Päälaskenta!C$20),0)</f>
        <v>9.4961224405035907</v>
      </c>
      <c r="O1806" s="8">
        <f t="shared" si="457"/>
        <v>0.90221177682557896</v>
      </c>
      <c r="P1806" s="8">
        <f>IF(Päälaskenta!$C$29,IF(L1806&gt;Päälaskenta!$F$28,Kaksitasouoma_matriisi!AQ1806,Kaksitasouoma_matriisi!AR1806),Päälaskenta!$F$20)</f>
        <v>0.12</v>
      </c>
      <c r="Q1806" s="8">
        <f t="shared" si="458"/>
        <v>66.662134046176703</v>
      </c>
      <c r="R1806" s="8">
        <f t="shared" si="452"/>
        <v>1.1771670818070199</v>
      </c>
      <c r="S1806" s="8">
        <f t="shared" si="459"/>
        <v>0.13739891764477799</v>
      </c>
      <c r="U1806" s="93">
        <f>IF(F1806&gt;Päälaskenta!D$24,Päälaskenta!H$24+L1806*Päälaskenta!G$24,F1806*Päälaskenta!C$24 + F1806*F1806*Päälaskenta!E$24)</f>
        <v>4.1828000000000003</v>
      </c>
      <c r="V1806" s="8">
        <f>IF(F1806&gt;Päälaskenta!D$24,2*SQRT(POWER(Päälaskenta!D$24,2)+POWER(Päälaskenta!E$24*Päälaskenta!D$24,2))+Päälaskenta!C$24,(2*SQRT((POWER(F1806,2))+POWER(Päälaskenta!E$24*F1806,2))+Päälaskenta!C$24))</f>
        <v>2.9798989873223301</v>
      </c>
      <c r="W1806" s="8">
        <f t="shared" si="460"/>
        <v>1.4036717411547499</v>
      </c>
      <c r="X1806" s="8">
        <f>Päälaskenta!F$24</f>
        <v>7.0000000000000007E-2</v>
      </c>
      <c r="Y1806" s="8">
        <f t="shared" si="461"/>
        <v>74.911086689503605</v>
      </c>
      <c r="Z1806" s="8">
        <f t="shared" si="453"/>
        <v>1.3228329181929801</v>
      </c>
      <c r="AA1806" s="8">
        <f t="shared" si="462"/>
        <v>0.31625535961389001</v>
      </c>
      <c r="AC1806" s="8">
        <f t="shared" si="454"/>
        <v>0.108057494913097</v>
      </c>
      <c r="AE1806" s="8">
        <v>1804</v>
      </c>
      <c r="AF1806" s="8">
        <f t="shared" si="448"/>
        <v>141.57322073568</v>
      </c>
      <c r="AG1806" s="8">
        <f t="shared" si="455"/>
        <v>3.1182992692029899E-4</v>
      </c>
      <c r="AJ1806" s="132">
        <f>IF(Päälaskenta!$F$28&lt;Kaksitasouoma_matriisi!L1806,Päälaskenta!$C$20*Päälaskenta!$F$28,Päälaskenta!$C$20*Kaksitasouoma_matriisi!L1806)</f>
        <v>2.5</v>
      </c>
      <c r="AK1806" s="134">
        <f>SQRT(Päälaskenta!$D$20^2+(Päälaskenta!$D$20/(1/Päälaskenta!$E$20))^2)</f>
        <v>1.8029999999999999</v>
      </c>
      <c r="AL1806" s="134">
        <f>IF(Päälaskenta!$F$28&lt;Kaksitasouoma_matriisi!L1806,AK1806*Päälaskenta!$F$28*COS(ATAN(1/Päälaskenta!$E$20)),AK1806*Kaksitasouoma_matriisi!L1806*COS(ATAN(1/Päälaskenta!$E$20)))</f>
        <v>0.75</v>
      </c>
      <c r="AM1806" s="134"/>
      <c r="AN1806" s="134">
        <f t="shared" si="463"/>
        <v>3.25</v>
      </c>
      <c r="AO1806" s="8">
        <f t="shared" si="456"/>
        <v>0.254800040768006</v>
      </c>
      <c r="AP1806" s="134">
        <f>Refererenssiarvoja!$B$16*H1806^(1/6)/(Refererenssiarvoja!$B$15^0.5)*(Päälaskenta!$G$28/2)^0.5*(1-AO1806)^(-1.5)</f>
        <v>7.9000000000000001E-2</v>
      </c>
      <c r="AQ1806" s="8">
        <f>Refererenssiarvoja!$B$16*Kaksitasouoma_matriisi!O1806^(1/6)/(SQRT((2*Refererenssiarvoja!$B$15)/(Päälaskenta!$F$31*Päälaskenta!$G$31*Päälaskenta!$F$28))+SQRT(Refererenssiarvoja!$B$15)/Refererenssiarvoja!$B$17*LN(Kaksitasouoma_matriisi!L1806/Päälaskenta!$F$28))</f>
        <v>0.10758566440086099</v>
      </c>
      <c r="AR1806" s="8">
        <f>Refererenssiarvoja!$B$16*Kaksitasouoma_matriisi!O1806^(1/6)/(SQRT((2*Refererenssiarvoja!$B$15)/(Päälaskenta!$F$31*Päälaskenta!$G$31*L1806)))</f>
        <v>0.78367346248178105</v>
      </c>
    </row>
    <row r="1807" spans="1:44" x14ac:dyDescent="0.2">
      <c r="A1807" s="8">
        <v>1805</v>
      </c>
      <c r="B1807" s="8">
        <f>IF(Päälaskenta!C$7,Päälaskenta!E$7,Päälaskenta!G$5)</f>
        <v>2.5</v>
      </c>
      <c r="C1807" s="56">
        <v>0.19500000000000001</v>
      </c>
      <c r="D1807" s="93">
        <f t="shared" si="449"/>
        <v>12.820499999999999</v>
      </c>
      <c r="E1807" s="8">
        <f>IF(Päälaskenta!$C$26,Kaksitasouoma_matriisi!AP1807,Kaksitasouoma_matriisi!AC1807)</f>
        <v>0.108078167262603</v>
      </c>
      <c r="F1807" s="56">
        <f>IF(D1807&lt;Päälaskenta!H$24,(SQRT(POWER(Päälaskenta!C$24/(2*Päälaskenta!E$24),2)+(D1807/Päälaskenta!E$24))-Päälaskenta!C$24/(2*Päälaskenta!E$24)),IF(D1807=Päälaskenta!H$24,Päälaskenta!D$24,Päälaskenta!D$24+(SQRT(POWER((Päälaskenta!C$20+Päälaskenta!G$24)/(2*Päälaskenta!E$20),2)+((D1807-Päälaskenta!H$24)/Päälaskenta!E$20))-(Päälaskenta!C$20+Päälaskenta!G$24)/(2*Päälaskenta!E$20))))</f>
        <v>1.9530000000000001</v>
      </c>
      <c r="G1807" s="57">
        <f>IF(F1807&gt;Päälaskenta!D$24,(2*SQRT((POWER(Päälaskenta!D$24,2))+POWER(Päälaskenta!E$24*Päälaskenta!D$24,2))+Päälaskenta!C$24)+(2*SQRT((POWER((F1807-Päälaskenta!D$24),2))+POWER(Päälaskenta!E$20*(F1807-Päälaskenta!D$24),2))+Päälaskenta!C$20),(2*SQRT((POWER(F1807,2))+POWER(Päälaskenta!E$24*F1807,2))+Päälaskenta!C$24))</f>
        <v>12.5</v>
      </c>
      <c r="H1807" s="57">
        <f t="shared" si="450"/>
        <v>1.03</v>
      </c>
      <c r="I1807" s="62">
        <f t="shared" si="451"/>
        <v>4.2700000000000002E-4</v>
      </c>
      <c r="J1807" s="8">
        <f>IF(F1807&lt;Päälaskenta!$D$24,0,Kaksitasouoma_matriisi!F1807-Päälaskenta!$D$24)</f>
        <v>1.2529999999999999</v>
      </c>
      <c r="L1807" s="8">
        <f>IF(F1807&gt;Päälaskenta!D$24,F1807-Päälaskenta!D$24,0)</f>
        <v>1.2529999999999999</v>
      </c>
      <c r="M1807" s="8">
        <f>IF(F1807&gt;Päälaskenta!D$24,(Päälaskenta!C$20+(Päälaskenta!E$20*(Kaksitasouoma_matriisi!F1807-Päälaskenta!D$24)))*(Kaksitasouoma_matriisi!F1807-Päälaskenta!D$24),0)</f>
        <v>8.6200135000000007</v>
      </c>
      <c r="N1807" s="8">
        <f>IF(F1807&gt;Päälaskenta!D$24,(2*SQRT((POWER((F1807-Päälaskenta!D$24),2))+POWER(Päälaskenta!E$20*(F1807-Päälaskenta!D$24),2))+Päälaskenta!C$20),0)</f>
        <v>9.5177557481563806</v>
      </c>
      <c r="O1807" s="8">
        <f t="shared" si="457"/>
        <v>0.90567710793268896</v>
      </c>
      <c r="P1807" s="8">
        <f>IF(Päälaskenta!$C$29,IF(L1807&gt;Päälaskenta!$F$28,Kaksitasouoma_matriisi!AQ1807,Kaksitasouoma_matriisi!AR1807),Päälaskenta!$F$20)</f>
        <v>0.12</v>
      </c>
      <c r="Q1807" s="8">
        <f t="shared" si="458"/>
        <v>67.242258773723094</v>
      </c>
      <c r="R1807" s="8">
        <f t="shared" si="452"/>
        <v>1.17899655860692</v>
      </c>
      <c r="S1807" s="8">
        <f t="shared" si="459"/>
        <v>0.13677432855608901</v>
      </c>
      <c r="U1807" s="93">
        <f>IF(F1807&gt;Päälaskenta!D$24,Päälaskenta!H$24+L1807*Päälaskenta!G$24,F1807*Päälaskenta!C$24 + F1807*F1807*Päälaskenta!E$24)</f>
        <v>4.1971999999999996</v>
      </c>
      <c r="V1807" s="8">
        <f>IF(F1807&gt;Päälaskenta!D$24,2*SQRT(POWER(Päälaskenta!D$24,2)+POWER(Päälaskenta!E$24*Päälaskenta!D$24,2))+Päälaskenta!C$24,(2*SQRT((POWER(F1807,2))+POWER(Päälaskenta!E$24*F1807,2))+Päälaskenta!C$24))</f>
        <v>2.9798989873223301</v>
      </c>
      <c r="W1807" s="8">
        <f t="shared" si="460"/>
        <v>1.40850411972236</v>
      </c>
      <c r="X1807" s="8">
        <f>Päälaskenta!F$24</f>
        <v>7.0000000000000007E-2</v>
      </c>
      <c r="Y1807" s="8">
        <f t="shared" si="461"/>
        <v>75.341403330378498</v>
      </c>
      <c r="Z1807" s="8">
        <f t="shared" si="453"/>
        <v>1.32100344139308</v>
      </c>
      <c r="AA1807" s="8">
        <f t="shared" si="462"/>
        <v>0.314734451871028</v>
      </c>
      <c r="AC1807" s="8">
        <f t="shared" si="454"/>
        <v>0.108078167262603</v>
      </c>
      <c r="AE1807" s="8">
        <v>1805</v>
      </c>
      <c r="AF1807" s="8">
        <f t="shared" si="448"/>
        <v>142.58366210410199</v>
      </c>
      <c r="AG1807" s="8">
        <f t="shared" si="455"/>
        <v>3.0742592437342303E-4</v>
      </c>
      <c r="AJ1807" s="132">
        <f>IF(Päälaskenta!$F$28&lt;Kaksitasouoma_matriisi!L1807,Päälaskenta!$C$20*Päälaskenta!$F$28,Päälaskenta!$C$20*Kaksitasouoma_matriisi!L1807)</f>
        <v>2.5</v>
      </c>
      <c r="AK1807" s="134">
        <f>SQRT(Päälaskenta!$D$20^2+(Päälaskenta!$D$20/(1/Päälaskenta!$E$20))^2)</f>
        <v>1.8029999999999999</v>
      </c>
      <c r="AL1807" s="134">
        <f>IF(Päälaskenta!$F$28&lt;Kaksitasouoma_matriisi!L1807,AK1807*Päälaskenta!$F$28*COS(ATAN(1/Päälaskenta!$E$20)),AK1807*Kaksitasouoma_matriisi!L1807*COS(ATAN(1/Päälaskenta!$E$20)))</f>
        <v>0.75</v>
      </c>
      <c r="AM1807" s="134"/>
      <c r="AN1807" s="134">
        <f t="shared" si="463"/>
        <v>3.25</v>
      </c>
      <c r="AO1807" s="8">
        <f t="shared" si="456"/>
        <v>0.25350025350025401</v>
      </c>
      <c r="AP1807" s="134">
        <f>Refererenssiarvoja!$B$16*H1807^(1/6)/(Refererenssiarvoja!$B$15^0.5)*(Päälaskenta!$G$28/2)^0.5*(1-AO1807)^(-1.5)</f>
        <v>7.9000000000000001E-2</v>
      </c>
      <c r="AQ1807" s="8">
        <f>Refererenssiarvoja!$B$16*Kaksitasouoma_matriisi!O1807^(1/6)/(SQRT((2*Refererenssiarvoja!$B$15)/(Päälaskenta!$F$31*Päälaskenta!$G$31*Päälaskenta!$F$28))+SQRT(Refererenssiarvoja!$B$15)/Refererenssiarvoja!$B$17*LN(Kaksitasouoma_matriisi!L1807/Päälaskenta!$F$28))</f>
        <v>0.107213395415503</v>
      </c>
      <c r="AR1807" s="8">
        <f>Refererenssiarvoja!$B$16*Kaksitasouoma_matriisi!O1807^(1/6)/(SQRT((2*Refererenssiarvoja!$B$15)/(Päälaskenta!$F$31*Päälaskenta!$G$31*L1807)))</f>
        <v>0.78605861606015404</v>
      </c>
    </row>
    <row r="1808" spans="1:44" x14ac:dyDescent="0.2">
      <c r="A1808" s="8">
        <v>1806</v>
      </c>
      <c r="B1808" s="8">
        <f>IF(Päälaskenta!C$7,Päälaskenta!E$7,Päälaskenta!G$5)</f>
        <v>2.5</v>
      </c>
      <c r="C1808" s="56">
        <v>0.19400000000000001</v>
      </c>
      <c r="D1808" s="93">
        <f t="shared" si="449"/>
        <v>12.8866</v>
      </c>
      <c r="E1808" s="8">
        <f>IF(Päälaskenta!$C$26,Kaksitasouoma_matriisi!AP1808,Kaksitasouoma_matriisi!AC1808)</f>
        <v>0.108098768168541</v>
      </c>
      <c r="F1808" s="56">
        <f>IF(D1808&lt;Päälaskenta!H$24,(SQRT(POWER(Päälaskenta!C$24/(2*Päälaskenta!E$24),2)+(D1808/Päälaskenta!E$24))-Päälaskenta!C$24/(2*Päälaskenta!E$24)),IF(D1808=Päälaskenta!H$24,Päälaskenta!D$24,Päälaskenta!D$24+(SQRT(POWER((Päälaskenta!C$20+Päälaskenta!G$24)/(2*Päälaskenta!E$20),2)+((D1808-Päälaskenta!H$24)/Päälaskenta!E$20))-(Päälaskenta!C$20+Päälaskenta!G$24)/(2*Päälaskenta!E$20))))</f>
        <v>1.9590000000000001</v>
      </c>
      <c r="G1808" s="57">
        <f>IF(F1808&gt;Päälaskenta!D$24,(2*SQRT((POWER(Päälaskenta!D$24,2))+POWER(Päälaskenta!E$24*Päälaskenta!D$24,2))+Päälaskenta!C$24)+(2*SQRT((POWER((F1808-Päälaskenta!D$24),2))+POWER(Päälaskenta!E$20*(F1808-Päälaskenta!D$24),2))+Päälaskenta!C$20),(2*SQRT((POWER(F1808,2))+POWER(Päälaskenta!E$24*F1808,2))+Päälaskenta!C$24))</f>
        <v>12.52</v>
      </c>
      <c r="H1808" s="57">
        <f t="shared" si="450"/>
        <v>1.03</v>
      </c>
      <c r="I1808" s="62">
        <f t="shared" si="451"/>
        <v>4.2299999999999998E-4</v>
      </c>
      <c r="J1808" s="8">
        <f>IF(F1808&lt;Päälaskenta!$D$24,0,Kaksitasouoma_matriisi!F1808-Päälaskenta!$D$24)</f>
        <v>1.2589999999999999</v>
      </c>
      <c r="L1808" s="8">
        <f>IF(F1808&gt;Päälaskenta!D$24,F1808-Päälaskenta!D$24,0)</f>
        <v>1.2589999999999999</v>
      </c>
      <c r="M1808" s="8">
        <f>IF(F1808&gt;Päälaskenta!D$24,(Päälaskenta!C$20+(Päälaskenta!E$20*(Kaksitasouoma_matriisi!F1808-Päälaskenta!D$24)))*(Kaksitasouoma_matriisi!F1808-Päälaskenta!D$24),0)</f>
        <v>8.6726215</v>
      </c>
      <c r="N1808" s="8">
        <f>IF(F1808&gt;Päälaskenta!D$24,(2*SQRT((POWER((F1808-Päälaskenta!D$24),2))+POWER(Päälaskenta!E$20*(F1808-Päälaskenta!D$24),2))+Päälaskenta!C$20),0)</f>
        <v>9.5393890558091599</v>
      </c>
      <c r="O1808" s="8">
        <f t="shared" si="457"/>
        <v>0.90913804325012504</v>
      </c>
      <c r="P1808" s="8">
        <f>IF(Päälaskenta!$C$29,IF(L1808&gt;Päälaskenta!$F$28,Kaksitasouoma_matriisi!AQ1808,Kaksitasouoma_matriisi!AR1808),Päälaskenta!$F$20)</f>
        <v>0.12</v>
      </c>
      <c r="Q1808" s="8">
        <f t="shared" si="458"/>
        <v>67.824880051887803</v>
      </c>
      <c r="R1808" s="8">
        <f t="shared" si="452"/>
        <v>1.1808151207531801</v>
      </c>
      <c r="S1808" s="8">
        <f t="shared" si="459"/>
        <v>0.13615434742000199</v>
      </c>
      <c r="U1808" s="93">
        <f>IF(F1808&gt;Päälaskenta!D$24,Päälaskenta!H$24+L1808*Päälaskenta!G$24,F1808*Päälaskenta!C$24 + F1808*F1808*Päälaskenta!E$24)</f>
        <v>4.2115999999999998</v>
      </c>
      <c r="V1808" s="8">
        <f>IF(F1808&gt;Päälaskenta!D$24,2*SQRT(POWER(Päälaskenta!D$24,2)+POWER(Päälaskenta!E$24*Päälaskenta!D$24,2))+Päälaskenta!C$24,(2*SQRT((POWER(F1808,2))+POWER(Päälaskenta!E$24*F1808,2))+Päälaskenta!C$24))</f>
        <v>2.9798989873223301</v>
      </c>
      <c r="W1808" s="8">
        <f t="shared" si="460"/>
        <v>1.4133364982899801</v>
      </c>
      <c r="X1808" s="8">
        <f>Päälaskenta!F$24</f>
        <v>7.0000000000000007E-2</v>
      </c>
      <c r="Y1808" s="8">
        <f t="shared" si="461"/>
        <v>75.772705336046897</v>
      </c>
      <c r="Z1808" s="8">
        <f t="shared" si="453"/>
        <v>1.3191848792468199</v>
      </c>
      <c r="AA1808" s="8">
        <f t="shared" si="462"/>
        <v>0.31322653605442602</v>
      </c>
      <c r="AC1808" s="8">
        <f t="shared" si="454"/>
        <v>0.108098768168541</v>
      </c>
      <c r="AE1808" s="8">
        <v>1806</v>
      </c>
      <c r="AF1808" s="8">
        <f t="shared" si="448"/>
        <v>143.597585387935</v>
      </c>
      <c r="AG1808" s="8">
        <f t="shared" si="455"/>
        <v>3.03099864938009E-4</v>
      </c>
      <c r="AJ1808" s="132">
        <f>IF(Päälaskenta!$F$28&lt;Kaksitasouoma_matriisi!L1808,Päälaskenta!$C$20*Päälaskenta!$F$28,Päälaskenta!$C$20*Kaksitasouoma_matriisi!L1808)</f>
        <v>2.5</v>
      </c>
      <c r="AK1808" s="134">
        <f>SQRT(Päälaskenta!$D$20^2+(Päälaskenta!$D$20/(1/Päälaskenta!$E$20))^2)</f>
        <v>1.8029999999999999</v>
      </c>
      <c r="AL1808" s="134">
        <f>IF(Päälaskenta!$F$28&lt;Kaksitasouoma_matriisi!L1808,AK1808*Päälaskenta!$F$28*COS(ATAN(1/Päälaskenta!$E$20)),AK1808*Kaksitasouoma_matriisi!L1808*COS(ATAN(1/Päälaskenta!$E$20)))</f>
        <v>0.75</v>
      </c>
      <c r="AM1808" s="134"/>
      <c r="AN1808" s="134">
        <f t="shared" si="463"/>
        <v>3.25</v>
      </c>
      <c r="AO1808" s="8">
        <f t="shared" si="456"/>
        <v>0.25219995964800601</v>
      </c>
      <c r="AP1808" s="134">
        <f>Refererenssiarvoja!$B$16*H1808^(1/6)/(Refererenssiarvoja!$B$15^0.5)*(Päälaskenta!$G$28/2)^0.5*(1-AO1808)^(-1.5)</f>
        <v>7.8E-2</v>
      </c>
      <c r="AQ1808" s="8">
        <f>Refererenssiarvoja!$B$16*Kaksitasouoma_matriisi!O1808^(1/6)/(SQRT((2*Refererenssiarvoja!$B$15)/(Päälaskenta!$F$31*Päälaskenta!$G$31*Päälaskenta!$F$28))+SQRT(Refererenssiarvoja!$B$15)/Refererenssiarvoja!$B$17*LN(Kaksitasouoma_matriisi!L1808/Päälaskenta!$F$28))</f>
        <v>0.106845943426547</v>
      </c>
      <c r="AR1808" s="8">
        <f>Refererenssiarvoja!$B$16*Kaksitasouoma_matriisi!O1808^(1/6)/(SQRT((2*Refererenssiarvoja!$B$15)/(Päälaskenta!$F$31*Päälaskenta!$G$31*L1808)))</f>
        <v>0.78843943023723795</v>
      </c>
    </row>
    <row r="1809" spans="1:44" x14ac:dyDescent="0.2">
      <c r="A1809" s="8">
        <v>1807</v>
      </c>
      <c r="B1809" s="8">
        <f>IF(Päälaskenta!C$7,Päälaskenta!E$7,Päälaskenta!G$5)</f>
        <v>2.5</v>
      </c>
      <c r="C1809" s="56">
        <v>0.193</v>
      </c>
      <c r="D1809" s="93">
        <f t="shared" si="449"/>
        <v>12.9534</v>
      </c>
      <c r="E1809" s="8">
        <f>IF(Päälaskenta!$C$26,Kaksitasouoma_matriisi!AP1809,Kaksitasouoma_matriisi!AC1809)</f>
        <v>0.10811929800063701</v>
      </c>
      <c r="F1809" s="56">
        <f>IF(D1809&lt;Päälaskenta!H$24,(SQRT(POWER(Päälaskenta!C$24/(2*Päälaskenta!E$24),2)+(D1809/Päälaskenta!E$24))-Päälaskenta!C$24/(2*Päälaskenta!E$24)),IF(D1809=Päälaskenta!H$24,Päälaskenta!D$24,Päälaskenta!D$24+(SQRT(POWER((Päälaskenta!C$20+Päälaskenta!G$24)/(2*Päälaskenta!E$20),2)+((D1809-Päälaskenta!H$24)/Päälaskenta!E$20))-(Päälaskenta!C$20+Päälaskenta!G$24)/(2*Päälaskenta!E$20))))</f>
        <v>1.9650000000000001</v>
      </c>
      <c r="G1809" s="57">
        <f>IF(F1809&gt;Päälaskenta!D$24,(2*SQRT((POWER(Päälaskenta!D$24,2))+POWER(Päälaskenta!E$24*Päälaskenta!D$24,2))+Päälaskenta!C$24)+(2*SQRT((POWER((F1809-Päälaskenta!D$24),2))+POWER(Päälaskenta!E$20*(F1809-Päälaskenta!D$24),2))+Päälaskenta!C$20),(2*SQRT((POWER(F1809,2))+POWER(Päälaskenta!E$24*F1809,2))+Päälaskenta!C$24))</f>
        <v>12.54</v>
      </c>
      <c r="H1809" s="57">
        <f t="shared" si="450"/>
        <v>1.03</v>
      </c>
      <c r="I1809" s="62">
        <f t="shared" si="451"/>
        <v>4.1899999999999999E-4</v>
      </c>
      <c r="J1809" s="8">
        <f>IF(F1809&lt;Päälaskenta!$D$24,0,Kaksitasouoma_matriisi!F1809-Päälaskenta!$D$24)</f>
        <v>1.2649999999999999</v>
      </c>
      <c r="L1809" s="8">
        <f>IF(F1809&gt;Päälaskenta!D$24,F1809-Päälaskenta!D$24,0)</f>
        <v>1.2649999999999999</v>
      </c>
      <c r="M1809" s="8">
        <f>IF(F1809&gt;Päälaskenta!D$24,(Päälaskenta!C$20+(Päälaskenta!E$20*(Kaksitasouoma_matriisi!F1809-Päälaskenta!D$24)))*(Kaksitasouoma_matriisi!F1809-Päälaskenta!D$24),0)</f>
        <v>8.7253375000000002</v>
      </c>
      <c r="N1809" s="8">
        <f>IF(F1809&gt;Päälaskenta!D$24,(2*SQRT((POWER((F1809-Päälaskenta!D$24),2))+POWER(Päälaskenta!E$20*(F1809-Päälaskenta!D$24),2))+Päälaskenta!C$20),0)</f>
        <v>9.5610223634619498</v>
      </c>
      <c r="O1809" s="8">
        <f t="shared" si="457"/>
        <v>0.91259461261636898</v>
      </c>
      <c r="P1809" s="8">
        <f>IF(Päälaskenta!$C$29,IF(L1809&gt;Päälaskenta!$F$28,Kaksitasouoma_matriisi!AQ1809,Kaksitasouoma_matriisi!AR1809),Päälaskenta!$F$20)</f>
        <v>0.12</v>
      </c>
      <c r="Q1809" s="8">
        <f t="shared" si="458"/>
        <v>68.409999782573806</v>
      </c>
      <c r="R1809" s="8">
        <f t="shared" si="452"/>
        <v>1.18262289298246</v>
      </c>
      <c r="S1809" s="8">
        <f t="shared" si="459"/>
        <v>0.13553892820563801</v>
      </c>
      <c r="U1809" s="93">
        <f>IF(F1809&gt;Päälaskenta!D$24,Päälaskenta!H$24+L1809*Päälaskenta!G$24,F1809*Päälaskenta!C$24 + F1809*F1809*Päälaskenta!E$24)</f>
        <v>4.226</v>
      </c>
      <c r="V1809" s="8">
        <f>IF(F1809&gt;Päälaskenta!D$24,2*SQRT(POWER(Päälaskenta!D$24,2)+POWER(Päälaskenta!E$24*Päälaskenta!D$24,2))+Päälaskenta!C$24,(2*SQRT((POWER(F1809,2))+POWER(Päälaskenta!E$24*F1809,2))+Päälaskenta!C$24))</f>
        <v>2.9798989873223301</v>
      </c>
      <c r="W1809" s="8">
        <f t="shared" si="460"/>
        <v>1.4181688768576</v>
      </c>
      <c r="X1809" s="8">
        <f>Päälaskenta!F$24</f>
        <v>7.0000000000000007E-2</v>
      </c>
      <c r="Y1809" s="8">
        <f t="shared" si="461"/>
        <v>76.2049915821936</v>
      </c>
      <c r="Z1809" s="8">
        <f t="shared" si="453"/>
        <v>1.31737710701754</v>
      </c>
      <c r="AA1809" s="8">
        <f t="shared" si="462"/>
        <v>0.31173144983850898</v>
      </c>
      <c r="AC1809" s="8">
        <f t="shared" si="454"/>
        <v>0.10811929800063701</v>
      </c>
      <c r="AE1809" s="8">
        <v>1807</v>
      </c>
      <c r="AF1809" s="8">
        <f t="shared" si="448"/>
        <v>144.61499136476701</v>
      </c>
      <c r="AG1809" s="8">
        <f t="shared" si="455"/>
        <v>2.9885008615762203E-4</v>
      </c>
      <c r="AJ1809" s="132">
        <f>IF(Päälaskenta!$F$28&lt;Kaksitasouoma_matriisi!L1809,Päälaskenta!$C$20*Päälaskenta!$F$28,Päälaskenta!$C$20*Kaksitasouoma_matriisi!L1809)</f>
        <v>2.5</v>
      </c>
      <c r="AK1809" s="134">
        <f>SQRT(Päälaskenta!$D$20^2+(Päälaskenta!$D$20/(1/Päälaskenta!$E$20))^2)</f>
        <v>1.8029999999999999</v>
      </c>
      <c r="AL1809" s="134">
        <f>IF(Päälaskenta!$F$28&lt;Kaksitasouoma_matriisi!L1809,AK1809*Päälaskenta!$F$28*COS(ATAN(1/Päälaskenta!$E$20)),AK1809*Kaksitasouoma_matriisi!L1809*COS(ATAN(1/Päälaskenta!$E$20)))</f>
        <v>0.75</v>
      </c>
      <c r="AM1809" s="134"/>
      <c r="AN1809" s="134">
        <f t="shared" si="463"/>
        <v>3.25</v>
      </c>
      <c r="AO1809" s="8">
        <f t="shared" si="456"/>
        <v>0.25089937776954302</v>
      </c>
      <c r="AP1809" s="134">
        <f>Refererenssiarvoja!$B$16*H1809^(1/6)/(Refererenssiarvoja!$B$15^0.5)*(Päälaskenta!$G$28/2)^0.5*(1-AO1809)^(-1.5)</f>
        <v>7.8E-2</v>
      </c>
      <c r="AQ1809" s="8">
        <f>Refererenssiarvoja!$B$16*Kaksitasouoma_matriisi!O1809^(1/6)/(SQRT((2*Refererenssiarvoja!$B$15)/(Päälaskenta!$F$31*Päälaskenta!$G$31*Päälaskenta!$F$28))+SQRT(Refererenssiarvoja!$B$15)/Refererenssiarvoja!$B$17*LN(Kaksitasouoma_matriisi!L1809/Päälaskenta!$F$28))</f>
        <v>0.106483211837695</v>
      </c>
      <c r="AR1809" s="8">
        <f>Refererenssiarvoja!$B$16*Kaksitasouoma_matriisi!O1809^(1/6)/(SQRT((2*Refererenssiarvoja!$B$15)/(Päälaskenta!$F$31*Päälaskenta!$G$31*L1809)))</f>
        <v>0.79081593417182605</v>
      </c>
    </row>
    <row r="1810" spans="1:44" x14ac:dyDescent="0.2">
      <c r="A1810" s="8">
        <v>1808</v>
      </c>
      <c r="B1810" s="8">
        <f>IF(Päälaskenta!C$7,Päälaskenta!E$7,Päälaskenta!G$5)</f>
        <v>2.5</v>
      </c>
      <c r="C1810" s="56">
        <v>0.192</v>
      </c>
      <c r="D1810" s="93">
        <f t="shared" si="449"/>
        <v>13.020799999999999</v>
      </c>
      <c r="E1810" s="8">
        <f>IF(Päälaskenta!$C$26,Kaksitasouoma_matriisi!AP1810,Kaksitasouoma_matriisi!AC1810)</f>
        <v>0.10813975712606699</v>
      </c>
      <c r="F1810" s="56">
        <f>IF(D1810&lt;Päälaskenta!H$24,(SQRT(POWER(Päälaskenta!C$24/(2*Päälaskenta!E$24),2)+(D1810/Päälaskenta!E$24))-Päälaskenta!C$24/(2*Päälaskenta!E$24)),IF(D1810=Päälaskenta!H$24,Päälaskenta!D$24,Päälaskenta!D$24+(SQRT(POWER((Päälaskenta!C$20+Päälaskenta!G$24)/(2*Päälaskenta!E$20),2)+((D1810-Päälaskenta!H$24)/Päälaskenta!E$20))-(Päälaskenta!C$20+Päälaskenta!G$24)/(2*Päälaskenta!E$20))))</f>
        <v>1.9710000000000001</v>
      </c>
      <c r="G1810" s="57">
        <f>IF(F1810&gt;Päälaskenta!D$24,(2*SQRT((POWER(Päälaskenta!D$24,2))+POWER(Päälaskenta!E$24*Päälaskenta!D$24,2))+Päälaskenta!C$24)+(2*SQRT((POWER((F1810-Päälaskenta!D$24),2))+POWER(Päälaskenta!E$20*(F1810-Päälaskenta!D$24),2))+Päälaskenta!C$20),(2*SQRT((POWER(F1810,2))+POWER(Päälaskenta!E$24*F1810,2))+Päälaskenta!C$24))</f>
        <v>12.56</v>
      </c>
      <c r="H1810" s="57">
        <f t="shared" si="450"/>
        <v>1.04</v>
      </c>
      <c r="I1810" s="62">
        <f t="shared" si="451"/>
        <v>4.0900000000000002E-4</v>
      </c>
      <c r="J1810" s="8">
        <f>IF(F1810&lt;Päälaskenta!$D$24,0,Kaksitasouoma_matriisi!F1810-Päälaskenta!$D$24)</f>
        <v>1.2709999999999999</v>
      </c>
      <c r="L1810" s="8">
        <f>IF(F1810&gt;Päälaskenta!D$24,F1810-Päälaskenta!D$24,0)</f>
        <v>1.2709999999999999</v>
      </c>
      <c r="M1810" s="8">
        <f>IF(F1810&gt;Päälaskenta!D$24,(Päälaskenta!C$20+(Päälaskenta!E$20*(Kaksitasouoma_matriisi!F1810-Päälaskenta!D$24)))*(Kaksitasouoma_matriisi!F1810-Päälaskenta!D$24),0)</f>
        <v>8.7781614999999995</v>
      </c>
      <c r="N1810" s="8">
        <f>IF(F1810&gt;Päälaskenta!D$24,(2*SQRT((POWER((F1810-Päälaskenta!D$24),2))+POWER(Päälaskenta!E$20*(F1810-Päälaskenta!D$24),2))+Päälaskenta!C$20),0)</f>
        <v>9.5826556711147308</v>
      </c>
      <c r="O1810" s="8">
        <f t="shared" si="457"/>
        <v>0.91604684560045901</v>
      </c>
      <c r="P1810" s="8">
        <f>IF(Päälaskenta!$C$29,IF(L1810&gt;Päälaskenta!$F$28,Kaksitasouoma_matriisi!AQ1810,Kaksitasouoma_matriisi!AR1810),Päälaskenta!$F$20)</f>
        <v>0.12</v>
      </c>
      <c r="Q1810" s="8">
        <f t="shared" si="458"/>
        <v>68.997619877843704</v>
      </c>
      <c r="R1810" s="8">
        <f t="shared" si="452"/>
        <v>1.1844199981113701</v>
      </c>
      <c r="S1810" s="8">
        <f t="shared" si="459"/>
        <v>0.13492802543122201</v>
      </c>
      <c r="U1810" s="93">
        <f>IF(F1810&gt;Päälaskenta!D$24,Päälaskenta!H$24+L1810*Päälaskenta!G$24,F1810*Päälaskenta!C$24 + F1810*F1810*Päälaskenta!E$24)</f>
        <v>4.2404000000000002</v>
      </c>
      <c r="V1810" s="8">
        <f>IF(F1810&gt;Päälaskenta!D$24,2*SQRT(POWER(Päälaskenta!D$24,2)+POWER(Päälaskenta!E$24*Päälaskenta!D$24,2))+Päälaskenta!C$24,(2*SQRT((POWER(F1810,2))+POWER(Päälaskenta!E$24*F1810,2))+Päälaskenta!C$24))</f>
        <v>2.9798989873223301</v>
      </c>
      <c r="W1810" s="8">
        <f t="shared" si="460"/>
        <v>1.4230012554252101</v>
      </c>
      <c r="X1810" s="8">
        <f>Päälaskenta!F$24</f>
        <v>7.0000000000000007E-2</v>
      </c>
      <c r="Y1810" s="8">
        <f t="shared" si="461"/>
        <v>76.638260949617305</v>
      </c>
      <c r="Z1810" s="8">
        <f t="shared" si="453"/>
        <v>1.3155800018886299</v>
      </c>
      <c r="AA1810" s="8">
        <f t="shared" si="462"/>
        <v>0.31024903355547401</v>
      </c>
      <c r="AC1810" s="8">
        <f t="shared" si="454"/>
        <v>0.10813975712606699</v>
      </c>
      <c r="AE1810" s="8">
        <v>1808</v>
      </c>
      <c r="AF1810" s="8">
        <f t="shared" si="448"/>
        <v>145.63588082746099</v>
      </c>
      <c r="AG1810" s="8">
        <f t="shared" si="455"/>
        <v>2.9467496708055098E-4</v>
      </c>
      <c r="AJ1810" s="132">
        <f>IF(Päälaskenta!$F$28&lt;Kaksitasouoma_matriisi!L1810,Päälaskenta!$C$20*Päälaskenta!$F$28,Päälaskenta!$C$20*Kaksitasouoma_matriisi!L1810)</f>
        <v>2.5</v>
      </c>
      <c r="AK1810" s="134">
        <f>SQRT(Päälaskenta!$D$20^2+(Päälaskenta!$D$20/(1/Päälaskenta!$E$20))^2)</f>
        <v>1.8029999999999999</v>
      </c>
      <c r="AL1810" s="134">
        <f>IF(Päälaskenta!$F$28&lt;Kaksitasouoma_matriisi!L1810,AK1810*Päälaskenta!$F$28*COS(ATAN(1/Päälaskenta!$E$20)),AK1810*Kaksitasouoma_matriisi!L1810*COS(ATAN(1/Päälaskenta!$E$20)))</f>
        <v>0.75</v>
      </c>
      <c r="AM1810" s="134"/>
      <c r="AN1810" s="134">
        <f t="shared" si="463"/>
        <v>3.25</v>
      </c>
      <c r="AO1810" s="8">
        <f t="shared" si="456"/>
        <v>0.24960063897763601</v>
      </c>
      <c r="AP1810" s="134">
        <f>Refererenssiarvoja!$B$16*H1810^(1/6)/(Refererenssiarvoja!$B$15^0.5)*(Päälaskenta!$G$28/2)^0.5*(1-AO1810)^(-1.5)</f>
        <v>7.8E-2</v>
      </c>
      <c r="AQ1810" s="8">
        <f>Refererenssiarvoja!$B$16*Kaksitasouoma_matriisi!O1810^(1/6)/(SQRT((2*Refererenssiarvoja!$B$15)/(Päälaskenta!$F$31*Päälaskenta!$G$31*Päälaskenta!$F$28))+SQRT(Refererenssiarvoja!$B$15)/Refererenssiarvoja!$B$17*LN(Kaksitasouoma_matriisi!L1810/Päälaskenta!$F$28))</f>
        <v>0.10612510665241399</v>
      </c>
      <c r="AR1810" s="8">
        <f>Refererenssiarvoja!$B$16*Kaksitasouoma_matriisi!O1810^(1/6)/(SQRT((2*Refererenssiarvoja!$B$15)/(Päälaskenta!$F$31*Päälaskenta!$G$31*L1810)))</f>
        <v>0.79318815669771803</v>
      </c>
    </row>
    <row r="1811" spans="1:44" x14ac:dyDescent="0.2">
      <c r="A1811" s="8">
        <v>1809</v>
      </c>
      <c r="B1811" s="8">
        <f>IF(Päälaskenta!C$7,Päälaskenta!E$7,Päälaskenta!G$5)</f>
        <v>2.5</v>
      </c>
      <c r="C1811" s="56">
        <v>0.191</v>
      </c>
      <c r="D1811" s="93">
        <f t="shared" si="449"/>
        <v>13.089</v>
      </c>
      <c r="E1811" s="8">
        <f>IF(Päälaskenta!$C$26,Kaksitasouoma_matriisi!AP1811,Kaksitasouoma_matriisi!AC1811)</f>
        <v>0.108160145909485</v>
      </c>
      <c r="F1811" s="56">
        <f>IF(D1811&lt;Päälaskenta!H$24,(SQRT(POWER(Päälaskenta!C$24/(2*Päälaskenta!E$24),2)+(D1811/Päälaskenta!E$24))-Päälaskenta!C$24/(2*Päälaskenta!E$24)),IF(D1811=Päälaskenta!H$24,Päälaskenta!D$24,Päälaskenta!D$24+(SQRT(POWER((Päälaskenta!C$20+Päälaskenta!G$24)/(2*Päälaskenta!E$20),2)+((D1811-Päälaskenta!H$24)/Päälaskenta!E$20))-(Päälaskenta!C$20+Päälaskenta!G$24)/(2*Päälaskenta!E$20))))</f>
        <v>1.9770000000000001</v>
      </c>
      <c r="G1811" s="57">
        <f>IF(F1811&gt;Päälaskenta!D$24,(2*SQRT((POWER(Päälaskenta!D$24,2))+POWER(Päälaskenta!E$24*Päälaskenta!D$24,2))+Päälaskenta!C$24)+(2*SQRT((POWER((F1811-Päälaskenta!D$24),2))+POWER(Päälaskenta!E$20*(F1811-Päälaskenta!D$24),2))+Päälaskenta!C$20),(2*SQRT((POWER(F1811,2))+POWER(Päälaskenta!E$24*F1811,2))+Päälaskenta!C$24))</f>
        <v>12.58</v>
      </c>
      <c r="H1811" s="57">
        <f t="shared" si="450"/>
        <v>1.04</v>
      </c>
      <c r="I1811" s="62">
        <f t="shared" si="451"/>
        <v>4.0499999999999998E-4</v>
      </c>
      <c r="J1811" s="8">
        <f>IF(F1811&lt;Päälaskenta!$D$24,0,Kaksitasouoma_matriisi!F1811-Päälaskenta!$D$24)</f>
        <v>1.2769999999999999</v>
      </c>
      <c r="L1811" s="8">
        <f>IF(F1811&gt;Päälaskenta!D$24,F1811-Päälaskenta!D$24,0)</f>
        <v>1.2769999999999999</v>
      </c>
      <c r="M1811" s="8">
        <f>IF(F1811&gt;Päälaskenta!D$24,(Päälaskenta!C$20+(Päälaskenta!E$20*(Kaksitasouoma_matriisi!F1811-Päälaskenta!D$24)))*(Kaksitasouoma_matriisi!F1811-Päälaskenta!D$24),0)</f>
        <v>8.8310934999999997</v>
      </c>
      <c r="N1811" s="8">
        <f>IF(F1811&gt;Päälaskenta!D$24,(2*SQRT((POWER((F1811-Päälaskenta!D$24),2))+POWER(Päälaskenta!E$20*(F1811-Päälaskenta!D$24),2))+Päälaskenta!C$20),0)</f>
        <v>9.6042889787675101</v>
      </c>
      <c r="O1811" s="8">
        <f t="shared" si="457"/>
        <v>0.91949477150501902</v>
      </c>
      <c r="P1811" s="8">
        <f>IF(Päälaskenta!$C$29,IF(L1811&gt;Päälaskenta!$F$28,Kaksitasouoma_matriisi!AQ1811,Kaksitasouoma_matriisi!AR1811),Päälaskenta!$F$20)</f>
        <v>0.12</v>
      </c>
      <c r="Q1811" s="8">
        <f t="shared" si="458"/>
        <v>69.587742259757704</v>
      </c>
      <c r="R1811" s="8">
        <f t="shared" si="452"/>
        <v>1.18620655707244</v>
      </c>
      <c r="S1811" s="8">
        <f t="shared" si="459"/>
        <v>0.134321594157331</v>
      </c>
      <c r="U1811" s="93">
        <f>IF(F1811&gt;Päälaskenta!D$24,Päälaskenta!H$24+L1811*Päälaskenta!G$24,F1811*Päälaskenta!C$24 + F1811*F1811*Päälaskenta!E$24)</f>
        <v>4.2548000000000004</v>
      </c>
      <c r="V1811" s="8">
        <f>IF(F1811&gt;Päälaskenta!D$24,2*SQRT(POWER(Päälaskenta!D$24,2)+POWER(Päälaskenta!E$24*Päälaskenta!D$24,2))+Päälaskenta!C$24,(2*SQRT((POWER(F1811,2))+POWER(Päälaskenta!E$24*F1811,2))+Päälaskenta!C$24))</f>
        <v>2.9798989873223301</v>
      </c>
      <c r="W1811" s="8">
        <f t="shared" si="460"/>
        <v>1.4278336339928299</v>
      </c>
      <c r="X1811" s="8">
        <f>Päälaskenta!F$24</f>
        <v>7.0000000000000007E-2</v>
      </c>
      <c r="Y1811" s="8">
        <f t="shared" si="461"/>
        <v>77.072512324191393</v>
      </c>
      <c r="Z1811" s="8">
        <f t="shared" si="453"/>
        <v>1.31379344292756</v>
      </c>
      <c r="AA1811" s="8">
        <f t="shared" si="462"/>
        <v>0.30877913014185399</v>
      </c>
      <c r="AC1811" s="8">
        <f t="shared" si="454"/>
        <v>0.108160145909485</v>
      </c>
      <c r="AE1811" s="8">
        <v>1809</v>
      </c>
      <c r="AF1811" s="8">
        <f t="shared" si="448"/>
        <v>146.66025458394901</v>
      </c>
      <c r="AG1811" s="8">
        <f t="shared" si="455"/>
        <v>2.90572927073648E-4</v>
      </c>
      <c r="AJ1811" s="132">
        <f>IF(Päälaskenta!$F$28&lt;Kaksitasouoma_matriisi!L1811,Päälaskenta!$C$20*Päälaskenta!$F$28,Päälaskenta!$C$20*Kaksitasouoma_matriisi!L1811)</f>
        <v>2.5</v>
      </c>
      <c r="AK1811" s="134">
        <f>SQRT(Päälaskenta!$D$20^2+(Päälaskenta!$D$20/(1/Päälaskenta!$E$20))^2)</f>
        <v>1.8029999999999999</v>
      </c>
      <c r="AL1811" s="134">
        <f>IF(Päälaskenta!$F$28&lt;Kaksitasouoma_matriisi!L1811,AK1811*Päälaskenta!$F$28*COS(ATAN(1/Päälaskenta!$E$20)),AK1811*Kaksitasouoma_matriisi!L1811*COS(ATAN(1/Päälaskenta!$E$20)))</f>
        <v>0.75</v>
      </c>
      <c r="AM1811" s="134"/>
      <c r="AN1811" s="134">
        <f t="shared" si="463"/>
        <v>3.25</v>
      </c>
      <c r="AO1811" s="8">
        <f t="shared" si="456"/>
        <v>0.24830009932003999</v>
      </c>
      <c r="AP1811" s="134">
        <f>Refererenssiarvoja!$B$16*H1811^(1/6)/(Refererenssiarvoja!$B$15^0.5)*(Päälaskenta!$G$28/2)^0.5*(1-AO1811)^(-1.5)</f>
        <v>7.8E-2</v>
      </c>
      <c r="AQ1811" s="8">
        <f>Refererenssiarvoja!$B$16*Kaksitasouoma_matriisi!O1811^(1/6)/(SQRT((2*Refererenssiarvoja!$B$15)/(Päälaskenta!$F$31*Päälaskenta!$G$31*Päälaskenta!$F$28))+SQRT(Refererenssiarvoja!$B$15)/Refererenssiarvoja!$B$17*LN(Kaksitasouoma_matriisi!L1811/Päälaskenta!$F$28))</f>
        <v>0.105771536386604</v>
      </c>
      <c r="AR1811" s="8">
        <f>Refererenssiarvoja!$B$16*Kaksitasouoma_matriisi!O1811^(1/6)/(SQRT((2*Refererenssiarvoja!$B$15)/(Päälaskenta!$F$31*Päälaskenta!$G$31*L1811)))</f>
        <v>0.79555612632877604</v>
      </c>
    </row>
    <row r="1812" spans="1:44" x14ac:dyDescent="0.2">
      <c r="A1812" s="8">
        <v>1810</v>
      </c>
      <c r="B1812" s="8">
        <f>IF(Päälaskenta!C$7,Päälaskenta!E$7,Päälaskenta!G$5)</f>
        <v>2.5</v>
      </c>
      <c r="C1812" s="56">
        <v>0.19</v>
      </c>
      <c r="D1812" s="93">
        <f t="shared" si="449"/>
        <v>13.1579</v>
      </c>
      <c r="E1812" s="8">
        <f>IF(Päälaskenta!$C$26,Kaksitasouoma_matriisi!AP1812,Kaksitasouoma_matriisi!AC1812)</f>
        <v>0.10818046471304001</v>
      </c>
      <c r="F1812" s="56">
        <f>IF(D1812&lt;Päälaskenta!H$24,(SQRT(POWER(Päälaskenta!C$24/(2*Päälaskenta!E$24),2)+(D1812/Päälaskenta!E$24))-Päälaskenta!C$24/(2*Päälaskenta!E$24)),IF(D1812=Päälaskenta!H$24,Päälaskenta!D$24,Päälaskenta!D$24+(SQRT(POWER((Päälaskenta!C$20+Päälaskenta!G$24)/(2*Päälaskenta!E$20),2)+((D1812-Päälaskenta!H$24)/Päälaskenta!E$20))-(Päälaskenta!C$20+Päälaskenta!G$24)/(2*Päälaskenta!E$20))))</f>
        <v>1.9830000000000001</v>
      </c>
      <c r="G1812" s="57">
        <f>IF(F1812&gt;Päälaskenta!D$24,(2*SQRT((POWER(Päälaskenta!D$24,2))+POWER(Päälaskenta!E$24*Päälaskenta!D$24,2))+Päälaskenta!C$24)+(2*SQRT((POWER((F1812-Päälaskenta!D$24),2))+POWER(Päälaskenta!E$20*(F1812-Päälaskenta!D$24),2))+Päälaskenta!C$20),(2*SQRT((POWER(F1812,2))+POWER(Päälaskenta!E$24*F1812,2))+Päälaskenta!C$24))</f>
        <v>12.61</v>
      </c>
      <c r="H1812" s="57">
        <f t="shared" si="450"/>
        <v>1.04</v>
      </c>
      <c r="I1812" s="62">
        <f t="shared" si="451"/>
        <v>4.0099999999999999E-4</v>
      </c>
      <c r="J1812" s="8">
        <f>IF(F1812&lt;Päälaskenta!$D$24,0,Kaksitasouoma_matriisi!F1812-Päälaskenta!$D$24)</f>
        <v>1.2829999999999999</v>
      </c>
      <c r="L1812" s="8">
        <f>IF(F1812&gt;Päälaskenta!D$24,F1812-Päälaskenta!D$24,0)</f>
        <v>1.2829999999999999</v>
      </c>
      <c r="M1812" s="8">
        <f>IF(F1812&gt;Päälaskenta!D$24,(Päälaskenta!C$20+(Päälaskenta!E$20*(Kaksitasouoma_matriisi!F1812-Päälaskenta!D$24)))*(Kaksitasouoma_matriisi!F1812-Päälaskenta!D$24),0)</f>
        <v>8.8841335000000008</v>
      </c>
      <c r="N1812" s="8">
        <f>IF(F1812&gt;Päälaskenta!D$24,(2*SQRT((POWER((F1812-Päälaskenta!D$24),2))+POWER(Päälaskenta!E$20*(F1812-Päälaskenta!D$24),2))+Päälaskenta!C$20),0)</f>
        <v>9.6259222864203</v>
      </c>
      <c r="O1812" s="8">
        <f t="shared" si="457"/>
        <v>0.92293841936925103</v>
      </c>
      <c r="P1812" s="8">
        <f>IF(Päälaskenta!$C$29,IF(L1812&gt;Päälaskenta!$F$28,Kaksitasouoma_matriisi!AQ1812,Kaksitasouoma_matriisi!AR1812),Päälaskenta!$F$20)</f>
        <v>0.12</v>
      </c>
      <c r="Q1812" s="8">
        <f t="shared" si="458"/>
        <v>70.180368860214202</v>
      </c>
      <c r="R1812" s="8">
        <f t="shared" si="452"/>
        <v>1.1879826889492799</v>
      </c>
      <c r="S1812" s="8">
        <f t="shared" si="459"/>
        <v>0.13371958998019101</v>
      </c>
      <c r="U1812" s="93">
        <f>IF(F1812&gt;Päälaskenta!D$24,Päälaskenta!H$24+L1812*Päälaskenta!G$24,F1812*Päälaskenta!C$24 + F1812*F1812*Päälaskenta!E$24)</f>
        <v>4.2691999999999997</v>
      </c>
      <c r="V1812" s="8">
        <f>IF(F1812&gt;Päälaskenta!D$24,2*SQRT(POWER(Päälaskenta!D$24,2)+POWER(Päälaskenta!E$24*Päälaskenta!D$24,2))+Päälaskenta!C$24,(2*SQRT((POWER(F1812,2))+POWER(Päälaskenta!E$24*F1812,2))+Päälaskenta!C$24))</f>
        <v>2.9798989873223301</v>
      </c>
      <c r="W1812" s="8">
        <f t="shared" si="460"/>
        <v>1.43266601256045</v>
      </c>
      <c r="X1812" s="8">
        <f>Päälaskenta!F$24</f>
        <v>7.0000000000000007E-2</v>
      </c>
      <c r="Y1812" s="8">
        <f t="shared" si="461"/>
        <v>77.507744596821198</v>
      </c>
      <c r="Z1812" s="8">
        <f t="shared" si="453"/>
        <v>1.3120173110507201</v>
      </c>
      <c r="AA1812" s="8">
        <f t="shared" si="462"/>
        <v>0.30732158508636798</v>
      </c>
      <c r="AC1812" s="8">
        <f t="shared" si="454"/>
        <v>0.10818046471304001</v>
      </c>
      <c r="AE1812" s="8">
        <v>1810</v>
      </c>
      <c r="AF1812" s="8">
        <f t="shared" si="448"/>
        <v>147.688113457035</v>
      </c>
      <c r="AG1812" s="8">
        <f t="shared" si="455"/>
        <v>2.86542424674273E-4</v>
      </c>
      <c r="AJ1812" s="132">
        <f>IF(Päälaskenta!$F$28&lt;Kaksitasouoma_matriisi!L1812,Päälaskenta!$C$20*Päälaskenta!$F$28,Päälaskenta!$C$20*Kaksitasouoma_matriisi!L1812)</f>
        <v>2.5</v>
      </c>
      <c r="AK1812" s="134">
        <f>SQRT(Päälaskenta!$D$20^2+(Päälaskenta!$D$20/(1/Päälaskenta!$E$20))^2)</f>
        <v>1.8029999999999999</v>
      </c>
      <c r="AL1812" s="134">
        <f>IF(Päälaskenta!$F$28&lt;Kaksitasouoma_matriisi!L1812,AK1812*Päälaskenta!$F$28*COS(ATAN(1/Päälaskenta!$E$20)),AK1812*Kaksitasouoma_matriisi!L1812*COS(ATAN(1/Päälaskenta!$E$20)))</f>
        <v>0.75</v>
      </c>
      <c r="AM1812" s="134"/>
      <c r="AN1812" s="134">
        <f t="shared" si="463"/>
        <v>3.25</v>
      </c>
      <c r="AO1812" s="8">
        <f t="shared" si="456"/>
        <v>0.24699990120004001</v>
      </c>
      <c r="AP1812" s="134">
        <f>Refererenssiarvoja!$B$16*H1812^(1/6)/(Refererenssiarvoja!$B$15^0.5)*(Päälaskenta!$G$28/2)^0.5*(1-AO1812)^(-1.5)</f>
        <v>7.8E-2</v>
      </c>
      <c r="AQ1812" s="8">
        <f>Refererenssiarvoja!$B$16*Kaksitasouoma_matriisi!O1812^(1/6)/(SQRT((2*Refererenssiarvoja!$B$15)/(Päälaskenta!$F$31*Päälaskenta!$G$31*Päälaskenta!$F$28))+SQRT(Refererenssiarvoja!$B$15)/Refererenssiarvoja!$B$17*LN(Kaksitasouoma_matriisi!L1812/Päälaskenta!$F$28))</f>
        <v>0.10542241198477301</v>
      </c>
      <c r="AR1812" s="8">
        <f>Refererenssiarvoja!$B$16*Kaksitasouoma_matriisi!O1812^(1/6)/(SQRT((2*Refererenssiarvoja!$B$15)/(Päälaskenta!$F$31*Päälaskenta!$G$31*L1812)))</f>
        <v>0.79791987126387698</v>
      </c>
    </row>
    <row r="1813" spans="1:44" x14ac:dyDescent="0.2">
      <c r="A1813" s="8">
        <v>1811</v>
      </c>
      <c r="B1813" s="8">
        <f>IF(Päälaskenta!C$7,Päälaskenta!E$7,Päälaskenta!G$5)</f>
        <v>2.5</v>
      </c>
      <c r="C1813" s="56">
        <v>0.189</v>
      </c>
      <c r="D1813" s="93">
        <f t="shared" si="449"/>
        <v>13.227499999999999</v>
      </c>
      <c r="E1813" s="8">
        <f>IF(Päälaskenta!$C$26,Kaksitasouoma_matriisi!AP1813,Kaksitasouoma_matriisi!AC1813)</f>
        <v>0.108204082016779</v>
      </c>
      <c r="F1813" s="56">
        <f>IF(D1813&lt;Päälaskenta!H$24,(SQRT(POWER(Päälaskenta!C$24/(2*Päälaskenta!E$24),2)+(D1813/Päälaskenta!E$24))-Päälaskenta!C$24/(2*Päälaskenta!E$24)),IF(D1813=Päälaskenta!H$24,Päälaskenta!D$24,Päälaskenta!D$24+(SQRT(POWER((Päälaskenta!C$20+Päälaskenta!G$24)/(2*Päälaskenta!E$20),2)+((D1813-Päälaskenta!H$24)/Päälaskenta!E$20))-(Päälaskenta!C$20+Päälaskenta!G$24)/(2*Päälaskenta!E$20))))</f>
        <v>1.99</v>
      </c>
      <c r="G1813" s="57">
        <f>IF(F1813&gt;Päälaskenta!D$24,(2*SQRT((POWER(Päälaskenta!D$24,2))+POWER(Päälaskenta!E$24*Päälaskenta!D$24,2))+Päälaskenta!C$24)+(2*SQRT((POWER((F1813-Päälaskenta!D$24),2))+POWER(Päälaskenta!E$20*(F1813-Päälaskenta!D$24),2))+Päälaskenta!C$20),(2*SQRT((POWER(F1813,2))+POWER(Päälaskenta!E$24*F1813,2))+Päälaskenta!C$24))</f>
        <v>12.63</v>
      </c>
      <c r="H1813" s="57">
        <f t="shared" si="450"/>
        <v>1.05</v>
      </c>
      <c r="I1813" s="62">
        <f t="shared" si="451"/>
        <v>3.9199999999999999E-4</v>
      </c>
      <c r="J1813" s="8">
        <f>IF(F1813&lt;Päälaskenta!$D$24,0,Kaksitasouoma_matriisi!F1813-Päälaskenta!$D$24)</f>
        <v>1.29</v>
      </c>
      <c r="L1813" s="8">
        <f>IF(F1813&gt;Päälaskenta!D$24,F1813-Päälaskenta!D$24,0)</f>
        <v>1.29</v>
      </c>
      <c r="M1813" s="8">
        <f>IF(F1813&gt;Päälaskenta!D$24,(Päälaskenta!C$20+(Päälaskenta!E$20*(Kaksitasouoma_matriisi!F1813-Päälaskenta!D$24)))*(Kaksitasouoma_matriisi!F1813-Päälaskenta!D$24),0)</f>
        <v>8.9461499999999994</v>
      </c>
      <c r="N1813" s="8">
        <f>IF(F1813&gt;Päälaskenta!D$24,(2*SQRT((POWER((F1813-Päälaskenta!D$24),2))+POWER(Päälaskenta!E$20*(F1813-Päälaskenta!D$24),2))+Päälaskenta!C$20),0)</f>
        <v>9.6511611453485493</v>
      </c>
      <c r="O1813" s="8">
        <f t="shared" si="457"/>
        <v>0.92695063995606997</v>
      </c>
      <c r="P1813" s="8">
        <f>IF(Päälaskenta!$C$29,IF(L1813&gt;Päälaskenta!$F$28,Kaksitasouoma_matriisi!AQ1813,Kaksitasouoma_matriisi!AR1813),Päälaskenta!$F$20)</f>
        <v>0.12</v>
      </c>
      <c r="Q1813" s="8">
        <f t="shared" si="458"/>
        <v>70.874934205541294</v>
      </c>
      <c r="R1813" s="8">
        <f t="shared" si="452"/>
        <v>1.1900418204796499</v>
      </c>
      <c r="S1813" s="8">
        <f t="shared" si="459"/>
        <v>0.13302278862747099</v>
      </c>
      <c r="U1813" s="93">
        <f>IF(F1813&gt;Päälaskenta!D$24,Päälaskenta!H$24+L1813*Päälaskenta!G$24,F1813*Päälaskenta!C$24 + F1813*F1813*Päälaskenta!E$24)</f>
        <v>4.2859999999999996</v>
      </c>
      <c r="V1813" s="8">
        <f>IF(F1813&gt;Päälaskenta!D$24,2*SQRT(POWER(Päälaskenta!D$24,2)+POWER(Päälaskenta!E$24*Päälaskenta!D$24,2))+Päälaskenta!C$24,(2*SQRT((POWER(F1813,2))+POWER(Päälaskenta!E$24*F1813,2))+Päälaskenta!C$24))</f>
        <v>2.9798989873223301</v>
      </c>
      <c r="W1813" s="8">
        <f t="shared" si="460"/>
        <v>1.4383037875560001</v>
      </c>
      <c r="X1813" s="8">
        <f>Päälaskenta!F$24</f>
        <v>7.0000000000000007E-2</v>
      </c>
      <c r="Y1813" s="8">
        <f t="shared" si="461"/>
        <v>78.016753854999294</v>
      </c>
      <c r="Z1813" s="8">
        <f t="shared" si="453"/>
        <v>1.3099581795203501</v>
      </c>
      <c r="AA1813" s="8">
        <f t="shared" si="462"/>
        <v>0.30563653278589598</v>
      </c>
      <c r="AC1813" s="8">
        <f t="shared" si="454"/>
        <v>0.108204082016779</v>
      </c>
      <c r="AE1813" s="8">
        <v>1811</v>
      </c>
      <c r="AF1813" s="8">
        <f t="shared" si="448"/>
        <v>148.89168806054099</v>
      </c>
      <c r="AG1813" s="8">
        <f t="shared" si="455"/>
        <v>2.81928583829971E-4</v>
      </c>
      <c r="AJ1813" s="132">
        <f>IF(Päälaskenta!$F$28&lt;Kaksitasouoma_matriisi!L1813,Päälaskenta!$C$20*Päälaskenta!$F$28,Päälaskenta!$C$20*Kaksitasouoma_matriisi!L1813)</f>
        <v>2.5</v>
      </c>
      <c r="AK1813" s="134">
        <f>SQRT(Päälaskenta!$D$20^2+(Päälaskenta!$D$20/(1/Päälaskenta!$E$20))^2)</f>
        <v>1.8029999999999999</v>
      </c>
      <c r="AL1813" s="134">
        <f>IF(Päälaskenta!$F$28&lt;Kaksitasouoma_matriisi!L1813,AK1813*Päälaskenta!$F$28*COS(ATAN(1/Päälaskenta!$E$20)),AK1813*Kaksitasouoma_matriisi!L1813*COS(ATAN(1/Päälaskenta!$E$20)))</f>
        <v>0.75</v>
      </c>
      <c r="AM1813" s="134"/>
      <c r="AN1813" s="134">
        <f t="shared" si="463"/>
        <v>3.25</v>
      </c>
      <c r="AO1813" s="8">
        <f t="shared" si="456"/>
        <v>0.24570024570024601</v>
      </c>
      <c r="AP1813" s="134">
        <f>Refererenssiarvoja!$B$16*H1813^(1/6)/(Refererenssiarvoja!$B$15^0.5)*(Päälaskenta!$G$28/2)^0.5*(1-AO1813)^(-1.5)</f>
        <v>7.8E-2</v>
      </c>
      <c r="AQ1813" s="8">
        <f>Refererenssiarvoja!$B$16*Kaksitasouoma_matriisi!O1813^(1/6)/(SQRT((2*Refererenssiarvoja!$B$15)/(Päälaskenta!$F$31*Päälaskenta!$G$31*Päälaskenta!$F$28))+SQRT(Refererenssiarvoja!$B$15)/Refererenssiarvoja!$B$17*LN(Kaksitasouoma_matriisi!L1813/Päälaskenta!$F$28))</f>
        <v>0.105020603710914</v>
      </c>
      <c r="AR1813" s="8">
        <f>Refererenssiarvoja!$B$16*Kaksitasouoma_matriisi!O1813^(1/6)/(SQRT((2*Refererenssiarvoja!$B$15)/(Päälaskenta!$F$31*Päälaskenta!$G$31*L1813)))</f>
        <v>0.80067227133137797</v>
      </c>
    </row>
    <row r="1814" spans="1:44" x14ac:dyDescent="0.2">
      <c r="A1814" s="8">
        <v>1812</v>
      </c>
      <c r="B1814" s="8">
        <f>IF(Päälaskenta!C$7,Päälaskenta!E$7,Päälaskenta!G$5)</f>
        <v>2.5</v>
      </c>
      <c r="C1814" s="56">
        <v>0.188</v>
      </c>
      <c r="D1814" s="93">
        <f t="shared" si="449"/>
        <v>13.2979</v>
      </c>
      <c r="E1814" s="8">
        <f>IF(Päälaskenta!$C$26,Kaksitasouoma_matriisi!AP1814,Kaksitasouoma_matriisi!AC1814)</f>
        <v>0.10822425042787499</v>
      </c>
      <c r="F1814" s="56">
        <f>IF(D1814&lt;Päälaskenta!H$24,(SQRT(POWER(Päälaskenta!C$24/(2*Päälaskenta!E$24),2)+(D1814/Päälaskenta!E$24))-Päälaskenta!C$24/(2*Päälaskenta!E$24)),IF(D1814=Päälaskenta!H$24,Päälaskenta!D$24,Päälaskenta!D$24+(SQRT(POWER((Päälaskenta!C$20+Päälaskenta!G$24)/(2*Päälaskenta!E$20),2)+((D1814-Päälaskenta!H$24)/Päälaskenta!E$20))-(Päälaskenta!C$20+Päälaskenta!G$24)/(2*Päälaskenta!E$20))))</f>
        <v>1.996</v>
      </c>
      <c r="G1814" s="57">
        <f>IF(F1814&gt;Päälaskenta!D$24,(2*SQRT((POWER(Päälaskenta!D$24,2))+POWER(Päälaskenta!E$24*Päälaskenta!D$24,2))+Päälaskenta!C$24)+(2*SQRT((POWER((F1814-Päälaskenta!D$24),2))+POWER(Päälaskenta!E$20*(F1814-Päälaskenta!D$24),2))+Päälaskenta!C$20),(2*SQRT((POWER(F1814,2))+POWER(Päälaskenta!E$24*F1814,2))+Päälaskenta!C$24))</f>
        <v>12.65</v>
      </c>
      <c r="H1814" s="57">
        <f t="shared" si="450"/>
        <v>1.05</v>
      </c>
      <c r="I1814" s="62">
        <f t="shared" si="451"/>
        <v>3.88E-4</v>
      </c>
      <c r="J1814" s="8">
        <f>IF(F1814&lt;Päälaskenta!$D$24,0,Kaksitasouoma_matriisi!F1814-Päälaskenta!$D$24)</f>
        <v>1.296</v>
      </c>
      <c r="L1814" s="8">
        <f>IF(F1814&gt;Päälaskenta!D$24,F1814-Päälaskenta!D$24,0)</f>
        <v>1.296</v>
      </c>
      <c r="M1814" s="8">
        <f>IF(F1814&gt;Päälaskenta!D$24,(Päälaskenta!C$20+(Päälaskenta!E$20*(Kaksitasouoma_matriisi!F1814-Päälaskenta!D$24)))*(Kaksitasouoma_matriisi!F1814-Päälaskenta!D$24),0)</f>
        <v>8.9994239999999994</v>
      </c>
      <c r="N1814" s="8">
        <f>IF(F1814&gt;Päälaskenta!D$24,(2*SQRT((POWER((F1814-Päälaskenta!D$24),2))+POWER(Päälaskenta!E$20*(F1814-Päälaskenta!D$24),2))+Päälaskenta!C$20),0)</f>
        <v>9.6727944530013303</v>
      </c>
      <c r="O1814" s="8">
        <f t="shared" si="457"/>
        <v>0.93038511711655403</v>
      </c>
      <c r="P1814" s="8">
        <f>IF(Päälaskenta!$C$29,IF(L1814&gt;Päälaskenta!$F$28,Kaksitasouoma_matriisi!AQ1814,Kaksitasouoma_matriisi!AR1814),Päälaskenta!$F$20)</f>
        <v>0.12</v>
      </c>
      <c r="Q1814" s="8">
        <f t="shared" si="458"/>
        <v>71.472993286243295</v>
      </c>
      <c r="R1814" s="8">
        <f t="shared" si="452"/>
        <v>1.19179576026471</v>
      </c>
      <c r="S1814" s="8">
        <f t="shared" si="459"/>
        <v>0.13243022667503099</v>
      </c>
      <c r="U1814" s="93">
        <f>IF(F1814&gt;Päälaskenta!D$24,Päälaskenta!H$24+L1814*Päälaskenta!G$24,F1814*Päälaskenta!C$24 + F1814*F1814*Päälaskenta!E$24)</f>
        <v>4.3003999999999998</v>
      </c>
      <c r="V1814" s="8">
        <f>IF(F1814&gt;Päälaskenta!D$24,2*SQRT(POWER(Päälaskenta!D$24,2)+POWER(Päälaskenta!E$24*Päälaskenta!D$24,2))+Päälaskenta!C$24,(2*SQRT((POWER(F1814,2))+POWER(Päälaskenta!E$24*F1814,2))+Päälaskenta!C$24))</f>
        <v>2.9798989873223301</v>
      </c>
      <c r="W1814" s="8">
        <f t="shared" si="460"/>
        <v>1.4431361661236199</v>
      </c>
      <c r="X1814" s="8">
        <f>Päälaskenta!F$24</f>
        <v>7.0000000000000007E-2</v>
      </c>
      <c r="Y1814" s="8">
        <f t="shared" si="461"/>
        <v>78.454107625679001</v>
      </c>
      <c r="Z1814" s="8">
        <f t="shared" si="453"/>
        <v>1.30820423973529</v>
      </c>
      <c r="AA1814" s="8">
        <f t="shared" si="462"/>
        <v>0.30420524596207099</v>
      </c>
      <c r="AC1814" s="8">
        <f t="shared" si="454"/>
        <v>0.10822425042787499</v>
      </c>
      <c r="AE1814" s="8">
        <v>1812</v>
      </c>
      <c r="AF1814" s="8">
        <f t="shared" si="448"/>
        <v>149.927100911922</v>
      </c>
      <c r="AG1814" s="8">
        <f t="shared" si="455"/>
        <v>2.7804797135298298E-4</v>
      </c>
      <c r="AJ1814" s="132">
        <f>IF(Päälaskenta!$F$28&lt;Kaksitasouoma_matriisi!L1814,Päälaskenta!$C$20*Päälaskenta!$F$28,Päälaskenta!$C$20*Kaksitasouoma_matriisi!L1814)</f>
        <v>2.5</v>
      </c>
      <c r="AK1814" s="134">
        <f>SQRT(Päälaskenta!$D$20^2+(Päälaskenta!$D$20/(1/Päälaskenta!$E$20))^2)</f>
        <v>1.8029999999999999</v>
      </c>
      <c r="AL1814" s="134">
        <f>IF(Päälaskenta!$F$28&lt;Kaksitasouoma_matriisi!L1814,AK1814*Päälaskenta!$F$28*COS(ATAN(1/Päälaskenta!$E$20)),AK1814*Kaksitasouoma_matriisi!L1814*COS(ATAN(1/Päälaskenta!$E$20)))</f>
        <v>0.75</v>
      </c>
      <c r="AM1814" s="134"/>
      <c r="AN1814" s="134">
        <f t="shared" si="463"/>
        <v>3.25</v>
      </c>
      <c r="AO1814" s="8">
        <f t="shared" si="456"/>
        <v>0.244399491649057</v>
      </c>
      <c r="AP1814" s="134">
        <f>Refererenssiarvoja!$B$16*H1814^(1/6)/(Refererenssiarvoja!$B$15^0.5)*(Päälaskenta!$G$28/2)^0.5*(1-AO1814)^(-1.5)</f>
        <v>7.6999999999999999E-2</v>
      </c>
      <c r="AQ1814" s="8">
        <f>Refererenssiarvoja!$B$16*Kaksitasouoma_matriisi!O1814^(1/6)/(SQRT((2*Refererenssiarvoja!$B$15)/(Päälaskenta!$F$31*Päälaskenta!$G$31*Päälaskenta!$F$28))+SQRT(Refererenssiarvoja!$B$15)/Refererenssiarvoja!$B$17*LN(Kaksitasouoma_matriisi!L1814/Päälaskenta!$F$28))</f>
        <v>0.104680817585268</v>
      </c>
      <c r="AR1814" s="8">
        <f>Refererenssiarvoja!$B$16*Kaksitasouoma_matriisi!O1814^(1/6)/(SQRT((2*Refererenssiarvoja!$B$15)/(Päälaskenta!$F$31*Päälaskenta!$G$31*L1814)))</f>
        <v>0.80302695802532298</v>
      </c>
    </row>
    <row r="1815" spans="1:44" x14ac:dyDescent="0.2">
      <c r="A1815" s="8">
        <v>1813</v>
      </c>
      <c r="B1815" s="8">
        <f>IF(Päälaskenta!C$7,Päälaskenta!E$7,Päälaskenta!G$5)</f>
        <v>2.5</v>
      </c>
      <c r="C1815" s="56">
        <v>0.187</v>
      </c>
      <c r="D1815" s="93">
        <f t="shared" si="449"/>
        <v>13.369</v>
      </c>
      <c r="E1815" s="8">
        <f>IF(Päälaskenta!$C$26,Kaksitasouoma_matriisi!AP1815,Kaksitasouoma_matriisi!AC1815)</f>
        <v>0.108244349989643</v>
      </c>
      <c r="F1815" s="56">
        <f>IF(D1815&lt;Päälaskenta!H$24,(SQRT(POWER(Päälaskenta!C$24/(2*Päälaskenta!E$24),2)+(D1815/Päälaskenta!E$24))-Päälaskenta!C$24/(2*Päälaskenta!E$24)),IF(D1815=Päälaskenta!H$24,Päälaskenta!D$24,Päälaskenta!D$24+(SQRT(POWER((Päälaskenta!C$20+Päälaskenta!G$24)/(2*Päälaskenta!E$20),2)+((D1815-Päälaskenta!H$24)/Päälaskenta!E$20))-(Päälaskenta!C$20+Päälaskenta!G$24)/(2*Päälaskenta!E$20))))</f>
        <v>2.0019999999999998</v>
      </c>
      <c r="G1815" s="57">
        <f>IF(F1815&gt;Päälaskenta!D$24,(2*SQRT((POWER(Päälaskenta!D$24,2))+POWER(Päälaskenta!E$24*Päälaskenta!D$24,2))+Päälaskenta!C$24)+(2*SQRT((POWER((F1815-Päälaskenta!D$24),2))+POWER(Päälaskenta!E$20*(F1815-Päälaskenta!D$24),2))+Päälaskenta!C$20),(2*SQRT((POWER(F1815,2))+POWER(Päälaskenta!E$24*F1815,2))+Päälaskenta!C$24))</f>
        <v>12.67</v>
      </c>
      <c r="H1815" s="57">
        <f t="shared" si="450"/>
        <v>1.06</v>
      </c>
      <c r="I1815" s="62">
        <f t="shared" si="451"/>
        <v>3.79E-4</v>
      </c>
      <c r="J1815" s="8">
        <f>IF(F1815&lt;Päälaskenta!$D$24,0,Kaksitasouoma_matriisi!F1815-Päälaskenta!$D$24)</f>
        <v>1.302</v>
      </c>
      <c r="L1815" s="8">
        <f>IF(F1815&gt;Päälaskenta!D$24,F1815-Päälaskenta!D$24,0)</f>
        <v>1.302</v>
      </c>
      <c r="M1815" s="8">
        <f>IF(F1815&gt;Päälaskenta!D$24,(Päälaskenta!C$20+(Päälaskenta!E$20*(Kaksitasouoma_matriisi!F1815-Päälaskenta!D$24)))*(Kaksitasouoma_matriisi!F1815-Päälaskenta!D$24),0)</f>
        <v>9.0528060000000004</v>
      </c>
      <c r="N1815" s="8">
        <f>IF(F1815&gt;Päälaskenta!D$24,(2*SQRT((POWER((F1815-Päälaskenta!D$24),2))+POWER(Päälaskenta!E$20*(F1815-Päälaskenta!D$24),2))+Päälaskenta!C$20),0)</f>
        <v>9.6944277606541096</v>
      </c>
      <c r="O1815" s="8">
        <f t="shared" si="457"/>
        <v>0.93381540648967398</v>
      </c>
      <c r="P1815" s="8">
        <f>IF(Päälaskenta!$C$29,IF(L1815&gt;Päälaskenta!$F$28,Kaksitasouoma_matriisi!AQ1815,Kaksitasouoma_matriisi!AR1815),Päälaskenta!$F$20)</f>
        <v>0.12</v>
      </c>
      <c r="Q1815" s="8">
        <f t="shared" si="458"/>
        <v>72.073562766312605</v>
      </c>
      <c r="R1815" s="8">
        <f t="shared" si="452"/>
        <v>1.1935396382521499</v>
      </c>
      <c r="S1815" s="8">
        <f t="shared" si="459"/>
        <v>0.13184195466600601</v>
      </c>
      <c r="U1815" s="93">
        <f>IF(F1815&gt;Päälaskenta!D$24,Päälaskenta!H$24+L1815*Päälaskenta!G$24,F1815*Päälaskenta!C$24 + F1815*F1815*Päälaskenta!E$24)</f>
        <v>4.3148</v>
      </c>
      <c r="V1815" s="8">
        <f>IF(F1815&gt;Päälaskenta!D$24,2*SQRT(POWER(Päälaskenta!D$24,2)+POWER(Päälaskenta!E$24*Päälaskenta!D$24,2))+Päälaskenta!C$24,(2*SQRT((POWER(F1815,2))+POWER(Päälaskenta!E$24*F1815,2))+Päälaskenta!C$24))</f>
        <v>2.9798989873223301</v>
      </c>
      <c r="W1815" s="8">
        <f t="shared" si="460"/>
        <v>1.44796854469124</v>
      </c>
      <c r="X1815" s="8">
        <f>Päälaskenta!F$24</f>
        <v>7.0000000000000007E-2</v>
      </c>
      <c r="Y1815" s="8">
        <f t="shared" si="461"/>
        <v>78.892438815040506</v>
      </c>
      <c r="Z1815" s="8">
        <f t="shared" si="453"/>
        <v>1.3064603617478501</v>
      </c>
      <c r="AA1815" s="8">
        <f t="shared" si="462"/>
        <v>0.30278584447665002</v>
      </c>
      <c r="AC1815" s="8">
        <f t="shared" si="454"/>
        <v>0.108244349989643</v>
      </c>
      <c r="AE1815" s="8">
        <v>1813</v>
      </c>
      <c r="AF1815" s="8">
        <f t="shared" si="448"/>
        <v>150.966001581353</v>
      </c>
      <c r="AG1815" s="8">
        <f t="shared" si="455"/>
        <v>2.7423426119218099E-4</v>
      </c>
      <c r="AJ1815" s="132">
        <f>IF(Päälaskenta!$F$28&lt;Kaksitasouoma_matriisi!L1815,Päälaskenta!$C$20*Päälaskenta!$F$28,Päälaskenta!$C$20*Kaksitasouoma_matriisi!L1815)</f>
        <v>2.5</v>
      </c>
      <c r="AK1815" s="134">
        <f>SQRT(Päälaskenta!$D$20^2+(Päälaskenta!$D$20/(1/Päälaskenta!$E$20))^2)</f>
        <v>1.8029999999999999</v>
      </c>
      <c r="AL1815" s="134">
        <f>IF(Päälaskenta!$F$28&lt;Kaksitasouoma_matriisi!L1815,AK1815*Päälaskenta!$F$28*COS(ATAN(1/Päälaskenta!$E$20)),AK1815*Kaksitasouoma_matriisi!L1815*COS(ATAN(1/Päälaskenta!$E$20)))</f>
        <v>0.75</v>
      </c>
      <c r="AM1815" s="134"/>
      <c r="AN1815" s="134">
        <f t="shared" si="463"/>
        <v>3.25</v>
      </c>
      <c r="AO1815" s="8">
        <f t="shared" si="456"/>
        <v>0.24309970828034999</v>
      </c>
      <c r="AP1815" s="134">
        <f>Refererenssiarvoja!$B$16*H1815^(1/6)/(Refererenssiarvoja!$B$15^0.5)*(Päälaskenta!$G$28/2)^0.5*(1-AO1815)^(-1.5)</f>
        <v>7.6999999999999999E-2</v>
      </c>
      <c r="AQ1815" s="8">
        <f>Refererenssiarvoja!$B$16*Kaksitasouoma_matriisi!O1815^(1/6)/(SQRT((2*Refererenssiarvoja!$B$15)/(Päälaskenta!$F$31*Päälaskenta!$G$31*Päälaskenta!$F$28))+SQRT(Refererenssiarvoja!$B$15)/Refererenssiarvoja!$B$17*LN(Kaksitasouoma_matriisi!L1815/Päälaskenta!$F$28))</f>
        <v>0.10434521044152199</v>
      </c>
      <c r="AR1815" s="8">
        <f>Refererenssiarvoja!$B$16*Kaksitasouoma_matriisi!O1815^(1/6)/(SQRT((2*Refererenssiarvoja!$B$15)/(Päälaskenta!$F$31*Päälaskenta!$G$31*L1815)))</f>
        <v>0.80537750729628799</v>
      </c>
    </row>
    <row r="1816" spans="1:44" x14ac:dyDescent="0.2">
      <c r="A1816" s="8">
        <v>1814</v>
      </c>
      <c r="B1816" s="8">
        <f>IF(Päälaskenta!C$7,Päälaskenta!E$7,Päälaskenta!G$5)</f>
        <v>2.5</v>
      </c>
      <c r="C1816" s="56">
        <v>0.186</v>
      </c>
      <c r="D1816" s="93">
        <f t="shared" si="449"/>
        <v>13.440899999999999</v>
      </c>
      <c r="E1816" s="8">
        <f>IF(Päälaskenta!$C$26,Kaksitasouoma_matriisi!AP1816,Kaksitasouoma_matriisi!AC1816)</f>
        <v>0.10826438105403</v>
      </c>
      <c r="F1816" s="56">
        <f>IF(D1816&lt;Päälaskenta!H$24,(SQRT(POWER(Päälaskenta!C$24/(2*Päälaskenta!E$24),2)+(D1816/Päälaskenta!E$24))-Päälaskenta!C$24/(2*Päälaskenta!E$24)),IF(D1816=Päälaskenta!H$24,Päälaskenta!D$24,Päälaskenta!D$24+(SQRT(POWER((Päälaskenta!C$20+Päälaskenta!G$24)/(2*Päälaskenta!E$20),2)+((D1816-Päälaskenta!H$24)/Päälaskenta!E$20))-(Päälaskenta!C$20+Päälaskenta!G$24)/(2*Päälaskenta!E$20))))</f>
        <v>2.008</v>
      </c>
      <c r="G1816" s="57">
        <f>IF(F1816&gt;Päälaskenta!D$24,(2*SQRT((POWER(Päälaskenta!D$24,2))+POWER(Päälaskenta!E$24*Päälaskenta!D$24,2))+Päälaskenta!C$24)+(2*SQRT((POWER((F1816-Päälaskenta!D$24),2))+POWER(Päälaskenta!E$20*(F1816-Päälaskenta!D$24),2))+Päälaskenta!C$20),(2*SQRT((POWER(F1816,2))+POWER(Päälaskenta!E$24*F1816,2))+Päälaskenta!C$24))</f>
        <v>12.7</v>
      </c>
      <c r="H1816" s="57">
        <f t="shared" si="450"/>
        <v>1.06</v>
      </c>
      <c r="I1816" s="62">
        <f t="shared" si="451"/>
        <v>3.7500000000000001E-4</v>
      </c>
      <c r="J1816" s="8">
        <f>IF(F1816&lt;Päälaskenta!$D$24,0,Kaksitasouoma_matriisi!F1816-Päälaskenta!$D$24)</f>
        <v>1.3080000000000001</v>
      </c>
      <c r="L1816" s="8">
        <f>IF(F1816&gt;Päälaskenta!D$24,F1816-Päälaskenta!D$24,0)</f>
        <v>1.3080000000000001</v>
      </c>
      <c r="M1816" s="8">
        <f>IF(F1816&gt;Päälaskenta!D$24,(Päälaskenta!C$20+(Päälaskenta!E$20*(Kaksitasouoma_matriisi!F1816-Päälaskenta!D$24)))*(Kaksitasouoma_matriisi!F1816-Päälaskenta!D$24),0)</f>
        <v>9.1062960000000004</v>
      </c>
      <c r="N1816" s="8">
        <f>IF(F1816&gt;Päälaskenta!D$24,(2*SQRT((POWER((F1816-Päälaskenta!D$24),2))+POWER(Päälaskenta!E$20*(F1816-Päälaskenta!D$24),2))+Päälaskenta!C$20),0)</f>
        <v>9.7160610683068995</v>
      </c>
      <c r="O1816" s="8">
        <f t="shared" si="457"/>
        <v>0.93724153604839799</v>
      </c>
      <c r="P1816" s="8">
        <f>IF(Päälaskenta!$C$29,IF(L1816&gt;Päälaskenta!$F$28,Kaksitasouoma_matriisi!AQ1816,Kaksitasouoma_matriisi!AR1816),Päälaskenta!$F$20)</f>
        <v>0.12</v>
      </c>
      <c r="Q1816" s="8">
        <f t="shared" si="458"/>
        <v>72.676644616988298</v>
      </c>
      <c r="R1816" s="8">
        <f t="shared" si="452"/>
        <v>1.19527356618365</v>
      </c>
      <c r="S1816" s="8">
        <f t="shared" si="459"/>
        <v>0.131257930357595</v>
      </c>
      <c r="U1816" s="93">
        <f>IF(F1816&gt;Päälaskenta!D$24,Päälaskenta!H$24+L1816*Päälaskenta!G$24,F1816*Päälaskenta!C$24 + F1816*F1816*Päälaskenta!E$24)</f>
        <v>4.3292000000000002</v>
      </c>
      <c r="V1816" s="8">
        <f>IF(F1816&gt;Päälaskenta!D$24,2*SQRT(POWER(Päälaskenta!D$24,2)+POWER(Päälaskenta!E$24*Päälaskenta!D$24,2))+Päälaskenta!C$24,(2*SQRT((POWER(F1816,2))+POWER(Päälaskenta!E$24*F1816,2))+Päälaskenta!C$24))</f>
        <v>2.9798989873223301</v>
      </c>
      <c r="W1816" s="8">
        <f t="shared" si="460"/>
        <v>1.4528009232588499</v>
      </c>
      <c r="X1816" s="8">
        <f>Päälaskenta!F$24</f>
        <v>7.0000000000000007E-2</v>
      </c>
      <c r="Y1816" s="8">
        <f t="shared" si="461"/>
        <v>79.331746334539403</v>
      </c>
      <c r="Z1816" s="8">
        <f t="shared" si="453"/>
        <v>1.30472643381635</v>
      </c>
      <c r="AA1816" s="8">
        <f t="shared" si="462"/>
        <v>0.30137818391766402</v>
      </c>
      <c r="AC1816" s="8">
        <f t="shared" si="454"/>
        <v>0.10826438105403</v>
      </c>
      <c r="AE1816" s="8">
        <v>1814</v>
      </c>
      <c r="AF1816" s="8">
        <f t="shared" si="448"/>
        <v>152.00839095152801</v>
      </c>
      <c r="AG1816" s="8">
        <f t="shared" si="455"/>
        <v>2.7048606352923202E-4</v>
      </c>
      <c r="AJ1816" s="132">
        <f>IF(Päälaskenta!$F$28&lt;Kaksitasouoma_matriisi!L1816,Päälaskenta!$C$20*Päälaskenta!$F$28,Päälaskenta!$C$20*Kaksitasouoma_matriisi!L1816)</f>
        <v>2.5</v>
      </c>
      <c r="AK1816" s="134">
        <f>SQRT(Päälaskenta!$D$20^2+(Päälaskenta!$D$20/(1/Päälaskenta!$E$20))^2)</f>
        <v>1.8029999999999999</v>
      </c>
      <c r="AL1816" s="134">
        <f>IF(Päälaskenta!$F$28&lt;Kaksitasouoma_matriisi!L1816,AK1816*Päälaskenta!$F$28*COS(ATAN(1/Päälaskenta!$E$20)),AK1816*Kaksitasouoma_matriisi!L1816*COS(ATAN(1/Päälaskenta!$E$20)))</f>
        <v>0.75</v>
      </c>
      <c r="AM1816" s="134"/>
      <c r="AN1816" s="134">
        <f t="shared" si="463"/>
        <v>3.25</v>
      </c>
      <c r="AO1816" s="8">
        <f t="shared" si="456"/>
        <v>0.24179928427411901</v>
      </c>
      <c r="AP1816" s="134">
        <f>Refererenssiarvoja!$B$16*H1816^(1/6)/(Refererenssiarvoja!$B$15^0.5)*(Päälaskenta!$G$28/2)^0.5*(1-AO1816)^(-1.5)</f>
        <v>7.6999999999999999E-2</v>
      </c>
      <c r="AQ1816" s="8">
        <f>Refererenssiarvoja!$B$16*Kaksitasouoma_matriisi!O1816^(1/6)/(SQRT((2*Refererenssiarvoja!$B$15)/(Päälaskenta!$F$31*Päälaskenta!$G$31*Päälaskenta!$F$28))+SQRT(Refererenssiarvoja!$B$15)/Refererenssiarvoja!$B$17*LN(Kaksitasouoma_matriisi!L1816/Päälaskenta!$F$28))</f>
        <v>0.10401370251235401</v>
      </c>
      <c r="AR1816" s="8">
        <f>Refererenssiarvoja!$B$16*Kaksitasouoma_matriisi!O1816^(1/6)/(SQRT((2*Refererenssiarvoja!$B$15)/(Päälaskenta!$F$31*Päälaskenta!$G$31*L1816)))</f>
        <v>0.80772394608188003</v>
      </c>
    </row>
    <row r="1817" spans="1:44" x14ac:dyDescent="0.2">
      <c r="A1817" s="8">
        <v>1815</v>
      </c>
      <c r="B1817" s="8">
        <f>IF(Päälaskenta!C$7,Päälaskenta!E$7,Päälaskenta!G$5)</f>
        <v>2.5</v>
      </c>
      <c r="C1817" s="56">
        <v>0.185</v>
      </c>
      <c r="D1817" s="93">
        <f t="shared" si="449"/>
        <v>13.513500000000001</v>
      </c>
      <c r="E1817" s="8">
        <f>IF(Päälaskenta!$C$26,Kaksitasouoma_matriisi!AP1817,Kaksitasouoma_matriisi!AC1817)</f>
        <v>0.108287664522279</v>
      </c>
      <c r="F1817" s="56">
        <f>IF(D1817&lt;Päälaskenta!H$24,(SQRT(POWER(Päälaskenta!C$24/(2*Päälaskenta!E$24),2)+(D1817/Päälaskenta!E$24))-Päälaskenta!C$24/(2*Päälaskenta!E$24)),IF(D1817=Päälaskenta!H$24,Päälaskenta!D$24,Päälaskenta!D$24+(SQRT(POWER((Päälaskenta!C$20+Päälaskenta!G$24)/(2*Päälaskenta!E$20),2)+((D1817-Päälaskenta!H$24)/Päälaskenta!E$20))-(Päälaskenta!C$20+Päälaskenta!G$24)/(2*Päälaskenta!E$20))))</f>
        <v>2.0150000000000001</v>
      </c>
      <c r="G1817" s="57">
        <f>IF(F1817&gt;Päälaskenta!D$24,(2*SQRT((POWER(Päälaskenta!D$24,2))+POWER(Päälaskenta!E$24*Päälaskenta!D$24,2))+Päälaskenta!C$24)+(2*SQRT((POWER((F1817-Päälaskenta!D$24),2))+POWER(Päälaskenta!E$20*(F1817-Päälaskenta!D$24),2))+Päälaskenta!C$20),(2*SQRT((POWER(F1817,2))+POWER(Päälaskenta!E$24*F1817,2))+Päälaskenta!C$24))</f>
        <v>12.72</v>
      </c>
      <c r="H1817" s="57">
        <f t="shared" si="450"/>
        <v>1.06</v>
      </c>
      <c r="I1817" s="62">
        <f t="shared" si="451"/>
        <v>3.7100000000000002E-4</v>
      </c>
      <c r="J1817" s="8">
        <f>IF(F1817&lt;Päälaskenta!$D$24,0,Kaksitasouoma_matriisi!F1817-Päälaskenta!$D$24)</f>
        <v>1.3149999999999999</v>
      </c>
      <c r="L1817" s="8">
        <f>IF(F1817&gt;Päälaskenta!D$24,F1817-Päälaskenta!D$24,0)</f>
        <v>1.3149999999999999</v>
      </c>
      <c r="M1817" s="8">
        <f>IF(F1817&gt;Päälaskenta!D$24,(Päälaskenta!C$20+(Päälaskenta!E$20*(Kaksitasouoma_matriisi!F1817-Päälaskenta!D$24)))*(Kaksitasouoma_matriisi!F1817-Päälaskenta!D$24),0)</f>
        <v>9.1688375000000004</v>
      </c>
      <c r="N1817" s="8">
        <f>IF(F1817&gt;Päälaskenta!D$24,(2*SQRT((POWER((F1817-Päälaskenta!D$24),2))+POWER(Päälaskenta!E$20*(F1817-Päälaskenta!D$24),2))+Päälaskenta!C$20),0)</f>
        <v>9.7412999272351506</v>
      </c>
      <c r="O1817" s="8">
        <f t="shared" si="457"/>
        <v>0.94123346663060503</v>
      </c>
      <c r="P1817" s="8">
        <f>IF(Päälaskenta!$C$29,IF(L1817&gt;Päälaskenta!$F$28,Kaksitasouoma_matriisi!AQ1817,Kaksitasouoma_matriisi!AR1817),Päälaskenta!$F$20)</f>
        <v>0.12</v>
      </c>
      <c r="Q1817" s="8">
        <f t="shared" si="458"/>
        <v>73.3834181091608</v>
      </c>
      <c r="R1817" s="8">
        <f t="shared" si="452"/>
        <v>1.19728405308185</v>
      </c>
      <c r="S1817" s="8">
        <f t="shared" si="459"/>
        <v>0.13058188162696199</v>
      </c>
      <c r="U1817" s="93">
        <f>IF(F1817&gt;Päälaskenta!D$24,Päälaskenta!H$24+L1817*Päälaskenta!G$24,F1817*Päälaskenta!C$24 + F1817*F1817*Päälaskenta!E$24)</f>
        <v>4.3460000000000001</v>
      </c>
      <c r="V1817" s="8">
        <f>IF(F1817&gt;Päälaskenta!D$24,2*SQRT(POWER(Päälaskenta!D$24,2)+POWER(Päälaskenta!E$24*Päälaskenta!D$24,2))+Päälaskenta!C$24,(2*SQRT((POWER(F1817,2))+POWER(Päälaskenta!E$24*F1817,2))+Päälaskenta!C$24))</f>
        <v>2.9798989873223301</v>
      </c>
      <c r="W1817" s="8">
        <f t="shared" si="460"/>
        <v>1.45843869825441</v>
      </c>
      <c r="X1817" s="8">
        <f>Päälaskenta!F$24</f>
        <v>7.0000000000000007E-2</v>
      </c>
      <c r="Y1817" s="8">
        <f t="shared" si="461"/>
        <v>79.845504301250898</v>
      </c>
      <c r="Z1817" s="8">
        <f t="shared" si="453"/>
        <v>1.30271594691815</v>
      </c>
      <c r="AA1817" s="8">
        <f t="shared" si="462"/>
        <v>0.29975056302764602</v>
      </c>
      <c r="AC1817" s="8">
        <f t="shared" si="454"/>
        <v>0.108287664522279</v>
      </c>
      <c r="AE1817" s="8">
        <v>1815</v>
      </c>
      <c r="AF1817" s="8">
        <f t="shared" si="448"/>
        <v>153.228922410412</v>
      </c>
      <c r="AG1817" s="8">
        <f t="shared" si="455"/>
        <v>2.6619415953379902E-4</v>
      </c>
      <c r="AJ1817" s="132">
        <f>IF(Päälaskenta!$F$28&lt;Kaksitasouoma_matriisi!L1817,Päälaskenta!$C$20*Päälaskenta!$F$28,Päälaskenta!$C$20*Kaksitasouoma_matriisi!L1817)</f>
        <v>2.5</v>
      </c>
      <c r="AK1817" s="134">
        <f>SQRT(Päälaskenta!$D$20^2+(Päälaskenta!$D$20/(1/Päälaskenta!$E$20))^2)</f>
        <v>1.8029999999999999</v>
      </c>
      <c r="AL1817" s="134">
        <f>IF(Päälaskenta!$F$28&lt;Kaksitasouoma_matriisi!L1817,AK1817*Päälaskenta!$F$28*COS(ATAN(1/Päälaskenta!$E$20)),AK1817*Kaksitasouoma_matriisi!L1817*COS(ATAN(1/Päälaskenta!$E$20)))</f>
        <v>0.75</v>
      </c>
      <c r="AM1817" s="134"/>
      <c r="AN1817" s="134">
        <f t="shared" si="463"/>
        <v>3.25</v>
      </c>
      <c r="AO1817" s="8">
        <f t="shared" si="456"/>
        <v>0.24050024050023999</v>
      </c>
      <c r="AP1817" s="134">
        <f>Refererenssiarvoja!$B$16*H1817^(1/6)/(Refererenssiarvoja!$B$15^0.5)*(Päälaskenta!$G$28/2)^0.5*(1-AO1817)^(-1.5)</f>
        <v>7.6999999999999999E-2</v>
      </c>
      <c r="AQ1817" s="8">
        <f>Refererenssiarvoja!$B$16*Kaksitasouoma_matriisi!O1817^(1/6)/(SQRT((2*Refererenssiarvoja!$B$15)/(Päälaskenta!$F$31*Päälaskenta!$G$31*Päälaskenta!$F$28))+SQRT(Refererenssiarvoja!$B$15)/Refererenssiarvoja!$B$17*LN(Kaksitasouoma_matriisi!L1817/Päälaskenta!$F$28))</f>
        <v>0.103632020634931</v>
      </c>
      <c r="AR1817" s="8">
        <f>Refererenssiarvoja!$B$16*Kaksitasouoma_matriisi!O1817^(1/6)/(SQRT((2*Refererenssiarvoja!$B$15)/(Päälaskenta!$F$31*Päälaskenta!$G$31*L1817)))</f>
        <v>0.810456298335124</v>
      </c>
    </row>
    <row r="1818" spans="1:44" x14ac:dyDescent="0.2">
      <c r="A1818" s="8">
        <v>1816</v>
      </c>
      <c r="B1818" s="8">
        <f>IF(Päälaskenta!C$7,Päälaskenta!E$7,Päälaskenta!G$5)</f>
        <v>2.5</v>
      </c>
      <c r="C1818" s="56">
        <v>0.184</v>
      </c>
      <c r="D1818" s="93">
        <f t="shared" si="449"/>
        <v>13.587</v>
      </c>
      <c r="E1818" s="8">
        <f>IF(Päälaskenta!$C$26,Kaksitasouoma_matriisi!AP1818,Kaksitasouoma_matriisi!AC1818)</f>
        <v>0.10830754837167</v>
      </c>
      <c r="F1818" s="56">
        <f>IF(D1818&lt;Päälaskenta!H$24,(SQRT(POWER(Päälaskenta!C$24/(2*Päälaskenta!E$24),2)+(D1818/Päälaskenta!E$24))-Päälaskenta!C$24/(2*Päälaskenta!E$24)),IF(D1818=Päälaskenta!H$24,Päälaskenta!D$24,Päälaskenta!D$24+(SQRT(POWER((Päälaskenta!C$20+Päälaskenta!G$24)/(2*Päälaskenta!E$20),2)+((D1818-Päälaskenta!H$24)/Päälaskenta!E$20))-(Päälaskenta!C$20+Päälaskenta!G$24)/(2*Päälaskenta!E$20))))</f>
        <v>2.0209999999999999</v>
      </c>
      <c r="G1818" s="57">
        <f>IF(F1818&gt;Päälaskenta!D$24,(2*SQRT((POWER(Päälaskenta!D$24,2))+POWER(Päälaskenta!E$24*Päälaskenta!D$24,2))+Päälaskenta!C$24)+(2*SQRT((POWER((F1818-Päälaskenta!D$24),2))+POWER(Päälaskenta!E$20*(F1818-Päälaskenta!D$24),2))+Päälaskenta!C$20),(2*SQRT((POWER(F1818,2))+POWER(Päälaskenta!E$24*F1818,2))+Päälaskenta!C$24))</f>
        <v>12.74</v>
      </c>
      <c r="H1818" s="57">
        <f t="shared" si="450"/>
        <v>1.07</v>
      </c>
      <c r="I1818" s="62">
        <f t="shared" si="451"/>
        <v>3.6299999999999999E-4</v>
      </c>
      <c r="J1818" s="8">
        <f>IF(F1818&lt;Päälaskenta!$D$24,0,Kaksitasouoma_matriisi!F1818-Päälaskenta!$D$24)</f>
        <v>1.321</v>
      </c>
      <c r="L1818" s="8">
        <f>IF(F1818&gt;Päälaskenta!D$24,F1818-Päälaskenta!D$24,0)</f>
        <v>1.321</v>
      </c>
      <c r="M1818" s="8">
        <f>IF(F1818&gt;Päälaskenta!D$24,(Päälaskenta!C$20+(Päälaskenta!E$20*(Kaksitasouoma_matriisi!F1818-Päälaskenta!D$24)))*(Kaksitasouoma_matriisi!F1818-Päälaskenta!D$24),0)</f>
        <v>9.2225614999999994</v>
      </c>
      <c r="N1818" s="8">
        <f>IF(F1818&gt;Päälaskenta!D$24,(2*SQRT((POWER((F1818-Päälaskenta!D$24),2))+POWER(Päälaskenta!E$20*(F1818-Päälaskenta!D$24),2))+Päälaskenta!C$20),0)</f>
        <v>9.7629332348879299</v>
      </c>
      <c r="O1818" s="8">
        <f t="shared" si="457"/>
        <v>0.94465067804039604</v>
      </c>
      <c r="P1818" s="8">
        <f>IF(Päälaskenta!$C$29,IF(L1818&gt;Päälaskenta!$F$28,Kaksitasouoma_matriisi!AQ1818,Kaksitasouoma_matriisi!AR1818),Päälaskenta!$F$20)</f>
        <v>0.12</v>
      </c>
      <c r="Q1818" s="8">
        <f t="shared" si="458"/>
        <v>73.991950234895995</v>
      </c>
      <c r="R1818" s="8">
        <f t="shared" si="452"/>
        <v>1.1989967979377001</v>
      </c>
      <c r="S1818" s="8">
        <f t="shared" si="459"/>
        <v>0.13000691813632301</v>
      </c>
      <c r="U1818" s="93">
        <f>IF(F1818&gt;Päälaskenta!D$24,Päälaskenta!H$24+L1818*Päälaskenta!G$24,F1818*Päälaskenta!C$24 + F1818*F1818*Päälaskenta!E$24)</f>
        <v>4.3604000000000003</v>
      </c>
      <c r="V1818" s="8">
        <f>IF(F1818&gt;Päälaskenta!D$24,2*SQRT(POWER(Päälaskenta!D$24,2)+POWER(Päälaskenta!E$24*Päälaskenta!D$24,2))+Päälaskenta!C$24,(2*SQRT((POWER(F1818,2))+POWER(Päälaskenta!E$24*F1818,2))+Päälaskenta!C$24))</f>
        <v>2.9798989873223301</v>
      </c>
      <c r="W1818" s="8">
        <f t="shared" si="460"/>
        <v>1.4632710768220201</v>
      </c>
      <c r="X1818" s="8">
        <f>Päälaskenta!F$24</f>
        <v>7.0000000000000007E-2</v>
      </c>
      <c r="Y1818" s="8">
        <f t="shared" si="461"/>
        <v>80.286923491379696</v>
      </c>
      <c r="Z1818" s="8">
        <f t="shared" si="453"/>
        <v>1.3010032020622999</v>
      </c>
      <c r="AA1818" s="8">
        <f t="shared" si="462"/>
        <v>0.29836785663294602</v>
      </c>
      <c r="AC1818" s="8">
        <f t="shared" si="454"/>
        <v>0.10830754837167</v>
      </c>
      <c r="AE1818" s="8">
        <v>1816</v>
      </c>
      <c r="AF1818" s="8">
        <f t="shared" si="448"/>
        <v>154.278873726276</v>
      </c>
      <c r="AG1818" s="8">
        <f t="shared" si="455"/>
        <v>2.6258329749120299E-4</v>
      </c>
      <c r="AJ1818" s="132">
        <f>IF(Päälaskenta!$F$28&lt;Kaksitasouoma_matriisi!L1818,Päälaskenta!$C$20*Päälaskenta!$F$28,Päälaskenta!$C$20*Kaksitasouoma_matriisi!L1818)</f>
        <v>2.5</v>
      </c>
      <c r="AK1818" s="134">
        <f>SQRT(Päälaskenta!$D$20^2+(Päälaskenta!$D$20/(1/Päälaskenta!$E$20))^2)</f>
        <v>1.8029999999999999</v>
      </c>
      <c r="AL1818" s="134">
        <f>IF(Päälaskenta!$F$28&lt;Kaksitasouoma_matriisi!L1818,AK1818*Päälaskenta!$F$28*COS(ATAN(1/Päälaskenta!$E$20)),AK1818*Kaksitasouoma_matriisi!L1818*COS(ATAN(1/Päälaskenta!$E$20)))</f>
        <v>0.75</v>
      </c>
      <c r="AM1818" s="134"/>
      <c r="AN1818" s="134">
        <f t="shared" si="463"/>
        <v>3.25</v>
      </c>
      <c r="AO1818" s="8">
        <f t="shared" si="456"/>
        <v>0.23919923456244899</v>
      </c>
      <c r="AP1818" s="134">
        <f>Refererenssiarvoja!$B$16*H1818^(1/6)/(Refererenssiarvoja!$B$15^0.5)*(Päälaskenta!$G$28/2)^0.5*(1-AO1818)^(-1.5)</f>
        <v>7.6999999999999999E-2</v>
      </c>
      <c r="AQ1818" s="8">
        <f>Refererenssiarvoja!$B$16*Kaksitasouoma_matriisi!O1818^(1/6)/(SQRT((2*Refererenssiarvoja!$B$15)/(Päälaskenta!$F$31*Päälaskenta!$G$31*Päälaskenta!$F$28))+SQRT(Refererenssiarvoja!$B$15)/Refererenssiarvoja!$B$17*LN(Kaksitasouoma_matriisi!L1818/Päälaskenta!$F$28))</f>
        <v>0.103309130346064</v>
      </c>
      <c r="AR1818" s="8">
        <f>Refererenssiarvoja!$B$16*Kaksitasouoma_matriisi!O1818^(1/6)/(SQRT((2*Refererenssiarvoja!$B$15)/(Päälaskenta!$F$31*Päälaskenta!$G$31*L1818)))</f>
        <v>0.81279392209999302</v>
      </c>
    </row>
    <row r="1819" spans="1:44" x14ac:dyDescent="0.2">
      <c r="A1819" s="8">
        <v>1817</v>
      </c>
      <c r="B1819" s="8">
        <f>IF(Päälaskenta!C$7,Päälaskenta!E$7,Päälaskenta!G$5)</f>
        <v>2.5</v>
      </c>
      <c r="C1819" s="56">
        <v>0.183</v>
      </c>
      <c r="D1819" s="93">
        <f t="shared" si="449"/>
        <v>13.661199999999999</v>
      </c>
      <c r="E1819" s="8">
        <f>IF(Päälaskenta!$C$26,Kaksitasouoma_matriisi!AP1819,Kaksitasouoma_matriisi!AC1819)</f>
        <v>0.108330661035697</v>
      </c>
      <c r="F1819" s="56">
        <f>IF(D1819&lt;Päälaskenta!H$24,(SQRT(POWER(Päälaskenta!C$24/(2*Päälaskenta!E$24),2)+(D1819/Päälaskenta!E$24))-Päälaskenta!C$24/(2*Päälaskenta!E$24)),IF(D1819=Päälaskenta!H$24,Päälaskenta!D$24,Päälaskenta!D$24+(SQRT(POWER((Päälaskenta!C$20+Päälaskenta!G$24)/(2*Päälaskenta!E$20),2)+((D1819-Päälaskenta!H$24)/Päälaskenta!E$20))-(Päälaskenta!C$20+Päälaskenta!G$24)/(2*Päälaskenta!E$20))))</f>
        <v>2.028</v>
      </c>
      <c r="G1819" s="57">
        <f>IF(F1819&gt;Päälaskenta!D$24,(2*SQRT((POWER(Päälaskenta!D$24,2))+POWER(Päälaskenta!E$24*Päälaskenta!D$24,2))+Päälaskenta!C$24)+(2*SQRT((POWER((F1819-Päälaskenta!D$24),2))+POWER(Päälaskenta!E$20*(F1819-Päälaskenta!D$24),2))+Päälaskenta!C$20),(2*SQRT((POWER(F1819,2))+POWER(Päälaskenta!E$24*F1819,2))+Päälaskenta!C$24))</f>
        <v>12.77</v>
      </c>
      <c r="H1819" s="57">
        <f t="shared" si="450"/>
        <v>1.07</v>
      </c>
      <c r="I1819" s="62">
        <f t="shared" si="451"/>
        <v>3.59E-4</v>
      </c>
      <c r="J1819" s="8">
        <f>IF(F1819&lt;Päälaskenta!$D$24,0,Kaksitasouoma_matriisi!F1819-Päälaskenta!$D$24)</f>
        <v>1.3280000000000001</v>
      </c>
      <c r="L1819" s="8">
        <f>IF(F1819&gt;Päälaskenta!D$24,F1819-Päälaskenta!D$24,0)</f>
        <v>1.3280000000000001</v>
      </c>
      <c r="M1819" s="8">
        <f>IF(F1819&gt;Päälaskenta!D$24,(Päälaskenta!C$20+(Päälaskenta!E$20*(Kaksitasouoma_matriisi!F1819-Päälaskenta!D$24)))*(Kaksitasouoma_matriisi!F1819-Päälaskenta!D$24),0)</f>
        <v>9.2853759999999994</v>
      </c>
      <c r="N1819" s="8">
        <f>IF(F1819&gt;Päälaskenta!D$24,(2*SQRT((POWER((F1819-Päälaskenta!D$24),2))+POWER(Päälaskenta!E$20*(F1819-Päälaskenta!D$24),2))+Päälaskenta!C$20),0)</f>
        <v>9.7881720938161791</v>
      </c>
      <c r="O1819" s="8">
        <f t="shared" si="457"/>
        <v>0.94863227893859503</v>
      </c>
      <c r="P1819" s="8">
        <f>IF(Päälaskenta!$C$29,IF(L1819&gt;Päälaskenta!$F$28,Kaksitasouoma_matriisi!AQ1819,Kaksitasouoma_matriisi!AR1819),Päälaskenta!$F$20)</f>
        <v>0.12</v>
      </c>
      <c r="Q1819" s="8">
        <f t="shared" si="458"/>
        <v>74.705087843956704</v>
      </c>
      <c r="R1819" s="8">
        <f t="shared" si="452"/>
        <v>1.2009828653057899</v>
      </c>
      <c r="S1819" s="8">
        <f t="shared" si="459"/>
        <v>0.129341328267783</v>
      </c>
      <c r="U1819" s="93">
        <f>IF(F1819&gt;Päälaskenta!D$24,Päälaskenta!H$24+L1819*Päälaskenta!G$24,F1819*Päälaskenta!C$24 + F1819*F1819*Päälaskenta!E$24)</f>
        <v>4.3772000000000002</v>
      </c>
      <c r="V1819" s="8">
        <f>IF(F1819&gt;Päälaskenta!D$24,2*SQRT(POWER(Päälaskenta!D$24,2)+POWER(Päälaskenta!E$24*Päälaskenta!D$24,2))+Päälaskenta!C$24,(2*SQRT((POWER(F1819,2))+POWER(Päälaskenta!E$24*F1819,2))+Päälaskenta!C$24))</f>
        <v>2.9798989873223301</v>
      </c>
      <c r="W1819" s="8">
        <f t="shared" si="460"/>
        <v>1.4689088518175799</v>
      </c>
      <c r="X1819" s="8">
        <f>Päälaskenta!F$24</f>
        <v>7.0000000000000007E-2</v>
      </c>
      <c r="Y1819" s="8">
        <f t="shared" si="461"/>
        <v>80.803142127616297</v>
      </c>
      <c r="Z1819" s="8">
        <f t="shared" si="453"/>
        <v>1.2990171346942101</v>
      </c>
      <c r="AA1819" s="8">
        <f t="shared" si="462"/>
        <v>0.29676896981956702</v>
      </c>
      <c r="AC1819" s="8">
        <f t="shared" si="454"/>
        <v>0.108330661035697</v>
      </c>
      <c r="AE1819" s="8">
        <v>1817</v>
      </c>
      <c r="AF1819" s="8">
        <f t="shared" si="448"/>
        <v>155.508229971573</v>
      </c>
      <c r="AG1819" s="8">
        <f t="shared" si="455"/>
        <v>2.5844805075382702E-4</v>
      </c>
      <c r="AJ1819" s="132">
        <f>IF(Päälaskenta!$F$28&lt;Kaksitasouoma_matriisi!L1819,Päälaskenta!$C$20*Päälaskenta!$F$28,Päälaskenta!$C$20*Kaksitasouoma_matriisi!L1819)</f>
        <v>2.5</v>
      </c>
      <c r="AK1819" s="134">
        <f>SQRT(Päälaskenta!$D$20^2+(Päälaskenta!$D$20/(1/Päälaskenta!$E$20))^2)</f>
        <v>1.8029999999999999</v>
      </c>
      <c r="AL1819" s="134">
        <f>IF(Päälaskenta!$F$28&lt;Kaksitasouoma_matriisi!L1819,AK1819*Päälaskenta!$F$28*COS(ATAN(1/Päälaskenta!$E$20)),AK1819*Kaksitasouoma_matriisi!L1819*COS(ATAN(1/Päälaskenta!$E$20)))</f>
        <v>0.75</v>
      </c>
      <c r="AM1819" s="134"/>
      <c r="AN1819" s="134">
        <f t="shared" si="463"/>
        <v>3.25</v>
      </c>
      <c r="AO1819" s="8">
        <f t="shared" si="456"/>
        <v>0.237900038064006</v>
      </c>
      <c r="AP1819" s="134">
        <f>Refererenssiarvoja!$B$16*H1819^(1/6)/(Refererenssiarvoja!$B$15^0.5)*(Päälaskenta!$G$28/2)^0.5*(1-AO1819)^(-1.5)</f>
        <v>7.6999999999999999E-2</v>
      </c>
      <c r="AQ1819" s="8">
        <f>Refererenssiarvoja!$B$16*Kaksitasouoma_matriisi!O1819^(1/6)/(SQRT((2*Refererenssiarvoja!$B$15)/(Päälaskenta!$F$31*Päälaskenta!$G$31*Päälaskenta!$F$28))+SQRT(Refererenssiarvoja!$B$15)/Refererenssiarvoja!$B$17*LN(Kaksitasouoma_matriisi!L1819/Päälaskenta!$F$28))</f>
        <v>0.10293729831354299</v>
      </c>
      <c r="AR1819" s="8">
        <f>Refererenssiarvoja!$B$16*Kaksitasouoma_matriisi!O1819^(1/6)/(SQRT((2*Refererenssiarvoja!$B$15)/(Päälaskenta!$F$31*Päälaskenta!$G$31*L1819)))</f>
        <v>0.81551606185454495</v>
      </c>
    </row>
    <row r="1820" spans="1:44" x14ac:dyDescent="0.2">
      <c r="A1820" s="8">
        <v>1818</v>
      </c>
      <c r="B1820" s="8">
        <f>IF(Päälaskenta!C$7,Päälaskenta!E$7,Päälaskenta!G$5)</f>
        <v>2.5</v>
      </c>
      <c r="C1820" s="56">
        <v>0.182</v>
      </c>
      <c r="D1820" s="93">
        <f t="shared" si="449"/>
        <v>13.7363</v>
      </c>
      <c r="E1820" s="8">
        <f>IF(Päälaskenta!$C$26,Kaksitasouoma_matriisi!AP1820,Kaksitasouoma_matriisi!AC1820)</f>
        <v>0.108350399287047</v>
      </c>
      <c r="F1820" s="56">
        <f>IF(D1820&lt;Päälaskenta!H$24,(SQRT(POWER(Päälaskenta!C$24/(2*Päälaskenta!E$24),2)+(D1820/Päälaskenta!E$24))-Päälaskenta!C$24/(2*Päälaskenta!E$24)),IF(D1820=Päälaskenta!H$24,Päälaskenta!D$24,Päälaskenta!D$24+(SQRT(POWER((Päälaskenta!C$20+Päälaskenta!G$24)/(2*Päälaskenta!E$20),2)+((D1820-Päälaskenta!H$24)/Päälaskenta!E$20))-(Päälaskenta!C$20+Päälaskenta!G$24)/(2*Päälaskenta!E$20))))</f>
        <v>2.0339999999999998</v>
      </c>
      <c r="G1820" s="57">
        <f>IF(F1820&gt;Päälaskenta!D$24,(2*SQRT((POWER(Päälaskenta!D$24,2))+POWER(Päälaskenta!E$24*Päälaskenta!D$24,2))+Päälaskenta!C$24)+(2*SQRT((POWER((F1820-Päälaskenta!D$24),2))+POWER(Päälaskenta!E$20*(F1820-Päälaskenta!D$24),2))+Päälaskenta!C$20),(2*SQRT((POWER(F1820,2))+POWER(Päälaskenta!E$24*F1820,2))+Päälaskenta!C$24))</f>
        <v>12.79</v>
      </c>
      <c r="H1820" s="57">
        <f t="shared" si="450"/>
        <v>1.07</v>
      </c>
      <c r="I1820" s="62">
        <f t="shared" si="451"/>
        <v>3.5500000000000001E-4</v>
      </c>
      <c r="J1820" s="8">
        <f>IF(F1820&lt;Päälaskenta!$D$24,0,Kaksitasouoma_matriisi!F1820-Päälaskenta!$D$24)</f>
        <v>1.3340000000000001</v>
      </c>
      <c r="L1820" s="8">
        <f>IF(F1820&gt;Päälaskenta!D$24,F1820-Päälaskenta!D$24,0)</f>
        <v>1.3340000000000001</v>
      </c>
      <c r="M1820" s="8">
        <f>IF(F1820&gt;Päälaskenta!D$24,(Päälaskenta!C$20+(Päälaskenta!E$20*(Kaksitasouoma_matriisi!F1820-Päälaskenta!D$24)))*(Kaksitasouoma_matriisi!F1820-Päälaskenta!D$24),0)</f>
        <v>9.3393339999999991</v>
      </c>
      <c r="N1820" s="8">
        <f>IF(F1820&gt;Päälaskenta!D$24,(2*SQRT((POWER((F1820-Päälaskenta!D$24),2))+POWER(Päälaskenta!E$20*(F1820-Päälaskenta!D$24),2))+Päälaskenta!C$20),0)</f>
        <v>9.8098054014689602</v>
      </c>
      <c r="O1820" s="8">
        <f t="shared" si="457"/>
        <v>0.95204069986969297</v>
      </c>
      <c r="P1820" s="8">
        <f>IF(Päälaskenta!$C$29,IF(L1820&gt;Päälaskenta!$F$28,Kaksitasouoma_matriisi!AQ1820,Kaksitasouoma_matriisi!AR1820),Päälaskenta!$F$20)</f>
        <v>0.12</v>
      </c>
      <c r="Q1820" s="8">
        <f t="shared" si="458"/>
        <v>75.3190796308145</v>
      </c>
      <c r="R1820" s="8">
        <f t="shared" si="452"/>
        <v>1.2026749272250199</v>
      </c>
      <c r="S1820" s="8">
        <f t="shared" si="459"/>
        <v>0.128775234639324</v>
      </c>
      <c r="U1820" s="93">
        <f>IF(F1820&gt;Päälaskenta!D$24,Päälaskenta!H$24+L1820*Päälaskenta!G$24,F1820*Päälaskenta!C$24 + F1820*F1820*Päälaskenta!E$24)</f>
        <v>4.3916000000000004</v>
      </c>
      <c r="V1820" s="8">
        <f>IF(F1820&gt;Päälaskenta!D$24,2*SQRT(POWER(Päälaskenta!D$24,2)+POWER(Päälaskenta!E$24*Päälaskenta!D$24,2))+Päälaskenta!C$24,(2*SQRT((POWER(F1820,2))+POWER(Päälaskenta!E$24*F1820,2))+Päälaskenta!C$24))</f>
        <v>2.9798989873223301</v>
      </c>
      <c r="W1820" s="8">
        <f t="shared" si="460"/>
        <v>1.47374123038519</v>
      </c>
      <c r="X1820" s="8">
        <f>Päälaskenta!F$24</f>
        <v>7.0000000000000007E-2</v>
      </c>
      <c r="Y1820" s="8">
        <f t="shared" si="461"/>
        <v>81.246667949459294</v>
      </c>
      <c r="Z1820" s="8">
        <f t="shared" si="453"/>
        <v>1.2973250727749801</v>
      </c>
      <c r="AA1820" s="8">
        <f t="shared" si="462"/>
        <v>0.29541057308839103</v>
      </c>
      <c r="AC1820" s="8">
        <f t="shared" si="454"/>
        <v>0.108350399287047</v>
      </c>
      <c r="AE1820" s="8">
        <v>1818</v>
      </c>
      <c r="AF1820" s="8">
        <f t="shared" si="448"/>
        <v>156.56574758027401</v>
      </c>
      <c r="AG1820" s="8">
        <f t="shared" si="455"/>
        <v>2.54968486081987E-4</v>
      </c>
      <c r="AJ1820" s="132">
        <f>IF(Päälaskenta!$F$28&lt;Kaksitasouoma_matriisi!L1820,Päälaskenta!$C$20*Päälaskenta!$F$28,Päälaskenta!$C$20*Kaksitasouoma_matriisi!L1820)</f>
        <v>2.5</v>
      </c>
      <c r="AK1820" s="134">
        <f>SQRT(Päälaskenta!$D$20^2+(Päälaskenta!$D$20/(1/Päälaskenta!$E$20))^2)</f>
        <v>1.8029999999999999</v>
      </c>
      <c r="AL1820" s="134">
        <f>IF(Päälaskenta!$F$28&lt;Kaksitasouoma_matriisi!L1820,AK1820*Päälaskenta!$F$28*COS(ATAN(1/Päälaskenta!$E$20)),AK1820*Kaksitasouoma_matriisi!L1820*COS(ATAN(1/Päälaskenta!$E$20)))</f>
        <v>0.75</v>
      </c>
      <c r="AM1820" s="134"/>
      <c r="AN1820" s="134">
        <f t="shared" si="463"/>
        <v>3.25</v>
      </c>
      <c r="AO1820" s="8">
        <f t="shared" si="456"/>
        <v>0.236599375377649</v>
      </c>
      <c r="AP1820" s="134">
        <f>Refererenssiarvoja!$B$16*H1820^(1/6)/(Refererenssiarvoja!$B$15^0.5)*(Päälaskenta!$G$28/2)^0.5*(1-AO1820)^(-1.5)</f>
        <v>7.6999999999999999E-2</v>
      </c>
      <c r="AQ1820" s="8">
        <f>Refererenssiarvoja!$B$16*Kaksitasouoma_matriisi!O1820^(1/6)/(SQRT((2*Refererenssiarvoja!$B$15)/(Päälaskenta!$F$31*Päälaskenta!$G$31*Päälaskenta!$F$28))+SQRT(Refererenssiarvoja!$B$15)/Refererenssiarvoja!$B$17*LN(Kaksitasouoma_matriisi!L1820/Päälaskenta!$F$28))</f>
        <v>0.10262268048246601</v>
      </c>
      <c r="AR1820" s="8">
        <f>Refererenssiarvoja!$B$16*Kaksitasouoma_matriisi!O1820^(1/6)/(SQRT((2*Refererenssiarvoja!$B$15)/(Päälaskenta!$F$31*Päälaskenta!$G$31*L1820)))</f>
        <v>0.81784499280718204</v>
      </c>
    </row>
    <row r="1821" spans="1:44" x14ac:dyDescent="0.2">
      <c r="A1821" s="8">
        <v>1819</v>
      </c>
      <c r="B1821" s="8">
        <f>IF(Päälaskenta!C$7,Päälaskenta!E$7,Päälaskenta!G$5)</f>
        <v>2.5</v>
      </c>
      <c r="C1821" s="56">
        <v>0.18099999999999999</v>
      </c>
      <c r="D1821" s="93">
        <f t="shared" si="449"/>
        <v>13.812200000000001</v>
      </c>
      <c r="E1821" s="8">
        <f>IF(Päälaskenta!$C$26,Kaksitasouoma_matriisi!AP1821,Kaksitasouoma_matriisi!AC1821)</f>
        <v>0.108373343019476</v>
      </c>
      <c r="F1821" s="56">
        <f>IF(D1821&lt;Päälaskenta!H$24,(SQRT(POWER(Päälaskenta!C$24/(2*Päälaskenta!E$24),2)+(D1821/Päälaskenta!E$24))-Päälaskenta!C$24/(2*Päälaskenta!E$24)),IF(D1821=Päälaskenta!H$24,Päälaskenta!D$24,Päälaskenta!D$24+(SQRT(POWER((Päälaskenta!C$20+Päälaskenta!G$24)/(2*Päälaskenta!E$20),2)+((D1821-Päälaskenta!H$24)/Päälaskenta!E$20))-(Päälaskenta!C$20+Päälaskenta!G$24)/(2*Päälaskenta!E$20))))</f>
        <v>2.0409999999999999</v>
      </c>
      <c r="G1821" s="57">
        <f>IF(F1821&gt;Päälaskenta!D$24,(2*SQRT((POWER(Päälaskenta!D$24,2))+POWER(Päälaskenta!E$24*Päälaskenta!D$24,2))+Päälaskenta!C$24)+(2*SQRT((POWER((F1821-Päälaskenta!D$24),2))+POWER(Päälaskenta!E$20*(F1821-Päälaskenta!D$24),2))+Päälaskenta!C$20),(2*SQRT((POWER(F1821,2))+POWER(Päälaskenta!E$24*F1821,2))+Päälaskenta!C$24))</f>
        <v>12.81</v>
      </c>
      <c r="H1821" s="57">
        <f t="shared" si="450"/>
        <v>1.08</v>
      </c>
      <c r="I1821" s="62">
        <f t="shared" si="451"/>
        <v>3.4699999999999998E-4</v>
      </c>
      <c r="J1821" s="8">
        <f>IF(F1821&lt;Päälaskenta!$D$24,0,Kaksitasouoma_matriisi!F1821-Päälaskenta!$D$24)</f>
        <v>1.341</v>
      </c>
      <c r="L1821" s="8">
        <f>IF(F1821&gt;Päälaskenta!D$24,F1821-Päälaskenta!D$24,0)</f>
        <v>1.341</v>
      </c>
      <c r="M1821" s="8">
        <f>IF(F1821&gt;Päälaskenta!D$24,(Päälaskenta!C$20+(Päälaskenta!E$20*(Kaksitasouoma_matriisi!F1821-Päälaskenta!D$24)))*(Kaksitasouoma_matriisi!F1821-Päälaskenta!D$24),0)</f>
        <v>9.4024215000000009</v>
      </c>
      <c r="N1821" s="8">
        <f>IF(F1821&gt;Päälaskenta!D$24,(2*SQRT((POWER((F1821-Päälaskenta!D$24),2))+POWER(Päälaskenta!E$20*(F1821-Päälaskenta!D$24),2))+Päälaskenta!C$20),0)</f>
        <v>9.8350442603972095</v>
      </c>
      <c r="O1821" s="8">
        <f t="shared" si="457"/>
        <v>0.95601211860944502</v>
      </c>
      <c r="P1821" s="8">
        <f>IF(Päälaskenta!$C$29,IF(L1821&gt;Päälaskenta!$F$28,Kaksitasouoma_matriisi!AQ1821,Kaksitasouoma_matriisi!AR1821),Päälaskenta!$F$20)</f>
        <v>0.12</v>
      </c>
      <c r="Q1821" s="8">
        <f t="shared" si="458"/>
        <v>76.0385923582473</v>
      </c>
      <c r="R1821" s="8">
        <f t="shared" si="452"/>
        <v>1.2046371491693899</v>
      </c>
      <c r="S1821" s="8">
        <f t="shared" si="459"/>
        <v>0.128119883709679</v>
      </c>
      <c r="U1821" s="93">
        <f>IF(F1821&gt;Päälaskenta!D$24,Päälaskenta!H$24+L1821*Päälaskenta!G$24,F1821*Päälaskenta!C$24 + F1821*F1821*Päälaskenta!E$24)</f>
        <v>4.4084000000000003</v>
      </c>
      <c r="V1821" s="8">
        <f>IF(F1821&gt;Päälaskenta!D$24,2*SQRT(POWER(Päälaskenta!D$24,2)+POWER(Päälaskenta!E$24*Päälaskenta!D$24,2))+Päälaskenta!C$24,(2*SQRT((POWER(F1821,2))+POWER(Päälaskenta!E$24*F1821,2))+Päälaskenta!C$24))</f>
        <v>2.9798989873223301</v>
      </c>
      <c r="W1821" s="8">
        <f t="shared" si="460"/>
        <v>1.4793790053807501</v>
      </c>
      <c r="X1821" s="8">
        <f>Päälaskenta!F$24</f>
        <v>7.0000000000000007E-2</v>
      </c>
      <c r="Y1821" s="8">
        <f t="shared" si="461"/>
        <v>81.765341404455796</v>
      </c>
      <c r="Z1821" s="8">
        <f t="shared" si="453"/>
        <v>1.2953628508306101</v>
      </c>
      <c r="AA1821" s="8">
        <f t="shared" si="462"/>
        <v>0.29383968125184001</v>
      </c>
      <c r="AC1821" s="8">
        <f t="shared" si="454"/>
        <v>0.108373343019476</v>
      </c>
      <c r="AE1821" s="8">
        <v>1819</v>
      </c>
      <c r="AF1821" s="8">
        <f t="shared" si="448"/>
        <v>157.803933762703</v>
      </c>
      <c r="AG1821" s="8">
        <f t="shared" si="455"/>
        <v>2.50983035182955E-4</v>
      </c>
      <c r="AJ1821" s="132">
        <f>IF(Päälaskenta!$F$28&lt;Kaksitasouoma_matriisi!L1821,Päälaskenta!$C$20*Päälaskenta!$F$28,Päälaskenta!$C$20*Kaksitasouoma_matriisi!L1821)</f>
        <v>2.5</v>
      </c>
      <c r="AK1821" s="134">
        <f>SQRT(Päälaskenta!$D$20^2+(Päälaskenta!$D$20/(1/Päälaskenta!$E$20))^2)</f>
        <v>1.8029999999999999</v>
      </c>
      <c r="AL1821" s="134">
        <f>IF(Päälaskenta!$F$28&lt;Kaksitasouoma_matriisi!L1821,AK1821*Päälaskenta!$F$28*COS(ATAN(1/Päälaskenta!$E$20)),AK1821*Kaksitasouoma_matriisi!L1821*COS(ATAN(1/Päälaskenta!$E$20)))</f>
        <v>0.75</v>
      </c>
      <c r="AM1821" s="134"/>
      <c r="AN1821" s="134">
        <f t="shared" si="463"/>
        <v>3.25</v>
      </c>
      <c r="AO1821" s="8">
        <f t="shared" si="456"/>
        <v>0.235299228218531</v>
      </c>
      <c r="AP1821" s="134">
        <f>Refererenssiarvoja!$B$16*H1821^(1/6)/(Refererenssiarvoja!$B$15^0.5)*(Päälaskenta!$G$28/2)^0.5*(1-AO1821)^(-1.5)</f>
        <v>7.5999999999999998E-2</v>
      </c>
      <c r="AQ1821" s="8">
        <f>Refererenssiarvoja!$B$16*Kaksitasouoma_matriisi!O1821^(1/6)/(SQRT((2*Refererenssiarvoja!$B$15)/(Päälaskenta!$F$31*Päälaskenta!$G$31*Päälaskenta!$F$28))+SQRT(Refererenssiarvoja!$B$15)/Refererenssiarvoja!$B$17*LN(Kaksitasouoma_matriisi!L1821/Päälaskenta!$F$28))</f>
        <v>0.102260306522303</v>
      </c>
      <c r="AR1821" s="8">
        <f>Refererenssiarvoja!$B$16*Kaksitasouoma_matriisi!O1821^(1/6)/(SQRT((2*Refererenssiarvoja!$B$15)/(Päälaskenta!$F$31*Päälaskenta!$G$31*L1821)))</f>
        <v>0.82055706099534098</v>
      </c>
    </row>
    <row r="1822" spans="1:44" x14ac:dyDescent="0.2">
      <c r="A1822" s="8">
        <v>1820</v>
      </c>
      <c r="B1822" s="8">
        <f>IF(Päälaskenta!C$7,Päälaskenta!E$7,Päälaskenta!G$5)</f>
        <v>2.5</v>
      </c>
      <c r="C1822" s="56">
        <v>0.18</v>
      </c>
      <c r="D1822" s="93">
        <f t="shared" si="449"/>
        <v>13.8889</v>
      </c>
      <c r="E1822" s="8">
        <f>IF(Päälaskenta!$C$26,Kaksitasouoma_matriisi!AP1822,Kaksitasouoma_matriisi!AC1822)</f>
        <v>0.1083961965548</v>
      </c>
      <c r="F1822" s="56">
        <f>IF(D1822&lt;Päälaskenta!H$24,(SQRT(POWER(Päälaskenta!C$24/(2*Päälaskenta!E$24),2)+(D1822/Päälaskenta!E$24))-Päälaskenta!C$24/(2*Päälaskenta!E$24)),IF(D1822=Päälaskenta!H$24,Päälaskenta!D$24,Päälaskenta!D$24+(SQRT(POWER((Päälaskenta!C$20+Päälaskenta!G$24)/(2*Päälaskenta!E$20),2)+((D1822-Päälaskenta!H$24)/Päälaskenta!E$20))-(Päälaskenta!C$20+Päälaskenta!G$24)/(2*Päälaskenta!E$20))))</f>
        <v>2.048</v>
      </c>
      <c r="G1822" s="57">
        <f>IF(F1822&gt;Päälaskenta!D$24,(2*SQRT((POWER(Päälaskenta!D$24,2))+POWER(Päälaskenta!E$24*Päälaskenta!D$24,2))+Päälaskenta!C$24)+(2*SQRT((POWER((F1822-Päälaskenta!D$24),2))+POWER(Päälaskenta!E$20*(F1822-Päälaskenta!D$24),2))+Päälaskenta!C$20),(2*SQRT((POWER(F1822,2))+POWER(Päälaskenta!E$24*F1822,2))+Päälaskenta!C$24))</f>
        <v>12.84</v>
      </c>
      <c r="H1822" s="57">
        <f t="shared" si="450"/>
        <v>1.08</v>
      </c>
      <c r="I1822" s="62">
        <f t="shared" si="451"/>
        <v>3.4400000000000001E-4</v>
      </c>
      <c r="J1822" s="8">
        <f>IF(F1822&lt;Päälaskenta!$D$24,0,Kaksitasouoma_matriisi!F1822-Päälaskenta!$D$24)</f>
        <v>1.3480000000000001</v>
      </c>
      <c r="L1822" s="8">
        <f>IF(F1822&gt;Päälaskenta!D$24,F1822-Päälaskenta!D$24,0)</f>
        <v>1.3480000000000001</v>
      </c>
      <c r="M1822" s="8">
        <f>IF(F1822&gt;Päälaskenta!D$24,(Päälaskenta!C$20+(Päälaskenta!E$20*(Kaksitasouoma_matriisi!F1822-Päälaskenta!D$24)))*(Kaksitasouoma_matriisi!F1822-Päälaskenta!D$24),0)</f>
        <v>9.4656559999999992</v>
      </c>
      <c r="N1822" s="8">
        <f>IF(F1822&gt;Päälaskenta!D$24,(2*SQRT((POWER((F1822-Päälaskenta!D$24),2))+POWER(Päälaskenta!E$20*(F1822-Päälaskenta!D$24),2))+Päälaskenta!C$20),0)</f>
        <v>9.8602831193254605</v>
      </c>
      <c r="O1822" s="8">
        <f t="shared" si="457"/>
        <v>0.95997811477116501</v>
      </c>
      <c r="P1822" s="8">
        <f>IF(Päälaskenta!$C$29,IF(L1822&gt;Päälaskenta!$F$28,Kaksitasouoma_matriisi!AQ1822,Kaksitasouoma_matriisi!AR1822),Päälaskenta!$F$20)</f>
        <v>0.12</v>
      </c>
      <c r="Q1822" s="8">
        <f t="shared" si="458"/>
        <v>76.761542433594698</v>
      </c>
      <c r="R1822" s="8">
        <f t="shared" si="452"/>
        <v>1.2065867626461999</v>
      </c>
      <c r="S1822" s="8">
        <f t="shared" si="459"/>
        <v>0.127469956931268</v>
      </c>
      <c r="U1822" s="93">
        <f>IF(F1822&gt;Päälaskenta!D$24,Päälaskenta!H$24+L1822*Päälaskenta!G$24,F1822*Päälaskenta!C$24 + F1822*F1822*Päälaskenta!E$24)</f>
        <v>4.4252000000000002</v>
      </c>
      <c r="V1822" s="8">
        <f>IF(F1822&gt;Päälaskenta!D$24,2*SQRT(POWER(Päälaskenta!D$24,2)+POWER(Päälaskenta!E$24*Päälaskenta!D$24,2))+Päälaskenta!C$24,(2*SQRT((POWER(F1822,2))+POWER(Päälaskenta!E$24*F1822,2))+Päälaskenta!C$24))</f>
        <v>2.9798989873223301</v>
      </c>
      <c r="W1822" s="8">
        <f t="shared" si="460"/>
        <v>1.4850167803762999</v>
      </c>
      <c r="X1822" s="8">
        <f>Päälaskenta!F$24</f>
        <v>7.0000000000000007E-2</v>
      </c>
      <c r="Y1822" s="8">
        <f t="shared" si="461"/>
        <v>82.285334280945904</v>
      </c>
      <c r="Z1822" s="8">
        <f t="shared" si="453"/>
        <v>1.2934132373538001</v>
      </c>
      <c r="AA1822" s="8">
        <f t="shared" si="462"/>
        <v>0.29228356624645202</v>
      </c>
      <c r="AC1822" s="8">
        <f t="shared" si="454"/>
        <v>0.1083961965548</v>
      </c>
      <c r="AE1822" s="8">
        <v>1820</v>
      </c>
      <c r="AF1822" s="8">
        <f t="shared" si="448"/>
        <v>159.04687671454101</v>
      </c>
      <c r="AG1822" s="8">
        <f t="shared" si="455"/>
        <v>2.4707552520907201E-4</v>
      </c>
      <c r="AJ1822" s="132">
        <f>IF(Päälaskenta!$F$28&lt;Kaksitasouoma_matriisi!L1822,Päälaskenta!$C$20*Päälaskenta!$F$28,Päälaskenta!$C$20*Kaksitasouoma_matriisi!L1822)</f>
        <v>2.5</v>
      </c>
      <c r="AK1822" s="134">
        <f>SQRT(Päälaskenta!$D$20^2+(Päälaskenta!$D$20/(1/Päälaskenta!$E$20))^2)</f>
        <v>1.8029999999999999</v>
      </c>
      <c r="AL1822" s="134">
        <f>IF(Päälaskenta!$F$28&lt;Kaksitasouoma_matriisi!L1822,AK1822*Päälaskenta!$F$28*COS(ATAN(1/Päälaskenta!$E$20)),AK1822*Kaksitasouoma_matriisi!L1822*COS(ATAN(1/Päälaskenta!$E$20)))</f>
        <v>0.75</v>
      </c>
      <c r="AM1822" s="134"/>
      <c r="AN1822" s="134">
        <f t="shared" si="463"/>
        <v>3.25</v>
      </c>
      <c r="AO1822" s="8">
        <f t="shared" si="456"/>
        <v>0.23399981280015</v>
      </c>
      <c r="AP1822" s="134">
        <f>Refererenssiarvoja!$B$16*H1822^(1/6)/(Refererenssiarvoja!$B$15^0.5)*(Päälaskenta!$G$28/2)^0.5*(1-AO1822)^(-1.5)</f>
        <v>7.5999999999999998E-2</v>
      </c>
      <c r="AQ1822" s="8">
        <f>Refererenssiarvoja!$B$16*Kaksitasouoma_matriisi!O1822^(1/6)/(SQRT((2*Refererenssiarvoja!$B$15)/(Päälaskenta!$F$31*Päälaskenta!$G$31*Päälaskenta!$F$28))+SQRT(Refererenssiarvoja!$B$15)/Refererenssiarvoja!$B$17*LN(Kaksitasouoma_matriisi!L1822/Päälaskenta!$F$28))</f>
        <v>0.10190287044126201</v>
      </c>
      <c r="AR1822" s="8">
        <f>Refererenssiarvoja!$B$16*Kaksitasouoma_matriisi!O1822^(1/6)/(SQRT((2*Refererenssiarvoja!$B$15)/(Päälaskenta!$F$31*Päälaskenta!$G$31*L1822)))</f>
        <v>0.82326376327733397</v>
      </c>
    </row>
    <row r="1823" spans="1:44" x14ac:dyDescent="0.2">
      <c r="A1823" s="8">
        <v>1821</v>
      </c>
      <c r="B1823" s="8">
        <f>IF(Päälaskenta!C$7,Päälaskenta!E$7,Päälaskenta!G$5)</f>
        <v>2.5</v>
      </c>
      <c r="C1823" s="56">
        <v>0.17899999999999999</v>
      </c>
      <c r="D1823" s="93">
        <f t="shared" si="449"/>
        <v>13.9665</v>
      </c>
      <c r="E1823" s="8">
        <f>IF(Päälaskenta!$C$26,Kaksitasouoma_matriisi!AP1823,Kaksitasouoma_matriisi!AC1823)</f>
        <v>0.108418960423854</v>
      </c>
      <c r="F1823" s="56">
        <f>IF(D1823&lt;Päälaskenta!H$24,(SQRT(POWER(Päälaskenta!C$24/(2*Päälaskenta!E$24),2)+(D1823/Päälaskenta!E$24))-Päälaskenta!C$24/(2*Päälaskenta!E$24)),IF(D1823=Päälaskenta!H$24,Päälaskenta!D$24,Päälaskenta!D$24+(SQRT(POWER((Päälaskenta!C$20+Päälaskenta!G$24)/(2*Päälaskenta!E$20),2)+((D1823-Päälaskenta!H$24)/Päälaskenta!E$20))-(Päälaskenta!C$20+Päälaskenta!G$24)/(2*Päälaskenta!E$20))))</f>
        <v>2.0550000000000002</v>
      </c>
      <c r="G1823" s="57">
        <f>IF(F1823&gt;Päälaskenta!D$24,(2*SQRT((POWER(Päälaskenta!D$24,2))+POWER(Päälaskenta!E$24*Päälaskenta!D$24,2))+Päälaskenta!C$24)+(2*SQRT((POWER((F1823-Päälaskenta!D$24),2))+POWER(Päälaskenta!E$20*(F1823-Päälaskenta!D$24),2))+Päälaskenta!C$20),(2*SQRT((POWER(F1823,2))+POWER(Päälaskenta!E$24*F1823,2))+Päälaskenta!C$24))</f>
        <v>12.87</v>
      </c>
      <c r="H1823" s="57">
        <f t="shared" si="450"/>
        <v>1.0900000000000001</v>
      </c>
      <c r="I1823" s="62">
        <f t="shared" si="451"/>
        <v>3.3599999999999998E-4</v>
      </c>
      <c r="J1823" s="8">
        <f>IF(F1823&lt;Päälaskenta!$D$24,0,Kaksitasouoma_matriisi!F1823-Päälaskenta!$D$24)</f>
        <v>1.355</v>
      </c>
      <c r="L1823" s="8">
        <f>IF(F1823&gt;Päälaskenta!D$24,F1823-Päälaskenta!D$24,0)</f>
        <v>1.355</v>
      </c>
      <c r="M1823" s="8">
        <f>IF(F1823&gt;Päälaskenta!D$24,(Päälaskenta!C$20+(Päälaskenta!E$20*(Kaksitasouoma_matriisi!F1823-Päälaskenta!D$24)))*(Kaksitasouoma_matriisi!F1823-Päälaskenta!D$24),0)</f>
        <v>9.5290374999999994</v>
      </c>
      <c r="N1823" s="8">
        <f>IF(F1823&gt;Päälaskenta!D$24,(2*SQRT((POWER((F1823-Päälaskenta!D$24),2))+POWER(Päälaskenta!E$20*(F1823-Päälaskenta!D$24),2))+Päälaskenta!C$20),0)</f>
        <v>9.8855219782537098</v>
      </c>
      <c r="O1823" s="8">
        <f t="shared" si="457"/>
        <v>0.96393872988822304</v>
      </c>
      <c r="P1823" s="8">
        <f>IF(Päälaskenta!$C$29,IF(L1823&gt;Päälaskenta!$F$28,Kaksitasouoma_matriisi!AQ1823,Kaksitasouoma_matriisi!AR1823),Päälaskenta!$F$20)</f>
        <v>0.12</v>
      </c>
      <c r="Q1823" s="8">
        <f t="shared" si="458"/>
        <v>77.487933090711195</v>
      </c>
      <c r="R1823" s="8">
        <f t="shared" si="452"/>
        <v>1.20852392605204</v>
      </c>
      <c r="S1823" s="8">
        <f t="shared" si="459"/>
        <v>0.12682539302128301</v>
      </c>
      <c r="U1823" s="93">
        <f>IF(F1823&gt;Päälaskenta!D$24,Päälaskenta!H$24+L1823*Päälaskenta!G$24,F1823*Päälaskenta!C$24 + F1823*F1823*Päälaskenta!E$24)</f>
        <v>4.4420000000000002</v>
      </c>
      <c r="V1823" s="8">
        <f>IF(F1823&gt;Päälaskenta!D$24,2*SQRT(POWER(Päälaskenta!D$24,2)+POWER(Päälaskenta!E$24*Päälaskenta!D$24,2))+Päälaskenta!C$24,(2*SQRT((POWER(F1823,2))+POWER(Päälaskenta!E$24*F1823,2))+Päälaskenta!C$24))</f>
        <v>2.9798989873223301</v>
      </c>
      <c r="W1823" s="8">
        <f t="shared" si="460"/>
        <v>1.49065455537185</v>
      </c>
      <c r="X1823" s="8">
        <f>Päälaskenta!F$24</f>
        <v>7.0000000000000007E-2</v>
      </c>
      <c r="Y1823" s="8">
        <f t="shared" si="461"/>
        <v>82.806644907106204</v>
      </c>
      <c r="Z1823" s="8">
        <f t="shared" si="453"/>
        <v>1.29147607394796</v>
      </c>
      <c r="AA1823" s="8">
        <f t="shared" si="462"/>
        <v>0.29074202475190503</v>
      </c>
      <c r="AC1823" s="8">
        <f t="shared" si="454"/>
        <v>0.108418960423854</v>
      </c>
      <c r="AE1823" s="8">
        <v>1821</v>
      </c>
      <c r="AF1823" s="8">
        <f t="shared" si="448"/>
        <v>160.29457799781699</v>
      </c>
      <c r="AG1823" s="8">
        <f t="shared" si="455"/>
        <v>2.4324412090013001E-4</v>
      </c>
      <c r="AJ1823" s="132">
        <f>IF(Päälaskenta!$F$28&lt;Kaksitasouoma_matriisi!L1823,Päälaskenta!$C$20*Päälaskenta!$F$28,Päälaskenta!$C$20*Kaksitasouoma_matriisi!L1823)</f>
        <v>2.5</v>
      </c>
      <c r="AK1823" s="134">
        <f>SQRT(Päälaskenta!$D$20^2+(Päälaskenta!$D$20/(1/Päälaskenta!$E$20))^2)</f>
        <v>1.8029999999999999</v>
      </c>
      <c r="AL1823" s="134">
        <f>IF(Päälaskenta!$F$28&lt;Kaksitasouoma_matriisi!L1823,AK1823*Päälaskenta!$F$28*COS(ATAN(1/Päälaskenta!$E$20)),AK1823*Kaksitasouoma_matriisi!L1823*COS(ATAN(1/Päälaskenta!$E$20)))</f>
        <v>0.75</v>
      </c>
      <c r="AM1823" s="134"/>
      <c r="AN1823" s="134">
        <f t="shared" si="463"/>
        <v>3.25</v>
      </c>
      <c r="AO1823" s="8">
        <f t="shared" si="456"/>
        <v>0.23269967422045601</v>
      </c>
      <c r="AP1823" s="134">
        <f>Refererenssiarvoja!$B$16*H1823^(1/6)/(Refererenssiarvoja!$B$15^0.5)*(Päälaskenta!$G$28/2)^0.5*(1-AO1823)^(-1.5)</f>
        <v>7.5999999999999998E-2</v>
      </c>
      <c r="AQ1823" s="8">
        <f>Refererenssiarvoja!$B$16*Kaksitasouoma_matriisi!O1823^(1/6)/(SQRT((2*Refererenssiarvoja!$B$15)/(Päälaskenta!$F$31*Päälaskenta!$G$31*Päälaskenta!$F$28))+SQRT(Refererenssiarvoja!$B$15)/Refererenssiarvoja!$B$17*LN(Kaksitasouoma_matriisi!L1823/Päälaskenta!$F$28))</f>
        <v>0.10155026777875301</v>
      </c>
      <c r="AR1823" s="8">
        <f>Refererenssiarvoja!$B$16*Kaksitasouoma_matriisi!O1823^(1/6)/(SQRT((2*Refererenssiarvoja!$B$15)/(Päälaskenta!$F$31*Päälaskenta!$G$31*L1823)))</f>
        <v>0.82596513909366998</v>
      </c>
    </row>
    <row r="1824" spans="1:44" x14ac:dyDescent="0.2">
      <c r="A1824" s="8">
        <v>1822</v>
      </c>
      <c r="B1824" s="8">
        <f>IF(Päälaskenta!C$7,Päälaskenta!E$7,Päälaskenta!G$5)</f>
        <v>2.5</v>
      </c>
      <c r="C1824" s="56">
        <v>0.17799999999999999</v>
      </c>
      <c r="D1824" s="93">
        <f t="shared" si="449"/>
        <v>14.0449</v>
      </c>
      <c r="E1824" s="8">
        <f>IF(Päälaskenta!$C$26,Kaksitasouoma_matriisi!AP1824,Kaksitasouoma_matriisi!AC1824)</f>
        <v>0.108438401343926</v>
      </c>
      <c r="F1824" s="56">
        <f>IF(D1824&lt;Päälaskenta!H$24,(SQRT(POWER(Päälaskenta!C$24/(2*Päälaskenta!E$24),2)+(D1824/Päälaskenta!E$24))-Päälaskenta!C$24/(2*Päälaskenta!E$24)),IF(D1824=Päälaskenta!H$24,Päälaskenta!D$24,Päälaskenta!D$24+(SQRT(POWER((Päälaskenta!C$20+Päälaskenta!G$24)/(2*Päälaskenta!E$20),2)+((D1824-Päälaskenta!H$24)/Päälaskenta!E$20))-(Päälaskenta!C$20+Päälaskenta!G$24)/(2*Päälaskenta!E$20))))</f>
        <v>2.0609999999999999</v>
      </c>
      <c r="G1824" s="57">
        <f>IF(F1824&gt;Päälaskenta!D$24,(2*SQRT((POWER(Päälaskenta!D$24,2))+POWER(Päälaskenta!E$24*Päälaskenta!D$24,2))+Päälaskenta!C$24)+(2*SQRT((POWER((F1824-Päälaskenta!D$24),2))+POWER(Päälaskenta!E$20*(F1824-Päälaskenta!D$24),2))+Päälaskenta!C$20),(2*SQRT((POWER(F1824,2))+POWER(Päälaskenta!E$24*F1824,2))+Päälaskenta!C$24))</f>
        <v>12.89</v>
      </c>
      <c r="H1824" s="57">
        <f t="shared" si="450"/>
        <v>1.0900000000000001</v>
      </c>
      <c r="I1824" s="62">
        <f t="shared" si="451"/>
        <v>3.3199999999999999E-4</v>
      </c>
      <c r="J1824" s="8">
        <f>IF(F1824&lt;Päälaskenta!$D$24,0,Kaksitasouoma_matriisi!F1824-Päälaskenta!$D$24)</f>
        <v>1.361</v>
      </c>
      <c r="L1824" s="8">
        <f>IF(F1824&gt;Päälaskenta!D$24,F1824-Päälaskenta!D$24,0)</f>
        <v>1.361</v>
      </c>
      <c r="M1824" s="8">
        <f>IF(F1824&gt;Päälaskenta!D$24,(Päälaskenta!C$20+(Päälaskenta!E$20*(Kaksitasouoma_matriisi!F1824-Päälaskenta!D$24)))*(Kaksitasouoma_matriisi!F1824-Päälaskenta!D$24),0)</f>
        <v>9.5834814999999995</v>
      </c>
      <c r="N1824" s="8">
        <f>IF(F1824&gt;Päälaskenta!D$24,(2*SQRT((POWER((F1824-Päälaskenta!D$24),2))+POWER(Päälaskenta!E$20*(F1824-Päälaskenta!D$24),2))+Päälaskenta!C$20),0)</f>
        <v>9.9071552859064909</v>
      </c>
      <c r="O1824" s="8">
        <f t="shared" si="457"/>
        <v>0.96732929114708299</v>
      </c>
      <c r="P1824" s="8">
        <f>IF(Päälaskenta!$C$29,IF(L1824&gt;Päälaskenta!$F$28,Kaksitasouoma_matriisi!AQ1824,Kaksitasouoma_matriisi!AR1824),Päälaskenta!$F$20)</f>
        <v>0.12</v>
      </c>
      <c r="Q1824" s="8">
        <f t="shared" si="458"/>
        <v>78.113294538369502</v>
      </c>
      <c r="R1824" s="8">
        <f t="shared" si="452"/>
        <v>1.21017456067836</v>
      </c>
      <c r="S1824" s="8">
        <f t="shared" si="459"/>
        <v>0.12627713223825399</v>
      </c>
      <c r="U1824" s="93">
        <f>IF(F1824&gt;Päälaskenta!D$24,Päälaskenta!H$24+L1824*Päälaskenta!G$24,F1824*Päälaskenta!C$24 + F1824*F1824*Päälaskenta!E$24)</f>
        <v>4.4564000000000004</v>
      </c>
      <c r="V1824" s="8">
        <f>IF(F1824&gt;Päälaskenta!D$24,2*SQRT(POWER(Päälaskenta!D$24,2)+POWER(Päälaskenta!E$24*Päälaskenta!D$24,2))+Päälaskenta!C$24,(2*SQRT((POWER(F1824,2))+POWER(Päälaskenta!E$24*F1824,2))+Päälaskenta!C$24))</f>
        <v>2.9798989873223301</v>
      </c>
      <c r="W1824" s="8">
        <f t="shared" si="460"/>
        <v>1.4954869339394701</v>
      </c>
      <c r="X1824" s="8">
        <f>Päälaskenta!F$24</f>
        <v>7.0000000000000007E-2</v>
      </c>
      <c r="Y1824" s="8">
        <f t="shared" si="461"/>
        <v>83.254530146738503</v>
      </c>
      <c r="Z1824" s="8">
        <f t="shared" si="453"/>
        <v>1.28982543932164</v>
      </c>
      <c r="AA1824" s="8">
        <f t="shared" si="462"/>
        <v>0.28943215136021</v>
      </c>
      <c r="AC1824" s="8">
        <f t="shared" si="454"/>
        <v>0.108438401343926</v>
      </c>
      <c r="AE1824" s="8">
        <v>1822</v>
      </c>
      <c r="AF1824" s="8">
        <f t="shared" si="448"/>
        <v>161.36782468510799</v>
      </c>
      <c r="AG1824" s="8">
        <f t="shared" si="455"/>
        <v>2.4001927979001601E-4</v>
      </c>
      <c r="AJ1824" s="132">
        <f>IF(Päälaskenta!$F$28&lt;Kaksitasouoma_matriisi!L1824,Päälaskenta!$C$20*Päälaskenta!$F$28,Päälaskenta!$C$20*Kaksitasouoma_matriisi!L1824)</f>
        <v>2.5</v>
      </c>
      <c r="AK1824" s="134">
        <f>SQRT(Päälaskenta!$D$20^2+(Päälaskenta!$D$20/(1/Päälaskenta!$E$20))^2)</f>
        <v>1.8029999999999999</v>
      </c>
      <c r="AL1824" s="134">
        <f>IF(Päälaskenta!$F$28&lt;Kaksitasouoma_matriisi!L1824,AK1824*Päälaskenta!$F$28*COS(ATAN(1/Päälaskenta!$E$20)),AK1824*Kaksitasouoma_matriisi!L1824*COS(ATAN(1/Päälaskenta!$E$20)))</f>
        <v>0.75</v>
      </c>
      <c r="AM1824" s="134"/>
      <c r="AN1824" s="134">
        <f t="shared" si="463"/>
        <v>3.25</v>
      </c>
      <c r="AO1824" s="8">
        <f t="shared" si="456"/>
        <v>0.23140072197025299</v>
      </c>
      <c r="AP1824" s="134">
        <f>Refererenssiarvoja!$B$16*H1824^(1/6)/(Refererenssiarvoja!$B$15^0.5)*(Päälaskenta!$G$28/2)^0.5*(1-AO1824)^(-1.5)</f>
        <v>7.5999999999999998E-2</v>
      </c>
      <c r="AQ1824" s="8">
        <f>Refererenssiarvoja!$B$16*Kaksitasouoma_matriisi!O1824^(1/6)/(SQRT((2*Refererenssiarvoja!$B$15)/(Päälaskenta!$F$31*Päälaskenta!$G$31*Päälaskenta!$F$28))+SQRT(Refererenssiarvoja!$B$15)/Refererenssiarvoja!$B$17*LN(Kaksitasouoma_matriisi!L1824/Päälaskenta!$F$28))</f>
        <v>0.101251806920847</v>
      </c>
      <c r="AR1824" s="8">
        <f>Refererenssiarvoja!$B$16*Kaksitasouoma_matriisi!O1824^(1/6)/(SQRT((2*Refererenssiarvoja!$B$15)/(Päälaskenta!$F$31*Päälaskenta!$G$31*L1824)))</f>
        <v>0.82827639419238497</v>
      </c>
    </row>
    <row r="1825" spans="1:44" x14ac:dyDescent="0.2">
      <c r="A1825" s="8">
        <v>1823</v>
      </c>
      <c r="B1825" s="8">
        <f>IF(Päälaskenta!C$7,Päälaskenta!E$7,Päälaskenta!G$5)</f>
        <v>2.5</v>
      </c>
      <c r="C1825" s="56">
        <v>0.17699999999999999</v>
      </c>
      <c r="D1825" s="93">
        <f t="shared" si="449"/>
        <v>14.1243</v>
      </c>
      <c r="E1825" s="8">
        <f>IF(Päälaskenta!$C$26,Kaksitasouoma_matriisi!AP1825,Kaksitasouoma_matriisi!AC1825)</f>
        <v>0.108461000084094</v>
      </c>
      <c r="F1825" s="56">
        <f>IF(D1825&lt;Päälaskenta!H$24,(SQRT(POWER(Päälaskenta!C$24/(2*Päälaskenta!E$24),2)+(D1825/Päälaskenta!E$24))-Päälaskenta!C$24/(2*Päälaskenta!E$24)),IF(D1825=Päälaskenta!H$24,Päälaskenta!D$24,Päälaskenta!D$24+(SQRT(POWER((Päälaskenta!C$20+Päälaskenta!G$24)/(2*Päälaskenta!E$20),2)+((D1825-Päälaskenta!H$24)/Päälaskenta!E$20))-(Päälaskenta!C$20+Päälaskenta!G$24)/(2*Päälaskenta!E$20))))</f>
        <v>2.0680000000000001</v>
      </c>
      <c r="G1825" s="57">
        <f>IF(F1825&gt;Päälaskenta!D$24,(2*SQRT((POWER(Päälaskenta!D$24,2))+POWER(Päälaskenta!E$24*Päälaskenta!D$24,2))+Päälaskenta!C$24)+(2*SQRT((POWER((F1825-Päälaskenta!D$24),2))+POWER(Päälaskenta!E$20*(F1825-Päälaskenta!D$24),2))+Päälaskenta!C$20),(2*SQRT((POWER(F1825,2))+POWER(Päälaskenta!E$24*F1825,2))+Päälaskenta!C$24))</f>
        <v>12.91</v>
      </c>
      <c r="H1825" s="57">
        <f t="shared" si="450"/>
        <v>1.0900000000000001</v>
      </c>
      <c r="I1825" s="62">
        <f t="shared" si="451"/>
        <v>3.2899999999999997E-4</v>
      </c>
      <c r="J1825" s="8">
        <f>IF(F1825&lt;Päälaskenta!$D$24,0,Kaksitasouoma_matriisi!F1825-Päälaskenta!$D$24)</f>
        <v>1.3680000000000001</v>
      </c>
      <c r="L1825" s="8">
        <f>IF(F1825&gt;Päälaskenta!D$24,F1825-Päälaskenta!D$24,0)</f>
        <v>1.3680000000000001</v>
      </c>
      <c r="M1825" s="8">
        <f>IF(F1825&gt;Päälaskenta!D$24,(Päälaskenta!C$20+(Päälaskenta!E$20*(Kaksitasouoma_matriisi!F1825-Päälaskenta!D$24)))*(Kaksitasouoma_matriisi!F1825-Päälaskenta!D$24),0)</f>
        <v>9.6471359999999997</v>
      </c>
      <c r="N1825" s="8">
        <f>IF(F1825&gt;Päälaskenta!D$24,(2*SQRT((POWER((F1825-Päälaskenta!D$24),2))+POWER(Päälaskenta!E$20*(F1825-Päälaskenta!D$24),2))+Päälaskenta!C$20),0)</f>
        <v>9.9323941448347401</v>
      </c>
      <c r="O1825" s="8">
        <f t="shared" si="457"/>
        <v>0.97128002164683702</v>
      </c>
      <c r="P1825" s="8">
        <f>IF(Päälaskenta!$C$29,IF(L1825&gt;Päälaskenta!$F$28,Kaksitasouoma_matriisi!AQ1825,Kaksitasouoma_matriisi!AR1825),Päälaskenta!$F$20)</f>
        <v>0.12</v>
      </c>
      <c r="Q1825" s="8">
        <f t="shared" si="458"/>
        <v>78.846083477472803</v>
      </c>
      <c r="R1825" s="8">
        <f t="shared" si="452"/>
        <v>1.2120890135787501</v>
      </c>
      <c r="S1825" s="8">
        <f t="shared" si="459"/>
        <v>0.12564236821982699</v>
      </c>
      <c r="U1825" s="93">
        <f>IF(F1825&gt;Päälaskenta!D$24,Päälaskenta!H$24+L1825*Päälaskenta!G$24,F1825*Päälaskenta!C$24 + F1825*F1825*Päälaskenta!E$24)</f>
        <v>4.4732000000000003</v>
      </c>
      <c r="V1825" s="8">
        <f>IF(F1825&gt;Päälaskenta!D$24,2*SQRT(POWER(Päälaskenta!D$24,2)+POWER(Päälaskenta!E$24*Päälaskenta!D$24,2))+Päälaskenta!C$24,(2*SQRT((POWER(F1825,2))+POWER(Päälaskenta!E$24*F1825,2))+Päälaskenta!C$24))</f>
        <v>2.9798989873223301</v>
      </c>
      <c r="W1825" s="8">
        <f t="shared" si="460"/>
        <v>1.5011247089350199</v>
      </c>
      <c r="X1825" s="8">
        <f>Päälaskenta!F$24</f>
        <v>7.0000000000000007E-2</v>
      </c>
      <c r="Y1825" s="8">
        <f t="shared" si="461"/>
        <v>83.778283615575404</v>
      </c>
      <c r="Z1825" s="8">
        <f t="shared" si="453"/>
        <v>1.2879109864212499</v>
      </c>
      <c r="AA1825" s="8">
        <f t="shared" si="462"/>
        <v>0.287917147997239</v>
      </c>
      <c r="AC1825" s="8">
        <f t="shared" si="454"/>
        <v>0.108461000084094</v>
      </c>
      <c r="AE1825" s="8">
        <v>1823</v>
      </c>
      <c r="AF1825" s="8">
        <f t="shared" si="448"/>
        <v>162.62436709304799</v>
      </c>
      <c r="AG1825" s="8">
        <f t="shared" si="455"/>
        <v>2.3632451680745799E-4</v>
      </c>
      <c r="AJ1825" s="132">
        <f>IF(Päälaskenta!$F$28&lt;Kaksitasouoma_matriisi!L1825,Päälaskenta!$C$20*Päälaskenta!$F$28,Päälaskenta!$C$20*Kaksitasouoma_matriisi!L1825)</f>
        <v>2.5</v>
      </c>
      <c r="AK1825" s="134">
        <f>SQRT(Päälaskenta!$D$20^2+(Päälaskenta!$D$20/(1/Päälaskenta!$E$20))^2)</f>
        <v>1.8029999999999999</v>
      </c>
      <c r="AL1825" s="134">
        <f>IF(Päälaskenta!$F$28&lt;Kaksitasouoma_matriisi!L1825,AK1825*Päälaskenta!$F$28*COS(ATAN(1/Päälaskenta!$E$20)),AK1825*Kaksitasouoma_matriisi!L1825*COS(ATAN(1/Päälaskenta!$E$20)))</f>
        <v>0.75</v>
      </c>
      <c r="AM1825" s="134"/>
      <c r="AN1825" s="134">
        <f t="shared" si="463"/>
        <v>3.25</v>
      </c>
      <c r="AO1825" s="8">
        <f t="shared" si="456"/>
        <v>0.230099898756045</v>
      </c>
      <c r="AP1825" s="134">
        <f>Refererenssiarvoja!$B$16*H1825^(1/6)/(Refererenssiarvoja!$B$15^0.5)*(Päälaskenta!$G$28/2)^0.5*(1-AO1825)^(-1.5)</f>
        <v>7.5999999999999998E-2</v>
      </c>
      <c r="AQ1825" s="8">
        <f>Refererenssiarvoja!$B$16*Kaksitasouoma_matriisi!O1825^(1/6)/(SQRT((2*Refererenssiarvoja!$B$15)/(Päälaskenta!$F$31*Päälaskenta!$G$31*Päälaskenta!$F$28))+SQRT(Refererenssiarvoja!$B$15)/Refererenssiarvoja!$B$17*LN(Kaksitasouoma_matriisi!L1825/Päälaskenta!$F$28))</f>
        <v>0.10090791351546401</v>
      </c>
      <c r="AR1825" s="8">
        <f>Refererenssiarvoja!$B$16*Kaksitasouoma_matriisi!O1825^(1/6)/(SQRT((2*Refererenssiarvoja!$B$15)/(Päälaskenta!$F$31*Päälaskenta!$G$31*L1825)))</f>
        <v>0.83096798100577196</v>
      </c>
    </row>
    <row r="1826" spans="1:44" x14ac:dyDescent="0.2">
      <c r="A1826" s="8">
        <v>1824</v>
      </c>
      <c r="B1826" s="8">
        <f>IF(Päälaskenta!C$7,Päälaskenta!E$7,Päälaskenta!G$5)</f>
        <v>2.5</v>
      </c>
      <c r="C1826" s="56">
        <v>0.17599999999999999</v>
      </c>
      <c r="D1826" s="93">
        <f t="shared" si="449"/>
        <v>14.204499999999999</v>
      </c>
      <c r="E1826" s="8">
        <f>IF(Päälaskenta!$C$26,Kaksitasouoma_matriisi!AP1826,Kaksitasouoma_matriisi!AC1826)</f>
        <v>0.108483510651894</v>
      </c>
      <c r="F1826" s="56">
        <f>IF(D1826&lt;Päälaskenta!H$24,(SQRT(POWER(Päälaskenta!C$24/(2*Päälaskenta!E$24),2)+(D1826/Päälaskenta!E$24))-Päälaskenta!C$24/(2*Päälaskenta!E$24)),IF(D1826=Päälaskenta!H$24,Päälaskenta!D$24,Päälaskenta!D$24+(SQRT(POWER((Päälaskenta!C$20+Päälaskenta!G$24)/(2*Päälaskenta!E$20),2)+((D1826-Päälaskenta!H$24)/Päälaskenta!E$20))-(Päälaskenta!C$20+Päälaskenta!G$24)/(2*Päälaskenta!E$20))))</f>
        <v>2.0750000000000002</v>
      </c>
      <c r="G1826" s="57">
        <f>IF(F1826&gt;Päälaskenta!D$24,(2*SQRT((POWER(Päälaskenta!D$24,2))+POWER(Päälaskenta!E$24*Päälaskenta!D$24,2))+Päälaskenta!C$24)+(2*SQRT((POWER((F1826-Päälaskenta!D$24),2))+POWER(Päälaskenta!E$20*(F1826-Päälaskenta!D$24),2))+Päälaskenta!C$20),(2*SQRT((POWER(F1826,2))+POWER(Päälaskenta!E$24*F1826,2))+Päälaskenta!C$24))</f>
        <v>12.94</v>
      </c>
      <c r="H1826" s="57">
        <f t="shared" si="450"/>
        <v>1.1000000000000001</v>
      </c>
      <c r="I1826" s="62">
        <f t="shared" si="451"/>
        <v>3.21E-4</v>
      </c>
      <c r="J1826" s="8">
        <f>IF(F1826&lt;Päälaskenta!$D$24,0,Kaksitasouoma_matriisi!F1826-Päälaskenta!$D$24)</f>
        <v>1.375</v>
      </c>
      <c r="L1826" s="8">
        <f>IF(F1826&gt;Päälaskenta!D$24,F1826-Päälaskenta!D$24,0)</f>
        <v>1.375</v>
      </c>
      <c r="M1826" s="8">
        <f>IF(F1826&gt;Päälaskenta!D$24,(Päälaskenta!C$20+(Päälaskenta!E$20*(Kaksitasouoma_matriisi!F1826-Päälaskenta!D$24)))*(Kaksitasouoma_matriisi!F1826-Päälaskenta!D$24),0)</f>
        <v>9.7109375</v>
      </c>
      <c r="N1826" s="8">
        <f>IF(F1826&gt;Päälaskenta!D$24,(2*SQRT((POWER((F1826-Päälaskenta!D$24),2))+POWER(Päälaskenta!E$20*(F1826-Päälaskenta!D$24),2))+Päälaskenta!C$20),0)</f>
        <v>9.9576330037629894</v>
      </c>
      <c r="O1826" s="8">
        <f t="shared" si="457"/>
        <v>0.97522548745572701</v>
      </c>
      <c r="P1826" s="8">
        <f>IF(Päälaskenta!$C$29,IF(L1826&gt;Päälaskenta!$F$28,Kaksitasouoma_matriisi!AQ1826,Kaksitasouoma_matriisi!AR1826),Päälaskenta!$F$20)</f>
        <v>0.12</v>
      </c>
      <c r="Q1826" s="8">
        <f t="shared" si="458"/>
        <v>79.582322318933095</v>
      </c>
      <c r="R1826" s="8">
        <f t="shared" si="452"/>
        <v>1.2139914542636401</v>
      </c>
      <c r="S1826" s="8">
        <f t="shared" si="459"/>
        <v>0.12501279657743</v>
      </c>
      <c r="U1826" s="93">
        <f>IF(F1826&gt;Päälaskenta!D$24,Päälaskenta!H$24+L1826*Päälaskenta!G$24,F1826*Päälaskenta!C$24 + F1826*F1826*Päälaskenta!E$24)</f>
        <v>4.49</v>
      </c>
      <c r="V1826" s="8">
        <f>IF(F1826&gt;Päälaskenta!D$24,2*SQRT(POWER(Päälaskenta!D$24,2)+POWER(Päälaskenta!E$24*Päälaskenta!D$24,2))+Päälaskenta!C$24,(2*SQRT((POWER(F1826,2))+POWER(Päälaskenta!E$24*F1826,2))+Päälaskenta!C$24))</f>
        <v>2.9798989873223301</v>
      </c>
      <c r="W1826" s="8">
        <f t="shared" si="460"/>
        <v>1.50676248393058</v>
      </c>
      <c r="X1826" s="8">
        <f>Päälaskenta!F$24</f>
        <v>7.0000000000000007E-2</v>
      </c>
      <c r="Y1826" s="8">
        <f t="shared" si="461"/>
        <v>84.303350103704304</v>
      </c>
      <c r="Z1826" s="8">
        <f t="shared" si="453"/>
        <v>1.2860085457363599</v>
      </c>
      <c r="AA1826" s="8">
        <f t="shared" si="462"/>
        <v>0.28641615717959001</v>
      </c>
      <c r="AC1826" s="8">
        <f t="shared" si="454"/>
        <v>0.108483510651894</v>
      </c>
      <c r="AE1826" s="8">
        <v>1824</v>
      </c>
      <c r="AF1826" s="8">
        <f t="shared" si="448"/>
        <v>163.88567242263699</v>
      </c>
      <c r="AG1826" s="8">
        <f t="shared" si="455"/>
        <v>2.3270088907990699E-4</v>
      </c>
      <c r="AJ1826" s="132">
        <f>IF(Päälaskenta!$F$28&lt;Kaksitasouoma_matriisi!L1826,Päälaskenta!$C$20*Päälaskenta!$F$28,Päälaskenta!$C$20*Kaksitasouoma_matriisi!L1826)</f>
        <v>2.5</v>
      </c>
      <c r="AK1826" s="134">
        <f>SQRT(Päälaskenta!$D$20^2+(Päälaskenta!$D$20/(1/Päälaskenta!$E$20))^2)</f>
        <v>1.8029999999999999</v>
      </c>
      <c r="AL1826" s="134">
        <f>IF(Päälaskenta!$F$28&lt;Kaksitasouoma_matriisi!L1826,AK1826*Päälaskenta!$F$28*COS(ATAN(1/Päälaskenta!$E$20)),AK1826*Kaksitasouoma_matriisi!L1826*COS(ATAN(1/Päälaskenta!$E$20)))</f>
        <v>0.75</v>
      </c>
      <c r="AM1826" s="134"/>
      <c r="AN1826" s="134">
        <f t="shared" si="463"/>
        <v>3.25</v>
      </c>
      <c r="AO1826" s="8">
        <f t="shared" si="456"/>
        <v>0.22880073216234301</v>
      </c>
      <c r="AP1826" s="134">
        <f>Refererenssiarvoja!$B$16*H1826^(1/6)/(Refererenssiarvoja!$B$15^0.5)*(Päälaskenta!$G$28/2)^0.5*(1-AO1826)^(-1.5)</f>
        <v>7.5999999999999998E-2</v>
      </c>
      <c r="AQ1826" s="8">
        <f>Refererenssiarvoja!$B$16*Kaksitasouoma_matriisi!O1826^(1/6)/(SQRT((2*Refererenssiarvoja!$B$15)/(Päälaskenta!$F$31*Päälaskenta!$G$31*Päälaskenta!$F$28))+SQRT(Refererenssiarvoja!$B$15)/Refererenssiarvoja!$B$17*LN(Kaksitasouoma_matriisi!L1826/Päälaskenta!$F$28))</f>
        <v>0.100568571070916</v>
      </c>
      <c r="AR1826" s="8">
        <f>Refererenssiarvoja!$B$16*Kaksitasouoma_matriisi!O1826^(1/6)/(SQRT((2*Refererenssiarvoja!$B$15)/(Päälaskenta!$F$31*Päälaskenta!$G$31*L1826)))</f>
        <v>0.83365435142017796</v>
      </c>
    </row>
    <row r="1827" spans="1:44" x14ac:dyDescent="0.2">
      <c r="A1827" s="8">
        <v>1825</v>
      </c>
      <c r="B1827" s="8">
        <f>IF(Päälaskenta!C$7,Päälaskenta!E$7,Päälaskenta!G$5)</f>
        <v>2.5</v>
      </c>
      <c r="C1827" s="56">
        <v>0.17499999999999999</v>
      </c>
      <c r="D1827" s="93">
        <f t="shared" si="449"/>
        <v>14.2857</v>
      </c>
      <c r="E1827" s="8">
        <f>IF(Päälaskenta!$C$26,Kaksitasouoma_matriisi!AP1827,Kaksitasouoma_matriisi!AC1827)</f>
        <v>0.108505933562348</v>
      </c>
      <c r="F1827" s="56">
        <f>IF(D1827&lt;Päälaskenta!H$24,(SQRT(POWER(Päälaskenta!C$24/(2*Päälaskenta!E$24),2)+(D1827/Päälaskenta!E$24))-Päälaskenta!C$24/(2*Päälaskenta!E$24)),IF(D1827=Päälaskenta!H$24,Päälaskenta!D$24,Päälaskenta!D$24+(SQRT(POWER((Päälaskenta!C$20+Päälaskenta!G$24)/(2*Päälaskenta!E$20),2)+((D1827-Päälaskenta!H$24)/Päälaskenta!E$20))-(Päälaskenta!C$20+Päälaskenta!G$24)/(2*Päälaskenta!E$20))))</f>
        <v>2.0819999999999999</v>
      </c>
      <c r="G1827" s="57">
        <f>IF(F1827&gt;Päälaskenta!D$24,(2*SQRT((POWER(Päälaskenta!D$24,2))+POWER(Päälaskenta!E$24*Päälaskenta!D$24,2))+Päälaskenta!C$24)+(2*SQRT((POWER((F1827-Päälaskenta!D$24),2))+POWER(Päälaskenta!E$20*(F1827-Päälaskenta!D$24),2))+Päälaskenta!C$20),(2*SQRT((POWER(F1827,2))+POWER(Päälaskenta!E$24*F1827,2))+Päälaskenta!C$24))</f>
        <v>12.96</v>
      </c>
      <c r="H1827" s="57">
        <f t="shared" si="450"/>
        <v>1.1000000000000001</v>
      </c>
      <c r="I1827" s="62">
        <f t="shared" si="451"/>
        <v>3.1799999999999998E-4</v>
      </c>
      <c r="J1827" s="8">
        <f>IF(F1827&lt;Päälaskenta!$D$24,0,Kaksitasouoma_matriisi!F1827-Päälaskenta!$D$24)</f>
        <v>1.3819999999999999</v>
      </c>
      <c r="L1827" s="8">
        <f>IF(F1827&gt;Päälaskenta!D$24,F1827-Päälaskenta!D$24,0)</f>
        <v>1.3819999999999999</v>
      </c>
      <c r="M1827" s="8">
        <f>IF(F1827&gt;Päälaskenta!D$24,(Päälaskenta!C$20+(Päälaskenta!E$20*(Kaksitasouoma_matriisi!F1827-Päälaskenta!D$24)))*(Kaksitasouoma_matriisi!F1827-Päälaskenta!D$24),0)</f>
        <v>9.7748860000000004</v>
      </c>
      <c r="N1827" s="8">
        <f>IF(F1827&gt;Päälaskenta!D$24,(2*SQRT((POWER((F1827-Päälaskenta!D$24),2))+POWER(Päälaskenta!E$20*(F1827-Päälaskenta!D$24),2))+Päälaskenta!C$20),0)</f>
        <v>9.9828718626912298</v>
      </c>
      <c r="O1827" s="8">
        <f t="shared" si="457"/>
        <v>0.97916572850458705</v>
      </c>
      <c r="P1827" s="8">
        <f>IF(Päälaskenta!$C$29,IF(L1827&gt;Päälaskenta!$F$28,Kaksitasouoma_matriisi!AQ1827,Kaksitasouoma_matriisi!AR1827),Päälaskenta!$F$20)</f>
        <v>0.12</v>
      </c>
      <c r="Q1827" s="8">
        <f t="shared" si="458"/>
        <v>80.3220143524794</v>
      </c>
      <c r="R1827" s="8">
        <f t="shared" si="452"/>
        <v>1.2158820310071801</v>
      </c>
      <c r="S1827" s="8">
        <f t="shared" si="459"/>
        <v>0.12438835921024299</v>
      </c>
      <c r="U1827" s="93">
        <f>IF(F1827&gt;Päälaskenta!D$24,Päälaskenta!H$24+L1827*Päälaskenta!G$24,F1827*Päälaskenta!C$24 + F1827*F1827*Päälaskenta!E$24)</f>
        <v>4.5068000000000001</v>
      </c>
      <c r="V1827" s="8">
        <f>IF(F1827&gt;Päälaskenta!D$24,2*SQRT(POWER(Päälaskenta!D$24,2)+POWER(Päälaskenta!E$24*Päälaskenta!D$24,2))+Päälaskenta!C$24,(2*SQRT((POWER(F1827,2))+POWER(Päälaskenta!E$24*F1827,2))+Päälaskenta!C$24))</f>
        <v>2.9798989873223301</v>
      </c>
      <c r="W1827" s="8">
        <f t="shared" si="460"/>
        <v>1.5124002589261301</v>
      </c>
      <c r="X1827" s="8">
        <f>Päälaskenta!F$24</f>
        <v>7.0000000000000007E-2</v>
      </c>
      <c r="Y1827" s="8">
        <f t="shared" si="461"/>
        <v>84.829727971454005</v>
      </c>
      <c r="Z1827" s="8">
        <f t="shared" si="453"/>
        <v>1.2841179689928199</v>
      </c>
      <c r="AA1827" s="8">
        <f t="shared" si="462"/>
        <v>0.284928989303457</v>
      </c>
      <c r="AC1827" s="8">
        <f t="shared" si="454"/>
        <v>0.108505933562348</v>
      </c>
      <c r="AE1827" s="8">
        <v>1825</v>
      </c>
      <c r="AF1827" s="8">
        <f t="shared" ref="AF1827:AF1890" si="464">Q1827+Y1827</f>
        <v>165.15174232393301</v>
      </c>
      <c r="AG1827" s="8">
        <f t="shared" si="455"/>
        <v>2.29146747765623E-4</v>
      </c>
      <c r="AJ1827" s="132">
        <f>IF(Päälaskenta!$F$28&lt;Kaksitasouoma_matriisi!L1827,Päälaskenta!$C$20*Päälaskenta!$F$28,Päälaskenta!$C$20*Kaksitasouoma_matriisi!L1827)</f>
        <v>2.5</v>
      </c>
      <c r="AK1827" s="134">
        <f>SQRT(Päälaskenta!$D$20^2+(Päälaskenta!$D$20/(1/Päälaskenta!$E$20))^2)</f>
        <v>1.8029999999999999</v>
      </c>
      <c r="AL1827" s="134">
        <f>IF(Päälaskenta!$F$28&lt;Kaksitasouoma_matriisi!L1827,AK1827*Päälaskenta!$F$28*COS(ATAN(1/Päälaskenta!$E$20)),AK1827*Kaksitasouoma_matriisi!L1827*COS(ATAN(1/Päälaskenta!$E$20)))</f>
        <v>0.75</v>
      </c>
      <c r="AM1827" s="134"/>
      <c r="AN1827" s="134">
        <f t="shared" si="463"/>
        <v>3.25</v>
      </c>
      <c r="AO1827" s="8">
        <f t="shared" si="456"/>
        <v>0.227500227500227</v>
      </c>
      <c r="AP1827" s="134">
        <f>Refererenssiarvoja!$B$16*H1827^(1/6)/(Refererenssiarvoja!$B$15^0.5)*(Päälaskenta!$G$28/2)^0.5*(1-AO1827)^(-1.5)</f>
        <v>7.5999999999999998E-2</v>
      </c>
      <c r="AQ1827" s="8">
        <f>Refererenssiarvoja!$B$16*Kaksitasouoma_matriisi!O1827^(1/6)/(SQRT((2*Refererenssiarvoja!$B$15)/(Päälaskenta!$F$31*Päälaskenta!$G$31*Päälaskenta!$F$28))+SQRT(Refererenssiarvoja!$B$15)/Refererenssiarvoja!$B$17*LN(Kaksitasouoma_matriisi!L1827/Päälaskenta!$F$28))</f>
        <v>0.10023368601131601</v>
      </c>
      <c r="AR1827" s="8">
        <f>Refererenssiarvoja!$B$16*Kaksitasouoma_matriisi!O1827^(1/6)/(SQRT((2*Refererenssiarvoja!$B$15)/(Päälaskenta!$F$31*Päälaskenta!$G$31*L1827)))</f>
        <v>0.83633554306671898</v>
      </c>
    </row>
    <row r="1828" spans="1:44" x14ac:dyDescent="0.2">
      <c r="A1828" s="8">
        <v>1826</v>
      </c>
      <c r="B1828" s="8">
        <f>IF(Päälaskenta!C$7,Päälaskenta!E$7,Päälaskenta!G$5)</f>
        <v>2.5</v>
      </c>
      <c r="C1828" s="56">
        <v>0.17399999999999999</v>
      </c>
      <c r="D1828" s="93">
        <f t="shared" si="449"/>
        <v>14.367800000000001</v>
      </c>
      <c r="E1828" s="8">
        <f>IF(Päälaskenta!$C$26,Kaksitasouoma_matriisi!AP1828,Kaksitasouoma_matriisi!AC1828)</f>
        <v>0.108528269326474</v>
      </c>
      <c r="F1828" s="56">
        <f>IF(D1828&lt;Päälaskenta!H$24,(SQRT(POWER(Päälaskenta!C$24/(2*Päälaskenta!E$24),2)+(D1828/Päälaskenta!E$24))-Päälaskenta!C$24/(2*Päälaskenta!E$24)),IF(D1828=Päälaskenta!H$24,Päälaskenta!D$24,Päälaskenta!D$24+(SQRT(POWER((Päälaskenta!C$20+Päälaskenta!G$24)/(2*Päälaskenta!E$20),2)+((D1828-Päälaskenta!H$24)/Päälaskenta!E$20))-(Päälaskenta!C$20+Päälaskenta!G$24)/(2*Päälaskenta!E$20))))</f>
        <v>2.089</v>
      </c>
      <c r="G1828" s="57">
        <f>IF(F1828&gt;Päälaskenta!D$24,(2*SQRT((POWER(Päälaskenta!D$24,2))+POWER(Päälaskenta!E$24*Päälaskenta!D$24,2))+Päälaskenta!C$24)+(2*SQRT((POWER((F1828-Päälaskenta!D$24),2))+POWER(Päälaskenta!E$20*(F1828-Päälaskenta!D$24),2))+Päälaskenta!C$20),(2*SQRT((POWER(F1828,2))+POWER(Päälaskenta!E$24*F1828,2))+Päälaskenta!C$24))</f>
        <v>12.99</v>
      </c>
      <c r="H1828" s="57">
        <f t="shared" si="450"/>
        <v>1.1100000000000001</v>
      </c>
      <c r="I1828" s="62">
        <f t="shared" si="451"/>
        <v>3.1E-4</v>
      </c>
      <c r="J1828" s="8">
        <f>IF(F1828&lt;Päälaskenta!$D$24,0,Kaksitasouoma_matriisi!F1828-Päälaskenta!$D$24)</f>
        <v>1.389</v>
      </c>
      <c r="L1828" s="8">
        <f>IF(F1828&gt;Päälaskenta!D$24,F1828-Päälaskenta!D$24,0)</f>
        <v>1.389</v>
      </c>
      <c r="M1828" s="8">
        <f>IF(F1828&gt;Päälaskenta!D$24,(Päälaskenta!C$20+(Päälaskenta!E$20*(Kaksitasouoma_matriisi!F1828-Päälaskenta!D$24)))*(Kaksitasouoma_matriisi!F1828-Päälaskenta!D$24),0)</f>
        <v>9.8389814999999992</v>
      </c>
      <c r="N1828" s="8">
        <f>IF(F1828&gt;Päälaskenta!D$24,(2*SQRT((POWER((F1828-Päälaskenta!D$24),2))+POWER(Päälaskenta!E$20*(F1828-Päälaskenta!D$24),2))+Päälaskenta!C$20),0)</f>
        <v>10.0081107216195</v>
      </c>
      <c r="O1828" s="8">
        <f t="shared" si="457"/>
        <v>0.98310078432144599</v>
      </c>
      <c r="P1828" s="8">
        <f>IF(Päälaskenta!$C$29,IF(L1828&gt;Päälaskenta!$F$28,Kaksitasouoma_matriisi!AQ1828,Kaksitasouoma_matriisi!AR1828),Päälaskenta!$F$20)</f>
        <v>0.12</v>
      </c>
      <c r="Q1828" s="8">
        <f t="shared" si="458"/>
        <v>81.065162881693695</v>
      </c>
      <c r="R1828" s="8">
        <f t="shared" si="452"/>
        <v>1.2177608895897201</v>
      </c>
      <c r="S1828" s="8">
        <f t="shared" si="459"/>
        <v>0.123768998812501</v>
      </c>
      <c r="U1828" s="93">
        <f>IF(F1828&gt;Päälaskenta!D$24,Päälaskenta!H$24+L1828*Päälaskenta!G$24,F1828*Päälaskenta!C$24 + F1828*F1828*Päälaskenta!E$24)</f>
        <v>4.5236000000000001</v>
      </c>
      <c r="V1828" s="8">
        <f>IF(F1828&gt;Päälaskenta!D$24,2*SQRT(POWER(Päälaskenta!D$24,2)+POWER(Päälaskenta!E$24*Päälaskenta!D$24,2))+Päälaskenta!C$24,(2*SQRT((POWER(F1828,2))+POWER(Päälaskenta!E$24*F1828,2))+Päälaskenta!C$24))</f>
        <v>2.9798989873223301</v>
      </c>
      <c r="W1828" s="8">
        <f t="shared" si="460"/>
        <v>1.5180380339216799</v>
      </c>
      <c r="X1828" s="8">
        <f>Päälaskenta!F$24</f>
        <v>7.0000000000000007E-2</v>
      </c>
      <c r="Y1828" s="8">
        <f t="shared" si="461"/>
        <v>85.357415587314193</v>
      </c>
      <c r="Z1828" s="8">
        <f t="shared" si="453"/>
        <v>1.2822391104102799</v>
      </c>
      <c r="AA1828" s="8">
        <f t="shared" si="462"/>
        <v>0.28345545813296502</v>
      </c>
      <c r="AC1828" s="8">
        <f t="shared" si="454"/>
        <v>0.108528269326474</v>
      </c>
      <c r="AE1828" s="8">
        <v>1826</v>
      </c>
      <c r="AF1828" s="8">
        <f t="shared" si="464"/>
        <v>166.42257846900799</v>
      </c>
      <c r="AG1828" s="8">
        <f t="shared" si="455"/>
        <v>2.2566048873680499E-4</v>
      </c>
      <c r="AJ1828" s="132">
        <f>IF(Päälaskenta!$F$28&lt;Kaksitasouoma_matriisi!L1828,Päälaskenta!$C$20*Päälaskenta!$F$28,Päälaskenta!$C$20*Kaksitasouoma_matriisi!L1828)</f>
        <v>2.5</v>
      </c>
      <c r="AK1828" s="134">
        <f>SQRT(Päälaskenta!$D$20^2+(Päälaskenta!$D$20/(1/Päälaskenta!$E$20))^2)</f>
        <v>1.8029999999999999</v>
      </c>
      <c r="AL1828" s="134">
        <f>IF(Päälaskenta!$F$28&lt;Kaksitasouoma_matriisi!L1828,AK1828*Päälaskenta!$F$28*COS(ATAN(1/Päälaskenta!$E$20)),AK1828*Kaksitasouoma_matriisi!L1828*COS(ATAN(1/Päälaskenta!$E$20)))</f>
        <v>0.75</v>
      </c>
      <c r="AM1828" s="134"/>
      <c r="AN1828" s="134">
        <f t="shared" si="463"/>
        <v>3.25</v>
      </c>
      <c r="AO1828" s="8">
        <f t="shared" si="456"/>
        <v>0.22620025334428401</v>
      </c>
      <c r="AP1828" s="134">
        <f>Refererenssiarvoja!$B$16*H1828^(1/6)/(Refererenssiarvoja!$B$15^0.5)*(Päälaskenta!$G$28/2)^0.5*(1-AO1828)^(-1.5)</f>
        <v>7.4999999999999997E-2</v>
      </c>
      <c r="AQ1828" s="8">
        <f>Refererenssiarvoja!$B$16*Kaksitasouoma_matriisi!O1828^(1/6)/(SQRT((2*Refererenssiarvoja!$B$15)/(Päälaskenta!$F$31*Päälaskenta!$G$31*Päälaskenta!$F$28))+SQRT(Refererenssiarvoja!$B$15)/Refererenssiarvoja!$B$17*LN(Kaksitasouoma_matriisi!L1828/Päälaskenta!$F$28))</f>
        <v>9.9903167346900107E-2</v>
      </c>
      <c r="AR1828" s="8">
        <f>Refererenssiarvoja!$B$16*Kaksitasouoma_matriisi!O1828^(1/6)/(SQRT((2*Refererenssiarvoja!$B$15)/(Päälaskenta!$F$31*Päälaskenta!$G$31*L1828)))</f>
        <v>0.83901159312640305</v>
      </c>
    </row>
    <row r="1829" spans="1:44" x14ac:dyDescent="0.2">
      <c r="A1829" s="8">
        <v>1827</v>
      </c>
      <c r="B1829" s="8">
        <f>IF(Päälaskenta!C$7,Päälaskenta!E$7,Päälaskenta!G$5)</f>
        <v>2.5</v>
      </c>
      <c r="C1829" s="56">
        <v>0.17299999999999999</v>
      </c>
      <c r="D1829" s="93">
        <f t="shared" si="449"/>
        <v>14.450900000000001</v>
      </c>
      <c r="E1829" s="8">
        <f>IF(Päälaskenta!$C$26,Kaksitasouoma_matriisi!AP1829,Kaksitasouoma_matriisi!AC1829)</f>
        <v>0.108553689854527</v>
      </c>
      <c r="F1829" s="56">
        <f>IF(D1829&lt;Päälaskenta!H$24,(SQRT(POWER(Päälaskenta!C$24/(2*Päälaskenta!E$24),2)+(D1829/Päälaskenta!E$24))-Päälaskenta!C$24/(2*Päälaskenta!E$24)),IF(D1829=Päälaskenta!H$24,Päälaskenta!D$24,Päälaskenta!D$24+(SQRT(POWER((Päälaskenta!C$20+Päälaskenta!G$24)/(2*Päälaskenta!E$20),2)+((D1829-Päälaskenta!H$24)/Päälaskenta!E$20))-(Päälaskenta!C$20+Päälaskenta!G$24)/(2*Päälaskenta!E$20))))</f>
        <v>2.097</v>
      </c>
      <c r="G1829" s="57">
        <f>IF(F1829&gt;Päälaskenta!D$24,(2*SQRT((POWER(Päälaskenta!D$24,2))+POWER(Päälaskenta!E$24*Päälaskenta!D$24,2))+Päälaskenta!C$24)+(2*SQRT((POWER((F1829-Päälaskenta!D$24),2))+POWER(Päälaskenta!E$20*(F1829-Päälaskenta!D$24),2))+Päälaskenta!C$20),(2*SQRT((POWER(F1829,2))+POWER(Päälaskenta!E$24*F1829,2))+Päälaskenta!C$24))</f>
        <v>13.02</v>
      </c>
      <c r="H1829" s="57">
        <f t="shared" si="450"/>
        <v>1.1100000000000001</v>
      </c>
      <c r="I1829" s="62">
        <f t="shared" si="451"/>
        <v>3.0699999999999998E-4</v>
      </c>
      <c r="J1829" s="8">
        <f>IF(F1829&lt;Päälaskenta!$D$24,0,Kaksitasouoma_matriisi!F1829-Päälaskenta!$D$24)</f>
        <v>1.397</v>
      </c>
      <c r="L1829" s="8">
        <f>IF(F1829&gt;Päälaskenta!D$24,F1829-Päälaskenta!D$24,0)</f>
        <v>1.397</v>
      </c>
      <c r="M1829" s="8">
        <f>IF(F1829&gt;Päälaskenta!D$24,(Päälaskenta!C$20+(Päälaskenta!E$20*(Kaksitasouoma_matriisi!F1829-Päälaskenta!D$24)))*(Kaksitasouoma_matriisi!F1829-Päälaskenta!D$24),0)</f>
        <v>9.9124134999999995</v>
      </c>
      <c r="N1829" s="8">
        <f>IF(F1829&gt;Päälaskenta!D$24,(2*SQRT((POWER((F1829-Päälaskenta!D$24),2))+POWER(Päälaskenta!E$20*(F1829-Päälaskenta!D$24),2))+Päälaskenta!C$20),0)</f>
        <v>10.0369551318232</v>
      </c>
      <c r="O1829" s="8">
        <f t="shared" si="457"/>
        <v>0.98759169188389295</v>
      </c>
      <c r="P1829" s="8">
        <f>IF(Päälaskenta!$C$29,IF(L1829&gt;Päälaskenta!$F$28,Kaksitasouoma_matriisi!AQ1829,Kaksitasouoma_matriisi!AR1829),Päälaskenta!$F$20)</f>
        <v>0.12</v>
      </c>
      <c r="Q1829" s="8">
        <f t="shared" si="458"/>
        <v>81.918712186080995</v>
      </c>
      <c r="R1829" s="8">
        <f t="shared" si="452"/>
        <v>1.2198939915362501</v>
      </c>
      <c r="S1829" s="8">
        <f t="shared" si="459"/>
        <v>0.123067302583397</v>
      </c>
      <c r="U1829" s="93">
        <f>IF(F1829&gt;Päälaskenta!D$24,Päälaskenta!H$24+L1829*Päälaskenta!G$24,F1829*Päälaskenta!C$24 + F1829*F1829*Päälaskenta!E$24)</f>
        <v>4.5427999999999997</v>
      </c>
      <c r="V1829" s="8">
        <f>IF(F1829&gt;Päälaskenta!D$24,2*SQRT(POWER(Päälaskenta!D$24,2)+POWER(Päälaskenta!E$24*Päälaskenta!D$24,2))+Päälaskenta!C$24,(2*SQRT((POWER(F1829,2))+POWER(Päälaskenta!E$24*F1829,2))+Päälaskenta!C$24))</f>
        <v>2.9798989873223301</v>
      </c>
      <c r="W1829" s="8">
        <f t="shared" si="460"/>
        <v>1.52448120534517</v>
      </c>
      <c r="X1829" s="8">
        <f>Päälaskenta!F$24</f>
        <v>7.0000000000000007E-2</v>
      </c>
      <c r="Y1829" s="8">
        <f t="shared" si="461"/>
        <v>85.962088839338307</v>
      </c>
      <c r="Z1829" s="8">
        <f t="shared" si="453"/>
        <v>1.2801060084637499</v>
      </c>
      <c r="AA1829" s="8">
        <f t="shared" si="462"/>
        <v>0.28178788598744198</v>
      </c>
      <c r="AC1829" s="8">
        <f t="shared" si="454"/>
        <v>0.108553689854527</v>
      </c>
      <c r="AE1829" s="8">
        <v>1827</v>
      </c>
      <c r="AF1829" s="8">
        <f t="shared" si="464"/>
        <v>167.880801025419</v>
      </c>
      <c r="AG1829" s="8">
        <f t="shared" si="455"/>
        <v>2.2175731360894101E-4</v>
      </c>
      <c r="AJ1829" s="132">
        <f>IF(Päälaskenta!$F$28&lt;Kaksitasouoma_matriisi!L1829,Päälaskenta!$C$20*Päälaskenta!$F$28,Päälaskenta!$C$20*Kaksitasouoma_matriisi!L1829)</f>
        <v>2.5</v>
      </c>
      <c r="AK1829" s="134">
        <f>SQRT(Päälaskenta!$D$20^2+(Päälaskenta!$D$20/(1/Päälaskenta!$E$20))^2)</f>
        <v>1.8029999999999999</v>
      </c>
      <c r="AL1829" s="134">
        <f>IF(Päälaskenta!$F$28&lt;Kaksitasouoma_matriisi!L1829,AK1829*Päälaskenta!$F$28*COS(ATAN(1/Päälaskenta!$E$20)),AK1829*Kaksitasouoma_matriisi!L1829*COS(ATAN(1/Päälaskenta!$E$20)))</f>
        <v>0.75</v>
      </c>
      <c r="AM1829" s="134"/>
      <c r="AN1829" s="134">
        <f t="shared" si="463"/>
        <v>3.25</v>
      </c>
      <c r="AO1829" s="8">
        <f t="shared" si="456"/>
        <v>0.224899487229169</v>
      </c>
      <c r="AP1829" s="134">
        <f>Refererenssiarvoja!$B$16*H1829^(1/6)/(Refererenssiarvoja!$B$15^0.5)*(Päälaskenta!$G$28/2)^0.5*(1-AO1829)^(-1.5)</f>
        <v>7.4999999999999997E-2</v>
      </c>
      <c r="AQ1829" s="8">
        <f>Refererenssiarvoja!$B$16*Kaksitasouoma_matriisi!O1829^(1/6)/(SQRT((2*Refererenssiarvoja!$B$15)/(Päälaskenta!$F$31*Päälaskenta!$G$31*Päälaskenta!$F$28))+SQRT(Refererenssiarvoja!$B$15)/Refererenssiarvoja!$B$17*LN(Kaksitasouoma_matriisi!L1829/Päälaskenta!$F$28))</f>
        <v>9.9530664929291093E-2</v>
      </c>
      <c r="AR1829" s="8">
        <f>Refererenssiarvoja!$B$16*Kaksitasouoma_matriisi!O1829^(1/6)/(SQRT((2*Refererenssiarvoja!$B$15)/(Päälaskenta!$F$31*Päälaskenta!$G$31*L1829)))</f>
        <v>0.84206368733908599</v>
      </c>
    </row>
    <row r="1830" spans="1:44" x14ac:dyDescent="0.2">
      <c r="A1830" s="8">
        <v>1828</v>
      </c>
      <c r="B1830" s="8">
        <f>IF(Päälaskenta!C$7,Päälaskenta!E$7,Päälaskenta!G$5)</f>
        <v>2.5</v>
      </c>
      <c r="C1830" s="56">
        <v>0.17199999999999999</v>
      </c>
      <c r="D1830" s="93">
        <f t="shared" si="449"/>
        <v>14.5349</v>
      </c>
      <c r="E1830" s="8">
        <f>IF(Päälaskenta!$C$26,Kaksitasouoma_matriisi!AP1830,Kaksitasouoma_matriisi!AC1830)</f>
        <v>0.10857584057891601</v>
      </c>
      <c r="F1830" s="56">
        <f>IF(D1830&lt;Päälaskenta!H$24,(SQRT(POWER(Päälaskenta!C$24/(2*Päälaskenta!E$24),2)+(D1830/Päälaskenta!E$24))-Päälaskenta!C$24/(2*Päälaskenta!E$24)),IF(D1830=Päälaskenta!H$24,Päälaskenta!D$24,Päälaskenta!D$24+(SQRT(POWER((Päälaskenta!C$20+Päälaskenta!G$24)/(2*Päälaskenta!E$20),2)+((D1830-Päälaskenta!H$24)/Päälaskenta!E$20))-(Päälaskenta!C$20+Päälaskenta!G$24)/(2*Päälaskenta!E$20))))</f>
        <v>2.1040000000000001</v>
      </c>
      <c r="G1830" s="57">
        <f>IF(F1830&gt;Päälaskenta!D$24,(2*SQRT((POWER(Päälaskenta!D$24,2))+POWER(Päälaskenta!E$24*Päälaskenta!D$24,2))+Päälaskenta!C$24)+(2*SQRT((POWER((F1830-Päälaskenta!D$24),2))+POWER(Päälaskenta!E$20*(F1830-Päälaskenta!D$24),2))+Päälaskenta!C$20),(2*SQRT((POWER(F1830,2))+POWER(Päälaskenta!E$24*F1830,2))+Päälaskenta!C$24))</f>
        <v>13.04</v>
      </c>
      <c r="H1830" s="57">
        <f t="shared" si="450"/>
        <v>1.1100000000000001</v>
      </c>
      <c r="I1830" s="62">
        <f t="shared" si="451"/>
        <v>3.0299999999999999E-4</v>
      </c>
      <c r="J1830" s="8">
        <f>IF(F1830&lt;Päälaskenta!$D$24,0,Kaksitasouoma_matriisi!F1830-Päälaskenta!$D$24)</f>
        <v>1.4039999999999999</v>
      </c>
      <c r="L1830" s="8">
        <f>IF(F1830&gt;Päälaskenta!D$24,F1830-Päälaskenta!D$24,0)</f>
        <v>1.4039999999999999</v>
      </c>
      <c r="M1830" s="8">
        <f>IF(F1830&gt;Päälaskenta!D$24,(Päälaskenta!C$20+(Päälaskenta!E$20*(Kaksitasouoma_matriisi!F1830-Päälaskenta!D$24)))*(Kaksitasouoma_matriisi!F1830-Päälaskenta!D$24),0)</f>
        <v>9.9768240000000006</v>
      </c>
      <c r="N1830" s="8">
        <f>IF(F1830&gt;Päälaskenta!D$24,(2*SQRT((POWER((F1830-Päälaskenta!D$24),2))+POWER(Päälaskenta!E$20*(F1830-Päälaskenta!D$24),2))+Päälaskenta!C$20),0)</f>
        <v>10.0621939907514</v>
      </c>
      <c r="O1830" s="8">
        <f t="shared" si="457"/>
        <v>0.99151576775106198</v>
      </c>
      <c r="P1830" s="8">
        <f>IF(Päälaskenta!$C$29,IF(L1830&gt;Päälaskenta!$F$28,Kaksitasouoma_matriisi!AQ1830,Kaksitasouoma_matriisi!AR1830),Päälaskenta!$F$20)</f>
        <v>0.12</v>
      </c>
      <c r="Q1830" s="8">
        <f t="shared" si="458"/>
        <v>82.669278678965995</v>
      </c>
      <c r="R1830" s="8">
        <f t="shared" si="452"/>
        <v>1.2217482193752001</v>
      </c>
      <c r="S1830" s="8">
        <f t="shared" si="459"/>
        <v>0.12245863206319001</v>
      </c>
      <c r="U1830" s="93">
        <f>IF(F1830&gt;Päälaskenta!D$24,Päälaskenta!H$24+L1830*Päälaskenta!G$24,F1830*Päälaskenta!C$24 + F1830*F1830*Päälaskenta!E$24)</f>
        <v>4.5595999999999997</v>
      </c>
      <c r="V1830" s="8">
        <f>IF(F1830&gt;Päälaskenta!D$24,2*SQRT(POWER(Päälaskenta!D$24,2)+POWER(Päälaskenta!E$24*Päälaskenta!D$24,2))+Päälaskenta!C$24,(2*SQRT((POWER(F1830,2))+POWER(Päälaskenta!E$24*F1830,2))+Päälaskenta!C$24))</f>
        <v>2.9798989873223301</v>
      </c>
      <c r="W1830" s="8">
        <f t="shared" si="460"/>
        <v>1.53011898034072</v>
      </c>
      <c r="X1830" s="8">
        <f>Päälaskenta!F$24</f>
        <v>7.0000000000000007E-2</v>
      </c>
      <c r="Y1830" s="8">
        <f t="shared" si="461"/>
        <v>86.492577601951595</v>
      </c>
      <c r="Z1830" s="8">
        <f t="shared" si="453"/>
        <v>1.2782517806247999</v>
      </c>
      <c r="AA1830" s="8">
        <f t="shared" si="462"/>
        <v>0.28034296443214302</v>
      </c>
      <c r="AC1830" s="8">
        <f t="shared" si="454"/>
        <v>0.10857584057891601</v>
      </c>
      <c r="AE1830" s="8">
        <v>1828</v>
      </c>
      <c r="AF1830" s="8">
        <f t="shared" si="464"/>
        <v>169.16185628091799</v>
      </c>
      <c r="AG1830" s="8">
        <f t="shared" si="455"/>
        <v>2.18411314660237E-4</v>
      </c>
      <c r="AJ1830" s="132">
        <f>IF(Päälaskenta!$F$28&lt;Kaksitasouoma_matriisi!L1830,Päälaskenta!$C$20*Päälaskenta!$F$28,Päälaskenta!$C$20*Kaksitasouoma_matriisi!L1830)</f>
        <v>2.5</v>
      </c>
      <c r="AK1830" s="134">
        <f>SQRT(Päälaskenta!$D$20^2+(Päälaskenta!$D$20/(1/Päälaskenta!$E$20))^2)</f>
        <v>1.8029999999999999</v>
      </c>
      <c r="AL1830" s="134">
        <f>IF(Päälaskenta!$F$28&lt;Kaksitasouoma_matriisi!L1830,AK1830*Päälaskenta!$F$28*COS(ATAN(1/Päälaskenta!$E$20)),AK1830*Kaksitasouoma_matriisi!L1830*COS(ATAN(1/Päälaskenta!$E$20)))</f>
        <v>0.75</v>
      </c>
      <c r="AM1830" s="134"/>
      <c r="AN1830" s="134">
        <f t="shared" si="463"/>
        <v>3.25</v>
      </c>
      <c r="AO1830" s="8">
        <f t="shared" si="456"/>
        <v>0.22359974956827999</v>
      </c>
      <c r="AP1830" s="134">
        <f>Refererenssiarvoja!$B$16*H1830^(1/6)/(Refererenssiarvoja!$B$15^0.5)*(Päälaskenta!$G$28/2)^0.5*(1-AO1830)^(-1.5)</f>
        <v>7.4999999999999997E-2</v>
      </c>
      <c r="AQ1830" s="8">
        <f>Refererenssiarvoja!$B$16*Kaksitasouoma_matriisi!O1830^(1/6)/(SQRT((2*Refererenssiarvoja!$B$15)/(Päälaskenta!$F$31*Päälaskenta!$G$31*Päälaskenta!$F$28))+SQRT(Refererenssiarvoja!$B$15)/Refererenssiarvoja!$B$17*LN(Kaksitasouoma_matriisi!L1830/Päälaskenta!$F$28))</f>
        <v>9.92092079290256E-2</v>
      </c>
      <c r="AR1830" s="8">
        <f>Refererenssiarvoja!$B$16*Kaksitasouoma_matriisi!O1830^(1/6)/(SQRT((2*Refererenssiarvoja!$B$15)/(Päälaskenta!$F$31*Päälaskenta!$G$31*L1830)))</f>
        <v>0.84472884286551997</v>
      </c>
    </row>
    <row r="1831" spans="1:44" x14ac:dyDescent="0.2">
      <c r="A1831" s="8">
        <v>1829</v>
      </c>
      <c r="B1831" s="8">
        <f>IF(Päälaskenta!C$7,Päälaskenta!E$7,Päälaskenta!G$5)</f>
        <v>2.5</v>
      </c>
      <c r="C1831" s="56">
        <v>0.17100000000000001</v>
      </c>
      <c r="D1831" s="93">
        <f t="shared" si="449"/>
        <v>14.619899999999999</v>
      </c>
      <c r="E1831" s="8">
        <f>IF(Päälaskenta!$C$26,Kaksitasouoma_matriisi!AP1831,Kaksitasouoma_matriisi!AC1831)</f>
        <v>0.10859790573740399</v>
      </c>
      <c r="F1831" s="56">
        <f>IF(D1831&lt;Päälaskenta!H$24,(SQRT(POWER(Päälaskenta!C$24/(2*Päälaskenta!E$24),2)+(D1831/Päälaskenta!E$24))-Päälaskenta!C$24/(2*Päälaskenta!E$24)),IF(D1831=Päälaskenta!H$24,Päälaskenta!D$24,Päälaskenta!D$24+(SQRT(POWER((Päälaskenta!C$20+Päälaskenta!G$24)/(2*Päälaskenta!E$20),2)+((D1831-Päälaskenta!H$24)/Päälaskenta!E$20))-(Päälaskenta!C$20+Päälaskenta!G$24)/(2*Päälaskenta!E$20))))</f>
        <v>2.1110000000000002</v>
      </c>
      <c r="G1831" s="57">
        <f>IF(F1831&gt;Päälaskenta!D$24,(2*SQRT((POWER(Päälaskenta!D$24,2))+POWER(Päälaskenta!E$24*Päälaskenta!D$24,2))+Päälaskenta!C$24)+(2*SQRT((POWER((F1831-Päälaskenta!D$24),2))+POWER(Päälaskenta!E$20*(F1831-Päälaskenta!D$24),2))+Päälaskenta!C$20),(2*SQRT((POWER(F1831,2))+POWER(Päälaskenta!E$24*F1831,2))+Päälaskenta!C$24))</f>
        <v>13.07</v>
      </c>
      <c r="H1831" s="57">
        <f t="shared" si="450"/>
        <v>1.1200000000000001</v>
      </c>
      <c r="I1831" s="62">
        <f t="shared" si="451"/>
        <v>2.9599999999999998E-4</v>
      </c>
      <c r="J1831" s="8">
        <f>IF(F1831&lt;Päälaskenta!$D$24,0,Kaksitasouoma_matriisi!F1831-Päälaskenta!$D$24)</f>
        <v>1.411</v>
      </c>
      <c r="L1831" s="8">
        <f>IF(F1831&gt;Päälaskenta!D$24,F1831-Päälaskenta!D$24,0)</f>
        <v>1.411</v>
      </c>
      <c r="M1831" s="8">
        <f>IF(F1831&gt;Päälaskenta!D$24,(Päälaskenta!C$20+(Päälaskenta!E$20*(Kaksitasouoma_matriisi!F1831-Päälaskenta!D$24)))*(Kaksitasouoma_matriisi!F1831-Päälaskenta!D$24),0)</f>
        <v>10.0413815</v>
      </c>
      <c r="N1831" s="8">
        <f>IF(F1831&gt;Päälaskenta!D$24,(2*SQRT((POWER((F1831-Päälaskenta!D$24),2))+POWER(Päälaskenta!E$20*(F1831-Päälaskenta!D$24),2))+Päälaskenta!C$20),0)</f>
        <v>10.087432849679701</v>
      </c>
      <c r="O1831" s="8">
        <f t="shared" si="457"/>
        <v>0.99543478005098596</v>
      </c>
      <c r="P1831" s="8">
        <f>IF(Päälaskenta!$C$29,IF(L1831&gt;Päälaskenta!$F$28,Kaksitasouoma_matriisi!AQ1831,Kaksitasouoma_matriisi!AR1831),Päälaskenta!$F$20)</f>
        <v>0.12</v>
      </c>
      <c r="Q1831" s="8">
        <f t="shared" si="458"/>
        <v>83.423312137629594</v>
      </c>
      <c r="R1831" s="8">
        <f t="shared" si="452"/>
        <v>1.2235911715496901</v>
      </c>
      <c r="S1831" s="8">
        <f t="shared" si="459"/>
        <v>0.121854863451776</v>
      </c>
      <c r="U1831" s="93">
        <f>IF(F1831&gt;Päälaskenta!D$24,Päälaskenta!H$24+L1831*Päälaskenta!G$24,F1831*Päälaskenta!C$24 + F1831*F1831*Päälaskenta!E$24)</f>
        <v>4.5763999999999996</v>
      </c>
      <c r="V1831" s="8">
        <f>IF(F1831&gt;Päälaskenta!D$24,2*SQRT(POWER(Päälaskenta!D$24,2)+POWER(Päälaskenta!E$24*Päälaskenta!D$24,2))+Päälaskenta!C$24,(2*SQRT((POWER(F1831,2))+POWER(Päälaskenta!E$24*F1831,2))+Päälaskenta!C$24))</f>
        <v>2.9798989873223301</v>
      </c>
      <c r="W1831" s="8">
        <f t="shared" si="460"/>
        <v>1.5357567553362801</v>
      </c>
      <c r="X1831" s="8">
        <f>Päälaskenta!F$24</f>
        <v>7.0000000000000007E-2</v>
      </c>
      <c r="Y1831" s="8">
        <f t="shared" si="461"/>
        <v>87.024371037407505</v>
      </c>
      <c r="Z1831" s="8">
        <f t="shared" si="453"/>
        <v>1.2764088284503099</v>
      </c>
      <c r="AA1831" s="8">
        <f t="shared" si="462"/>
        <v>0.27891111538552399</v>
      </c>
      <c r="AC1831" s="8">
        <f t="shared" si="454"/>
        <v>0.10859790573740399</v>
      </c>
      <c r="AE1831" s="8">
        <v>1829</v>
      </c>
      <c r="AF1831" s="8">
        <f t="shared" si="464"/>
        <v>170.44768317503701</v>
      </c>
      <c r="AG1831" s="8">
        <f t="shared" si="455"/>
        <v>2.15128432347252E-4</v>
      </c>
      <c r="AJ1831" s="132">
        <f>IF(Päälaskenta!$F$28&lt;Kaksitasouoma_matriisi!L1831,Päälaskenta!$C$20*Päälaskenta!$F$28,Päälaskenta!$C$20*Kaksitasouoma_matriisi!L1831)</f>
        <v>2.5</v>
      </c>
      <c r="AK1831" s="134">
        <f>SQRT(Päälaskenta!$D$20^2+(Päälaskenta!$D$20/(1/Päälaskenta!$E$20))^2)</f>
        <v>1.8029999999999999</v>
      </c>
      <c r="AL1831" s="134">
        <f>IF(Päälaskenta!$F$28&lt;Kaksitasouoma_matriisi!L1831,AK1831*Päälaskenta!$F$28*COS(ATAN(1/Päälaskenta!$E$20)),AK1831*Kaksitasouoma_matriisi!L1831*COS(ATAN(1/Päälaskenta!$E$20)))</f>
        <v>0.75</v>
      </c>
      <c r="AM1831" s="134"/>
      <c r="AN1831" s="134">
        <f t="shared" si="463"/>
        <v>3.25</v>
      </c>
      <c r="AO1831" s="8">
        <f t="shared" si="456"/>
        <v>0.222299742132299</v>
      </c>
      <c r="AP1831" s="134">
        <f>Refererenssiarvoja!$B$16*H1831^(1/6)/(Refererenssiarvoja!$B$15^0.5)*(Päälaskenta!$G$28/2)^0.5*(1-AO1831)^(-1.5)</f>
        <v>7.4999999999999997E-2</v>
      </c>
      <c r="AQ1831" s="8">
        <f>Refererenssiarvoja!$B$16*Kaksitasouoma_matriisi!O1831^(1/6)/(SQRT((2*Refererenssiarvoja!$B$15)/(Päälaskenta!$F$31*Päälaskenta!$G$31*Päälaskenta!$F$28))+SQRT(Refererenssiarvoja!$B$15)/Refererenssiarvoja!$B$17*LN(Kaksitasouoma_matriisi!L1831/Päälaskenta!$F$28))</f>
        <v>9.8891847217780396E-2</v>
      </c>
      <c r="AR1831" s="8">
        <f>Refererenssiarvoja!$B$16*Kaksitasouoma_matriisi!O1831^(1/6)/(SQRT((2*Refererenssiarvoja!$B$15)/(Päälaskenta!$F$31*Päälaskenta!$G$31*L1831)))</f>
        <v>0.84738897081207698</v>
      </c>
    </row>
    <row r="1832" spans="1:44" x14ac:dyDescent="0.2">
      <c r="A1832" s="8">
        <v>1830</v>
      </c>
      <c r="B1832" s="8">
        <f>IF(Päälaskenta!C$7,Päälaskenta!E$7,Päälaskenta!G$5)</f>
        <v>2.5</v>
      </c>
      <c r="C1832" s="56">
        <v>0.17</v>
      </c>
      <c r="D1832" s="93">
        <f t="shared" si="449"/>
        <v>14.7059</v>
      </c>
      <c r="E1832" s="8">
        <f>IF(Päälaskenta!$C$26,Kaksitasouoma_matriisi!AP1832,Kaksitasouoma_matriisi!AC1832)</f>
        <v>0.10862301892142701</v>
      </c>
      <c r="F1832" s="56">
        <f>IF(D1832&lt;Päälaskenta!H$24,(SQRT(POWER(Päälaskenta!C$24/(2*Päälaskenta!E$24),2)+(D1832/Päälaskenta!E$24))-Päälaskenta!C$24/(2*Päälaskenta!E$24)),IF(D1832=Päälaskenta!H$24,Päälaskenta!D$24,Päälaskenta!D$24+(SQRT(POWER((Päälaskenta!C$20+Päälaskenta!G$24)/(2*Päälaskenta!E$20),2)+((D1832-Päälaskenta!H$24)/Päälaskenta!E$20))-(Päälaskenta!C$20+Päälaskenta!G$24)/(2*Päälaskenta!E$20))))</f>
        <v>2.1190000000000002</v>
      </c>
      <c r="G1832" s="57">
        <f>IF(F1832&gt;Päälaskenta!D$24,(2*SQRT((POWER(Päälaskenta!D$24,2))+POWER(Päälaskenta!E$24*Päälaskenta!D$24,2))+Päälaskenta!C$24)+(2*SQRT((POWER((F1832-Päälaskenta!D$24),2))+POWER(Päälaskenta!E$20*(F1832-Päälaskenta!D$24),2))+Päälaskenta!C$20),(2*SQRT((POWER(F1832,2))+POWER(Päälaskenta!E$24*F1832,2))+Päälaskenta!C$24))</f>
        <v>13.1</v>
      </c>
      <c r="H1832" s="57">
        <f t="shared" si="450"/>
        <v>1.1200000000000001</v>
      </c>
      <c r="I1832" s="62">
        <f t="shared" si="451"/>
        <v>2.9300000000000002E-4</v>
      </c>
      <c r="J1832" s="8">
        <f>IF(F1832&lt;Päälaskenta!$D$24,0,Kaksitasouoma_matriisi!F1832-Päälaskenta!$D$24)</f>
        <v>1.419</v>
      </c>
      <c r="L1832" s="8">
        <f>IF(F1832&gt;Päälaskenta!D$24,F1832-Päälaskenta!D$24,0)</f>
        <v>1.419</v>
      </c>
      <c r="M1832" s="8">
        <f>IF(F1832&gt;Päälaskenta!D$24,(Päälaskenta!C$20+(Päälaskenta!E$20*(Kaksitasouoma_matriisi!F1832-Päälaskenta!D$24)))*(Kaksitasouoma_matriisi!F1832-Päälaskenta!D$24),0)</f>
        <v>10.1153415</v>
      </c>
      <c r="N1832" s="8">
        <f>IF(F1832&gt;Päälaskenta!D$24,(2*SQRT((POWER((F1832-Päälaskenta!D$24),2))+POWER(Päälaskenta!E$20*(F1832-Päälaskenta!D$24),2))+Päälaskenta!C$20),0)</f>
        <v>10.1162772598834</v>
      </c>
      <c r="O1832" s="8">
        <f t="shared" si="457"/>
        <v>0.99990749958118397</v>
      </c>
      <c r="P1832" s="8">
        <f>IF(Päälaskenta!$C$29,IF(L1832&gt;Päälaskenta!$F$28,Kaksitasouoma_matriisi!AQ1832,Kaksitasouoma_matriisi!AR1832),Päälaskenta!$F$20)</f>
        <v>0.12</v>
      </c>
      <c r="Q1832" s="8">
        <f t="shared" si="458"/>
        <v>84.289314234717594</v>
      </c>
      <c r="R1832" s="8">
        <f t="shared" si="452"/>
        <v>1.22568377000391</v>
      </c>
      <c r="S1832" s="8">
        <f t="shared" si="459"/>
        <v>0.12117077510471699</v>
      </c>
      <c r="U1832" s="93">
        <f>IF(F1832&gt;Päälaskenta!D$24,Päälaskenta!H$24+L1832*Päälaskenta!G$24,F1832*Päälaskenta!C$24 + F1832*F1832*Päälaskenta!E$24)</f>
        <v>4.5956000000000001</v>
      </c>
      <c r="V1832" s="8">
        <f>IF(F1832&gt;Päälaskenta!D$24,2*SQRT(POWER(Päälaskenta!D$24,2)+POWER(Päälaskenta!E$24*Päälaskenta!D$24,2))+Päälaskenta!C$24,(2*SQRT((POWER(F1832,2))+POWER(Päälaskenta!E$24*F1832,2))+Päälaskenta!C$24))</f>
        <v>2.9798989873223301</v>
      </c>
      <c r="W1832" s="8">
        <f t="shared" si="460"/>
        <v>1.5421999267597699</v>
      </c>
      <c r="X1832" s="8">
        <f>Päälaskenta!F$24</f>
        <v>7.0000000000000007E-2</v>
      </c>
      <c r="Y1832" s="8">
        <f t="shared" si="461"/>
        <v>87.633730472092694</v>
      </c>
      <c r="Z1832" s="8">
        <f t="shared" si="453"/>
        <v>1.27431622999609</v>
      </c>
      <c r="AA1832" s="8">
        <f t="shared" si="462"/>
        <v>0.27729050178346498</v>
      </c>
      <c r="AC1832" s="8">
        <f t="shared" si="454"/>
        <v>0.10862301892142701</v>
      </c>
      <c r="AE1832" s="8">
        <v>1830</v>
      </c>
      <c r="AF1832" s="8">
        <f t="shared" si="464"/>
        <v>171.92304470681</v>
      </c>
      <c r="AG1832" s="8">
        <f t="shared" si="455"/>
        <v>2.1145201584645099E-4</v>
      </c>
      <c r="AJ1832" s="132">
        <f>IF(Päälaskenta!$F$28&lt;Kaksitasouoma_matriisi!L1832,Päälaskenta!$C$20*Päälaskenta!$F$28,Päälaskenta!$C$20*Kaksitasouoma_matriisi!L1832)</f>
        <v>2.5</v>
      </c>
      <c r="AK1832" s="134">
        <f>SQRT(Päälaskenta!$D$20^2+(Päälaskenta!$D$20/(1/Päälaskenta!$E$20))^2)</f>
        <v>1.8029999999999999</v>
      </c>
      <c r="AL1832" s="134">
        <f>IF(Päälaskenta!$F$28&lt;Kaksitasouoma_matriisi!L1832,AK1832*Päälaskenta!$F$28*COS(ATAN(1/Päälaskenta!$E$20)),AK1832*Kaksitasouoma_matriisi!L1832*COS(ATAN(1/Päälaskenta!$E$20)))</f>
        <v>0.75</v>
      </c>
      <c r="AM1832" s="134"/>
      <c r="AN1832" s="134">
        <f t="shared" si="463"/>
        <v>3.25</v>
      </c>
      <c r="AO1832" s="8">
        <f t="shared" si="456"/>
        <v>0.22099973480031801</v>
      </c>
      <c r="AP1832" s="134">
        <f>Refererenssiarvoja!$B$16*H1832^(1/6)/(Refererenssiarvoja!$B$15^0.5)*(Päälaskenta!$G$28/2)^0.5*(1-AO1832)^(-1.5)</f>
        <v>7.4999999999999997E-2</v>
      </c>
      <c r="AQ1832" s="8">
        <f>Refererenssiarvoja!$B$16*Kaksitasouoma_matriisi!O1832^(1/6)/(SQRT((2*Refererenssiarvoja!$B$15)/(Päälaskenta!$F$31*Päälaskenta!$G$31*Päälaskenta!$F$28))+SQRT(Refererenssiarvoja!$B$15)/Refererenssiarvoja!$B$17*LN(Kaksitasouoma_matriisi!L1832/Päälaskenta!$F$28))</f>
        <v>9.8534061079600194E-2</v>
      </c>
      <c r="AR1832" s="8">
        <f>Refererenssiarvoja!$B$16*Kaksitasouoma_matriisi!O1832^(1/6)/(SQRT((2*Refererenssiarvoja!$B$15)/(Päälaskenta!$F$31*Päälaskenta!$G$31*L1832)))</f>
        <v>0.85042300620129296</v>
      </c>
    </row>
    <row r="1833" spans="1:44" x14ac:dyDescent="0.2">
      <c r="A1833" s="8">
        <v>1831</v>
      </c>
      <c r="B1833" s="8">
        <f>IF(Päälaskenta!C$7,Päälaskenta!E$7,Päälaskenta!G$5)</f>
        <v>2.5</v>
      </c>
      <c r="C1833" s="56">
        <v>0.16900000000000001</v>
      </c>
      <c r="D1833" s="93">
        <f t="shared" si="449"/>
        <v>14.792899999999999</v>
      </c>
      <c r="E1833" s="8">
        <f>IF(Päälaskenta!$C$26,Kaksitasouoma_matriisi!AP1833,Kaksitasouoma_matriisi!AC1833)</f>
        <v>0.108644902385836</v>
      </c>
      <c r="F1833" s="56">
        <f>IF(D1833&lt;Päälaskenta!H$24,(SQRT(POWER(Päälaskenta!C$24/(2*Päälaskenta!E$24),2)+(D1833/Päälaskenta!E$24))-Päälaskenta!C$24/(2*Päälaskenta!E$24)),IF(D1833=Päälaskenta!H$24,Päälaskenta!D$24,Päälaskenta!D$24+(SQRT(POWER((Päälaskenta!C$20+Päälaskenta!G$24)/(2*Päälaskenta!E$20),2)+((D1833-Päälaskenta!H$24)/Päälaskenta!E$20))-(Päälaskenta!C$20+Päälaskenta!G$24)/(2*Päälaskenta!E$20))))</f>
        <v>2.1259999999999999</v>
      </c>
      <c r="G1833" s="57">
        <f>IF(F1833&gt;Päälaskenta!D$24,(2*SQRT((POWER(Päälaskenta!D$24,2))+POWER(Päälaskenta!E$24*Päälaskenta!D$24,2))+Päälaskenta!C$24)+(2*SQRT((POWER((F1833-Päälaskenta!D$24),2))+POWER(Päälaskenta!E$20*(F1833-Päälaskenta!D$24),2))+Päälaskenta!C$20),(2*SQRT((POWER(F1833,2))+POWER(Päälaskenta!E$24*F1833,2))+Päälaskenta!C$24))</f>
        <v>13.12</v>
      </c>
      <c r="H1833" s="57">
        <f t="shared" si="450"/>
        <v>1.1299999999999999</v>
      </c>
      <c r="I1833" s="62">
        <f t="shared" si="451"/>
        <v>2.8600000000000001E-4</v>
      </c>
      <c r="J1833" s="8">
        <f>IF(F1833&lt;Päälaskenta!$D$24,0,Kaksitasouoma_matriisi!F1833-Päälaskenta!$D$24)</f>
        <v>1.4259999999999999</v>
      </c>
      <c r="L1833" s="8">
        <f>IF(F1833&gt;Päälaskenta!D$24,F1833-Päälaskenta!D$24,0)</f>
        <v>1.4259999999999999</v>
      </c>
      <c r="M1833" s="8">
        <f>IF(F1833&gt;Päälaskenta!D$24,(Päälaskenta!C$20+(Päälaskenta!E$20*(Kaksitasouoma_matriisi!F1833-Päälaskenta!D$24)))*(Kaksitasouoma_matriisi!F1833-Päälaskenta!D$24),0)</f>
        <v>10.180213999999999</v>
      </c>
      <c r="N1833" s="8">
        <f>IF(F1833&gt;Päälaskenta!D$24,(2*SQRT((POWER((F1833-Päälaskenta!D$24),2))+POWER(Päälaskenta!E$20*(F1833-Päälaskenta!D$24),2))+Päälaskenta!C$20),0)</f>
        <v>10.1415161188116</v>
      </c>
      <c r="O1833" s="8">
        <f t="shared" si="457"/>
        <v>1.00381578856012</v>
      </c>
      <c r="P1833" s="8">
        <f>IF(Päälaskenta!$C$29,IF(L1833&gt;Päälaskenta!$F$28,Kaksitasouoma_matriisi!AQ1833,Kaksitasouoma_matriisi!AR1833),Päälaskenta!$F$20)</f>
        <v>0.12</v>
      </c>
      <c r="Q1833" s="8">
        <f t="shared" si="458"/>
        <v>85.050788230705294</v>
      </c>
      <c r="R1833" s="8">
        <f t="shared" si="452"/>
        <v>1.22750301506184</v>
      </c>
      <c r="S1833" s="8">
        <f t="shared" si="459"/>
        <v>0.120577329225283</v>
      </c>
      <c r="U1833" s="93">
        <f>IF(F1833&gt;Päälaskenta!D$24,Päälaskenta!H$24+L1833*Päälaskenta!G$24,F1833*Päälaskenta!C$24 + F1833*F1833*Päälaskenta!E$24)</f>
        <v>4.6124000000000001</v>
      </c>
      <c r="V1833" s="8">
        <f>IF(F1833&gt;Päälaskenta!D$24,2*SQRT(POWER(Päälaskenta!D$24,2)+POWER(Päälaskenta!E$24*Päälaskenta!D$24,2))+Päälaskenta!C$24,(2*SQRT((POWER(F1833,2))+POWER(Päälaskenta!E$24*F1833,2))+Päälaskenta!C$24))</f>
        <v>2.9798989873223301</v>
      </c>
      <c r="W1833" s="8">
        <f t="shared" si="460"/>
        <v>1.54783770175532</v>
      </c>
      <c r="X1833" s="8">
        <f>Päälaskenta!F$24</f>
        <v>7.0000000000000007E-2</v>
      </c>
      <c r="Y1833" s="8">
        <f t="shared" si="461"/>
        <v>88.168314262539198</v>
      </c>
      <c r="Z1833" s="8">
        <f t="shared" si="453"/>
        <v>1.27249698493816</v>
      </c>
      <c r="AA1833" s="8">
        <f t="shared" si="462"/>
        <v>0.27588608640581003</v>
      </c>
      <c r="AC1833" s="8">
        <f t="shared" si="454"/>
        <v>0.108644902385836</v>
      </c>
      <c r="AE1833" s="8">
        <v>1831</v>
      </c>
      <c r="AF1833" s="8">
        <f t="shared" si="464"/>
        <v>173.21910249324401</v>
      </c>
      <c r="AG1833" s="8">
        <f t="shared" si="455"/>
        <v>2.0829960637366499E-4</v>
      </c>
      <c r="AJ1833" s="132">
        <f>IF(Päälaskenta!$F$28&lt;Kaksitasouoma_matriisi!L1833,Päälaskenta!$C$20*Päälaskenta!$F$28,Päälaskenta!$C$20*Kaksitasouoma_matriisi!L1833)</f>
        <v>2.5</v>
      </c>
      <c r="AK1833" s="134">
        <f>SQRT(Päälaskenta!$D$20^2+(Päälaskenta!$D$20/(1/Päälaskenta!$E$20))^2)</f>
        <v>1.8029999999999999</v>
      </c>
      <c r="AL1833" s="134">
        <f>IF(Päälaskenta!$F$28&lt;Kaksitasouoma_matriisi!L1833,AK1833*Päälaskenta!$F$28*COS(ATAN(1/Päälaskenta!$E$20)),AK1833*Kaksitasouoma_matriisi!L1833*COS(ATAN(1/Päälaskenta!$E$20)))</f>
        <v>0.75</v>
      </c>
      <c r="AM1833" s="134"/>
      <c r="AN1833" s="134">
        <f t="shared" si="463"/>
        <v>3.25</v>
      </c>
      <c r="AO1833" s="8">
        <f t="shared" si="456"/>
        <v>0.21969999121200001</v>
      </c>
      <c r="AP1833" s="134">
        <f>Refererenssiarvoja!$B$16*H1833^(1/6)/(Refererenssiarvoja!$B$15^0.5)*(Päälaskenta!$G$28/2)^0.5*(1-AO1833)^(-1.5)</f>
        <v>7.4999999999999997E-2</v>
      </c>
      <c r="AQ1833" s="8">
        <f>Refererenssiarvoja!$B$16*Kaksitasouoma_matriisi!O1833^(1/6)/(SQRT((2*Refererenssiarvoja!$B$15)/(Päälaskenta!$F$31*Päälaskenta!$G$31*Päälaskenta!$F$28))+SQRT(Refererenssiarvoja!$B$15)/Refererenssiarvoja!$B$17*LN(Kaksitasouoma_matriisi!L1833/Päälaskenta!$F$28))</f>
        <v>9.8225207519558003E-2</v>
      </c>
      <c r="AR1833" s="8">
        <f>Refererenssiarvoja!$B$16*Kaksitasouoma_matriisi!O1833^(1/6)/(SQRT((2*Refererenssiarvoja!$B$15)/(Päälaskenta!$F$31*Päälaskenta!$G$31*L1833)))</f>
        <v>0.85307247941763997</v>
      </c>
    </row>
    <row r="1834" spans="1:44" x14ac:dyDescent="0.2">
      <c r="A1834" s="8">
        <v>1832</v>
      </c>
      <c r="B1834" s="8">
        <f>IF(Päälaskenta!C$7,Päälaskenta!E$7,Päälaskenta!G$5)</f>
        <v>2.5</v>
      </c>
      <c r="C1834" s="56">
        <v>0.16800000000000001</v>
      </c>
      <c r="D1834" s="93">
        <f t="shared" si="449"/>
        <v>14.881</v>
      </c>
      <c r="E1834" s="8">
        <f>IF(Päälaskenta!$C$26,Kaksitasouoma_matriisi!AP1834,Kaksitasouoma_matriisi!AC1834)</f>
        <v>0.108669809201787</v>
      </c>
      <c r="F1834" s="56">
        <f>IF(D1834&lt;Päälaskenta!H$24,(SQRT(POWER(Päälaskenta!C$24/(2*Päälaskenta!E$24),2)+(D1834/Päälaskenta!E$24))-Päälaskenta!C$24/(2*Päälaskenta!E$24)),IF(D1834=Päälaskenta!H$24,Päälaskenta!D$24,Päälaskenta!D$24+(SQRT(POWER((Päälaskenta!C$20+Päälaskenta!G$24)/(2*Päälaskenta!E$20),2)+((D1834-Päälaskenta!H$24)/Päälaskenta!E$20))-(Päälaskenta!C$20+Päälaskenta!G$24)/(2*Päälaskenta!E$20))))</f>
        <v>2.1339999999999999</v>
      </c>
      <c r="G1834" s="57">
        <f>IF(F1834&gt;Päälaskenta!D$24,(2*SQRT((POWER(Päälaskenta!D$24,2))+POWER(Päälaskenta!E$24*Päälaskenta!D$24,2))+Päälaskenta!C$24)+(2*SQRT((POWER((F1834-Päälaskenta!D$24),2))+POWER(Päälaskenta!E$20*(F1834-Päälaskenta!D$24),2))+Päälaskenta!C$20),(2*SQRT((POWER(F1834,2))+POWER(Päälaskenta!E$24*F1834,2))+Päälaskenta!C$24))</f>
        <v>13.15</v>
      </c>
      <c r="H1834" s="57">
        <f t="shared" si="450"/>
        <v>1.1299999999999999</v>
      </c>
      <c r="I1834" s="62">
        <f t="shared" si="451"/>
        <v>2.8299999999999999E-4</v>
      </c>
      <c r="J1834" s="8">
        <f>IF(F1834&lt;Päälaskenta!$D$24,0,Kaksitasouoma_matriisi!F1834-Päälaskenta!$D$24)</f>
        <v>1.4339999999999999</v>
      </c>
      <c r="L1834" s="8">
        <f>IF(F1834&gt;Päälaskenta!D$24,F1834-Päälaskenta!D$24,0)</f>
        <v>1.4339999999999999</v>
      </c>
      <c r="M1834" s="8">
        <f>IF(F1834&gt;Päälaskenta!D$24,(Päälaskenta!C$20+(Päälaskenta!E$20*(Kaksitasouoma_matriisi!F1834-Päälaskenta!D$24)))*(Kaksitasouoma_matriisi!F1834-Päälaskenta!D$24),0)</f>
        <v>10.254534</v>
      </c>
      <c r="N1834" s="8">
        <f>IF(F1834&gt;Päälaskenta!D$24,(2*SQRT((POWER((F1834-Päälaskenta!D$24),2))+POWER(Päälaskenta!E$20*(F1834-Päälaskenta!D$24),2))+Päälaskenta!C$20),0)</f>
        <v>10.170360529015401</v>
      </c>
      <c r="O1834" s="8">
        <f t="shared" si="457"/>
        <v>1.00827635074926</v>
      </c>
      <c r="P1834" s="8">
        <f>IF(Päälaskenta!$C$29,IF(L1834&gt;Päälaskenta!$F$28,Kaksitasouoma_matriisi!AQ1834,Kaksitasouoma_matriisi!AR1834),Päälaskenta!$F$20)</f>
        <v>0.12</v>
      </c>
      <c r="Q1834" s="8">
        <f t="shared" si="458"/>
        <v>85.925302664245095</v>
      </c>
      <c r="R1834" s="8">
        <f t="shared" si="452"/>
        <v>1.2295688670213301</v>
      </c>
      <c r="S1834" s="8">
        <f t="shared" si="459"/>
        <v>0.11990489933734</v>
      </c>
      <c r="U1834" s="93">
        <f>IF(F1834&gt;Päälaskenta!D$24,Päälaskenta!H$24+L1834*Päälaskenta!G$24,F1834*Päälaskenta!C$24 + F1834*F1834*Päälaskenta!E$24)</f>
        <v>4.6315999999999997</v>
      </c>
      <c r="V1834" s="8">
        <f>IF(F1834&gt;Päälaskenta!D$24,2*SQRT(POWER(Päälaskenta!D$24,2)+POWER(Päälaskenta!E$24*Päälaskenta!D$24,2))+Päälaskenta!C$24,(2*SQRT((POWER(F1834,2))+POWER(Päälaskenta!E$24*F1834,2))+Päälaskenta!C$24))</f>
        <v>2.9798989873223301</v>
      </c>
      <c r="W1834" s="8">
        <f t="shared" si="460"/>
        <v>1.55428087317881</v>
      </c>
      <c r="X1834" s="8">
        <f>Päälaskenta!F$24</f>
        <v>7.0000000000000007E-2</v>
      </c>
      <c r="Y1834" s="8">
        <f t="shared" si="461"/>
        <v>88.780858513213303</v>
      </c>
      <c r="Z1834" s="8">
        <f t="shared" si="453"/>
        <v>1.2704311329786699</v>
      </c>
      <c r="AA1834" s="8">
        <f t="shared" si="462"/>
        <v>0.27429638418228502</v>
      </c>
      <c r="AC1834" s="8">
        <f t="shared" si="454"/>
        <v>0.108669809201787</v>
      </c>
      <c r="AE1834" s="8">
        <v>1832</v>
      </c>
      <c r="AF1834" s="8">
        <f t="shared" si="464"/>
        <v>174.706161177458</v>
      </c>
      <c r="AG1834" s="8">
        <f t="shared" si="455"/>
        <v>2.0476870099302201E-4</v>
      </c>
      <c r="AJ1834" s="132">
        <f>IF(Päälaskenta!$F$28&lt;Kaksitasouoma_matriisi!L1834,Päälaskenta!$C$20*Päälaskenta!$F$28,Päälaskenta!$C$20*Kaksitasouoma_matriisi!L1834)</f>
        <v>2.5</v>
      </c>
      <c r="AK1834" s="134">
        <f>SQRT(Päälaskenta!$D$20^2+(Päälaskenta!$D$20/(1/Päälaskenta!$E$20))^2)</f>
        <v>1.8029999999999999</v>
      </c>
      <c r="AL1834" s="134">
        <f>IF(Päälaskenta!$F$28&lt;Kaksitasouoma_matriisi!L1834,AK1834*Päälaskenta!$F$28*COS(ATAN(1/Päälaskenta!$E$20)),AK1834*Kaksitasouoma_matriisi!L1834*COS(ATAN(1/Päälaskenta!$E$20)))</f>
        <v>0.75</v>
      </c>
      <c r="AM1834" s="134"/>
      <c r="AN1834" s="134">
        <f t="shared" si="463"/>
        <v>3.25</v>
      </c>
      <c r="AO1834" s="8">
        <f t="shared" si="456"/>
        <v>0.21839930112223599</v>
      </c>
      <c r="AP1834" s="134">
        <f>Refererenssiarvoja!$B$16*H1834^(1/6)/(Refererenssiarvoja!$B$15^0.5)*(Päälaskenta!$G$28/2)^0.5*(1-AO1834)^(-1.5)</f>
        <v>7.4999999999999997E-2</v>
      </c>
      <c r="AQ1834" s="8">
        <f>Refererenssiarvoja!$B$16*Kaksitasouoma_matriisi!O1834^(1/6)/(SQRT((2*Refererenssiarvoja!$B$15)/(Päälaskenta!$F$31*Päälaskenta!$G$31*Päälaskenta!$F$28))+SQRT(Refererenssiarvoja!$B$15)/Refererenssiarvoja!$B$17*LN(Kaksitasouoma_matriisi!L1834/Päälaskenta!$F$28))</f>
        <v>9.7876939882733105E-2</v>
      </c>
      <c r="AR1834" s="8">
        <f>Refererenssiarvoja!$B$16*Kaksitasouoma_matriisi!O1834^(1/6)/(SQRT((2*Refererenssiarvoja!$B$15)/(Päälaskenta!$F$31*Päälaskenta!$G$31*L1834)))</f>
        <v>0.85609442909993005</v>
      </c>
    </row>
    <row r="1835" spans="1:44" x14ac:dyDescent="0.2">
      <c r="A1835" s="8">
        <v>1833</v>
      </c>
      <c r="B1835" s="8">
        <f>IF(Päälaskenta!C$7,Päälaskenta!E$7,Päälaskenta!G$5)</f>
        <v>2.5</v>
      </c>
      <c r="C1835" s="56">
        <v>0.16700000000000001</v>
      </c>
      <c r="D1835" s="93">
        <f t="shared" si="449"/>
        <v>14.9701</v>
      </c>
      <c r="E1835" s="8">
        <f>IF(Päälaskenta!$C$26,Kaksitasouoma_matriisi!AP1835,Kaksitasouoma_matriisi!AC1835)</f>
        <v>0.10869151320713399</v>
      </c>
      <c r="F1835" s="56">
        <f>IF(D1835&lt;Päälaskenta!H$24,(SQRT(POWER(Päälaskenta!C$24/(2*Päälaskenta!E$24),2)+(D1835/Päälaskenta!E$24))-Päälaskenta!C$24/(2*Päälaskenta!E$24)),IF(D1835=Päälaskenta!H$24,Päälaskenta!D$24,Päälaskenta!D$24+(SQRT(POWER((Päälaskenta!C$20+Päälaskenta!G$24)/(2*Päälaskenta!E$20),2)+((D1835-Päälaskenta!H$24)/Päälaskenta!E$20))-(Päälaskenta!C$20+Päälaskenta!G$24)/(2*Päälaskenta!E$20))))</f>
        <v>2.141</v>
      </c>
      <c r="G1835" s="57">
        <f>IF(F1835&gt;Päälaskenta!D$24,(2*SQRT((POWER(Päälaskenta!D$24,2))+POWER(Päälaskenta!E$24*Päälaskenta!D$24,2))+Päälaskenta!C$24)+(2*SQRT((POWER((F1835-Päälaskenta!D$24),2))+POWER(Päälaskenta!E$20*(F1835-Päälaskenta!D$24),2))+Päälaskenta!C$20),(2*SQRT((POWER(F1835,2))+POWER(Päälaskenta!E$24*F1835,2))+Päälaskenta!C$24))</f>
        <v>13.18</v>
      </c>
      <c r="H1835" s="57">
        <f t="shared" si="450"/>
        <v>1.1399999999999999</v>
      </c>
      <c r="I1835" s="62">
        <f t="shared" si="451"/>
        <v>2.7700000000000001E-4</v>
      </c>
      <c r="J1835" s="8">
        <f>IF(F1835&lt;Päälaskenta!$D$24,0,Kaksitasouoma_matriisi!F1835-Päälaskenta!$D$24)</f>
        <v>1.4410000000000001</v>
      </c>
      <c r="L1835" s="8">
        <f>IF(F1835&gt;Päälaskenta!D$24,F1835-Päälaskenta!D$24,0)</f>
        <v>1.4410000000000001</v>
      </c>
      <c r="M1835" s="8">
        <f>IF(F1835&gt;Päälaskenta!D$24,(Päälaskenta!C$20+(Päälaskenta!E$20*(Kaksitasouoma_matriisi!F1835-Päälaskenta!D$24)))*(Kaksitasouoma_matriisi!F1835-Päälaskenta!D$24),0)</f>
        <v>10.3197215</v>
      </c>
      <c r="N1835" s="8">
        <f>IF(F1835&gt;Päälaskenta!D$24,(2*SQRT((POWER((F1835-Päälaskenta!D$24),2))+POWER(Päälaskenta!E$20*(F1835-Päälaskenta!D$24),2))+Päälaskenta!C$20),0)</f>
        <v>10.1955993879436</v>
      </c>
      <c r="O1835" s="8">
        <f t="shared" si="457"/>
        <v>1.01217408681271</v>
      </c>
      <c r="P1835" s="8">
        <f>IF(Päälaskenta!$C$29,IF(L1835&gt;Päälaskenta!$F$28,Kaksitasouoma_matriisi!AQ1835,Kaksitasouoma_matriisi!AR1835),Päälaskenta!$F$20)</f>
        <v>0.12</v>
      </c>
      <c r="Q1835" s="8">
        <f t="shared" si="458"/>
        <v>86.694232741156995</v>
      </c>
      <c r="R1835" s="8">
        <f t="shared" si="452"/>
        <v>1.2313650076123299</v>
      </c>
      <c r="S1835" s="8">
        <f t="shared" si="459"/>
        <v>0.119321534753853</v>
      </c>
      <c r="U1835" s="93">
        <f>IF(F1835&gt;Päälaskenta!D$24,Päälaskenta!H$24+L1835*Päälaskenta!G$24,F1835*Päälaskenta!C$24 + F1835*F1835*Päälaskenta!E$24)</f>
        <v>4.6483999999999996</v>
      </c>
      <c r="V1835" s="8">
        <f>IF(F1835&gt;Päälaskenta!D$24,2*SQRT(POWER(Päälaskenta!D$24,2)+POWER(Päälaskenta!E$24*Päälaskenta!D$24,2))+Päälaskenta!C$24,(2*SQRT((POWER(F1835,2))+POWER(Päälaskenta!E$24*F1835,2))+Päälaskenta!C$24))</f>
        <v>2.9798989873223301</v>
      </c>
      <c r="W1835" s="8">
        <f t="shared" si="460"/>
        <v>1.5599186481743601</v>
      </c>
      <c r="X1835" s="8">
        <f>Päälaskenta!F$24</f>
        <v>7.0000000000000007E-2</v>
      </c>
      <c r="Y1835" s="8">
        <f t="shared" si="461"/>
        <v>89.318225395160894</v>
      </c>
      <c r="Z1835" s="8">
        <f t="shared" si="453"/>
        <v>1.2686349923876701</v>
      </c>
      <c r="AA1835" s="8">
        <f t="shared" si="462"/>
        <v>0.27291863703374702</v>
      </c>
      <c r="AC1835" s="8">
        <f t="shared" si="454"/>
        <v>0.10869151320713399</v>
      </c>
      <c r="AE1835" s="8">
        <v>1833</v>
      </c>
      <c r="AF1835" s="8">
        <f t="shared" si="464"/>
        <v>176.012458136318</v>
      </c>
      <c r="AG1835" s="8">
        <f t="shared" si="455"/>
        <v>2.0174055020402601E-4</v>
      </c>
      <c r="AJ1835" s="132">
        <f>IF(Päälaskenta!$F$28&lt;Kaksitasouoma_matriisi!L1835,Päälaskenta!$C$20*Päälaskenta!$F$28,Päälaskenta!$C$20*Kaksitasouoma_matriisi!L1835)</f>
        <v>2.5</v>
      </c>
      <c r="AK1835" s="134">
        <f>SQRT(Päälaskenta!$D$20^2+(Päälaskenta!$D$20/(1/Päälaskenta!$E$20))^2)</f>
        <v>1.8029999999999999</v>
      </c>
      <c r="AL1835" s="134">
        <f>IF(Päälaskenta!$F$28&lt;Kaksitasouoma_matriisi!L1835,AK1835*Päälaskenta!$F$28*COS(ATAN(1/Päälaskenta!$E$20)),AK1835*Kaksitasouoma_matriisi!L1835*COS(ATAN(1/Päälaskenta!$E$20)))</f>
        <v>0.75</v>
      </c>
      <c r="AM1835" s="134"/>
      <c r="AN1835" s="134">
        <f t="shared" si="463"/>
        <v>3.25</v>
      </c>
      <c r="AO1835" s="8">
        <f t="shared" si="456"/>
        <v>0.21709941817355899</v>
      </c>
      <c r="AP1835" s="134">
        <f>Refererenssiarvoja!$B$16*H1835^(1/6)/(Refererenssiarvoja!$B$15^0.5)*(Päälaskenta!$G$28/2)^0.5*(1-AO1835)^(-1.5)</f>
        <v>7.3999999999999996E-2</v>
      </c>
      <c r="AQ1835" s="8">
        <f>Refererenssiarvoja!$B$16*Kaksitasouoma_matriisi!O1835^(1/6)/(SQRT((2*Refererenssiarvoja!$B$15)/(Päälaskenta!$F$31*Päälaskenta!$G$31*Päälaskenta!$F$28))+SQRT(Refererenssiarvoja!$B$15)/Refererenssiarvoja!$B$17*LN(Kaksitasouoma_matriisi!L1835/Päälaskenta!$F$28))</f>
        <v>9.7576241474462505E-2</v>
      </c>
      <c r="AR1835" s="8">
        <f>Refererenssiarvoja!$B$16*Kaksitasouoma_matriisi!O1835^(1/6)/(SQRT((2*Refererenssiarvoja!$B$15)/(Päälaskenta!$F$31*Päälaskenta!$G$31*L1835)))</f>
        <v>0.85873340609173499</v>
      </c>
    </row>
    <row r="1836" spans="1:44" x14ac:dyDescent="0.2">
      <c r="A1836" s="8">
        <v>1834</v>
      </c>
      <c r="B1836" s="8">
        <f>IF(Päälaskenta!C$7,Päälaskenta!E$7,Päälaskenta!G$5)</f>
        <v>2.5</v>
      </c>
      <c r="C1836" s="56">
        <v>0.16600000000000001</v>
      </c>
      <c r="D1836" s="93">
        <f t="shared" si="449"/>
        <v>15.0602</v>
      </c>
      <c r="E1836" s="8">
        <f>IF(Päälaskenta!$C$26,Kaksitasouoma_matriisi!AP1836,Kaksitasouoma_matriisi!AC1836)</f>
        <v>0.108716216188353</v>
      </c>
      <c r="F1836" s="56">
        <f>IF(D1836&lt;Päälaskenta!H$24,(SQRT(POWER(Päälaskenta!C$24/(2*Päälaskenta!E$24),2)+(D1836/Päälaskenta!E$24))-Päälaskenta!C$24/(2*Päälaskenta!E$24)),IF(D1836=Päälaskenta!H$24,Päälaskenta!D$24,Päälaskenta!D$24+(SQRT(POWER((Päälaskenta!C$20+Päälaskenta!G$24)/(2*Päälaskenta!E$20),2)+((D1836-Päälaskenta!H$24)/Päälaskenta!E$20))-(Päälaskenta!C$20+Päälaskenta!G$24)/(2*Päälaskenta!E$20))))</f>
        <v>2.149</v>
      </c>
      <c r="G1836" s="57">
        <f>IF(F1836&gt;Päälaskenta!D$24,(2*SQRT((POWER(Päälaskenta!D$24,2))+POWER(Päälaskenta!E$24*Päälaskenta!D$24,2))+Päälaskenta!C$24)+(2*SQRT((POWER((F1836-Päälaskenta!D$24),2))+POWER(Päälaskenta!E$20*(F1836-Päälaskenta!D$24),2))+Päälaskenta!C$20),(2*SQRT((POWER(F1836,2))+POWER(Päälaskenta!E$24*F1836,2))+Päälaskenta!C$24))</f>
        <v>13.2</v>
      </c>
      <c r="H1836" s="57">
        <f t="shared" si="450"/>
        <v>1.1399999999999999</v>
      </c>
      <c r="I1836" s="62">
        <f t="shared" si="451"/>
        <v>2.7300000000000002E-4</v>
      </c>
      <c r="J1836" s="8">
        <f>IF(F1836&lt;Päälaskenta!$D$24,0,Kaksitasouoma_matriisi!F1836-Päälaskenta!$D$24)</f>
        <v>1.4490000000000001</v>
      </c>
      <c r="L1836" s="8">
        <f>IF(F1836&gt;Päälaskenta!D$24,F1836-Päälaskenta!D$24,0)</f>
        <v>1.4490000000000001</v>
      </c>
      <c r="M1836" s="8">
        <f>IF(F1836&gt;Päälaskenta!D$24,(Päälaskenta!C$20+(Päälaskenta!E$20*(Kaksitasouoma_matriisi!F1836-Päälaskenta!D$24)))*(Kaksitasouoma_matriisi!F1836-Päälaskenta!D$24),0)</f>
        <v>10.394401500000001</v>
      </c>
      <c r="N1836" s="8">
        <f>IF(F1836&gt;Päälaskenta!D$24,(2*SQRT((POWER((F1836-Päälaskenta!D$24),2))+POWER(Päälaskenta!E$20*(F1836-Päälaskenta!D$24),2))+Päälaskenta!C$20),0)</f>
        <v>10.2244437981473</v>
      </c>
      <c r="O1836" s="8">
        <f t="shared" si="457"/>
        <v>1.01662268434431</v>
      </c>
      <c r="P1836" s="8">
        <f>IF(Päälaskenta!$C$29,IF(L1836&gt;Päälaskenta!$F$28,Kaksitasouoma_matriisi!AQ1836,Kaksitasouoma_matriisi!AR1836),Päälaskenta!$F$20)</f>
        <v>0.12</v>
      </c>
      <c r="Q1836" s="8">
        <f t="shared" si="458"/>
        <v>87.577277343444806</v>
      </c>
      <c r="R1836" s="8">
        <f t="shared" si="452"/>
        <v>1.2334047897561999</v>
      </c>
      <c r="S1836" s="8">
        <f t="shared" si="459"/>
        <v>0.11866049139589201</v>
      </c>
      <c r="U1836" s="93">
        <f>IF(F1836&gt;Päälaskenta!D$24,Päälaskenta!H$24+L1836*Päälaskenta!G$24,F1836*Päälaskenta!C$24 + F1836*F1836*Päälaskenta!E$24)</f>
        <v>4.6676000000000002</v>
      </c>
      <c r="V1836" s="8">
        <f>IF(F1836&gt;Päälaskenta!D$24,2*SQRT(POWER(Päälaskenta!D$24,2)+POWER(Päälaskenta!E$24*Päälaskenta!D$24,2))+Päälaskenta!C$24,(2*SQRT((POWER(F1836,2))+POWER(Päälaskenta!E$24*F1836,2))+Päälaskenta!C$24))</f>
        <v>2.9798989873223301</v>
      </c>
      <c r="W1836" s="8">
        <f t="shared" si="460"/>
        <v>1.5663618195978499</v>
      </c>
      <c r="X1836" s="8">
        <f>Päälaskenta!F$24</f>
        <v>7.0000000000000007E-2</v>
      </c>
      <c r="Y1836" s="8">
        <f t="shared" si="461"/>
        <v>89.933946203765601</v>
      </c>
      <c r="Z1836" s="8">
        <f t="shared" si="453"/>
        <v>1.2665952102438001</v>
      </c>
      <c r="AA1836" s="8">
        <f t="shared" si="462"/>
        <v>0.27135898754044901</v>
      </c>
      <c r="AC1836" s="8">
        <f t="shared" si="454"/>
        <v>0.108716216188353</v>
      </c>
      <c r="AE1836" s="8">
        <v>1834</v>
      </c>
      <c r="AF1836" s="8">
        <f t="shared" si="464"/>
        <v>177.51122354720999</v>
      </c>
      <c r="AG1836" s="8">
        <f t="shared" si="455"/>
        <v>1.9834825421340799E-4</v>
      </c>
      <c r="AJ1836" s="132">
        <f>IF(Päälaskenta!$F$28&lt;Kaksitasouoma_matriisi!L1836,Päälaskenta!$C$20*Päälaskenta!$F$28,Päälaskenta!$C$20*Kaksitasouoma_matriisi!L1836)</f>
        <v>2.5</v>
      </c>
      <c r="AK1836" s="134">
        <f>SQRT(Päälaskenta!$D$20^2+(Päälaskenta!$D$20/(1/Päälaskenta!$E$20))^2)</f>
        <v>1.8029999999999999</v>
      </c>
      <c r="AL1836" s="134">
        <f>IF(Päälaskenta!$F$28&lt;Kaksitasouoma_matriisi!L1836,AK1836*Päälaskenta!$F$28*COS(ATAN(1/Päälaskenta!$E$20)),AK1836*Kaksitasouoma_matriisi!L1836*COS(ATAN(1/Päälaskenta!$E$20)))</f>
        <v>0.75</v>
      </c>
      <c r="AM1836" s="134"/>
      <c r="AN1836" s="134">
        <f t="shared" si="463"/>
        <v>3.25</v>
      </c>
      <c r="AO1836" s="8">
        <f t="shared" si="456"/>
        <v>0.21580058697759699</v>
      </c>
      <c r="AP1836" s="134">
        <f>Refererenssiarvoja!$B$16*H1836^(1/6)/(Refererenssiarvoja!$B$15^0.5)*(Päälaskenta!$G$28/2)^0.5*(1-AO1836)^(-1.5)</f>
        <v>7.3999999999999996E-2</v>
      </c>
      <c r="AQ1836" s="8">
        <f>Refererenssiarvoja!$B$16*Kaksitasouoma_matriisi!O1836^(1/6)/(SQRT((2*Refererenssiarvoja!$B$15)/(Päälaskenta!$F$31*Päälaskenta!$G$31*Päälaskenta!$F$28))+SQRT(Refererenssiarvoja!$B$15)/Refererenssiarvoja!$B$17*LN(Kaksitasouoma_matriisi!L1836/Päälaskenta!$F$28))</f>
        <v>9.7237101360904896E-2</v>
      </c>
      <c r="AR1836" s="8">
        <f>Refererenssiarvoja!$B$16*Kaksitasouoma_matriisi!O1836^(1/6)/(SQRT((2*Refererenssiarvoja!$B$15)/(Päälaskenta!$F$31*Päälaskenta!$G$31*L1836)))</f>
        <v>0.86174344897437505</v>
      </c>
    </row>
    <row r="1837" spans="1:44" x14ac:dyDescent="0.2">
      <c r="A1837" s="8">
        <v>1835</v>
      </c>
      <c r="B1837" s="8">
        <f>IF(Päälaskenta!C$7,Päälaskenta!E$7,Päälaskenta!G$5)</f>
        <v>2.5</v>
      </c>
      <c r="C1837" s="56">
        <v>0.16500000000000001</v>
      </c>
      <c r="D1837" s="93">
        <f t="shared" si="449"/>
        <v>15.1515</v>
      </c>
      <c r="E1837" s="8">
        <f>IF(Päälaskenta!$C$26,Kaksitasouoma_matriisi!AP1837,Kaksitasouoma_matriisi!AC1837)</f>
        <v>0.108740811479276</v>
      </c>
      <c r="F1837" s="56">
        <f>IF(D1837&lt;Päälaskenta!H$24,(SQRT(POWER(Päälaskenta!C$24/(2*Päälaskenta!E$24),2)+(D1837/Päälaskenta!E$24))-Päälaskenta!C$24/(2*Päälaskenta!E$24)),IF(D1837=Päälaskenta!H$24,Päälaskenta!D$24,Päälaskenta!D$24+(SQRT(POWER((Päälaskenta!C$20+Päälaskenta!G$24)/(2*Päälaskenta!E$20),2)+((D1837-Päälaskenta!H$24)/Päälaskenta!E$20))-(Päälaskenta!C$20+Päälaskenta!G$24)/(2*Päälaskenta!E$20))))</f>
        <v>2.157</v>
      </c>
      <c r="G1837" s="57">
        <f>IF(F1837&gt;Päälaskenta!D$24,(2*SQRT((POWER(Päälaskenta!D$24,2))+POWER(Päälaskenta!E$24*Päälaskenta!D$24,2))+Päälaskenta!C$24)+(2*SQRT((POWER((F1837-Päälaskenta!D$24),2))+POWER(Päälaskenta!E$20*(F1837-Päälaskenta!D$24),2))+Päälaskenta!C$20),(2*SQRT((POWER(F1837,2))+POWER(Päälaskenta!E$24*F1837,2))+Päälaskenta!C$24))</f>
        <v>13.23</v>
      </c>
      <c r="H1837" s="57">
        <f t="shared" si="450"/>
        <v>1.1499999999999999</v>
      </c>
      <c r="I1837" s="62">
        <f t="shared" si="451"/>
        <v>2.6699999999999998E-4</v>
      </c>
      <c r="J1837" s="8">
        <f>IF(F1837&lt;Päälaskenta!$D$24,0,Kaksitasouoma_matriisi!F1837-Päälaskenta!$D$24)</f>
        <v>1.4570000000000001</v>
      </c>
      <c r="L1837" s="8">
        <f>IF(F1837&gt;Päälaskenta!D$24,F1837-Päälaskenta!D$24,0)</f>
        <v>1.4570000000000001</v>
      </c>
      <c r="M1837" s="8">
        <f>IF(F1837&gt;Päälaskenta!D$24,(Päälaskenta!C$20+(Päälaskenta!E$20*(Kaksitasouoma_matriisi!F1837-Päälaskenta!D$24)))*(Kaksitasouoma_matriisi!F1837-Päälaskenta!D$24),0)</f>
        <v>10.4692735</v>
      </c>
      <c r="N1837" s="8">
        <f>IF(F1837&gt;Päälaskenta!D$24,(2*SQRT((POWER((F1837-Päälaskenta!D$24),2))+POWER(Päälaskenta!E$20*(F1837-Päälaskenta!D$24),2))+Päälaskenta!C$20),0)</f>
        <v>10.253288208351</v>
      </c>
      <c r="O1837" s="8">
        <f t="shared" si="457"/>
        <v>1.02106497810849</v>
      </c>
      <c r="P1837" s="8">
        <f>IF(Päälaskenta!$C$29,IF(L1837&gt;Päälaskenta!$F$28,Kaksitasouoma_matriisi!AQ1837,Kaksitasouoma_matriisi!AR1837),Päälaskenta!$F$20)</f>
        <v>0.12</v>
      </c>
      <c r="Q1837" s="8">
        <f t="shared" si="458"/>
        <v>88.4648787064408</v>
      </c>
      <c r="R1837" s="8">
        <f t="shared" si="452"/>
        <v>1.2354309365779199</v>
      </c>
      <c r="S1837" s="8">
        <f t="shared" si="459"/>
        <v>0.118005412369628</v>
      </c>
      <c r="U1837" s="93">
        <f>IF(F1837&gt;Päälaskenta!D$24,Päälaskenta!H$24+L1837*Päälaskenta!G$24,F1837*Päälaskenta!C$24 + F1837*F1837*Päälaskenta!E$24)</f>
        <v>4.6867999999999999</v>
      </c>
      <c r="V1837" s="8">
        <f>IF(F1837&gt;Päälaskenta!D$24,2*SQRT(POWER(Päälaskenta!D$24,2)+POWER(Päälaskenta!E$24*Päälaskenta!D$24,2))+Päälaskenta!C$24,(2*SQRT((POWER(F1837,2))+POWER(Päälaskenta!E$24*F1837,2))+Päälaskenta!C$24))</f>
        <v>2.9798989873223301</v>
      </c>
      <c r="W1837" s="8">
        <f t="shared" si="460"/>
        <v>1.57280499102134</v>
      </c>
      <c r="X1837" s="8">
        <f>Päälaskenta!F$24</f>
        <v>7.0000000000000007E-2</v>
      </c>
      <c r="Y1837" s="8">
        <f t="shared" si="461"/>
        <v>90.551357829379299</v>
      </c>
      <c r="Z1837" s="8">
        <f t="shared" si="453"/>
        <v>1.2645690634220801</v>
      </c>
      <c r="AA1837" s="8">
        <f t="shared" si="462"/>
        <v>0.26981502590724599</v>
      </c>
      <c r="AC1837" s="8">
        <f t="shared" si="454"/>
        <v>0.108740811479276</v>
      </c>
      <c r="AE1837" s="8">
        <v>1835</v>
      </c>
      <c r="AF1837" s="8">
        <f t="shared" si="464"/>
        <v>179.01623653582001</v>
      </c>
      <c r="AG1837" s="8">
        <f t="shared" si="455"/>
        <v>1.9502719384386399E-4</v>
      </c>
      <c r="AJ1837" s="132">
        <f>IF(Päälaskenta!$F$28&lt;Kaksitasouoma_matriisi!L1837,Päälaskenta!$C$20*Päälaskenta!$F$28,Päälaskenta!$C$20*Kaksitasouoma_matriisi!L1837)</f>
        <v>2.5</v>
      </c>
      <c r="AK1837" s="134">
        <f>SQRT(Päälaskenta!$D$20^2+(Päälaskenta!$D$20/(1/Päälaskenta!$E$20))^2)</f>
        <v>1.8029999999999999</v>
      </c>
      <c r="AL1837" s="134">
        <f>IF(Päälaskenta!$F$28&lt;Kaksitasouoma_matriisi!L1837,AK1837*Päälaskenta!$F$28*COS(ATAN(1/Päälaskenta!$E$20)),AK1837*Kaksitasouoma_matriisi!L1837*COS(ATAN(1/Päälaskenta!$E$20)))</f>
        <v>0.75</v>
      </c>
      <c r="AM1837" s="134"/>
      <c r="AN1837" s="134">
        <f t="shared" si="463"/>
        <v>3.25</v>
      </c>
      <c r="AO1837" s="8">
        <f t="shared" si="456"/>
        <v>0.214500214500215</v>
      </c>
      <c r="AP1837" s="134">
        <f>Refererenssiarvoja!$B$16*H1837^(1/6)/(Refererenssiarvoja!$B$15^0.5)*(Päälaskenta!$G$28/2)^0.5*(1-AO1837)^(-1.5)</f>
        <v>7.3999999999999996E-2</v>
      </c>
      <c r="AQ1837" s="8">
        <f>Refererenssiarvoja!$B$16*Kaksitasouoma_matriisi!O1837^(1/6)/(SQRT((2*Refererenssiarvoja!$B$15)/(Päälaskenta!$F$31*Päälaskenta!$G$31*Päälaskenta!$F$28))+SQRT(Refererenssiarvoja!$B$15)/Refererenssiarvoja!$B$17*LN(Kaksitasouoma_matriisi!L1837/Päälaskenta!$F$28))</f>
        <v>9.6902676858971304E-2</v>
      </c>
      <c r="AR1837" s="8">
        <f>Refererenssiarvoja!$B$16*Kaksitasouoma_matriisi!O1837^(1/6)/(SQRT((2*Refererenssiarvoja!$B$15)/(Päälaskenta!$F$31*Päälaskenta!$G$31*L1837)))</f>
        <v>0.864747213202122</v>
      </c>
    </row>
    <row r="1838" spans="1:44" x14ac:dyDescent="0.2">
      <c r="A1838" s="8">
        <v>1836</v>
      </c>
      <c r="B1838" s="8">
        <f>IF(Päälaskenta!C$7,Päälaskenta!E$7,Päälaskenta!G$5)</f>
        <v>2.5</v>
      </c>
      <c r="C1838" s="56">
        <v>0.16400000000000001</v>
      </c>
      <c r="D1838" s="93">
        <f t="shared" si="449"/>
        <v>15.2439</v>
      </c>
      <c r="E1838" s="8">
        <f>IF(Päälaskenta!$C$26,Kaksitasouoma_matriisi!AP1838,Kaksitasouoma_matriisi!AC1838)</f>
        <v>0.10876224457167701</v>
      </c>
      <c r="F1838" s="56">
        <f>IF(D1838&lt;Päälaskenta!H$24,(SQRT(POWER(Päälaskenta!C$24/(2*Päälaskenta!E$24),2)+(D1838/Päälaskenta!E$24))-Päälaskenta!C$24/(2*Päälaskenta!E$24)),IF(D1838=Päälaskenta!H$24,Päälaskenta!D$24,Päälaskenta!D$24+(SQRT(POWER((Päälaskenta!C$20+Päälaskenta!G$24)/(2*Päälaskenta!E$20),2)+((D1838-Päälaskenta!H$24)/Päälaskenta!E$20))-(Päälaskenta!C$20+Päälaskenta!G$24)/(2*Päälaskenta!E$20))))</f>
        <v>2.1640000000000001</v>
      </c>
      <c r="G1838" s="57">
        <f>IF(F1838&gt;Päälaskenta!D$24,(2*SQRT((POWER(Päälaskenta!D$24,2))+POWER(Päälaskenta!E$24*Päälaskenta!D$24,2))+Päälaskenta!C$24)+(2*SQRT((POWER((F1838-Päälaskenta!D$24),2))+POWER(Päälaskenta!E$20*(F1838-Päälaskenta!D$24),2))+Päälaskenta!C$20),(2*SQRT((POWER(F1838,2))+POWER(Päälaskenta!E$24*F1838,2))+Päälaskenta!C$24))</f>
        <v>13.26</v>
      </c>
      <c r="H1838" s="57">
        <f t="shared" si="450"/>
        <v>1.1499999999999999</v>
      </c>
      <c r="I1838" s="62">
        <f t="shared" si="451"/>
        <v>2.6400000000000002E-4</v>
      </c>
      <c r="J1838" s="8">
        <f>IF(F1838&lt;Päälaskenta!$D$24,0,Kaksitasouoma_matriisi!F1838-Päälaskenta!$D$24)</f>
        <v>1.464</v>
      </c>
      <c r="L1838" s="8">
        <f>IF(F1838&gt;Päälaskenta!D$24,F1838-Päälaskenta!D$24,0)</f>
        <v>1.464</v>
      </c>
      <c r="M1838" s="8">
        <f>IF(F1838&gt;Päälaskenta!D$24,(Päälaskenta!C$20+(Päälaskenta!E$20*(Kaksitasouoma_matriisi!F1838-Päälaskenta!D$24)))*(Kaksitasouoma_matriisi!F1838-Päälaskenta!D$24),0)</f>
        <v>10.534943999999999</v>
      </c>
      <c r="N1838" s="8">
        <f>IF(F1838&gt;Päälaskenta!D$24,(2*SQRT((POWER((F1838-Päälaskenta!D$24),2))+POWER(Päälaskenta!E$20*(F1838-Päälaskenta!D$24),2))+Päälaskenta!C$20),0)</f>
        <v>10.278527067279301</v>
      </c>
      <c r="O1838" s="8">
        <f t="shared" si="457"/>
        <v>1.0249468558133199</v>
      </c>
      <c r="P1838" s="8">
        <f>IF(Päälaskenta!$C$29,IF(L1838&gt;Päälaskenta!$F$28,Kaksitasouoma_matriisi!AQ1838,Kaksitasouoma_matriisi!AR1838),Päälaskenta!$F$20)</f>
        <v>0.12</v>
      </c>
      <c r="Q1838" s="8">
        <f t="shared" si="458"/>
        <v>89.245271898886998</v>
      </c>
      <c r="R1838" s="8">
        <f t="shared" si="452"/>
        <v>1.2371927732849399</v>
      </c>
      <c r="S1838" s="8">
        <f t="shared" si="459"/>
        <v>0.117437052658746</v>
      </c>
      <c r="U1838" s="93">
        <f>IF(F1838&gt;Päälaskenta!D$24,Päälaskenta!H$24+L1838*Päälaskenta!G$24,F1838*Päälaskenta!C$24 + F1838*F1838*Päälaskenta!E$24)</f>
        <v>4.7035999999999998</v>
      </c>
      <c r="V1838" s="8">
        <f>IF(F1838&gt;Päälaskenta!D$24,2*SQRT(POWER(Päälaskenta!D$24,2)+POWER(Päälaskenta!E$24*Päälaskenta!D$24,2))+Päälaskenta!C$24,(2*SQRT((POWER(F1838,2))+POWER(Päälaskenta!E$24*F1838,2))+Päälaskenta!C$24))</f>
        <v>2.9798989873223301</v>
      </c>
      <c r="W1838" s="8">
        <f t="shared" si="460"/>
        <v>1.57844276601689</v>
      </c>
      <c r="X1838" s="8">
        <f>Päälaskenta!F$24</f>
        <v>7.0000000000000007E-2</v>
      </c>
      <c r="Y1838" s="8">
        <f t="shared" si="461"/>
        <v>91.092978182236294</v>
      </c>
      <c r="Z1838" s="8">
        <f t="shared" si="453"/>
        <v>1.2628072267150601</v>
      </c>
      <c r="AA1838" s="8">
        <f t="shared" si="462"/>
        <v>0.26847674689919598</v>
      </c>
      <c r="AC1838" s="8">
        <f t="shared" si="454"/>
        <v>0.10876224457167701</v>
      </c>
      <c r="AE1838" s="8">
        <v>1836</v>
      </c>
      <c r="AF1838" s="8">
        <f t="shared" si="464"/>
        <v>180.33825008112299</v>
      </c>
      <c r="AG1838" s="8">
        <f t="shared" si="455"/>
        <v>1.92178285704339E-4</v>
      </c>
      <c r="AJ1838" s="132">
        <f>IF(Päälaskenta!$F$28&lt;Kaksitasouoma_matriisi!L1838,Päälaskenta!$C$20*Päälaskenta!$F$28,Päälaskenta!$C$20*Kaksitasouoma_matriisi!L1838)</f>
        <v>2.5</v>
      </c>
      <c r="AK1838" s="134">
        <f>SQRT(Päälaskenta!$D$20^2+(Päälaskenta!$D$20/(1/Päälaskenta!$E$20))^2)</f>
        <v>1.8029999999999999</v>
      </c>
      <c r="AL1838" s="134">
        <f>IF(Päälaskenta!$F$28&lt;Kaksitasouoma_matriisi!L1838,AK1838*Päälaskenta!$F$28*COS(ATAN(1/Päälaskenta!$E$20)),AK1838*Kaksitasouoma_matriisi!L1838*COS(ATAN(1/Päälaskenta!$E$20)))</f>
        <v>0.75</v>
      </c>
      <c r="AM1838" s="134"/>
      <c r="AN1838" s="134">
        <f t="shared" si="463"/>
        <v>3.25</v>
      </c>
      <c r="AO1838" s="8">
        <f t="shared" si="456"/>
        <v>0.213200034112005</v>
      </c>
      <c r="AP1838" s="134">
        <f>Refererenssiarvoja!$B$16*H1838^(1/6)/(Refererenssiarvoja!$B$15^0.5)*(Päälaskenta!$G$28/2)^0.5*(1-AO1838)^(-1.5)</f>
        <v>7.3999999999999996E-2</v>
      </c>
      <c r="AQ1838" s="8">
        <f>Refererenssiarvoja!$B$16*Kaksitasouoma_matriisi!O1838^(1/6)/(SQRT((2*Refererenssiarvoja!$B$15)/(Päälaskenta!$F$31*Päälaskenta!$G$31*Päälaskenta!$F$28))+SQRT(Refererenssiarvoja!$B$15)/Refererenssiarvoja!$B$17*LN(Kaksitasouoma_matriisi!L1838/Päälaskenta!$F$28))</f>
        <v>9.6613843431513399E-2</v>
      </c>
      <c r="AR1838" s="8">
        <f>Refererenssiarvoja!$B$16*Kaksitasouoma_matriisi!O1838^(1/6)/(SQRT((2*Refererenssiarvoja!$B$15)/(Päälaskenta!$F$31*Päälaskenta!$G$31*L1838)))</f>
        <v>0.86737039497691004</v>
      </c>
    </row>
    <row r="1839" spans="1:44" x14ac:dyDescent="0.2">
      <c r="A1839" s="8">
        <v>1837</v>
      </c>
      <c r="B1839" s="8">
        <f>IF(Päälaskenta!C$7,Päälaskenta!E$7,Päälaskenta!G$5)</f>
        <v>2.5</v>
      </c>
      <c r="C1839" s="56">
        <v>0.16300000000000001</v>
      </c>
      <c r="D1839" s="93">
        <f t="shared" si="449"/>
        <v>15.337400000000001</v>
      </c>
      <c r="E1839" s="8">
        <f>IF(Päälaskenta!$C$26,Kaksitasouoma_matriisi!AP1839,Kaksitasouoma_matriisi!AC1839)</f>
        <v>0.108786639832404</v>
      </c>
      <c r="F1839" s="56">
        <f>IF(D1839&lt;Päälaskenta!H$24,(SQRT(POWER(Päälaskenta!C$24/(2*Päälaskenta!E$24),2)+(D1839/Päälaskenta!E$24))-Päälaskenta!C$24/(2*Päälaskenta!E$24)),IF(D1839=Päälaskenta!H$24,Päälaskenta!D$24,Päälaskenta!D$24+(SQRT(POWER((Päälaskenta!C$20+Päälaskenta!G$24)/(2*Päälaskenta!E$20),2)+((D1839-Päälaskenta!H$24)/Päälaskenta!E$20))-(Päälaskenta!C$20+Päälaskenta!G$24)/(2*Päälaskenta!E$20))))</f>
        <v>2.1720000000000002</v>
      </c>
      <c r="G1839" s="57">
        <f>IF(F1839&gt;Päälaskenta!D$24,(2*SQRT((POWER(Päälaskenta!D$24,2))+POWER(Päälaskenta!E$24*Päälaskenta!D$24,2))+Päälaskenta!C$24)+(2*SQRT((POWER((F1839-Päälaskenta!D$24),2))+POWER(Päälaskenta!E$20*(F1839-Päälaskenta!D$24),2))+Päälaskenta!C$20),(2*SQRT((POWER(F1839,2))+POWER(Päälaskenta!E$24*F1839,2))+Päälaskenta!C$24))</f>
        <v>13.29</v>
      </c>
      <c r="H1839" s="57">
        <f t="shared" si="450"/>
        <v>1.1499999999999999</v>
      </c>
      <c r="I1839" s="62">
        <f t="shared" si="451"/>
        <v>2.61E-4</v>
      </c>
      <c r="J1839" s="8">
        <f>IF(F1839&lt;Päälaskenta!$D$24,0,Kaksitasouoma_matriisi!F1839-Päälaskenta!$D$24)</f>
        <v>1.472</v>
      </c>
      <c r="L1839" s="8">
        <f>IF(F1839&gt;Päälaskenta!D$24,F1839-Päälaskenta!D$24,0)</f>
        <v>1.472</v>
      </c>
      <c r="M1839" s="8">
        <f>IF(F1839&gt;Päälaskenta!D$24,(Päälaskenta!C$20+(Päälaskenta!E$20*(Kaksitasouoma_matriisi!F1839-Päälaskenta!D$24)))*(Kaksitasouoma_matriisi!F1839-Päälaskenta!D$24),0)</f>
        <v>10.610175999999999</v>
      </c>
      <c r="N1839" s="8">
        <f>IF(F1839&gt;Päälaskenta!D$24,(2*SQRT((POWER((F1839-Päälaskenta!D$24),2))+POWER(Päälaskenta!E$20*(F1839-Päälaskenta!D$24),2))+Päälaskenta!C$20),0)</f>
        <v>10.307371477483001</v>
      </c>
      <c r="O1839" s="8">
        <f t="shared" si="457"/>
        <v>1.02937747253783</v>
      </c>
      <c r="P1839" s="8">
        <f>IF(Päälaskenta!$C$29,IF(L1839&gt;Päälaskenta!$F$28,Kaksitasouoma_matriisi!AQ1839,Kaksitasouoma_matriisi!AR1839),Päälaskenta!$F$20)</f>
        <v>0.12</v>
      </c>
      <c r="Q1839" s="8">
        <f t="shared" si="458"/>
        <v>90.141431029050807</v>
      </c>
      <c r="R1839" s="8">
        <f t="shared" si="452"/>
        <v>1.23919384283164</v>
      </c>
      <c r="S1839" s="8">
        <f t="shared" si="459"/>
        <v>0.116792958272477</v>
      </c>
      <c r="U1839" s="93">
        <f>IF(F1839&gt;Päälaskenta!D$24,Päälaskenta!H$24+L1839*Päälaskenta!G$24,F1839*Päälaskenta!C$24 + F1839*F1839*Päälaskenta!E$24)</f>
        <v>4.7228000000000003</v>
      </c>
      <c r="V1839" s="8">
        <f>IF(F1839&gt;Päälaskenta!D$24,2*SQRT(POWER(Päälaskenta!D$24,2)+POWER(Päälaskenta!E$24*Päälaskenta!D$24,2))+Päälaskenta!C$24,(2*SQRT((POWER(F1839,2))+POWER(Päälaskenta!E$24*F1839,2))+Päälaskenta!C$24))</f>
        <v>2.9798989873223301</v>
      </c>
      <c r="W1839" s="8">
        <f t="shared" si="460"/>
        <v>1.5848859374403801</v>
      </c>
      <c r="X1839" s="8">
        <f>Päälaskenta!F$24</f>
        <v>7.0000000000000007E-2</v>
      </c>
      <c r="Y1839" s="8">
        <f t="shared" si="461"/>
        <v>91.713553867968898</v>
      </c>
      <c r="Z1839" s="8">
        <f t="shared" si="453"/>
        <v>1.26080615716836</v>
      </c>
      <c r="AA1839" s="8">
        <f t="shared" si="462"/>
        <v>0.26696158151273802</v>
      </c>
      <c r="AC1839" s="8">
        <f t="shared" si="454"/>
        <v>0.108786639832404</v>
      </c>
      <c r="AE1839" s="8">
        <v>1837</v>
      </c>
      <c r="AF1839" s="8">
        <f t="shared" si="464"/>
        <v>181.85498489701999</v>
      </c>
      <c r="AG1839" s="8">
        <f t="shared" si="455"/>
        <v>1.88985984329863E-4</v>
      </c>
      <c r="AJ1839" s="132">
        <f>IF(Päälaskenta!$F$28&lt;Kaksitasouoma_matriisi!L1839,Päälaskenta!$C$20*Päälaskenta!$F$28,Päälaskenta!$C$20*Kaksitasouoma_matriisi!L1839)</f>
        <v>2.5</v>
      </c>
      <c r="AK1839" s="134">
        <f>SQRT(Päälaskenta!$D$20^2+(Päälaskenta!$D$20/(1/Päälaskenta!$E$20))^2)</f>
        <v>1.8029999999999999</v>
      </c>
      <c r="AL1839" s="134">
        <f>IF(Päälaskenta!$F$28&lt;Kaksitasouoma_matriisi!L1839,AK1839*Päälaskenta!$F$28*COS(ATAN(1/Päälaskenta!$E$20)),AK1839*Kaksitasouoma_matriisi!L1839*COS(ATAN(1/Päälaskenta!$E$20)))</f>
        <v>0.75</v>
      </c>
      <c r="AM1839" s="134"/>
      <c r="AN1839" s="134">
        <f t="shared" si="463"/>
        <v>3.25</v>
      </c>
      <c r="AO1839" s="8">
        <f t="shared" si="456"/>
        <v>0.21190032208849</v>
      </c>
      <c r="AP1839" s="134">
        <f>Refererenssiarvoja!$B$16*H1839^(1/6)/(Refererenssiarvoja!$B$15^0.5)*(Päälaskenta!$G$28/2)^0.5*(1-AO1839)^(-1.5)</f>
        <v>7.3999999999999996E-2</v>
      </c>
      <c r="AQ1839" s="8">
        <f>Refererenssiarvoja!$B$16*Kaksitasouoma_matriisi!O1839^(1/6)/(SQRT((2*Refererenssiarvoja!$B$15)/(Päälaskenta!$F$31*Päälaskenta!$G$31*Päälaskenta!$F$28))+SQRT(Refererenssiarvoja!$B$15)/Refererenssiarvoja!$B$17*LN(Kaksitasouoma_matriisi!L1839/Päälaskenta!$F$28))</f>
        <v>9.6287988100263497E-2</v>
      </c>
      <c r="AR1839" s="8">
        <f>Refererenssiarvoja!$B$16*Kaksitasouoma_matriisi!O1839^(1/6)/(SQRT((2*Refererenssiarvoja!$B$15)/(Päälaskenta!$F$31*Päälaskenta!$G$31*L1839)))</f>
        <v>0.87036251829311195</v>
      </c>
    </row>
    <row r="1840" spans="1:44" x14ac:dyDescent="0.2">
      <c r="A1840" s="8">
        <v>1838</v>
      </c>
      <c r="B1840" s="8">
        <f>IF(Päälaskenta!C$7,Päälaskenta!E$7,Päälaskenta!G$5)</f>
        <v>2.5</v>
      </c>
      <c r="C1840" s="56">
        <v>0.16200000000000001</v>
      </c>
      <c r="D1840" s="93">
        <f t="shared" si="449"/>
        <v>15.4321</v>
      </c>
      <c r="E1840" s="8">
        <f>IF(Päälaskenta!$C$26,Kaksitasouoma_matriisi!AP1840,Kaksitasouoma_matriisi!AC1840)</f>
        <v>0.10881092940661399</v>
      </c>
      <c r="F1840" s="56">
        <f>IF(D1840&lt;Päälaskenta!H$24,(SQRT(POWER(Päälaskenta!C$24/(2*Päälaskenta!E$24),2)+(D1840/Päälaskenta!E$24))-Päälaskenta!C$24/(2*Päälaskenta!E$24)),IF(D1840=Päälaskenta!H$24,Päälaskenta!D$24,Päälaskenta!D$24+(SQRT(POWER((Päälaskenta!C$20+Päälaskenta!G$24)/(2*Päälaskenta!E$20),2)+((D1840-Päälaskenta!H$24)/Päälaskenta!E$20))-(Päälaskenta!C$20+Päälaskenta!G$24)/(2*Päälaskenta!E$20))))</f>
        <v>2.1800000000000002</v>
      </c>
      <c r="G1840" s="57">
        <f>IF(F1840&gt;Päälaskenta!D$24,(2*SQRT((POWER(Päälaskenta!D$24,2))+POWER(Päälaskenta!E$24*Päälaskenta!D$24,2))+Päälaskenta!C$24)+(2*SQRT((POWER((F1840-Päälaskenta!D$24),2))+POWER(Päälaskenta!E$20*(F1840-Päälaskenta!D$24),2))+Päälaskenta!C$20),(2*SQRT((POWER(F1840,2))+POWER(Päälaskenta!E$24*F1840,2))+Päälaskenta!C$24))</f>
        <v>13.32</v>
      </c>
      <c r="H1840" s="57">
        <f t="shared" si="450"/>
        <v>1.1599999999999999</v>
      </c>
      <c r="I1840" s="62">
        <f t="shared" si="451"/>
        <v>2.5500000000000002E-4</v>
      </c>
      <c r="J1840" s="8">
        <f>IF(F1840&lt;Päälaskenta!$D$24,0,Kaksitasouoma_matriisi!F1840-Päälaskenta!$D$24)</f>
        <v>1.48</v>
      </c>
      <c r="L1840" s="8">
        <f>IF(F1840&gt;Päälaskenta!D$24,F1840-Päälaskenta!D$24,0)</f>
        <v>1.48</v>
      </c>
      <c r="M1840" s="8">
        <f>IF(F1840&gt;Päälaskenta!D$24,(Päälaskenta!C$20+(Päälaskenta!E$20*(Kaksitasouoma_matriisi!F1840-Päälaskenta!D$24)))*(Kaksitasouoma_matriisi!F1840-Päälaskenta!D$24),0)</f>
        <v>10.685600000000001</v>
      </c>
      <c r="N1840" s="8">
        <f>IF(F1840&gt;Päälaskenta!D$24,(2*SQRT((POWER((F1840-Päälaskenta!D$24),2))+POWER(Päälaskenta!E$20*(F1840-Päälaskenta!D$24),2))+Päälaskenta!C$20),0)</f>
        <v>10.3362158876867</v>
      </c>
      <c r="O1840" s="8">
        <f t="shared" si="457"/>
        <v>1.03380193642526</v>
      </c>
      <c r="P1840" s="8">
        <f>IF(Päälaskenta!$C$29,IF(L1840&gt;Päälaskenta!$F$28,Kaksitasouoma_matriisi!AQ1840,Kaksitasouoma_matriisi!AR1840),Päälaskenta!$F$20)</f>
        <v>0.12</v>
      </c>
      <c r="Q1840" s="8">
        <f t="shared" si="458"/>
        <v>91.042161718650206</v>
      </c>
      <c r="R1840" s="8">
        <f t="shared" si="452"/>
        <v>1.2411817924465001</v>
      </c>
      <c r="S1840" s="8">
        <f t="shared" si="459"/>
        <v>0.11615461859385499</v>
      </c>
      <c r="U1840" s="93">
        <f>IF(F1840&gt;Päälaskenta!D$24,Päälaskenta!H$24+L1840*Päälaskenta!G$24,F1840*Päälaskenta!C$24 + F1840*F1840*Päälaskenta!E$24)</f>
        <v>4.742</v>
      </c>
      <c r="V1840" s="8">
        <f>IF(F1840&gt;Päälaskenta!D$24,2*SQRT(POWER(Päälaskenta!D$24,2)+POWER(Päälaskenta!E$24*Päälaskenta!D$24,2))+Päälaskenta!C$24,(2*SQRT((POWER(F1840,2))+POWER(Päälaskenta!E$24*F1840,2))+Päälaskenta!C$24))</f>
        <v>2.9798989873223301</v>
      </c>
      <c r="W1840" s="8">
        <f t="shared" si="460"/>
        <v>1.5913291088638699</v>
      </c>
      <c r="X1840" s="8">
        <f>Päälaskenta!F$24</f>
        <v>7.0000000000000007E-2</v>
      </c>
      <c r="Y1840" s="8">
        <f t="shared" si="461"/>
        <v>92.335813757440704</v>
      </c>
      <c r="Z1840" s="8">
        <f t="shared" si="453"/>
        <v>1.2588182075534999</v>
      </c>
      <c r="AA1840" s="8">
        <f t="shared" si="462"/>
        <v>0.26546145245750702</v>
      </c>
      <c r="AC1840" s="8">
        <f t="shared" si="454"/>
        <v>0.10881092940661399</v>
      </c>
      <c r="AE1840" s="8">
        <v>1838</v>
      </c>
      <c r="AF1840" s="8">
        <f t="shared" si="464"/>
        <v>183.377975476091</v>
      </c>
      <c r="AG1840" s="8">
        <f t="shared" si="455"/>
        <v>1.85859887472351E-4</v>
      </c>
      <c r="AJ1840" s="132">
        <f>IF(Päälaskenta!$F$28&lt;Kaksitasouoma_matriisi!L1840,Päälaskenta!$C$20*Päälaskenta!$F$28,Päälaskenta!$C$20*Kaksitasouoma_matriisi!L1840)</f>
        <v>2.5</v>
      </c>
      <c r="AK1840" s="134">
        <f>SQRT(Päälaskenta!$D$20^2+(Päälaskenta!$D$20/(1/Päälaskenta!$E$20))^2)</f>
        <v>1.8029999999999999</v>
      </c>
      <c r="AL1840" s="134">
        <f>IF(Päälaskenta!$F$28&lt;Kaksitasouoma_matriisi!L1840,AK1840*Päälaskenta!$F$28*COS(ATAN(1/Päälaskenta!$E$20)),AK1840*Kaksitasouoma_matriisi!L1840*COS(ATAN(1/Päälaskenta!$E$20)))</f>
        <v>0.75</v>
      </c>
      <c r="AM1840" s="134"/>
      <c r="AN1840" s="134">
        <f t="shared" si="463"/>
        <v>3.25</v>
      </c>
      <c r="AO1840" s="8">
        <f t="shared" si="456"/>
        <v>0.21059998315200101</v>
      </c>
      <c r="AP1840" s="134">
        <f>Refererenssiarvoja!$B$16*H1840^(1/6)/(Refererenssiarvoja!$B$15^0.5)*(Päälaskenta!$G$28/2)^0.5*(1-AO1840)^(-1.5)</f>
        <v>7.3999999999999996E-2</v>
      </c>
      <c r="AQ1840" s="8">
        <f>Refererenssiarvoja!$B$16*Kaksitasouoma_matriisi!O1840^(1/6)/(SQRT((2*Refererenssiarvoja!$B$15)/(Päälaskenta!$F$31*Päälaskenta!$G$31*Päälaskenta!$F$28))+SQRT(Refererenssiarvoja!$B$15)/Refererenssiarvoja!$B$17*LN(Kaksitasouoma_matriisi!L1840/Päälaskenta!$F$28))</f>
        <v>9.5966563028800494E-2</v>
      </c>
      <c r="AR1840" s="8">
        <f>Refererenssiarvoja!$B$16*Kaksitasouoma_matriisi!O1840^(1/6)/(SQRT((2*Refererenssiarvoja!$B$15)/(Päälaskenta!$F$31*Päälaskenta!$G$31*L1840)))</f>
        <v>0.87334850212408899</v>
      </c>
    </row>
    <row r="1841" spans="1:44" x14ac:dyDescent="0.2">
      <c r="A1841" s="8">
        <v>1839</v>
      </c>
      <c r="B1841" s="8">
        <f>IF(Päälaskenta!C$7,Päälaskenta!E$7,Päälaskenta!G$5)</f>
        <v>2.5</v>
      </c>
      <c r="C1841" s="56">
        <v>0.161</v>
      </c>
      <c r="D1841" s="93">
        <f t="shared" si="449"/>
        <v>15.528</v>
      </c>
      <c r="E1841" s="8">
        <f>IF(Päälaskenta!$C$26,Kaksitasouoma_matriisi!AP1841,Kaksitasouoma_matriisi!AC1841)</f>
        <v>0.108835113979612</v>
      </c>
      <c r="F1841" s="56">
        <f>IF(D1841&lt;Päälaskenta!H$24,(SQRT(POWER(Päälaskenta!C$24/(2*Päälaskenta!E$24),2)+(D1841/Päälaskenta!E$24))-Päälaskenta!C$24/(2*Päälaskenta!E$24)),IF(D1841=Päälaskenta!H$24,Päälaskenta!D$24,Päälaskenta!D$24+(SQRT(POWER((Päälaskenta!C$20+Päälaskenta!G$24)/(2*Päälaskenta!E$20),2)+((D1841-Päälaskenta!H$24)/Päälaskenta!E$20))-(Päälaskenta!C$20+Päälaskenta!G$24)/(2*Päälaskenta!E$20))))</f>
        <v>2.1880000000000002</v>
      </c>
      <c r="G1841" s="57">
        <f>IF(F1841&gt;Päälaskenta!D$24,(2*SQRT((POWER(Päälaskenta!D$24,2))+POWER(Päälaskenta!E$24*Päälaskenta!D$24,2))+Päälaskenta!C$24)+(2*SQRT((POWER((F1841-Päälaskenta!D$24),2))+POWER(Päälaskenta!E$20*(F1841-Päälaskenta!D$24),2))+Päälaskenta!C$20),(2*SQRT((POWER(F1841,2))+POWER(Päälaskenta!E$24*F1841,2))+Päälaskenta!C$24))</f>
        <v>13.34</v>
      </c>
      <c r="H1841" s="57">
        <f t="shared" si="450"/>
        <v>1.1599999999999999</v>
      </c>
      <c r="I1841" s="62">
        <f t="shared" si="451"/>
        <v>2.52E-4</v>
      </c>
      <c r="J1841" s="8">
        <f>IF(F1841&lt;Päälaskenta!$D$24,0,Kaksitasouoma_matriisi!F1841-Päälaskenta!$D$24)</f>
        <v>1.488</v>
      </c>
      <c r="L1841" s="8">
        <f>IF(F1841&gt;Päälaskenta!D$24,F1841-Päälaskenta!D$24,0)</f>
        <v>1.488</v>
      </c>
      <c r="M1841" s="8">
        <f>IF(F1841&gt;Päälaskenta!D$24,(Päälaskenta!C$20+(Päälaskenta!E$20*(Kaksitasouoma_matriisi!F1841-Päälaskenta!D$24)))*(Kaksitasouoma_matriisi!F1841-Päälaskenta!D$24),0)</f>
        <v>10.761215999999999</v>
      </c>
      <c r="N1841" s="8">
        <f>IF(F1841&gt;Päälaskenta!D$24,(2*SQRT((POWER((F1841-Päälaskenta!D$24),2))+POWER(Päälaskenta!E$20*(F1841-Päälaskenta!D$24),2))+Päälaskenta!C$20),0)</f>
        <v>10.3650602978904</v>
      </c>
      <c r="O1841" s="8">
        <f t="shared" si="457"/>
        <v>1.0382202988428599</v>
      </c>
      <c r="P1841" s="8">
        <f>IF(Päälaskenta!$C$29,IF(L1841&gt;Päälaskenta!$F$28,Kaksitasouoma_matriisi!AQ1841,Kaksitasouoma_matriisi!AR1841),Päälaskenta!$F$20)</f>
        <v>0.12</v>
      </c>
      <c r="Q1841" s="8">
        <f t="shared" si="458"/>
        <v>91.947469151153499</v>
      </c>
      <c r="R1841" s="8">
        <f t="shared" si="452"/>
        <v>1.2431567950843601</v>
      </c>
      <c r="S1841" s="8">
        <f t="shared" si="459"/>
        <v>0.11552196286036399</v>
      </c>
      <c r="U1841" s="93">
        <f>IF(F1841&gt;Päälaskenta!D$24,Päälaskenta!H$24+L1841*Päälaskenta!G$24,F1841*Päälaskenta!C$24 + F1841*F1841*Päälaskenta!E$24)</f>
        <v>4.7611999999999997</v>
      </c>
      <c r="V1841" s="8">
        <f>IF(F1841&gt;Päälaskenta!D$24,2*SQRT(POWER(Päälaskenta!D$24,2)+POWER(Päälaskenta!E$24*Päälaskenta!D$24,2))+Päälaskenta!C$24,(2*SQRT((POWER(F1841,2))+POWER(Päälaskenta!E$24*F1841,2))+Päälaskenta!C$24))</f>
        <v>2.9798989873223301</v>
      </c>
      <c r="W1841" s="8">
        <f t="shared" si="460"/>
        <v>1.59777228028736</v>
      </c>
      <c r="X1841" s="8">
        <f>Päälaskenta!F$24</f>
        <v>7.0000000000000007E-2</v>
      </c>
      <c r="Y1841" s="8">
        <f t="shared" si="461"/>
        <v>92.959755574497194</v>
      </c>
      <c r="Z1841" s="8">
        <f t="shared" si="453"/>
        <v>1.2568432049156399</v>
      </c>
      <c r="AA1841" s="8">
        <f t="shared" si="462"/>
        <v>0.263976141501227</v>
      </c>
      <c r="AC1841" s="8">
        <f t="shared" si="454"/>
        <v>0.108835113979612</v>
      </c>
      <c r="AE1841" s="8">
        <v>1839</v>
      </c>
      <c r="AF1841" s="8">
        <f t="shared" si="464"/>
        <v>184.90722472565099</v>
      </c>
      <c r="AG1841" s="8">
        <f t="shared" si="455"/>
        <v>1.82798343848476E-4</v>
      </c>
      <c r="AJ1841" s="132">
        <f>IF(Päälaskenta!$F$28&lt;Kaksitasouoma_matriisi!L1841,Päälaskenta!$C$20*Päälaskenta!$F$28,Päälaskenta!$C$20*Kaksitasouoma_matriisi!L1841)</f>
        <v>2.5</v>
      </c>
      <c r="AK1841" s="134">
        <f>SQRT(Päälaskenta!$D$20^2+(Päälaskenta!$D$20/(1/Päälaskenta!$E$20))^2)</f>
        <v>1.8029999999999999</v>
      </c>
      <c r="AL1841" s="134">
        <f>IF(Päälaskenta!$F$28&lt;Kaksitasouoma_matriisi!L1841,AK1841*Päälaskenta!$F$28*COS(ATAN(1/Päälaskenta!$E$20)),AK1841*Kaksitasouoma_matriisi!L1841*COS(ATAN(1/Päälaskenta!$E$20)))</f>
        <v>0.75</v>
      </c>
      <c r="AM1841" s="134"/>
      <c r="AN1841" s="134">
        <f t="shared" si="463"/>
        <v>3.25</v>
      </c>
      <c r="AO1841" s="8">
        <f t="shared" si="456"/>
        <v>0.20929933024214301</v>
      </c>
      <c r="AP1841" s="134">
        <f>Refererenssiarvoja!$B$16*H1841^(1/6)/(Refererenssiarvoja!$B$15^0.5)*(Päälaskenta!$G$28/2)^0.5*(1-AO1841)^(-1.5)</f>
        <v>7.3999999999999996E-2</v>
      </c>
      <c r="AQ1841" s="8">
        <f>Refererenssiarvoja!$B$16*Kaksitasouoma_matriisi!O1841^(1/6)/(SQRT((2*Refererenssiarvoja!$B$15)/(Päälaskenta!$F$31*Päälaskenta!$G$31*Päälaskenta!$F$28))+SQRT(Refererenssiarvoja!$B$15)/Refererenssiarvoja!$B$17*LN(Kaksitasouoma_matriisi!L1841/Päälaskenta!$F$28))</f>
        <v>9.5649474456823896E-2</v>
      </c>
      <c r="AR1841" s="8">
        <f>Refererenssiarvoja!$B$16*Kaksitasouoma_matriisi!O1841^(1/6)/(SQRT((2*Refererenssiarvoja!$B$15)/(Päälaskenta!$F$31*Päälaskenta!$G$31*L1841)))</f>
        <v>0.87632839367582005</v>
      </c>
    </row>
    <row r="1842" spans="1:44" x14ac:dyDescent="0.2">
      <c r="A1842" s="8">
        <v>1840</v>
      </c>
      <c r="B1842" s="8">
        <f>IF(Päälaskenta!C$7,Päälaskenta!E$7,Päälaskenta!G$5)</f>
        <v>2.5</v>
      </c>
      <c r="C1842" s="56">
        <v>0.16</v>
      </c>
      <c r="D1842" s="93">
        <f t="shared" si="449"/>
        <v>15.625</v>
      </c>
      <c r="E1842" s="8">
        <f>IF(Päälaskenta!$C$26,Kaksitasouoma_matriisi!AP1842,Kaksitasouoma_matriisi!AC1842)</f>
        <v>0.10886219696067399</v>
      </c>
      <c r="F1842" s="56">
        <f>IF(D1842&lt;Päälaskenta!H$24,(SQRT(POWER(Päälaskenta!C$24/(2*Päälaskenta!E$24),2)+(D1842/Päälaskenta!E$24))-Päälaskenta!C$24/(2*Päälaskenta!E$24)),IF(D1842=Päälaskenta!H$24,Päälaskenta!D$24,Päälaskenta!D$24+(SQRT(POWER((Päälaskenta!C$20+Päälaskenta!G$24)/(2*Päälaskenta!E$20),2)+((D1842-Päälaskenta!H$24)/Päälaskenta!E$20))-(Päälaskenta!C$20+Päälaskenta!G$24)/(2*Päälaskenta!E$20))))</f>
        <v>2.1970000000000001</v>
      </c>
      <c r="G1842" s="57">
        <f>IF(F1842&gt;Päälaskenta!D$24,(2*SQRT((POWER(Päälaskenta!D$24,2))+POWER(Päälaskenta!E$24*Päälaskenta!D$24,2))+Päälaskenta!C$24)+(2*SQRT((POWER((F1842-Päälaskenta!D$24),2))+POWER(Päälaskenta!E$20*(F1842-Päälaskenta!D$24),2))+Päälaskenta!C$20),(2*SQRT((POWER(F1842,2))+POWER(Päälaskenta!E$24*F1842,2))+Päälaskenta!C$24))</f>
        <v>13.38</v>
      </c>
      <c r="H1842" s="57">
        <f t="shared" si="450"/>
        <v>1.17</v>
      </c>
      <c r="I1842" s="62">
        <f t="shared" si="451"/>
        <v>2.4600000000000002E-4</v>
      </c>
      <c r="J1842" s="8">
        <f>IF(F1842&lt;Päälaskenta!$D$24,0,Kaksitasouoma_matriisi!F1842-Päälaskenta!$D$24)</f>
        <v>1.4970000000000001</v>
      </c>
      <c r="L1842" s="8">
        <f>IF(F1842&gt;Päälaskenta!D$24,F1842-Päälaskenta!D$24,0)</f>
        <v>1.4970000000000001</v>
      </c>
      <c r="M1842" s="8">
        <f>IF(F1842&gt;Päälaskenta!D$24,(Päälaskenta!C$20+(Päälaskenta!E$20*(Kaksitasouoma_matriisi!F1842-Päälaskenta!D$24)))*(Kaksitasouoma_matriisi!F1842-Päälaskenta!D$24),0)</f>
        <v>10.8465135</v>
      </c>
      <c r="N1842" s="8">
        <f>IF(F1842&gt;Päälaskenta!D$24,(2*SQRT((POWER((F1842-Päälaskenta!D$24),2))+POWER(Päälaskenta!E$20*(F1842-Päälaskenta!D$24),2))+Päälaskenta!C$20),0)</f>
        <v>10.3975102593696</v>
      </c>
      <c r="O1842" s="8">
        <f t="shared" si="457"/>
        <v>1.0431837266258801</v>
      </c>
      <c r="P1842" s="8">
        <f>IF(Päälaskenta!$C$29,IF(L1842&gt;Päälaskenta!$F$28,Kaksitasouoma_matriisi!AQ1842,Kaksitasouoma_matriisi!AR1842),Päälaskenta!$F$20)</f>
        <v>0.12</v>
      </c>
      <c r="Q1842" s="8">
        <f t="shared" si="458"/>
        <v>92.971417127863404</v>
      </c>
      <c r="R1842" s="8">
        <f t="shared" si="452"/>
        <v>1.24536340868872</v>
      </c>
      <c r="S1842" s="8">
        <f t="shared" si="459"/>
        <v>0.114816932527556</v>
      </c>
      <c r="U1842" s="93">
        <f>IF(F1842&gt;Päälaskenta!D$24,Päälaskenta!H$24+L1842*Päälaskenta!G$24,F1842*Päälaskenta!C$24 + F1842*F1842*Päälaskenta!E$24)</f>
        <v>4.7827999999999999</v>
      </c>
      <c r="V1842" s="8">
        <f>IF(F1842&gt;Päälaskenta!D$24,2*SQRT(POWER(Päälaskenta!D$24,2)+POWER(Päälaskenta!E$24*Päälaskenta!D$24,2))+Päälaskenta!C$24,(2*SQRT((POWER(F1842,2))+POWER(Päälaskenta!E$24*F1842,2))+Päälaskenta!C$24))</f>
        <v>2.9798989873223301</v>
      </c>
      <c r="W1842" s="8">
        <f t="shared" si="460"/>
        <v>1.60502084813879</v>
      </c>
      <c r="X1842" s="8">
        <f>Päälaskenta!F$24</f>
        <v>7.0000000000000007E-2</v>
      </c>
      <c r="Y1842" s="8">
        <f t="shared" si="461"/>
        <v>93.663697729405399</v>
      </c>
      <c r="Z1842" s="8">
        <f t="shared" si="453"/>
        <v>1.25463659131128</v>
      </c>
      <c r="AA1842" s="8">
        <f t="shared" si="462"/>
        <v>0.26232261255149297</v>
      </c>
      <c r="AC1842" s="8">
        <f t="shared" si="454"/>
        <v>0.10886219696067399</v>
      </c>
      <c r="AE1842" s="8">
        <v>1840</v>
      </c>
      <c r="AF1842" s="8">
        <f t="shared" si="464"/>
        <v>186.635114857269</v>
      </c>
      <c r="AG1842" s="8">
        <f t="shared" si="455"/>
        <v>1.79429274304021E-4</v>
      </c>
      <c r="AJ1842" s="132">
        <f>IF(Päälaskenta!$F$28&lt;Kaksitasouoma_matriisi!L1842,Päälaskenta!$C$20*Päälaskenta!$F$28,Päälaskenta!$C$20*Kaksitasouoma_matriisi!L1842)</f>
        <v>2.5</v>
      </c>
      <c r="AK1842" s="134">
        <f>SQRT(Päälaskenta!$D$20^2+(Päälaskenta!$D$20/(1/Päälaskenta!$E$20))^2)</f>
        <v>1.8029999999999999</v>
      </c>
      <c r="AL1842" s="134">
        <f>IF(Päälaskenta!$F$28&lt;Kaksitasouoma_matriisi!L1842,AK1842*Päälaskenta!$F$28*COS(ATAN(1/Päälaskenta!$E$20)),AK1842*Kaksitasouoma_matriisi!L1842*COS(ATAN(1/Päälaskenta!$E$20)))</f>
        <v>0.75</v>
      </c>
      <c r="AM1842" s="134"/>
      <c r="AN1842" s="134">
        <f t="shared" si="463"/>
        <v>3.25</v>
      </c>
      <c r="AO1842" s="8">
        <f t="shared" si="456"/>
        <v>0.20799999999999999</v>
      </c>
      <c r="AP1842" s="134">
        <f>Refererenssiarvoja!$B$16*H1842^(1/6)/(Refererenssiarvoja!$B$15^0.5)*(Päälaskenta!$G$28/2)^0.5*(1-AO1842)^(-1.5)</f>
        <v>7.3999999999999996E-2</v>
      </c>
      <c r="AQ1842" s="8">
        <f>Refererenssiarvoja!$B$16*Kaksitasouoma_matriisi!O1842^(1/6)/(SQRT((2*Refererenssiarvoja!$B$15)/(Päälaskenta!$F$31*Päälaskenta!$G$31*Päälaskenta!$F$28))+SQRT(Refererenssiarvoja!$B$15)/Refererenssiarvoja!$B$17*LN(Kaksitasouoma_matriisi!L1842/Päälaskenta!$F$28))</f>
        <v>9.5297819968202205E-2</v>
      </c>
      <c r="AR1842" s="8">
        <f>Refererenssiarvoja!$B$16*Kaksitasouoma_matriisi!O1842^(1/6)/(SQRT((2*Refererenssiarvoja!$B$15)/(Päälaskenta!$F$31*Päälaskenta!$G$31*L1842)))</f>
        <v>0.87967354749848903</v>
      </c>
    </row>
    <row r="1843" spans="1:44" x14ac:dyDescent="0.2">
      <c r="A1843" s="8">
        <v>1841</v>
      </c>
      <c r="B1843" s="8">
        <f>IF(Päälaskenta!C$7,Päälaskenta!E$7,Päälaskenta!G$5)</f>
        <v>2.5</v>
      </c>
      <c r="C1843" s="56">
        <v>0.159</v>
      </c>
      <c r="D1843" s="93">
        <f t="shared" si="449"/>
        <v>15.7233</v>
      </c>
      <c r="E1843" s="8">
        <f>IF(Päälaskenta!$C$26,Kaksitasouoma_matriisi!AP1843,Kaksitasouoma_matriisi!AC1843)</f>
        <v>0.108886160654623</v>
      </c>
      <c r="F1843" s="56">
        <f>IF(D1843&lt;Päälaskenta!H$24,(SQRT(POWER(Päälaskenta!C$24/(2*Päälaskenta!E$24),2)+(D1843/Päälaskenta!E$24))-Päälaskenta!C$24/(2*Päälaskenta!E$24)),IF(D1843=Päälaskenta!H$24,Päälaskenta!D$24,Päälaskenta!D$24+(SQRT(POWER((Päälaskenta!C$20+Päälaskenta!G$24)/(2*Päälaskenta!E$20),2)+((D1843-Päälaskenta!H$24)/Päälaskenta!E$20))-(Päälaskenta!C$20+Päälaskenta!G$24)/(2*Päälaskenta!E$20))))</f>
        <v>2.2050000000000001</v>
      </c>
      <c r="G1843" s="57">
        <f>IF(F1843&gt;Päälaskenta!D$24,(2*SQRT((POWER(Päälaskenta!D$24,2))+POWER(Päälaskenta!E$24*Päälaskenta!D$24,2))+Päälaskenta!C$24)+(2*SQRT((POWER((F1843-Päälaskenta!D$24),2))+POWER(Päälaskenta!E$20*(F1843-Päälaskenta!D$24),2))+Päälaskenta!C$20),(2*SQRT((POWER(F1843,2))+POWER(Päälaskenta!E$24*F1843,2))+Päälaskenta!C$24))</f>
        <v>13.41</v>
      </c>
      <c r="H1843" s="57">
        <f t="shared" si="450"/>
        <v>1.17</v>
      </c>
      <c r="I1843" s="62">
        <f t="shared" si="451"/>
        <v>2.43E-4</v>
      </c>
      <c r="J1843" s="8">
        <f>IF(F1843&lt;Päälaskenta!$D$24,0,Kaksitasouoma_matriisi!F1843-Päälaskenta!$D$24)</f>
        <v>1.5049999999999999</v>
      </c>
      <c r="L1843" s="8">
        <f>IF(F1843&gt;Päälaskenta!D$24,F1843-Päälaskenta!D$24,0)</f>
        <v>1.5049999999999999</v>
      </c>
      <c r="M1843" s="8">
        <f>IF(F1843&gt;Päälaskenta!D$24,(Päälaskenta!C$20+(Päälaskenta!E$20*(Kaksitasouoma_matriisi!F1843-Päälaskenta!D$24)))*(Kaksitasouoma_matriisi!F1843-Päälaskenta!D$24),0)</f>
        <v>10.922537500000001</v>
      </c>
      <c r="N1843" s="8">
        <f>IF(F1843&gt;Päälaskenta!D$24,(2*SQRT((POWER((F1843-Päälaskenta!D$24),2))+POWER(Päälaskenta!E$20*(F1843-Päälaskenta!D$24),2))+Päälaskenta!C$20),0)</f>
        <v>10.4263546695733</v>
      </c>
      <c r="O1843" s="8">
        <f t="shared" si="457"/>
        <v>1.0475892913824101</v>
      </c>
      <c r="P1843" s="8">
        <f>IF(Päälaskenta!$C$29,IF(L1843&gt;Päälaskenta!$F$28,Kaksitasouoma_matriisi!AQ1843,Kaksitasouoma_matriisi!AR1843),Päälaskenta!$F$20)</f>
        <v>0.12</v>
      </c>
      <c r="Q1843" s="8">
        <f t="shared" si="458"/>
        <v>93.886467431531798</v>
      </c>
      <c r="R1843" s="8">
        <f t="shared" si="452"/>
        <v>1.24731145902153</v>
      </c>
      <c r="S1843" s="8">
        <f t="shared" si="459"/>
        <v>0.114196125123995</v>
      </c>
      <c r="U1843" s="93">
        <f>IF(F1843&gt;Päälaskenta!D$24,Päälaskenta!H$24+L1843*Päälaskenta!G$24,F1843*Päälaskenta!C$24 + F1843*F1843*Päälaskenta!E$24)</f>
        <v>4.8019999999999996</v>
      </c>
      <c r="V1843" s="8">
        <f>IF(F1843&gt;Päälaskenta!D$24,2*SQRT(POWER(Päälaskenta!D$24,2)+POWER(Päälaskenta!E$24*Päälaskenta!D$24,2))+Päälaskenta!C$24,(2*SQRT((POWER(F1843,2))+POWER(Päälaskenta!E$24*F1843,2))+Päälaskenta!C$24))</f>
        <v>2.9798989873223301</v>
      </c>
      <c r="W1843" s="8">
        <f t="shared" si="460"/>
        <v>1.61146401956228</v>
      </c>
      <c r="X1843" s="8">
        <f>Päälaskenta!F$24</f>
        <v>7.0000000000000007E-2</v>
      </c>
      <c r="Y1843" s="8">
        <f t="shared" si="461"/>
        <v>94.291206140837701</v>
      </c>
      <c r="Z1843" s="8">
        <f t="shared" si="453"/>
        <v>1.25268854097847</v>
      </c>
      <c r="AA1843" s="8">
        <f t="shared" si="462"/>
        <v>0.26086808433537501</v>
      </c>
      <c r="AC1843" s="8">
        <f t="shared" si="454"/>
        <v>0.108886160654623</v>
      </c>
      <c r="AE1843" s="8">
        <v>1841</v>
      </c>
      <c r="AF1843" s="8">
        <f t="shared" si="464"/>
        <v>188.177673572369</v>
      </c>
      <c r="AG1843" s="8">
        <f t="shared" si="455"/>
        <v>1.7649964133322201E-4</v>
      </c>
      <c r="AJ1843" s="132">
        <f>IF(Päälaskenta!$F$28&lt;Kaksitasouoma_matriisi!L1843,Päälaskenta!$C$20*Päälaskenta!$F$28,Päälaskenta!$C$20*Kaksitasouoma_matriisi!L1843)</f>
        <v>2.5</v>
      </c>
      <c r="AK1843" s="134">
        <f>SQRT(Päälaskenta!$D$20^2+(Päälaskenta!$D$20/(1/Päälaskenta!$E$20))^2)</f>
        <v>1.8029999999999999</v>
      </c>
      <c r="AL1843" s="134">
        <f>IF(Päälaskenta!$F$28&lt;Kaksitasouoma_matriisi!L1843,AK1843*Päälaskenta!$F$28*COS(ATAN(1/Päälaskenta!$E$20)),AK1843*Kaksitasouoma_matriisi!L1843*COS(ATAN(1/Päälaskenta!$E$20)))</f>
        <v>0.75</v>
      </c>
      <c r="AM1843" s="134"/>
      <c r="AN1843" s="134">
        <f t="shared" si="463"/>
        <v>3.25</v>
      </c>
      <c r="AO1843" s="8">
        <f t="shared" si="456"/>
        <v>0.206699611404731</v>
      </c>
      <c r="AP1843" s="134">
        <f>Refererenssiarvoja!$B$16*H1843^(1/6)/(Refererenssiarvoja!$B$15^0.5)*(Päälaskenta!$G$28/2)^0.5*(1-AO1843)^(-1.5)</f>
        <v>7.2999999999999995E-2</v>
      </c>
      <c r="AQ1843" s="8">
        <f>Refererenssiarvoja!$B$16*Kaksitasouoma_matriisi!O1843^(1/6)/(SQRT((2*Refererenssiarvoja!$B$15)/(Päälaskenta!$F$31*Päälaskenta!$G$31*Päälaskenta!$F$28))+SQRT(Refererenssiarvoja!$B$15)/Refererenssiarvoja!$B$17*LN(Kaksitasouoma_matriisi!L1843/Päälaskenta!$F$28))</f>
        <v>9.4989647212259901E-2</v>
      </c>
      <c r="AR1843" s="8">
        <f>Refererenssiarvoja!$B$16*Kaksitasouoma_matriisi!O1843^(1/6)/(SQRT((2*Refererenssiarvoja!$B$15)/(Päälaskenta!$F$31*Päälaskenta!$G$31*L1843)))</f>
        <v>0.88264064696132205</v>
      </c>
    </row>
    <row r="1844" spans="1:44" x14ac:dyDescent="0.2">
      <c r="A1844" s="8">
        <v>1842</v>
      </c>
      <c r="B1844" s="8">
        <f>IF(Päälaskenta!C$7,Päälaskenta!E$7,Päälaskenta!G$5)</f>
        <v>2.5</v>
      </c>
      <c r="C1844" s="56">
        <v>0.158</v>
      </c>
      <c r="D1844" s="93">
        <f t="shared" si="449"/>
        <v>15.822800000000001</v>
      </c>
      <c r="E1844" s="8">
        <f>IF(Päälaskenta!$C$26,Kaksitasouoma_matriisi!AP1844,Kaksitasouoma_matriisi!AC1844)</f>
        <v>0.108910021451129</v>
      </c>
      <c r="F1844" s="56">
        <f>IF(D1844&lt;Päälaskenta!H$24,(SQRT(POWER(Päälaskenta!C$24/(2*Päälaskenta!E$24),2)+(D1844/Päälaskenta!E$24))-Päälaskenta!C$24/(2*Päälaskenta!E$24)),IF(D1844=Päälaskenta!H$24,Päälaskenta!D$24,Päälaskenta!D$24+(SQRT(POWER((Päälaskenta!C$20+Päälaskenta!G$24)/(2*Päälaskenta!E$20),2)+((D1844-Päälaskenta!H$24)/Päälaskenta!E$20))-(Päälaskenta!C$20+Päälaskenta!G$24)/(2*Päälaskenta!E$20))))</f>
        <v>2.2130000000000001</v>
      </c>
      <c r="G1844" s="57">
        <f>IF(F1844&gt;Päälaskenta!D$24,(2*SQRT((POWER(Päälaskenta!D$24,2))+POWER(Päälaskenta!E$24*Päälaskenta!D$24,2))+Päälaskenta!C$24)+(2*SQRT((POWER((F1844-Päälaskenta!D$24),2))+POWER(Päälaskenta!E$20*(F1844-Päälaskenta!D$24),2))+Päälaskenta!C$20),(2*SQRT((POWER(F1844,2))+POWER(Päälaskenta!E$24*F1844,2))+Päälaskenta!C$24))</f>
        <v>13.44</v>
      </c>
      <c r="H1844" s="57">
        <f t="shared" si="450"/>
        <v>1.18</v>
      </c>
      <c r="I1844" s="62">
        <f t="shared" si="451"/>
        <v>2.3699999999999999E-4</v>
      </c>
      <c r="J1844" s="8">
        <f>IF(F1844&lt;Päälaskenta!$D$24,0,Kaksitasouoma_matriisi!F1844-Päälaskenta!$D$24)</f>
        <v>1.5129999999999999</v>
      </c>
      <c r="L1844" s="8">
        <f>IF(F1844&gt;Päälaskenta!D$24,F1844-Päälaskenta!D$24,0)</f>
        <v>1.5129999999999999</v>
      </c>
      <c r="M1844" s="8">
        <f>IF(F1844&gt;Päälaskenta!D$24,(Päälaskenta!C$20+(Päälaskenta!E$20*(Kaksitasouoma_matriisi!F1844-Päälaskenta!D$24)))*(Kaksitasouoma_matriisi!F1844-Päälaskenta!D$24),0)</f>
        <v>10.998753499999999</v>
      </c>
      <c r="N1844" s="8">
        <f>IF(F1844&gt;Päälaskenta!D$24,(2*SQRT((POWER((F1844-Päälaskenta!D$24),2))+POWER(Päälaskenta!E$20*(F1844-Päälaskenta!D$24),2))+Päälaskenta!C$20),0)</f>
        <v>10.455199079777</v>
      </c>
      <c r="O1844" s="8">
        <f t="shared" si="457"/>
        <v>1.05198891155257</v>
      </c>
      <c r="P1844" s="8">
        <f>IF(Päälaskenta!$C$29,IF(L1844&gt;Päälaskenta!$F$28,Kaksitasouoma_matriisi!AQ1844,Kaksitasouoma_matriisi!AR1844),Päälaskenta!$F$20)</f>
        <v>0.12</v>
      </c>
      <c r="Q1844" s="8">
        <f t="shared" si="458"/>
        <v>94.806110790865404</v>
      </c>
      <c r="R1844" s="8">
        <f t="shared" si="452"/>
        <v>1.24924708294355</v>
      </c>
      <c r="S1844" s="8">
        <f t="shared" si="459"/>
        <v>0.11358078739954899</v>
      </c>
      <c r="U1844" s="93">
        <f>IF(F1844&gt;Päälaskenta!D$24,Päälaskenta!H$24+L1844*Päälaskenta!G$24,F1844*Päälaskenta!C$24 + F1844*F1844*Päälaskenta!E$24)</f>
        <v>4.8212000000000002</v>
      </c>
      <c r="V1844" s="8">
        <f>IF(F1844&gt;Päälaskenta!D$24,2*SQRT(POWER(Päälaskenta!D$24,2)+POWER(Päälaskenta!E$24*Päälaskenta!D$24,2))+Päälaskenta!C$24,(2*SQRT((POWER(F1844,2))+POWER(Päälaskenta!E$24*F1844,2))+Päälaskenta!C$24))</f>
        <v>2.9798989873223301</v>
      </c>
      <c r="W1844" s="8">
        <f t="shared" si="460"/>
        <v>1.6179071909857701</v>
      </c>
      <c r="X1844" s="8">
        <f>Päälaskenta!F$24</f>
        <v>7.0000000000000007E-2</v>
      </c>
      <c r="Y1844" s="8">
        <f t="shared" si="461"/>
        <v>94.920389445336596</v>
      </c>
      <c r="Z1844" s="8">
        <f t="shared" si="453"/>
        <v>1.25075291705645</v>
      </c>
      <c r="AA1844" s="8">
        <f t="shared" si="462"/>
        <v>0.25942771862948</v>
      </c>
      <c r="AC1844" s="8">
        <f t="shared" si="454"/>
        <v>0.108910021451129</v>
      </c>
      <c r="AE1844" s="8">
        <v>1842</v>
      </c>
      <c r="AF1844" s="8">
        <f t="shared" si="464"/>
        <v>189.72650023620201</v>
      </c>
      <c r="AG1844" s="8">
        <f t="shared" si="455"/>
        <v>1.7362970448011201E-4</v>
      </c>
      <c r="AJ1844" s="132">
        <f>IF(Päälaskenta!$F$28&lt;Kaksitasouoma_matriisi!L1844,Päälaskenta!$C$20*Päälaskenta!$F$28,Päälaskenta!$C$20*Kaksitasouoma_matriisi!L1844)</f>
        <v>2.5</v>
      </c>
      <c r="AK1844" s="134">
        <f>SQRT(Päälaskenta!$D$20^2+(Päälaskenta!$D$20/(1/Päälaskenta!$E$20))^2)</f>
        <v>1.8029999999999999</v>
      </c>
      <c r="AL1844" s="134">
        <f>IF(Päälaskenta!$F$28&lt;Kaksitasouoma_matriisi!L1844,AK1844*Päälaskenta!$F$28*COS(ATAN(1/Päälaskenta!$E$20)),AK1844*Kaksitasouoma_matriisi!L1844*COS(ATAN(1/Päälaskenta!$E$20)))</f>
        <v>0.75</v>
      </c>
      <c r="AM1844" s="134"/>
      <c r="AN1844" s="134">
        <f t="shared" si="463"/>
        <v>3.25</v>
      </c>
      <c r="AO1844" s="8">
        <f t="shared" si="456"/>
        <v>0.205399802816189</v>
      </c>
      <c r="AP1844" s="134">
        <f>Refererenssiarvoja!$B$16*H1844^(1/6)/(Refererenssiarvoja!$B$15^0.5)*(Päälaskenta!$G$28/2)^0.5*(1-AO1844)^(-1.5)</f>
        <v>7.2999999999999995E-2</v>
      </c>
      <c r="AQ1844" s="8">
        <f>Refererenssiarvoja!$B$16*Kaksitasouoma_matriisi!O1844^(1/6)/(SQRT((2*Refererenssiarvoja!$B$15)/(Päälaskenta!$F$31*Päälaskenta!$G$31*Päälaskenta!$F$28))+SQRT(Refererenssiarvoja!$B$15)/Refererenssiarvoja!$B$17*LN(Kaksitasouoma_matriisi!L1844/Päälaskenta!$F$28))</f>
        <v>9.4685534735632501E-2</v>
      </c>
      <c r="AR1844" s="8">
        <f>Refererenssiarvoja!$B$16*Kaksitasouoma_matriisi!O1844^(1/6)/(SQRT((2*Refererenssiarvoja!$B$15)/(Päälaskenta!$F$31*Päälaskenta!$G$31*L1844)))</f>
        <v>0.88560179783271797</v>
      </c>
    </row>
    <row r="1845" spans="1:44" x14ac:dyDescent="0.2">
      <c r="A1845" s="8">
        <v>1843</v>
      </c>
      <c r="B1845" s="8">
        <f>IF(Päälaskenta!C$7,Päälaskenta!E$7,Päälaskenta!G$5)</f>
        <v>2.5</v>
      </c>
      <c r="C1845" s="56">
        <v>0.157</v>
      </c>
      <c r="D1845" s="93">
        <f t="shared" si="449"/>
        <v>15.9236</v>
      </c>
      <c r="E1845" s="8">
        <f>IF(Päälaskenta!$C$26,Kaksitasouoma_matriisi!AP1845,Kaksitasouoma_matriisi!AC1845)</f>
        <v>0.108936742675805</v>
      </c>
      <c r="F1845" s="56">
        <f>IF(D1845&lt;Päälaskenta!H$24,(SQRT(POWER(Päälaskenta!C$24/(2*Päälaskenta!E$24),2)+(D1845/Päälaskenta!E$24))-Päälaskenta!C$24/(2*Päälaskenta!E$24)),IF(D1845=Päälaskenta!H$24,Päälaskenta!D$24,Päälaskenta!D$24+(SQRT(POWER((Päälaskenta!C$20+Päälaskenta!G$24)/(2*Päälaskenta!E$20),2)+((D1845-Päälaskenta!H$24)/Päälaskenta!E$20))-(Päälaskenta!C$20+Päälaskenta!G$24)/(2*Päälaskenta!E$20))))</f>
        <v>2.222</v>
      </c>
      <c r="G1845" s="57">
        <f>IF(F1845&gt;Päälaskenta!D$24,(2*SQRT((POWER(Päälaskenta!D$24,2))+POWER(Päälaskenta!E$24*Päälaskenta!D$24,2))+Päälaskenta!C$24)+(2*SQRT((POWER((F1845-Päälaskenta!D$24),2))+POWER(Päälaskenta!E$20*(F1845-Päälaskenta!D$24),2))+Päälaskenta!C$20),(2*SQRT((POWER(F1845,2))+POWER(Päälaskenta!E$24*F1845,2))+Päälaskenta!C$24))</f>
        <v>13.47</v>
      </c>
      <c r="H1845" s="57">
        <f t="shared" si="450"/>
        <v>1.18</v>
      </c>
      <c r="I1845" s="62">
        <f t="shared" si="451"/>
        <v>2.3499999999999999E-4</v>
      </c>
      <c r="J1845" s="8">
        <f>IF(F1845&lt;Päälaskenta!$D$24,0,Kaksitasouoma_matriisi!F1845-Päälaskenta!$D$24)</f>
        <v>1.522</v>
      </c>
      <c r="L1845" s="8">
        <f>IF(F1845&gt;Päälaskenta!D$24,F1845-Päälaskenta!D$24,0)</f>
        <v>1.522</v>
      </c>
      <c r="M1845" s="8">
        <f>IF(F1845&gt;Päälaskenta!D$24,(Päälaskenta!C$20+(Päälaskenta!E$20*(Kaksitasouoma_matriisi!F1845-Päälaskenta!D$24)))*(Kaksitasouoma_matriisi!F1845-Päälaskenta!D$24),0)</f>
        <v>11.084726</v>
      </c>
      <c r="N1845" s="8">
        <f>IF(F1845&gt;Päälaskenta!D$24,(2*SQRT((POWER((F1845-Päälaskenta!D$24),2))+POWER(Päälaskenta!E$20*(F1845-Päälaskenta!D$24),2))+Päälaskenta!C$20),0)</f>
        <v>10.4876490412562</v>
      </c>
      <c r="O1845" s="8">
        <f t="shared" si="457"/>
        <v>1.0569314396768099</v>
      </c>
      <c r="P1845" s="8">
        <f>IF(Päälaskenta!$C$29,IF(L1845&gt;Päälaskenta!$F$28,Kaksitasouoma_matriisi!AQ1845,Kaksitasouoma_matriisi!AR1845),Päälaskenta!$F$20)</f>
        <v>0.12</v>
      </c>
      <c r="Q1845" s="8">
        <f t="shared" si="458"/>
        <v>95.846206251240503</v>
      </c>
      <c r="R1845" s="8">
        <f t="shared" si="452"/>
        <v>1.25141000607518</v>
      </c>
      <c r="S1845" s="8">
        <f t="shared" si="459"/>
        <v>0.112894987758397</v>
      </c>
      <c r="U1845" s="93">
        <f>IF(F1845&gt;Päälaskenta!D$24,Päälaskenta!H$24+L1845*Päälaskenta!G$24,F1845*Päälaskenta!C$24 + F1845*F1845*Päälaskenta!E$24)</f>
        <v>4.8428000000000004</v>
      </c>
      <c r="V1845" s="8">
        <f>IF(F1845&gt;Päälaskenta!D$24,2*SQRT(POWER(Päälaskenta!D$24,2)+POWER(Päälaskenta!E$24*Päälaskenta!D$24,2))+Päälaskenta!C$24,(2*SQRT((POWER(F1845,2))+POWER(Päälaskenta!E$24*F1845,2))+Päälaskenta!C$24))</f>
        <v>2.9798989873223301</v>
      </c>
      <c r="W1845" s="8">
        <f t="shared" si="460"/>
        <v>1.6251557588371901</v>
      </c>
      <c r="X1845" s="8">
        <f>Päälaskenta!F$24</f>
        <v>7.0000000000000007E-2</v>
      </c>
      <c r="Y1845" s="8">
        <f t="shared" si="461"/>
        <v>95.630219911925906</v>
      </c>
      <c r="Z1845" s="8">
        <f t="shared" si="453"/>
        <v>1.24858999392482</v>
      </c>
      <c r="AA1845" s="8">
        <f t="shared" si="462"/>
        <v>0.25782398486925301</v>
      </c>
      <c r="AC1845" s="8">
        <f t="shared" si="454"/>
        <v>0.108936742675805</v>
      </c>
      <c r="AE1845" s="8">
        <v>1843</v>
      </c>
      <c r="AF1845" s="8">
        <f t="shared" si="464"/>
        <v>191.476426163166</v>
      </c>
      <c r="AG1845" s="8">
        <f t="shared" si="455"/>
        <v>1.7047056142933099E-4</v>
      </c>
      <c r="AJ1845" s="132">
        <f>IF(Päälaskenta!$F$28&lt;Kaksitasouoma_matriisi!L1845,Päälaskenta!$C$20*Päälaskenta!$F$28,Päälaskenta!$C$20*Kaksitasouoma_matriisi!L1845)</f>
        <v>2.5</v>
      </c>
      <c r="AK1845" s="134">
        <f>SQRT(Päälaskenta!$D$20^2+(Päälaskenta!$D$20/(1/Päälaskenta!$E$20))^2)</f>
        <v>1.8029999999999999</v>
      </c>
      <c r="AL1845" s="134">
        <f>IF(Päälaskenta!$F$28&lt;Kaksitasouoma_matriisi!L1845,AK1845*Päälaskenta!$F$28*COS(ATAN(1/Päälaskenta!$E$20)),AK1845*Kaksitasouoma_matriisi!L1845*COS(ATAN(1/Päälaskenta!$E$20)))</f>
        <v>0.75</v>
      </c>
      <c r="AM1845" s="134"/>
      <c r="AN1845" s="134">
        <f t="shared" si="463"/>
        <v>3.25</v>
      </c>
      <c r="AO1845" s="8">
        <f t="shared" si="456"/>
        <v>0.20409957547288299</v>
      </c>
      <c r="AP1845" s="134">
        <f>Refererenssiarvoja!$B$16*H1845^(1/6)/(Refererenssiarvoja!$B$15^0.5)*(Päälaskenta!$G$28/2)^0.5*(1-AO1845)^(-1.5)</f>
        <v>7.2999999999999995E-2</v>
      </c>
      <c r="AQ1845" s="8">
        <f>Refererenssiarvoja!$B$16*Kaksitasouoma_matriisi!O1845^(1/6)/(SQRT((2*Refererenssiarvoja!$B$15)/(Päälaskenta!$F$31*Päälaskenta!$G$31*Päälaskenta!$F$28))+SQRT(Refererenssiarvoja!$B$15)/Refererenssiarvoja!$B$17*LN(Kaksitasouoma_matriisi!L1845/Päälaskenta!$F$28))</f>
        <v>9.4348157823459303E-2</v>
      </c>
      <c r="AR1845" s="8">
        <f>Refererenssiarvoja!$B$16*Kaksitasouoma_matriisi!O1845^(1/6)/(SQRT((2*Refererenssiarvoja!$B$15)/(Päälaskenta!$F$31*Päälaskenta!$G$31*L1845)))</f>
        <v>0.88892603788538205</v>
      </c>
    </row>
    <row r="1846" spans="1:44" x14ac:dyDescent="0.2">
      <c r="A1846" s="8">
        <v>1844</v>
      </c>
      <c r="B1846" s="8">
        <f>IF(Päälaskenta!C$7,Päälaskenta!E$7,Päälaskenta!G$5)</f>
        <v>2.5</v>
      </c>
      <c r="C1846" s="56">
        <v>0.156</v>
      </c>
      <c r="D1846" s="93">
        <f t="shared" si="449"/>
        <v>16.025600000000001</v>
      </c>
      <c r="E1846" s="8">
        <f>IF(Päälaskenta!$C$26,Kaksitasouoma_matriisi!AP1846,Kaksitasouoma_matriisi!AC1846)</f>
        <v>0.108960387004013</v>
      </c>
      <c r="F1846" s="56">
        <f>IF(D1846&lt;Päälaskenta!H$24,(SQRT(POWER(Päälaskenta!C$24/(2*Päälaskenta!E$24),2)+(D1846/Päälaskenta!E$24))-Päälaskenta!C$24/(2*Päälaskenta!E$24)),IF(D1846=Päälaskenta!H$24,Päälaskenta!D$24,Päälaskenta!D$24+(SQRT(POWER((Päälaskenta!C$20+Päälaskenta!G$24)/(2*Päälaskenta!E$20),2)+((D1846-Päälaskenta!H$24)/Päälaskenta!E$20))-(Päälaskenta!C$20+Päälaskenta!G$24)/(2*Päälaskenta!E$20))))</f>
        <v>2.23</v>
      </c>
      <c r="G1846" s="57">
        <f>IF(F1846&gt;Päälaskenta!D$24,(2*SQRT((POWER(Päälaskenta!D$24,2))+POWER(Päälaskenta!E$24*Päälaskenta!D$24,2))+Päälaskenta!C$24)+(2*SQRT((POWER((F1846-Päälaskenta!D$24),2))+POWER(Päälaskenta!E$20*(F1846-Päälaskenta!D$24),2))+Päälaskenta!C$20),(2*SQRT((POWER(F1846,2))+POWER(Päälaskenta!E$24*F1846,2))+Päälaskenta!C$24))</f>
        <v>13.5</v>
      </c>
      <c r="H1846" s="57">
        <f t="shared" si="450"/>
        <v>1.19</v>
      </c>
      <c r="I1846" s="62">
        <f t="shared" si="451"/>
        <v>2.2900000000000001E-4</v>
      </c>
      <c r="J1846" s="8">
        <f>IF(F1846&lt;Päälaskenta!$D$24,0,Kaksitasouoma_matriisi!F1846-Päälaskenta!$D$24)</f>
        <v>1.53</v>
      </c>
      <c r="L1846" s="8">
        <f>IF(F1846&gt;Päälaskenta!D$24,F1846-Päälaskenta!D$24,0)</f>
        <v>1.53</v>
      </c>
      <c r="M1846" s="8">
        <f>IF(F1846&gt;Päälaskenta!D$24,(Päälaskenta!C$20+(Päälaskenta!E$20*(Kaksitasouoma_matriisi!F1846-Päälaskenta!D$24)))*(Kaksitasouoma_matriisi!F1846-Päälaskenta!D$24),0)</f>
        <v>11.161350000000001</v>
      </c>
      <c r="N1846" s="8">
        <f>IF(F1846&gt;Päälaskenta!D$24,(2*SQRT((POWER((F1846-Päälaskenta!D$24),2))+POWER(Päälaskenta!E$20*(F1846-Päälaskenta!D$24),2))+Päälaskenta!C$20),0)</f>
        <v>10.516493451459899</v>
      </c>
      <c r="O1846" s="8">
        <f t="shared" si="457"/>
        <v>1.0613185898433299</v>
      </c>
      <c r="P1846" s="8">
        <f>IF(Päälaskenta!$C$29,IF(L1846&gt;Päälaskenta!$F$28,Kaksitasouoma_matriisi!AQ1846,Kaksitasouoma_matriisi!AR1846),Päälaskenta!$F$20)</f>
        <v>0.12</v>
      </c>
      <c r="Q1846" s="8">
        <f t="shared" si="458"/>
        <v>96.775627324130198</v>
      </c>
      <c r="R1846" s="8">
        <f t="shared" si="452"/>
        <v>1.25331975304664</v>
      </c>
      <c r="S1846" s="8">
        <f t="shared" si="459"/>
        <v>0.112291053774556</v>
      </c>
      <c r="U1846" s="93">
        <f>IF(F1846&gt;Päälaskenta!D$24,Päälaskenta!H$24+L1846*Päälaskenta!G$24,F1846*Päälaskenta!C$24 + F1846*F1846*Päälaskenta!E$24)</f>
        <v>4.8620000000000001</v>
      </c>
      <c r="V1846" s="8">
        <f>IF(F1846&gt;Päälaskenta!D$24,2*SQRT(POWER(Päälaskenta!D$24,2)+POWER(Päälaskenta!E$24*Päälaskenta!D$24,2))+Päälaskenta!C$24,(2*SQRT((POWER(F1846,2))+POWER(Päälaskenta!E$24*F1846,2))+Päälaskenta!C$24))</f>
        <v>2.9798989873223301</v>
      </c>
      <c r="W1846" s="8">
        <f t="shared" si="460"/>
        <v>1.6315989302606799</v>
      </c>
      <c r="X1846" s="8">
        <f>Päälaskenta!F$24</f>
        <v>7.0000000000000007E-2</v>
      </c>
      <c r="Y1846" s="8">
        <f t="shared" si="461"/>
        <v>96.262954986734002</v>
      </c>
      <c r="Z1846" s="8">
        <f t="shared" si="453"/>
        <v>1.24668024695336</v>
      </c>
      <c r="AA1846" s="8">
        <f t="shared" si="462"/>
        <v>0.25641304955848598</v>
      </c>
      <c r="AC1846" s="8">
        <f t="shared" si="454"/>
        <v>0.108960387004013</v>
      </c>
      <c r="AE1846" s="8">
        <v>1844</v>
      </c>
      <c r="AF1846" s="8">
        <f t="shared" si="464"/>
        <v>193.038582310864</v>
      </c>
      <c r="AG1846" s="8">
        <f t="shared" si="455"/>
        <v>1.6772267429414201E-4</v>
      </c>
      <c r="AJ1846" s="132">
        <f>IF(Päälaskenta!$F$28&lt;Kaksitasouoma_matriisi!L1846,Päälaskenta!$C$20*Päälaskenta!$F$28,Päälaskenta!$C$20*Kaksitasouoma_matriisi!L1846)</f>
        <v>2.5</v>
      </c>
      <c r="AK1846" s="134">
        <f>SQRT(Päälaskenta!$D$20^2+(Päälaskenta!$D$20/(1/Päälaskenta!$E$20))^2)</f>
        <v>1.8029999999999999</v>
      </c>
      <c r="AL1846" s="134">
        <f>IF(Päälaskenta!$F$28&lt;Kaksitasouoma_matriisi!L1846,AK1846*Päälaskenta!$F$28*COS(ATAN(1/Päälaskenta!$E$20)),AK1846*Kaksitasouoma_matriisi!L1846*COS(ATAN(1/Päälaskenta!$E$20)))</f>
        <v>0.75</v>
      </c>
      <c r="AM1846" s="134"/>
      <c r="AN1846" s="134">
        <f t="shared" si="463"/>
        <v>3.25</v>
      </c>
      <c r="AO1846" s="8">
        <f t="shared" si="456"/>
        <v>0.20280051916932901</v>
      </c>
      <c r="AP1846" s="134">
        <f>Refererenssiarvoja!$B$16*H1846^(1/6)/(Refererenssiarvoja!$B$15^0.5)*(Päälaskenta!$G$28/2)^0.5*(1-AO1846)^(-1.5)</f>
        <v>7.2999999999999995E-2</v>
      </c>
      <c r="AQ1846" s="8">
        <f>Refererenssiarvoja!$B$16*Kaksitasouoma_matriisi!O1846^(1/6)/(SQRT((2*Refererenssiarvoja!$B$15)/(Päälaskenta!$F$31*Päälaskenta!$G$31*Päälaskenta!$F$28))+SQRT(Refererenssiarvoja!$B$15)/Refererenssiarvoja!$B$17*LN(Kaksitasouoma_matriisi!L1846/Päälaskenta!$F$28))</f>
        <v>9.4052399588382393E-2</v>
      </c>
      <c r="AR1846" s="8">
        <f>Refererenssiarvoja!$B$16*Kaksitasouoma_matriisi!O1846^(1/6)/(SQRT((2*Refererenssiarvoja!$B$15)/(Päälaskenta!$F$31*Päälaskenta!$G$31*L1846)))</f>
        <v>0.89187469602348501</v>
      </c>
    </row>
    <row r="1847" spans="1:44" x14ac:dyDescent="0.2">
      <c r="A1847" s="8">
        <v>1845</v>
      </c>
      <c r="B1847" s="8">
        <f>IF(Päälaskenta!C$7,Päälaskenta!E$7,Päälaskenta!G$5)</f>
        <v>2.5</v>
      </c>
      <c r="C1847" s="56">
        <v>0.155</v>
      </c>
      <c r="D1847" s="93">
        <f t="shared" si="449"/>
        <v>16.129000000000001</v>
      </c>
      <c r="E1847" s="8">
        <f>IF(Päälaskenta!$C$26,Kaksitasouoma_matriisi!AP1847,Kaksitasouoma_matriisi!AC1847)</f>
        <v>0.108986866358704</v>
      </c>
      <c r="F1847" s="56">
        <f>IF(D1847&lt;Päälaskenta!H$24,(SQRT(POWER(Päälaskenta!C$24/(2*Päälaskenta!E$24),2)+(D1847/Päälaskenta!E$24))-Päälaskenta!C$24/(2*Päälaskenta!E$24)),IF(D1847=Päälaskenta!H$24,Päälaskenta!D$24,Päälaskenta!D$24+(SQRT(POWER((Päälaskenta!C$20+Päälaskenta!G$24)/(2*Päälaskenta!E$20),2)+((D1847-Päälaskenta!H$24)/Päälaskenta!E$20))-(Päälaskenta!C$20+Päälaskenta!G$24)/(2*Päälaskenta!E$20))))</f>
        <v>2.2389999999999999</v>
      </c>
      <c r="G1847" s="57">
        <f>IF(F1847&gt;Päälaskenta!D$24,(2*SQRT((POWER(Päälaskenta!D$24,2))+POWER(Päälaskenta!E$24*Päälaskenta!D$24,2))+Päälaskenta!C$24)+(2*SQRT((POWER((F1847-Päälaskenta!D$24),2))+POWER(Päälaskenta!E$20*(F1847-Päälaskenta!D$24),2))+Päälaskenta!C$20),(2*SQRT((POWER(F1847,2))+POWER(Päälaskenta!E$24*F1847,2))+Päälaskenta!C$24))</f>
        <v>13.53</v>
      </c>
      <c r="H1847" s="57">
        <f t="shared" si="450"/>
        <v>1.19</v>
      </c>
      <c r="I1847" s="62">
        <f t="shared" si="451"/>
        <v>2.2599999999999999E-4</v>
      </c>
      <c r="J1847" s="8">
        <f>IF(F1847&lt;Päälaskenta!$D$24,0,Kaksitasouoma_matriisi!F1847-Päälaskenta!$D$24)</f>
        <v>1.5389999999999999</v>
      </c>
      <c r="L1847" s="8">
        <f>IF(F1847&gt;Päälaskenta!D$24,F1847-Päälaskenta!D$24,0)</f>
        <v>1.5389999999999999</v>
      </c>
      <c r="M1847" s="8">
        <f>IF(F1847&gt;Päälaskenta!D$24,(Päälaskenta!C$20+(Päälaskenta!E$20*(Kaksitasouoma_matriisi!F1847-Päälaskenta!D$24)))*(Kaksitasouoma_matriisi!F1847-Päälaskenta!D$24),0)</f>
        <v>11.2477815</v>
      </c>
      <c r="N1847" s="8">
        <f>IF(F1847&gt;Päälaskenta!D$24,(2*SQRT((POWER((F1847-Päälaskenta!D$24),2))+POWER(Päälaskenta!E$20*(F1847-Päälaskenta!D$24),2))+Päälaskenta!C$20),0)</f>
        <v>10.548943412939099</v>
      </c>
      <c r="O1847" s="8">
        <f t="shared" si="457"/>
        <v>1.0662472116594801</v>
      </c>
      <c r="P1847" s="8">
        <f>IF(Päälaskenta!$C$29,IF(L1847&gt;Päälaskenta!$F$28,Kaksitasouoma_matriisi!AQ1847,Kaksitasouoma_matriisi!AR1847),Päälaskenta!$F$20)</f>
        <v>0.12</v>
      </c>
      <c r="Q1847" s="8">
        <f t="shared" si="458"/>
        <v>97.826736128132197</v>
      </c>
      <c r="R1847" s="8">
        <f t="shared" si="452"/>
        <v>1.25545396058856</v>
      </c>
      <c r="S1847" s="8">
        <f t="shared" si="459"/>
        <v>0.111617918661432</v>
      </c>
      <c r="U1847" s="93">
        <f>IF(F1847&gt;Päälaskenta!D$24,Päälaskenta!H$24+L1847*Päälaskenta!G$24,F1847*Päälaskenta!C$24 + F1847*F1847*Päälaskenta!E$24)</f>
        <v>4.8836000000000004</v>
      </c>
      <c r="V1847" s="8">
        <f>IF(F1847&gt;Päälaskenta!D$24,2*SQRT(POWER(Päälaskenta!D$24,2)+POWER(Päälaskenta!E$24*Päälaskenta!D$24,2))+Päälaskenta!C$24,(2*SQRT((POWER(F1847,2))+POWER(Päälaskenta!E$24*F1847,2))+Päälaskenta!C$24))</f>
        <v>2.9798989873223301</v>
      </c>
      <c r="W1847" s="8">
        <f t="shared" si="460"/>
        <v>1.6388474981121099</v>
      </c>
      <c r="X1847" s="8">
        <f>Päälaskenta!F$24</f>
        <v>7.0000000000000007E-2</v>
      </c>
      <c r="Y1847" s="8">
        <f t="shared" si="461"/>
        <v>96.976775587803502</v>
      </c>
      <c r="Z1847" s="8">
        <f t="shared" si="453"/>
        <v>1.24454603941144</v>
      </c>
      <c r="AA1847" s="8">
        <f t="shared" si="462"/>
        <v>0.25484192796532101</v>
      </c>
      <c r="AC1847" s="8">
        <f t="shared" si="454"/>
        <v>0.108986866358704</v>
      </c>
      <c r="AE1847" s="8">
        <v>1845</v>
      </c>
      <c r="AF1847" s="8">
        <f t="shared" si="464"/>
        <v>194.803511715936</v>
      </c>
      <c r="AG1847" s="8">
        <f t="shared" si="455"/>
        <v>1.6469729035461801E-4</v>
      </c>
      <c r="AJ1847" s="132">
        <f>IF(Päälaskenta!$F$28&lt;Kaksitasouoma_matriisi!L1847,Päälaskenta!$C$20*Päälaskenta!$F$28,Päälaskenta!$C$20*Kaksitasouoma_matriisi!L1847)</f>
        <v>2.5</v>
      </c>
      <c r="AK1847" s="134">
        <f>SQRT(Päälaskenta!$D$20^2+(Päälaskenta!$D$20/(1/Päälaskenta!$E$20))^2)</f>
        <v>1.8029999999999999</v>
      </c>
      <c r="AL1847" s="134">
        <f>IF(Päälaskenta!$F$28&lt;Kaksitasouoma_matriisi!L1847,AK1847*Päälaskenta!$F$28*COS(ATAN(1/Päälaskenta!$E$20)),AK1847*Kaksitasouoma_matriisi!L1847*COS(ATAN(1/Päälaskenta!$E$20)))</f>
        <v>0.75</v>
      </c>
      <c r="AM1847" s="134"/>
      <c r="AN1847" s="134">
        <f t="shared" si="463"/>
        <v>3.25</v>
      </c>
      <c r="AO1847" s="8">
        <f t="shared" si="456"/>
        <v>0.20150040300080599</v>
      </c>
      <c r="AP1847" s="134">
        <f>Refererenssiarvoja!$B$16*H1847^(1/6)/(Refererenssiarvoja!$B$15^0.5)*(Päälaskenta!$G$28/2)^0.5*(1-AO1847)^(-1.5)</f>
        <v>7.2999999999999995E-2</v>
      </c>
      <c r="AQ1847" s="8">
        <f>Refererenssiarvoja!$B$16*Kaksitasouoma_matriisi!O1847^(1/6)/(SQRT((2*Refererenssiarvoja!$B$15)/(Päälaskenta!$F$31*Päälaskenta!$G$31*Päälaskenta!$F$28))+SQRT(Refererenssiarvoja!$B$15)/Refererenssiarvoja!$B$17*LN(Kaksitasouoma_matriisi!L1847/Päälaskenta!$F$28))</f>
        <v>9.3724218765078901E-2</v>
      </c>
      <c r="AR1847" s="8">
        <f>Refererenssiarvoja!$B$16*Kaksitasouoma_matriisi!O1847^(1/6)/(SQRT((2*Refererenssiarvoja!$B$15)/(Päälaskenta!$F$31*Päälaskenta!$G$31*L1847)))</f>
        <v>0.89518499325808598</v>
      </c>
    </row>
    <row r="1848" spans="1:44" x14ac:dyDescent="0.2">
      <c r="A1848" s="8">
        <v>1846</v>
      </c>
      <c r="B1848" s="8">
        <f>IF(Päälaskenta!C$7,Päälaskenta!E$7,Päälaskenta!G$5)</f>
        <v>2.5</v>
      </c>
      <c r="C1848" s="56">
        <v>0.154</v>
      </c>
      <c r="D1848" s="93">
        <f t="shared" si="449"/>
        <v>16.233799999999999</v>
      </c>
      <c r="E1848" s="8">
        <f>IF(Päälaskenta!$C$26,Kaksitasouoma_matriisi!AP1848,Kaksitasouoma_matriisi!AC1848)</f>
        <v>0.109013218991837</v>
      </c>
      <c r="F1848" s="56">
        <f>IF(D1848&lt;Päälaskenta!H$24,(SQRT(POWER(Päälaskenta!C$24/(2*Päälaskenta!E$24),2)+(D1848/Päälaskenta!E$24))-Päälaskenta!C$24/(2*Päälaskenta!E$24)),IF(D1848=Päälaskenta!H$24,Päälaskenta!D$24,Päälaskenta!D$24+(SQRT(POWER((Päälaskenta!C$20+Päälaskenta!G$24)/(2*Päälaskenta!E$20),2)+((D1848-Päälaskenta!H$24)/Päälaskenta!E$20))-(Päälaskenta!C$20+Päälaskenta!G$24)/(2*Päälaskenta!E$20))))</f>
        <v>2.2480000000000002</v>
      </c>
      <c r="G1848" s="57">
        <f>IF(F1848&gt;Päälaskenta!D$24,(2*SQRT((POWER(Päälaskenta!D$24,2))+POWER(Päälaskenta!E$24*Päälaskenta!D$24,2))+Päälaskenta!C$24)+(2*SQRT((POWER((F1848-Päälaskenta!D$24),2))+POWER(Päälaskenta!E$20*(F1848-Päälaskenta!D$24),2))+Päälaskenta!C$20),(2*SQRT((POWER(F1848,2))+POWER(Päälaskenta!E$24*F1848,2))+Päälaskenta!C$24))</f>
        <v>13.56</v>
      </c>
      <c r="H1848" s="57">
        <f t="shared" si="450"/>
        <v>1.2</v>
      </c>
      <c r="I1848" s="62">
        <f t="shared" si="451"/>
        <v>2.2100000000000001E-4</v>
      </c>
      <c r="J1848" s="8">
        <f>IF(F1848&lt;Päälaskenta!$D$24,0,Kaksitasouoma_matriisi!F1848-Päälaskenta!$D$24)</f>
        <v>1.548</v>
      </c>
      <c r="L1848" s="8">
        <f>IF(F1848&gt;Päälaskenta!D$24,F1848-Päälaskenta!D$24,0)</f>
        <v>1.548</v>
      </c>
      <c r="M1848" s="8">
        <f>IF(F1848&gt;Päälaskenta!D$24,(Päälaskenta!C$20+(Päälaskenta!E$20*(Kaksitasouoma_matriisi!F1848-Päälaskenta!D$24)))*(Kaksitasouoma_matriisi!F1848-Päälaskenta!D$24),0)</f>
        <v>11.334455999999999</v>
      </c>
      <c r="N1848" s="8">
        <f>IF(F1848&gt;Päälaskenta!D$24,(2*SQRT((POWER((F1848-Päälaskenta!D$24),2))+POWER(Päälaskenta!E$20*(F1848-Päälaskenta!D$24),2))+Päälaskenta!C$20),0)</f>
        <v>10.581393374418299</v>
      </c>
      <c r="O1848" s="8">
        <f t="shared" si="457"/>
        <v>1.07116856910379</v>
      </c>
      <c r="P1848" s="8">
        <f>IF(Päälaskenta!$C$29,IF(L1848&gt;Päälaskenta!$F$28,Kaksitasouoma_matriisi!AQ1848,Kaksitasouoma_matriisi!AR1848),Päälaskenta!$F$20)</f>
        <v>0.12</v>
      </c>
      <c r="Q1848" s="8">
        <f t="shared" si="458"/>
        <v>98.883686429559006</v>
      </c>
      <c r="R1848" s="8">
        <f t="shared" si="452"/>
        <v>1.25757327929561</v>
      </c>
      <c r="S1848" s="8">
        <f t="shared" si="459"/>
        <v>0.110951357462203</v>
      </c>
      <c r="U1848" s="93">
        <f>IF(F1848&gt;Päälaskenta!D$24,Päälaskenta!H$24+L1848*Päälaskenta!G$24,F1848*Päälaskenta!C$24 + F1848*F1848*Päälaskenta!E$24)</f>
        <v>4.9051999999999998</v>
      </c>
      <c r="V1848" s="8">
        <f>IF(F1848&gt;Päälaskenta!D$24,2*SQRT(POWER(Päälaskenta!D$24,2)+POWER(Päälaskenta!E$24*Päälaskenta!D$24,2))+Päälaskenta!C$24,(2*SQRT((POWER(F1848,2))+POWER(Päälaskenta!E$24*F1848,2))+Päälaskenta!C$24))</f>
        <v>2.9798989873223301</v>
      </c>
      <c r="W1848" s="8">
        <f t="shared" si="460"/>
        <v>1.64609606596353</v>
      </c>
      <c r="X1848" s="8">
        <f>Päälaskenta!F$24</f>
        <v>7.0000000000000007E-2</v>
      </c>
      <c r="Y1848" s="8">
        <f t="shared" si="461"/>
        <v>97.692704102819803</v>
      </c>
      <c r="Z1848" s="8">
        <f t="shared" si="453"/>
        <v>1.24242672070439</v>
      </c>
      <c r="AA1848" s="8">
        <f t="shared" si="462"/>
        <v>0.25328767852572598</v>
      </c>
      <c r="AC1848" s="8">
        <f t="shared" si="454"/>
        <v>0.109013218991837</v>
      </c>
      <c r="AE1848" s="8">
        <v>1846</v>
      </c>
      <c r="AF1848" s="8">
        <f t="shared" si="464"/>
        <v>196.57639053237901</v>
      </c>
      <c r="AG1848" s="8">
        <f t="shared" si="455"/>
        <v>1.61739949980024E-4</v>
      </c>
      <c r="AJ1848" s="132">
        <f>IF(Päälaskenta!$F$28&lt;Kaksitasouoma_matriisi!L1848,Päälaskenta!$C$20*Päälaskenta!$F$28,Päälaskenta!$C$20*Kaksitasouoma_matriisi!L1848)</f>
        <v>2.5</v>
      </c>
      <c r="AK1848" s="134">
        <f>SQRT(Päälaskenta!$D$20^2+(Päälaskenta!$D$20/(1/Päälaskenta!$E$20))^2)</f>
        <v>1.8029999999999999</v>
      </c>
      <c r="AL1848" s="134">
        <f>IF(Päälaskenta!$F$28&lt;Kaksitasouoma_matriisi!L1848,AK1848*Päälaskenta!$F$28*COS(ATAN(1/Päälaskenta!$E$20)),AK1848*Kaksitasouoma_matriisi!L1848*COS(ATAN(1/Päälaskenta!$E$20)))</f>
        <v>0.75</v>
      </c>
      <c r="AM1848" s="134"/>
      <c r="AN1848" s="134">
        <f t="shared" si="463"/>
        <v>3.25</v>
      </c>
      <c r="AO1848" s="8">
        <f t="shared" si="456"/>
        <v>0.200199583584866</v>
      </c>
      <c r="AP1848" s="134">
        <f>Refererenssiarvoja!$B$16*H1848^(1/6)/(Refererenssiarvoja!$B$15^0.5)*(Päälaskenta!$G$28/2)^0.5*(1-AO1848)^(-1.5)</f>
        <v>7.2999999999999995E-2</v>
      </c>
      <c r="AQ1848" s="8">
        <f>Refererenssiarvoja!$B$16*Kaksitasouoma_matriisi!O1848^(1/6)/(SQRT((2*Refererenssiarvoja!$B$15)/(Päälaskenta!$F$31*Päälaskenta!$G$31*Päälaskenta!$F$28))+SQRT(Refererenssiarvoja!$B$15)/Refererenssiarvoja!$B$17*LN(Kaksitasouoma_matriisi!L1848/Päälaskenta!$F$28))</f>
        <v>9.34007481263254E-2</v>
      </c>
      <c r="AR1848" s="8">
        <f>Refererenssiarvoja!$B$16*Kaksitasouoma_matriisi!O1848^(1/6)/(SQRT((2*Refererenssiarvoja!$B$15)/(Päälaskenta!$F$31*Päälaskenta!$G$31*L1848)))</f>
        <v>0.89848799789108702</v>
      </c>
    </row>
    <row r="1849" spans="1:44" x14ac:dyDescent="0.2">
      <c r="A1849" s="8">
        <v>1847</v>
      </c>
      <c r="B1849" s="8">
        <f>IF(Päälaskenta!C$7,Päälaskenta!E$7,Päälaskenta!G$5)</f>
        <v>2.5</v>
      </c>
      <c r="C1849" s="56">
        <v>0.153</v>
      </c>
      <c r="D1849" s="93">
        <f t="shared" si="449"/>
        <v>16.3399</v>
      </c>
      <c r="E1849" s="8">
        <f>IF(Päälaskenta!$C$26,Kaksitasouoma_matriisi!AP1849,Kaksitasouoma_matriisi!AC1849)</f>
        <v>0.109036537904924</v>
      </c>
      <c r="F1849" s="56">
        <f>IF(D1849&lt;Päälaskenta!H$24,(SQRT(POWER(Päälaskenta!C$24/(2*Päälaskenta!E$24),2)+(D1849/Päälaskenta!E$24))-Päälaskenta!C$24/(2*Päälaskenta!E$24)),IF(D1849=Päälaskenta!H$24,Päälaskenta!D$24,Päälaskenta!D$24+(SQRT(POWER((Päälaskenta!C$20+Päälaskenta!G$24)/(2*Päälaskenta!E$20),2)+((D1849-Päälaskenta!H$24)/Päälaskenta!E$20))-(Päälaskenta!C$20+Päälaskenta!G$24)/(2*Päälaskenta!E$20))))</f>
        <v>2.2559999999999998</v>
      </c>
      <c r="G1849" s="57">
        <f>IF(F1849&gt;Päälaskenta!D$24,(2*SQRT((POWER(Päälaskenta!D$24,2))+POWER(Päälaskenta!E$24*Päälaskenta!D$24,2))+Päälaskenta!C$24)+(2*SQRT((POWER((F1849-Päälaskenta!D$24),2))+POWER(Päälaskenta!E$20*(F1849-Päälaskenta!D$24),2))+Päälaskenta!C$20),(2*SQRT((POWER(F1849,2))+POWER(Päälaskenta!E$24*F1849,2))+Päälaskenta!C$24))</f>
        <v>13.59</v>
      </c>
      <c r="H1849" s="57">
        <f t="shared" si="450"/>
        <v>1.2</v>
      </c>
      <c r="I1849" s="62">
        <f t="shared" si="451"/>
        <v>2.1800000000000001E-4</v>
      </c>
      <c r="J1849" s="8">
        <f>IF(F1849&lt;Päälaskenta!$D$24,0,Kaksitasouoma_matriisi!F1849-Päälaskenta!$D$24)</f>
        <v>1.556</v>
      </c>
      <c r="L1849" s="8">
        <f>IF(F1849&gt;Päälaskenta!D$24,F1849-Päälaskenta!D$24,0)</f>
        <v>1.556</v>
      </c>
      <c r="M1849" s="8">
        <f>IF(F1849&gt;Päälaskenta!D$24,(Päälaskenta!C$20+(Päälaskenta!E$20*(Kaksitasouoma_matriisi!F1849-Päälaskenta!D$24)))*(Kaksitasouoma_matriisi!F1849-Päälaskenta!D$24),0)</f>
        <v>11.411704</v>
      </c>
      <c r="N1849" s="8">
        <f>IF(F1849&gt;Päälaskenta!D$24,(2*SQRT((POWER((F1849-Päälaskenta!D$24),2))+POWER(Päälaskenta!E$20*(F1849-Päälaskenta!D$24),2))+Päälaskenta!C$20),0)</f>
        <v>10.610237784622001</v>
      </c>
      <c r="O1849" s="8">
        <f t="shared" si="457"/>
        <v>1.07553706445105</v>
      </c>
      <c r="P1849" s="8">
        <f>IF(Päälaskenta!$C$29,IF(L1849&gt;Päälaskenta!$F$28,Kaksitasouoma_matriisi!AQ1849,Kaksitasouoma_matriisi!AR1849),Päälaskenta!$F$20)</f>
        <v>0.12</v>
      </c>
      <c r="Q1849" s="8">
        <f t="shared" si="458"/>
        <v>99.828107909825206</v>
      </c>
      <c r="R1849" s="8">
        <f t="shared" si="452"/>
        <v>1.2594447899507899</v>
      </c>
      <c r="S1849" s="8">
        <f t="shared" si="459"/>
        <v>0.110364305799624</v>
      </c>
      <c r="U1849" s="93">
        <f>IF(F1849&gt;Päälaskenta!D$24,Päälaskenta!H$24+L1849*Päälaskenta!G$24,F1849*Päälaskenta!C$24 + F1849*F1849*Päälaskenta!E$24)</f>
        <v>4.9244000000000003</v>
      </c>
      <c r="V1849" s="8">
        <f>IF(F1849&gt;Päälaskenta!D$24,2*SQRT(POWER(Päälaskenta!D$24,2)+POWER(Päälaskenta!E$24*Päälaskenta!D$24,2))+Päälaskenta!C$24,(2*SQRT((POWER(F1849,2))+POWER(Päälaskenta!E$24*F1849,2))+Päälaskenta!C$24))</f>
        <v>2.9798989873223301</v>
      </c>
      <c r="W1849" s="8">
        <f t="shared" si="460"/>
        <v>1.65253923738702</v>
      </c>
      <c r="X1849" s="8">
        <f>Päälaskenta!F$24</f>
        <v>7.0000000000000007E-2</v>
      </c>
      <c r="Y1849" s="8">
        <f t="shared" si="461"/>
        <v>98.330852106448802</v>
      </c>
      <c r="Z1849" s="8">
        <f t="shared" si="453"/>
        <v>1.2405552100492101</v>
      </c>
      <c r="AA1849" s="8">
        <f t="shared" si="462"/>
        <v>0.25192007352148699</v>
      </c>
      <c r="AC1849" s="8">
        <f t="shared" si="454"/>
        <v>0.109036537904924</v>
      </c>
      <c r="AE1849" s="8">
        <v>1847</v>
      </c>
      <c r="AF1849" s="8">
        <f t="shared" si="464"/>
        <v>198.15896001627399</v>
      </c>
      <c r="AG1849" s="8">
        <f t="shared" si="455"/>
        <v>1.59166838014359E-4</v>
      </c>
      <c r="AJ1849" s="132">
        <f>IF(Päälaskenta!$F$28&lt;Kaksitasouoma_matriisi!L1849,Päälaskenta!$C$20*Päälaskenta!$F$28,Päälaskenta!$C$20*Kaksitasouoma_matriisi!L1849)</f>
        <v>2.5</v>
      </c>
      <c r="AK1849" s="134">
        <f>SQRT(Päälaskenta!$D$20^2+(Päälaskenta!$D$20/(1/Päälaskenta!$E$20))^2)</f>
        <v>1.8029999999999999</v>
      </c>
      <c r="AL1849" s="134">
        <f>IF(Päälaskenta!$F$28&lt;Kaksitasouoma_matriisi!L1849,AK1849*Päälaskenta!$F$28*COS(ATAN(1/Päälaskenta!$E$20)),AK1849*Kaksitasouoma_matriisi!L1849*COS(ATAN(1/Päälaskenta!$E$20)))</f>
        <v>0.75</v>
      </c>
      <c r="AM1849" s="134"/>
      <c r="AN1849" s="134">
        <f t="shared" si="463"/>
        <v>3.25</v>
      </c>
      <c r="AO1849" s="8">
        <f t="shared" si="456"/>
        <v>0.19889962606870301</v>
      </c>
      <c r="AP1849" s="134">
        <f>Refererenssiarvoja!$B$16*H1849^(1/6)/(Refererenssiarvoja!$B$15^0.5)*(Päälaskenta!$G$28/2)^0.5*(1-AO1849)^(-1.5)</f>
        <v>7.2999999999999995E-2</v>
      </c>
      <c r="AQ1849" s="8">
        <f>Refererenssiarvoja!$B$16*Kaksitasouoma_matriisi!O1849^(1/6)/(SQRT((2*Refererenssiarvoja!$B$15)/(Päälaskenta!$F$31*Päälaskenta!$G$31*Päälaskenta!$F$28))+SQRT(Refererenssiarvoja!$B$15)/Refererenssiarvoja!$B$17*LN(Kaksitasouoma_matriisi!L1849/Päälaskenta!$F$28))</f>
        <v>9.3117087694959799E-2</v>
      </c>
      <c r="AR1849" s="8">
        <f>Refererenssiarvoja!$B$16*Kaksitasouoma_matriisi!O1849^(1/6)/(SQRT((2*Refererenssiarvoja!$B$15)/(Päälaskenta!$F$31*Päälaskenta!$G$31*L1849)))</f>
        <v>0.90141792870196902</v>
      </c>
    </row>
    <row r="1850" spans="1:44" x14ac:dyDescent="0.2">
      <c r="A1850" s="8">
        <v>1848</v>
      </c>
      <c r="B1850" s="8">
        <f>IF(Päälaskenta!C$7,Päälaskenta!E$7,Päälaskenta!G$5)</f>
        <v>2.5</v>
      </c>
      <c r="C1850" s="56">
        <v>0.152</v>
      </c>
      <c r="D1850" s="93">
        <f t="shared" si="449"/>
        <v>16.447399999999998</v>
      </c>
      <c r="E1850" s="8">
        <f>IF(Päälaskenta!$C$26,Kaksitasouoma_matriisi!AP1850,Kaksitasouoma_matriisi!AC1850)</f>
        <v>0.109062653644146</v>
      </c>
      <c r="F1850" s="56">
        <f>IF(D1850&lt;Päälaskenta!H$24,(SQRT(POWER(Päälaskenta!C$24/(2*Päälaskenta!E$24),2)+(D1850/Päälaskenta!E$24))-Päälaskenta!C$24/(2*Päälaskenta!E$24)),IF(D1850=Päälaskenta!H$24,Päälaskenta!D$24,Päälaskenta!D$24+(SQRT(POWER((Päälaskenta!C$20+Päälaskenta!G$24)/(2*Päälaskenta!E$20),2)+((D1850-Päälaskenta!H$24)/Päälaskenta!E$20))-(Päälaskenta!C$20+Päälaskenta!G$24)/(2*Päälaskenta!E$20))))</f>
        <v>2.2650000000000001</v>
      </c>
      <c r="G1850" s="57">
        <f>IF(F1850&gt;Päälaskenta!D$24,(2*SQRT((POWER(Päälaskenta!D$24,2))+POWER(Päälaskenta!E$24*Päälaskenta!D$24,2))+Päälaskenta!C$24)+(2*SQRT((POWER((F1850-Päälaskenta!D$24),2))+POWER(Päälaskenta!E$20*(F1850-Päälaskenta!D$24),2))+Päälaskenta!C$20),(2*SQRT((POWER(F1850,2))+POWER(Päälaskenta!E$24*F1850,2))+Päälaskenta!C$24))</f>
        <v>13.62</v>
      </c>
      <c r="H1850" s="57">
        <f t="shared" si="450"/>
        <v>1.21</v>
      </c>
      <c r="I1850" s="62">
        <f t="shared" si="451"/>
        <v>2.13E-4</v>
      </c>
      <c r="J1850" s="8">
        <f>IF(F1850&lt;Päälaskenta!$D$24,0,Kaksitasouoma_matriisi!F1850-Päälaskenta!$D$24)</f>
        <v>1.5649999999999999</v>
      </c>
      <c r="L1850" s="8">
        <f>IF(F1850&gt;Päälaskenta!D$24,F1850-Päälaskenta!D$24,0)</f>
        <v>1.5649999999999999</v>
      </c>
      <c r="M1850" s="8">
        <f>IF(F1850&gt;Päälaskenta!D$24,(Päälaskenta!C$20+(Päälaskenta!E$20*(Kaksitasouoma_matriisi!F1850-Päälaskenta!D$24)))*(Kaksitasouoma_matriisi!F1850-Päälaskenta!D$24),0)</f>
        <v>11.4988375</v>
      </c>
      <c r="N1850" s="8">
        <f>IF(F1850&gt;Päälaskenta!D$24,(2*SQRT((POWER((F1850-Päälaskenta!D$24),2))+POWER(Päälaskenta!E$20*(F1850-Päälaskenta!D$24),2))+Päälaskenta!C$20),0)</f>
        <v>10.6426877461011</v>
      </c>
      <c r="O1850" s="8">
        <f t="shared" si="457"/>
        <v>1.0804448814363199</v>
      </c>
      <c r="P1850" s="8">
        <f>IF(Päälaskenta!$C$29,IF(L1850&gt;Päälaskenta!$F$28,Kaksitasouoma_matriisi!AQ1850,Kaksitasouoma_matriisi!AR1850),Päälaskenta!$F$20)</f>
        <v>0.12</v>
      </c>
      <c r="Q1850" s="8">
        <f t="shared" si="458"/>
        <v>100.896112854525</v>
      </c>
      <c r="R1850" s="8">
        <f t="shared" si="452"/>
        <v>1.26153655898899</v>
      </c>
      <c r="S1850" s="8">
        <f t="shared" si="459"/>
        <v>0.10970992145849399</v>
      </c>
      <c r="U1850" s="93">
        <f>IF(F1850&gt;Päälaskenta!D$24,Päälaskenta!H$24+L1850*Päälaskenta!G$24,F1850*Päälaskenta!C$24 + F1850*F1850*Päälaskenta!E$24)</f>
        <v>4.9459999999999997</v>
      </c>
      <c r="V1850" s="8">
        <f>IF(F1850&gt;Päälaskenta!D$24,2*SQRT(POWER(Päälaskenta!D$24,2)+POWER(Päälaskenta!E$24*Päälaskenta!D$24,2))+Päälaskenta!C$24,(2*SQRT((POWER(F1850,2))+POWER(Päälaskenta!E$24*F1850,2))+Päälaskenta!C$24))</f>
        <v>2.9798989873223301</v>
      </c>
      <c r="W1850" s="8">
        <f t="shared" si="460"/>
        <v>1.65978780523845</v>
      </c>
      <c r="X1850" s="8">
        <f>Päälaskenta!F$24</f>
        <v>7.0000000000000007E-2</v>
      </c>
      <c r="Y1850" s="8">
        <f t="shared" si="461"/>
        <v>99.050753797093407</v>
      </c>
      <c r="Z1850" s="8">
        <f t="shared" si="453"/>
        <v>1.23846344101101</v>
      </c>
      <c r="AA1850" s="8">
        <f t="shared" si="462"/>
        <v>0.25039697553801299</v>
      </c>
      <c r="AC1850" s="8">
        <f t="shared" si="454"/>
        <v>0.109062653644146</v>
      </c>
      <c r="AE1850" s="8">
        <v>1848</v>
      </c>
      <c r="AF1850" s="8">
        <f t="shared" si="464"/>
        <v>199.946866651618</v>
      </c>
      <c r="AG1850" s="8">
        <f t="shared" si="455"/>
        <v>1.5633305395239101E-4</v>
      </c>
      <c r="AJ1850" s="132">
        <f>IF(Päälaskenta!$F$28&lt;Kaksitasouoma_matriisi!L1850,Päälaskenta!$C$20*Päälaskenta!$F$28,Päälaskenta!$C$20*Kaksitasouoma_matriisi!L1850)</f>
        <v>2.5</v>
      </c>
      <c r="AK1850" s="134">
        <f>SQRT(Päälaskenta!$D$20^2+(Päälaskenta!$D$20/(1/Päälaskenta!$E$20))^2)</f>
        <v>1.8029999999999999</v>
      </c>
      <c r="AL1850" s="134">
        <f>IF(Päälaskenta!$F$28&lt;Kaksitasouoma_matriisi!L1850,AK1850*Päälaskenta!$F$28*COS(ATAN(1/Päälaskenta!$E$20)),AK1850*Kaksitasouoma_matriisi!L1850*COS(ATAN(1/Päälaskenta!$E$20)))</f>
        <v>0.75</v>
      </c>
      <c r="AM1850" s="134"/>
      <c r="AN1850" s="134">
        <f t="shared" si="463"/>
        <v>3.25</v>
      </c>
      <c r="AO1850" s="8">
        <f t="shared" si="456"/>
        <v>0.19759962060872799</v>
      </c>
      <c r="AP1850" s="134">
        <f>Refererenssiarvoja!$B$16*H1850^(1/6)/(Refererenssiarvoja!$B$15^0.5)*(Päälaskenta!$G$28/2)^0.5*(1-AO1850)^(-1.5)</f>
        <v>7.2999999999999995E-2</v>
      </c>
      <c r="AQ1850" s="8">
        <f>Refererenssiarvoja!$B$16*Kaksitasouoma_matriisi!O1850^(1/6)/(SQRT((2*Refererenssiarvoja!$B$15)/(Päälaskenta!$F$31*Päälaskenta!$G$31*Päälaskenta!$F$28))+SQRT(Refererenssiarvoja!$B$15)/Refererenssiarvoja!$B$17*LN(Kaksitasouoma_matriisi!L1850/Päälaskenta!$F$28))</f>
        <v>9.2802229315973594E-2</v>
      </c>
      <c r="AR1850" s="8">
        <f>Refererenssiarvoja!$B$16*Kaksitasouoma_matriisi!O1850^(1/6)/(SQRT((2*Refererenssiarvoja!$B$15)/(Päälaskenta!$F$31*Päälaskenta!$G$31*L1850)))</f>
        <v>0.90470732264470399</v>
      </c>
    </row>
    <row r="1851" spans="1:44" x14ac:dyDescent="0.2">
      <c r="A1851" s="8">
        <v>1849</v>
      </c>
      <c r="B1851" s="8">
        <f>IF(Päälaskenta!C$7,Päälaskenta!E$7,Päälaskenta!G$5)</f>
        <v>2.5</v>
      </c>
      <c r="C1851" s="56">
        <v>0.151</v>
      </c>
      <c r="D1851" s="93">
        <f t="shared" si="449"/>
        <v>16.5563</v>
      </c>
      <c r="E1851" s="8">
        <f>IF(Päälaskenta!$C$26,Kaksitasouoma_matriisi!AP1851,Kaksitasouoma_matriisi!AC1851)</f>
        <v>0.109088645259977</v>
      </c>
      <c r="F1851" s="56">
        <f>IF(D1851&lt;Päälaskenta!H$24,(SQRT(POWER(Päälaskenta!C$24/(2*Päälaskenta!E$24),2)+(D1851/Päälaskenta!E$24))-Päälaskenta!C$24/(2*Päälaskenta!E$24)),IF(D1851=Päälaskenta!H$24,Päälaskenta!D$24,Päälaskenta!D$24+(SQRT(POWER((Päälaskenta!C$20+Päälaskenta!G$24)/(2*Päälaskenta!E$20),2)+((D1851-Päälaskenta!H$24)/Päälaskenta!E$20))-(Päälaskenta!C$20+Päälaskenta!G$24)/(2*Päälaskenta!E$20))))</f>
        <v>2.274</v>
      </c>
      <c r="G1851" s="57">
        <f>IF(F1851&gt;Päälaskenta!D$24,(2*SQRT((POWER(Päälaskenta!D$24,2))+POWER(Päälaskenta!E$24*Päälaskenta!D$24,2))+Päälaskenta!C$24)+(2*SQRT((POWER((F1851-Päälaskenta!D$24),2))+POWER(Päälaskenta!E$20*(F1851-Päälaskenta!D$24),2))+Päälaskenta!C$20),(2*SQRT((POWER(F1851,2))+POWER(Päälaskenta!E$24*F1851,2))+Päälaskenta!C$24))</f>
        <v>13.66</v>
      </c>
      <c r="H1851" s="57">
        <f t="shared" si="450"/>
        <v>1.21</v>
      </c>
      <c r="I1851" s="62">
        <f t="shared" si="451"/>
        <v>2.1000000000000001E-4</v>
      </c>
      <c r="J1851" s="8">
        <f>IF(F1851&lt;Päälaskenta!$D$24,0,Kaksitasouoma_matriisi!F1851-Päälaskenta!$D$24)</f>
        <v>1.5740000000000001</v>
      </c>
      <c r="L1851" s="8">
        <f>IF(F1851&gt;Päälaskenta!D$24,F1851-Päälaskenta!D$24,0)</f>
        <v>1.5740000000000001</v>
      </c>
      <c r="M1851" s="8">
        <f>IF(F1851&gt;Päälaskenta!D$24,(Päälaskenta!C$20+(Päälaskenta!E$20*(Kaksitasouoma_matriisi!F1851-Päälaskenta!D$24)))*(Kaksitasouoma_matriisi!F1851-Päälaskenta!D$24),0)</f>
        <v>11.586214</v>
      </c>
      <c r="N1851" s="8">
        <f>IF(F1851&gt;Päälaskenta!D$24,(2*SQRT((POWER((F1851-Päälaskenta!D$24),2))+POWER(Päälaskenta!E$20*(F1851-Päälaskenta!D$24),2))+Päälaskenta!C$20),0)</f>
        <v>10.6751377075803</v>
      </c>
      <c r="O1851" s="8">
        <f t="shared" si="457"/>
        <v>1.08534562432602</v>
      </c>
      <c r="P1851" s="8">
        <f>IF(Päälaskenta!$C$29,IF(L1851&gt;Päälaskenta!$F$28,Kaksitasouoma_matriisi!AQ1851,Kaksitasouoma_matriisi!AR1851),Päälaskenta!$F$20)</f>
        <v>0.12</v>
      </c>
      <c r="Q1851" s="8">
        <f t="shared" si="458"/>
        <v>101.969981263108</v>
      </c>
      <c r="R1851" s="8">
        <f t="shared" si="452"/>
        <v>1.26361403891049</v>
      </c>
      <c r="S1851" s="8">
        <f t="shared" si="459"/>
        <v>0.109061859112087</v>
      </c>
      <c r="U1851" s="93">
        <f>IF(F1851&gt;Päälaskenta!D$24,Päälaskenta!H$24+L1851*Päälaskenta!G$24,F1851*Päälaskenta!C$24 + F1851*F1851*Päälaskenta!E$24)</f>
        <v>4.9676</v>
      </c>
      <c r="V1851" s="8">
        <f>IF(F1851&gt;Päälaskenta!D$24,2*SQRT(POWER(Päälaskenta!D$24,2)+POWER(Päälaskenta!E$24*Päälaskenta!D$24,2))+Päälaskenta!C$24,(2*SQRT((POWER(F1851,2))+POWER(Päälaskenta!E$24*F1851,2))+Päälaskenta!C$24))</f>
        <v>2.9798989873223301</v>
      </c>
      <c r="W1851" s="8">
        <f t="shared" si="460"/>
        <v>1.6670363730898701</v>
      </c>
      <c r="X1851" s="8">
        <f>Päälaskenta!F$24</f>
        <v>7.0000000000000007E-2</v>
      </c>
      <c r="Y1851" s="8">
        <f t="shared" si="461"/>
        <v>99.772754499443394</v>
      </c>
      <c r="Z1851" s="8">
        <f t="shared" si="453"/>
        <v>1.23638596108951</v>
      </c>
      <c r="AA1851" s="8">
        <f t="shared" si="462"/>
        <v>0.248889999414105</v>
      </c>
      <c r="AC1851" s="8">
        <f t="shared" si="454"/>
        <v>0.109088645259977</v>
      </c>
      <c r="AE1851" s="8">
        <v>1849</v>
      </c>
      <c r="AF1851" s="8">
        <f t="shared" si="464"/>
        <v>201.74273576255101</v>
      </c>
      <c r="AG1851" s="8">
        <f t="shared" si="455"/>
        <v>1.5356215766268601E-4</v>
      </c>
      <c r="AJ1851" s="132">
        <f>IF(Päälaskenta!$F$28&lt;Kaksitasouoma_matriisi!L1851,Päälaskenta!$C$20*Päälaskenta!$F$28,Päälaskenta!$C$20*Kaksitasouoma_matriisi!L1851)</f>
        <v>2.5</v>
      </c>
      <c r="AK1851" s="134">
        <f>SQRT(Päälaskenta!$D$20^2+(Päälaskenta!$D$20/(1/Päälaskenta!$E$20))^2)</f>
        <v>1.8029999999999999</v>
      </c>
      <c r="AL1851" s="134">
        <f>IF(Päälaskenta!$F$28&lt;Kaksitasouoma_matriisi!L1851,AK1851*Päälaskenta!$F$28*COS(ATAN(1/Päälaskenta!$E$20)),AK1851*Kaksitasouoma_matriisi!L1851*COS(ATAN(1/Päälaskenta!$E$20)))</f>
        <v>0.75</v>
      </c>
      <c r="AM1851" s="134"/>
      <c r="AN1851" s="134">
        <f t="shared" si="463"/>
        <v>3.25</v>
      </c>
      <c r="AO1851" s="8">
        <f t="shared" si="456"/>
        <v>0.196299897924053</v>
      </c>
      <c r="AP1851" s="134">
        <f>Refererenssiarvoja!$B$16*H1851^(1/6)/(Refererenssiarvoja!$B$15^0.5)*(Päälaskenta!$G$28/2)^0.5*(1-AO1851)^(-1.5)</f>
        <v>7.1999999999999995E-2</v>
      </c>
      <c r="AQ1851" s="8">
        <f>Refererenssiarvoja!$B$16*Kaksitasouoma_matriisi!O1851^(1/6)/(SQRT((2*Refererenssiarvoja!$B$15)/(Päälaskenta!$F$31*Päälaskenta!$G$31*Päälaskenta!$F$28))+SQRT(Refererenssiarvoja!$B$15)/Refererenssiarvoja!$B$17*LN(Kaksitasouoma_matriisi!L1851/Päälaskenta!$F$28))</f>
        <v>9.2491785450545497E-2</v>
      </c>
      <c r="AR1851" s="8">
        <f>Refererenssiarvoja!$B$16*Kaksitasouoma_matriisi!O1851^(1/6)/(SQRT((2*Refererenssiarvoja!$B$15)/(Päälaskenta!$F$31*Päälaskenta!$G$31*L1851)))</f>
        <v>0.90798959632786103</v>
      </c>
    </row>
    <row r="1852" spans="1:44" x14ac:dyDescent="0.2">
      <c r="A1852" s="8">
        <v>1850</v>
      </c>
      <c r="B1852" s="8">
        <f>IF(Päälaskenta!C$7,Päälaskenta!E$7,Päälaskenta!G$5)</f>
        <v>2.5</v>
      </c>
      <c r="C1852" s="56">
        <v>0.15</v>
      </c>
      <c r="D1852" s="93">
        <f t="shared" si="449"/>
        <v>16.666699999999999</v>
      </c>
      <c r="E1852" s="8">
        <f>IF(Päälaskenta!$C$26,Kaksitasouoma_matriisi!AP1852,Kaksitasouoma_matriisi!AC1852)</f>
        <v>0.109114513635223</v>
      </c>
      <c r="F1852" s="56">
        <f>IF(D1852&lt;Päälaskenta!H$24,(SQRT(POWER(Päälaskenta!C$24/(2*Päälaskenta!E$24),2)+(D1852/Päälaskenta!E$24))-Päälaskenta!C$24/(2*Päälaskenta!E$24)),IF(D1852=Päälaskenta!H$24,Päälaskenta!D$24,Päälaskenta!D$24+(SQRT(POWER((Päälaskenta!C$20+Päälaskenta!G$24)/(2*Päälaskenta!E$20),2)+((D1852-Päälaskenta!H$24)/Päälaskenta!E$20))-(Päälaskenta!C$20+Päälaskenta!G$24)/(2*Päälaskenta!E$20))))</f>
        <v>2.2829999999999999</v>
      </c>
      <c r="G1852" s="57">
        <f>IF(F1852&gt;Päälaskenta!D$24,(2*SQRT((POWER(Päälaskenta!D$24,2))+POWER(Päälaskenta!E$24*Päälaskenta!D$24,2))+Päälaskenta!C$24)+(2*SQRT((POWER((F1852-Päälaskenta!D$24),2))+POWER(Päälaskenta!E$20*(F1852-Päälaskenta!D$24),2))+Päälaskenta!C$20),(2*SQRT((POWER(F1852,2))+POWER(Päälaskenta!E$24*F1852,2))+Päälaskenta!C$24))</f>
        <v>13.69</v>
      </c>
      <c r="H1852" s="57">
        <f t="shared" si="450"/>
        <v>1.22</v>
      </c>
      <c r="I1852" s="62">
        <f t="shared" si="451"/>
        <v>2.05E-4</v>
      </c>
      <c r="J1852" s="8">
        <f>IF(F1852&lt;Päälaskenta!$D$24,0,Kaksitasouoma_matriisi!F1852-Päälaskenta!$D$24)</f>
        <v>1.583</v>
      </c>
      <c r="L1852" s="8">
        <f>IF(F1852&gt;Päälaskenta!D$24,F1852-Päälaskenta!D$24,0)</f>
        <v>1.583</v>
      </c>
      <c r="M1852" s="8">
        <f>IF(F1852&gt;Päälaskenta!D$24,(Päälaskenta!C$20+(Päälaskenta!E$20*(Kaksitasouoma_matriisi!F1852-Päälaskenta!D$24)))*(Kaksitasouoma_matriisi!F1852-Päälaskenta!D$24),0)</f>
        <v>11.673833500000001</v>
      </c>
      <c r="N1852" s="8">
        <f>IF(F1852&gt;Päälaskenta!D$24,(2*SQRT((POWER((F1852-Päälaskenta!D$24),2))+POWER(Päälaskenta!E$20*(F1852-Päälaskenta!D$24),2))+Päälaskenta!C$20),0)</f>
        <v>10.7075876690595</v>
      </c>
      <c r="O1852" s="8">
        <f t="shared" si="457"/>
        <v>1.09023935743553</v>
      </c>
      <c r="P1852" s="8">
        <f>IF(Päälaskenta!$C$29,IF(L1852&gt;Päälaskenta!$F$28,Kaksitasouoma_matriisi!AQ1852,Kaksitasouoma_matriisi!AR1852),Päälaskenta!$F$20)</f>
        <v>0.12</v>
      </c>
      <c r="Q1852" s="8">
        <f t="shared" si="458"/>
        <v>103.049720785115</v>
      </c>
      <c r="R1852" s="8">
        <f t="shared" si="452"/>
        <v>1.2656774294566799</v>
      </c>
      <c r="S1852" s="8">
        <f t="shared" si="459"/>
        <v>0.10842003438345101</v>
      </c>
      <c r="U1852" s="93">
        <f>IF(F1852&gt;Päälaskenta!D$24,Päälaskenta!H$24+L1852*Päälaskenta!G$24,F1852*Päälaskenta!C$24 + F1852*F1852*Päälaskenta!E$24)</f>
        <v>4.9892000000000003</v>
      </c>
      <c r="V1852" s="8">
        <f>IF(F1852&gt;Päälaskenta!D$24,2*SQRT(POWER(Päälaskenta!D$24,2)+POWER(Päälaskenta!E$24*Päälaskenta!D$24,2))+Päälaskenta!C$24,(2*SQRT((POWER(F1852,2))+POWER(Päälaskenta!E$24*F1852,2))+Päälaskenta!C$24))</f>
        <v>2.9798989873223301</v>
      </c>
      <c r="W1852" s="8">
        <f t="shared" si="460"/>
        <v>1.6742849409413001</v>
      </c>
      <c r="X1852" s="8">
        <f>Päälaskenta!F$24</f>
        <v>7.0000000000000007E-2</v>
      </c>
      <c r="Y1852" s="8">
        <f t="shared" si="461"/>
        <v>100.496851166775</v>
      </c>
      <c r="Z1852" s="8">
        <f t="shared" si="453"/>
        <v>1.2343225705433201</v>
      </c>
      <c r="AA1852" s="8">
        <f t="shared" si="462"/>
        <v>0.24739889572342699</v>
      </c>
      <c r="AC1852" s="8">
        <f t="shared" si="454"/>
        <v>0.109114513635223</v>
      </c>
      <c r="AE1852" s="8">
        <v>1850</v>
      </c>
      <c r="AF1852" s="8">
        <f t="shared" si="464"/>
        <v>203.54657195189</v>
      </c>
      <c r="AG1852" s="8">
        <f t="shared" si="455"/>
        <v>1.5085247231718001E-4</v>
      </c>
      <c r="AJ1852" s="132">
        <f>IF(Päälaskenta!$F$28&lt;Kaksitasouoma_matriisi!L1852,Päälaskenta!$C$20*Päälaskenta!$F$28,Päälaskenta!$C$20*Kaksitasouoma_matriisi!L1852)</f>
        <v>2.5</v>
      </c>
      <c r="AK1852" s="134">
        <f>SQRT(Päälaskenta!$D$20^2+(Päälaskenta!$D$20/(1/Päälaskenta!$E$20))^2)</f>
        <v>1.8029999999999999</v>
      </c>
      <c r="AL1852" s="134">
        <f>IF(Päälaskenta!$F$28&lt;Kaksitasouoma_matriisi!L1852,AK1852*Päälaskenta!$F$28*COS(ATAN(1/Päälaskenta!$E$20)),AK1852*Kaksitasouoma_matriisi!L1852*COS(ATAN(1/Päälaskenta!$E$20)))</f>
        <v>0.75</v>
      </c>
      <c r="AM1852" s="134"/>
      <c r="AN1852" s="134">
        <f t="shared" si="463"/>
        <v>3.25</v>
      </c>
      <c r="AO1852" s="8">
        <f t="shared" si="456"/>
        <v>0.19499961000078</v>
      </c>
      <c r="AP1852" s="134">
        <f>Refererenssiarvoja!$B$16*H1852^(1/6)/(Refererenssiarvoja!$B$15^0.5)*(Päälaskenta!$G$28/2)^0.5*(1-AO1852)^(-1.5)</f>
        <v>7.1999999999999995E-2</v>
      </c>
      <c r="AQ1852" s="8">
        <f>Refererenssiarvoja!$B$16*Kaksitasouoma_matriisi!O1852^(1/6)/(SQRT((2*Refererenssiarvoja!$B$15)/(Päälaskenta!$F$31*Päälaskenta!$G$31*Päälaskenta!$F$28))+SQRT(Refererenssiarvoja!$B$15)/Refererenssiarvoja!$B$17*LN(Kaksitasouoma_matriisi!L1852/Päälaskenta!$F$28))</f>
        <v>9.2185659625935001E-2</v>
      </c>
      <c r="AR1852" s="8">
        <f>Refererenssiarvoja!$B$16*Kaksitasouoma_matriisi!O1852^(1/6)/(SQRT((2*Refererenssiarvoja!$B$15)/(Päälaskenta!$F$31*Päälaskenta!$G$31*L1852)))</f>
        <v>0.91126480783167896</v>
      </c>
    </row>
    <row r="1853" spans="1:44" x14ac:dyDescent="0.2">
      <c r="A1853" s="8">
        <v>1851</v>
      </c>
      <c r="B1853" s="8">
        <f>IF(Päälaskenta!C$7,Päälaskenta!E$7,Päälaskenta!G$5)</f>
        <v>2.5</v>
      </c>
      <c r="C1853" s="56">
        <v>0.14899999999999999</v>
      </c>
      <c r="D1853" s="93">
        <f t="shared" si="449"/>
        <v>16.778500000000001</v>
      </c>
      <c r="E1853" s="8">
        <f>IF(Päälaskenta!$C$26,Kaksitasouoma_matriisi!AP1853,Kaksitasouoma_matriisi!AC1853)</f>
        <v>0.109140259644338</v>
      </c>
      <c r="F1853" s="56">
        <f>IF(D1853&lt;Päälaskenta!H$24,(SQRT(POWER(Päälaskenta!C$24/(2*Päälaskenta!E$24),2)+(D1853/Päälaskenta!E$24))-Päälaskenta!C$24/(2*Päälaskenta!E$24)),IF(D1853=Päälaskenta!H$24,Päälaskenta!D$24,Päälaskenta!D$24+(SQRT(POWER((Päälaskenta!C$20+Päälaskenta!G$24)/(2*Päälaskenta!E$20),2)+((D1853-Päälaskenta!H$24)/Päälaskenta!E$20))-(Päälaskenta!C$20+Päälaskenta!G$24)/(2*Päälaskenta!E$20))))</f>
        <v>2.2919999999999998</v>
      </c>
      <c r="G1853" s="57">
        <f>IF(F1853&gt;Päälaskenta!D$24,(2*SQRT((POWER(Päälaskenta!D$24,2))+POWER(Päälaskenta!E$24*Päälaskenta!D$24,2))+Päälaskenta!C$24)+(2*SQRT((POWER((F1853-Päälaskenta!D$24),2))+POWER(Päälaskenta!E$20*(F1853-Päälaskenta!D$24),2))+Päälaskenta!C$20),(2*SQRT((POWER(F1853,2))+POWER(Päälaskenta!E$24*F1853,2))+Päälaskenta!C$24))</f>
        <v>13.72</v>
      </c>
      <c r="H1853" s="57">
        <f t="shared" si="450"/>
        <v>1.22</v>
      </c>
      <c r="I1853" s="62">
        <f t="shared" si="451"/>
        <v>2.03E-4</v>
      </c>
      <c r="J1853" s="8">
        <f>IF(F1853&lt;Päälaskenta!$D$24,0,Kaksitasouoma_matriisi!F1853-Päälaskenta!$D$24)</f>
        <v>1.5920000000000001</v>
      </c>
      <c r="L1853" s="8">
        <f>IF(F1853&gt;Päälaskenta!D$24,F1853-Päälaskenta!D$24,0)</f>
        <v>1.5920000000000001</v>
      </c>
      <c r="M1853" s="8">
        <f>IF(F1853&gt;Päälaskenta!D$24,(Päälaskenta!C$20+(Päälaskenta!E$20*(Kaksitasouoma_matriisi!F1853-Päälaskenta!D$24)))*(Kaksitasouoma_matriisi!F1853-Päälaskenta!D$24),0)</f>
        <v>11.761696000000001</v>
      </c>
      <c r="N1853" s="8">
        <f>IF(F1853&gt;Päälaskenta!D$24,(2*SQRT((POWER((F1853-Päälaskenta!D$24),2))+POWER(Päälaskenta!E$20*(F1853-Päälaskenta!D$24),2))+Päälaskenta!C$20),0)</f>
        <v>10.7400376305387</v>
      </c>
      <c r="O1853" s="8">
        <f t="shared" si="457"/>
        <v>1.0951261443029101</v>
      </c>
      <c r="P1853" s="8">
        <f>IF(Päälaskenta!$C$29,IF(L1853&gt;Päälaskenta!$F$28,Kaksitasouoma_matriisi!AQ1853,Kaksitasouoma_matriisi!AR1853),Päälaskenta!$F$20)</f>
        <v>0.12</v>
      </c>
      <c r="Q1853" s="8">
        <f t="shared" si="458"/>
        <v>104.13533909274901</v>
      </c>
      <c r="R1853" s="8">
        <f t="shared" si="452"/>
        <v>1.26772692648772</v>
      </c>
      <c r="S1853" s="8">
        <f t="shared" si="459"/>
        <v>0.10778436430322</v>
      </c>
      <c r="U1853" s="93">
        <f>IF(F1853&gt;Päälaskenta!D$24,Päälaskenta!H$24+L1853*Päälaskenta!G$24,F1853*Päälaskenta!C$24 + F1853*F1853*Päälaskenta!E$24)</f>
        <v>5.0107999999999997</v>
      </c>
      <c r="V1853" s="8">
        <f>IF(F1853&gt;Päälaskenta!D$24,2*SQRT(POWER(Päälaskenta!D$24,2)+POWER(Päälaskenta!E$24*Päälaskenta!D$24,2))+Päälaskenta!C$24,(2*SQRT((POWER(F1853,2))+POWER(Päälaskenta!E$24*F1853,2))+Päälaskenta!C$24))</f>
        <v>2.9798989873223301</v>
      </c>
      <c r="W1853" s="8">
        <f t="shared" si="460"/>
        <v>1.6815335087927199</v>
      </c>
      <c r="X1853" s="8">
        <f>Päälaskenta!F$24</f>
        <v>7.0000000000000007E-2</v>
      </c>
      <c r="Y1853" s="8">
        <f t="shared" si="461"/>
        <v>101.223040769978</v>
      </c>
      <c r="Z1853" s="8">
        <f t="shared" si="453"/>
        <v>1.23227307351228</v>
      </c>
      <c r="AA1853" s="8">
        <f t="shared" si="462"/>
        <v>0.24592342011500801</v>
      </c>
      <c r="AC1853" s="8">
        <f t="shared" si="454"/>
        <v>0.109140259644338</v>
      </c>
      <c r="AE1853" s="8">
        <v>1851</v>
      </c>
      <c r="AF1853" s="8">
        <f t="shared" si="464"/>
        <v>205.35837986272699</v>
      </c>
      <c r="AG1853" s="8">
        <f t="shared" si="455"/>
        <v>1.4820237333763601E-4</v>
      </c>
      <c r="AJ1853" s="132">
        <f>IF(Päälaskenta!$F$28&lt;Kaksitasouoma_matriisi!L1853,Päälaskenta!$C$20*Päälaskenta!$F$28,Päälaskenta!$C$20*Kaksitasouoma_matriisi!L1853)</f>
        <v>2.5</v>
      </c>
      <c r="AK1853" s="134">
        <f>SQRT(Päälaskenta!$D$20^2+(Päälaskenta!$D$20/(1/Päälaskenta!$E$20))^2)</f>
        <v>1.8029999999999999</v>
      </c>
      <c r="AL1853" s="134">
        <f>IF(Päälaskenta!$F$28&lt;Kaksitasouoma_matriisi!L1853,AK1853*Päälaskenta!$F$28*COS(ATAN(1/Päälaskenta!$E$20)),AK1853*Kaksitasouoma_matriisi!L1853*COS(ATAN(1/Päälaskenta!$E$20)))</f>
        <v>0.75</v>
      </c>
      <c r="AM1853" s="134"/>
      <c r="AN1853" s="134">
        <f t="shared" si="463"/>
        <v>3.25</v>
      </c>
      <c r="AO1853" s="8">
        <f t="shared" si="456"/>
        <v>0.19370027118038</v>
      </c>
      <c r="AP1853" s="134">
        <f>Refererenssiarvoja!$B$16*H1853^(1/6)/(Refererenssiarvoja!$B$15^0.5)*(Päälaskenta!$G$28/2)^0.5*(1-AO1853)^(-1.5)</f>
        <v>7.1999999999999995E-2</v>
      </c>
      <c r="AQ1853" s="8">
        <f>Refererenssiarvoja!$B$16*Kaksitasouoma_matriisi!O1853^(1/6)/(SQRT((2*Refererenssiarvoja!$B$15)/(Päälaskenta!$F$31*Päälaskenta!$G$31*Päälaskenta!$F$28))+SQRT(Refererenssiarvoja!$B$15)/Refererenssiarvoja!$B$17*LN(Kaksitasouoma_matriisi!L1853/Päälaskenta!$F$28))</f>
        <v>9.1883758208661695E-2</v>
      </c>
      <c r="AR1853" s="8">
        <f>Refererenssiarvoja!$B$16*Kaksitasouoma_matriisi!O1853^(1/6)/(SQRT((2*Refererenssiarvoja!$B$15)/(Päälaskenta!$F$31*Päälaskenta!$G$31*L1853)))</f>
        <v>0.91453301445049096</v>
      </c>
    </row>
    <row r="1854" spans="1:44" x14ac:dyDescent="0.2">
      <c r="A1854" s="8">
        <v>1852</v>
      </c>
      <c r="B1854" s="8">
        <f>IF(Päälaskenta!C$7,Päälaskenta!E$7,Päälaskenta!G$5)</f>
        <v>2.5</v>
      </c>
      <c r="C1854" s="56">
        <v>0.14799999999999999</v>
      </c>
      <c r="D1854" s="93">
        <f t="shared" si="449"/>
        <v>16.8919</v>
      </c>
      <c r="E1854" s="8">
        <f>IF(Päälaskenta!$C$26,Kaksitasouoma_matriisi!AP1854,Kaksitasouoma_matriisi!AC1854)</f>
        <v>0.10916872385856401</v>
      </c>
      <c r="F1854" s="56">
        <f>IF(D1854&lt;Päälaskenta!H$24,(SQRT(POWER(Päälaskenta!C$24/(2*Päälaskenta!E$24),2)+(D1854/Päälaskenta!E$24))-Päälaskenta!C$24/(2*Päälaskenta!E$24)),IF(D1854=Päälaskenta!H$24,Päälaskenta!D$24,Päälaskenta!D$24+(SQRT(POWER((Päälaskenta!C$20+Päälaskenta!G$24)/(2*Päälaskenta!E$20),2)+((D1854-Päälaskenta!H$24)/Päälaskenta!E$20))-(Päälaskenta!C$20+Päälaskenta!G$24)/(2*Päälaskenta!E$20))))</f>
        <v>2.302</v>
      </c>
      <c r="G1854" s="57">
        <f>IF(F1854&gt;Päälaskenta!D$24,(2*SQRT((POWER(Päälaskenta!D$24,2))+POWER(Päälaskenta!E$24*Päälaskenta!D$24,2))+Päälaskenta!C$24)+(2*SQRT((POWER((F1854-Päälaskenta!D$24),2))+POWER(Päälaskenta!E$20*(F1854-Päälaskenta!D$24),2))+Päälaskenta!C$20),(2*SQRT((POWER(F1854,2))+POWER(Päälaskenta!E$24*F1854,2))+Päälaskenta!C$24))</f>
        <v>13.76</v>
      </c>
      <c r="H1854" s="57">
        <f t="shared" si="450"/>
        <v>1.23</v>
      </c>
      <c r="I1854" s="62">
        <f t="shared" si="451"/>
        <v>1.9799999999999999E-4</v>
      </c>
      <c r="J1854" s="8">
        <f>IF(F1854&lt;Päälaskenta!$D$24,0,Kaksitasouoma_matriisi!F1854-Päälaskenta!$D$24)</f>
        <v>1.6020000000000001</v>
      </c>
      <c r="L1854" s="8">
        <f>IF(F1854&gt;Päälaskenta!D$24,F1854-Päälaskenta!D$24,0)</f>
        <v>1.6020000000000001</v>
      </c>
      <c r="M1854" s="8">
        <f>IF(F1854&gt;Päälaskenta!D$24,(Päälaskenta!C$20+(Päälaskenta!E$20*(Kaksitasouoma_matriisi!F1854-Päälaskenta!D$24)))*(Kaksitasouoma_matriisi!F1854-Päälaskenta!D$24),0)</f>
        <v>11.859605999999999</v>
      </c>
      <c r="N1854" s="8">
        <f>IF(F1854&gt;Päälaskenta!D$24,(2*SQRT((POWER((F1854-Päälaskenta!D$24),2))+POWER(Päälaskenta!E$20*(F1854-Päälaskenta!D$24),2))+Päälaskenta!C$20),0)</f>
        <v>10.7760931432933</v>
      </c>
      <c r="O1854" s="8">
        <f t="shared" si="457"/>
        <v>1.1005478369849699</v>
      </c>
      <c r="P1854" s="8">
        <f>IF(Päälaskenta!$C$29,IF(L1854&gt;Päälaskenta!$F$28,Kaksitasouoma_matriisi!AQ1854,Kaksitasouoma_matriisi!AR1854),Päälaskenta!$F$20)</f>
        <v>0.12</v>
      </c>
      <c r="Q1854" s="8">
        <f t="shared" si="458"/>
        <v>105.34848588801999</v>
      </c>
      <c r="R1854" s="8">
        <f t="shared" si="452"/>
        <v>1.2699880840348301</v>
      </c>
      <c r="S1854" s="8">
        <f t="shared" si="459"/>
        <v>0.107085183439891</v>
      </c>
      <c r="U1854" s="93">
        <f>IF(F1854&gt;Päälaskenta!D$24,Päälaskenta!H$24+L1854*Päälaskenta!G$24,F1854*Päälaskenta!C$24 + F1854*F1854*Päälaskenta!E$24)</f>
        <v>5.0347999999999997</v>
      </c>
      <c r="V1854" s="8">
        <f>IF(F1854&gt;Päälaskenta!D$24,2*SQRT(POWER(Päälaskenta!D$24,2)+POWER(Päälaskenta!E$24*Päälaskenta!D$24,2))+Päälaskenta!C$24,(2*SQRT((POWER(F1854,2))+POWER(Päälaskenta!E$24*F1854,2))+Päälaskenta!C$24))</f>
        <v>2.9798989873223301</v>
      </c>
      <c r="W1854" s="8">
        <f t="shared" si="460"/>
        <v>1.6895874730720799</v>
      </c>
      <c r="X1854" s="8">
        <f>Päälaskenta!F$24</f>
        <v>7.0000000000000007E-2</v>
      </c>
      <c r="Y1854" s="8">
        <f t="shared" si="461"/>
        <v>102.032369122291</v>
      </c>
      <c r="Z1854" s="8">
        <f t="shared" si="453"/>
        <v>1.2300119159651699</v>
      </c>
      <c r="AA1854" s="8">
        <f t="shared" si="462"/>
        <v>0.24430204098775901</v>
      </c>
      <c r="AC1854" s="8">
        <f t="shared" si="454"/>
        <v>0.10916872385856401</v>
      </c>
      <c r="AE1854" s="8">
        <v>1852</v>
      </c>
      <c r="AF1854" s="8">
        <f t="shared" si="464"/>
        <v>207.380855010311</v>
      </c>
      <c r="AG1854" s="8">
        <f t="shared" si="455"/>
        <v>1.4532579115871899E-4</v>
      </c>
      <c r="AJ1854" s="132">
        <f>IF(Päälaskenta!$F$28&lt;Kaksitasouoma_matriisi!L1854,Päälaskenta!$C$20*Päälaskenta!$F$28,Päälaskenta!$C$20*Kaksitasouoma_matriisi!L1854)</f>
        <v>2.5</v>
      </c>
      <c r="AK1854" s="134">
        <f>SQRT(Päälaskenta!$D$20^2+(Päälaskenta!$D$20/(1/Päälaskenta!$E$20))^2)</f>
        <v>1.8029999999999999</v>
      </c>
      <c r="AL1854" s="134">
        <f>IF(Päälaskenta!$F$28&lt;Kaksitasouoma_matriisi!L1854,AK1854*Päälaskenta!$F$28*COS(ATAN(1/Päälaskenta!$E$20)),AK1854*Kaksitasouoma_matriisi!L1854*COS(ATAN(1/Päälaskenta!$E$20)))</f>
        <v>0.75</v>
      </c>
      <c r="AM1854" s="134"/>
      <c r="AN1854" s="134">
        <f t="shared" si="463"/>
        <v>3.25</v>
      </c>
      <c r="AO1854" s="8">
        <f t="shared" si="456"/>
        <v>0.19239990764804399</v>
      </c>
      <c r="AP1854" s="134">
        <f>Refererenssiarvoja!$B$16*H1854^(1/6)/(Refererenssiarvoja!$B$15^0.5)*(Päälaskenta!$G$28/2)^0.5*(1-AO1854)^(-1.5)</f>
        <v>7.1999999999999995E-2</v>
      </c>
      <c r="AQ1854" s="8">
        <f>Refererenssiarvoja!$B$16*Kaksitasouoma_matriisi!O1854^(1/6)/(SQRT((2*Refererenssiarvoja!$B$15)/(Päälaskenta!$F$31*Päälaskenta!$G$31*Päälaskenta!$F$28))+SQRT(Refererenssiarvoja!$B$15)/Refererenssiarvoja!$B$17*LN(Kaksitasouoma_matriisi!L1854/Päälaskenta!$F$28))</f>
        <v>9.1553156272805095E-2</v>
      </c>
      <c r="AR1854" s="8">
        <f>Refererenssiarvoja!$B$16*Kaksitasouoma_matriisi!O1854^(1/6)/(SQRT((2*Refererenssiarvoja!$B$15)/(Päälaskenta!$F$31*Päälaskenta!$G$31*L1854)))</f>
        <v>0.918156208254439</v>
      </c>
    </row>
    <row r="1855" spans="1:44" x14ac:dyDescent="0.2">
      <c r="A1855" s="8">
        <v>1853</v>
      </c>
      <c r="B1855" s="8">
        <f>IF(Päälaskenta!C$7,Päälaskenta!E$7,Päälaskenta!G$5)</f>
        <v>2.5</v>
      </c>
      <c r="C1855" s="56">
        <v>0.14699999999999999</v>
      </c>
      <c r="D1855" s="93">
        <f t="shared" si="449"/>
        <v>17.006799999999998</v>
      </c>
      <c r="E1855" s="8">
        <f>IF(Päälaskenta!$C$26,Kaksitasouoma_matriisi!AP1855,Kaksitasouoma_matriisi!AC1855)</f>
        <v>0.109194214373824</v>
      </c>
      <c r="F1855" s="56">
        <f>IF(D1855&lt;Päälaskenta!H$24,(SQRT(POWER(Päälaskenta!C$24/(2*Päälaskenta!E$24),2)+(D1855/Päälaskenta!E$24))-Päälaskenta!C$24/(2*Päälaskenta!E$24)),IF(D1855=Päälaskenta!H$24,Päälaskenta!D$24,Päälaskenta!D$24+(SQRT(POWER((Päälaskenta!C$20+Päälaskenta!G$24)/(2*Päälaskenta!E$20),2)+((D1855-Päälaskenta!H$24)/Päälaskenta!E$20))-(Päälaskenta!C$20+Päälaskenta!G$24)/(2*Päälaskenta!E$20))))</f>
        <v>2.3109999999999999</v>
      </c>
      <c r="G1855" s="57">
        <f>IF(F1855&gt;Päälaskenta!D$24,(2*SQRT((POWER(Päälaskenta!D$24,2))+POWER(Päälaskenta!E$24*Päälaskenta!D$24,2))+Päälaskenta!C$24)+(2*SQRT((POWER((F1855-Päälaskenta!D$24),2))+POWER(Päälaskenta!E$20*(F1855-Päälaskenta!D$24),2))+Päälaskenta!C$20),(2*SQRT((POWER(F1855,2))+POWER(Päälaskenta!E$24*F1855,2))+Päälaskenta!C$24))</f>
        <v>13.79</v>
      </c>
      <c r="H1855" s="57">
        <f t="shared" si="450"/>
        <v>1.23</v>
      </c>
      <c r="I1855" s="62">
        <f t="shared" si="451"/>
        <v>1.9599999999999999E-4</v>
      </c>
      <c r="J1855" s="8">
        <f>IF(F1855&lt;Päälaskenta!$D$24,0,Kaksitasouoma_matriisi!F1855-Päälaskenta!$D$24)</f>
        <v>1.611</v>
      </c>
      <c r="L1855" s="8">
        <f>IF(F1855&gt;Päälaskenta!D$24,F1855-Päälaskenta!D$24,0)</f>
        <v>1.611</v>
      </c>
      <c r="M1855" s="8">
        <f>IF(F1855&gt;Päälaskenta!D$24,(Päälaskenta!C$20+(Päälaskenta!E$20*(Kaksitasouoma_matriisi!F1855-Päälaskenta!D$24)))*(Kaksitasouoma_matriisi!F1855-Päälaskenta!D$24),0)</f>
        <v>11.947981499999999</v>
      </c>
      <c r="N1855" s="8">
        <f>IF(F1855&gt;Päälaskenta!D$24,(2*SQRT((POWER((F1855-Päälaskenta!D$24),2))+POWER(Päälaskenta!E$20*(F1855-Päälaskenta!D$24),2))+Päälaskenta!C$20),0)</f>
        <v>10.8085431047725</v>
      </c>
      <c r="O1855" s="8">
        <f t="shared" si="457"/>
        <v>1.1054201647883899</v>
      </c>
      <c r="P1855" s="8">
        <f>IF(Päälaskenta!$C$29,IF(L1855&gt;Päälaskenta!$F$28,Kaksitasouoma_matriisi!AQ1855,Kaksitasouoma_matriisi!AR1855),Päälaskenta!$F$20)</f>
        <v>0.12</v>
      </c>
      <c r="Q1855" s="8">
        <f t="shared" si="458"/>
        <v>106.446540259478</v>
      </c>
      <c r="R1855" s="8">
        <f t="shared" si="452"/>
        <v>1.2720088765707001</v>
      </c>
      <c r="S1855" s="8">
        <f t="shared" si="459"/>
        <v>0.10646224021778899</v>
      </c>
      <c r="U1855" s="93">
        <f>IF(F1855&gt;Päälaskenta!D$24,Päälaskenta!H$24+L1855*Päälaskenta!G$24,F1855*Päälaskenta!C$24 + F1855*F1855*Päälaskenta!E$24)</f>
        <v>5.0564</v>
      </c>
      <c r="V1855" s="8">
        <f>IF(F1855&gt;Päälaskenta!D$24,2*SQRT(POWER(Päälaskenta!D$24,2)+POWER(Päälaskenta!E$24*Päälaskenta!D$24,2))+Päälaskenta!C$24,(2*SQRT((POWER(F1855,2))+POWER(Päälaskenta!E$24*F1855,2))+Päälaskenta!C$24))</f>
        <v>2.9798989873223301</v>
      </c>
      <c r="W1855" s="8">
        <f t="shared" si="460"/>
        <v>1.6968360409235099</v>
      </c>
      <c r="X1855" s="8">
        <f>Päälaskenta!F$24</f>
        <v>7.0000000000000007E-2</v>
      </c>
      <c r="Y1855" s="8">
        <f t="shared" si="461"/>
        <v>102.762967276458</v>
      </c>
      <c r="Z1855" s="8">
        <f t="shared" si="453"/>
        <v>1.2279911234292999</v>
      </c>
      <c r="AA1855" s="8">
        <f t="shared" si="462"/>
        <v>0.24285877767370101</v>
      </c>
      <c r="AC1855" s="8">
        <f t="shared" si="454"/>
        <v>0.109194214373824</v>
      </c>
      <c r="AE1855" s="8">
        <v>1853</v>
      </c>
      <c r="AF1855" s="8">
        <f t="shared" si="464"/>
        <v>209.20950753593601</v>
      </c>
      <c r="AG1855" s="8">
        <f t="shared" si="455"/>
        <v>1.42796375105984E-4</v>
      </c>
      <c r="AJ1855" s="132">
        <f>IF(Päälaskenta!$F$28&lt;Kaksitasouoma_matriisi!L1855,Päälaskenta!$C$20*Päälaskenta!$F$28,Päälaskenta!$C$20*Kaksitasouoma_matriisi!L1855)</f>
        <v>2.5</v>
      </c>
      <c r="AK1855" s="134">
        <f>SQRT(Päälaskenta!$D$20^2+(Päälaskenta!$D$20/(1/Päälaskenta!$E$20))^2)</f>
        <v>1.8029999999999999</v>
      </c>
      <c r="AL1855" s="134">
        <f>IF(Päälaskenta!$F$28&lt;Kaksitasouoma_matriisi!L1855,AK1855*Päälaskenta!$F$28*COS(ATAN(1/Päälaskenta!$E$20)),AK1855*Kaksitasouoma_matriisi!L1855*COS(ATAN(1/Päälaskenta!$E$20)))</f>
        <v>0.75</v>
      </c>
      <c r="AM1855" s="134"/>
      <c r="AN1855" s="134">
        <f t="shared" si="463"/>
        <v>3.25</v>
      </c>
      <c r="AO1855" s="8">
        <f t="shared" si="456"/>
        <v>0.191100030576005</v>
      </c>
      <c r="AP1855" s="134">
        <f>Refererenssiarvoja!$B$16*H1855^(1/6)/(Refererenssiarvoja!$B$15^0.5)*(Päälaskenta!$G$28/2)^0.5*(1-AO1855)^(-1.5)</f>
        <v>7.1999999999999995E-2</v>
      </c>
      <c r="AQ1855" s="8">
        <f>Refererenssiarvoja!$B$16*Kaksitasouoma_matriisi!O1855^(1/6)/(SQRT((2*Refererenssiarvoja!$B$15)/(Päälaskenta!$F$31*Päälaskenta!$G$31*Päälaskenta!$F$28))+SQRT(Refererenssiarvoja!$B$15)/Refererenssiarvoja!$B$17*LN(Kaksitasouoma_matriisi!L1855/Päälaskenta!$F$28))</f>
        <v>9.1259877743503096E-2</v>
      </c>
      <c r="AR1855" s="8">
        <f>Refererenssiarvoja!$B$16*Kaksitasouoma_matriisi!O1855^(1/6)/(SQRT((2*Refererenssiarvoja!$B$15)/(Päälaskenta!$F$31*Päälaskenta!$G$31*L1855)))</f>
        <v>0.92140981148206602</v>
      </c>
    </row>
    <row r="1856" spans="1:44" x14ac:dyDescent="0.2">
      <c r="A1856" s="8">
        <v>1854</v>
      </c>
      <c r="B1856" s="8">
        <f>IF(Päälaskenta!C$7,Päälaskenta!E$7,Päälaskenta!G$5)</f>
        <v>2.5</v>
      </c>
      <c r="C1856" s="56">
        <v>0.14599999999999999</v>
      </c>
      <c r="D1856" s="93">
        <f t="shared" si="449"/>
        <v>17.1233</v>
      </c>
      <c r="E1856" s="8">
        <f>IF(Päälaskenta!$C$26,Kaksitasouoma_matriisi!AP1856,Kaksitasouoma_matriisi!AC1856)</f>
        <v>0.10922239681868399</v>
      </c>
      <c r="F1856" s="56">
        <f>IF(D1856&lt;Päälaskenta!H$24,(SQRT(POWER(Päälaskenta!C$24/(2*Päälaskenta!E$24),2)+(D1856/Päälaskenta!E$24))-Päälaskenta!C$24/(2*Päälaskenta!E$24)),IF(D1856=Päälaskenta!H$24,Päälaskenta!D$24,Päälaskenta!D$24+(SQRT(POWER((Päälaskenta!C$20+Päälaskenta!G$24)/(2*Päälaskenta!E$20),2)+((D1856-Päälaskenta!H$24)/Päälaskenta!E$20))-(Päälaskenta!C$20+Päälaskenta!G$24)/(2*Päälaskenta!E$20))))</f>
        <v>2.3210000000000002</v>
      </c>
      <c r="G1856" s="57">
        <f>IF(F1856&gt;Päälaskenta!D$24,(2*SQRT((POWER(Päälaskenta!D$24,2))+POWER(Päälaskenta!E$24*Päälaskenta!D$24,2))+Päälaskenta!C$24)+(2*SQRT((POWER((F1856-Päälaskenta!D$24),2))+POWER(Päälaskenta!E$20*(F1856-Päälaskenta!D$24),2))+Päälaskenta!C$20),(2*SQRT((POWER(F1856,2))+POWER(Päälaskenta!E$24*F1856,2))+Päälaskenta!C$24))</f>
        <v>13.82</v>
      </c>
      <c r="H1856" s="57">
        <f t="shared" si="450"/>
        <v>1.24</v>
      </c>
      <c r="I1856" s="62">
        <f t="shared" si="451"/>
        <v>1.9100000000000001E-4</v>
      </c>
      <c r="J1856" s="8">
        <f>IF(F1856&lt;Päälaskenta!$D$24,0,Kaksitasouoma_matriisi!F1856-Päälaskenta!$D$24)</f>
        <v>1.621</v>
      </c>
      <c r="L1856" s="8">
        <f>IF(F1856&gt;Päälaskenta!D$24,F1856-Päälaskenta!D$24,0)</f>
        <v>1.621</v>
      </c>
      <c r="M1856" s="8">
        <f>IF(F1856&gt;Päälaskenta!D$24,(Päälaskenta!C$20+(Päälaskenta!E$20*(Kaksitasouoma_matriisi!F1856-Päälaskenta!D$24)))*(Kaksitasouoma_matriisi!F1856-Päälaskenta!D$24),0)</f>
        <v>12.046461499999999</v>
      </c>
      <c r="N1856" s="8">
        <f>IF(F1856&gt;Päälaskenta!D$24,(2*SQRT((POWER((F1856-Päälaskenta!D$24),2))+POWER(Päälaskenta!E$20*(F1856-Päälaskenta!D$24),2))+Päälaskenta!C$20),0)</f>
        <v>10.844598617527099</v>
      </c>
      <c r="O1856" s="8">
        <f t="shared" si="457"/>
        <v>1.11082594431208</v>
      </c>
      <c r="P1856" s="8">
        <f>IF(Päälaskenta!$C$29,IF(L1856&gt;Päälaskenta!$F$28,Kaksitasouoma_matriisi!AQ1856,Kaksitasouoma_matriisi!AR1856),Päälaskenta!$F$20)</f>
        <v>0.12</v>
      </c>
      <c r="Q1856" s="8">
        <f t="shared" si="458"/>
        <v>107.673524039177</v>
      </c>
      <c r="R1856" s="8">
        <f t="shared" si="452"/>
        <v>1.27423860135532</v>
      </c>
      <c r="S1856" s="8">
        <f t="shared" si="459"/>
        <v>0.105777003591911</v>
      </c>
      <c r="U1856" s="93">
        <f>IF(F1856&gt;Päälaskenta!D$24,Päälaskenta!H$24+L1856*Päälaskenta!G$24,F1856*Päälaskenta!C$24 + F1856*F1856*Päälaskenta!E$24)</f>
        <v>5.0804</v>
      </c>
      <c r="V1856" s="8">
        <f>IF(F1856&gt;Päälaskenta!D$24,2*SQRT(POWER(Päälaskenta!D$24,2)+POWER(Päälaskenta!E$24*Päälaskenta!D$24,2))+Päälaskenta!C$24,(2*SQRT((POWER(F1856,2))+POWER(Päälaskenta!E$24*F1856,2))+Päälaskenta!C$24))</f>
        <v>2.9798989873223301</v>
      </c>
      <c r="W1856" s="8">
        <f t="shared" si="460"/>
        <v>1.7048900052028699</v>
      </c>
      <c r="X1856" s="8">
        <f>Päälaskenta!F$24</f>
        <v>7.0000000000000007E-2</v>
      </c>
      <c r="Y1856" s="8">
        <f t="shared" si="461"/>
        <v>103.577186629634</v>
      </c>
      <c r="Z1856" s="8">
        <f t="shared" si="453"/>
        <v>1.22576139864468</v>
      </c>
      <c r="AA1856" s="8">
        <f t="shared" si="462"/>
        <v>0.24127261606264899</v>
      </c>
      <c r="AC1856" s="8">
        <f t="shared" si="454"/>
        <v>0.10922239681868399</v>
      </c>
      <c r="AE1856" s="8">
        <v>1854</v>
      </c>
      <c r="AF1856" s="8">
        <f t="shared" si="464"/>
        <v>211.250710668811</v>
      </c>
      <c r="AG1856" s="8">
        <f t="shared" si="455"/>
        <v>1.40050176367567E-4</v>
      </c>
      <c r="AJ1856" s="132">
        <f>IF(Päälaskenta!$F$28&lt;Kaksitasouoma_matriisi!L1856,Päälaskenta!$C$20*Päälaskenta!$F$28,Päälaskenta!$C$20*Kaksitasouoma_matriisi!L1856)</f>
        <v>2.5</v>
      </c>
      <c r="AK1856" s="134">
        <f>SQRT(Päälaskenta!$D$20^2+(Päälaskenta!$D$20/(1/Päälaskenta!$E$20))^2)</f>
        <v>1.8029999999999999</v>
      </c>
      <c r="AL1856" s="134">
        <f>IF(Päälaskenta!$F$28&lt;Kaksitasouoma_matriisi!L1856,AK1856*Päälaskenta!$F$28*COS(ATAN(1/Päälaskenta!$E$20)),AK1856*Kaksitasouoma_matriisi!L1856*COS(ATAN(1/Päälaskenta!$E$20)))</f>
        <v>0.75</v>
      </c>
      <c r="AM1856" s="134"/>
      <c r="AN1856" s="134">
        <f t="shared" si="463"/>
        <v>3.25</v>
      </c>
      <c r="AO1856" s="8">
        <f t="shared" si="456"/>
        <v>0.18979986334409801</v>
      </c>
      <c r="AP1856" s="134">
        <f>Refererenssiarvoja!$B$16*H1856^(1/6)/(Refererenssiarvoja!$B$15^0.5)*(Päälaskenta!$G$28/2)^0.5*(1-AO1856)^(-1.5)</f>
        <v>7.1999999999999995E-2</v>
      </c>
      <c r="AQ1856" s="8">
        <f>Refererenssiarvoja!$B$16*Kaksitasouoma_matriisi!O1856^(1/6)/(SQRT((2*Refererenssiarvoja!$B$15)/(Päälaskenta!$F$31*Päälaskenta!$G$31*Päälaskenta!$F$28))+SQRT(Refererenssiarvoja!$B$15)/Refererenssiarvoja!$B$17*LN(Kaksitasouoma_matriisi!L1856/Päälaskenta!$F$28))</f>
        <v>9.0938641972063194E-2</v>
      </c>
      <c r="AR1856" s="8">
        <f>Refererenssiarvoja!$B$16*Kaksitasouoma_matriisi!O1856^(1/6)/(SQRT((2*Refererenssiarvoja!$B$15)/(Päälaskenta!$F$31*Päälaskenta!$G$31*L1856)))</f>
        <v>0.92501691628454796</v>
      </c>
    </row>
    <row r="1857" spans="1:44" x14ac:dyDescent="0.2">
      <c r="A1857" s="8">
        <v>1855</v>
      </c>
      <c r="B1857" s="8">
        <f>IF(Päälaskenta!C$7,Päälaskenta!E$7,Päälaskenta!G$5)</f>
        <v>2.5</v>
      </c>
      <c r="C1857" s="56">
        <v>0.14499999999999999</v>
      </c>
      <c r="D1857" s="93">
        <f t="shared" si="449"/>
        <v>17.241399999999999</v>
      </c>
      <c r="E1857" s="8">
        <f>IF(Päälaskenta!$C$26,Kaksitasouoma_matriisi!AP1857,Kaksitasouoma_matriisi!AC1857)</f>
        <v>0.109247635624446</v>
      </c>
      <c r="F1857" s="56">
        <f>IF(D1857&lt;Päälaskenta!H$24,(SQRT(POWER(Päälaskenta!C$24/(2*Päälaskenta!E$24),2)+(D1857/Päälaskenta!E$24))-Päälaskenta!C$24/(2*Päälaskenta!E$24)),IF(D1857=Päälaskenta!H$24,Päälaskenta!D$24,Päälaskenta!D$24+(SQRT(POWER((Päälaskenta!C$20+Päälaskenta!G$24)/(2*Päälaskenta!E$20),2)+((D1857-Päälaskenta!H$24)/Päälaskenta!E$20))-(Päälaskenta!C$20+Päälaskenta!G$24)/(2*Päälaskenta!E$20))))</f>
        <v>2.33</v>
      </c>
      <c r="G1857" s="57">
        <f>IF(F1857&gt;Päälaskenta!D$24,(2*SQRT((POWER(Päälaskenta!D$24,2))+POWER(Päälaskenta!E$24*Päälaskenta!D$24,2))+Päälaskenta!C$24)+(2*SQRT((POWER((F1857-Päälaskenta!D$24),2))+POWER(Päälaskenta!E$20*(F1857-Päälaskenta!D$24),2))+Päälaskenta!C$20),(2*SQRT((POWER(F1857,2))+POWER(Päälaskenta!E$24*F1857,2))+Päälaskenta!C$24))</f>
        <v>13.86</v>
      </c>
      <c r="H1857" s="57">
        <f t="shared" si="450"/>
        <v>1.24</v>
      </c>
      <c r="I1857" s="62">
        <f t="shared" si="451"/>
        <v>1.8799999999999999E-4</v>
      </c>
      <c r="J1857" s="8">
        <f>IF(F1857&lt;Päälaskenta!$D$24,0,Kaksitasouoma_matriisi!F1857-Päälaskenta!$D$24)</f>
        <v>1.63</v>
      </c>
      <c r="L1857" s="8">
        <f>IF(F1857&gt;Päälaskenta!D$24,F1857-Päälaskenta!D$24,0)</f>
        <v>1.63</v>
      </c>
      <c r="M1857" s="8">
        <f>IF(F1857&gt;Päälaskenta!D$24,(Päälaskenta!C$20+(Päälaskenta!E$20*(Kaksitasouoma_matriisi!F1857-Päälaskenta!D$24)))*(Kaksitasouoma_matriisi!F1857-Päälaskenta!D$24),0)</f>
        <v>12.135350000000001</v>
      </c>
      <c r="N1857" s="8">
        <f>IF(F1857&gt;Päälaskenta!D$24,(2*SQRT((POWER((F1857-Päälaskenta!D$24),2))+POWER(Päälaskenta!E$20*(F1857-Päälaskenta!D$24),2))+Päälaskenta!C$20),0)</f>
        <v>10.877048579006299</v>
      </c>
      <c r="O1857" s="8">
        <f t="shared" si="457"/>
        <v>1.11568408579349</v>
      </c>
      <c r="P1857" s="8">
        <f>IF(Päälaskenta!$C$29,IF(L1857&gt;Päälaskenta!$F$28,Kaksitasouoma_matriisi!AQ1857,Kaksitasouoma_matriisi!AR1857),Päälaskenta!$F$20)</f>
        <v>0.12</v>
      </c>
      <c r="Q1857" s="8">
        <f t="shared" si="458"/>
        <v>108.784048966965</v>
      </c>
      <c r="R1857" s="8">
        <f t="shared" si="452"/>
        <v>1.2762315111901601</v>
      </c>
      <c r="S1857" s="8">
        <f t="shared" si="459"/>
        <v>0.105166436171199</v>
      </c>
      <c r="U1857" s="93">
        <f>IF(F1857&gt;Päälaskenta!D$24,Päälaskenta!H$24+L1857*Päälaskenta!G$24,F1857*Päälaskenta!C$24 + F1857*F1857*Päälaskenta!E$24)</f>
        <v>5.1020000000000003</v>
      </c>
      <c r="V1857" s="8">
        <f>IF(F1857&gt;Päälaskenta!D$24,2*SQRT(POWER(Päälaskenta!D$24,2)+POWER(Päälaskenta!E$24*Päälaskenta!D$24,2))+Päälaskenta!C$24,(2*SQRT((POWER(F1857,2))+POWER(Päälaskenta!E$24*F1857,2))+Päälaskenta!C$24))</f>
        <v>2.9798989873223301</v>
      </c>
      <c r="W1857" s="8">
        <f t="shared" si="460"/>
        <v>1.7121385730543</v>
      </c>
      <c r="X1857" s="8">
        <f>Päälaskenta!F$24</f>
        <v>7.0000000000000007E-2</v>
      </c>
      <c r="Y1857" s="8">
        <f t="shared" si="461"/>
        <v>104.312180073638</v>
      </c>
      <c r="Z1857" s="8">
        <f t="shared" si="453"/>
        <v>1.2237684888098399</v>
      </c>
      <c r="AA1857" s="8">
        <f t="shared" si="462"/>
        <v>0.23986054269106999</v>
      </c>
      <c r="AC1857" s="8">
        <f t="shared" si="454"/>
        <v>0.109247635624446</v>
      </c>
      <c r="AE1857" s="8">
        <v>1855</v>
      </c>
      <c r="AF1857" s="8">
        <f t="shared" si="464"/>
        <v>213.09622904060299</v>
      </c>
      <c r="AG1857" s="8">
        <f t="shared" si="455"/>
        <v>1.37634873602971E-4</v>
      </c>
      <c r="AJ1857" s="132">
        <f>IF(Päälaskenta!$F$28&lt;Kaksitasouoma_matriisi!L1857,Päälaskenta!$C$20*Päälaskenta!$F$28,Päälaskenta!$C$20*Kaksitasouoma_matriisi!L1857)</f>
        <v>2.5</v>
      </c>
      <c r="AK1857" s="134">
        <f>SQRT(Päälaskenta!$D$20^2+(Päälaskenta!$D$20/(1/Päälaskenta!$E$20))^2)</f>
        <v>1.8029999999999999</v>
      </c>
      <c r="AL1857" s="134">
        <f>IF(Päälaskenta!$F$28&lt;Kaksitasouoma_matriisi!L1857,AK1857*Päälaskenta!$F$28*COS(ATAN(1/Päälaskenta!$E$20)),AK1857*Kaksitasouoma_matriisi!L1857*COS(ATAN(1/Päälaskenta!$E$20)))</f>
        <v>0.75</v>
      </c>
      <c r="AM1857" s="134"/>
      <c r="AN1857" s="134">
        <f t="shared" si="463"/>
        <v>3.25</v>
      </c>
      <c r="AO1857" s="8">
        <f t="shared" si="456"/>
        <v>0.188499773800271</v>
      </c>
      <c r="AP1857" s="134">
        <f>Refererenssiarvoja!$B$16*H1857^(1/6)/(Refererenssiarvoja!$B$15^0.5)*(Päälaskenta!$G$28/2)^0.5*(1-AO1857)^(-1.5)</f>
        <v>7.1999999999999995E-2</v>
      </c>
      <c r="AQ1857" s="8">
        <f>Refererenssiarvoja!$B$16*Kaksitasouoma_matriisi!O1857^(1/6)/(SQRT((2*Refererenssiarvoja!$B$15)/(Päälaskenta!$F$31*Päälaskenta!$G$31*Päälaskenta!$F$28))+SQRT(Refererenssiarvoja!$B$15)/Refererenssiarvoja!$B$17*LN(Kaksitasouoma_matriisi!L1857/Päälaskenta!$F$28))</f>
        <v>9.0653605390379199E-2</v>
      </c>
      <c r="AR1857" s="8">
        <f>Refererenssiarvoja!$B$16*Kaksitasouoma_matriisi!O1857^(1/6)/(SQRT((2*Refererenssiarvoja!$B$15)/(Päälaskenta!$F$31*Päälaskenta!$G$31*L1857)))</f>
        <v>0.92825616100372799</v>
      </c>
    </row>
    <row r="1858" spans="1:44" x14ac:dyDescent="0.2">
      <c r="A1858" s="8">
        <v>1856</v>
      </c>
      <c r="B1858" s="8">
        <f>IF(Päälaskenta!C$7,Päälaskenta!E$7,Päälaskenta!G$5)</f>
        <v>2.5</v>
      </c>
      <c r="C1858" s="56">
        <v>0.14399999999999999</v>
      </c>
      <c r="D1858" s="93">
        <f t="shared" si="449"/>
        <v>17.3611</v>
      </c>
      <c r="E1858" s="8">
        <f>IF(Päälaskenta!$C$26,Kaksitasouoma_matriisi!AP1858,Kaksitasouoma_matriisi!AC1858)</f>
        <v>0.109275540463211</v>
      </c>
      <c r="F1858" s="56">
        <f>IF(D1858&lt;Päälaskenta!H$24,(SQRT(POWER(Päälaskenta!C$24/(2*Päälaskenta!E$24),2)+(D1858/Päälaskenta!E$24))-Päälaskenta!C$24/(2*Päälaskenta!E$24)),IF(D1858=Päälaskenta!H$24,Päälaskenta!D$24,Päälaskenta!D$24+(SQRT(POWER((Päälaskenta!C$20+Päälaskenta!G$24)/(2*Päälaskenta!E$20),2)+((D1858-Päälaskenta!H$24)/Päälaskenta!E$20))-(Päälaskenta!C$20+Päälaskenta!G$24)/(2*Päälaskenta!E$20))))</f>
        <v>2.34</v>
      </c>
      <c r="G1858" s="57">
        <f>IF(F1858&gt;Päälaskenta!D$24,(2*SQRT((POWER(Päälaskenta!D$24,2))+POWER(Päälaskenta!E$24*Päälaskenta!D$24,2))+Päälaskenta!C$24)+(2*SQRT((POWER((F1858-Päälaskenta!D$24),2))+POWER(Päälaskenta!E$20*(F1858-Päälaskenta!D$24),2))+Päälaskenta!C$20),(2*SQRT((POWER(F1858,2))+POWER(Päälaskenta!E$24*F1858,2))+Päälaskenta!C$24))</f>
        <v>13.89</v>
      </c>
      <c r="H1858" s="57">
        <f t="shared" si="450"/>
        <v>1.25</v>
      </c>
      <c r="I1858" s="62">
        <f t="shared" si="451"/>
        <v>1.84E-4</v>
      </c>
      <c r="J1858" s="8">
        <f>IF(F1858&lt;Päälaskenta!$D$24,0,Kaksitasouoma_matriisi!F1858-Päälaskenta!$D$24)</f>
        <v>1.64</v>
      </c>
      <c r="L1858" s="8">
        <f>IF(F1858&gt;Päälaskenta!D$24,F1858-Päälaskenta!D$24,0)</f>
        <v>1.64</v>
      </c>
      <c r="M1858" s="8">
        <f>IF(F1858&gt;Päälaskenta!D$24,(Päälaskenta!C$20+(Päälaskenta!E$20*(Kaksitasouoma_matriisi!F1858-Päälaskenta!D$24)))*(Kaksitasouoma_matriisi!F1858-Päälaskenta!D$24),0)</f>
        <v>12.234400000000001</v>
      </c>
      <c r="N1858" s="8">
        <f>IF(F1858&gt;Päälaskenta!D$24,(2*SQRT((POWER((F1858-Päälaskenta!D$24),2))+POWER(Päälaskenta!E$20*(F1858-Päälaskenta!D$24),2))+Päälaskenta!C$20),0)</f>
        <v>10.9131040917609</v>
      </c>
      <c r="O1858" s="8">
        <f t="shared" si="457"/>
        <v>1.1210742513889</v>
      </c>
      <c r="P1858" s="8">
        <f>IF(Päälaskenta!$C$29,IF(L1858&gt;Päälaskenta!$F$28,Kaksitasouoma_matriisi!AQ1858,Kaksitasouoma_matriisi!AR1858),Päälaskenta!$F$20)</f>
        <v>0.12</v>
      </c>
      <c r="Q1858" s="8">
        <f t="shared" si="458"/>
        <v>110.02490816375</v>
      </c>
      <c r="R1858" s="8">
        <f t="shared" si="452"/>
        <v>1.27843069795056</v>
      </c>
      <c r="S1858" s="8">
        <f t="shared" si="459"/>
        <v>0.104494760507304</v>
      </c>
      <c r="U1858" s="93">
        <f>IF(F1858&gt;Päälaskenta!D$24,Päälaskenta!H$24+L1858*Päälaskenta!G$24,F1858*Päälaskenta!C$24 + F1858*F1858*Päälaskenta!E$24)</f>
        <v>5.1260000000000003</v>
      </c>
      <c r="V1858" s="8">
        <f>IF(F1858&gt;Päälaskenta!D$24,2*SQRT(POWER(Päälaskenta!D$24,2)+POWER(Päälaskenta!E$24*Päälaskenta!D$24,2))+Päälaskenta!C$24,(2*SQRT((POWER(F1858,2))+POWER(Päälaskenta!E$24*F1858,2))+Päälaskenta!C$24))</f>
        <v>2.9798989873223301</v>
      </c>
      <c r="W1858" s="8">
        <f t="shared" si="460"/>
        <v>1.72019253733366</v>
      </c>
      <c r="X1858" s="8">
        <f>Päälaskenta!F$24</f>
        <v>7.0000000000000007E-2</v>
      </c>
      <c r="Y1858" s="8">
        <f t="shared" si="461"/>
        <v>105.131275781398</v>
      </c>
      <c r="Z1858" s="8">
        <f t="shared" si="453"/>
        <v>1.22156930204944</v>
      </c>
      <c r="AA1858" s="8">
        <f t="shared" si="462"/>
        <v>0.238308486548857</v>
      </c>
      <c r="AC1858" s="8">
        <f t="shared" si="454"/>
        <v>0.109275540463211</v>
      </c>
      <c r="AE1858" s="8">
        <v>1856</v>
      </c>
      <c r="AF1858" s="8">
        <f t="shared" si="464"/>
        <v>215.156183945148</v>
      </c>
      <c r="AG1858" s="8">
        <f t="shared" si="455"/>
        <v>1.3501199400913901E-4</v>
      </c>
      <c r="AJ1858" s="132">
        <f>IF(Päälaskenta!$F$28&lt;Kaksitasouoma_matriisi!L1858,Päälaskenta!$C$20*Päälaskenta!$F$28,Päälaskenta!$C$20*Kaksitasouoma_matriisi!L1858)</f>
        <v>2.5</v>
      </c>
      <c r="AK1858" s="134">
        <f>SQRT(Päälaskenta!$D$20^2+(Päälaskenta!$D$20/(1/Päälaskenta!$E$20))^2)</f>
        <v>1.8029999999999999</v>
      </c>
      <c r="AL1858" s="134">
        <f>IF(Päälaskenta!$F$28&lt;Kaksitasouoma_matriisi!L1858,AK1858*Päälaskenta!$F$28*COS(ATAN(1/Päälaskenta!$E$20)),AK1858*Kaksitasouoma_matriisi!L1858*COS(ATAN(1/Päälaskenta!$E$20)))</f>
        <v>0.75</v>
      </c>
      <c r="AM1858" s="134"/>
      <c r="AN1858" s="134">
        <f t="shared" si="463"/>
        <v>3.25</v>
      </c>
      <c r="AO1858" s="8">
        <f t="shared" si="456"/>
        <v>0.18720011980807699</v>
      </c>
      <c r="AP1858" s="134">
        <f>Refererenssiarvoja!$B$16*H1858^(1/6)/(Refererenssiarvoja!$B$15^0.5)*(Päälaskenta!$G$28/2)^0.5*(1-AO1858)^(-1.5)</f>
        <v>7.1999999999999995E-2</v>
      </c>
      <c r="AQ1858" s="8">
        <f>Refererenssiarvoja!$B$16*Kaksitasouoma_matriisi!O1858^(1/6)/(SQRT((2*Refererenssiarvoja!$B$15)/(Päälaskenta!$F$31*Päälaskenta!$G$31*Päälaskenta!$F$28))+SQRT(Refererenssiarvoja!$B$15)/Refererenssiarvoja!$B$17*LN(Kaksitasouoma_matriisi!L1858/Päälaskenta!$F$28))</f>
        <v>9.03413252493937E-2</v>
      </c>
      <c r="AR1858" s="8">
        <f>Refererenssiarvoja!$B$16*Kaksitasouoma_matriisi!O1858^(1/6)/(SQRT((2*Refererenssiarvoja!$B$15)/(Päälaskenta!$F$31*Päälaskenta!$G$31*L1858)))</f>
        <v>0.93184744509616202</v>
      </c>
    </row>
    <row r="1859" spans="1:44" x14ac:dyDescent="0.2">
      <c r="A1859" s="8">
        <v>1857</v>
      </c>
      <c r="B1859" s="8">
        <f>IF(Päälaskenta!C$7,Päälaskenta!E$7,Päälaskenta!G$5)</f>
        <v>2.5</v>
      </c>
      <c r="C1859" s="56">
        <v>0.14299999999999999</v>
      </c>
      <c r="D1859" s="93">
        <f t="shared" ref="D1859:D1922" si="465">B1859/C1859</f>
        <v>17.482500000000002</v>
      </c>
      <c r="E1859" s="8">
        <f>IF(Päälaskenta!$C$26,Kaksitasouoma_matriisi!AP1859,Kaksitasouoma_matriisi!AC1859)</f>
        <v>0.109303300838046</v>
      </c>
      <c r="F1859" s="56">
        <f>IF(D1859&lt;Päälaskenta!H$24,(SQRT(POWER(Päälaskenta!C$24/(2*Päälaskenta!E$24),2)+(D1859/Päälaskenta!E$24))-Päälaskenta!C$24/(2*Päälaskenta!E$24)),IF(D1859=Päälaskenta!H$24,Päälaskenta!D$24,Päälaskenta!D$24+(SQRT(POWER((Päälaskenta!C$20+Päälaskenta!G$24)/(2*Päälaskenta!E$20),2)+((D1859-Päälaskenta!H$24)/Päälaskenta!E$20))-(Päälaskenta!C$20+Päälaskenta!G$24)/(2*Päälaskenta!E$20))))</f>
        <v>2.35</v>
      </c>
      <c r="G1859" s="57">
        <f>IF(F1859&gt;Päälaskenta!D$24,(2*SQRT((POWER(Päälaskenta!D$24,2))+POWER(Päälaskenta!E$24*Päälaskenta!D$24,2))+Päälaskenta!C$24)+(2*SQRT((POWER((F1859-Päälaskenta!D$24),2))+POWER(Päälaskenta!E$20*(F1859-Päälaskenta!D$24),2))+Päälaskenta!C$20),(2*SQRT((POWER(F1859,2))+POWER(Päälaskenta!E$24*F1859,2))+Päälaskenta!C$24))</f>
        <v>13.93</v>
      </c>
      <c r="H1859" s="57">
        <f t="shared" ref="H1859:H1922" si="466">D1859/G1859</f>
        <v>1.26</v>
      </c>
      <c r="I1859" s="62">
        <f t="shared" ref="I1859:I1922" si="467">POWER(C1859/((1/E1859)*POWER(H1859,2/3)),2)</f>
        <v>1.8000000000000001E-4</v>
      </c>
      <c r="J1859" s="8">
        <f>IF(F1859&lt;Päälaskenta!$D$24,0,Kaksitasouoma_matriisi!F1859-Päälaskenta!$D$24)</f>
        <v>1.65</v>
      </c>
      <c r="L1859" s="8">
        <f>IF(F1859&gt;Päälaskenta!D$24,F1859-Päälaskenta!D$24,0)</f>
        <v>1.65</v>
      </c>
      <c r="M1859" s="8">
        <f>IF(F1859&gt;Päälaskenta!D$24,(Päälaskenta!C$20+(Päälaskenta!E$20*(Kaksitasouoma_matriisi!F1859-Päälaskenta!D$24)))*(Kaksitasouoma_matriisi!F1859-Päälaskenta!D$24),0)</f>
        <v>12.33375</v>
      </c>
      <c r="N1859" s="8">
        <f>IF(F1859&gt;Päälaskenta!D$24,(2*SQRT((POWER((F1859-Päälaskenta!D$24),2))+POWER(Päälaskenta!E$20*(F1859-Päälaskenta!D$24),2))+Päälaskenta!C$20),0)</f>
        <v>10.9491596045156</v>
      </c>
      <c r="O1859" s="8">
        <f t="shared" si="457"/>
        <v>1.1264563167855699</v>
      </c>
      <c r="P1859" s="8">
        <f>IF(Päälaskenta!$C$29,IF(L1859&gt;Päälaskenta!$F$28,Kaksitasouoma_matriisi!AQ1859,Kaksitasouoma_matriisi!AR1859),Päälaskenta!$F$20)</f>
        <v>0.12</v>
      </c>
      <c r="Q1859" s="8">
        <f t="shared" si="458"/>
        <v>111.27308571920101</v>
      </c>
      <c r="R1859" s="8">
        <f t="shared" ref="R1859:R1922" si="468">B1859*Q1859/(Q1859+Y1859)</f>
        <v>1.28061415940919</v>
      </c>
      <c r="S1859" s="8">
        <f t="shared" si="459"/>
        <v>0.10383007271991</v>
      </c>
      <c r="U1859" s="93">
        <f>IF(F1859&gt;Päälaskenta!D$24,Päälaskenta!H$24+L1859*Päälaskenta!G$24,F1859*Päälaskenta!C$24 + F1859*F1859*Päälaskenta!E$24)</f>
        <v>5.15</v>
      </c>
      <c r="V1859" s="8">
        <f>IF(F1859&gt;Päälaskenta!D$24,2*SQRT(POWER(Päälaskenta!D$24,2)+POWER(Päälaskenta!E$24*Päälaskenta!D$24,2))+Päälaskenta!C$24,(2*SQRT((POWER(F1859,2))+POWER(Päälaskenta!E$24*F1859,2))+Päälaskenta!C$24))</f>
        <v>2.9798989873223301</v>
      </c>
      <c r="W1859" s="8">
        <f t="shared" si="460"/>
        <v>1.72824650161302</v>
      </c>
      <c r="X1859" s="8">
        <f>Päälaskenta!F$24</f>
        <v>7.0000000000000007E-2</v>
      </c>
      <c r="Y1859" s="8">
        <f t="shared" si="461"/>
        <v>105.952932167672</v>
      </c>
      <c r="Z1859" s="8">
        <f t="shared" ref="Z1859:Z1922" si="469">B1859*Y1859/(Y1859+Q1859)</f>
        <v>1.21938584059081</v>
      </c>
      <c r="AA1859" s="8">
        <f t="shared" si="462"/>
        <v>0.236773949629283</v>
      </c>
      <c r="AC1859" s="8">
        <f t="shared" ref="AC1859:AC1922" si="470">(N1859*P1859+V1859*X1859)/(N1859+V1859)</f>
        <v>0.109303300838046</v>
      </c>
      <c r="AE1859" s="8">
        <v>1857</v>
      </c>
      <c r="AF1859" s="8">
        <f t="shared" si="464"/>
        <v>217.226017886873</v>
      </c>
      <c r="AG1859" s="8">
        <f t="shared" ref="AG1859:AG1922" si="471">(B1859*B1859)/(AF1859*AF1859)</f>
        <v>1.3245133362421699E-4</v>
      </c>
      <c r="AJ1859" s="132">
        <f>IF(Päälaskenta!$F$28&lt;Kaksitasouoma_matriisi!L1859,Päälaskenta!$C$20*Päälaskenta!$F$28,Päälaskenta!$C$20*Kaksitasouoma_matriisi!L1859)</f>
        <v>2.5</v>
      </c>
      <c r="AK1859" s="134">
        <f>SQRT(Päälaskenta!$D$20^2+(Päälaskenta!$D$20/(1/Päälaskenta!$E$20))^2)</f>
        <v>1.8029999999999999</v>
      </c>
      <c r="AL1859" s="134">
        <f>IF(Päälaskenta!$F$28&lt;Kaksitasouoma_matriisi!L1859,AK1859*Päälaskenta!$F$28*COS(ATAN(1/Päälaskenta!$E$20)),AK1859*Kaksitasouoma_matriisi!L1859*COS(ATAN(1/Päälaskenta!$E$20)))</f>
        <v>0.75</v>
      </c>
      <c r="AM1859" s="134"/>
      <c r="AN1859" s="134">
        <f t="shared" si="463"/>
        <v>3.25</v>
      </c>
      <c r="AO1859" s="8">
        <f t="shared" ref="AO1859:AO1922" si="472">AN1859/D1859</f>
        <v>0.185900185900186</v>
      </c>
      <c r="AP1859" s="134">
        <f>Refererenssiarvoja!$B$16*H1859^(1/6)/(Refererenssiarvoja!$B$15^0.5)*(Päälaskenta!$G$28/2)^0.5*(1-AO1859)^(-1.5)</f>
        <v>7.0999999999999994E-2</v>
      </c>
      <c r="AQ1859" s="8">
        <f>Refererenssiarvoja!$B$16*Kaksitasouoma_matriisi!O1859^(1/6)/(SQRT((2*Refererenssiarvoja!$B$15)/(Päälaskenta!$F$31*Päälaskenta!$G$31*Päälaskenta!$F$28))+SQRT(Refererenssiarvoja!$B$15)/Refererenssiarvoja!$B$17*LN(Kaksitasouoma_matriisi!L1859/Päälaskenta!$F$28))</f>
        <v>9.0033601911824801E-2</v>
      </c>
      <c r="AR1859" s="8">
        <f>Refererenssiarvoja!$B$16*Kaksitasouoma_matriisi!O1859^(1/6)/(SQRT((2*Refererenssiarvoja!$B$15)/(Päälaskenta!$F$31*Päälaskenta!$G$31*L1859)))</f>
        <v>0.93543050775284597</v>
      </c>
    </row>
    <row r="1860" spans="1:44" x14ac:dyDescent="0.2">
      <c r="A1860" s="8">
        <v>1858</v>
      </c>
      <c r="B1860" s="8">
        <f>IF(Päälaskenta!C$7,Päälaskenta!E$7,Päälaskenta!G$5)</f>
        <v>2.5</v>
      </c>
      <c r="C1860" s="56">
        <v>0.14199999999999999</v>
      </c>
      <c r="D1860" s="93">
        <f t="shared" si="465"/>
        <v>17.605599999999999</v>
      </c>
      <c r="E1860" s="8">
        <f>IF(Päälaskenta!$C$26,Kaksitasouoma_matriisi!AP1860,Kaksitasouoma_matriisi!AC1860)</f>
        <v>0.10933091786789501</v>
      </c>
      <c r="F1860" s="56">
        <f>IF(D1860&lt;Päälaskenta!H$24,(SQRT(POWER(Päälaskenta!C$24/(2*Päälaskenta!E$24),2)+(D1860/Päälaskenta!E$24))-Päälaskenta!C$24/(2*Päälaskenta!E$24)),IF(D1860=Päälaskenta!H$24,Päälaskenta!D$24,Päälaskenta!D$24+(SQRT(POWER((Päälaskenta!C$20+Päälaskenta!G$24)/(2*Päälaskenta!E$20),2)+((D1860-Päälaskenta!H$24)/Päälaskenta!E$20))-(Päälaskenta!C$20+Päälaskenta!G$24)/(2*Päälaskenta!E$20))))</f>
        <v>2.36</v>
      </c>
      <c r="G1860" s="57">
        <f>IF(F1860&gt;Päälaskenta!D$24,(2*SQRT((POWER(Päälaskenta!D$24,2))+POWER(Päälaskenta!E$24*Päälaskenta!D$24,2))+Päälaskenta!C$24)+(2*SQRT((POWER((F1860-Päälaskenta!D$24),2))+POWER(Päälaskenta!E$20*(F1860-Päälaskenta!D$24),2))+Päälaskenta!C$20),(2*SQRT((POWER(F1860,2))+POWER(Päälaskenta!E$24*F1860,2))+Päälaskenta!C$24))</f>
        <v>13.97</v>
      </c>
      <c r="H1860" s="57">
        <f t="shared" si="466"/>
        <v>1.26</v>
      </c>
      <c r="I1860" s="62">
        <f t="shared" si="467"/>
        <v>1.7699999999999999E-4</v>
      </c>
      <c r="J1860" s="8">
        <f>IF(F1860&lt;Päälaskenta!$D$24,0,Kaksitasouoma_matriisi!F1860-Päälaskenta!$D$24)</f>
        <v>1.66</v>
      </c>
      <c r="L1860" s="8">
        <f>IF(F1860&gt;Päälaskenta!D$24,F1860-Päälaskenta!D$24,0)</f>
        <v>1.66</v>
      </c>
      <c r="M1860" s="8">
        <f>IF(F1860&gt;Päälaskenta!D$24,(Päälaskenta!C$20+(Päälaskenta!E$20*(Kaksitasouoma_matriisi!F1860-Päälaskenta!D$24)))*(Kaksitasouoma_matriisi!F1860-Päälaskenta!D$24),0)</f>
        <v>12.433400000000001</v>
      </c>
      <c r="N1860" s="8">
        <f>IF(F1860&gt;Päälaskenta!D$24,(2*SQRT((POWER((F1860-Päälaskenta!D$24),2))+POWER(Päälaskenta!E$20*(F1860-Päälaskenta!D$24),2))+Päälaskenta!C$20),0)</f>
        <v>10.985215117270201</v>
      </c>
      <c r="O1860" s="8">
        <f t="shared" ref="O1860:O1923" si="473">IF(N1860&gt;0,M1860/N1860,0)</f>
        <v>1.13183036174258</v>
      </c>
      <c r="P1860" s="8">
        <f>IF(Päälaskenta!$C$29,IF(L1860&gt;Päälaskenta!$F$28,Kaksitasouoma_matriisi!AQ1860,Kaksitasouoma_matriisi!AR1860),Päälaskenta!$F$20)</f>
        <v>0.12</v>
      </c>
      <c r="Q1860" s="8">
        <f t="shared" ref="Q1860:Q1923" si="474">(1/P1860)*M1860*POWER(O1860,(2/3))</f>
        <v>112.528592366314</v>
      </c>
      <c r="R1860" s="8">
        <f t="shared" si="468"/>
        <v>1.2827821286185499</v>
      </c>
      <c r="S1860" s="8">
        <f t="shared" ref="S1860:S1923" si="475">IF(M1860&gt;0,R1860/M1860,0)</f>
        <v>0.103172272155529</v>
      </c>
      <c r="U1860" s="93">
        <f>IF(F1860&gt;Päälaskenta!D$24,Päälaskenta!H$24+L1860*Päälaskenta!G$24,F1860*Päälaskenta!C$24 + F1860*F1860*Päälaskenta!E$24)</f>
        <v>5.1740000000000004</v>
      </c>
      <c r="V1860" s="8">
        <f>IF(F1860&gt;Päälaskenta!D$24,2*SQRT(POWER(Päälaskenta!D$24,2)+POWER(Päälaskenta!E$24*Päälaskenta!D$24,2))+Päälaskenta!C$24,(2*SQRT((POWER(F1860,2))+POWER(Päälaskenta!E$24*F1860,2))+Päälaskenta!C$24))</f>
        <v>2.9798989873223301</v>
      </c>
      <c r="W1860" s="8">
        <f t="shared" ref="W1860:W1923" si="476">U1860/V1860</f>
        <v>1.73630046589238</v>
      </c>
      <c r="X1860" s="8">
        <f>Päälaskenta!F$24</f>
        <v>7.0000000000000007E-2</v>
      </c>
      <c r="Y1860" s="8">
        <f t="shared" ref="Y1860:Y1923" si="477">(1/X1860)*U1860*POWER(W1860,(2/3))</f>
        <v>106.77714524849399</v>
      </c>
      <c r="Z1860" s="8">
        <f t="shared" si="469"/>
        <v>1.2172178713814501</v>
      </c>
      <c r="AA1860" s="8">
        <f t="shared" ref="AA1860:AA1923" si="478">Z1860/U1860</f>
        <v>0.23525664309653099</v>
      </c>
      <c r="AC1860" s="8">
        <f t="shared" si="470"/>
        <v>0.10933091786789501</v>
      </c>
      <c r="AE1860" s="8">
        <v>1858</v>
      </c>
      <c r="AF1860" s="8">
        <f t="shared" si="464"/>
        <v>219.30573761480801</v>
      </c>
      <c r="AG1860" s="8">
        <f t="shared" si="471"/>
        <v>1.2995112067199199E-4</v>
      </c>
      <c r="AJ1860" s="132">
        <f>IF(Päälaskenta!$F$28&lt;Kaksitasouoma_matriisi!L1860,Päälaskenta!$C$20*Päälaskenta!$F$28,Päälaskenta!$C$20*Kaksitasouoma_matriisi!L1860)</f>
        <v>2.5</v>
      </c>
      <c r="AK1860" s="134">
        <f>SQRT(Päälaskenta!$D$20^2+(Päälaskenta!$D$20/(1/Päälaskenta!$E$20))^2)</f>
        <v>1.8029999999999999</v>
      </c>
      <c r="AL1860" s="134">
        <f>IF(Päälaskenta!$F$28&lt;Kaksitasouoma_matriisi!L1860,AK1860*Päälaskenta!$F$28*COS(ATAN(1/Päälaskenta!$E$20)),AK1860*Kaksitasouoma_matriisi!L1860*COS(ATAN(1/Päälaskenta!$E$20)))</f>
        <v>0.75</v>
      </c>
      <c r="AM1860" s="134"/>
      <c r="AN1860" s="134">
        <f t="shared" ref="AN1860:AN1923" si="479">AJ1860+AL1860</f>
        <v>3.25</v>
      </c>
      <c r="AO1860" s="8">
        <f t="shared" si="472"/>
        <v>0.184600354432681</v>
      </c>
      <c r="AP1860" s="134">
        <f>Refererenssiarvoja!$B$16*H1860^(1/6)/(Refererenssiarvoja!$B$15^0.5)*(Päälaskenta!$G$28/2)^0.5*(1-AO1860)^(-1.5)</f>
        <v>7.0999999999999994E-2</v>
      </c>
      <c r="AQ1860" s="8">
        <f>Refererenssiarvoja!$B$16*Kaksitasouoma_matriisi!O1860^(1/6)/(SQRT((2*Refererenssiarvoja!$B$15)/(Päälaskenta!$F$31*Päälaskenta!$G$31*Päälaskenta!$F$28))+SQRT(Refererenssiarvoja!$B$15)/Refererenssiarvoja!$B$17*LN(Kaksitasouoma_matriisi!L1860/Päälaskenta!$F$28))</f>
        <v>8.9730331658735701E-2</v>
      </c>
      <c r="AR1860" s="8">
        <f>Refererenssiarvoja!$B$16*Kaksitasouoma_matriisi!O1860^(1/6)/(SQRT((2*Refererenssiarvoja!$B$15)/(Päälaskenta!$F$31*Päälaskenta!$G$31*L1860)))</f>
        <v>0.939005420197912</v>
      </c>
    </row>
    <row r="1861" spans="1:44" x14ac:dyDescent="0.2">
      <c r="A1861" s="8">
        <v>1859</v>
      </c>
      <c r="B1861" s="8">
        <f>IF(Päälaskenta!C$7,Päälaskenta!E$7,Päälaskenta!G$5)</f>
        <v>2.5</v>
      </c>
      <c r="C1861" s="56">
        <v>0.14099999999999999</v>
      </c>
      <c r="D1861" s="93">
        <f t="shared" si="465"/>
        <v>17.730499999999999</v>
      </c>
      <c r="E1861" s="8">
        <f>IF(Päälaskenta!$C$26,Kaksitasouoma_matriisi!AP1861,Kaksitasouoma_matriisi!AC1861)</f>
        <v>0.109358392660174</v>
      </c>
      <c r="F1861" s="56">
        <f>IF(D1861&lt;Päälaskenta!H$24,(SQRT(POWER(Päälaskenta!C$24/(2*Päälaskenta!E$24),2)+(D1861/Päälaskenta!E$24))-Päälaskenta!C$24/(2*Päälaskenta!E$24)),IF(D1861=Päälaskenta!H$24,Päälaskenta!D$24,Päälaskenta!D$24+(SQRT(POWER((Päälaskenta!C$20+Päälaskenta!G$24)/(2*Päälaskenta!E$20),2)+((D1861-Päälaskenta!H$24)/Päälaskenta!E$20))-(Päälaskenta!C$20+Päälaskenta!G$24)/(2*Päälaskenta!E$20))))</f>
        <v>2.37</v>
      </c>
      <c r="G1861" s="57">
        <f>IF(F1861&gt;Päälaskenta!D$24,(2*SQRT((POWER(Päälaskenta!D$24,2))+POWER(Päälaskenta!E$24*Päälaskenta!D$24,2))+Päälaskenta!C$24)+(2*SQRT((POWER((F1861-Päälaskenta!D$24),2))+POWER(Päälaskenta!E$20*(F1861-Päälaskenta!D$24),2))+Päälaskenta!C$20),(2*SQRT((POWER(F1861,2))+POWER(Päälaskenta!E$24*F1861,2))+Päälaskenta!C$24))</f>
        <v>14</v>
      </c>
      <c r="H1861" s="57">
        <f t="shared" si="466"/>
        <v>1.27</v>
      </c>
      <c r="I1861" s="62">
        <f t="shared" si="467"/>
        <v>1.73E-4</v>
      </c>
      <c r="J1861" s="8">
        <f>IF(F1861&lt;Päälaskenta!$D$24,0,Kaksitasouoma_matriisi!F1861-Päälaskenta!$D$24)</f>
        <v>1.67</v>
      </c>
      <c r="L1861" s="8">
        <f>IF(F1861&gt;Päälaskenta!D$24,F1861-Päälaskenta!D$24,0)</f>
        <v>1.67</v>
      </c>
      <c r="M1861" s="8">
        <f>IF(F1861&gt;Päälaskenta!D$24,(Päälaskenta!C$20+(Päälaskenta!E$20*(Kaksitasouoma_matriisi!F1861-Päälaskenta!D$24)))*(Kaksitasouoma_matriisi!F1861-Päälaskenta!D$24),0)</f>
        <v>12.53335</v>
      </c>
      <c r="N1861" s="8">
        <f>IF(F1861&gt;Päälaskenta!D$24,(2*SQRT((POWER((F1861-Päälaskenta!D$24),2))+POWER(Päälaskenta!E$20*(F1861-Päälaskenta!D$24),2))+Päälaskenta!C$20),0)</f>
        <v>11.021270630024899</v>
      </c>
      <c r="O1861" s="8">
        <f t="shared" si="473"/>
        <v>1.1371964649752599</v>
      </c>
      <c r="P1861" s="8">
        <f>IF(Päälaskenta!$C$29,IF(L1861&gt;Päälaskenta!$F$28,Kaksitasouoma_matriisi!AQ1861,Kaksitasouoma_matriisi!AR1861),Päälaskenta!$F$20)</f>
        <v>0.12</v>
      </c>
      <c r="Q1861" s="8">
        <f t="shared" si="474"/>
        <v>113.791438866494</v>
      </c>
      <c r="R1861" s="8">
        <f t="shared" si="468"/>
        <v>1.2849348337930699</v>
      </c>
      <c r="S1861" s="8">
        <f t="shared" si="475"/>
        <v>0.10252125998181399</v>
      </c>
      <c r="U1861" s="93">
        <f>IF(F1861&gt;Päälaskenta!D$24,Päälaskenta!H$24+L1861*Päälaskenta!G$24,F1861*Päälaskenta!C$24 + F1861*F1861*Päälaskenta!E$24)</f>
        <v>5.1980000000000004</v>
      </c>
      <c r="V1861" s="8">
        <f>IF(F1861&gt;Päälaskenta!D$24,2*SQRT(POWER(Päälaskenta!D$24,2)+POWER(Päälaskenta!E$24*Päälaskenta!D$24,2))+Päälaskenta!C$24,(2*SQRT((POWER(F1861,2))+POWER(Päälaskenta!E$24*F1861,2))+Päälaskenta!C$24))</f>
        <v>2.9798989873223301</v>
      </c>
      <c r="W1861" s="8">
        <f t="shared" si="476"/>
        <v>1.74435443017174</v>
      </c>
      <c r="X1861" s="8">
        <f>Päälaskenta!F$24</f>
        <v>7.0000000000000007E-2</v>
      </c>
      <c r="Y1861" s="8">
        <f t="shared" si="477"/>
        <v>107.60391106457401</v>
      </c>
      <c r="Z1861" s="8">
        <f t="shared" si="469"/>
        <v>1.2150651662069301</v>
      </c>
      <c r="AA1861" s="8">
        <f t="shared" si="478"/>
        <v>0.23375628437994</v>
      </c>
      <c r="AC1861" s="8">
        <f t="shared" si="470"/>
        <v>0.109358392660174</v>
      </c>
      <c r="AE1861" s="8">
        <v>1859</v>
      </c>
      <c r="AF1861" s="8">
        <f t="shared" si="464"/>
        <v>221.39534993106801</v>
      </c>
      <c r="AG1861" s="8">
        <f t="shared" si="471"/>
        <v>1.2750964230332201E-4</v>
      </c>
      <c r="AJ1861" s="132">
        <f>IF(Päälaskenta!$F$28&lt;Kaksitasouoma_matriisi!L1861,Päälaskenta!$C$20*Päälaskenta!$F$28,Päälaskenta!$C$20*Kaksitasouoma_matriisi!L1861)</f>
        <v>2.5</v>
      </c>
      <c r="AK1861" s="134">
        <f>SQRT(Päälaskenta!$D$20^2+(Päälaskenta!$D$20/(1/Päälaskenta!$E$20))^2)</f>
        <v>1.8029999999999999</v>
      </c>
      <c r="AL1861" s="134">
        <f>IF(Päälaskenta!$F$28&lt;Kaksitasouoma_matriisi!L1861,AK1861*Päälaskenta!$F$28*COS(ATAN(1/Päälaskenta!$E$20)),AK1861*Kaksitasouoma_matriisi!L1861*COS(ATAN(1/Päälaskenta!$E$20)))</f>
        <v>0.75</v>
      </c>
      <c r="AM1861" s="134"/>
      <c r="AN1861" s="134">
        <f t="shared" si="479"/>
        <v>3.25</v>
      </c>
      <c r="AO1861" s="8">
        <f t="shared" si="472"/>
        <v>0.183299963340007</v>
      </c>
      <c r="AP1861" s="134">
        <f>Refererenssiarvoja!$B$16*H1861^(1/6)/(Refererenssiarvoja!$B$15^0.5)*(Päälaskenta!$G$28/2)^0.5*(1-AO1861)^(-1.5)</f>
        <v>7.0999999999999994E-2</v>
      </c>
      <c r="AQ1861" s="8">
        <f>Refererenssiarvoja!$B$16*Kaksitasouoma_matriisi!O1861^(1/6)/(SQRT((2*Refererenssiarvoja!$B$15)/(Päälaskenta!$F$31*Päälaskenta!$G$31*Päälaskenta!$F$28))+SQRT(Refererenssiarvoja!$B$15)/Refererenssiarvoja!$B$17*LN(Kaksitasouoma_matriisi!L1861/Päälaskenta!$F$28))</f>
        <v>8.9431413952042904E-2</v>
      </c>
      <c r="AR1861" s="8">
        <f>Refererenssiarvoja!$B$16*Kaksitasouoma_matriisi!O1861^(1/6)/(SQRT((2*Refererenssiarvoja!$B$15)/(Päälaskenta!$F$31*Päälaskenta!$G$31*L1861)))</f>
        <v>0.94257225263151301</v>
      </c>
    </row>
    <row r="1862" spans="1:44" x14ac:dyDescent="0.2">
      <c r="A1862" s="8">
        <v>1860</v>
      </c>
      <c r="B1862" s="8">
        <f>IF(Päälaskenta!C$7,Päälaskenta!E$7,Päälaskenta!G$5)</f>
        <v>2.5</v>
      </c>
      <c r="C1862" s="56">
        <v>0.14000000000000001</v>
      </c>
      <c r="D1862" s="93">
        <f t="shared" si="465"/>
        <v>17.857099999999999</v>
      </c>
      <c r="E1862" s="8">
        <f>IF(Päälaskenta!$C$26,Kaksitasouoma_matriisi!AP1862,Kaksitasouoma_matriisi!AC1862)</f>
        <v>0.109385726310921</v>
      </c>
      <c r="F1862" s="56">
        <f>IF(D1862&lt;Päälaskenta!H$24,(SQRT(POWER(Päälaskenta!C$24/(2*Päälaskenta!E$24),2)+(D1862/Päälaskenta!E$24))-Päälaskenta!C$24/(2*Päälaskenta!E$24)),IF(D1862=Päälaskenta!H$24,Päälaskenta!D$24,Päälaskenta!D$24+(SQRT(POWER((Päälaskenta!C$20+Päälaskenta!G$24)/(2*Päälaskenta!E$20),2)+((D1862-Päälaskenta!H$24)/Päälaskenta!E$20))-(Päälaskenta!C$20+Päälaskenta!G$24)/(2*Päälaskenta!E$20))))</f>
        <v>2.38</v>
      </c>
      <c r="G1862" s="57">
        <f>IF(F1862&gt;Päälaskenta!D$24,(2*SQRT((POWER(Päälaskenta!D$24,2))+POWER(Päälaskenta!E$24*Päälaskenta!D$24,2))+Päälaskenta!C$24)+(2*SQRT((POWER((F1862-Päälaskenta!D$24),2))+POWER(Päälaskenta!E$20*(F1862-Päälaskenta!D$24),2))+Päälaskenta!C$20),(2*SQRT((POWER(F1862,2))+POWER(Päälaskenta!E$24*F1862,2))+Päälaskenta!C$24))</f>
        <v>14.04</v>
      </c>
      <c r="H1862" s="57">
        <f t="shared" si="466"/>
        <v>1.27</v>
      </c>
      <c r="I1862" s="62">
        <f t="shared" si="467"/>
        <v>1.7100000000000001E-4</v>
      </c>
      <c r="J1862" s="8">
        <f>IF(F1862&lt;Päälaskenta!$D$24,0,Kaksitasouoma_matriisi!F1862-Päälaskenta!$D$24)</f>
        <v>1.68</v>
      </c>
      <c r="L1862" s="8">
        <f>IF(F1862&gt;Päälaskenta!D$24,F1862-Päälaskenta!D$24,0)</f>
        <v>1.68</v>
      </c>
      <c r="M1862" s="8">
        <f>IF(F1862&gt;Päälaskenta!D$24,(Päälaskenta!C$20+(Päälaskenta!E$20*(Kaksitasouoma_matriisi!F1862-Päälaskenta!D$24)))*(Kaksitasouoma_matriisi!F1862-Päälaskenta!D$24),0)</f>
        <v>12.633599999999999</v>
      </c>
      <c r="N1862" s="8">
        <f>IF(F1862&gt;Päälaskenta!D$24,(2*SQRT((POWER((F1862-Päälaskenta!D$24),2))+POWER(Päälaskenta!E$20*(F1862-Päälaskenta!D$24),2))+Päälaskenta!C$20),0)</f>
        <v>11.0573261427795</v>
      </c>
      <c r="O1862" s="8">
        <f t="shared" si="473"/>
        <v>1.1425547041722901</v>
      </c>
      <c r="P1862" s="8">
        <f>IF(Päälaskenta!$C$29,IF(L1862&gt;Päälaskenta!$F$28,Kaksitasouoma_matriisi!AQ1862,Kaksitasouoma_matriisi!AR1862),Päälaskenta!$F$20)</f>
        <v>0.12</v>
      </c>
      <c r="Q1862" s="8">
        <f t="shared" si="474"/>
        <v>115.061636008836</v>
      </c>
      <c r="R1862" s="8">
        <f t="shared" si="468"/>
        <v>1.2870724984328701</v>
      </c>
      <c r="S1862" s="8">
        <f t="shared" si="475"/>
        <v>0.101876939149005</v>
      </c>
      <c r="U1862" s="93">
        <f>IF(F1862&gt;Päälaskenta!D$24,Päälaskenta!H$24+L1862*Päälaskenta!G$24,F1862*Päälaskenta!C$24 + F1862*F1862*Päälaskenta!E$24)</f>
        <v>5.2220000000000004</v>
      </c>
      <c r="V1862" s="8">
        <f>IF(F1862&gt;Päälaskenta!D$24,2*SQRT(POWER(Päälaskenta!D$24,2)+POWER(Päälaskenta!E$24*Päälaskenta!D$24,2))+Päälaskenta!C$24,(2*SQRT((POWER(F1862,2))+POWER(Päälaskenta!E$24*F1862,2))+Päälaskenta!C$24))</f>
        <v>2.9798989873223301</v>
      </c>
      <c r="W1862" s="8">
        <f t="shared" si="476"/>
        <v>1.75240839445111</v>
      </c>
      <c r="X1862" s="8">
        <f>Päälaskenta!F$24</f>
        <v>7.0000000000000007E-2</v>
      </c>
      <c r="Y1862" s="8">
        <f t="shared" si="477"/>
        <v>108.433225681035</v>
      </c>
      <c r="Z1862" s="8">
        <f t="shared" si="469"/>
        <v>1.2129275015671299</v>
      </c>
      <c r="AA1862" s="8">
        <f t="shared" si="478"/>
        <v>0.23227259700634401</v>
      </c>
      <c r="AC1862" s="8">
        <f t="shared" si="470"/>
        <v>0.109385726310921</v>
      </c>
      <c r="AE1862" s="8">
        <v>1860</v>
      </c>
      <c r="AF1862" s="8">
        <f t="shared" si="464"/>
        <v>223.49486168987099</v>
      </c>
      <c r="AG1862" s="8">
        <f t="shared" si="471"/>
        <v>1.2512524235514099E-4</v>
      </c>
      <c r="AJ1862" s="132">
        <f>IF(Päälaskenta!$F$28&lt;Kaksitasouoma_matriisi!L1862,Päälaskenta!$C$20*Päälaskenta!$F$28,Päälaskenta!$C$20*Kaksitasouoma_matriisi!L1862)</f>
        <v>2.5</v>
      </c>
      <c r="AK1862" s="134">
        <f>SQRT(Päälaskenta!$D$20^2+(Päälaskenta!$D$20/(1/Päälaskenta!$E$20))^2)</f>
        <v>1.8029999999999999</v>
      </c>
      <c r="AL1862" s="134">
        <f>IF(Päälaskenta!$F$28&lt;Kaksitasouoma_matriisi!L1862,AK1862*Päälaskenta!$F$28*COS(ATAN(1/Päälaskenta!$E$20)),AK1862*Kaksitasouoma_matriisi!L1862*COS(ATAN(1/Päälaskenta!$E$20)))</f>
        <v>0.75</v>
      </c>
      <c r="AM1862" s="134"/>
      <c r="AN1862" s="134">
        <f t="shared" si="479"/>
        <v>3.25</v>
      </c>
      <c r="AO1862" s="8">
        <f t="shared" si="472"/>
        <v>0.18200043680104799</v>
      </c>
      <c r="AP1862" s="134">
        <f>Refererenssiarvoja!$B$16*H1862^(1/6)/(Refererenssiarvoja!$B$15^0.5)*(Päälaskenta!$G$28/2)^0.5*(1-AO1862)^(-1.5)</f>
        <v>7.0999999999999994E-2</v>
      </c>
      <c r="AQ1862" s="8">
        <f>Refererenssiarvoja!$B$16*Kaksitasouoma_matriisi!O1862^(1/6)/(SQRT((2*Refererenssiarvoja!$B$15)/(Päälaskenta!$F$31*Päälaskenta!$G$31*Päälaskenta!$F$28))+SQRT(Refererenssiarvoja!$B$15)/Refererenssiarvoja!$B$17*LN(Kaksitasouoma_matriisi!L1862/Päälaskenta!$F$28))</f>
        <v>8.9136751312530696E-2</v>
      </c>
      <c r="AR1862" s="8">
        <f>Refererenssiarvoja!$B$16*Kaksitasouoma_matriisi!O1862^(1/6)/(SQRT((2*Refererenssiarvoja!$B$15)/(Päälaskenta!$F$31*Päälaskenta!$G$31*L1862)))</f>
        <v>0.94613107425023302</v>
      </c>
    </row>
    <row r="1863" spans="1:44" x14ac:dyDescent="0.2">
      <c r="A1863" s="8">
        <v>1861</v>
      </c>
      <c r="B1863" s="8">
        <f>IF(Päälaskenta!C$7,Päälaskenta!E$7,Päälaskenta!G$5)</f>
        <v>2.5</v>
      </c>
      <c r="C1863" s="56">
        <v>0.13900000000000001</v>
      </c>
      <c r="D1863" s="93">
        <f t="shared" si="465"/>
        <v>17.985600000000002</v>
      </c>
      <c r="E1863" s="8">
        <f>IF(Päälaskenta!$C$26,Kaksitasouoma_matriisi!AP1863,Kaksitasouoma_matriisi!AC1863)</f>
        <v>0.10941291990494401</v>
      </c>
      <c r="F1863" s="56">
        <f>IF(D1863&lt;Päälaskenta!H$24,(SQRT(POWER(Päälaskenta!C$24/(2*Päälaskenta!E$24),2)+(D1863/Päälaskenta!E$24))-Päälaskenta!C$24/(2*Päälaskenta!E$24)),IF(D1863=Päälaskenta!H$24,Päälaskenta!D$24,Päälaskenta!D$24+(SQRT(POWER((Päälaskenta!C$20+Päälaskenta!G$24)/(2*Päälaskenta!E$20),2)+((D1863-Päälaskenta!H$24)/Päälaskenta!E$20))-(Päälaskenta!C$20+Päälaskenta!G$24)/(2*Päälaskenta!E$20))))</f>
        <v>2.39</v>
      </c>
      <c r="G1863" s="57">
        <f>IF(F1863&gt;Päälaskenta!D$24,(2*SQRT((POWER(Päälaskenta!D$24,2))+POWER(Päälaskenta!E$24*Päälaskenta!D$24,2))+Päälaskenta!C$24)+(2*SQRT((POWER((F1863-Päälaskenta!D$24),2))+POWER(Päälaskenta!E$20*(F1863-Päälaskenta!D$24),2))+Päälaskenta!C$20),(2*SQRT((POWER(F1863,2))+POWER(Päälaskenta!E$24*F1863,2))+Päälaskenta!C$24))</f>
        <v>14.07</v>
      </c>
      <c r="H1863" s="57">
        <f t="shared" si="466"/>
        <v>1.28</v>
      </c>
      <c r="I1863" s="62">
        <f t="shared" si="467"/>
        <v>1.66E-4</v>
      </c>
      <c r="J1863" s="8">
        <f>IF(F1863&lt;Päälaskenta!$D$24,0,Kaksitasouoma_matriisi!F1863-Päälaskenta!$D$24)</f>
        <v>1.69</v>
      </c>
      <c r="L1863" s="8">
        <f>IF(F1863&gt;Päälaskenta!D$24,F1863-Päälaskenta!D$24,0)</f>
        <v>1.69</v>
      </c>
      <c r="M1863" s="8">
        <f>IF(F1863&gt;Päälaskenta!D$24,(Päälaskenta!C$20+(Päälaskenta!E$20*(Kaksitasouoma_matriisi!F1863-Päälaskenta!D$24)))*(Kaksitasouoma_matriisi!F1863-Päälaskenta!D$24),0)</f>
        <v>12.73415</v>
      </c>
      <c r="N1863" s="8">
        <f>IF(F1863&gt;Päälaskenta!D$24,(2*SQRT((POWER((F1863-Päälaskenta!D$24),2))+POWER(Päälaskenta!E$20*(F1863-Päälaskenta!D$24),2))+Päälaskenta!C$20),0)</f>
        <v>11.093381655534101</v>
      </c>
      <c r="O1863" s="8">
        <f t="shared" si="473"/>
        <v>1.1479051560123099</v>
      </c>
      <c r="P1863" s="8">
        <f>IF(Päälaskenta!$C$29,IF(L1863&gt;Päälaskenta!$F$28,Kaksitasouoma_matriisi!AQ1863,Kaksitasouoma_matriisi!AR1863),Päälaskenta!$F$20)</f>
        <v>0.12</v>
      </c>
      <c r="Q1863" s="8">
        <f t="shared" si="474"/>
        <v>116.339194609416</v>
      </c>
      <c r="R1863" s="8">
        <f t="shared" si="468"/>
        <v>1.2891953414438999</v>
      </c>
      <c r="S1863" s="8">
        <f t="shared" si="475"/>
        <v>0.101239214352265</v>
      </c>
      <c r="U1863" s="93">
        <f>IF(F1863&gt;Päälaskenta!D$24,Päälaskenta!H$24+L1863*Päälaskenta!G$24,F1863*Päälaskenta!C$24 + F1863*F1863*Päälaskenta!E$24)</f>
        <v>5.2460000000000004</v>
      </c>
      <c r="V1863" s="8">
        <f>IF(F1863&gt;Päälaskenta!D$24,2*SQRT(POWER(Päälaskenta!D$24,2)+POWER(Päälaskenta!E$24*Päälaskenta!D$24,2))+Päälaskenta!C$24,(2*SQRT((POWER(F1863,2))+POWER(Päälaskenta!E$24*F1863,2))+Päälaskenta!C$24))</f>
        <v>2.9798989873223301</v>
      </c>
      <c r="W1863" s="8">
        <f t="shared" si="476"/>
        <v>1.76046235873047</v>
      </c>
      <c r="X1863" s="8">
        <f>Päälaskenta!F$24</f>
        <v>7.0000000000000007E-2</v>
      </c>
      <c r="Y1863" s="8">
        <f t="shared" si="477"/>
        <v>109.26508518715001</v>
      </c>
      <c r="Z1863" s="8">
        <f t="shared" si="469"/>
        <v>1.2108046585561001</v>
      </c>
      <c r="AA1863" s="8">
        <f t="shared" si="478"/>
        <v>0.23080531043768601</v>
      </c>
      <c r="AC1863" s="8">
        <f t="shared" si="470"/>
        <v>0.10941291990494401</v>
      </c>
      <c r="AE1863" s="8">
        <v>1861</v>
      </c>
      <c r="AF1863" s="8">
        <f t="shared" si="464"/>
        <v>225.604279796566</v>
      </c>
      <c r="AG1863" s="8">
        <f t="shared" si="471"/>
        <v>1.2279631920531701E-4</v>
      </c>
      <c r="AJ1863" s="132">
        <f>IF(Päälaskenta!$F$28&lt;Kaksitasouoma_matriisi!L1863,Päälaskenta!$C$20*Päälaskenta!$F$28,Päälaskenta!$C$20*Kaksitasouoma_matriisi!L1863)</f>
        <v>2.5</v>
      </c>
      <c r="AK1863" s="134">
        <f>SQRT(Päälaskenta!$D$20^2+(Päälaskenta!$D$20/(1/Päälaskenta!$E$20))^2)</f>
        <v>1.8029999999999999</v>
      </c>
      <c r="AL1863" s="134">
        <f>IF(Päälaskenta!$F$28&lt;Kaksitasouoma_matriisi!L1863,AK1863*Päälaskenta!$F$28*COS(ATAN(1/Päälaskenta!$E$20)),AK1863*Kaksitasouoma_matriisi!L1863*COS(ATAN(1/Päälaskenta!$E$20)))</f>
        <v>0.75</v>
      </c>
      <c r="AM1863" s="134"/>
      <c r="AN1863" s="134">
        <f t="shared" si="479"/>
        <v>3.25</v>
      </c>
      <c r="AO1863" s="8">
        <f t="shared" si="472"/>
        <v>0.18070011564807401</v>
      </c>
      <c r="AP1863" s="134">
        <f>Refererenssiarvoja!$B$16*H1863^(1/6)/(Refererenssiarvoja!$B$15^0.5)*(Päälaskenta!$G$28/2)^0.5*(1-AO1863)^(-1.5)</f>
        <v>7.0999999999999994E-2</v>
      </c>
      <c r="AQ1863" s="8">
        <f>Refererenssiarvoja!$B$16*Kaksitasouoma_matriisi!O1863^(1/6)/(SQRT((2*Refererenssiarvoja!$B$15)/(Päälaskenta!$F$31*Päälaskenta!$G$31*Päälaskenta!$F$28))+SQRT(Refererenssiarvoja!$B$15)/Refererenssiarvoja!$B$17*LN(Kaksitasouoma_matriisi!L1863/Päälaskenta!$F$28))</f>
        <v>8.8846249203455199E-2</v>
      </c>
      <c r="AR1863" s="8">
        <f>Refererenssiarvoja!$B$16*Kaksitasouoma_matriisi!O1863^(1/6)/(SQRT((2*Refererenssiarvoja!$B$15)/(Päälaskenta!$F$31*Päälaskenta!$G$31*L1863)))</f>
        <v>0.94968195326695204</v>
      </c>
    </row>
    <row r="1864" spans="1:44" x14ac:dyDescent="0.2">
      <c r="A1864" s="8">
        <v>1862</v>
      </c>
      <c r="B1864" s="8">
        <f>IF(Päälaskenta!C$7,Päälaskenta!E$7,Päälaskenta!G$5)</f>
        <v>2.5</v>
      </c>
      <c r="C1864" s="56">
        <v>0.13800000000000001</v>
      </c>
      <c r="D1864" s="93">
        <f t="shared" si="465"/>
        <v>18.1159</v>
      </c>
      <c r="E1864" s="8">
        <f>IF(Päälaskenta!$C$26,Kaksitasouoma_matriisi!AP1864,Kaksitasouoma_matriisi!AC1864)</f>
        <v>0.109442672374009</v>
      </c>
      <c r="F1864" s="56">
        <f>IF(D1864&lt;Päälaskenta!H$24,(SQRT(POWER(Päälaskenta!C$24/(2*Päälaskenta!E$24),2)+(D1864/Päälaskenta!E$24))-Päälaskenta!C$24/(2*Päälaskenta!E$24)),IF(D1864=Päälaskenta!H$24,Päälaskenta!D$24,Päälaskenta!D$24+(SQRT(POWER((Päälaskenta!C$20+Päälaskenta!G$24)/(2*Päälaskenta!E$20),2)+((D1864-Päälaskenta!H$24)/Päälaskenta!E$20))-(Päälaskenta!C$20+Päälaskenta!G$24)/(2*Päälaskenta!E$20))))</f>
        <v>2.4009999999999998</v>
      </c>
      <c r="G1864" s="57">
        <f>IF(F1864&gt;Päälaskenta!D$24,(2*SQRT((POWER(Päälaskenta!D$24,2))+POWER(Päälaskenta!E$24*Päälaskenta!D$24,2))+Päälaskenta!C$24)+(2*SQRT((POWER((F1864-Päälaskenta!D$24),2))+POWER(Päälaskenta!E$20*(F1864-Päälaskenta!D$24),2))+Päälaskenta!C$20),(2*SQRT((POWER(F1864,2))+POWER(Päälaskenta!E$24*F1864,2))+Päälaskenta!C$24))</f>
        <v>14.11</v>
      </c>
      <c r="H1864" s="57">
        <f t="shared" si="466"/>
        <v>1.28</v>
      </c>
      <c r="I1864" s="62">
        <f t="shared" si="467"/>
        <v>1.64E-4</v>
      </c>
      <c r="J1864" s="8">
        <f>IF(F1864&lt;Päälaskenta!$D$24,0,Kaksitasouoma_matriisi!F1864-Päälaskenta!$D$24)</f>
        <v>1.7010000000000001</v>
      </c>
      <c r="L1864" s="8">
        <f>IF(F1864&gt;Päälaskenta!D$24,F1864-Päälaskenta!D$24,0)</f>
        <v>1.7010000000000001</v>
      </c>
      <c r="M1864" s="8">
        <f>IF(F1864&gt;Päälaskenta!D$24,(Päälaskenta!C$20+(Päälaskenta!E$20*(Kaksitasouoma_matriisi!F1864-Päälaskenta!D$24)))*(Kaksitasouoma_matriisi!F1864-Päälaskenta!D$24),0)</f>
        <v>12.8451015</v>
      </c>
      <c r="N1864" s="8">
        <f>IF(F1864&gt;Päälaskenta!D$24,(2*SQRT((POWER((F1864-Päälaskenta!D$24),2))+POWER(Päälaskenta!E$20*(F1864-Päälaskenta!D$24),2))+Päälaskenta!C$20),0)</f>
        <v>11.1330427195642</v>
      </c>
      <c r="O1864" s="8">
        <f t="shared" si="473"/>
        <v>1.1537817489397699</v>
      </c>
      <c r="P1864" s="8">
        <f>IF(Päälaskenta!$C$29,IF(L1864&gt;Päälaskenta!$F$28,Kaksitasouoma_matriisi!AQ1864,Kaksitasouoma_matriisi!AR1864),Päälaskenta!$F$20)</f>
        <v>0.12</v>
      </c>
      <c r="Q1864" s="8">
        <f t="shared" si="474"/>
        <v>117.753024495446</v>
      </c>
      <c r="R1864" s="8">
        <f t="shared" si="468"/>
        <v>1.2915136055641601</v>
      </c>
      <c r="S1864" s="8">
        <f t="shared" si="475"/>
        <v>0.100545223839933</v>
      </c>
      <c r="U1864" s="93">
        <f>IF(F1864&gt;Päälaskenta!D$24,Päälaskenta!H$24+L1864*Päälaskenta!G$24,F1864*Päälaskenta!C$24 + F1864*F1864*Päälaskenta!E$24)</f>
        <v>5.2724000000000002</v>
      </c>
      <c r="V1864" s="8">
        <f>IF(F1864&gt;Päälaskenta!D$24,2*SQRT(POWER(Päälaskenta!D$24,2)+POWER(Päälaskenta!E$24*Päälaskenta!D$24,2))+Päälaskenta!C$24,(2*SQRT((POWER(F1864,2))+POWER(Päälaskenta!E$24*F1864,2))+Päälaskenta!C$24))</f>
        <v>2.9798989873223301</v>
      </c>
      <c r="W1864" s="8">
        <f t="shared" si="476"/>
        <v>1.7693217194377699</v>
      </c>
      <c r="X1864" s="8">
        <f>Päälaskenta!F$24</f>
        <v>7.0000000000000007E-2</v>
      </c>
      <c r="Y1864" s="8">
        <f t="shared" si="477"/>
        <v>110.183065353196</v>
      </c>
      <c r="Z1864" s="8">
        <f t="shared" si="469"/>
        <v>1.2084863944358399</v>
      </c>
      <c r="AA1864" s="8">
        <f t="shared" si="478"/>
        <v>0.229209922319217</v>
      </c>
      <c r="AC1864" s="8">
        <f t="shared" si="470"/>
        <v>0.109442672374009</v>
      </c>
      <c r="AE1864" s="8">
        <v>1862</v>
      </c>
      <c r="AF1864" s="8">
        <f t="shared" si="464"/>
        <v>227.93608984864201</v>
      </c>
      <c r="AG1864" s="8">
        <f t="shared" si="471"/>
        <v>1.20296732067572E-4</v>
      </c>
      <c r="AJ1864" s="132">
        <f>IF(Päälaskenta!$F$28&lt;Kaksitasouoma_matriisi!L1864,Päälaskenta!$C$20*Päälaskenta!$F$28,Päälaskenta!$C$20*Kaksitasouoma_matriisi!L1864)</f>
        <v>2.5</v>
      </c>
      <c r="AK1864" s="134">
        <f>SQRT(Päälaskenta!$D$20^2+(Päälaskenta!$D$20/(1/Päälaskenta!$E$20))^2)</f>
        <v>1.8029999999999999</v>
      </c>
      <c r="AL1864" s="134">
        <f>IF(Päälaskenta!$F$28&lt;Kaksitasouoma_matriisi!L1864,AK1864*Päälaskenta!$F$28*COS(ATAN(1/Päälaskenta!$E$20)),AK1864*Kaksitasouoma_matriisi!L1864*COS(ATAN(1/Päälaskenta!$E$20)))</f>
        <v>0.75</v>
      </c>
      <c r="AM1864" s="134"/>
      <c r="AN1864" s="134">
        <f t="shared" si="479"/>
        <v>3.25</v>
      </c>
      <c r="AO1864" s="8">
        <f t="shared" si="472"/>
        <v>0.17940041620896599</v>
      </c>
      <c r="AP1864" s="134">
        <f>Refererenssiarvoja!$B$16*H1864^(1/6)/(Refererenssiarvoja!$B$15^0.5)*(Päälaskenta!$G$28/2)^0.5*(1-AO1864)^(-1.5)</f>
        <v>7.0999999999999994E-2</v>
      </c>
      <c r="AQ1864" s="8">
        <f>Refererenssiarvoja!$B$16*Kaksitasouoma_matriisi!O1864^(1/6)/(SQRT((2*Refererenssiarvoja!$B$15)/(Päälaskenta!$F$31*Päälaskenta!$G$31*Päälaskenta!$F$28))+SQRT(Refererenssiarvoja!$B$15)/Refererenssiarvoja!$B$17*LN(Kaksitasouoma_matriisi!L1864/Päälaskenta!$F$28))</f>
        <v>8.8531392927635399E-2</v>
      </c>
      <c r="AR1864" s="8">
        <f>Refererenssiarvoja!$B$16*Kaksitasouoma_matriisi!O1864^(1/6)/(SQRT((2*Refererenssiarvoja!$B$15)/(Päälaskenta!$F$31*Päälaskenta!$G$31*L1864)))</f>
        <v>0.95357882671287997</v>
      </c>
    </row>
    <row r="1865" spans="1:44" x14ac:dyDescent="0.2">
      <c r="A1865" s="8">
        <v>1863</v>
      </c>
      <c r="B1865" s="8">
        <f>IF(Päälaskenta!C$7,Päälaskenta!E$7,Päälaskenta!G$5)</f>
        <v>2.5</v>
      </c>
      <c r="C1865" s="56">
        <v>0.13700000000000001</v>
      </c>
      <c r="D1865" s="93">
        <f t="shared" si="465"/>
        <v>18.248200000000001</v>
      </c>
      <c r="E1865" s="8">
        <f>IF(Päälaskenta!$C$26,Kaksitasouoma_matriisi!AP1865,Kaksitasouoma_matriisi!AC1865)</f>
        <v>0.109469575330803</v>
      </c>
      <c r="F1865" s="56">
        <f>IF(D1865&lt;Päälaskenta!H$24,(SQRT(POWER(Päälaskenta!C$24/(2*Päälaskenta!E$24),2)+(D1865/Päälaskenta!E$24))-Päälaskenta!C$24/(2*Päälaskenta!E$24)),IF(D1865=Päälaskenta!H$24,Päälaskenta!D$24,Päälaskenta!D$24+(SQRT(POWER((Päälaskenta!C$20+Päälaskenta!G$24)/(2*Päälaskenta!E$20),2)+((D1865-Päälaskenta!H$24)/Päälaskenta!E$20))-(Päälaskenta!C$20+Päälaskenta!G$24)/(2*Päälaskenta!E$20))))</f>
        <v>2.411</v>
      </c>
      <c r="G1865" s="57">
        <f>IF(F1865&gt;Päälaskenta!D$24,(2*SQRT((POWER(Päälaskenta!D$24,2))+POWER(Päälaskenta!E$24*Päälaskenta!D$24,2))+Päälaskenta!C$24)+(2*SQRT((POWER((F1865-Päälaskenta!D$24),2))+POWER(Päälaskenta!E$20*(F1865-Päälaskenta!D$24),2))+Päälaskenta!C$20),(2*SQRT((POWER(F1865,2))+POWER(Päälaskenta!E$24*F1865,2))+Päälaskenta!C$24))</f>
        <v>14.15</v>
      </c>
      <c r="H1865" s="57">
        <f t="shared" si="466"/>
        <v>1.29</v>
      </c>
      <c r="I1865" s="62">
        <f t="shared" si="467"/>
        <v>1.6000000000000001E-4</v>
      </c>
      <c r="J1865" s="8">
        <f>IF(F1865&lt;Päälaskenta!$D$24,0,Kaksitasouoma_matriisi!F1865-Päälaskenta!$D$24)</f>
        <v>1.7110000000000001</v>
      </c>
      <c r="L1865" s="8">
        <f>IF(F1865&gt;Päälaskenta!D$24,F1865-Päälaskenta!D$24,0)</f>
        <v>1.7110000000000001</v>
      </c>
      <c r="M1865" s="8">
        <f>IF(F1865&gt;Päälaskenta!D$24,(Päälaskenta!C$20+(Päälaskenta!E$20*(Kaksitasouoma_matriisi!F1865-Päälaskenta!D$24)))*(Kaksitasouoma_matriisi!F1865-Päälaskenta!D$24),0)</f>
        <v>12.9462815</v>
      </c>
      <c r="N1865" s="8">
        <f>IF(F1865&gt;Päälaskenta!D$24,(2*SQRT((POWER((F1865-Päälaskenta!D$24),2))+POWER(Päälaskenta!E$20*(F1865-Päälaskenta!D$24),2))+Päälaskenta!C$20),0)</f>
        <v>11.1690982323189</v>
      </c>
      <c r="O1865" s="8">
        <f t="shared" si="473"/>
        <v>1.1591160925184301</v>
      </c>
      <c r="P1865" s="8">
        <f>IF(Päälaskenta!$C$29,IF(L1865&gt;Päälaskenta!$F$28,Kaksitasouoma_matriisi!AQ1865,Kaksitasouoma_matriisi!AR1865),Päälaskenta!$F$20)</f>
        <v>0.12</v>
      </c>
      <c r="Q1865" s="8">
        <f t="shared" si="474"/>
        <v>119.04607748077601</v>
      </c>
      <c r="R1865" s="8">
        <f t="shared" si="468"/>
        <v>1.29360601591302</v>
      </c>
      <c r="S1865" s="8">
        <f t="shared" si="475"/>
        <v>9.9921048056387504E-2</v>
      </c>
      <c r="U1865" s="93">
        <f>IF(F1865&gt;Päälaskenta!D$24,Päälaskenta!H$24+L1865*Päälaskenta!G$24,F1865*Päälaskenta!C$24 + F1865*F1865*Päälaskenta!E$24)</f>
        <v>5.2964000000000002</v>
      </c>
      <c r="V1865" s="8">
        <f>IF(F1865&gt;Päälaskenta!D$24,2*SQRT(POWER(Päälaskenta!D$24,2)+POWER(Päälaskenta!E$24*Päälaskenta!D$24,2))+Päälaskenta!C$24,(2*SQRT((POWER(F1865,2))+POWER(Päälaskenta!E$24*F1865,2))+Päälaskenta!C$24))</f>
        <v>2.9798989873223301</v>
      </c>
      <c r="W1865" s="8">
        <f t="shared" si="476"/>
        <v>1.77737568371713</v>
      </c>
      <c r="X1865" s="8">
        <f>Päälaskenta!F$24</f>
        <v>7.0000000000000007E-2</v>
      </c>
      <c r="Y1865" s="8">
        <f t="shared" si="477"/>
        <v>111.020256504139</v>
      </c>
      <c r="Z1865" s="8">
        <f t="shared" si="469"/>
        <v>1.20639398408698</v>
      </c>
      <c r="AA1865" s="8">
        <f t="shared" si="478"/>
        <v>0.22777622235612499</v>
      </c>
      <c r="AC1865" s="8">
        <f t="shared" si="470"/>
        <v>0.109469575330803</v>
      </c>
      <c r="AE1865" s="8">
        <v>1863</v>
      </c>
      <c r="AF1865" s="8">
        <f t="shared" si="464"/>
        <v>230.06633398491499</v>
      </c>
      <c r="AG1865" s="8">
        <f t="shared" si="471"/>
        <v>1.18079327998885E-4</v>
      </c>
      <c r="AJ1865" s="132">
        <f>IF(Päälaskenta!$F$28&lt;Kaksitasouoma_matriisi!L1865,Päälaskenta!$C$20*Päälaskenta!$F$28,Päälaskenta!$C$20*Kaksitasouoma_matriisi!L1865)</f>
        <v>2.5</v>
      </c>
      <c r="AK1865" s="134">
        <f>SQRT(Päälaskenta!$D$20^2+(Päälaskenta!$D$20/(1/Päälaskenta!$E$20))^2)</f>
        <v>1.8029999999999999</v>
      </c>
      <c r="AL1865" s="134">
        <f>IF(Päälaskenta!$F$28&lt;Kaksitasouoma_matriisi!L1865,AK1865*Päälaskenta!$F$28*COS(ATAN(1/Päälaskenta!$E$20)),AK1865*Kaksitasouoma_matriisi!L1865*COS(ATAN(1/Päälaskenta!$E$20)))</f>
        <v>0.75</v>
      </c>
      <c r="AM1865" s="134"/>
      <c r="AN1865" s="134">
        <f t="shared" si="479"/>
        <v>3.25</v>
      </c>
      <c r="AO1865" s="8">
        <f t="shared" si="472"/>
        <v>0.17809975778432899</v>
      </c>
      <c r="AP1865" s="134">
        <f>Refererenssiarvoja!$B$16*H1865^(1/6)/(Refererenssiarvoja!$B$15^0.5)*(Päälaskenta!$G$28/2)^0.5*(1-AO1865)^(-1.5)</f>
        <v>7.0999999999999994E-2</v>
      </c>
      <c r="AQ1865" s="8">
        <f>Refererenssiarvoja!$B$16*Kaksitasouoma_matriisi!O1865^(1/6)/(SQRT((2*Refererenssiarvoja!$B$15)/(Päälaskenta!$F$31*Päälaskenta!$G$31*Päälaskenta!$F$28))+SQRT(Refererenssiarvoja!$B$15)/Refererenssiarvoja!$B$17*LN(Kaksitasouoma_matriisi!L1865/Päälaskenta!$F$28))</f>
        <v>8.8249332681084897E-2</v>
      </c>
      <c r="AR1865" s="8">
        <f>Refererenssiarvoja!$B$16*Kaksitasouoma_matriisi!O1865^(1/6)/(SQRT((2*Refererenssiarvoja!$B$15)/(Päälaskenta!$F$31*Päälaskenta!$G$31*L1865)))</f>
        <v>0.957113244031634</v>
      </c>
    </row>
    <row r="1866" spans="1:44" x14ac:dyDescent="0.2">
      <c r="A1866" s="8">
        <v>1864</v>
      </c>
      <c r="B1866" s="8">
        <f>IF(Päälaskenta!C$7,Päälaskenta!E$7,Päälaskenta!G$5)</f>
        <v>2.5</v>
      </c>
      <c r="C1866" s="56">
        <v>0.13600000000000001</v>
      </c>
      <c r="D1866" s="93">
        <f t="shared" si="465"/>
        <v>18.382400000000001</v>
      </c>
      <c r="E1866" s="8">
        <f>IF(Päälaskenta!$C$26,Kaksitasouoma_matriisi!AP1866,Kaksitasouoma_matriisi!AC1866)</f>
        <v>0.109499010661383</v>
      </c>
      <c r="F1866" s="56">
        <f>IF(D1866&lt;Päälaskenta!H$24,(SQRT(POWER(Päälaskenta!C$24/(2*Päälaskenta!E$24),2)+(D1866/Päälaskenta!E$24))-Päälaskenta!C$24/(2*Päälaskenta!E$24)),IF(D1866=Päälaskenta!H$24,Päälaskenta!D$24,Päälaskenta!D$24+(SQRT(POWER((Päälaskenta!C$20+Päälaskenta!G$24)/(2*Päälaskenta!E$20),2)+((D1866-Päälaskenta!H$24)/Päälaskenta!E$20))-(Päälaskenta!C$20+Päälaskenta!G$24)/(2*Päälaskenta!E$20))))</f>
        <v>2.4220000000000002</v>
      </c>
      <c r="G1866" s="57">
        <f>IF(F1866&gt;Päälaskenta!D$24,(2*SQRT((POWER(Päälaskenta!D$24,2))+POWER(Päälaskenta!E$24*Päälaskenta!D$24,2))+Päälaskenta!C$24)+(2*SQRT((POWER((F1866-Päälaskenta!D$24),2))+POWER(Päälaskenta!E$20*(F1866-Päälaskenta!D$24),2))+Päälaskenta!C$20),(2*SQRT((POWER(F1866,2))+POWER(Päälaskenta!E$24*F1866,2))+Päälaskenta!C$24))</f>
        <v>14.19</v>
      </c>
      <c r="H1866" s="57">
        <f t="shared" si="466"/>
        <v>1.3</v>
      </c>
      <c r="I1866" s="62">
        <f t="shared" si="467"/>
        <v>1.56E-4</v>
      </c>
      <c r="J1866" s="8">
        <f>IF(F1866&lt;Päälaskenta!$D$24,0,Kaksitasouoma_matriisi!F1866-Päälaskenta!$D$24)</f>
        <v>1.722</v>
      </c>
      <c r="L1866" s="8">
        <f>IF(F1866&gt;Päälaskenta!D$24,F1866-Päälaskenta!D$24,0)</f>
        <v>1.722</v>
      </c>
      <c r="M1866" s="8">
        <f>IF(F1866&gt;Päälaskenta!D$24,(Päälaskenta!C$20+(Päälaskenta!E$20*(Kaksitasouoma_matriisi!F1866-Päälaskenta!D$24)))*(Kaksitasouoma_matriisi!F1866-Päälaskenta!D$24),0)</f>
        <v>13.057926</v>
      </c>
      <c r="N1866" s="8">
        <f>IF(F1866&gt;Päälaskenta!D$24,(2*SQRT((POWER((F1866-Päälaskenta!D$24),2))+POWER(Päälaskenta!E$20*(F1866-Päälaskenta!D$24),2))+Päälaskenta!C$20),0)</f>
        <v>11.208759296348999</v>
      </c>
      <c r="O1866" s="8">
        <f t="shared" si="473"/>
        <v>1.16497514620136</v>
      </c>
      <c r="P1866" s="8">
        <f>IF(Päälaskenta!$C$29,IF(L1866&gt;Päälaskenta!$F$28,Kaksitasouoma_matriisi!AQ1866,Kaksitasouoma_matriisi!AR1866),Päälaskenta!$F$20)</f>
        <v>0.12</v>
      </c>
      <c r="Q1866" s="8">
        <f t="shared" si="474"/>
        <v>120.476977585599</v>
      </c>
      <c r="R1866" s="8">
        <f t="shared" si="468"/>
        <v>1.29589130760178</v>
      </c>
      <c r="S1866" s="8">
        <f t="shared" si="475"/>
        <v>9.9241740809511397E-2</v>
      </c>
      <c r="U1866" s="93">
        <f>IF(F1866&gt;Päälaskenta!D$24,Päälaskenta!H$24+L1866*Päälaskenta!G$24,F1866*Päälaskenta!C$24 + F1866*F1866*Päälaskenta!E$24)</f>
        <v>5.3228</v>
      </c>
      <c r="V1866" s="8">
        <f>IF(F1866&gt;Päälaskenta!D$24,2*SQRT(POWER(Päälaskenta!D$24,2)+POWER(Päälaskenta!E$24*Päälaskenta!D$24,2))+Päälaskenta!C$24,(2*SQRT((POWER(F1866,2))+POWER(Päälaskenta!E$24*F1866,2))+Päälaskenta!C$24))</f>
        <v>2.9798989873223301</v>
      </c>
      <c r="W1866" s="8">
        <f t="shared" si="476"/>
        <v>1.7862350444244199</v>
      </c>
      <c r="X1866" s="8">
        <f>Päälaskenta!F$24</f>
        <v>7.0000000000000007E-2</v>
      </c>
      <c r="Y1866" s="8">
        <f t="shared" si="477"/>
        <v>111.944092142381</v>
      </c>
      <c r="Z1866" s="8">
        <f t="shared" si="469"/>
        <v>1.20410869239822</v>
      </c>
      <c r="AA1866" s="8">
        <f t="shared" si="478"/>
        <v>0.22621715871312501</v>
      </c>
      <c r="AC1866" s="8">
        <f t="shared" si="470"/>
        <v>0.109499010661383</v>
      </c>
      <c r="AE1866" s="8">
        <v>1864</v>
      </c>
      <c r="AF1866" s="8">
        <f t="shared" si="464"/>
        <v>232.42106972798001</v>
      </c>
      <c r="AG1866" s="8">
        <f t="shared" si="471"/>
        <v>1.15698845645594E-4</v>
      </c>
      <c r="AJ1866" s="132">
        <f>IF(Päälaskenta!$F$28&lt;Kaksitasouoma_matriisi!L1866,Päälaskenta!$C$20*Päälaskenta!$F$28,Päälaskenta!$C$20*Kaksitasouoma_matriisi!L1866)</f>
        <v>2.5</v>
      </c>
      <c r="AK1866" s="134">
        <f>SQRT(Päälaskenta!$D$20^2+(Päälaskenta!$D$20/(1/Päälaskenta!$E$20))^2)</f>
        <v>1.8029999999999999</v>
      </c>
      <c r="AL1866" s="134">
        <f>IF(Päälaskenta!$F$28&lt;Kaksitasouoma_matriisi!L1866,AK1866*Päälaskenta!$F$28*COS(ATAN(1/Päälaskenta!$E$20)),AK1866*Kaksitasouoma_matriisi!L1866*COS(ATAN(1/Päälaskenta!$E$20)))</f>
        <v>0.75</v>
      </c>
      <c r="AM1866" s="134"/>
      <c r="AN1866" s="134">
        <f t="shared" si="479"/>
        <v>3.25</v>
      </c>
      <c r="AO1866" s="8">
        <f t="shared" si="472"/>
        <v>0.17679954739315901</v>
      </c>
      <c r="AP1866" s="134">
        <f>Refererenssiarvoja!$B$16*H1866^(1/6)/(Refererenssiarvoja!$B$15^0.5)*(Päälaskenta!$G$28/2)^0.5*(1-AO1866)^(-1.5)</f>
        <v>7.0999999999999994E-2</v>
      </c>
      <c r="AQ1866" s="8">
        <f>Refererenssiarvoja!$B$16*Kaksitasouoma_matriisi!O1866^(1/6)/(SQRT((2*Refererenssiarvoja!$B$15)/(Päälaskenta!$F$31*Päälaskenta!$G$31*Päälaskenta!$F$28))+SQRT(Refererenssiarvoja!$B$15)/Refererenssiarvoja!$B$17*LN(Kaksitasouoma_matriisi!L1866/Päälaskenta!$F$28))</f>
        <v>8.7943550338539594E-2</v>
      </c>
      <c r="AR1866" s="8">
        <f>Refererenssiarvoja!$B$16*Kaksitasouoma_matriisi!O1866^(1/6)/(SQRT((2*Refererenssiarvoja!$B$15)/(Päälaskenta!$F$31*Päälaskenta!$G$31*L1866)))</f>
        <v>0.96099216911767604</v>
      </c>
    </row>
    <row r="1867" spans="1:44" x14ac:dyDescent="0.2">
      <c r="A1867" s="8">
        <v>1865</v>
      </c>
      <c r="B1867" s="8">
        <f>IF(Päälaskenta!C$7,Päälaskenta!E$7,Päälaskenta!G$5)</f>
        <v>2.5</v>
      </c>
      <c r="C1867" s="56">
        <v>0.13500000000000001</v>
      </c>
      <c r="D1867" s="93">
        <f t="shared" si="465"/>
        <v>18.5185</v>
      </c>
      <c r="E1867" s="8">
        <f>IF(Päälaskenta!$C$26,Kaksitasouoma_matriisi!AP1867,Kaksitasouoma_matriisi!AC1867)</f>
        <v>0.109528281891551</v>
      </c>
      <c r="F1867" s="56">
        <f>IF(D1867&lt;Päälaskenta!H$24,(SQRT(POWER(Päälaskenta!C$24/(2*Päälaskenta!E$24),2)+(D1867/Päälaskenta!E$24))-Päälaskenta!C$24/(2*Päälaskenta!E$24)),IF(D1867=Päälaskenta!H$24,Päälaskenta!D$24,Päälaskenta!D$24+(SQRT(POWER((Päälaskenta!C$20+Päälaskenta!G$24)/(2*Päälaskenta!E$20),2)+((D1867-Päälaskenta!H$24)/Päälaskenta!E$20))-(Päälaskenta!C$20+Päälaskenta!G$24)/(2*Päälaskenta!E$20))))</f>
        <v>2.4329999999999998</v>
      </c>
      <c r="G1867" s="57">
        <f>IF(F1867&gt;Päälaskenta!D$24,(2*SQRT((POWER(Päälaskenta!D$24,2))+POWER(Päälaskenta!E$24*Päälaskenta!D$24,2))+Päälaskenta!C$24)+(2*SQRT((POWER((F1867-Päälaskenta!D$24),2))+POWER(Päälaskenta!E$20*(F1867-Päälaskenta!D$24),2))+Päälaskenta!C$20),(2*SQRT((POWER(F1867,2))+POWER(Päälaskenta!E$24*F1867,2))+Päälaskenta!C$24))</f>
        <v>14.23</v>
      </c>
      <c r="H1867" s="57">
        <f t="shared" si="466"/>
        <v>1.3</v>
      </c>
      <c r="I1867" s="62">
        <f t="shared" si="467"/>
        <v>1.54E-4</v>
      </c>
      <c r="J1867" s="8">
        <f>IF(F1867&lt;Päälaskenta!$D$24,0,Kaksitasouoma_matriisi!F1867-Päälaskenta!$D$24)</f>
        <v>1.7330000000000001</v>
      </c>
      <c r="L1867" s="8">
        <f>IF(F1867&gt;Päälaskenta!D$24,F1867-Päälaskenta!D$24,0)</f>
        <v>1.7330000000000001</v>
      </c>
      <c r="M1867" s="8">
        <f>IF(F1867&gt;Päälaskenta!D$24,(Päälaskenta!C$20+(Päälaskenta!E$20*(Kaksitasouoma_matriisi!F1867-Päälaskenta!D$24)))*(Kaksitasouoma_matriisi!F1867-Päälaskenta!D$24),0)</f>
        <v>13.169933500000001</v>
      </c>
      <c r="N1867" s="8">
        <f>IF(F1867&gt;Päälaskenta!D$24,(2*SQRT((POWER((F1867-Päälaskenta!D$24),2))+POWER(Päälaskenta!E$20*(F1867-Päälaskenta!D$24),2))+Päälaskenta!C$20),0)</f>
        <v>11.2484203603791</v>
      </c>
      <c r="O1867" s="8">
        <f t="shared" si="473"/>
        <v>1.1708251539379799</v>
      </c>
      <c r="P1867" s="8">
        <f>IF(Päälaskenta!$C$29,IF(L1867&gt;Päälaskenta!$F$28,Kaksitasouoma_matriisi!AQ1867,Kaksitasouoma_matriisi!AR1867),Päälaskenta!$F$20)</f>
        <v>0.12</v>
      </c>
      <c r="Q1867" s="8">
        <f t="shared" si="474"/>
        <v>121.916840360704</v>
      </c>
      <c r="R1867" s="8">
        <f t="shared" si="468"/>
        <v>1.29815971991796</v>
      </c>
      <c r="S1867" s="8">
        <f t="shared" si="475"/>
        <v>9.8569952529977495E-2</v>
      </c>
      <c r="U1867" s="93">
        <f>IF(F1867&gt;Päälaskenta!D$24,Päälaskenta!H$24+L1867*Päälaskenta!G$24,F1867*Päälaskenta!C$24 + F1867*F1867*Päälaskenta!E$24)</f>
        <v>5.3491999999999997</v>
      </c>
      <c r="V1867" s="8">
        <f>IF(F1867&gt;Päälaskenta!D$24,2*SQRT(POWER(Päälaskenta!D$24,2)+POWER(Päälaskenta!E$24*Päälaskenta!D$24,2))+Päälaskenta!C$24,(2*SQRT((POWER(F1867,2))+POWER(Päälaskenta!E$24*F1867,2))+Päälaskenta!C$24))</f>
        <v>2.9798989873223301</v>
      </c>
      <c r="W1867" s="8">
        <f t="shared" si="476"/>
        <v>1.7950944051317199</v>
      </c>
      <c r="X1867" s="8">
        <f>Päälaskenta!F$24</f>
        <v>7.0000000000000007E-2</v>
      </c>
      <c r="Y1867" s="8">
        <f t="shared" si="477"/>
        <v>112.87098753540501</v>
      </c>
      <c r="Z1867" s="8">
        <f t="shared" si="469"/>
        <v>1.20184028008204</v>
      </c>
      <c r="AA1867" s="8">
        <f t="shared" si="478"/>
        <v>0.22467663951283201</v>
      </c>
      <c r="AC1867" s="8">
        <f t="shared" si="470"/>
        <v>0.109528281891551</v>
      </c>
      <c r="AE1867" s="8">
        <v>1865</v>
      </c>
      <c r="AF1867" s="8">
        <f t="shared" si="464"/>
        <v>234.78782789610901</v>
      </c>
      <c r="AG1867" s="8">
        <f t="shared" si="471"/>
        <v>1.13378018158551E-4</v>
      </c>
      <c r="AJ1867" s="132">
        <f>IF(Päälaskenta!$F$28&lt;Kaksitasouoma_matriisi!L1867,Päälaskenta!$C$20*Päälaskenta!$F$28,Päälaskenta!$C$20*Kaksitasouoma_matriisi!L1867)</f>
        <v>2.5</v>
      </c>
      <c r="AK1867" s="134">
        <f>SQRT(Päälaskenta!$D$20^2+(Päälaskenta!$D$20/(1/Päälaskenta!$E$20))^2)</f>
        <v>1.8029999999999999</v>
      </c>
      <c r="AL1867" s="134">
        <f>IF(Päälaskenta!$F$28&lt;Kaksitasouoma_matriisi!L1867,AK1867*Päälaskenta!$F$28*COS(ATAN(1/Päälaskenta!$E$20)),AK1867*Kaksitasouoma_matriisi!L1867*COS(ATAN(1/Päälaskenta!$E$20)))</f>
        <v>0.75</v>
      </c>
      <c r="AM1867" s="134"/>
      <c r="AN1867" s="134">
        <f t="shared" si="479"/>
        <v>3.25</v>
      </c>
      <c r="AO1867" s="8">
        <f t="shared" si="472"/>
        <v>0.17550017550017499</v>
      </c>
      <c r="AP1867" s="134">
        <f>Refererenssiarvoja!$B$16*H1867^(1/6)/(Refererenssiarvoja!$B$15^0.5)*(Päälaskenta!$G$28/2)^0.5*(1-AO1867)^(-1.5)</f>
        <v>7.0000000000000007E-2</v>
      </c>
      <c r="AQ1867" s="8">
        <f>Refererenssiarvoja!$B$16*Kaksitasouoma_matriisi!O1867^(1/6)/(SQRT((2*Refererenssiarvoja!$B$15)/(Päälaskenta!$F$31*Päälaskenta!$G$31*Päälaskenta!$F$28))+SQRT(Refererenssiarvoja!$B$15)/Refererenssiarvoja!$B$17*LN(Kaksitasouoma_matriisi!L1867/Päälaskenta!$F$28))</f>
        <v>8.7642357806013094E-2</v>
      </c>
      <c r="AR1867" s="8">
        <f>Refererenssiarvoja!$B$16*Kaksitasouoma_matriisi!O1867^(1/6)/(SQRT((2*Refererenssiarvoja!$B$15)/(Päälaskenta!$F$31*Päälaskenta!$G$31*L1867)))</f>
        <v>0.96486181781511005</v>
      </c>
    </row>
    <row r="1868" spans="1:44" x14ac:dyDescent="0.2">
      <c r="A1868" s="8">
        <v>1866</v>
      </c>
      <c r="B1868" s="8">
        <f>IF(Päälaskenta!C$7,Päälaskenta!E$7,Päälaskenta!G$5)</f>
        <v>2.5</v>
      </c>
      <c r="C1868" s="56">
        <v>0.13400000000000001</v>
      </c>
      <c r="D1868" s="93">
        <f t="shared" si="465"/>
        <v>18.656700000000001</v>
      </c>
      <c r="E1868" s="8">
        <f>IF(Päälaskenta!$C$26,Kaksitasouoma_matriisi!AP1868,Kaksitasouoma_matriisi!AC1868)</f>
        <v>0.10955739038977</v>
      </c>
      <c r="F1868" s="56">
        <f>IF(D1868&lt;Päälaskenta!H$24,(SQRT(POWER(Päälaskenta!C$24/(2*Päälaskenta!E$24),2)+(D1868/Päälaskenta!E$24))-Päälaskenta!C$24/(2*Päälaskenta!E$24)),IF(D1868=Päälaskenta!H$24,Päälaskenta!D$24,Päälaskenta!D$24+(SQRT(POWER((Päälaskenta!C$20+Päälaskenta!G$24)/(2*Päälaskenta!E$20),2)+((D1868-Päälaskenta!H$24)/Päälaskenta!E$20))-(Päälaskenta!C$20+Päälaskenta!G$24)/(2*Päälaskenta!E$20))))</f>
        <v>2.444</v>
      </c>
      <c r="G1868" s="57">
        <f>IF(F1868&gt;Päälaskenta!D$24,(2*SQRT((POWER(Päälaskenta!D$24,2))+POWER(Päälaskenta!E$24*Päälaskenta!D$24,2))+Päälaskenta!C$24)+(2*SQRT((POWER((F1868-Päälaskenta!D$24),2))+POWER(Päälaskenta!E$20*(F1868-Päälaskenta!D$24),2))+Päälaskenta!C$20),(2*SQRT((POWER(F1868,2))+POWER(Päälaskenta!E$24*F1868,2))+Päälaskenta!C$24))</f>
        <v>14.27</v>
      </c>
      <c r="H1868" s="57">
        <f t="shared" si="466"/>
        <v>1.31</v>
      </c>
      <c r="I1868" s="62">
        <f t="shared" si="467"/>
        <v>1.4999999999999999E-4</v>
      </c>
      <c r="J1868" s="8">
        <f>IF(F1868&lt;Päälaskenta!$D$24,0,Kaksitasouoma_matriisi!F1868-Päälaskenta!$D$24)</f>
        <v>1.744</v>
      </c>
      <c r="L1868" s="8">
        <f>IF(F1868&gt;Päälaskenta!D$24,F1868-Päälaskenta!D$24,0)</f>
        <v>1.744</v>
      </c>
      <c r="M1868" s="8">
        <f>IF(F1868&gt;Päälaskenta!D$24,(Päälaskenta!C$20+(Päälaskenta!E$20*(Kaksitasouoma_matriisi!F1868-Päälaskenta!D$24)))*(Kaksitasouoma_matriisi!F1868-Päälaskenta!D$24),0)</f>
        <v>13.282304</v>
      </c>
      <c r="N1868" s="8">
        <f>IF(F1868&gt;Päälaskenta!D$24,(2*SQRT((POWER((F1868-Päälaskenta!D$24),2))+POWER(Päälaskenta!E$20*(F1868-Päälaskenta!D$24),2))+Päälaskenta!C$20),0)</f>
        <v>11.288081424409199</v>
      </c>
      <c r="O1868" s="8">
        <f t="shared" si="473"/>
        <v>1.1766662110780399</v>
      </c>
      <c r="P1868" s="8">
        <f>IF(Päälaskenta!$C$29,IF(L1868&gt;Päälaskenta!$F$28,Kaksitasouoma_matriisi!AQ1868,Kaksitasouoma_matriisi!AR1868),Päälaskenta!$F$20)</f>
        <v>0.12</v>
      </c>
      <c r="Q1868" s="8">
        <f t="shared" si="474"/>
        <v>123.365680376244</v>
      </c>
      <c r="R1868" s="8">
        <f t="shared" si="468"/>
        <v>1.3004115145658901</v>
      </c>
      <c r="S1868" s="8">
        <f t="shared" si="475"/>
        <v>9.79055677814549E-2</v>
      </c>
      <c r="U1868" s="93">
        <f>IF(F1868&gt;Päälaskenta!D$24,Päälaskenta!H$24+L1868*Päälaskenta!G$24,F1868*Päälaskenta!C$24 + F1868*F1868*Päälaskenta!E$24)</f>
        <v>5.3756000000000004</v>
      </c>
      <c r="V1868" s="8">
        <f>IF(F1868&gt;Päälaskenta!D$24,2*SQRT(POWER(Päälaskenta!D$24,2)+POWER(Päälaskenta!E$24*Päälaskenta!D$24,2))+Päälaskenta!C$24,(2*SQRT((POWER(F1868,2))+POWER(Päälaskenta!E$24*F1868,2))+Päälaskenta!C$24))</f>
        <v>2.9798989873223301</v>
      </c>
      <c r="W1868" s="8">
        <f t="shared" si="476"/>
        <v>1.8039537658390199</v>
      </c>
      <c r="X1868" s="8">
        <f>Päälaskenta!F$24</f>
        <v>7.0000000000000007E-2</v>
      </c>
      <c r="Y1868" s="8">
        <f t="shared" si="477"/>
        <v>113.800937641259</v>
      </c>
      <c r="Z1868" s="8">
        <f t="shared" si="469"/>
        <v>1.1995884854341099</v>
      </c>
      <c r="AA1868" s="8">
        <f t="shared" si="478"/>
        <v>0.223154342851795</v>
      </c>
      <c r="AC1868" s="8">
        <f t="shared" si="470"/>
        <v>0.10955739038977</v>
      </c>
      <c r="AE1868" s="8">
        <v>1866</v>
      </c>
      <c r="AF1868" s="8">
        <f t="shared" si="464"/>
        <v>237.166618017503</v>
      </c>
      <c r="AG1868" s="8">
        <f t="shared" si="471"/>
        <v>1.11115052580582E-4</v>
      </c>
      <c r="AJ1868" s="132">
        <f>IF(Päälaskenta!$F$28&lt;Kaksitasouoma_matriisi!L1868,Päälaskenta!$C$20*Päälaskenta!$F$28,Päälaskenta!$C$20*Kaksitasouoma_matriisi!L1868)</f>
        <v>2.5</v>
      </c>
      <c r="AK1868" s="134">
        <f>SQRT(Päälaskenta!$D$20^2+(Päälaskenta!$D$20/(1/Päälaskenta!$E$20))^2)</f>
        <v>1.8029999999999999</v>
      </c>
      <c r="AL1868" s="134">
        <f>IF(Päälaskenta!$F$28&lt;Kaksitasouoma_matriisi!L1868,AK1868*Päälaskenta!$F$28*COS(ATAN(1/Päälaskenta!$E$20)),AK1868*Kaksitasouoma_matriisi!L1868*COS(ATAN(1/Päälaskenta!$E$20)))</f>
        <v>0.75</v>
      </c>
      <c r="AM1868" s="134"/>
      <c r="AN1868" s="134">
        <f t="shared" si="479"/>
        <v>3.25</v>
      </c>
      <c r="AO1868" s="8">
        <f t="shared" si="472"/>
        <v>0.174200153296135</v>
      </c>
      <c r="AP1868" s="134">
        <f>Refererenssiarvoja!$B$16*H1868^(1/6)/(Refererenssiarvoja!$B$15^0.5)*(Päälaskenta!$G$28/2)^0.5*(1-AO1868)^(-1.5)</f>
        <v>7.0000000000000007E-2</v>
      </c>
      <c r="AQ1868" s="8">
        <f>Refererenssiarvoja!$B$16*Kaksitasouoma_matriisi!O1868^(1/6)/(SQRT((2*Refererenssiarvoja!$B$15)/(Päälaskenta!$F$31*Päälaskenta!$G$31*Päälaskenta!$F$28))+SQRT(Refererenssiarvoja!$B$15)/Refererenssiarvoja!$B$17*LN(Kaksitasouoma_matriisi!L1868/Päälaskenta!$F$28))</f>
        <v>8.7345647536017798E-2</v>
      </c>
      <c r="AR1868" s="8">
        <f>Refererenssiarvoja!$B$16*Kaksitasouoma_matriisi!O1868^(1/6)/(SQRT((2*Refererenssiarvoja!$B$15)/(Päälaskenta!$F$31*Päälaskenta!$G$31*L1868)))</f>
        <v>0.96872227445038495</v>
      </c>
    </row>
    <row r="1869" spans="1:44" x14ac:dyDescent="0.2">
      <c r="A1869" s="8">
        <v>1867</v>
      </c>
      <c r="B1869" s="8">
        <f>IF(Päälaskenta!C$7,Päälaskenta!E$7,Päälaskenta!G$5)</f>
        <v>2.5</v>
      </c>
      <c r="C1869" s="56">
        <v>0.13300000000000001</v>
      </c>
      <c r="D1869" s="93">
        <f t="shared" si="465"/>
        <v>18.797000000000001</v>
      </c>
      <c r="E1869" s="8">
        <f>IF(Päälaskenta!$C$26,Kaksitasouoma_matriisi!AP1869,Kaksitasouoma_matriisi!AC1869)</f>
        <v>0.109586337509328</v>
      </c>
      <c r="F1869" s="56">
        <f>IF(D1869&lt;Päälaskenta!H$24,(SQRT(POWER(Päälaskenta!C$24/(2*Päälaskenta!E$24),2)+(D1869/Päälaskenta!E$24))-Päälaskenta!C$24/(2*Päälaskenta!E$24)),IF(D1869=Päälaskenta!H$24,Päälaskenta!D$24,Päälaskenta!D$24+(SQRT(POWER((Päälaskenta!C$20+Päälaskenta!G$24)/(2*Päälaskenta!E$20),2)+((D1869-Päälaskenta!H$24)/Päälaskenta!E$20))-(Päälaskenta!C$20+Päälaskenta!G$24)/(2*Päälaskenta!E$20))))</f>
        <v>2.4550000000000001</v>
      </c>
      <c r="G1869" s="57">
        <f>IF(F1869&gt;Päälaskenta!D$24,(2*SQRT((POWER(Päälaskenta!D$24,2))+POWER(Päälaskenta!E$24*Päälaskenta!D$24,2))+Päälaskenta!C$24)+(2*SQRT((POWER((F1869-Päälaskenta!D$24),2))+POWER(Päälaskenta!E$20*(F1869-Päälaskenta!D$24),2))+Päälaskenta!C$20),(2*SQRT((POWER(F1869,2))+POWER(Päälaskenta!E$24*F1869,2))+Päälaskenta!C$24))</f>
        <v>14.31</v>
      </c>
      <c r="H1869" s="57">
        <f t="shared" si="466"/>
        <v>1.31</v>
      </c>
      <c r="I1869" s="62">
        <f t="shared" si="467"/>
        <v>1.4799999999999999E-4</v>
      </c>
      <c r="J1869" s="8">
        <f>IF(F1869&lt;Päälaskenta!$D$24,0,Kaksitasouoma_matriisi!F1869-Päälaskenta!$D$24)</f>
        <v>1.7549999999999999</v>
      </c>
      <c r="L1869" s="8">
        <f>IF(F1869&gt;Päälaskenta!D$24,F1869-Päälaskenta!D$24,0)</f>
        <v>1.7549999999999999</v>
      </c>
      <c r="M1869" s="8">
        <f>IF(F1869&gt;Päälaskenta!D$24,(Päälaskenta!C$20+(Päälaskenta!E$20*(Kaksitasouoma_matriisi!F1869-Päälaskenta!D$24)))*(Kaksitasouoma_matriisi!F1869-Päälaskenta!D$24),0)</f>
        <v>13.395037500000001</v>
      </c>
      <c r="N1869" s="8">
        <f>IF(F1869&gt;Päälaskenta!D$24,(2*SQRT((POWER((F1869-Päälaskenta!D$24),2))+POWER(Päälaskenta!E$20*(F1869-Päälaskenta!D$24),2))+Päälaskenta!C$20),0)</f>
        <v>11.3277424884393</v>
      </c>
      <c r="O1869" s="8">
        <f t="shared" si="473"/>
        <v>1.1824984116359001</v>
      </c>
      <c r="P1869" s="8">
        <f>IF(Päälaskenta!$C$29,IF(L1869&gt;Päälaskenta!$F$28,Kaksitasouoma_matriisi!AQ1869,Kaksitasouoma_matriisi!AR1869),Päälaskenta!$F$20)</f>
        <v>0.12</v>
      </c>
      <c r="Q1869" s="8">
        <f t="shared" si="474"/>
        <v>124.823512235903</v>
      </c>
      <c r="R1869" s="8">
        <f t="shared" si="468"/>
        <v>1.3026469475173099</v>
      </c>
      <c r="S1869" s="8">
        <f t="shared" si="475"/>
        <v>9.7248473363162294E-2</v>
      </c>
      <c r="U1869" s="93">
        <f>IF(F1869&gt;Päälaskenta!D$24,Päälaskenta!H$24+L1869*Päälaskenta!G$24,F1869*Päälaskenta!C$24 + F1869*F1869*Päälaskenta!E$24)</f>
        <v>5.4020000000000001</v>
      </c>
      <c r="V1869" s="8">
        <f>IF(F1869&gt;Päälaskenta!D$24,2*SQRT(POWER(Päälaskenta!D$24,2)+POWER(Päälaskenta!E$24*Päälaskenta!D$24,2))+Päälaskenta!C$24,(2*SQRT((POWER(F1869,2))+POWER(Päälaskenta!E$24*F1869,2))+Päälaskenta!C$24))</f>
        <v>2.9798989873223301</v>
      </c>
      <c r="W1869" s="8">
        <f t="shared" si="476"/>
        <v>1.8128131265463201</v>
      </c>
      <c r="X1869" s="8">
        <f>Päälaskenta!F$24</f>
        <v>7.0000000000000007E-2</v>
      </c>
      <c r="Y1869" s="8">
        <f t="shared" si="477"/>
        <v>114.733937451062</v>
      </c>
      <c r="Z1869" s="8">
        <f t="shared" si="469"/>
        <v>1.1973530524826901</v>
      </c>
      <c r="AA1869" s="8">
        <f t="shared" si="478"/>
        <v>0.22164995418043101</v>
      </c>
      <c r="AC1869" s="8">
        <f t="shared" si="470"/>
        <v>0.109586337509328</v>
      </c>
      <c r="AE1869" s="8">
        <v>1867</v>
      </c>
      <c r="AF1869" s="8">
        <f t="shared" si="464"/>
        <v>239.55744968696499</v>
      </c>
      <c r="AG1869" s="8">
        <f t="shared" si="471"/>
        <v>1.08908218855674E-4</v>
      </c>
      <c r="AJ1869" s="132">
        <f>IF(Päälaskenta!$F$28&lt;Kaksitasouoma_matriisi!L1869,Päälaskenta!$C$20*Päälaskenta!$F$28,Päälaskenta!$C$20*Kaksitasouoma_matriisi!L1869)</f>
        <v>2.5</v>
      </c>
      <c r="AK1869" s="134">
        <f>SQRT(Päälaskenta!$D$20^2+(Päälaskenta!$D$20/(1/Päälaskenta!$E$20))^2)</f>
        <v>1.8029999999999999</v>
      </c>
      <c r="AL1869" s="134">
        <f>IF(Päälaskenta!$F$28&lt;Kaksitasouoma_matriisi!L1869,AK1869*Päälaskenta!$F$28*COS(ATAN(1/Päälaskenta!$E$20)),AK1869*Kaksitasouoma_matriisi!L1869*COS(ATAN(1/Päälaskenta!$E$20)))</f>
        <v>0.75</v>
      </c>
      <c r="AM1869" s="134"/>
      <c r="AN1869" s="134">
        <f t="shared" si="479"/>
        <v>3.25</v>
      </c>
      <c r="AO1869" s="8">
        <f t="shared" si="472"/>
        <v>0.172899930840028</v>
      </c>
      <c r="AP1869" s="134">
        <f>Refererenssiarvoja!$B$16*H1869^(1/6)/(Refererenssiarvoja!$B$15^0.5)*(Päälaskenta!$G$28/2)^0.5*(1-AO1869)^(-1.5)</f>
        <v>7.0000000000000007E-2</v>
      </c>
      <c r="AQ1869" s="8">
        <f>Refererenssiarvoja!$B$16*Kaksitasouoma_matriisi!O1869^(1/6)/(SQRT((2*Refererenssiarvoja!$B$15)/(Päälaskenta!$F$31*Päälaskenta!$G$31*Päälaskenta!$F$28))+SQRT(Refererenssiarvoja!$B$15)/Refererenssiarvoja!$B$17*LN(Kaksitasouoma_matriisi!L1869/Päälaskenta!$F$28))</f>
        <v>8.7053315378418705E-2</v>
      </c>
      <c r="AR1869" s="8">
        <f>Refererenssiarvoja!$B$16*Kaksitasouoma_matriisi!O1869^(1/6)/(SQRT((2*Refererenssiarvoja!$B$15)/(Päälaskenta!$F$31*Päälaskenta!$G$31*L1869)))</f>
        <v>0.97257362207697695</v>
      </c>
    </row>
    <row r="1870" spans="1:44" x14ac:dyDescent="0.2">
      <c r="A1870" s="8">
        <v>1868</v>
      </c>
      <c r="B1870" s="8">
        <f>IF(Päälaskenta!C$7,Päälaskenta!E$7,Päälaskenta!G$5)</f>
        <v>2.5</v>
      </c>
      <c r="C1870" s="56">
        <v>0.13200000000000001</v>
      </c>
      <c r="D1870" s="93">
        <f t="shared" si="465"/>
        <v>18.939399999999999</v>
      </c>
      <c r="E1870" s="8">
        <f>IF(Päälaskenta!$C$26,Kaksitasouoma_matriisi!AP1870,Kaksitasouoma_matriisi!AC1870)</f>
        <v>0.10961512458854999</v>
      </c>
      <c r="F1870" s="56">
        <f>IF(D1870&lt;Päälaskenta!H$24,(SQRT(POWER(Päälaskenta!C$24/(2*Päälaskenta!E$24),2)+(D1870/Päälaskenta!E$24))-Päälaskenta!C$24/(2*Päälaskenta!E$24)),IF(D1870=Päälaskenta!H$24,Päälaskenta!D$24,Päälaskenta!D$24+(SQRT(POWER((Päälaskenta!C$20+Päälaskenta!G$24)/(2*Päälaskenta!E$20),2)+((D1870-Päälaskenta!H$24)/Päälaskenta!E$20))-(Päälaskenta!C$20+Päälaskenta!G$24)/(2*Päälaskenta!E$20))))</f>
        <v>2.4660000000000002</v>
      </c>
      <c r="G1870" s="57">
        <f>IF(F1870&gt;Päälaskenta!D$24,(2*SQRT((POWER(Päälaskenta!D$24,2))+POWER(Päälaskenta!E$24*Päälaskenta!D$24,2))+Päälaskenta!C$24)+(2*SQRT((POWER((F1870-Päälaskenta!D$24),2))+POWER(Päälaskenta!E$20*(F1870-Päälaskenta!D$24),2))+Päälaskenta!C$20),(2*SQRT((POWER(F1870,2))+POWER(Päälaskenta!E$24*F1870,2))+Päälaskenta!C$24))</f>
        <v>14.35</v>
      </c>
      <c r="H1870" s="57">
        <f t="shared" si="466"/>
        <v>1.32</v>
      </c>
      <c r="I1870" s="62">
        <f t="shared" si="467"/>
        <v>1.45E-4</v>
      </c>
      <c r="J1870" s="8">
        <f>IF(F1870&lt;Päälaskenta!$D$24,0,Kaksitasouoma_matriisi!F1870-Päälaskenta!$D$24)</f>
        <v>1.766</v>
      </c>
      <c r="L1870" s="8">
        <f>IF(F1870&gt;Päälaskenta!D$24,F1870-Päälaskenta!D$24,0)</f>
        <v>1.766</v>
      </c>
      <c r="M1870" s="8">
        <f>IF(F1870&gt;Päälaskenta!D$24,(Päälaskenta!C$20+(Päälaskenta!E$20*(Kaksitasouoma_matriisi!F1870-Päälaskenta!D$24)))*(Kaksitasouoma_matriisi!F1870-Päälaskenta!D$24),0)</f>
        <v>13.508134</v>
      </c>
      <c r="N1870" s="8">
        <f>IF(F1870&gt;Päälaskenta!D$24,(2*SQRT((POWER((F1870-Päälaskenta!D$24),2))+POWER(Päälaskenta!E$20*(F1870-Päälaskenta!D$24),2))+Päälaskenta!C$20),0)</f>
        <v>11.367403552469399</v>
      </c>
      <c r="O1870" s="8">
        <f t="shared" si="473"/>
        <v>1.18832184831386</v>
      </c>
      <c r="P1870" s="8">
        <f>IF(Päälaskenta!$C$29,IF(L1870&gt;Päälaskenta!$F$28,Kaksitasouoma_matriisi!AQ1870,Kaksitasouoma_matriisi!AR1870),Päälaskenta!$F$20)</f>
        <v>0.12</v>
      </c>
      <c r="Q1870" s="8">
        <f t="shared" si="474"/>
        <v>126.290350575944</v>
      </c>
      <c r="R1870" s="8">
        <f t="shared" si="468"/>
        <v>1.3048662691666899</v>
      </c>
      <c r="S1870" s="8">
        <f t="shared" si="475"/>
        <v>9.6598558258800996E-2</v>
      </c>
      <c r="U1870" s="93">
        <f>IF(F1870&gt;Päälaskenta!D$24,Päälaskenta!H$24+L1870*Päälaskenta!G$24,F1870*Päälaskenta!C$24 + F1870*F1870*Päälaskenta!E$24)</f>
        <v>5.4283999999999999</v>
      </c>
      <c r="V1870" s="8">
        <f>IF(F1870&gt;Päälaskenta!D$24,2*SQRT(POWER(Päälaskenta!D$24,2)+POWER(Päälaskenta!E$24*Päälaskenta!D$24,2))+Päälaskenta!C$24,(2*SQRT((POWER(F1870,2))+POWER(Päälaskenta!E$24*F1870,2))+Päälaskenta!C$24))</f>
        <v>2.9798989873223301</v>
      </c>
      <c r="W1870" s="8">
        <f t="shared" si="476"/>
        <v>1.8216724872536201</v>
      </c>
      <c r="X1870" s="8">
        <f>Päälaskenta!F$24</f>
        <v>7.0000000000000007E-2</v>
      </c>
      <c r="Y1870" s="8">
        <f t="shared" si="477"/>
        <v>115.669981988625</v>
      </c>
      <c r="Z1870" s="8">
        <f t="shared" si="469"/>
        <v>1.1951337308333101</v>
      </c>
      <c r="AA1870" s="8">
        <f t="shared" si="478"/>
        <v>0.220163166095592</v>
      </c>
      <c r="AC1870" s="8">
        <f t="shared" si="470"/>
        <v>0.10961512458854999</v>
      </c>
      <c r="AE1870" s="8">
        <v>1868</v>
      </c>
      <c r="AF1870" s="8">
        <f t="shared" si="464"/>
        <v>241.960332564569</v>
      </c>
      <c r="AG1870" s="8">
        <f t="shared" si="471"/>
        <v>1.06755847306676E-4</v>
      </c>
      <c r="AJ1870" s="132">
        <f>IF(Päälaskenta!$F$28&lt;Kaksitasouoma_matriisi!L1870,Päälaskenta!$C$20*Päälaskenta!$F$28,Päälaskenta!$C$20*Kaksitasouoma_matriisi!L1870)</f>
        <v>2.5</v>
      </c>
      <c r="AK1870" s="134">
        <f>SQRT(Päälaskenta!$D$20^2+(Päälaskenta!$D$20/(1/Päälaskenta!$E$20))^2)</f>
        <v>1.8029999999999999</v>
      </c>
      <c r="AL1870" s="134">
        <f>IF(Päälaskenta!$F$28&lt;Kaksitasouoma_matriisi!L1870,AK1870*Päälaskenta!$F$28*COS(ATAN(1/Päälaskenta!$E$20)),AK1870*Kaksitasouoma_matriisi!L1870*COS(ATAN(1/Päälaskenta!$E$20)))</f>
        <v>0.75</v>
      </c>
      <c r="AM1870" s="134"/>
      <c r="AN1870" s="134">
        <f t="shared" si="479"/>
        <v>3.25</v>
      </c>
      <c r="AO1870" s="8">
        <f t="shared" si="472"/>
        <v>0.17159994508801801</v>
      </c>
      <c r="AP1870" s="134">
        <f>Refererenssiarvoja!$B$16*H1870^(1/6)/(Refererenssiarvoja!$B$15^0.5)*(Päälaskenta!$G$28/2)^0.5*(1-AO1870)^(-1.5)</f>
        <v>7.0000000000000007E-2</v>
      </c>
      <c r="AQ1870" s="8">
        <f>Refererenssiarvoja!$B$16*Kaksitasouoma_matriisi!O1870^(1/6)/(SQRT((2*Refererenssiarvoja!$B$15)/(Päälaskenta!$F$31*Päälaskenta!$G$31*Päälaskenta!$F$28))+SQRT(Refererenssiarvoja!$B$15)/Refererenssiarvoja!$B$17*LN(Kaksitasouoma_matriisi!L1870/Päälaskenta!$F$28))</f>
        <v>8.6765260446191206E-2</v>
      </c>
      <c r="AR1870" s="8">
        <f>Refererenssiarvoja!$B$16*Kaksitasouoma_matriisi!O1870^(1/6)/(SQRT((2*Refererenssiarvoja!$B$15)/(Päälaskenta!$F$31*Päälaskenta!$G$31*L1870)))</f>
        <v>0.97641594250199804</v>
      </c>
    </row>
    <row r="1871" spans="1:44" x14ac:dyDescent="0.2">
      <c r="A1871" s="8">
        <v>1869</v>
      </c>
      <c r="B1871" s="8">
        <f>IF(Päälaskenta!C$7,Päälaskenta!E$7,Päälaskenta!G$5)</f>
        <v>2.5</v>
      </c>
      <c r="C1871" s="56">
        <v>0.13100000000000001</v>
      </c>
      <c r="D1871" s="93">
        <f t="shared" si="465"/>
        <v>19.084</v>
      </c>
      <c r="E1871" s="8">
        <f>IF(Päälaskenta!$C$26,Kaksitasouoma_matriisi!AP1871,Kaksitasouoma_matriisi!AC1871)</f>
        <v>0.109646347704508</v>
      </c>
      <c r="F1871" s="56">
        <f>IF(D1871&lt;Päälaskenta!H$24,(SQRT(POWER(Päälaskenta!C$24/(2*Päälaskenta!E$24),2)+(D1871/Päälaskenta!E$24))-Päälaskenta!C$24/(2*Päälaskenta!E$24)),IF(D1871=Päälaskenta!H$24,Päälaskenta!D$24,Päälaskenta!D$24+(SQRT(POWER((Päälaskenta!C$20+Päälaskenta!G$24)/(2*Päälaskenta!E$20),2)+((D1871-Päälaskenta!H$24)/Päälaskenta!E$20))-(Päälaskenta!C$20+Päälaskenta!G$24)/(2*Päälaskenta!E$20))))</f>
        <v>2.4780000000000002</v>
      </c>
      <c r="G1871" s="57">
        <f>IF(F1871&gt;Päälaskenta!D$24,(2*SQRT((POWER(Päälaskenta!D$24,2))+POWER(Päälaskenta!E$24*Päälaskenta!D$24,2))+Päälaskenta!C$24)+(2*SQRT((POWER((F1871-Päälaskenta!D$24),2))+POWER(Päälaskenta!E$20*(F1871-Päälaskenta!D$24),2))+Päälaskenta!C$20),(2*SQRT((POWER(F1871,2))+POWER(Päälaskenta!E$24*F1871,2))+Päälaskenta!C$24))</f>
        <v>14.39</v>
      </c>
      <c r="H1871" s="57">
        <f t="shared" si="466"/>
        <v>1.33</v>
      </c>
      <c r="I1871" s="62">
        <f t="shared" si="467"/>
        <v>1.4100000000000001E-4</v>
      </c>
      <c r="J1871" s="8">
        <f>IF(F1871&lt;Päälaskenta!$D$24,0,Kaksitasouoma_matriisi!F1871-Päälaskenta!$D$24)</f>
        <v>1.778</v>
      </c>
      <c r="L1871" s="8">
        <f>IF(F1871&gt;Päälaskenta!D$24,F1871-Päälaskenta!D$24,0)</f>
        <v>1.778</v>
      </c>
      <c r="M1871" s="8">
        <f>IF(F1871&gt;Päälaskenta!D$24,(Päälaskenta!C$20+(Päälaskenta!E$20*(Kaksitasouoma_matriisi!F1871-Päälaskenta!D$24)))*(Kaksitasouoma_matriisi!F1871-Päälaskenta!D$24),0)</f>
        <v>13.631926</v>
      </c>
      <c r="N1871" s="8">
        <f>IF(F1871&gt;Päälaskenta!D$24,(2*SQRT((POWER((F1871-Päälaskenta!D$24),2))+POWER(Päälaskenta!E$20*(F1871-Päälaskenta!D$24),2))+Päälaskenta!C$20),0)</f>
        <v>11.410670167775001</v>
      </c>
      <c r="O1871" s="8">
        <f t="shared" si="473"/>
        <v>1.19466480053889</v>
      </c>
      <c r="P1871" s="8">
        <f>IF(Päälaskenta!$C$29,IF(L1871&gt;Päälaskenta!$F$28,Kaksitasouoma_matriisi!AQ1871,Kaksitasouoma_matriisi!AR1871),Päälaskenta!$F$20)</f>
        <v>0.12</v>
      </c>
      <c r="Q1871" s="8">
        <f t="shared" si="474"/>
        <v>127.900826946099</v>
      </c>
      <c r="R1871" s="8">
        <f t="shared" si="468"/>
        <v>1.307269260165</v>
      </c>
      <c r="S1871" s="8">
        <f t="shared" si="475"/>
        <v>9.5897620054935698E-2</v>
      </c>
      <c r="U1871" s="93">
        <f>IF(F1871&gt;Päälaskenta!D$24,Päälaskenta!H$24+L1871*Päälaskenta!G$24,F1871*Päälaskenta!C$24 + F1871*F1871*Päälaskenta!E$24)</f>
        <v>5.4572000000000003</v>
      </c>
      <c r="V1871" s="8">
        <f>IF(F1871&gt;Päälaskenta!D$24,2*SQRT(POWER(Päälaskenta!D$24,2)+POWER(Päälaskenta!E$24*Päälaskenta!D$24,2))+Päälaskenta!C$24,(2*SQRT((POWER(F1871,2))+POWER(Päälaskenta!E$24*F1871,2))+Päälaskenta!C$24))</f>
        <v>2.9798989873223301</v>
      </c>
      <c r="W1871" s="8">
        <f t="shared" si="476"/>
        <v>1.83133724438885</v>
      </c>
      <c r="X1871" s="8">
        <f>Päälaskenta!F$24</f>
        <v>7.0000000000000007E-2</v>
      </c>
      <c r="Y1871" s="8">
        <f t="shared" si="477"/>
        <v>116.694588175105</v>
      </c>
      <c r="Z1871" s="8">
        <f t="shared" si="469"/>
        <v>1.192730739835</v>
      </c>
      <c r="AA1871" s="8">
        <f t="shared" si="478"/>
        <v>0.21856093598090601</v>
      </c>
      <c r="AC1871" s="8">
        <f t="shared" si="470"/>
        <v>0.109646347704508</v>
      </c>
      <c r="AE1871" s="8">
        <v>1869</v>
      </c>
      <c r="AF1871" s="8">
        <f t="shared" si="464"/>
        <v>244.59541512120401</v>
      </c>
      <c r="AG1871" s="8">
        <f t="shared" si="471"/>
        <v>1.04468027154555E-4</v>
      </c>
      <c r="AJ1871" s="132">
        <f>IF(Päälaskenta!$F$28&lt;Kaksitasouoma_matriisi!L1871,Päälaskenta!$C$20*Päälaskenta!$F$28,Päälaskenta!$C$20*Kaksitasouoma_matriisi!L1871)</f>
        <v>2.5</v>
      </c>
      <c r="AK1871" s="134">
        <f>SQRT(Päälaskenta!$D$20^2+(Päälaskenta!$D$20/(1/Päälaskenta!$E$20))^2)</f>
        <v>1.8029999999999999</v>
      </c>
      <c r="AL1871" s="134">
        <f>IF(Päälaskenta!$F$28&lt;Kaksitasouoma_matriisi!L1871,AK1871*Päälaskenta!$F$28*COS(ATAN(1/Päälaskenta!$E$20)),AK1871*Kaksitasouoma_matriisi!L1871*COS(ATAN(1/Päälaskenta!$E$20)))</f>
        <v>0.75</v>
      </c>
      <c r="AM1871" s="134"/>
      <c r="AN1871" s="134">
        <f t="shared" si="479"/>
        <v>3.25</v>
      </c>
      <c r="AO1871" s="8">
        <f t="shared" si="472"/>
        <v>0.17029972752043601</v>
      </c>
      <c r="AP1871" s="134">
        <f>Refererenssiarvoja!$B$16*H1871^(1/6)/(Refererenssiarvoja!$B$15^0.5)*(Päälaskenta!$G$28/2)^0.5*(1-AO1871)^(-1.5)</f>
        <v>7.0000000000000007E-2</v>
      </c>
      <c r="AQ1871" s="8">
        <f>Refererenssiarvoja!$B$16*Kaksitasouoma_matriisi!O1871^(1/6)/(SQRT((2*Refererenssiarvoja!$B$15)/(Päälaskenta!$F$31*Päälaskenta!$G$31*Päälaskenta!$F$28))+SQRT(Refererenssiarvoja!$B$15)/Refererenssiarvoja!$B$17*LN(Kaksitasouoma_matriisi!L1871/Päälaskenta!$F$28))</f>
        <v>8.6455782076959295E-2</v>
      </c>
      <c r="AR1871" s="8">
        <f>Refererenssiarvoja!$B$16*Kaksitasouoma_matriisi!O1871^(1/6)/(SQRT((2*Refererenssiarvoja!$B$15)/(Päälaskenta!$F$31*Päälaskenta!$G$31*L1871)))</f>
        <v>0.98059736395954</v>
      </c>
    </row>
    <row r="1872" spans="1:44" x14ac:dyDescent="0.2">
      <c r="A1872" s="8">
        <v>1870</v>
      </c>
      <c r="B1872" s="8">
        <f>IF(Päälaskenta!C$7,Päälaskenta!E$7,Päälaskenta!G$5)</f>
        <v>2.5</v>
      </c>
      <c r="C1872" s="56">
        <v>0.13</v>
      </c>
      <c r="D1872" s="93">
        <f t="shared" si="465"/>
        <v>19.230799999999999</v>
      </c>
      <c r="E1872" s="8">
        <f>IF(Päälaskenta!$C$26,Kaksitasouoma_matriisi!AP1872,Kaksitasouoma_matriisi!AC1872)</f>
        <v>0.10967480441381899</v>
      </c>
      <c r="F1872" s="56">
        <f>IF(D1872&lt;Päälaskenta!H$24,(SQRT(POWER(Päälaskenta!C$24/(2*Päälaskenta!E$24),2)+(D1872/Päälaskenta!E$24))-Päälaskenta!C$24/(2*Päälaskenta!E$24)),IF(D1872=Päälaskenta!H$24,Päälaskenta!D$24,Päälaskenta!D$24+(SQRT(POWER((Päälaskenta!C$20+Päälaskenta!G$24)/(2*Päälaskenta!E$20),2)+((D1872-Päälaskenta!H$24)/Päälaskenta!E$20))-(Päälaskenta!C$20+Päälaskenta!G$24)/(2*Päälaskenta!E$20))))</f>
        <v>2.4889999999999999</v>
      </c>
      <c r="G1872" s="57">
        <f>IF(F1872&gt;Päälaskenta!D$24,(2*SQRT((POWER(Päälaskenta!D$24,2))+POWER(Päälaskenta!E$24*Päälaskenta!D$24,2))+Päälaskenta!C$24)+(2*SQRT((POWER((F1872-Päälaskenta!D$24),2))+POWER(Päälaskenta!E$20*(F1872-Päälaskenta!D$24),2))+Päälaskenta!C$20),(2*SQRT((POWER(F1872,2))+POWER(Päälaskenta!E$24*F1872,2))+Päälaskenta!C$24))</f>
        <v>14.43</v>
      </c>
      <c r="H1872" s="57">
        <f t="shared" si="466"/>
        <v>1.33</v>
      </c>
      <c r="I1872" s="62">
        <f t="shared" si="467"/>
        <v>1.3899999999999999E-4</v>
      </c>
      <c r="J1872" s="8">
        <f>IF(F1872&lt;Päälaskenta!$D$24,0,Kaksitasouoma_matriisi!F1872-Päälaskenta!$D$24)</f>
        <v>1.7889999999999999</v>
      </c>
      <c r="L1872" s="8">
        <f>IF(F1872&gt;Päälaskenta!D$24,F1872-Päälaskenta!D$24,0)</f>
        <v>1.7889999999999999</v>
      </c>
      <c r="M1872" s="8">
        <f>IF(F1872&gt;Päälaskenta!D$24,(Päälaskenta!C$20+(Päälaskenta!E$20*(Kaksitasouoma_matriisi!F1872-Päälaskenta!D$24)))*(Kaksitasouoma_matriisi!F1872-Päälaskenta!D$24),0)</f>
        <v>13.7457815</v>
      </c>
      <c r="N1872" s="8">
        <f>IF(F1872&gt;Päälaskenta!D$24,(2*SQRT((POWER((F1872-Päälaskenta!D$24),2))+POWER(Päälaskenta!E$20*(F1872-Päälaskenta!D$24),2))+Päälaskenta!C$20),0)</f>
        <v>11.4503312318051</v>
      </c>
      <c r="O1872" s="8">
        <f t="shared" si="473"/>
        <v>1.2004702066451101</v>
      </c>
      <c r="P1872" s="8">
        <f>IF(Päälaskenta!$C$29,IF(L1872&gt;Päälaskenta!$F$28,Kaksitasouoma_matriisi!AQ1872,Kaksitasouoma_matriisi!AR1872),Päälaskenta!$F$20)</f>
        <v>0.12</v>
      </c>
      <c r="Q1872" s="8">
        <f t="shared" si="474"/>
        <v>129.386544451926</v>
      </c>
      <c r="R1872" s="8">
        <f t="shared" si="468"/>
        <v>1.3094556799330499</v>
      </c>
      <c r="S1872" s="8">
        <f t="shared" si="475"/>
        <v>9.5262366852917696E-2</v>
      </c>
      <c r="U1872" s="93">
        <f>IF(F1872&gt;Päälaskenta!D$24,Päälaskenta!H$24+L1872*Päälaskenta!G$24,F1872*Päälaskenta!C$24 + F1872*F1872*Päälaskenta!E$24)</f>
        <v>5.4836</v>
      </c>
      <c r="V1872" s="8">
        <f>IF(F1872&gt;Päälaskenta!D$24,2*SQRT(POWER(Päälaskenta!D$24,2)+POWER(Päälaskenta!E$24*Päälaskenta!D$24,2))+Päälaskenta!C$24,(2*SQRT((POWER(F1872,2))+POWER(Päälaskenta!E$24*F1872,2))+Päälaskenta!C$24))</f>
        <v>2.9798989873223301</v>
      </c>
      <c r="W1872" s="8">
        <f t="shared" si="476"/>
        <v>1.84019660509615</v>
      </c>
      <c r="X1872" s="8">
        <f>Päälaskenta!F$24</f>
        <v>7.0000000000000007E-2</v>
      </c>
      <c r="Y1872" s="8">
        <f t="shared" si="477"/>
        <v>117.636983023515</v>
      </c>
      <c r="Z1872" s="8">
        <f t="shared" si="469"/>
        <v>1.1905443200669501</v>
      </c>
      <c r="AA1872" s="8">
        <f t="shared" si="478"/>
        <v>0.217109986152701</v>
      </c>
      <c r="AC1872" s="8">
        <f t="shared" si="470"/>
        <v>0.10967480441381899</v>
      </c>
      <c r="AE1872" s="8">
        <v>1870</v>
      </c>
      <c r="AF1872" s="8">
        <f t="shared" si="464"/>
        <v>247.023527475441</v>
      </c>
      <c r="AG1872" s="8">
        <f t="shared" si="471"/>
        <v>1.02424388342488E-4</v>
      </c>
      <c r="AJ1872" s="132">
        <f>IF(Päälaskenta!$F$28&lt;Kaksitasouoma_matriisi!L1872,Päälaskenta!$C$20*Päälaskenta!$F$28,Päälaskenta!$C$20*Kaksitasouoma_matriisi!L1872)</f>
        <v>2.5</v>
      </c>
      <c r="AK1872" s="134">
        <f>SQRT(Päälaskenta!$D$20^2+(Päälaskenta!$D$20/(1/Päälaskenta!$E$20))^2)</f>
        <v>1.8029999999999999</v>
      </c>
      <c r="AL1872" s="134">
        <f>IF(Päälaskenta!$F$28&lt;Kaksitasouoma_matriisi!L1872,AK1872*Päälaskenta!$F$28*COS(ATAN(1/Päälaskenta!$E$20)),AK1872*Kaksitasouoma_matriisi!L1872*COS(ATAN(1/Päälaskenta!$E$20)))</f>
        <v>0.75</v>
      </c>
      <c r="AM1872" s="134"/>
      <c r="AN1872" s="134">
        <f t="shared" si="479"/>
        <v>3.25</v>
      </c>
      <c r="AO1872" s="8">
        <f t="shared" si="472"/>
        <v>0.168999729600433</v>
      </c>
      <c r="AP1872" s="134">
        <f>Refererenssiarvoja!$B$16*H1872^(1/6)/(Refererenssiarvoja!$B$15^0.5)*(Päälaskenta!$G$28/2)^0.5*(1-AO1872)^(-1.5)</f>
        <v>7.0000000000000007E-2</v>
      </c>
      <c r="AQ1872" s="8">
        <f>Refererenssiarvoja!$B$16*Kaksitasouoma_matriisi!O1872^(1/6)/(SQRT((2*Refererenssiarvoja!$B$15)/(Päälaskenta!$F$31*Päälaskenta!$G$31*Päälaskenta!$F$28))+SQRT(Refererenssiarvoja!$B$15)/Refererenssiarvoja!$B$17*LN(Kaksitasouoma_matriisi!L1872/Päälaskenta!$F$28))</f>
        <v>8.6176358096115596E-2</v>
      </c>
      <c r="AR1872" s="8">
        <f>Refererenssiarvoja!$B$16*Kaksitasouoma_matriisi!O1872^(1/6)/(SQRT((2*Refererenssiarvoja!$B$15)/(Päälaskenta!$F$31*Päälaskenta!$G$31*L1872)))</f>
        <v>0.98442106833090903</v>
      </c>
    </row>
    <row r="1873" spans="1:44" x14ac:dyDescent="0.2">
      <c r="A1873" s="8">
        <v>1871</v>
      </c>
      <c r="B1873" s="8">
        <f>IF(Päälaskenta!C$7,Päälaskenta!E$7,Päälaskenta!G$5)</f>
        <v>2.5</v>
      </c>
      <c r="C1873" s="56">
        <v>0.129</v>
      </c>
      <c r="D1873" s="93">
        <f t="shared" si="465"/>
        <v>19.379799999999999</v>
      </c>
      <c r="E1873" s="8">
        <f>IF(Päälaskenta!$C$26,Kaksitasouoma_matriisi!AP1873,Kaksitasouoma_matriisi!AC1873)</f>
        <v>0.109705670228106</v>
      </c>
      <c r="F1873" s="56">
        <f>IF(D1873&lt;Päälaskenta!H$24,(SQRT(POWER(Päälaskenta!C$24/(2*Päälaskenta!E$24),2)+(D1873/Päälaskenta!E$24))-Päälaskenta!C$24/(2*Päälaskenta!E$24)),IF(D1873=Päälaskenta!H$24,Päälaskenta!D$24,Päälaskenta!D$24+(SQRT(POWER((Päälaskenta!C$20+Päälaskenta!G$24)/(2*Päälaskenta!E$20),2)+((D1873-Päälaskenta!H$24)/Päälaskenta!E$20))-(Päälaskenta!C$20+Päälaskenta!G$24)/(2*Päälaskenta!E$20))))</f>
        <v>2.5009999999999999</v>
      </c>
      <c r="G1873" s="57">
        <f>IF(F1873&gt;Päälaskenta!D$24,(2*SQRT((POWER(Päälaskenta!D$24,2))+POWER(Päälaskenta!E$24*Päälaskenta!D$24,2))+Päälaskenta!C$24)+(2*SQRT((POWER((F1873-Päälaskenta!D$24),2))+POWER(Päälaskenta!E$20*(F1873-Päälaskenta!D$24),2))+Päälaskenta!C$20),(2*SQRT((POWER(F1873,2))+POWER(Päälaskenta!E$24*F1873,2))+Päälaskenta!C$24))</f>
        <v>14.47</v>
      </c>
      <c r="H1873" s="57">
        <f t="shared" si="466"/>
        <v>1.34</v>
      </c>
      <c r="I1873" s="62">
        <f t="shared" si="467"/>
        <v>1.36E-4</v>
      </c>
      <c r="J1873" s="8">
        <f>IF(F1873&lt;Päälaskenta!$D$24,0,Kaksitasouoma_matriisi!F1873-Päälaskenta!$D$24)</f>
        <v>1.8009999999999999</v>
      </c>
      <c r="L1873" s="8">
        <f>IF(F1873&gt;Päälaskenta!D$24,F1873-Päälaskenta!D$24,0)</f>
        <v>1.8009999999999999</v>
      </c>
      <c r="M1873" s="8">
        <f>IF(F1873&gt;Päälaskenta!D$24,(Päälaskenta!C$20+(Päälaskenta!E$20*(Kaksitasouoma_matriisi!F1873-Päälaskenta!D$24)))*(Kaksitasouoma_matriisi!F1873-Päälaskenta!D$24),0)</f>
        <v>13.8704015</v>
      </c>
      <c r="N1873" s="8">
        <f>IF(F1873&gt;Päälaskenta!D$24,(2*SQRT((POWER((F1873-Päälaskenta!D$24),2))+POWER(Päälaskenta!E$20*(F1873-Päälaskenta!D$24),2))+Päälaskenta!C$20),0)</f>
        <v>11.4935978471106</v>
      </c>
      <c r="O1873" s="8">
        <f t="shared" si="473"/>
        <v>1.2067937024164199</v>
      </c>
      <c r="P1873" s="8">
        <f>IF(Päälaskenta!$C$29,IF(L1873&gt;Päälaskenta!$F$28,Kaksitasouoma_matriisi!AQ1873,Kaksitasouoma_matriisi!AR1873),Päälaskenta!$F$20)</f>
        <v>0.12</v>
      </c>
      <c r="Q1873" s="8">
        <f t="shared" si="474"/>
        <v>131.01765136812099</v>
      </c>
      <c r="R1873" s="8">
        <f t="shared" si="468"/>
        <v>1.3118233424930399</v>
      </c>
      <c r="S1873" s="8">
        <f t="shared" si="475"/>
        <v>9.4577171575966304E-2</v>
      </c>
      <c r="U1873" s="93">
        <f>IF(F1873&gt;Päälaskenta!D$24,Päälaskenta!H$24+L1873*Päälaskenta!G$24,F1873*Päälaskenta!C$24 + F1873*F1873*Päälaskenta!E$24)</f>
        <v>5.5124000000000004</v>
      </c>
      <c r="V1873" s="8">
        <f>IF(F1873&gt;Päälaskenta!D$24,2*SQRT(POWER(Päälaskenta!D$24,2)+POWER(Päälaskenta!E$24*Päälaskenta!D$24,2))+Päälaskenta!C$24,(2*SQRT((POWER(F1873,2))+POWER(Päälaskenta!E$24*F1873,2))+Päälaskenta!C$24))</f>
        <v>2.9798989873223301</v>
      </c>
      <c r="W1873" s="8">
        <f t="shared" si="476"/>
        <v>1.84986136223138</v>
      </c>
      <c r="X1873" s="8">
        <f>Päälaskenta!F$24</f>
        <v>7.0000000000000007E-2</v>
      </c>
      <c r="Y1873" s="8">
        <f t="shared" si="477"/>
        <v>118.668505151876</v>
      </c>
      <c r="Z1873" s="8">
        <f t="shared" si="469"/>
        <v>1.1881766575069601</v>
      </c>
      <c r="AA1873" s="8">
        <f t="shared" si="478"/>
        <v>0.215546160929352</v>
      </c>
      <c r="AC1873" s="8">
        <f t="shared" si="470"/>
        <v>0.109705670228106</v>
      </c>
      <c r="AE1873" s="8">
        <v>1871</v>
      </c>
      <c r="AF1873" s="8">
        <f t="shared" si="464"/>
        <v>249.68615651999701</v>
      </c>
      <c r="AG1873" s="8">
        <f t="shared" si="471"/>
        <v>1.00251548365719E-4</v>
      </c>
      <c r="AJ1873" s="132">
        <f>IF(Päälaskenta!$F$28&lt;Kaksitasouoma_matriisi!L1873,Päälaskenta!$C$20*Päälaskenta!$F$28,Päälaskenta!$C$20*Kaksitasouoma_matriisi!L1873)</f>
        <v>2.5</v>
      </c>
      <c r="AK1873" s="134">
        <f>SQRT(Päälaskenta!$D$20^2+(Päälaskenta!$D$20/(1/Päälaskenta!$E$20))^2)</f>
        <v>1.8029999999999999</v>
      </c>
      <c r="AL1873" s="134">
        <f>IF(Päälaskenta!$F$28&lt;Kaksitasouoma_matriisi!L1873,AK1873*Päälaskenta!$F$28*COS(ATAN(1/Päälaskenta!$E$20)),AK1873*Kaksitasouoma_matriisi!L1873*COS(ATAN(1/Päälaskenta!$E$20)))</f>
        <v>0.75</v>
      </c>
      <c r="AM1873" s="134"/>
      <c r="AN1873" s="134">
        <f t="shared" si="479"/>
        <v>3.25</v>
      </c>
      <c r="AO1873" s="8">
        <f t="shared" si="472"/>
        <v>0.167700389064903</v>
      </c>
      <c r="AP1873" s="134">
        <f>Refererenssiarvoja!$B$16*H1873^(1/6)/(Refererenssiarvoja!$B$15^0.5)*(Päälaskenta!$G$28/2)^0.5*(1-AO1873)^(-1.5)</f>
        <v>7.0000000000000007E-2</v>
      </c>
      <c r="AQ1873" s="8">
        <f>Refererenssiarvoja!$B$16*Kaksitasouoma_matriisi!O1873^(1/6)/(SQRT((2*Refererenssiarvoja!$B$15)/(Päälaskenta!$F$31*Päälaskenta!$G$31*Päälaskenta!$F$28))+SQRT(Refererenssiarvoja!$B$15)/Refererenssiarvoja!$B$17*LN(Kaksitasouoma_matriisi!L1873/Päälaskenta!$F$28))</f>
        <v>8.5876073360504998E-2</v>
      </c>
      <c r="AR1873" s="8">
        <f>Refererenssiarvoja!$B$16*Kaksitasouoma_matriisi!O1873^(1/6)/(SQRT((2*Refererenssiarvoja!$B$15)/(Päälaskenta!$F$31*Päälaskenta!$G$31*L1873)))</f>
        <v>0.98858236908280195</v>
      </c>
    </row>
    <row r="1874" spans="1:44" x14ac:dyDescent="0.2">
      <c r="A1874" s="8">
        <v>1872</v>
      </c>
      <c r="B1874" s="8">
        <f>IF(Päälaskenta!C$7,Päälaskenta!E$7,Päälaskenta!G$5)</f>
        <v>2.5</v>
      </c>
      <c r="C1874" s="56">
        <v>0.128</v>
      </c>
      <c r="D1874" s="93">
        <f t="shared" si="465"/>
        <v>19.531300000000002</v>
      </c>
      <c r="E1874" s="8">
        <f>IF(Päälaskenta!$C$26,Kaksitasouoma_matriisi!AP1874,Kaksitasouoma_matriisi!AC1874)</f>
        <v>0.109736352053818</v>
      </c>
      <c r="F1874" s="56">
        <f>IF(D1874&lt;Päälaskenta!H$24,(SQRT(POWER(Päälaskenta!C$24/(2*Päälaskenta!E$24),2)+(D1874/Päälaskenta!E$24))-Päälaskenta!C$24/(2*Päälaskenta!E$24)),IF(D1874=Päälaskenta!H$24,Päälaskenta!D$24,Päälaskenta!D$24+(SQRT(POWER((Päälaskenta!C$20+Päälaskenta!G$24)/(2*Päälaskenta!E$20),2)+((D1874-Päälaskenta!H$24)/Päälaskenta!E$20))-(Päälaskenta!C$20+Päälaskenta!G$24)/(2*Päälaskenta!E$20))))</f>
        <v>2.5129999999999999</v>
      </c>
      <c r="G1874" s="57">
        <f>IF(F1874&gt;Päälaskenta!D$24,(2*SQRT((POWER(Päälaskenta!D$24,2))+POWER(Päälaskenta!E$24*Päälaskenta!D$24,2))+Päälaskenta!C$24)+(2*SQRT((POWER((F1874-Päälaskenta!D$24),2))+POWER(Päälaskenta!E$20*(F1874-Päälaskenta!D$24),2))+Päälaskenta!C$20),(2*SQRT((POWER(F1874,2))+POWER(Päälaskenta!E$24*F1874,2))+Päälaskenta!C$24))</f>
        <v>14.52</v>
      </c>
      <c r="H1874" s="57">
        <f t="shared" si="466"/>
        <v>1.35</v>
      </c>
      <c r="I1874" s="62">
        <f t="shared" si="467"/>
        <v>1.3200000000000001E-4</v>
      </c>
      <c r="J1874" s="8">
        <f>IF(F1874&lt;Päälaskenta!$D$24,0,Kaksitasouoma_matriisi!F1874-Päälaskenta!$D$24)</f>
        <v>1.8129999999999999</v>
      </c>
      <c r="L1874" s="8">
        <f>IF(F1874&gt;Päälaskenta!D$24,F1874-Päälaskenta!D$24,0)</f>
        <v>1.8129999999999999</v>
      </c>
      <c r="M1874" s="8">
        <f>IF(F1874&gt;Päälaskenta!D$24,(Päälaskenta!C$20+(Päälaskenta!E$20*(Kaksitasouoma_matriisi!F1874-Päälaskenta!D$24)))*(Kaksitasouoma_matriisi!F1874-Päälaskenta!D$24),0)</f>
        <v>13.9954535</v>
      </c>
      <c r="N1874" s="8">
        <f>IF(F1874&gt;Päälaskenta!D$24,(2*SQRT((POWER((F1874-Päälaskenta!D$24),2))+POWER(Päälaskenta!E$20*(F1874-Päälaskenta!D$24),2))+Päälaskenta!C$20),0)</f>
        <v>11.536864462416199</v>
      </c>
      <c r="O1874" s="8">
        <f t="shared" si="473"/>
        <v>1.2131072134541601</v>
      </c>
      <c r="P1874" s="8">
        <f>IF(Päälaskenta!$C$29,IF(L1874&gt;Päälaskenta!$F$28,Kaksitasouoma_matriisi!AQ1874,Kaksitasouoma_matriisi!AR1874),Päälaskenta!$F$20)</f>
        <v>0.12</v>
      </c>
      <c r="Q1874" s="8">
        <f t="shared" si="474"/>
        <v>132.659549977181</v>
      </c>
      <c r="R1874" s="8">
        <f t="shared" si="468"/>
        <v>1.31417300929991</v>
      </c>
      <c r="S1874" s="8">
        <f t="shared" si="475"/>
        <v>9.3899994687554098E-2</v>
      </c>
      <c r="U1874" s="93">
        <f>IF(F1874&gt;Päälaskenta!D$24,Päälaskenta!H$24+L1874*Päälaskenta!G$24,F1874*Päälaskenta!C$24 + F1874*F1874*Päälaskenta!E$24)</f>
        <v>5.5411999999999999</v>
      </c>
      <c r="V1874" s="8">
        <f>IF(F1874&gt;Päälaskenta!D$24,2*SQRT(POWER(Päälaskenta!D$24,2)+POWER(Päälaskenta!E$24*Päälaskenta!D$24,2))+Päälaskenta!C$24,(2*SQRT((POWER(F1874,2))+POWER(Päälaskenta!E$24*F1874,2))+Päälaskenta!C$24))</f>
        <v>2.9798989873223301</v>
      </c>
      <c r="W1874" s="8">
        <f t="shared" si="476"/>
        <v>1.8595261193666199</v>
      </c>
      <c r="X1874" s="8">
        <f>Päälaskenta!F$24</f>
        <v>7.0000000000000007E-2</v>
      </c>
      <c r="Y1874" s="8">
        <f t="shared" si="477"/>
        <v>119.703626405226</v>
      </c>
      <c r="Z1874" s="8">
        <f t="shared" si="469"/>
        <v>1.18582699070009</v>
      </c>
      <c r="AA1874" s="8">
        <f t="shared" si="478"/>
        <v>0.21400183907819401</v>
      </c>
      <c r="AC1874" s="8">
        <f t="shared" si="470"/>
        <v>0.109736352053818</v>
      </c>
      <c r="AE1874" s="8">
        <v>1872</v>
      </c>
      <c r="AF1874" s="8">
        <f t="shared" si="464"/>
        <v>252.363176382407</v>
      </c>
      <c r="AG1874" s="8">
        <f t="shared" si="471"/>
        <v>9.8135931080405695E-5</v>
      </c>
      <c r="AJ1874" s="132">
        <f>IF(Päälaskenta!$F$28&lt;Kaksitasouoma_matriisi!L1874,Päälaskenta!$C$20*Päälaskenta!$F$28,Päälaskenta!$C$20*Kaksitasouoma_matriisi!L1874)</f>
        <v>2.5</v>
      </c>
      <c r="AK1874" s="134">
        <f>SQRT(Päälaskenta!$D$20^2+(Päälaskenta!$D$20/(1/Päälaskenta!$E$20))^2)</f>
        <v>1.8029999999999999</v>
      </c>
      <c r="AL1874" s="134">
        <f>IF(Päälaskenta!$F$28&lt;Kaksitasouoma_matriisi!L1874,AK1874*Päälaskenta!$F$28*COS(ATAN(1/Päälaskenta!$E$20)),AK1874*Kaksitasouoma_matriisi!L1874*COS(ATAN(1/Päälaskenta!$E$20)))</f>
        <v>0.75</v>
      </c>
      <c r="AM1874" s="134"/>
      <c r="AN1874" s="134">
        <f t="shared" si="479"/>
        <v>3.25</v>
      </c>
      <c r="AO1874" s="8">
        <f t="shared" si="472"/>
        <v>0.16639957401708999</v>
      </c>
      <c r="AP1874" s="134">
        <f>Refererenssiarvoja!$B$16*H1874^(1/6)/(Refererenssiarvoja!$B$15^0.5)*(Päälaskenta!$G$28/2)^0.5*(1-AO1874)^(-1.5)</f>
        <v>7.0000000000000007E-2</v>
      </c>
      <c r="AQ1874" s="8">
        <f>Refererenssiarvoja!$B$16*Kaksitasouoma_matriisi!O1874^(1/6)/(SQRT((2*Refererenssiarvoja!$B$15)/(Päälaskenta!$F$31*Päälaskenta!$G$31*Päälaskenta!$F$28))+SQRT(Refererenssiarvoja!$B$15)/Refererenssiarvoja!$B$17*LN(Kaksitasouoma_matriisi!L1874/Päälaskenta!$F$28))</f>
        <v>8.5580415641982002E-2</v>
      </c>
      <c r="AR1874" s="8">
        <f>Refererenssiarvoja!$B$16*Kaksitasouoma_matriisi!O1874^(1/6)/(SQRT((2*Refererenssiarvoja!$B$15)/(Päälaskenta!$F$31*Päälaskenta!$G$31*L1874)))</f>
        <v>0.99273331843051704</v>
      </c>
    </row>
    <row r="1875" spans="1:44" x14ac:dyDescent="0.2">
      <c r="A1875" s="8">
        <v>1873</v>
      </c>
      <c r="B1875" s="8">
        <f>IF(Päälaskenta!C$7,Päälaskenta!E$7,Päälaskenta!G$5)</f>
        <v>2.5</v>
      </c>
      <c r="C1875" s="56">
        <v>0.127</v>
      </c>
      <c r="D1875" s="93">
        <f t="shared" si="465"/>
        <v>19.684999999999999</v>
      </c>
      <c r="E1875" s="8">
        <f>IF(Päälaskenta!$C$26,Kaksitasouoma_matriisi!AP1875,Kaksitasouoma_matriisi!AC1875)</f>
        <v>0.109766851531177</v>
      </c>
      <c r="F1875" s="56">
        <f>IF(D1875&lt;Päälaskenta!H$24,(SQRT(POWER(Päälaskenta!C$24/(2*Päälaskenta!E$24),2)+(D1875/Päälaskenta!E$24))-Päälaskenta!C$24/(2*Päälaskenta!E$24)),IF(D1875=Päälaskenta!H$24,Päälaskenta!D$24,Päälaskenta!D$24+(SQRT(POWER((Päälaskenta!C$20+Päälaskenta!G$24)/(2*Päälaskenta!E$20),2)+((D1875-Päälaskenta!H$24)/Päälaskenta!E$20))-(Päälaskenta!C$20+Päälaskenta!G$24)/(2*Päälaskenta!E$20))))</f>
        <v>2.5249999999999999</v>
      </c>
      <c r="G1875" s="57">
        <f>IF(F1875&gt;Päälaskenta!D$24,(2*SQRT((POWER(Päälaskenta!D$24,2))+POWER(Päälaskenta!E$24*Päälaskenta!D$24,2))+Päälaskenta!C$24)+(2*SQRT((POWER((F1875-Päälaskenta!D$24),2))+POWER(Päälaskenta!E$20*(F1875-Päälaskenta!D$24),2))+Päälaskenta!C$20),(2*SQRT((POWER(F1875,2))+POWER(Päälaskenta!E$24*F1875,2))+Päälaskenta!C$24))</f>
        <v>14.56</v>
      </c>
      <c r="H1875" s="57">
        <f t="shared" si="466"/>
        <v>1.35</v>
      </c>
      <c r="I1875" s="62">
        <f t="shared" si="467"/>
        <v>1.2999999999999999E-4</v>
      </c>
      <c r="J1875" s="8">
        <f>IF(F1875&lt;Päälaskenta!$D$24,0,Kaksitasouoma_matriisi!F1875-Päälaskenta!$D$24)</f>
        <v>1.825</v>
      </c>
      <c r="L1875" s="8">
        <f>IF(F1875&gt;Päälaskenta!D$24,F1875-Päälaskenta!D$24,0)</f>
        <v>1.825</v>
      </c>
      <c r="M1875" s="8">
        <f>IF(F1875&gt;Päälaskenta!D$24,(Päälaskenta!C$20+(Päälaskenta!E$20*(Kaksitasouoma_matriisi!F1875-Päälaskenta!D$24)))*(Kaksitasouoma_matriisi!F1875-Päälaskenta!D$24),0)</f>
        <v>14.1209375</v>
      </c>
      <c r="N1875" s="8">
        <f>IF(F1875&gt;Päälaskenta!D$24,(2*SQRT((POWER((F1875-Päälaskenta!D$24),2))+POWER(Päälaskenta!E$20*(F1875-Päälaskenta!D$24),2))+Päälaskenta!C$20),0)</f>
        <v>11.5801310777218</v>
      </c>
      <c r="O1875" s="8">
        <f t="shared" si="473"/>
        <v>1.2194108516756199</v>
      </c>
      <c r="P1875" s="8">
        <f>IF(Päälaskenta!$C$29,IF(L1875&gt;Päälaskenta!$F$28,Kaksitasouoma_matriisi!AQ1875,Kaksitasouoma_matriisi!AR1875),Päälaskenta!$F$20)</f>
        <v>0.12</v>
      </c>
      <c r="Q1875" s="8">
        <f t="shared" si="474"/>
        <v>134.312259483107</v>
      </c>
      <c r="R1875" s="8">
        <f t="shared" si="468"/>
        <v>1.31650497062556</v>
      </c>
      <c r="S1875" s="8">
        <f t="shared" si="475"/>
        <v>9.3230705866771194E-2</v>
      </c>
      <c r="U1875" s="93">
        <f>IF(F1875&gt;Päälaskenta!D$24,Päälaskenta!H$24+L1875*Päälaskenta!G$24,F1875*Päälaskenta!C$24 + F1875*F1875*Päälaskenta!E$24)</f>
        <v>5.57</v>
      </c>
      <c r="V1875" s="8">
        <f>IF(F1875&gt;Päälaskenta!D$24,2*SQRT(POWER(Päälaskenta!D$24,2)+POWER(Päälaskenta!E$24*Päälaskenta!D$24,2))+Päälaskenta!C$24,(2*SQRT((POWER(F1875,2))+POWER(Päälaskenta!E$24*F1875,2))+Päälaskenta!C$24))</f>
        <v>2.9798989873223301</v>
      </c>
      <c r="W1875" s="8">
        <f t="shared" si="476"/>
        <v>1.8691908765018499</v>
      </c>
      <c r="X1875" s="8">
        <f>Päälaskenta!F$24</f>
        <v>7.0000000000000007E-2</v>
      </c>
      <c r="Y1875" s="8">
        <f t="shared" si="477"/>
        <v>120.74234053729</v>
      </c>
      <c r="Z1875" s="8">
        <f t="shared" si="469"/>
        <v>1.18349502937444</v>
      </c>
      <c r="AA1875" s="8">
        <f t="shared" si="478"/>
        <v>0.212476665955914</v>
      </c>
      <c r="AC1875" s="8">
        <f t="shared" si="470"/>
        <v>0.109766851531177</v>
      </c>
      <c r="AE1875" s="8">
        <v>1873</v>
      </c>
      <c r="AF1875" s="8">
        <f t="shared" si="464"/>
        <v>255.054600020397</v>
      </c>
      <c r="AG1875" s="8">
        <f t="shared" si="471"/>
        <v>9.60757306849148E-5</v>
      </c>
      <c r="AJ1875" s="132">
        <f>IF(Päälaskenta!$F$28&lt;Kaksitasouoma_matriisi!L1875,Päälaskenta!$C$20*Päälaskenta!$F$28,Päälaskenta!$C$20*Kaksitasouoma_matriisi!L1875)</f>
        <v>2.5</v>
      </c>
      <c r="AK1875" s="134">
        <f>SQRT(Päälaskenta!$D$20^2+(Päälaskenta!$D$20/(1/Päälaskenta!$E$20))^2)</f>
        <v>1.8029999999999999</v>
      </c>
      <c r="AL1875" s="134">
        <f>IF(Päälaskenta!$F$28&lt;Kaksitasouoma_matriisi!L1875,AK1875*Päälaskenta!$F$28*COS(ATAN(1/Päälaskenta!$E$20)),AK1875*Kaksitasouoma_matriisi!L1875*COS(ATAN(1/Päälaskenta!$E$20)))</f>
        <v>0.75</v>
      </c>
      <c r="AM1875" s="134"/>
      <c r="AN1875" s="134">
        <f t="shared" si="479"/>
        <v>3.25</v>
      </c>
      <c r="AO1875" s="8">
        <f t="shared" si="472"/>
        <v>0.16510033020066001</v>
      </c>
      <c r="AP1875" s="134">
        <f>Refererenssiarvoja!$B$16*H1875^(1/6)/(Refererenssiarvoja!$B$15^0.5)*(Päälaskenta!$G$28/2)^0.5*(1-AO1875)^(-1.5)</f>
        <v>7.0000000000000007E-2</v>
      </c>
      <c r="AQ1875" s="8">
        <f>Refererenssiarvoja!$B$16*Kaksitasouoma_matriisi!O1875^(1/6)/(SQRT((2*Refererenssiarvoja!$B$15)/(Päälaskenta!$F$31*Päälaskenta!$G$31*Päälaskenta!$F$28))+SQRT(Refererenssiarvoja!$B$15)/Refererenssiarvoja!$B$17*LN(Kaksitasouoma_matriisi!L1875/Päälaskenta!$F$28))</f>
        <v>8.5289273571785895E-2</v>
      </c>
      <c r="AR1875" s="8">
        <f>Refererenssiarvoja!$B$16*Kaksitasouoma_matriisi!O1875^(1/6)/(SQRT((2*Refererenssiarvoja!$B$15)/(Päälaskenta!$F$31*Päälaskenta!$G$31*L1875)))</f>
        <v>0.99687401465137704</v>
      </c>
    </row>
    <row r="1876" spans="1:44" x14ac:dyDescent="0.2">
      <c r="A1876" s="8">
        <v>1874</v>
      </c>
      <c r="B1876" s="8">
        <f>IF(Päälaskenta!C$7,Päälaskenta!E$7,Päälaskenta!G$5)</f>
        <v>2.5</v>
      </c>
      <c r="C1876" s="56">
        <v>0.126</v>
      </c>
      <c r="D1876" s="93">
        <f t="shared" si="465"/>
        <v>19.8413</v>
      </c>
      <c r="E1876" s="8">
        <f>IF(Päälaskenta!$C$26,Kaksitasouoma_matriisi!AP1876,Kaksitasouoma_matriisi!AC1876)</f>
        <v>0.109797170280968</v>
      </c>
      <c r="F1876" s="56">
        <f>IF(D1876&lt;Päälaskenta!H$24,(SQRT(POWER(Päälaskenta!C$24/(2*Päälaskenta!E$24),2)+(D1876/Päälaskenta!E$24))-Päälaskenta!C$24/(2*Päälaskenta!E$24)),IF(D1876=Päälaskenta!H$24,Päälaskenta!D$24,Päälaskenta!D$24+(SQRT(POWER((Päälaskenta!C$20+Päälaskenta!G$24)/(2*Päälaskenta!E$20),2)+((D1876-Päälaskenta!H$24)/Päälaskenta!E$20))-(Päälaskenta!C$20+Päälaskenta!G$24)/(2*Päälaskenta!E$20))))</f>
        <v>2.5369999999999999</v>
      </c>
      <c r="G1876" s="57">
        <f>IF(F1876&gt;Päälaskenta!D$24,(2*SQRT((POWER(Päälaskenta!D$24,2))+POWER(Päälaskenta!E$24*Päälaskenta!D$24,2))+Päälaskenta!C$24)+(2*SQRT((POWER((F1876-Päälaskenta!D$24),2))+POWER(Päälaskenta!E$20*(F1876-Päälaskenta!D$24),2))+Päälaskenta!C$20),(2*SQRT((POWER(F1876,2))+POWER(Päälaskenta!E$24*F1876,2))+Päälaskenta!C$24))</f>
        <v>14.6</v>
      </c>
      <c r="H1876" s="57">
        <f t="shared" si="466"/>
        <v>1.36</v>
      </c>
      <c r="I1876" s="62">
        <f t="shared" si="467"/>
        <v>1.27E-4</v>
      </c>
      <c r="J1876" s="8">
        <f>IF(F1876&lt;Päälaskenta!$D$24,0,Kaksitasouoma_matriisi!F1876-Päälaskenta!$D$24)</f>
        <v>1.837</v>
      </c>
      <c r="L1876" s="8">
        <f>IF(F1876&gt;Päälaskenta!D$24,F1876-Päälaskenta!D$24,0)</f>
        <v>1.837</v>
      </c>
      <c r="M1876" s="8">
        <f>IF(F1876&gt;Päälaskenta!D$24,(Päälaskenta!C$20+(Päälaskenta!E$20*(Kaksitasouoma_matriisi!F1876-Päälaskenta!D$24)))*(Kaksitasouoma_matriisi!F1876-Päälaskenta!D$24),0)</f>
        <v>14.2468535</v>
      </c>
      <c r="N1876" s="8">
        <f>IF(F1876&gt;Päälaskenta!D$24,(2*SQRT((POWER((F1876-Päälaskenta!D$24),2))+POWER(Päälaskenta!E$20*(F1876-Päälaskenta!D$24),2))+Päälaskenta!C$20),0)</f>
        <v>11.6233976930273</v>
      </c>
      <c r="O1876" s="8">
        <f t="shared" si="473"/>
        <v>1.2257047273317101</v>
      </c>
      <c r="P1876" s="8">
        <f>IF(Päälaskenta!$C$29,IF(L1876&gt;Päälaskenta!$F$28,Kaksitasouoma_matriisi!AQ1876,Kaksitasouoma_matriisi!AR1876),Päälaskenta!$F$20)</f>
        <v>0.12</v>
      </c>
      <c r="Q1876" s="8">
        <f t="shared" si="474"/>
        <v>135.975799128331</v>
      </c>
      <c r="R1876" s="8">
        <f t="shared" si="468"/>
        <v>1.3188195100717399</v>
      </c>
      <c r="S1876" s="8">
        <f t="shared" si="475"/>
        <v>9.25691774728883E-2</v>
      </c>
      <c r="U1876" s="93">
        <f>IF(F1876&gt;Päälaskenta!D$24,Päälaskenta!H$24+L1876*Päälaskenta!G$24,F1876*Päälaskenta!C$24 + F1876*F1876*Päälaskenta!E$24)</f>
        <v>5.5987999999999998</v>
      </c>
      <c r="V1876" s="8">
        <f>IF(F1876&gt;Päälaskenta!D$24,2*SQRT(POWER(Päälaskenta!D$24,2)+POWER(Päälaskenta!E$24*Päälaskenta!D$24,2))+Päälaskenta!C$24,(2*SQRT((POWER(F1876,2))+POWER(Päälaskenta!E$24*F1876,2))+Päälaskenta!C$24))</f>
        <v>2.9798989873223301</v>
      </c>
      <c r="W1876" s="8">
        <f t="shared" si="476"/>
        <v>1.8788556336370801</v>
      </c>
      <c r="X1876" s="8">
        <f>Päälaskenta!F$24</f>
        <v>7.0000000000000007E-2</v>
      </c>
      <c r="Y1876" s="8">
        <f t="shared" si="477"/>
        <v>121.784641344935</v>
      </c>
      <c r="Z1876" s="8">
        <f t="shared" si="469"/>
        <v>1.1811804899282601</v>
      </c>
      <c r="AA1876" s="8">
        <f t="shared" si="478"/>
        <v>0.21097029540763401</v>
      </c>
      <c r="AC1876" s="8">
        <f t="shared" si="470"/>
        <v>0.109797170280968</v>
      </c>
      <c r="AE1876" s="8">
        <v>1874</v>
      </c>
      <c r="AF1876" s="8">
        <f t="shared" si="464"/>
        <v>257.76044047326599</v>
      </c>
      <c r="AG1876" s="8">
        <f t="shared" si="471"/>
        <v>9.4069207856197501E-5</v>
      </c>
      <c r="AJ1876" s="132">
        <f>IF(Päälaskenta!$F$28&lt;Kaksitasouoma_matriisi!L1876,Päälaskenta!$C$20*Päälaskenta!$F$28,Päälaskenta!$C$20*Kaksitasouoma_matriisi!L1876)</f>
        <v>2.5</v>
      </c>
      <c r="AK1876" s="134">
        <f>SQRT(Päälaskenta!$D$20^2+(Päälaskenta!$D$20/(1/Päälaskenta!$E$20))^2)</f>
        <v>1.8029999999999999</v>
      </c>
      <c r="AL1876" s="134">
        <f>IF(Päälaskenta!$F$28&lt;Kaksitasouoma_matriisi!L1876,AK1876*Päälaskenta!$F$28*COS(ATAN(1/Päälaskenta!$E$20)),AK1876*Kaksitasouoma_matriisi!L1876*COS(ATAN(1/Päälaskenta!$E$20)))</f>
        <v>0.75</v>
      </c>
      <c r="AM1876" s="134"/>
      <c r="AN1876" s="134">
        <f t="shared" si="479"/>
        <v>3.25</v>
      </c>
      <c r="AO1876" s="8">
        <f t="shared" si="472"/>
        <v>0.16379975102437799</v>
      </c>
      <c r="AP1876" s="134">
        <f>Refererenssiarvoja!$B$16*H1876^(1/6)/(Refererenssiarvoja!$B$15^0.5)*(Päälaskenta!$G$28/2)^0.5*(1-AO1876)^(-1.5)</f>
        <v>6.9000000000000006E-2</v>
      </c>
      <c r="AQ1876" s="8">
        <f>Refererenssiarvoja!$B$16*Kaksitasouoma_matriisi!O1876^(1/6)/(SQRT((2*Refererenssiarvoja!$B$15)/(Päälaskenta!$F$31*Päälaskenta!$G$31*Päälaskenta!$F$28))+SQRT(Refererenssiarvoja!$B$15)/Refererenssiarvoja!$B$17*LN(Kaksitasouoma_matriisi!L1876/Päälaskenta!$F$28))</f>
        <v>8.5002539396679899E-2</v>
      </c>
      <c r="AR1876" s="8">
        <f>Refererenssiarvoja!$B$16*Kaksitasouoma_matriisi!O1876^(1/6)/(SQRT((2*Refererenssiarvoja!$B$15)/(Päälaskenta!$F$31*Päälaskenta!$G$31*L1876)))</f>
        <v>1.00100455447209</v>
      </c>
    </row>
    <row r="1877" spans="1:44" x14ac:dyDescent="0.2">
      <c r="A1877" s="8">
        <v>1875</v>
      </c>
      <c r="B1877" s="8">
        <f>IF(Päälaskenta!C$7,Päälaskenta!E$7,Päälaskenta!G$5)</f>
        <v>2.5</v>
      </c>
      <c r="C1877" s="56">
        <v>0.125</v>
      </c>
      <c r="D1877" s="93">
        <f t="shared" si="465"/>
        <v>20</v>
      </c>
      <c r="E1877" s="8">
        <f>IF(Päälaskenta!$C$26,Kaksitasouoma_matriisi!AP1877,Kaksitasouoma_matriisi!AC1877)</f>
        <v>0.10982730990482199</v>
      </c>
      <c r="F1877" s="56">
        <f>IF(D1877&lt;Päälaskenta!H$24,(SQRT(POWER(Päälaskenta!C$24/(2*Päälaskenta!E$24),2)+(D1877/Päälaskenta!E$24))-Päälaskenta!C$24/(2*Päälaskenta!E$24)),IF(D1877=Päälaskenta!H$24,Päälaskenta!D$24,Päälaskenta!D$24+(SQRT(POWER((Päälaskenta!C$20+Päälaskenta!G$24)/(2*Päälaskenta!E$20),2)+((D1877-Päälaskenta!H$24)/Päälaskenta!E$20))-(Päälaskenta!C$20+Päälaskenta!G$24)/(2*Päälaskenta!E$20))))</f>
        <v>2.5489999999999999</v>
      </c>
      <c r="G1877" s="57">
        <f>IF(F1877&gt;Päälaskenta!D$24,(2*SQRT((POWER(Päälaskenta!D$24,2))+POWER(Päälaskenta!E$24*Päälaskenta!D$24,2))+Päälaskenta!C$24)+(2*SQRT((POWER((F1877-Päälaskenta!D$24),2))+POWER(Päälaskenta!E$20*(F1877-Päälaskenta!D$24),2))+Päälaskenta!C$20),(2*SQRT((POWER(F1877,2))+POWER(Päälaskenta!E$24*F1877,2))+Päälaskenta!C$24))</f>
        <v>14.65</v>
      </c>
      <c r="H1877" s="57">
        <f t="shared" si="466"/>
        <v>1.37</v>
      </c>
      <c r="I1877" s="62">
        <f t="shared" si="467"/>
        <v>1.2400000000000001E-4</v>
      </c>
      <c r="J1877" s="8">
        <f>IF(F1877&lt;Päälaskenta!$D$24,0,Kaksitasouoma_matriisi!F1877-Päälaskenta!$D$24)</f>
        <v>1.849</v>
      </c>
      <c r="L1877" s="8">
        <f>IF(F1877&gt;Päälaskenta!D$24,F1877-Päälaskenta!D$24,0)</f>
        <v>1.849</v>
      </c>
      <c r="M1877" s="8">
        <f>IF(F1877&gt;Päälaskenta!D$24,(Päälaskenta!C$20+(Päälaskenta!E$20*(Kaksitasouoma_matriisi!F1877-Päälaskenta!D$24)))*(Kaksitasouoma_matriisi!F1877-Päälaskenta!D$24),0)</f>
        <v>14.3732015</v>
      </c>
      <c r="N1877" s="8">
        <f>IF(F1877&gt;Päälaskenta!D$24,(2*SQRT((POWER((F1877-Päälaskenta!D$24),2))+POWER(Päälaskenta!E$20*(F1877-Päälaskenta!D$24),2))+Päälaskenta!C$20),0)</f>
        <v>11.6666643083329</v>
      </c>
      <c r="O1877" s="8">
        <f t="shared" si="473"/>
        <v>1.23198894903781</v>
      </c>
      <c r="P1877" s="8">
        <f>IF(Päälaskenta!$C$29,IF(L1877&gt;Päälaskenta!$F$28,Kaksitasouoma_matriisi!AQ1877,Kaksitasouoma_matriisi!AR1877),Päälaskenta!$F$20)</f>
        <v>0.12</v>
      </c>
      <c r="Q1877" s="8">
        <f t="shared" si="474"/>
        <v>137.65018819249599</v>
      </c>
      <c r="R1877" s="8">
        <f t="shared" si="468"/>
        <v>1.32111690476002</v>
      </c>
      <c r="S1877" s="8">
        <f t="shared" si="475"/>
        <v>9.1915284479941406E-2</v>
      </c>
      <c r="U1877" s="93">
        <f>IF(F1877&gt;Päälaskenta!D$24,Päälaskenta!H$24+L1877*Päälaskenta!G$24,F1877*Päälaskenta!C$24 + F1877*F1877*Päälaskenta!E$24)</f>
        <v>5.6276000000000002</v>
      </c>
      <c r="V1877" s="8">
        <f>IF(F1877&gt;Päälaskenta!D$24,2*SQRT(POWER(Päälaskenta!D$24,2)+POWER(Päälaskenta!E$24*Päälaskenta!D$24,2))+Päälaskenta!C$24,(2*SQRT((POWER(F1877,2))+POWER(Päälaskenta!E$24*F1877,2))+Päälaskenta!C$24))</f>
        <v>2.9798989873223301</v>
      </c>
      <c r="W1877" s="8">
        <f t="shared" si="476"/>
        <v>1.88852039077232</v>
      </c>
      <c r="X1877" s="8">
        <f>Päälaskenta!F$24</f>
        <v>7.0000000000000007E-2</v>
      </c>
      <c r="Y1877" s="8">
        <f t="shared" si="477"/>
        <v>122.830522667645</v>
      </c>
      <c r="Z1877" s="8">
        <f t="shared" si="469"/>
        <v>1.17888309523998</v>
      </c>
      <c r="AA1877" s="8">
        <f t="shared" si="478"/>
        <v>0.20948238951595399</v>
      </c>
      <c r="AC1877" s="8">
        <f t="shared" si="470"/>
        <v>0.10982730990482199</v>
      </c>
      <c r="AE1877" s="8">
        <v>1875</v>
      </c>
      <c r="AF1877" s="8">
        <f t="shared" si="464"/>
        <v>260.48071086014102</v>
      </c>
      <c r="AG1877" s="8">
        <f t="shared" si="471"/>
        <v>9.2114686953574895E-5</v>
      </c>
      <c r="AJ1877" s="132">
        <f>IF(Päälaskenta!$F$28&lt;Kaksitasouoma_matriisi!L1877,Päälaskenta!$C$20*Päälaskenta!$F$28,Päälaskenta!$C$20*Kaksitasouoma_matriisi!L1877)</f>
        <v>2.5</v>
      </c>
      <c r="AK1877" s="134">
        <f>SQRT(Päälaskenta!$D$20^2+(Päälaskenta!$D$20/(1/Päälaskenta!$E$20))^2)</f>
        <v>1.8029999999999999</v>
      </c>
      <c r="AL1877" s="134">
        <f>IF(Päälaskenta!$F$28&lt;Kaksitasouoma_matriisi!L1877,AK1877*Päälaskenta!$F$28*COS(ATAN(1/Päälaskenta!$E$20)),AK1877*Kaksitasouoma_matriisi!L1877*COS(ATAN(1/Päälaskenta!$E$20)))</f>
        <v>0.75</v>
      </c>
      <c r="AM1877" s="134"/>
      <c r="AN1877" s="134">
        <f t="shared" si="479"/>
        <v>3.25</v>
      </c>
      <c r="AO1877" s="8">
        <f t="shared" si="472"/>
        <v>0.16250000000000001</v>
      </c>
      <c r="AP1877" s="134">
        <f>Refererenssiarvoja!$B$16*H1877^(1/6)/(Refererenssiarvoja!$B$15^0.5)*(Päälaskenta!$G$28/2)^0.5*(1-AO1877)^(-1.5)</f>
        <v>6.9000000000000006E-2</v>
      </c>
      <c r="AQ1877" s="8">
        <f>Refererenssiarvoja!$B$16*Kaksitasouoma_matriisi!O1877^(1/6)/(SQRT((2*Refererenssiarvoja!$B$15)/(Päälaskenta!$F$31*Päälaskenta!$G$31*Päälaskenta!$F$28))+SQRT(Refererenssiarvoja!$B$15)/Refererenssiarvoja!$B$17*LN(Kaksitasouoma_matriisi!L1877/Päälaskenta!$F$28))</f>
        <v>8.4720108832091995E-2</v>
      </c>
      <c r="AR1877" s="8">
        <f>Refererenssiarvoja!$B$16*Kaksitasouoma_matriisi!O1877^(1/6)/(SQRT((2*Refererenssiarvoja!$B$15)/(Päälaskenta!$F$31*Päälaskenta!$G$31*L1877)))</f>
        <v>1.0051250331025601</v>
      </c>
    </row>
    <row r="1878" spans="1:44" x14ac:dyDescent="0.2">
      <c r="A1878" s="8">
        <v>1876</v>
      </c>
      <c r="B1878" s="8">
        <f>IF(Päälaskenta!C$7,Päälaskenta!E$7,Päälaskenta!G$5)</f>
        <v>2.5</v>
      </c>
      <c r="C1878" s="56">
        <v>0.124</v>
      </c>
      <c r="D1878" s="93">
        <f t="shared" si="465"/>
        <v>20.161300000000001</v>
      </c>
      <c r="E1878" s="8">
        <f>IF(Päälaskenta!$C$26,Kaksitasouoma_matriisi!AP1878,Kaksitasouoma_matriisi!AC1878)</f>
        <v>0.10985727198550201</v>
      </c>
      <c r="F1878" s="56">
        <f>IF(D1878&lt;Päälaskenta!H$24,(SQRT(POWER(Päälaskenta!C$24/(2*Päälaskenta!E$24),2)+(D1878/Päälaskenta!E$24))-Päälaskenta!C$24/(2*Päälaskenta!E$24)),IF(D1878=Päälaskenta!H$24,Päälaskenta!D$24,Päälaskenta!D$24+(SQRT(POWER((Päälaskenta!C$20+Päälaskenta!G$24)/(2*Päälaskenta!E$20),2)+((D1878-Päälaskenta!H$24)/Päälaskenta!E$20))-(Päälaskenta!C$20+Päälaskenta!G$24)/(2*Päälaskenta!E$20))))</f>
        <v>2.5609999999999999</v>
      </c>
      <c r="G1878" s="57">
        <f>IF(F1878&gt;Päälaskenta!D$24,(2*SQRT((POWER(Päälaskenta!D$24,2))+POWER(Päälaskenta!E$24*Päälaskenta!D$24,2))+Päälaskenta!C$24)+(2*SQRT((POWER((F1878-Päälaskenta!D$24),2))+POWER(Päälaskenta!E$20*(F1878-Päälaskenta!D$24),2))+Päälaskenta!C$20),(2*SQRT((POWER(F1878,2))+POWER(Päälaskenta!E$24*F1878,2))+Päälaskenta!C$24))</f>
        <v>14.69</v>
      </c>
      <c r="H1878" s="57">
        <f t="shared" si="466"/>
        <v>1.37</v>
      </c>
      <c r="I1878" s="62">
        <f t="shared" si="467"/>
        <v>1.22E-4</v>
      </c>
      <c r="J1878" s="8">
        <f>IF(F1878&lt;Päälaskenta!$D$24,0,Kaksitasouoma_matriisi!F1878-Päälaskenta!$D$24)</f>
        <v>1.861</v>
      </c>
      <c r="L1878" s="8">
        <f>IF(F1878&gt;Päälaskenta!D$24,F1878-Päälaskenta!D$24,0)</f>
        <v>1.861</v>
      </c>
      <c r="M1878" s="8">
        <f>IF(F1878&gt;Päälaskenta!D$24,(Päälaskenta!C$20+(Päälaskenta!E$20*(Kaksitasouoma_matriisi!F1878-Päälaskenta!D$24)))*(Kaksitasouoma_matriisi!F1878-Päälaskenta!D$24),0)</f>
        <v>14.499981500000001</v>
      </c>
      <c r="N1878" s="8">
        <f>IF(F1878&gt;Päälaskenta!D$24,(2*SQRT((POWER((F1878-Päälaskenta!D$24),2))+POWER(Päälaskenta!E$20*(F1878-Päälaskenta!D$24),2))+Päälaskenta!C$20),0)</f>
        <v>11.709930923638501</v>
      </c>
      <c r="O1878" s="8">
        <f t="shared" si="473"/>
        <v>1.2382636238040701</v>
      </c>
      <c r="P1878" s="8">
        <f>IF(Päälaskenta!$C$29,IF(L1878&gt;Päälaskenta!$F$28,Kaksitasouoma_matriisi!AQ1878,Kaksitasouoma_matriisi!AR1878),Päälaskenta!$F$20)</f>
        <v>0.12</v>
      </c>
      <c r="Q1878" s="8">
        <f t="shared" si="474"/>
        <v>139.33544599127299</v>
      </c>
      <c r="R1878" s="8">
        <f t="shared" si="468"/>
        <v>1.3233974255154699</v>
      </c>
      <c r="S1878" s="8">
        <f t="shared" si="475"/>
        <v>9.1268904413117302E-2</v>
      </c>
      <c r="U1878" s="93">
        <f>IF(F1878&gt;Päälaskenta!D$24,Päälaskenta!H$24+L1878*Päälaskenta!G$24,F1878*Päälaskenta!C$24 + F1878*F1878*Päälaskenta!E$24)</f>
        <v>5.6563999999999997</v>
      </c>
      <c r="V1878" s="8">
        <f>IF(F1878&gt;Päälaskenta!D$24,2*SQRT(POWER(Päälaskenta!D$24,2)+POWER(Päälaskenta!E$24*Päälaskenta!D$24,2))+Päälaskenta!C$24,(2*SQRT((POWER(F1878,2))+POWER(Päälaskenta!E$24*F1878,2))+Päälaskenta!C$24))</f>
        <v>2.9798989873223301</v>
      </c>
      <c r="W1878" s="8">
        <f t="shared" si="476"/>
        <v>1.89818514790755</v>
      </c>
      <c r="X1878" s="8">
        <f>Päälaskenta!F$24</f>
        <v>7.0000000000000007E-2</v>
      </c>
      <c r="Y1878" s="8">
        <f t="shared" si="477"/>
        <v>123.87997838701099</v>
      </c>
      <c r="Z1878" s="8">
        <f t="shared" si="469"/>
        <v>1.1766025744845301</v>
      </c>
      <c r="AA1878" s="8">
        <f t="shared" si="478"/>
        <v>0.208012618358767</v>
      </c>
      <c r="AC1878" s="8">
        <f t="shared" si="470"/>
        <v>0.10985727198550201</v>
      </c>
      <c r="AE1878" s="8">
        <v>1876</v>
      </c>
      <c r="AF1878" s="8">
        <f t="shared" si="464"/>
        <v>263.21542437828401</v>
      </c>
      <c r="AG1878" s="8">
        <f t="shared" si="471"/>
        <v>9.0210553354708997E-5</v>
      </c>
      <c r="AJ1878" s="132">
        <f>IF(Päälaskenta!$F$28&lt;Kaksitasouoma_matriisi!L1878,Päälaskenta!$C$20*Päälaskenta!$F$28,Päälaskenta!$C$20*Kaksitasouoma_matriisi!L1878)</f>
        <v>2.5</v>
      </c>
      <c r="AK1878" s="134">
        <f>SQRT(Päälaskenta!$D$20^2+(Päälaskenta!$D$20/(1/Päälaskenta!$E$20))^2)</f>
        <v>1.8029999999999999</v>
      </c>
      <c r="AL1878" s="134">
        <f>IF(Päälaskenta!$F$28&lt;Kaksitasouoma_matriisi!L1878,AK1878*Päälaskenta!$F$28*COS(ATAN(1/Päälaskenta!$E$20)),AK1878*Kaksitasouoma_matriisi!L1878*COS(ATAN(1/Päälaskenta!$E$20)))</f>
        <v>0.75</v>
      </c>
      <c r="AM1878" s="134"/>
      <c r="AN1878" s="134">
        <f t="shared" si="479"/>
        <v>3.25</v>
      </c>
      <c r="AO1878" s="8">
        <f t="shared" si="472"/>
        <v>0.16119992262403701</v>
      </c>
      <c r="AP1878" s="134">
        <f>Refererenssiarvoja!$B$16*H1878^(1/6)/(Refererenssiarvoja!$B$15^0.5)*(Päälaskenta!$G$28/2)^0.5*(1-AO1878)^(-1.5)</f>
        <v>6.9000000000000006E-2</v>
      </c>
      <c r="AQ1878" s="8">
        <f>Refererenssiarvoja!$B$16*Kaksitasouoma_matriisi!O1878^(1/6)/(SQRT((2*Refererenssiarvoja!$B$15)/(Päälaskenta!$F$31*Päälaskenta!$G$31*Päälaskenta!$F$28))+SQRT(Refererenssiarvoja!$B$15)/Refererenssiarvoja!$B$17*LN(Kaksitasouoma_matriisi!L1878/Päälaskenta!$F$28))</f>
        <v>8.4441880922390397E-2</v>
      </c>
      <c r="AR1878" s="8">
        <f>Refererenssiarvoja!$B$16*Kaksitasouoma_matriisi!O1878^(1/6)/(SQRT((2*Refererenssiarvoja!$B$15)/(Päälaskenta!$F$31*Päälaskenta!$G$31*L1878)))</f>
        <v>1.0092355442688401</v>
      </c>
    </row>
    <row r="1879" spans="1:44" x14ac:dyDescent="0.2">
      <c r="A1879" s="8">
        <v>1877</v>
      </c>
      <c r="B1879" s="8">
        <f>IF(Päälaskenta!C$7,Päälaskenta!E$7,Päälaskenta!G$5)</f>
        <v>2.5</v>
      </c>
      <c r="C1879" s="56">
        <v>0.123</v>
      </c>
      <c r="D1879" s="93">
        <f t="shared" si="465"/>
        <v>20.325199999999999</v>
      </c>
      <c r="E1879" s="8">
        <f>IF(Päälaskenta!$C$26,Kaksitasouoma_matriisi!AP1879,Kaksitasouoma_matriisi!AC1879)</f>
        <v>0.109889532367409</v>
      </c>
      <c r="F1879" s="56">
        <f>IF(D1879&lt;Päälaskenta!H$24,(SQRT(POWER(Päälaskenta!C$24/(2*Päälaskenta!E$24),2)+(D1879/Päälaskenta!E$24))-Päälaskenta!C$24/(2*Päälaskenta!E$24)),IF(D1879=Päälaskenta!H$24,Päälaskenta!D$24,Päälaskenta!D$24+(SQRT(POWER((Päälaskenta!C$20+Päälaskenta!G$24)/(2*Päälaskenta!E$20),2)+((D1879-Päälaskenta!H$24)/Päälaskenta!E$20))-(Päälaskenta!C$20+Päälaskenta!G$24)/(2*Päälaskenta!E$20))))</f>
        <v>2.5739999999999998</v>
      </c>
      <c r="G1879" s="57">
        <f>IF(F1879&gt;Päälaskenta!D$24,(2*SQRT((POWER(Päälaskenta!D$24,2))+POWER(Päälaskenta!E$24*Päälaskenta!D$24,2))+Päälaskenta!C$24)+(2*SQRT((POWER((F1879-Päälaskenta!D$24),2))+POWER(Päälaskenta!E$20*(F1879-Päälaskenta!D$24),2))+Päälaskenta!C$20),(2*SQRT((POWER(F1879,2))+POWER(Päälaskenta!E$24*F1879,2))+Päälaskenta!C$24))</f>
        <v>14.74</v>
      </c>
      <c r="H1879" s="57">
        <f t="shared" si="466"/>
        <v>1.38</v>
      </c>
      <c r="I1879" s="62">
        <f t="shared" si="467"/>
        <v>1.1900000000000001E-4</v>
      </c>
      <c r="J1879" s="8">
        <f>IF(F1879&lt;Päälaskenta!$D$24,0,Kaksitasouoma_matriisi!F1879-Päälaskenta!$D$24)</f>
        <v>1.8740000000000001</v>
      </c>
      <c r="L1879" s="8">
        <f>IF(F1879&gt;Päälaskenta!D$24,F1879-Päälaskenta!D$24,0)</f>
        <v>1.8740000000000001</v>
      </c>
      <c r="M1879" s="8">
        <f>IF(F1879&gt;Päälaskenta!D$24,(Päälaskenta!C$20+(Päälaskenta!E$20*(Kaksitasouoma_matriisi!F1879-Päälaskenta!D$24)))*(Kaksitasouoma_matriisi!F1879-Päälaskenta!D$24),0)</f>
        <v>14.637814000000001</v>
      </c>
      <c r="N1879" s="8">
        <f>IF(F1879&gt;Päälaskenta!D$24,(2*SQRT((POWER((F1879-Päälaskenta!D$24),2))+POWER(Päälaskenta!E$20*(F1879-Päälaskenta!D$24),2))+Päälaskenta!C$20),0)</f>
        <v>11.756803090219501</v>
      </c>
      <c r="O1879" s="8">
        <f t="shared" si="473"/>
        <v>1.24505053692506</v>
      </c>
      <c r="P1879" s="8">
        <f>IF(Päälaskenta!$C$29,IF(L1879&gt;Päälaskenta!$F$28,Kaksitasouoma_matriisi!AQ1879,Kaksitasouoma_matriisi!AR1879),Päälaskenta!$F$20)</f>
        <v>0.12</v>
      </c>
      <c r="Q1879" s="8">
        <f t="shared" si="474"/>
        <v>141.17342944899201</v>
      </c>
      <c r="R1879" s="8">
        <f t="shared" si="468"/>
        <v>1.3258492547691501</v>
      </c>
      <c r="S1879" s="8">
        <f t="shared" si="475"/>
        <v>9.0576998366637906E-2</v>
      </c>
      <c r="U1879" s="93">
        <f>IF(F1879&gt;Päälaskenta!D$24,Päälaskenta!H$24+L1879*Päälaskenta!G$24,F1879*Päälaskenta!C$24 + F1879*F1879*Päälaskenta!E$24)</f>
        <v>5.6875999999999998</v>
      </c>
      <c r="V1879" s="8">
        <f>IF(F1879&gt;Päälaskenta!D$24,2*SQRT(POWER(Päälaskenta!D$24,2)+POWER(Päälaskenta!E$24*Päälaskenta!D$24,2))+Päälaskenta!C$24,(2*SQRT((POWER(F1879,2))+POWER(Päälaskenta!E$24*F1879,2))+Päälaskenta!C$24))</f>
        <v>2.9798989873223301</v>
      </c>
      <c r="W1879" s="8">
        <f t="shared" si="476"/>
        <v>1.9086553014707199</v>
      </c>
      <c r="X1879" s="8">
        <f>Päälaskenta!F$24</f>
        <v>7.0000000000000007E-2</v>
      </c>
      <c r="Y1879" s="8">
        <f t="shared" si="477"/>
        <v>125.020915310007</v>
      </c>
      <c r="Z1879" s="8">
        <f t="shared" si="469"/>
        <v>1.1741507452308499</v>
      </c>
      <c r="AA1879" s="8">
        <f t="shared" si="478"/>
        <v>0.20644045735122901</v>
      </c>
      <c r="AC1879" s="8">
        <f t="shared" si="470"/>
        <v>0.109889532367409</v>
      </c>
      <c r="AE1879" s="8">
        <v>1877</v>
      </c>
      <c r="AF1879" s="8">
        <f t="shared" si="464"/>
        <v>266.19434475899902</v>
      </c>
      <c r="AG1879" s="8">
        <f t="shared" si="471"/>
        <v>8.8202799150074302E-5</v>
      </c>
      <c r="AJ1879" s="132">
        <f>IF(Päälaskenta!$F$28&lt;Kaksitasouoma_matriisi!L1879,Päälaskenta!$C$20*Päälaskenta!$F$28,Päälaskenta!$C$20*Kaksitasouoma_matriisi!L1879)</f>
        <v>2.5</v>
      </c>
      <c r="AK1879" s="134">
        <f>SQRT(Päälaskenta!$D$20^2+(Päälaskenta!$D$20/(1/Päälaskenta!$E$20))^2)</f>
        <v>1.8029999999999999</v>
      </c>
      <c r="AL1879" s="134">
        <f>IF(Päälaskenta!$F$28&lt;Kaksitasouoma_matriisi!L1879,AK1879*Päälaskenta!$F$28*COS(ATAN(1/Päälaskenta!$E$20)),AK1879*Kaksitasouoma_matriisi!L1879*COS(ATAN(1/Päälaskenta!$E$20)))</f>
        <v>0.75</v>
      </c>
      <c r="AM1879" s="134"/>
      <c r="AN1879" s="134">
        <f t="shared" si="479"/>
        <v>3.25</v>
      </c>
      <c r="AO1879" s="8">
        <f t="shared" si="472"/>
        <v>0.15990002558400401</v>
      </c>
      <c r="AP1879" s="134">
        <f>Refererenssiarvoja!$B$16*H1879^(1/6)/(Refererenssiarvoja!$B$15^0.5)*(Päälaskenta!$G$28/2)^0.5*(1-AO1879)^(-1.5)</f>
        <v>6.9000000000000006E-2</v>
      </c>
      <c r="AQ1879" s="8">
        <f>Refererenssiarvoja!$B$16*Kaksitasouoma_matriisi!O1879^(1/6)/(SQRT((2*Refererenssiarvoja!$B$15)/(Päälaskenta!$F$31*Päälaskenta!$G$31*Päälaskenta!$F$28))+SQRT(Refererenssiarvoja!$B$15)/Refererenssiarvoja!$B$17*LN(Kaksitasouoma_matriisi!L1879/Päälaskenta!$F$28))</f>
        <v>8.4145096624042001E-2</v>
      </c>
      <c r="AR1879" s="8">
        <f>Refererenssiarvoja!$B$16*Kaksitasouoma_matriisi!O1879^(1/6)/(SQRT((2*Refererenssiarvoja!$B$15)/(Päälaskenta!$F$31*Päälaskenta!$G$31*L1879)))</f>
        <v>1.0136774570126601</v>
      </c>
    </row>
    <row r="1880" spans="1:44" x14ac:dyDescent="0.2">
      <c r="A1880" s="8">
        <v>1878</v>
      </c>
      <c r="B1880" s="8">
        <f>IF(Päälaskenta!C$7,Päälaskenta!E$7,Päälaskenta!G$5)</f>
        <v>2.5</v>
      </c>
      <c r="C1880" s="56">
        <v>0.122</v>
      </c>
      <c r="D1880" s="93">
        <f t="shared" si="465"/>
        <v>20.491800000000001</v>
      </c>
      <c r="E1880" s="8">
        <f>IF(Päälaskenta!$C$26,Kaksitasouoma_matriisi!AP1880,Kaksitasouoma_matriisi!AC1880)</f>
        <v>0.10992158818255</v>
      </c>
      <c r="F1880" s="56">
        <f>IF(D1880&lt;Päälaskenta!H$24,(SQRT(POWER(Päälaskenta!C$24/(2*Päälaskenta!E$24),2)+(D1880/Päälaskenta!E$24))-Päälaskenta!C$24/(2*Päälaskenta!E$24)),IF(D1880=Päälaskenta!H$24,Päälaskenta!D$24,Päälaskenta!D$24+(SQRT(POWER((Päälaskenta!C$20+Päälaskenta!G$24)/(2*Päälaskenta!E$20),2)+((D1880-Päälaskenta!H$24)/Päälaskenta!E$20))-(Päälaskenta!C$20+Päälaskenta!G$24)/(2*Päälaskenta!E$20))))</f>
        <v>2.5870000000000002</v>
      </c>
      <c r="G1880" s="57">
        <f>IF(F1880&gt;Päälaskenta!D$24,(2*SQRT((POWER(Päälaskenta!D$24,2))+POWER(Päälaskenta!E$24*Päälaskenta!D$24,2))+Päälaskenta!C$24)+(2*SQRT((POWER((F1880-Päälaskenta!D$24),2))+POWER(Päälaskenta!E$20*(F1880-Päälaskenta!D$24),2))+Päälaskenta!C$20),(2*SQRT((POWER(F1880,2))+POWER(Päälaskenta!E$24*F1880,2))+Päälaskenta!C$24))</f>
        <v>14.78</v>
      </c>
      <c r="H1880" s="57">
        <f t="shared" si="466"/>
        <v>1.39</v>
      </c>
      <c r="I1880" s="62">
        <f t="shared" si="467"/>
        <v>1.16E-4</v>
      </c>
      <c r="J1880" s="8">
        <f>IF(F1880&lt;Päälaskenta!$D$24,0,Kaksitasouoma_matriisi!F1880-Päälaskenta!$D$24)</f>
        <v>1.887</v>
      </c>
      <c r="L1880" s="8">
        <f>IF(F1880&gt;Päälaskenta!D$24,F1880-Päälaskenta!D$24,0)</f>
        <v>1.887</v>
      </c>
      <c r="M1880" s="8">
        <f>IF(F1880&gt;Päälaskenta!D$24,(Päälaskenta!C$20+(Päälaskenta!E$20*(Kaksitasouoma_matriisi!F1880-Päälaskenta!D$24)))*(Kaksitasouoma_matriisi!F1880-Päälaskenta!D$24),0)</f>
        <v>14.776153499999999</v>
      </c>
      <c r="N1880" s="8">
        <f>IF(F1880&gt;Päälaskenta!D$24,(2*SQRT((POWER((F1880-Päälaskenta!D$24),2))+POWER(Päälaskenta!E$20*(F1880-Päälaskenta!D$24),2))+Päälaskenta!C$20),0)</f>
        <v>11.803675256800499</v>
      </c>
      <c r="O1880" s="8">
        <f t="shared" si="473"/>
        <v>1.25182650136761</v>
      </c>
      <c r="P1880" s="8">
        <f>IF(Päälaskenta!$C$29,IF(L1880&gt;Päälaskenta!$F$28,Kaksitasouoma_matriisi!AQ1880,Kaksitasouoma_matriisi!AR1880),Päälaskenta!$F$20)</f>
        <v>0.12</v>
      </c>
      <c r="Q1880" s="8">
        <f t="shared" si="474"/>
        <v>143.02421593215499</v>
      </c>
      <c r="R1880" s="8">
        <f t="shared" si="468"/>
        <v>1.32828191983132</v>
      </c>
      <c r="S1880" s="8">
        <f t="shared" si="475"/>
        <v>8.9893619461338198E-2</v>
      </c>
      <c r="U1880" s="93">
        <f>IF(F1880&gt;Päälaskenta!D$24,Päälaskenta!H$24+L1880*Päälaskenta!G$24,F1880*Päälaskenta!C$24 + F1880*F1880*Päälaskenta!E$24)</f>
        <v>5.7187999999999999</v>
      </c>
      <c r="V1880" s="8">
        <f>IF(F1880&gt;Päälaskenta!D$24,2*SQRT(POWER(Päälaskenta!D$24,2)+POWER(Päälaskenta!E$24*Päälaskenta!D$24,2))+Päälaskenta!C$24,(2*SQRT((POWER(F1880,2))+POWER(Päälaskenta!E$24*F1880,2))+Päälaskenta!C$24))</f>
        <v>2.9798989873223301</v>
      </c>
      <c r="W1880" s="8">
        <f t="shared" si="476"/>
        <v>1.9191254550338901</v>
      </c>
      <c r="X1880" s="8">
        <f>Päälaskenta!F$24</f>
        <v>7.0000000000000007E-2</v>
      </c>
      <c r="Y1880" s="8">
        <f t="shared" si="477"/>
        <v>126.166032381843</v>
      </c>
      <c r="Z1880" s="8">
        <f t="shared" si="469"/>
        <v>1.17171808016868</v>
      </c>
      <c r="AA1880" s="8">
        <f t="shared" si="478"/>
        <v>0.204888801876037</v>
      </c>
      <c r="AC1880" s="8">
        <f t="shared" si="470"/>
        <v>0.10992158818255</v>
      </c>
      <c r="AE1880" s="8">
        <v>1878</v>
      </c>
      <c r="AF1880" s="8">
        <f t="shared" si="464"/>
        <v>269.19024831399798</v>
      </c>
      <c r="AG1880" s="8">
        <f t="shared" si="471"/>
        <v>8.6250450307955403E-5</v>
      </c>
      <c r="AJ1880" s="132">
        <f>IF(Päälaskenta!$F$28&lt;Kaksitasouoma_matriisi!L1880,Päälaskenta!$C$20*Päälaskenta!$F$28,Päälaskenta!$C$20*Kaksitasouoma_matriisi!L1880)</f>
        <v>2.5</v>
      </c>
      <c r="AK1880" s="134">
        <f>SQRT(Päälaskenta!$D$20^2+(Päälaskenta!$D$20/(1/Päälaskenta!$E$20))^2)</f>
        <v>1.8029999999999999</v>
      </c>
      <c r="AL1880" s="134">
        <f>IF(Päälaskenta!$F$28&lt;Kaksitasouoma_matriisi!L1880,AK1880*Päälaskenta!$F$28*COS(ATAN(1/Päälaskenta!$E$20)),AK1880*Kaksitasouoma_matriisi!L1880*COS(ATAN(1/Päälaskenta!$E$20)))</f>
        <v>0.75</v>
      </c>
      <c r="AM1880" s="134"/>
      <c r="AN1880" s="134">
        <f t="shared" si="479"/>
        <v>3.25</v>
      </c>
      <c r="AO1880" s="8">
        <f t="shared" si="472"/>
        <v>0.15860002537600401</v>
      </c>
      <c r="AP1880" s="134">
        <f>Refererenssiarvoja!$B$16*H1880^(1/6)/(Refererenssiarvoja!$B$15^0.5)*(Päälaskenta!$G$28/2)^0.5*(1-AO1880)^(-1.5)</f>
        <v>6.9000000000000006E-2</v>
      </c>
      <c r="AQ1880" s="8">
        <f>Refererenssiarvoja!$B$16*Kaksitasouoma_matriisi!O1880^(1/6)/(SQRT((2*Refererenssiarvoja!$B$15)/(Päälaskenta!$F$31*Päälaskenta!$G$31*Päälaskenta!$F$28))+SQRT(Refererenssiarvoja!$B$15)/Refererenssiarvoja!$B$17*LN(Kaksitasouoma_matriisi!L1880/Päälaskenta!$F$28))</f>
        <v>8.3853009693822603E-2</v>
      </c>
      <c r="AR1880" s="8">
        <f>Refererenssiarvoja!$B$16*Kaksitasouoma_matriisi!O1880^(1/6)/(SQRT((2*Refererenssiarvoja!$B$15)/(Päälaskenta!$F$31*Päälaskenta!$G$31*L1880)))</f>
        <v>1.01810789553804</v>
      </c>
    </row>
    <row r="1881" spans="1:44" x14ac:dyDescent="0.2">
      <c r="A1881" s="8">
        <v>1879</v>
      </c>
      <c r="B1881" s="8">
        <f>IF(Päälaskenta!C$7,Päälaskenta!E$7,Päälaskenta!G$5)</f>
        <v>2.5</v>
      </c>
      <c r="C1881" s="56">
        <v>0.121</v>
      </c>
      <c r="D1881" s="93">
        <f t="shared" si="465"/>
        <v>20.661200000000001</v>
      </c>
      <c r="E1881" s="8">
        <f>IF(Päälaskenta!$C$26,Kaksitasouoma_matriisi!AP1881,Kaksitasouoma_matriisi!AC1881)</f>
        <v>0.109953441370546</v>
      </c>
      <c r="F1881" s="56">
        <f>IF(D1881&lt;Päälaskenta!H$24,(SQRT(POWER(Päälaskenta!C$24/(2*Päälaskenta!E$24),2)+(D1881/Päälaskenta!E$24))-Päälaskenta!C$24/(2*Päälaskenta!E$24)),IF(D1881=Päälaskenta!H$24,Päälaskenta!D$24,Päälaskenta!D$24+(SQRT(POWER((Päälaskenta!C$20+Päälaskenta!G$24)/(2*Päälaskenta!E$20),2)+((D1881-Päälaskenta!H$24)/Päälaskenta!E$20))-(Päälaskenta!C$20+Päälaskenta!G$24)/(2*Päälaskenta!E$20))))</f>
        <v>2.6</v>
      </c>
      <c r="G1881" s="57">
        <f>IF(F1881&gt;Päälaskenta!D$24,(2*SQRT((POWER(Päälaskenta!D$24,2))+POWER(Päälaskenta!E$24*Päälaskenta!D$24,2))+Päälaskenta!C$24)+(2*SQRT((POWER((F1881-Päälaskenta!D$24),2))+POWER(Päälaskenta!E$20*(F1881-Päälaskenta!D$24),2))+Päälaskenta!C$20),(2*SQRT((POWER(F1881,2))+POWER(Päälaskenta!E$24*F1881,2))+Päälaskenta!C$24))</f>
        <v>14.83</v>
      </c>
      <c r="H1881" s="57">
        <f t="shared" si="466"/>
        <v>1.39</v>
      </c>
      <c r="I1881" s="62">
        <f t="shared" si="467"/>
        <v>1.1400000000000001E-4</v>
      </c>
      <c r="J1881" s="8">
        <f>IF(F1881&lt;Päälaskenta!$D$24,0,Kaksitasouoma_matriisi!F1881-Päälaskenta!$D$24)</f>
        <v>1.9</v>
      </c>
      <c r="L1881" s="8">
        <f>IF(F1881&gt;Päälaskenta!D$24,F1881-Päälaskenta!D$24,0)</f>
        <v>1.9</v>
      </c>
      <c r="M1881" s="8">
        <f>IF(F1881&gt;Päälaskenta!D$24,(Päälaskenta!C$20+(Päälaskenta!E$20*(Kaksitasouoma_matriisi!F1881-Päälaskenta!D$24)))*(Kaksitasouoma_matriisi!F1881-Päälaskenta!D$24),0)</f>
        <v>14.914999999999999</v>
      </c>
      <c r="N1881" s="8">
        <f>IF(F1881&gt;Päälaskenta!D$24,(2*SQRT((POWER((F1881-Päälaskenta!D$24),2))+POWER(Päälaskenta!E$20*(F1881-Päälaskenta!D$24),2))+Päälaskenta!C$20),0)</f>
        <v>11.850547423381601</v>
      </c>
      <c r="O1881" s="8">
        <f t="shared" si="473"/>
        <v>1.2585916470467899</v>
      </c>
      <c r="P1881" s="8">
        <f>IF(Päälaskenta!$C$29,IF(L1881&gt;Päälaskenta!$F$28,Kaksitasouoma_matriisi!AQ1881,Kaksitasouoma_matriisi!AR1881),Päälaskenta!$F$20)</f>
        <v>0.12</v>
      </c>
      <c r="Q1881" s="8">
        <f t="shared" si="474"/>
        <v>144.887830132777</v>
      </c>
      <c r="R1881" s="8">
        <f t="shared" si="468"/>
        <v>1.3306957414398599</v>
      </c>
      <c r="S1881" s="8">
        <f t="shared" si="475"/>
        <v>8.9218621618495503E-2</v>
      </c>
      <c r="U1881" s="93">
        <f>IF(F1881&gt;Päälaskenta!D$24,Päälaskenta!H$24+L1881*Päälaskenta!G$24,F1881*Päälaskenta!C$24 + F1881*F1881*Päälaskenta!E$24)</f>
        <v>5.75</v>
      </c>
      <c r="V1881" s="8">
        <f>IF(F1881&gt;Päälaskenta!D$24,2*SQRT(POWER(Päälaskenta!D$24,2)+POWER(Päälaskenta!E$24*Päälaskenta!D$24,2))+Päälaskenta!C$24,(2*SQRT((POWER(F1881,2))+POWER(Päälaskenta!E$24*F1881,2))+Päälaskenta!C$24))</f>
        <v>2.9798989873223301</v>
      </c>
      <c r="W1881" s="8">
        <f t="shared" si="476"/>
        <v>1.92959560859706</v>
      </c>
      <c r="X1881" s="8">
        <f>Päälaskenta!F$24</f>
        <v>7.0000000000000007E-2</v>
      </c>
      <c r="Y1881" s="8">
        <f t="shared" si="477"/>
        <v>127.315321986737</v>
      </c>
      <c r="Z1881" s="8">
        <f t="shared" si="469"/>
        <v>1.1693042585601401</v>
      </c>
      <c r="AA1881" s="8">
        <f t="shared" si="478"/>
        <v>0.203357262358285</v>
      </c>
      <c r="AC1881" s="8">
        <f t="shared" si="470"/>
        <v>0.109953441370546</v>
      </c>
      <c r="AE1881" s="8">
        <v>1879</v>
      </c>
      <c r="AF1881" s="8">
        <f t="shared" si="464"/>
        <v>272.20315211951402</v>
      </c>
      <c r="AG1881" s="8">
        <f t="shared" si="471"/>
        <v>8.4351676228311404E-5</v>
      </c>
      <c r="AJ1881" s="132">
        <f>IF(Päälaskenta!$F$28&lt;Kaksitasouoma_matriisi!L1881,Päälaskenta!$C$20*Päälaskenta!$F$28,Päälaskenta!$C$20*Kaksitasouoma_matriisi!L1881)</f>
        <v>2.5</v>
      </c>
      <c r="AK1881" s="134">
        <f>SQRT(Päälaskenta!$D$20^2+(Päälaskenta!$D$20/(1/Päälaskenta!$E$20))^2)</f>
        <v>1.8029999999999999</v>
      </c>
      <c r="AL1881" s="134">
        <f>IF(Päälaskenta!$F$28&lt;Kaksitasouoma_matriisi!L1881,AK1881*Päälaskenta!$F$28*COS(ATAN(1/Päälaskenta!$E$20)),AK1881*Kaksitasouoma_matriisi!L1881*COS(ATAN(1/Päälaskenta!$E$20)))</f>
        <v>0.75</v>
      </c>
      <c r="AM1881" s="134"/>
      <c r="AN1881" s="134">
        <f t="shared" si="479"/>
        <v>3.25</v>
      </c>
      <c r="AO1881" s="8">
        <f t="shared" si="472"/>
        <v>0.157299672816681</v>
      </c>
      <c r="AP1881" s="134">
        <f>Refererenssiarvoja!$B$16*H1881^(1/6)/(Refererenssiarvoja!$B$15^0.5)*(Päälaskenta!$G$28/2)^0.5*(1-AO1881)^(-1.5)</f>
        <v>6.9000000000000006E-2</v>
      </c>
      <c r="AQ1881" s="8">
        <f>Refererenssiarvoja!$B$16*Kaksitasouoma_matriisi!O1881^(1/6)/(SQRT((2*Refererenssiarvoja!$B$15)/(Päälaskenta!$F$31*Päälaskenta!$G$31*Päälaskenta!$F$28))+SQRT(Refererenssiarvoja!$B$15)/Refererenssiarvoja!$B$17*LN(Kaksitasouoma_matriisi!L1881/Päälaskenta!$F$28))</f>
        <v>8.3565503945264602E-2</v>
      </c>
      <c r="AR1881" s="8">
        <f>Refererenssiarvoja!$B$16*Kaksitasouoma_matriisi!O1881^(1/6)/(SQRT((2*Refererenssiarvoja!$B$15)/(Päälaskenta!$F$31*Päälaskenta!$G$31*L1881)))</f>
        <v>1.0225269733715801</v>
      </c>
    </row>
    <row r="1882" spans="1:44" x14ac:dyDescent="0.2">
      <c r="A1882" s="8">
        <v>1880</v>
      </c>
      <c r="B1882" s="8">
        <f>IF(Päälaskenta!C$7,Päälaskenta!E$7,Päälaskenta!G$5)</f>
        <v>2.5</v>
      </c>
      <c r="C1882" s="56">
        <v>0.12</v>
      </c>
      <c r="D1882" s="93">
        <f t="shared" si="465"/>
        <v>20.833300000000001</v>
      </c>
      <c r="E1882" s="8">
        <f>IF(Päälaskenta!$C$26,Kaksitasouoma_matriisi!AP1882,Kaksitasouoma_matriisi!AC1882)</f>
        <v>0.109985093846575</v>
      </c>
      <c r="F1882" s="56">
        <f>IF(D1882&lt;Päälaskenta!H$24,(SQRT(POWER(Päälaskenta!C$24/(2*Päälaskenta!E$24),2)+(D1882/Päälaskenta!E$24))-Päälaskenta!C$24/(2*Päälaskenta!E$24)),IF(D1882=Päälaskenta!H$24,Päälaskenta!D$24,Päälaskenta!D$24+(SQRT(POWER((Päälaskenta!C$20+Päälaskenta!G$24)/(2*Päälaskenta!E$20),2)+((D1882-Päälaskenta!H$24)/Päälaskenta!E$20))-(Päälaskenta!C$20+Päälaskenta!G$24)/(2*Päälaskenta!E$20))))</f>
        <v>2.613</v>
      </c>
      <c r="G1882" s="57">
        <f>IF(F1882&gt;Päälaskenta!D$24,(2*SQRT((POWER(Päälaskenta!D$24,2))+POWER(Päälaskenta!E$24*Päälaskenta!D$24,2))+Päälaskenta!C$24)+(2*SQRT((POWER((F1882-Päälaskenta!D$24),2))+POWER(Päälaskenta!E$20*(F1882-Päälaskenta!D$24),2))+Päälaskenta!C$20),(2*SQRT((POWER(F1882,2))+POWER(Päälaskenta!E$24*F1882,2))+Päälaskenta!C$24))</f>
        <v>14.88</v>
      </c>
      <c r="H1882" s="57">
        <f t="shared" si="466"/>
        <v>1.4</v>
      </c>
      <c r="I1882" s="62">
        <f t="shared" si="467"/>
        <v>1.11E-4</v>
      </c>
      <c r="J1882" s="8">
        <f>IF(F1882&lt;Päälaskenta!$D$24,0,Kaksitasouoma_matriisi!F1882-Päälaskenta!$D$24)</f>
        <v>1.913</v>
      </c>
      <c r="L1882" s="8">
        <f>IF(F1882&gt;Päälaskenta!D$24,F1882-Päälaskenta!D$24,0)</f>
        <v>1.913</v>
      </c>
      <c r="M1882" s="8">
        <f>IF(F1882&gt;Päälaskenta!D$24,(Päälaskenta!C$20+(Päälaskenta!E$20*(Kaksitasouoma_matriisi!F1882-Päälaskenta!D$24)))*(Kaksitasouoma_matriisi!F1882-Päälaskenta!D$24),0)</f>
        <v>15.054353499999999</v>
      </c>
      <c r="N1882" s="8">
        <f>IF(F1882&gt;Päälaskenta!D$24,(2*SQRT((POWER((F1882-Päälaskenta!D$24),2))+POWER(Päälaskenta!E$20*(F1882-Päälaskenta!D$24),2))+Päälaskenta!C$20),0)</f>
        <v>11.897419589962601</v>
      </c>
      <c r="O1882" s="8">
        <f t="shared" si="473"/>
        <v>1.26534610183042</v>
      </c>
      <c r="P1882" s="8">
        <f>IF(Päälaskenta!$C$29,IF(L1882&gt;Päälaskenta!$F$28,Kaksitasouoma_matriisi!AQ1882,Kaksitasouoma_matriisi!AR1882),Päälaskenta!$F$20)</f>
        <v>0.12</v>
      </c>
      <c r="Q1882" s="8">
        <f t="shared" si="474"/>
        <v>146.76429678615801</v>
      </c>
      <c r="R1882" s="8">
        <f t="shared" si="468"/>
        <v>1.33309103262624</v>
      </c>
      <c r="S1882" s="8">
        <f t="shared" si="475"/>
        <v>8.8551861933243395E-2</v>
      </c>
      <c r="U1882" s="93">
        <f>IF(F1882&gt;Päälaskenta!D$24,Päälaskenta!H$24+L1882*Päälaskenta!G$24,F1882*Päälaskenta!C$24 + F1882*F1882*Päälaskenta!E$24)</f>
        <v>5.7812000000000001</v>
      </c>
      <c r="V1882" s="8">
        <f>IF(F1882&gt;Päälaskenta!D$24,2*SQRT(POWER(Päälaskenta!D$24,2)+POWER(Päälaskenta!E$24*Päälaskenta!D$24,2))+Päälaskenta!C$24,(2*SQRT((POWER(F1882,2))+POWER(Päälaskenta!E$24*F1882,2))+Päälaskenta!C$24))</f>
        <v>2.9798989873223301</v>
      </c>
      <c r="W1882" s="8">
        <f t="shared" si="476"/>
        <v>1.94006576216023</v>
      </c>
      <c r="X1882" s="8">
        <f>Päälaskenta!F$24</f>
        <v>7.0000000000000007E-2</v>
      </c>
      <c r="Y1882" s="8">
        <f t="shared" si="477"/>
        <v>128.46877656410399</v>
      </c>
      <c r="Z1882" s="8">
        <f t="shared" si="469"/>
        <v>1.16690896737376</v>
      </c>
      <c r="AA1882" s="8">
        <f t="shared" si="478"/>
        <v>0.20184545896591699</v>
      </c>
      <c r="AC1882" s="8">
        <f t="shared" si="470"/>
        <v>0.109985093846575</v>
      </c>
      <c r="AE1882" s="8">
        <v>1880</v>
      </c>
      <c r="AF1882" s="8">
        <f t="shared" si="464"/>
        <v>275.23307335026198</v>
      </c>
      <c r="AG1882" s="8">
        <f t="shared" si="471"/>
        <v>8.2504716828573396E-5</v>
      </c>
      <c r="AJ1882" s="132">
        <f>IF(Päälaskenta!$F$28&lt;Kaksitasouoma_matriisi!L1882,Päälaskenta!$C$20*Päälaskenta!$F$28,Päälaskenta!$C$20*Kaksitasouoma_matriisi!L1882)</f>
        <v>2.5</v>
      </c>
      <c r="AK1882" s="134">
        <f>SQRT(Päälaskenta!$D$20^2+(Päälaskenta!$D$20/(1/Päälaskenta!$E$20))^2)</f>
        <v>1.8029999999999999</v>
      </c>
      <c r="AL1882" s="134">
        <f>IF(Päälaskenta!$F$28&lt;Kaksitasouoma_matriisi!L1882,AK1882*Päälaskenta!$F$28*COS(ATAN(1/Päälaskenta!$E$20)),AK1882*Kaksitasouoma_matriisi!L1882*COS(ATAN(1/Päälaskenta!$E$20)))</f>
        <v>0.75</v>
      </c>
      <c r="AM1882" s="134"/>
      <c r="AN1882" s="134">
        <f t="shared" si="479"/>
        <v>3.25</v>
      </c>
      <c r="AO1882" s="8">
        <f t="shared" si="472"/>
        <v>0.15600024960039899</v>
      </c>
      <c r="AP1882" s="134">
        <f>Refererenssiarvoja!$B$16*H1882^(1/6)/(Refererenssiarvoja!$B$15^0.5)*(Päälaskenta!$G$28/2)^0.5*(1-AO1882)^(-1.5)</f>
        <v>6.9000000000000006E-2</v>
      </c>
      <c r="AQ1882" s="8">
        <f>Refererenssiarvoja!$B$16*Kaksitasouoma_matriisi!O1882^(1/6)/(SQRT((2*Refererenssiarvoja!$B$15)/(Päälaskenta!$F$31*Päälaskenta!$G$31*Päälaskenta!$F$28))+SQRT(Refererenssiarvoja!$B$15)/Refererenssiarvoja!$B$17*LN(Kaksitasouoma_matriisi!L1882/Päälaskenta!$F$28))</f>
        <v>8.3282467069490204E-2</v>
      </c>
      <c r="AR1882" s="8">
        <f>Refererenssiarvoja!$B$16*Kaksitasouoma_matriisi!O1882^(1/6)/(SQRT((2*Refererenssiarvoja!$B$15)/(Päälaskenta!$F$31*Päälaskenta!$G$31*L1882)))</f>
        <v>1.0269348021717399</v>
      </c>
    </row>
    <row r="1883" spans="1:44" x14ac:dyDescent="0.2">
      <c r="A1883" s="8">
        <v>1881</v>
      </c>
      <c r="B1883" s="8">
        <f>IF(Päälaskenta!C$7,Päälaskenta!E$7,Päälaskenta!G$5)</f>
        <v>2.5</v>
      </c>
      <c r="C1883" s="56">
        <v>0.11899999999999999</v>
      </c>
      <c r="D1883" s="93">
        <f t="shared" si="465"/>
        <v>21.008400000000002</v>
      </c>
      <c r="E1883" s="8">
        <f>IF(Päälaskenta!$C$26,Kaksitasouoma_matriisi!AP1883,Kaksitasouoma_matriisi!AC1883)</f>
        <v>0.110016547501756</v>
      </c>
      <c r="F1883" s="56">
        <f>IF(D1883&lt;Päälaskenta!H$24,(SQRT(POWER(Päälaskenta!C$24/(2*Päälaskenta!E$24),2)+(D1883/Päälaskenta!E$24))-Päälaskenta!C$24/(2*Päälaskenta!E$24)),IF(D1883=Päälaskenta!H$24,Päälaskenta!D$24,Päälaskenta!D$24+(SQRT(POWER((Päälaskenta!C$20+Päälaskenta!G$24)/(2*Päälaskenta!E$20),2)+((D1883-Päälaskenta!H$24)/Päälaskenta!E$20))-(Päälaskenta!C$20+Päälaskenta!G$24)/(2*Päälaskenta!E$20))))</f>
        <v>2.6259999999999999</v>
      </c>
      <c r="G1883" s="57">
        <f>IF(F1883&gt;Päälaskenta!D$24,(2*SQRT((POWER(Päälaskenta!D$24,2))+POWER(Päälaskenta!E$24*Päälaskenta!D$24,2))+Päälaskenta!C$24)+(2*SQRT((POWER((F1883-Päälaskenta!D$24),2))+POWER(Päälaskenta!E$20*(F1883-Päälaskenta!D$24),2))+Päälaskenta!C$20),(2*SQRT((POWER(F1883,2))+POWER(Päälaskenta!E$24*F1883,2))+Päälaskenta!C$24))</f>
        <v>14.92</v>
      </c>
      <c r="H1883" s="57">
        <f t="shared" si="466"/>
        <v>1.41</v>
      </c>
      <c r="I1883" s="62">
        <f t="shared" si="467"/>
        <v>1.08E-4</v>
      </c>
      <c r="J1883" s="8">
        <f>IF(F1883&lt;Päälaskenta!$D$24,0,Kaksitasouoma_matriisi!F1883-Päälaskenta!$D$24)</f>
        <v>1.9259999999999999</v>
      </c>
      <c r="L1883" s="8">
        <f>IF(F1883&gt;Päälaskenta!D$24,F1883-Päälaskenta!D$24,0)</f>
        <v>1.9259999999999999</v>
      </c>
      <c r="M1883" s="8">
        <f>IF(F1883&gt;Päälaskenta!D$24,(Päälaskenta!C$20+(Päälaskenta!E$20*(Kaksitasouoma_matriisi!F1883-Päälaskenta!D$24)))*(Kaksitasouoma_matriisi!F1883-Päälaskenta!D$24),0)</f>
        <v>15.194214000000001</v>
      </c>
      <c r="N1883" s="8">
        <f>IF(F1883&gt;Päälaskenta!D$24,(2*SQRT((POWER((F1883-Päälaskenta!D$24),2))+POWER(Päälaskenta!E$20*(F1883-Päälaskenta!D$24),2))+Päälaskenta!C$20),0)</f>
        <v>11.944291756543601</v>
      </c>
      <c r="O1883" s="8">
        <f t="shared" si="473"/>
        <v>1.27208999157911</v>
      </c>
      <c r="P1883" s="8">
        <f>IF(Päälaskenta!$C$29,IF(L1883&gt;Päälaskenta!$F$28,Kaksitasouoma_matriisi!AQ1883,Kaksitasouoma_matriisi!AR1883),Päälaskenta!$F$20)</f>
        <v>0.12</v>
      </c>
      <c r="Q1883" s="8">
        <f t="shared" si="474"/>
        <v>148.65364066934001</v>
      </c>
      <c r="R1883" s="8">
        <f t="shared" si="468"/>
        <v>1.3354680989455801</v>
      </c>
      <c r="S1883" s="8">
        <f t="shared" si="475"/>
        <v>8.7893200592382106E-2</v>
      </c>
      <c r="U1883" s="93">
        <f>IF(F1883&gt;Päälaskenta!D$24,Päälaskenta!H$24+L1883*Päälaskenta!G$24,F1883*Päälaskenta!C$24 + F1883*F1883*Päälaskenta!E$24)</f>
        <v>5.8124000000000002</v>
      </c>
      <c r="V1883" s="8">
        <f>IF(F1883&gt;Päälaskenta!D$24,2*SQRT(POWER(Päälaskenta!D$24,2)+POWER(Päälaskenta!E$24*Päälaskenta!D$24,2))+Päälaskenta!C$24,(2*SQRT((POWER(F1883,2))+POWER(Päälaskenta!E$24*F1883,2))+Päälaskenta!C$24))</f>
        <v>2.9798989873223301</v>
      </c>
      <c r="W1883" s="8">
        <f t="shared" si="476"/>
        <v>1.9505359157233999</v>
      </c>
      <c r="X1883" s="8">
        <f>Päälaskenta!F$24</f>
        <v>7.0000000000000007E-2</v>
      </c>
      <c r="Y1883" s="8">
        <f t="shared" si="477"/>
        <v>129.62638860786501</v>
      </c>
      <c r="Z1883" s="8">
        <f t="shared" si="469"/>
        <v>1.1645319010544199</v>
      </c>
      <c r="AA1883" s="8">
        <f t="shared" si="478"/>
        <v>0.20035302130865401</v>
      </c>
      <c r="AC1883" s="8">
        <f t="shared" si="470"/>
        <v>0.110016547501756</v>
      </c>
      <c r="AE1883" s="8">
        <v>1881</v>
      </c>
      <c r="AF1883" s="8">
        <f t="shared" si="464"/>
        <v>278.28002927720502</v>
      </c>
      <c r="AG1883" s="8">
        <f t="shared" si="471"/>
        <v>8.0707879441210595E-5</v>
      </c>
      <c r="AJ1883" s="132">
        <f>IF(Päälaskenta!$F$28&lt;Kaksitasouoma_matriisi!L1883,Päälaskenta!$C$20*Päälaskenta!$F$28,Päälaskenta!$C$20*Kaksitasouoma_matriisi!L1883)</f>
        <v>2.5</v>
      </c>
      <c r="AK1883" s="134">
        <f>SQRT(Päälaskenta!$D$20^2+(Päälaskenta!$D$20/(1/Päälaskenta!$E$20))^2)</f>
        <v>1.8029999999999999</v>
      </c>
      <c r="AL1883" s="134">
        <f>IF(Päälaskenta!$F$28&lt;Kaksitasouoma_matriisi!L1883,AK1883*Päälaskenta!$F$28*COS(ATAN(1/Päälaskenta!$E$20)),AK1883*Kaksitasouoma_matriisi!L1883*COS(ATAN(1/Päälaskenta!$E$20)))</f>
        <v>0.75</v>
      </c>
      <c r="AM1883" s="134"/>
      <c r="AN1883" s="134">
        <f t="shared" si="479"/>
        <v>3.25</v>
      </c>
      <c r="AO1883" s="8">
        <f t="shared" si="472"/>
        <v>0.15470002475200401</v>
      </c>
      <c r="AP1883" s="134">
        <f>Refererenssiarvoja!$B$16*H1883^(1/6)/(Refererenssiarvoja!$B$15^0.5)*(Päälaskenta!$G$28/2)^0.5*(1-AO1883)^(-1.5)</f>
        <v>6.9000000000000006E-2</v>
      </c>
      <c r="AQ1883" s="8">
        <f>Refererenssiarvoja!$B$16*Kaksitasouoma_matriisi!O1883^(1/6)/(SQRT((2*Refererenssiarvoja!$B$15)/(Päälaskenta!$F$31*Päälaskenta!$G$31*Päälaskenta!$F$28))+SQRT(Refererenssiarvoja!$B$15)/Refererenssiarvoja!$B$17*LN(Kaksitasouoma_matriisi!L1883/Päälaskenta!$F$28))</f>
        <v>8.3003790473265601E-2</v>
      </c>
      <c r="AR1883" s="8">
        <f>Refererenssiarvoja!$B$16*Kaksitasouoma_matriisi!O1883^(1/6)/(SQRT((2*Refererenssiarvoja!$B$15)/(Päälaskenta!$F$31*Päälaskenta!$G$31*L1883)))</f>
        <v>1.0313314917713801</v>
      </c>
    </row>
    <row r="1884" spans="1:44" x14ac:dyDescent="0.2">
      <c r="A1884" s="8">
        <v>1882</v>
      </c>
      <c r="B1884" s="8">
        <f>IF(Päälaskenta!C$7,Päälaskenta!E$7,Päälaskenta!G$5)</f>
        <v>2.5</v>
      </c>
      <c r="C1884" s="56">
        <v>0.11799999999999999</v>
      </c>
      <c r="D1884" s="93">
        <f t="shared" si="465"/>
        <v>21.186399999999999</v>
      </c>
      <c r="E1884" s="8">
        <f>IF(Päälaskenta!$C$26,Kaksitasouoma_matriisi!AP1884,Kaksitasouoma_matriisi!AC1884)</f>
        <v>0.110050200460399</v>
      </c>
      <c r="F1884" s="56">
        <f>IF(D1884&lt;Päälaskenta!H$24,(SQRT(POWER(Päälaskenta!C$24/(2*Päälaskenta!E$24),2)+(D1884/Päälaskenta!E$24))-Päälaskenta!C$24/(2*Päälaskenta!E$24)),IF(D1884=Päälaskenta!H$24,Päälaskenta!D$24,Päälaskenta!D$24+(SQRT(POWER((Päälaskenta!C$20+Päälaskenta!G$24)/(2*Päälaskenta!E$20),2)+((D1884-Päälaskenta!H$24)/Päälaskenta!E$20))-(Päälaskenta!C$20+Päälaskenta!G$24)/(2*Päälaskenta!E$20))))</f>
        <v>2.64</v>
      </c>
      <c r="G1884" s="57">
        <f>IF(F1884&gt;Päälaskenta!D$24,(2*SQRT((POWER(Päälaskenta!D$24,2))+POWER(Päälaskenta!E$24*Päälaskenta!D$24,2))+Päälaskenta!C$24)+(2*SQRT((POWER((F1884-Päälaskenta!D$24),2))+POWER(Päälaskenta!E$20*(F1884-Päälaskenta!D$24),2))+Päälaskenta!C$20),(2*SQRT((POWER(F1884,2))+POWER(Päälaskenta!E$24*F1884,2))+Päälaskenta!C$24))</f>
        <v>14.97</v>
      </c>
      <c r="H1884" s="57">
        <f t="shared" si="466"/>
        <v>1.42</v>
      </c>
      <c r="I1884" s="62">
        <f t="shared" si="467"/>
        <v>1.06E-4</v>
      </c>
      <c r="J1884" s="8">
        <f>IF(F1884&lt;Päälaskenta!$D$24,0,Kaksitasouoma_matriisi!F1884-Päälaskenta!$D$24)</f>
        <v>1.94</v>
      </c>
      <c r="L1884" s="8">
        <f>IF(F1884&gt;Päälaskenta!D$24,F1884-Päälaskenta!D$24,0)</f>
        <v>1.94</v>
      </c>
      <c r="M1884" s="8">
        <f>IF(F1884&gt;Päälaskenta!D$24,(Päälaskenta!C$20+(Päälaskenta!E$20*(Kaksitasouoma_matriisi!F1884-Päälaskenta!D$24)))*(Kaksitasouoma_matriisi!F1884-Päälaskenta!D$24),0)</f>
        <v>15.3454</v>
      </c>
      <c r="N1884" s="8">
        <f>IF(F1884&gt;Päälaskenta!D$24,(2*SQRT((POWER((F1884-Päälaskenta!D$24),2))+POWER(Päälaskenta!E$20*(F1884-Päälaskenta!D$24),2))+Päälaskenta!C$20),0)</f>
        <v>11.994769474400099</v>
      </c>
      <c r="O1884" s="8">
        <f t="shared" si="473"/>
        <v>1.27934096880736</v>
      </c>
      <c r="P1884" s="8">
        <f>IF(Päälaskenta!$C$29,IF(L1884&gt;Päälaskenta!$F$28,Kaksitasouoma_matriisi!AQ1884,Kaksitasouoma_matriisi!AR1884),Päälaskenta!$F$20)</f>
        <v>0.12</v>
      </c>
      <c r="Q1884" s="8">
        <f t="shared" si="474"/>
        <v>150.70274832647601</v>
      </c>
      <c r="R1884" s="8">
        <f t="shared" si="468"/>
        <v>1.3380079768645701</v>
      </c>
      <c r="S1884" s="8">
        <f t="shared" si="475"/>
        <v>8.7192772874253505E-2</v>
      </c>
      <c r="U1884" s="93">
        <f>IF(F1884&gt;Päälaskenta!D$24,Päälaskenta!H$24+L1884*Päälaskenta!G$24,F1884*Päälaskenta!C$24 + F1884*F1884*Päälaskenta!E$24)</f>
        <v>5.8460000000000001</v>
      </c>
      <c r="V1884" s="8">
        <f>IF(F1884&gt;Päälaskenta!D$24,2*SQRT(POWER(Päälaskenta!D$24,2)+POWER(Päälaskenta!E$24*Päälaskenta!D$24,2))+Päälaskenta!C$24,(2*SQRT((POWER(F1884,2))+POWER(Päälaskenta!E$24*F1884,2))+Päälaskenta!C$24))</f>
        <v>2.9798989873223301</v>
      </c>
      <c r="W1884" s="8">
        <f t="shared" si="476"/>
        <v>1.96181146571451</v>
      </c>
      <c r="X1884" s="8">
        <f>Päälaskenta!F$24</f>
        <v>7.0000000000000007E-2</v>
      </c>
      <c r="Y1884" s="8">
        <f t="shared" si="477"/>
        <v>130.87768865945799</v>
      </c>
      <c r="Z1884" s="8">
        <f t="shared" si="469"/>
        <v>1.1619920231354299</v>
      </c>
      <c r="AA1884" s="8">
        <f t="shared" si="478"/>
        <v>0.198767024142222</v>
      </c>
      <c r="AC1884" s="8">
        <f t="shared" si="470"/>
        <v>0.110050200460399</v>
      </c>
      <c r="AE1884" s="8">
        <v>1882</v>
      </c>
      <c r="AF1884" s="8">
        <f t="shared" si="464"/>
        <v>281.580436985934</v>
      </c>
      <c r="AG1884" s="8">
        <f t="shared" si="471"/>
        <v>7.8827011198346201E-5</v>
      </c>
      <c r="AJ1884" s="132">
        <f>IF(Päälaskenta!$F$28&lt;Kaksitasouoma_matriisi!L1884,Päälaskenta!$C$20*Päälaskenta!$F$28,Päälaskenta!$C$20*Kaksitasouoma_matriisi!L1884)</f>
        <v>2.5</v>
      </c>
      <c r="AK1884" s="134">
        <f>SQRT(Päälaskenta!$D$20^2+(Päälaskenta!$D$20/(1/Päälaskenta!$E$20))^2)</f>
        <v>1.8029999999999999</v>
      </c>
      <c r="AL1884" s="134">
        <f>IF(Päälaskenta!$F$28&lt;Kaksitasouoma_matriisi!L1884,AK1884*Päälaskenta!$F$28*COS(ATAN(1/Päälaskenta!$E$20)),AK1884*Kaksitasouoma_matriisi!L1884*COS(ATAN(1/Päälaskenta!$E$20)))</f>
        <v>0.75</v>
      </c>
      <c r="AM1884" s="134"/>
      <c r="AN1884" s="134">
        <f t="shared" si="479"/>
        <v>3.25</v>
      </c>
      <c r="AO1884" s="8">
        <f t="shared" si="472"/>
        <v>0.15340029452856499</v>
      </c>
      <c r="AP1884" s="134">
        <f>Refererenssiarvoja!$B$16*H1884^(1/6)/(Refererenssiarvoja!$B$15^0.5)*(Päälaskenta!$G$28/2)^0.5*(1-AO1884)^(-1.5)</f>
        <v>6.9000000000000006E-2</v>
      </c>
      <c r="AQ1884" s="8">
        <f>Refererenssiarvoja!$B$16*Kaksitasouoma_matriisi!O1884^(1/6)/(SQRT((2*Refererenssiarvoja!$B$15)/(Päälaskenta!$F$31*Päälaskenta!$G$31*Päälaskenta!$F$28))+SQRT(Refererenssiarvoja!$B$15)/Refererenssiarvoja!$B$17*LN(Kaksitasouoma_matriisi!L1884/Päälaskenta!$F$28))</f>
        <v>8.2708433107643697E-2</v>
      </c>
      <c r="AR1884" s="8">
        <f>Refererenssiarvoja!$B$16*Kaksitasouoma_matriisi!O1884^(1/6)/(SQRT((2*Refererenssiarvoja!$B$15)/(Päälaskenta!$F$31*Päälaskenta!$G$31*L1884)))</f>
        <v>1.0360540547092101</v>
      </c>
    </row>
    <row r="1885" spans="1:44" x14ac:dyDescent="0.2">
      <c r="A1885" s="8">
        <v>1883</v>
      </c>
      <c r="B1885" s="8">
        <f>IF(Päälaskenta!C$7,Päälaskenta!E$7,Päälaskenta!G$5)</f>
        <v>2.5</v>
      </c>
      <c r="C1885" s="56">
        <v>0.11700000000000001</v>
      </c>
      <c r="D1885" s="93">
        <f t="shared" si="465"/>
        <v>21.3675</v>
      </c>
      <c r="E1885" s="8">
        <f>IF(Päälaskenta!$C$26,Kaksitasouoma_matriisi!AP1885,Kaksitasouoma_matriisi!AC1885)</f>
        <v>0.110081247120193</v>
      </c>
      <c r="F1885" s="56">
        <f>IF(D1885&lt;Päälaskenta!H$24,(SQRT(POWER(Päälaskenta!C$24/(2*Päälaskenta!E$24),2)+(D1885/Päälaskenta!E$24))-Päälaskenta!C$24/(2*Päälaskenta!E$24)),IF(D1885=Päälaskenta!H$24,Päälaskenta!D$24,Päälaskenta!D$24+(SQRT(POWER((Päälaskenta!C$20+Päälaskenta!G$24)/(2*Päälaskenta!E$20),2)+((D1885-Päälaskenta!H$24)/Päälaskenta!E$20))-(Päälaskenta!C$20+Päälaskenta!G$24)/(2*Päälaskenta!E$20))))</f>
        <v>2.653</v>
      </c>
      <c r="G1885" s="57">
        <f>IF(F1885&gt;Päälaskenta!D$24,(2*SQRT((POWER(Päälaskenta!D$24,2))+POWER(Päälaskenta!E$24*Päälaskenta!D$24,2))+Päälaskenta!C$24)+(2*SQRT((POWER((F1885-Päälaskenta!D$24),2))+POWER(Päälaskenta!E$20*(F1885-Päälaskenta!D$24),2))+Päälaskenta!C$20),(2*SQRT((POWER(F1885,2))+POWER(Päälaskenta!E$24*F1885,2))+Päälaskenta!C$24))</f>
        <v>15.02</v>
      </c>
      <c r="H1885" s="57">
        <f t="shared" si="466"/>
        <v>1.42</v>
      </c>
      <c r="I1885" s="62">
        <f t="shared" si="467"/>
        <v>1.0399999999999999E-4</v>
      </c>
      <c r="J1885" s="8">
        <f>IF(F1885&lt;Päälaskenta!$D$24,0,Kaksitasouoma_matriisi!F1885-Päälaskenta!$D$24)</f>
        <v>1.9530000000000001</v>
      </c>
      <c r="L1885" s="8">
        <f>IF(F1885&gt;Päälaskenta!D$24,F1885-Päälaskenta!D$24,0)</f>
        <v>1.9530000000000001</v>
      </c>
      <c r="M1885" s="8">
        <f>IF(F1885&gt;Päälaskenta!D$24,(Päälaskenta!C$20+(Päälaskenta!E$20*(Kaksitasouoma_matriisi!F1885-Päälaskenta!D$24)))*(Kaksitasouoma_matriisi!F1885-Päälaskenta!D$24),0)</f>
        <v>15.4863135</v>
      </c>
      <c r="N1885" s="8">
        <f>IF(F1885&gt;Päälaskenta!D$24,(2*SQRT((POWER((F1885-Päälaskenta!D$24),2))+POWER(Päälaskenta!E$20*(F1885-Päälaskenta!D$24),2))+Päälaskenta!C$20),0)</f>
        <v>12.041641640981201</v>
      </c>
      <c r="O1885" s="8">
        <f t="shared" si="473"/>
        <v>1.2860633094490701</v>
      </c>
      <c r="P1885" s="8">
        <f>IF(Päälaskenta!$C$29,IF(L1885&gt;Päälaskenta!$F$28,Kaksitasouoma_matriisi!AQ1885,Kaksitasouoma_matriisi!AR1885),Päälaskenta!$F$20)</f>
        <v>0.12</v>
      </c>
      <c r="Q1885" s="8">
        <f t="shared" si="474"/>
        <v>152.618916567779</v>
      </c>
      <c r="R1885" s="8">
        <f t="shared" si="468"/>
        <v>1.3403481366165599</v>
      </c>
      <c r="S1885" s="8">
        <f t="shared" si="475"/>
        <v>8.6550497419321901E-2</v>
      </c>
      <c r="U1885" s="93">
        <f>IF(F1885&gt;Päälaskenta!D$24,Päälaskenta!H$24+L1885*Päälaskenta!G$24,F1885*Päälaskenta!C$24 + F1885*F1885*Päälaskenta!E$24)</f>
        <v>5.8772000000000002</v>
      </c>
      <c r="V1885" s="8">
        <f>IF(F1885&gt;Päälaskenta!D$24,2*SQRT(POWER(Päälaskenta!D$24,2)+POWER(Päälaskenta!E$24*Päälaskenta!D$24,2))+Päälaskenta!C$24,(2*SQRT((POWER(F1885,2))+POWER(Päälaskenta!E$24*F1885,2))+Päälaskenta!C$24))</f>
        <v>2.9798989873223301</v>
      </c>
      <c r="W1885" s="8">
        <f t="shared" si="476"/>
        <v>1.97228161927768</v>
      </c>
      <c r="X1885" s="8">
        <f>Päälaskenta!F$24</f>
        <v>7.0000000000000007E-2</v>
      </c>
      <c r="Y1885" s="8">
        <f t="shared" si="477"/>
        <v>132.0439116901</v>
      </c>
      <c r="Z1885" s="8">
        <f t="shared" si="469"/>
        <v>1.1596518633834401</v>
      </c>
      <c r="AA1885" s="8">
        <f t="shared" si="478"/>
        <v>0.19731366354445001</v>
      </c>
      <c r="AC1885" s="8">
        <f t="shared" si="470"/>
        <v>0.110081247120193</v>
      </c>
      <c r="AE1885" s="8">
        <v>1883</v>
      </c>
      <c r="AF1885" s="8">
        <f t="shared" si="464"/>
        <v>284.66282825787903</v>
      </c>
      <c r="AG1885" s="8">
        <f t="shared" si="471"/>
        <v>7.7129141505518796E-5</v>
      </c>
      <c r="AJ1885" s="132">
        <f>IF(Päälaskenta!$F$28&lt;Kaksitasouoma_matriisi!L1885,Päälaskenta!$C$20*Päälaskenta!$F$28,Päälaskenta!$C$20*Kaksitasouoma_matriisi!L1885)</f>
        <v>2.5</v>
      </c>
      <c r="AK1885" s="134">
        <f>SQRT(Päälaskenta!$D$20^2+(Päälaskenta!$D$20/(1/Päälaskenta!$E$20))^2)</f>
        <v>1.8029999999999999</v>
      </c>
      <c r="AL1885" s="134">
        <f>IF(Päälaskenta!$F$28&lt;Kaksitasouoma_matriisi!L1885,AK1885*Päälaskenta!$F$28*COS(ATAN(1/Päälaskenta!$E$20)),AK1885*Kaksitasouoma_matriisi!L1885*COS(ATAN(1/Päälaskenta!$E$20)))</f>
        <v>0.75</v>
      </c>
      <c r="AM1885" s="134"/>
      <c r="AN1885" s="134">
        <f t="shared" si="479"/>
        <v>3.25</v>
      </c>
      <c r="AO1885" s="8">
        <f t="shared" si="472"/>
        <v>0.15210015210015199</v>
      </c>
      <c r="AP1885" s="134">
        <f>Refererenssiarvoja!$B$16*H1885^(1/6)/(Refererenssiarvoja!$B$15^0.5)*(Päälaskenta!$G$28/2)^0.5*(1-AO1885)^(-1.5)</f>
        <v>6.9000000000000006E-2</v>
      </c>
      <c r="AQ1885" s="8">
        <f>Refererenssiarvoja!$B$16*Kaksitasouoma_matriisi!O1885^(1/6)/(SQRT((2*Refererenssiarvoja!$B$15)/(Päälaskenta!$F$31*Päälaskenta!$G$31*Päälaskenta!$F$28))+SQRT(Refererenssiarvoja!$B$15)/Refererenssiarvoja!$B$17*LN(Kaksitasouoma_matriisi!L1885/Päälaskenta!$F$28))</f>
        <v>8.2438480787803498E-2</v>
      </c>
      <c r="AR1885" s="8">
        <f>Refererenssiarvoja!$B$16*Kaksitasouoma_matriisi!O1885^(1/6)/(SQRT((2*Refererenssiarvoja!$B$15)/(Päälaskenta!$F$31*Päälaskenta!$G$31*L1885)))</f>
        <v>1.0404279522901201</v>
      </c>
    </row>
    <row r="1886" spans="1:44" x14ac:dyDescent="0.2">
      <c r="A1886" s="8">
        <v>1884</v>
      </c>
      <c r="B1886" s="8">
        <f>IF(Päälaskenta!C$7,Päälaskenta!E$7,Päälaskenta!G$5)</f>
        <v>2.5</v>
      </c>
      <c r="C1886" s="56">
        <v>0.11600000000000001</v>
      </c>
      <c r="D1886" s="93">
        <f t="shared" si="465"/>
        <v>21.5517</v>
      </c>
      <c r="E1886" s="8">
        <f>IF(Päälaskenta!$C$26,Kaksitasouoma_matriisi!AP1886,Kaksitasouoma_matriisi!AC1886)</f>
        <v>0.110114466029424</v>
      </c>
      <c r="F1886" s="56">
        <f>IF(D1886&lt;Päälaskenta!H$24,(SQRT(POWER(Päälaskenta!C$24/(2*Päälaskenta!E$24),2)+(D1886/Päälaskenta!E$24))-Päälaskenta!C$24/(2*Päälaskenta!E$24)),IF(D1886=Päälaskenta!H$24,Päälaskenta!D$24,Päälaskenta!D$24+(SQRT(POWER((Päälaskenta!C$20+Päälaskenta!G$24)/(2*Päälaskenta!E$20),2)+((D1886-Päälaskenta!H$24)/Päälaskenta!E$20))-(Päälaskenta!C$20+Päälaskenta!G$24)/(2*Päälaskenta!E$20))))</f>
        <v>2.6669999999999998</v>
      </c>
      <c r="G1886" s="57">
        <f>IF(F1886&gt;Päälaskenta!D$24,(2*SQRT((POWER(Päälaskenta!D$24,2))+POWER(Päälaskenta!E$24*Päälaskenta!D$24,2))+Päälaskenta!C$24)+(2*SQRT((POWER((F1886-Päälaskenta!D$24),2))+POWER(Päälaskenta!E$20*(F1886-Päälaskenta!D$24),2))+Päälaskenta!C$20),(2*SQRT((POWER(F1886,2))+POWER(Päälaskenta!E$24*F1886,2))+Päälaskenta!C$24))</f>
        <v>15.07</v>
      </c>
      <c r="H1886" s="57">
        <f t="shared" si="466"/>
        <v>1.43</v>
      </c>
      <c r="I1886" s="62">
        <f t="shared" si="467"/>
        <v>1.01E-4</v>
      </c>
      <c r="J1886" s="8">
        <f>IF(F1886&lt;Päälaskenta!$D$24,0,Kaksitasouoma_matriisi!F1886-Päälaskenta!$D$24)</f>
        <v>1.9670000000000001</v>
      </c>
      <c r="L1886" s="8">
        <f>IF(F1886&gt;Päälaskenta!D$24,F1886-Päälaskenta!D$24,0)</f>
        <v>1.9670000000000001</v>
      </c>
      <c r="M1886" s="8">
        <f>IF(F1886&gt;Päälaskenta!D$24,(Päälaskenta!C$20+(Päälaskenta!E$20*(Kaksitasouoma_matriisi!F1886-Päälaskenta!D$24)))*(Kaksitasouoma_matriisi!F1886-Päälaskenta!D$24),0)</f>
        <v>15.638633499999999</v>
      </c>
      <c r="N1886" s="8">
        <f>IF(F1886&gt;Päälaskenta!D$24,(2*SQRT((POWER((F1886-Päälaskenta!D$24),2))+POWER(Päälaskenta!E$20*(F1886-Päälaskenta!D$24),2))+Päälaskenta!C$20),0)</f>
        <v>12.092119358837699</v>
      </c>
      <c r="O1886" s="8">
        <f t="shared" si="473"/>
        <v>1.29329136075474</v>
      </c>
      <c r="P1886" s="8">
        <f>IF(Päälaskenta!$C$29,IF(L1886&gt;Päälaskenta!$F$28,Kaksitasouoma_matriisi!AQ1886,Kaksitasouoma_matriisi!AR1886),Päälaskenta!$F$20)</f>
        <v>0.12</v>
      </c>
      <c r="Q1886" s="8">
        <f t="shared" si="474"/>
        <v>154.69696977775601</v>
      </c>
      <c r="R1886" s="8">
        <f t="shared" si="468"/>
        <v>1.34284893657259</v>
      </c>
      <c r="S1886" s="8">
        <f t="shared" si="475"/>
        <v>8.5867408848259705E-2</v>
      </c>
      <c r="U1886" s="93">
        <f>IF(F1886&gt;Päälaskenta!D$24,Päälaskenta!H$24+L1886*Päälaskenta!G$24,F1886*Päälaskenta!C$24 + F1886*F1886*Päälaskenta!E$24)</f>
        <v>5.9108000000000001</v>
      </c>
      <c r="V1886" s="8">
        <f>IF(F1886&gt;Päälaskenta!D$24,2*SQRT(POWER(Päälaskenta!D$24,2)+POWER(Päälaskenta!E$24*Päälaskenta!D$24,2))+Päälaskenta!C$24,(2*SQRT((POWER(F1886,2))+POWER(Päälaskenta!E$24*F1886,2))+Päälaskenta!C$24))</f>
        <v>2.9798989873223301</v>
      </c>
      <c r="W1886" s="8">
        <f t="shared" si="476"/>
        <v>1.9835571692687901</v>
      </c>
      <c r="X1886" s="8">
        <f>Päälaskenta!F$24</f>
        <v>7.0000000000000007E-2</v>
      </c>
      <c r="Y1886" s="8">
        <f t="shared" si="477"/>
        <v>133.30446799490201</v>
      </c>
      <c r="Z1886" s="8">
        <f t="shared" si="469"/>
        <v>1.15715106342741</v>
      </c>
      <c r="AA1886" s="8">
        <f t="shared" si="478"/>
        <v>0.195768942178286</v>
      </c>
      <c r="AC1886" s="8">
        <f t="shared" si="470"/>
        <v>0.110114466029424</v>
      </c>
      <c r="AE1886" s="8">
        <v>1884</v>
      </c>
      <c r="AF1886" s="8">
        <f t="shared" si="464"/>
        <v>288.00143777265799</v>
      </c>
      <c r="AG1886" s="8">
        <f t="shared" si="471"/>
        <v>7.5351292403792101E-5</v>
      </c>
      <c r="AJ1886" s="132">
        <f>IF(Päälaskenta!$F$28&lt;Kaksitasouoma_matriisi!L1886,Päälaskenta!$C$20*Päälaskenta!$F$28,Päälaskenta!$C$20*Kaksitasouoma_matriisi!L1886)</f>
        <v>2.5</v>
      </c>
      <c r="AK1886" s="134">
        <f>SQRT(Päälaskenta!$D$20^2+(Päälaskenta!$D$20/(1/Päälaskenta!$E$20))^2)</f>
        <v>1.8029999999999999</v>
      </c>
      <c r="AL1886" s="134">
        <f>IF(Päälaskenta!$F$28&lt;Kaksitasouoma_matriisi!L1886,AK1886*Päälaskenta!$F$28*COS(ATAN(1/Päälaskenta!$E$20)),AK1886*Kaksitasouoma_matriisi!L1886*COS(ATAN(1/Päälaskenta!$E$20)))</f>
        <v>0.75</v>
      </c>
      <c r="AM1886" s="134"/>
      <c r="AN1886" s="134">
        <f t="shared" si="479"/>
        <v>3.25</v>
      </c>
      <c r="AO1886" s="8">
        <f t="shared" si="472"/>
        <v>0.150800168896189</v>
      </c>
      <c r="AP1886" s="134">
        <f>Refererenssiarvoja!$B$16*H1886^(1/6)/(Refererenssiarvoja!$B$15^0.5)*(Päälaskenta!$G$28/2)^0.5*(1-AO1886)^(-1.5)</f>
        <v>6.8000000000000005E-2</v>
      </c>
      <c r="AQ1886" s="8">
        <f>Refererenssiarvoja!$B$16*Kaksitasouoma_matriisi!O1886^(1/6)/(SQRT((2*Refererenssiarvoja!$B$15)/(Päälaskenta!$F$31*Päälaskenta!$G$31*Päälaskenta!$F$28))+SQRT(Refererenssiarvoja!$B$15)/Refererenssiarvoja!$B$17*LN(Kaksitasouoma_matriisi!L1886/Päälaskenta!$F$28))</f>
        <v>8.2152287058502693E-2</v>
      </c>
      <c r="AR1886" s="8">
        <f>Refererenssiarvoja!$B$16*Kaksitasouoma_matriisi!O1886^(1/6)/(SQRT((2*Refererenssiarvoja!$B$15)/(Päälaskenta!$F$31*Päälaskenta!$G$31*L1886)))</f>
        <v>1.04512621465866</v>
      </c>
    </row>
    <row r="1887" spans="1:44" x14ac:dyDescent="0.2">
      <c r="A1887" s="8">
        <v>1885</v>
      </c>
      <c r="B1887" s="8">
        <f>IF(Päälaskenta!C$7,Päälaskenta!E$7,Päälaskenta!G$5)</f>
        <v>2.5</v>
      </c>
      <c r="C1887" s="56">
        <v>0.115</v>
      </c>
      <c r="D1887" s="93">
        <f t="shared" si="465"/>
        <v>21.739100000000001</v>
      </c>
      <c r="E1887" s="8">
        <f>IF(Päälaskenta!$C$26,Kaksitasouoma_matriisi!AP1887,Kaksitasouoma_matriisi!AC1887)</f>
        <v>0.110147463174373</v>
      </c>
      <c r="F1887" s="56">
        <f>IF(D1887&lt;Päälaskenta!H$24,(SQRT(POWER(Päälaskenta!C$24/(2*Päälaskenta!E$24),2)+(D1887/Päälaskenta!E$24))-Päälaskenta!C$24/(2*Päälaskenta!E$24)),IF(D1887=Päälaskenta!H$24,Päälaskenta!D$24,Päälaskenta!D$24+(SQRT(POWER((Päälaskenta!C$20+Päälaskenta!G$24)/(2*Päälaskenta!E$20),2)+((D1887-Päälaskenta!H$24)/Päälaskenta!E$20))-(Päälaskenta!C$20+Päälaskenta!G$24)/(2*Päälaskenta!E$20))))</f>
        <v>2.681</v>
      </c>
      <c r="G1887" s="57">
        <f>IF(F1887&gt;Päälaskenta!D$24,(2*SQRT((POWER(Päälaskenta!D$24,2))+POWER(Päälaskenta!E$24*Päälaskenta!D$24,2))+Päälaskenta!C$24)+(2*SQRT((POWER((F1887-Päälaskenta!D$24),2))+POWER(Päälaskenta!E$20*(F1887-Päälaskenta!D$24),2))+Päälaskenta!C$20),(2*SQRT((POWER(F1887,2))+POWER(Päälaskenta!E$24*F1887,2))+Päälaskenta!C$24))</f>
        <v>15.12</v>
      </c>
      <c r="H1887" s="57">
        <f t="shared" si="466"/>
        <v>1.44</v>
      </c>
      <c r="I1887" s="62">
        <f t="shared" si="467"/>
        <v>9.8999999999999994E-5</v>
      </c>
      <c r="J1887" s="8">
        <f>IF(F1887&lt;Päälaskenta!$D$24,0,Kaksitasouoma_matriisi!F1887-Päälaskenta!$D$24)</f>
        <v>1.9810000000000001</v>
      </c>
      <c r="L1887" s="8">
        <f>IF(F1887&gt;Päälaskenta!D$24,F1887-Päälaskenta!D$24,0)</f>
        <v>1.9810000000000001</v>
      </c>
      <c r="M1887" s="8">
        <f>IF(F1887&gt;Päälaskenta!D$24,(Päälaskenta!C$20+(Päälaskenta!E$20*(Kaksitasouoma_matriisi!F1887-Päälaskenta!D$24)))*(Kaksitasouoma_matriisi!F1887-Päälaskenta!D$24),0)</f>
        <v>15.791541499999999</v>
      </c>
      <c r="N1887" s="8">
        <f>IF(F1887&gt;Päälaskenta!D$24,(2*SQRT((POWER((F1887-Päälaskenta!D$24),2))+POWER(Päälaskenta!E$20*(F1887-Päälaskenta!D$24),2))+Päälaskenta!C$20),0)</f>
        <v>12.1425970766942</v>
      </c>
      <c r="O1887" s="8">
        <f t="shared" si="473"/>
        <v>1.30050774148715</v>
      </c>
      <c r="P1887" s="8">
        <f>IF(Päälaskenta!$C$29,IF(L1887&gt;Päälaskenta!$F$28,Kaksitasouoma_matriisi!AQ1887,Kaksitasouoma_matriisi!AR1887),Päälaskenta!$F$20)</f>
        <v>0.12</v>
      </c>
      <c r="Q1887" s="8">
        <f t="shared" si="474"/>
        <v>156.79007737103501</v>
      </c>
      <c r="R1887" s="8">
        <f t="shared" si="468"/>
        <v>1.3453299845881099</v>
      </c>
      <c r="S1887" s="8">
        <f t="shared" si="475"/>
        <v>8.5193075330113305E-2</v>
      </c>
      <c r="U1887" s="93">
        <f>IF(F1887&gt;Päälaskenta!D$24,Päälaskenta!H$24+L1887*Päälaskenta!G$24,F1887*Päälaskenta!C$24 + F1887*F1887*Päälaskenta!E$24)</f>
        <v>5.9443999999999999</v>
      </c>
      <c r="V1887" s="8">
        <f>IF(F1887&gt;Päälaskenta!D$24,2*SQRT(POWER(Päälaskenta!D$24,2)+POWER(Päälaskenta!E$24*Päälaskenta!D$24,2))+Päälaskenta!C$24,(2*SQRT((POWER(F1887,2))+POWER(Päälaskenta!E$24*F1887,2))+Päälaskenta!C$24))</f>
        <v>2.9798989873223301</v>
      </c>
      <c r="W1887" s="8">
        <f t="shared" si="476"/>
        <v>1.99483271925989</v>
      </c>
      <c r="X1887" s="8">
        <f>Päälaskenta!F$24</f>
        <v>7.0000000000000007E-2</v>
      </c>
      <c r="Y1887" s="8">
        <f t="shared" si="477"/>
        <v>134.56981047655299</v>
      </c>
      <c r="Z1887" s="8">
        <f t="shared" si="469"/>
        <v>1.1546700154119001</v>
      </c>
      <c r="AA1887" s="8">
        <f t="shared" si="478"/>
        <v>0.194245006293638</v>
      </c>
      <c r="AC1887" s="8">
        <f t="shared" si="470"/>
        <v>0.110147463174373</v>
      </c>
      <c r="AE1887" s="8">
        <v>1885</v>
      </c>
      <c r="AF1887" s="8">
        <f t="shared" si="464"/>
        <v>291.35988784758803</v>
      </c>
      <c r="AG1887" s="8">
        <f t="shared" si="471"/>
        <v>7.3624184065541195E-5</v>
      </c>
      <c r="AJ1887" s="132">
        <f>IF(Päälaskenta!$F$28&lt;Kaksitasouoma_matriisi!L1887,Päälaskenta!$C$20*Päälaskenta!$F$28,Päälaskenta!$C$20*Kaksitasouoma_matriisi!L1887)</f>
        <v>2.5</v>
      </c>
      <c r="AK1887" s="134">
        <f>SQRT(Päälaskenta!$D$20^2+(Päälaskenta!$D$20/(1/Päälaskenta!$E$20))^2)</f>
        <v>1.8029999999999999</v>
      </c>
      <c r="AL1887" s="134">
        <f>IF(Päälaskenta!$F$28&lt;Kaksitasouoma_matriisi!L1887,AK1887*Päälaskenta!$F$28*COS(ATAN(1/Päälaskenta!$E$20)),AK1887*Kaksitasouoma_matriisi!L1887*COS(ATAN(1/Päälaskenta!$E$20)))</f>
        <v>0.75</v>
      </c>
      <c r="AM1887" s="134"/>
      <c r="AN1887" s="134">
        <f t="shared" si="479"/>
        <v>3.25</v>
      </c>
      <c r="AO1887" s="8">
        <f t="shared" si="472"/>
        <v>0.14950020930029301</v>
      </c>
      <c r="AP1887" s="134">
        <f>Refererenssiarvoja!$B$16*H1887^(1/6)/(Refererenssiarvoja!$B$15^0.5)*(Päälaskenta!$G$28/2)^0.5*(1-AO1887)^(-1.5)</f>
        <v>6.8000000000000005E-2</v>
      </c>
      <c r="AQ1887" s="8">
        <f>Refererenssiarvoja!$B$16*Kaksitasouoma_matriisi!O1887^(1/6)/(SQRT((2*Refererenssiarvoja!$B$15)/(Päälaskenta!$F$31*Päälaskenta!$G$31*Päälaskenta!$F$28))+SQRT(Refererenssiarvoja!$B$15)/Refererenssiarvoja!$B$17*LN(Kaksitasouoma_matriisi!L1887/Päälaskenta!$F$28))</f>
        <v>8.1870669480475194E-2</v>
      </c>
      <c r="AR1887" s="8">
        <f>Refererenssiarvoja!$B$16*Kaksitasouoma_matriisi!O1887^(1/6)/(SQRT((2*Refererenssiarvoja!$B$15)/(Päälaskenta!$F$31*Päälaskenta!$G$31*L1887)))</f>
        <v>1.0498120656469401</v>
      </c>
    </row>
    <row r="1888" spans="1:44" x14ac:dyDescent="0.2">
      <c r="A1888" s="8">
        <v>1886</v>
      </c>
      <c r="B1888" s="8">
        <f>IF(Päälaskenta!C$7,Päälaskenta!E$7,Päälaskenta!G$5)</f>
        <v>2.5</v>
      </c>
      <c r="C1888" s="56">
        <v>0.114</v>
      </c>
      <c r="D1888" s="93">
        <f t="shared" si="465"/>
        <v>21.9298</v>
      </c>
      <c r="E1888" s="8">
        <f>IF(Päälaskenta!$C$26,Kaksitasouoma_matriisi!AP1888,Kaksitasouoma_matriisi!AC1888)</f>
        <v>0.110182573681759</v>
      </c>
      <c r="F1888" s="56">
        <f>IF(D1888&lt;Päälaskenta!H$24,(SQRT(POWER(Päälaskenta!C$24/(2*Päälaskenta!E$24),2)+(D1888/Päälaskenta!E$24))-Päälaskenta!C$24/(2*Päälaskenta!E$24)),IF(D1888=Päälaskenta!H$24,Päälaskenta!D$24,Päälaskenta!D$24+(SQRT(POWER((Päälaskenta!C$20+Päälaskenta!G$24)/(2*Päälaskenta!E$20),2)+((D1888-Päälaskenta!H$24)/Päälaskenta!E$20))-(Päälaskenta!C$20+Päälaskenta!G$24)/(2*Päälaskenta!E$20))))</f>
        <v>2.6960000000000002</v>
      </c>
      <c r="G1888" s="57">
        <f>IF(F1888&gt;Päälaskenta!D$24,(2*SQRT((POWER(Päälaskenta!D$24,2))+POWER(Päälaskenta!E$24*Päälaskenta!D$24,2))+Päälaskenta!C$24)+(2*SQRT((POWER((F1888-Päälaskenta!D$24),2))+POWER(Päälaskenta!E$20*(F1888-Päälaskenta!D$24),2))+Päälaskenta!C$20),(2*SQRT((POWER(F1888,2))+POWER(Päälaskenta!E$24*F1888,2))+Päälaskenta!C$24))</f>
        <v>15.18</v>
      </c>
      <c r="H1888" s="57">
        <f t="shared" si="466"/>
        <v>1.44</v>
      </c>
      <c r="I1888" s="62">
        <f t="shared" si="467"/>
        <v>9.7E-5</v>
      </c>
      <c r="J1888" s="8">
        <f>IF(F1888&lt;Päälaskenta!$D$24,0,Kaksitasouoma_matriisi!F1888-Päälaskenta!$D$24)</f>
        <v>1.996</v>
      </c>
      <c r="L1888" s="8">
        <f>IF(F1888&gt;Päälaskenta!D$24,F1888-Päälaskenta!D$24,0)</f>
        <v>1.996</v>
      </c>
      <c r="M1888" s="8">
        <f>IF(F1888&gt;Päälaskenta!D$24,(Päälaskenta!C$20+(Päälaskenta!E$20*(Kaksitasouoma_matriisi!F1888-Päälaskenta!D$24)))*(Kaksitasouoma_matriisi!F1888-Päälaskenta!D$24),0)</f>
        <v>15.956023999999999</v>
      </c>
      <c r="N1888" s="8">
        <f>IF(F1888&gt;Päälaskenta!D$24,(2*SQRT((POWER((F1888-Päälaskenta!D$24),2))+POWER(Päälaskenta!E$20*(F1888-Päälaskenta!D$24),2))+Päälaskenta!C$20),0)</f>
        <v>12.196680345826101</v>
      </c>
      <c r="O1888" s="8">
        <f t="shared" si="473"/>
        <v>1.3082267918467201</v>
      </c>
      <c r="P1888" s="8">
        <f>IF(Päälaskenta!$C$29,IF(L1888&gt;Päälaskenta!$F$28,Kaksitasouoma_matriisi!AQ1888,Kaksitasouoma_matriisi!AR1888),Päälaskenta!$F$20)</f>
        <v>0.12</v>
      </c>
      <c r="Q1888" s="8">
        <f t="shared" si="474"/>
        <v>159.04943384048099</v>
      </c>
      <c r="R1888" s="8">
        <f t="shared" si="468"/>
        <v>1.34796671486238</v>
      </c>
      <c r="S1888" s="8">
        <f t="shared" si="475"/>
        <v>8.4480113270221993E-2</v>
      </c>
      <c r="U1888" s="93">
        <f>IF(F1888&gt;Päälaskenta!D$24,Päälaskenta!H$24+L1888*Päälaskenta!G$24,F1888*Päälaskenta!C$24 + F1888*F1888*Päälaskenta!E$24)</f>
        <v>5.9804000000000004</v>
      </c>
      <c r="V1888" s="8">
        <f>IF(F1888&gt;Päälaskenta!D$24,2*SQRT(POWER(Päälaskenta!D$24,2)+POWER(Päälaskenta!E$24*Päälaskenta!D$24,2))+Päälaskenta!C$24,(2*SQRT((POWER(F1888,2))+POWER(Päälaskenta!E$24*F1888,2))+Päälaskenta!C$24))</f>
        <v>2.9798989873223301</v>
      </c>
      <c r="W1888" s="8">
        <f t="shared" si="476"/>
        <v>2.0069136656789301</v>
      </c>
      <c r="X1888" s="8">
        <f>Päälaskenta!F$24</f>
        <v>7.0000000000000007E-2</v>
      </c>
      <c r="Y1888" s="8">
        <f t="shared" si="477"/>
        <v>135.93083549190999</v>
      </c>
      <c r="Z1888" s="8">
        <f t="shared" si="469"/>
        <v>1.15203328513762</v>
      </c>
      <c r="AA1888" s="8">
        <f t="shared" si="478"/>
        <v>0.19263482127242701</v>
      </c>
      <c r="AC1888" s="8">
        <f t="shared" si="470"/>
        <v>0.110182573681759</v>
      </c>
      <c r="AE1888" s="8">
        <v>1886</v>
      </c>
      <c r="AF1888" s="8">
        <f t="shared" si="464"/>
        <v>294.980269332391</v>
      </c>
      <c r="AG1888" s="8">
        <f t="shared" si="471"/>
        <v>7.1828050894820399E-5</v>
      </c>
      <c r="AJ1888" s="132">
        <f>IF(Päälaskenta!$F$28&lt;Kaksitasouoma_matriisi!L1888,Päälaskenta!$C$20*Päälaskenta!$F$28,Päälaskenta!$C$20*Kaksitasouoma_matriisi!L1888)</f>
        <v>2.5</v>
      </c>
      <c r="AK1888" s="134">
        <f>SQRT(Päälaskenta!$D$20^2+(Päälaskenta!$D$20/(1/Päälaskenta!$E$20))^2)</f>
        <v>1.8029999999999999</v>
      </c>
      <c r="AL1888" s="134">
        <f>IF(Päälaskenta!$F$28&lt;Kaksitasouoma_matriisi!L1888,AK1888*Päälaskenta!$F$28*COS(ATAN(1/Päälaskenta!$E$20)),AK1888*Kaksitasouoma_matriisi!L1888*COS(ATAN(1/Päälaskenta!$E$20)))</f>
        <v>0.75</v>
      </c>
      <c r="AM1888" s="134"/>
      <c r="AN1888" s="134">
        <f t="shared" si="479"/>
        <v>3.25</v>
      </c>
      <c r="AO1888" s="8">
        <f t="shared" si="472"/>
        <v>0.14820016598418601</v>
      </c>
      <c r="AP1888" s="134">
        <f>Refererenssiarvoja!$B$16*H1888^(1/6)/(Refererenssiarvoja!$B$15^0.5)*(Päälaskenta!$G$28/2)^0.5*(1-AO1888)^(-1.5)</f>
        <v>6.8000000000000005E-2</v>
      </c>
      <c r="AQ1888" s="8">
        <f>Refererenssiarvoja!$B$16*Kaksitasouoma_matriisi!O1888^(1/6)/(SQRT((2*Refererenssiarvoja!$B$15)/(Päälaskenta!$F$31*Päälaskenta!$G$31*Päälaskenta!$F$28))+SQRT(Refererenssiarvoja!$B$15)/Refererenssiarvoja!$B$17*LN(Kaksitasouoma_matriisi!L1888/Päälaskenta!$F$28))</f>
        <v>8.1573884570535701E-2</v>
      </c>
      <c r="AR1888" s="8">
        <f>Refererenssiarvoja!$B$16*Kaksitasouoma_matriisi!O1888^(1/6)/(SQRT((2*Refererenssiarvoja!$B$15)/(Päälaskenta!$F$31*Päälaskenta!$G$31*L1888)))</f>
        <v>1.0548189907063601</v>
      </c>
    </row>
    <row r="1889" spans="1:44" x14ac:dyDescent="0.2">
      <c r="A1889" s="8">
        <v>1887</v>
      </c>
      <c r="B1889" s="8">
        <f>IF(Päälaskenta!C$7,Päälaskenta!E$7,Päälaskenta!G$5)</f>
        <v>2.5</v>
      </c>
      <c r="C1889" s="56">
        <v>0.113</v>
      </c>
      <c r="D1889" s="93">
        <f t="shared" si="465"/>
        <v>22.123899999999999</v>
      </c>
      <c r="E1889" s="8">
        <f>IF(Päälaskenta!$C$26,Kaksitasouoma_matriisi!AP1889,Kaksitasouoma_matriisi!AC1889)</f>
        <v>0.110215118465306</v>
      </c>
      <c r="F1889" s="56">
        <f>IF(D1889&lt;Päälaskenta!H$24,(SQRT(POWER(Päälaskenta!C$24/(2*Päälaskenta!E$24),2)+(D1889/Päälaskenta!E$24))-Päälaskenta!C$24/(2*Päälaskenta!E$24)),IF(D1889=Päälaskenta!H$24,Päälaskenta!D$24,Päälaskenta!D$24+(SQRT(POWER((Päälaskenta!C$20+Päälaskenta!G$24)/(2*Päälaskenta!E$20),2)+((D1889-Päälaskenta!H$24)/Päälaskenta!E$20))-(Päälaskenta!C$20+Päälaskenta!G$24)/(2*Päälaskenta!E$20))))</f>
        <v>2.71</v>
      </c>
      <c r="G1889" s="57">
        <f>IF(F1889&gt;Päälaskenta!D$24,(2*SQRT((POWER(Päälaskenta!D$24,2))+POWER(Päälaskenta!E$24*Päälaskenta!D$24,2))+Päälaskenta!C$24)+(2*SQRT((POWER((F1889-Päälaskenta!D$24),2))+POWER(Päälaskenta!E$20*(F1889-Päälaskenta!D$24),2))+Päälaskenta!C$20),(2*SQRT((POWER(F1889,2))+POWER(Päälaskenta!E$24*F1889,2))+Päälaskenta!C$24))</f>
        <v>15.23</v>
      </c>
      <c r="H1889" s="57">
        <f t="shared" si="466"/>
        <v>1.45</v>
      </c>
      <c r="I1889" s="62">
        <f t="shared" si="467"/>
        <v>9.5000000000000005E-5</v>
      </c>
      <c r="J1889" s="8">
        <f>IF(F1889&lt;Päälaskenta!$D$24,0,Kaksitasouoma_matriisi!F1889-Päälaskenta!$D$24)</f>
        <v>2.0099999999999998</v>
      </c>
      <c r="L1889" s="8">
        <f>IF(F1889&gt;Päälaskenta!D$24,F1889-Päälaskenta!D$24,0)</f>
        <v>2.0099999999999998</v>
      </c>
      <c r="M1889" s="8">
        <f>IF(F1889&gt;Päälaskenta!D$24,(Päälaskenta!C$20+(Päälaskenta!E$20*(Kaksitasouoma_matriisi!F1889-Päälaskenta!D$24)))*(Kaksitasouoma_matriisi!F1889-Päälaskenta!D$24),0)</f>
        <v>16.110150000000001</v>
      </c>
      <c r="N1889" s="8">
        <f>IF(F1889&gt;Päälaskenta!D$24,(2*SQRT((POWER((F1889-Päälaskenta!D$24),2))+POWER(Päälaskenta!E$20*(F1889-Päälaskenta!D$24),2))+Päälaskenta!C$20),0)</f>
        <v>12.247158063682599</v>
      </c>
      <c r="O1889" s="8">
        <f t="shared" si="473"/>
        <v>1.31541945618981</v>
      </c>
      <c r="P1889" s="8">
        <f>IF(Päälaskenta!$C$29,IF(L1889&gt;Päälaskenta!$F$28,Kaksitasouoma_matriisi!AQ1889,Kaksitasouoma_matriisi!AR1889),Päälaskenta!$F$20)</f>
        <v>0.12</v>
      </c>
      <c r="Q1889" s="8">
        <f t="shared" si="474"/>
        <v>161.17382477657199</v>
      </c>
      <c r="R1889" s="8">
        <f t="shared" si="468"/>
        <v>1.35040791195451</v>
      </c>
      <c r="S1889" s="8">
        <f t="shared" si="475"/>
        <v>8.3823422622043203E-2</v>
      </c>
      <c r="U1889" s="93">
        <f>IF(F1889&gt;Päälaskenta!D$24,Päälaskenta!H$24+L1889*Päälaskenta!G$24,F1889*Päälaskenta!C$24 + F1889*F1889*Päälaskenta!E$24)</f>
        <v>6.0140000000000002</v>
      </c>
      <c r="V1889" s="8">
        <f>IF(F1889&gt;Päälaskenta!D$24,2*SQRT(POWER(Päälaskenta!D$24,2)+POWER(Päälaskenta!E$24*Päälaskenta!D$24,2))+Päälaskenta!C$24,(2*SQRT((POWER(F1889,2))+POWER(Päälaskenta!E$24*F1889,2))+Päälaskenta!C$24))</f>
        <v>2.9798989873223301</v>
      </c>
      <c r="W1889" s="8">
        <f t="shared" si="476"/>
        <v>2.0181892156700401</v>
      </c>
      <c r="X1889" s="8">
        <f>Päälaskenta!F$24</f>
        <v>7.0000000000000007E-2</v>
      </c>
      <c r="Y1889" s="8">
        <f t="shared" si="477"/>
        <v>137.20606353306101</v>
      </c>
      <c r="Z1889" s="8">
        <f t="shared" si="469"/>
        <v>1.1495920880454999</v>
      </c>
      <c r="AA1889" s="8">
        <f t="shared" si="478"/>
        <v>0.19115265847115101</v>
      </c>
      <c r="AC1889" s="8">
        <f t="shared" si="470"/>
        <v>0.110215118465306</v>
      </c>
      <c r="AE1889" s="8">
        <v>1887</v>
      </c>
      <c r="AF1889" s="8">
        <f t="shared" si="464"/>
        <v>298.37988830963297</v>
      </c>
      <c r="AG1889" s="8">
        <f t="shared" si="471"/>
        <v>7.0200616036954303E-5</v>
      </c>
      <c r="AJ1889" s="132">
        <f>IF(Päälaskenta!$F$28&lt;Kaksitasouoma_matriisi!L1889,Päälaskenta!$C$20*Päälaskenta!$F$28,Päälaskenta!$C$20*Kaksitasouoma_matriisi!L1889)</f>
        <v>2.5</v>
      </c>
      <c r="AK1889" s="134">
        <f>SQRT(Päälaskenta!$D$20^2+(Päälaskenta!$D$20/(1/Päälaskenta!$E$20))^2)</f>
        <v>1.8029999999999999</v>
      </c>
      <c r="AL1889" s="134">
        <f>IF(Päälaskenta!$F$28&lt;Kaksitasouoma_matriisi!L1889,AK1889*Päälaskenta!$F$28*COS(ATAN(1/Päälaskenta!$E$20)),AK1889*Kaksitasouoma_matriisi!L1889*COS(ATAN(1/Päälaskenta!$E$20)))</f>
        <v>0.75</v>
      </c>
      <c r="AM1889" s="134"/>
      <c r="AN1889" s="134">
        <f t="shared" si="479"/>
        <v>3.25</v>
      </c>
      <c r="AO1889" s="8">
        <f t="shared" si="472"/>
        <v>0.14689995886801199</v>
      </c>
      <c r="AP1889" s="134">
        <f>Refererenssiarvoja!$B$16*H1889^(1/6)/(Refererenssiarvoja!$B$15^0.5)*(Päälaskenta!$G$28/2)^0.5*(1-AO1889)^(-1.5)</f>
        <v>6.8000000000000005E-2</v>
      </c>
      <c r="AQ1889" s="8">
        <f>Refererenssiarvoja!$B$16*Kaksitasouoma_matriisi!O1889^(1/6)/(SQRT((2*Refererenssiarvoja!$B$15)/(Päälaskenta!$F$31*Päälaskenta!$G$31*Päälaskenta!$F$28))+SQRT(Refererenssiarvoja!$B$15)/Refererenssiarvoja!$B$17*LN(Kaksitasouoma_matriisi!L1889/Päälaskenta!$F$28))</f>
        <v>8.1301386557431299E-2</v>
      </c>
      <c r="AR1889" s="8">
        <f>Refererenssiarvoja!$B$16*Kaksitasouoma_matriisi!O1889^(1/6)/(SQRT((2*Refererenssiarvoja!$B$15)/(Päälaskenta!$F$31*Päälaskenta!$G$31*L1889)))</f>
        <v>1.0594795312376699</v>
      </c>
    </row>
    <row r="1890" spans="1:44" x14ac:dyDescent="0.2">
      <c r="A1890" s="8">
        <v>1888</v>
      </c>
      <c r="B1890" s="8">
        <f>IF(Päälaskenta!C$7,Päälaskenta!E$7,Päälaskenta!G$5)</f>
        <v>2.5</v>
      </c>
      <c r="C1890" s="56">
        <v>0.112</v>
      </c>
      <c r="D1890" s="93">
        <f t="shared" si="465"/>
        <v>22.321400000000001</v>
      </c>
      <c r="E1890" s="8">
        <f>IF(Päälaskenta!$C$26,Kaksitasouoma_matriisi!AP1890,Kaksitasouoma_matriisi!AC1890)</f>
        <v>0.110249749282796</v>
      </c>
      <c r="F1890" s="56">
        <f>IF(D1890&lt;Päälaskenta!H$24,(SQRT(POWER(Päälaskenta!C$24/(2*Päälaskenta!E$24),2)+(D1890/Päälaskenta!E$24))-Päälaskenta!C$24/(2*Päälaskenta!E$24)),IF(D1890=Päälaskenta!H$24,Päälaskenta!D$24,Päälaskenta!D$24+(SQRT(POWER((Päälaskenta!C$20+Päälaskenta!G$24)/(2*Päälaskenta!E$20),2)+((D1890-Päälaskenta!H$24)/Päälaskenta!E$20))-(Päälaskenta!C$20+Päälaskenta!G$24)/(2*Päälaskenta!E$20))))</f>
        <v>2.7250000000000001</v>
      </c>
      <c r="G1890" s="57">
        <f>IF(F1890&gt;Päälaskenta!D$24,(2*SQRT((POWER(Päälaskenta!D$24,2))+POWER(Päälaskenta!E$24*Päälaskenta!D$24,2))+Päälaskenta!C$24)+(2*SQRT((POWER((F1890-Päälaskenta!D$24),2))+POWER(Päälaskenta!E$20*(F1890-Päälaskenta!D$24),2))+Päälaskenta!C$20),(2*SQRT((POWER(F1890,2))+POWER(Päälaskenta!E$24*F1890,2))+Päälaskenta!C$24))</f>
        <v>15.28</v>
      </c>
      <c r="H1890" s="57">
        <f t="shared" si="466"/>
        <v>1.46</v>
      </c>
      <c r="I1890" s="62">
        <f t="shared" si="467"/>
        <v>9.2E-5</v>
      </c>
      <c r="J1890" s="8">
        <f>IF(F1890&lt;Päälaskenta!$D$24,0,Kaksitasouoma_matriisi!F1890-Päälaskenta!$D$24)</f>
        <v>2.0249999999999999</v>
      </c>
      <c r="L1890" s="8">
        <f>IF(F1890&gt;Päälaskenta!D$24,F1890-Päälaskenta!D$24,0)</f>
        <v>2.0249999999999999</v>
      </c>
      <c r="M1890" s="8">
        <f>IF(F1890&gt;Päälaskenta!D$24,(Päälaskenta!C$20+(Päälaskenta!E$20*(Kaksitasouoma_matriisi!F1890-Päälaskenta!D$24)))*(Kaksitasouoma_matriisi!F1890-Päälaskenta!D$24),0)</f>
        <v>16.275937500000001</v>
      </c>
      <c r="N1890" s="8">
        <f>IF(F1890&gt;Päälaskenta!D$24,(2*SQRT((POWER((F1890-Päälaskenta!D$24),2))+POWER(Päälaskenta!E$20*(F1890-Päälaskenta!D$24),2))+Päälaskenta!C$20),0)</f>
        <v>12.3012413328146</v>
      </c>
      <c r="O1890" s="8">
        <f t="shared" si="473"/>
        <v>1.32311342080433</v>
      </c>
      <c r="P1890" s="8">
        <f>IF(Päälaskenta!$C$29,IF(L1890&gt;Päälaskenta!$F$28,Kaksitasouoma_matriisi!AQ1890,Kaksitasouoma_matriisi!AR1890),Päälaskenta!$F$20)</f>
        <v>0.12</v>
      </c>
      <c r="Q1890" s="8">
        <f t="shared" si="474"/>
        <v>163.46677096079799</v>
      </c>
      <c r="R1890" s="8">
        <f t="shared" si="468"/>
        <v>1.35300269075317</v>
      </c>
      <c r="S1890" s="8">
        <f t="shared" si="475"/>
        <v>8.3129017345585796E-2</v>
      </c>
      <c r="U1890" s="93">
        <f>IF(F1890&gt;Päälaskenta!D$24,Päälaskenta!H$24+L1890*Päälaskenta!G$24,F1890*Päälaskenta!C$24 + F1890*F1890*Päälaskenta!E$24)</f>
        <v>6.05</v>
      </c>
      <c r="V1890" s="8">
        <f>IF(F1890&gt;Päälaskenta!D$24,2*SQRT(POWER(Päälaskenta!D$24,2)+POWER(Päälaskenta!E$24*Päälaskenta!D$24,2))+Päälaskenta!C$24,(2*SQRT((POWER(F1890,2))+POWER(Päälaskenta!E$24*F1890,2))+Päälaskenta!C$24))</f>
        <v>2.9798989873223301</v>
      </c>
      <c r="W1890" s="8">
        <f t="shared" si="476"/>
        <v>2.0302701620890802</v>
      </c>
      <c r="X1890" s="8">
        <f>Päälaskenta!F$24</f>
        <v>7.0000000000000007E-2</v>
      </c>
      <c r="Y1890" s="8">
        <f t="shared" si="477"/>
        <v>138.57765969329401</v>
      </c>
      <c r="Z1890" s="8">
        <f t="shared" si="469"/>
        <v>1.14699730924683</v>
      </c>
      <c r="AA1890" s="8">
        <f t="shared" si="478"/>
        <v>0.189586332106914</v>
      </c>
      <c r="AC1890" s="8">
        <f t="shared" si="470"/>
        <v>0.110249749282796</v>
      </c>
      <c r="AE1890" s="8">
        <v>1888</v>
      </c>
      <c r="AF1890" s="8">
        <f t="shared" si="464"/>
        <v>302.04443065409203</v>
      </c>
      <c r="AG1890" s="8">
        <f t="shared" si="471"/>
        <v>6.8507536825346694E-5</v>
      </c>
      <c r="AJ1890" s="132">
        <f>IF(Päälaskenta!$F$28&lt;Kaksitasouoma_matriisi!L1890,Päälaskenta!$C$20*Päälaskenta!$F$28,Päälaskenta!$C$20*Kaksitasouoma_matriisi!L1890)</f>
        <v>2.5</v>
      </c>
      <c r="AK1890" s="134">
        <f>SQRT(Päälaskenta!$D$20^2+(Päälaskenta!$D$20/(1/Päälaskenta!$E$20))^2)</f>
        <v>1.8029999999999999</v>
      </c>
      <c r="AL1890" s="134">
        <f>IF(Päälaskenta!$F$28&lt;Kaksitasouoma_matriisi!L1890,AK1890*Päälaskenta!$F$28*COS(ATAN(1/Päälaskenta!$E$20)),AK1890*Kaksitasouoma_matriisi!L1890*COS(ATAN(1/Päälaskenta!$E$20)))</f>
        <v>0.75</v>
      </c>
      <c r="AM1890" s="134"/>
      <c r="AN1890" s="134">
        <f t="shared" si="479"/>
        <v>3.25</v>
      </c>
      <c r="AO1890" s="8">
        <f t="shared" si="472"/>
        <v>0.14560018636823899</v>
      </c>
      <c r="AP1890" s="134">
        <f>Refererenssiarvoja!$B$16*H1890^(1/6)/(Refererenssiarvoja!$B$15^0.5)*(Päälaskenta!$G$28/2)^0.5*(1-AO1890)^(-1.5)</f>
        <v>6.8000000000000005E-2</v>
      </c>
      <c r="AQ1890" s="8">
        <f>Refererenssiarvoja!$B$16*Kaksitasouoma_matriisi!O1890^(1/6)/(SQRT((2*Refererenssiarvoja!$B$15)/(Päälaskenta!$F$31*Päälaskenta!$G$31*Päälaskenta!$F$28))+SQRT(Refererenssiarvoja!$B$15)/Refererenssiarvoja!$B$17*LN(Kaksitasouoma_matriisi!L1890/Päälaskenta!$F$28))</f>
        <v>8.1014123223156695E-2</v>
      </c>
      <c r="AR1890" s="8">
        <f>Refererenssiarvoja!$B$16*Kaksitasouoma_matriisi!O1890^(1/6)/(SQRT((2*Refererenssiarvoja!$B$15)/(Päälaskenta!$F$31*Päälaskenta!$G$31*L1890)))</f>
        <v>1.06445962030793</v>
      </c>
    </row>
    <row r="1891" spans="1:44" x14ac:dyDescent="0.2">
      <c r="A1891" s="8">
        <v>1889</v>
      </c>
      <c r="B1891" s="8">
        <f>IF(Päälaskenta!C$7,Päälaskenta!E$7,Päälaskenta!G$5)</f>
        <v>2.5</v>
      </c>
      <c r="C1891" s="56">
        <v>0.111</v>
      </c>
      <c r="D1891" s="93">
        <f t="shared" si="465"/>
        <v>22.522500000000001</v>
      </c>
      <c r="E1891" s="8">
        <f>IF(Päälaskenta!$C$26,Kaksitasouoma_matriisi!AP1891,Kaksitasouoma_matriisi!AC1891)</f>
        <v>0.110284135832856</v>
      </c>
      <c r="F1891" s="56">
        <f>IF(D1891&lt;Päälaskenta!H$24,(SQRT(POWER(Päälaskenta!C$24/(2*Päälaskenta!E$24),2)+(D1891/Päälaskenta!E$24))-Päälaskenta!C$24/(2*Päälaskenta!E$24)),IF(D1891=Päälaskenta!H$24,Päälaskenta!D$24,Päälaskenta!D$24+(SQRT(POWER((Päälaskenta!C$20+Päälaskenta!G$24)/(2*Päälaskenta!E$20),2)+((D1891-Päälaskenta!H$24)/Päälaskenta!E$20))-(Päälaskenta!C$20+Päälaskenta!G$24)/(2*Päälaskenta!E$20))))</f>
        <v>2.74</v>
      </c>
      <c r="G1891" s="57">
        <f>IF(F1891&gt;Päälaskenta!D$24,(2*SQRT((POWER(Päälaskenta!D$24,2))+POWER(Päälaskenta!E$24*Päälaskenta!D$24,2))+Päälaskenta!C$24)+(2*SQRT((POWER((F1891-Päälaskenta!D$24),2))+POWER(Päälaskenta!E$20*(F1891-Päälaskenta!D$24),2))+Päälaskenta!C$20),(2*SQRT((POWER(F1891,2))+POWER(Päälaskenta!E$24*F1891,2))+Päälaskenta!C$24))</f>
        <v>15.34</v>
      </c>
      <c r="H1891" s="57">
        <f t="shared" si="466"/>
        <v>1.47</v>
      </c>
      <c r="I1891" s="62">
        <f t="shared" si="467"/>
        <v>9.0000000000000006E-5</v>
      </c>
      <c r="J1891" s="8">
        <f>IF(F1891&lt;Päälaskenta!$D$24,0,Kaksitasouoma_matriisi!F1891-Päälaskenta!$D$24)</f>
        <v>2.04</v>
      </c>
      <c r="L1891" s="8">
        <f>IF(F1891&gt;Päälaskenta!D$24,F1891-Päälaskenta!D$24,0)</f>
        <v>2.04</v>
      </c>
      <c r="M1891" s="8">
        <f>IF(F1891&gt;Päälaskenta!D$24,(Päälaskenta!C$20+(Päälaskenta!E$20*(Kaksitasouoma_matriisi!F1891-Päälaskenta!D$24)))*(Kaksitasouoma_matriisi!F1891-Päälaskenta!D$24),0)</f>
        <v>16.442399999999999</v>
      </c>
      <c r="N1891" s="8">
        <f>IF(F1891&gt;Päälaskenta!D$24,(2*SQRT((POWER((F1891-Päälaskenta!D$24),2))+POWER(Päälaskenta!E$20*(F1891-Päälaskenta!D$24),2))+Päälaskenta!C$20),0)</f>
        <v>12.355324601946499</v>
      </c>
      <c r="O1891" s="8">
        <f t="shared" si="473"/>
        <v>1.3307946597703799</v>
      </c>
      <c r="P1891" s="8">
        <f>IF(Päälaskenta!$C$29,IF(L1891&gt;Päälaskenta!$F$28,Kaksitasouoma_matriisi!AQ1891,Kaksitasouoma_matriisi!AR1891),Päälaskenta!$F$20)</f>
        <v>0.12</v>
      </c>
      <c r="Q1891" s="8">
        <f t="shared" si="474"/>
        <v>165.77714761105901</v>
      </c>
      <c r="R1891" s="8">
        <f t="shared" si="468"/>
        <v>1.35557633853152</v>
      </c>
      <c r="S1891" s="8">
        <f t="shared" si="475"/>
        <v>8.2443946049939196E-2</v>
      </c>
      <c r="U1891" s="93">
        <f>IF(F1891&gt;Päälaskenta!D$24,Päälaskenta!H$24+L1891*Päälaskenta!G$24,F1891*Päälaskenta!C$24 + F1891*F1891*Päälaskenta!E$24)</f>
        <v>6.0860000000000003</v>
      </c>
      <c r="V1891" s="8">
        <f>IF(F1891&gt;Päälaskenta!D$24,2*SQRT(POWER(Päälaskenta!D$24,2)+POWER(Päälaskenta!E$24*Päälaskenta!D$24,2))+Päälaskenta!C$24,(2*SQRT((POWER(F1891,2))+POWER(Päälaskenta!E$24*F1891,2))+Päälaskenta!C$24))</f>
        <v>2.9798989873223301</v>
      </c>
      <c r="W1891" s="8">
        <f t="shared" si="476"/>
        <v>2.0423511085081301</v>
      </c>
      <c r="X1891" s="8">
        <f>Päälaskenta!F$24</f>
        <v>7.0000000000000007E-2</v>
      </c>
      <c r="Y1891" s="8">
        <f t="shared" si="477"/>
        <v>139.95470772407299</v>
      </c>
      <c r="Z1891" s="8">
        <f t="shared" si="469"/>
        <v>1.14442366146848</v>
      </c>
      <c r="AA1891" s="8">
        <f t="shared" si="478"/>
        <v>0.18804200812824201</v>
      </c>
      <c r="AC1891" s="8">
        <f t="shared" si="470"/>
        <v>0.110284135832856</v>
      </c>
      <c r="AE1891" s="8">
        <v>1889</v>
      </c>
      <c r="AF1891" s="8">
        <f t="shared" ref="AF1891:AF1954" si="480">Q1891+Y1891</f>
        <v>305.73185533513202</v>
      </c>
      <c r="AG1891" s="8">
        <f t="shared" si="471"/>
        <v>6.6864966856674301E-5</v>
      </c>
      <c r="AJ1891" s="132">
        <f>IF(Päälaskenta!$F$28&lt;Kaksitasouoma_matriisi!L1891,Päälaskenta!$C$20*Päälaskenta!$F$28,Päälaskenta!$C$20*Kaksitasouoma_matriisi!L1891)</f>
        <v>2.5</v>
      </c>
      <c r="AK1891" s="134">
        <f>SQRT(Päälaskenta!$D$20^2+(Päälaskenta!$D$20/(1/Päälaskenta!$E$20))^2)</f>
        <v>1.8029999999999999</v>
      </c>
      <c r="AL1891" s="134">
        <f>IF(Päälaskenta!$F$28&lt;Kaksitasouoma_matriisi!L1891,AK1891*Päälaskenta!$F$28*COS(ATAN(1/Päälaskenta!$E$20)),AK1891*Kaksitasouoma_matriisi!L1891*COS(ATAN(1/Päälaskenta!$E$20)))</f>
        <v>0.75</v>
      </c>
      <c r="AM1891" s="134"/>
      <c r="AN1891" s="134">
        <f t="shared" si="479"/>
        <v>3.25</v>
      </c>
      <c r="AO1891" s="8">
        <f t="shared" si="472"/>
        <v>0.14430014430014401</v>
      </c>
      <c r="AP1891" s="134">
        <f>Refererenssiarvoja!$B$16*H1891^(1/6)/(Refererenssiarvoja!$B$15^0.5)*(Päälaskenta!$G$28/2)^0.5*(1-AO1891)^(-1.5)</f>
        <v>6.8000000000000005E-2</v>
      </c>
      <c r="AQ1891" s="8">
        <f>Refererenssiarvoja!$B$16*Kaksitasouoma_matriisi!O1891^(1/6)/(SQRT((2*Refererenssiarvoja!$B$15)/(Päälaskenta!$F$31*Päälaskenta!$G$31*Päälaskenta!$F$28))+SQRT(Refererenssiarvoja!$B$15)/Refererenssiarvoja!$B$17*LN(Kaksitasouoma_matriisi!L1891/Päälaskenta!$F$28))</f>
        <v>8.0731597008040307E-2</v>
      </c>
      <c r="AR1891" s="8">
        <f>Refererenssiarvoja!$B$16*Kaksitasouoma_matriisi!O1891^(1/6)/(SQRT((2*Refererenssiarvoja!$B$15)/(Päälaskenta!$F$31*Päälaskenta!$G$31*L1891)))</f>
        <v>1.06942604578614</v>
      </c>
    </row>
    <row r="1892" spans="1:44" x14ac:dyDescent="0.2">
      <c r="A1892" s="8">
        <v>1890</v>
      </c>
      <c r="B1892" s="8">
        <f>IF(Päälaskenta!C$7,Päälaskenta!E$7,Päälaskenta!G$5)</f>
        <v>2.5</v>
      </c>
      <c r="C1892" s="56">
        <v>0.11</v>
      </c>
      <c r="D1892" s="93">
        <f t="shared" si="465"/>
        <v>22.7273</v>
      </c>
      <c r="E1892" s="8">
        <f>IF(Päälaskenta!$C$26,Kaksitasouoma_matriisi!AP1892,Kaksitasouoma_matriisi!AC1892)</f>
        <v>0.110318280690804</v>
      </c>
      <c r="F1892" s="56">
        <f>IF(D1892&lt;Päälaskenta!H$24,(SQRT(POWER(Päälaskenta!C$24/(2*Päälaskenta!E$24),2)+(D1892/Päälaskenta!E$24))-Päälaskenta!C$24/(2*Päälaskenta!E$24)),IF(D1892=Päälaskenta!H$24,Päälaskenta!D$24,Päälaskenta!D$24+(SQRT(POWER((Päälaskenta!C$20+Päälaskenta!G$24)/(2*Päälaskenta!E$20),2)+((D1892-Päälaskenta!H$24)/Päälaskenta!E$20))-(Päälaskenta!C$20+Päälaskenta!G$24)/(2*Päälaskenta!E$20))))</f>
        <v>2.7549999999999999</v>
      </c>
      <c r="G1892" s="57">
        <f>IF(F1892&gt;Päälaskenta!D$24,(2*SQRT((POWER(Päälaskenta!D$24,2))+POWER(Päälaskenta!E$24*Päälaskenta!D$24,2))+Päälaskenta!C$24)+(2*SQRT((POWER((F1892-Päälaskenta!D$24),2))+POWER(Päälaskenta!E$20*(F1892-Päälaskenta!D$24),2))+Päälaskenta!C$20),(2*SQRT((POWER(F1892,2))+POWER(Päälaskenta!E$24*F1892,2))+Päälaskenta!C$24))</f>
        <v>15.39</v>
      </c>
      <c r="H1892" s="57">
        <f t="shared" si="466"/>
        <v>1.48</v>
      </c>
      <c r="I1892" s="62">
        <f t="shared" si="467"/>
        <v>8.7000000000000001E-5</v>
      </c>
      <c r="J1892" s="8">
        <f>IF(F1892&lt;Päälaskenta!$D$24,0,Kaksitasouoma_matriisi!F1892-Päälaskenta!$D$24)</f>
        <v>2.0550000000000002</v>
      </c>
      <c r="L1892" s="8">
        <f>IF(F1892&gt;Päälaskenta!D$24,F1892-Päälaskenta!D$24,0)</f>
        <v>2.0550000000000002</v>
      </c>
      <c r="M1892" s="8">
        <f>IF(F1892&gt;Päälaskenta!D$24,(Päälaskenta!C$20+(Päälaskenta!E$20*(Kaksitasouoma_matriisi!F1892-Päälaskenta!D$24)))*(Kaksitasouoma_matriisi!F1892-Päälaskenta!D$24),0)</f>
        <v>16.609537499999998</v>
      </c>
      <c r="N1892" s="8">
        <f>IF(F1892&gt;Päälaskenta!D$24,(2*SQRT((POWER((F1892-Päälaskenta!D$24),2))+POWER(Päälaskenta!E$20*(F1892-Päälaskenta!D$24),2))+Päälaskenta!C$20),0)</f>
        <v>12.4094078710785</v>
      </c>
      <c r="O1892" s="8">
        <f t="shared" si="473"/>
        <v>1.3384633394725001</v>
      </c>
      <c r="P1892" s="8">
        <f>IF(Päälaskenta!$C$29,IF(L1892&gt;Päälaskenta!$F$28,Kaksitasouoma_matriisi!AQ1892,Kaksitasouoma_matriisi!AR1892),Päälaskenta!$F$20)</f>
        <v>0.12</v>
      </c>
      <c r="Q1892" s="8">
        <f t="shared" si="474"/>
        <v>168.104993301733</v>
      </c>
      <c r="R1892" s="8">
        <f t="shared" si="468"/>
        <v>1.3581292293798199</v>
      </c>
      <c r="S1892" s="8">
        <f t="shared" si="475"/>
        <v>8.1768034141818796E-2</v>
      </c>
      <c r="U1892" s="93">
        <f>IF(F1892&gt;Päälaskenta!D$24,Päälaskenta!H$24+L1892*Päälaskenta!G$24,F1892*Päälaskenta!C$24 + F1892*F1892*Päälaskenta!E$24)</f>
        <v>6.1219999999999999</v>
      </c>
      <c r="V1892" s="8">
        <f>IF(F1892&gt;Päälaskenta!D$24,2*SQRT(POWER(Päälaskenta!D$24,2)+POWER(Päälaskenta!E$24*Päälaskenta!D$24,2))+Päälaskenta!C$24,(2*SQRT((POWER(F1892,2))+POWER(Päälaskenta!E$24*F1892,2))+Päälaskenta!C$24))</f>
        <v>2.9798989873223301</v>
      </c>
      <c r="W1892" s="8">
        <f t="shared" si="476"/>
        <v>2.0544320549271702</v>
      </c>
      <c r="X1892" s="8">
        <f>Päälaskenta!F$24</f>
        <v>7.0000000000000007E-2</v>
      </c>
      <c r="Y1892" s="8">
        <f t="shared" si="477"/>
        <v>141.33719685438601</v>
      </c>
      <c r="Z1892" s="8">
        <f t="shared" si="469"/>
        <v>1.1418707706201801</v>
      </c>
      <c r="AA1892" s="8">
        <f t="shared" si="478"/>
        <v>0.18651923727869699</v>
      </c>
      <c r="AC1892" s="8">
        <f t="shared" si="470"/>
        <v>0.110318280690804</v>
      </c>
      <c r="AE1892" s="8">
        <v>1890</v>
      </c>
      <c r="AF1892" s="8">
        <f t="shared" si="480"/>
        <v>309.44219015611901</v>
      </c>
      <c r="AG1892" s="8">
        <f t="shared" si="471"/>
        <v>6.5271104963537501E-5</v>
      </c>
      <c r="AJ1892" s="132">
        <f>IF(Päälaskenta!$F$28&lt;Kaksitasouoma_matriisi!L1892,Päälaskenta!$C$20*Päälaskenta!$F$28,Päälaskenta!$C$20*Kaksitasouoma_matriisi!L1892)</f>
        <v>2.5</v>
      </c>
      <c r="AK1892" s="134">
        <f>SQRT(Päälaskenta!$D$20^2+(Päälaskenta!$D$20/(1/Päälaskenta!$E$20))^2)</f>
        <v>1.8029999999999999</v>
      </c>
      <c r="AL1892" s="134">
        <f>IF(Päälaskenta!$F$28&lt;Kaksitasouoma_matriisi!L1892,AK1892*Päälaskenta!$F$28*COS(ATAN(1/Päälaskenta!$E$20)),AK1892*Kaksitasouoma_matriisi!L1892*COS(ATAN(1/Päälaskenta!$E$20)))</f>
        <v>0.75</v>
      </c>
      <c r="AM1892" s="134"/>
      <c r="AN1892" s="134">
        <f t="shared" si="479"/>
        <v>3.25</v>
      </c>
      <c r="AO1892" s="8">
        <f t="shared" si="472"/>
        <v>0.142999828400206</v>
      </c>
      <c r="AP1892" s="134">
        <f>Refererenssiarvoja!$B$16*H1892^(1/6)/(Refererenssiarvoja!$B$15^0.5)*(Päälaskenta!$G$28/2)^0.5*(1-AO1892)^(-1.5)</f>
        <v>6.8000000000000005E-2</v>
      </c>
      <c r="AQ1892" s="8">
        <f>Refererenssiarvoja!$B$16*Kaksitasouoma_matriisi!O1892^(1/6)/(SQRT((2*Refererenssiarvoja!$B$15)/(Päälaskenta!$F$31*Päälaskenta!$G$31*Päälaskenta!$F$28))+SQRT(Refererenssiarvoja!$B$15)/Refererenssiarvoja!$B$17*LN(Kaksitasouoma_matriisi!L1892/Päälaskenta!$F$28))</f>
        <v>8.0453685741500996E-2</v>
      </c>
      <c r="AR1892" s="8">
        <f>Refererenssiarvoja!$B$16*Kaksitasouoma_matriisi!O1892^(1/6)/(SQRT((2*Refererenssiarvoja!$B$15)/(Päälaskenta!$F$31*Päälaskenta!$G$31*L1892)))</f>
        <v>1.07437895224364</v>
      </c>
    </row>
    <row r="1893" spans="1:44" x14ac:dyDescent="0.2">
      <c r="A1893" s="8">
        <v>1891</v>
      </c>
      <c r="B1893" s="8">
        <f>IF(Päälaskenta!C$7,Päälaskenta!E$7,Päälaskenta!G$5)</f>
        <v>2.5</v>
      </c>
      <c r="C1893" s="56">
        <v>0.109</v>
      </c>
      <c r="D1893" s="93">
        <f t="shared" si="465"/>
        <v>22.9358</v>
      </c>
      <c r="E1893" s="8">
        <f>IF(Päälaskenta!$C$26,Kaksitasouoma_matriisi!AP1893,Kaksitasouoma_matriisi!AC1893)</f>
        <v>0.110352186395882</v>
      </c>
      <c r="F1893" s="56">
        <f>IF(D1893&lt;Päälaskenta!H$24,(SQRT(POWER(Päälaskenta!C$24/(2*Päälaskenta!E$24),2)+(D1893/Päälaskenta!E$24))-Päälaskenta!C$24/(2*Päälaskenta!E$24)),IF(D1893=Päälaskenta!H$24,Päälaskenta!D$24,Päälaskenta!D$24+(SQRT(POWER((Päälaskenta!C$20+Päälaskenta!G$24)/(2*Päälaskenta!E$20),2)+((D1893-Päälaskenta!H$24)/Päälaskenta!E$20))-(Päälaskenta!C$20+Päälaskenta!G$24)/(2*Päälaskenta!E$20))))</f>
        <v>2.77</v>
      </c>
      <c r="G1893" s="57">
        <f>IF(F1893&gt;Päälaskenta!D$24,(2*SQRT((POWER(Päälaskenta!D$24,2))+POWER(Päälaskenta!E$24*Päälaskenta!D$24,2))+Päälaskenta!C$24)+(2*SQRT((POWER((F1893-Päälaskenta!D$24),2))+POWER(Päälaskenta!E$20*(F1893-Päälaskenta!D$24),2))+Päälaskenta!C$20),(2*SQRT((POWER(F1893,2))+POWER(Päälaskenta!E$24*F1893,2))+Päälaskenta!C$24))</f>
        <v>15.44</v>
      </c>
      <c r="H1893" s="57">
        <f t="shared" si="466"/>
        <v>1.49</v>
      </c>
      <c r="I1893" s="62">
        <f t="shared" si="467"/>
        <v>8.5000000000000006E-5</v>
      </c>
      <c r="J1893" s="8">
        <f>IF(F1893&lt;Päälaskenta!$D$24,0,Kaksitasouoma_matriisi!F1893-Päälaskenta!$D$24)</f>
        <v>2.0699999999999998</v>
      </c>
      <c r="L1893" s="8">
        <f>IF(F1893&gt;Päälaskenta!D$24,F1893-Päälaskenta!D$24,0)</f>
        <v>2.0699999999999998</v>
      </c>
      <c r="M1893" s="8">
        <f>IF(F1893&gt;Päälaskenta!D$24,(Päälaskenta!C$20+(Päälaskenta!E$20*(Kaksitasouoma_matriisi!F1893-Päälaskenta!D$24)))*(Kaksitasouoma_matriisi!F1893-Päälaskenta!D$24),0)</f>
        <v>16.777349999999998</v>
      </c>
      <c r="N1893" s="8">
        <f>IF(F1893&gt;Päälaskenta!D$24,(2*SQRT((POWER((F1893-Päälaskenta!D$24),2))+POWER(Päälaskenta!E$20*(F1893-Päälaskenta!D$24),2))+Päälaskenta!C$20),0)</f>
        <v>12.4634911402105</v>
      </c>
      <c r="O1893" s="8">
        <f t="shared" si="473"/>
        <v>1.3461196234072701</v>
      </c>
      <c r="P1893" s="8">
        <f>IF(Päälaskenta!$C$29,IF(L1893&gt;Päälaskenta!$F$28,Kaksitasouoma_matriisi!AQ1893,Kaksitasouoma_matriisi!AR1893),Päälaskenta!$F$20)</f>
        <v>0.12</v>
      </c>
      <c r="Q1893" s="8">
        <f t="shared" si="474"/>
        <v>170.45034665641199</v>
      </c>
      <c r="R1893" s="8">
        <f t="shared" si="468"/>
        <v>1.3606617277267801</v>
      </c>
      <c r="S1893" s="8">
        <f t="shared" si="475"/>
        <v>8.11011111842323E-2</v>
      </c>
      <c r="U1893" s="93">
        <f>IF(F1893&gt;Päälaskenta!D$24,Päälaskenta!H$24+L1893*Päälaskenta!G$24,F1893*Päälaskenta!C$24 + F1893*F1893*Päälaskenta!E$24)</f>
        <v>6.1580000000000004</v>
      </c>
      <c r="V1893" s="8">
        <f>IF(F1893&gt;Päälaskenta!D$24,2*SQRT(POWER(Päälaskenta!D$24,2)+POWER(Päälaskenta!E$24*Päälaskenta!D$24,2))+Päälaskenta!C$24,(2*SQRT((POWER(F1893,2))+POWER(Päälaskenta!E$24*F1893,2))+Päälaskenta!C$24))</f>
        <v>2.9798989873223301</v>
      </c>
      <c r="W1893" s="8">
        <f t="shared" si="476"/>
        <v>2.0665130013462099</v>
      </c>
      <c r="X1893" s="8">
        <f>Päälaskenta!F$24</f>
        <v>7.0000000000000007E-2</v>
      </c>
      <c r="Y1893" s="8">
        <f t="shared" si="477"/>
        <v>142.72511639783701</v>
      </c>
      <c r="Z1893" s="8">
        <f t="shared" si="469"/>
        <v>1.1393382722732199</v>
      </c>
      <c r="AA1893" s="8">
        <f t="shared" si="478"/>
        <v>0.18501758237629401</v>
      </c>
      <c r="AC1893" s="8">
        <f t="shared" si="470"/>
        <v>0.110352186395882</v>
      </c>
      <c r="AE1893" s="8">
        <v>1891</v>
      </c>
      <c r="AF1893" s="8">
        <f t="shared" si="480"/>
        <v>313.17546305424901</v>
      </c>
      <c r="AG1893" s="8">
        <f t="shared" si="471"/>
        <v>6.3724224779406895E-5</v>
      </c>
      <c r="AJ1893" s="132">
        <f>IF(Päälaskenta!$F$28&lt;Kaksitasouoma_matriisi!L1893,Päälaskenta!$C$20*Päälaskenta!$F$28,Päälaskenta!$C$20*Kaksitasouoma_matriisi!L1893)</f>
        <v>2.5</v>
      </c>
      <c r="AK1893" s="134">
        <f>SQRT(Päälaskenta!$D$20^2+(Päälaskenta!$D$20/(1/Päälaskenta!$E$20))^2)</f>
        <v>1.8029999999999999</v>
      </c>
      <c r="AL1893" s="134">
        <f>IF(Päälaskenta!$F$28&lt;Kaksitasouoma_matriisi!L1893,AK1893*Päälaskenta!$F$28*COS(ATAN(1/Päälaskenta!$E$20)),AK1893*Kaksitasouoma_matriisi!L1893*COS(ATAN(1/Päälaskenta!$E$20)))</f>
        <v>0.75</v>
      </c>
      <c r="AM1893" s="134"/>
      <c r="AN1893" s="134">
        <f t="shared" si="479"/>
        <v>3.25</v>
      </c>
      <c r="AO1893" s="8">
        <f t="shared" si="472"/>
        <v>0.14169987530410999</v>
      </c>
      <c r="AP1893" s="134">
        <f>Refererenssiarvoja!$B$16*H1893^(1/6)/(Refererenssiarvoja!$B$15^0.5)*(Päälaskenta!$G$28/2)^0.5*(1-AO1893)^(-1.5)</f>
        <v>6.8000000000000005E-2</v>
      </c>
      <c r="AQ1893" s="8">
        <f>Refererenssiarvoja!$B$16*Kaksitasouoma_matriisi!O1893^(1/6)/(SQRT((2*Refererenssiarvoja!$B$15)/(Päälaskenta!$F$31*Päälaskenta!$G$31*Päälaskenta!$F$28))+SQRT(Refererenssiarvoja!$B$15)/Refererenssiarvoja!$B$17*LN(Kaksitasouoma_matriisi!L1893/Päälaskenta!$F$28))</f>
        <v>8.0180271507370393E-2</v>
      </c>
      <c r="AR1893" s="8">
        <f>Refererenssiarvoja!$B$16*Kaksitasouoma_matriisi!O1893^(1/6)/(SQRT((2*Refererenssiarvoja!$B$15)/(Päälaskenta!$F$31*Päälaskenta!$G$31*L1893)))</f>
        <v>1.07931848170295</v>
      </c>
    </row>
    <row r="1894" spans="1:44" x14ac:dyDescent="0.2">
      <c r="A1894" s="8">
        <v>1892</v>
      </c>
      <c r="B1894" s="8">
        <f>IF(Päälaskenta!C$7,Päälaskenta!E$7,Päälaskenta!G$5)</f>
        <v>2.5</v>
      </c>
      <c r="C1894" s="56">
        <v>0.108</v>
      </c>
      <c r="D1894" s="93">
        <f t="shared" si="465"/>
        <v>23.148099999999999</v>
      </c>
      <c r="E1894" s="8">
        <f>IF(Päälaskenta!$C$26,Kaksitasouoma_matriisi!AP1894,Kaksitasouoma_matriisi!AC1894)</f>
        <v>0.1103880917021</v>
      </c>
      <c r="F1894" s="56">
        <f>IF(D1894&lt;Päälaskenta!H$24,(SQRT(POWER(Päälaskenta!C$24/(2*Päälaskenta!E$24),2)+(D1894/Päälaskenta!E$24))-Päälaskenta!C$24/(2*Päälaskenta!E$24)),IF(D1894=Päälaskenta!H$24,Päälaskenta!D$24,Päälaskenta!D$24+(SQRT(POWER((Päälaskenta!C$20+Päälaskenta!G$24)/(2*Päälaskenta!E$20),2)+((D1894-Päälaskenta!H$24)/Päälaskenta!E$20))-(Päälaskenta!C$20+Päälaskenta!G$24)/(2*Päälaskenta!E$20))))</f>
        <v>2.786</v>
      </c>
      <c r="G1894" s="57">
        <f>IF(F1894&gt;Päälaskenta!D$24,(2*SQRT((POWER(Päälaskenta!D$24,2))+POWER(Päälaskenta!E$24*Päälaskenta!D$24,2))+Päälaskenta!C$24)+(2*SQRT((POWER((F1894-Päälaskenta!D$24),2))+POWER(Päälaskenta!E$20*(F1894-Päälaskenta!D$24),2))+Päälaskenta!C$20),(2*SQRT((POWER(F1894,2))+POWER(Päälaskenta!E$24*F1894,2))+Päälaskenta!C$24))</f>
        <v>15.5</v>
      </c>
      <c r="H1894" s="57">
        <f t="shared" si="466"/>
        <v>1.49</v>
      </c>
      <c r="I1894" s="62">
        <f t="shared" si="467"/>
        <v>8.3999999999999995E-5</v>
      </c>
      <c r="J1894" s="8">
        <f>IF(F1894&lt;Päälaskenta!$D$24,0,Kaksitasouoma_matriisi!F1894-Päälaskenta!$D$24)</f>
        <v>2.0859999999999999</v>
      </c>
      <c r="L1894" s="8">
        <f>IF(F1894&gt;Päälaskenta!D$24,F1894-Päälaskenta!D$24,0)</f>
        <v>2.0859999999999999</v>
      </c>
      <c r="M1894" s="8">
        <f>IF(F1894&gt;Päälaskenta!D$24,(Päälaskenta!C$20+(Päälaskenta!E$20*(Kaksitasouoma_matriisi!F1894-Päälaskenta!D$24)))*(Kaksitasouoma_matriisi!F1894-Päälaskenta!D$24),0)</f>
        <v>16.957094000000001</v>
      </c>
      <c r="N1894" s="8">
        <f>IF(F1894&gt;Päälaskenta!D$24,(2*SQRT((POWER((F1894-Päälaskenta!D$24),2))+POWER(Päälaskenta!E$20*(F1894-Päälaskenta!D$24),2))+Päälaskenta!C$20),0)</f>
        <v>12.5211799606179</v>
      </c>
      <c r="O1894" s="8">
        <f t="shared" si="473"/>
        <v>1.35427284435925</v>
      </c>
      <c r="P1894" s="8">
        <f>IF(Päälaskenta!$C$29,IF(L1894&gt;Päälaskenta!$F$28,Kaksitasouoma_matriisi!AQ1894,Kaksitasouoma_matriisi!AR1894),Päälaskenta!$F$20)</f>
        <v>0.12</v>
      </c>
      <c r="Q1894" s="8">
        <f t="shared" si="474"/>
        <v>172.97139780932599</v>
      </c>
      <c r="R1894" s="8">
        <f t="shared" si="468"/>
        <v>1.3633409821308</v>
      </c>
      <c r="S1894" s="8">
        <f t="shared" si="475"/>
        <v>8.0399447106373298E-2</v>
      </c>
      <c r="U1894" s="93">
        <f>IF(F1894&gt;Päälaskenta!D$24,Päälaskenta!H$24+L1894*Päälaskenta!G$24,F1894*Päälaskenta!C$24 + F1894*F1894*Päälaskenta!E$24)</f>
        <v>6.1963999999999997</v>
      </c>
      <c r="V1894" s="8">
        <f>IF(F1894&gt;Päälaskenta!D$24,2*SQRT(POWER(Päälaskenta!D$24,2)+POWER(Päälaskenta!E$24*Päälaskenta!D$24,2))+Päälaskenta!C$24,(2*SQRT((POWER(F1894,2))+POWER(Päälaskenta!E$24*F1894,2))+Päälaskenta!C$24))</f>
        <v>2.9798989873223301</v>
      </c>
      <c r="W1894" s="8">
        <f t="shared" si="476"/>
        <v>2.0793993441931899</v>
      </c>
      <c r="X1894" s="8">
        <f>Päälaskenta!F$24</f>
        <v>7.0000000000000007E-2</v>
      </c>
      <c r="Y1894" s="8">
        <f t="shared" si="477"/>
        <v>144.211537487947</v>
      </c>
      <c r="Z1894" s="8">
        <f t="shared" si="469"/>
        <v>1.1366590178692</v>
      </c>
      <c r="AA1894" s="8">
        <f t="shared" si="478"/>
        <v>0.183438612399006</v>
      </c>
      <c r="AC1894" s="8">
        <f t="shared" si="470"/>
        <v>0.1103880917021</v>
      </c>
      <c r="AE1894" s="8">
        <v>1892</v>
      </c>
      <c r="AF1894" s="8">
        <f t="shared" si="480"/>
        <v>317.18293529727299</v>
      </c>
      <c r="AG1894" s="8">
        <f t="shared" si="471"/>
        <v>6.21241399800379E-5</v>
      </c>
      <c r="AJ1894" s="132">
        <f>IF(Päälaskenta!$F$28&lt;Kaksitasouoma_matriisi!L1894,Päälaskenta!$C$20*Päälaskenta!$F$28,Päälaskenta!$C$20*Kaksitasouoma_matriisi!L1894)</f>
        <v>2.5</v>
      </c>
      <c r="AK1894" s="134">
        <f>SQRT(Päälaskenta!$D$20^2+(Päälaskenta!$D$20/(1/Päälaskenta!$E$20))^2)</f>
        <v>1.8029999999999999</v>
      </c>
      <c r="AL1894" s="134">
        <f>IF(Päälaskenta!$F$28&lt;Kaksitasouoma_matriisi!L1894,AK1894*Päälaskenta!$F$28*COS(ATAN(1/Päälaskenta!$E$20)),AK1894*Kaksitasouoma_matriisi!L1894*COS(ATAN(1/Päälaskenta!$E$20)))</f>
        <v>0.75</v>
      </c>
      <c r="AM1894" s="134"/>
      <c r="AN1894" s="134">
        <f t="shared" si="479"/>
        <v>3.25</v>
      </c>
      <c r="AO1894" s="8">
        <f t="shared" si="472"/>
        <v>0.14040029203260701</v>
      </c>
      <c r="AP1894" s="134">
        <f>Refererenssiarvoja!$B$16*H1894^(1/6)/(Refererenssiarvoja!$B$15^0.5)*(Päälaskenta!$G$28/2)^0.5*(1-AO1894)^(-1.5)</f>
        <v>6.8000000000000005E-2</v>
      </c>
      <c r="AQ1894" s="8">
        <f>Refererenssiarvoja!$B$16*Kaksitasouoma_matriisi!O1894^(1/6)/(SQRT((2*Refererenssiarvoja!$B$15)/(Päälaskenta!$F$31*Päälaskenta!$G$31*Päälaskenta!$F$28))+SQRT(Refererenssiarvoja!$B$15)/Refererenssiarvoja!$B$17*LN(Kaksitasouoma_matriisi!L1894/Päälaskenta!$F$28))</f>
        <v>7.9893458186880206E-2</v>
      </c>
      <c r="AR1894" s="8">
        <f>Refererenssiarvoja!$B$16*Kaksitasouoma_matriisi!O1894^(1/6)/(SQRT((2*Refererenssiarvoja!$B$15)/(Päälaskenta!$F$31*Päälaskenta!$G$31*L1894)))</f>
        <v>1.08457272587302</v>
      </c>
    </row>
    <row r="1895" spans="1:44" x14ac:dyDescent="0.2">
      <c r="A1895" s="8">
        <v>1893</v>
      </c>
      <c r="B1895" s="8">
        <f>IF(Päälaskenta!C$7,Päälaskenta!E$7,Päälaskenta!G$5)</f>
        <v>2.5</v>
      </c>
      <c r="C1895" s="56">
        <v>0.107</v>
      </c>
      <c r="D1895" s="93">
        <f t="shared" si="465"/>
        <v>23.3645</v>
      </c>
      <c r="E1895" s="8">
        <f>IF(Päälaskenta!$C$26,Kaksitasouoma_matriisi!AP1895,Kaksitasouoma_matriisi!AC1895)</f>
        <v>0.11042151105292899</v>
      </c>
      <c r="F1895" s="56">
        <f>IF(D1895&lt;Päälaskenta!H$24,(SQRT(POWER(Päälaskenta!C$24/(2*Päälaskenta!E$24),2)+(D1895/Päälaskenta!E$24))-Päälaskenta!C$24/(2*Päälaskenta!E$24)),IF(D1895=Päälaskenta!H$24,Päälaskenta!D$24,Päälaskenta!D$24+(SQRT(POWER((Päälaskenta!C$20+Päälaskenta!G$24)/(2*Päälaskenta!E$20),2)+((D1895-Päälaskenta!H$24)/Päälaskenta!E$20))-(Päälaskenta!C$20+Päälaskenta!G$24)/(2*Päälaskenta!E$20))))</f>
        <v>2.8010000000000002</v>
      </c>
      <c r="G1895" s="57">
        <f>IF(F1895&gt;Päälaskenta!D$24,(2*SQRT((POWER(Päälaskenta!D$24,2))+POWER(Päälaskenta!E$24*Päälaskenta!D$24,2))+Päälaskenta!C$24)+(2*SQRT((POWER((F1895-Päälaskenta!D$24),2))+POWER(Päälaskenta!E$20*(F1895-Päälaskenta!D$24),2))+Päälaskenta!C$20),(2*SQRT((POWER(F1895,2))+POWER(Päälaskenta!E$24*F1895,2))+Päälaskenta!C$24))</f>
        <v>15.56</v>
      </c>
      <c r="H1895" s="57">
        <f t="shared" si="466"/>
        <v>1.5</v>
      </c>
      <c r="I1895" s="62">
        <f t="shared" si="467"/>
        <v>8.1000000000000004E-5</v>
      </c>
      <c r="J1895" s="8">
        <f>IF(F1895&lt;Päälaskenta!$D$24,0,Kaksitasouoma_matriisi!F1895-Päälaskenta!$D$24)</f>
        <v>2.101</v>
      </c>
      <c r="L1895" s="8">
        <f>IF(F1895&gt;Päälaskenta!D$24,F1895-Päälaskenta!D$24,0)</f>
        <v>2.101</v>
      </c>
      <c r="M1895" s="8">
        <f>IF(F1895&gt;Päälaskenta!D$24,(Päälaskenta!C$20+(Päälaskenta!E$20*(Kaksitasouoma_matriisi!F1895-Päälaskenta!D$24)))*(Kaksitasouoma_matriisi!F1895-Päälaskenta!D$24),0)</f>
        <v>17.1263015</v>
      </c>
      <c r="N1895" s="8">
        <f>IF(F1895&gt;Päälaskenta!D$24,(2*SQRT((POWER((F1895-Päälaskenta!D$24),2))+POWER(Päälaskenta!E$20*(F1895-Päälaskenta!D$24),2))+Päälaskenta!C$20),0)</f>
        <v>12.575263229749799</v>
      </c>
      <c r="O1895" s="8">
        <f t="shared" si="473"/>
        <v>1.3619040164092699</v>
      </c>
      <c r="P1895" s="8">
        <f>IF(Päälaskenta!$C$29,IF(L1895&gt;Päälaskenta!$F$28,Kaksitasouoma_matriisi!AQ1895,Kaksitasouoma_matriisi!AR1895),Päälaskenta!$F$20)</f>
        <v>0.12</v>
      </c>
      <c r="Q1895" s="8">
        <f t="shared" si="474"/>
        <v>175.35305626280001</v>
      </c>
      <c r="R1895" s="8">
        <f t="shared" si="468"/>
        <v>1.3658324509890101</v>
      </c>
      <c r="S1895" s="8">
        <f t="shared" si="475"/>
        <v>7.9750578429850102E-2</v>
      </c>
      <c r="U1895" s="93">
        <f>IF(F1895&gt;Päälaskenta!D$24,Päälaskenta!H$24+L1895*Päälaskenta!G$24,F1895*Päälaskenta!C$24 + F1895*F1895*Päälaskenta!E$24)</f>
        <v>6.2324000000000002</v>
      </c>
      <c r="V1895" s="8">
        <f>IF(F1895&gt;Päälaskenta!D$24,2*SQRT(POWER(Päälaskenta!D$24,2)+POWER(Päälaskenta!E$24*Päälaskenta!D$24,2))+Päälaskenta!C$24,(2*SQRT((POWER(F1895,2))+POWER(Päälaskenta!E$24*F1895,2))+Päälaskenta!C$24))</f>
        <v>2.9798989873223301</v>
      </c>
      <c r="W1895" s="8">
        <f t="shared" si="476"/>
        <v>2.0914802906122301</v>
      </c>
      <c r="X1895" s="8">
        <f>Päälaskenta!F$24</f>
        <v>7.0000000000000007E-2</v>
      </c>
      <c r="Y1895" s="8">
        <f t="shared" si="477"/>
        <v>145.61064637844601</v>
      </c>
      <c r="Z1895" s="8">
        <f t="shared" si="469"/>
        <v>1.1341675490109899</v>
      </c>
      <c r="AA1895" s="8">
        <f t="shared" si="478"/>
        <v>0.18197926144197901</v>
      </c>
      <c r="AC1895" s="8">
        <f t="shared" si="470"/>
        <v>0.11042151105292899</v>
      </c>
      <c r="AE1895" s="8">
        <v>1893</v>
      </c>
      <c r="AF1895" s="8">
        <f t="shared" si="480"/>
        <v>320.96370264124602</v>
      </c>
      <c r="AG1895" s="8">
        <f t="shared" si="471"/>
        <v>6.0669186909348497E-5</v>
      </c>
      <c r="AJ1895" s="132">
        <f>IF(Päälaskenta!$F$28&lt;Kaksitasouoma_matriisi!L1895,Päälaskenta!$C$20*Päälaskenta!$F$28,Päälaskenta!$C$20*Kaksitasouoma_matriisi!L1895)</f>
        <v>2.5</v>
      </c>
      <c r="AK1895" s="134">
        <f>SQRT(Päälaskenta!$D$20^2+(Päälaskenta!$D$20/(1/Päälaskenta!$E$20))^2)</f>
        <v>1.8029999999999999</v>
      </c>
      <c r="AL1895" s="134">
        <f>IF(Päälaskenta!$F$28&lt;Kaksitasouoma_matriisi!L1895,AK1895*Päälaskenta!$F$28*COS(ATAN(1/Päälaskenta!$E$20)),AK1895*Kaksitasouoma_matriisi!L1895*COS(ATAN(1/Päälaskenta!$E$20)))</f>
        <v>0.75</v>
      </c>
      <c r="AM1895" s="134"/>
      <c r="AN1895" s="134">
        <f t="shared" si="479"/>
        <v>3.25</v>
      </c>
      <c r="AO1895" s="8">
        <f t="shared" si="472"/>
        <v>0.13909991654004999</v>
      </c>
      <c r="AP1895" s="134">
        <f>Refererenssiarvoja!$B$16*H1895^(1/6)/(Refererenssiarvoja!$B$15^0.5)*(Päälaskenta!$G$28/2)^0.5*(1-AO1895)^(-1.5)</f>
        <v>6.8000000000000005E-2</v>
      </c>
      <c r="AQ1895" s="8">
        <f>Refererenssiarvoja!$B$16*Kaksitasouoma_matriisi!O1895^(1/6)/(SQRT((2*Refererenssiarvoja!$B$15)/(Päälaskenta!$F$31*Päälaskenta!$G$31*Päälaskenta!$F$28))+SQRT(Refererenssiarvoja!$B$15)/Refererenssiarvoja!$B$17*LN(Kaksitasouoma_matriisi!L1895/Päälaskenta!$F$28))</f>
        <v>7.96289814337727E-2</v>
      </c>
      <c r="AR1895" s="8">
        <f>Refererenssiarvoja!$B$16*Kaksitasouoma_matriisi!O1895^(1/6)/(SQRT((2*Refererenssiarvoja!$B$15)/(Päälaskenta!$F$31*Päälaskenta!$G$31*L1895)))</f>
        <v>1.0894850489765799</v>
      </c>
    </row>
    <row r="1896" spans="1:44" x14ac:dyDescent="0.2">
      <c r="A1896" s="8">
        <v>1894</v>
      </c>
      <c r="B1896" s="8">
        <f>IF(Päälaskenta!C$7,Päälaskenta!E$7,Päälaskenta!G$5)</f>
        <v>2.5</v>
      </c>
      <c r="C1896" s="56">
        <v>0.106</v>
      </c>
      <c r="D1896" s="93">
        <f t="shared" si="465"/>
        <v>23.584900000000001</v>
      </c>
      <c r="E1896" s="8">
        <f>IF(Päälaskenta!$C$26,Kaksitasouoma_matriisi!AP1896,Kaksitasouoma_matriisi!AC1896)</f>
        <v>0.110456903162117</v>
      </c>
      <c r="F1896" s="56">
        <f>IF(D1896&lt;Päälaskenta!H$24,(SQRT(POWER(Päälaskenta!C$24/(2*Päälaskenta!E$24),2)+(D1896/Päälaskenta!E$24))-Päälaskenta!C$24/(2*Päälaskenta!E$24)),IF(D1896=Päälaskenta!H$24,Päälaskenta!D$24,Päälaskenta!D$24+(SQRT(POWER((Päälaskenta!C$20+Päälaskenta!G$24)/(2*Päälaskenta!E$20),2)+((D1896-Päälaskenta!H$24)/Päälaskenta!E$20))-(Päälaskenta!C$20+Päälaskenta!G$24)/(2*Päälaskenta!E$20))))</f>
        <v>2.8170000000000002</v>
      </c>
      <c r="G1896" s="57">
        <f>IF(F1896&gt;Päälaskenta!D$24,(2*SQRT((POWER(Päälaskenta!D$24,2))+POWER(Päälaskenta!E$24*Päälaskenta!D$24,2))+Päälaskenta!C$24)+(2*SQRT((POWER((F1896-Päälaskenta!D$24),2))+POWER(Päälaskenta!E$20*(F1896-Päälaskenta!D$24),2))+Päälaskenta!C$20),(2*SQRT((POWER(F1896,2))+POWER(Päälaskenta!E$24*F1896,2))+Päälaskenta!C$24))</f>
        <v>15.61</v>
      </c>
      <c r="H1896" s="57">
        <f t="shared" si="466"/>
        <v>1.51</v>
      </c>
      <c r="I1896" s="62">
        <f t="shared" si="467"/>
        <v>7.8999999999999996E-5</v>
      </c>
      <c r="J1896" s="8">
        <f>IF(F1896&lt;Päälaskenta!$D$24,0,Kaksitasouoma_matriisi!F1896-Päälaskenta!$D$24)</f>
        <v>2.117</v>
      </c>
      <c r="L1896" s="8">
        <f>IF(F1896&gt;Päälaskenta!D$24,F1896-Päälaskenta!D$24,0)</f>
        <v>2.117</v>
      </c>
      <c r="M1896" s="8">
        <f>IF(F1896&gt;Päälaskenta!D$24,(Päälaskenta!C$20+(Päälaskenta!E$20*(Kaksitasouoma_matriisi!F1896-Päälaskenta!D$24)))*(Kaksitasouoma_matriisi!F1896-Päälaskenta!D$24),0)</f>
        <v>17.307533500000002</v>
      </c>
      <c r="N1896" s="8">
        <f>IF(F1896&gt;Päälaskenta!D$24,(2*SQRT((POWER((F1896-Päälaskenta!D$24),2))+POWER(Päälaskenta!E$20*(F1896-Päälaskenta!D$24),2))+Päälaskenta!C$20),0)</f>
        <v>12.6329520501573</v>
      </c>
      <c r="O1896" s="8">
        <f t="shared" si="473"/>
        <v>1.3700308076277801</v>
      </c>
      <c r="P1896" s="8">
        <f>IF(Päälaskenta!$C$29,IF(L1896&gt;Päälaskenta!$F$28,Kaksitasouoma_matriisi!AQ1896,Kaksitasouoma_matriisi!AR1896),Päälaskenta!$F$20)</f>
        <v>0.12</v>
      </c>
      <c r="Q1896" s="8">
        <f t="shared" si="474"/>
        <v>177.912921099177</v>
      </c>
      <c r="R1896" s="8">
        <f t="shared" si="468"/>
        <v>1.36846871775676</v>
      </c>
      <c r="S1896" s="8">
        <f t="shared" si="475"/>
        <v>7.9067806961445997E-2</v>
      </c>
      <c r="U1896" s="93">
        <f>IF(F1896&gt;Päälaskenta!D$24,Päälaskenta!H$24+L1896*Päälaskenta!G$24,F1896*Päälaskenta!C$24 + F1896*F1896*Päälaskenta!E$24)</f>
        <v>6.2708000000000004</v>
      </c>
      <c r="V1896" s="8">
        <f>IF(F1896&gt;Päälaskenta!D$24,2*SQRT(POWER(Päälaskenta!D$24,2)+POWER(Päälaskenta!E$24*Päälaskenta!D$24,2))+Päälaskenta!C$24,(2*SQRT((POWER(F1896,2))+POWER(Päälaskenta!E$24*F1896,2))+Päälaskenta!C$24))</f>
        <v>2.9798989873223301</v>
      </c>
      <c r="W1896" s="8">
        <f t="shared" si="476"/>
        <v>2.1043666334592102</v>
      </c>
      <c r="X1896" s="8">
        <f>Päälaskenta!F$24</f>
        <v>7.0000000000000007E-2</v>
      </c>
      <c r="Y1896" s="8">
        <f t="shared" si="477"/>
        <v>147.10897890964901</v>
      </c>
      <c r="Z1896" s="8">
        <f t="shared" si="469"/>
        <v>1.13153128224324</v>
      </c>
      <c r="AA1896" s="8">
        <f t="shared" si="478"/>
        <v>0.18044448590981099</v>
      </c>
      <c r="AC1896" s="8">
        <f t="shared" si="470"/>
        <v>0.110456903162117</v>
      </c>
      <c r="AE1896" s="8">
        <v>1894</v>
      </c>
      <c r="AF1896" s="8">
        <f t="shared" si="480"/>
        <v>325.02190000882598</v>
      </c>
      <c r="AG1896" s="8">
        <f t="shared" si="471"/>
        <v>5.9163623925193102E-5</v>
      </c>
      <c r="AJ1896" s="132">
        <f>IF(Päälaskenta!$F$28&lt;Kaksitasouoma_matriisi!L1896,Päälaskenta!$C$20*Päälaskenta!$F$28,Päälaskenta!$C$20*Kaksitasouoma_matriisi!L1896)</f>
        <v>2.5</v>
      </c>
      <c r="AK1896" s="134">
        <f>SQRT(Päälaskenta!$D$20^2+(Päälaskenta!$D$20/(1/Päälaskenta!$E$20))^2)</f>
        <v>1.8029999999999999</v>
      </c>
      <c r="AL1896" s="134">
        <f>IF(Päälaskenta!$F$28&lt;Kaksitasouoma_matriisi!L1896,AK1896*Päälaskenta!$F$28*COS(ATAN(1/Päälaskenta!$E$20)),AK1896*Kaksitasouoma_matriisi!L1896*COS(ATAN(1/Päälaskenta!$E$20)))</f>
        <v>0.75</v>
      </c>
      <c r="AM1896" s="134"/>
      <c r="AN1896" s="134">
        <f t="shared" si="479"/>
        <v>3.25</v>
      </c>
      <c r="AO1896" s="8">
        <f t="shared" si="472"/>
        <v>0.137800033072008</v>
      </c>
      <c r="AP1896" s="134">
        <f>Refererenssiarvoja!$B$16*H1896^(1/6)/(Refererenssiarvoja!$B$15^0.5)*(Päälaskenta!$G$28/2)^0.5*(1-AO1896)^(-1.5)</f>
        <v>6.8000000000000005E-2</v>
      </c>
      <c r="AQ1896" s="8">
        <f>Refererenssiarvoja!$B$16*Kaksitasouoma_matriisi!O1896^(1/6)/(SQRT((2*Refererenssiarvoja!$B$15)/(Päälaskenta!$F$31*Päälaskenta!$G$31*Päälaskenta!$F$28))+SQRT(Refererenssiarvoja!$B$15)/Refererenssiarvoja!$B$17*LN(Kaksitasouoma_matriisi!L1896/Päälaskenta!$F$28))</f>
        <v>7.9351455668138102E-2</v>
      </c>
      <c r="AR1896" s="8">
        <f>Refererenssiarvoja!$B$16*Kaksitasouoma_matriisi!O1896^(1/6)/(SQRT((2*Refererenssiarvoja!$B$15)/(Päälaskenta!$F$31*Päälaskenta!$G$31*L1896)))</f>
        <v>1.09471058236373</v>
      </c>
    </row>
    <row r="1897" spans="1:44" x14ac:dyDescent="0.2">
      <c r="A1897" s="8">
        <v>1895</v>
      </c>
      <c r="B1897" s="8">
        <f>IF(Päälaskenta!C$7,Päälaskenta!E$7,Päälaskenta!G$5)</f>
        <v>2.5</v>
      </c>
      <c r="C1897" s="56">
        <v>0.105</v>
      </c>
      <c r="D1897" s="93">
        <f t="shared" si="465"/>
        <v>23.8095</v>
      </c>
      <c r="E1897" s="8">
        <f>IF(Päälaskenta!$C$26,Kaksitasouoma_matriisi!AP1897,Kaksitasouoma_matriisi!AC1897)</f>
        <v>0.110494221823474</v>
      </c>
      <c r="F1897" s="56">
        <f>IF(D1897&lt;Päälaskenta!H$24,(SQRT(POWER(Päälaskenta!C$24/(2*Päälaskenta!E$24),2)+(D1897/Päälaskenta!E$24))-Päälaskenta!C$24/(2*Päälaskenta!E$24)),IF(D1897=Päälaskenta!H$24,Päälaskenta!D$24,Päälaskenta!D$24+(SQRT(POWER((Päälaskenta!C$20+Päälaskenta!G$24)/(2*Päälaskenta!E$20),2)+((D1897-Päälaskenta!H$24)/Päälaskenta!E$20))-(Päälaskenta!C$20+Päälaskenta!G$24)/(2*Päälaskenta!E$20))))</f>
        <v>2.8340000000000001</v>
      </c>
      <c r="G1897" s="57">
        <f>IF(F1897&gt;Päälaskenta!D$24,(2*SQRT((POWER(Päälaskenta!D$24,2))+POWER(Päälaskenta!E$24*Päälaskenta!D$24,2))+Päälaskenta!C$24)+(2*SQRT((POWER((F1897-Päälaskenta!D$24),2))+POWER(Päälaskenta!E$20*(F1897-Päälaskenta!D$24),2))+Päälaskenta!C$20),(2*SQRT((POWER(F1897,2))+POWER(Päälaskenta!E$24*F1897,2))+Päälaskenta!C$24))</f>
        <v>15.67</v>
      </c>
      <c r="H1897" s="57">
        <f t="shared" si="466"/>
        <v>1.52</v>
      </c>
      <c r="I1897" s="62">
        <f t="shared" si="467"/>
        <v>7.7000000000000001E-5</v>
      </c>
      <c r="J1897" s="8">
        <f>IF(F1897&lt;Päälaskenta!$D$24,0,Kaksitasouoma_matriisi!F1897-Päälaskenta!$D$24)</f>
        <v>2.1339999999999999</v>
      </c>
      <c r="L1897" s="8">
        <f>IF(F1897&gt;Päälaskenta!D$24,F1897-Päälaskenta!D$24,0)</f>
        <v>2.1339999999999999</v>
      </c>
      <c r="M1897" s="8">
        <f>IF(F1897&gt;Päälaskenta!D$24,(Päälaskenta!C$20+(Päälaskenta!E$20*(Kaksitasouoma_matriisi!F1897-Päälaskenta!D$24)))*(Kaksitasouoma_matriisi!F1897-Päälaskenta!D$24),0)</f>
        <v>17.500934000000001</v>
      </c>
      <c r="N1897" s="8">
        <f>IF(F1897&gt;Päälaskenta!D$24,(2*SQRT((POWER((F1897-Päälaskenta!D$24),2))+POWER(Päälaskenta!E$20*(F1897-Päälaskenta!D$24),2))+Päälaskenta!C$20),0)</f>
        <v>12.6942464218402</v>
      </c>
      <c r="O1897" s="8">
        <f t="shared" si="473"/>
        <v>1.37865087996795</v>
      </c>
      <c r="P1897" s="8">
        <f>IF(Päälaskenta!$C$29,IF(L1897&gt;Päälaskenta!$F$28,Kaksitasouoma_matriisi!AQ1897,Kaksitasouoma_matriisi!AR1897),Päälaskenta!$F$20)</f>
        <v>0.12</v>
      </c>
      <c r="Q1897" s="8">
        <f t="shared" si="474"/>
        <v>180.654804400372</v>
      </c>
      <c r="R1897" s="8">
        <f t="shared" si="468"/>
        <v>1.3712460955882</v>
      </c>
      <c r="S1897" s="8">
        <f t="shared" si="475"/>
        <v>7.8352737950340201E-2</v>
      </c>
      <c r="U1897" s="93">
        <f>IF(F1897&gt;Päälaskenta!D$24,Päälaskenta!H$24+L1897*Päälaskenta!G$24,F1897*Päälaskenta!C$24 + F1897*F1897*Päälaskenta!E$24)</f>
        <v>6.3116000000000003</v>
      </c>
      <c r="V1897" s="8">
        <f>IF(F1897&gt;Päälaskenta!D$24,2*SQRT(POWER(Päälaskenta!D$24,2)+POWER(Päälaskenta!E$24*Päälaskenta!D$24,2))+Päälaskenta!C$24,(2*SQRT((POWER(F1897,2))+POWER(Päälaskenta!E$24*F1897,2))+Päälaskenta!C$24))</f>
        <v>2.9798989873223301</v>
      </c>
      <c r="W1897" s="8">
        <f t="shared" si="476"/>
        <v>2.11805837273412</v>
      </c>
      <c r="X1897" s="8">
        <f>Päälaskenta!F$24</f>
        <v>7.0000000000000007E-2</v>
      </c>
      <c r="Y1897" s="8">
        <f t="shared" si="477"/>
        <v>148.707672877786</v>
      </c>
      <c r="Z1897" s="8">
        <f t="shared" si="469"/>
        <v>1.1287539044118</v>
      </c>
      <c r="AA1897" s="8">
        <f t="shared" si="478"/>
        <v>0.178837997403479</v>
      </c>
      <c r="AC1897" s="8">
        <f t="shared" si="470"/>
        <v>0.110494221823474</v>
      </c>
      <c r="AE1897" s="8">
        <v>1895</v>
      </c>
      <c r="AF1897" s="8">
        <f t="shared" si="480"/>
        <v>329.362477278158</v>
      </c>
      <c r="AG1897" s="8">
        <f t="shared" si="471"/>
        <v>5.7614497219053902E-5</v>
      </c>
      <c r="AJ1897" s="132">
        <f>IF(Päälaskenta!$F$28&lt;Kaksitasouoma_matriisi!L1897,Päälaskenta!$C$20*Päälaskenta!$F$28,Päälaskenta!$C$20*Kaksitasouoma_matriisi!L1897)</f>
        <v>2.5</v>
      </c>
      <c r="AK1897" s="134">
        <f>SQRT(Päälaskenta!$D$20^2+(Päälaskenta!$D$20/(1/Päälaskenta!$E$20))^2)</f>
        <v>1.8029999999999999</v>
      </c>
      <c r="AL1897" s="134">
        <f>IF(Päälaskenta!$F$28&lt;Kaksitasouoma_matriisi!L1897,AK1897*Päälaskenta!$F$28*COS(ATAN(1/Päälaskenta!$E$20)),AK1897*Kaksitasouoma_matriisi!L1897*COS(ATAN(1/Päälaskenta!$E$20)))</f>
        <v>0.75</v>
      </c>
      <c r="AM1897" s="134"/>
      <c r="AN1897" s="134">
        <f t="shared" si="479"/>
        <v>3.25</v>
      </c>
      <c r="AO1897" s="8">
        <f t="shared" si="472"/>
        <v>0.13650013650013701</v>
      </c>
      <c r="AP1897" s="134">
        <f>Refererenssiarvoja!$B$16*H1897^(1/6)/(Refererenssiarvoja!$B$15^0.5)*(Päälaskenta!$G$28/2)^0.5*(1-AO1897)^(-1.5)</f>
        <v>6.7000000000000004E-2</v>
      </c>
      <c r="AQ1897" s="8">
        <f>Refererenssiarvoja!$B$16*Kaksitasouoma_matriisi!O1897^(1/6)/(SQRT((2*Refererenssiarvoja!$B$15)/(Päälaskenta!$F$31*Päälaskenta!$G$31*Päälaskenta!$F$28))+SQRT(Refererenssiarvoja!$B$15)/Refererenssiarvoja!$B$17*LN(Kaksitasouoma_matriisi!L1897/Päälaskenta!$F$28))</f>
        <v>7.9061631977540306E-2</v>
      </c>
      <c r="AR1897" s="8">
        <f>Refererenssiarvoja!$B$16*Kaksitasouoma_matriisi!O1897^(1/6)/(SQRT((2*Refererenssiarvoja!$B$15)/(Päälaskenta!$F$31*Päälaskenta!$G$31*L1897)))</f>
        <v>1.10024673826365</v>
      </c>
    </row>
    <row r="1898" spans="1:44" x14ac:dyDescent="0.2">
      <c r="A1898" s="8">
        <v>1896</v>
      </c>
      <c r="B1898" s="8">
        <f>IF(Päälaskenta!C$7,Päälaskenta!E$7,Päälaskenta!G$5)</f>
        <v>2.5</v>
      </c>
      <c r="C1898" s="56">
        <v>0.104</v>
      </c>
      <c r="D1898" s="93">
        <f t="shared" si="465"/>
        <v>24.038499999999999</v>
      </c>
      <c r="E1898" s="8">
        <f>IF(Päälaskenta!$C$26,Kaksitasouoma_matriisi!AP1898,Kaksitasouoma_matriisi!AC1898)</f>
        <v>0.110529079623401</v>
      </c>
      <c r="F1898" s="56">
        <f>IF(D1898&lt;Päälaskenta!H$24,(SQRT(POWER(Päälaskenta!C$24/(2*Päälaskenta!E$24),2)+(D1898/Päälaskenta!E$24))-Päälaskenta!C$24/(2*Päälaskenta!E$24)),IF(D1898=Päälaskenta!H$24,Päälaskenta!D$24,Päälaskenta!D$24+(SQRT(POWER((Päälaskenta!C$20+Päälaskenta!G$24)/(2*Päälaskenta!E$20),2)+((D1898-Päälaskenta!H$24)/Päälaskenta!E$20))-(Päälaskenta!C$20+Päälaskenta!G$24)/(2*Päälaskenta!E$20))))</f>
        <v>2.85</v>
      </c>
      <c r="G1898" s="57">
        <f>IF(F1898&gt;Päälaskenta!D$24,(2*SQRT((POWER(Päälaskenta!D$24,2))+POWER(Päälaskenta!E$24*Päälaskenta!D$24,2))+Päälaskenta!C$24)+(2*SQRT((POWER((F1898-Päälaskenta!D$24),2))+POWER(Päälaskenta!E$20*(F1898-Päälaskenta!D$24),2))+Päälaskenta!C$20),(2*SQRT((POWER(F1898,2))+POWER(Päälaskenta!E$24*F1898,2))+Päälaskenta!C$24))</f>
        <v>15.73</v>
      </c>
      <c r="H1898" s="57">
        <f t="shared" si="466"/>
        <v>1.53</v>
      </c>
      <c r="I1898" s="62">
        <f t="shared" si="467"/>
        <v>7.4999999999999993E-5</v>
      </c>
      <c r="J1898" s="8">
        <f>IF(F1898&lt;Päälaskenta!$D$24,0,Kaksitasouoma_matriisi!F1898-Päälaskenta!$D$24)</f>
        <v>2.15</v>
      </c>
      <c r="L1898" s="8">
        <f>IF(F1898&gt;Päälaskenta!D$24,F1898-Päälaskenta!D$24,0)</f>
        <v>2.15</v>
      </c>
      <c r="M1898" s="8">
        <f>IF(F1898&gt;Päälaskenta!D$24,(Päälaskenta!C$20+(Päälaskenta!E$20*(Kaksitasouoma_matriisi!F1898-Päälaskenta!D$24)))*(Kaksitasouoma_matriisi!F1898-Päälaskenta!D$24),0)</f>
        <v>17.68375</v>
      </c>
      <c r="N1898" s="8">
        <f>IF(F1898&gt;Päälaskenta!D$24,(2*SQRT((POWER((F1898-Päälaskenta!D$24),2))+POWER(Päälaskenta!E$20*(F1898-Päälaskenta!D$24),2))+Päälaskenta!C$20),0)</f>
        <v>12.751935242247599</v>
      </c>
      <c r="O1898" s="8">
        <f t="shared" si="473"/>
        <v>1.3867502982145901</v>
      </c>
      <c r="P1898" s="8">
        <f>IF(Päälaskenta!$C$29,IF(L1898&gt;Päälaskenta!$F$28,Kaksitasouoma_matriisi!AQ1898,Kaksitasouoma_matriisi!AR1898),Päälaskenta!$F$20)</f>
        <v>0.12</v>
      </c>
      <c r="Q1898" s="8">
        <f t="shared" si="474"/>
        <v>183.256181289887</v>
      </c>
      <c r="R1898" s="8">
        <f t="shared" si="468"/>
        <v>1.3738382416635599</v>
      </c>
      <c r="S1898" s="8">
        <f t="shared" si="475"/>
        <v>7.7689304681617902E-2</v>
      </c>
      <c r="U1898" s="93">
        <f>IF(F1898&gt;Päälaskenta!D$24,Päälaskenta!H$24+L1898*Päälaskenta!G$24,F1898*Päälaskenta!C$24 + F1898*F1898*Päälaskenta!E$24)</f>
        <v>6.35</v>
      </c>
      <c r="V1898" s="8">
        <f>IF(F1898&gt;Päälaskenta!D$24,2*SQRT(POWER(Päälaskenta!D$24,2)+POWER(Päälaskenta!E$24*Päälaskenta!D$24,2))+Päälaskenta!C$24,(2*SQRT((POWER(F1898,2))+POWER(Päälaskenta!E$24*F1898,2))+Päälaskenta!C$24))</f>
        <v>2.9798989873223301</v>
      </c>
      <c r="W1898" s="8">
        <f t="shared" si="476"/>
        <v>2.1309447155811001</v>
      </c>
      <c r="X1898" s="8">
        <f>Päälaskenta!F$24</f>
        <v>7.0000000000000007E-2</v>
      </c>
      <c r="Y1898" s="8">
        <f t="shared" si="477"/>
        <v>150.218633525255</v>
      </c>
      <c r="Z1898" s="8">
        <f t="shared" si="469"/>
        <v>1.1261617583364401</v>
      </c>
      <c r="AA1898" s="8">
        <f t="shared" si="478"/>
        <v>0.17734830839943899</v>
      </c>
      <c r="AC1898" s="8">
        <f t="shared" si="470"/>
        <v>0.110529079623401</v>
      </c>
      <c r="AE1898" s="8">
        <v>1896</v>
      </c>
      <c r="AF1898" s="8">
        <f t="shared" si="480"/>
        <v>333.474814815142</v>
      </c>
      <c r="AG1898" s="8">
        <f t="shared" si="471"/>
        <v>5.6202280383527602E-5</v>
      </c>
      <c r="AJ1898" s="132">
        <f>IF(Päälaskenta!$F$28&lt;Kaksitasouoma_matriisi!L1898,Päälaskenta!$C$20*Päälaskenta!$F$28,Päälaskenta!$C$20*Kaksitasouoma_matriisi!L1898)</f>
        <v>2.5</v>
      </c>
      <c r="AK1898" s="134">
        <f>SQRT(Päälaskenta!$D$20^2+(Päälaskenta!$D$20/(1/Päälaskenta!$E$20))^2)</f>
        <v>1.8029999999999999</v>
      </c>
      <c r="AL1898" s="134">
        <f>IF(Päälaskenta!$F$28&lt;Kaksitasouoma_matriisi!L1898,AK1898*Päälaskenta!$F$28*COS(ATAN(1/Päälaskenta!$E$20)),AK1898*Kaksitasouoma_matriisi!L1898*COS(ATAN(1/Päälaskenta!$E$20)))</f>
        <v>0.75</v>
      </c>
      <c r="AM1898" s="134"/>
      <c r="AN1898" s="134">
        <f t="shared" si="479"/>
        <v>3.25</v>
      </c>
      <c r="AO1898" s="8">
        <f t="shared" si="472"/>
        <v>0.13519978368034599</v>
      </c>
      <c r="AP1898" s="134">
        <f>Refererenssiarvoja!$B$16*H1898^(1/6)/(Refererenssiarvoja!$B$15^0.5)*(Päälaskenta!$G$28/2)^0.5*(1-AO1898)^(-1.5)</f>
        <v>6.7000000000000004E-2</v>
      </c>
      <c r="AQ1898" s="8">
        <f>Refererenssiarvoja!$B$16*Kaksitasouoma_matriisi!O1898^(1/6)/(SQRT((2*Refererenssiarvoja!$B$15)/(Päälaskenta!$F$31*Päälaskenta!$G$31*Päälaskenta!$F$28))+SQRT(Refererenssiarvoja!$B$15)/Refererenssiarvoja!$B$17*LN(Kaksitasouoma_matriisi!L1898/Päälaskenta!$F$28))</f>
        <v>7.8793481319836295E-2</v>
      </c>
      <c r="AR1898" s="8">
        <f>Refererenssiarvoja!$B$16*Kaksitasouoma_matriisi!O1898^(1/6)/(SQRT((2*Refererenssiarvoja!$B$15)/(Päälaskenta!$F$31*Päälaskenta!$G$31*L1898)))</f>
        <v>1.1054423699623499</v>
      </c>
    </row>
    <row r="1899" spans="1:44" x14ac:dyDescent="0.2">
      <c r="A1899" s="8">
        <v>1897</v>
      </c>
      <c r="B1899" s="8">
        <f>IF(Päälaskenta!C$7,Päälaskenta!E$7,Päälaskenta!G$5)</f>
        <v>2.5</v>
      </c>
      <c r="C1899" s="56">
        <v>0.10299999999999999</v>
      </c>
      <c r="D1899" s="93">
        <f t="shared" si="465"/>
        <v>24.271799999999999</v>
      </c>
      <c r="E1899" s="8">
        <f>IF(Päälaskenta!$C$26,Kaksitasouoma_matriisi!AP1899,Kaksitasouoma_matriisi!AC1899)</f>
        <v>0.11056583700874199</v>
      </c>
      <c r="F1899" s="56">
        <f>IF(D1899&lt;Päälaskenta!H$24,(SQRT(POWER(Päälaskenta!C$24/(2*Päälaskenta!E$24),2)+(D1899/Päälaskenta!E$24))-Päälaskenta!C$24/(2*Päälaskenta!E$24)),IF(D1899=Päälaskenta!H$24,Päälaskenta!D$24,Päälaskenta!D$24+(SQRT(POWER((Päälaskenta!C$20+Päälaskenta!G$24)/(2*Päälaskenta!E$20),2)+((D1899-Päälaskenta!H$24)/Päälaskenta!E$20))-(Päälaskenta!C$20+Päälaskenta!G$24)/(2*Päälaskenta!E$20))))</f>
        <v>2.867</v>
      </c>
      <c r="G1899" s="57">
        <f>IF(F1899&gt;Päälaskenta!D$24,(2*SQRT((POWER(Päälaskenta!D$24,2))+POWER(Päälaskenta!E$24*Päälaskenta!D$24,2))+Päälaskenta!C$24)+(2*SQRT((POWER((F1899-Päälaskenta!D$24),2))+POWER(Päälaskenta!E$20*(F1899-Päälaskenta!D$24),2))+Päälaskenta!C$20),(2*SQRT((POWER(F1899,2))+POWER(Päälaskenta!E$24*F1899,2))+Päälaskenta!C$24))</f>
        <v>15.79</v>
      </c>
      <c r="H1899" s="57">
        <f t="shared" si="466"/>
        <v>1.54</v>
      </c>
      <c r="I1899" s="62">
        <f t="shared" si="467"/>
        <v>7.2999999999999999E-5</v>
      </c>
      <c r="J1899" s="8">
        <f>IF(F1899&lt;Päälaskenta!$D$24,0,Kaksitasouoma_matriisi!F1899-Päälaskenta!$D$24)</f>
        <v>2.1669999999999998</v>
      </c>
      <c r="L1899" s="8">
        <f>IF(F1899&gt;Päälaskenta!D$24,F1899-Päälaskenta!D$24,0)</f>
        <v>2.1669999999999998</v>
      </c>
      <c r="M1899" s="8">
        <f>IF(F1899&gt;Päälaskenta!D$24,(Päälaskenta!C$20+(Päälaskenta!E$20*(Kaksitasouoma_matriisi!F1899-Päälaskenta!D$24)))*(Kaksitasouoma_matriisi!F1899-Päälaskenta!D$24),0)</f>
        <v>17.878833499999999</v>
      </c>
      <c r="N1899" s="8">
        <f>IF(F1899&gt;Päälaskenta!D$24,(2*SQRT((POWER((F1899-Päälaskenta!D$24),2))+POWER(Päälaskenta!E$20*(F1899-Päälaskenta!D$24),2))+Päälaskenta!C$20),0)</f>
        <v>12.813229613930501</v>
      </c>
      <c r="O1899" s="8">
        <f t="shared" si="473"/>
        <v>1.39534169282054</v>
      </c>
      <c r="P1899" s="8">
        <f>IF(Päälaskenta!$C$29,IF(L1899&gt;Päälaskenta!$F$28,Kaksitasouoma_matriisi!AQ1899,Kaksitasouoma_matriisi!AR1899),Päälaskenta!$F$20)</f>
        <v>0.12</v>
      </c>
      <c r="Q1899" s="8">
        <f t="shared" si="474"/>
        <v>186.04227774183099</v>
      </c>
      <c r="R1899" s="8">
        <f t="shared" si="468"/>
        <v>1.37656960403023</v>
      </c>
      <c r="S1899" s="8">
        <f t="shared" si="475"/>
        <v>7.6994374606723107E-2</v>
      </c>
      <c r="U1899" s="93">
        <f>IF(F1899&gt;Päälaskenta!D$24,Päälaskenta!H$24+L1899*Päälaskenta!G$24,F1899*Päälaskenta!C$24 + F1899*F1899*Päälaskenta!E$24)</f>
        <v>6.3907999999999996</v>
      </c>
      <c r="V1899" s="8">
        <f>IF(F1899&gt;Päälaskenta!D$24,2*SQRT(POWER(Päälaskenta!D$24,2)+POWER(Päälaskenta!E$24*Päälaskenta!D$24,2))+Päälaskenta!C$24,(2*SQRT((POWER(F1899,2))+POWER(Päälaskenta!E$24*F1899,2))+Päälaskenta!C$24))</f>
        <v>2.9798989873223301</v>
      </c>
      <c r="W1899" s="8">
        <f t="shared" si="476"/>
        <v>2.1446364548560202</v>
      </c>
      <c r="X1899" s="8">
        <f>Päälaskenta!F$24</f>
        <v>7.0000000000000007E-2</v>
      </c>
      <c r="Y1899" s="8">
        <f t="shared" si="477"/>
        <v>151.830716833141</v>
      </c>
      <c r="Z1899" s="8">
        <f t="shared" si="469"/>
        <v>1.12343039596977</v>
      </c>
      <c r="AA1899" s="8">
        <f t="shared" si="478"/>
        <v>0.175788695620231</v>
      </c>
      <c r="AC1899" s="8">
        <f t="shared" si="470"/>
        <v>0.11056583700874199</v>
      </c>
      <c r="AE1899" s="8">
        <v>1897</v>
      </c>
      <c r="AF1899" s="8">
        <f t="shared" si="480"/>
        <v>337.87299457497198</v>
      </c>
      <c r="AG1899" s="8">
        <f t="shared" si="471"/>
        <v>5.4748604695872502E-5</v>
      </c>
      <c r="AJ1899" s="132">
        <f>IF(Päälaskenta!$F$28&lt;Kaksitasouoma_matriisi!L1899,Päälaskenta!$C$20*Päälaskenta!$F$28,Päälaskenta!$C$20*Kaksitasouoma_matriisi!L1899)</f>
        <v>2.5</v>
      </c>
      <c r="AK1899" s="134">
        <f>SQRT(Päälaskenta!$D$20^2+(Päälaskenta!$D$20/(1/Päälaskenta!$E$20))^2)</f>
        <v>1.8029999999999999</v>
      </c>
      <c r="AL1899" s="134">
        <f>IF(Päälaskenta!$F$28&lt;Kaksitasouoma_matriisi!L1899,AK1899*Päälaskenta!$F$28*COS(ATAN(1/Päälaskenta!$E$20)),AK1899*Kaksitasouoma_matriisi!L1899*COS(ATAN(1/Päälaskenta!$E$20)))</f>
        <v>0.75</v>
      </c>
      <c r="AM1899" s="134"/>
      <c r="AN1899" s="134">
        <f t="shared" si="479"/>
        <v>3.25</v>
      </c>
      <c r="AO1899" s="8">
        <f t="shared" si="472"/>
        <v>0.13390024637645301</v>
      </c>
      <c r="AP1899" s="134">
        <f>Refererenssiarvoja!$B$16*H1899^(1/6)/(Refererenssiarvoja!$B$15^0.5)*(Päälaskenta!$G$28/2)^0.5*(1-AO1899)^(-1.5)</f>
        <v>6.7000000000000004E-2</v>
      </c>
      <c r="AQ1899" s="8">
        <f>Refererenssiarvoja!$B$16*Kaksitasouoma_matriisi!O1899^(1/6)/(SQRT((2*Refererenssiarvoja!$B$15)/(Päälaskenta!$F$31*Päälaskenta!$G$31*Päälaskenta!$F$28))+SQRT(Refererenssiarvoja!$B$15)/Refererenssiarvoja!$B$17*LN(Kaksitasouoma_matriisi!L1899/Päälaskenta!$F$28))</f>
        <v>7.8513353251180903E-2</v>
      </c>
      <c r="AR1899" s="8">
        <f>Refererenssiarvoja!$B$16*Kaksitasouoma_matriisi!O1899^(1/6)/(SQRT((2*Refererenssiarvoja!$B$15)/(Päälaskenta!$F$31*Päälaskenta!$G$31*L1899)))</f>
        <v>1.1109471077819799</v>
      </c>
    </row>
    <row r="1900" spans="1:44" x14ac:dyDescent="0.2">
      <c r="A1900" s="8">
        <v>1898</v>
      </c>
      <c r="B1900" s="8">
        <f>IF(Päälaskenta!C$7,Päälaskenta!E$7,Päälaskenta!G$5)</f>
        <v>2.5</v>
      </c>
      <c r="C1900" s="56">
        <v>0.10199999999999999</v>
      </c>
      <c r="D1900" s="93">
        <f t="shared" si="465"/>
        <v>24.509799999999998</v>
      </c>
      <c r="E1900" s="8">
        <f>IF(Päälaskenta!$C$26,Kaksitasouoma_matriisi!AP1900,Kaksitasouoma_matriisi!AC1900)</f>
        <v>0.11060231018054301</v>
      </c>
      <c r="F1900" s="56">
        <f>IF(D1900&lt;Päälaskenta!H$24,(SQRT(POWER(Päälaskenta!C$24/(2*Päälaskenta!E$24),2)+(D1900/Päälaskenta!E$24))-Päälaskenta!C$24/(2*Päälaskenta!E$24)),IF(D1900=Päälaskenta!H$24,Päälaskenta!D$24,Päälaskenta!D$24+(SQRT(POWER((Päälaskenta!C$20+Päälaskenta!G$24)/(2*Päälaskenta!E$20),2)+((D1900-Päälaskenta!H$24)/Päälaskenta!E$20))-(Päälaskenta!C$20+Päälaskenta!G$24)/(2*Päälaskenta!E$20))))</f>
        <v>2.8839999999999999</v>
      </c>
      <c r="G1900" s="57">
        <f>IF(F1900&gt;Päälaskenta!D$24,(2*SQRT((POWER(Päälaskenta!D$24,2))+POWER(Päälaskenta!E$24*Päälaskenta!D$24,2))+Päälaskenta!C$24)+(2*SQRT((POWER((F1900-Päälaskenta!D$24),2))+POWER(Päälaskenta!E$20*(F1900-Päälaskenta!D$24),2))+Päälaskenta!C$20),(2*SQRT((POWER(F1900,2))+POWER(Päälaskenta!E$24*F1900,2))+Päälaskenta!C$24))</f>
        <v>15.85</v>
      </c>
      <c r="H1900" s="57">
        <f t="shared" si="466"/>
        <v>1.55</v>
      </c>
      <c r="I1900" s="62">
        <f t="shared" si="467"/>
        <v>7.1000000000000005E-5</v>
      </c>
      <c r="J1900" s="8">
        <f>IF(F1900&lt;Päälaskenta!$D$24,0,Kaksitasouoma_matriisi!F1900-Päälaskenta!$D$24)</f>
        <v>2.1840000000000002</v>
      </c>
      <c r="L1900" s="8">
        <f>IF(F1900&gt;Päälaskenta!D$24,F1900-Päälaskenta!D$24,0)</f>
        <v>2.1840000000000002</v>
      </c>
      <c r="M1900" s="8">
        <f>IF(F1900&gt;Päälaskenta!D$24,(Päälaskenta!C$20+(Päälaskenta!E$20*(Kaksitasouoma_matriisi!F1900-Päälaskenta!D$24)))*(Kaksitasouoma_matriisi!F1900-Päälaskenta!D$24),0)</f>
        <v>18.074784000000001</v>
      </c>
      <c r="N1900" s="8">
        <f>IF(F1900&gt;Päälaskenta!D$24,(2*SQRT((POWER((F1900-Päälaskenta!D$24),2))+POWER(Päälaskenta!E$20*(F1900-Päälaskenta!D$24),2))+Päälaskenta!C$20),0)</f>
        <v>12.874523985613401</v>
      </c>
      <c r="O1900" s="8">
        <f t="shared" si="473"/>
        <v>1.4039186241136099</v>
      </c>
      <c r="P1900" s="8">
        <f>IF(Päälaskenta!$C$29,IF(L1900&gt;Päälaskenta!$F$28,Kaksitasouoma_matriisi!AQ1900,Kaksitasouoma_matriisi!AR1900),Päälaskenta!$F$20)</f>
        <v>0.12</v>
      </c>
      <c r="Q1900" s="8">
        <f t="shared" si="474"/>
        <v>188.851233962799</v>
      </c>
      <c r="R1900" s="8">
        <f t="shared" si="468"/>
        <v>1.3792779135264299</v>
      </c>
      <c r="S1900" s="8">
        <f t="shared" si="475"/>
        <v>7.6309510173202103E-2</v>
      </c>
      <c r="U1900" s="93">
        <f>IF(F1900&gt;Päälaskenta!D$24,Päälaskenta!H$24+L1900*Päälaskenta!G$24,F1900*Päälaskenta!C$24 + F1900*F1900*Päälaskenta!E$24)</f>
        <v>6.4316000000000004</v>
      </c>
      <c r="V1900" s="8">
        <f>IF(F1900&gt;Päälaskenta!D$24,2*SQRT(POWER(Päälaskenta!D$24,2)+POWER(Päälaskenta!E$24*Päälaskenta!D$24,2))+Päälaskenta!C$24,(2*SQRT((POWER(F1900,2))+POWER(Päälaskenta!E$24*F1900,2))+Päälaskenta!C$24))</f>
        <v>2.9798989873223301</v>
      </c>
      <c r="W1900" s="8">
        <f t="shared" si="476"/>
        <v>2.15832819413093</v>
      </c>
      <c r="X1900" s="8">
        <f>Päälaskenta!F$24</f>
        <v>7.0000000000000007E-2</v>
      </c>
      <c r="Y1900" s="8">
        <f t="shared" si="477"/>
        <v>153.44967601110099</v>
      </c>
      <c r="Z1900" s="8">
        <f t="shared" si="469"/>
        <v>1.1207220864735701</v>
      </c>
      <c r="AA1900" s="8">
        <f t="shared" si="478"/>
        <v>0.174252454517316</v>
      </c>
      <c r="AC1900" s="8">
        <f t="shared" si="470"/>
        <v>0.11060231018054301</v>
      </c>
      <c r="AE1900" s="8">
        <v>1898</v>
      </c>
      <c r="AF1900" s="8">
        <f t="shared" si="480"/>
        <v>342.30090997389999</v>
      </c>
      <c r="AG1900" s="8">
        <f t="shared" si="471"/>
        <v>5.3341338587967698E-5</v>
      </c>
      <c r="AJ1900" s="132">
        <f>IF(Päälaskenta!$F$28&lt;Kaksitasouoma_matriisi!L1900,Päälaskenta!$C$20*Päälaskenta!$F$28,Päälaskenta!$C$20*Kaksitasouoma_matriisi!L1900)</f>
        <v>2.5</v>
      </c>
      <c r="AK1900" s="134">
        <f>SQRT(Päälaskenta!$D$20^2+(Päälaskenta!$D$20/(1/Päälaskenta!$E$20))^2)</f>
        <v>1.8029999999999999</v>
      </c>
      <c r="AL1900" s="134">
        <f>IF(Päälaskenta!$F$28&lt;Kaksitasouoma_matriisi!L1900,AK1900*Päälaskenta!$F$28*COS(ATAN(1/Päälaskenta!$E$20)),AK1900*Kaksitasouoma_matriisi!L1900*COS(ATAN(1/Päälaskenta!$E$20)))</f>
        <v>0.75</v>
      </c>
      <c r="AM1900" s="134"/>
      <c r="AN1900" s="134">
        <f t="shared" si="479"/>
        <v>3.25</v>
      </c>
      <c r="AO1900" s="8">
        <f t="shared" si="472"/>
        <v>0.13260002121600301</v>
      </c>
      <c r="AP1900" s="134">
        <f>Refererenssiarvoja!$B$16*H1900^(1/6)/(Refererenssiarvoja!$B$15^0.5)*(Päälaskenta!$G$28/2)^0.5*(1-AO1900)^(-1.5)</f>
        <v>6.7000000000000004E-2</v>
      </c>
      <c r="AQ1900" s="8">
        <f>Refererenssiarvoja!$B$16*Kaksitasouoma_matriisi!O1900^(1/6)/(SQRT((2*Refererenssiarvoja!$B$15)/(Päälaskenta!$F$31*Päälaskenta!$G$31*Päälaskenta!$F$28))+SQRT(Refererenssiarvoja!$B$15)/Refererenssiarvoja!$B$17*LN(Kaksitasouoma_matriisi!L1900/Päälaskenta!$F$28))</f>
        <v>7.8238021426549897E-2</v>
      </c>
      <c r="AR1900" s="8">
        <f>Refererenssiarvoja!$B$16*Kaksitasouoma_matriisi!O1900^(1/6)/(SQRT((2*Refererenssiarvoja!$B$15)/(Päälaskenta!$F$31*Päälaskenta!$G$31*L1900)))</f>
        <v>1.1164359296847799</v>
      </c>
    </row>
    <row r="1901" spans="1:44" x14ac:dyDescent="0.2">
      <c r="A1901" s="8">
        <v>1899</v>
      </c>
      <c r="B1901" s="8">
        <f>IF(Päälaskenta!C$7,Päälaskenta!E$7,Päälaskenta!G$5)</f>
        <v>2.5</v>
      </c>
      <c r="C1901" s="56">
        <v>0.10100000000000001</v>
      </c>
      <c r="D1901" s="93">
        <f t="shared" si="465"/>
        <v>24.752500000000001</v>
      </c>
      <c r="E1901" s="8">
        <f>IF(Päälaskenta!$C$26,Kaksitasouoma_matriisi!AP1901,Kaksitasouoma_matriisi!AC1901)</f>
        <v>0.11064062269856099</v>
      </c>
      <c r="F1901" s="56">
        <f>IF(D1901&lt;Päälaskenta!H$24,(SQRT(POWER(Päälaskenta!C$24/(2*Päälaskenta!E$24),2)+(D1901/Päälaskenta!E$24))-Päälaskenta!C$24/(2*Päälaskenta!E$24)),IF(D1901=Päälaskenta!H$24,Päälaskenta!D$24,Päälaskenta!D$24+(SQRT(POWER((Päälaskenta!C$20+Päälaskenta!G$24)/(2*Päälaskenta!E$20),2)+((D1901-Päälaskenta!H$24)/Päälaskenta!E$20))-(Päälaskenta!C$20+Päälaskenta!G$24)/(2*Päälaskenta!E$20))))</f>
        <v>2.9020000000000001</v>
      </c>
      <c r="G1901" s="57">
        <f>IF(F1901&gt;Päälaskenta!D$24,(2*SQRT((POWER(Päälaskenta!D$24,2))+POWER(Päälaskenta!E$24*Päälaskenta!D$24,2))+Päälaskenta!C$24)+(2*SQRT((POWER((F1901-Päälaskenta!D$24),2))+POWER(Päälaskenta!E$20*(F1901-Päälaskenta!D$24),2))+Päälaskenta!C$20),(2*SQRT((POWER(F1901,2))+POWER(Päälaskenta!E$24*F1901,2))+Päälaskenta!C$24))</f>
        <v>15.92</v>
      </c>
      <c r="H1901" s="57">
        <f t="shared" si="466"/>
        <v>1.55</v>
      </c>
      <c r="I1901" s="62">
        <f t="shared" si="467"/>
        <v>6.9999999999999994E-5</v>
      </c>
      <c r="J1901" s="8">
        <f>IF(F1901&lt;Päälaskenta!$D$24,0,Kaksitasouoma_matriisi!F1901-Päälaskenta!$D$24)</f>
        <v>2.202</v>
      </c>
      <c r="L1901" s="8">
        <f>IF(F1901&gt;Päälaskenta!D$24,F1901-Päälaskenta!D$24,0)</f>
        <v>2.202</v>
      </c>
      <c r="M1901" s="8">
        <f>IF(F1901&gt;Päälaskenta!D$24,(Päälaskenta!C$20+(Päälaskenta!E$20*(Kaksitasouoma_matriisi!F1901-Päälaskenta!D$24)))*(Kaksitasouoma_matriisi!F1901-Päälaskenta!D$24),0)</f>
        <v>18.283206</v>
      </c>
      <c r="N1901" s="8">
        <f>IF(F1901&gt;Päälaskenta!D$24,(2*SQRT((POWER((F1901-Päälaskenta!D$24),2))+POWER(Päälaskenta!E$20*(F1901-Päälaskenta!D$24),2))+Päälaskenta!C$20),0)</f>
        <v>12.939423908571699</v>
      </c>
      <c r="O1901" s="8">
        <f t="shared" si="473"/>
        <v>1.41298454468968</v>
      </c>
      <c r="P1901" s="8">
        <f>IF(Päälaskenta!$C$29,IF(L1901&gt;Päälaskenta!$F$28,Kaksitasouoma_matriisi!AQ1901,Kaksitasouoma_matriisi!AR1901),Päälaskenta!$F$20)</f>
        <v>0.12</v>
      </c>
      <c r="Q1901" s="8">
        <f t="shared" si="474"/>
        <v>191.85040228852</v>
      </c>
      <c r="R1901" s="8">
        <f t="shared" si="468"/>
        <v>1.38212088320306</v>
      </c>
      <c r="S1901" s="8">
        <f t="shared" si="475"/>
        <v>7.5595105322505296E-2</v>
      </c>
      <c r="U1901" s="93">
        <f>IF(F1901&gt;Päälaskenta!D$24,Päälaskenta!H$24+L1901*Päälaskenta!G$24,F1901*Päälaskenta!C$24 + F1901*F1901*Päälaskenta!E$24)</f>
        <v>6.4748000000000001</v>
      </c>
      <c r="V1901" s="8">
        <f>IF(F1901&gt;Päälaskenta!D$24,2*SQRT(POWER(Päälaskenta!D$24,2)+POWER(Päälaskenta!E$24*Päälaskenta!D$24,2))+Päälaskenta!C$24,(2*SQRT((POWER(F1901,2))+POWER(Päälaskenta!E$24*F1901,2))+Päälaskenta!C$24))</f>
        <v>2.9798989873223301</v>
      </c>
      <c r="W1901" s="8">
        <f t="shared" si="476"/>
        <v>2.1728253298337799</v>
      </c>
      <c r="X1901" s="8">
        <f>Päälaskenta!F$24</f>
        <v>7.0000000000000007E-2</v>
      </c>
      <c r="Y1901" s="8">
        <f t="shared" si="477"/>
        <v>155.17134635170601</v>
      </c>
      <c r="Z1901" s="8">
        <f t="shared" si="469"/>
        <v>1.11787911679694</v>
      </c>
      <c r="AA1901" s="8">
        <f t="shared" si="478"/>
        <v>0.172650756285436</v>
      </c>
      <c r="AC1901" s="8">
        <f t="shared" si="470"/>
        <v>0.11064062269856099</v>
      </c>
      <c r="AE1901" s="8">
        <v>1899</v>
      </c>
      <c r="AF1901" s="8">
        <f t="shared" si="480"/>
        <v>347.02174864022601</v>
      </c>
      <c r="AG1901" s="8">
        <f t="shared" si="471"/>
        <v>5.1899912973215202E-5</v>
      </c>
      <c r="AJ1901" s="132">
        <f>IF(Päälaskenta!$F$28&lt;Kaksitasouoma_matriisi!L1901,Päälaskenta!$C$20*Päälaskenta!$F$28,Päälaskenta!$C$20*Kaksitasouoma_matriisi!L1901)</f>
        <v>2.5</v>
      </c>
      <c r="AK1901" s="134">
        <f>SQRT(Päälaskenta!$D$20^2+(Päälaskenta!$D$20/(1/Päälaskenta!$E$20))^2)</f>
        <v>1.8029999999999999</v>
      </c>
      <c r="AL1901" s="134">
        <f>IF(Päälaskenta!$F$28&lt;Kaksitasouoma_matriisi!L1901,AK1901*Päälaskenta!$F$28*COS(ATAN(1/Päälaskenta!$E$20)),AK1901*Kaksitasouoma_matriisi!L1901*COS(ATAN(1/Päälaskenta!$E$20)))</f>
        <v>0.75</v>
      </c>
      <c r="AM1901" s="134"/>
      <c r="AN1901" s="134">
        <f t="shared" si="479"/>
        <v>3.25</v>
      </c>
      <c r="AO1901" s="8">
        <f t="shared" si="472"/>
        <v>0.13129986870013099</v>
      </c>
      <c r="AP1901" s="134">
        <f>Refererenssiarvoja!$B$16*H1901^(1/6)/(Refererenssiarvoja!$B$15^0.5)*(Päälaskenta!$G$28/2)^0.5*(1-AO1901)^(-1.5)</f>
        <v>6.7000000000000004E-2</v>
      </c>
      <c r="AQ1901" s="8">
        <f>Refererenssiarvoja!$B$16*Kaksitasouoma_matriisi!O1901^(1/6)/(SQRT((2*Refererenssiarvoja!$B$15)/(Päälaskenta!$F$31*Päälaskenta!$G$31*Päälaskenta!$F$28))+SQRT(Refererenssiarvoja!$B$15)/Refererenssiarvoja!$B$17*LN(Kaksitasouoma_matriisi!L1901/Päälaskenta!$F$28))</f>
        <v>7.7951578638495597E-2</v>
      </c>
      <c r="AR1901" s="8">
        <f>Refererenssiarvoja!$B$16*Kaksitasouoma_matriisi!O1901^(1/6)/(SQRT((2*Refererenssiarvoja!$B$15)/(Päälaskenta!$F$31*Päälaskenta!$G$31*L1901)))</f>
        <v>1.12223047397272</v>
      </c>
    </row>
    <row r="1902" spans="1:44" x14ac:dyDescent="0.2">
      <c r="A1902" s="8">
        <v>1900</v>
      </c>
      <c r="B1902" s="8">
        <f>IF(Päälaskenta!C$7,Päälaskenta!E$7,Päälaskenta!G$5)</f>
        <v>2.5</v>
      </c>
      <c r="C1902" s="56">
        <v>0.1</v>
      </c>
      <c r="D1902" s="93">
        <f t="shared" si="465"/>
        <v>25</v>
      </c>
      <c r="E1902" s="8">
        <f>IF(Päälaskenta!$C$26,Kaksitasouoma_matriisi!AP1902,Kaksitasouoma_matriisi!AC1902)</f>
        <v>0.110676521008459</v>
      </c>
      <c r="F1902" s="56">
        <f>IF(D1902&lt;Päälaskenta!H$24,(SQRT(POWER(Päälaskenta!C$24/(2*Päälaskenta!E$24),2)+(D1902/Päälaskenta!E$24))-Päälaskenta!C$24/(2*Päälaskenta!E$24)),IF(D1902=Päälaskenta!H$24,Päälaskenta!D$24,Päälaskenta!D$24+(SQRT(POWER((Päälaskenta!C$20+Päälaskenta!G$24)/(2*Päälaskenta!E$20),2)+((D1902-Päälaskenta!H$24)/Päälaskenta!E$20))-(Päälaskenta!C$20+Päälaskenta!G$24)/(2*Päälaskenta!E$20))))</f>
        <v>2.919</v>
      </c>
      <c r="G1902" s="57">
        <f>IF(F1902&gt;Päälaskenta!D$24,(2*SQRT((POWER(Päälaskenta!D$24,2))+POWER(Päälaskenta!E$24*Päälaskenta!D$24,2))+Päälaskenta!C$24)+(2*SQRT((POWER((F1902-Päälaskenta!D$24),2))+POWER(Päälaskenta!E$20*(F1902-Päälaskenta!D$24),2))+Päälaskenta!C$20),(2*SQRT((POWER(F1902,2))+POWER(Päälaskenta!E$24*F1902,2))+Päälaskenta!C$24))</f>
        <v>15.98</v>
      </c>
      <c r="H1902" s="57">
        <f t="shared" si="466"/>
        <v>1.56</v>
      </c>
      <c r="I1902" s="62">
        <f t="shared" si="467"/>
        <v>6.7999999999999999E-5</v>
      </c>
      <c r="J1902" s="8">
        <f>IF(F1902&lt;Päälaskenta!$D$24,0,Kaksitasouoma_matriisi!F1902-Päälaskenta!$D$24)</f>
        <v>2.2189999999999999</v>
      </c>
      <c r="L1902" s="8">
        <f>IF(F1902&gt;Päälaskenta!D$24,F1902-Päälaskenta!D$24,0)</f>
        <v>2.2189999999999999</v>
      </c>
      <c r="M1902" s="8">
        <f>IF(F1902&gt;Päälaskenta!D$24,(Päälaskenta!C$20+(Päälaskenta!E$20*(Kaksitasouoma_matriisi!F1902-Päälaskenta!D$24)))*(Kaksitasouoma_matriisi!F1902-Päälaskenta!D$24),0)</f>
        <v>18.4809415</v>
      </c>
      <c r="N1902" s="8">
        <f>IF(F1902&gt;Päälaskenta!D$24,(2*SQRT((POWER((F1902-Päälaskenta!D$24),2))+POWER(Päälaskenta!E$20*(F1902-Päälaskenta!D$24),2))+Päälaskenta!C$20),0)</f>
        <v>13.000718280254601</v>
      </c>
      <c r="O1902" s="8">
        <f t="shared" si="473"/>
        <v>1.4215323416452099</v>
      </c>
      <c r="P1902" s="8">
        <f>IF(Päälaskenta!$C$29,IF(L1902&gt;Päälaskenta!$F$28,Kaksitasouoma_matriisi!AQ1902,Kaksitasouoma_matriisi!AR1902),Päälaskenta!$F$20)</f>
        <v>0.12</v>
      </c>
      <c r="Q1902" s="8">
        <f t="shared" si="474"/>
        <v>194.70660137441101</v>
      </c>
      <c r="R1902" s="8">
        <f t="shared" si="468"/>
        <v>1.3847830633754401</v>
      </c>
      <c r="S1902" s="8">
        <f t="shared" si="475"/>
        <v>7.4930330977750204E-2</v>
      </c>
      <c r="U1902" s="93">
        <f>IF(F1902&gt;Päälaskenta!D$24,Päälaskenta!H$24+L1902*Päälaskenta!G$24,F1902*Päälaskenta!C$24 + F1902*F1902*Päälaskenta!E$24)</f>
        <v>6.5156000000000001</v>
      </c>
      <c r="V1902" s="8">
        <f>IF(F1902&gt;Päälaskenta!D$24,2*SQRT(POWER(Päälaskenta!D$24,2)+POWER(Päälaskenta!E$24*Päälaskenta!D$24,2))+Päälaskenta!C$24,(2*SQRT((POWER(F1902,2))+POWER(Päälaskenta!E$24*F1902,2))+Päälaskenta!C$24))</f>
        <v>2.9798989873223301</v>
      </c>
      <c r="W1902" s="8">
        <f t="shared" si="476"/>
        <v>2.1865170691086999</v>
      </c>
      <c r="X1902" s="8">
        <f>Päälaskenta!F$24</f>
        <v>7.0000000000000007E-2</v>
      </c>
      <c r="Y1902" s="8">
        <f t="shared" si="477"/>
        <v>156.80441598994301</v>
      </c>
      <c r="Z1902" s="8">
        <f t="shared" si="469"/>
        <v>1.1152169366245599</v>
      </c>
      <c r="AA1902" s="8">
        <f t="shared" si="478"/>
        <v>0.171161049884057</v>
      </c>
      <c r="AC1902" s="8">
        <f t="shared" si="470"/>
        <v>0.110676521008459</v>
      </c>
      <c r="AE1902" s="8">
        <v>1900</v>
      </c>
      <c r="AF1902" s="8">
        <f t="shared" si="480"/>
        <v>351.51101736435402</v>
      </c>
      <c r="AG1902" s="8">
        <f t="shared" si="471"/>
        <v>5.05827147644543E-5</v>
      </c>
      <c r="AJ1902" s="132">
        <f>IF(Päälaskenta!$F$28&lt;Kaksitasouoma_matriisi!L1902,Päälaskenta!$C$20*Päälaskenta!$F$28,Päälaskenta!$C$20*Kaksitasouoma_matriisi!L1902)</f>
        <v>2.5</v>
      </c>
      <c r="AK1902" s="134">
        <f>SQRT(Päälaskenta!$D$20^2+(Päälaskenta!$D$20/(1/Päälaskenta!$E$20))^2)</f>
        <v>1.8029999999999999</v>
      </c>
      <c r="AL1902" s="134">
        <f>IF(Päälaskenta!$F$28&lt;Kaksitasouoma_matriisi!L1902,AK1902*Päälaskenta!$F$28*COS(ATAN(1/Päälaskenta!$E$20)),AK1902*Kaksitasouoma_matriisi!L1902*COS(ATAN(1/Päälaskenta!$E$20)))</f>
        <v>0.75</v>
      </c>
      <c r="AM1902" s="134"/>
      <c r="AN1902" s="134">
        <f t="shared" si="479"/>
        <v>3.25</v>
      </c>
      <c r="AO1902" s="8">
        <f t="shared" si="472"/>
        <v>0.13</v>
      </c>
      <c r="AP1902" s="134">
        <f>Refererenssiarvoja!$B$16*H1902^(1/6)/(Refererenssiarvoja!$B$15^0.5)*(Päälaskenta!$G$28/2)^0.5*(1-AO1902)^(-1.5)</f>
        <v>6.7000000000000004E-2</v>
      </c>
      <c r="AQ1902" s="8">
        <f>Refererenssiarvoja!$B$16*Kaksitasouoma_matriisi!O1902^(1/6)/(SQRT((2*Refererenssiarvoja!$B$15)/(Päälaskenta!$F$31*Päälaskenta!$G$31*Päälaskenta!$F$28))+SQRT(Refererenssiarvoja!$B$15)/Refererenssiarvoja!$B$17*LN(Kaksitasouoma_matriisi!L1902/Päälaskenta!$F$28))</f>
        <v>7.7685722025266593E-2</v>
      </c>
      <c r="AR1902" s="8">
        <f>Refererenssiarvoja!$B$16*Kaksitasouoma_matriisi!O1902^(1/6)/(SQRT((2*Refererenssiarvoja!$B$15)/(Päälaskenta!$F$31*Päälaskenta!$G$31*L1902)))</f>
        <v>1.1276870861249699</v>
      </c>
    </row>
    <row r="1903" spans="1:44" x14ac:dyDescent="0.2">
      <c r="A1903" s="8">
        <v>1901</v>
      </c>
      <c r="B1903" s="8">
        <f>IF(Päälaskenta!C$7,Päälaskenta!E$7,Päälaskenta!G$5)</f>
        <v>2.5</v>
      </c>
      <c r="C1903" s="56">
        <v>9.9000000000000005E-2</v>
      </c>
      <c r="D1903" s="93">
        <f t="shared" si="465"/>
        <v>25.252500000000001</v>
      </c>
      <c r="E1903" s="8">
        <f>IF(Päälaskenta!$C$26,Kaksitasouoma_matriisi!AP1903,Kaksitasouoma_matriisi!AC1903)</f>
        <v>0.11071423204395001</v>
      </c>
      <c r="F1903" s="56">
        <f>IF(D1903&lt;Päälaskenta!H$24,(SQRT(POWER(Päälaskenta!C$24/(2*Päälaskenta!E$24),2)+(D1903/Päälaskenta!E$24))-Päälaskenta!C$24/(2*Päälaskenta!E$24)),IF(D1903=Päälaskenta!H$24,Päälaskenta!D$24,Päälaskenta!D$24+(SQRT(POWER((Päälaskenta!C$20+Päälaskenta!G$24)/(2*Päälaskenta!E$20),2)+((D1903-Päälaskenta!H$24)/Päälaskenta!E$20))-(Päälaskenta!C$20+Päälaskenta!G$24)/(2*Päälaskenta!E$20))))</f>
        <v>2.9369999999999998</v>
      </c>
      <c r="G1903" s="57">
        <f>IF(F1903&gt;Päälaskenta!D$24,(2*SQRT((POWER(Päälaskenta!D$24,2))+POWER(Päälaskenta!E$24*Päälaskenta!D$24,2))+Päälaskenta!C$24)+(2*SQRT((POWER((F1903-Päälaskenta!D$24),2))+POWER(Päälaskenta!E$20*(F1903-Päälaskenta!D$24),2))+Päälaskenta!C$20),(2*SQRT((POWER(F1903,2))+POWER(Päälaskenta!E$24*F1903,2))+Päälaskenta!C$24))</f>
        <v>16.05</v>
      </c>
      <c r="H1903" s="57">
        <f t="shared" si="466"/>
        <v>1.57</v>
      </c>
      <c r="I1903" s="62">
        <f t="shared" si="467"/>
        <v>6.6000000000000005E-5</v>
      </c>
      <c r="J1903" s="8">
        <f>IF(F1903&lt;Päälaskenta!$D$24,0,Kaksitasouoma_matriisi!F1903-Päälaskenta!$D$24)</f>
        <v>2.2370000000000001</v>
      </c>
      <c r="L1903" s="8">
        <f>IF(F1903&gt;Päälaskenta!D$24,F1903-Päälaskenta!D$24,0)</f>
        <v>2.2370000000000001</v>
      </c>
      <c r="M1903" s="8">
        <f>IF(F1903&gt;Päälaskenta!D$24,(Päälaskenta!C$20+(Päälaskenta!E$20*(Kaksitasouoma_matriisi!F1903-Päälaskenta!D$24)))*(Kaksitasouoma_matriisi!F1903-Päälaskenta!D$24),0)</f>
        <v>18.691253499999998</v>
      </c>
      <c r="N1903" s="8">
        <f>IF(F1903&gt;Päälaskenta!D$24,(2*SQRT((POWER((F1903-Päälaskenta!D$24),2))+POWER(Päälaskenta!E$20*(F1903-Päälaskenta!D$24),2))+Päälaskenta!C$20),0)</f>
        <v>13.0656182032129</v>
      </c>
      <c r="O1903" s="8">
        <f t="shared" si="473"/>
        <v>1.43056786210114</v>
      </c>
      <c r="P1903" s="8">
        <f>IF(Päälaskenta!$C$29,IF(L1903&gt;Päälaskenta!$F$28,Kaksitasouoma_matriisi!AQ1903,Kaksitasouoma_matriisi!AR1903),Päälaskenta!$F$20)</f>
        <v>0.12</v>
      </c>
      <c r="Q1903" s="8">
        <f t="shared" si="474"/>
        <v>197.75591899561701</v>
      </c>
      <c r="R1903" s="8">
        <f t="shared" si="468"/>
        <v>1.38757810887397</v>
      </c>
      <c r="S1903" s="8">
        <f t="shared" si="475"/>
        <v>7.4236760465207399E-2</v>
      </c>
      <c r="U1903" s="93">
        <f>IF(F1903&gt;Päälaskenta!D$24,Päälaskenta!H$24+L1903*Päälaskenta!G$24,F1903*Päälaskenta!C$24 + F1903*F1903*Päälaskenta!E$24)</f>
        <v>6.5587999999999997</v>
      </c>
      <c r="V1903" s="8">
        <f>IF(F1903&gt;Päälaskenta!D$24,2*SQRT(POWER(Päälaskenta!D$24,2)+POWER(Päälaskenta!E$24*Päälaskenta!D$24,2))+Päälaskenta!C$24,(2*SQRT((POWER(F1903,2))+POWER(Päälaskenta!E$24*F1903,2))+Päälaskenta!C$24))</f>
        <v>2.9798989873223301</v>
      </c>
      <c r="W1903" s="8">
        <f t="shared" si="476"/>
        <v>2.2010142048115502</v>
      </c>
      <c r="X1903" s="8">
        <f>Päälaskenta!F$24</f>
        <v>7.0000000000000007E-2</v>
      </c>
      <c r="Y1903" s="8">
        <f t="shared" si="477"/>
        <v>158.540994545519</v>
      </c>
      <c r="Z1903" s="8">
        <f t="shared" si="469"/>
        <v>1.11242189112603</v>
      </c>
      <c r="AA1903" s="8">
        <f t="shared" si="478"/>
        <v>0.169607533561937</v>
      </c>
      <c r="AC1903" s="8">
        <f t="shared" si="470"/>
        <v>0.11071423204395001</v>
      </c>
      <c r="AE1903" s="8">
        <v>1901</v>
      </c>
      <c r="AF1903" s="8">
        <f t="shared" si="480"/>
        <v>356.29691354113601</v>
      </c>
      <c r="AG1903" s="8">
        <f t="shared" si="471"/>
        <v>4.9232954275129198E-5</v>
      </c>
      <c r="AJ1903" s="132">
        <f>IF(Päälaskenta!$F$28&lt;Kaksitasouoma_matriisi!L1903,Päälaskenta!$C$20*Päälaskenta!$F$28,Päälaskenta!$C$20*Kaksitasouoma_matriisi!L1903)</f>
        <v>2.5</v>
      </c>
      <c r="AK1903" s="134">
        <f>SQRT(Päälaskenta!$D$20^2+(Päälaskenta!$D$20/(1/Päälaskenta!$E$20))^2)</f>
        <v>1.8029999999999999</v>
      </c>
      <c r="AL1903" s="134">
        <f>IF(Päälaskenta!$F$28&lt;Kaksitasouoma_matriisi!L1903,AK1903*Päälaskenta!$F$28*COS(ATAN(1/Päälaskenta!$E$20)),AK1903*Kaksitasouoma_matriisi!L1903*COS(ATAN(1/Päälaskenta!$E$20)))</f>
        <v>0.75</v>
      </c>
      <c r="AM1903" s="134"/>
      <c r="AN1903" s="134">
        <f t="shared" si="479"/>
        <v>3.25</v>
      </c>
      <c r="AO1903" s="8">
        <f t="shared" si="472"/>
        <v>0.12870012870012901</v>
      </c>
      <c r="AP1903" s="134">
        <f>Refererenssiarvoja!$B$16*H1903^(1/6)/(Refererenssiarvoja!$B$15^0.5)*(Päälaskenta!$G$28/2)^0.5*(1-AO1903)^(-1.5)</f>
        <v>6.7000000000000004E-2</v>
      </c>
      <c r="AQ1903" s="8">
        <f>Refererenssiarvoja!$B$16*Kaksitasouoma_matriisi!O1903^(1/6)/(SQRT((2*Refererenssiarvoja!$B$15)/(Päälaskenta!$F$31*Päälaskenta!$G$31*Päälaskenta!$F$28))+SQRT(Refererenssiarvoja!$B$15)/Refererenssiarvoja!$B$17*LN(Kaksitasouoma_matriisi!L1903/Päälaskenta!$F$28))</f>
        <v>7.7409039383888198E-2</v>
      </c>
      <c r="AR1903" s="8">
        <f>Refererenssiarvoja!$B$16*Kaksitasouoma_matriisi!O1903^(1/6)/(SQRT((2*Refererenssiarvoja!$B$15)/(Päälaskenta!$F$31*Päälaskenta!$G$31*L1903)))</f>
        <v>1.13344791500373</v>
      </c>
    </row>
    <row r="1904" spans="1:44" x14ac:dyDescent="0.2">
      <c r="A1904" s="8">
        <v>1902</v>
      </c>
      <c r="B1904" s="8">
        <f>IF(Päälaskenta!C$7,Päälaskenta!E$7,Päälaskenta!G$5)</f>
        <v>2.5</v>
      </c>
      <c r="C1904" s="56">
        <v>9.8000000000000004E-2</v>
      </c>
      <c r="D1904" s="93">
        <f t="shared" si="465"/>
        <v>25.510200000000001</v>
      </c>
      <c r="E1904" s="8">
        <f>IF(Päälaskenta!$C$26,Kaksitasouoma_matriisi!AP1904,Kaksitasouoma_matriisi!AC1904)</f>
        <v>0.110751639245807</v>
      </c>
      <c r="F1904" s="56">
        <f>IF(D1904&lt;Päälaskenta!H$24,(SQRT(POWER(Päälaskenta!C$24/(2*Päälaskenta!E$24),2)+(D1904/Päälaskenta!E$24))-Päälaskenta!C$24/(2*Päälaskenta!E$24)),IF(D1904=Päälaskenta!H$24,Päälaskenta!D$24,Päälaskenta!D$24+(SQRT(POWER((Päälaskenta!C$20+Päälaskenta!G$24)/(2*Päälaskenta!E$20),2)+((D1904-Päälaskenta!H$24)/Päälaskenta!E$20))-(Päälaskenta!C$20+Päälaskenta!G$24)/(2*Päälaskenta!E$20))))</f>
        <v>2.9550000000000001</v>
      </c>
      <c r="G1904" s="57">
        <f>IF(F1904&gt;Päälaskenta!D$24,(2*SQRT((POWER(Päälaskenta!D$24,2))+POWER(Päälaskenta!E$24*Päälaskenta!D$24,2))+Päälaskenta!C$24)+(2*SQRT((POWER((F1904-Päälaskenta!D$24),2))+POWER(Päälaskenta!E$20*(F1904-Päälaskenta!D$24),2))+Päälaskenta!C$20),(2*SQRT((POWER(F1904,2))+POWER(Päälaskenta!E$24*F1904,2))+Päälaskenta!C$24))</f>
        <v>16.11</v>
      </c>
      <c r="H1904" s="57">
        <f t="shared" si="466"/>
        <v>1.58</v>
      </c>
      <c r="I1904" s="62">
        <f t="shared" si="467"/>
        <v>6.3999999999999997E-5</v>
      </c>
      <c r="J1904" s="8">
        <f>IF(F1904&lt;Päälaskenta!$D$24,0,Kaksitasouoma_matriisi!F1904-Päälaskenta!$D$24)</f>
        <v>2.2549999999999999</v>
      </c>
      <c r="L1904" s="8">
        <f>IF(F1904&gt;Päälaskenta!D$24,F1904-Päälaskenta!D$24,0)</f>
        <v>2.2549999999999999</v>
      </c>
      <c r="M1904" s="8">
        <f>IF(F1904&gt;Päälaskenta!D$24,(Päälaskenta!C$20+(Päälaskenta!E$20*(Kaksitasouoma_matriisi!F1904-Päälaskenta!D$24)))*(Kaksitasouoma_matriisi!F1904-Päälaskenta!D$24),0)</f>
        <v>18.902537500000001</v>
      </c>
      <c r="N1904" s="8">
        <f>IF(F1904&gt;Päälaskenta!D$24,(2*SQRT((POWER((F1904-Päälaskenta!D$24),2))+POWER(Päälaskenta!E$20*(F1904-Päälaskenta!D$24),2))+Päälaskenta!C$20),0)</f>
        <v>13.1305181261713</v>
      </c>
      <c r="O1904" s="8">
        <f t="shared" si="473"/>
        <v>1.43958808924106</v>
      </c>
      <c r="P1904" s="8">
        <f>IF(Päälaskenta!$C$29,IF(L1904&gt;Päälaskenta!$F$28,Kaksitasouoma_matriisi!AQ1904,Kaksitasouoma_matriisi!AR1904),Päälaskenta!$F$20)</f>
        <v>0.12</v>
      </c>
      <c r="Q1904" s="8">
        <f t="shared" si="474"/>
        <v>200.83112702450299</v>
      </c>
      <c r="R1904" s="8">
        <f t="shared" si="468"/>
        <v>1.39034919972268</v>
      </c>
      <c r="S1904" s="8">
        <f t="shared" si="475"/>
        <v>7.3553574472352196E-2</v>
      </c>
      <c r="U1904" s="93">
        <f>IF(F1904&gt;Päälaskenta!D$24,Päälaskenta!H$24+L1904*Päälaskenta!G$24,F1904*Päälaskenta!C$24 + F1904*F1904*Päälaskenta!E$24)</f>
        <v>6.6020000000000003</v>
      </c>
      <c r="V1904" s="8">
        <f>IF(F1904&gt;Päälaskenta!D$24,2*SQRT(POWER(Päälaskenta!D$24,2)+POWER(Päälaskenta!E$24*Päälaskenta!D$24,2))+Päälaskenta!C$24,(2*SQRT((POWER(F1904,2))+POWER(Päälaskenta!E$24*F1904,2))+Päälaskenta!C$24))</f>
        <v>2.9798989873223301</v>
      </c>
      <c r="W1904" s="8">
        <f t="shared" si="476"/>
        <v>2.2155113405144</v>
      </c>
      <c r="X1904" s="8">
        <f>Päälaskenta!F$24</f>
        <v>7.0000000000000007E-2</v>
      </c>
      <c r="Y1904" s="8">
        <f t="shared" si="477"/>
        <v>160.28521530259201</v>
      </c>
      <c r="Z1904" s="8">
        <f t="shared" si="469"/>
        <v>1.10965080027732</v>
      </c>
      <c r="AA1904" s="8">
        <f t="shared" si="478"/>
        <v>0.168077976412802</v>
      </c>
      <c r="AC1904" s="8">
        <f t="shared" si="470"/>
        <v>0.110751639245807</v>
      </c>
      <c r="AE1904" s="8">
        <v>1902</v>
      </c>
      <c r="AF1904" s="8">
        <f t="shared" si="480"/>
        <v>361.11634232709503</v>
      </c>
      <c r="AG1904" s="8">
        <f t="shared" si="471"/>
        <v>4.7927605471611599E-5</v>
      </c>
      <c r="AJ1904" s="132">
        <f>IF(Päälaskenta!$F$28&lt;Kaksitasouoma_matriisi!L1904,Päälaskenta!$C$20*Päälaskenta!$F$28,Päälaskenta!$C$20*Kaksitasouoma_matriisi!L1904)</f>
        <v>2.5</v>
      </c>
      <c r="AK1904" s="134">
        <f>SQRT(Päälaskenta!$D$20^2+(Päälaskenta!$D$20/(1/Päälaskenta!$E$20))^2)</f>
        <v>1.8029999999999999</v>
      </c>
      <c r="AL1904" s="134">
        <f>IF(Päälaskenta!$F$28&lt;Kaksitasouoma_matriisi!L1904,AK1904*Päälaskenta!$F$28*COS(ATAN(1/Päälaskenta!$E$20)),AK1904*Kaksitasouoma_matriisi!L1904*COS(ATAN(1/Päälaskenta!$E$20)))</f>
        <v>0.75</v>
      </c>
      <c r="AM1904" s="134"/>
      <c r="AN1904" s="134">
        <f t="shared" si="479"/>
        <v>3.25</v>
      </c>
      <c r="AO1904" s="8">
        <f t="shared" si="472"/>
        <v>0.127400020384003</v>
      </c>
      <c r="AP1904" s="134">
        <f>Refererenssiarvoja!$B$16*H1904^(1/6)/(Refererenssiarvoja!$B$15^0.5)*(Päälaskenta!$G$28/2)^0.5*(1-AO1904)^(-1.5)</f>
        <v>6.7000000000000004E-2</v>
      </c>
      <c r="AQ1904" s="8">
        <f>Refererenssiarvoja!$B$16*Kaksitasouoma_matriisi!O1904^(1/6)/(SQRT((2*Refererenssiarvoja!$B$15)/(Päälaskenta!$F$31*Päälaskenta!$G$31*Päälaskenta!$F$28))+SQRT(Refererenssiarvoja!$B$15)/Refererenssiarvoja!$B$17*LN(Kaksitasouoma_matriisi!L1904/Päälaskenta!$F$28))</f>
        <v>7.7137173169746096E-2</v>
      </c>
      <c r="AR1904" s="8">
        <f>Refererenssiarvoja!$B$16*Kaksitasouoma_matriisi!O1904^(1/6)/(SQRT((2*Refererenssiarvoja!$B$15)/(Päälaskenta!$F$31*Päälaskenta!$G$31*L1904)))</f>
        <v>1.1391917007514401</v>
      </c>
    </row>
    <row r="1905" spans="1:44" x14ac:dyDescent="0.2">
      <c r="A1905" s="8">
        <v>1903</v>
      </c>
      <c r="B1905" s="8">
        <f>IF(Päälaskenta!C$7,Päälaskenta!E$7,Päälaskenta!G$5)</f>
        <v>2.5</v>
      </c>
      <c r="C1905" s="56">
        <v>9.7000000000000003E-2</v>
      </c>
      <c r="D1905" s="93">
        <f t="shared" si="465"/>
        <v>25.773199999999999</v>
      </c>
      <c r="E1905" s="8">
        <f>IF(Päälaskenta!$C$26,Kaksitasouoma_matriisi!AP1905,Kaksitasouoma_matriisi!AC1905)</f>
        <v>0.11079079904374201</v>
      </c>
      <c r="F1905" s="56">
        <f>IF(D1905&lt;Päälaskenta!H$24,(SQRT(POWER(Päälaskenta!C$24/(2*Päälaskenta!E$24),2)+(D1905/Päälaskenta!E$24))-Päälaskenta!C$24/(2*Päälaskenta!E$24)),IF(D1905=Päälaskenta!H$24,Päälaskenta!D$24,Päälaskenta!D$24+(SQRT(POWER((Päälaskenta!C$20+Päälaskenta!G$24)/(2*Päälaskenta!E$20),2)+((D1905-Päälaskenta!H$24)/Päälaskenta!E$20))-(Päälaskenta!C$20+Päälaskenta!G$24)/(2*Päälaskenta!E$20))))</f>
        <v>2.9740000000000002</v>
      </c>
      <c r="G1905" s="57">
        <f>IF(F1905&gt;Päälaskenta!D$24,(2*SQRT((POWER(Päälaskenta!D$24,2))+POWER(Päälaskenta!E$24*Päälaskenta!D$24,2))+Päälaskenta!C$24)+(2*SQRT((POWER((F1905-Päälaskenta!D$24),2))+POWER(Päälaskenta!E$20*(F1905-Päälaskenta!D$24),2))+Päälaskenta!C$20),(2*SQRT((POWER(F1905,2))+POWER(Päälaskenta!E$24*F1905,2))+Päälaskenta!C$24))</f>
        <v>16.18</v>
      </c>
      <c r="H1905" s="57">
        <f t="shared" si="466"/>
        <v>1.59</v>
      </c>
      <c r="I1905" s="62">
        <f t="shared" si="467"/>
        <v>6.2000000000000003E-5</v>
      </c>
      <c r="J1905" s="8">
        <f>IF(F1905&lt;Päälaskenta!$D$24,0,Kaksitasouoma_matriisi!F1905-Päälaskenta!$D$24)</f>
        <v>2.274</v>
      </c>
      <c r="L1905" s="8">
        <f>IF(F1905&gt;Päälaskenta!D$24,F1905-Päälaskenta!D$24,0)</f>
        <v>2.274</v>
      </c>
      <c r="M1905" s="8">
        <f>IF(F1905&gt;Päälaskenta!D$24,(Päälaskenta!C$20+(Päälaskenta!E$20*(Kaksitasouoma_matriisi!F1905-Päälaskenta!D$24)))*(Kaksitasouoma_matriisi!F1905-Päälaskenta!D$24),0)</f>
        <v>19.126614</v>
      </c>
      <c r="N1905" s="8">
        <f>IF(F1905&gt;Päälaskenta!D$24,(2*SQRT((POWER((F1905-Päälaskenta!D$24),2))+POWER(Päälaskenta!E$20*(F1905-Päälaskenta!D$24),2))+Päälaskenta!C$20),0)</f>
        <v>13.1990236004051</v>
      </c>
      <c r="O1905" s="8">
        <f t="shared" si="473"/>
        <v>1.4490930980237799</v>
      </c>
      <c r="P1905" s="8">
        <f>IF(Päälaskenta!$C$29,IF(L1905&gt;Päälaskenta!$F$28,Kaksitasouoma_matriisi!AQ1905,Kaksitasouoma_matriisi!AR1905),Päälaskenta!$F$20)</f>
        <v>0.12</v>
      </c>
      <c r="Q1905" s="8">
        <f t="shared" si="474"/>
        <v>204.10534247693801</v>
      </c>
      <c r="R1905" s="8">
        <f t="shared" si="468"/>
        <v>1.3932487520735799</v>
      </c>
      <c r="S1905" s="8">
        <f t="shared" si="475"/>
        <v>7.2843460534811902E-2</v>
      </c>
      <c r="U1905" s="93">
        <f>IF(F1905&gt;Päälaskenta!D$24,Päälaskenta!H$24+L1905*Päälaskenta!G$24,F1905*Päälaskenta!C$24 + F1905*F1905*Päälaskenta!E$24)</f>
        <v>6.6475999999999997</v>
      </c>
      <c r="V1905" s="8">
        <f>IF(F1905&gt;Päälaskenta!D$24,2*SQRT(POWER(Päälaskenta!D$24,2)+POWER(Päälaskenta!E$24*Päälaskenta!D$24,2))+Päälaskenta!C$24,(2*SQRT((POWER(F1905,2))+POWER(Päälaskenta!E$24*F1905,2))+Päälaskenta!C$24))</f>
        <v>2.9798989873223301</v>
      </c>
      <c r="W1905" s="8">
        <f t="shared" si="476"/>
        <v>2.2308138726451898</v>
      </c>
      <c r="X1905" s="8">
        <f>Päälaskenta!F$24</f>
        <v>7.0000000000000007E-2</v>
      </c>
      <c r="Y1905" s="8">
        <f t="shared" si="477"/>
        <v>162.134609601195</v>
      </c>
      <c r="Z1905" s="8">
        <f t="shared" si="469"/>
        <v>1.1067512479264201</v>
      </c>
      <c r="AA1905" s="8">
        <f t="shared" si="478"/>
        <v>0.166488845286482</v>
      </c>
      <c r="AC1905" s="8">
        <f t="shared" si="470"/>
        <v>0.11079079904374201</v>
      </c>
      <c r="AE1905" s="8">
        <v>1903</v>
      </c>
      <c r="AF1905" s="8">
        <f t="shared" si="480"/>
        <v>366.239952078133</v>
      </c>
      <c r="AG1905" s="8">
        <f t="shared" si="471"/>
        <v>4.6595993964098003E-5</v>
      </c>
      <c r="AJ1905" s="132">
        <f>IF(Päälaskenta!$F$28&lt;Kaksitasouoma_matriisi!L1905,Päälaskenta!$C$20*Päälaskenta!$F$28,Päälaskenta!$C$20*Kaksitasouoma_matriisi!L1905)</f>
        <v>2.5</v>
      </c>
      <c r="AK1905" s="134">
        <f>SQRT(Päälaskenta!$D$20^2+(Päälaskenta!$D$20/(1/Päälaskenta!$E$20))^2)</f>
        <v>1.8029999999999999</v>
      </c>
      <c r="AL1905" s="134">
        <f>IF(Päälaskenta!$F$28&lt;Kaksitasouoma_matriisi!L1905,AK1905*Päälaskenta!$F$28*COS(ATAN(1/Päälaskenta!$E$20)),AK1905*Kaksitasouoma_matriisi!L1905*COS(ATAN(1/Päälaskenta!$E$20)))</f>
        <v>0.75</v>
      </c>
      <c r="AM1905" s="134"/>
      <c r="AN1905" s="134">
        <f t="shared" si="479"/>
        <v>3.25</v>
      </c>
      <c r="AO1905" s="8">
        <f t="shared" si="472"/>
        <v>0.12609997982400301</v>
      </c>
      <c r="AP1905" s="134">
        <f>Refererenssiarvoja!$B$16*H1905^(1/6)/(Refererenssiarvoja!$B$15^0.5)*(Päälaskenta!$G$28/2)^0.5*(1-AO1905)^(-1.5)</f>
        <v>6.7000000000000004E-2</v>
      </c>
      <c r="AQ1905" s="8">
        <f>Refererenssiarvoja!$B$16*Kaksitasouoma_matriisi!O1905^(1/6)/(SQRT((2*Refererenssiarvoja!$B$15)/(Päälaskenta!$F$31*Päälaskenta!$G$31*Päälaskenta!$F$28))+SQRT(Refererenssiarvoja!$B$15)/Refererenssiarvoja!$B$17*LN(Kaksitasouoma_matriisi!L1905/Päälaskenta!$F$28))</f>
        <v>7.6855283607278002E-2</v>
      </c>
      <c r="AR1905" s="8">
        <f>Refererenssiarvoja!$B$16*Kaksitasouoma_matriisi!O1905^(1/6)/(SQRT((2*Refererenssiarvoja!$B$15)/(Päälaskenta!$F$31*Päälaskenta!$G$31*L1905)))</f>
        <v>1.1452363126198799</v>
      </c>
    </row>
    <row r="1906" spans="1:44" x14ac:dyDescent="0.2">
      <c r="A1906" s="8">
        <v>1904</v>
      </c>
      <c r="B1906" s="8">
        <f>IF(Päälaskenta!C$7,Päälaskenta!E$7,Päälaskenta!G$5)</f>
        <v>2.5</v>
      </c>
      <c r="C1906" s="56">
        <v>9.6000000000000002E-2</v>
      </c>
      <c r="D1906" s="93">
        <f t="shared" si="465"/>
        <v>26.041699999999999</v>
      </c>
      <c r="E1906" s="8">
        <f>IF(Päälaskenta!$C$26,Kaksitasouoma_matriisi!AP1906,Kaksitasouoma_matriisi!AC1906)</f>
        <v>0.110829628615809</v>
      </c>
      <c r="F1906" s="56">
        <f>IF(D1906&lt;Päälaskenta!H$24,(SQRT(POWER(Päälaskenta!C$24/(2*Päälaskenta!E$24),2)+(D1906/Päälaskenta!E$24))-Päälaskenta!C$24/(2*Päälaskenta!E$24)),IF(D1906=Päälaskenta!H$24,Päälaskenta!D$24,Päälaskenta!D$24+(SQRT(POWER((Päälaskenta!C$20+Päälaskenta!G$24)/(2*Päälaskenta!E$20),2)+((D1906-Päälaskenta!H$24)/Päälaskenta!E$20))-(Päälaskenta!C$20+Päälaskenta!G$24)/(2*Päälaskenta!E$20))))</f>
        <v>2.9929999999999999</v>
      </c>
      <c r="G1906" s="57">
        <f>IF(F1906&gt;Päälaskenta!D$24,(2*SQRT((POWER(Päälaskenta!D$24,2))+POWER(Päälaskenta!E$24*Päälaskenta!D$24,2))+Päälaskenta!C$24)+(2*SQRT((POWER((F1906-Päälaskenta!D$24),2))+POWER(Päälaskenta!E$20*(F1906-Päälaskenta!D$24),2))+Päälaskenta!C$20),(2*SQRT((POWER(F1906,2))+POWER(Päälaskenta!E$24*F1906,2))+Päälaskenta!C$24))</f>
        <v>16.25</v>
      </c>
      <c r="H1906" s="57">
        <f t="shared" si="466"/>
        <v>1.6</v>
      </c>
      <c r="I1906" s="62">
        <f t="shared" si="467"/>
        <v>6.0000000000000002E-5</v>
      </c>
      <c r="J1906" s="8">
        <f>IF(F1906&lt;Päälaskenta!$D$24,0,Kaksitasouoma_matriisi!F1906-Päälaskenta!$D$24)</f>
        <v>2.2930000000000001</v>
      </c>
      <c r="L1906" s="8">
        <f>IF(F1906&gt;Päälaskenta!D$24,F1906-Päälaskenta!D$24,0)</f>
        <v>2.2930000000000001</v>
      </c>
      <c r="M1906" s="8">
        <f>IF(F1906&gt;Päälaskenta!D$24,(Päälaskenta!C$20+(Päälaskenta!E$20*(Kaksitasouoma_matriisi!F1906-Päälaskenta!D$24)))*(Kaksitasouoma_matriisi!F1906-Päälaskenta!D$24),0)</f>
        <v>19.3517735</v>
      </c>
      <c r="N1906" s="8">
        <f>IF(F1906&gt;Päälaskenta!D$24,(2*SQRT((POWER((F1906-Päälaskenta!D$24),2))+POWER(Päälaskenta!E$20*(F1906-Päälaskenta!D$24),2))+Päälaskenta!C$20),0)</f>
        <v>13.267529074638899</v>
      </c>
      <c r="O1906" s="8">
        <f t="shared" si="473"/>
        <v>1.4585815784637099</v>
      </c>
      <c r="P1906" s="8">
        <f>IF(Päälaskenta!$C$29,IF(L1906&gt;Päälaskenta!$F$28,Kaksitasouoma_matriisi!AQ1906,Kaksitasouoma_matriisi!AR1906),Päälaskenta!$F$20)</f>
        <v>0.12</v>
      </c>
      <c r="Q1906" s="8">
        <f t="shared" si="474"/>
        <v>207.40855971676601</v>
      </c>
      <c r="R1906" s="8">
        <f t="shared" si="468"/>
        <v>1.3961226351350899</v>
      </c>
      <c r="S1906" s="8">
        <f t="shared" si="475"/>
        <v>7.2144428268297506E-2</v>
      </c>
      <c r="U1906" s="93">
        <f>IF(F1906&gt;Päälaskenta!D$24,Päälaskenta!H$24+L1906*Päälaskenta!G$24,F1906*Päälaskenta!C$24 + F1906*F1906*Päälaskenta!E$24)</f>
        <v>6.6932</v>
      </c>
      <c r="V1906" s="8">
        <f>IF(F1906&gt;Päälaskenta!D$24,2*SQRT(POWER(Päälaskenta!D$24,2)+POWER(Päälaskenta!E$24*Päälaskenta!D$24,2))+Päälaskenta!C$24,(2*SQRT((POWER(F1906,2))+POWER(Päälaskenta!E$24*F1906,2))+Päälaskenta!C$24))</f>
        <v>2.9798989873223301</v>
      </c>
      <c r="W1906" s="8">
        <f t="shared" si="476"/>
        <v>2.2461164047759699</v>
      </c>
      <c r="X1906" s="8">
        <f>Päälaskenta!F$24</f>
        <v>7.0000000000000007E-2</v>
      </c>
      <c r="Y1906" s="8">
        <f t="shared" si="477"/>
        <v>163.99248073821099</v>
      </c>
      <c r="Z1906" s="8">
        <f t="shared" si="469"/>
        <v>1.1038773648649101</v>
      </c>
      <c r="AA1906" s="8">
        <f t="shared" si="478"/>
        <v>0.16492520242408901</v>
      </c>
      <c r="AC1906" s="8">
        <f t="shared" si="470"/>
        <v>0.110829628615809</v>
      </c>
      <c r="AE1906" s="8">
        <v>1904</v>
      </c>
      <c r="AF1906" s="8">
        <f t="shared" si="480"/>
        <v>371.40104045497702</v>
      </c>
      <c r="AG1906" s="8">
        <f t="shared" si="471"/>
        <v>4.5309971106878298E-5</v>
      </c>
      <c r="AJ1906" s="132">
        <f>IF(Päälaskenta!$F$28&lt;Kaksitasouoma_matriisi!L1906,Päälaskenta!$C$20*Päälaskenta!$F$28,Päälaskenta!$C$20*Kaksitasouoma_matriisi!L1906)</f>
        <v>2.5</v>
      </c>
      <c r="AK1906" s="134">
        <f>SQRT(Päälaskenta!$D$20^2+(Päälaskenta!$D$20/(1/Päälaskenta!$E$20))^2)</f>
        <v>1.8029999999999999</v>
      </c>
      <c r="AL1906" s="134">
        <f>IF(Päälaskenta!$F$28&lt;Kaksitasouoma_matriisi!L1906,AK1906*Päälaskenta!$F$28*COS(ATAN(1/Päälaskenta!$E$20)),AK1906*Kaksitasouoma_matriisi!L1906*COS(ATAN(1/Päälaskenta!$E$20)))</f>
        <v>0.75</v>
      </c>
      <c r="AM1906" s="134"/>
      <c r="AN1906" s="134">
        <f t="shared" si="479"/>
        <v>3.25</v>
      </c>
      <c r="AO1906" s="8">
        <f t="shared" si="472"/>
        <v>0.124799840256204</v>
      </c>
      <c r="AP1906" s="134">
        <f>Refererenssiarvoja!$B$16*H1906^(1/6)/(Refererenssiarvoja!$B$15^0.5)*(Päälaskenta!$G$28/2)^0.5*(1-AO1906)^(-1.5)</f>
        <v>6.7000000000000004E-2</v>
      </c>
      <c r="AQ1906" s="8">
        <f>Refererenssiarvoja!$B$16*Kaksitasouoma_matriisi!O1906^(1/6)/(SQRT((2*Refererenssiarvoja!$B$15)/(Päälaskenta!$F$31*Päälaskenta!$G$31*Päälaskenta!$F$28))+SQRT(Refererenssiarvoja!$B$15)/Refererenssiarvoja!$B$17*LN(Kaksitasouoma_matriisi!L1906/Päälaskenta!$F$28))</f>
        <v>7.6578465886973299E-2</v>
      </c>
      <c r="AR1906" s="8">
        <f>Refererenssiarvoja!$B$16*Kaksitasouoma_matriisi!O1906^(1/6)/(SQRT((2*Refererenssiarvoja!$B$15)/(Päälaskenta!$F$31*Päälaskenta!$G$31*L1906)))</f>
        <v>1.15126237956537</v>
      </c>
    </row>
    <row r="1907" spans="1:44" x14ac:dyDescent="0.2">
      <c r="A1907" s="8">
        <v>1905</v>
      </c>
      <c r="B1907" s="8">
        <f>IF(Päälaskenta!C$7,Päälaskenta!E$7,Päälaskenta!G$5)</f>
        <v>2.5</v>
      </c>
      <c r="C1907" s="56">
        <v>9.5000000000000001E-2</v>
      </c>
      <c r="D1907" s="93">
        <f t="shared" si="465"/>
        <v>26.315799999999999</v>
      </c>
      <c r="E1907" s="8">
        <f>IF(Päälaskenta!$C$26,Kaksitasouoma_matriisi!AP1907,Kaksitasouoma_matriisi!AC1907)</f>
        <v>0.110868132121549</v>
      </c>
      <c r="F1907" s="56">
        <f>IF(D1907&lt;Päälaskenta!H$24,(SQRT(POWER(Päälaskenta!C$24/(2*Päälaskenta!E$24),2)+(D1907/Päälaskenta!E$24))-Päälaskenta!C$24/(2*Päälaskenta!E$24)),IF(D1907=Päälaskenta!H$24,Päälaskenta!D$24,Päälaskenta!D$24+(SQRT(POWER((Päälaskenta!C$20+Päälaskenta!G$24)/(2*Päälaskenta!E$20),2)+((D1907-Päälaskenta!H$24)/Päälaskenta!E$20))-(Päälaskenta!C$20+Päälaskenta!G$24)/(2*Päälaskenta!E$20))))</f>
        <v>3.012</v>
      </c>
      <c r="G1907" s="57">
        <f>IF(F1907&gt;Päälaskenta!D$24,(2*SQRT((POWER(Päälaskenta!D$24,2))+POWER(Päälaskenta!E$24*Päälaskenta!D$24,2))+Päälaskenta!C$24)+(2*SQRT((POWER((F1907-Päälaskenta!D$24),2))+POWER(Päälaskenta!E$20*(F1907-Päälaskenta!D$24),2))+Päälaskenta!C$20),(2*SQRT((POWER(F1907,2))+POWER(Päälaskenta!E$24*F1907,2))+Päälaskenta!C$24))</f>
        <v>16.32</v>
      </c>
      <c r="H1907" s="57">
        <f t="shared" si="466"/>
        <v>1.61</v>
      </c>
      <c r="I1907" s="62">
        <f t="shared" si="467"/>
        <v>5.8999999999999998E-5</v>
      </c>
      <c r="J1907" s="8">
        <f>IF(F1907&lt;Päälaskenta!$D$24,0,Kaksitasouoma_matriisi!F1907-Päälaskenta!$D$24)</f>
        <v>2.3119999999999998</v>
      </c>
      <c r="L1907" s="8">
        <f>IF(F1907&gt;Päälaskenta!D$24,F1907-Päälaskenta!D$24,0)</f>
        <v>2.3119999999999998</v>
      </c>
      <c r="M1907" s="8">
        <f>IF(F1907&gt;Päälaskenta!D$24,(Päälaskenta!C$20+(Päälaskenta!E$20*(Kaksitasouoma_matriisi!F1907-Päälaskenta!D$24)))*(Kaksitasouoma_matriisi!F1907-Päälaskenta!D$24),0)</f>
        <v>19.578016000000002</v>
      </c>
      <c r="N1907" s="8">
        <f>IF(F1907&gt;Päälaskenta!D$24,(2*SQRT((POWER((F1907-Päälaskenta!D$24),2))+POWER(Päälaskenta!E$20*(F1907-Päälaskenta!D$24),2))+Päälaskenta!C$20),0)</f>
        <v>13.3360345488727</v>
      </c>
      <c r="O1907" s="8">
        <f t="shared" si="473"/>
        <v>1.46805378527269</v>
      </c>
      <c r="P1907" s="8">
        <f>IF(Päälaskenta!$C$29,IF(L1907&gt;Päälaskenta!$F$28,Kaksitasouoma_matriisi!AQ1907,Kaksitasouoma_matriisi!AR1907),Päälaskenta!$F$20)</f>
        <v>0.12</v>
      </c>
      <c r="Q1907" s="8">
        <f t="shared" si="474"/>
        <v>210.74085829764499</v>
      </c>
      <c r="R1907" s="8">
        <f t="shared" si="468"/>
        <v>1.3989713505019401</v>
      </c>
      <c r="S1907" s="8">
        <f t="shared" si="475"/>
        <v>7.1456236959962602E-2</v>
      </c>
      <c r="U1907" s="93">
        <f>IF(F1907&gt;Päälaskenta!D$24,Päälaskenta!H$24+L1907*Päälaskenta!G$24,F1907*Päälaskenta!C$24 + F1907*F1907*Päälaskenta!E$24)</f>
        <v>6.7388000000000003</v>
      </c>
      <c r="V1907" s="8">
        <f>IF(F1907&gt;Päälaskenta!D$24,2*SQRT(POWER(Päälaskenta!D$24,2)+POWER(Päälaskenta!E$24*Päälaskenta!D$24,2))+Päälaskenta!C$24,(2*SQRT((POWER(F1907,2))+POWER(Päälaskenta!E$24*F1907,2))+Päälaskenta!C$24))</f>
        <v>2.9798989873223301</v>
      </c>
      <c r="W1907" s="8">
        <f t="shared" si="476"/>
        <v>2.2614189369067601</v>
      </c>
      <c r="X1907" s="8">
        <f>Päälaskenta!F$24</f>
        <v>7.0000000000000007E-2</v>
      </c>
      <c r="Y1907" s="8">
        <f t="shared" si="477"/>
        <v>165.85880941898299</v>
      </c>
      <c r="Z1907" s="8">
        <f t="shared" si="469"/>
        <v>1.1010286494980599</v>
      </c>
      <c r="AA1907" s="8">
        <f t="shared" si="478"/>
        <v>0.16338645597110199</v>
      </c>
      <c r="AC1907" s="8">
        <f t="shared" si="470"/>
        <v>0.110868132121549</v>
      </c>
      <c r="AE1907" s="8">
        <v>1905</v>
      </c>
      <c r="AF1907" s="8">
        <f t="shared" si="480"/>
        <v>376.59966771662801</v>
      </c>
      <c r="AG1907" s="8">
        <f t="shared" si="471"/>
        <v>4.40676764732447E-5</v>
      </c>
      <c r="AJ1907" s="132">
        <f>IF(Päälaskenta!$F$28&lt;Kaksitasouoma_matriisi!L1907,Päälaskenta!$C$20*Päälaskenta!$F$28,Päälaskenta!$C$20*Kaksitasouoma_matriisi!L1907)</f>
        <v>2.5</v>
      </c>
      <c r="AK1907" s="134">
        <f>SQRT(Päälaskenta!$D$20^2+(Päälaskenta!$D$20/(1/Päälaskenta!$E$20))^2)</f>
        <v>1.8029999999999999</v>
      </c>
      <c r="AL1907" s="134">
        <f>IF(Päälaskenta!$F$28&lt;Kaksitasouoma_matriisi!L1907,AK1907*Päälaskenta!$F$28*COS(ATAN(1/Päälaskenta!$E$20)),AK1907*Kaksitasouoma_matriisi!L1907*COS(ATAN(1/Päälaskenta!$E$20)))</f>
        <v>0.75</v>
      </c>
      <c r="AM1907" s="134"/>
      <c r="AN1907" s="134">
        <f t="shared" si="479"/>
        <v>3.25</v>
      </c>
      <c r="AO1907" s="8">
        <f t="shared" si="472"/>
        <v>0.12349995060002</v>
      </c>
      <c r="AP1907" s="134">
        <f>Refererenssiarvoja!$B$16*H1907^(1/6)/(Refererenssiarvoja!$B$15^0.5)*(Päälaskenta!$G$28/2)^0.5*(1-AO1907)^(-1.5)</f>
        <v>6.7000000000000004E-2</v>
      </c>
      <c r="AQ1907" s="8">
        <f>Refererenssiarvoja!$B$16*Kaksitasouoma_matriisi!O1907^(1/6)/(SQRT((2*Refererenssiarvoja!$B$15)/(Päälaskenta!$F$31*Päälaskenta!$G$31*Päälaskenta!$F$28))+SQRT(Refererenssiarvoja!$B$15)/Refererenssiarvoja!$B$17*LN(Kaksitasouoma_matriisi!L1907/Päälaskenta!$F$28))</f>
        <v>7.6306577237397893E-2</v>
      </c>
      <c r="AR1907" s="8">
        <f>Refererenssiarvoja!$B$16*Kaksitasouoma_matriisi!O1907^(1/6)/(SQRT((2*Refererenssiarvoja!$B$15)/(Päälaskenta!$F$31*Päälaskenta!$G$31*L1907)))</f>
        <v>1.1572701230967599</v>
      </c>
    </row>
    <row r="1908" spans="1:44" x14ac:dyDescent="0.2">
      <c r="A1908" s="8">
        <v>1906</v>
      </c>
      <c r="B1908" s="8">
        <f>IF(Päälaskenta!C$7,Päälaskenta!E$7,Päälaskenta!G$5)</f>
        <v>2.5</v>
      </c>
      <c r="C1908" s="56">
        <v>9.4E-2</v>
      </c>
      <c r="D1908" s="93">
        <f t="shared" si="465"/>
        <v>26.595700000000001</v>
      </c>
      <c r="E1908" s="8">
        <f>IF(Päälaskenta!$C$26,Kaksitasouoma_matriisi!AP1908,Kaksitasouoma_matriisi!AC1908)</f>
        <v>0.110906313650942</v>
      </c>
      <c r="F1908" s="56">
        <f>IF(D1908&lt;Päälaskenta!H$24,(SQRT(POWER(Päälaskenta!C$24/(2*Päälaskenta!E$24),2)+(D1908/Päälaskenta!E$24))-Päälaskenta!C$24/(2*Päälaskenta!E$24)),IF(D1908=Päälaskenta!H$24,Päälaskenta!D$24,Päälaskenta!D$24+(SQRT(POWER((Päälaskenta!C$20+Päälaskenta!G$24)/(2*Päälaskenta!E$20),2)+((D1908-Päälaskenta!H$24)/Päälaskenta!E$20))-(Päälaskenta!C$20+Päälaskenta!G$24)/(2*Päälaskenta!E$20))))</f>
        <v>3.0310000000000001</v>
      </c>
      <c r="G1908" s="57">
        <f>IF(F1908&gt;Päälaskenta!D$24,(2*SQRT((POWER(Päälaskenta!D$24,2))+POWER(Päälaskenta!E$24*Päälaskenta!D$24,2))+Päälaskenta!C$24)+(2*SQRT((POWER((F1908-Päälaskenta!D$24),2))+POWER(Päälaskenta!E$20*(F1908-Päälaskenta!D$24),2))+Päälaskenta!C$20),(2*SQRT((POWER(F1908,2))+POWER(Päälaskenta!E$24*F1908,2))+Päälaskenta!C$24))</f>
        <v>16.38</v>
      </c>
      <c r="H1908" s="57">
        <f t="shared" si="466"/>
        <v>1.62</v>
      </c>
      <c r="I1908" s="62">
        <f t="shared" si="467"/>
        <v>5.7000000000000003E-5</v>
      </c>
      <c r="J1908" s="8">
        <f>IF(F1908&lt;Päälaskenta!$D$24,0,Kaksitasouoma_matriisi!F1908-Päälaskenta!$D$24)</f>
        <v>2.331</v>
      </c>
      <c r="L1908" s="8">
        <f>IF(F1908&gt;Päälaskenta!D$24,F1908-Päälaskenta!D$24,0)</f>
        <v>2.331</v>
      </c>
      <c r="M1908" s="8">
        <f>IF(F1908&gt;Päälaskenta!D$24,(Päälaskenta!C$20+(Päälaskenta!E$20*(Kaksitasouoma_matriisi!F1908-Päälaskenta!D$24)))*(Kaksitasouoma_matriisi!F1908-Päälaskenta!D$24),0)</f>
        <v>19.805341500000001</v>
      </c>
      <c r="N1908" s="8">
        <f>IF(F1908&gt;Päälaskenta!D$24,(2*SQRT((POWER((F1908-Päälaskenta!D$24),2))+POWER(Päälaskenta!E$20*(F1908-Päälaskenta!D$24),2))+Päälaskenta!C$20),0)</f>
        <v>13.4045400231066</v>
      </c>
      <c r="O1908" s="8">
        <f t="shared" si="473"/>
        <v>1.4775099679556201</v>
      </c>
      <c r="P1908" s="8">
        <f>IF(Päälaskenta!$C$29,IF(L1908&gt;Päälaskenta!$F$28,Kaksitasouoma_matriisi!AQ1908,Kaksitasouoma_matriisi!AR1908),Päälaskenta!$F$20)</f>
        <v>0.12</v>
      </c>
      <c r="Q1908" s="8">
        <f t="shared" si="474"/>
        <v>214.10231782371599</v>
      </c>
      <c r="R1908" s="8">
        <f t="shared" si="468"/>
        <v>1.4017953850949301</v>
      </c>
      <c r="S1908" s="8">
        <f t="shared" si="475"/>
        <v>7.0778652571829206E-2</v>
      </c>
      <c r="U1908" s="93">
        <f>IF(F1908&gt;Päälaskenta!D$24,Päälaskenta!H$24+L1908*Päälaskenta!G$24,F1908*Päälaskenta!C$24 + F1908*F1908*Päälaskenta!E$24)</f>
        <v>6.7843999999999998</v>
      </c>
      <c r="V1908" s="8">
        <f>IF(F1908&gt;Päälaskenta!D$24,2*SQRT(POWER(Päälaskenta!D$24,2)+POWER(Päälaskenta!E$24*Päälaskenta!D$24,2))+Päälaskenta!C$24,(2*SQRT((POWER(F1908,2))+POWER(Päälaskenta!E$24*F1908,2))+Päälaskenta!C$24))</f>
        <v>2.9798989873223301</v>
      </c>
      <c r="W1908" s="8">
        <f t="shared" si="476"/>
        <v>2.2767214690375499</v>
      </c>
      <c r="X1908" s="8">
        <f>Päälaskenta!F$24</f>
        <v>7.0000000000000007E-2</v>
      </c>
      <c r="Y1908" s="8">
        <f t="shared" si="477"/>
        <v>167.733576523333</v>
      </c>
      <c r="Z1908" s="8">
        <f t="shared" si="469"/>
        <v>1.0982046149050699</v>
      </c>
      <c r="AA1908" s="8">
        <f t="shared" si="478"/>
        <v>0.16187203214802601</v>
      </c>
      <c r="AC1908" s="8">
        <f t="shared" si="470"/>
        <v>0.110906313650942</v>
      </c>
      <c r="AE1908" s="8">
        <v>1906</v>
      </c>
      <c r="AF1908" s="8">
        <f t="shared" si="480"/>
        <v>381.83589434704902</v>
      </c>
      <c r="AG1908" s="8">
        <f t="shared" si="471"/>
        <v>4.2867337872608799E-5</v>
      </c>
      <c r="AJ1908" s="132">
        <f>IF(Päälaskenta!$F$28&lt;Kaksitasouoma_matriisi!L1908,Päälaskenta!$C$20*Päälaskenta!$F$28,Päälaskenta!$C$20*Kaksitasouoma_matriisi!L1908)</f>
        <v>2.5</v>
      </c>
      <c r="AK1908" s="134">
        <f>SQRT(Päälaskenta!$D$20^2+(Päälaskenta!$D$20/(1/Päälaskenta!$E$20))^2)</f>
        <v>1.8029999999999999</v>
      </c>
      <c r="AL1908" s="134">
        <f>IF(Päälaskenta!$F$28&lt;Kaksitasouoma_matriisi!L1908,AK1908*Päälaskenta!$F$28*COS(ATAN(1/Päälaskenta!$E$20)),AK1908*Kaksitasouoma_matriisi!L1908*COS(ATAN(1/Päälaskenta!$E$20)))</f>
        <v>0.75</v>
      </c>
      <c r="AM1908" s="134"/>
      <c r="AN1908" s="134">
        <f t="shared" si="479"/>
        <v>3.25</v>
      </c>
      <c r="AO1908" s="8">
        <f t="shared" si="472"/>
        <v>0.122200205296345</v>
      </c>
      <c r="AP1908" s="134">
        <f>Refererenssiarvoja!$B$16*H1908^(1/6)/(Refererenssiarvoja!$B$15^0.5)*(Päälaskenta!$G$28/2)^0.5*(1-AO1908)^(-1.5)</f>
        <v>6.7000000000000004E-2</v>
      </c>
      <c r="AQ1908" s="8">
        <f>Refererenssiarvoja!$B$16*Kaksitasouoma_matriisi!O1908^(1/6)/(SQRT((2*Refererenssiarvoja!$B$15)/(Päälaskenta!$F$31*Päälaskenta!$G$31*Päälaskenta!$F$28))+SQRT(Refererenssiarvoja!$B$15)/Refererenssiarvoja!$B$17*LN(Kaksitasouoma_matriisi!L1908/Päälaskenta!$F$28))</f>
        <v>7.6039480317094801E-2</v>
      </c>
      <c r="AR1908" s="8">
        <f>Refererenssiarvoja!$B$16*Kaksitasouoma_matriisi!O1908^(1/6)/(SQRT((2*Refererenssiarvoja!$B$15)/(Päälaskenta!$F$31*Päälaskenta!$G$31*L1908)))</f>
        <v>1.1632597603002</v>
      </c>
    </row>
    <row r="1909" spans="1:44" x14ac:dyDescent="0.2">
      <c r="A1909" s="8">
        <v>1907</v>
      </c>
      <c r="B1909" s="8">
        <f>IF(Päälaskenta!C$7,Päälaskenta!E$7,Päälaskenta!G$5)</f>
        <v>2.5</v>
      </c>
      <c r="C1909" s="56">
        <v>9.2999999999999999E-2</v>
      </c>
      <c r="D1909" s="93">
        <f t="shared" si="465"/>
        <v>26.881699999999999</v>
      </c>
      <c r="E1909" s="8">
        <f>IF(Päälaskenta!$C$26,Kaksitasouoma_matriisi!AP1909,Kaksitasouoma_matriisi!AC1909)</f>
        <v>0.110946161313232</v>
      </c>
      <c r="F1909" s="56">
        <f>IF(D1909&lt;Päälaskenta!H$24,(SQRT(POWER(Päälaskenta!C$24/(2*Päälaskenta!E$24),2)+(D1909/Päälaskenta!E$24))-Päälaskenta!C$24/(2*Päälaskenta!E$24)),IF(D1909=Päälaskenta!H$24,Päälaskenta!D$24,Päälaskenta!D$24+(SQRT(POWER((Päälaskenta!C$20+Päälaskenta!G$24)/(2*Päälaskenta!E$20),2)+((D1909-Päälaskenta!H$24)/Päälaskenta!E$20))-(Päälaskenta!C$20+Päälaskenta!G$24)/(2*Päälaskenta!E$20))))</f>
        <v>3.0510000000000002</v>
      </c>
      <c r="G1909" s="57">
        <f>IF(F1909&gt;Päälaskenta!D$24,(2*SQRT((POWER(Päälaskenta!D$24,2))+POWER(Päälaskenta!E$24*Päälaskenta!D$24,2))+Päälaskenta!C$24)+(2*SQRT((POWER((F1909-Päälaskenta!D$24),2))+POWER(Päälaskenta!E$20*(F1909-Päälaskenta!D$24),2))+Päälaskenta!C$20),(2*SQRT((POWER(F1909,2))+POWER(Päälaskenta!E$24*F1909,2))+Päälaskenta!C$24))</f>
        <v>16.46</v>
      </c>
      <c r="H1909" s="57">
        <f t="shared" si="466"/>
        <v>1.63</v>
      </c>
      <c r="I1909" s="62">
        <f t="shared" si="467"/>
        <v>5.5000000000000002E-5</v>
      </c>
      <c r="J1909" s="8">
        <f>IF(F1909&lt;Päälaskenta!$D$24,0,Kaksitasouoma_matriisi!F1909-Päälaskenta!$D$24)</f>
        <v>2.351</v>
      </c>
      <c r="L1909" s="8">
        <f>IF(F1909&gt;Päälaskenta!D$24,F1909-Päälaskenta!D$24,0)</f>
        <v>2.351</v>
      </c>
      <c r="M1909" s="8">
        <f>IF(F1909&gt;Päälaskenta!D$24,(Päälaskenta!C$20+(Päälaskenta!E$20*(Kaksitasouoma_matriisi!F1909-Päälaskenta!D$24)))*(Kaksitasouoma_matriisi!F1909-Päälaskenta!D$24),0)</f>
        <v>20.0458015</v>
      </c>
      <c r="N1909" s="8">
        <f>IF(F1909&gt;Päälaskenta!D$24,(2*SQRT((POWER((F1909-Päälaskenta!D$24),2))+POWER(Päälaskenta!E$20*(F1909-Päälaskenta!D$24),2))+Päälaskenta!C$20),0)</f>
        <v>13.4766510486158</v>
      </c>
      <c r="O1909" s="8">
        <f t="shared" si="473"/>
        <v>1.4874468017081199</v>
      </c>
      <c r="P1909" s="8">
        <f>IF(Päälaskenta!$C$29,IF(L1909&gt;Päälaskenta!$F$28,Kaksitasouoma_matriisi!AQ1909,Kaksitasouoma_matriisi!AR1909),Päälaskenta!$F$20)</f>
        <v>0.12</v>
      </c>
      <c r="Q1909" s="8">
        <f t="shared" si="474"/>
        <v>217.67228734551099</v>
      </c>
      <c r="R1909" s="8">
        <f t="shared" si="468"/>
        <v>1.40474190917854</v>
      </c>
      <c r="S1909" s="8">
        <f t="shared" si="475"/>
        <v>7.0076614755391106E-2</v>
      </c>
      <c r="U1909" s="93">
        <f>IF(F1909&gt;Päälaskenta!D$24,Päälaskenta!H$24+L1909*Päälaskenta!G$24,F1909*Päälaskenta!C$24 + F1909*F1909*Päälaskenta!E$24)</f>
        <v>6.8323999999999998</v>
      </c>
      <c r="V1909" s="8">
        <f>IF(F1909&gt;Päälaskenta!D$24,2*SQRT(POWER(Päälaskenta!D$24,2)+POWER(Päälaskenta!E$24*Päälaskenta!D$24,2))+Päälaskenta!C$24,(2*SQRT((POWER(F1909,2))+POWER(Päälaskenta!E$24*F1909,2))+Päälaskenta!C$24))</f>
        <v>2.9798989873223301</v>
      </c>
      <c r="W1909" s="8">
        <f t="shared" si="476"/>
        <v>2.2928293975962699</v>
      </c>
      <c r="X1909" s="8">
        <f>Päälaskenta!F$24</f>
        <v>7.0000000000000007E-2</v>
      </c>
      <c r="Y1909" s="8">
        <f t="shared" si="477"/>
        <v>169.71611105573101</v>
      </c>
      <c r="Z1909" s="8">
        <f t="shared" si="469"/>
        <v>1.09525809082146</v>
      </c>
      <c r="AA1909" s="8">
        <f t="shared" si="478"/>
        <v>0.16030356694886999</v>
      </c>
      <c r="AC1909" s="8">
        <f t="shared" si="470"/>
        <v>0.110946161313232</v>
      </c>
      <c r="AE1909" s="8">
        <v>1907</v>
      </c>
      <c r="AF1909" s="8">
        <f t="shared" si="480"/>
        <v>387.388398401242</v>
      </c>
      <c r="AG1909" s="8">
        <f t="shared" si="471"/>
        <v>4.1647294784032202E-5</v>
      </c>
      <c r="AJ1909" s="132">
        <f>IF(Päälaskenta!$F$28&lt;Kaksitasouoma_matriisi!L1909,Päälaskenta!$C$20*Päälaskenta!$F$28,Päälaskenta!$C$20*Kaksitasouoma_matriisi!L1909)</f>
        <v>2.5</v>
      </c>
      <c r="AK1909" s="134">
        <f>SQRT(Päälaskenta!$D$20^2+(Päälaskenta!$D$20/(1/Päälaskenta!$E$20))^2)</f>
        <v>1.8029999999999999</v>
      </c>
      <c r="AL1909" s="134">
        <f>IF(Päälaskenta!$F$28&lt;Kaksitasouoma_matriisi!L1909,AK1909*Päälaskenta!$F$28*COS(ATAN(1/Päälaskenta!$E$20)),AK1909*Kaksitasouoma_matriisi!L1909*COS(ATAN(1/Päälaskenta!$E$20)))</f>
        <v>0.75</v>
      </c>
      <c r="AM1909" s="134"/>
      <c r="AN1909" s="134">
        <f t="shared" si="479"/>
        <v>3.25</v>
      </c>
      <c r="AO1909" s="8">
        <f t="shared" si="472"/>
        <v>0.12090009188407</v>
      </c>
      <c r="AP1909" s="134">
        <f>Refererenssiarvoja!$B$16*H1909^(1/6)/(Refererenssiarvoja!$B$15^0.5)*(Päälaskenta!$G$28/2)^0.5*(1-AO1909)^(-1.5)</f>
        <v>6.6000000000000003E-2</v>
      </c>
      <c r="AQ1909" s="8">
        <f>Refererenssiarvoja!$B$16*Kaksitasouoma_matriisi!O1909^(1/6)/(SQRT((2*Refererenssiarvoja!$B$15)/(Päälaskenta!$F$31*Päälaskenta!$G$31*Päälaskenta!$F$28))+SQRT(Refererenssiarvoja!$B$15)/Refererenssiarvoja!$B$17*LN(Kaksitasouoma_matriisi!L1909/Päälaskenta!$F$28))</f>
        <v>7.5763357103801499E-2</v>
      </c>
      <c r="AR1909" s="8">
        <f>Refererenssiarvoja!$B$16*Kaksitasouoma_matriisi!O1909^(1/6)/(SQRT((2*Refererenssiarvoja!$B$15)/(Päälaskenta!$F$31*Päälaskenta!$G$31*L1909)))</f>
        <v>1.1695453145650601</v>
      </c>
    </row>
    <row r="1910" spans="1:44" x14ac:dyDescent="0.2">
      <c r="A1910" s="8">
        <v>1908</v>
      </c>
      <c r="B1910" s="8">
        <f>IF(Päälaskenta!C$7,Päälaskenta!E$7,Päälaskenta!G$5)</f>
        <v>2.5</v>
      </c>
      <c r="C1910" s="56">
        <v>9.1999999999999998E-2</v>
      </c>
      <c r="D1910" s="93">
        <f t="shared" si="465"/>
        <v>27.1739</v>
      </c>
      <c r="E1910" s="8">
        <f>IF(Päälaskenta!$C$26,Kaksitasouoma_matriisi!AP1910,Kaksitasouoma_matriisi!AC1910)</f>
        <v>0.11098566128180599</v>
      </c>
      <c r="F1910" s="56">
        <f>IF(D1910&lt;Päälaskenta!H$24,(SQRT(POWER(Päälaskenta!C$24/(2*Päälaskenta!E$24),2)+(D1910/Päälaskenta!E$24))-Päälaskenta!C$24/(2*Päälaskenta!E$24)),IF(D1910=Päälaskenta!H$24,Päälaskenta!D$24,Päälaskenta!D$24+(SQRT(POWER((Päälaskenta!C$20+Päälaskenta!G$24)/(2*Päälaskenta!E$20),2)+((D1910-Päälaskenta!H$24)/Päälaskenta!E$20))-(Päälaskenta!C$20+Päälaskenta!G$24)/(2*Päälaskenta!E$20))))</f>
        <v>3.0710000000000002</v>
      </c>
      <c r="G1910" s="57">
        <f>IF(F1910&gt;Päälaskenta!D$24,(2*SQRT((POWER(Päälaskenta!D$24,2))+POWER(Päälaskenta!E$24*Päälaskenta!D$24,2))+Päälaskenta!C$24)+(2*SQRT((POWER((F1910-Päälaskenta!D$24),2))+POWER(Päälaskenta!E$20*(F1910-Päälaskenta!D$24),2))+Päälaskenta!C$20),(2*SQRT((POWER(F1910,2))+POWER(Päälaskenta!E$24*F1910,2))+Päälaskenta!C$24))</f>
        <v>16.53</v>
      </c>
      <c r="H1910" s="57">
        <f t="shared" si="466"/>
        <v>1.64</v>
      </c>
      <c r="I1910" s="62">
        <f t="shared" si="467"/>
        <v>5.3999999999999998E-5</v>
      </c>
      <c r="J1910" s="8">
        <f>IF(F1910&lt;Päälaskenta!$D$24,0,Kaksitasouoma_matriisi!F1910-Päälaskenta!$D$24)</f>
        <v>2.371</v>
      </c>
      <c r="L1910" s="8">
        <f>IF(F1910&gt;Päälaskenta!D$24,F1910-Päälaskenta!D$24,0)</f>
        <v>2.371</v>
      </c>
      <c r="M1910" s="8">
        <f>IF(F1910&gt;Päälaskenta!D$24,(Päälaskenta!C$20+(Päälaskenta!E$20*(Kaksitasouoma_matriisi!F1910-Päälaskenta!D$24)))*(Kaksitasouoma_matriisi!F1910-Päälaskenta!D$24),0)</f>
        <v>20.287461499999999</v>
      </c>
      <c r="N1910" s="8">
        <f>IF(F1910&gt;Päälaskenta!D$24,(2*SQRT((POWER((F1910-Päälaskenta!D$24),2))+POWER(Päälaskenta!E$20*(F1910-Päälaskenta!D$24),2))+Päälaskenta!C$20),0)</f>
        <v>13.548762074125101</v>
      </c>
      <c r="O1910" s="8">
        <f t="shared" si="473"/>
        <v>1.4973664301585301</v>
      </c>
      <c r="P1910" s="8">
        <f>IF(Päälaskenta!$C$29,IF(L1910&gt;Päälaskenta!$F$28,Kaksitasouoma_matriisi!AQ1910,Kaksitasouoma_matriisi!AR1910),Päälaskenta!$F$20)</f>
        <v>0.12</v>
      </c>
      <c r="Q1910" s="8">
        <f t="shared" si="474"/>
        <v>221.274749370113</v>
      </c>
      <c r="R1910" s="8">
        <f t="shared" si="468"/>
        <v>1.4076621450283</v>
      </c>
      <c r="S1910" s="8">
        <f t="shared" si="475"/>
        <v>6.9385819661483994E-2</v>
      </c>
      <c r="U1910" s="93">
        <f>IF(F1910&gt;Päälaskenta!D$24,Päälaskenta!H$24+L1910*Päälaskenta!G$24,F1910*Päälaskenta!C$24 + F1910*F1910*Päälaskenta!E$24)</f>
        <v>6.8803999999999998</v>
      </c>
      <c r="V1910" s="8">
        <f>IF(F1910&gt;Päälaskenta!D$24,2*SQRT(POWER(Päälaskenta!D$24,2)+POWER(Päälaskenta!E$24*Päälaskenta!D$24,2))+Päälaskenta!C$24,(2*SQRT((POWER(F1910,2))+POWER(Päälaskenta!E$24*F1910,2))+Päälaskenta!C$24))</f>
        <v>2.9798989873223301</v>
      </c>
      <c r="W1910" s="8">
        <f t="shared" si="476"/>
        <v>2.3089373261550001</v>
      </c>
      <c r="X1910" s="8">
        <f>Päälaskenta!F$24</f>
        <v>7.0000000000000007E-2</v>
      </c>
      <c r="Y1910" s="8">
        <f t="shared" si="477"/>
        <v>171.70795274990499</v>
      </c>
      <c r="Z1910" s="8">
        <f t="shared" si="469"/>
        <v>1.0923378549717</v>
      </c>
      <c r="AA1910" s="8">
        <f t="shared" si="478"/>
        <v>0.15876080678037599</v>
      </c>
      <c r="AC1910" s="8">
        <f t="shared" si="470"/>
        <v>0.11098566128180599</v>
      </c>
      <c r="AE1910" s="8">
        <v>1908</v>
      </c>
      <c r="AF1910" s="8">
        <f t="shared" si="480"/>
        <v>392.98270212001802</v>
      </c>
      <c r="AG1910" s="8">
        <f t="shared" si="471"/>
        <v>4.0469994777234899E-5</v>
      </c>
      <c r="AJ1910" s="132">
        <f>IF(Päälaskenta!$F$28&lt;Kaksitasouoma_matriisi!L1910,Päälaskenta!$C$20*Päälaskenta!$F$28,Päälaskenta!$C$20*Kaksitasouoma_matriisi!L1910)</f>
        <v>2.5</v>
      </c>
      <c r="AK1910" s="134">
        <f>SQRT(Päälaskenta!$D$20^2+(Päälaskenta!$D$20/(1/Päälaskenta!$E$20))^2)</f>
        <v>1.8029999999999999</v>
      </c>
      <c r="AL1910" s="134">
        <f>IF(Päälaskenta!$F$28&lt;Kaksitasouoma_matriisi!L1910,AK1910*Päälaskenta!$F$28*COS(ATAN(1/Päälaskenta!$E$20)),AK1910*Kaksitasouoma_matriisi!L1910*COS(ATAN(1/Päälaskenta!$E$20)))</f>
        <v>0.75</v>
      </c>
      <c r="AM1910" s="134"/>
      <c r="AN1910" s="134">
        <f t="shared" si="479"/>
        <v>3.25</v>
      </c>
      <c r="AO1910" s="8">
        <f t="shared" si="472"/>
        <v>0.119600057408028</v>
      </c>
      <c r="AP1910" s="134">
        <f>Refererenssiarvoja!$B$16*H1910^(1/6)/(Refererenssiarvoja!$B$15^0.5)*(Päälaskenta!$G$28/2)^0.5*(1-AO1910)^(-1.5)</f>
        <v>6.6000000000000003E-2</v>
      </c>
      <c r="AQ1910" s="8">
        <f>Refererenssiarvoja!$B$16*Kaksitasouoma_matriisi!O1910^(1/6)/(SQRT((2*Refererenssiarvoja!$B$15)/(Päälaskenta!$F$31*Päälaskenta!$G$31*Päälaskenta!$F$28))+SQRT(Refererenssiarvoja!$B$15)/Refererenssiarvoja!$B$17*LN(Kaksitasouoma_matriisi!L1910/Päälaskenta!$F$28))</f>
        <v>7.5492248620482996E-2</v>
      </c>
      <c r="AR1910" s="8">
        <f>Refererenssiarvoja!$B$16*Kaksitasouoma_matriisi!O1910^(1/6)/(SQRT((2*Refererenssiarvoja!$B$15)/(Päälaskenta!$F$31*Päälaskenta!$G$31*L1910)))</f>
        <v>1.1758112853264799</v>
      </c>
    </row>
    <row r="1911" spans="1:44" x14ac:dyDescent="0.2">
      <c r="A1911" s="8">
        <v>1909</v>
      </c>
      <c r="B1911" s="8">
        <f>IF(Päälaskenta!C$7,Päälaskenta!E$7,Päälaskenta!G$5)</f>
        <v>2.5</v>
      </c>
      <c r="C1911" s="56">
        <v>9.0999999999999998E-2</v>
      </c>
      <c r="D1911" s="93">
        <f t="shared" si="465"/>
        <v>27.4725</v>
      </c>
      <c r="E1911" s="8">
        <f>IF(Päälaskenta!$C$26,Kaksitasouoma_matriisi!AP1911,Kaksitasouoma_matriisi!AC1911)</f>
        <v>0.111026767000104</v>
      </c>
      <c r="F1911" s="56">
        <f>IF(D1911&lt;Päälaskenta!H$24,(SQRT(POWER(Päälaskenta!C$24/(2*Päälaskenta!E$24),2)+(D1911/Päälaskenta!E$24))-Päälaskenta!C$24/(2*Päälaskenta!E$24)),IF(D1911=Päälaskenta!H$24,Päälaskenta!D$24,Päälaskenta!D$24+(SQRT(POWER((Päälaskenta!C$20+Päälaskenta!G$24)/(2*Päälaskenta!E$20),2)+((D1911-Päälaskenta!H$24)/Päälaskenta!E$20))-(Päälaskenta!C$20+Päälaskenta!G$24)/(2*Päälaskenta!E$20))))</f>
        <v>3.0920000000000001</v>
      </c>
      <c r="G1911" s="57">
        <f>IF(F1911&gt;Päälaskenta!D$24,(2*SQRT((POWER(Päälaskenta!D$24,2))+POWER(Päälaskenta!E$24*Päälaskenta!D$24,2))+Päälaskenta!C$24)+(2*SQRT((POWER((F1911-Päälaskenta!D$24),2))+POWER(Päälaskenta!E$20*(F1911-Päälaskenta!D$24),2))+Päälaskenta!C$20),(2*SQRT((POWER(F1911,2))+POWER(Päälaskenta!E$24*F1911,2))+Päälaskenta!C$24))</f>
        <v>16.600000000000001</v>
      </c>
      <c r="H1911" s="57">
        <f t="shared" si="466"/>
        <v>1.65</v>
      </c>
      <c r="I1911" s="62">
        <f t="shared" si="467"/>
        <v>5.1999999999999997E-5</v>
      </c>
      <c r="J1911" s="8">
        <f>IF(F1911&lt;Päälaskenta!$D$24,0,Kaksitasouoma_matriisi!F1911-Päälaskenta!$D$24)</f>
        <v>2.3919999999999999</v>
      </c>
      <c r="L1911" s="8">
        <f>IF(F1911&gt;Päälaskenta!D$24,F1911-Päälaskenta!D$24,0)</f>
        <v>2.3919999999999999</v>
      </c>
      <c r="M1911" s="8">
        <f>IF(F1911&gt;Päälaskenta!D$24,(Päälaskenta!C$20+(Päälaskenta!E$20*(Kaksitasouoma_matriisi!F1911-Päälaskenta!D$24)))*(Kaksitasouoma_matriisi!F1911-Päälaskenta!D$24),0)</f>
        <v>20.542496</v>
      </c>
      <c r="N1911" s="8">
        <f>IF(F1911&gt;Päälaskenta!D$24,(2*SQRT((POWER((F1911-Päälaskenta!D$24),2))+POWER(Päälaskenta!E$20*(F1911-Päälaskenta!D$24),2))+Päälaskenta!C$20),0)</f>
        <v>13.6244786509099</v>
      </c>
      <c r="O1911" s="8">
        <f t="shared" si="473"/>
        <v>1.5077638217465399</v>
      </c>
      <c r="P1911" s="8">
        <f>IF(Päälaskenta!$C$29,IF(L1911&gt;Päälaskenta!$F$28,Kaksitasouoma_matriisi!AQ1911,Kaksitasouoma_matriisi!AR1911),Päälaskenta!$F$20)</f>
        <v>0.12</v>
      </c>
      <c r="Q1911" s="8">
        <f t="shared" si="474"/>
        <v>225.092406308996</v>
      </c>
      <c r="R1911" s="8">
        <f t="shared" si="468"/>
        <v>1.4107006677145899</v>
      </c>
      <c r="S1911" s="8">
        <f t="shared" si="475"/>
        <v>6.8672310692653393E-2</v>
      </c>
      <c r="U1911" s="93">
        <f>IF(F1911&gt;Päälaskenta!D$24,Päälaskenta!H$24+L1911*Päälaskenta!G$24,F1911*Päälaskenta!C$24 + F1911*F1911*Päälaskenta!E$24)</f>
        <v>6.9307999999999996</v>
      </c>
      <c r="V1911" s="8">
        <f>IF(F1911&gt;Päälaskenta!D$24,2*SQRT(POWER(Päälaskenta!D$24,2)+POWER(Päälaskenta!E$24*Päälaskenta!D$24,2))+Päälaskenta!C$24,(2*SQRT((POWER(F1911,2))+POWER(Päälaskenta!E$24*F1911,2))+Päälaskenta!C$24))</f>
        <v>2.9798989873223301</v>
      </c>
      <c r="W1911" s="8">
        <f t="shared" si="476"/>
        <v>2.3258506511416499</v>
      </c>
      <c r="X1911" s="8">
        <f>Päälaskenta!F$24</f>
        <v>7.0000000000000007E-2</v>
      </c>
      <c r="Y1911" s="8">
        <f t="shared" si="477"/>
        <v>173.809379627026</v>
      </c>
      <c r="Z1911" s="8">
        <f t="shared" si="469"/>
        <v>1.0892993322854101</v>
      </c>
      <c r="AA1911" s="8">
        <f t="shared" si="478"/>
        <v>0.157167907353467</v>
      </c>
      <c r="AC1911" s="8">
        <f t="shared" si="470"/>
        <v>0.111026767000104</v>
      </c>
      <c r="AE1911" s="8">
        <v>1909</v>
      </c>
      <c r="AF1911" s="8">
        <f t="shared" si="480"/>
        <v>398.90178593602201</v>
      </c>
      <c r="AG1911" s="8">
        <f t="shared" si="471"/>
        <v>3.9277881534291002E-5</v>
      </c>
      <c r="AJ1911" s="132">
        <f>IF(Päälaskenta!$F$28&lt;Kaksitasouoma_matriisi!L1911,Päälaskenta!$C$20*Päälaskenta!$F$28,Päälaskenta!$C$20*Kaksitasouoma_matriisi!L1911)</f>
        <v>2.5</v>
      </c>
      <c r="AK1911" s="134">
        <f>SQRT(Päälaskenta!$D$20^2+(Päälaskenta!$D$20/(1/Päälaskenta!$E$20))^2)</f>
        <v>1.8029999999999999</v>
      </c>
      <c r="AL1911" s="134">
        <f>IF(Päälaskenta!$F$28&lt;Kaksitasouoma_matriisi!L1911,AK1911*Päälaskenta!$F$28*COS(ATAN(1/Päälaskenta!$E$20)),AK1911*Kaksitasouoma_matriisi!L1911*COS(ATAN(1/Päälaskenta!$E$20)))</f>
        <v>0.75</v>
      </c>
      <c r="AM1911" s="134"/>
      <c r="AN1911" s="134">
        <f t="shared" si="479"/>
        <v>3.25</v>
      </c>
      <c r="AO1911" s="8">
        <f t="shared" si="472"/>
        <v>0.118300118300118</v>
      </c>
      <c r="AP1911" s="134">
        <f>Refererenssiarvoja!$B$16*H1911^(1/6)/(Refererenssiarvoja!$B$15^0.5)*(Päälaskenta!$G$28/2)^0.5*(1-AO1911)^(-1.5)</f>
        <v>6.6000000000000003E-2</v>
      </c>
      <c r="AQ1911" s="8">
        <f>Refererenssiarvoja!$B$16*Kaksitasouoma_matriisi!O1911^(1/6)/(SQRT((2*Refererenssiarvoja!$B$15)/(Päälaskenta!$F$31*Päälaskenta!$G$31*Päälaskenta!$F$28))+SQRT(Refererenssiarvoja!$B$15)/Refererenssiarvoja!$B$17*LN(Kaksitasouoma_matriisi!L1911/Päälaskenta!$F$28))</f>
        <v>7.5212825956121707E-2</v>
      </c>
      <c r="AR1911" s="8">
        <f>Refererenssiarvoja!$B$16*Kaksitasouoma_matriisi!O1911^(1/6)/(SQRT((2*Refererenssiarvoja!$B$15)/(Päälaskenta!$F$31*Päälaskenta!$G$31*L1911)))</f>
        <v>1.18236973843696</v>
      </c>
    </row>
    <row r="1912" spans="1:44" x14ac:dyDescent="0.2">
      <c r="A1912" s="8">
        <v>1910</v>
      </c>
      <c r="B1912" s="8">
        <f>IF(Päälaskenta!C$7,Päälaskenta!E$7,Päälaskenta!G$5)</f>
        <v>2.5</v>
      </c>
      <c r="C1912" s="56">
        <v>0.09</v>
      </c>
      <c r="D1912" s="93">
        <f t="shared" si="465"/>
        <v>27.777799999999999</v>
      </c>
      <c r="E1912" s="8">
        <f>IF(Päälaskenta!$C$26,Kaksitasouoma_matriisi!AP1912,Kaksitasouoma_matriisi!AC1912)</f>
        <v>0.11106749953294801</v>
      </c>
      <c r="F1912" s="56">
        <f>IF(D1912&lt;Päälaskenta!H$24,(SQRT(POWER(Päälaskenta!C$24/(2*Päälaskenta!E$24),2)+(D1912/Päälaskenta!E$24))-Päälaskenta!C$24/(2*Päälaskenta!E$24)),IF(D1912=Päälaskenta!H$24,Päälaskenta!D$24,Päälaskenta!D$24+(SQRT(POWER((Päälaskenta!C$20+Päälaskenta!G$24)/(2*Päälaskenta!E$20),2)+((D1912-Päälaskenta!H$24)/Päälaskenta!E$20))-(Päälaskenta!C$20+Päälaskenta!G$24)/(2*Päälaskenta!E$20))))</f>
        <v>3.113</v>
      </c>
      <c r="G1912" s="57">
        <f>IF(F1912&gt;Päälaskenta!D$24,(2*SQRT((POWER(Päälaskenta!D$24,2))+POWER(Päälaskenta!E$24*Päälaskenta!D$24,2))+Päälaskenta!C$24)+(2*SQRT((POWER((F1912-Päälaskenta!D$24),2))+POWER(Päälaskenta!E$20*(F1912-Päälaskenta!D$24),2))+Päälaskenta!C$20),(2*SQRT((POWER(F1912,2))+POWER(Päälaskenta!E$24*F1912,2))+Päälaskenta!C$24))</f>
        <v>16.68</v>
      </c>
      <c r="H1912" s="57">
        <f t="shared" si="466"/>
        <v>1.67</v>
      </c>
      <c r="I1912" s="62">
        <f t="shared" si="467"/>
        <v>5.0000000000000002E-5</v>
      </c>
      <c r="J1912" s="8">
        <f>IF(F1912&lt;Päälaskenta!$D$24,0,Kaksitasouoma_matriisi!F1912-Päälaskenta!$D$24)</f>
        <v>2.4129999999999998</v>
      </c>
      <c r="L1912" s="8">
        <f>IF(F1912&gt;Päälaskenta!D$24,F1912-Päälaskenta!D$24,0)</f>
        <v>2.4129999999999998</v>
      </c>
      <c r="M1912" s="8">
        <f>IF(F1912&gt;Päälaskenta!D$24,(Päälaskenta!C$20+(Päälaskenta!E$20*(Kaksitasouoma_matriisi!F1912-Päälaskenta!D$24)))*(Kaksitasouoma_matriisi!F1912-Päälaskenta!D$24),0)</f>
        <v>20.7988535</v>
      </c>
      <c r="N1912" s="8">
        <f>IF(F1912&gt;Päälaskenta!D$24,(2*SQRT((POWER((F1912-Päälaskenta!D$24),2))+POWER(Päälaskenta!E$20*(F1912-Päälaskenta!D$24),2))+Päälaskenta!C$20),0)</f>
        <v>13.7001952276946</v>
      </c>
      <c r="O1912" s="8">
        <f t="shared" si="473"/>
        <v>1.5181428552168099</v>
      </c>
      <c r="P1912" s="8">
        <f>IF(Päälaskenta!$C$29,IF(L1912&gt;Päälaskenta!$F$28,Kaksitasouoma_matriisi!AQ1912,Kaksitasouoma_matriisi!AR1912),Päälaskenta!$F$20)</f>
        <v>0.12</v>
      </c>
      <c r="Q1912" s="8">
        <f t="shared" si="474"/>
        <v>228.94609646717799</v>
      </c>
      <c r="R1912" s="8">
        <f t="shared" si="468"/>
        <v>1.4137113623245301</v>
      </c>
      <c r="S1912" s="8">
        <f t="shared" si="475"/>
        <v>6.7970638974140102E-2</v>
      </c>
      <c r="U1912" s="93">
        <f>IF(F1912&gt;Päälaskenta!D$24,Päälaskenta!H$24+L1912*Päälaskenta!G$24,F1912*Päälaskenta!C$24 + F1912*F1912*Päälaskenta!E$24)</f>
        <v>6.9812000000000003</v>
      </c>
      <c r="V1912" s="8">
        <f>IF(F1912&gt;Päälaskenta!D$24,2*SQRT(POWER(Päälaskenta!D$24,2)+POWER(Päälaskenta!E$24*Päälaskenta!D$24,2))+Päälaskenta!C$24,(2*SQRT((POWER(F1912,2))+POWER(Päälaskenta!E$24*F1912,2))+Päälaskenta!C$24))</f>
        <v>2.9798989873223301</v>
      </c>
      <c r="W1912" s="8">
        <f t="shared" si="476"/>
        <v>2.3427639761283099</v>
      </c>
      <c r="X1912" s="8">
        <f>Päälaskenta!F$24</f>
        <v>7.0000000000000007E-2</v>
      </c>
      <c r="Y1912" s="8">
        <f t="shared" si="477"/>
        <v>175.92101885883801</v>
      </c>
      <c r="Z1912" s="8">
        <f t="shared" si="469"/>
        <v>1.0862886376754699</v>
      </c>
      <c r="AA1912" s="8">
        <f t="shared" si="478"/>
        <v>0.15560199359357599</v>
      </c>
      <c r="AC1912" s="8">
        <f t="shared" si="470"/>
        <v>0.11106749953294801</v>
      </c>
      <c r="AE1912" s="8">
        <v>1910</v>
      </c>
      <c r="AF1912" s="8">
        <f t="shared" si="480"/>
        <v>404.86711532601601</v>
      </c>
      <c r="AG1912" s="8">
        <f t="shared" si="471"/>
        <v>3.8128964476555998E-5</v>
      </c>
      <c r="AJ1912" s="132">
        <f>IF(Päälaskenta!$F$28&lt;Kaksitasouoma_matriisi!L1912,Päälaskenta!$C$20*Päälaskenta!$F$28,Päälaskenta!$C$20*Kaksitasouoma_matriisi!L1912)</f>
        <v>2.5</v>
      </c>
      <c r="AK1912" s="134">
        <f>SQRT(Päälaskenta!$D$20^2+(Päälaskenta!$D$20/(1/Päälaskenta!$E$20))^2)</f>
        <v>1.8029999999999999</v>
      </c>
      <c r="AL1912" s="134">
        <f>IF(Päälaskenta!$F$28&lt;Kaksitasouoma_matriisi!L1912,AK1912*Päälaskenta!$F$28*COS(ATAN(1/Päälaskenta!$E$20)),AK1912*Kaksitasouoma_matriisi!L1912*COS(ATAN(1/Päälaskenta!$E$20)))</f>
        <v>0.75</v>
      </c>
      <c r="AM1912" s="134"/>
      <c r="AN1912" s="134">
        <f t="shared" si="479"/>
        <v>3.25</v>
      </c>
      <c r="AO1912" s="8">
        <f t="shared" si="472"/>
        <v>0.116999906400075</v>
      </c>
      <c r="AP1912" s="134">
        <f>Refererenssiarvoja!$B$16*H1912^(1/6)/(Refererenssiarvoja!$B$15^0.5)*(Päälaskenta!$G$28/2)^0.5*(1-AO1912)^(-1.5)</f>
        <v>6.6000000000000003E-2</v>
      </c>
      <c r="AQ1912" s="8">
        <f>Refererenssiarvoja!$B$16*Kaksitasouoma_matriisi!O1912^(1/6)/(SQRT((2*Refererenssiarvoja!$B$15)/(Päälaskenta!$F$31*Päälaskenta!$G$31*Päälaskenta!$F$28))+SQRT(Refererenssiarvoja!$B$15)/Refererenssiarvoja!$B$17*LN(Kaksitasouoma_matriisi!L1912/Päälaskenta!$F$28))</f>
        <v>7.4938616473334399E-2</v>
      </c>
      <c r="AR1912" s="8">
        <f>Refererenssiarvoja!$B$16*Kaksitasouoma_matriisi!O1912^(1/6)/(SQRT((2*Refererenssiarvoja!$B$15)/(Päälaskenta!$F$31*Päälaskenta!$G$31*L1912)))</f>
        <v>1.18890713327706</v>
      </c>
    </row>
    <row r="1913" spans="1:44" x14ac:dyDescent="0.2">
      <c r="A1913" s="8">
        <v>1911</v>
      </c>
      <c r="B1913" s="8">
        <f>IF(Päälaskenta!C$7,Päälaskenta!E$7,Päälaskenta!G$5)</f>
        <v>2.5</v>
      </c>
      <c r="C1913" s="56">
        <v>8.8999999999999996E-2</v>
      </c>
      <c r="D1913" s="93">
        <f t="shared" si="465"/>
        <v>28.0899</v>
      </c>
      <c r="E1913" s="8">
        <f>IF(Päälaskenta!$C$26,Kaksitasouoma_matriisi!AP1913,Kaksitasouoma_matriisi!AC1913)</f>
        <v>0.11110786393941501</v>
      </c>
      <c r="F1913" s="56">
        <f>IF(D1913&lt;Päälaskenta!H$24,(SQRT(POWER(Päälaskenta!C$24/(2*Päälaskenta!E$24),2)+(D1913/Päälaskenta!E$24))-Päälaskenta!C$24/(2*Päälaskenta!E$24)),IF(D1913=Päälaskenta!H$24,Päälaskenta!D$24,Päälaskenta!D$24+(SQRT(POWER((Päälaskenta!C$20+Päälaskenta!G$24)/(2*Päälaskenta!E$20),2)+((D1913-Päälaskenta!H$24)/Päälaskenta!E$20))-(Päälaskenta!C$20+Päälaskenta!G$24)/(2*Päälaskenta!E$20))))</f>
        <v>3.1339999999999999</v>
      </c>
      <c r="G1913" s="57">
        <f>IF(F1913&gt;Päälaskenta!D$24,(2*SQRT((POWER(Päälaskenta!D$24,2))+POWER(Päälaskenta!E$24*Päälaskenta!D$24,2))+Päälaskenta!C$24)+(2*SQRT((POWER((F1913-Päälaskenta!D$24),2))+POWER(Päälaskenta!E$20*(F1913-Päälaskenta!D$24),2))+Päälaskenta!C$20),(2*SQRT((POWER(F1913,2))+POWER(Päälaskenta!E$24*F1913,2))+Päälaskenta!C$24))</f>
        <v>16.760000000000002</v>
      </c>
      <c r="H1913" s="57">
        <f t="shared" si="466"/>
        <v>1.68</v>
      </c>
      <c r="I1913" s="62">
        <f t="shared" si="467"/>
        <v>4.8999999999999998E-5</v>
      </c>
      <c r="J1913" s="8">
        <f>IF(F1913&lt;Päälaskenta!$D$24,0,Kaksitasouoma_matriisi!F1913-Päälaskenta!$D$24)</f>
        <v>2.4340000000000002</v>
      </c>
      <c r="L1913" s="8">
        <f>IF(F1913&gt;Päälaskenta!D$24,F1913-Päälaskenta!D$24,0)</f>
        <v>2.4340000000000002</v>
      </c>
      <c r="M1913" s="8">
        <f>IF(F1913&gt;Päälaskenta!D$24,(Päälaskenta!C$20+(Päälaskenta!E$20*(Kaksitasouoma_matriisi!F1913-Päälaskenta!D$24)))*(Kaksitasouoma_matriisi!F1913-Päälaskenta!D$24),0)</f>
        <v>21.056533999999999</v>
      </c>
      <c r="N1913" s="8">
        <f>IF(F1913&gt;Päälaskenta!D$24,(2*SQRT((POWER((F1913-Päälaskenta!D$24),2))+POWER(Päälaskenta!E$20*(F1913-Päälaskenta!D$24),2))+Päälaskenta!C$20),0)</f>
        <v>13.775911804479399</v>
      </c>
      <c r="O1913" s="8">
        <f t="shared" si="473"/>
        <v>1.5285038332746299</v>
      </c>
      <c r="P1913" s="8">
        <f>IF(Päälaskenta!$C$29,IF(L1913&gt;Päälaskenta!$F$28,Kaksitasouoma_matriisi!AQ1913,Kaksitasouoma_matriisi!AR1913),Päälaskenta!$F$20)</f>
        <v>0.12</v>
      </c>
      <c r="Q1913" s="8">
        <f t="shared" si="474"/>
        <v>232.83592759458901</v>
      </c>
      <c r="R1913" s="8">
        <f t="shared" si="468"/>
        <v>1.4166947933649201</v>
      </c>
      <c r="S1913" s="8">
        <f t="shared" si="475"/>
        <v>6.7280531229162402E-2</v>
      </c>
      <c r="U1913" s="93">
        <f>IF(F1913&gt;Päälaskenta!D$24,Päälaskenta!H$24+L1913*Päälaskenta!G$24,F1913*Päälaskenta!C$24 + F1913*F1913*Päälaskenta!E$24)</f>
        <v>7.0316000000000001</v>
      </c>
      <c r="V1913" s="8">
        <f>IF(F1913&gt;Päälaskenta!D$24,2*SQRT(POWER(Päälaskenta!D$24,2)+POWER(Päälaskenta!E$24*Päälaskenta!D$24,2))+Päälaskenta!C$24,(2*SQRT((POWER(F1913,2))+POWER(Päälaskenta!E$24*F1913,2))+Päälaskenta!C$24))</f>
        <v>2.9798989873223301</v>
      </c>
      <c r="W1913" s="8">
        <f t="shared" si="476"/>
        <v>2.3596773011149699</v>
      </c>
      <c r="X1913" s="8">
        <f>Päälaskenta!F$24</f>
        <v>7.0000000000000007E-2</v>
      </c>
      <c r="Y1913" s="8">
        <f t="shared" si="477"/>
        <v>178.04284581001801</v>
      </c>
      <c r="Z1913" s="8">
        <f t="shared" si="469"/>
        <v>1.0833052066350799</v>
      </c>
      <c r="AA1913" s="8">
        <f t="shared" si="478"/>
        <v>0.15406240494838699</v>
      </c>
      <c r="AC1913" s="8">
        <f t="shared" si="470"/>
        <v>0.11110786393941501</v>
      </c>
      <c r="AE1913" s="8">
        <v>1911</v>
      </c>
      <c r="AF1913" s="8">
        <f t="shared" si="480"/>
        <v>410.87877340460699</v>
      </c>
      <c r="AG1913" s="8">
        <f t="shared" si="471"/>
        <v>3.7021380243512299E-5</v>
      </c>
      <c r="AJ1913" s="132">
        <f>IF(Päälaskenta!$F$28&lt;Kaksitasouoma_matriisi!L1913,Päälaskenta!$C$20*Päälaskenta!$F$28,Päälaskenta!$C$20*Kaksitasouoma_matriisi!L1913)</f>
        <v>2.5</v>
      </c>
      <c r="AK1913" s="134">
        <f>SQRT(Päälaskenta!$D$20^2+(Päälaskenta!$D$20/(1/Päälaskenta!$E$20))^2)</f>
        <v>1.8029999999999999</v>
      </c>
      <c r="AL1913" s="134">
        <f>IF(Päälaskenta!$F$28&lt;Kaksitasouoma_matriisi!L1913,AK1913*Päälaskenta!$F$28*COS(ATAN(1/Päälaskenta!$E$20)),AK1913*Kaksitasouoma_matriisi!L1913*COS(ATAN(1/Päälaskenta!$E$20)))</f>
        <v>0.75</v>
      </c>
      <c r="AM1913" s="134"/>
      <c r="AN1913" s="134">
        <f t="shared" si="479"/>
        <v>3.25</v>
      </c>
      <c r="AO1913" s="8">
        <f t="shared" si="472"/>
        <v>0.115699949092022</v>
      </c>
      <c r="AP1913" s="134">
        <f>Refererenssiarvoja!$B$16*H1913^(1/6)/(Refererenssiarvoja!$B$15^0.5)*(Päälaskenta!$G$28/2)^0.5*(1-AO1913)^(-1.5)</f>
        <v>6.6000000000000003E-2</v>
      </c>
      <c r="AQ1913" s="8">
        <f>Refererenssiarvoja!$B$16*Kaksitasouoma_matriisi!O1913^(1/6)/(SQRT((2*Refererenssiarvoja!$B$15)/(Päälaskenta!$F$31*Päälaskenta!$G$31*Päälaskenta!$F$28))+SQRT(Refererenssiarvoja!$B$15)/Refererenssiarvoja!$B$17*LN(Kaksitasouoma_matriisi!L1913/Päälaskenta!$F$28))</f>
        <v>7.46694680002878E-2</v>
      </c>
      <c r="AR1913" s="8">
        <f>Refererenssiarvoja!$B$16*Kaksitasouoma_matriisi!O1913^(1/6)/(SQRT((2*Refererenssiarvoja!$B$15)/(Päälaskenta!$F$31*Päälaskenta!$G$31*L1913)))</f>
        <v>1.1954237341118401</v>
      </c>
    </row>
    <row r="1914" spans="1:44" x14ac:dyDescent="0.2">
      <c r="A1914" s="8">
        <v>1912</v>
      </c>
      <c r="B1914" s="8">
        <f>IF(Päälaskenta!C$7,Päälaskenta!E$7,Päälaskenta!G$5)</f>
        <v>2.5</v>
      </c>
      <c r="C1914" s="56">
        <v>8.7999999999999995E-2</v>
      </c>
      <c r="D1914" s="93">
        <f t="shared" si="465"/>
        <v>28.409099999999999</v>
      </c>
      <c r="E1914" s="8">
        <f>IF(Päälaskenta!$C$26,Kaksitasouoma_matriisi!AP1914,Kaksitasouoma_matriisi!AC1914)</f>
        <v>0.111149761033943</v>
      </c>
      <c r="F1914" s="56">
        <f>IF(D1914&lt;Päälaskenta!H$24,(SQRT(POWER(Päälaskenta!C$24/(2*Päälaskenta!E$24),2)+(D1914/Päälaskenta!E$24))-Päälaskenta!C$24/(2*Päälaskenta!E$24)),IF(D1914=Päälaskenta!H$24,Päälaskenta!D$24,Päälaskenta!D$24+(SQRT(POWER((Päälaskenta!C$20+Päälaskenta!G$24)/(2*Päälaskenta!E$20),2)+((D1914-Päälaskenta!H$24)/Päälaskenta!E$20))-(Päälaskenta!C$20+Päälaskenta!G$24)/(2*Päälaskenta!E$20))))</f>
        <v>3.1560000000000001</v>
      </c>
      <c r="G1914" s="57">
        <f>IF(F1914&gt;Päälaskenta!D$24,(2*SQRT((POWER(Päälaskenta!D$24,2))+POWER(Päälaskenta!E$24*Päälaskenta!D$24,2))+Päälaskenta!C$24)+(2*SQRT((POWER((F1914-Päälaskenta!D$24),2))+POWER(Päälaskenta!E$20*(F1914-Päälaskenta!D$24),2))+Päälaskenta!C$20),(2*SQRT((POWER(F1914,2))+POWER(Päälaskenta!E$24*F1914,2))+Päälaskenta!C$24))</f>
        <v>16.84</v>
      </c>
      <c r="H1914" s="57">
        <f t="shared" si="466"/>
        <v>1.69</v>
      </c>
      <c r="I1914" s="62">
        <f t="shared" si="467"/>
        <v>4.8000000000000001E-5</v>
      </c>
      <c r="J1914" s="8">
        <f>IF(F1914&lt;Päälaskenta!$D$24,0,Kaksitasouoma_matriisi!F1914-Päälaskenta!$D$24)</f>
        <v>2.456</v>
      </c>
      <c r="L1914" s="8">
        <f>IF(F1914&gt;Päälaskenta!D$24,F1914-Päälaskenta!D$24,0)</f>
        <v>2.456</v>
      </c>
      <c r="M1914" s="8">
        <f>IF(F1914&gt;Päälaskenta!D$24,(Päälaskenta!C$20+(Päälaskenta!E$20*(Kaksitasouoma_matriisi!F1914-Päälaskenta!D$24)))*(Kaksitasouoma_matriisi!F1914-Päälaskenta!D$24),0)</f>
        <v>21.327904</v>
      </c>
      <c r="N1914" s="8">
        <f>IF(F1914&gt;Päälaskenta!D$24,(2*SQRT((POWER((F1914-Päälaskenta!D$24),2))+POWER(Päälaskenta!E$20*(F1914-Päälaskenta!D$24),2))+Päälaskenta!C$20),0)</f>
        <v>13.855233932539599</v>
      </c>
      <c r="O1914" s="8">
        <f t="shared" si="473"/>
        <v>1.5393391482124701</v>
      </c>
      <c r="P1914" s="8">
        <f>IF(Päälaskenta!$C$29,IF(L1914&gt;Päälaskenta!$F$28,Kaksitasouoma_matriisi!AQ1914,Kaksitasouoma_matriisi!AR1914),Päälaskenta!$F$20)</f>
        <v>0.12</v>
      </c>
      <c r="Q1914" s="8">
        <f t="shared" si="474"/>
        <v>236.94986966474801</v>
      </c>
      <c r="R1914" s="8">
        <f t="shared" si="468"/>
        <v>1.4197916466308</v>
      </c>
      <c r="S1914" s="8">
        <f t="shared" si="475"/>
        <v>6.6569675418212695E-2</v>
      </c>
      <c r="U1914" s="93">
        <f>IF(F1914&gt;Päälaskenta!D$24,Päälaskenta!H$24+L1914*Päälaskenta!G$24,F1914*Päälaskenta!C$24 + F1914*F1914*Päälaskenta!E$24)</f>
        <v>7.0843999999999996</v>
      </c>
      <c r="V1914" s="8">
        <f>IF(F1914&gt;Päälaskenta!D$24,2*SQRT(POWER(Päälaskenta!D$24,2)+POWER(Päälaskenta!E$24*Päälaskenta!D$24,2))+Päälaskenta!C$24,(2*SQRT((POWER(F1914,2))+POWER(Päälaskenta!E$24*F1914,2))+Päälaskenta!C$24))</f>
        <v>2.9798989873223301</v>
      </c>
      <c r="W1914" s="8">
        <f t="shared" si="476"/>
        <v>2.3773960225295698</v>
      </c>
      <c r="X1914" s="8">
        <f>Päälaskenta!F$24</f>
        <v>7.0000000000000007E-2</v>
      </c>
      <c r="Y1914" s="8">
        <f t="shared" si="477"/>
        <v>180.27661252198001</v>
      </c>
      <c r="Z1914" s="8">
        <f t="shared" si="469"/>
        <v>1.0802083533692</v>
      </c>
      <c r="AA1914" s="8">
        <f t="shared" si="478"/>
        <v>0.15247704157997899</v>
      </c>
      <c r="AC1914" s="8">
        <f t="shared" si="470"/>
        <v>0.111149761033943</v>
      </c>
      <c r="AE1914" s="8">
        <v>1912</v>
      </c>
      <c r="AF1914" s="8">
        <f t="shared" si="480"/>
        <v>417.22648218672799</v>
      </c>
      <c r="AG1914" s="8">
        <f t="shared" si="471"/>
        <v>3.59034584852499E-5</v>
      </c>
      <c r="AJ1914" s="132">
        <f>IF(Päälaskenta!$F$28&lt;Kaksitasouoma_matriisi!L1914,Päälaskenta!$C$20*Päälaskenta!$F$28,Päälaskenta!$C$20*Kaksitasouoma_matriisi!L1914)</f>
        <v>2.5</v>
      </c>
      <c r="AK1914" s="134">
        <f>SQRT(Päälaskenta!$D$20^2+(Päälaskenta!$D$20/(1/Päälaskenta!$E$20))^2)</f>
        <v>1.8029999999999999</v>
      </c>
      <c r="AL1914" s="134">
        <f>IF(Päälaskenta!$F$28&lt;Kaksitasouoma_matriisi!L1914,AK1914*Päälaskenta!$F$28*COS(ATAN(1/Päälaskenta!$E$20)),AK1914*Kaksitasouoma_matriisi!L1914*COS(ATAN(1/Päälaskenta!$E$20)))</f>
        <v>0.75</v>
      </c>
      <c r="AM1914" s="134"/>
      <c r="AN1914" s="134">
        <f t="shared" si="479"/>
        <v>3.25</v>
      </c>
      <c r="AO1914" s="8">
        <f t="shared" si="472"/>
        <v>0.114399963392012</v>
      </c>
      <c r="AP1914" s="134">
        <f>Refererenssiarvoja!$B$16*H1914^(1/6)/(Refererenssiarvoja!$B$15^0.5)*(Päälaskenta!$G$28/2)^0.5*(1-AO1914)^(-1.5)</f>
        <v>6.6000000000000003E-2</v>
      </c>
      <c r="AQ1914" s="8">
        <f>Refererenssiarvoja!$B$16*Kaksitasouoma_matriisi!O1914^(1/6)/(SQRT((2*Refererenssiarvoja!$B$15)/(Päälaskenta!$F$31*Päälaskenta!$G$31*Päälaskenta!$F$28))+SQRT(Refererenssiarvoja!$B$15)/Refererenssiarvoja!$B$17*LN(Kaksitasouoma_matriisi!L1914/Päälaskenta!$F$28))</f>
        <v>7.4392771992169399E-2</v>
      </c>
      <c r="AR1914" s="8">
        <f>Refererenssiarvoja!$B$16*Kaksitasouoma_matriisi!O1914^(1/6)/(SQRT((2*Refererenssiarvoja!$B$15)/(Päälaskenta!$F$31*Päälaskenta!$G$31*L1914)))</f>
        <v>1.2022286282243699</v>
      </c>
    </row>
    <row r="1915" spans="1:44" x14ac:dyDescent="0.2">
      <c r="A1915" s="8">
        <v>1913</v>
      </c>
      <c r="B1915" s="8">
        <f>IF(Päälaskenta!C$7,Päälaskenta!E$7,Päälaskenta!G$5)</f>
        <v>2.5</v>
      </c>
      <c r="C1915" s="56">
        <v>8.6999999999999994E-2</v>
      </c>
      <c r="D1915" s="93">
        <f t="shared" si="465"/>
        <v>28.735600000000002</v>
      </c>
      <c r="E1915" s="8">
        <f>IF(Päälaskenta!$C$26,Kaksitasouoma_matriisi!AP1915,Kaksitasouoma_matriisi!AC1915)</f>
        <v>0.111191265166747</v>
      </c>
      <c r="F1915" s="56">
        <f>IF(D1915&lt;Päälaskenta!H$24,(SQRT(POWER(Päälaskenta!C$24/(2*Päälaskenta!E$24),2)+(D1915/Päälaskenta!E$24))-Päälaskenta!C$24/(2*Päälaskenta!E$24)),IF(D1915=Päälaskenta!H$24,Päälaskenta!D$24,Päälaskenta!D$24+(SQRT(POWER((Päälaskenta!C$20+Päälaskenta!G$24)/(2*Päälaskenta!E$20),2)+((D1915-Päälaskenta!H$24)/Päälaskenta!E$20))-(Päälaskenta!C$20+Päälaskenta!G$24)/(2*Päälaskenta!E$20))))</f>
        <v>3.1779999999999999</v>
      </c>
      <c r="G1915" s="57">
        <f>IF(F1915&gt;Päälaskenta!D$24,(2*SQRT((POWER(Päälaskenta!D$24,2))+POWER(Päälaskenta!E$24*Päälaskenta!D$24,2))+Päälaskenta!C$24)+(2*SQRT((POWER((F1915-Päälaskenta!D$24),2))+POWER(Päälaskenta!E$20*(F1915-Päälaskenta!D$24),2))+Päälaskenta!C$20),(2*SQRT((POWER(F1915,2))+POWER(Päälaskenta!E$24*F1915,2))+Päälaskenta!C$24))</f>
        <v>16.91</v>
      </c>
      <c r="H1915" s="57">
        <f t="shared" si="466"/>
        <v>1.7</v>
      </c>
      <c r="I1915" s="62">
        <f t="shared" si="467"/>
        <v>4.6E-5</v>
      </c>
      <c r="J1915" s="8">
        <f>IF(F1915&lt;Päälaskenta!$D$24,0,Kaksitasouoma_matriisi!F1915-Päälaskenta!$D$24)</f>
        <v>2.4780000000000002</v>
      </c>
      <c r="L1915" s="8">
        <f>IF(F1915&gt;Päälaskenta!D$24,F1915-Päälaskenta!D$24,0)</f>
        <v>2.4780000000000002</v>
      </c>
      <c r="M1915" s="8">
        <f>IF(F1915&gt;Päälaskenta!D$24,(Päälaskenta!C$20+(Päälaskenta!E$20*(Kaksitasouoma_matriisi!F1915-Päälaskenta!D$24)))*(Kaksitasouoma_matriisi!F1915-Päälaskenta!D$24),0)</f>
        <v>21.600726000000002</v>
      </c>
      <c r="N1915" s="8">
        <f>IF(F1915&gt;Päälaskenta!D$24,(2*SQRT((POWER((F1915-Päälaskenta!D$24),2))+POWER(Päälaskenta!E$20*(F1915-Päälaskenta!D$24),2))+Päälaskenta!C$20),0)</f>
        <v>13.9345560605998</v>
      </c>
      <c r="O1915" s="8">
        <f t="shared" si="473"/>
        <v>1.5501553049886101</v>
      </c>
      <c r="P1915" s="8">
        <f>IF(Päälaskenta!$C$29,IF(L1915&gt;Päälaskenta!$F$28,Kaksitasouoma_matriisi!AQ1915,Kaksitasouoma_matriisi!AR1915),Päälaskenta!$F$20)</f>
        <v>0.12</v>
      </c>
      <c r="Q1915" s="8">
        <f t="shared" si="474"/>
        <v>241.103718924281</v>
      </c>
      <c r="R1915" s="8">
        <f t="shared" si="468"/>
        <v>1.4228597878332301</v>
      </c>
      <c r="S1915" s="8">
        <f t="shared" si="475"/>
        <v>6.5870924330655806E-2</v>
      </c>
      <c r="U1915" s="93">
        <f>IF(F1915&gt;Päälaskenta!D$24,Päälaskenta!H$24+L1915*Päälaskenta!G$24,F1915*Päälaskenta!C$24 + F1915*F1915*Päälaskenta!E$24)</f>
        <v>7.1372</v>
      </c>
      <c r="V1915" s="8">
        <f>IF(F1915&gt;Päälaskenta!D$24,2*SQRT(POWER(Päälaskenta!D$24,2)+POWER(Päälaskenta!E$24*Päälaskenta!D$24,2))+Päälaskenta!C$24,(2*SQRT((POWER(F1915,2))+POWER(Päälaskenta!E$24*F1915,2))+Päälaskenta!C$24))</f>
        <v>2.9798989873223301</v>
      </c>
      <c r="W1915" s="8">
        <f t="shared" si="476"/>
        <v>2.3951147439441698</v>
      </c>
      <c r="X1915" s="8">
        <f>Päälaskenta!F$24</f>
        <v>7.0000000000000007E-2</v>
      </c>
      <c r="Y1915" s="8">
        <f t="shared" si="477"/>
        <v>182.52150575692201</v>
      </c>
      <c r="Z1915" s="8">
        <f t="shared" si="469"/>
        <v>1.0771402121667699</v>
      </c>
      <c r="AA1915" s="8">
        <f t="shared" si="478"/>
        <v>0.15091915767622699</v>
      </c>
      <c r="AC1915" s="8">
        <f t="shared" si="470"/>
        <v>0.111191265166747</v>
      </c>
      <c r="AE1915" s="8">
        <v>1913</v>
      </c>
      <c r="AF1915" s="8">
        <f t="shared" si="480"/>
        <v>423.62522468120301</v>
      </c>
      <c r="AG1915" s="8">
        <f t="shared" si="471"/>
        <v>3.4827026227501403E-5</v>
      </c>
      <c r="AJ1915" s="132">
        <f>IF(Päälaskenta!$F$28&lt;Kaksitasouoma_matriisi!L1915,Päälaskenta!$C$20*Päälaskenta!$F$28,Päälaskenta!$C$20*Kaksitasouoma_matriisi!L1915)</f>
        <v>2.5</v>
      </c>
      <c r="AK1915" s="134">
        <f>SQRT(Päälaskenta!$D$20^2+(Päälaskenta!$D$20/(1/Päälaskenta!$E$20))^2)</f>
        <v>1.8029999999999999</v>
      </c>
      <c r="AL1915" s="134">
        <f>IF(Päälaskenta!$F$28&lt;Kaksitasouoma_matriisi!L1915,AK1915*Päälaskenta!$F$28*COS(ATAN(1/Päälaskenta!$E$20)),AK1915*Kaksitasouoma_matriisi!L1915*COS(ATAN(1/Päälaskenta!$E$20)))</f>
        <v>0.75</v>
      </c>
      <c r="AM1915" s="134"/>
      <c r="AN1915" s="134">
        <f t="shared" si="479"/>
        <v>3.25</v>
      </c>
      <c r="AO1915" s="8">
        <f t="shared" si="472"/>
        <v>0.113100126672142</v>
      </c>
      <c r="AP1915" s="134">
        <f>Refererenssiarvoja!$B$16*H1915^(1/6)/(Refererenssiarvoja!$B$15^0.5)*(Päälaskenta!$G$28/2)^0.5*(1-AO1915)^(-1.5)</f>
        <v>6.6000000000000003E-2</v>
      </c>
      <c r="AQ1915" s="8">
        <f>Refererenssiarvoja!$B$16*Kaksitasouoma_matriisi!O1915^(1/6)/(SQRT((2*Refererenssiarvoja!$B$15)/(Päälaskenta!$F$31*Päälaskenta!$G$31*Päälaskenta!$F$28))+SQRT(Refererenssiarvoja!$B$15)/Refererenssiarvoja!$B$17*LN(Kaksitasouoma_matriisi!L1915/Päälaskenta!$F$28))</f>
        <v>7.4121308747730999E-2</v>
      </c>
      <c r="AR1915" s="8">
        <f>Refererenssiarvoja!$B$16*Kaksitasouoma_matriisi!O1915^(1/6)/(SQRT((2*Refererenssiarvoja!$B$15)/(Päälaskenta!$F$31*Päälaskenta!$G$31*L1915)))</f>
        <v>1.2090112758060001</v>
      </c>
    </row>
    <row r="1916" spans="1:44" x14ac:dyDescent="0.2">
      <c r="A1916" s="8">
        <v>1914</v>
      </c>
      <c r="B1916" s="8">
        <f>IF(Päälaskenta!C$7,Päälaskenta!E$7,Päälaskenta!G$5)</f>
        <v>2.5</v>
      </c>
      <c r="C1916" s="56">
        <v>8.5999999999999993E-2</v>
      </c>
      <c r="D1916" s="93">
        <f t="shared" si="465"/>
        <v>29.069800000000001</v>
      </c>
      <c r="E1916" s="8">
        <f>IF(Päälaskenta!$C$26,Kaksitasouoma_matriisi!AP1916,Kaksitasouoma_matriisi!AC1916)</f>
        <v>0.111232381840531</v>
      </c>
      <c r="F1916" s="56">
        <f>IF(D1916&lt;Päälaskenta!H$24,(SQRT(POWER(Päälaskenta!C$24/(2*Päälaskenta!E$24),2)+(D1916/Päälaskenta!E$24))-Päälaskenta!C$24/(2*Päälaskenta!E$24)),IF(D1916=Päälaskenta!H$24,Päälaskenta!D$24,Päälaskenta!D$24+(SQRT(POWER((Päälaskenta!C$20+Päälaskenta!G$24)/(2*Päälaskenta!E$20),2)+((D1916-Päälaskenta!H$24)/Päälaskenta!E$20))-(Päälaskenta!C$20+Päälaskenta!G$24)/(2*Päälaskenta!E$20))))</f>
        <v>3.2</v>
      </c>
      <c r="G1916" s="57">
        <f>IF(F1916&gt;Päälaskenta!D$24,(2*SQRT((POWER(Päälaskenta!D$24,2))+POWER(Päälaskenta!E$24*Päälaskenta!D$24,2))+Päälaskenta!C$24)+(2*SQRT((POWER((F1916-Päälaskenta!D$24),2))+POWER(Päälaskenta!E$20*(F1916-Päälaskenta!D$24),2))+Päälaskenta!C$20),(2*SQRT((POWER(F1916,2))+POWER(Päälaskenta!E$24*F1916,2))+Päälaskenta!C$24))</f>
        <v>16.989999999999998</v>
      </c>
      <c r="H1916" s="57">
        <f t="shared" si="466"/>
        <v>1.71</v>
      </c>
      <c r="I1916" s="62">
        <f t="shared" si="467"/>
        <v>4.5000000000000003E-5</v>
      </c>
      <c r="J1916" s="8">
        <f>IF(F1916&lt;Päälaskenta!$D$24,0,Kaksitasouoma_matriisi!F1916-Päälaskenta!$D$24)</f>
        <v>2.5</v>
      </c>
      <c r="L1916" s="8">
        <f>IF(F1916&gt;Päälaskenta!D$24,F1916-Päälaskenta!D$24,0)</f>
        <v>2.5</v>
      </c>
      <c r="M1916" s="8">
        <f>IF(F1916&gt;Päälaskenta!D$24,(Päälaskenta!C$20+(Päälaskenta!E$20*(Kaksitasouoma_matriisi!F1916-Päälaskenta!D$24)))*(Kaksitasouoma_matriisi!F1916-Päälaskenta!D$24),0)</f>
        <v>21.875</v>
      </c>
      <c r="N1916" s="8">
        <f>IF(F1916&gt;Päälaskenta!D$24,(2*SQRT((POWER((F1916-Päälaskenta!D$24),2))+POWER(Päälaskenta!E$20*(F1916-Päälaskenta!D$24),2))+Päälaskenta!C$20),0)</f>
        <v>14.01387818866</v>
      </c>
      <c r="O1916" s="8">
        <f t="shared" si="473"/>
        <v>1.56095262892332</v>
      </c>
      <c r="P1916" s="8">
        <f>IF(Päälaskenta!$C$29,IF(L1916&gt;Päälaskenta!$F$28,Kaksitasouoma_matriisi!AQ1916,Kaksitasouoma_matriisi!AR1916),Päälaskenta!$F$20)</f>
        <v>0.12</v>
      </c>
      <c r="Q1916" s="8">
        <f t="shared" si="474"/>
        <v>245.29759937838801</v>
      </c>
      <c r="R1916" s="8">
        <f t="shared" si="468"/>
        <v>1.42589980719919</v>
      </c>
      <c r="S1916" s="8">
        <f t="shared" si="475"/>
        <v>6.5183991186248694E-2</v>
      </c>
      <c r="U1916" s="93">
        <f>IF(F1916&gt;Päälaskenta!D$24,Päälaskenta!H$24+L1916*Päälaskenta!G$24,F1916*Päälaskenta!C$24 + F1916*F1916*Päälaskenta!E$24)</f>
        <v>7.19</v>
      </c>
      <c r="V1916" s="8">
        <f>IF(F1916&gt;Päälaskenta!D$24,2*SQRT(POWER(Päälaskenta!D$24,2)+POWER(Päälaskenta!E$24*Päälaskenta!D$24,2))+Päälaskenta!C$24,(2*SQRT((POWER(F1916,2))+POWER(Päälaskenta!E$24*F1916,2))+Päälaskenta!C$24))</f>
        <v>2.9798989873223301</v>
      </c>
      <c r="W1916" s="8">
        <f t="shared" si="476"/>
        <v>2.41283346535876</v>
      </c>
      <c r="X1916" s="8">
        <f>Päälaskenta!F$24</f>
        <v>7.0000000000000007E-2</v>
      </c>
      <c r="Y1916" s="8">
        <f t="shared" si="477"/>
        <v>184.77749800908401</v>
      </c>
      <c r="Z1916" s="8">
        <f t="shared" si="469"/>
        <v>1.07410019280081</v>
      </c>
      <c r="AA1916" s="8">
        <f t="shared" si="478"/>
        <v>0.14938806575811001</v>
      </c>
      <c r="AC1916" s="8">
        <f t="shared" si="470"/>
        <v>0.111232381840531</v>
      </c>
      <c r="AE1916" s="8">
        <v>1914</v>
      </c>
      <c r="AF1916" s="8">
        <f t="shared" si="480"/>
        <v>430.075097387472</v>
      </c>
      <c r="AG1916" s="8">
        <f t="shared" si="471"/>
        <v>3.3790251531474102E-5</v>
      </c>
      <c r="AJ1916" s="132">
        <f>IF(Päälaskenta!$F$28&lt;Kaksitasouoma_matriisi!L1916,Päälaskenta!$C$20*Päälaskenta!$F$28,Päälaskenta!$C$20*Kaksitasouoma_matriisi!L1916)</f>
        <v>2.5</v>
      </c>
      <c r="AK1916" s="134">
        <f>SQRT(Päälaskenta!$D$20^2+(Päälaskenta!$D$20/(1/Päälaskenta!$E$20))^2)</f>
        <v>1.8029999999999999</v>
      </c>
      <c r="AL1916" s="134">
        <f>IF(Päälaskenta!$F$28&lt;Kaksitasouoma_matriisi!L1916,AK1916*Päälaskenta!$F$28*COS(ATAN(1/Päälaskenta!$E$20)),AK1916*Kaksitasouoma_matriisi!L1916*COS(ATAN(1/Päälaskenta!$E$20)))</f>
        <v>0.75</v>
      </c>
      <c r="AM1916" s="134"/>
      <c r="AN1916" s="134">
        <f t="shared" si="479"/>
        <v>3.25</v>
      </c>
      <c r="AO1916" s="8">
        <f t="shared" si="472"/>
        <v>0.11179987478414</v>
      </c>
      <c r="AP1916" s="134">
        <f>Refererenssiarvoja!$B$16*H1916^(1/6)/(Refererenssiarvoja!$B$15^0.5)*(Päälaskenta!$G$28/2)^0.5*(1-AO1916)^(-1.5)</f>
        <v>6.6000000000000003E-2</v>
      </c>
      <c r="AQ1916" s="8">
        <f>Refererenssiarvoja!$B$16*Kaksitasouoma_matriisi!O1916^(1/6)/(SQRT((2*Refererenssiarvoja!$B$15)/(Päälaskenta!$F$31*Päälaskenta!$G$31*Päälaskenta!$F$28))+SQRT(Refererenssiarvoja!$B$15)/Refererenssiarvoja!$B$17*LN(Kaksitasouoma_matriisi!L1916/Päälaskenta!$F$28))</f>
        <v>7.38549234362679E-2</v>
      </c>
      <c r="AR1916" s="8">
        <f>Refererenssiarvoja!$B$16*Kaksitasouoma_matriisi!O1916^(1/6)/(SQRT((2*Refererenssiarvoja!$B$15)/(Päälaskenta!$F$31*Päälaskenta!$G$31*L1916)))</f>
        <v>1.2157719616752301</v>
      </c>
    </row>
    <row r="1917" spans="1:44" x14ac:dyDescent="0.2">
      <c r="A1917" s="8">
        <v>1915</v>
      </c>
      <c r="B1917" s="8">
        <f>IF(Päälaskenta!C$7,Päälaskenta!E$7,Päälaskenta!G$5)</f>
        <v>2.5</v>
      </c>
      <c r="C1917" s="56">
        <v>8.5000000000000006E-2</v>
      </c>
      <c r="D1917" s="93">
        <f t="shared" si="465"/>
        <v>29.411799999999999</v>
      </c>
      <c r="E1917" s="8">
        <f>IF(Päälaskenta!$C$26,Kaksitasouoma_matriisi!AP1917,Kaksitasouoma_matriisi!AC1917)</f>
        <v>0.111274959037562</v>
      </c>
      <c r="F1917" s="56">
        <f>IF(D1917&lt;Päälaskenta!H$24,(SQRT(POWER(Päälaskenta!C$24/(2*Päälaskenta!E$24),2)+(D1917/Päälaskenta!E$24))-Päälaskenta!C$24/(2*Päälaskenta!E$24)),IF(D1917=Päälaskenta!H$24,Päälaskenta!D$24,Päälaskenta!D$24+(SQRT(POWER((Päälaskenta!C$20+Päälaskenta!G$24)/(2*Päälaskenta!E$20),2)+((D1917-Päälaskenta!H$24)/Päälaskenta!E$20))-(Päälaskenta!C$20+Päälaskenta!G$24)/(2*Päälaskenta!E$20))))</f>
        <v>3.2229999999999999</v>
      </c>
      <c r="G1917" s="57">
        <f>IF(F1917&gt;Päälaskenta!D$24,(2*SQRT((POWER(Päälaskenta!D$24,2))+POWER(Päälaskenta!E$24*Päälaskenta!D$24,2))+Päälaskenta!C$24)+(2*SQRT((POWER((F1917-Päälaskenta!D$24),2))+POWER(Päälaskenta!E$20*(F1917-Päälaskenta!D$24),2))+Päälaskenta!C$20),(2*SQRT((POWER(F1917,2))+POWER(Päälaskenta!E$24*F1917,2))+Päälaskenta!C$24))</f>
        <v>17.079999999999998</v>
      </c>
      <c r="H1917" s="57">
        <f t="shared" si="466"/>
        <v>1.72</v>
      </c>
      <c r="I1917" s="62">
        <f t="shared" si="467"/>
        <v>4.3000000000000002E-5</v>
      </c>
      <c r="J1917" s="8">
        <f>IF(F1917&lt;Päälaskenta!$D$24,0,Kaksitasouoma_matriisi!F1917-Päälaskenta!$D$24)</f>
        <v>2.5230000000000001</v>
      </c>
      <c r="L1917" s="8">
        <f>IF(F1917&gt;Päälaskenta!D$24,F1917-Päälaskenta!D$24,0)</f>
        <v>2.5230000000000001</v>
      </c>
      <c r="M1917" s="8">
        <f>IF(F1917&gt;Päälaskenta!D$24,(Päälaskenta!C$20+(Päälaskenta!E$20*(Kaksitasouoma_matriisi!F1917-Päälaskenta!D$24)))*(Kaksitasouoma_matriisi!F1917-Päälaskenta!D$24),0)</f>
        <v>22.163293500000002</v>
      </c>
      <c r="N1917" s="8">
        <f>IF(F1917&gt;Päälaskenta!D$24,(2*SQRT((POWER((F1917-Päälaskenta!D$24),2))+POWER(Päälaskenta!E$20*(F1917-Päälaskenta!D$24),2))+Päälaskenta!C$20),0)</f>
        <v>14.096805867995601</v>
      </c>
      <c r="O1917" s="8">
        <f t="shared" si="473"/>
        <v>1.5722209490249099</v>
      </c>
      <c r="P1917" s="8">
        <f>IF(Päälaskenta!$C$29,IF(L1917&gt;Päälaskenta!$F$28,Kaksitasouoma_matriisi!AQ1917,Kaksitasouoma_matriisi!AR1917),Päälaskenta!$F$20)</f>
        <v>0.12</v>
      </c>
      <c r="Q1917" s="8">
        <f t="shared" si="474"/>
        <v>249.725047338021</v>
      </c>
      <c r="R1917" s="8">
        <f t="shared" si="468"/>
        <v>1.42904856132103</v>
      </c>
      <c r="S1917" s="8">
        <f t="shared" si="475"/>
        <v>6.4478167981714005E-2</v>
      </c>
      <c r="U1917" s="93">
        <f>IF(F1917&gt;Päälaskenta!D$24,Päälaskenta!H$24+L1917*Päälaskenta!G$24,F1917*Päälaskenta!C$24 + F1917*F1917*Päälaskenta!E$24)</f>
        <v>7.2451999999999996</v>
      </c>
      <c r="V1917" s="8">
        <f>IF(F1917&gt;Päälaskenta!D$24,2*SQRT(POWER(Päälaskenta!D$24,2)+POWER(Päälaskenta!E$24*Päälaskenta!D$24,2))+Päälaskenta!C$24,(2*SQRT((POWER(F1917,2))+POWER(Päälaskenta!E$24*F1917,2))+Päälaskenta!C$24))</f>
        <v>2.9798989873223301</v>
      </c>
      <c r="W1917" s="8">
        <f t="shared" si="476"/>
        <v>2.4313575832012901</v>
      </c>
      <c r="X1917" s="8">
        <f>Päälaskenta!F$24</f>
        <v>7.0000000000000007E-2</v>
      </c>
      <c r="Y1917" s="8">
        <f t="shared" si="477"/>
        <v>187.14787303910799</v>
      </c>
      <c r="Z1917" s="8">
        <f t="shared" si="469"/>
        <v>1.07095143867897</v>
      </c>
      <c r="AA1917" s="8">
        <f t="shared" si="478"/>
        <v>0.14781530374302601</v>
      </c>
      <c r="AC1917" s="8">
        <f t="shared" si="470"/>
        <v>0.111274959037562</v>
      </c>
      <c r="AE1917" s="8">
        <v>1915</v>
      </c>
      <c r="AF1917" s="8">
        <f t="shared" si="480"/>
        <v>436.87292037712899</v>
      </c>
      <c r="AG1917" s="8">
        <f t="shared" si="471"/>
        <v>3.2746867747418599E-5</v>
      </c>
      <c r="AJ1917" s="132">
        <f>IF(Päälaskenta!$F$28&lt;Kaksitasouoma_matriisi!L1917,Päälaskenta!$C$20*Päälaskenta!$F$28,Päälaskenta!$C$20*Kaksitasouoma_matriisi!L1917)</f>
        <v>2.5</v>
      </c>
      <c r="AK1917" s="134">
        <f>SQRT(Päälaskenta!$D$20^2+(Päälaskenta!$D$20/(1/Päälaskenta!$E$20))^2)</f>
        <v>1.8029999999999999</v>
      </c>
      <c r="AL1917" s="134">
        <f>IF(Päälaskenta!$F$28&lt;Kaksitasouoma_matriisi!L1917,AK1917*Päälaskenta!$F$28*COS(ATAN(1/Päälaskenta!$E$20)),AK1917*Kaksitasouoma_matriisi!L1917*COS(ATAN(1/Päälaskenta!$E$20)))</f>
        <v>0.75</v>
      </c>
      <c r="AM1917" s="134"/>
      <c r="AN1917" s="134">
        <f t="shared" si="479"/>
        <v>3.25</v>
      </c>
      <c r="AO1917" s="8">
        <f t="shared" si="472"/>
        <v>0.110499867400159</v>
      </c>
      <c r="AP1917" s="134">
        <f>Refererenssiarvoja!$B$16*H1917^(1/6)/(Refererenssiarvoja!$B$15^0.5)*(Päälaskenta!$G$28/2)^0.5*(1-AO1917)^(-1.5)</f>
        <v>6.6000000000000003E-2</v>
      </c>
      <c r="AQ1917" s="8">
        <f>Refererenssiarvoja!$B$16*Kaksitasouoma_matriisi!O1917^(1/6)/(SQRT((2*Refererenssiarvoja!$B$15)/(Päälaskenta!$F$31*Päälaskenta!$G$31*Päälaskenta!$F$28))+SQRT(Refererenssiarvoja!$B$15)/Refererenssiarvoja!$B$17*LN(Kaksitasouoma_matriisi!L1917/Päälaskenta!$F$28))</f>
        <v>7.3581697840989405E-2</v>
      </c>
      <c r="AR1917" s="8">
        <f>Refererenssiarvoja!$B$16*Kaksitasouoma_matriisi!O1917^(1/6)/(SQRT((2*Refererenssiarvoja!$B$15)/(Päälaskenta!$F$31*Päälaskenta!$G$31*L1917)))</f>
        <v>1.2228167720979499</v>
      </c>
    </row>
    <row r="1918" spans="1:44" x14ac:dyDescent="0.2">
      <c r="A1918" s="8">
        <v>1916</v>
      </c>
      <c r="B1918" s="8">
        <f>IF(Päälaskenta!C$7,Päälaskenta!E$7,Päälaskenta!G$5)</f>
        <v>2.5</v>
      </c>
      <c r="C1918" s="56">
        <v>8.4000000000000005E-2</v>
      </c>
      <c r="D1918" s="93">
        <f t="shared" si="465"/>
        <v>29.761900000000001</v>
      </c>
      <c r="E1918" s="8">
        <f>IF(Päälaskenta!$C$26,Kaksitasouoma_matriisi!AP1918,Kaksitasouoma_matriisi!AC1918)</f>
        <v>0.111318948754299</v>
      </c>
      <c r="F1918" s="56">
        <f>IF(D1918&lt;Päälaskenta!H$24,(SQRT(POWER(Päälaskenta!C$24/(2*Päälaskenta!E$24),2)+(D1918/Päälaskenta!E$24))-Päälaskenta!C$24/(2*Päälaskenta!E$24)),IF(D1918=Päälaskenta!H$24,Päälaskenta!D$24,Päälaskenta!D$24+(SQRT(POWER((Päälaskenta!C$20+Päälaskenta!G$24)/(2*Päälaskenta!E$20),2)+((D1918-Päälaskenta!H$24)/Päälaskenta!E$20))-(Päälaskenta!C$20+Päälaskenta!G$24)/(2*Päälaskenta!E$20))))</f>
        <v>3.2469999999999999</v>
      </c>
      <c r="G1918" s="57">
        <f>IF(F1918&gt;Päälaskenta!D$24,(2*SQRT((POWER(Päälaskenta!D$24,2))+POWER(Päälaskenta!E$24*Päälaskenta!D$24,2))+Päälaskenta!C$24)+(2*SQRT((POWER((F1918-Päälaskenta!D$24),2))+POWER(Päälaskenta!E$20*(F1918-Päälaskenta!D$24),2))+Päälaskenta!C$20),(2*SQRT((POWER(F1918,2))+POWER(Päälaskenta!E$24*F1918,2))+Päälaskenta!C$24))</f>
        <v>17.16</v>
      </c>
      <c r="H1918" s="57">
        <f t="shared" si="466"/>
        <v>1.73</v>
      </c>
      <c r="I1918" s="62">
        <f t="shared" si="467"/>
        <v>4.1999999999999998E-5</v>
      </c>
      <c r="J1918" s="8">
        <f>IF(F1918&lt;Päälaskenta!$D$24,0,Kaksitasouoma_matriisi!F1918-Päälaskenta!$D$24)</f>
        <v>2.5470000000000002</v>
      </c>
      <c r="L1918" s="8">
        <f>IF(F1918&gt;Päälaskenta!D$24,F1918-Päälaskenta!D$24,0)</f>
        <v>2.5470000000000002</v>
      </c>
      <c r="M1918" s="8">
        <f>IF(F1918&gt;Päälaskenta!D$24,(Päälaskenta!C$20+(Päälaskenta!E$20*(Kaksitasouoma_matriisi!F1918-Päälaskenta!D$24)))*(Kaksitasouoma_matriisi!F1918-Päälaskenta!D$24),0)</f>
        <v>22.465813499999999</v>
      </c>
      <c r="N1918" s="8">
        <f>IF(F1918&gt;Päälaskenta!D$24,(2*SQRT((POWER((F1918-Päälaskenta!D$24),2))+POWER(Päälaskenta!E$20*(F1918-Päälaskenta!D$24),2))+Päälaskenta!C$20),0)</f>
        <v>14.183339098606799</v>
      </c>
      <c r="O1918" s="8">
        <f t="shared" si="473"/>
        <v>1.5839580047978099</v>
      </c>
      <c r="P1918" s="8">
        <f>IF(Päälaskenta!$C$29,IF(L1918&gt;Päälaskenta!$F$28,Kaksitasouoma_matriisi!AQ1918,Kaksitasouoma_matriisi!AR1918),Päälaskenta!$F$20)</f>
        <v>0.12</v>
      </c>
      <c r="Q1918" s="8">
        <f t="shared" si="474"/>
        <v>254.39193881022399</v>
      </c>
      <c r="R1918" s="8">
        <f t="shared" si="468"/>
        <v>1.43230279773025</v>
      </c>
      <c r="S1918" s="8">
        <f t="shared" si="475"/>
        <v>6.3754771120585099E-2</v>
      </c>
      <c r="U1918" s="93">
        <f>IF(F1918&gt;Päälaskenta!D$24,Päälaskenta!H$24+L1918*Päälaskenta!G$24,F1918*Päälaskenta!C$24 + F1918*F1918*Päälaskenta!E$24)</f>
        <v>7.3028000000000004</v>
      </c>
      <c r="V1918" s="8">
        <f>IF(F1918&gt;Päälaskenta!D$24,2*SQRT(POWER(Päälaskenta!D$24,2)+POWER(Päälaskenta!E$24*Päälaskenta!D$24,2))+Päälaskenta!C$24,(2*SQRT((POWER(F1918,2))+POWER(Päälaskenta!E$24*F1918,2))+Päälaskenta!C$24))</f>
        <v>2.9798989873223301</v>
      </c>
      <c r="W1918" s="8">
        <f t="shared" si="476"/>
        <v>2.4506870974717598</v>
      </c>
      <c r="X1918" s="8">
        <f>Päälaskenta!F$24</f>
        <v>7.0000000000000007E-2</v>
      </c>
      <c r="Y1918" s="8">
        <f t="shared" si="477"/>
        <v>189.63417636136299</v>
      </c>
      <c r="Z1918" s="8">
        <f t="shared" si="469"/>
        <v>1.06769720226975</v>
      </c>
      <c r="AA1918" s="8">
        <f t="shared" si="478"/>
        <v>0.14620381254720799</v>
      </c>
      <c r="AC1918" s="8">
        <f t="shared" si="470"/>
        <v>0.111318948754299</v>
      </c>
      <c r="AE1918" s="8">
        <v>1916</v>
      </c>
      <c r="AF1918" s="8">
        <f t="shared" si="480"/>
        <v>444.02611517158698</v>
      </c>
      <c r="AG1918" s="8">
        <f t="shared" si="471"/>
        <v>3.1700272098633397E-5</v>
      </c>
      <c r="AJ1918" s="132">
        <f>IF(Päälaskenta!$F$28&lt;Kaksitasouoma_matriisi!L1918,Päälaskenta!$C$20*Päälaskenta!$F$28,Päälaskenta!$C$20*Kaksitasouoma_matriisi!L1918)</f>
        <v>2.5</v>
      </c>
      <c r="AK1918" s="134">
        <f>SQRT(Päälaskenta!$D$20^2+(Päälaskenta!$D$20/(1/Päälaskenta!$E$20))^2)</f>
        <v>1.8029999999999999</v>
      </c>
      <c r="AL1918" s="134">
        <f>IF(Päälaskenta!$F$28&lt;Kaksitasouoma_matriisi!L1918,AK1918*Päälaskenta!$F$28*COS(ATAN(1/Päälaskenta!$E$20)),AK1918*Kaksitasouoma_matriisi!L1918*COS(ATAN(1/Päälaskenta!$E$20)))</f>
        <v>0.75</v>
      </c>
      <c r="AM1918" s="134"/>
      <c r="AN1918" s="134">
        <f t="shared" si="479"/>
        <v>3.25</v>
      </c>
      <c r="AO1918" s="8">
        <f t="shared" si="472"/>
        <v>0.109200017472003</v>
      </c>
      <c r="AP1918" s="134">
        <f>Refererenssiarvoja!$B$16*H1918^(1/6)/(Refererenssiarvoja!$B$15^0.5)*(Päälaskenta!$G$28/2)^0.5*(1-AO1918)^(-1.5)</f>
        <v>6.6000000000000003E-2</v>
      </c>
      <c r="AQ1918" s="8">
        <f>Refererenssiarvoja!$B$16*Kaksitasouoma_matriisi!O1918^(1/6)/(SQRT((2*Refererenssiarvoja!$B$15)/(Päälaskenta!$F$31*Päälaskenta!$G$31*Päälaskenta!$F$28))+SQRT(Refererenssiarvoja!$B$15)/Refererenssiarvoja!$B$17*LN(Kaksitasouoma_matriisi!L1918/Päälaskenta!$F$28))</f>
        <v>7.33021607776429E-2</v>
      </c>
      <c r="AR1918" s="8">
        <f>Refererenssiarvoja!$B$16*Kaksitasouoma_matriisi!O1918^(1/6)/(SQRT((2*Refererenssiarvoja!$B$15)/(Päälaskenta!$F$31*Päälaskenta!$G$31*L1918)))</f>
        <v>1.2301429484867801</v>
      </c>
    </row>
    <row r="1919" spans="1:44" x14ac:dyDescent="0.2">
      <c r="A1919" s="8">
        <v>1917</v>
      </c>
      <c r="B1919" s="8">
        <f>IF(Päälaskenta!C$7,Päälaskenta!E$7,Päälaskenta!G$5)</f>
        <v>2.5</v>
      </c>
      <c r="C1919" s="56">
        <v>8.3000000000000004E-2</v>
      </c>
      <c r="D1919" s="93">
        <f t="shared" si="465"/>
        <v>30.1205</v>
      </c>
      <c r="E1919" s="8">
        <f>IF(Päälaskenta!$C$26,Kaksitasouoma_matriisi!AP1919,Kaksitasouoma_matriisi!AC1919)</f>
        <v>0.11136069133313101</v>
      </c>
      <c r="F1919" s="56">
        <f>IF(D1919&lt;Päälaskenta!H$24,(SQRT(POWER(Päälaskenta!C$24/(2*Päälaskenta!E$24),2)+(D1919/Päälaskenta!E$24))-Päälaskenta!C$24/(2*Päälaskenta!E$24)),IF(D1919=Päälaskenta!H$24,Päälaskenta!D$24,Päälaskenta!D$24+(SQRT(POWER((Päälaskenta!C$20+Päälaskenta!G$24)/(2*Päälaskenta!E$20),2)+((D1919-Päälaskenta!H$24)/Päälaskenta!E$20))-(Päälaskenta!C$20+Päälaskenta!G$24)/(2*Päälaskenta!E$20))))</f>
        <v>3.27</v>
      </c>
      <c r="G1919" s="57">
        <f>IF(F1919&gt;Päälaskenta!D$24,(2*SQRT((POWER(Päälaskenta!D$24,2))+POWER(Päälaskenta!E$24*Päälaskenta!D$24,2))+Päälaskenta!C$24)+(2*SQRT((POWER((F1919-Päälaskenta!D$24),2))+POWER(Päälaskenta!E$20*(F1919-Päälaskenta!D$24),2))+Päälaskenta!C$20),(2*SQRT((POWER(F1919,2))+POWER(Päälaskenta!E$24*F1919,2))+Päälaskenta!C$24))</f>
        <v>17.25</v>
      </c>
      <c r="H1919" s="57">
        <f t="shared" si="466"/>
        <v>1.75</v>
      </c>
      <c r="I1919" s="62">
        <f t="shared" si="467"/>
        <v>4.1E-5</v>
      </c>
      <c r="J1919" s="8">
        <f>IF(F1919&lt;Päälaskenta!$D$24,0,Kaksitasouoma_matriisi!F1919-Päälaskenta!$D$24)</f>
        <v>2.57</v>
      </c>
      <c r="L1919" s="8">
        <f>IF(F1919&gt;Päälaskenta!D$24,F1919-Päälaskenta!D$24,0)</f>
        <v>2.57</v>
      </c>
      <c r="M1919" s="8">
        <f>IF(F1919&gt;Päälaskenta!D$24,(Päälaskenta!C$20+(Päälaskenta!E$20*(Kaksitasouoma_matriisi!F1919-Päälaskenta!D$24)))*(Kaksitasouoma_matriisi!F1919-Päälaskenta!D$24),0)</f>
        <v>22.757349999999999</v>
      </c>
      <c r="N1919" s="8">
        <f>IF(F1919&gt;Päälaskenta!D$24,(2*SQRT((POWER((F1919-Päälaskenta!D$24),2))+POWER(Päälaskenta!E$20*(F1919-Päälaskenta!D$24),2))+Päälaskenta!C$20),0)</f>
        <v>14.2662667779425</v>
      </c>
      <c r="O1919" s="8">
        <f t="shared" si="473"/>
        <v>1.5951860675412199</v>
      </c>
      <c r="P1919" s="8">
        <f>IF(Päälaskenta!$C$29,IF(L1919&gt;Päälaskenta!$F$28,Kaksitasouoma_matriisi!AQ1919,Kaksitasouoma_matriisi!AR1919),Päälaskenta!$F$20)</f>
        <v>0.12</v>
      </c>
      <c r="Q1919" s="8">
        <f t="shared" si="474"/>
        <v>258.909513123083</v>
      </c>
      <c r="R1919" s="8">
        <f t="shared" si="468"/>
        <v>1.4353919642011199</v>
      </c>
      <c r="S1919" s="8">
        <f t="shared" si="475"/>
        <v>6.3073774591554804E-2</v>
      </c>
      <c r="U1919" s="93">
        <f>IF(F1919&gt;Päälaskenta!D$24,Päälaskenta!H$24+L1919*Päälaskenta!G$24,F1919*Päälaskenta!C$24 + F1919*F1919*Päälaskenta!E$24)</f>
        <v>7.3579999999999997</v>
      </c>
      <c r="V1919" s="8">
        <f>IF(F1919&gt;Päälaskenta!D$24,2*SQRT(POWER(Päälaskenta!D$24,2)+POWER(Päälaskenta!E$24*Päälaskenta!D$24,2))+Päälaskenta!C$24,(2*SQRT((POWER(F1919,2))+POWER(Päälaskenta!E$24*F1919,2))+Päälaskenta!C$24))</f>
        <v>2.9798989873223301</v>
      </c>
      <c r="W1919" s="8">
        <f t="shared" si="476"/>
        <v>2.46921121531429</v>
      </c>
      <c r="X1919" s="8">
        <f>Päälaskenta!F$24</f>
        <v>7.0000000000000007E-2</v>
      </c>
      <c r="Y1919" s="8">
        <f t="shared" si="477"/>
        <v>192.029184424909</v>
      </c>
      <c r="Z1919" s="8">
        <f t="shared" si="469"/>
        <v>1.0646080357988801</v>
      </c>
      <c r="AA1919" s="8">
        <f t="shared" si="478"/>
        <v>0.14468714811074801</v>
      </c>
      <c r="AC1919" s="8">
        <f t="shared" si="470"/>
        <v>0.11136069133313101</v>
      </c>
      <c r="AE1919" s="8">
        <v>1917</v>
      </c>
      <c r="AF1919" s="8">
        <f t="shared" si="480"/>
        <v>450.93869754799198</v>
      </c>
      <c r="AG1919" s="8">
        <f t="shared" si="471"/>
        <v>3.0735834222354501E-5</v>
      </c>
      <c r="AJ1919" s="132">
        <f>IF(Päälaskenta!$F$28&lt;Kaksitasouoma_matriisi!L1919,Päälaskenta!$C$20*Päälaskenta!$F$28,Päälaskenta!$C$20*Kaksitasouoma_matriisi!L1919)</f>
        <v>2.5</v>
      </c>
      <c r="AK1919" s="134">
        <f>SQRT(Päälaskenta!$D$20^2+(Päälaskenta!$D$20/(1/Päälaskenta!$E$20))^2)</f>
        <v>1.8029999999999999</v>
      </c>
      <c r="AL1919" s="134">
        <f>IF(Päälaskenta!$F$28&lt;Kaksitasouoma_matriisi!L1919,AK1919*Päälaskenta!$F$28*COS(ATAN(1/Päälaskenta!$E$20)),AK1919*Kaksitasouoma_matriisi!L1919*COS(ATAN(1/Päälaskenta!$E$20)))</f>
        <v>0.75</v>
      </c>
      <c r="AM1919" s="134"/>
      <c r="AN1919" s="134">
        <f t="shared" si="479"/>
        <v>3.25</v>
      </c>
      <c r="AO1919" s="8">
        <f t="shared" si="472"/>
        <v>0.10789993526003901</v>
      </c>
      <c r="AP1919" s="134">
        <f>Refererenssiarvoja!$B$16*H1919^(1/6)/(Refererenssiarvoja!$B$15^0.5)*(Päälaskenta!$G$28/2)^0.5*(1-AO1919)^(-1.5)</f>
        <v>6.6000000000000003E-2</v>
      </c>
      <c r="AQ1919" s="8">
        <f>Refererenssiarvoja!$B$16*Kaksitasouoma_matriisi!O1919^(1/6)/(SQRT((2*Refererenssiarvoja!$B$15)/(Päälaskenta!$F$31*Päälaskenta!$G$31*Päälaskenta!$F$28))+SQRT(Refererenssiarvoja!$B$15)/Refererenssiarvoja!$B$17*LN(Kaksitasouoma_matriisi!L1919/Päälaskenta!$F$28))</f>
        <v>7.3039445117535406E-2</v>
      </c>
      <c r="AR1919" s="8">
        <f>Refererenssiarvoja!$B$16*Kaksitasouoma_matriisi!O1919^(1/6)/(SQRT((2*Refererenssiarvoja!$B$15)/(Päälaskenta!$F$31*Päälaskenta!$G$31*L1919)))</f>
        <v>1.2371402918012</v>
      </c>
    </row>
    <row r="1920" spans="1:44" x14ac:dyDescent="0.2">
      <c r="A1920" s="8">
        <v>1918</v>
      </c>
      <c r="B1920" s="8">
        <f>IF(Päälaskenta!C$7,Päälaskenta!E$7,Päälaskenta!G$5)</f>
        <v>2.5</v>
      </c>
      <c r="C1920" s="56">
        <v>8.2000000000000003E-2</v>
      </c>
      <c r="D1920" s="93">
        <f t="shared" si="465"/>
        <v>30.4878</v>
      </c>
      <c r="E1920" s="8">
        <f>IF(Päälaskenta!$C$26,Kaksitasouoma_matriisi!AP1920,Kaksitasouoma_matriisi!AC1920)</f>
        <v>0.11140561075395999</v>
      </c>
      <c r="F1920" s="56">
        <f>IF(D1920&lt;Päälaskenta!H$24,(SQRT(POWER(Päälaskenta!C$24/(2*Päälaskenta!E$24),2)+(D1920/Päälaskenta!E$24))-Päälaskenta!C$24/(2*Päälaskenta!E$24)),IF(D1920=Päälaskenta!H$24,Päälaskenta!D$24,Päälaskenta!D$24+(SQRT(POWER((Päälaskenta!C$20+Päälaskenta!G$24)/(2*Päälaskenta!E$20),2)+((D1920-Päälaskenta!H$24)/Päälaskenta!E$20))-(Päälaskenta!C$20+Päälaskenta!G$24)/(2*Päälaskenta!E$20))))</f>
        <v>3.2949999999999999</v>
      </c>
      <c r="G1920" s="57">
        <f>IF(F1920&gt;Päälaskenta!D$24,(2*SQRT((POWER(Päälaskenta!D$24,2))+POWER(Päälaskenta!E$24*Päälaskenta!D$24,2))+Päälaskenta!C$24)+(2*SQRT((POWER((F1920-Päälaskenta!D$24),2))+POWER(Päälaskenta!E$20*(F1920-Päälaskenta!D$24),2))+Päälaskenta!C$20),(2*SQRT((POWER(F1920,2))+POWER(Päälaskenta!E$24*F1920,2))+Päälaskenta!C$24))</f>
        <v>17.34</v>
      </c>
      <c r="H1920" s="57">
        <f t="shared" si="466"/>
        <v>1.76</v>
      </c>
      <c r="I1920" s="62">
        <f t="shared" si="467"/>
        <v>3.8999999999999999E-5</v>
      </c>
      <c r="J1920" s="8">
        <f>IF(F1920&lt;Päälaskenta!$D$24,0,Kaksitasouoma_matriisi!F1920-Päälaskenta!$D$24)</f>
        <v>2.5950000000000002</v>
      </c>
      <c r="L1920" s="8">
        <f>IF(F1920&gt;Päälaskenta!D$24,F1920-Päälaskenta!D$24,0)</f>
        <v>2.5950000000000002</v>
      </c>
      <c r="M1920" s="8">
        <f>IF(F1920&gt;Päälaskenta!D$24,(Päälaskenta!C$20+(Päälaskenta!E$20*(Kaksitasouoma_matriisi!F1920-Päälaskenta!D$24)))*(Kaksitasouoma_matriisi!F1920-Päälaskenta!D$24),0)</f>
        <v>23.076037500000002</v>
      </c>
      <c r="N1920" s="8">
        <f>IF(F1920&gt;Päälaskenta!D$24,(2*SQRT((POWER((F1920-Päälaskenta!D$24),2))+POWER(Päälaskenta!E$20*(F1920-Päälaskenta!D$24),2))+Päälaskenta!C$20),0)</f>
        <v>14.356405559829099</v>
      </c>
      <c r="O1920" s="8">
        <f t="shared" si="473"/>
        <v>1.6073687389111799</v>
      </c>
      <c r="P1920" s="8">
        <f>IF(Päälaskenta!$C$29,IF(L1920&gt;Päälaskenta!$F$28,Kaksitasouoma_matriisi!AQ1920,Kaksitasouoma_matriisi!AR1920),Päälaskenta!$F$20)</f>
        <v>0.12</v>
      </c>
      <c r="Q1920" s="8">
        <f t="shared" si="474"/>
        <v>263.870193228142</v>
      </c>
      <c r="R1920" s="8">
        <f t="shared" si="468"/>
        <v>1.43871773245501</v>
      </c>
      <c r="S1920" s="8">
        <f t="shared" si="475"/>
        <v>6.2346827632560803E-2</v>
      </c>
      <c r="U1920" s="93">
        <f>IF(F1920&gt;Päälaskenta!D$24,Päälaskenta!H$24+L1920*Päälaskenta!G$24,F1920*Päälaskenta!C$24 + F1920*F1920*Päälaskenta!E$24)</f>
        <v>7.4180000000000001</v>
      </c>
      <c r="V1920" s="8">
        <f>IF(F1920&gt;Päälaskenta!D$24,2*SQRT(POWER(Päälaskenta!D$24,2)+POWER(Päälaskenta!E$24*Päälaskenta!D$24,2))+Päälaskenta!C$24,(2*SQRT((POWER(F1920,2))+POWER(Päälaskenta!E$24*F1920,2))+Päälaskenta!C$24))</f>
        <v>2.9798989873223301</v>
      </c>
      <c r="W1920" s="8">
        <f t="shared" si="476"/>
        <v>2.4893461260127001</v>
      </c>
      <c r="X1920" s="8">
        <f>Päälaskenta!F$24</f>
        <v>7.0000000000000007E-2</v>
      </c>
      <c r="Y1920" s="8">
        <f t="shared" si="477"/>
        <v>194.64607315907401</v>
      </c>
      <c r="Z1920" s="8">
        <f t="shared" si="469"/>
        <v>1.06128226754499</v>
      </c>
      <c r="AA1920" s="8">
        <f t="shared" si="478"/>
        <v>0.14306851813763699</v>
      </c>
      <c r="AC1920" s="8">
        <f t="shared" si="470"/>
        <v>0.11140561075395999</v>
      </c>
      <c r="AE1920" s="8">
        <v>1918</v>
      </c>
      <c r="AF1920" s="8">
        <f t="shared" si="480"/>
        <v>458.51626638721598</v>
      </c>
      <c r="AG1920" s="8">
        <f t="shared" si="471"/>
        <v>2.9728330641105499E-5</v>
      </c>
      <c r="AJ1920" s="132">
        <f>IF(Päälaskenta!$F$28&lt;Kaksitasouoma_matriisi!L1920,Päälaskenta!$C$20*Päälaskenta!$F$28,Päälaskenta!$C$20*Kaksitasouoma_matriisi!L1920)</f>
        <v>2.5</v>
      </c>
      <c r="AK1920" s="134">
        <f>SQRT(Päälaskenta!$D$20^2+(Päälaskenta!$D$20/(1/Päälaskenta!$E$20))^2)</f>
        <v>1.8029999999999999</v>
      </c>
      <c r="AL1920" s="134">
        <f>IF(Päälaskenta!$F$28&lt;Kaksitasouoma_matriisi!L1920,AK1920*Päälaskenta!$F$28*COS(ATAN(1/Päälaskenta!$E$20)),AK1920*Kaksitasouoma_matriisi!L1920*COS(ATAN(1/Päälaskenta!$E$20)))</f>
        <v>0.75</v>
      </c>
      <c r="AM1920" s="134"/>
      <c r="AN1920" s="134">
        <f t="shared" si="479"/>
        <v>3.25</v>
      </c>
      <c r="AO1920" s="8">
        <f t="shared" si="472"/>
        <v>0.106600017056003</v>
      </c>
      <c r="AP1920" s="134">
        <f>Refererenssiarvoja!$B$16*H1920^(1/6)/(Refererenssiarvoja!$B$15^0.5)*(Päälaskenta!$G$28/2)^0.5*(1-AO1920)^(-1.5)</f>
        <v>6.6000000000000003E-2</v>
      </c>
      <c r="AQ1920" s="8">
        <f>Refererenssiarvoja!$B$16*Kaksitasouoma_matriisi!O1920^(1/6)/(SQRT((2*Refererenssiarvoja!$B$15)/(Päälaskenta!$F$31*Päälaskenta!$G$31*Päälaskenta!$F$28))+SQRT(Refererenssiarvoja!$B$15)/Refererenssiarvoja!$B$17*LN(Kaksitasouoma_matriisi!L1920/Päälaskenta!$F$28))</f>
        <v>7.2759451085797094E-2</v>
      </c>
      <c r="AR1920" s="8">
        <f>Refererenssiarvoja!$B$16*Kaksitasouoma_matriisi!O1920^(1/6)/(SQRT((2*Refererenssiarvoja!$B$15)/(Päälaskenta!$F$31*Päälaskenta!$G$31*L1920)))</f>
        <v>1.2447202810270099</v>
      </c>
    </row>
    <row r="1921" spans="1:44" x14ac:dyDescent="0.2">
      <c r="A1921" s="8">
        <v>1919</v>
      </c>
      <c r="B1921" s="8">
        <f>IF(Päälaskenta!C$7,Päälaskenta!E$7,Päälaskenta!G$5)</f>
        <v>2.5</v>
      </c>
      <c r="C1921" s="56">
        <v>8.1000000000000003E-2</v>
      </c>
      <c r="D1921" s="93">
        <f t="shared" si="465"/>
        <v>30.8642</v>
      </c>
      <c r="E1921" s="8">
        <f>IF(Päälaskenta!$C$26,Kaksitasouoma_matriisi!AP1921,Kaksitasouoma_matriisi!AC1921)</f>
        <v>0.111448296123363</v>
      </c>
      <c r="F1921" s="56">
        <f>IF(D1921&lt;Päälaskenta!H$24,(SQRT(POWER(Päälaskenta!C$24/(2*Päälaskenta!E$24),2)+(D1921/Päälaskenta!E$24))-Päälaskenta!C$24/(2*Päälaskenta!E$24)),IF(D1921=Päälaskenta!H$24,Päälaskenta!D$24,Päälaskenta!D$24+(SQRT(POWER((Päälaskenta!C$20+Päälaskenta!G$24)/(2*Päälaskenta!E$20),2)+((D1921-Päälaskenta!H$24)/Päälaskenta!E$20))-(Päälaskenta!C$20+Päälaskenta!G$24)/(2*Päälaskenta!E$20))))</f>
        <v>3.319</v>
      </c>
      <c r="G1921" s="57">
        <f>IF(F1921&gt;Päälaskenta!D$24,(2*SQRT((POWER(Päälaskenta!D$24,2))+POWER(Päälaskenta!E$24*Päälaskenta!D$24,2))+Päälaskenta!C$24)+(2*SQRT((POWER((F1921-Päälaskenta!D$24),2))+POWER(Päälaskenta!E$20*(F1921-Päälaskenta!D$24),2))+Päälaskenta!C$20),(2*SQRT((POWER(F1921,2))+POWER(Päälaskenta!E$24*F1921,2))+Päälaskenta!C$24))</f>
        <v>17.420000000000002</v>
      </c>
      <c r="H1921" s="57">
        <f t="shared" si="466"/>
        <v>1.77</v>
      </c>
      <c r="I1921" s="62">
        <f t="shared" si="467"/>
        <v>3.8000000000000002E-5</v>
      </c>
      <c r="J1921" s="8">
        <f>IF(F1921&lt;Päälaskenta!$D$24,0,Kaksitasouoma_matriisi!F1921-Päälaskenta!$D$24)</f>
        <v>2.6190000000000002</v>
      </c>
      <c r="L1921" s="8">
        <f>IF(F1921&gt;Päälaskenta!D$24,F1921-Päälaskenta!D$24,0)</f>
        <v>2.6190000000000002</v>
      </c>
      <c r="M1921" s="8">
        <f>IF(F1921&gt;Päälaskenta!D$24,(Päälaskenta!C$20+(Päälaskenta!E$20*(Kaksitasouoma_matriisi!F1921-Päälaskenta!D$24)))*(Kaksitasouoma_matriisi!F1921-Päälaskenta!D$24),0)</f>
        <v>23.383741499999999</v>
      </c>
      <c r="N1921" s="8">
        <f>IF(F1921&gt;Päälaskenta!D$24,(2*SQRT((POWER((F1921-Päälaskenta!D$24),2))+POWER(Päälaskenta!E$20*(F1921-Päälaskenta!D$24),2))+Päälaskenta!C$20),0)</f>
        <v>14.4429387904402</v>
      </c>
      <c r="O1921" s="8">
        <f t="shared" si="473"/>
        <v>1.6190431766890601</v>
      </c>
      <c r="P1921" s="8">
        <f>IF(Päälaskenta!$C$29,IF(L1921&gt;Päälaskenta!$F$28,Kaksitasouoma_matriisi!AQ1921,Kaksitasouoma_matriisi!AR1921),Päälaskenta!$F$20)</f>
        <v>0.12</v>
      </c>
      <c r="Q1921" s="8">
        <f t="shared" si="474"/>
        <v>268.68187835782101</v>
      </c>
      <c r="R1921" s="8">
        <f t="shared" si="468"/>
        <v>1.4418797526965601</v>
      </c>
      <c r="S1921" s="8">
        <f t="shared" si="475"/>
        <v>6.16616358291747E-2</v>
      </c>
      <c r="U1921" s="93">
        <f>IF(F1921&gt;Päälaskenta!D$24,Päälaskenta!H$24+L1921*Päälaskenta!G$24,F1921*Päälaskenta!C$24 + F1921*F1921*Päälaskenta!E$24)</f>
        <v>7.4756</v>
      </c>
      <c r="V1921" s="8">
        <f>IF(F1921&gt;Päälaskenta!D$24,2*SQRT(POWER(Päälaskenta!D$24,2)+POWER(Päälaskenta!E$24*Päälaskenta!D$24,2))+Päälaskenta!C$24,(2*SQRT((POWER(F1921,2))+POWER(Päälaskenta!E$24*F1921,2))+Päälaskenta!C$24))</f>
        <v>2.9798989873223301</v>
      </c>
      <c r="W1921" s="8">
        <f t="shared" si="476"/>
        <v>2.50867564028316</v>
      </c>
      <c r="X1921" s="8">
        <f>Päälaskenta!F$24</f>
        <v>7.0000000000000007E-2</v>
      </c>
      <c r="Y1921" s="8">
        <f t="shared" si="477"/>
        <v>197.17159842368599</v>
      </c>
      <c r="Z1921" s="8">
        <f t="shared" si="469"/>
        <v>1.0581202473034399</v>
      </c>
      <c r="AA1921" s="8">
        <f t="shared" si="478"/>
        <v>0.14154318680820799</v>
      </c>
      <c r="AC1921" s="8">
        <f t="shared" si="470"/>
        <v>0.111448296123363</v>
      </c>
      <c r="AE1921" s="8">
        <v>1919</v>
      </c>
      <c r="AF1921" s="8">
        <f t="shared" si="480"/>
        <v>465.85347678150703</v>
      </c>
      <c r="AG1921" s="8">
        <f t="shared" si="471"/>
        <v>2.87992604318254E-5</v>
      </c>
      <c r="AJ1921" s="132">
        <f>IF(Päälaskenta!$F$28&lt;Kaksitasouoma_matriisi!L1921,Päälaskenta!$C$20*Päälaskenta!$F$28,Päälaskenta!$C$20*Kaksitasouoma_matriisi!L1921)</f>
        <v>2.5</v>
      </c>
      <c r="AK1921" s="134">
        <f>SQRT(Päälaskenta!$D$20^2+(Päälaskenta!$D$20/(1/Päälaskenta!$E$20))^2)</f>
        <v>1.8029999999999999</v>
      </c>
      <c r="AL1921" s="134">
        <f>IF(Päälaskenta!$F$28&lt;Kaksitasouoma_matriisi!L1921,AK1921*Päälaskenta!$F$28*COS(ATAN(1/Päälaskenta!$E$20)),AK1921*Kaksitasouoma_matriisi!L1921*COS(ATAN(1/Päälaskenta!$E$20)))</f>
        <v>0.75</v>
      </c>
      <c r="AM1921" s="134"/>
      <c r="AN1921" s="134">
        <f t="shared" si="479"/>
        <v>3.25</v>
      </c>
      <c r="AO1921" s="8">
        <f t="shared" si="472"/>
        <v>0.10529999157600101</v>
      </c>
      <c r="AP1921" s="134">
        <f>Refererenssiarvoja!$B$16*H1921^(1/6)/(Refererenssiarvoja!$B$15^0.5)*(Päälaskenta!$G$28/2)^0.5*(1-AO1921)^(-1.5)</f>
        <v>6.6000000000000003E-2</v>
      </c>
      <c r="AQ1921" s="8">
        <f>Refererenssiarvoja!$B$16*Kaksitasouoma_matriisi!O1921^(1/6)/(SQRT((2*Refererenssiarvoja!$B$15)/(Päälaskenta!$F$31*Päälaskenta!$G$31*Päälaskenta!$F$28))+SQRT(Refererenssiarvoja!$B$15)/Refererenssiarvoja!$B$17*LN(Kaksitasouoma_matriisi!L1921/Päälaskenta!$F$28))</f>
        <v>7.2495945600359907E-2</v>
      </c>
      <c r="AR1921" s="8">
        <f>Refererenssiarvoja!$B$16*Kaksitasouoma_matriisi!O1921^(1/6)/(SQRT((2*Refererenssiarvoja!$B$15)/(Päälaskenta!$F$31*Päälaskenta!$G$31*L1921)))</f>
        <v>1.2519721057839299</v>
      </c>
    </row>
    <row r="1922" spans="1:44" x14ac:dyDescent="0.2">
      <c r="A1922" s="8">
        <v>1920</v>
      </c>
      <c r="B1922" s="8">
        <f>IF(Päälaskenta!C$7,Päälaskenta!E$7,Päälaskenta!G$5)</f>
        <v>2.5</v>
      </c>
      <c r="C1922" s="56">
        <v>0.08</v>
      </c>
      <c r="D1922" s="93">
        <f t="shared" si="465"/>
        <v>31.25</v>
      </c>
      <c r="E1922" s="8">
        <f>IF(Päälaskenta!$C$26,Kaksitasouoma_matriisi!AP1922,Kaksitasouoma_matriisi!AC1922)</f>
        <v>0.111494062687424</v>
      </c>
      <c r="F1922" s="56">
        <f>IF(D1922&lt;Päälaskenta!H$24,(SQRT(POWER(Päälaskenta!C$24/(2*Päälaskenta!E$24),2)+(D1922/Päälaskenta!E$24))-Päälaskenta!C$24/(2*Päälaskenta!E$24)),IF(D1922=Päälaskenta!H$24,Päälaskenta!D$24,Päälaskenta!D$24+(SQRT(POWER((Päälaskenta!C$20+Päälaskenta!G$24)/(2*Päälaskenta!E$20),2)+((D1922-Päälaskenta!H$24)/Päälaskenta!E$20))-(Päälaskenta!C$20+Päälaskenta!G$24)/(2*Päälaskenta!E$20))))</f>
        <v>3.3450000000000002</v>
      </c>
      <c r="G1922" s="57">
        <f>IF(F1922&gt;Päälaskenta!D$24,(2*SQRT((POWER(Päälaskenta!D$24,2))+POWER(Päälaskenta!E$24*Päälaskenta!D$24,2))+Päälaskenta!C$24)+(2*SQRT((POWER((F1922-Päälaskenta!D$24),2))+POWER(Päälaskenta!E$20*(F1922-Päälaskenta!D$24),2))+Päälaskenta!C$20),(2*SQRT((POWER(F1922,2))+POWER(Päälaskenta!E$24*F1922,2))+Päälaskenta!C$24))</f>
        <v>17.52</v>
      </c>
      <c r="H1922" s="57">
        <f t="shared" si="466"/>
        <v>1.78</v>
      </c>
      <c r="I1922" s="62">
        <f t="shared" si="467"/>
        <v>3.6999999999999998E-5</v>
      </c>
      <c r="J1922" s="8">
        <f>IF(F1922&lt;Päälaskenta!$D$24,0,Kaksitasouoma_matriisi!F1922-Päälaskenta!$D$24)</f>
        <v>2.645</v>
      </c>
      <c r="L1922" s="8">
        <f>IF(F1922&gt;Päälaskenta!D$24,F1922-Päälaskenta!D$24,0)</f>
        <v>2.645</v>
      </c>
      <c r="M1922" s="8">
        <f>IF(F1922&gt;Päälaskenta!D$24,(Päälaskenta!C$20+(Päälaskenta!E$20*(Kaksitasouoma_matriisi!F1922-Päälaskenta!D$24)))*(Kaksitasouoma_matriisi!F1922-Päälaskenta!D$24),0)</f>
        <v>23.719037499999999</v>
      </c>
      <c r="N1922" s="8">
        <f>IF(F1922&gt;Päälaskenta!D$24,(2*SQRT((POWER((F1922-Päälaskenta!D$24),2))+POWER(Päälaskenta!E$20*(F1922-Päälaskenta!D$24),2))+Päälaskenta!C$20),0)</f>
        <v>14.5366831236023</v>
      </c>
      <c r="O1922" s="8">
        <f t="shared" si="473"/>
        <v>1.63166778131724</v>
      </c>
      <c r="P1922" s="8">
        <f>IF(Päälaskenta!$C$29,IF(L1922&gt;Päälaskenta!$F$28,Kaksitasouoma_matriisi!AQ1922,Kaksitasouoma_matriisi!AR1922),Päälaskenta!$F$20)</f>
        <v>0.12</v>
      </c>
      <c r="Q1922" s="8">
        <f t="shared" si="474"/>
        <v>273.94937108013397</v>
      </c>
      <c r="R1922" s="8">
        <f t="shared" si="468"/>
        <v>1.44527205726241</v>
      </c>
      <c r="S1922" s="8">
        <f t="shared" si="475"/>
        <v>6.0932997692777803E-2</v>
      </c>
      <c r="U1922" s="93">
        <f>IF(F1922&gt;Päälaskenta!D$24,Päälaskenta!H$24+L1922*Päälaskenta!G$24,F1922*Päälaskenta!C$24 + F1922*F1922*Päälaskenta!E$24)</f>
        <v>7.5380000000000003</v>
      </c>
      <c r="V1922" s="8">
        <f>IF(F1922&gt;Päälaskenta!D$24,2*SQRT(POWER(Päälaskenta!D$24,2)+POWER(Päälaskenta!E$24*Päälaskenta!D$24,2))+Päälaskenta!C$24,(2*SQRT((POWER(F1922,2))+POWER(Päälaskenta!E$24*F1922,2))+Päälaskenta!C$24))</f>
        <v>2.9798989873223301</v>
      </c>
      <c r="W1922" s="8">
        <f t="shared" si="476"/>
        <v>2.5296159474094999</v>
      </c>
      <c r="X1922" s="8">
        <f>Päälaskenta!F$24</f>
        <v>7.0000000000000007E-2</v>
      </c>
      <c r="Y1922" s="8">
        <f t="shared" si="477"/>
        <v>199.92226039498101</v>
      </c>
      <c r="Z1922" s="8">
        <f t="shared" si="469"/>
        <v>1.05472794273759</v>
      </c>
      <c r="AA1922" s="8">
        <f t="shared" si="478"/>
        <v>0.13992145698296499</v>
      </c>
      <c r="AC1922" s="8">
        <f t="shared" si="470"/>
        <v>0.111494062687424</v>
      </c>
      <c r="AE1922" s="8">
        <v>1920</v>
      </c>
      <c r="AF1922" s="8">
        <f t="shared" si="480"/>
        <v>473.87163147511501</v>
      </c>
      <c r="AG1922" s="8">
        <f t="shared" si="471"/>
        <v>2.7832908817999901E-5</v>
      </c>
      <c r="AJ1922" s="132">
        <f>IF(Päälaskenta!$F$28&lt;Kaksitasouoma_matriisi!L1922,Päälaskenta!$C$20*Päälaskenta!$F$28,Päälaskenta!$C$20*Kaksitasouoma_matriisi!L1922)</f>
        <v>2.5</v>
      </c>
      <c r="AK1922" s="134">
        <f>SQRT(Päälaskenta!$D$20^2+(Päälaskenta!$D$20/(1/Päälaskenta!$E$20))^2)</f>
        <v>1.8029999999999999</v>
      </c>
      <c r="AL1922" s="134">
        <f>IF(Päälaskenta!$F$28&lt;Kaksitasouoma_matriisi!L1922,AK1922*Päälaskenta!$F$28*COS(ATAN(1/Päälaskenta!$E$20)),AK1922*Kaksitasouoma_matriisi!L1922*COS(ATAN(1/Päälaskenta!$E$20)))</f>
        <v>0.75</v>
      </c>
      <c r="AM1922" s="134"/>
      <c r="AN1922" s="134">
        <f t="shared" si="479"/>
        <v>3.25</v>
      </c>
      <c r="AO1922" s="8">
        <f t="shared" si="472"/>
        <v>0.104</v>
      </c>
      <c r="AP1922" s="134">
        <f>Refererenssiarvoja!$B$16*H1922^(1/6)/(Refererenssiarvoja!$B$15^0.5)*(Päälaskenta!$G$28/2)^0.5*(1-AO1922)^(-1.5)</f>
        <v>6.6000000000000003E-2</v>
      </c>
      <c r="AQ1922" s="8">
        <f>Refererenssiarvoja!$B$16*Kaksitasouoma_matriisi!O1922^(1/6)/(SQRT((2*Refererenssiarvoja!$B$15)/(Päälaskenta!$F$31*Päälaskenta!$G$31*Päälaskenta!$F$28))+SQRT(Refererenssiarvoja!$B$15)/Refererenssiarvoja!$B$17*LN(Kaksitasouoma_matriisi!L1922/Päälaskenta!$F$28))</f>
        <v>7.2216144266455395E-2</v>
      </c>
      <c r="AR1922" s="8">
        <f>Refererenssiarvoja!$B$16*Kaksitasouoma_matriisi!O1922^(1/6)/(SQRT((2*Refererenssiarvoja!$B$15)/(Päälaskenta!$F$31*Päälaskenta!$G$31*L1922)))</f>
        <v>1.2598010317173001</v>
      </c>
    </row>
    <row r="1923" spans="1:44" x14ac:dyDescent="0.2">
      <c r="A1923" s="8">
        <v>1921</v>
      </c>
      <c r="B1923" s="8">
        <f>IF(Päälaskenta!C$7,Päälaskenta!E$7,Päälaskenta!G$5)</f>
        <v>2.5</v>
      </c>
      <c r="C1923" s="56">
        <v>7.9000000000000001E-2</v>
      </c>
      <c r="D1923" s="93">
        <f t="shared" ref="D1923:D1986" si="481">B1923/C1923</f>
        <v>31.645600000000002</v>
      </c>
      <c r="E1923" s="8">
        <f>IF(Päälaskenta!$C$26,Kaksitasouoma_matriisi!AP1923,Kaksitasouoma_matriisi!AC1923)</f>
        <v>0.111537609400797</v>
      </c>
      <c r="F1923" s="56">
        <f>IF(D1923&lt;Päälaskenta!H$24,(SQRT(POWER(Päälaskenta!C$24/(2*Päälaskenta!E$24),2)+(D1923/Päälaskenta!E$24))-Päälaskenta!C$24/(2*Päälaskenta!E$24)),IF(D1923=Päälaskenta!H$24,Päälaskenta!D$24,Päälaskenta!D$24+(SQRT(POWER((Päälaskenta!C$20+Päälaskenta!G$24)/(2*Päälaskenta!E$20),2)+((D1923-Päälaskenta!H$24)/Päälaskenta!E$20))-(Päälaskenta!C$20+Päälaskenta!G$24)/(2*Päälaskenta!E$20))))</f>
        <v>3.37</v>
      </c>
      <c r="G1923" s="57">
        <f>IF(F1923&gt;Päälaskenta!D$24,(2*SQRT((POWER(Päälaskenta!D$24,2))+POWER(Päälaskenta!E$24*Päälaskenta!D$24,2))+Päälaskenta!C$24)+(2*SQRT((POWER((F1923-Päälaskenta!D$24),2))+POWER(Päälaskenta!E$20*(F1923-Päälaskenta!D$24),2))+Päälaskenta!C$20),(2*SQRT((POWER(F1923,2))+POWER(Päälaskenta!E$24*F1923,2))+Päälaskenta!C$24))</f>
        <v>17.61</v>
      </c>
      <c r="H1923" s="57">
        <f t="shared" ref="H1923:H1986" si="482">D1923/G1923</f>
        <v>1.8</v>
      </c>
      <c r="I1923" s="62">
        <f t="shared" ref="I1923:I1986" si="483">POWER(C1923/((1/E1923)*POWER(H1923,2/3)),2)</f>
        <v>3.4999999999999997E-5</v>
      </c>
      <c r="J1923" s="8">
        <f>IF(F1923&lt;Päälaskenta!$D$24,0,Kaksitasouoma_matriisi!F1923-Päälaskenta!$D$24)</f>
        <v>2.67</v>
      </c>
      <c r="L1923" s="8">
        <f>IF(F1923&gt;Päälaskenta!D$24,F1923-Päälaskenta!D$24,0)</f>
        <v>2.67</v>
      </c>
      <c r="M1923" s="8">
        <f>IF(F1923&gt;Päälaskenta!D$24,(Päälaskenta!C$20+(Päälaskenta!E$20*(Kaksitasouoma_matriisi!F1923-Päälaskenta!D$24)))*(Kaksitasouoma_matriisi!F1923-Päälaskenta!D$24),0)</f>
        <v>24.04335</v>
      </c>
      <c r="N1923" s="8">
        <f>IF(F1923&gt;Päälaskenta!D$24,(2*SQRT((POWER((F1923-Päälaskenta!D$24),2))+POWER(Päälaskenta!E$20*(F1923-Päälaskenta!D$24),2))+Päälaskenta!C$20),0)</f>
        <v>14.626821905488899</v>
      </c>
      <c r="O1923" s="8">
        <f t="shared" si="473"/>
        <v>1.6437849695139499</v>
      </c>
      <c r="P1923" s="8">
        <f>IF(Päälaskenta!$C$29,IF(L1923&gt;Päälaskenta!$F$28,Kaksitasouoma_matriisi!AQ1923,Kaksitasouoma_matriisi!AR1923),Päälaskenta!$F$20)</f>
        <v>0.12</v>
      </c>
      <c r="Q1923" s="8">
        <f t="shared" si="474"/>
        <v>279.06823297018201</v>
      </c>
      <c r="R1923" s="8">
        <f t="shared" ref="R1923:R1986" si="484">B1923*Q1923/(Q1923+Y1923)</f>
        <v>1.44850201027132</v>
      </c>
      <c r="S1923" s="8">
        <f t="shared" si="475"/>
        <v>6.0245432116211799E-2</v>
      </c>
      <c r="U1923" s="93">
        <f>IF(F1923&gt;Päälaskenta!D$24,Päälaskenta!H$24+L1923*Päälaskenta!G$24,F1923*Päälaskenta!C$24 + F1923*F1923*Päälaskenta!E$24)</f>
        <v>7.5979999999999999</v>
      </c>
      <c r="V1923" s="8">
        <f>IF(F1923&gt;Päälaskenta!D$24,2*SQRT(POWER(Päälaskenta!D$24,2)+POWER(Päälaskenta!E$24*Päälaskenta!D$24,2))+Päälaskenta!C$24,(2*SQRT((POWER(F1923,2))+POWER(Päälaskenta!E$24*F1923,2))+Päälaskenta!C$24))</f>
        <v>2.9798989873223301</v>
      </c>
      <c r="W1923" s="8">
        <f t="shared" si="476"/>
        <v>2.54975085810791</v>
      </c>
      <c r="X1923" s="8">
        <f>Päälaskenta!F$24</f>
        <v>7.0000000000000007E-2</v>
      </c>
      <c r="Y1923" s="8">
        <f t="shared" si="477"/>
        <v>202.58148341148299</v>
      </c>
      <c r="Z1923" s="8">
        <f t="shared" ref="Z1923:Z1986" si="485">B1923*Y1923/(Y1923+Q1923)</f>
        <v>1.05149798972868</v>
      </c>
      <c r="AA1923" s="8">
        <f t="shared" si="478"/>
        <v>0.13839141744257399</v>
      </c>
      <c r="AC1923" s="8">
        <f t="shared" ref="AC1923:AC1986" si="486">(N1923*P1923+V1923*X1923)/(N1923+V1923)</f>
        <v>0.111537609400797</v>
      </c>
      <c r="AE1923" s="8">
        <v>1921</v>
      </c>
      <c r="AF1923" s="8">
        <f t="shared" si="480"/>
        <v>481.64971638166497</v>
      </c>
      <c r="AG1923" s="8">
        <f t="shared" ref="AG1923:AG1986" si="487">(B1923*B1923)/(AF1923*AF1923)</f>
        <v>2.69412287619116E-5</v>
      </c>
      <c r="AJ1923" s="132">
        <f>IF(Päälaskenta!$F$28&lt;Kaksitasouoma_matriisi!L1923,Päälaskenta!$C$20*Päälaskenta!$F$28,Päälaskenta!$C$20*Kaksitasouoma_matriisi!L1923)</f>
        <v>2.5</v>
      </c>
      <c r="AK1923" s="134">
        <f>SQRT(Päälaskenta!$D$20^2+(Päälaskenta!$D$20/(1/Päälaskenta!$E$20))^2)</f>
        <v>1.8029999999999999</v>
      </c>
      <c r="AL1923" s="134">
        <f>IF(Päälaskenta!$F$28&lt;Kaksitasouoma_matriisi!L1923,AK1923*Päälaskenta!$F$28*COS(ATAN(1/Päälaskenta!$E$20)),AK1923*Kaksitasouoma_matriisi!L1923*COS(ATAN(1/Päälaskenta!$E$20)))</f>
        <v>0.75</v>
      </c>
      <c r="AM1923" s="134"/>
      <c r="AN1923" s="134">
        <f t="shared" si="479"/>
        <v>3.25</v>
      </c>
      <c r="AO1923" s="8">
        <f t="shared" ref="AO1923:AO1986" si="488">AN1923/D1923</f>
        <v>0.102699901408095</v>
      </c>
      <c r="AP1923" s="134">
        <f>Refererenssiarvoja!$B$16*H1923^(1/6)/(Refererenssiarvoja!$B$15^0.5)*(Päälaskenta!$G$28/2)^0.5*(1-AO1923)^(-1.5)</f>
        <v>6.6000000000000003E-2</v>
      </c>
      <c r="AQ1923" s="8">
        <f>Refererenssiarvoja!$B$16*Kaksitasouoma_matriisi!O1923^(1/6)/(SQRT((2*Refererenssiarvoja!$B$15)/(Päälaskenta!$F$31*Päälaskenta!$G$31*Päälaskenta!$F$28))+SQRT(Refererenssiarvoja!$B$15)/Refererenssiarvoja!$B$17*LN(Kaksitasouoma_matriisi!L1923/Päälaskenta!$F$28))</f>
        <v>7.1952486219763898E-2</v>
      </c>
      <c r="AR1923" s="8">
        <f>Refererenssiarvoja!$B$16*Kaksitasouoma_matriisi!O1923^(1/6)/(SQRT((2*Refererenssiarvoja!$B$15)/(Päälaskenta!$F$31*Päälaskenta!$G$31*L1923)))</f>
        <v>1.2673025147731201</v>
      </c>
    </row>
    <row r="1924" spans="1:44" x14ac:dyDescent="0.2">
      <c r="A1924" s="8">
        <v>1922</v>
      </c>
      <c r="B1924" s="8">
        <f>IF(Päälaskenta!C$7,Päälaskenta!E$7,Päälaskenta!G$5)</f>
        <v>2.5</v>
      </c>
      <c r="C1924" s="56">
        <v>7.8E-2</v>
      </c>
      <c r="D1924" s="93">
        <f t="shared" si="481"/>
        <v>32.051299999999998</v>
      </c>
      <c r="E1924" s="8">
        <f>IF(Päälaskenta!$C$26,Kaksitasouoma_matriisi!AP1924,Kaksitasouoma_matriisi!AC1924)</f>
        <v>0.11158414179197799</v>
      </c>
      <c r="F1924" s="56">
        <f>IF(D1924&lt;Päälaskenta!H$24,(SQRT(POWER(Päälaskenta!C$24/(2*Päälaskenta!E$24),2)+(D1924/Päälaskenta!E$24))-Päälaskenta!C$24/(2*Päälaskenta!E$24)),IF(D1924=Päälaskenta!H$24,Päälaskenta!D$24,Päälaskenta!D$24+(SQRT(POWER((Päälaskenta!C$20+Päälaskenta!G$24)/(2*Päälaskenta!E$20),2)+((D1924-Päälaskenta!H$24)/Päälaskenta!E$20))-(Päälaskenta!C$20+Päälaskenta!G$24)/(2*Päälaskenta!E$20))))</f>
        <v>3.3969999999999998</v>
      </c>
      <c r="G1924" s="57">
        <f>IF(F1924&gt;Päälaskenta!D$24,(2*SQRT((POWER(Päälaskenta!D$24,2))+POWER(Päälaskenta!E$24*Päälaskenta!D$24,2))+Päälaskenta!C$24)+(2*SQRT((POWER((F1924-Päälaskenta!D$24),2))+POWER(Päälaskenta!E$20*(F1924-Päälaskenta!D$24),2))+Päälaskenta!C$20),(2*SQRT((POWER(F1924,2))+POWER(Päälaskenta!E$24*F1924,2))+Päälaskenta!C$24))</f>
        <v>17.7</v>
      </c>
      <c r="H1924" s="57">
        <f t="shared" si="482"/>
        <v>1.81</v>
      </c>
      <c r="I1924" s="62">
        <f t="shared" si="483"/>
        <v>3.4E-5</v>
      </c>
      <c r="J1924" s="8">
        <f>IF(F1924&lt;Päälaskenta!$D$24,0,Kaksitasouoma_matriisi!F1924-Päälaskenta!$D$24)</f>
        <v>2.6970000000000001</v>
      </c>
      <c r="L1924" s="8">
        <f>IF(F1924&gt;Päälaskenta!D$24,F1924-Päälaskenta!D$24,0)</f>
        <v>2.6970000000000001</v>
      </c>
      <c r="M1924" s="8">
        <f>IF(F1924&gt;Päälaskenta!D$24,(Päälaskenta!C$20+(Päälaskenta!E$20*(Kaksitasouoma_matriisi!F1924-Päälaskenta!D$24)))*(Kaksitasouoma_matriisi!F1924-Päälaskenta!D$24),0)</f>
        <v>24.395713499999999</v>
      </c>
      <c r="N1924" s="8">
        <f>IF(F1924&gt;Päälaskenta!D$24,(2*SQRT((POWER((F1924-Päälaskenta!D$24),2))+POWER(Päälaskenta!E$20*(F1924-Päälaskenta!D$24),2))+Päälaskenta!C$20),0)</f>
        <v>14.7241717899264</v>
      </c>
      <c r="O1924" s="8">
        <f t="shared" ref="O1924:O1987" si="489">IF(N1924&gt;0,M1924/N1924,0)</f>
        <v>1.6568479265292499</v>
      </c>
      <c r="P1924" s="8">
        <f>IF(Päälaskenta!$C$29,IF(L1924&gt;Päälaskenta!$F$28,Kaksitasouoma_matriisi!AQ1924,Kaksitasouoma_matriisi!AR1924),Päälaskenta!$F$20)</f>
        <v>0.12</v>
      </c>
      <c r="Q1924" s="8">
        <f t="shared" ref="Q1924:Q1987" si="490">(1/P1924)*M1924*POWER(O1924,(2/3))</f>
        <v>284.65624149540099</v>
      </c>
      <c r="R1924" s="8">
        <f t="shared" si="484"/>
        <v>1.4519560306404999</v>
      </c>
      <c r="S1924" s="8">
        <f t="shared" ref="S1924:S1987" si="491">IF(M1924&gt;0,R1924/M1924,0)</f>
        <v>5.9516850394250601E-2</v>
      </c>
      <c r="U1924" s="93">
        <f>IF(F1924&gt;Päälaskenta!D$24,Päälaskenta!H$24+L1924*Päälaskenta!G$24,F1924*Päälaskenta!C$24 + F1924*F1924*Päälaskenta!E$24)</f>
        <v>7.6627999999999998</v>
      </c>
      <c r="V1924" s="8">
        <f>IF(F1924&gt;Päälaskenta!D$24,2*SQRT(POWER(Päälaskenta!D$24,2)+POWER(Päälaskenta!E$24*Päälaskenta!D$24,2))+Päälaskenta!C$24,(2*SQRT((POWER(F1924,2))+POWER(Päälaskenta!E$24*F1924,2))+Päälaskenta!C$24))</f>
        <v>2.9798989873223301</v>
      </c>
      <c r="W1924" s="8">
        <f t="shared" ref="W1924:W1987" si="492">U1924/V1924</f>
        <v>2.5714965616621899</v>
      </c>
      <c r="X1924" s="8">
        <f>Päälaskenta!F$24</f>
        <v>7.0000000000000007E-2</v>
      </c>
      <c r="Y1924" s="8">
        <f t="shared" ref="Y1924:Y1987" si="493">(1/X1924)*U1924*POWER(W1924,(2/3))</f>
        <v>205.46920908355099</v>
      </c>
      <c r="Z1924" s="8">
        <f t="shared" si="485"/>
        <v>1.0480439693595001</v>
      </c>
      <c r="AA1924" s="8">
        <f t="shared" ref="AA1924:AA1987" si="494">Z1924/U1924</f>
        <v>0.13677036714510399</v>
      </c>
      <c r="AC1924" s="8">
        <f t="shared" si="486"/>
        <v>0.11158414179197799</v>
      </c>
      <c r="AE1924" s="8">
        <v>1922</v>
      </c>
      <c r="AF1924" s="8">
        <f t="shared" si="480"/>
        <v>490.12545057895198</v>
      </c>
      <c r="AG1924" s="8">
        <f t="shared" si="487"/>
        <v>2.6017496704359201E-5</v>
      </c>
      <c r="AJ1924" s="132">
        <f>IF(Päälaskenta!$F$28&lt;Kaksitasouoma_matriisi!L1924,Päälaskenta!$C$20*Päälaskenta!$F$28,Päälaskenta!$C$20*Kaksitasouoma_matriisi!L1924)</f>
        <v>2.5</v>
      </c>
      <c r="AK1924" s="134">
        <f>SQRT(Päälaskenta!$D$20^2+(Päälaskenta!$D$20/(1/Päälaskenta!$E$20))^2)</f>
        <v>1.8029999999999999</v>
      </c>
      <c r="AL1924" s="134">
        <f>IF(Päälaskenta!$F$28&lt;Kaksitasouoma_matriisi!L1924,AK1924*Päälaskenta!$F$28*COS(ATAN(1/Päälaskenta!$E$20)),AK1924*Kaksitasouoma_matriisi!L1924*COS(ATAN(1/Päälaskenta!$E$20)))</f>
        <v>0.75</v>
      </c>
      <c r="AM1924" s="134"/>
      <c r="AN1924" s="134">
        <f t="shared" ref="AN1924:AN1987" si="495">AJ1924+AL1924</f>
        <v>3.25</v>
      </c>
      <c r="AO1924" s="8">
        <f t="shared" si="488"/>
        <v>0.101399943216032</v>
      </c>
      <c r="AP1924" s="134">
        <f>Refererenssiarvoja!$B$16*H1924^(1/6)/(Refererenssiarvoja!$B$15^0.5)*(Päälaskenta!$G$28/2)^0.5*(1-AO1924)^(-1.5)</f>
        <v>6.5000000000000002E-2</v>
      </c>
      <c r="AQ1924" s="8">
        <f>Refererenssiarvoja!$B$16*Kaksitasouoma_matriisi!O1924^(1/6)/(SQRT((2*Refererenssiarvoja!$B$15)/(Päälaskenta!$F$31*Päälaskenta!$G$31*Päälaskenta!$F$28))+SQRT(Refererenssiarvoja!$B$15)/Refererenssiarvoja!$B$17*LN(Kaksitasouoma_matriisi!L1924/Päälaskenta!$F$28))</f>
        <v>7.1673472793970794E-2</v>
      </c>
      <c r="AR1924" s="8">
        <f>Refererenssiarvoja!$B$16*Kaksitasouoma_matriisi!O1924^(1/6)/(SQRT((2*Refererenssiarvoja!$B$15)/(Päälaskenta!$F$31*Päälaskenta!$G$31*L1924)))</f>
        <v>1.2753755290278901</v>
      </c>
    </row>
    <row r="1925" spans="1:44" x14ac:dyDescent="0.2">
      <c r="A1925" s="8">
        <v>1923</v>
      </c>
      <c r="B1925" s="8">
        <f>IF(Päälaskenta!C$7,Päälaskenta!E$7,Päälaskenta!G$5)</f>
        <v>2.5</v>
      </c>
      <c r="C1925" s="56">
        <v>7.6999999999999999E-2</v>
      </c>
      <c r="D1925" s="93">
        <f t="shared" si="481"/>
        <v>32.467500000000001</v>
      </c>
      <c r="E1925" s="8">
        <f>IF(Päälaskenta!$C$26,Kaksitasouoma_matriisi!AP1925,Kaksitasouoma_matriisi!AC1925)</f>
        <v>0.111628469649684</v>
      </c>
      <c r="F1925" s="56">
        <f>IF(D1925&lt;Päälaskenta!H$24,(SQRT(POWER(Päälaskenta!C$24/(2*Päälaskenta!E$24),2)+(D1925/Päälaskenta!E$24))-Päälaskenta!C$24/(2*Päälaskenta!E$24)),IF(D1925=Päälaskenta!H$24,Päälaskenta!D$24,Päälaskenta!D$24+(SQRT(POWER((Päälaskenta!C$20+Päälaskenta!G$24)/(2*Päälaskenta!E$20),2)+((D1925-Päälaskenta!H$24)/Päälaskenta!E$20))-(Päälaskenta!C$20+Päälaskenta!G$24)/(2*Päälaskenta!E$20))))</f>
        <v>3.423</v>
      </c>
      <c r="G1925" s="57">
        <f>IF(F1925&gt;Päälaskenta!D$24,(2*SQRT((POWER(Päälaskenta!D$24,2))+POWER(Päälaskenta!E$24*Päälaskenta!D$24,2))+Päälaskenta!C$24)+(2*SQRT((POWER((F1925-Päälaskenta!D$24),2))+POWER(Päälaskenta!E$20*(F1925-Päälaskenta!D$24),2))+Päälaskenta!C$20),(2*SQRT((POWER(F1925,2))+POWER(Päälaskenta!E$24*F1925,2))+Päälaskenta!C$24))</f>
        <v>17.8</v>
      </c>
      <c r="H1925" s="57">
        <f t="shared" si="482"/>
        <v>1.82</v>
      </c>
      <c r="I1925" s="62">
        <f t="shared" si="483"/>
        <v>3.3000000000000003E-5</v>
      </c>
      <c r="J1925" s="8">
        <f>IF(F1925&lt;Päälaskenta!$D$24,0,Kaksitasouoma_matriisi!F1925-Päälaskenta!$D$24)</f>
        <v>2.7229999999999999</v>
      </c>
      <c r="L1925" s="8">
        <f>IF(F1925&gt;Päälaskenta!D$24,F1925-Päälaskenta!D$24,0)</f>
        <v>2.7229999999999999</v>
      </c>
      <c r="M1925" s="8">
        <f>IF(F1925&gt;Päälaskenta!D$24,(Päälaskenta!C$20+(Päälaskenta!E$20*(Kaksitasouoma_matriisi!F1925-Päälaskenta!D$24)))*(Kaksitasouoma_matriisi!F1925-Päälaskenta!D$24),0)</f>
        <v>24.7370935</v>
      </c>
      <c r="N1925" s="8">
        <f>IF(F1925&gt;Päälaskenta!D$24,(2*SQRT((POWER((F1925-Päälaskenta!D$24),2))+POWER(Päälaskenta!E$20*(F1925-Päälaskenta!D$24),2))+Päälaskenta!C$20),0)</f>
        <v>14.8179161230884</v>
      </c>
      <c r="O1925" s="8">
        <f t="shared" si="489"/>
        <v>1.6694043409691099</v>
      </c>
      <c r="P1925" s="8">
        <f>IF(Päälaskenta!$C$29,IF(L1925&gt;Päälaskenta!$F$28,Kaksitasouoma_matriisi!AQ1925,Kaksitasouoma_matriisi!AR1925),Päälaskenta!$F$20)</f>
        <v>0.12</v>
      </c>
      <c r="Q1925" s="8">
        <f t="shared" si="490"/>
        <v>290.09602870035798</v>
      </c>
      <c r="R1925" s="8">
        <f t="shared" si="484"/>
        <v>1.45524916554719</v>
      </c>
      <c r="S1925" s="8">
        <f t="shared" si="491"/>
        <v>5.8828623724415698E-2</v>
      </c>
      <c r="U1925" s="93">
        <f>IF(F1925&gt;Päälaskenta!D$24,Päälaskenta!H$24+L1925*Päälaskenta!G$24,F1925*Päälaskenta!C$24 + F1925*F1925*Päälaskenta!E$24)</f>
        <v>7.7252000000000001</v>
      </c>
      <c r="V1925" s="8">
        <f>IF(F1925&gt;Päälaskenta!D$24,2*SQRT(POWER(Päälaskenta!D$24,2)+POWER(Päälaskenta!E$24*Päälaskenta!D$24,2))+Päälaskenta!C$24,(2*SQRT((POWER(F1925,2))+POWER(Päälaskenta!E$24*F1925,2))+Päälaskenta!C$24))</f>
        <v>2.9798989873223301</v>
      </c>
      <c r="W1925" s="8">
        <f t="shared" si="492"/>
        <v>2.5924368687885302</v>
      </c>
      <c r="X1925" s="8">
        <f>Päälaskenta!F$24</f>
        <v>7.0000000000000007E-2</v>
      </c>
      <c r="Y1925" s="8">
        <f t="shared" si="493"/>
        <v>208.26541270833599</v>
      </c>
      <c r="Z1925" s="8">
        <f t="shared" si="485"/>
        <v>1.04475083445281</v>
      </c>
      <c r="AA1925" s="8">
        <f t="shared" si="494"/>
        <v>0.13523932512463199</v>
      </c>
      <c r="AC1925" s="8">
        <f t="shared" si="486"/>
        <v>0.111628469649684</v>
      </c>
      <c r="AE1925" s="8">
        <v>1923</v>
      </c>
      <c r="AF1925" s="8">
        <f t="shared" si="480"/>
        <v>498.36144140869402</v>
      </c>
      <c r="AG1925" s="8">
        <f t="shared" si="487"/>
        <v>2.51646648553408E-5</v>
      </c>
      <c r="AJ1925" s="132">
        <f>IF(Päälaskenta!$F$28&lt;Kaksitasouoma_matriisi!L1925,Päälaskenta!$C$20*Päälaskenta!$F$28,Päälaskenta!$C$20*Kaksitasouoma_matriisi!L1925)</f>
        <v>2.5</v>
      </c>
      <c r="AK1925" s="134">
        <f>SQRT(Päälaskenta!$D$20^2+(Päälaskenta!$D$20/(1/Päälaskenta!$E$20))^2)</f>
        <v>1.8029999999999999</v>
      </c>
      <c r="AL1925" s="134">
        <f>IF(Päälaskenta!$F$28&lt;Kaksitasouoma_matriisi!L1925,AK1925*Päälaskenta!$F$28*COS(ATAN(1/Päälaskenta!$E$20)),AK1925*Kaksitasouoma_matriisi!L1925*COS(ATAN(1/Päälaskenta!$E$20)))</f>
        <v>0.75</v>
      </c>
      <c r="AM1925" s="134"/>
      <c r="AN1925" s="134">
        <f t="shared" si="495"/>
        <v>3.25</v>
      </c>
      <c r="AO1925" s="8">
        <f t="shared" si="488"/>
        <v>0.1001001001001</v>
      </c>
      <c r="AP1925" s="134">
        <f>Refererenssiarvoja!$B$16*H1925^(1/6)/(Refererenssiarvoja!$B$15^0.5)*(Päälaskenta!$G$28/2)^0.5*(1-AO1925)^(-1.5)</f>
        <v>6.5000000000000002E-2</v>
      </c>
      <c r="AQ1925" s="8">
        <f>Refererenssiarvoja!$B$16*Kaksitasouoma_matriisi!O1925^(1/6)/(SQRT((2*Refererenssiarvoja!$B$15)/(Päälaskenta!$F$31*Päälaskenta!$G$31*Päälaskenta!$F$28))+SQRT(Refererenssiarvoja!$B$15)/Refererenssiarvoja!$B$17*LN(Kaksitasouoma_matriisi!L1925/Päälaskenta!$F$28))</f>
        <v>7.1410246771084401E-2</v>
      </c>
      <c r="AR1925" s="8">
        <f>Refererenssiarvoja!$B$16*Kaksitasouoma_matriisi!O1925^(1/6)/(SQRT((2*Refererenssiarvoja!$B$15)/(Päälaskenta!$F$31*Päälaskenta!$G$31*L1925)))</f>
        <v>1.28312187466354</v>
      </c>
    </row>
    <row r="1926" spans="1:44" x14ac:dyDescent="0.2">
      <c r="A1926" s="8">
        <v>1924</v>
      </c>
      <c r="B1926" s="8">
        <f>IF(Päälaskenta!C$7,Päälaskenta!E$7,Päälaskenta!G$5)</f>
        <v>2.5</v>
      </c>
      <c r="C1926" s="56">
        <v>7.5999999999999998E-2</v>
      </c>
      <c r="D1926" s="93">
        <f t="shared" si="481"/>
        <v>32.8947</v>
      </c>
      <c r="E1926" s="8">
        <f>IF(Päälaskenta!$C$26,Kaksitasouoma_matriisi!AP1926,Kaksitasouoma_matriisi!AC1926)</f>
        <v>0.11167568806012899</v>
      </c>
      <c r="F1926" s="56">
        <f>IF(D1926&lt;Päälaskenta!H$24,(SQRT(POWER(Päälaskenta!C$24/(2*Päälaskenta!E$24),2)+(D1926/Päälaskenta!E$24))-Päälaskenta!C$24/(2*Päälaskenta!E$24)),IF(D1926=Päälaskenta!H$24,Päälaskenta!D$24,Päälaskenta!D$24+(SQRT(POWER((Päälaskenta!C$20+Päälaskenta!G$24)/(2*Päälaskenta!E$20),2)+((D1926-Päälaskenta!H$24)/Päälaskenta!E$20))-(Päälaskenta!C$20+Päälaskenta!G$24)/(2*Päälaskenta!E$20))))</f>
        <v>3.4510000000000001</v>
      </c>
      <c r="G1926" s="57">
        <f>IF(F1926&gt;Päälaskenta!D$24,(2*SQRT((POWER(Päälaskenta!D$24,2))+POWER(Päälaskenta!E$24*Päälaskenta!D$24,2))+Päälaskenta!C$24)+(2*SQRT((POWER((F1926-Päälaskenta!D$24),2))+POWER(Päälaskenta!E$20*(F1926-Päälaskenta!D$24),2))+Päälaskenta!C$20),(2*SQRT((POWER(F1926,2))+POWER(Päälaskenta!E$24*F1926,2))+Päälaskenta!C$24))</f>
        <v>17.899999999999999</v>
      </c>
      <c r="H1926" s="57">
        <f t="shared" si="482"/>
        <v>1.84</v>
      </c>
      <c r="I1926" s="62">
        <f t="shared" si="483"/>
        <v>3.1999999999999999E-5</v>
      </c>
      <c r="J1926" s="8">
        <f>IF(F1926&lt;Päälaskenta!$D$24,0,Kaksitasouoma_matriisi!F1926-Päälaskenta!$D$24)</f>
        <v>2.7509999999999999</v>
      </c>
      <c r="L1926" s="8">
        <f>IF(F1926&gt;Päälaskenta!D$24,F1926-Päälaskenta!D$24,0)</f>
        <v>2.7509999999999999</v>
      </c>
      <c r="M1926" s="8">
        <f>IF(F1926&gt;Päälaskenta!D$24,(Päälaskenta!C$20+(Päälaskenta!E$20*(Kaksitasouoma_matriisi!F1926-Päälaskenta!D$24)))*(Kaksitasouoma_matriisi!F1926-Päälaskenta!D$24),0)</f>
        <v>25.107001499999999</v>
      </c>
      <c r="N1926" s="8">
        <f>IF(F1926&gt;Päälaskenta!D$24,(2*SQRT((POWER((F1926-Päälaskenta!D$24),2))+POWER(Päälaskenta!E$20*(F1926-Päälaskenta!D$24),2))+Päälaskenta!C$20),0)</f>
        <v>14.918871558801399</v>
      </c>
      <c r="O1926" s="8">
        <f t="shared" si="489"/>
        <v>1.6829021820479499</v>
      </c>
      <c r="P1926" s="8">
        <f>IF(Päälaskenta!$C$29,IF(L1926&gt;Päälaskenta!$F$28,Kaksitasouoma_matriisi!AQ1926,Kaksitasouoma_matriisi!AR1926),Päälaskenta!$F$20)</f>
        <v>0.12</v>
      </c>
      <c r="Q1926" s="8">
        <f t="shared" si="490"/>
        <v>296.01895296277502</v>
      </c>
      <c r="R1926" s="8">
        <f t="shared" si="484"/>
        <v>1.45876026264676</v>
      </c>
      <c r="S1926" s="8">
        <f t="shared" si="491"/>
        <v>5.8101731608482199E-2</v>
      </c>
      <c r="U1926" s="93">
        <f>IF(F1926&gt;Päälaskenta!D$24,Päälaskenta!H$24+L1926*Päälaskenta!G$24,F1926*Päälaskenta!C$24 + F1926*F1926*Päälaskenta!E$24)</f>
        <v>7.7923999999999998</v>
      </c>
      <c r="V1926" s="8">
        <f>IF(F1926&gt;Päälaskenta!D$24,2*SQRT(POWER(Päälaskenta!D$24,2)+POWER(Päälaskenta!E$24*Päälaskenta!D$24,2))+Päälaskenta!C$24,(2*SQRT((POWER(F1926,2))+POWER(Päälaskenta!E$24*F1926,2))+Päälaskenta!C$24))</f>
        <v>2.9798989873223301</v>
      </c>
      <c r="W1926" s="8">
        <f t="shared" si="492"/>
        <v>2.6149879687707398</v>
      </c>
      <c r="X1926" s="8">
        <f>Päälaskenta!F$24</f>
        <v>7.0000000000000007E-2</v>
      </c>
      <c r="Y1926" s="8">
        <f t="shared" si="493"/>
        <v>211.29359273558501</v>
      </c>
      <c r="Z1926" s="8">
        <f t="shared" si="485"/>
        <v>1.04123973735324</v>
      </c>
      <c r="AA1926" s="8">
        <f t="shared" si="494"/>
        <v>0.133622470272732</v>
      </c>
      <c r="AC1926" s="8">
        <f t="shared" si="486"/>
        <v>0.11167568806012899</v>
      </c>
      <c r="AE1926" s="8">
        <v>1924</v>
      </c>
      <c r="AF1926" s="8">
        <f t="shared" si="480"/>
        <v>507.31254569836</v>
      </c>
      <c r="AG1926" s="8">
        <f t="shared" si="487"/>
        <v>2.4284480226749198E-5</v>
      </c>
      <c r="AJ1926" s="132">
        <f>IF(Päälaskenta!$F$28&lt;Kaksitasouoma_matriisi!L1926,Päälaskenta!$C$20*Päälaskenta!$F$28,Päälaskenta!$C$20*Kaksitasouoma_matriisi!L1926)</f>
        <v>2.5</v>
      </c>
      <c r="AK1926" s="134">
        <f>SQRT(Päälaskenta!$D$20^2+(Päälaskenta!$D$20/(1/Päälaskenta!$E$20))^2)</f>
        <v>1.8029999999999999</v>
      </c>
      <c r="AL1926" s="134">
        <f>IF(Päälaskenta!$F$28&lt;Kaksitasouoma_matriisi!L1926,AK1926*Päälaskenta!$F$28*COS(ATAN(1/Päälaskenta!$E$20)),AK1926*Kaksitasouoma_matriisi!L1926*COS(ATAN(1/Päälaskenta!$E$20)))</f>
        <v>0.75</v>
      </c>
      <c r="AM1926" s="134"/>
      <c r="AN1926" s="134">
        <f t="shared" si="495"/>
        <v>3.25</v>
      </c>
      <c r="AO1926" s="8">
        <f t="shared" si="488"/>
        <v>9.8800110656123902E-2</v>
      </c>
      <c r="AP1926" s="134">
        <f>Refererenssiarvoja!$B$16*H1926^(1/6)/(Refererenssiarvoja!$B$15^0.5)*(Päälaskenta!$G$28/2)^0.5*(1-AO1926)^(-1.5)</f>
        <v>6.5000000000000002E-2</v>
      </c>
      <c r="AQ1926" s="8">
        <f>Refererenssiarvoja!$B$16*Kaksitasouoma_matriisi!O1926^(1/6)/(SQRT((2*Refererenssiarvoja!$B$15)/(Päälaskenta!$F$31*Päälaskenta!$G$31*Päälaskenta!$F$28))+SQRT(Refererenssiarvoja!$B$15)/Refererenssiarvoja!$B$17*LN(Kaksitasouoma_matriisi!L1926/Päälaskenta!$F$28))</f>
        <v>7.1132563062462906E-2</v>
      </c>
      <c r="AR1926" s="8">
        <f>Refererenssiarvoja!$B$16*Kaksitasouoma_matriisi!O1926^(1/6)/(SQRT((2*Refererenssiarvoja!$B$15)/(Päälaskenta!$F$31*Päälaskenta!$G$31*L1926)))</f>
        <v>1.29143416819964</v>
      </c>
    </row>
    <row r="1927" spans="1:44" x14ac:dyDescent="0.2">
      <c r="A1927" s="8">
        <v>1925</v>
      </c>
      <c r="B1927" s="8">
        <f>IF(Päälaskenta!C$7,Päälaskenta!E$7,Päälaskenta!G$5)</f>
        <v>2.5</v>
      </c>
      <c r="C1927" s="56">
        <v>7.4999999999999997E-2</v>
      </c>
      <c r="D1927" s="93">
        <f t="shared" si="481"/>
        <v>33.333300000000001</v>
      </c>
      <c r="E1927" s="8">
        <f>IF(Päälaskenta!$C$26,Kaksitasouoma_matriisi!AP1927,Kaksitasouoma_matriisi!AC1927)</f>
        <v>0.111722376800821</v>
      </c>
      <c r="F1927" s="56">
        <f>IF(D1927&lt;Päälaskenta!H$24,(SQRT(POWER(Päälaskenta!C$24/(2*Päälaskenta!E$24),2)+(D1927/Päälaskenta!E$24))-Päälaskenta!C$24/(2*Päälaskenta!E$24)),IF(D1927=Päälaskenta!H$24,Päälaskenta!D$24,Päälaskenta!D$24+(SQRT(POWER((Päälaskenta!C$20+Päälaskenta!G$24)/(2*Päälaskenta!E$20),2)+((D1927-Päälaskenta!H$24)/Päälaskenta!E$20))-(Päälaskenta!C$20+Päälaskenta!G$24)/(2*Päälaskenta!E$20))))</f>
        <v>3.4790000000000001</v>
      </c>
      <c r="G1927" s="57">
        <f>IF(F1927&gt;Päälaskenta!D$24,(2*SQRT((POWER(Päälaskenta!D$24,2))+POWER(Päälaskenta!E$24*Päälaskenta!D$24,2))+Päälaskenta!C$24)+(2*SQRT((POWER((F1927-Päälaskenta!D$24),2))+POWER(Päälaskenta!E$20*(F1927-Päälaskenta!D$24),2))+Päälaskenta!C$20),(2*SQRT((POWER(F1927,2))+POWER(Päälaskenta!E$24*F1927,2))+Päälaskenta!C$24))</f>
        <v>18</v>
      </c>
      <c r="H1927" s="57">
        <f t="shared" si="482"/>
        <v>1.85</v>
      </c>
      <c r="I1927" s="62">
        <f t="shared" si="483"/>
        <v>3.1000000000000001E-5</v>
      </c>
      <c r="J1927" s="8">
        <f>IF(F1927&lt;Päälaskenta!$D$24,0,Kaksitasouoma_matriisi!F1927-Päälaskenta!$D$24)</f>
        <v>2.7789999999999999</v>
      </c>
      <c r="L1927" s="8">
        <f>IF(F1927&gt;Päälaskenta!D$24,F1927-Päälaskenta!D$24,0)</f>
        <v>2.7789999999999999</v>
      </c>
      <c r="M1927" s="8">
        <f>IF(F1927&gt;Päälaskenta!D$24,(Päälaskenta!C$20+(Päälaskenta!E$20*(Kaksitasouoma_matriisi!F1927-Päälaskenta!D$24)))*(Kaksitasouoma_matriisi!F1927-Päälaskenta!D$24),0)</f>
        <v>25.4792615</v>
      </c>
      <c r="N1927" s="8">
        <f>IF(F1927&gt;Päälaskenta!D$24,(2*SQRT((POWER((F1927-Päälaskenta!D$24),2))+POWER(Päälaskenta!E$20*(F1927-Päälaskenta!D$24),2))+Päälaskenta!C$20),0)</f>
        <v>15.0198269945144</v>
      </c>
      <c r="O1927" s="8">
        <f t="shared" si="489"/>
        <v>1.6963751652602701</v>
      </c>
      <c r="P1927" s="8">
        <f>IF(Päälaskenta!$C$29,IF(L1927&gt;Päälaskenta!$F$28,Kaksitasouoma_matriisi!AQ1927,Kaksitasouoma_matriisi!AR1927),Päälaskenta!$F$20)</f>
        <v>0.12</v>
      </c>
      <c r="Q1927" s="8">
        <f t="shared" si="490"/>
        <v>302.00921460915703</v>
      </c>
      <c r="R1927" s="8">
        <f t="shared" si="484"/>
        <v>1.4622355127648301</v>
      </c>
      <c r="S1927" s="8">
        <f t="shared" si="491"/>
        <v>5.73892423359613E-2</v>
      </c>
      <c r="U1927" s="93">
        <f>IF(F1927&gt;Päälaskenta!D$24,Päälaskenta!H$24+L1927*Päälaskenta!G$24,F1927*Päälaskenta!C$24 + F1927*F1927*Päälaskenta!E$24)</f>
        <v>7.8596000000000004</v>
      </c>
      <c r="V1927" s="8">
        <f>IF(F1927&gt;Päälaskenta!D$24,2*SQRT(POWER(Päälaskenta!D$24,2)+POWER(Päälaskenta!E$24*Päälaskenta!D$24,2))+Päälaskenta!C$24,(2*SQRT((POWER(F1927,2))+POWER(Päälaskenta!E$24*F1927,2))+Päälaskenta!C$24))</f>
        <v>2.9798989873223301</v>
      </c>
      <c r="W1927" s="8">
        <f t="shared" si="492"/>
        <v>2.6375390687529499</v>
      </c>
      <c r="X1927" s="8">
        <f>Päälaskenta!F$24</f>
        <v>7.0000000000000007E-2</v>
      </c>
      <c r="Y1927" s="8">
        <f t="shared" si="493"/>
        <v>214.339232636031</v>
      </c>
      <c r="Z1927" s="8">
        <f t="shared" si="485"/>
        <v>1.0377644872351699</v>
      </c>
      <c r="AA1927" s="8">
        <f t="shared" si="494"/>
        <v>0.13203782472837899</v>
      </c>
      <c r="AC1927" s="8">
        <f t="shared" si="486"/>
        <v>0.111722376800821</v>
      </c>
      <c r="AE1927" s="8">
        <v>1925</v>
      </c>
      <c r="AF1927" s="8">
        <f t="shared" si="480"/>
        <v>516.34844724518803</v>
      </c>
      <c r="AG1927" s="8">
        <f t="shared" si="487"/>
        <v>2.3441978680350301E-5</v>
      </c>
      <c r="AJ1927" s="132">
        <f>IF(Päälaskenta!$F$28&lt;Kaksitasouoma_matriisi!L1927,Päälaskenta!$C$20*Päälaskenta!$F$28,Päälaskenta!$C$20*Kaksitasouoma_matriisi!L1927)</f>
        <v>2.5</v>
      </c>
      <c r="AK1927" s="134">
        <f>SQRT(Päälaskenta!$D$20^2+(Päälaskenta!$D$20/(1/Päälaskenta!$E$20))^2)</f>
        <v>1.8029999999999999</v>
      </c>
      <c r="AL1927" s="134">
        <f>IF(Päälaskenta!$F$28&lt;Kaksitasouoma_matriisi!L1927,AK1927*Päälaskenta!$F$28*COS(ATAN(1/Päälaskenta!$E$20)),AK1927*Kaksitasouoma_matriisi!L1927*COS(ATAN(1/Päälaskenta!$E$20)))</f>
        <v>0.75</v>
      </c>
      <c r="AM1927" s="134"/>
      <c r="AN1927" s="134">
        <f t="shared" si="495"/>
        <v>3.25</v>
      </c>
      <c r="AO1927" s="8">
        <f t="shared" si="488"/>
        <v>9.7500097500097499E-2</v>
      </c>
      <c r="AP1927" s="134">
        <f>Refererenssiarvoja!$B$16*H1927^(1/6)/(Refererenssiarvoja!$B$15^0.5)*(Päälaskenta!$G$28/2)^0.5*(1-AO1927)^(-1.5)</f>
        <v>6.5000000000000002E-2</v>
      </c>
      <c r="AQ1927" s="8">
        <f>Refererenssiarvoja!$B$16*Kaksitasouoma_matriisi!O1927^(1/6)/(SQRT((2*Refererenssiarvoja!$B$15)/(Päälaskenta!$F$31*Päälaskenta!$G$31*Päälaskenta!$F$28))+SQRT(Refererenssiarvoja!$B$15)/Refererenssiarvoja!$B$17*LN(Kaksitasouoma_matriisi!L1927/Päälaskenta!$F$28))</f>
        <v>7.0860690172344101E-2</v>
      </c>
      <c r="AR1927" s="8">
        <f>Refererenssiarvoja!$B$16*Kaksitasouoma_matriisi!O1927^(1/6)/(SQRT((2*Refererenssiarvoja!$B$15)/(Päälaskenta!$F$31*Päälaskenta!$G$31*L1927)))</f>
        <v>1.2997158729124001</v>
      </c>
    </row>
    <row r="1928" spans="1:44" x14ac:dyDescent="0.2">
      <c r="A1928" s="8">
        <v>1926</v>
      </c>
      <c r="B1928" s="8">
        <f>IF(Päälaskenta!C$7,Päälaskenta!E$7,Päälaskenta!G$5)</f>
        <v>2.5</v>
      </c>
      <c r="C1928" s="56">
        <v>7.3999999999999996E-2</v>
      </c>
      <c r="D1928" s="93">
        <f t="shared" si="481"/>
        <v>33.783799999999999</v>
      </c>
      <c r="E1928" s="8">
        <f>IF(Päälaskenta!$C$26,Kaksitasouoma_matriisi!AP1928,Kaksitasouoma_matriisi!AC1928)</f>
        <v>0.111768544734362</v>
      </c>
      <c r="F1928" s="56">
        <f>IF(D1928&lt;Päälaskenta!H$24,(SQRT(POWER(Päälaskenta!C$24/(2*Päälaskenta!E$24),2)+(D1928/Päälaskenta!E$24))-Päälaskenta!C$24/(2*Päälaskenta!E$24)),IF(D1928=Päälaskenta!H$24,Päälaskenta!D$24,Päälaskenta!D$24+(SQRT(POWER((Päälaskenta!C$20+Päälaskenta!G$24)/(2*Päälaskenta!E$20),2)+((D1928-Päälaskenta!H$24)/Päälaskenta!E$20))-(Päälaskenta!C$20+Päälaskenta!G$24)/(2*Päälaskenta!E$20))))</f>
        <v>3.5070000000000001</v>
      </c>
      <c r="G1928" s="57">
        <f>IF(F1928&gt;Päälaskenta!D$24,(2*SQRT((POWER(Päälaskenta!D$24,2))+POWER(Päälaskenta!E$24*Päälaskenta!D$24,2))+Päälaskenta!C$24)+(2*SQRT((POWER((F1928-Päälaskenta!D$24),2))+POWER(Päälaskenta!E$20*(F1928-Päälaskenta!D$24),2))+Päälaskenta!C$20),(2*SQRT((POWER(F1928,2))+POWER(Päälaskenta!E$24*F1928,2))+Päälaskenta!C$24))</f>
        <v>18.100000000000001</v>
      </c>
      <c r="H1928" s="57">
        <f t="shared" si="482"/>
        <v>1.87</v>
      </c>
      <c r="I1928" s="62">
        <f t="shared" si="483"/>
        <v>3.0000000000000001E-5</v>
      </c>
      <c r="J1928" s="8">
        <f>IF(F1928&lt;Päälaskenta!$D$24,0,Kaksitasouoma_matriisi!F1928-Päälaskenta!$D$24)</f>
        <v>2.8069999999999999</v>
      </c>
      <c r="L1928" s="8">
        <f>IF(F1928&gt;Päälaskenta!D$24,F1928-Päälaskenta!D$24,0)</f>
        <v>2.8069999999999999</v>
      </c>
      <c r="M1928" s="8">
        <f>IF(F1928&gt;Päälaskenta!D$24,(Päälaskenta!C$20+(Päälaskenta!E$20*(Kaksitasouoma_matriisi!F1928-Päälaskenta!D$24)))*(Kaksitasouoma_matriisi!F1928-Päälaskenta!D$24),0)</f>
        <v>25.853873499999999</v>
      </c>
      <c r="N1928" s="8">
        <f>IF(F1928&gt;Päälaskenta!D$24,(2*SQRT((POWER((F1928-Päälaskenta!D$24),2))+POWER(Päälaskenta!E$20*(F1928-Päälaskenta!D$24),2))+Päälaskenta!C$20),0)</f>
        <v>15.120782430227401</v>
      </c>
      <c r="O1928" s="8">
        <f t="shared" si="489"/>
        <v>1.70982378850426</v>
      </c>
      <c r="P1928" s="8">
        <f>IF(Päälaskenta!$C$29,IF(L1928&gt;Päälaskenta!$F$28,Kaksitasouoma_matriisi!AQ1928,Kaksitasouoma_matriisi!AR1928),Päälaskenta!$F$20)</f>
        <v>0.12</v>
      </c>
      <c r="Q1928" s="8">
        <f t="shared" si="490"/>
        <v>308.06706914151698</v>
      </c>
      <c r="R1928" s="8">
        <f t="shared" si="484"/>
        <v>1.4656757248351999</v>
      </c>
      <c r="S1928" s="8">
        <f t="shared" si="491"/>
        <v>5.6690759503994603E-2</v>
      </c>
      <c r="U1928" s="93">
        <f>IF(F1928&gt;Päälaskenta!D$24,Päälaskenta!H$24+L1928*Päälaskenta!G$24,F1928*Päälaskenta!C$24 + F1928*F1928*Päälaskenta!E$24)</f>
        <v>7.9268000000000001</v>
      </c>
      <c r="V1928" s="8">
        <f>IF(F1928&gt;Päälaskenta!D$24,2*SQRT(POWER(Päälaskenta!D$24,2)+POWER(Päälaskenta!E$24*Päälaskenta!D$24,2))+Päälaskenta!C$24,(2*SQRT((POWER(F1928,2))+POWER(Päälaskenta!E$24*F1928,2))+Päälaskenta!C$24))</f>
        <v>2.9798989873223301</v>
      </c>
      <c r="W1928" s="8">
        <f t="shared" si="492"/>
        <v>2.6600901687351599</v>
      </c>
      <c r="X1928" s="8">
        <f>Päälaskenta!F$24</f>
        <v>7.0000000000000007E-2</v>
      </c>
      <c r="Y1928" s="8">
        <f t="shared" si="493"/>
        <v>217.402282505409</v>
      </c>
      <c r="Z1928" s="8">
        <f t="shared" si="485"/>
        <v>1.0343242751648001</v>
      </c>
      <c r="AA1928" s="8">
        <f t="shared" si="494"/>
        <v>0.130484467271131</v>
      </c>
      <c r="AC1928" s="8">
        <f t="shared" si="486"/>
        <v>0.111768544734362</v>
      </c>
      <c r="AE1928" s="8">
        <v>1926</v>
      </c>
      <c r="AF1928" s="8">
        <f t="shared" si="480"/>
        <v>525.46935164692604</v>
      </c>
      <c r="AG1928" s="8">
        <f t="shared" si="487"/>
        <v>2.2635246906936898E-5</v>
      </c>
      <c r="AJ1928" s="132">
        <f>IF(Päälaskenta!$F$28&lt;Kaksitasouoma_matriisi!L1928,Päälaskenta!$C$20*Päälaskenta!$F$28,Päälaskenta!$C$20*Kaksitasouoma_matriisi!L1928)</f>
        <v>2.5</v>
      </c>
      <c r="AK1928" s="134">
        <f>SQRT(Päälaskenta!$D$20^2+(Päälaskenta!$D$20/(1/Päälaskenta!$E$20))^2)</f>
        <v>1.8029999999999999</v>
      </c>
      <c r="AL1928" s="134">
        <f>IF(Päälaskenta!$F$28&lt;Kaksitasouoma_matriisi!L1928,AK1928*Päälaskenta!$F$28*COS(ATAN(1/Päälaskenta!$E$20)),AK1928*Kaksitasouoma_matriisi!L1928*COS(ATAN(1/Päälaskenta!$E$20)))</f>
        <v>0.75</v>
      </c>
      <c r="AM1928" s="134"/>
      <c r="AN1928" s="134">
        <f t="shared" si="495"/>
        <v>3.25</v>
      </c>
      <c r="AO1928" s="8">
        <f t="shared" si="488"/>
        <v>9.6199953824022202E-2</v>
      </c>
      <c r="AP1928" s="134">
        <f>Refererenssiarvoja!$B$16*H1928^(1/6)/(Refererenssiarvoja!$B$15^0.5)*(Päälaskenta!$G$28/2)^0.5*(1-AO1928)^(-1.5)</f>
        <v>6.5000000000000002E-2</v>
      </c>
      <c r="AQ1928" s="8">
        <f>Refererenssiarvoja!$B$16*Kaksitasouoma_matriisi!O1928^(1/6)/(SQRT((2*Refererenssiarvoja!$B$15)/(Päälaskenta!$F$31*Päälaskenta!$G$31*Päälaskenta!$F$28))+SQRT(Refererenssiarvoja!$B$15)/Refererenssiarvoja!$B$17*LN(Kaksitasouoma_matriisi!L1928/Päälaskenta!$F$28))</f>
        <v>7.0594437990032899E-2</v>
      </c>
      <c r="AR1928" s="8">
        <f>Refererenssiarvoja!$B$16*Kaksitasouoma_matriisi!O1928^(1/6)/(SQRT((2*Refererenssiarvoja!$B$15)/(Päälaskenta!$F$31*Päälaskenta!$G$31*L1928)))</f>
        <v>1.3079674329594999</v>
      </c>
    </row>
    <row r="1929" spans="1:44" x14ac:dyDescent="0.2">
      <c r="A1929" s="8">
        <v>1927</v>
      </c>
      <c r="B1929" s="8">
        <f>IF(Päälaskenta!C$7,Päälaskenta!E$7,Päälaskenta!G$5)</f>
        <v>2.5</v>
      </c>
      <c r="C1929" s="56">
        <v>7.2999999999999995E-2</v>
      </c>
      <c r="D1929" s="93">
        <f t="shared" si="481"/>
        <v>34.246600000000001</v>
      </c>
      <c r="E1929" s="8">
        <f>IF(Päälaskenta!$C$26,Kaksitasouoma_matriisi!AP1929,Kaksitasouoma_matriisi!AC1929)</f>
        <v>0.11181582172567101</v>
      </c>
      <c r="F1929" s="56">
        <f>IF(D1929&lt;Päälaskenta!H$24,(SQRT(POWER(Päälaskenta!C$24/(2*Päälaskenta!E$24),2)+(D1929/Päälaskenta!E$24))-Päälaskenta!C$24/(2*Päälaskenta!E$24)),IF(D1929=Päälaskenta!H$24,Päälaskenta!D$24,Päälaskenta!D$24+(SQRT(POWER((Päälaskenta!C$20+Päälaskenta!G$24)/(2*Päälaskenta!E$20),2)+((D1929-Päälaskenta!H$24)/Päälaskenta!E$20))-(Päälaskenta!C$20+Päälaskenta!G$24)/(2*Päälaskenta!E$20))))</f>
        <v>3.536</v>
      </c>
      <c r="G1929" s="57">
        <f>IF(F1929&gt;Päälaskenta!D$24,(2*SQRT((POWER(Päälaskenta!D$24,2))+POWER(Päälaskenta!E$24*Päälaskenta!D$24,2))+Päälaskenta!C$24)+(2*SQRT((POWER((F1929-Päälaskenta!D$24),2))+POWER(Päälaskenta!E$20*(F1929-Päälaskenta!D$24),2))+Päälaskenta!C$20),(2*SQRT((POWER(F1929,2))+POWER(Päälaskenta!E$24*F1929,2))+Päälaskenta!C$24))</f>
        <v>18.21</v>
      </c>
      <c r="H1929" s="57">
        <f t="shared" si="482"/>
        <v>1.88</v>
      </c>
      <c r="I1929" s="62">
        <f t="shared" si="483"/>
        <v>2.9E-5</v>
      </c>
      <c r="J1929" s="8">
        <f>IF(F1929&lt;Päälaskenta!$D$24,0,Kaksitasouoma_matriisi!F1929-Päälaskenta!$D$24)</f>
        <v>2.8359999999999999</v>
      </c>
      <c r="L1929" s="8">
        <f>IF(F1929&gt;Päälaskenta!D$24,F1929-Päälaskenta!D$24,0)</f>
        <v>2.8359999999999999</v>
      </c>
      <c r="M1929" s="8">
        <f>IF(F1929&gt;Päälaskenta!D$24,(Päälaskenta!C$20+(Päälaskenta!E$20*(Kaksitasouoma_matriisi!F1929-Päälaskenta!D$24)))*(Kaksitasouoma_matriisi!F1929-Päälaskenta!D$24),0)</f>
        <v>26.244344000000002</v>
      </c>
      <c r="N1929" s="8">
        <f>IF(F1929&gt;Päälaskenta!D$24,(2*SQRT((POWER((F1929-Päälaskenta!D$24),2))+POWER(Päälaskenta!E$20*(F1929-Päälaskenta!D$24),2))+Päälaskenta!C$20),0)</f>
        <v>15.2253434172159</v>
      </c>
      <c r="O1929" s="8">
        <f t="shared" si="489"/>
        <v>1.7237275561433001</v>
      </c>
      <c r="P1929" s="8">
        <f>IF(Päälaskenta!$C$29,IF(L1929&gt;Päälaskenta!$F$28,Kaksitasouoma_matriisi!AQ1929,Kaksitasouoma_matriisi!AR1929),Päälaskenta!$F$20)</f>
        <v>0.12</v>
      </c>
      <c r="Q1929" s="8">
        <f t="shared" si="490"/>
        <v>314.41280511749602</v>
      </c>
      <c r="R1929" s="8">
        <f t="shared" si="484"/>
        <v>1.4692026963801099</v>
      </c>
      <c r="S1929" s="8">
        <f t="shared" si="491"/>
        <v>5.5981688716628203E-2</v>
      </c>
      <c r="U1929" s="93">
        <f>IF(F1929&gt;Päälaskenta!D$24,Päälaskenta!H$24+L1929*Päälaskenta!G$24,F1929*Päälaskenta!C$24 + F1929*F1929*Päälaskenta!E$24)</f>
        <v>7.9964000000000004</v>
      </c>
      <c r="V1929" s="8">
        <f>IF(F1929&gt;Päälaskenta!D$24,2*SQRT(POWER(Päälaskenta!D$24,2)+POWER(Päälaskenta!E$24*Päälaskenta!D$24,2))+Päälaskenta!C$24,(2*SQRT((POWER(F1929,2))+POWER(Päälaskenta!E$24*F1929,2))+Päälaskenta!C$24))</f>
        <v>2.9798989873223301</v>
      </c>
      <c r="W1929" s="8">
        <f t="shared" si="492"/>
        <v>2.6834466651453099</v>
      </c>
      <c r="X1929" s="8">
        <f>Päälaskenta!F$24</f>
        <v>7.0000000000000007E-2</v>
      </c>
      <c r="Y1929" s="8">
        <f t="shared" si="493"/>
        <v>220.59302813505801</v>
      </c>
      <c r="Z1929" s="8">
        <f t="shared" si="485"/>
        <v>1.0307973036198901</v>
      </c>
      <c r="AA1929" s="8">
        <f t="shared" si="494"/>
        <v>0.12890767140461801</v>
      </c>
      <c r="AC1929" s="8">
        <f t="shared" si="486"/>
        <v>0.11181582172567101</v>
      </c>
      <c r="AE1929" s="8">
        <v>1927</v>
      </c>
      <c r="AF1929" s="8">
        <f t="shared" si="480"/>
        <v>535.005833252554</v>
      </c>
      <c r="AG1929" s="8">
        <f t="shared" si="487"/>
        <v>2.1835492047450301E-5</v>
      </c>
      <c r="AJ1929" s="132">
        <f>IF(Päälaskenta!$F$28&lt;Kaksitasouoma_matriisi!L1929,Päälaskenta!$C$20*Päälaskenta!$F$28,Päälaskenta!$C$20*Kaksitasouoma_matriisi!L1929)</f>
        <v>2.5</v>
      </c>
      <c r="AK1929" s="134">
        <f>SQRT(Päälaskenta!$D$20^2+(Päälaskenta!$D$20/(1/Päälaskenta!$E$20))^2)</f>
        <v>1.8029999999999999</v>
      </c>
      <c r="AL1929" s="134">
        <f>IF(Päälaskenta!$F$28&lt;Kaksitasouoma_matriisi!L1929,AK1929*Päälaskenta!$F$28*COS(ATAN(1/Päälaskenta!$E$20)),AK1929*Kaksitasouoma_matriisi!L1929*COS(ATAN(1/Päälaskenta!$E$20)))</f>
        <v>0.75</v>
      </c>
      <c r="AM1929" s="134"/>
      <c r="AN1929" s="134">
        <f t="shared" si="495"/>
        <v>3.25</v>
      </c>
      <c r="AO1929" s="8">
        <f t="shared" si="488"/>
        <v>9.4899931672049201E-2</v>
      </c>
      <c r="AP1929" s="134">
        <f>Refererenssiarvoja!$B$16*H1929^(1/6)/(Refererenssiarvoja!$B$15^0.5)*(Päälaskenta!$G$28/2)^0.5*(1-AO1929)^(-1.5)</f>
        <v>6.5000000000000002E-2</v>
      </c>
      <c r="AQ1929" s="8">
        <f>Refererenssiarvoja!$B$16*Kaksitasouoma_matriisi!O1929^(1/6)/(SQRT((2*Refererenssiarvoja!$B$15)/(Päälaskenta!$F$31*Päälaskenta!$G$31*Päälaskenta!$F$28))+SQRT(Refererenssiarvoja!$B$15)/Refererenssiarvoja!$B$17*LN(Kaksitasouoma_matriisi!L1929/Päälaskenta!$F$28))</f>
        <v>7.0324408442870107E-2</v>
      </c>
      <c r="AR1929" s="8">
        <f>Refererenssiarvoja!$B$16*Kaksitasouoma_matriisi!O1929^(1/6)/(SQRT((2*Refererenssiarvoja!$B$15)/(Päälaskenta!$F$31*Päälaskenta!$G$31*L1929)))</f>
        <v>1.31648237493203</v>
      </c>
    </row>
    <row r="1930" spans="1:44" x14ac:dyDescent="0.2">
      <c r="A1930" s="8">
        <v>1928</v>
      </c>
      <c r="B1930" s="8">
        <f>IF(Päälaskenta!C$7,Päälaskenta!E$7,Päälaskenta!G$5)</f>
        <v>2.5</v>
      </c>
      <c r="C1930" s="56">
        <v>7.1999999999999995E-2</v>
      </c>
      <c r="D1930" s="93">
        <f t="shared" si="481"/>
        <v>34.722200000000001</v>
      </c>
      <c r="E1930" s="8">
        <f>IF(Päälaskenta!$C$26,Kaksitasouoma_matriisi!AP1930,Kaksitasouoma_matriisi!AC1930)</f>
        <v>0.11186416085440599</v>
      </c>
      <c r="F1930" s="56">
        <f>IF(D1930&lt;Päälaskenta!H$24,(SQRT(POWER(Päälaskenta!C$24/(2*Päälaskenta!E$24),2)+(D1930/Päälaskenta!E$24))-Päälaskenta!C$24/(2*Päälaskenta!E$24)),IF(D1930=Päälaskenta!H$24,Päälaskenta!D$24,Päälaskenta!D$24+(SQRT(POWER((Päälaskenta!C$20+Päälaskenta!G$24)/(2*Päälaskenta!E$20),2)+((D1930-Päälaskenta!H$24)/Päälaskenta!E$20))-(Päälaskenta!C$20+Päälaskenta!G$24)/(2*Päälaskenta!E$20))))</f>
        <v>3.5659999999999998</v>
      </c>
      <c r="G1930" s="57">
        <f>IF(F1930&gt;Päälaskenta!D$24,(2*SQRT((POWER(Päälaskenta!D$24,2))+POWER(Päälaskenta!E$24*Päälaskenta!D$24,2))+Päälaskenta!C$24)+(2*SQRT((POWER((F1930-Päälaskenta!D$24),2))+POWER(Päälaskenta!E$20*(F1930-Päälaskenta!D$24),2))+Päälaskenta!C$20),(2*SQRT((POWER(F1930,2))+POWER(Päälaskenta!E$24*F1930,2))+Päälaskenta!C$24))</f>
        <v>18.309999999999999</v>
      </c>
      <c r="H1930" s="57">
        <f t="shared" si="482"/>
        <v>1.9</v>
      </c>
      <c r="I1930" s="62">
        <f t="shared" si="483"/>
        <v>2.8E-5</v>
      </c>
      <c r="J1930" s="8">
        <f>IF(F1930&lt;Päälaskenta!$D$24,0,Kaksitasouoma_matriisi!F1930-Päälaskenta!$D$24)</f>
        <v>2.8660000000000001</v>
      </c>
      <c r="L1930" s="8">
        <f>IF(F1930&gt;Päälaskenta!D$24,F1930-Päälaskenta!D$24,0)</f>
        <v>2.8660000000000001</v>
      </c>
      <c r="M1930" s="8">
        <f>IF(F1930&gt;Päälaskenta!D$24,(Päälaskenta!C$20+(Päälaskenta!E$20*(Kaksitasouoma_matriisi!F1930-Päälaskenta!D$24)))*(Kaksitasouoma_matriisi!F1930-Päälaskenta!D$24),0)</f>
        <v>26.650933999999999</v>
      </c>
      <c r="N1930" s="8">
        <f>IF(F1930&gt;Päälaskenta!D$24,(2*SQRT((POWER((F1930-Päälaskenta!D$24),2))+POWER(Päälaskenta!E$20*(F1930-Päälaskenta!D$24),2))+Päälaskenta!C$20),0)</f>
        <v>15.3335099554798</v>
      </c>
      <c r="O1930" s="8">
        <f t="shared" si="489"/>
        <v>1.7380843705961599</v>
      </c>
      <c r="P1930" s="8">
        <f>IF(Päälaskenta!$C$29,IF(L1930&gt;Päälaskenta!$F$28,Kaksitasouoma_matriisi!AQ1930,Kaksitasouoma_matriisi!AR1930),Päälaskenta!$F$20)</f>
        <v>0.12</v>
      </c>
      <c r="Q1930" s="8">
        <f t="shared" si="490"/>
        <v>321.05425043153201</v>
      </c>
      <c r="R1930" s="8">
        <f t="shared" si="484"/>
        <v>1.4728135062034799</v>
      </c>
      <c r="S1930" s="8">
        <f t="shared" si="491"/>
        <v>5.5263110336151097E-2</v>
      </c>
      <c r="U1930" s="93">
        <f>IF(F1930&gt;Päälaskenta!D$24,Päälaskenta!H$24+L1930*Päälaskenta!G$24,F1930*Päälaskenta!C$24 + F1930*F1930*Päälaskenta!E$24)</f>
        <v>8.0684000000000005</v>
      </c>
      <c r="V1930" s="8">
        <f>IF(F1930&gt;Päälaskenta!D$24,2*SQRT(POWER(Päälaskenta!D$24,2)+POWER(Päälaskenta!E$24*Päälaskenta!D$24,2))+Päälaskenta!C$24,(2*SQRT((POWER(F1930,2))+POWER(Päälaskenta!E$24*F1930,2))+Päälaskenta!C$24))</f>
        <v>2.9798989873223301</v>
      </c>
      <c r="W1930" s="8">
        <f t="shared" si="492"/>
        <v>2.7076085579833999</v>
      </c>
      <c r="X1930" s="8">
        <f>Päälaskenta!F$24</f>
        <v>7.0000000000000007E-2</v>
      </c>
      <c r="Y1930" s="8">
        <f t="shared" si="493"/>
        <v>223.91333894630401</v>
      </c>
      <c r="Z1930" s="8">
        <f t="shared" si="485"/>
        <v>1.0271864937965201</v>
      </c>
      <c r="AA1930" s="8">
        <f t="shared" si="494"/>
        <v>0.12730981282491199</v>
      </c>
      <c r="AC1930" s="8">
        <f t="shared" si="486"/>
        <v>0.11186416085440599</v>
      </c>
      <c r="AE1930" s="8">
        <v>1928</v>
      </c>
      <c r="AF1930" s="8">
        <f t="shared" si="480"/>
        <v>544.96758937783602</v>
      </c>
      <c r="AG1930" s="8">
        <f t="shared" si="487"/>
        <v>2.10445027496323E-5</v>
      </c>
      <c r="AJ1930" s="132">
        <f>IF(Päälaskenta!$F$28&lt;Kaksitasouoma_matriisi!L1930,Päälaskenta!$C$20*Päälaskenta!$F$28,Päälaskenta!$C$20*Kaksitasouoma_matriisi!L1930)</f>
        <v>2.5</v>
      </c>
      <c r="AK1930" s="134">
        <f>SQRT(Päälaskenta!$D$20^2+(Päälaskenta!$D$20/(1/Päälaskenta!$E$20))^2)</f>
        <v>1.8029999999999999</v>
      </c>
      <c r="AL1930" s="134">
        <f>IF(Päälaskenta!$F$28&lt;Kaksitasouoma_matriisi!L1930,AK1930*Päälaskenta!$F$28*COS(ATAN(1/Päälaskenta!$E$20)),AK1930*Kaksitasouoma_matriisi!L1930*COS(ATAN(1/Päälaskenta!$E$20)))</f>
        <v>0.75</v>
      </c>
      <c r="AM1930" s="134"/>
      <c r="AN1930" s="134">
        <f t="shared" si="495"/>
        <v>3.25</v>
      </c>
      <c r="AO1930" s="8">
        <f t="shared" si="488"/>
        <v>9.3600059904038302E-2</v>
      </c>
      <c r="AP1930" s="134">
        <f>Refererenssiarvoja!$B$16*H1930^(1/6)/(Refererenssiarvoja!$B$15^0.5)*(Päälaskenta!$G$28/2)^0.5*(1-AO1930)^(-1.5)</f>
        <v>6.5000000000000002E-2</v>
      </c>
      <c r="AQ1930" s="8">
        <f>Refererenssiarvoja!$B$16*Kaksitasouoma_matriisi!O1930^(1/6)/(SQRT((2*Refererenssiarvoja!$B$15)/(Päälaskenta!$F$31*Päälaskenta!$G$31*Päälaskenta!$F$28))+SQRT(Refererenssiarvoja!$B$15)/Refererenssiarvoja!$B$17*LN(Kaksitasouoma_matriisi!L1930/Päälaskenta!$F$28))</f>
        <v>7.0051002021065498E-2</v>
      </c>
      <c r="AR1930" s="8">
        <f>Refererenssiarvoja!$B$16*Kaksitasouoma_matriisi!O1930^(1/6)/(SQRT((2*Refererenssiarvoja!$B$15)/(Päälaskenta!$F$31*Päälaskenta!$G$31*L1930)))</f>
        <v>1.3252578962574</v>
      </c>
    </row>
    <row r="1931" spans="1:44" x14ac:dyDescent="0.2">
      <c r="A1931" s="8">
        <v>1929</v>
      </c>
      <c r="B1931" s="8">
        <f>IF(Päälaskenta!C$7,Päälaskenta!E$7,Päälaskenta!G$5)</f>
        <v>2.5</v>
      </c>
      <c r="C1931" s="56">
        <v>7.0999999999999994E-2</v>
      </c>
      <c r="D1931" s="93">
        <f t="shared" si="481"/>
        <v>35.211300000000001</v>
      </c>
      <c r="E1931" s="8">
        <f>IF(Päälaskenta!$C$26,Kaksitasouoma_matriisi!AP1931,Kaksitasouoma_matriisi!AC1931)</f>
        <v>0.111913515036591</v>
      </c>
      <c r="F1931" s="56">
        <f>IF(D1931&lt;Päälaskenta!H$24,(SQRT(POWER(Päälaskenta!C$24/(2*Päälaskenta!E$24),2)+(D1931/Päälaskenta!E$24))-Päälaskenta!C$24/(2*Päälaskenta!E$24)),IF(D1931=Päälaskenta!H$24,Päälaskenta!D$24,Päälaskenta!D$24+(SQRT(POWER((Päälaskenta!C$20+Päälaskenta!G$24)/(2*Päälaskenta!E$20),2)+((D1931-Päälaskenta!H$24)/Päälaskenta!E$20))-(Päälaskenta!C$20+Päälaskenta!G$24)/(2*Päälaskenta!E$20))))</f>
        <v>3.597</v>
      </c>
      <c r="G1931" s="57">
        <f>IF(F1931&gt;Päälaskenta!D$24,(2*SQRT((POWER(Päälaskenta!D$24,2))+POWER(Päälaskenta!E$24*Päälaskenta!D$24,2))+Päälaskenta!C$24)+(2*SQRT((POWER((F1931-Päälaskenta!D$24),2))+POWER(Päälaskenta!E$20*(F1931-Päälaskenta!D$24),2))+Päälaskenta!C$20),(2*SQRT((POWER(F1931,2))+POWER(Päälaskenta!E$24*F1931,2))+Päälaskenta!C$24))</f>
        <v>18.43</v>
      </c>
      <c r="H1931" s="57">
        <f t="shared" si="482"/>
        <v>1.91</v>
      </c>
      <c r="I1931" s="62">
        <f t="shared" si="483"/>
        <v>2.6999999999999999E-5</v>
      </c>
      <c r="J1931" s="8">
        <f>IF(F1931&lt;Päälaskenta!$D$24,0,Kaksitasouoma_matriisi!F1931-Päälaskenta!$D$24)</f>
        <v>2.8969999999999998</v>
      </c>
      <c r="L1931" s="8">
        <f>IF(F1931&gt;Päälaskenta!D$24,F1931-Päälaskenta!D$24,0)</f>
        <v>2.8969999999999998</v>
      </c>
      <c r="M1931" s="8">
        <f>IF(F1931&gt;Päälaskenta!D$24,(Päälaskenta!C$20+(Päälaskenta!E$20*(Kaksitasouoma_matriisi!F1931-Päälaskenta!D$24)))*(Kaksitasouoma_matriisi!F1931-Päälaskenta!D$24),0)</f>
        <v>27.0739135</v>
      </c>
      <c r="N1931" s="8">
        <f>IF(F1931&gt;Päälaskenta!D$24,(2*SQRT((POWER((F1931-Päälaskenta!D$24),2))+POWER(Päälaskenta!E$20*(F1931-Päälaskenta!D$24),2))+Päälaskenta!C$20),0)</f>
        <v>15.4452820450192</v>
      </c>
      <c r="O1931" s="8">
        <f t="shared" si="489"/>
        <v>1.7528921402073601</v>
      </c>
      <c r="P1931" s="8">
        <f>IF(Päälaskenta!$C$29,IF(L1931&gt;Päälaskenta!$F$28,Kaksitasouoma_matriisi!AQ1931,Kaksitasouoma_matriisi!AR1931),Päälaskenta!$F$20)</f>
        <v>0.12</v>
      </c>
      <c r="Q1931" s="8">
        <f t="shared" si="490"/>
        <v>327.99955420403302</v>
      </c>
      <c r="R1931" s="8">
        <f t="shared" si="484"/>
        <v>1.4765052486455299</v>
      </c>
      <c r="S1931" s="8">
        <f t="shared" si="491"/>
        <v>5.4536085026848098E-2</v>
      </c>
      <c r="U1931" s="93">
        <f>IF(F1931&gt;Päälaskenta!D$24,Päälaskenta!H$24+L1931*Päälaskenta!G$24,F1931*Päälaskenta!C$24 + F1931*F1931*Päälaskenta!E$24)</f>
        <v>8.1427999999999994</v>
      </c>
      <c r="V1931" s="8">
        <f>IF(F1931&gt;Päälaskenta!D$24,2*SQRT(POWER(Päälaskenta!D$24,2)+POWER(Päälaskenta!E$24*Päälaskenta!D$24,2))+Päälaskenta!C$24,(2*SQRT((POWER(F1931,2))+POWER(Päälaskenta!E$24*F1931,2))+Päälaskenta!C$24))</f>
        <v>2.9798989873223301</v>
      </c>
      <c r="W1931" s="8">
        <f t="shared" si="492"/>
        <v>2.7325758472494202</v>
      </c>
      <c r="X1931" s="8">
        <f>Päälaskenta!F$24</f>
        <v>7.0000000000000007E-2</v>
      </c>
      <c r="Y1931" s="8">
        <f t="shared" si="493"/>
        <v>227.36513973275399</v>
      </c>
      <c r="Z1931" s="8">
        <f t="shared" si="485"/>
        <v>1.0234947513544701</v>
      </c>
      <c r="AA1931" s="8">
        <f t="shared" si="494"/>
        <v>0.12569321994332</v>
      </c>
      <c r="AC1931" s="8">
        <f t="shared" si="486"/>
        <v>0.111913515036591</v>
      </c>
      <c r="AE1931" s="8">
        <v>1929</v>
      </c>
      <c r="AF1931" s="8">
        <f t="shared" si="480"/>
        <v>555.36469393678703</v>
      </c>
      <c r="AG1931" s="8">
        <f t="shared" si="487"/>
        <v>2.0263920985448301E-5</v>
      </c>
      <c r="AJ1931" s="132">
        <f>IF(Päälaskenta!$F$28&lt;Kaksitasouoma_matriisi!L1931,Päälaskenta!$C$20*Päälaskenta!$F$28,Päälaskenta!$C$20*Kaksitasouoma_matriisi!L1931)</f>
        <v>2.5</v>
      </c>
      <c r="AK1931" s="134">
        <f>SQRT(Päälaskenta!$D$20^2+(Päälaskenta!$D$20/(1/Päälaskenta!$E$20))^2)</f>
        <v>1.8029999999999999</v>
      </c>
      <c r="AL1931" s="134">
        <f>IF(Päälaskenta!$F$28&lt;Kaksitasouoma_matriisi!L1931,AK1931*Päälaskenta!$F$28*COS(ATAN(1/Päälaskenta!$E$20)),AK1931*Kaksitasouoma_matriisi!L1931*COS(ATAN(1/Päälaskenta!$E$20)))</f>
        <v>0.75</v>
      </c>
      <c r="AM1931" s="134"/>
      <c r="AN1931" s="134">
        <f t="shared" si="495"/>
        <v>3.25</v>
      </c>
      <c r="AO1931" s="8">
        <f t="shared" si="488"/>
        <v>9.2299915084078102E-2</v>
      </c>
      <c r="AP1931" s="134">
        <f>Refererenssiarvoja!$B$16*H1931^(1/6)/(Refererenssiarvoja!$B$15^0.5)*(Päälaskenta!$G$28/2)^0.5*(1-AO1931)^(-1.5)</f>
        <v>6.5000000000000002E-2</v>
      </c>
      <c r="AQ1931" s="8">
        <f>Refererenssiarvoja!$B$16*Kaksitasouoma_matriisi!O1931^(1/6)/(SQRT((2*Refererenssiarvoja!$B$15)/(Päälaskenta!$F$31*Päälaskenta!$G$31*Päälaskenta!$F$28))+SQRT(Refererenssiarvoja!$B$15)/Refererenssiarvoja!$B$17*LN(Kaksitasouoma_matriisi!L1931/Päälaskenta!$F$28))</f>
        <v>6.9774608229150201E-2</v>
      </c>
      <c r="AR1931" s="8">
        <f>Refererenssiarvoja!$B$16*Kaksitasouoma_matriisi!O1931^(1/6)/(SQRT((2*Refererenssiarvoja!$B$15)/(Päälaskenta!$F$31*Päälaskenta!$G$31*L1931)))</f>
        <v>1.3342911691184201</v>
      </c>
    </row>
    <row r="1932" spans="1:44" x14ac:dyDescent="0.2">
      <c r="A1932" s="8">
        <v>1930</v>
      </c>
      <c r="B1932" s="8">
        <f>IF(Päälaskenta!C$7,Päälaskenta!E$7,Päälaskenta!G$5)</f>
        <v>2.5</v>
      </c>
      <c r="C1932" s="56">
        <v>7.0000000000000007E-2</v>
      </c>
      <c r="D1932" s="93">
        <f t="shared" si="481"/>
        <v>35.714300000000001</v>
      </c>
      <c r="E1932" s="8">
        <f>IF(Päälaskenta!$C$26,Kaksitasouoma_matriisi!AP1932,Kaksitasouoma_matriisi!AC1932)</f>
        <v>0.111962274037892</v>
      </c>
      <c r="F1932" s="56">
        <f>IF(D1932&lt;Päälaskenta!H$24,(SQRT(POWER(Päälaskenta!C$24/(2*Päälaskenta!E$24),2)+(D1932/Päälaskenta!E$24))-Päälaskenta!C$24/(2*Päälaskenta!E$24)),IF(D1932=Päälaskenta!H$24,Päälaskenta!D$24,Päälaskenta!D$24+(SQRT(POWER((Päälaskenta!C$20+Päälaskenta!G$24)/(2*Päälaskenta!E$20),2)+((D1932-Päälaskenta!H$24)/Päälaskenta!E$20))-(Päälaskenta!C$20+Päälaskenta!G$24)/(2*Päälaskenta!E$20))))</f>
        <v>3.6280000000000001</v>
      </c>
      <c r="G1932" s="57">
        <f>IF(F1932&gt;Päälaskenta!D$24,(2*SQRT((POWER(Päälaskenta!D$24,2))+POWER(Päälaskenta!E$24*Päälaskenta!D$24,2))+Päälaskenta!C$24)+(2*SQRT((POWER((F1932-Päälaskenta!D$24),2))+POWER(Päälaskenta!E$20*(F1932-Päälaskenta!D$24),2))+Päälaskenta!C$20),(2*SQRT((POWER(F1932,2))+POWER(Päälaskenta!E$24*F1932,2))+Päälaskenta!C$24))</f>
        <v>18.54</v>
      </c>
      <c r="H1932" s="57">
        <f t="shared" si="482"/>
        <v>1.93</v>
      </c>
      <c r="I1932" s="62">
        <f t="shared" si="483"/>
        <v>2.5999999999999998E-5</v>
      </c>
      <c r="J1932" s="8">
        <f>IF(F1932&lt;Päälaskenta!$D$24,0,Kaksitasouoma_matriisi!F1932-Päälaskenta!$D$24)</f>
        <v>2.9279999999999999</v>
      </c>
      <c r="L1932" s="8">
        <f>IF(F1932&gt;Päälaskenta!D$24,F1932-Päälaskenta!D$24,0)</f>
        <v>2.9279999999999999</v>
      </c>
      <c r="M1932" s="8">
        <f>IF(F1932&gt;Päälaskenta!D$24,(Päälaskenta!C$20+(Päälaskenta!E$20*(Kaksitasouoma_matriisi!F1932-Päälaskenta!D$24)))*(Kaksitasouoma_matriisi!F1932-Päälaskenta!D$24),0)</f>
        <v>27.499776000000001</v>
      </c>
      <c r="N1932" s="8">
        <f>IF(F1932&gt;Päälaskenta!D$24,(2*SQRT((POWER((F1932-Päälaskenta!D$24),2))+POWER(Päälaskenta!E$20*(F1932-Päälaskenta!D$24),2))+Päälaskenta!C$20),0)</f>
        <v>15.5570541345586</v>
      </c>
      <c r="O1932" s="8">
        <f t="shared" si="489"/>
        <v>1.76767245020455</v>
      </c>
      <c r="P1932" s="8">
        <f>IF(Päälaskenta!$C$29,IF(L1932&gt;Päälaskenta!$F$28,Kaksitasouoma_matriisi!AQ1932,Kaksitasouoma_matriisi!AR1932),Päälaskenta!$F$20)</f>
        <v>0.12</v>
      </c>
      <c r="Q1932" s="8">
        <f t="shared" si="490"/>
        <v>335.02902938065699</v>
      </c>
      <c r="R1932" s="8">
        <f t="shared" si="484"/>
        <v>1.4801578541765199</v>
      </c>
      <c r="S1932" s="8">
        <f t="shared" si="491"/>
        <v>5.3824360393936302E-2</v>
      </c>
      <c r="U1932" s="93">
        <f>IF(F1932&gt;Päälaskenta!D$24,Päälaskenta!H$24+L1932*Päälaskenta!G$24,F1932*Päälaskenta!C$24 + F1932*F1932*Päälaskenta!E$24)</f>
        <v>8.2172000000000001</v>
      </c>
      <c r="V1932" s="8">
        <f>IF(F1932&gt;Päälaskenta!D$24,2*SQRT(POWER(Päälaskenta!D$24,2)+POWER(Päälaskenta!E$24*Päälaskenta!D$24,2))+Päälaskenta!C$24,(2*SQRT((POWER(F1932,2))+POWER(Päälaskenta!E$24*F1932,2))+Päälaskenta!C$24))</f>
        <v>2.9798989873223301</v>
      </c>
      <c r="W1932" s="8">
        <f t="shared" si="492"/>
        <v>2.7575431365154399</v>
      </c>
      <c r="X1932" s="8">
        <f>Päälaskenta!F$24</f>
        <v>7.0000000000000007E-2</v>
      </c>
      <c r="Y1932" s="8">
        <f t="shared" si="493"/>
        <v>230.838030736131</v>
      </c>
      <c r="Z1932" s="8">
        <f t="shared" si="485"/>
        <v>1.0198421458234801</v>
      </c>
      <c r="AA1932" s="8">
        <f t="shared" si="494"/>
        <v>0.12411066370825601</v>
      </c>
      <c r="AC1932" s="8">
        <f t="shared" si="486"/>
        <v>0.111962274037892</v>
      </c>
      <c r="AE1932" s="8">
        <v>1930</v>
      </c>
      <c r="AF1932" s="8">
        <f t="shared" si="480"/>
        <v>565.86706011678802</v>
      </c>
      <c r="AG1932" s="8">
        <f t="shared" si="487"/>
        <v>1.9518713513047099E-5</v>
      </c>
      <c r="AJ1932" s="132">
        <f>IF(Päälaskenta!$F$28&lt;Kaksitasouoma_matriisi!L1932,Päälaskenta!$C$20*Päälaskenta!$F$28,Päälaskenta!$C$20*Kaksitasouoma_matriisi!L1932)</f>
        <v>2.5</v>
      </c>
      <c r="AK1932" s="134">
        <f>SQRT(Päälaskenta!$D$20^2+(Päälaskenta!$D$20/(1/Päälaskenta!$E$20))^2)</f>
        <v>1.8029999999999999</v>
      </c>
      <c r="AL1932" s="134">
        <f>IF(Päälaskenta!$F$28&lt;Kaksitasouoma_matriisi!L1932,AK1932*Päälaskenta!$F$28*COS(ATAN(1/Päälaskenta!$E$20)),AK1932*Kaksitasouoma_matriisi!L1932*COS(ATAN(1/Päälaskenta!$E$20)))</f>
        <v>0.75</v>
      </c>
      <c r="AM1932" s="134"/>
      <c r="AN1932" s="134">
        <f t="shared" si="495"/>
        <v>3.25</v>
      </c>
      <c r="AO1932" s="8">
        <f t="shared" si="488"/>
        <v>9.0999963600014597E-2</v>
      </c>
      <c r="AP1932" s="134">
        <f>Refererenssiarvoja!$B$16*H1932^(1/6)/(Refererenssiarvoja!$B$15^0.5)*(Päälaskenta!$G$28/2)^0.5*(1-AO1932)^(-1.5)</f>
        <v>6.5000000000000002E-2</v>
      </c>
      <c r="AQ1932" s="8">
        <f>Refererenssiarvoja!$B$16*Kaksitasouoma_matriisi!O1932^(1/6)/(SQRT((2*Refererenssiarvoja!$B$15)/(Päälaskenta!$F$31*Päälaskenta!$G$31*Päälaskenta!$F$28))+SQRT(Refererenssiarvoja!$B$15)/Refererenssiarvoja!$B$17*LN(Kaksitasouoma_matriisi!L1932/Päälaskenta!$F$28))</f>
        <v>6.9504228919159597E-2</v>
      </c>
      <c r="AR1932" s="8">
        <f>Refererenssiarvoja!$B$16*Kaksitasouoma_matriisi!O1932^(1/6)/(SQRT((2*Refererenssiarvoja!$B$15)/(Päälaskenta!$F$31*Päälaskenta!$G$31*L1932)))</f>
        <v>1.3432896449156499</v>
      </c>
    </row>
    <row r="1933" spans="1:44" x14ac:dyDescent="0.2">
      <c r="A1933" s="8">
        <v>1931</v>
      </c>
      <c r="B1933" s="8">
        <f>IF(Päälaskenta!C$7,Päälaskenta!E$7,Päälaskenta!G$5)</f>
        <v>2.5</v>
      </c>
      <c r="C1933" s="56">
        <v>6.9000000000000006E-2</v>
      </c>
      <c r="D1933" s="93">
        <f t="shared" si="481"/>
        <v>36.231900000000003</v>
      </c>
      <c r="E1933" s="8">
        <f>IF(Päälaskenta!$C$26,Kaksitasouoma_matriisi!AP1933,Kaksitasouoma_matriisi!AC1933)</f>
        <v>0.11201199296422</v>
      </c>
      <c r="F1933" s="56">
        <f>IF(D1933&lt;Päälaskenta!H$24,(SQRT(POWER(Päälaskenta!C$24/(2*Päälaskenta!E$24),2)+(D1933/Päälaskenta!E$24))-Päälaskenta!C$24/(2*Päälaskenta!E$24)),IF(D1933=Päälaskenta!H$24,Päälaskenta!D$24,Päälaskenta!D$24+(SQRT(POWER((Päälaskenta!C$20+Päälaskenta!G$24)/(2*Päälaskenta!E$20),2)+((D1933-Päälaskenta!H$24)/Päälaskenta!E$20))-(Päälaskenta!C$20+Päälaskenta!G$24)/(2*Päälaskenta!E$20))))</f>
        <v>3.66</v>
      </c>
      <c r="G1933" s="57">
        <f>IF(F1933&gt;Päälaskenta!D$24,(2*SQRT((POWER(Päälaskenta!D$24,2))+POWER(Päälaskenta!E$24*Päälaskenta!D$24,2))+Päälaskenta!C$24)+(2*SQRT((POWER((F1933-Päälaskenta!D$24),2))+POWER(Päälaskenta!E$20*(F1933-Päälaskenta!D$24),2))+Päälaskenta!C$20),(2*SQRT((POWER(F1933,2))+POWER(Päälaskenta!E$24*F1933,2))+Päälaskenta!C$24))</f>
        <v>18.649999999999999</v>
      </c>
      <c r="H1933" s="57">
        <f t="shared" si="482"/>
        <v>1.94</v>
      </c>
      <c r="I1933" s="62">
        <f t="shared" si="483"/>
        <v>2.5000000000000001E-5</v>
      </c>
      <c r="J1933" s="8">
        <f>IF(F1933&lt;Päälaskenta!$D$24,0,Kaksitasouoma_matriisi!F1933-Päälaskenta!$D$24)</f>
        <v>2.96</v>
      </c>
      <c r="L1933" s="8">
        <f>IF(F1933&gt;Päälaskenta!D$24,F1933-Päälaskenta!D$24,0)</f>
        <v>2.96</v>
      </c>
      <c r="M1933" s="8">
        <f>IF(F1933&gt;Päälaskenta!D$24,(Päälaskenta!C$20+(Päälaskenta!E$20*(Kaksitasouoma_matriisi!F1933-Päälaskenta!D$24)))*(Kaksitasouoma_matriisi!F1933-Päälaskenta!D$24),0)</f>
        <v>27.942399999999999</v>
      </c>
      <c r="N1933" s="8">
        <f>IF(F1933&gt;Päälaskenta!D$24,(2*SQRT((POWER((F1933-Päälaskenta!D$24),2))+POWER(Päälaskenta!E$20*(F1933-Päälaskenta!D$24),2))+Päälaskenta!C$20),0)</f>
        <v>15.672431775373401</v>
      </c>
      <c r="O1933" s="8">
        <f t="shared" si="489"/>
        <v>1.7829013646693199</v>
      </c>
      <c r="P1933" s="8">
        <f>IF(Päälaskenta!$C$29,IF(L1933&gt;Päälaskenta!$F$28,Kaksitasouoma_matriisi!AQ1933,Kaksitasouoma_matriisi!AR1933),Päälaskenta!$F$20)</f>
        <v>0.12</v>
      </c>
      <c r="Q1933" s="8">
        <f t="shared" si="490"/>
        <v>342.37391653200501</v>
      </c>
      <c r="R1933" s="8">
        <f t="shared" si="484"/>
        <v>1.48388820155597</v>
      </c>
      <c r="S1933" s="8">
        <f t="shared" si="491"/>
        <v>5.3105252288850303E-2</v>
      </c>
      <c r="U1933" s="93">
        <f>IF(F1933&gt;Päälaskenta!D$24,Päälaskenta!H$24+L1933*Päälaskenta!G$24,F1933*Päälaskenta!C$24 + F1933*F1933*Päälaskenta!E$24)</f>
        <v>8.2940000000000005</v>
      </c>
      <c r="V1933" s="8">
        <f>IF(F1933&gt;Päälaskenta!D$24,2*SQRT(POWER(Päälaskenta!D$24,2)+POWER(Päälaskenta!E$24*Päälaskenta!D$24,2))+Päälaskenta!C$24,(2*SQRT((POWER(F1933,2))+POWER(Päälaskenta!E$24*F1933,2))+Päälaskenta!C$24))</f>
        <v>2.9798989873223301</v>
      </c>
      <c r="W1933" s="8">
        <f t="shared" si="492"/>
        <v>2.7833158222094001</v>
      </c>
      <c r="X1933" s="8">
        <f>Päälaskenta!F$24</f>
        <v>7.0000000000000007E-2</v>
      </c>
      <c r="Y1933" s="8">
        <f t="shared" si="493"/>
        <v>234.44500448407999</v>
      </c>
      <c r="Z1933" s="8">
        <f t="shared" si="485"/>
        <v>1.01611179844403</v>
      </c>
      <c r="AA1933" s="8">
        <f t="shared" si="494"/>
        <v>0.12251167089993099</v>
      </c>
      <c r="AC1933" s="8">
        <f t="shared" si="486"/>
        <v>0.11201199296422</v>
      </c>
      <c r="AE1933" s="8">
        <v>1931</v>
      </c>
      <c r="AF1933" s="8">
        <f t="shared" si="480"/>
        <v>576.81892101608503</v>
      </c>
      <c r="AG1933" s="8">
        <f t="shared" si="487"/>
        <v>1.8784559778107099E-5</v>
      </c>
      <c r="AJ1933" s="132">
        <f>IF(Päälaskenta!$F$28&lt;Kaksitasouoma_matriisi!L1933,Päälaskenta!$C$20*Päälaskenta!$F$28,Päälaskenta!$C$20*Kaksitasouoma_matriisi!L1933)</f>
        <v>2.5</v>
      </c>
      <c r="AK1933" s="134">
        <f>SQRT(Päälaskenta!$D$20^2+(Päälaskenta!$D$20/(1/Päälaskenta!$E$20))^2)</f>
        <v>1.8029999999999999</v>
      </c>
      <c r="AL1933" s="134">
        <f>IF(Päälaskenta!$F$28&lt;Kaksitasouoma_matriisi!L1933,AK1933*Päälaskenta!$F$28*COS(ATAN(1/Päälaskenta!$E$20)),AK1933*Kaksitasouoma_matriisi!L1933*COS(ATAN(1/Päälaskenta!$E$20)))</f>
        <v>0.75</v>
      </c>
      <c r="AM1933" s="134"/>
      <c r="AN1933" s="134">
        <f t="shared" si="495"/>
        <v>3.25</v>
      </c>
      <c r="AO1933" s="8">
        <f t="shared" si="488"/>
        <v>8.9699960532017398E-2</v>
      </c>
      <c r="AP1933" s="134">
        <f>Refererenssiarvoja!$B$16*H1933^(1/6)/(Refererenssiarvoja!$B$15^0.5)*(Päälaskenta!$G$28/2)^0.5*(1-AO1933)^(-1.5)</f>
        <v>6.5000000000000002E-2</v>
      </c>
      <c r="AQ1933" s="8">
        <f>Refererenssiarvoja!$B$16*Kaksitasouoma_matriisi!O1933^(1/6)/(SQRT((2*Refererenssiarvoja!$B$15)/(Päälaskenta!$F$31*Päälaskenta!$G$31*Päälaskenta!$F$28))+SQRT(Refererenssiarvoja!$B$15)/Refererenssiarvoja!$B$17*LN(Kaksitasouoma_matriisi!L1933/Päälaskenta!$F$28))</f>
        <v>6.92312195662146E-2</v>
      </c>
      <c r="AR1933" s="8">
        <f>Refererenssiarvoja!$B$16*Kaksitasouoma_matriisi!O1933^(1/6)/(SQRT((2*Refererenssiarvoja!$B$15)/(Päälaskenta!$F$31*Päälaskenta!$G$31*L1933)))</f>
        <v>1.3525424575860301</v>
      </c>
    </row>
    <row r="1934" spans="1:44" x14ac:dyDescent="0.2">
      <c r="A1934" s="8">
        <v>1932</v>
      </c>
      <c r="B1934" s="8">
        <f>IF(Päälaskenta!C$7,Päälaskenta!E$7,Päälaskenta!G$5)</f>
        <v>2.5</v>
      </c>
      <c r="C1934" s="56">
        <v>6.8000000000000005E-2</v>
      </c>
      <c r="D1934" s="93">
        <f t="shared" si="481"/>
        <v>36.764699999999998</v>
      </c>
      <c r="E1934" s="8">
        <f>IF(Päälaskenta!$C$26,Kaksitasouoma_matriisi!AP1934,Kaksitasouoma_matriisi!AC1934)</f>
        <v>0.11206110057964</v>
      </c>
      <c r="F1934" s="56">
        <f>IF(D1934&lt;Päälaskenta!H$24,(SQRT(POWER(Päälaskenta!C$24/(2*Päälaskenta!E$24),2)+(D1934/Päälaskenta!E$24))-Päälaskenta!C$24/(2*Päälaskenta!E$24)),IF(D1934=Päälaskenta!H$24,Päälaskenta!D$24,Päälaskenta!D$24+(SQRT(POWER((Päälaskenta!C$20+Päälaskenta!G$24)/(2*Päälaskenta!E$20),2)+((D1934-Päälaskenta!H$24)/Päälaskenta!E$20))-(Päälaskenta!C$20+Päälaskenta!G$24)/(2*Päälaskenta!E$20))))</f>
        <v>3.6920000000000002</v>
      </c>
      <c r="G1934" s="57">
        <f>IF(F1934&gt;Päälaskenta!D$24,(2*SQRT((POWER(Päälaskenta!D$24,2))+POWER(Päälaskenta!E$24*Päälaskenta!D$24,2))+Päälaskenta!C$24)+(2*SQRT((POWER((F1934-Päälaskenta!D$24),2))+POWER(Päälaskenta!E$20*(F1934-Päälaskenta!D$24),2))+Päälaskenta!C$20),(2*SQRT((POWER(F1934,2))+POWER(Päälaskenta!E$24*F1934,2))+Päälaskenta!C$24))</f>
        <v>18.77</v>
      </c>
      <c r="H1934" s="57">
        <f t="shared" si="482"/>
        <v>1.96</v>
      </c>
      <c r="I1934" s="62">
        <f t="shared" si="483"/>
        <v>2.4000000000000001E-5</v>
      </c>
      <c r="J1934" s="8">
        <f>IF(F1934&lt;Päälaskenta!$D$24,0,Kaksitasouoma_matriisi!F1934-Päälaskenta!$D$24)</f>
        <v>2.992</v>
      </c>
      <c r="L1934" s="8">
        <f>IF(F1934&gt;Päälaskenta!D$24,F1934-Päälaskenta!D$24,0)</f>
        <v>2.992</v>
      </c>
      <c r="M1934" s="8">
        <f>IF(F1934&gt;Päälaskenta!D$24,(Päälaskenta!C$20+(Päälaskenta!E$20*(Kaksitasouoma_matriisi!F1934-Päälaskenta!D$24)))*(Kaksitasouoma_matriisi!F1934-Päälaskenta!D$24),0)</f>
        <v>28.388096000000001</v>
      </c>
      <c r="N1934" s="8">
        <f>IF(F1934&gt;Päälaskenta!D$24,(2*SQRT((POWER((F1934-Päälaskenta!D$24),2))+POWER(Päälaskenta!E$20*(F1934-Päälaskenta!D$24),2))+Päälaskenta!C$20),0)</f>
        <v>15.787809416188299</v>
      </c>
      <c r="O1934" s="8">
        <f t="shared" si="489"/>
        <v>1.7981022731938801</v>
      </c>
      <c r="P1934" s="8">
        <f>IF(Päälaskenta!$C$29,IF(L1934&gt;Päälaskenta!$F$28,Kaksitasouoma_matriisi!AQ1934,Kaksitasouoma_matriisi!AR1934),Päälaskenta!$F$20)</f>
        <v>0.12</v>
      </c>
      <c r="Q1934" s="8">
        <f t="shared" si="490"/>
        <v>349.80924184960099</v>
      </c>
      <c r="R1934" s="8">
        <f t="shared" si="484"/>
        <v>1.4875787839813901</v>
      </c>
      <c r="S1934" s="8">
        <f t="shared" si="491"/>
        <v>5.2401498993852602E-2</v>
      </c>
      <c r="U1934" s="93">
        <f>IF(F1934&gt;Päälaskenta!D$24,Päälaskenta!H$24+L1934*Päälaskenta!G$24,F1934*Päälaskenta!C$24 + F1934*F1934*Päälaskenta!E$24)</f>
        <v>8.3707999999999991</v>
      </c>
      <c r="V1934" s="8">
        <f>IF(F1934&gt;Päälaskenta!D$24,2*SQRT(POWER(Päälaskenta!D$24,2)+POWER(Päälaskenta!E$24*Päälaskenta!D$24,2))+Päälaskenta!C$24,(2*SQRT((POWER(F1934,2))+POWER(Päälaskenta!E$24*F1934,2))+Päälaskenta!C$24))</f>
        <v>2.9798989873223301</v>
      </c>
      <c r="W1934" s="8">
        <f t="shared" si="492"/>
        <v>2.8090885079033501</v>
      </c>
      <c r="X1934" s="8">
        <f>Päälaskenta!F$24</f>
        <v>7.0000000000000007E-2</v>
      </c>
      <c r="Y1934" s="8">
        <f t="shared" si="493"/>
        <v>238.07431365756301</v>
      </c>
      <c r="Z1934" s="8">
        <f t="shared" si="485"/>
        <v>1.0124212160186099</v>
      </c>
      <c r="AA1934" s="8">
        <f t="shared" si="494"/>
        <v>0.120946769247696</v>
      </c>
      <c r="AC1934" s="8">
        <f t="shared" si="486"/>
        <v>0.11206110057964</v>
      </c>
      <c r="AE1934" s="8">
        <v>1932</v>
      </c>
      <c r="AF1934" s="8">
        <f t="shared" si="480"/>
        <v>587.88355550716403</v>
      </c>
      <c r="AG1934" s="8">
        <f t="shared" si="487"/>
        <v>1.8084120537666699E-5</v>
      </c>
      <c r="AJ1934" s="132">
        <f>IF(Päälaskenta!$F$28&lt;Kaksitasouoma_matriisi!L1934,Päälaskenta!$C$20*Päälaskenta!$F$28,Päälaskenta!$C$20*Kaksitasouoma_matriisi!L1934)</f>
        <v>2.5</v>
      </c>
      <c r="AK1934" s="134">
        <f>SQRT(Päälaskenta!$D$20^2+(Päälaskenta!$D$20/(1/Päälaskenta!$E$20))^2)</f>
        <v>1.8029999999999999</v>
      </c>
      <c r="AL1934" s="134">
        <f>IF(Päälaskenta!$F$28&lt;Kaksitasouoma_matriisi!L1934,AK1934*Päälaskenta!$F$28*COS(ATAN(1/Päälaskenta!$E$20)),AK1934*Kaksitasouoma_matriisi!L1934*COS(ATAN(1/Päälaskenta!$E$20)))</f>
        <v>0.75</v>
      </c>
      <c r="AM1934" s="134"/>
      <c r="AN1934" s="134">
        <f t="shared" si="495"/>
        <v>3.25</v>
      </c>
      <c r="AO1934" s="8">
        <f t="shared" si="488"/>
        <v>8.8400014144002295E-2</v>
      </c>
      <c r="AP1934" s="134">
        <f>Refererenssiarvoja!$B$16*H1934^(1/6)/(Refererenssiarvoja!$B$15^0.5)*(Päälaskenta!$G$28/2)^0.5*(1-AO1934)^(-1.5)</f>
        <v>6.5000000000000002E-2</v>
      </c>
      <c r="AQ1934" s="8">
        <f>Refererenssiarvoja!$B$16*Kaksitasouoma_matriisi!O1934^(1/6)/(SQRT((2*Refererenssiarvoja!$B$15)/(Päälaskenta!$F$31*Päälaskenta!$G$31*Päälaskenta!$F$28))+SQRT(Refererenssiarvoja!$B$15)/Refererenssiarvoja!$B$17*LN(Kaksitasouoma_matriisi!L1934/Päälaskenta!$F$28))</f>
        <v>6.8964186615129305E-2</v>
      </c>
      <c r="AR1934" s="8">
        <f>Refererenssiarvoja!$B$16*Kaksitasouoma_matriisi!O1934^(1/6)/(SQRT((2*Refererenssiarvoja!$B$15)/(Päälaskenta!$F$31*Päälaskenta!$G$31*L1934)))</f>
        <v>1.36175932558914</v>
      </c>
    </row>
    <row r="1935" spans="1:44" x14ac:dyDescent="0.2">
      <c r="A1935" s="8">
        <v>1933</v>
      </c>
      <c r="B1935" s="8">
        <f>IF(Päälaskenta!C$7,Päälaskenta!E$7,Päälaskenta!G$5)</f>
        <v>2.5</v>
      </c>
      <c r="C1935" s="56">
        <v>6.7000000000000004E-2</v>
      </c>
      <c r="D1935" s="93">
        <f t="shared" si="481"/>
        <v>37.313400000000001</v>
      </c>
      <c r="E1935" s="8">
        <f>IF(Päälaskenta!$C$26,Kaksitasouoma_matriisi!AP1935,Kaksitasouoma_matriisi!AC1935)</f>
        <v>0.112112620134684</v>
      </c>
      <c r="F1935" s="56">
        <f>IF(D1935&lt;Päälaskenta!H$24,(SQRT(POWER(Päälaskenta!C$24/(2*Päälaskenta!E$24),2)+(D1935/Päälaskenta!E$24))-Päälaskenta!C$24/(2*Päälaskenta!E$24)),IF(D1935=Päälaskenta!H$24,Päälaskenta!D$24,Päälaskenta!D$24+(SQRT(POWER((Päälaskenta!C$20+Päälaskenta!G$24)/(2*Päälaskenta!E$20),2)+((D1935-Päälaskenta!H$24)/Päälaskenta!E$20))-(Päälaskenta!C$20+Päälaskenta!G$24)/(2*Päälaskenta!E$20))))</f>
        <v>3.726</v>
      </c>
      <c r="G1935" s="57">
        <f>IF(F1935&gt;Päälaskenta!D$24,(2*SQRT((POWER(Päälaskenta!D$24,2))+POWER(Päälaskenta!E$24*Päälaskenta!D$24,2))+Päälaskenta!C$24)+(2*SQRT((POWER((F1935-Päälaskenta!D$24),2))+POWER(Päälaskenta!E$20*(F1935-Päälaskenta!D$24),2))+Päälaskenta!C$20),(2*SQRT((POWER(F1935,2))+POWER(Päälaskenta!E$24*F1935,2))+Päälaskenta!C$24))</f>
        <v>18.89</v>
      </c>
      <c r="H1935" s="57">
        <f t="shared" si="482"/>
        <v>1.98</v>
      </c>
      <c r="I1935" s="62">
        <f t="shared" si="483"/>
        <v>2.3E-5</v>
      </c>
      <c r="J1935" s="8">
        <f>IF(F1935&lt;Päälaskenta!$D$24,0,Kaksitasouoma_matriisi!F1935-Päälaskenta!$D$24)</f>
        <v>3.0259999999999998</v>
      </c>
      <c r="L1935" s="8">
        <f>IF(F1935&gt;Päälaskenta!D$24,F1935-Päälaskenta!D$24,0)</f>
        <v>3.0259999999999998</v>
      </c>
      <c r="M1935" s="8">
        <f>IF(F1935&gt;Päälaskenta!D$24,(Päälaskenta!C$20+(Päälaskenta!E$20*(Kaksitasouoma_matriisi!F1935-Päälaskenta!D$24)))*(Kaksitasouoma_matriisi!F1935-Päälaskenta!D$24),0)</f>
        <v>28.865013999999999</v>
      </c>
      <c r="N1935" s="8">
        <f>IF(F1935&gt;Päälaskenta!D$24,(2*SQRT((POWER((F1935-Päälaskenta!D$24),2))+POWER(Päälaskenta!E$20*(F1935-Päälaskenta!D$24),2))+Päälaskenta!C$20),0)</f>
        <v>15.910398159553999</v>
      </c>
      <c r="O1935" s="8">
        <f t="shared" si="489"/>
        <v>1.8142232337955</v>
      </c>
      <c r="P1935" s="8">
        <f>IF(Päälaskenta!$C$29,IF(L1935&gt;Päälaskenta!$F$28,Kaksitasouoma_matriisi!AQ1935,Kaksitasouoma_matriisi!AR1935),Päälaskenta!$F$20)</f>
        <v>0.12</v>
      </c>
      <c r="Q1935" s="8">
        <f t="shared" si="490"/>
        <v>357.80879333711903</v>
      </c>
      <c r="R1935" s="8">
        <f t="shared" si="484"/>
        <v>1.49145749621917</v>
      </c>
      <c r="S1935" s="8">
        <f t="shared" si="491"/>
        <v>5.1670077008075202E-2</v>
      </c>
      <c r="U1935" s="93">
        <f>IF(F1935&gt;Päälaskenta!D$24,Päälaskenta!H$24+L1935*Päälaskenta!G$24,F1935*Päälaskenta!C$24 + F1935*F1935*Päälaskenta!E$24)</f>
        <v>8.4524000000000008</v>
      </c>
      <c r="V1935" s="8">
        <f>IF(F1935&gt;Päälaskenta!D$24,2*SQRT(POWER(Päälaskenta!D$24,2)+POWER(Päälaskenta!E$24*Päälaskenta!D$24,2))+Päälaskenta!C$24,(2*SQRT((POWER(F1935,2))+POWER(Päälaskenta!E$24*F1935,2))+Päälaskenta!C$24))</f>
        <v>2.9798989873223301</v>
      </c>
      <c r="W1935" s="8">
        <f t="shared" si="492"/>
        <v>2.83647198645318</v>
      </c>
      <c r="X1935" s="8">
        <f>Päälaskenta!F$24</f>
        <v>7.0000000000000007E-2</v>
      </c>
      <c r="Y1935" s="8">
        <f t="shared" si="493"/>
        <v>241.95485102445599</v>
      </c>
      <c r="Z1935" s="8">
        <f t="shared" si="485"/>
        <v>1.00854250378083</v>
      </c>
      <c r="AA1935" s="8">
        <f t="shared" si="494"/>
        <v>0.11932025268336</v>
      </c>
      <c r="AC1935" s="8">
        <f t="shared" si="486"/>
        <v>0.112112620134684</v>
      </c>
      <c r="AE1935" s="8">
        <v>1933</v>
      </c>
      <c r="AF1935" s="8">
        <f t="shared" si="480"/>
        <v>599.76364436157496</v>
      </c>
      <c r="AG1935" s="8">
        <f t="shared" si="487"/>
        <v>1.7374797185867201E-5</v>
      </c>
      <c r="AJ1935" s="132">
        <f>IF(Päälaskenta!$F$28&lt;Kaksitasouoma_matriisi!L1935,Päälaskenta!$C$20*Päälaskenta!$F$28,Päälaskenta!$C$20*Kaksitasouoma_matriisi!L1935)</f>
        <v>2.5</v>
      </c>
      <c r="AK1935" s="134">
        <f>SQRT(Päälaskenta!$D$20^2+(Päälaskenta!$D$20/(1/Päälaskenta!$E$20))^2)</f>
        <v>1.8029999999999999</v>
      </c>
      <c r="AL1935" s="134">
        <f>IF(Päälaskenta!$F$28&lt;Kaksitasouoma_matriisi!L1935,AK1935*Päälaskenta!$F$28*COS(ATAN(1/Päälaskenta!$E$20)),AK1935*Kaksitasouoma_matriisi!L1935*COS(ATAN(1/Päälaskenta!$E$20)))</f>
        <v>0.75</v>
      </c>
      <c r="AM1935" s="134"/>
      <c r="AN1935" s="134">
        <f t="shared" si="495"/>
        <v>3.25</v>
      </c>
      <c r="AO1935" s="8">
        <f t="shared" si="488"/>
        <v>8.7100076648067404E-2</v>
      </c>
      <c r="AP1935" s="134">
        <f>Refererenssiarvoja!$B$16*H1935^(1/6)/(Refererenssiarvoja!$B$15^0.5)*(Päälaskenta!$G$28/2)^0.5*(1-AO1935)^(-1.5)</f>
        <v>6.5000000000000002E-2</v>
      </c>
      <c r="AQ1935" s="8">
        <f>Refererenssiarvoja!$B$16*Kaksitasouoma_matriisi!O1935^(1/6)/(SQRT((2*Refererenssiarvoja!$B$15)/(Päälaskenta!$F$31*Päälaskenta!$G$31*Päälaskenta!$F$28))+SQRT(Refererenssiarvoja!$B$15)/Refererenssiarvoja!$B$17*LN(Kaksitasouoma_matriisi!L1935/Päälaskenta!$F$28))</f>
        <v>6.8686783958949005E-2</v>
      </c>
      <c r="AR1935" s="8">
        <f>Refererenssiarvoja!$B$16*Kaksitasouoma_matriisi!O1935^(1/6)/(SQRT((2*Refererenssiarvoja!$B$15)/(Päälaskenta!$F$31*Päälaskenta!$G$31*L1935)))</f>
        <v>1.3715134819219199</v>
      </c>
    </row>
    <row r="1936" spans="1:44" x14ac:dyDescent="0.2">
      <c r="A1936" s="8">
        <v>1934</v>
      </c>
      <c r="B1936" s="8">
        <f>IF(Päälaskenta!C$7,Päälaskenta!E$7,Päälaskenta!G$5)</f>
        <v>2.5</v>
      </c>
      <c r="C1936" s="56">
        <v>6.6000000000000003E-2</v>
      </c>
      <c r="D1936" s="93">
        <f t="shared" si="481"/>
        <v>37.878799999999998</v>
      </c>
      <c r="E1936" s="8">
        <f>IF(Päälaskenta!$C$26,Kaksitasouoma_matriisi!AP1936,Kaksitasouoma_matriisi!AC1936)</f>
        <v>0.112163475327931</v>
      </c>
      <c r="F1936" s="56">
        <f>IF(D1936&lt;Päälaskenta!H$24,(SQRT(POWER(Päälaskenta!C$24/(2*Päälaskenta!E$24),2)+(D1936/Päälaskenta!E$24))-Päälaskenta!C$24/(2*Päälaskenta!E$24)),IF(D1936=Päälaskenta!H$24,Päälaskenta!D$24,Päälaskenta!D$24+(SQRT(POWER((Päälaskenta!C$20+Päälaskenta!G$24)/(2*Päälaskenta!E$20),2)+((D1936-Päälaskenta!H$24)/Päälaskenta!E$20))-(Päälaskenta!C$20+Päälaskenta!G$24)/(2*Päälaskenta!E$20))))</f>
        <v>3.76</v>
      </c>
      <c r="G1936" s="57">
        <f>IF(F1936&gt;Päälaskenta!D$24,(2*SQRT((POWER(Päälaskenta!D$24,2))+POWER(Päälaskenta!E$24*Päälaskenta!D$24,2))+Päälaskenta!C$24)+(2*SQRT((POWER((F1936-Päälaskenta!D$24),2))+POWER(Päälaskenta!E$20*(F1936-Päälaskenta!D$24),2))+Päälaskenta!C$20),(2*SQRT((POWER(F1936,2))+POWER(Päälaskenta!E$24*F1936,2))+Päälaskenta!C$24))</f>
        <v>19.010000000000002</v>
      </c>
      <c r="H1936" s="57">
        <f t="shared" si="482"/>
        <v>1.99</v>
      </c>
      <c r="I1936" s="62">
        <f t="shared" si="483"/>
        <v>2.1999999999999999E-5</v>
      </c>
      <c r="J1936" s="8">
        <f>IF(F1936&lt;Päälaskenta!$D$24,0,Kaksitasouoma_matriisi!F1936-Päälaskenta!$D$24)</f>
        <v>3.06</v>
      </c>
      <c r="L1936" s="8">
        <f>IF(F1936&gt;Päälaskenta!D$24,F1936-Päälaskenta!D$24,0)</f>
        <v>3.06</v>
      </c>
      <c r="M1936" s="8">
        <f>IF(F1936&gt;Päälaskenta!D$24,(Päälaskenta!C$20+(Päälaskenta!E$20*(Kaksitasouoma_matriisi!F1936-Päälaskenta!D$24)))*(Kaksitasouoma_matriisi!F1936-Päälaskenta!D$24),0)</f>
        <v>29.345400000000001</v>
      </c>
      <c r="N1936" s="8">
        <f>IF(F1936&gt;Päälaskenta!D$24,(2*SQRT((POWER((F1936-Päälaskenta!D$24),2))+POWER(Päälaskenta!E$20*(F1936-Päälaskenta!D$24),2))+Päälaskenta!C$20),0)</f>
        <v>16.032986902919799</v>
      </c>
      <c r="O1936" s="8">
        <f t="shared" si="489"/>
        <v>1.83031397566076</v>
      </c>
      <c r="P1936" s="8">
        <f>IF(Päälaskenta!$C$29,IF(L1936&gt;Päälaskenta!$F$28,Kaksitasouoma_matriisi!AQ1936,Kaksitasouoma_matriisi!AR1936),Päälaskenta!$F$20)</f>
        <v>0.12</v>
      </c>
      <c r="Q1936" s="8">
        <f t="shared" si="490"/>
        <v>365.91132528955302</v>
      </c>
      <c r="R1936" s="8">
        <f t="shared" si="484"/>
        <v>1.49529343850598</v>
      </c>
      <c r="S1936" s="8">
        <f t="shared" si="491"/>
        <v>5.0954951662133798E-2</v>
      </c>
      <c r="U1936" s="93">
        <f>IF(F1936&gt;Päälaskenta!D$24,Päälaskenta!H$24+L1936*Päälaskenta!G$24,F1936*Päälaskenta!C$24 + F1936*F1936*Päälaskenta!E$24)</f>
        <v>8.5340000000000007</v>
      </c>
      <c r="V1936" s="8">
        <f>IF(F1936&gt;Päälaskenta!D$24,2*SQRT(POWER(Päälaskenta!D$24,2)+POWER(Päälaskenta!E$24*Päälaskenta!D$24,2))+Päälaskenta!C$24,(2*SQRT((POWER(F1936,2))+POWER(Päälaskenta!E$24*F1936,2))+Päälaskenta!C$24))</f>
        <v>2.9798989873223301</v>
      </c>
      <c r="W1936" s="8">
        <f t="shared" si="492"/>
        <v>2.8638554650030099</v>
      </c>
      <c r="X1936" s="8">
        <f>Päälaskenta!F$24</f>
        <v>7.0000000000000007E-2</v>
      </c>
      <c r="Y1936" s="8">
        <f t="shared" si="493"/>
        <v>245.860444496235</v>
      </c>
      <c r="Z1936" s="8">
        <f t="shared" si="485"/>
        <v>1.00470656149402</v>
      </c>
      <c r="AA1936" s="8">
        <f t="shared" si="494"/>
        <v>0.11772985253035199</v>
      </c>
      <c r="AC1936" s="8">
        <f t="shared" si="486"/>
        <v>0.112163475327931</v>
      </c>
      <c r="AE1936" s="8">
        <v>1934</v>
      </c>
      <c r="AF1936" s="8">
        <f t="shared" si="480"/>
        <v>611.77176978578802</v>
      </c>
      <c r="AG1936" s="8">
        <f t="shared" si="487"/>
        <v>1.6699410947051301E-5</v>
      </c>
      <c r="AJ1936" s="132">
        <f>IF(Päälaskenta!$F$28&lt;Kaksitasouoma_matriisi!L1936,Päälaskenta!$C$20*Päälaskenta!$F$28,Päälaskenta!$C$20*Kaksitasouoma_matriisi!L1936)</f>
        <v>2.5</v>
      </c>
      <c r="AK1936" s="134">
        <f>SQRT(Päälaskenta!$D$20^2+(Päälaskenta!$D$20/(1/Päälaskenta!$E$20))^2)</f>
        <v>1.8029999999999999</v>
      </c>
      <c r="AL1936" s="134">
        <f>IF(Päälaskenta!$F$28&lt;Kaksitasouoma_matriisi!L1936,AK1936*Päälaskenta!$F$28*COS(ATAN(1/Päälaskenta!$E$20)),AK1936*Kaksitasouoma_matriisi!L1936*COS(ATAN(1/Päälaskenta!$E$20)))</f>
        <v>0.75</v>
      </c>
      <c r="AM1936" s="134"/>
      <c r="AN1936" s="134">
        <f t="shared" si="495"/>
        <v>3.25</v>
      </c>
      <c r="AO1936" s="8">
        <f t="shared" si="488"/>
        <v>8.5799972544008798E-2</v>
      </c>
      <c r="AP1936" s="134">
        <f>Refererenssiarvoja!$B$16*H1936^(1/6)/(Refererenssiarvoja!$B$15^0.5)*(Päälaskenta!$G$28/2)^0.5*(1-AO1936)^(-1.5)</f>
        <v>6.5000000000000002E-2</v>
      </c>
      <c r="AQ1936" s="8">
        <f>Refererenssiarvoja!$B$16*Kaksitasouoma_matriisi!O1936^(1/6)/(SQRT((2*Refererenssiarvoja!$B$15)/(Päälaskenta!$F$31*Päälaskenta!$G$31*Päälaskenta!$F$28))+SQRT(Refererenssiarvoja!$B$15)/Refererenssiarvoja!$B$17*LN(Kaksitasouoma_matriisi!L1936/Päälaskenta!$F$28))</f>
        <v>6.84156638654424E-2</v>
      </c>
      <c r="AR1936" s="8">
        <f>Refererenssiarvoja!$B$16*Kaksitasouoma_matriisi!O1936^(1/6)/(SQRT((2*Refererenssiarvoja!$B$15)/(Päälaskenta!$F$31*Päälaskenta!$G$31*L1936)))</f>
        <v>1.3812283307276501</v>
      </c>
    </row>
    <row r="1937" spans="1:44" x14ac:dyDescent="0.2">
      <c r="A1937" s="8">
        <v>1935</v>
      </c>
      <c r="B1937" s="8">
        <f>IF(Päälaskenta!C$7,Päälaskenta!E$7,Päälaskenta!G$5)</f>
        <v>2.5</v>
      </c>
      <c r="C1937" s="56">
        <v>6.5000000000000002E-2</v>
      </c>
      <c r="D1937" s="93">
        <f t="shared" si="481"/>
        <v>38.461500000000001</v>
      </c>
      <c r="E1937" s="8">
        <f>IF(Päälaskenta!$C$26,Kaksitasouoma_matriisi!AP1937,Kaksitasouoma_matriisi!AC1937)</f>
        <v>0.11221514576840499</v>
      </c>
      <c r="F1937" s="56">
        <f>IF(D1937&lt;Päälaskenta!H$24,(SQRT(POWER(Päälaskenta!C$24/(2*Päälaskenta!E$24),2)+(D1937/Päälaskenta!E$24))-Päälaskenta!C$24/(2*Päälaskenta!E$24)),IF(D1937=Päälaskenta!H$24,Päälaskenta!D$24,Päälaskenta!D$24+(SQRT(POWER((Päälaskenta!C$20+Päälaskenta!G$24)/(2*Päälaskenta!E$20),2)+((D1937-Päälaskenta!H$24)/Päälaskenta!E$20))-(Päälaskenta!C$20+Päälaskenta!G$24)/(2*Päälaskenta!E$20))))</f>
        <v>3.7949999999999999</v>
      </c>
      <c r="G1937" s="57">
        <f>IF(F1937&gt;Päälaskenta!D$24,(2*SQRT((POWER(Päälaskenta!D$24,2))+POWER(Päälaskenta!E$24*Päälaskenta!D$24,2))+Päälaskenta!C$24)+(2*SQRT((POWER((F1937-Päälaskenta!D$24),2))+POWER(Päälaskenta!E$20*(F1937-Päälaskenta!D$24),2))+Päälaskenta!C$20),(2*SQRT((POWER(F1937,2))+POWER(Päälaskenta!E$24*F1937,2))+Päälaskenta!C$24))</f>
        <v>19.14</v>
      </c>
      <c r="H1937" s="57">
        <f t="shared" si="482"/>
        <v>2.0099999999999998</v>
      </c>
      <c r="I1937" s="62">
        <f t="shared" si="483"/>
        <v>2.0999999999999999E-5</v>
      </c>
      <c r="J1937" s="8">
        <f>IF(F1937&lt;Päälaskenta!$D$24,0,Kaksitasouoma_matriisi!F1937-Päälaskenta!$D$24)</f>
        <v>3.0950000000000002</v>
      </c>
      <c r="L1937" s="8">
        <f>IF(F1937&gt;Päälaskenta!D$24,F1937-Päälaskenta!D$24,0)</f>
        <v>3.0950000000000002</v>
      </c>
      <c r="M1937" s="8">
        <f>IF(F1937&gt;Päälaskenta!D$24,(Päälaskenta!C$20+(Päälaskenta!E$20*(Kaksitasouoma_matriisi!F1937-Päälaskenta!D$24)))*(Kaksitasouoma_matriisi!F1937-Päälaskenta!D$24),0)</f>
        <v>29.8435375</v>
      </c>
      <c r="N1937" s="8">
        <f>IF(F1937&gt;Päälaskenta!D$24,(2*SQRT((POWER((F1937-Päälaskenta!D$24),2))+POWER(Päälaskenta!E$20*(F1937-Päälaskenta!D$24),2))+Päälaskenta!C$20),0)</f>
        <v>16.159181197561001</v>
      </c>
      <c r="O1937" s="8">
        <f t="shared" si="489"/>
        <v>1.8468471350828399</v>
      </c>
      <c r="P1937" s="8">
        <f>IF(Päälaskenta!$C$29,IF(L1937&gt;Päälaskenta!$F$28,Kaksitasouoma_matriisi!AQ1937,Kaksitasouoma_matriisi!AR1937),Päälaskenta!$F$20)</f>
        <v>0.12</v>
      </c>
      <c r="Q1937" s="8">
        <f t="shared" si="490"/>
        <v>374.36021516149202</v>
      </c>
      <c r="R1937" s="8">
        <f t="shared" si="484"/>
        <v>1.49919861372721</v>
      </c>
      <c r="S1937" s="8">
        <f t="shared" si="491"/>
        <v>5.0235285067234701E-2</v>
      </c>
      <c r="U1937" s="93">
        <f>IF(F1937&gt;Päälaskenta!D$24,Päälaskenta!H$24+L1937*Päälaskenta!G$24,F1937*Päälaskenta!C$24 + F1937*F1937*Päälaskenta!E$24)</f>
        <v>8.6180000000000003</v>
      </c>
      <c r="V1937" s="8">
        <f>IF(F1937&gt;Päälaskenta!D$24,2*SQRT(POWER(Päälaskenta!D$24,2)+POWER(Päälaskenta!E$24*Päälaskenta!D$24,2))+Päälaskenta!C$24,(2*SQRT((POWER(F1937,2))+POWER(Päälaskenta!E$24*F1937,2))+Päälaskenta!C$24))</f>
        <v>2.9798989873223301</v>
      </c>
      <c r="W1937" s="8">
        <f t="shared" si="492"/>
        <v>2.8920443399807798</v>
      </c>
      <c r="X1937" s="8">
        <f>Päälaskenta!F$24</f>
        <v>7.0000000000000007E-2</v>
      </c>
      <c r="Y1937" s="8">
        <f t="shared" si="493"/>
        <v>249.90699622349899</v>
      </c>
      <c r="Z1937" s="8">
        <f t="shared" si="485"/>
        <v>1.00080138627279</v>
      </c>
      <c r="AA1937" s="8">
        <f t="shared" si="494"/>
        <v>0.11612919311589601</v>
      </c>
      <c r="AC1937" s="8">
        <f t="shared" si="486"/>
        <v>0.11221514576840499</v>
      </c>
      <c r="AE1937" s="8">
        <v>1935</v>
      </c>
      <c r="AF1937" s="8">
        <f t="shared" si="480"/>
        <v>624.26721138499101</v>
      </c>
      <c r="AG1937" s="8">
        <f t="shared" si="487"/>
        <v>1.6037584864389899E-5</v>
      </c>
      <c r="AJ1937" s="132">
        <f>IF(Päälaskenta!$F$28&lt;Kaksitasouoma_matriisi!L1937,Päälaskenta!$C$20*Päälaskenta!$F$28,Päälaskenta!$C$20*Kaksitasouoma_matriisi!L1937)</f>
        <v>2.5</v>
      </c>
      <c r="AK1937" s="134">
        <f>SQRT(Päälaskenta!$D$20^2+(Päälaskenta!$D$20/(1/Päälaskenta!$E$20))^2)</f>
        <v>1.8029999999999999</v>
      </c>
      <c r="AL1937" s="134">
        <f>IF(Päälaskenta!$F$28&lt;Kaksitasouoma_matriisi!L1937,AK1937*Päälaskenta!$F$28*COS(ATAN(1/Päälaskenta!$E$20)),AK1937*Kaksitasouoma_matriisi!L1937*COS(ATAN(1/Päälaskenta!$E$20)))</f>
        <v>0.75</v>
      </c>
      <c r="AM1937" s="134"/>
      <c r="AN1937" s="134">
        <f t="shared" si="495"/>
        <v>3.25</v>
      </c>
      <c r="AO1937" s="8">
        <f t="shared" si="488"/>
        <v>8.4500084500084505E-2</v>
      </c>
      <c r="AP1937" s="134">
        <f>Refererenssiarvoja!$B$16*H1937^(1/6)/(Refererenssiarvoja!$B$15^0.5)*(Päälaskenta!$G$28/2)^0.5*(1-AO1937)^(-1.5)</f>
        <v>6.5000000000000002E-2</v>
      </c>
      <c r="AQ1937" s="8">
        <f>Refererenssiarvoja!$B$16*Kaksitasouoma_matriisi!O1937^(1/6)/(SQRT((2*Refererenssiarvoja!$B$15)/(Päälaskenta!$F$31*Päälaskenta!$G$31*Päälaskenta!$F$28))+SQRT(Refererenssiarvoja!$B$15)/Refererenssiarvoja!$B$17*LN(Kaksitasouoma_matriisi!L1937/Päälaskenta!$F$28))</f>
        <v>6.8142897761799895E-2</v>
      </c>
      <c r="AR1937" s="8">
        <f>Refererenssiarvoja!$B$16*Kaksitasouoma_matriisi!O1937^(1/6)/(SQRT((2*Refererenssiarvoja!$B$15)/(Päälaskenta!$F$31*Päälaskenta!$G$31*L1937)))</f>
        <v>1.3911885144225999</v>
      </c>
    </row>
    <row r="1938" spans="1:44" x14ac:dyDescent="0.2">
      <c r="A1938" s="8">
        <v>1936</v>
      </c>
      <c r="B1938" s="8">
        <f>IF(Päälaskenta!C$7,Päälaskenta!E$7,Päälaskenta!G$5)</f>
        <v>2.5</v>
      </c>
      <c r="C1938" s="56">
        <v>6.4000000000000001E-2</v>
      </c>
      <c r="D1938" s="93">
        <f t="shared" si="481"/>
        <v>39.0625</v>
      </c>
      <c r="E1938" s="8">
        <f>IF(Päälaskenta!$C$26,Kaksitasouoma_matriisi!AP1938,Kaksitasouoma_matriisi!AC1938)</f>
        <v>0.112267586433256</v>
      </c>
      <c r="F1938" s="56">
        <f>IF(D1938&lt;Päälaskenta!H$24,(SQRT(POWER(Päälaskenta!C$24/(2*Päälaskenta!E$24),2)+(D1938/Päälaskenta!E$24))-Päälaskenta!C$24/(2*Päälaskenta!E$24)),IF(D1938=Päälaskenta!H$24,Päälaskenta!D$24,Päälaskenta!D$24+(SQRT(POWER((Päälaskenta!C$20+Päälaskenta!G$24)/(2*Päälaskenta!E$20),2)+((D1938-Päälaskenta!H$24)/Päälaskenta!E$20))-(Päälaskenta!C$20+Päälaskenta!G$24)/(2*Päälaskenta!E$20))))</f>
        <v>3.831</v>
      </c>
      <c r="G1938" s="57">
        <f>IF(F1938&gt;Päälaskenta!D$24,(2*SQRT((POWER(Päälaskenta!D$24,2))+POWER(Päälaskenta!E$24*Päälaskenta!D$24,2))+Päälaskenta!C$24)+(2*SQRT((POWER((F1938-Päälaskenta!D$24),2))+POWER(Päälaskenta!E$20*(F1938-Päälaskenta!D$24),2))+Päälaskenta!C$20),(2*SQRT((POWER(F1938,2))+POWER(Päälaskenta!E$24*F1938,2))+Päälaskenta!C$24))</f>
        <v>19.27</v>
      </c>
      <c r="H1938" s="57">
        <f t="shared" si="482"/>
        <v>2.0299999999999998</v>
      </c>
      <c r="I1938" s="62">
        <f t="shared" si="483"/>
        <v>2.0000000000000002E-5</v>
      </c>
      <c r="J1938" s="8">
        <f>IF(F1938&lt;Päälaskenta!$D$24,0,Kaksitasouoma_matriisi!F1938-Päälaskenta!$D$24)</f>
        <v>3.1309999999999998</v>
      </c>
      <c r="L1938" s="8">
        <f>IF(F1938&gt;Päälaskenta!D$24,F1938-Päälaskenta!D$24,0)</f>
        <v>3.1309999999999998</v>
      </c>
      <c r="M1938" s="8">
        <f>IF(F1938&gt;Päälaskenta!D$24,(Päälaskenta!C$20+(Päälaskenta!E$20*(Kaksitasouoma_matriisi!F1938-Päälaskenta!D$24)))*(Kaksitasouoma_matriisi!F1938-Päälaskenta!D$24),0)</f>
        <v>30.359741499999998</v>
      </c>
      <c r="N1938" s="8">
        <f>IF(F1938&gt;Päälaskenta!D$24,(2*SQRT((POWER((F1938-Päälaskenta!D$24),2))+POWER(Päälaskenta!E$20*(F1938-Päälaskenta!D$24),2))+Päälaskenta!C$20),0)</f>
        <v>16.288981043477801</v>
      </c>
      <c r="O1938" s="8">
        <f t="shared" si="489"/>
        <v>1.86382078897171</v>
      </c>
      <c r="P1938" s="8">
        <f>IF(Päälaskenta!$C$29,IF(L1938&gt;Päälaskenta!$F$28,Kaksitasouoma_matriisi!AQ1938,Kaksitasouoma_matriisi!AR1938),Päälaskenta!$F$20)</f>
        <v>0.12</v>
      </c>
      <c r="Q1938" s="8">
        <f t="shared" si="490"/>
        <v>383.16537574991997</v>
      </c>
      <c r="R1938" s="8">
        <f t="shared" si="484"/>
        <v>1.5031703576689801</v>
      </c>
      <c r="S1938" s="8">
        <f t="shared" si="491"/>
        <v>4.9511961676912797E-2</v>
      </c>
      <c r="U1938" s="93">
        <f>IF(F1938&gt;Päälaskenta!D$24,Päälaskenta!H$24+L1938*Päälaskenta!G$24,F1938*Päälaskenta!C$24 + F1938*F1938*Päälaskenta!E$24)</f>
        <v>8.7043999999999997</v>
      </c>
      <c r="V1938" s="8">
        <f>IF(F1938&gt;Päälaskenta!D$24,2*SQRT(POWER(Päälaskenta!D$24,2)+POWER(Päälaskenta!E$24*Päälaskenta!D$24,2))+Päälaskenta!C$24,(2*SQRT((POWER(F1938,2))+POWER(Päälaskenta!E$24*F1938,2))+Päälaskenta!C$24))</f>
        <v>2.9798989873223301</v>
      </c>
      <c r="W1938" s="8">
        <f t="shared" si="492"/>
        <v>2.9210386113864799</v>
      </c>
      <c r="X1938" s="8">
        <f>Päälaskenta!F$24</f>
        <v>7.0000000000000007E-2</v>
      </c>
      <c r="Y1938" s="8">
        <f t="shared" si="493"/>
        <v>254.09668472622599</v>
      </c>
      <c r="Z1938" s="8">
        <f t="shared" si="485"/>
        <v>0.99682964233101901</v>
      </c>
      <c r="AA1938" s="8">
        <f t="shared" si="494"/>
        <v>0.11452020154531301</v>
      </c>
      <c r="AC1938" s="8">
        <f t="shared" si="486"/>
        <v>0.112267586433256</v>
      </c>
      <c r="AE1938" s="8">
        <v>1936</v>
      </c>
      <c r="AF1938" s="8">
        <f t="shared" si="480"/>
        <v>637.26206047614596</v>
      </c>
      <c r="AG1938" s="8">
        <f t="shared" si="487"/>
        <v>1.5390186775340599E-5</v>
      </c>
      <c r="AJ1938" s="132">
        <f>IF(Päälaskenta!$F$28&lt;Kaksitasouoma_matriisi!L1938,Päälaskenta!$C$20*Päälaskenta!$F$28,Päälaskenta!$C$20*Kaksitasouoma_matriisi!L1938)</f>
        <v>2.5</v>
      </c>
      <c r="AK1938" s="134">
        <f>SQRT(Päälaskenta!$D$20^2+(Päälaskenta!$D$20/(1/Päälaskenta!$E$20))^2)</f>
        <v>1.8029999999999999</v>
      </c>
      <c r="AL1938" s="134">
        <f>IF(Päälaskenta!$F$28&lt;Kaksitasouoma_matriisi!L1938,AK1938*Päälaskenta!$F$28*COS(ATAN(1/Päälaskenta!$E$20)),AK1938*Kaksitasouoma_matriisi!L1938*COS(ATAN(1/Päälaskenta!$E$20)))</f>
        <v>0.75</v>
      </c>
      <c r="AM1938" s="134"/>
      <c r="AN1938" s="134">
        <f t="shared" si="495"/>
        <v>3.25</v>
      </c>
      <c r="AO1938" s="8">
        <f t="shared" si="488"/>
        <v>8.3199999999999996E-2</v>
      </c>
      <c r="AP1938" s="134">
        <f>Refererenssiarvoja!$B$16*H1938^(1/6)/(Refererenssiarvoja!$B$15^0.5)*(Päälaskenta!$G$28/2)^0.5*(1-AO1938)^(-1.5)</f>
        <v>6.5000000000000002E-2</v>
      </c>
      <c r="AQ1938" s="8">
        <f>Refererenssiarvoja!$B$16*Kaksitasouoma_matriisi!O1938^(1/6)/(SQRT((2*Refererenssiarvoja!$B$15)/(Päälaskenta!$F$31*Päälaskenta!$G$31*Päälaskenta!$F$28))+SQRT(Refererenssiarvoja!$B$15)/Refererenssiarvoja!$B$17*LN(Kaksitasouoma_matriisi!L1938/Päälaskenta!$F$28))</f>
        <v>6.7868795414264799E-2</v>
      </c>
      <c r="AR1938" s="8">
        <f>Refererenssiarvoja!$B$16*Kaksitasouoma_matriisi!O1938^(1/6)/(SQRT((2*Refererenssiarvoja!$B$15)/(Päälaskenta!$F$31*Päälaskenta!$G$31*L1938)))</f>
        <v>1.4013912156467001</v>
      </c>
    </row>
    <row r="1939" spans="1:44" x14ac:dyDescent="0.2">
      <c r="A1939" s="8">
        <v>1937</v>
      </c>
      <c r="B1939" s="8">
        <f>IF(Päälaskenta!C$7,Päälaskenta!E$7,Päälaskenta!G$5)</f>
        <v>2.5</v>
      </c>
      <c r="C1939" s="56">
        <v>6.3E-2</v>
      </c>
      <c r="D1939" s="93">
        <f t="shared" si="481"/>
        <v>39.682499999999997</v>
      </c>
      <c r="E1939" s="8">
        <f>IF(Päälaskenta!$C$26,Kaksitasouoma_matriisi!AP1939,Kaksitasouoma_matriisi!AC1939)</f>
        <v>0.11232075262890601</v>
      </c>
      <c r="F1939" s="56">
        <f>IF(D1939&lt;Päälaskenta!H$24,(SQRT(POWER(Päälaskenta!C$24/(2*Päälaskenta!E$24),2)+(D1939/Päälaskenta!E$24))-Päälaskenta!C$24/(2*Päälaskenta!E$24)),IF(D1939=Päälaskenta!H$24,Päälaskenta!D$24,Päälaskenta!D$24+(SQRT(POWER((Päälaskenta!C$20+Päälaskenta!G$24)/(2*Päälaskenta!E$20),2)+((D1939-Päälaskenta!H$24)/Päälaskenta!E$20))-(Päälaskenta!C$20+Päälaskenta!G$24)/(2*Päälaskenta!E$20))))</f>
        <v>3.8679999999999999</v>
      </c>
      <c r="G1939" s="57">
        <f>IF(F1939&gt;Päälaskenta!D$24,(2*SQRT((POWER(Päälaskenta!D$24,2))+POWER(Päälaskenta!E$24*Päälaskenta!D$24,2))+Päälaskenta!C$24)+(2*SQRT((POWER((F1939-Päälaskenta!D$24),2))+POWER(Päälaskenta!E$20*(F1939-Päälaskenta!D$24),2))+Päälaskenta!C$20),(2*SQRT((POWER(F1939,2))+POWER(Päälaskenta!E$24*F1939,2))+Päälaskenta!C$24))</f>
        <v>19.399999999999999</v>
      </c>
      <c r="H1939" s="57">
        <f t="shared" si="482"/>
        <v>2.0499999999999998</v>
      </c>
      <c r="I1939" s="62">
        <f t="shared" si="483"/>
        <v>1.9000000000000001E-5</v>
      </c>
      <c r="J1939" s="8">
        <f>IF(F1939&lt;Päälaskenta!$D$24,0,Kaksitasouoma_matriisi!F1939-Päälaskenta!$D$24)</f>
        <v>3.1680000000000001</v>
      </c>
      <c r="L1939" s="8">
        <f>IF(F1939&gt;Päälaskenta!D$24,F1939-Päälaskenta!D$24,0)</f>
        <v>3.1680000000000001</v>
      </c>
      <c r="M1939" s="8">
        <f>IF(F1939&gt;Päälaskenta!D$24,(Päälaskenta!C$20+(Päälaskenta!E$20*(Kaksitasouoma_matriisi!F1939-Päälaskenta!D$24)))*(Kaksitasouoma_matriisi!F1939-Päälaskenta!D$24),0)</f>
        <v>30.894335999999999</v>
      </c>
      <c r="N1939" s="8">
        <f>IF(F1939&gt;Päälaskenta!D$24,(2*SQRT((POWER((F1939-Päälaskenta!D$24),2))+POWER(Päälaskenta!E$20*(F1939-Päälaskenta!D$24),2))+Päälaskenta!C$20),0)</f>
        <v>16.4223864406699</v>
      </c>
      <c r="O1939" s="8">
        <f t="shared" si="489"/>
        <v>1.8812330419585299</v>
      </c>
      <c r="P1939" s="8">
        <f>IF(Päälaskenta!$C$29,IF(L1939&gt;Päälaskenta!$F$28,Kaksitasouoma_matriisi!AQ1939,Kaksitasouoma_matriisi!AR1939),Päälaskenta!$F$20)</f>
        <v>0.12</v>
      </c>
      <c r="Q1939" s="8">
        <f t="shared" si="490"/>
        <v>392.337076431345</v>
      </c>
      <c r="R1939" s="8">
        <f t="shared" si="484"/>
        <v>1.50720604234527</v>
      </c>
      <c r="S1939" s="8">
        <f t="shared" si="491"/>
        <v>4.8785837065579603E-2</v>
      </c>
      <c r="U1939" s="93">
        <f>IF(F1939&gt;Päälaskenta!D$24,Päälaskenta!H$24+L1939*Päälaskenta!G$24,F1939*Päälaskenta!C$24 + F1939*F1939*Päälaskenta!E$24)</f>
        <v>8.7932000000000006</v>
      </c>
      <c r="V1939" s="8">
        <f>IF(F1939&gt;Päälaskenta!D$24,2*SQRT(POWER(Päälaskenta!D$24,2)+POWER(Päälaskenta!E$24*Päälaskenta!D$24,2))+Päälaskenta!C$24,(2*SQRT((POWER(F1939,2))+POWER(Päälaskenta!E$24*F1939,2))+Päälaskenta!C$24))</f>
        <v>2.9798989873223301</v>
      </c>
      <c r="W1939" s="8">
        <f t="shared" si="492"/>
        <v>2.95083827922012</v>
      </c>
      <c r="X1939" s="8">
        <f>Päälaskenta!F$24</f>
        <v>7.0000000000000007E-2</v>
      </c>
      <c r="Y1939" s="8">
        <f t="shared" si="493"/>
        <v>258.43173919265098</v>
      </c>
      <c r="Z1939" s="8">
        <f t="shared" si="485"/>
        <v>0.992793957654729</v>
      </c>
      <c r="AA1939" s="8">
        <f t="shared" si="494"/>
        <v>0.11290473975967</v>
      </c>
      <c r="AC1939" s="8">
        <f t="shared" si="486"/>
        <v>0.11232075262890601</v>
      </c>
      <c r="AE1939" s="8">
        <v>1937</v>
      </c>
      <c r="AF1939" s="8">
        <f t="shared" si="480"/>
        <v>650.76881562399603</v>
      </c>
      <c r="AG1939" s="8">
        <f t="shared" si="487"/>
        <v>1.47579675126514E-5</v>
      </c>
      <c r="AJ1939" s="132">
        <f>IF(Päälaskenta!$F$28&lt;Kaksitasouoma_matriisi!L1939,Päälaskenta!$C$20*Päälaskenta!$F$28,Päälaskenta!$C$20*Kaksitasouoma_matriisi!L1939)</f>
        <v>2.5</v>
      </c>
      <c r="AK1939" s="134">
        <f>SQRT(Päälaskenta!$D$20^2+(Päälaskenta!$D$20/(1/Päälaskenta!$E$20))^2)</f>
        <v>1.8029999999999999</v>
      </c>
      <c r="AL1939" s="134">
        <f>IF(Päälaskenta!$F$28&lt;Kaksitasouoma_matriisi!L1939,AK1939*Päälaskenta!$F$28*COS(ATAN(1/Päälaskenta!$E$20)),AK1939*Kaksitasouoma_matriisi!L1939*COS(ATAN(1/Päälaskenta!$E$20)))</f>
        <v>0.75</v>
      </c>
      <c r="AM1939" s="134"/>
      <c r="AN1939" s="134">
        <f t="shared" si="495"/>
        <v>3.25</v>
      </c>
      <c r="AO1939" s="8">
        <f t="shared" si="488"/>
        <v>8.1900081900081897E-2</v>
      </c>
      <c r="AP1939" s="134">
        <f>Refererenssiarvoja!$B$16*H1939^(1/6)/(Refererenssiarvoja!$B$15^0.5)*(Päälaskenta!$G$28/2)^0.5*(1-AO1939)^(-1.5)</f>
        <v>6.5000000000000002E-2</v>
      </c>
      <c r="AQ1939" s="8">
        <f>Refererenssiarvoja!$B$16*Kaksitasouoma_matriisi!O1939^(1/6)/(SQRT((2*Refererenssiarvoja!$B$15)/(Päälaskenta!$F$31*Päälaskenta!$G$31*Päälaskenta!$F$28))+SQRT(Refererenssiarvoja!$B$15)/Refererenssiarvoja!$B$17*LN(Kaksitasouoma_matriisi!L1939/Päälaskenta!$F$28))</f>
        <v>6.7593653932379705E-2</v>
      </c>
      <c r="AR1939" s="8">
        <f>Refererenssiarvoja!$B$16*Kaksitasouoma_matriisi!O1939^(1/6)/(SQRT((2*Refererenssiarvoja!$B$15)/(Päälaskenta!$F$31*Päälaskenta!$G$31*L1939)))</f>
        <v>1.4118336148369199</v>
      </c>
    </row>
    <row r="1940" spans="1:44" x14ac:dyDescent="0.2">
      <c r="A1940" s="8">
        <v>1938</v>
      </c>
      <c r="B1940" s="8">
        <f>IF(Päälaskenta!C$7,Päälaskenta!E$7,Päälaskenta!G$5)</f>
        <v>2.5</v>
      </c>
      <c r="C1940" s="56">
        <v>6.2E-2</v>
      </c>
      <c r="D1940" s="93">
        <f t="shared" si="481"/>
        <v>40.322600000000001</v>
      </c>
      <c r="E1940" s="8">
        <f>IF(Päälaskenta!$C$26,Kaksitasouoma_matriisi!AP1940,Kaksitasouoma_matriisi!AC1940)</f>
        <v>0.112373192701533</v>
      </c>
      <c r="F1940" s="56">
        <f>IF(D1940&lt;Päälaskenta!H$24,(SQRT(POWER(Päälaskenta!C$24/(2*Päälaskenta!E$24),2)+(D1940/Päälaskenta!E$24))-Päälaskenta!C$24/(2*Päälaskenta!E$24)),IF(D1940=Päälaskenta!H$24,Päälaskenta!D$24,Päälaskenta!D$24+(SQRT(POWER((Päälaskenta!C$20+Päälaskenta!G$24)/(2*Päälaskenta!E$20),2)+((D1940-Päälaskenta!H$24)/Päälaskenta!E$20))-(Päälaskenta!C$20+Päälaskenta!G$24)/(2*Päälaskenta!E$20))))</f>
        <v>3.9049999999999998</v>
      </c>
      <c r="G1940" s="57">
        <f>IF(F1940&gt;Päälaskenta!D$24,(2*SQRT((POWER(Päälaskenta!D$24,2))+POWER(Päälaskenta!E$24*Päälaskenta!D$24,2))+Päälaskenta!C$24)+(2*SQRT((POWER((F1940-Päälaskenta!D$24),2))+POWER(Päälaskenta!E$20*(F1940-Päälaskenta!D$24),2))+Päälaskenta!C$20),(2*SQRT((POWER(F1940,2))+POWER(Päälaskenta!E$24*F1940,2))+Päälaskenta!C$24))</f>
        <v>19.54</v>
      </c>
      <c r="H1940" s="57">
        <f t="shared" si="482"/>
        <v>2.06</v>
      </c>
      <c r="I1940" s="62">
        <f t="shared" si="483"/>
        <v>1.9000000000000001E-5</v>
      </c>
      <c r="J1940" s="8">
        <f>IF(F1940&lt;Päälaskenta!$D$24,0,Kaksitasouoma_matriisi!F1940-Päälaskenta!$D$24)</f>
        <v>3.2050000000000001</v>
      </c>
      <c r="L1940" s="8">
        <f>IF(F1940&gt;Päälaskenta!D$24,F1940-Päälaskenta!D$24,0)</f>
        <v>3.2050000000000001</v>
      </c>
      <c r="M1940" s="8">
        <f>IF(F1940&gt;Päälaskenta!D$24,(Päälaskenta!C$20+(Päälaskenta!E$20*(Kaksitasouoma_matriisi!F1940-Päälaskenta!D$24)))*(Kaksitasouoma_matriisi!F1940-Päälaskenta!D$24),0)</f>
        <v>31.433037500000001</v>
      </c>
      <c r="N1940" s="8">
        <f>IF(F1940&gt;Päälaskenta!D$24,(2*SQRT((POWER((F1940-Päälaskenta!D$24),2))+POWER(Päälaskenta!E$20*(F1940-Päälaskenta!D$24),2))+Päälaskenta!C$20),0)</f>
        <v>16.555791837862099</v>
      </c>
      <c r="O1940" s="8">
        <f t="shared" si="489"/>
        <v>1.8986127518295199</v>
      </c>
      <c r="P1940" s="8">
        <f>IF(Päälaskenta!$C$29,IF(L1940&gt;Päälaskenta!$F$28,Kaksitasouoma_matriisi!AQ1940,Kaksitasouoma_matriisi!AR1940),Päälaskenta!$F$20)</f>
        <v>0.12</v>
      </c>
      <c r="Q1940" s="8">
        <f t="shared" si="490"/>
        <v>401.63297936089702</v>
      </c>
      <c r="R1940" s="8">
        <f t="shared" si="484"/>
        <v>1.5111958712821301</v>
      </c>
      <c r="S1940" s="8">
        <f t="shared" si="491"/>
        <v>4.8076673190814899E-2</v>
      </c>
      <c r="U1940" s="93">
        <f>IF(F1940&gt;Päälaskenta!D$24,Päälaskenta!H$24+L1940*Päälaskenta!G$24,F1940*Päälaskenta!C$24 + F1940*F1940*Päälaskenta!E$24)</f>
        <v>8.8819999999999997</v>
      </c>
      <c r="V1940" s="8">
        <f>IF(F1940&gt;Päälaskenta!D$24,2*SQRT(POWER(Päälaskenta!D$24,2)+POWER(Päälaskenta!E$24*Päälaskenta!D$24,2))+Päälaskenta!C$24,(2*SQRT((POWER(F1940,2))+POWER(Päälaskenta!E$24*F1940,2))+Päälaskenta!C$24))</f>
        <v>2.9798989873223301</v>
      </c>
      <c r="W1940" s="8">
        <f t="shared" si="492"/>
        <v>2.9806379470537601</v>
      </c>
      <c r="X1940" s="8">
        <f>Päälaskenta!F$24</f>
        <v>7.0000000000000007E-2</v>
      </c>
      <c r="Y1940" s="8">
        <f t="shared" si="493"/>
        <v>262.79607810493502</v>
      </c>
      <c r="Z1940" s="8">
        <f t="shared" si="485"/>
        <v>0.98880412871787005</v>
      </c>
      <c r="AA1940" s="8">
        <f t="shared" si="494"/>
        <v>0.11132674270635801</v>
      </c>
      <c r="AC1940" s="8">
        <f t="shared" si="486"/>
        <v>0.112373192701533</v>
      </c>
      <c r="AE1940" s="8">
        <v>1938</v>
      </c>
      <c r="AF1940" s="8">
        <f t="shared" si="480"/>
        <v>664.42905746583199</v>
      </c>
      <c r="AG1940" s="8">
        <f t="shared" si="487"/>
        <v>1.4157376537884601E-5</v>
      </c>
      <c r="AJ1940" s="132">
        <f>IF(Päälaskenta!$F$28&lt;Kaksitasouoma_matriisi!L1940,Päälaskenta!$C$20*Päälaskenta!$F$28,Päälaskenta!$C$20*Kaksitasouoma_matriisi!L1940)</f>
        <v>2.5</v>
      </c>
      <c r="AK1940" s="134">
        <f>SQRT(Päälaskenta!$D$20^2+(Päälaskenta!$D$20/(1/Päälaskenta!$E$20))^2)</f>
        <v>1.8029999999999999</v>
      </c>
      <c r="AL1940" s="134">
        <f>IF(Päälaskenta!$F$28&lt;Kaksitasouoma_matriisi!L1940,AK1940*Päälaskenta!$F$28*COS(ATAN(1/Päälaskenta!$E$20)),AK1940*Kaksitasouoma_matriisi!L1940*COS(ATAN(1/Päälaskenta!$E$20)))</f>
        <v>0.75</v>
      </c>
      <c r="AM1940" s="134"/>
      <c r="AN1940" s="134">
        <f t="shared" si="495"/>
        <v>3.25</v>
      </c>
      <c r="AO1940" s="8">
        <f t="shared" si="488"/>
        <v>8.0599961312018603E-2</v>
      </c>
      <c r="AP1940" s="134">
        <f>Refererenssiarvoja!$B$16*H1940^(1/6)/(Refererenssiarvoja!$B$15^0.5)*(Päälaskenta!$G$28/2)^0.5*(1-AO1940)^(-1.5)</f>
        <v>6.5000000000000002E-2</v>
      </c>
      <c r="AQ1940" s="8">
        <f>Refererenssiarvoja!$B$16*Kaksitasouoma_matriisi!O1940^(1/6)/(SQRT((2*Refererenssiarvoja!$B$15)/(Päälaskenta!$F$31*Päälaskenta!$G$31*Päälaskenta!$F$28))+SQRT(Refererenssiarvoja!$B$15)/Refererenssiarvoja!$B$17*LN(Kaksitasouoma_matriisi!L1940/Päälaskenta!$F$28))</f>
        <v>6.7324933414747198E-2</v>
      </c>
      <c r="AR1940" s="8">
        <f>Refererenssiarvoja!$B$16*Kaksitasouoma_matriisi!O1940^(1/6)/(SQRT((2*Refererenssiarvoja!$B$15)/(Päälaskenta!$F$31*Päälaskenta!$G$31*L1940)))</f>
        <v>1.42223244211872</v>
      </c>
    </row>
    <row r="1941" spans="1:44" x14ac:dyDescent="0.2">
      <c r="A1941" s="8">
        <v>1939</v>
      </c>
      <c r="B1941" s="8">
        <f>IF(Päälaskenta!C$7,Päälaskenta!E$7,Päälaskenta!G$5)</f>
        <v>2.5</v>
      </c>
      <c r="C1941" s="56">
        <v>6.0999999999999999E-2</v>
      </c>
      <c r="D1941" s="93">
        <f t="shared" si="481"/>
        <v>40.983600000000003</v>
      </c>
      <c r="E1941" s="8">
        <f>IF(Päälaskenta!$C$26,Kaksitasouoma_matriisi!AP1941,Kaksitasouoma_matriisi!AC1941)</f>
        <v>0.112427697590525</v>
      </c>
      <c r="F1941" s="56">
        <f>IF(D1941&lt;Päälaskenta!H$24,(SQRT(POWER(Päälaskenta!C$24/(2*Päälaskenta!E$24),2)+(D1941/Päälaskenta!E$24))-Päälaskenta!C$24/(2*Päälaskenta!E$24)),IF(D1941=Päälaskenta!H$24,Päälaskenta!D$24,Päälaskenta!D$24+(SQRT(POWER((Päälaskenta!C$20+Päälaskenta!G$24)/(2*Päälaskenta!E$20),2)+((D1941-Päälaskenta!H$24)/Päälaskenta!E$20))-(Päälaskenta!C$20+Päälaskenta!G$24)/(2*Päälaskenta!E$20))))</f>
        <v>3.944</v>
      </c>
      <c r="G1941" s="57">
        <f>IF(F1941&gt;Päälaskenta!D$24,(2*SQRT((POWER(Päälaskenta!D$24,2))+POWER(Päälaskenta!E$24*Päälaskenta!D$24,2))+Päälaskenta!C$24)+(2*SQRT((POWER((F1941-Päälaskenta!D$24),2))+POWER(Päälaskenta!E$20*(F1941-Päälaskenta!D$24),2))+Päälaskenta!C$20),(2*SQRT((POWER(F1941,2))+POWER(Päälaskenta!E$24*F1941,2))+Päälaskenta!C$24))</f>
        <v>19.68</v>
      </c>
      <c r="H1941" s="57">
        <f t="shared" si="482"/>
        <v>2.08</v>
      </c>
      <c r="I1941" s="62">
        <f t="shared" si="483"/>
        <v>1.8E-5</v>
      </c>
      <c r="J1941" s="8">
        <f>IF(F1941&lt;Päälaskenta!$D$24,0,Kaksitasouoma_matriisi!F1941-Päälaskenta!$D$24)</f>
        <v>3.2440000000000002</v>
      </c>
      <c r="L1941" s="8">
        <f>IF(F1941&gt;Päälaskenta!D$24,F1941-Päälaskenta!D$24,0)</f>
        <v>3.2440000000000002</v>
      </c>
      <c r="M1941" s="8">
        <f>IF(F1941&gt;Päälaskenta!D$24,(Päälaskenta!C$20+(Päälaskenta!E$20*(Kaksitasouoma_matriisi!F1941-Päälaskenta!D$24)))*(Kaksitasouoma_matriisi!F1941-Päälaskenta!D$24),0)</f>
        <v>32.005304000000002</v>
      </c>
      <c r="N1941" s="8">
        <f>IF(F1941&gt;Päälaskenta!D$24,(2*SQRT((POWER((F1941-Päälaskenta!D$24),2))+POWER(Päälaskenta!E$20*(F1941-Päälaskenta!D$24),2))+Päälaskenta!C$20),0)</f>
        <v>16.696408337605199</v>
      </c>
      <c r="O1941" s="8">
        <f t="shared" si="489"/>
        <v>1.9168975358559399</v>
      </c>
      <c r="P1941" s="8">
        <f>IF(Päälaskenta!$C$29,IF(L1941&gt;Päälaskenta!$F$28,Kaksitasouoma_matriisi!AQ1941,Kaksitasouoma_matriisi!AR1941),Päälaskenta!$F$20)</f>
        <v>0.12</v>
      </c>
      <c r="Q1941" s="8">
        <f t="shared" si="490"/>
        <v>411.56646127192801</v>
      </c>
      <c r="R1941" s="8">
        <f t="shared" si="484"/>
        <v>1.5153529691563701</v>
      </c>
      <c r="S1941" s="8">
        <f t="shared" si="491"/>
        <v>4.7346932532069397E-2</v>
      </c>
      <c r="U1941" s="93">
        <f>IF(F1941&gt;Päälaskenta!D$24,Päälaskenta!H$24+L1941*Päälaskenta!G$24,F1941*Päälaskenta!C$24 + F1941*F1941*Päälaskenta!E$24)</f>
        <v>8.9756</v>
      </c>
      <c r="V1941" s="8">
        <f>IF(F1941&gt;Päälaskenta!D$24,2*SQRT(POWER(Päälaskenta!D$24,2)+POWER(Päälaskenta!E$24*Päälaskenta!D$24,2))+Päälaskenta!C$24,(2*SQRT((POWER(F1941,2))+POWER(Päälaskenta!E$24*F1941,2))+Päälaskenta!C$24))</f>
        <v>2.9798989873223301</v>
      </c>
      <c r="W1941" s="8">
        <f t="shared" si="492"/>
        <v>3.0120484077432699</v>
      </c>
      <c r="X1941" s="8">
        <f>Päälaskenta!F$24</f>
        <v>7.0000000000000007E-2</v>
      </c>
      <c r="Y1941" s="8">
        <f t="shared" si="493"/>
        <v>267.42792097595401</v>
      </c>
      <c r="Z1941" s="8">
        <f t="shared" si="485"/>
        <v>0.98464703084363503</v>
      </c>
      <c r="AA1941" s="8">
        <f t="shared" si="494"/>
        <v>0.109702641700124</v>
      </c>
      <c r="AC1941" s="8">
        <f t="shared" si="486"/>
        <v>0.112427697590525</v>
      </c>
      <c r="AE1941" s="8">
        <v>1939</v>
      </c>
      <c r="AF1941" s="8">
        <f t="shared" si="480"/>
        <v>678.99438224788196</v>
      </c>
      <c r="AG1941" s="8">
        <f t="shared" si="487"/>
        <v>1.3556502395390601E-5</v>
      </c>
      <c r="AJ1941" s="132">
        <f>IF(Päälaskenta!$F$28&lt;Kaksitasouoma_matriisi!L1941,Päälaskenta!$C$20*Päälaskenta!$F$28,Päälaskenta!$C$20*Kaksitasouoma_matriisi!L1941)</f>
        <v>2.5</v>
      </c>
      <c r="AK1941" s="134">
        <f>SQRT(Päälaskenta!$D$20^2+(Päälaskenta!$D$20/(1/Päälaskenta!$E$20))^2)</f>
        <v>1.8029999999999999</v>
      </c>
      <c r="AL1941" s="134">
        <f>IF(Päälaskenta!$F$28&lt;Kaksitasouoma_matriisi!L1941,AK1941*Päälaskenta!$F$28*COS(ATAN(1/Päälaskenta!$E$20)),AK1941*Kaksitasouoma_matriisi!L1941*COS(ATAN(1/Päälaskenta!$E$20)))</f>
        <v>0.75</v>
      </c>
      <c r="AM1941" s="134"/>
      <c r="AN1941" s="134">
        <f t="shared" si="495"/>
        <v>3.25</v>
      </c>
      <c r="AO1941" s="8">
        <f t="shared" si="488"/>
        <v>7.9300012688002006E-2</v>
      </c>
      <c r="AP1941" s="134">
        <f>Refererenssiarvoja!$B$16*H1941^(1/6)/(Refererenssiarvoja!$B$15^0.5)*(Päälaskenta!$G$28/2)^0.5*(1-AO1941)^(-1.5)</f>
        <v>6.5000000000000002E-2</v>
      </c>
      <c r="AQ1941" s="8">
        <f>Refererenssiarvoja!$B$16*Kaksitasouoma_matriisi!O1941^(1/6)/(SQRT((2*Refererenssiarvoja!$B$15)/(Päälaskenta!$F$31*Päälaskenta!$G$31*Päälaskenta!$F$28))+SQRT(Refererenssiarvoja!$B$15)/Refererenssiarvoja!$B$17*LN(Kaksitasouoma_matriisi!L1941/Päälaskenta!$F$28))</f>
        <v>6.7048380779659897E-2</v>
      </c>
      <c r="AR1941" s="8">
        <f>Refererenssiarvoja!$B$16*Kaksitasouoma_matriisi!O1941^(1/6)/(SQRT((2*Refererenssiarvoja!$B$15)/(Päälaskenta!$F$31*Päälaskenta!$G$31*L1941)))</f>
        <v>1.4331469962315899</v>
      </c>
    </row>
    <row r="1942" spans="1:44" x14ac:dyDescent="0.2">
      <c r="A1942" s="8">
        <v>1940</v>
      </c>
      <c r="B1942" s="8">
        <f>IF(Päälaskenta!C$7,Päälaskenta!E$7,Päälaskenta!G$5)</f>
        <v>2.5</v>
      </c>
      <c r="C1942" s="56">
        <v>0.06</v>
      </c>
      <c r="D1942" s="93">
        <f t="shared" si="481"/>
        <v>41.666699999999999</v>
      </c>
      <c r="E1942" s="8">
        <f>IF(Päälaskenta!$C$26,Kaksitasouoma_matriisi!AP1942,Kaksitasouoma_matriisi!AC1942)</f>
        <v>0.112482796673083</v>
      </c>
      <c r="F1942" s="56">
        <f>IF(D1942&lt;Päälaskenta!H$24,(SQRT(POWER(Päälaskenta!C$24/(2*Päälaskenta!E$24),2)+(D1942/Päälaskenta!E$24))-Päälaskenta!C$24/(2*Päälaskenta!E$24)),IF(D1942=Päälaskenta!H$24,Päälaskenta!D$24,Päälaskenta!D$24+(SQRT(POWER((Päälaskenta!C$20+Päälaskenta!G$24)/(2*Päälaskenta!E$20),2)+((D1942-Päälaskenta!H$24)/Päälaskenta!E$20))-(Päälaskenta!C$20+Päälaskenta!G$24)/(2*Päälaskenta!E$20))))</f>
        <v>3.984</v>
      </c>
      <c r="G1942" s="57">
        <f>IF(F1942&gt;Päälaskenta!D$24,(2*SQRT((POWER(Päälaskenta!D$24,2))+POWER(Päälaskenta!E$24*Päälaskenta!D$24,2))+Päälaskenta!C$24)+(2*SQRT((POWER((F1942-Päälaskenta!D$24),2))+POWER(Päälaskenta!E$20*(F1942-Päälaskenta!D$24),2))+Päälaskenta!C$20),(2*SQRT((POWER(F1942,2))+POWER(Päälaskenta!E$24*F1942,2))+Päälaskenta!C$24))</f>
        <v>19.82</v>
      </c>
      <c r="H1942" s="57">
        <f t="shared" si="482"/>
        <v>2.1</v>
      </c>
      <c r="I1942" s="62">
        <f t="shared" si="483"/>
        <v>1.7E-5</v>
      </c>
      <c r="J1942" s="8">
        <f>IF(F1942&lt;Päälaskenta!$D$24,0,Kaksitasouoma_matriisi!F1942-Päälaskenta!$D$24)</f>
        <v>3.2839999999999998</v>
      </c>
      <c r="L1942" s="8">
        <f>IF(F1942&gt;Päälaskenta!D$24,F1942-Päälaskenta!D$24,0)</f>
        <v>3.2839999999999998</v>
      </c>
      <c r="M1942" s="8">
        <f>IF(F1942&gt;Päälaskenta!D$24,(Päälaskenta!C$20+(Päälaskenta!E$20*(Kaksitasouoma_matriisi!F1942-Päälaskenta!D$24)))*(Kaksitasouoma_matriisi!F1942-Päälaskenta!D$24),0)</f>
        <v>32.596983999999999</v>
      </c>
      <c r="N1942" s="8">
        <f>IF(F1942&gt;Päälaskenta!D$24,(2*SQRT((POWER((F1942-Päälaskenta!D$24),2))+POWER(Päälaskenta!E$20*(F1942-Päälaskenta!D$24),2))+Päälaskenta!C$20),0)</f>
        <v>16.840630388623701</v>
      </c>
      <c r="O1942" s="8">
        <f t="shared" si="489"/>
        <v>1.93561542815049</v>
      </c>
      <c r="P1942" s="8">
        <f>IF(Päälaskenta!$C$29,IF(L1942&gt;Päälaskenta!$F$28,Kaksitasouoma_matriisi!AQ1942,Kaksitasouoma_matriisi!AR1942),Päälaskenta!$F$20)</f>
        <v>0.12</v>
      </c>
      <c r="Q1942" s="8">
        <f t="shared" si="490"/>
        <v>421.89938272585903</v>
      </c>
      <c r="R1942" s="8">
        <f t="shared" si="484"/>
        <v>1.51956636630788</v>
      </c>
      <c r="S1942" s="8">
        <f t="shared" si="491"/>
        <v>4.6616777991113502E-2</v>
      </c>
      <c r="U1942" s="93">
        <f>IF(F1942&gt;Päälaskenta!D$24,Päälaskenta!H$24+L1942*Päälaskenta!G$24,F1942*Päälaskenta!C$24 + F1942*F1942*Päälaskenta!E$24)</f>
        <v>9.0716000000000001</v>
      </c>
      <c r="V1942" s="8">
        <f>IF(F1942&gt;Päälaskenta!D$24,2*SQRT(POWER(Päälaskenta!D$24,2)+POWER(Päälaskenta!E$24*Päälaskenta!D$24,2))+Päälaskenta!C$24,(2*SQRT((POWER(F1942,2))+POWER(Päälaskenta!E$24*F1942,2))+Päälaskenta!C$24))</f>
        <v>2.9798989873223301</v>
      </c>
      <c r="W1942" s="8">
        <f t="shared" si="492"/>
        <v>3.0442642648607099</v>
      </c>
      <c r="X1942" s="8">
        <f>Päälaskenta!F$24</f>
        <v>7.0000000000000007E-2</v>
      </c>
      <c r="Y1942" s="8">
        <f t="shared" si="493"/>
        <v>272.21209552263002</v>
      </c>
      <c r="Z1942" s="8">
        <f t="shared" si="485"/>
        <v>0.98043363369212</v>
      </c>
      <c r="AA1942" s="8">
        <f t="shared" si="494"/>
        <v>0.10807725579744699</v>
      </c>
      <c r="AC1942" s="8">
        <f t="shared" si="486"/>
        <v>0.112482796673083</v>
      </c>
      <c r="AE1942" s="8">
        <v>1940</v>
      </c>
      <c r="AF1942" s="8">
        <f t="shared" si="480"/>
        <v>694.11147824848899</v>
      </c>
      <c r="AG1942" s="8">
        <f t="shared" si="487"/>
        <v>1.29724368406185E-5</v>
      </c>
      <c r="AJ1942" s="132">
        <f>IF(Päälaskenta!$F$28&lt;Kaksitasouoma_matriisi!L1942,Päälaskenta!$C$20*Päälaskenta!$F$28,Päälaskenta!$C$20*Kaksitasouoma_matriisi!L1942)</f>
        <v>2.5</v>
      </c>
      <c r="AK1942" s="134">
        <f>SQRT(Päälaskenta!$D$20^2+(Päälaskenta!$D$20/(1/Päälaskenta!$E$20))^2)</f>
        <v>1.8029999999999999</v>
      </c>
      <c r="AL1942" s="134">
        <f>IF(Päälaskenta!$F$28&lt;Kaksitasouoma_matriisi!L1942,AK1942*Päälaskenta!$F$28*COS(ATAN(1/Päälaskenta!$E$20)),AK1942*Kaksitasouoma_matriisi!L1942*COS(ATAN(1/Päälaskenta!$E$20)))</f>
        <v>0.75</v>
      </c>
      <c r="AM1942" s="134"/>
      <c r="AN1942" s="134">
        <f t="shared" si="495"/>
        <v>3.25</v>
      </c>
      <c r="AO1942" s="8">
        <f t="shared" si="488"/>
        <v>7.7999937600049904E-2</v>
      </c>
      <c r="AP1942" s="134">
        <f>Refererenssiarvoja!$B$16*H1942^(1/6)/(Refererenssiarvoja!$B$15^0.5)*(Päälaskenta!$G$28/2)^0.5*(1-AO1942)^(-1.5)</f>
        <v>6.5000000000000002E-2</v>
      </c>
      <c r="AQ1942" s="8">
        <f>Refererenssiarvoja!$B$16*Kaksitasouoma_matriisi!O1942^(1/6)/(SQRT((2*Refererenssiarvoja!$B$15)/(Päälaskenta!$F$31*Päälaskenta!$G$31*Päälaskenta!$F$28))+SQRT(Refererenssiarvoja!$B$15)/Refererenssiarvoja!$B$17*LN(Kaksitasouoma_matriisi!L1942/Päälaskenta!$F$28))</f>
        <v>6.6771605318462296E-2</v>
      </c>
      <c r="AR1942" s="8">
        <f>Refererenssiarvoja!$B$16*Kaksitasouoma_matriisi!O1942^(1/6)/(SQRT((2*Refererenssiarvoja!$B$15)/(Päälaskenta!$F$31*Päälaskenta!$G$31*L1942)))</f>
        <v>1.44429281877272</v>
      </c>
    </row>
    <row r="1943" spans="1:44" x14ac:dyDescent="0.2">
      <c r="A1943" s="8">
        <v>1941</v>
      </c>
      <c r="B1943" s="8">
        <f>IF(Päälaskenta!C$7,Päälaskenta!E$7,Päälaskenta!G$5)</f>
        <v>2.5</v>
      </c>
      <c r="C1943" s="56">
        <v>5.8999999999999997E-2</v>
      </c>
      <c r="D1943" s="93">
        <f t="shared" si="481"/>
        <v>42.372900000000001</v>
      </c>
      <c r="E1943" s="8">
        <f>IF(Päälaskenta!$C$26,Kaksitasouoma_matriisi!AP1943,Kaksitasouoma_matriisi!AC1943)</f>
        <v>0.112538447227858</v>
      </c>
      <c r="F1943" s="56">
        <f>IF(D1943&lt;Päälaskenta!H$24,(SQRT(POWER(Päälaskenta!C$24/(2*Päälaskenta!E$24),2)+(D1943/Päälaskenta!E$24))-Päälaskenta!C$24/(2*Päälaskenta!E$24)),IF(D1943=Päälaskenta!H$24,Päälaskenta!D$24,Päälaskenta!D$24+(SQRT(POWER((Päälaskenta!C$20+Päälaskenta!G$24)/(2*Päälaskenta!E$20),2)+((D1943-Päälaskenta!H$24)/Päälaskenta!E$20))-(Päälaskenta!C$20+Päälaskenta!G$24)/(2*Päälaskenta!E$20))))</f>
        <v>4.0250000000000004</v>
      </c>
      <c r="G1943" s="57">
        <f>IF(F1943&gt;Päälaskenta!D$24,(2*SQRT((POWER(Päälaskenta!D$24,2))+POWER(Päälaskenta!E$24*Päälaskenta!D$24,2))+Päälaskenta!C$24)+(2*SQRT((POWER((F1943-Päälaskenta!D$24),2))+POWER(Päälaskenta!E$20*(F1943-Päälaskenta!D$24),2))+Päälaskenta!C$20),(2*SQRT((POWER(F1943,2))+POWER(Päälaskenta!E$24*F1943,2))+Päälaskenta!C$24))</f>
        <v>19.97</v>
      </c>
      <c r="H1943" s="57">
        <f t="shared" si="482"/>
        <v>2.12</v>
      </c>
      <c r="I1943" s="62">
        <f t="shared" si="483"/>
        <v>1.5999999999999999E-5</v>
      </c>
      <c r="J1943" s="8">
        <f>IF(F1943&lt;Päälaskenta!$D$24,0,Kaksitasouoma_matriisi!F1943-Päälaskenta!$D$24)</f>
        <v>3.3250000000000002</v>
      </c>
      <c r="L1943" s="8">
        <f>IF(F1943&gt;Päälaskenta!D$24,F1943-Päälaskenta!D$24,0)</f>
        <v>3.3250000000000002</v>
      </c>
      <c r="M1943" s="8">
        <f>IF(F1943&gt;Päälaskenta!D$24,(Päälaskenta!C$20+(Päälaskenta!E$20*(Kaksitasouoma_matriisi!F1943-Päälaskenta!D$24)))*(Kaksitasouoma_matriisi!F1943-Päälaskenta!D$24),0)</f>
        <v>33.208437500000002</v>
      </c>
      <c r="N1943" s="8">
        <f>IF(F1943&gt;Päälaskenta!D$24,(2*SQRT((POWER((F1943-Päälaskenta!D$24),2))+POWER(Päälaskenta!E$20*(F1943-Päälaskenta!D$24),2))+Päälaskenta!C$20),0)</f>
        <v>16.988457990917802</v>
      </c>
      <c r="O1943" s="8">
        <f t="shared" si="489"/>
        <v>1.95476467126996</v>
      </c>
      <c r="P1943" s="8">
        <f>IF(Päälaskenta!$C$29,IF(L1943&gt;Päälaskenta!$F$28,Kaksitasouoma_matriisi!AQ1943,Kaksitasouoma_matriisi!AR1943),Päälaskenta!$F$20)</f>
        <v>0.12</v>
      </c>
      <c r="Q1943" s="8">
        <f t="shared" si="490"/>
        <v>432.64350019250702</v>
      </c>
      <c r="R1943" s="8">
        <f t="shared" si="484"/>
        <v>1.5238336028431301</v>
      </c>
      <c r="S1943" s="8">
        <f t="shared" si="491"/>
        <v>4.5886940716290299E-2</v>
      </c>
      <c r="U1943" s="93">
        <f>IF(F1943&gt;Päälaskenta!D$24,Päälaskenta!H$24+L1943*Päälaskenta!G$24,F1943*Päälaskenta!C$24 + F1943*F1943*Päälaskenta!E$24)</f>
        <v>9.17</v>
      </c>
      <c r="V1943" s="8">
        <f>IF(F1943&gt;Päälaskenta!D$24,2*SQRT(POWER(Päälaskenta!D$24,2)+POWER(Päälaskenta!E$24*Päälaskenta!D$24,2))+Päälaskenta!C$24,(2*SQRT((POWER(F1943,2))+POWER(Päälaskenta!E$24*F1943,2))+Päälaskenta!C$24))</f>
        <v>2.9798989873223301</v>
      </c>
      <c r="W1943" s="8">
        <f t="shared" si="492"/>
        <v>3.0772855184061001</v>
      </c>
      <c r="X1943" s="8">
        <f>Päälaskenta!F$24</f>
        <v>7.0000000000000007E-2</v>
      </c>
      <c r="Y1943" s="8">
        <f t="shared" si="493"/>
        <v>277.15102623297201</v>
      </c>
      <c r="Z1943" s="8">
        <f t="shared" si="485"/>
        <v>0.97616639715687503</v>
      </c>
      <c r="AA1943" s="8">
        <f t="shared" si="494"/>
        <v>0.10645216980991</v>
      </c>
      <c r="AC1943" s="8">
        <f t="shared" si="486"/>
        <v>0.112538447227858</v>
      </c>
      <c r="AE1943" s="8">
        <v>1941</v>
      </c>
      <c r="AF1943" s="8">
        <f t="shared" si="480"/>
        <v>709.79452642547903</v>
      </c>
      <c r="AG1943" s="8">
        <f t="shared" si="487"/>
        <v>1.2405512920979099E-5</v>
      </c>
      <c r="AJ1943" s="132">
        <f>IF(Päälaskenta!$F$28&lt;Kaksitasouoma_matriisi!L1943,Päälaskenta!$C$20*Päälaskenta!$F$28,Päälaskenta!$C$20*Kaksitasouoma_matriisi!L1943)</f>
        <v>2.5</v>
      </c>
      <c r="AK1943" s="134">
        <f>SQRT(Päälaskenta!$D$20^2+(Päälaskenta!$D$20/(1/Päälaskenta!$E$20))^2)</f>
        <v>1.8029999999999999</v>
      </c>
      <c r="AL1943" s="134">
        <f>IF(Päälaskenta!$F$28&lt;Kaksitasouoma_matriisi!L1943,AK1943*Päälaskenta!$F$28*COS(ATAN(1/Päälaskenta!$E$20)),AK1943*Kaksitasouoma_matriisi!L1943*COS(ATAN(1/Päälaskenta!$E$20)))</f>
        <v>0.75</v>
      </c>
      <c r="AM1943" s="134"/>
      <c r="AN1943" s="134">
        <f t="shared" si="495"/>
        <v>3.25</v>
      </c>
      <c r="AO1943" s="8">
        <f t="shared" si="488"/>
        <v>7.6699966252014806E-2</v>
      </c>
      <c r="AP1943" s="134">
        <f>Refererenssiarvoja!$B$16*H1943^(1/6)/(Refererenssiarvoja!$B$15^0.5)*(Päälaskenta!$G$28/2)^0.5*(1-AO1943)^(-1.5)</f>
        <v>6.4000000000000001E-2</v>
      </c>
      <c r="AQ1943" s="8">
        <f>Refererenssiarvoja!$B$16*Kaksitasouoma_matriisi!O1943^(1/6)/(SQRT((2*Refererenssiarvoja!$B$15)/(Päälaskenta!$F$31*Päälaskenta!$G$31*Päälaskenta!$F$28))+SQRT(Refererenssiarvoja!$B$15)/Refererenssiarvoja!$B$17*LN(Kaksitasouoma_matriisi!L1943/Päälaskenta!$F$28))</f>
        <v>6.6494852625681306E-2</v>
      </c>
      <c r="AR1943" s="8">
        <f>Refererenssiarvoja!$B$16*Kaksitasouoma_matriisi!O1943^(1/6)/(SQRT((2*Refererenssiarvoja!$B$15)/(Päälaskenta!$F$31*Päälaskenta!$G$31*L1943)))</f>
        <v>1.4556671124214799</v>
      </c>
    </row>
    <row r="1944" spans="1:44" x14ac:dyDescent="0.2">
      <c r="A1944" s="8">
        <v>1942</v>
      </c>
      <c r="B1944" s="8">
        <f>IF(Päälaskenta!C$7,Päälaskenta!E$7,Päälaskenta!G$5)</f>
        <v>2.5</v>
      </c>
      <c r="C1944" s="56">
        <v>5.8000000000000003E-2</v>
      </c>
      <c r="D1944" s="93">
        <f t="shared" si="481"/>
        <v>43.103400000000001</v>
      </c>
      <c r="E1944" s="8">
        <f>IF(Päälaskenta!$C$26,Kaksitasouoma_matriisi!AP1944,Kaksitasouoma_matriisi!AC1944)</f>
        <v>0.11259460718078999</v>
      </c>
      <c r="F1944" s="56">
        <f>IF(D1944&lt;Päälaskenta!H$24,(SQRT(POWER(Päälaskenta!C$24/(2*Päälaskenta!E$24),2)+(D1944/Päälaskenta!E$24))-Päälaskenta!C$24/(2*Päälaskenta!E$24)),IF(D1944=Päälaskenta!H$24,Päälaskenta!D$24,Päälaskenta!D$24+(SQRT(POWER((Päälaskenta!C$20+Päälaskenta!G$24)/(2*Päälaskenta!E$20),2)+((D1944-Päälaskenta!H$24)/Päälaskenta!E$20))-(Päälaskenta!C$20+Päälaskenta!G$24)/(2*Päälaskenta!E$20))))</f>
        <v>4.0670000000000002</v>
      </c>
      <c r="G1944" s="57">
        <f>IF(F1944&gt;Päälaskenta!D$24,(2*SQRT((POWER(Päälaskenta!D$24,2))+POWER(Päälaskenta!E$24*Päälaskenta!D$24,2))+Päälaskenta!C$24)+(2*SQRT((POWER((F1944-Päälaskenta!D$24),2))+POWER(Päälaskenta!E$20*(F1944-Päälaskenta!D$24),2))+Päälaskenta!C$20),(2*SQRT((POWER(F1944,2))+POWER(Päälaskenta!E$24*F1944,2))+Päälaskenta!C$24))</f>
        <v>20.12</v>
      </c>
      <c r="H1944" s="57">
        <f t="shared" si="482"/>
        <v>2.14</v>
      </c>
      <c r="I1944" s="62">
        <f t="shared" si="483"/>
        <v>1.5E-5</v>
      </c>
      <c r="J1944" s="8">
        <f>IF(F1944&lt;Päälaskenta!$D$24,0,Kaksitasouoma_matriisi!F1944-Päälaskenta!$D$24)</f>
        <v>3.367</v>
      </c>
      <c r="L1944" s="8">
        <f>IF(F1944&gt;Päälaskenta!D$24,F1944-Päälaskenta!D$24,0)</f>
        <v>3.367</v>
      </c>
      <c r="M1944" s="8">
        <f>IF(F1944&gt;Päälaskenta!D$24,(Päälaskenta!C$20+(Päälaskenta!E$20*(Kaksitasouoma_matriisi!F1944-Päälaskenta!D$24)))*(Kaksitasouoma_matriisi!F1944-Päälaskenta!D$24),0)</f>
        <v>33.840033499999997</v>
      </c>
      <c r="N1944" s="8">
        <f>IF(F1944&gt;Päälaskenta!D$24,(2*SQRT((POWER((F1944-Päälaskenta!D$24),2))+POWER(Päälaskenta!E$20*(F1944-Päälaskenta!D$24),2))+Päälaskenta!C$20),0)</f>
        <v>17.139891144487301</v>
      </c>
      <c r="O1944" s="8">
        <f t="shared" si="489"/>
        <v>1.9743435483185101</v>
      </c>
      <c r="P1944" s="8">
        <f>IF(Päälaskenta!$C$29,IF(L1944&gt;Päälaskenta!$F$28,Kaksitasouoma_matriisi!AQ1944,Kaksitasouoma_matriisi!AR1944),Päälaskenta!$F$20)</f>
        <v>0.12</v>
      </c>
      <c r="Q1944" s="8">
        <f t="shared" si="490"/>
        <v>443.81095847210099</v>
      </c>
      <c r="R1944" s="8">
        <f t="shared" si="484"/>
        <v>1.52815226564627</v>
      </c>
      <c r="S1944" s="8">
        <f t="shared" si="491"/>
        <v>4.5158119174033E-2</v>
      </c>
      <c r="U1944" s="93">
        <f>IF(F1944&gt;Päälaskenta!D$24,Päälaskenta!H$24+L1944*Päälaskenta!G$24,F1944*Päälaskenta!C$24 + F1944*F1944*Päälaskenta!E$24)</f>
        <v>9.2707999999999995</v>
      </c>
      <c r="V1944" s="8">
        <f>IF(F1944&gt;Päälaskenta!D$24,2*SQRT(POWER(Päälaskenta!D$24,2)+POWER(Päälaskenta!E$24*Päälaskenta!D$24,2))+Päälaskenta!C$24,(2*SQRT((POWER(F1944,2))+POWER(Päälaskenta!E$24*F1944,2))+Päälaskenta!C$24))</f>
        <v>2.9798989873223301</v>
      </c>
      <c r="W1944" s="8">
        <f t="shared" si="492"/>
        <v>3.1111121683794201</v>
      </c>
      <c r="X1944" s="8">
        <f>Päälaskenta!F$24</f>
        <v>7.0000000000000007E-2</v>
      </c>
      <c r="Y1944" s="8">
        <f t="shared" si="493"/>
        <v>282.24718450426099</v>
      </c>
      <c r="Z1944" s="8">
        <f t="shared" si="485"/>
        <v>0.97184773435372795</v>
      </c>
      <c r="AA1944" s="8">
        <f t="shared" si="494"/>
        <v>0.10482889657351301</v>
      </c>
      <c r="AC1944" s="8">
        <f t="shared" si="486"/>
        <v>0.11259460718078999</v>
      </c>
      <c r="AE1944" s="8">
        <v>1942</v>
      </c>
      <c r="AF1944" s="8">
        <f t="shared" si="480"/>
        <v>726.05814297636198</v>
      </c>
      <c r="AG1944" s="8">
        <f t="shared" si="487"/>
        <v>1.1855973400313799E-5</v>
      </c>
      <c r="AJ1944" s="132">
        <f>IF(Päälaskenta!$F$28&lt;Kaksitasouoma_matriisi!L1944,Päälaskenta!$C$20*Päälaskenta!$F$28,Päälaskenta!$C$20*Kaksitasouoma_matriisi!L1944)</f>
        <v>2.5</v>
      </c>
      <c r="AK1944" s="134">
        <f>SQRT(Päälaskenta!$D$20^2+(Päälaskenta!$D$20/(1/Päälaskenta!$E$20))^2)</f>
        <v>1.8029999999999999</v>
      </c>
      <c r="AL1944" s="134">
        <f>IF(Päälaskenta!$F$28&lt;Kaksitasouoma_matriisi!L1944,AK1944*Päälaskenta!$F$28*COS(ATAN(1/Päälaskenta!$E$20)),AK1944*Kaksitasouoma_matriisi!L1944*COS(ATAN(1/Päälaskenta!$E$20)))</f>
        <v>0.75</v>
      </c>
      <c r="AM1944" s="134"/>
      <c r="AN1944" s="134">
        <f t="shared" si="495"/>
        <v>3.25</v>
      </c>
      <c r="AO1944" s="8">
        <f t="shared" si="488"/>
        <v>7.5400084448094595E-2</v>
      </c>
      <c r="AP1944" s="134">
        <f>Refererenssiarvoja!$B$16*H1944^(1/6)/(Refererenssiarvoja!$B$15^0.5)*(Päälaskenta!$G$28/2)^0.5*(1-AO1944)^(-1.5)</f>
        <v>6.4000000000000001E-2</v>
      </c>
      <c r="AQ1944" s="8">
        <f>Refererenssiarvoja!$B$16*Kaksitasouoma_matriisi!O1944^(1/6)/(SQRT((2*Refererenssiarvoja!$B$15)/(Päälaskenta!$F$31*Päälaskenta!$G$31*Päälaskenta!$F$28))+SQRT(Refererenssiarvoja!$B$15)/Refererenssiarvoja!$B$17*LN(Kaksitasouoma_matriisi!L1944/Päälaskenta!$F$28))</f>
        <v>6.6218355444063196E-2</v>
      </c>
      <c r="AR1944" s="8">
        <f>Refererenssiarvoja!$B$16*Kaksitasouoma_matriisi!O1944^(1/6)/(SQRT((2*Refererenssiarvoja!$B$15)/(Päälaskenta!$F$31*Päälaskenta!$G$31*L1944)))</f>
        <v>1.46726709279754</v>
      </c>
    </row>
    <row r="1945" spans="1:44" x14ac:dyDescent="0.2">
      <c r="A1945" s="8">
        <v>1943</v>
      </c>
      <c r="B1945" s="8">
        <f>IF(Päälaskenta!C$7,Päälaskenta!E$7,Päälaskenta!G$5)</f>
        <v>2.5</v>
      </c>
      <c r="C1945" s="56">
        <v>5.7000000000000002E-2</v>
      </c>
      <c r="D1945" s="93">
        <f t="shared" si="481"/>
        <v>43.8596</v>
      </c>
      <c r="E1945" s="8">
        <f>IF(Päälaskenta!$C$26,Kaksitasouoma_matriisi!AP1945,Kaksitasouoma_matriisi!AC1945)</f>
        <v>0.112651235156336</v>
      </c>
      <c r="F1945" s="56">
        <f>IF(D1945&lt;Päälaskenta!H$24,(SQRT(POWER(Päälaskenta!C$24/(2*Päälaskenta!E$24),2)+(D1945/Päälaskenta!E$24))-Päälaskenta!C$24/(2*Päälaskenta!E$24)),IF(D1945=Päälaskenta!H$24,Päälaskenta!D$24,Päälaskenta!D$24+(SQRT(POWER((Päälaskenta!C$20+Päälaskenta!G$24)/(2*Päälaskenta!E$20),2)+((D1945-Päälaskenta!H$24)/Päälaskenta!E$20))-(Päälaskenta!C$20+Päälaskenta!G$24)/(2*Päälaskenta!E$20))))</f>
        <v>4.1100000000000003</v>
      </c>
      <c r="G1945" s="57">
        <f>IF(F1945&gt;Päälaskenta!D$24,(2*SQRT((POWER(Päälaskenta!D$24,2))+POWER(Päälaskenta!E$24*Päälaskenta!D$24,2))+Päälaskenta!C$24)+(2*SQRT((POWER((F1945-Päälaskenta!D$24),2))+POWER(Päälaskenta!E$20*(F1945-Päälaskenta!D$24),2))+Päälaskenta!C$20),(2*SQRT((POWER(F1945,2))+POWER(Päälaskenta!E$24*F1945,2))+Päälaskenta!C$24))</f>
        <v>20.27</v>
      </c>
      <c r="H1945" s="57">
        <f t="shared" si="482"/>
        <v>2.16</v>
      </c>
      <c r="I1945" s="62">
        <f t="shared" si="483"/>
        <v>1.5E-5</v>
      </c>
      <c r="J1945" s="8">
        <f>IF(F1945&lt;Päälaskenta!$D$24,0,Kaksitasouoma_matriisi!F1945-Päälaskenta!$D$24)</f>
        <v>3.41</v>
      </c>
      <c r="L1945" s="8">
        <f>IF(F1945&gt;Päälaskenta!D$24,F1945-Päälaskenta!D$24,0)</f>
        <v>3.41</v>
      </c>
      <c r="M1945" s="8">
        <f>IF(F1945&gt;Päälaskenta!D$24,(Päälaskenta!C$20+(Päälaskenta!E$20*(Kaksitasouoma_matriisi!F1945-Päälaskenta!D$24)))*(Kaksitasouoma_matriisi!F1945-Päälaskenta!D$24),0)</f>
        <v>34.492150000000002</v>
      </c>
      <c r="N1945" s="8">
        <f>IF(F1945&gt;Päälaskenta!D$24,(2*SQRT((POWER((F1945-Päälaskenta!D$24),2))+POWER(Päälaskenta!E$20*(F1945-Päälaskenta!D$24),2))+Päälaskenta!C$20),0)</f>
        <v>17.294929849332199</v>
      </c>
      <c r="O1945" s="8">
        <f t="shared" si="489"/>
        <v>1.9943503847939501</v>
      </c>
      <c r="P1945" s="8">
        <f>IF(Päälaskenta!$C$29,IF(L1945&gt;Päälaskenta!$F$28,Kaksitasouoma_matriisi!AQ1945,Kaksitasouoma_matriisi!AR1945),Päälaskenta!$F$20)</f>
        <v>0.12</v>
      </c>
      <c r="Q1945" s="8">
        <f t="shared" si="490"/>
        <v>455.41429747306398</v>
      </c>
      <c r="R1945" s="8">
        <f t="shared" si="484"/>
        <v>1.5325199895584001</v>
      </c>
      <c r="S1945" s="8">
        <f t="shared" si="491"/>
        <v>4.4430978920084699E-2</v>
      </c>
      <c r="U1945" s="93">
        <f>IF(F1945&gt;Päälaskenta!D$24,Päälaskenta!H$24+L1945*Päälaskenta!G$24,F1945*Päälaskenta!C$24 + F1945*F1945*Päälaskenta!E$24)</f>
        <v>9.3740000000000006</v>
      </c>
      <c r="V1945" s="8">
        <f>IF(F1945&gt;Päälaskenta!D$24,2*SQRT(POWER(Päälaskenta!D$24,2)+POWER(Päälaskenta!E$24*Päälaskenta!D$24,2))+Päälaskenta!C$24,(2*SQRT((POWER(F1945,2))+POWER(Päälaskenta!E$24*F1945,2))+Päälaskenta!C$24))</f>
        <v>2.9798989873223301</v>
      </c>
      <c r="W1945" s="8">
        <f t="shared" si="492"/>
        <v>3.1457442147806698</v>
      </c>
      <c r="X1945" s="8">
        <f>Päälaskenta!F$24</f>
        <v>7.0000000000000007E-2</v>
      </c>
      <c r="Y1945" s="8">
        <f t="shared" si="493"/>
        <v>287.50308790520501</v>
      </c>
      <c r="Z1945" s="8">
        <f t="shared" si="485"/>
        <v>0.96748001044159804</v>
      </c>
      <c r="AA1945" s="8">
        <f t="shared" si="494"/>
        <v>0.103208876727288</v>
      </c>
      <c r="AC1945" s="8">
        <f t="shared" si="486"/>
        <v>0.112651235156336</v>
      </c>
      <c r="AE1945" s="8">
        <v>1943</v>
      </c>
      <c r="AF1945" s="8">
        <f t="shared" si="480"/>
        <v>742.91738537826905</v>
      </c>
      <c r="AG1945" s="8">
        <f t="shared" si="487"/>
        <v>1.1323976883296599E-5</v>
      </c>
      <c r="AJ1945" s="132">
        <f>IF(Päälaskenta!$F$28&lt;Kaksitasouoma_matriisi!L1945,Päälaskenta!$C$20*Päälaskenta!$F$28,Päälaskenta!$C$20*Kaksitasouoma_matriisi!L1945)</f>
        <v>2.5</v>
      </c>
      <c r="AK1945" s="134">
        <f>SQRT(Päälaskenta!$D$20^2+(Päälaskenta!$D$20/(1/Päälaskenta!$E$20))^2)</f>
        <v>1.8029999999999999</v>
      </c>
      <c r="AL1945" s="134">
        <f>IF(Päälaskenta!$F$28&lt;Kaksitasouoma_matriisi!L1945,AK1945*Päälaskenta!$F$28*COS(ATAN(1/Päälaskenta!$E$20)),AK1945*Kaksitasouoma_matriisi!L1945*COS(ATAN(1/Päälaskenta!$E$20)))</f>
        <v>0.75</v>
      </c>
      <c r="AM1945" s="134"/>
      <c r="AN1945" s="134">
        <f t="shared" si="495"/>
        <v>3.25</v>
      </c>
      <c r="AO1945" s="8">
        <f t="shared" si="488"/>
        <v>7.4100082992092905E-2</v>
      </c>
      <c r="AP1945" s="134">
        <f>Refererenssiarvoja!$B$16*H1945^(1/6)/(Refererenssiarvoja!$B$15^0.5)*(Päälaskenta!$G$28/2)^0.5*(1-AO1945)^(-1.5)</f>
        <v>6.4000000000000001E-2</v>
      </c>
      <c r="AQ1945" s="8">
        <f>Refererenssiarvoja!$B$16*Kaksitasouoma_matriisi!O1945^(1/6)/(SQRT((2*Refererenssiarvoja!$B$15)/(Päälaskenta!$F$31*Päälaskenta!$G$31*Päälaskenta!$F$28))+SQRT(Refererenssiarvoja!$B$15)/Refererenssiarvoja!$B$17*LN(Kaksitasouoma_matriisi!L1945/Päälaskenta!$F$28))</f>
        <v>6.5942333810683096E-2</v>
      </c>
      <c r="AR1945" s="8">
        <f>Refererenssiarvoja!$B$16*Kaksitasouoma_matriisi!O1945^(1/6)/(SQRT((2*Refererenssiarvoja!$B$15)/(Päälaskenta!$F$31*Päälaskenta!$G$31*L1945)))</f>
        <v>1.4790899909503701</v>
      </c>
    </row>
    <row r="1946" spans="1:44" x14ac:dyDescent="0.2">
      <c r="A1946" s="8">
        <v>1944</v>
      </c>
      <c r="B1946" s="8">
        <f>IF(Päälaskenta!C$7,Päälaskenta!E$7,Päälaskenta!G$5)</f>
        <v>2.5</v>
      </c>
      <c r="C1946" s="56">
        <v>5.6000000000000001E-2</v>
      </c>
      <c r="D1946" s="93">
        <f t="shared" si="481"/>
        <v>44.642899999999997</v>
      </c>
      <c r="E1946" s="8">
        <f>IF(Päälaskenta!$C$26,Kaksitasouoma_matriisi!AP1946,Kaksitasouoma_matriisi!AC1946)</f>
        <v>0.11270829052459</v>
      </c>
      <c r="F1946" s="56">
        <f>IF(D1946&lt;Päälaskenta!H$24,(SQRT(POWER(Päälaskenta!C$24/(2*Päälaskenta!E$24),2)+(D1946/Päälaskenta!E$24))-Päälaskenta!C$24/(2*Päälaskenta!E$24)),IF(D1946=Päälaskenta!H$24,Päälaskenta!D$24,Päälaskenta!D$24+(SQRT(POWER((Päälaskenta!C$20+Päälaskenta!G$24)/(2*Päälaskenta!E$20),2)+((D1946-Päälaskenta!H$24)/Päälaskenta!E$20))-(Päälaskenta!C$20+Päälaskenta!G$24)/(2*Päälaskenta!E$20))))</f>
        <v>4.1539999999999999</v>
      </c>
      <c r="G1946" s="57">
        <f>IF(F1946&gt;Päälaskenta!D$24,(2*SQRT((POWER(Päälaskenta!D$24,2))+POWER(Päälaskenta!E$24*Päälaskenta!D$24,2))+Päälaskenta!C$24)+(2*SQRT((POWER((F1946-Päälaskenta!D$24),2))+POWER(Päälaskenta!E$20*(F1946-Päälaskenta!D$24),2))+Päälaskenta!C$20),(2*SQRT((POWER(F1946,2))+POWER(Päälaskenta!E$24*F1946,2))+Päälaskenta!C$24))</f>
        <v>20.43</v>
      </c>
      <c r="H1946" s="57">
        <f t="shared" si="482"/>
        <v>2.19</v>
      </c>
      <c r="I1946" s="62">
        <f t="shared" si="483"/>
        <v>1.4E-5</v>
      </c>
      <c r="J1946" s="8">
        <f>IF(F1946&lt;Päälaskenta!$D$24,0,Kaksitasouoma_matriisi!F1946-Päälaskenta!$D$24)</f>
        <v>3.4540000000000002</v>
      </c>
      <c r="L1946" s="8">
        <f>IF(F1946&gt;Päälaskenta!D$24,F1946-Päälaskenta!D$24,0)</f>
        <v>3.4540000000000002</v>
      </c>
      <c r="M1946" s="8">
        <f>IF(F1946&gt;Päälaskenta!D$24,(Päälaskenta!C$20+(Päälaskenta!E$20*(Kaksitasouoma_matriisi!F1946-Päälaskenta!D$24)))*(Kaksitasouoma_matriisi!F1946-Päälaskenta!D$24),0)</f>
        <v>35.165174</v>
      </c>
      <c r="N1946" s="8">
        <f>IF(F1946&gt;Päälaskenta!D$24,(2*SQRT((POWER((F1946-Päälaskenta!D$24),2))+POWER(Päälaskenta!E$20*(F1946-Päälaskenta!D$24),2))+Päälaskenta!C$20),0)</f>
        <v>17.453574105452599</v>
      </c>
      <c r="O1946" s="8">
        <f t="shared" si="489"/>
        <v>2.0147835502078699</v>
      </c>
      <c r="P1946" s="8">
        <f>IF(Päälaskenta!$C$29,IF(L1946&gt;Päälaskenta!$F$28,Kaksitasouoma_matriisi!AQ1946,Kaksitasouoma_matriisi!AR1946),Päälaskenta!$F$20)</f>
        <v>0.12</v>
      </c>
      <c r="Q1946" s="8">
        <f t="shared" si="490"/>
        <v>467.46645912497303</v>
      </c>
      <c r="R1946" s="8">
        <f t="shared" si="484"/>
        <v>1.53693445829665</v>
      </c>
      <c r="S1946" s="8">
        <f t="shared" si="491"/>
        <v>4.37061525217151E-2</v>
      </c>
      <c r="U1946" s="93">
        <f>IF(F1946&gt;Päälaskenta!D$24,Päälaskenta!H$24+L1946*Päälaskenta!G$24,F1946*Päälaskenta!C$24 + F1946*F1946*Päälaskenta!E$24)</f>
        <v>9.4795999999999996</v>
      </c>
      <c r="V1946" s="8">
        <f>IF(F1946&gt;Päälaskenta!D$24,2*SQRT(POWER(Päälaskenta!D$24,2)+POWER(Päälaskenta!E$24*Päälaskenta!D$24,2))+Päälaskenta!C$24,(2*SQRT((POWER(F1946,2))+POWER(Päälaskenta!E$24*F1946,2))+Päälaskenta!C$24))</f>
        <v>2.9798989873223301</v>
      </c>
      <c r="W1946" s="8">
        <f t="shared" si="492"/>
        <v>3.1811816576098599</v>
      </c>
      <c r="X1946" s="8">
        <f>Päälaskenta!F$24</f>
        <v>7.0000000000000007E-2</v>
      </c>
      <c r="Y1946" s="8">
        <f t="shared" si="493"/>
        <v>292.92129944453598</v>
      </c>
      <c r="Z1946" s="8">
        <f t="shared" si="485"/>
        <v>0.96306554170335001</v>
      </c>
      <c r="AA1946" s="8">
        <f t="shared" si="494"/>
        <v>0.101593478807476</v>
      </c>
      <c r="AC1946" s="8">
        <f t="shared" si="486"/>
        <v>0.11270829052459</v>
      </c>
      <c r="AE1946" s="8">
        <v>1944</v>
      </c>
      <c r="AF1946" s="8">
        <f t="shared" si="480"/>
        <v>760.38775856950895</v>
      </c>
      <c r="AG1946" s="8">
        <f t="shared" si="487"/>
        <v>1.0809603998436199E-5</v>
      </c>
      <c r="AJ1946" s="132">
        <f>IF(Päälaskenta!$F$28&lt;Kaksitasouoma_matriisi!L1946,Päälaskenta!$C$20*Päälaskenta!$F$28,Päälaskenta!$C$20*Kaksitasouoma_matriisi!L1946)</f>
        <v>2.5</v>
      </c>
      <c r="AK1946" s="134">
        <f>SQRT(Päälaskenta!$D$20^2+(Päälaskenta!$D$20/(1/Päälaskenta!$E$20))^2)</f>
        <v>1.8029999999999999</v>
      </c>
      <c r="AL1946" s="134">
        <f>IF(Päälaskenta!$F$28&lt;Kaksitasouoma_matriisi!L1946,AK1946*Päälaskenta!$F$28*COS(ATAN(1/Päälaskenta!$E$20)),AK1946*Kaksitasouoma_matriisi!L1946*COS(ATAN(1/Päälaskenta!$E$20)))</f>
        <v>0.75</v>
      </c>
      <c r="AM1946" s="134"/>
      <c r="AN1946" s="134">
        <f t="shared" si="495"/>
        <v>3.25</v>
      </c>
      <c r="AO1946" s="8">
        <f t="shared" si="488"/>
        <v>7.2799930112067104E-2</v>
      </c>
      <c r="AP1946" s="134">
        <f>Refererenssiarvoja!$B$16*H1946^(1/6)/(Refererenssiarvoja!$B$15^0.5)*(Päälaskenta!$G$28/2)^0.5*(1-AO1946)^(-1.5)</f>
        <v>6.4000000000000001E-2</v>
      </c>
      <c r="AQ1946" s="8">
        <f>Refererenssiarvoja!$B$16*Kaksitasouoma_matriisi!O1946^(1/6)/(SQRT((2*Refererenssiarvoja!$B$15)/(Päälaskenta!$F$31*Päälaskenta!$G$31*Päälaskenta!$F$28))+SQRT(Refererenssiarvoja!$B$15)/Refererenssiarvoja!$B$17*LN(Kaksitasouoma_matriisi!L1946/Päälaskenta!$F$28))</f>
        <v>6.5666995249580903E-2</v>
      </c>
      <c r="AR1946" s="8">
        <f>Refererenssiarvoja!$B$16*Kaksitasouoma_matriisi!O1946^(1/6)/(SQRT((2*Refererenssiarvoja!$B$15)/(Päälaskenta!$F$31*Päälaskenta!$G$31*L1946)))</f>
        <v>1.49113305567576</v>
      </c>
    </row>
    <row r="1947" spans="1:44" x14ac:dyDescent="0.2">
      <c r="A1947" s="8">
        <v>1945</v>
      </c>
      <c r="B1947" s="8">
        <f>IF(Päälaskenta!C$7,Päälaskenta!E$7,Päälaskenta!G$5)</f>
        <v>2.5</v>
      </c>
      <c r="C1947" s="56">
        <v>5.5E-2</v>
      </c>
      <c r="D1947" s="93">
        <f t="shared" si="481"/>
        <v>45.454500000000003</v>
      </c>
      <c r="E1947" s="8">
        <f>IF(Päälaskenta!$C$26,Kaksitasouoma_matriisi!AP1947,Kaksitasouoma_matriisi!AC1947)</f>
        <v>0.11276573344435099</v>
      </c>
      <c r="F1947" s="56">
        <f>IF(D1947&lt;Päälaskenta!H$24,(SQRT(POWER(Päälaskenta!C$24/(2*Päälaskenta!E$24),2)+(D1947/Päälaskenta!E$24))-Päälaskenta!C$24/(2*Päälaskenta!E$24)),IF(D1947=Päälaskenta!H$24,Päälaskenta!D$24,Päälaskenta!D$24+(SQRT(POWER((Päälaskenta!C$20+Päälaskenta!G$24)/(2*Päälaskenta!E$20),2)+((D1947-Päälaskenta!H$24)/Päälaskenta!E$20))-(Päälaskenta!C$20+Päälaskenta!G$24)/(2*Päälaskenta!E$20))))</f>
        <v>4.1989999999999998</v>
      </c>
      <c r="G1947" s="57">
        <f>IF(F1947&gt;Päälaskenta!D$24,(2*SQRT((POWER(Päälaskenta!D$24,2))+POWER(Päälaskenta!E$24*Päälaskenta!D$24,2))+Päälaskenta!C$24)+(2*SQRT((POWER((F1947-Päälaskenta!D$24),2))+POWER(Päälaskenta!E$20*(F1947-Päälaskenta!D$24),2))+Päälaskenta!C$20),(2*SQRT((POWER(F1947,2))+POWER(Päälaskenta!E$24*F1947,2))+Päälaskenta!C$24))</f>
        <v>20.6</v>
      </c>
      <c r="H1947" s="57">
        <f t="shared" si="482"/>
        <v>2.21</v>
      </c>
      <c r="I1947" s="62">
        <f t="shared" si="483"/>
        <v>1.2999999999999999E-5</v>
      </c>
      <c r="J1947" s="8">
        <f>IF(F1947&lt;Päälaskenta!$D$24,0,Kaksitasouoma_matriisi!F1947-Päälaskenta!$D$24)</f>
        <v>3.4990000000000001</v>
      </c>
      <c r="L1947" s="8">
        <f>IF(F1947&gt;Päälaskenta!D$24,F1947-Päälaskenta!D$24,0)</f>
        <v>3.4990000000000001</v>
      </c>
      <c r="M1947" s="8">
        <f>IF(F1947&gt;Päälaskenta!D$24,(Päälaskenta!C$20+(Päälaskenta!E$20*(Kaksitasouoma_matriisi!F1947-Päälaskenta!D$24)))*(Kaksitasouoma_matriisi!F1947-Päälaskenta!D$24),0)</f>
        <v>35.8595015</v>
      </c>
      <c r="N1947" s="8">
        <f>IF(F1947&gt;Päälaskenta!D$24,(2*SQRT((POWER((F1947-Päälaskenta!D$24),2))+POWER(Päälaskenta!E$20*(F1947-Päälaskenta!D$24),2))+Päälaskenta!C$20),0)</f>
        <v>17.615823912848501</v>
      </c>
      <c r="O1947" s="8">
        <f t="shared" si="489"/>
        <v>2.0356414594860399</v>
      </c>
      <c r="P1947" s="8">
        <f>IF(Päälaskenta!$C$29,IF(L1947&gt;Päälaskenta!$F$28,Kaksitasouoma_matriisi!AQ1947,Kaksitasouoma_matriisi!AR1947),Päälaskenta!$F$20)</f>
        <v>0.12</v>
      </c>
      <c r="Q1947" s="8">
        <f t="shared" si="490"/>
        <v>479.98079442439303</v>
      </c>
      <c r="R1947" s="8">
        <f t="shared" si="484"/>
        <v>1.54139340513329</v>
      </c>
      <c r="S1947" s="8">
        <f t="shared" si="491"/>
        <v>4.2984239620098702E-2</v>
      </c>
      <c r="U1947" s="93">
        <f>IF(F1947&gt;Päälaskenta!D$24,Päälaskenta!H$24+L1947*Päälaskenta!G$24,F1947*Päälaskenta!C$24 + F1947*F1947*Päälaskenta!E$24)</f>
        <v>9.5876000000000001</v>
      </c>
      <c r="V1947" s="8">
        <f>IF(F1947&gt;Päälaskenta!D$24,2*SQRT(POWER(Päälaskenta!D$24,2)+POWER(Päälaskenta!E$24*Päälaskenta!D$24,2))+Päälaskenta!C$24,(2*SQRT((POWER(F1947,2))+POWER(Päälaskenta!E$24*F1947,2))+Päälaskenta!C$24))</f>
        <v>2.9798989873223301</v>
      </c>
      <c r="W1947" s="8">
        <f t="shared" si="492"/>
        <v>3.2174244968669901</v>
      </c>
      <c r="X1947" s="8">
        <f>Päälaskenta!F$24</f>
        <v>7.0000000000000007E-2</v>
      </c>
      <c r="Y1947" s="8">
        <f t="shared" si="493"/>
        <v>298.50442684669503</v>
      </c>
      <c r="Z1947" s="8">
        <f t="shared" si="485"/>
        <v>0.95860659486671296</v>
      </c>
      <c r="AA1947" s="8">
        <f t="shared" si="494"/>
        <v>9.9983999631473294E-2</v>
      </c>
      <c r="AC1947" s="8">
        <f t="shared" si="486"/>
        <v>0.11276573344435099</v>
      </c>
      <c r="AE1947" s="8">
        <v>1945</v>
      </c>
      <c r="AF1947" s="8">
        <f t="shared" si="480"/>
        <v>778.48522127108799</v>
      </c>
      <c r="AG1947" s="8">
        <f t="shared" si="487"/>
        <v>1.0312863574159301E-5</v>
      </c>
      <c r="AJ1947" s="132">
        <f>IF(Päälaskenta!$F$28&lt;Kaksitasouoma_matriisi!L1947,Päälaskenta!$C$20*Päälaskenta!$F$28,Päälaskenta!$C$20*Kaksitasouoma_matriisi!L1947)</f>
        <v>2.5</v>
      </c>
      <c r="AK1947" s="134">
        <f>SQRT(Päälaskenta!$D$20^2+(Päälaskenta!$D$20/(1/Päälaskenta!$E$20))^2)</f>
        <v>1.8029999999999999</v>
      </c>
      <c r="AL1947" s="134">
        <f>IF(Päälaskenta!$F$28&lt;Kaksitasouoma_matriisi!L1947,AK1947*Päälaskenta!$F$28*COS(ATAN(1/Päälaskenta!$E$20)),AK1947*Kaksitasouoma_matriisi!L1947*COS(ATAN(1/Päälaskenta!$E$20)))</f>
        <v>0.75</v>
      </c>
      <c r="AM1947" s="134"/>
      <c r="AN1947" s="134">
        <f t="shared" si="495"/>
        <v>3.25</v>
      </c>
      <c r="AO1947" s="8">
        <f t="shared" si="488"/>
        <v>7.1500071500071496E-2</v>
      </c>
      <c r="AP1947" s="134">
        <f>Refererenssiarvoja!$B$16*H1947^(1/6)/(Refererenssiarvoja!$B$15^0.5)*(Päälaskenta!$G$28/2)^0.5*(1-AO1947)^(-1.5)</f>
        <v>6.4000000000000001E-2</v>
      </c>
      <c r="AQ1947" s="8">
        <f>Refererenssiarvoja!$B$16*Kaksitasouoma_matriisi!O1947^(1/6)/(SQRT((2*Refererenssiarvoja!$B$15)/(Päälaskenta!$F$31*Päälaskenta!$G$31*Päälaskenta!$F$28))+SQRT(Refererenssiarvoja!$B$15)/Refererenssiarvoja!$B$17*LN(Kaksitasouoma_matriisi!L1947/Päälaskenta!$F$28))</f>
        <v>6.5392535005317595E-2</v>
      </c>
      <c r="AR1947" s="8">
        <f>Refererenssiarvoja!$B$16*Kaksitasouoma_matriisi!O1947^(1/6)/(SQRT((2*Refererenssiarvoja!$B$15)/(Päälaskenta!$F$31*Päälaskenta!$G$31*L1947)))</f>
        <v>1.5033935556625599</v>
      </c>
    </row>
    <row r="1948" spans="1:44" x14ac:dyDescent="0.2">
      <c r="A1948" s="8">
        <v>1946</v>
      </c>
      <c r="B1948" s="8">
        <f>IF(Päälaskenta!C$7,Päälaskenta!E$7,Päälaskenta!G$5)</f>
        <v>2.5</v>
      </c>
      <c r="C1948" s="56">
        <v>5.3999999999999999E-2</v>
      </c>
      <c r="D1948" s="93">
        <f t="shared" si="481"/>
        <v>46.296300000000002</v>
      </c>
      <c r="E1948" s="8">
        <f>IF(Päälaskenta!$C$26,Kaksitasouoma_matriisi!AP1948,Kaksitasouoma_matriisi!AC1948)</f>
        <v>0.112824770985484</v>
      </c>
      <c r="F1948" s="56">
        <f>IF(D1948&lt;Päälaskenta!H$24,(SQRT(POWER(Päälaskenta!C$24/(2*Päälaskenta!E$24),2)+(D1948/Päälaskenta!E$24))-Päälaskenta!C$24/(2*Päälaskenta!E$24)),IF(D1948=Päälaskenta!H$24,Päälaskenta!D$24,Päälaskenta!D$24+(SQRT(POWER((Päälaskenta!C$20+Päälaskenta!G$24)/(2*Päälaskenta!E$20),2)+((D1948-Päälaskenta!H$24)/Päälaskenta!E$20))-(Päälaskenta!C$20+Päälaskenta!G$24)/(2*Päälaskenta!E$20))))</f>
        <v>4.2460000000000004</v>
      </c>
      <c r="G1948" s="57">
        <f>IF(F1948&gt;Päälaskenta!D$24,(2*SQRT((POWER(Päälaskenta!D$24,2))+POWER(Päälaskenta!E$24*Päälaskenta!D$24,2))+Päälaskenta!C$24)+(2*SQRT((POWER((F1948-Päälaskenta!D$24),2))+POWER(Päälaskenta!E$20*(F1948-Päälaskenta!D$24),2))+Päälaskenta!C$20),(2*SQRT((POWER(F1948,2))+POWER(Päälaskenta!E$24*F1948,2))+Päälaskenta!C$24))</f>
        <v>20.77</v>
      </c>
      <c r="H1948" s="57">
        <f t="shared" si="482"/>
        <v>2.23</v>
      </c>
      <c r="I1948" s="62">
        <f t="shared" si="483"/>
        <v>1.2999999999999999E-5</v>
      </c>
      <c r="J1948" s="8">
        <f>IF(F1948&lt;Päälaskenta!$D$24,0,Kaksitasouoma_matriisi!F1948-Päälaskenta!$D$24)</f>
        <v>3.5459999999999998</v>
      </c>
      <c r="L1948" s="8">
        <f>IF(F1948&gt;Päälaskenta!D$24,F1948-Päälaskenta!D$24,0)</f>
        <v>3.5459999999999998</v>
      </c>
      <c r="M1948" s="8">
        <f>IF(F1948&gt;Päälaskenta!D$24,(Päälaskenta!C$20+(Päälaskenta!E$20*(Kaksitasouoma_matriisi!F1948-Päälaskenta!D$24)))*(Kaksitasouoma_matriisi!F1948-Päälaskenta!D$24),0)</f>
        <v>36.591174000000002</v>
      </c>
      <c r="N1948" s="8">
        <f>IF(F1948&gt;Päälaskenta!D$24,(2*SQRT((POWER((F1948-Päälaskenta!D$24),2))+POWER(Päälaskenta!E$20*(F1948-Päälaskenta!D$24),2))+Päälaskenta!C$20),0)</f>
        <v>17.785284822795301</v>
      </c>
      <c r="O1948" s="8">
        <f t="shared" si="489"/>
        <v>2.0573847629980802</v>
      </c>
      <c r="P1948" s="8">
        <f>IF(Päälaskenta!$C$29,IF(L1948&gt;Päälaskenta!$F$28,Kaksitasouoma_matriisi!AQ1948,Kaksitasouoma_matriisi!AR1948),Päälaskenta!$F$20)</f>
        <v>0.12</v>
      </c>
      <c r="Q1948" s="8">
        <f t="shared" si="490"/>
        <v>493.25569751815101</v>
      </c>
      <c r="R1948" s="8">
        <f t="shared" si="484"/>
        <v>1.5459918391222001</v>
      </c>
      <c r="S1948" s="8">
        <f t="shared" si="491"/>
        <v>4.2250402764398898E-2</v>
      </c>
      <c r="U1948" s="93">
        <f>IF(F1948&gt;Päälaskenta!D$24,Päälaskenta!H$24+L1948*Päälaskenta!G$24,F1948*Päälaskenta!C$24 + F1948*F1948*Päälaskenta!E$24)</f>
        <v>9.7004000000000001</v>
      </c>
      <c r="V1948" s="8">
        <f>IF(F1948&gt;Päälaskenta!D$24,2*SQRT(POWER(Päälaskenta!D$24,2)+POWER(Päälaskenta!E$24*Päälaskenta!D$24,2))+Päälaskenta!C$24,(2*SQRT((POWER(F1948,2))+POWER(Päälaskenta!E$24*F1948,2))+Päälaskenta!C$24))</f>
        <v>2.9798989873223301</v>
      </c>
      <c r="W1948" s="8">
        <f t="shared" si="492"/>
        <v>3.2552781289799899</v>
      </c>
      <c r="X1948" s="8">
        <f>Päälaskenta!F$24</f>
        <v>7.0000000000000007E-2</v>
      </c>
      <c r="Y1948" s="8">
        <f t="shared" si="493"/>
        <v>304.38062409111802</v>
      </c>
      <c r="Z1948" s="8">
        <f t="shared" si="485"/>
        <v>0.95400816087780405</v>
      </c>
      <c r="AA1948" s="8">
        <f t="shared" si="494"/>
        <v>9.83473012327125E-2</v>
      </c>
      <c r="AC1948" s="8">
        <f t="shared" si="486"/>
        <v>0.112824770985484</v>
      </c>
      <c r="AE1948" s="8">
        <v>1946</v>
      </c>
      <c r="AF1948" s="8">
        <f t="shared" si="480"/>
        <v>797.63632160926898</v>
      </c>
      <c r="AG1948" s="8">
        <f t="shared" si="487"/>
        <v>9.8235887546626296E-6</v>
      </c>
      <c r="AJ1948" s="132">
        <f>IF(Päälaskenta!$F$28&lt;Kaksitasouoma_matriisi!L1948,Päälaskenta!$C$20*Päälaskenta!$F$28,Päälaskenta!$C$20*Kaksitasouoma_matriisi!L1948)</f>
        <v>2.5</v>
      </c>
      <c r="AK1948" s="134">
        <f>SQRT(Päälaskenta!$D$20^2+(Päälaskenta!$D$20/(1/Päälaskenta!$E$20))^2)</f>
        <v>1.8029999999999999</v>
      </c>
      <c r="AL1948" s="134">
        <f>IF(Päälaskenta!$F$28&lt;Kaksitasouoma_matriisi!L1948,AK1948*Päälaskenta!$F$28*COS(ATAN(1/Päälaskenta!$E$20)),AK1948*Kaksitasouoma_matriisi!L1948*COS(ATAN(1/Päälaskenta!$E$20)))</f>
        <v>0.75</v>
      </c>
      <c r="AM1948" s="134"/>
      <c r="AN1948" s="134">
        <f t="shared" si="495"/>
        <v>3.25</v>
      </c>
      <c r="AO1948" s="8">
        <f t="shared" si="488"/>
        <v>7.0199994384000403E-2</v>
      </c>
      <c r="AP1948" s="134">
        <f>Refererenssiarvoja!$B$16*H1948^(1/6)/(Refererenssiarvoja!$B$15^0.5)*(Päälaskenta!$G$28/2)^0.5*(1-AO1948)^(-1.5)</f>
        <v>6.4000000000000001E-2</v>
      </c>
      <c r="AQ1948" s="8">
        <f>Refererenssiarvoja!$B$16*Kaksitasouoma_matriisi!O1948^(1/6)/(SQRT((2*Refererenssiarvoja!$B$15)/(Päälaskenta!$F$31*Päälaskenta!$G$31*Päälaskenta!$F$28))+SQRT(Refererenssiarvoja!$B$15)/Refererenssiarvoja!$B$17*LN(Kaksitasouoma_matriisi!L1948/Päälaskenta!$F$28))</f>
        <v>6.5113271076574497E-2</v>
      </c>
      <c r="AR1948" s="8">
        <f>Refererenssiarvoja!$B$16*Kaksitasouoma_matriisi!O1948^(1/6)/(SQRT((2*Refererenssiarvoja!$B$15)/(Päälaskenta!$F$31*Päälaskenta!$G$31*L1948)))</f>
        <v>1.51613934194887</v>
      </c>
    </row>
    <row r="1949" spans="1:44" x14ac:dyDescent="0.2">
      <c r="A1949" s="8">
        <v>1947</v>
      </c>
      <c r="B1949" s="8">
        <f>IF(Päälaskenta!C$7,Päälaskenta!E$7,Päälaskenta!G$5)</f>
        <v>2.5</v>
      </c>
      <c r="C1949" s="56">
        <v>5.2999999999999999E-2</v>
      </c>
      <c r="D1949" s="93">
        <f t="shared" si="481"/>
        <v>47.169800000000002</v>
      </c>
      <c r="E1949" s="8">
        <f>IF(Päälaskenta!$C$26,Kaksitasouoma_matriisi!AP1949,Kaksitasouoma_matriisi!AC1949)</f>
        <v>0.112884078304764</v>
      </c>
      <c r="F1949" s="56">
        <f>IF(D1949&lt;Päälaskenta!H$24,(SQRT(POWER(Päälaskenta!C$24/(2*Päälaskenta!E$24),2)+(D1949/Päälaskenta!E$24))-Päälaskenta!C$24/(2*Päälaskenta!E$24)),IF(D1949=Päälaskenta!H$24,Päälaskenta!D$24,Päälaskenta!D$24+(SQRT(POWER((Päälaskenta!C$20+Päälaskenta!G$24)/(2*Päälaskenta!E$20),2)+((D1949-Päälaskenta!H$24)/Päälaskenta!E$20))-(Päälaskenta!C$20+Päälaskenta!G$24)/(2*Päälaskenta!E$20))))</f>
        <v>4.2939999999999996</v>
      </c>
      <c r="G1949" s="57">
        <f>IF(F1949&gt;Päälaskenta!D$24,(2*SQRT((POWER(Päälaskenta!D$24,2))+POWER(Päälaskenta!E$24*Päälaskenta!D$24,2))+Päälaskenta!C$24)+(2*SQRT((POWER((F1949-Päälaskenta!D$24),2))+POWER(Päälaskenta!E$20*(F1949-Päälaskenta!D$24),2))+Päälaskenta!C$20),(2*SQRT((POWER(F1949,2))+POWER(Päälaskenta!E$24*F1949,2))+Päälaskenta!C$24))</f>
        <v>20.94</v>
      </c>
      <c r="H1949" s="57">
        <f t="shared" si="482"/>
        <v>2.25</v>
      </c>
      <c r="I1949" s="62">
        <f t="shared" si="483"/>
        <v>1.2E-5</v>
      </c>
      <c r="J1949" s="8">
        <f>IF(F1949&lt;Päälaskenta!$D$24,0,Kaksitasouoma_matriisi!F1949-Päälaskenta!$D$24)</f>
        <v>3.5939999999999999</v>
      </c>
      <c r="L1949" s="8">
        <f>IF(F1949&gt;Päälaskenta!D$24,F1949-Päälaskenta!D$24,0)</f>
        <v>3.5939999999999999</v>
      </c>
      <c r="M1949" s="8">
        <f>IF(F1949&gt;Päälaskenta!D$24,(Päälaskenta!C$20+(Päälaskenta!E$20*(Kaksitasouoma_matriisi!F1949-Päälaskenta!D$24)))*(Kaksitasouoma_matriisi!F1949-Päälaskenta!D$24),0)</f>
        <v>37.345253999999997</v>
      </c>
      <c r="N1949" s="8">
        <f>IF(F1949&gt;Päälaskenta!D$24,(2*SQRT((POWER((F1949-Päälaskenta!D$24),2))+POWER(Päälaskenta!E$20*(F1949-Päälaskenta!D$24),2))+Päälaskenta!C$20),0)</f>
        <v>17.958351284017599</v>
      </c>
      <c r="O1949" s="8">
        <f t="shared" si="489"/>
        <v>2.0795480280662599</v>
      </c>
      <c r="P1949" s="8">
        <f>IF(Päälaskenta!$C$29,IF(L1949&gt;Päälaskenta!$F$28,Kaksitasouoma_matriisi!AQ1949,Kaksitasouoma_matriisi!AR1949),Päälaskenta!$F$20)</f>
        <v>0.12</v>
      </c>
      <c r="Q1949" s="8">
        <f t="shared" si="490"/>
        <v>507.029788025367</v>
      </c>
      <c r="R1949" s="8">
        <f t="shared" si="484"/>
        <v>1.55062789208452</v>
      </c>
      <c r="S1949" s="8">
        <f t="shared" si="491"/>
        <v>4.1521417743859E-2</v>
      </c>
      <c r="U1949" s="93">
        <f>IF(F1949&gt;Päälaskenta!D$24,Päälaskenta!H$24+L1949*Päälaskenta!G$24,F1949*Päälaskenta!C$24 + F1949*F1949*Päälaskenta!E$24)</f>
        <v>9.8155999999999999</v>
      </c>
      <c r="V1949" s="8">
        <f>IF(F1949&gt;Päälaskenta!D$24,2*SQRT(POWER(Päälaskenta!D$24,2)+POWER(Päälaskenta!E$24*Päälaskenta!D$24,2))+Päälaskenta!C$24,(2*SQRT((POWER(F1949,2))+POWER(Päälaskenta!E$24*F1949,2))+Päälaskenta!C$24))</f>
        <v>2.9798989873223301</v>
      </c>
      <c r="W1949" s="8">
        <f t="shared" si="492"/>
        <v>3.2939371575209302</v>
      </c>
      <c r="X1949" s="8">
        <f>Päälaskenta!F$24</f>
        <v>7.0000000000000007E-2</v>
      </c>
      <c r="Y1949" s="8">
        <f t="shared" si="493"/>
        <v>310.42904689821302</v>
      </c>
      <c r="Z1949" s="8">
        <f t="shared" si="485"/>
        <v>0.94937210791548099</v>
      </c>
      <c r="AA1949" s="8">
        <f t="shared" si="494"/>
        <v>9.6720741260389695E-2</v>
      </c>
      <c r="AC1949" s="8">
        <f t="shared" si="486"/>
        <v>0.112884078304764</v>
      </c>
      <c r="AE1949" s="8">
        <v>1947</v>
      </c>
      <c r="AF1949" s="8">
        <f t="shared" si="480"/>
        <v>817.45883492357996</v>
      </c>
      <c r="AG1949" s="8">
        <f t="shared" si="487"/>
        <v>9.3529418331268503E-6</v>
      </c>
      <c r="AJ1949" s="132">
        <f>IF(Päälaskenta!$F$28&lt;Kaksitasouoma_matriisi!L1949,Päälaskenta!$C$20*Päälaskenta!$F$28,Päälaskenta!$C$20*Kaksitasouoma_matriisi!L1949)</f>
        <v>2.5</v>
      </c>
      <c r="AK1949" s="134">
        <f>SQRT(Päälaskenta!$D$20^2+(Päälaskenta!$D$20/(1/Päälaskenta!$E$20))^2)</f>
        <v>1.8029999999999999</v>
      </c>
      <c r="AL1949" s="134">
        <f>IF(Päälaskenta!$F$28&lt;Kaksitasouoma_matriisi!L1949,AK1949*Päälaskenta!$F$28*COS(ATAN(1/Päälaskenta!$E$20)),AK1949*Kaksitasouoma_matriisi!L1949*COS(ATAN(1/Päälaskenta!$E$20)))</f>
        <v>0.75</v>
      </c>
      <c r="AM1949" s="134"/>
      <c r="AN1949" s="134">
        <f t="shared" si="495"/>
        <v>3.25</v>
      </c>
      <c r="AO1949" s="8">
        <f t="shared" si="488"/>
        <v>6.8900016536004E-2</v>
      </c>
      <c r="AP1949" s="134">
        <f>Refererenssiarvoja!$B$16*H1949^(1/6)/(Refererenssiarvoja!$B$15^0.5)*(Päälaskenta!$G$28/2)^0.5*(1-AO1949)^(-1.5)</f>
        <v>6.4000000000000001E-2</v>
      </c>
      <c r="AQ1949" s="8">
        <f>Refererenssiarvoja!$B$16*Kaksitasouoma_matriisi!O1949^(1/6)/(SQRT((2*Refererenssiarvoja!$B$15)/(Päälaskenta!$F$31*Päälaskenta!$G$31*Päälaskenta!$F$28))+SQRT(Refererenssiarvoja!$B$15)/Refererenssiarvoja!$B$17*LN(Kaksitasouoma_matriisi!L1949/Päälaskenta!$F$28))</f>
        <v>6.4835545633320599E-2</v>
      </c>
      <c r="AR1949" s="8">
        <f>Refererenssiarvoja!$B$16*Kaksitasouoma_matriisi!O1949^(1/6)/(SQRT((2*Refererenssiarvoja!$B$15)/(Päälaskenta!$F$31*Päälaskenta!$G$31*L1949)))</f>
        <v>1.5290946214933001</v>
      </c>
    </row>
    <row r="1950" spans="1:44" x14ac:dyDescent="0.2">
      <c r="A1950" s="8">
        <v>1948</v>
      </c>
      <c r="B1950" s="8">
        <f>IF(Päälaskenta!C$7,Päälaskenta!E$7,Päälaskenta!G$5)</f>
        <v>2.5</v>
      </c>
      <c r="C1950" s="56">
        <v>5.1999999999999998E-2</v>
      </c>
      <c r="D1950" s="93">
        <f t="shared" si="481"/>
        <v>48.076900000000002</v>
      </c>
      <c r="E1950" s="8">
        <f>IF(Päälaskenta!$C$26,Kaksitasouoma_matriisi!AP1950,Kaksitasouoma_matriisi!AC1950)</f>
        <v>0.112944823117908</v>
      </c>
      <c r="F1950" s="56">
        <f>IF(D1950&lt;Päälaskenta!H$24,(SQRT(POWER(Päälaskenta!C$24/(2*Päälaskenta!E$24),2)+(D1950/Päälaskenta!E$24))-Päälaskenta!C$24/(2*Päälaskenta!E$24)),IF(D1950=Päälaskenta!H$24,Päälaskenta!D$24,Päälaskenta!D$24+(SQRT(POWER((Päälaskenta!C$20+Päälaskenta!G$24)/(2*Päälaskenta!E$20),2)+((D1950-Päälaskenta!H$24)/Päälaskenta!E$20))-(Päälaskenta!C$20+Päälaskenta!G$24)/(2*Päälaskenta!E$20))))</f>
        <v>4.3440000000000003</v>
      </c>
      <c r="G1950" s="57">
        <f>IF(F1950&gt;Päälaskenta!D$24,(2*SQRT((POWER(Päälaskenta!D$24,2))+POWER(Päälaskenta!E$24*Päälaskenta!D$24,2))+Päälaskenta!C$24)+(2*SQRT((POWER((F1950-Päälaskenta!D$24),2))+POWER(Päälaskenta!E$20*(F1950-Päälaskenta!D$24),2))+Päälaskenta!C$20),(2*SQRT((POWER(F1950,2))+POWER(Päälaskenta!E$24*F1950,2))+Päälaskenta!C$24))</f>
        <v>21.12</v>
      </c>
      <c r="H1950" s="57">
        <f t="shared" si="482"/>
        <v>2.2799999999999998</v>
      </c>
      <c r="I1950" s="62">
        <f t="shared" si="483"/>
        <v>1.1E-5</v>
      </c>
      <c r="J1950" s="8">
        <f>IF(F1950&lt;Päälaskenta!$D$24,0,Kaksitasouoma_matriisi!F1950-Päälaskenta!$D$24)</f>
        <v>3.6440000000000001</v>
      </c>
      <c r="L1950" s="8">
        <f>IF(F1950&gt;Päälaskenta!D$24,F1950-Päälaskenta!D$24,0)</f>
        <v>3.6440000000000001</v>
      </c>
      <c r="M1950" s="8">
        <f>IF(F1950&gt;Päälaskenta!D$24,(Päälaskenta!C$20+(Päälaskenta!E$20*(Kaksitasouoma_matriisi!F1950-Päälaskenta!D$24)))*(Kaksitasouoma_matriisi!F1950-Päälaskenta!D$24),0)</f>
        <v>38.138103999999998</v>
      </c>
      <c r="N1950" s="8">
        <f>IF(F1950&gt;Päälaskenta!D$24,(2*SQRT((POWER((F1950-Päälaskenta!D$24),2))+POWER(Päälaskenta!E$20*(F1950-Päälaskenta!D$24),2))+Päälaskenta!C$20),0)</f>
        <v>18.138628847790802</v>
      </c>
      <c r="O1950" s="8">
        <f t="shared" si="489"/>
        <v>2.10259024097321</v>
      </c>
      <c r="P1950" s="8">
        <f>IF(Päälaskenta!$C$29,IF(L1950&gt;Päälaskenta!$F$28,Kaksitasouoma_matriisi!AQ1950,Kaksitasouoma_matriisi!AR1950),Päälaskenta!$F$20)</f>
        <v>0.12</v>
      </c>
      <c r="Q1950" s="8">
        <f t="shared" si="490"/>
        <v>521.61204984429901</v>
      </c>
      <c r="R1950" s="8">
        <f t="shared" si="484"/>
        <v>1.55539418015632</v>
      </c>
      <c r="S1950" s="8">
        <f t="shared" si="491"/>
        <v>4.0783206741381799E-2</v>
      </c>
      <c r="U1950" s="93">
        <f>IF(F1950&gt;Päälaskenta!D$24,Päälaskenta!H$24+L1950*Päälaskenta!G$24,F1950*Päälaskenta!C$24 + F1950*F1950*Päälaskenta!E$24)</f>
        <v>9.9356000000000009</v>
      </c>
      <c r="V1950" s="8">
        <f>IF(F1950&gt;Päälaskenta!D$24,2*SQRT(POWER(Päälaskenta!D$24,2)+POWER(Päälaskenta!E$24*Päälaskenta!D$24,2))+Päälaskenta!C$24,(2*SQRT((POWER(F1950,2))+POWER(Päälaskenta!E$24*F1950,2))+Päälaskenta!C$24))</f>
        <v>2.9798989873223301</v>
      </c>
      <c r="W1950" s="8">
        <f t="shared" si="492"/>
        <v>3.33420697891773</v>
      </c>
      <c r="X1950" s="8">
        <f>Päälaskenta!F$24</f>
        <v>7.0000000000000007E-2</v>
      </c>
      <c r="Y1950" s="8">
        <f t="shared" si="493"/>
        <v>316.78000616795498</v>
      </c>
      <c r="Z1950" s="8">
        <f t="shared" si="485"/>
        <v>0.94460581984368497</v>
      </c>
      <c r="AA1950" s="8">
        <f t="shared" si="494"/>
        <v>9.5072851145747095E-2</v>
      </c>
      <c r="AC1950" s="8">
        <f t="shared" si="486"/>
        <v>0.112944823117908</v>
      </c>
      <c r="AE1950" s="8">
        <v>1948</v>
      </c>
      <c r="AF1950" s="8">
        <f t="shared" si="480"/>
        <v>838.39205601225399</v>
      </c>
      <c r="AG1950" s="8">
        <f t="shared" si="487"/>
        <v>8.8917185630443799E-6</v>
      </c>
      <c r="AJ1950" s="132">
        <f>IF(Päälaskenta!$F$28&lt;Kaksitasouoma_matriisi!L1950,Päälaskenta!$C$20*Päälaskenta!$F$28,Päälaskenta!$C$20*Kaksitasouoma_matriisi!L1950)</f>
        <v>2.5</v>
      </c>
      <c r="AK1950" s="134">
        <f>SQRT(Päälaskenta!$D$20^2+(Päälaskenta!$D$20/(1/Päälaskenta!$E$20))^2)</f>
        <v>1.8029999999999999</v>
      </c>
      <c r="AL1950" s="134">
        <f>IF(Päälaskenta!$F$28&lt;Kaksitasouoma_matriisi!L1950,AK1950*Päälaskenta!$F$28*COS(ATAN(1/Päälaskenta!$E$20)),AK1950*Kaksitasouoma_matriisi!L1950*COS(ATAN(1/Päälaskenta!$E$20)))</f>
        <v>0.75</v>
      </c>
      <c r="AM1950" s="134"/>
      <c r="AN1950" s="134">
        <f t="shared" si="495"/>
        <v>3.25</v>
      </c>
      <c r="AO1950" s="8">
        <f t="shared" si="488"/>
        <v>6.7600032448015601E-2</v>
      </c>
      <c r="AP1950" s="134">
        <f>Refererenssiarvoja!$B$16*H1950^(1/6)/(Refererenssiarvoja!$B$15^0.5)*(Päälaskenta!$G$28/2)^0.5*(1-AO1950)^(-1.5)</f>
        <v>6.4000000000000001E-2</v>
      </c>
      <c r="AQ1950" s="8">
        <f>Refererenssiarvoja!$B$16*Kaksitasouoma_matriisi!O1950^(1/6)/(SQRT((2*Refererenssiarvoja!$B$15)/(Päälaskenta!$F$31*Päälaskenta!$G$31*Päälaskenta!$F$28))+SQRT(Refererenssiarvoja!$B$15)/Refererenssiarvoja!$B$17*LN(Kaksitasouoma_matriisi!L1950/Päälaskenta!$F$28))</f>
        <v>6.4553952323836497E-2</v>
      </c>
      <c r="AR1950" s="8">
        <f>Refererenssiarvoja!$B$16*Kaksitasouoma_matriisi!O1950^(1/6)/(SQRT((2*Refererenssiarvoja!$B$15)/(Päälaskenta!$F$31*Päälaskenta!$G$31*L1950)))</f>
        <v>1.5425246870665399</v>
      </c>
    </row>
    <row r="1951" spans="1:44" x14ac:dyDescent="0.2">
      <c r="A1951" s="8">
        <v>1949</v>
      </c>
      <c r="B1951" s="8">
        <f>IF(Päälaskenta!C$7,Päälaskenta!E$7,Päälaskenta!G$5)</f>
        <v>2.5</v>
      </c>
      <c r="C1951" s="56">
        <v>5.0999999999999997E-2</v>
      </c>
      <c r="D1951" s="93">
        <f t="shared" si="481"/>
        <v>49.019599999999997</v>
      </c>
      <c r="E1951" s="8">
        <f>IF(Päälaskenta!$C$26,Kaksitasouoma_matriisi!AP1951,Kaksitasouoma_matriisi!AC1951)</f>
        <v>0.11300572363782201</v>
      </c>
      <c r="F1951" s="56">
        <f>IF(D1951&lt;Päälaskenta!H$24,(SQRT(POWER(Päälaskenta!C$24/(2*Päälaskenta!E$24),2)+(D1951/Päälaskenta!E$24))-Päälaskenta!C$24/(2*Päälaskenta!E$24)),IF(D1951=Päälaskenta!H$24,Päälaskenta!D$24,Päälaskenta!D$24+(SQRT(POWER((Päälaskenta!C$20+Päälaskenta!G$24)/(2*Päälaskenta!E$20),2)+((D1951-Päälaskenta!H$24)/Päälaskenta!E$20))-(Päälaskenta!C$20+Päälaskenta!G$24)/(2*Päälaskenta!E$20))))</f>
        <v>4.3949999999999996</v>
      </c>
      <c r="G1951" s="57">
        <f>IF(F1951&gt;Päälaskenta!D$24,(2*SQRT((POWER(Päälaskenta!D$24,2))+POWER(Päälaskenta!E$24*Päälaskenta!D$24,2))+Päälaskenta!C$24)+(2*SQRT((POWER((F1951-Päälaskenta!D$24),2))+POWER(Päälaskenta!E$20*(F1951-Päälaskenta!D$24),2))+Päälaskenta!C$20),(2*SQRT((POWER(F1951,2))+POWER(Päälaskenta!E$24*F1951,2))+Päälaskenta!C$24))</f>
        <v>21.3</v>
      </c>
      <c r="H1951" s="57">
        <f t="shared" si="482"/>
        <v>2.2999999999999998</v>
      </c>
      <c r="I1951" s="62">
        <f t="shared" si="483"/>
        <v>1.1E-5</v>
      </c>
      <c r="J1951" s="8">
        <f>IF(F1951&lt;Päälaskenta!$D$24,0,Kaksitasouoma_matriisi!F1951-Päälaskenta!$D$24)</f>
        <v>3.6949999999999998</v>
      </c>
      <c r="L1951" s="8">
        <f>IF(F1951&gt;Päälaskenta!D$24,F1951-Päälaskenta!D$24,0)</f>
        <v>3.6949999999999998</v>
      </c>
      <c r="M1951" s="8">
        <f>IF(F1951&gt;Päälaskenta!D$24,(Päälaskenta!C$20+(Päälaskenta!E$20*(Kaksitasouoma_matriisi!F1951-Päälaskenta!D$24)))*(Kaksitasouoma_matriisi!F1951-Päälaskenta!D$24),0)</f>
        <v>38.954537500000001</v>
      </c>
      <c r="N1951" s="8">
        <f>IF(F1951&gt;Päälaskenta!D$24,(2*SQRT((POWER((F1951-Päälaskenta!D$24),2))+POWER(Päälaskenta!E$20*(F1951-Päälaskenta!D$24),2))+Päälaskenta!C$20),0)</f>
        <v>18.3225119628394</v>
      </c>
      <c r="O1951" s="8">
        <f t="shared" si="489"/>
        <v>2.1260478682729298</v>
      </c>
      <c r="P1951" s="8">
        <f>IF(Päälaskenta!$C$29,IF(L1951&gt;Päälaskenta!$F$28,Kaksitasouoma_matriisi!AQ1951,Kaksitasouoma_matriisi!AR1951),Päälaskenta!$F$20)</f>
        <v>0.12</v>
      </c>
      <c r="Q1951" s="8">
        <f t="shared" si="490"/>
        <v>536.73366016050795</v>
      </c>
      <c r="R1951" s="8">
        <f t="shared" si="484"/>
        <v>1.5601914677225499</v>
      </c>
      <c r="S1951" s="8">
        <f t="shared" si="491"/>
        <v>4.0051597781710302E-2</v>
      </c>
      <c r="U1951" s="93">
        <f>IF(F1951&gt;Päälaskenta!D$24,Päälaskenta!H$24+L1951*Päälaskenta!G$24,F1951*Päälaskenta!C$24 + F1951*F1951*Päälaskenta!E$24)</f>
        <v>10.058</v>
      </c>
      <c r="V1951" s="8">
        <f>IF(F1951&gt;Päälaskenta!D$24,2*SQRT(POWER(Päälaskenta!D$24,2)+POWER(Päälaskenta!E$24*Päälaskenta!D$24,2))+Päälaskenta!C$24,(2*SQRT((POWER(F1951,2))+POWER(Päälaskenta!E$24*F1951,2))+Päälaskenta!C$24))</f>
        <v>2.9798989873223301</v>
      </c>
      <c r="W1951" s="8">
        <f t="shared" si="492"/>
        <v>3.37528219674248</v>
      </c>
      <c r="X1951" s="8">
        <f>Päälaskenta!F$24</f>
        <v>7.0000000000000007E-2</v>
      </c>
      <c r="Y1951" s="8">
        <f t="shared" si="493"/>
        <v>323.31087806529098</v>
      </c>
      <c r="Z1951" s="8">
        <f t="shared" si="485"/>
        <v>0.93980853227745198</v>
      </c>
      <c r="AA1951" s="8">
        <f t="shared" si="494"/>
        <v>9.3438907563874699E-2</v>
      </c>
      <c r="AC1951" s="8">
        <f t="shared" si="486"/>
        <v>0.11300572363782201</v>
      </c>
      <c r="AE1951" s="8">
        <v>1949</v>
      </c>
      <c r="AF1951" s="8">
        <f t="shared" si="480"/>
        <v>860.04453822579899</v>
      </c>
      <c r="AG1951" s="8">
        <f t="shared" si="487"/>
        <v>8.44963857808556E-6</v>
      </c>
      <c r="AJ1951" s="132">
        <f>IF(Päälaskenta!$F$28&lt;Kaksitasouoma_matriisi!L1951,Päälaskenta!$C$20*Päälaskenta!$F$28,Päälaskenta!$C$20*Kaksitasouoma_matriisi!L1951)</f>
        <v>2.5</v>
      </c>
      <c r="AK1951" s="134">
        <f>SQRT(Päälaskenta!$D$20^2+(Päälaskenta!$D$20/(1/Päälaskenta!$E$20))^2)</f>
        <v>1.8029999999999999</v>
      </c>
      <c r="AL1951" s="134">
        <f>IF(Päälaskenta!$F$28&lt;Kaksitasouoma_matriisi!L1951,AK1951*Päälaskenta!$F$28*COS(ATAN(1/Päälaskenta!$E$20)),AK1951*Kaksitasouoma_matriisi!L1951*COS(ATAN(1/Päälaskenta!$E$20)))</f>
        <v>0.75</v>
      </c>
      <c r="AM1951" s="134"/>
      <c r="AN1951" s="134">
        <f t="shared" si="495"/>
        <v>3.25</v>
      </c>
      <c r="AO1951" s="8">
        <f t="shared" si="488"/>
        <v>6.6300010608001697E-2</v>
      </c>
      <c r="AP1951" s="134">
        <f>Refererenssiarvoja!$B$16*H1951^(1/6)/(Refererenssiarvoja!$B$15^0.5)*(Päälaskenta!$G$28/2)^0.5*(1-AO1951)^(-1.5)</f>
        <v>6.4000000000000001E-2</v>
      </c>
      <c r="AQ1951" s="8">
        <f>Refererenssiarvoja!$B$16*Kaksitasouoma_matriisi!O1951^(1/6)/(SQRT((2*Refererenssiarvoja!$B$15)/(Päälaskenta!$F$31*Päälaskenta!$G$31*Päälaskenta!$F$28))+SQRT(Refererenssiarvoja!$B$15)/Refererenssiarvoja!$B$17*LN(Kaksitasouoma_matriisi!L1951/Päälaskenta!$F$28))</f>
        <v>6.4274485513965099E-2</v>
      </c>
      <c r="AR1951" s="8">
        <f>Refererenssiarvoja!$B$16*Kaksitasouoma_matriisi!O1951^(1/6)/(SQRT((2*Refererenssiarvoja!$B$15)/(Päälaskenta!$F$31*Päälaskenta!$G$31*L1951)))</f>
        <v>1.55615633931636</v>
      </c>
    </row>
    <row r="1952" spans="1:44" x14ac:dyDescent="0.2">
      <c r="A1952" s="8">
        <v>1950</v>
      </c>
      <c r="B1952" s="8">
        <f>IF(Päälaskenta!C$7,Päälaskenta!E$7,Päälaskenta!G$5)</f>
        <v>2.5</v>
      </c>
      <c r="C1952" s="56">
        <v>0.05</v>
      </c>
      <c r="D1952" s="93">
        <f t="shared" si="481"/>
        <v>50</v>
      </c>
      <c r="E1952" s="8">
        <f>IF(Päälaskenta!$C$26,Kaksitasouoma_matriisi!AP1952,Kaksitasouoma_matriisi!AC1952)</f>
        <v>0.113067908272607</v>
      </c>
      <c r="F1952" s="56">
        <f>IF(D1952&lt;Päälaskenta!H$24,(SQRT(POWER(Päälaskenta!C$24/(2*Päälaskenta!E$24),2)+(D1952/Päälaskenta!E$24))-Päälaskenta!C$24/(2*Päälaskenta!E$24)),IF(D1952=Päälaskenta!H$24,Päälaskenta!D$24,Päälaskenta!D$24+(SQRT(POWER((Päälaskenta!C$20+Päälaskenta!G$24)/(2*Päälaskenta!E$20),2)+((D1952-Päälaskenta!H$24)/Päälaskenta!E$20))-(Päälaskenta!C$20+Päälaskenta!G$24)/(2*Päälaskenta!E$20))))</f>
        <v>4.4480000000000004</v>
      </c>
      <c r="G1952" s="57">
        <f>IF(F1952&gt;Päälaskenta!D$24,(2*SQRT((POWER(Päälaskenta!D$24,2))+POWER(Päälaskenta!E$24*Päälaskenta!D$24,2))+Päälaskenta!C$24)+(2*SQRT((POWER((F1952-Päälaskenta!D$24),2))+POWER(Päälaskenta!E$20*(F1952-Päälaskenta!D$24),2))+Päälaskenta!C$20),(2*SQRT((POWER(F1952,2))+POWER(Päälaskenta!E$24*F1952,2))+Päälaskenta!C$24))</f>
        <v>21.49</v>
      </c>
      <c r="H1952" s="57">
        <f t="shared" si="482"/>
        <v>2.33</v>
      </c>
      <c r="I1952" s="62">
        <f t="shared" si="483"/>
        <v>1.0000000000000001E-5</v>
      </c>
      <c r="J1952" s="8">
        <f>IF(F1952&lt;Päälaskenta!$D$24,0,Kaksitasouoma_matriisi!F1952-Päälaskenta!$D$24)</f>
        <v>3.7480000000000002</v>
      </c>
      <c r="L1952" s="8">
        <f>IF(F1952&gt;Päälaskenta!D$24,F1952-Päälaskenta!D$24,0)</f>
        <v>3.7480000000000002</v>
      </c>
      <c r="M1952" s="8">
        <f>IF(F1952&gt;Päälaskenta!D$24,(Päälaskenta!C$20+(Päälaskenta!E$20*(Kaksitasouoma_matriisi!F1952-Päälaskenta!D$24)))*(Kaksitasouoma_matriisi!F1952-Päälaskenta!D$24),0)</f>
        <v>39.811256</v>
      </c>
      <c r="N1952" s="8">
        <f>IF(F1952&gt;Päälaskenta!D$24,(2*SQRT((POWER((F1952-Päälaskenta!D$24),2))+POWER(Päälaskenta!E$20*(F1952-Päälaskenta!D$24),2))+Päälaskenta!C$20),0)</f>
        <v>18.513606180439002</v>
      </c>
      <c r="O1952" s="8">
        <f t="shared" si="489"/>
        <v>2.15037824678714</v>
      </c>
      <c r="P1952" s="8">
        <f>IF(Päälaskenta!$C$29,IF(L1952&gt;Päälaskenta!$F$28,Kaksitasouoma_matriisi!AQ1952,Kaksitasouoma_matriisi!AR1952),Päälaskenta!$F$20)</f>
        <v>0.12</v>
      </c>
      <c r="Q1952" s="8">
        <f t="shared" si="490"/>
        <v>552.71494189745897</v>
      </c>
      <c r="R1952" s="8">
        <f t="shared" si="484"/>
        <v>1.56510998139635</v>
      </c>
      <c r="S1952" s="8">
        <f t="shared" si="491"/>
        <v>3.9313253050753998E-2</v>
      </c>
      <c r="U1952" s="93">
        <f>IF(F1952&gt;Päälaskenta!D$24,Päälaskenta!H$24+L1952*Päälaskenta!G$24,F1952*Päälaskenta!C$24 + F1952*F1952*Päälaskenta!E$24)</f>
        <v>10.1852</v>
      </c>
      <c r="V1952" s="8">
        <f>IF(F1952&gt;Päälaskenta!D$24,2*SQRT(POWER(Päälaskenta!D$24,2)+POWER(Päälaskenta!E$24*Päälaskenta!D$24,2))+Päälaskenta!C$24,(2*SQRT((POWER(F1952,2))+POWER(Päälaskenta!E$24*F1952,2))+Päälaskenta!C$24))</f>
        <v>2.9798989873223301</v>
      </c>
      <c r="W1952" s="8">
        <f t="shared" si="492"/>
        <v>3.4179682074230899</v>
      </c>
      <c r="X1952" s="8">
        <f>Päälaskenta!F$24</f>
        <v>7.0000000000000007E-2</v>
      </c>
      <c r="Y1952" s="8">
        <f t="shared" si="493"/>
        <v>330.15423098383297</v>
      </c>
      <c r="Z1952" s="8">
        <f t="shared" si="485"/>
        <v>0.93489001860365295</v>
      </c>
      <c r="AA1952" s="8">
        <f t="shared" si="494"/>
        <v>9.1789068315168407E-2</v>
      </c>
      <c r="AC1952" s="8">
        <f t="shared" si="486"/>
        <v>0.113067908272607</v>
      </c>
      <c r="AE1952" s="8">
        <v>1950</v>
      </c>
      <c r="AF1952" s="8">
        <f t="shared" si="480"/>
        <v>882.869172881292</v>
      </c>
      <c r="AG1952" s="8">
        <f t="shared" si="487"/>
        <v>8.01839250997597E-6</v>
      </c>
      <c r="AJ1952" s="132">
        <f>IF(Päälaskenta!$F$28&lt;Kaksitasouoma_matriisi!L1952,Päälaskenta!$C$20*Päälaskenta!$F$28,Päälaskenta!$C$20*Kaksitasouoma_matriisi!L1952)</f>
        <v>2.5</v>
      </c>
      <c r="AK1952" s="134">
        <f>SQRT(Päälaskenta!$D$20^2+(Päälaskenta!$D$20/(1/Päälaskenta!$E$20))^2)</f>
        <v>1.8029999999999999</v>
      </c>
      <c r="AL1952" s="134">
        <f>IF(Päälaskenta!$F$28&lt;Kaksitasouoma_matriisi!L1952,AK1952*Päälaskenta!$F$28*COS(ATAN(1/Päälaskenta!$E$20)),AK1952*Kaksitasouoma_matriisi!L1952*COS(ATAN(1/Päälaskenta!$E$20)))</f>
        <v>0.75</v>
      </c>
      <c r="AM1952" s="134"/>
      <c r="AN1952" s="134">
        <f t="shared" si="495"/>
        <v>3.25</v>
      </c>
      <c r="AO1952" s="8">
        <f t="shared" si="488"/>
        <v>6.5000000000000002E-2</v>
      </c>
      <c r="AP1952" s="134">
        <f>Refererenssiarvoja!$B$16*H1952^(1/6)/(Refererenssiarvoja!$B$15^0.5)*(Päälaskenta!$G$28/2)^0.5*(1-AO1952)^(-1.5)</f>
        <v>6.4000000000000001E-2</v>
      </c>
      <c r="AQ1952" s="8">
        <f>Refererenssiarvoja!$B$16*Kaksitasouoma_matriisi!O1952^(1/6)/(SQRT((2*Refererenssiarvoja!$B$15)/(Päälaskenta!$F$31*Päälaskenta!$G$31*Päälaskenta!$F$28))+SQRT(Refererenssiarvoja!$B$15)/Refererenssiarvoja!$B$17*LN(Kaksitasouoma_matriisi!L1952/Päälaskenta!$F$28))</f>
        <v>6.3992006618524805E-2</v>
      </c>
      <c r="AR1952" s="8">
        <f>Refererenssiarvoja!$B$16*Kaksitasouoma_matriisi!O1952^(1/6)/(SQRT((2*Refererenssiarvoja!$B$15)/(Päälaskenta!$F$31*Päälaskenta!$G$31*L1952)))</f>
        <v>1.57025227974007</v>
      </c>
    </row>
    <row r="1953" spans="1:44" x14ac:dyDescent="0.2">
      <c r="A1953" s="8">
        <v>1951</v>
      </c>
      <c r="B1953" s="8">
        <f>IF(Päälaskenta!C$7,Päälaskenta!E$7,Päälaskenta!G$5)</f>
        <v>2.5</v>
      </c>
      <c r="C1953" s="56">
        <v>4.9000000000000002E-2</v>
      </c>
      <c r="D1953" s="93">
        <f t="shared" si="481"/>
        <v>51.020400000000002</v>
      </c>
      <c r="E1953" s="8">
        <f>IF(Päälaskenta!$C$26,Kaksitasouoma_matriisi!AP1953,Kaksitasouoma_matriisi!AC1953)</f>
        <v>0.11313128106807201</v>
      </c>
      <c r="F1953" s="56">
        <f>IF(D1953&lt;Päälaskenta!H$24,(SQRT(POWER(Päälaskenta!C$24/(2*Päälaskenta!E$24),2)+(D1953/Päälaskenta!E$24))-Päälaskenta!C$24/(2*Päälaskenta!E$24)),IF(D1953=Päälaskenta!H$24,Päälaskenta!D$24,Päälaskenta!D$24+(SQRT(POWER((Päälaskenta!C$20+Päälaskenta!G$24)/(2*Päälaskenta!E$20),2)+((D1953-Päälaskenta!H$24)/Päälaskenta!E$20))-(Päälaskenta!C$20+Päälaskenta!G$24)/(2*Päälaskenta!E$20))))</f>
        <v>4.5030000000000001</v>
      </c>
      <c r="G1953" s="57">
        <f>IF(F1953&gt;Päälaskenta!D$24,(2*SQRT((POWER(Päälaskenta!D$24,2))+POWER(Päälaskenta!E$24*Päälaskenta!D$24,2))+Päälaskenta!C$24)+(2*SQRT((POWER((F1953-Päälaskenta!D$24),2))+POWER(Päälaskenta!E$20*(F1953-Päälaskenta!D$24),2))+Päälaskenta!C$20),(2*SQRT((POWER(F1953,2))+POWER(Päälaskenta!E$24*F1953,2))+Päälaskenta!C$24))</f>
        <v>21.69</v>
      </c>
      <c r="H1953" s="57">
        <f t="shared" si="482"/>
        <v>2.35</v>
      </c>
      <c r="I1953" s="62">
        <f t="shared" si="483"/>
        <v>1.0000000000000001E-5</v>
      </c>
      <c r="J1953" s="8">
        <f>IF(F1953&lt;Päälaskenta!$D$24,0,Kaksitasouoma_matriisi!F1953-Päälaskenta!$D$24)</f>
        <v>3.8029999999999999</v>
      </c>
      <c r="L1953" s="8">
        <f>IF(F1953&gt;Päälaskenta!D$24,F1953-Päälaskenta!D$24,0)</f>
        <v>3.8029999999999999</v>
      </c>
      <c r="M1953" s="8">
        <f>IF(F1953&gt;Päälaskenta!D$24,(Päälaskenta!C$20+(Päälaskenta!E$20*(Kaksitasouoma_matriisi!F1953-Päälaskenta!D$24)))*(Kaksitasouoma_matriisi!F1953-Päälaskenta!D$24),0)</f>
        <v>40.709213499999997</v>
      </c>
      <c r="N1953" s="8">
        <f>IF(F1953&gt;Päälaskenta!D$24,(2*SQRT((POWER((F1953-Päälaskenta!D$24),2))+POWER(Päälaskenta!E$20*(F1953-Päälaskenta!D$24),2))+Päälaskenta!C$20),0)</f>
        <v>18.711911500589601</v>
      </c>
      <c r="O1953" s="8">
        <f t="shared" si="489"/>
        <v>2.17557749237523</v>
      </c>
      <c r="P1953" s="8">
        <f>IF(Päälaskenta!$C$29,IF(L1953&gt;Päälaskenta!$F$28,Kaksitasouoma_matriisi!AQ1953,Kaksitasouoma_matriisi!AR1953),Päälaskenta!$F$20)</f>
        <v>0.12</v>
      </c>
      <c r="Q1953" s="8">
        <f t="shared" si="490"/>
        <v>569.58844533063802</v>
      </c>
      <c r="R1953" s="8">
        <f t="shared" si="484"/>
        <v>1.5701440498179799</v>
      </c>
      <c r="S1953" s="8">
        <f t="shared" si="491"/>
        <v>3.8569746620577203E-2</v>
      </c>
      <c r="U1953" s="93">
        <f>IF(F1953&gt;Päälaskenta!D$24,Päälaskenta!H$24+L1953*Päälaskenta!G$24,F1953*Päälaskenta!C$24 + F1953*F1953*Päälaskenta!E$24)</f>
        <v>10.3172</v>
      </c>
      <c r="V1953" s="8">
        <f>IF(F1953&gt;Päälaskenta!D$24,2*SQRT(POWER(Päälaskenta!D$24,2)+POWER(Päälaskenta!E$24*Päälaskenta!D$24,2))+Päälaskenta!C$24,(2*SQRT((POWER(F1953,2))+POWER(Päälaskenta!E$24*F1953,2))+Päälaskenta!C$24))</f>
        <v>2.9798989873223301</v>
      </c>
      <c r="W1953" s="8">
        <f t="shared" si="492"/>
        <v>3.4622650109595798</v>
      </c>
      <c r="X1953" s="8">
        <f>Päälaskenta!F$24</f>
        <v>7.0000000000000007E-2</v>
      </c>
      <c r="Y1953" s="8">
        <f t="shared" si="493"/>
        <v>337.31631509033599</v>
      </c>
      <c r="Z1953" s="8">
        <f t="shared" si="485"/>
        <v>0.92985595018201805</v>
      </c>
      <c r="AA1953" s="8">
        <f t="shared" si="494"/>
        <v>9.0126773754702599E-2</v>
      </c>
      <c r="AC1953" s="8">
        <f t="shared" si="486"/>
        <v>0.11313128106807201</v>
      </c>
      <c r="AE1953" s="8">
        <v>1951</v>
      </c>
      <c r="AF1953" s="8">
        <f t="shared" si="480"/>
        <v>906.90476042097396</v>
      </c>
      <c r="AG1953" s="8">
        <f t="shared" si="487"/>
        <v>7.5990036696991402E-6</v>
      </c>
      <c r="AJ1953" s="132">
        <f>IF(Päälaskenta!$F$28&lt;Kaksitasouoma_matriisi!L1953,Päälaskenta!$C$20*Päälaskenta!$F$28,Päälaskenta!$C$20*Kaksitasouoma_matriisi!L1953)</f>
        <v>2.5</v>
      </c>
      <c r="AK1953" s="134">
        <f>SQRT(Päälaskenta!$D$20^2+(Päälaskenta!$D$20/(1/Päälaskenta!$E$20))^2)</f>
        <v>1.8029999999999999</v>
      </c>
      <c r="AL1953" s="134">
        <f>IF(Päälaskenta!$F$28&lt;Kaksitasouoma_matriisi!L1953,AK1953*Päälaskenta!$F$28*COS(ATAN(1/Päälaskenta!$E$20)),AK1953*Kaksitasouoma_matriisi!L1953*COS(ATAN(1/Päälaskenta!$E$20)))</f>
        <v>0.75</v>
      </c>
      <c r="AM1953" s="134"/>
      <c r="AN1953" s="134">
        <f t="shared" si="495"/>
        <v>3.25</v>
      </c>
      <c r="AO1953" s="8">
        <f t="shared" si="488"/>
        <v>6.3700010192001597E-2</v>
      </c>
      <c r="AP1953" s="134">
        <f>Refererenssiarvoja!$B$16*H1953^(1/6)/(Refererenssiarvoja!$B$15^0.5)*(Päälaskenta!$G$28/2)^0.5*(1-AO1953)^(-1.5)</f>
        <v>6.4000000000000001E-2</v>
      </c>
      <c r="AQ1953" s="8">
        <f>Refererenssiarvoja!$B$16*Kaksitasouoma_matriisi!O1953^(1/6)/(SQRT((2*Refererenssiarvoja!$B$15)/(Päälaskenta!$F$31*Päälaskenta!$G$31*Päälaskenta!$F$28))+SQRT(Refererenssiarvoja!$B$15)/Refererenssiarvoja!$B$17*LN(Kaksitasouoma_matriisi!L1953/Päälaskenta!$F$28))</f>
        <v>6.3707061105232193E-2</v>
      </c>
      <c r="AR1953" s="8">
        <f>Refererenssiarvoja!$B$16*Kaksitasouoma_matriisi!O1953^(1/6)/(SQRT((2*Refererenssiarvoja!$B$15)/(Päälaskenta!$F$31*Päälaskenta!$G$31*L1953)))</f>
        <v>1.58480592928395</v>
      </c>
    </row>
    <row r="1954" spans="1:44" x14ac:dyDescent="0.2">
      <c r="A1954" s="8">
        <v>1952</v>
      </c>
      <c r="B1954" s="8">
        <f>IF(Päälaskenta!C$7,Päälaskenta!E$7,Päälaskenta!G$5)</f>
        <v>2.5</v>
      </c>
      <c r="C1954" s="56">
        <v>4.8000000000000001E-2</v>
      </c>
      <c r="D1954" s="93">
        <f t="shared" si="481"/>
        <v>52.083300000000001</v>
      </c>
      <c r="E1954" s="8">
        <f>IF(Päälaskenta!$C$26,Kaksitasouoma_matriisi!AP1954,Kaksitasouoma_matriisi!AC1954)</f>
        <v>0.113194626581718</v>
      </c>
      <c r="F1954" s="56">
        <f>IF(D1954&lt;Päälaskenta!H$24,(SQRT(POWER(Päälaskenta!C$24/(2*Päälaskenta!E$24),2)+(D1954/Päälaskenta!E$24))-Päälaskenta!C$24/(2*Päälaskenta!E$24)),IF(D1954=Päälaskenta!H$24,Päälaskenta!D$24,Päälaskenta!D$24+(SQRT(POWER((Päälaskenta!C$20+Päälaskenta!G$24)/(2*Päälaskenta!E$20),2)+((D1954-Päälaskenta!H$24)/Päälaskenta!E$20))-(Päälaskenta!C$20+Päälaskenta!G$24)/(2*Päälaskenta!E$20))))</f>
        <v>4.5590000000000002</v>
      </c>
      <c r="G1954" s="57">
        <f>IF(F1954&gt;Päälaskenta!D$24,(2*SQRT((POWER(Päälaskenta!D$24,2))+POWER(Päälaskenta!E$24*Päälaskenta!D$24,2))+Päälaskenta!C$24)+(2*SQRT((POWER((F1954-Päälaskenta!D$24),2))+POWER(Päälaskenta!E$20*(F1954-Päälaskenta!D$24),2))+Päälaskenta!C$20),(2*SQRT((POWER(F1954,2))+POWER(Päälaskenta!E$24*F1954,2))+Päälaskenta!C$24))</f>
        <v>21.89</v>
      </c>
      <c r="H1954" s="57">
        <f t="shared" si="482"/>
        <v>2.38</v>
      </c>
      <c r="I1954" s="62">
        <f t="shared" si="483"/>
        <v>9.0000000000000002E-6</v>
      </c>
      <c r="J1954" s="8">
        <f>IF(F1954&lt;Päälaskenta!$D$24,0,Kaksitasouoma_matriisi!F1954-Päälaskenta!$D$24)</f>
        <v>3.859</v>
      </c>
      <c r="L1954" s="8">
        <f>IF(F1954&gt;Päälaskenta!D$24,F1954-Päälaskenta!D$24,0)</f>
        <v>3.859</v>
      </c>
      <c r="M1954" s="8">
        <f>IF(F1954&gt;Päälaskenta!D$24,(Päälaskenta!C$20+(Päälaskenta!E$20*(Kaksitasouoma_matriisi!F1954-Päälaskenta!D$24)))*(Kaksitasouoma_matriisi!F1954-Päälaskenta!D$24),0)</f>
        <v>41.632821499999999</v>
      </c>
      <c r="N1954" s="8">
        <f>IF(F1954&gt;Päälaskenta!D$24,(2*SQRT((POWER((F1954-Päälaskenta!D$24),2))+POWER(Päälaskenta!E$20*(F1954-Päälaskenta!D$24),2))+Päälaskenta!C$20),0)</f>
        <v>18.913822372015499</v>
      </c>
      <c r="O1954" s="8">
        <f t="shared" si="489"/>
        <v>2.20118496838582</v>
      </c>
      <c r="P1954" s="8">
        <f>IF(Päälaskenta!$C$29,IF(L1954&gt;Päälaskenta!$F$28,Kaksitasouoma_matriisi!AQ1954,Kaksitasouoma_matriisi!AR1954),Päälaskenta!$F$20)</f>
        <v>0.12</v>
      </c>
      <c r="Q1954" s="8">
        <f t="shared" si="490"/>
        <v>587.07324798003799</v>
      </c>
      <c r="R1954" s="8">
        <f t="shared" si="484"/>
        <v>1.57519844815734</v>
      </c>
      <c r="S1954" s="8">
        <f t="shared" si="491"/>
        <v>3.7835495923747103E-2</v>
      </c>
      <c r="U1954" s="93">
        <f>IF(F1954&gt;Päälaskenta!D$24,Päälaskenta!H$24+L1954*Päälaskenta!G$24,F1954*Päälaskenta!C$24 + F1954*F1954*Päälaskenta!E$24)</f>
        <v>10.451599999999999</v>
      </c>
      <c r="V1954" s="8">
        <f>IF(F1954&gt;Päälaskenta!D$24,2*SQRT(POWER(Päälaskenta!D$24,2)+POWER(Päälaskenta!E$24*Päälaskenta!D$24,2))+Päälaskenta!C$24,(2*SQRT((POWER(F1954,2))+POWER(Päälaskenta!E$24*F1954,2))+Päälaskenta!C$24))</f>
        <v>2.9798989873223301</v>
      </c>
      <c r="W1954" s="8">
        <f t="shared" si="492"/>
        <v>3.5073672109240102</v>
      </c>
      <c r="X1954" s="8">
        <f>Päälaskenta!F$24</f>
        <v>7.0000000000000007E-2</v>
      </c>
      <c r="Y1954" s="8">
        <f t="shared" si="493"/>
        <v>344.67165163371197</v>
      </c>
      <c r="Z1954" s="8">
        <f t="shared" si="485"/>
        <v>0.92480155184266</v>
      </c>
      <c r="AA1954" s="8">
        <f t="shared" si="494"/>
        <v>8.8484208335820394E-2</v>
      </c>
      <c r="AC1954" s="8">
        <f t="shared" si="486"/>
        <v>0.113194626581718</v>
      </c>
      <c r="AE1954" s="8">
        <v>1952</v>
      </c>
      <c r="AF1954" s="8">
        <f t="shared" si="480"/>
        <v>931.74489961375002</v>
      </c>
      <c r="AG1954" s="8">
        <f t="shared" si="487"/>
        <v>7.1992286835256801E-6</v>
      </c>
      <c r="AJ1954" s="132">
        <f>IF(Päälaskenta!$F$28&lt;Kaksitasouoma_matriisi!L1954,Päälaskenta!$C$20*Päälaskenta!$F$28,Päälaskenta!$C$20*Kaksitasouoma_matriisi!L1954)</f>
        <v>2.5</v>
      </c>
      <c r="AK1954" s="134">
        <f>SQRT(Päälaskenta!$D$20^2+(Päälaskenta!$D$20/(1/Päälaskenta!$E$20))^2)</f>
        <v>1.8029999999999999</v>
      </c>
      <c r="AL1954" s="134">
        <f>IF(Päälaskenta!$F$28&lt;Kaksitasouoma_matriisi!L1954,AK1954*Päälaskenta!$F$28*COS(ATAN(1/Päälaskenta!$E$20)),AK1954*Kaksitasouoma_matriisi!L1954*COS(ATAN(1/Päälaskenta!$E$20)))</f>
        <v>0.75</v>
      </c>
      <c r="AM1954" s="134"/>
      <c r="AN1954" s="134">
        <f t="shared" si="495"/>
        <v>3.25</v>
      </c>
      <c r="AO1954" s="8">
        <f t="shared" si="488"/>
        <v>6.2400039936025602E-2</v>
      </c>
      <c r="AP1954" s="134">
        <f>Refererenssiarvoja!$B$16*H1954^(1/6)/(Refererenssiarvoja!$B$15^0.5)*(Päälaskenta!$G$28/2)^0.5*(1-AO1954)^(-1.5)</f>
        <v>6.4000000000000001E-2</v>
      </c>
      <c r="AQ1954" s="8">
        <f>Refererenssiarvoja!$B$16*Kaksitasouoma_matriisi!O1954^(1/6)/(SQRT((2*Refererenssiarvoja!$B$15)/(Päälaskenta!$F$31*Päälaskenta!$G$31*Päälaskenta!$F$28))+SQRT(Refererenssiarvoja!$B$15)/Refererenssiarvoja!$B$17*LN(Kaksitasouoma_matriisi!L1954/Päälaskenta!$F$28))</f>
        <v>6.3425131143627106E-2</v>
      </c>
      <c r="AR1954" s="8">
        <f>Refererenssiarvoja!$B$16*Kaksitasouoma_matriisi!O1954^(1/6)/(SQRT((2*Refererenssiarvoja!$B$15)/(Päälaskenta!$F$31*Päälaskenta!$G$31*L1954)))</f>
        <v>1.59954812411945</v>
      </c>
    </row>
    <row r="1955" spans="1:44" x14ac:dyDescent="0.2">
      <c r="A1955" s="8">
        <v>1953</v>
      </c>
      <c r="B1955" s="8">
        <f>IF(Päälaskenta!C$7,Päälaskenta!E$7,Päälaskenta!G$5)</f>
        <v>2.5</v>
      </c>
      <c r="C1955" s="56">
        <v>4.7E-2</v>
      </c>
      <c r="D1955" s="93">
        <f t="shared" si="481"/>
        <v>53.191499999999998</v>
      </c>
      <c r="E1955" s="8">
        <f>IF(Päälaskenta!$C$26,Kaksitasouoma_matriisi!AP1955,Kaksitasouoma_matriisi!AC1955)</f>
        <v>0.113259014366647</v>
      </c>
      <c r="F1955" s="56">
        <f>IF(D1955&lt;Päälaskenta!H$24,(SQRT(POWER(Päälaskenta!C$24/(2*Päälaskenta!E$24),2)+(D1955/Päälaskenta!E$24))-Päälaskenta!C$24/(2*Päälaskenta!E$24)),IF(D1955=Päälaskenta!H$24,Päälaskenta!D$24,Päälaskenta!D$24+(SQRT(POWER((Päälaskenta!C$20+Päälaskenta!G$24)/(2*Päälaskenta!E$20),2)+((D1955-Päälaskenta!H$24)/Päälaskenta!E$20))-(Päälaskenta!C$20+Päälaskenta!G$24)/(2*Päälaskenta!E$20))))</f>
        <v>4.617</v>
      </c>
      <c r="G1955" s="57">
        <f>IF(F1955&gt;Päälaskenta!D$24,(2*SQRT((POWER(Päälaskenta!D$24,2))+POWER(Päälaskenta!E$24*Päälaskenta!D$24,2))+Päälaskenta!C$24)+(2*SQRT((POWER((F1955-Päälaskenta!D$24),2))+POWER(Päälaskenta!E$20*(F1955-Päälaskenta!D$24),2))+Päälaskenta!C$20),(2*SQRT((POWER(F1955,2))+POWER(Päälaskenta!E$24*F1955,2))+Päälaskenta!C$24))</f>
        <v>22.1</v>
      </c>
      <c r="H1955" s="57">
        <f t="shared" si="482"/>
        <v>2.41</v>
      </c>
      <c r="I1955" s="62">
        <f t="shared" si="483"/>
        <v>9.0000000000000002E-6</v>
      </c>
      <c r="J1955" s="8">
        <f>IF(F1955&lt;Päälaskenta!$D$24,0,Kaksitasouoma_matriisi!F1955-Päälaskenta!$D$24)</f>
        <v>3.9169999999999998</v>
      </c>
      <c r="L1955" s="8">
        <f>IF(F1955&gt;Päälaskenta!D$24,F1955-Päälaskenta!D$24,0)</f>
        <v>3.9169999999999998</v>
      </c>
      <c r="M1955" s="8">
        <f>IF(F1955&gt;Päälaskenta!D$24,(Päälaskenta!C$20+(Päälaskenta!E$20*(Kaksitasouoma_matriisi!F1955-Päälaskenta!D$24)))*(Kaksitasouoma_matriisi!F1955-Päälaskenta!D$24),0)</f>
        <v>42.5993335</v>
      </c>
      <c r="N1955" s="8">
        <f>IF(F1955&gt;Päälaskenta!D$24,(2*SQRT((POWER((F1955-Päälaskenta!D$24),2))+POWER(Päälaskenta!E$20*(F1955-Päälaskenta!D$24),2))+Päälaskenta!C$20),0)</f>
        <v>19.122944345992401</v>
      </c>
      <c r="O1955" s="8">
        <f t="shared" si="489"/>
        <v>2.2276555706719701</v>
      </c>
      <c r="P1955" s="8">
        <f>IF(Päälaskenta!$C$29,IF(L1955&gt;Päälaskenta!$F$28,Kaksitasouoma_matriisi!AQ1955,Kaksitasouoma_matriisi!AR1955),Päälaskenta!$F$20)</f>
        <v>0.12</v>
      </c>
      <c r="Q1955" s="8">
        <f t="shared" si="490"/>
        <v>605.50851342383601</v>
      </c>
      <c r="R1955" s="8">
        <f t="shared" si="484"/>
        <v>1.58035982340807</v>
      </c>
      <c r="S1955" s="8">
        <f t="shared" si="491"/>
        <v>3.7098228858629199E-2</v>
      </c>
      <c r="U1955" s="93">
        <f>IF(F1955&gt;Päälaskenta!D$24,Päälaskenta!H$24+L1955*Päälaskenta!G$24,F1955*Päälaskenta!C$24 + F1955*F1955*Päälaskenta!E$24)</f>
        <v>10.5908</v>
      </c>
      <c r="V1955" s="8">
        <f>IF(F1955&gt;Päälaskenta!D$24,2*SQRT(POWER(Päälaskenta!D$24,2)+POWER(Päälaskenta!E$24*Päälaskenta!D$24,2))+Päälaskenta!C$24,(2*SQRT((POWER(F1955,2))+POWER(Päälaskenta!E$24*F1955,2))+Päälaskenta!C$24))</f>
        <v>2.9798989873223301</v>
      </c>
      <c r="W1955" s="8">
        <f t="shared" si="492"/>
        <v>3.5540802037443102</v>
      </c>
      <c r="X1955" s="8">
        <f>Päälaskenta!F$24</f>
        <v>7.0000000000000007E-2</v>
      </c>
      <c r="Y1955" s="8">
        <f t="shared" si="493"/>
        <v>352.35643678422298</v>
      </c>
      <c r="Z1955" s="8">
        <f t="shared" si="485"/>
        <v>0.91964017659192798</v>
      </c>
      <c r="AA1955" s="8">
        <f t="shared" si="494"/>
        <v>8.6833872473460694E-2</v>
      </c>
      <c r="AC1955" s="8">
        <f t="shared" si="486"/>
        <v>0.113259014366647</v>
      </c>
      <c r="AE1955" s="8">
        <v>1953</v>
      </c>
      <c r="AF1955" s="8">
        <f t="shared" ref="AF1955:AF2001" si="496">Q1955+Y1955</f>
        <v>957.86495020805899</v>
      </c>
      <c r="AG1955" s="8">
        <f t="shared" si="487"/>
        <v>6.8119500270482396E-6</v>
      </c>
      <c r="AJ1955" s="132">
        <f>IF(Päälaskenta!$F$28&lt;Kaksitasouoma_matriisi!L1955,Päälaskenta!$C$20*Päälaskenta!$F$28,Päälaskenta!$C$20*Kaksitasouoma_matriisi!L1955)</f>
        <v>2.5</v>
      </c>
      <c r="AK1955" s="134">
        <f>SQRT(Päälaskenta!$D$20^2+(Päälaskenta!$D$20/(1/Päälaskenta!$E$20))^2)</f>
        <v>1.8029999999999999</v>
      </c>
      <c r="AL1955" s="134">
        <f>IF(Päälaskenta!$F$28&lt;Kaksitasouoma_matriisi!L1955,AK1955*Päälaskenta!$F$28*COS(ATAN(1/Päälaskenta!$E$20)),AK1955*Kaksitasouoma_matriisi!L1955*COS(ATAN(1/Päälaskenta!$E$20)))</f>
        <v>0.75</v>
      </c>
      <c r="AM1955" s="134"/>
      <c r="AN1955" s="134">
        <f t="shared" si="495"/>
        <v>3.25</v>
      </c>
      <c r="AO1955" s="8">
        <f t="shared" si="488"/>
        <v>6.1099987780002397E-2</v>
      </c>
      <c r="AP1955" s="134">
        <f>Refererenssiarvoja!$B$16*H1955^(1/6)/(Refererenssiarvoja!$B$15^0.5)*(Päälaskenta!$G$28/2)^0.5*(1-AO1955)^(-1.5)</f>
        <v>6.4000000000000001E-2</v>
      </c>
      <c r="AQ1955" s="8">
        <f>Refererenssiarvoja!$B$16*Kaksitasouoma_matriisi!O1955^(1/6)/(SQRT((2*Refererenssiarvoja!$B$15)/(Päälaskenta!$F$31*Päälaskenta!$G$31*Päälaskenta!$F$28))+SQRT(Refererenssiarvoja!$B$15)/Refererenssiarvoja!$B$17*LN(Kaksitasouoma_matriisi!L1955/Päälaskenta!$F$28))</f>
        <v>6.3141462135885604E-2</v>
      </c>
      <c r="AR1955" s="8">
        <f>Refererenssiarvoja!$B$16*Kaksitasouoma_matriisi!O1955^(1/6)/(SQRT((2*Refererenssiarvoja!$B$15)/(Päälaskenta!$F$31*Päälaskenta!$G$31*L1955)))</f>
        <v>1.6147375998153499</v>
      </c>
    </row>
    <row r="1956" spans="1:44" x14ac:dyDescent="0.2">
      <c r="A1956" s="8">
        <v>1954</v>
      </c>
      <c r="B1956" s="8">
        <f>IF(Päälaskenta!C$7,Päälaskenta!E$7,Päälaskenta!G$5)</f>
        <v>2.5</v>
      </c>
      <c r="C1956" s="56">
        <v>4.5999999999999999E-2</v>
      </c>
      <c r="D1956" s="93">
        <f t="shared" si="481"/>
        <v>54.347799999999999</v>
      </c>
      <c r="E1956" s="8">
        <f>IF(Päälaskenta!$C$26,Kaksitasouoma_matriisi!AP1956,Kaksitasouoma_matriisi!AC1956)</f>
        <v>0.113324352716688</v>
      </c>
      <c r="F1956" s="56">
        <f>IF(D1956&lt;Päälaskenta!H$24,(SQRT(POWER(Päälaskenta!C$24/(2*Päälaskenta!E$24),2)+(D1956/Päälaskenta!E$24))-Päälaskenta!C$24/(2*Päälaskenta!E$24)),IF(D1956=Päälaskenta!H$24,Päälaskenta!D$24,Päälaskenta!D$24+(SQRT(POWER((Päälaskenta!C$20+Päälaskenta!G$24)/(2*Päälaskenta!E$20),2)+((D1956-Päälaskenta!H$24)/Päälaskenta!E$20))-(Päälaskenta!C$20+Päälaskenta!G$24)/(2*Päälaskenta!E$20))))</f>
        <v>4.6769999999999996</v>
      </c>
      <c r="G1956" s="57">
        <f>IF(F1956&gt;Päälaskenta!D$24,(2*SQRT((POWER(Päälaskenta!D$24,2))+POWER(Päälaskenta!E$24*Päälaskenta!D$24,2))+Päälaskenta!C$24)+(2*SQRT((POWER((F1956-Päälaskenta!D$24),2))+POWER(Päälaskenta!E$20*(F1956-Päälaskenta!D$24),2))+Päälaskenta!C$20),(2*SQRT((POWER(F1956,2))+POWER(Päälaskenta!E$24*F1956,2))+Päälaskenta!C$24))</f>
        <v>22.32</v>
      </c>
      <c r="H1956" s="57">
        <f t="shared" si="482"/>
        <v>2.4300000000000002</v>
      </c>
      <c r="I1956" s="62">
        <f t="shared" si="483"/>
        <v>7.9999999999999996E-6</v>
      </c>
      <c r="J1956" s="8">
        <f>IF(F1956&lt;Päälaskenta!$D$24,0,Kaksitasouoma_matriisi!F1956-Päälaskenta!$D$24)</f>
        <v>3.9769999999999999</v>
      </c>
      <c r="L1956" s="8">
        <f>IF(F1956&gt;Päälaskenta!D$24,F1956-Päälaskenta!D$24,0)</f>
        <v>3.9769999999999999</v>
      </c>
      <c r="M1956" s="8">
        <f>IF(F1956&gt;Päälaskenta!D$24,(Päälaskenta!C$20+(Päälaskenta!E$20*(Kaksitasouoma_matriisi!F1956-Päälaskenta!D$24)))*(Kaksitasouoma_matriisi!F1956-Päälaskenta!D$24),0)</f>
        <v>43.609793500000002</v>
      </c>
      <c r="N1956" s="8">
        <f>IF(F1956&gt;Päälaskenta!D$24,(2*SQRT((POWER((F1956-Päälaskenta!D$24),2))+POWER(Päälaskenta!E$20*(F1956-Päälaskenta!D$24),2))+Päälaskenta!C$20),0)</f>
        <v>19.339277422520301</v>
      </c>
      <c r="O1956" s="8">
        <f t="shared" si="489"/>
        <v>2.2549856722783801</v>
      </c>
      <c r="P1956" s="8">
        <f>IF(Päälaskenta!$C$29,IF(L1956&gt;Päälaskenta!$F$28,Kaksitasouoma_matriisi!AQ1956,Kaksitasouoma_matriisi!AR1956),Päälaskenta!$F$20)</f>
        <v>0.12</v>
      </c>
      <c r="Q1956" s="8">
        <f t="shared" si="490"/>
        <v>624.93086586958702</v>
      </c>
      <c r="R1956" s="8">
        <f t="shared" si="484"/>
        <v>1.58562273901356</v>
      </c>
      <c r="S1956" s="8">
        <f t="shared" si="491"/>
        <v>3.63593269253513E-2</v>
      </c>
      <c r="U1956" s="93">
        <f>IF(F1956&gt;Päälaskenta!D$24,Päälaskenta!H$24+L1956*Päälaskenta!G$24,F1956*Päälaskenta!C$24 + F1956*F1956*Päälaskenta!E$24)</f>
        <v>10.7348</v>
      </c>
      <c r="V1956" s="8">
        <f>IF(F1956&gt;Päälaskenta!D$24,2*SQRT(POWER(Päälaskenta!D$24,2)+POWER(Päälaskenta!E$24*Päälaskenta!D$24,2))+Päälaskenta!C$24,(2*SQRT((POWER(F1956,2))+POWER(Päälaskenta!E$24*F1956,2))+Päälaskenta!C$24))</f>
        <v>2.9798989873223301</v>
      </c>
      <c r="W1956" s="8">
        <f t="shared" si="492"/>
        <v>3.60240398942048</v>
      </c>
      <c r="X1956" s="8">
        <f>Päälaskenta!F$24</f>
        <v>7.0000000000000007E-2</v>
      </c>
      <c r="Y1956" s="8">
        <f t="shared" si="493"/>
        <v>360.37738320731501</v>
      </c>
      <c r="Z1956" s="8">
        <f t="shared" si="485"/>
        <v>0.91437726098644501</v>
      </c>
      <c r="AA1956" s="8">
        <f t="shared" si="494"/>
        <v>8.5178788704628403E-2</v>
      </c>
      <c r="AC1956" s="8">
        <f t="shared" si="486"/>
        <v>0.113324352716688</v>
      </c>
      <c r="AE1956" s="8">
        <v>1954</v>
      </c>
      <c r="AF1956" s="8">
        <f t="shared" si="496"/>
        <v>985.30824907690203</v>
      </c>
      <c r="AG1956" s="8">
        <f t="shared" si="487"/>
        <v>6.4377747895287302E-6</v>
      </c>
      <c r="AJ1956" s="132">
        <f>IF(Päälaskenta!$F$28&lt;Kaksitasouoma_matriisi!L1956,Päälaskenta!$C$20*Päälaskenta!$F$28,Päälaskenta!$C$20*Kaksitasouoma_matriisi!L1956)</f>
        <v>2.5</v>
      </c>
      <c r="AK1956" s="134">
        <f>SQRT(Päälaskenta!$D$20^2+(Päälaskenta!$D$20/(1/Päälaskenta!$E$20))^2)</f>
        <v>1.8029999999999999</v>
      </c>
      <c r="AL1956" s="134">
        <f>IF(Päälaskenta!$F$28&lt;Kaksitasouoma_matriisi!L1956,AK1956*Päälaskenta!$F$28*COS(ATAN(1/Päälaskenta!$E$20)),AK1956*Kaksitasouoma_matriisi!L1956*COS(ATAN(1/Päälaskenta!$E$20)))</f>
        <v>0.75</v>
      </c>
      <c r="AM1956" s="134"/>
      <c r="AN1956" s="134">
        <f t="shared" si="495"/>
        <v>3.25</v>
      </c>
      <c r="AO1956" s="8">
        <f t="shared" si="488"/>
        <v>5.9800028704013797E-2</v>
      </c>
      <c r="AP1956" s="134">
        <f>Refererenssiarvoja!$B$16*H1956^(1/6)/(Refererenssiarvoja!$B$15^0.5)*(Päälaskenta!$G$28/2)^0.5*(1-AO1956)^(-1.5)</f>
        <v>6.4000000000000001E-2</v>
      </c>
      <c r="AQ1956" s="8">
        <f>Refererenssiarvoja!$B$16*Kaksitasouoma_matriisi!O1956^(1/6)/(SQRT((2*Refererenssiarvoja!$B$15)/(Päälaskenta!$F$31*Päälaskenta!$G$31*Päälaskenta!$F$28))+SQRT(Refererenssiarvoja!$B$15)/Refererenssiarvoja!$B$17*LN(Kaksitasouoma_matriisi!L1956/Päälaskenta!$F$28))</f>
        <v>6.2856528558945898E-2</v>
      </c>
      <c r="AR1956" s="8">
        <f>Refererenssiarvoja!$B$16*Kaksitasouoma_matriisi!O1956^(1/6)/(SQRT((2*Refererenssiarvoja!$B$15)/(Päälaskenta!$F$31*Päälaskenta!$G$31*L1956)))</f>
        <v>1.63036780902272</v>
      </c>
    </row>
    <row r="1957" spans="1:44" x14ac:dyDescent="0.2">
      <c r="A1957" s="8">
        <v>1955</v>
      </c>
      <c r="B1957" s="8">
        <f>IF(Päälaskenta!C$7,Päälaskenta!E$7,Päälaskenta!G$5)</f>
        <v>2.5</v>
      </c>
      <c r="C1957" s="56">
        <v>4.4999999999999998E-2</v>
      </c>
      <c r="D1957" s="93">
        <f t="shared" si="481"/>
        <v>55.555599999999998</v>
      </c>
      <c r="E1957" s="8">
        <f>IF(Päälaskenta!$C$26,Kaksitasouoma_matriisi!AP1957,Kaksitasouoma_matriisi!AC1957)</f>
        <v>0.113390551562825</v>
      </c>
      <c r="F1957" s="56">
        <f>IF(D1957&lt;Päälaskenta!H$24,(SQRT(POWER(Päälaskenta!C$24/(2*Päälaskenta!E$24),2)+(D1957/Päälaskenta!E$24))-Päälaskenta!C$24/(2*Päälaskenta!E$24)),IF(D1957=Päälaskenta!H$24,Päälaskenta!D$24,Päälaskenta!D$24+(SQRT(POWER((Päälaskenta!C$20+Päälaskenta!G$24)/(2*Päälaskenta!E$20),2)+((D1957-Päälaskenta!H$24)/Päälaskenta!E$20))-(Päälaskenta!C$20+Päälaskenta!G$24)/(2*Päälaskenta!E$20))))</f>
        <v>4.7389999999999999</v>
      </c>
      <c r="G1957" s="57">
        <f>IF(F1957&gt;Päälaskenta!D$24,(2*SQRT((POWER(Päälaskenta!D$24,2))+POWER(Päälaskenta!E$24*Päälaskenta!D$24,2))+Päälaskenta!C$24)+(2*SQRT((POWER((F1957-Päälaskenta!D$24),2))+POWER(Päälaskenta!E$20*(F1957-Päälaskenta!D$24),2))+Päälaskenta!C$20),(2*SQRT((POWER(F1957,2))+POWER(Päälaskenta!E$24*F1957,2))+Päälaskenta!C$24))</f>
        <v>22.54</v>
      </c>
      <c r="H1957" s="57">
        <f t="shared" si="482"/>
        <v>2.46</v>
      </c>
      <c r="I1957" s="62">
        <f t="shared" si="483"/>
        <v>7.9999999999999996E-6</v>
      </c>
      <c r="J1957" s="8">
        <f>IF(F1957&lt;Päälaskenta!$D$24,0,Kaksitasouoma_matriisi!F1957-Päälaskenta!$D$24)</f>
        <v>4.0389999999999997</v>
      </c>
      <c r="L1957" s="8">
        <f>IF(F1957&gt;Päälaskenta!D$24,F1957-Päälaskenta!D$24,0)</f>
        <v>4.0389999999999997</v>
      </c>
      <c r="M1957" s="8">
        <f>IF(F1957&gt;Päälaskenta!D$24,(Päälaskenta!C$20+(Päälaskenta!E$20*(Kaksitasouoma_matriisi!F1957-Päälaskenta!D$24)))*(Kaksitasouoma_matriisi!F1957-Päälaskenta!D$24),0)</f>
        <v>44.665281499999999</v>
      </c>
      <c r="N1957" s="8">
        <f>IF(F1957&gt;Päälaskenta!D$24,(2*SQRT((POWER((F1957-Päälaskenta!D$24),2))+POWER(Päälaskenta!E$20*(F1957-Päälaskenta!D$24),2))+Päälaskenta!C$20),0)</f>
        <v>19.562821601599101</v>
      </c>
      <c r="O1957" s="8">
        <f t="shared" si="489"/>
        <v>2.2831717433005201</v>
      </c>
      <c r="P1957" s="8">
        <f>IF(Päälaskenta!$C$29,IF(L1957&gt;Päälaskenta!$F$28,Kaksitasouoma_matriisi!AQ1957,Kaksitasouoma_matriisi!AR1957),Päälaskenta!$F$20)</f>
        <v>0.12</v>
      </c>
      <c r="Q1957" s="8">
        <f t="shared" si="490"/>
        <v>645.37858427495905</v>
      </c>
      <c r="R1957" s="8">
        <f t="shared" si="484"/>
        <v>1.5909818428392899</v>
      </c>
      <c r="S1957" s="8">
        <f t="shared" si="491"/>
        <v>3.56201011033433E-2</v>
      </c>
      <c r="U1957" s="93">
        <f>IF(F1957&gt;Päälaskenta!D$24,Päälaskenta!H$24+L1957*Päälaskenta!G$24,F1957*Päälaskenta!C$24 + F1957*F1957*Päälaskenta!E$24)</f>
        <v>10.883599999999999</v>
      </c>
      <c r="V1957" s="8">
        <f>IF(F1957&gt;Päälaskenta!D$24,2*SQRT(POWER(Päälaskenta!D$24,2)+POWER(Päälaskenta!E$24*Päälaskenta!D$24,2))+Päälaskenta!C$24,(2*SQRT((POWER(F1957,2))+POWER(Päälaskenta!E$24*F1957,2))+Päälaskenta!C$24))</f>
        <v>2.9798989873223301</v>
      </c>
      <c r="W1957" s="8">
        <f t="shared" si="492"/>
        <v>3.65233856795252</v>
      </c>
      <c r="X1957" s="8">
        <f>Päälaskenta!F$24</f>
        <v>7.0000000000000007E-2</v>
      </c>
      <c r="Y1957" s="8">
        <f t="shared" si="493"/>
        <v>368.74138695489501</v>
      </c>
      <c r="Z1957" s="8">
        <f t="shared" si="485"/>
        <v>0.90901815716071299</v>
      </c>
      <c r="AA1957" s="8">
        <f t="shared" si="494"/>
        <v>8.3521827075665495E-2</v>
      </c>
      <c r="AC1957" s="8">
        <f t="shared" si="486"/>
        <v>0.113390551562825</v>
      </c>
      <c r="AE1957" s="8">
        <v>1955</v>
      </c>
      <c r="AF1957" s="8">
        <f t="shared" si="496"/>
        <v>1014.11997122985</v>
      </c>
      <c r="AG1957" s="8">
        <f t="shared" si="487"/>
        <v>6.0771694571359298E-6</v>
      </c>
      <c r="AJ1957" s="132">
        <f>IF(Päälaskenta!$F$28&lt;Kaksitasouoma_matriisi!L1957,Päälaskenta!$C$20*Päälaskenta!$F$28,Päälaskenta!$C$20*Kaksitasouoma_matriisi!L1957)</f>
        <v>2.5</v>
      </c>
      <c r="AK1957" s="134">
        <f>SQRT(Päälaskenta!$D$20^2+(Päälaskenta!$D$20/(1/Päälaskenta!$E$20))^2)</f>
        <v>1.8029999999999999</v>
      </c>
      <c r="AL1957" s="134">
        <f>IF(Päälaskenta!$F$28&lt;Kaksitasouoma_matriisi!L1957,AK1957*Päälaskenta!$F$28*COS(ATAN(1/Päälaskenta!$E$20)),AK1957*Kaksitasouoma_matriisi!L1957*COS(ATAN(1/Päälaskenta!$E$20)))</f>
        <v>0.75</v>
      </c>
      <c r="AM1957" s="134"/>
      <c r="AN1957" s="134">
        <f t="shared" si="495"/>
        <v>3.25</v>
      </c>
      <c r="AO1957" s="8">
        <f t="shared" si="488"/>
        <v>5.8499953200037397E-2</v>
      </c>
      <c r="AP1957" s="134">
        <f>Refererenssiarvoja!$B$16*H1957^(1/6)/(Refererenssiarvoja!$B$15^0.5)*(Päälaskenta!$G$28/2)^0.5*(1-AO1957)^(-1.5)</f>
        <v>6.4000000000000001E-2</v>
      </c>
      <c r="AQ1957" s="8">
        <f>Refererenssiarvoja!$B$16*Kaksitasouoma_matriisi!O1957^(1/6)/(SQRT((2*Refererenssiarvoja!$B$15)/(Päälaskenta!$F$31*Päälaskenta!$G$31*Päälaskenta!$F$28))+SQRT(Refererenssiarvoja!$B$15)/Refererenssiarvoja!$B$17*LN(Kaksitasouoma_matriisi!L1957/Päälaskenta!$F$28))</f>
        <v>6.2570779341101807E-2</v>
      </c>
      <c r="AR1957" s="8">
        <f>Refererenssiarvoja!$B$16*Kaksitasouoma_matriisi!O1957^(1/6)/(SQRT((2*Refererenssiarvoja!$B$15)/(Päälaskenta!$F$31*Päälaskenta!$G$31*L1957)))</f>
        <v>1.6464322152793001</v>
      </c>
    </row>
    <row r="1958" spans="1:44" x14ac:dyDescent="0.2">
      <c r="A1958" s="8">
        <v>1956</v>
      </c>
      <c r="B1958" s="8">
        <f>IF(Päälaskenta!C$7,Päälaskenta!E$7,Päälaskenta!G$5)</f>
        <v>2.5</v>
      </c>
      <c r="C1958" s="56">
        <v>4.3999999999999997E-2</v>
      </c>
      <c r="D1958" s="93">
        <f t="shared" si="481"/>
        <v>56.818199999999997</v>
      </c>
      <c r="E1958" s="8">
        <f>IF(Päälaskenta!$C$26,Kaksitasouoma_matriisi!AP1958,Kaksitasouoma_matriisi!AC1958)</f>
        <v>0.113458558337358</v>
      </c>
      <c r="F1958" s="56">
        <f>IF(D1958&lt;Päälaskenta!H$24,(SQRT(POWER(Päälaskenta!C$24/(2*Päälaskenta!E$24),2)+(D1958/Päälaskenta!E$24))-Päälaskenta!C$24/(2*Päälaskenta!E$24)),IF(D1958=Päälaskenta!H$24,Päälaskenta!D$24,Päälaskenta!D$24+(SQRT(POWER((Päälaskenta!C$20+Päälaskenta!G$24)/(2*Päälaskenta!E$20),2)+((D1958-Päälaskenta!H$24)/Päälaskenta!E$20))-(Päälaskenta!C$20+Päälaskenta!G$24)/(2*Päälaskenta!E$20))))</f>
        <v>4.8040000000000003</v>
      </c>
      <c r="G1958" s="57">
        <f>IF(F1958&gt;Päälaskenta!D$24,(2*SQRT((POWER(Päälaskenta!D$24,2))+POWER(Päälaskenta!E$24*Päälaskenta!D$24,2))+Päälaskenta!C$24)+(2*SQRT((POWER((F1958-Päälaskenta!D$24),2))+POWER(Päälaskenta!E$20*(F1958-Päälaskenta!D$24),2))+Päälaskenta!C$20),(2*SQRT((POWER(F1958,2))+POWER(Päälaskenta!E$24*F1958,2))+Päälaskenta!C$24))</f>
        <v>22.78</v>
      </c>
      <c r="H1958" s="57">
        <f t="shared" si="482"/>
        <v>2.4900000000000002</v>
      </c>
      <c r="I1958" s="62">
        <f t="shared" si="483"/>
        <v>6.9999999999999999E-6</v>
      </c>
      <c r="J1958" s="8">
        <f>IF(F1958&lt;Päälaskenta!$D$24,0,Kaksitasouoma_matriisi!F1958-Päälaskenta!$D$24)</f>
        <v>4.1040000000000001</v>
      </c>
      <c r="L1958" s="8">
        <f>IF(F1958&gt;Päälaskenta!D$24,F1958-Päälaskenta!D$24,0)</f>
        <v>4.1040000000000001</v>
      </c>
      <c r="M1958" s="8">
        <f>IF(F1958&gt;Päälaskenta!D$24,(Päälaskenta!C$20+(Päälaskenta!E$20*(Kaksitasouoma_matriisi!F1958-Päälaskenta!D$24)))*(Kaksitasouoma_matriisi!F1958-Päälaskenta!D$24),0)</f>
        <v>45.784224000000002</v>
      </c>
      <c r="N1958" s="8">
        <f>IF(F1958&gt;Päälaskenta!D$24,(2*SQRT((POWER((F1958-Päälaskenta!D$24),2))+POWER(Päälaskenta!E$20*(F1958-Päälaskenta!D$24),2))+Päälaskenta!C$20),0)</f>
        <v>19.797182434504201</v>
      </c>
      <c r="O1958" s="8">
        <f t="shared" si="489"/>
        <v>2.3126636404685201</v>
      </c>
      <c r="P1958" s="8">
        <f>IF(Päälaskenta!$C$29,IF(L1958&gt;Päälaskenta!$F$28,Kaksitasouoma_matriisi!AQ1958,Kaksitasouoma_matriisi!AR1958),Päälaskenta!$F$20)</f>
        <v>0.12</v>
      </c>
      <c r="Q1958" s="8">
        <f t="shared" si="490"/>
        <v>667.23106801531401</v>
      </c>
      <c r="R1958" s="8">
        <f t="shared" si="484"/>
        <v>1.5965163844182999</v>
      </c>
      <c r="S1958" s="8">
        <f t="shared" si="491"/>
        <v>3.4870447611349699E-2</v>
      </c>
      <c r="U1958" s="93">
        <f>IF(F1958&gt;Päälaskenta!D$24,Päälaskenta!H$24+L1958*Päälaskenta!G$24,F1958*Päälaskenta!C$24 + F1958*F1958*Päälaskenta!E$24)</f>
        <v>11.0396</v>
      </c>
      <c r="V1958" s="8">
        <f>IF(F1958&gt;Päälaskenta!D$24,2*SQRT(POWER(Päälaskenta!D$24,2)+POWER(Päälaskenta!E$24*Päälaskenta!D$24,2))+Päälaskenta!C$24,(2*SQRT((POWER(F1958,2))+POWER(Päälaskenta!E$24*F1958,2))+Päälaskenta!C$24))</f>
        <v>2.9798989873223301</v>
      </c>
      <c r="W1958" s="8">
        <f t="shared" si="492"/>
        <v>3.7046893357683701</v>
      </c>
      <c r="X1958" s="8">
        <f>Päälaskenta!F$24</f>
        <v>7.0000000000000007E-2</v>
      </c>
      <c r="Y1958" s="8">
        <f t="shared" si="493"/>
        <v>377.59232767195499</v>
      </c>
      <c r="Z1958" s="8">
        <f t="shared" si="485"/>
        <v>0.90348361558170398</v>
      </c>
      <c r="AA1958" s="8">
        <f t="shared" si="494"/>
        <v>8.1840249246503904E-2</v>
      </c>
      <c r="AC1958" s="8">
        <f t="shared" si="486"/>
        <v>0.113458558337358</v>
      </c>
      <c r="AE1958" s="8">
        <v>1956</v>
      </c>
      <c r="AF1958" s="8">
        <f t="shared" si="496"/>
        <v>1044.82339568727</v>
      </c>
      <c r="AG1958" s="8">
        <f t="shared" si="487"/>
        <v>5.7252471577247304E-6</v>
      </c>
      <c r="AJ1958" s="132">
        <f>IF(Päälaskenta!$F$28&lt;Kaksitasouoma_matriisi!L1958,Päälaskenta!$C$20*Päälaskenta!$F$28,Päälaskenta!$C$20*Kaksitasouoma_matriisi!L1958)</f>
        <v>2.5</v>
      </c>
      <c r="AK1958" s="134">
        <f>SQRT(Päälaskenta!$D$20^2+(Päälaskenta!$D$20/(1/Päälaskenta!$E$20))^2)</f>
        <v>1.8029999999999999</v>
      </c>
      <c r="AL1958" s="134">
        <f>IF(Päälaskenta!$F$28&lt;Kaksitasouoma_matriisi!L1958,AK1958*Päälaskenta!$F$28*COS(ATAN(1/Päälaskenta!$E$20)),AK1958*Kaksitasouoma_matriisi!L1958*COS(ATAN(1/Päälaskenta!$E$20)))</f>
        <v>0.75</v>
      </c>
      <c r="AM1958" s="134"/>
      <c r="AN1958" s="134">
        <f t="shared" si="495"/>
        <v>3.25</v>
      </c>
      <c r="AO1958" s="8">
        <f t="shared" si="488"/>
        <v>5.7199981696005903E-2</v>
      </c>
      <c r="AP1958" s="134">
        <f>Refererenssiarvoja!$B$16*H1958^(1/6)/(Refererenssiarvoja!$B$15^0.5)*(Päälaskenta!$G$28/2)^0.5*(1-AO1958)^(-1.5)</f>
        <v>6.4000000000000001E-2</v>
      </c>
      <c r="AQ1958" s="8">
        <f>Refererenssiarvoja!$B$16*Kaksitasouoma_matriisi!O1958^(1/6)/(SQRT((2*Refererenssiarvoja!$B$15)/(Päälaskenta!$F$31*Päälaskenta!$G$31*Päälaskenta!$F$28))+SQRT(Refererenssiarvoja!$B$15)/Refererenssiarvoja!$B$17*LN(Kaksitasouoma_matriisi!L1958/Päälaskenta!$F$28))</f>
        <v>6.2280235581880797E-2</v>
      </c>
      <c r="AR1958" s="8">
        <f>Refererenssiarvoja!$B$16*Kaksitasouoma_matriisi!O1958^(1/6)/(SQRT((2*Refererenssiarvoja!$B$15)/(Päälaskenta!$F$31*Päälaskenta!$G$31*L1958)))</f>
        <v>1.66318127417891</v>
      </c>
    </row>
    <row r="1959" spans="1:44" x14ac:dyDescent="0.2">
      <c r="A1959" s="8">
        <v>1957</v>
      </c>
      <c r="B1959" s="8">
        <f>IF(Päälaskenta!C$7,Päälaskenta!E$7,Päälaskenta!G$5)</f>
        <v>2.5</v>
      </c>
      <c r="C1959" s="56">
        <v>4.2999999999999997E-2</v>
      </c>
      <c r="D1959" s="93">
        <f t="shared" si="481"/>
        <v>58.139499999999998</v>
      </c>
      <c r="E1959" s="8">
        <f>IF(Päälaskenta!$C$26,Kaksitasouoma_matriisi!AP1959,Kaksitasouoma_matriisi!AC1959)</f>
        <v>0.113526194226404</v>
      </c>
      <c r="F1959" s="56">
        <f>IF(D1959&lt;Päälaskenta!H$24,(SQRT(POWER(Päälaskenta!C$24/(2*Päälaskenta!E$24),2)+(D1959/Päälaskenta!E$24))-Päälaskenta!C$24/(2*Päälaskenta!E$24)),IF(D1959=Päälaskenta!H$24,Päälaskenta!D$24,Päälaskenta!D$24+(SQRT(POWER((Päälaskenta!C$20+Päälaskenta!G$24)/(2*Päälaskenta!E$20),2)+((D1959-Päälaskenta!H$24)/Päälaskenta!E$20))-(Päälaskenta!C$20+Päälaskenta!G$24)/(2*Päälaskenta!E$20))))</f>
        <v>4.87</v>
      </c>
      <c r="G1959" s="57">
        <f>IF(F1959&gt;Päälaskenta!D$24,(2*SQRT((POWER(Päälaskenta!D$24,2))+POWER(Päälaskenta!E$24*Päälaskenta!D$24,2))+Päälaskenta!C$24)+(2*SQRT((POWER((F1959-Päälaskenta!D$24),2))+POWER(Päälaskenta!E$20*(F1959-Päälaskenta!D$24),2))+Päälaskenta!C$20),(2*SQRT((POWER(F1959,2))+POWER(Päälaskenta!E$24*F1959,2))+Päälaskenta!C$24))</f>
        <v>23.02</v>
      </c>
      <c r="H1959" s="57">
        <f t="shared" si="482"/>
        <v>2.5299999999999998</v>
      </c>
      <c r="I1959" s="62">
        <f t="shared" si="483"/>
        <v>6.9999999999999999E-6</v>
      </c>
      <c r="J1959" s="8">
        <f>IF(F1959&lt;Päälaskenta!$D$24,0,Kaksitasouoma_matriisi!F1959-Päälaskenta!$D$24)</f>
        <v>4.17</v>
      </c>
      <c r="L1959" s="8">
        <f>IF(F1959&gt;Päälaskenta!D$24,F1959-Päälaskenta!D$24,0)</f>
        <v>4.17</v>
      </c>
      <c r="M1959" s="8">
        <f>IF(F1959&gt;Päälaskenta!D$24,(Päälaskenta!C$20+(Päälaskenta!E$20*(Kaksitasouoma_matriisi!F1959-Päälaskenta!D$24)))*(Kaksitasouoma_matriisi!F1959-Päälaskenta!D$24),0)</f>
        <v>46.933349999999997</v>
      </c>
      <c r="N1959" s="8">
        <f>IF(F1959&gt;Päälaskenta!D$24,(2*SQRT((POWER((F1959-Päälaskenta!D$24),2))+POWER(Päälaskenta!E$20*(F1959-Päälaskenta!D$24),2))+Päälaskenta!C$20),0)</f>
        <v>20.035148818684799</v>
      </c>
      <c r="O1959" s="8">
        <f t="shared" si="489"/>
        <v>2.34255060567506</v>
      </c>
      <c r="P1959" s="8">
        <f>IF(Päälaskenta!$C$29,IF(L1959&gt;Päälaskenta!$F$28,Kaksitasouoma_matriisi!AQ1959,Kaksitasouoma_matriisi!AR1959),Päälaskenta!$F$20)</f>
        <v>0.12</v>
      </c>
      <c r="Q1959" s="8">
        <f t="shared" si="490"/>
        <v>689.85787985511695</v>
      </c>
      <c r="R1959" s="8">
        <f t="shared" si="484"/>
        <v>1.6020509022992</v>
      </c>
      <c r="S1959" s="8">
        <f t="shared" si="491"/>
        <v>3.4134595171646603E-2</v>
      </c>
      <c r="U1959" s="93">
        <f>IF(F1959&gt;Päälaskenta!D$24,Päälaskenta!H$24+L1959*Päälaskenta!G$24,F1959*Päälaskenta!C$24 + F1959*F1959*Päälaskenta!E$24)</f>
        <v>11.198</v>
      </c>
      <c r="V1959" s="8">
        <f>IF(F1959&gt;Päälaskenta!D$24,2*SQRT(POWER(Päälaskenta!D$24,2)+POWER(Päälaskenta!E$24*Päälaskenta!D$24,2))+Päälaskenta!C$24,(2*SQRT((POWER(F1959,2))+POWER(Päälaskenta!E$24*F1959,2))+Päälaskenta!C$24))</f>
        <v>2.9798989873223301</v>
      </c>
      <c r="W1959" s="8">
        <f t="shared" si="492"/>
        <v>3.7578455000121598</v>
      </c>
      <c r="X1959" s="8">
        <f>Päälaskenta!F$24</f>
        <v>7.0000000000000007E-2</v>
      </c>
      <c r="Y1959" s="8">
        <f t="shared" si="493"/>
        <v>386.66515518868499</v>
      </c>
      <c r="Z1959" s="8">
        <f t="shared" si="485"/>
        <v>0.897949097700804</v>
      </c>
      <c r="AA1959" s="8">
        <f t="shared" si="494"/>
        <v>8.0188345927916099E-2</v>
      </c>
      <c r="AC1959" s="8">
        <f t="shared" si="486"/>
        <v>0.113526194226404</v>
      </c>
      <c r="AE1959" s="8">
        <v>1957</v>
      </c>
      <c r="AF1959" s="8">
        <f t="shared" si="496"/>
        <v>1076.5230350438001</v>
      </c>
      <c r="AG1959" s="8">
        <f t="shared" si="487"/>
        <v>5.3930365432357403E-6</v>
      </c>
      <c r="AJ1959" s="132">
        <f>IF(Päälaskenta!$F$28&lt;Kaksitasouoma_matriisi!L1959,Päälaskenta!$C$20*Päälaskenta!$F$28,Päälaskenta!$C$20*Kaksitasouoma_matriisi!L1959)</f>
        <v>2.5</v>
      </c>
      <c r="AK1959" s="134">
        <f>SQRT(Päälaskenta!$D$20^2+(Päälaskenta!$D$20/(1/Päälaskenta!$E$20))^2)</f>
        <v>1.8029999999999999</v>
      </c>
      <c r="AL1959" s="134">
        <f>IF(Päälaskenta!$F$28&lt;Kaksitasouoma_matriisi!L1959,AK1959*Päälaskenta!$F$28*COS(ATAN(1/Päälaskenta!$E$20)),AK1959*Kaksitasouoma_matriisi!L1959*COS(ATAN(1/Päälaskenta!$E$20)))</f>
        <v>0.75</v>
      </c>
      <c r="AM1959" s="134"/>
      <c r="AN1959" s="134">
        <f t="shared" si="495"/>
        <v>3.25</v>
      </c>
      <c r="AO1959" s="8">
        <f t="shared" si="488"/>
        <v>5.59000335400201E-2</v>
      </c>
      <c r="AP1959" s="134">
        <f>Refererenssiarvoja!$B$16*H1959^(1/6)/(Refererenssiarvoja!$B$15^0.5)*(Päälaskenta!$G$28/2)^0.5*(1-AO1959)^(-1.5)</f>
        <v>6.4000000000000001E-2</v>
      </c>
      <c r="AQ1959" s="8">
        <f>Refererenssiarvoja!$B$16*Kaksitasouoma_matriisi!O1959^(1/6)/(SQRT((2*Refererenssiarvoja!$B$15)/(Päälaskenta!$F$31*Päälaskenta!$G$31*Päälaskenta!$F$28))+SQRT(Refererenssiarvoja!$B$15)/Refererenssiarvoja!$B$17*LN(Kaksitasouoma_matriisi!L1959/Päälaskenta!$F$28))</f>
        <v>6.1994233203707803E-2</v>
      </c>
      <c r="AR1959" s="8">
        <f>Refererenssiarvoja!$B$16*Kaksitasouoma_matriisi!O1959^(1/6)/(SQRT((2*Refererenssiarvoja!$B$15)/(Päälaskenta!$F$31*Päälaskenta!$G$31*L1959)))</f>
        <v>1.68009313105311</v>
      </c>
    </row>
    <row r="1960" spans="1:44" x14ac:dyDescent="0.2">
      <c r="A1960" s="8">
        <v>1958</v>
      </c>
      <c r="B1960" s="8">
        <f>IF(Päälaskenta!C$7,Päälaskenta!E$7,Päälaskenta!G$5)</f>
        <v>2.5</v>
      </c>
      <c r="C1960" s="56">
        <v>4.2000000000000003E-2</v>
      </c>
      <c r="D1960" s="93">
        <f t="shared" si="481"/>
        <v>59.523800000000001</v>
      </c>
      <c r="E1960" s="8">
        <f>IF(Päälaskenta!$C$26,Kaksitasouoma_matriisi!AP1960,Kaksitasouoma_matriisi!AC1960)</f>
        <v>0.113596417463667</v>
      </c>
      <c r="F1960" s="56">
        <f>IF(D1960&lt;Päälaskenta!H$24,(SQRT(POWER(Päälaskenta!C$24/(2*Päälaskenta!E$24),2)+(D1960/Päälaskenta!E$24))-Päälaskenta!C$24/(2*Päälaskenta!E$24)),IF(D1960=Päälaskenta!H$24,Päälaskenta!D$24,Päälaskenta!D$24+(SQRT(POWER((Päälaskenta!C$20+Päälaskenta!G$24)/(2*Päälaskenta!E$20),2)+((D1960-Päälaskenta!H$24)/Päälaskenta!E$20))-(Päälaskenta!C$20+Päälaskenta!G$24)/(2*Päälaskenta!E$20))))</f>
        <v>4.9400000000000004</v>
      </c>
      <c r="G1960" s="57">
        <f>IF(F1960&gt;Päälaskenta!D$24,(2*SQRT((POWER(Päälaskenta!D$24,2))+POWER(Päälaskenta!E$24*Päälaskenta!D$24,2))+Päälaskenta!C$24)+(2*SQRT((POWER((F1960-Päälaskenta!D$24),2))+POWER(Päälaskenta!E$20*(F1960-Päälaskenta!D$24),2))+Päälaskenta!C$20),(2*SQRT((POWER(F1960,2))+POWER(Päälaskenta!E$24*F1960,2))+Päälaskenta!C$24))</f>
        <v>23.27</v>
      </c>
      <c r="H1960" s="57">
        <f t="shared" si="482"/>
        <v>2.56</v>
      </c>
      <c r="I1960" s="62">
        <f t="shared" si="483"/>
        <v>6.0000000000000002E-6</v>
      </c>
      <c r="J1960" s="8">
        <f>IF(F1960&lt;Päälaskenta!$D$24,0,Kaksitasouoma_matriisi!F1960-Päälaskenta!$D$24)</f>
        <v>4.24</v>
      </c>
      <c r="L1960" s="8">
        <f>IF(F1960&gt;Päälaskenta!D$24,F1960-Päälaskenta!D$24,0)</f>
        <v>4.24</v>
      </c>
      <c r="M1960" s="8">
        <f>IF(F1960&gt;Päälaskenta!D$24,(Päälaskenta!C$20+(Päälaskenta!E$20*(Kaksitasouoma_matriisi!F1960-Päälaskenta!D$24)))*(Kaksitasouoma_matriisi!F1960-Päälaskenta!D$24),0)</f>
        <v>48.166400000000003</v>
      </c>
      <c r="N1960" s="8">
        <f>IF(F1960&gt;Päälaskenta!D$24,(2*SQRT((POWER((F1960-Päälaskenta!D$24),2))+POWER(Päälaskenta!E$20*(F1960-Päälaskenta!D$24),2))+Päälaskenta!C$20),0)</f>
        <v>20.287537407967299</v>
      </c>
      <c r="O1960" s="8">
        <f t="shared" si="489"/>
        <v>2.3741866265682998</v>
      </c>
      <c r="P1960" s="8">
        <f>IF(Päälaskenta!$C$29,IF(L1960&gt;Päälaskenta!$F$28,Kaksitasouoma_matriisi!AQ1960,Kaksitasouoma_matriisi!AR1960),Päälaskenta!$F$20)</f>
        <v>0.12</v>
      </c>
      <c r="Q1960" s="8">
        <f t="shared" si="490"/>
        <v>714.34198810684597</v>
      </c>
      <c r="R1960" s="8">
        <f t="shared" si="484"/>
        <v>1.60782997564542</v>
      </c>
      <c r="S1960" s="8">
        <f t="shared" si="491"/>
        <v>3.3380737934440199E-2</v>
      </c>
      <c r="U1960" s="93">
        <f>IF(F1960&gt;Päälaskenta!D$24,Päälaskenta!H$24+L1960*Päälaskenta!G$24,F1960*Päälaskenta!C$24 + F1960*F1960*Päälaskenta!E$24)</f>
        <v>11.366</v>
      </c>
      <c r="V1960" s="8">
        <f>IF(F1960&gt;Päälaskenta!D$24,2*SQRT(POWER(Päälaskenta!D$24,2)+POWER(Päälaskenta!E$24*Päälaskenta!D$24,2))+Päälaskenta!C$24,(2*SQRT((POWER(F1960,2))+POWER(Päälaskenta!E$24*F1960,2))+Päälaskenta!C$24))</f>
        <v>2.9798989873223301</v>
      </c>
      <c r="W1960" s="8">
        <f t="shared" si="492"/>
        <v>3.8142232499676898</v>
      </c>
      <c r="X1960" s="8">
        <f>Päälaskenta!F$24</f>
        <v>7.0000000000000007E-2</v>
      </c>
      <c r="Y1960" s="8">
        <f t="shared" si="493"/>
        <v>396.38178077314802</v>
      </c>
      <c r="Z1960" s="8">
        <f t="shared" si="485"/>
        <v>0.89217002435457504</v>
      </c>
      <c r="AA1960" s="8">
        <f t="shared" si="494"/>
        <v>7.8494635259068704E-2</v>
      </c>
      <c r="AC1960" s="8">
        <f t="shared" si="486"/>
        <v>0.113596417463667</v>
      </c>
      <c r="AE1960" s="8">
        <v>1958</v>
      </c>
      <c r="AF1960" s="8">
        <f t="shared" si="496"/>
        <v>1110.7237688799901</v>
      </c>
      <c r="AG1960" s="8">
        <f t="shared" si="487"/>
        <v>5.0660315026389301E-6</v>
      </c>
      <c r="AJ1960" s="132">
        <f>IF(Päälaskenta!$F$28&lt;Kaksitasouoma_matriisi!L1960,Päälaskenta!$C$20*Päälaskenta!$F$28,Päälaskenta!$C$20*Kaksitasouoma_matriisi!L1960)</f>
        <v>2.5</v>
      </c>
      <c r="AK1960" s="134">
        <f>SQRT(Päälaskenta!$D$20^2+(Päälaskenta!$D$20/(1/Päälaskenta!$E$20))^2)</f>
        <v>1.8029999999999999</v>
      </c>
      <c r="AL1960" s="134">
        <f>IF(Päälaskenta!$F$28&lt;Kaksitasouoma_matriisi!L1960,AK1960*Päälaskenta!$F$28*COS(ATAN(1/Päälaskenta!$E$20)),AK1960*Kaksitasouoma_matriisi!L1960*COS(ATAN(1/Päälaskenta!$E$20)))</f>
        <v>0.75</v>
      </c>
      <c r="AM1960" s="134"/>
      <c r="AN1960" s="134">
        <f t="shared" si="495"/>
        <v>3.25</v>
      </c>
      <c r="AO1960" s="8">
        <f t="shared" si="488"/>
        <v>5.4600008736001397E-2</v>
      </c>
      <c r="AP1960" s="134">
        <f>Refererenssiarvoja!$B$16*H1960^(1/6)/(Refererenssiarvoja!$B$15^0.5)*(Päälaskenta!$G$28/2)^0.5*(1-AO1960)^(-1.5)</f>
        <v>6.4000000000000001E-2</v>
      </c>
      <c r="AQ1960" s="8">
        <f>Refererenssiarvoja!$B$16*Kaksitasouoma_matriisi!O1960^(1/6)/(SQRT((2*Refererenssiarvoja!$B$15)/(Päälaskenta!$F$31*Päälaskenta!$G$31*Päälaskenta!$F$28))+SQRT(Refererenssiarvoja!$B$15)/Refererenssiarvoja!$B$17*LN(Kaksitasouoma_matriisi!L1960/Päälaskenta!$F$28))</f>
        <v>6.1700338698533197E-2</v>
      </c>
      <c r="AR1960" s="8">
        <f>Refererenssiarvoja!$B$16*Kaksitasouoma_matriisi!O1960^(1/6)/(SQRT((2*Refererenssiarvoja!$B$15)/(Päälaskenta!$F$31*Päälaskenta!$G$31*L1960)))</f>
        <v>1.6979278656168999</v>
      </c>
    </row>
    <row r="1961" spans="1:44" x14ac:dyDescent="0.2">
      <c r="A1961" s="8">
        <v>1959</v>
      </c>
      <c r="B1961" s="8">
        <f>IF(Päälaskenta!C$7,Päälaskenta!E$7,Päälaskenta!G$5)</f>
        <v>2.5</v>
      </c>
      <c r="C1961" s="56">
        <v>4.1000000000000002E-2</v>
      </c>
      <c r="D1961" s="93">
        <f t="shared" si="481"/>
        <v>60.9756</v>
      </c>
      <c r="E1961" s="8">
        <f>IF(Päälaskenta!$C$26,Kaksitasouoma_matriisi!AP1961,Kaksitasouoma_matriisi!AC1961)</f>
        <v>0.11366610456161701</v>
      </c>
      <c r="F1961" s="56">
        <f>IF(D1961&lt;Päälaskenta!H$24,(SQRT(POWER(Päälaskenta!C$24/(2*Päälaskenta!E$24),2)+(D1961/Päälaskenta!E$24))-Päälaskenta!C$24/(2*Päälaskenta!E$24)),IF(D1961=Päälaskenta!H$24,Päälaskenta!D$24,Päälaskenta!D$24+(SQRT(POWER((Päälaskenta!C$20+Päälaskenta!G$24)/(2*Päälaskenta!E$20),2)+((D1961-Päälaskenta!H$24)/Päälaskenta!E$20))-(Päälaskenta!C$20+Päälaskenta!G$24)/(2*Päälaskenta!E$20))))</f>
        <v>5.0110000000000001</v>
      </c>
      <c r="G1961" s="57">
        <f>IF(F1961&gt;Päälaskenta!D$24,(2*SQRT((POWER(Päälaskenta!D$24,2))+POWER(Päälaskenta!E$24*Päälaskenta!D$24,2))+Päälaskenta!C$24)+(2*SQRT((POWER((F1961-Päälaskenta!D$24),2))+POWER(Päälaskenta!E$20*(F1961-Päälaskenta!D$24),2))+Päälaskenta!C$20),(2*SQRT((POWER(F1961,2))+POWER(Päälaskenta!E$24*F1961,2))+Päälaskenta!C$24))</f>
        <v>23.52</v>
      </c>
      <c r="H1961" s="57">
        <f t="shared" si="482"/>
        <v>2.59</v>
      </c>
      <c r="I1961" s="62">
        <f t="shared" si="483"/>
        <v>6.0000000000000002E-6</v>
      </c>
      <c r="J1961" s="8">
        <f>IF(F1961&lt;Päälaskenta!$D$24,0,Kaksitasouoma_matriisi!F1961-Päälaskenta!$D$24)</f>
        <v>4.3109999999999999</v>
      </c>
      <c r="L1961" s="8">
        <f>IF(F1961&gt;Päälaskenta!D$24,F1961-Päälaskenta!D$24,0)</f>
        <v>4.3109999999999999</v>
      </c>
      <c r="M1961" s="8">
        <f>IF(F1961&gt;Päälaskenta!D$24,(Päälaskenta!C$20+(Päälaskenta!E$20*(Kaksitasouoma_matriisi!F1961-Päälaskenta!D$24)))*(Kaksitasouoma_matriisi!F1961-Päälaskenta!D$24),0)</f>
        <v>49.432081500000002</v>
      </c>
      <c r="N1961" s="8">
        <f>IF(F1961&gt;Päälaskenta!D$24,(2*SQRT((POWER((F1961-Päälaskenta!D$24),2))+POWER(Päälaskenta!E$20*(F1961-Päälaskenta!D$24),2))+Päälaskenta!C$20),0)</f>
        <v>20.543531548525301</v>
      </c>
      <c r="O1961" s="8">
        <f t="shared" si="489"/>
        <v>2.4062114823460501</v>
      </c>
      <c r="P1961" s="8">
        <f>IF(Päälaskenta!$C$29,IF(L1961&gt;Päälaskenta!$F$28,Kaksitasouoma_matriisi!AQ1961,Kaksitasouoma_matriisi!AR1961),Päälaskenta!$F$20)</f>
        <v>0.12</v>
      </c>
      <c r="Q1961" s="8">
        <f t="shared" si="490"/>
        <v>739.69074035965195</v>
      </c>
      <c r="R1961" s="8">
        <f t="shared" si="484"/>
        <v>1.6135990378147</v>
      </c>
      <c r="S1961" s="8">
        <f t="shared" si="491"/>
        <v>3.2642749179289603E-2</v>
      </c>
      <c r="U1961" s="93">
        <f>IF(F1961&gt;Päälaskenta!D$24,Päälaskenta!H$24+L1961*Päälaskenta!G$24,F1961*Päälaskenta!C$24 + F1961*F1961*Päälaskenta!E$24)</f>
        <v>11.5364</v>
      </c>
      <c r="V1961" s="8">
        <f>IF(F1961&gt;Päälaskenta!D$24,2*SQRT(POWER(Päälaskenta!D$24,2)+POWER(Päälaskenta!E$24*Päälaskenta!D$24,2))+Päälaskenta!C$24,(2*SQRT((POWER(F1961,2))+POWER(Päälaskenta!E$24*F1961,2))+Päälaskenta!C$24))</f>
        <v>2.9798989873223301</v>
      </c>
      <c r="W1961" s="8">
        <f t="shared" si="492"/>
        <v>3.8714063963511598</v>
      </c>
      <c r="X1961" s="8">
        <f>Päälaskenta!F$24</f>
        <v>7.0000000000000007E-2</v>
      </c>
      <c r="Y1961" s="8">
        <f t="shared" si="493"/>
        <v>406.33550752628003</v>
      </c>
      <c r="Z1961" s="8">
        <f t="shared" si="485"/>
        <v>0.88640096218530096</v>
      </c>
      <c r="AA1961" s="8">
        <f t="shared" si="494"/>
        <v>7.6835144601895E-2</v>
      </c>
      <c r="AC1961" s="8">
        <f t="shared" si="486"/>
        <v>0.11366610456161701</v>
      </c>
      <c r="AE1961" s="8">
        <v>1959</v>
      </c>
      <c r="AF1961" s="8">
        <f t="shared" si="496"/>
        <v>1146.0262478859299</v>
      </c>
      <c r="AG1961" s="8">
        <f t="shared" si="487"/>
        <v>4.7587280676588503E-6</v>
      </c>
      <c r="AJ1961" s="132">
        <f>IF(Päälaskenta!$F$28&lt;Kaksitasouoma_matriisi!L1961,Päälaskenta!$C$20*Päälaskenta!$F$28,Päälaskenta!$C$20*Kaksitasouoma_matriisi!L1961)</f>
        <v>2.5</v>
      </c>
      <c r="AK1961" s="134">
        <f>SQRT(Päälaskenta!$D$20^2+(Päälaskenta!$D$20/(1/Päälaskenta!$E$20))^2)</f>
        <v>1.8029999999999999</v>
      </c>
      <c r="AL1961" s="134">
        <f>IF(Päälaskenta!$F$28&lt;Kaksitasouoma_matriisi!L1961,AK1961*Päälaskenta!$F$28*COS(ATAN(1/Päälaskenta!$E$20)),AK1961*Kaksitasouoma_matriisi!L1961*COS(ATAN(1/Päälaskenta!$E$20)))</f>
        <v>0.75</v>
      </c>
      <c r="AM1961" s="134"/>
      <c r="AN1961" s="134">
        <f t="shared" si="495"/>
        <v>3.25</v>
      </c>
      <c r="AO1961" s="8">
        <f t="shared" si="488"/>
        <v>5.3300008528001402E-2</v>
      </c>
      <c r="AP1961" s="134">
        <f>Refererenssiarvoja!$B$16*H1961^(1/6)/(Refererenssiarvoja!$B$15^0.5)*(Päälaskenta!$G$28/2)^0.5*(1-AO1961)^(-1.5)</f>
        <v>6.4000000000000001E-2</v>
      </c>
      <c r="AQ1961" s="8">
        <f>Refererenssiarvoja!$B$16*Kaksitasouoma_matriisi!O1961^(1/6)/(SQRT((2*Refererenssiarvoja!$B$15)/(Päälaskenta!$F$31*Päälaskenta!$G$31*Päälaskenta!$F$28))+SQRT(Refererenssiarvoja!$B$15)/Refererenssiarvoja!$B$17*LN(Kaksitasouoma_matriisi!L1961/Päälaskenta!$F$28))</f>
        <v>6.1411687673917102E-2</v>
      </c>
      <c r="AR1961" s="8">
        <f>Refererenssiarvoja!$B$16*Kaksitasouoma_matriisi!O1961^(1/6)/(SQRT((2*Refererenssiarvoja!$B$15)/(Päälaskenta!$F$31*Päälaskenta!$G$31*L1961)))</f>
        <v>1.71591251742119</v>
      </c>
    </row>
    <row r="1962" spans="1:44" x14ac:dyDescent="0.2">
      <c r="A1962" s="8">
        <v>1960</v>
      </c>
      <c r="B1962" s="8">
        <f>IF(Päälaskenta!C$7,Päälaskenta!E$7,Päälaskenta!G$5)</f>
        <v>2.5</v>
      </c>
      <c r="C1962" s="56">
        <v>0.04</v>
      </c>
      <c r="D1962" s="93">
        <f t="shared" si="481"/>
        <v>62.5</v>
      </c>
      <c r="E1962" s="8">
        <f>IF(Päälaskenta!$C$26,Kaksitasouoma_matriisi!AP1962,Kaksitasouoma_matriisi!AC1962)</f>
        <v>0.11373808909050701</v>
      </c>
      <c r="F1962" s="56">
        <f>IF(D1962&lt;Päälaskenta!H$24,(SQRT(POWER(Päälaskenta!C$24/(2*Päälaskenta!E$24),2)+(D1962/Päälaskenta!E$24))-Päälaskenta!C$24/(2*Päälaskenta!E$24)),IF(D1962=Päälaskenta!H$24,Päälaskenta!D$24,Päälaskenta!D$24+(SQRT(POWER((Päälaskenta!C$20+Päälaskenta!G$24)/(2*Päälaskenta!E$20),2)+((D1962-Päälaskenta!H$24)/Päälaskenta!E$20))-(Päälaskenta!C$20+Päälaskenta!G$24)/(2*Päälaskenta!E$20))))</f>
        <v>5.0860000000000003</v>
      </c>
      <c r="G1962" s="57">
        <f>IF(F1962&gt;Päälaskenta!D$24,(2*SQRT((POWER(Päälaskenta!D$24,2))+POWER(Päälaskenta!E$24*Päälaskenta!D$24,2))+Päälaskenta!C$24)+(2*SQRT((POWER((F1962-Päälaskenta!D$24),2))+POWER(Päälaskenta!E$20*(F1962-Päälaskenta!D$24),2))+Päälaskenta!C$20),(2*SQRT((POWER(F1962,2))+POWER(Päälaskenta!E$24*F1962,2))+Päälaskenta!C$24))</f>
        <v>23.79</v>
      </c>
      <c r="H1962" s="57">
        <f t="shared" si="482"/>
        <v>2.63</v>
      </c>
      <c r="I1962" s="62">
        <f t="shared" si="483"/>
        <v>6.0000000000000002E-6</v>
      </c>
      <c r="J1962" s="8">
        <f>IF(F1962&lt;Päälaskenta!$D$24,0,Kaksitasouoma_matriisi!F1962-Päälaskenta!$D$24)</f>
        <v>4.3860000000000001</v>
      </c>
      <c r="L1962" s="8">
        <f>IF(F1962&gt;Päälaskenta!D$24,F1962-Päälaskenta!D$24,0)</f>
        <v>4.3860000000000001</v>
      </c>
      <c r="M1962" s="8">
        <f>IF(F1962&gt;Päälaskenta!D$24,(Päälaskenta!C$20+(Päälaskenta!E$20*(Kaksitasouoma_matriisi!F1962-Päälaskenta!D$24)))*(Kaksitasouoma_matriisi!F1962-Päälaskenta!D$24),0)</f>
        <v>50.785494</v>
      </c>
      <c r="N1962" s="8">
        <f>IF(F1962&gt;Päälaskenta!D$24,(2*SQRT((POWER((F1962-Päälaskenta!D$24),2))+POWER(Päälaskenta!E$20*(F1962-Päälaskenta!D$24),2))+Päälaskenta!C$20),0)</f>
        <v>20.813947894185102</v>
      </c>
      <c r="O1962" s="8">
        <f t="shared" si="489"/>
        <v>2.4399741105428698</v>
      </c>
      <c r="P1962" s="8">
        <f>IF(Päälaskenta!$C$29,IF(L1962&gt;Päälaskenta!$F$28,Kaksitasouoma_matriisi!AQ1962,Kaksitasouoma_matriisi!AR1962),Päälaskenta!$F$20)</f>
        <v>0.12</v>
      </c>
      <c r="Q1962" s="8">
        <f t="shared" si="490"/>
        <v>767.03511662236394</v>
      </c>
      <c r="R1962" s="8">
        <f t="shared" si="484"/>
        <v>1.6195950943980699</v>
      </c>
      <c r="S1962" s="8">
        <f t="shared" si="491"/>
        <v>3.1890899680882698E-2</v>
      </c>
      <c r="U1962" s="93">
        <f>IF(F1962&gt;Päälaskenta!D$24,Päälaskenta!H$24+L1962*Päälaskenta!G$24,F1962*Päälaskenta!C$24 + F1962*F1962*Päälaskenta!E$24)</f>
        <v>11.7164</v>
      </c>
      <c r="V1962" s="8">
        <f>IF(F1962&gt;Päälaskenta!D$24,2*SQRT(POWER(Päälaskenta!D$24,2)+POWER(Päälaskenta!E$24*Päälaskenta!D$24,2))+Päälaskenta!C$24,(2*SQRT((POWER(F1962,2))+POWER(Päälaskenta!E$24*F1962,2))+Päälaskenta!C$24))</f>
        <v>2.9798989873223301</v>
      </c>
      <c r="W1962" s="8">
        <f t="shared" si="492"/>
        <v>3.9318111284463702</v>
      </c>
      <c r="X1962" s="8">
        <f>Päälaskenta!F$24</f>
        <v>7.0000000000000007E-2</v>
      </c>
      <c r="Y1962" s="8">
        <f t="shared" si="493"/>
        <v>416.956980037199</v>
      </c>
      <c r="Z1962" s="8">
        <f t="shared" si="485"/>
        <v>0.88040490560193296</v>
      </c>
      <c r="AA1962" s="8">
        <f t="shared" si="494"/>
        <v>7.5142953945062693E-2</v>
      </c>
      <c r="AC1962" s="8">
        <f t="shared" si="486"/>
        <v>0.11373808909050701</v>
      </c>
      <c r="AE1962" s="8">
        <v>1960</v>
      </c>
      <c r="AF1962" s="8">
        <f t="shared" si="496"/>
        <v>1183.99209665956</v>
      </c>
      <c r="AG1962" s="8">
        <f t="shared" si="487"/>
        <v>4.4584347035773603E-6</v>
      </c>
      <c r="AJ1962" s="132">
        <f>IF(Päälaskenta!$F$28&lt;Kaksitasouoma_matriisi!L1962,Päälaskenta!$C$20*Päälaskenta!$F$28,Päälaskenta!$C$20*Kaksitasouoma_matriisi!L1962)</f>
        <v>2.5</v>
      </c>
      <c r="AK1962" s="134">
        <f>SQRT(Päälaskenta!$D$20^2+(Päälaskenta!$D$20/(1/Päälaskenta!$E$20))^2)</f>
        <v>1.8029999999999999</v>
      </c>
      <c r="AL1962" s="134">
        <f>IF(Päälaskenta!$F$28&lt;Kaksitasouoma_matriisi!L1962,AK1962*Päälaskenta!$F$28*COS(ATAN(1/Päälaskenta!$E$20)),AK1962*Kaksitasouoma_matriisi!L1962*COS(ATAN(1/Päälaskenta!$E$20)))</f>
        <v>0.75</v>
      </c>
      <c r="AM1962" s="134"/>
      <c r="AN1962" s="134">
        <f t="shared" si="495"/>
        <v>3.25</v>
      </c>
      <c r="AO1962" s="8">
        <f t="shared" si="488"/>
        <v>5.1999999999999998E-2</v>
      </c>
      <c r="AP1962" s="134">
        <f>Refererenssiarvoja!$B$16*H1962^(1/6)/(Refererenssiarvoja!$B$15^0.5)*(Päälaskenta!$G$28/2)^0.5*(1-AO1962)^(-1.5)</f>
        <v>6.4000000000000001E-2</v>
      </c>
      <c r="AQ1962" s="8">
        <f>Refererenssiarvoja!$B$16*Kaksitasouoma_matriisi!O1962^(1/6)/(SQRT((2*Refererenssiarvoja!$B$15)/(Päälaskenta!$F$31*Päälaskenta!$G$31*Päälaskenta!$F$28))+SQRT(Refererenssiarvoja!$B$15)/Refererenssiarvoja!$B$17*LN(Kaksitasouoma_matriisi!L1962/Päälaskenta!$F$28))</f>
        <v>6.1116584479241003E-2</v>
      </c>
      <c r="AR1962" s="8">
        <f>Refererenssiarvoja!$B$16*Kaksitasouoma_matriisi!O1962^(1/6)/(SQRT((2*Refererenssiarvoja!$B$15)/(Päälaskenta!$F$31*Päälaskenta!$G$31*L1962)))</f>
        <v>1.7347984090441899</v>
      </c>
    </row>
    <row r="1963" spans="1:44" x14ac:dyDescent="0.2">
      <c r="A1963" s="8">
        <v>1961</v>
      </c>
      <c r="B1963" s="8">
        <f>IF(Päälaskenta!C$7,Päälaskenta!E$7,Päälaskenta!G$5)</f>
        <v>2.5</v>
      </c>
      <c r="C1963" s="56">
        <v>3.9E-2</v>
      </c>
      <c r="D1963" s="93">
        <f t="shared" si="481"/>
        <v>64.102599999999995</v>
      </c>
      <c r="E1963" s="8">
        <f>IF(Päälaskenta!$C$26,Kaksitasouoma_matriisi!AP1963,Kaksitasouoma_matriisi!AC1963)</f>
        <v>0.11381031060560499</v>
      </c>
      <c r="F1963" s="56">
        <f>IF(D1963&lt;Päälaskenta!H$24,(SQRT(POWER(Päälaskenta!C$24/(2*Päälaskenta!E$24),2)+(D1963/Päälaskenta!E$24))-Päälaskenta!C$24/(2*Päälaskenta!E$24)),IF(D1963=Päälaskenta!H$24,Päälaskenta!D$24,Päälaskenta!D$24+(SQRT(POWER((Päälaskenta!C$20+Päälaskenta!G$24)/(2*Päälaskenta!E$20),2)+((D1963-Päälaskenta!H$24)/Päälaskenta!E$20))-(Päälaskenta!C$20+Päälaskenta!G$24)/(2*Päälaskenta!E$20))))</f>
        <v>5.1630000000000003</v>
      </c>
      <c r="G1963" s="57">
        <f>IF(F1963&gt;Päälaskenta!D$24,(2*SQRT((POWER(Päälaskenta!D$24,2))+POWER(Päälaskenta!E$24*Päälaskenta!D$24,2))+Päälaskenta!C$24)+(2*SQRT((POWER((F1963-Päälaskenta!D$24),2))+POWER(Päälaskenta!E$20*(F1963-Päälaskenta!D$24),2))+Päälaskenta!C$20),(2*SQRT((POWER(F1963,2))+POWER(Päälaskenta!E$24*F1963,2))+Päälaskenta!C$24))</f>
        <v>24.07</v>
      </c>
      <c r="H1963" s="57">
        <f t="shared" si="482"/>
        <v>2.66</v>
      </c>
      <c r="I1963" s="62">
        <f t="shared" si="483"/>
        <v>5.0000000000000004E-6</v>
      </c>
      <c r="J1963" s="8">
        <f>IF(F1963&lt;Päälaskenta!$D$24,0,Kaksitasouoma_matriisi!F1963-Päälaskenta!$D$24)</f>
        <v>4.4630000000000001</v>
      </c>
      <c r="L1963" s="8">
        <f>IF(F1963&gt;Päälaskenta!D$24,F1963-Päälaskenta!D$24,0)</f>
        <v>4.4630000000000001</v>
      </c>
      <c r="M1963" s="8">
        <f>IF(F1963&gt;Päälaskenta!D$24,(Päälaskenta!C$20+(Päälaskenta!E$20*(Kaksitasouoma_matriisi!F1963-Päälaskenta!D$24)))*(Kaksitasouoma_matriisi!F1963-Päälaskenta!D$24),0)</f>
        <v>52.192553500000002</v>
      </c>
      <c r="N1963" s="8">
        <f>IF(F1963&gt;Päälaskenta!D$24,(2*SQRT((POWER((F1963-Päälaskenta!D$24),2))+POWER(Päälaskenta!E$20*(F1963-Päälaskenta!D$24),2))+Päälaskenta!C$20),0)</f>
        <v>21.091575342395799</v>
      </c>
      <c r="O1963" s="8">
        <f t="shared" si="489"/>
        <v>2.47456876277462</v>
      </c>
      <c r="P1963" s="8">
        <f>IF(Päälaskenta!$C$29,IF(L1963&gt;Päälaskenta!$F$28,Kaksitasouoma_matriisi!AQ1963,Kaksitasouoma_matriisi!AR1963),Päälaskenta!$F$20)</f>
        <v>0.12</v>
      </c>
      <c r="Q1963" s="8">
        <f t="shared" si="490"/>
        <v>795.72007814378605</v>
      </c>
      <c r="R1963" s="8">
        <f t="shared" si="484"/>
        <v>1.62564964441464</v>
      </c>
      <c r="S1963" s="8">
        <f t="shared" si="491"/>
        <v>3.11471567378791E-2</v>
      </c>
      <c r="U1963" s="93">
        <f>IF(F1963&gt;Päälaskenta!D$24,Päälaskenta!H$24+L1963*Päälaskenta!G$24,F1963*Päälaskenta!C$24 + F1963*F1963*Päälaskenta!E$24)</f>
        <v>11.901199999999999</v>
      </c>
      <c r="V1963" s="8">
        <f>IF(F1963&gt;Päälaskenta!D$24,2*SQRT(POWER(Päälaskenta!D$24,2)+POWER(Päälaskenta!E$24*Päälaskenta!D$24,2))+Päälaskenta!C$24,(2*SQRT((POWER(F1963,2))+POWER(Päälaskenta!E$24*F1963,2))+Päälaskenta!C$24))</f>
        <v>2.9798989873223301</v>
      </c>
      <c r="W1963" s="8">
        <f t="shared" si="492"/>
        <v>3.9938266533974498</v>
      </c>
      <c r="X1963" s="8">
        <f>Päälaskenta!F$24</f>
        <v>7.0000000000000007E-2</v>
      </c>
      <c r="Y1963" s="8">
        <f t="shared" si="493"/>
        <v>427.97544702318402</v>
      </c>
      <c r="Z1963" s="8">
        <f t="shared" si="485"/>
        <v>0.874350355585365</v>
      </c>
      <c r="AA1963" s="8">
        <f t="shared" si="494"/>
        <v>7.3467411318637196E-2</v>
      </c>
      <c r="AC1963" s="8">
        <f t="shared" si="486"/>
        <v>0.11381031060560499</v>
      </c>
      <c r="AE1963" s="8">
        <v>1961</v>
      </c>
      <c r="AF1963" s="8">
        <f t="shared" si="496"/>
        <v>1223.6955251669699</v>
      </c>
      <c r="AG1963" s="8">
        <f t="shared" si="487"/>
        <v>4.1738157499280703E-6</v>
      </c>
      <c r="AJ1963" s="132">
        <f>IF(Päälaskenta!$F$28&lt;Kaksitasouoma_matriisi!L1963,Päälaskenta!$C$20*Päälaskenta!$F$28,Päälaskenta!$C$20*Kaksitasouoma_matriisi!L1963)</f>
        <v>2.5</v>
      </c>
      <c r="AK1963" s="134">
        <f>SQRT(Päälaskenta!$D$20^2+(Päälaskenta!$D$20/(1/Päälaskenta!$E$20))^2)</f>
        <v>1.8029999999999999</v>
      </c>
      <c r="AL1963" s="134">
        <f>IF(Päälaskenta!$F$28&lt;Kaksitasouoma_matriisi!L1963,AK1963*Päälaskenta!$F$28*COS(ATAN(1/Päälaskenta!$E$20)),AK1963*Kaksitasouoma_matriisi!L1963*COS(ATAN(1/Päälaskenta!$E$20)))</f>
        <v>0.75</v>
      </c>
      <c r="AM1963" s="134"/>
      <c r="AN1963" s="134">
        <f t="shared" si="495"/>
        <v>3.25</v>
      </c>
      <c r="AO1963" s="8">
        <f t="shared" si="488"/>
        <v>5.0699971608015898E-2</v>
      </c>
      <c r="AP1963" s="134">
        <f>Refererenssiarvoja!$B$16*H1963^(1/6)/(Refererenssiarvoja!$B$15^0.5)*(Päälaskenta!$G$28/2)^0.5*(1-AO1963)^(-1.5)</f>
        <v>6.4000000000000001E-2</v>
      </c>
      <c r="AQ1963" s="8">
        <f>Refererenssiarvoja!$B$16*Kaksitasouoma_matriisi!O1963^(1/6)/(SQRT((2*Refererenssiarvoja!$B$15)/(Päälaskenta!$F$31*Päälaskenta!$G$31*Päälaskenta!$F$28))+SQRT(Refererenssiarvoja!$B$15)/Refererenssiarvoja!$B$17*LN(Kaksitasouoma_matriisi!L1963/Päälaskenta!$F$28))</f>
        <v>6.0823565033942102E-2</v>
      </c>
      <c r="AR1963" s="8">
        <f>Refererenssiarvoja!$B$16*Kaksitasouoma_matriisi!O1963^(1/6)/(SQRT((2*Refererenssiarvoja!$B$15)/(Päälaskenta!$F$31*Päälaskenta!$G$31*L1963)))</f>
        <v>1.75407111251549</v>
      </c>
    </row>
    <row r="1964" spans="1:44" x14ac:dyDescent="0.2">
      <c r="A1964" s="8">
        <v>1962</v>
      </c>
      <c r="B1964" s="8">
        <f>IF(Päälaskenta!C$7,Päälaskenta!E$7,Päälaskenta!G$5)</f>
        <v>2.5</v>
      </c>
      <c r="C1964" s="56">
        <v>3.7999999999999999E-2</v>
      </c>
      <c r="D1964" s="93">
        <f t="shared" si="481"/>
        <v>65.789500000000004</v>
      </c>
      <c r="E1964" s="8">
        <f>IF(Päälaskenta!$C$26,Kaksitasouoma_matriisi!AP1964,Kaksitasouoma_matriisi!AC1964)</f>
        <v>0.1138845074518</v>
      </c>
      <c r="F1964" s="56">
        <f>IF(D1964&lt;Päälaskenta!H$24,(SQRT(POWER(Päälaskenta!C$24/(2*Päälaskenta!E$24),2)+(D1964/Päälaskenta!E$24))-Päälaskenta!C$24/(2*Päälaskenta!E$24)),IF(D1964=Päälaskenta!H$24,Päälaskenta!D$24,Päälaskenta!D$24+(SQRT(POWER((Päälaskenta!C$20+Päälaskenta!G$24)/(2*Päälaskenta!E$20),2)+((D1964-Päälaskenta!H$24)/Päälaskenta!E$20))-(Päälaskenta!C$20+Päälaskenta!G$24)/(2*Päälaskenta!E$20))))</f>
        <v>5.2439999999999998</v>
      </c>
      <c r="G1964" s="57">
        <f>IF(F1964&gt;Päälaskenta!D$24,(2*SQRT((POWER(Päälaskenta!D$24,2))+POWER(Päälaskenta!E$24*Päälaskenta!D$24,2))+Päälaskenta!C$24)+(2*SQRT((POWER((F1964-Päälaskenta!D$24),2))+POWER(Päälaskenta!E$20*(F1964-Päälaskenta!D$24),2))+Päälaskenta!C$20),(2*SQRT((POWER(F1964,2))+POWER(Päälaskenta!E$24*F1964,2))+Päälaskenta!C$24))</f>
        <v>24.36</v>
      </c>
      <c r="H1964" s="57">
        <f t="shared" si="482"/>
        <v>2.7</v>
      </c>
      <c r="I1964" s="62">
        <f t="shared" si="483"/>
        <v>5.0000000000000004E-6</v>
      </c>
      <c r="J1964" s="8">
        <f>IF(F1964&lt;Päälaskenta!$D$24,0,Kaksitasouoma_matriisi!F1964-Päälaskenta!$D$24)</f>
        <v>4.5439999999999996</v>
      </c>
      <c r="L1964" s="8">
        <f>IF(F1964&gt;Päälaskenta!D$24,F1964-Päälaskenta!D$24,0)</f>
        <v>4.5439999999999996</v>
      </c>
      <c r="M1964" s="8">
        <f>IF(F1964&gt;Päälaskenta!D$24,(Päälaskenta!C$20+(Päälaskenta!E$20*(Kaksitasouoma_matriisi!F1964-Päälaskenta!D$24)))*(Kaksitasouoma_matriisi!F1964-Päälaskenta!D$24),0)</f>
        <v>53.691904000000001</v>
      </c>
      <c r="N1964" s="8">
        <f>IF(F1964&gt;Päälaskenta!D$24,(2*SQRT((POWER((F1964-Päälaskenta!D$24),2))+POWER(Päälaskenta!E$20*(F1964-Päälaskenta!D$24),2))+Päälaskenta!C$20),0)</f>
        <v>21.383624995708399</v>
      </c>
      <c r="O1964" s="8">
        <f t="shared" si="489"/>
        <v>2.5108887763779899</v>
      </c>
      <c r="P1964" s="8">
        <f>IF(Päälaskenta!$C$29,IF(L1964&gt;Päälaskenta!$F$28,Kaksitasouoma_matriisi!AQ1964,Kaksitasouoma_matriisi!AR1964),Päälaskenta!$F$20)</f>
        <v>0.12</v>
      </c>
      <c r="Q1964" s="8">
        <f t="shared" si="490"/>
        <v>826.56918261047394</v>
      </c>
      <c r="R1964" s="8">
        <f t="shared" si="484"/>
        <v>1.6319114788942699</v>
      </c>
      <c r="S1964" s="8">
        <f t="shared" si="491"/>
        <v>3.0393995319932601E-2</v>
      </c>
      <c r="U1964" s="93">
        <f>IF(F1964&gt;Päälaskenta!D$24,Päälaskenta!H$24+L1964*Päälaskenta!G$24,F1964*Päälaskenta!C$24 + F1964*F1964*Päälaskenta!E$24)</f>
        <v>12.095599999999999</v>
      </c>
      <c r="V1964" s="8">
        <f>IF(F1964&gt;Päälaskenta!D$24,2*SQRT(POWER(Päälaskenta!D$24,2)+POWER(Päälaskenta!E$24*Päälaskenta!D$24,2))+Päälaskenta!C$24,(2*SQRT((POWER(F1964,2))+POWER(Päälaskenta!E$24*F1964,2))+Päälaskenta!C$24))</f>
        <v>2.9798989873223301</v>
      </c>
      <c r="W1964" s="8">
        <f t="shared" si="492"/>
        <v>4.05906376406028</v>
      </c>
      <c r="X1964" s="8">
        <f>Päälaskenta!F$24</f>
        <v>7.0000000000000007E-2</v>
      </c>
      <c r="Y1964" s="8">
        <f t="shared" si="493"/>
        <v>439.690037482962</v>
      </c>
      <c r="Z1964" s="8">
        <f t="shared" si="485"/>
        <v>0.86808852110572898</v>
      </c>
      <c r="AA1964" s="8">
        <f t="shared" si="494"/>
        <v>7.1768950784229693E-2</v>
      </c>
      <c r="AC1964" s="8">
        <f t="shared" si="486"/>
        <v>0.1138845074518</v>
      </c>
      <c r="AE1964" s="8">
        <v>1962</v>
      </c>
      <c r="AF1964" s="8">
        <f t="shared" si="496"/>
        <v>1266.25922009344</v>
      </c>
      <c r="AG1964" s="8">
        <f t="shared" si="487"/>
        <v>3.8979366452363199E-6</v>
      </c>
      <c r="AJ1964" s="132">
        <f>IF(Päälaskenta!$F$28&lt;Kaksitasouoma_matriisi!L1964,Päälaskenta!$C$20*Päälaskenta!$F$28,Päälaskenta!$C$20*Kaksitasouoma_matriisi!L1964)</f>
        <v>2.5</v>
      </c>
      <c r="AK1964" s="134">
        <f>SQRT(Päälaskenta!$D$20^2+(Päälaskenta!$D$20/(1/Päälaskenta!$E$20))^2)</f>
        <v>1.8029999999999999</v>
      </c>
      <c r="AL1964" s="134">
        <f>IF(Päälaskenta!$F$28&lt;Kaksitasouoma_matriisi!L1964,AK1964*Päälaskenta!$F$28*COS(ATAN(1/Päälaskenta!$E$20)),AK1964*Kaksitasouoma_matriisi!L1964*COS(ATAN(1/Päälaskenta!$E$20)))</f>
        <v>0.75</v>
      </c>
      <c r="AM1964" s="134"/>
      <c r="AN1964" s="134">
        <f t="shared" si="495"/>
        <v>3.25</v>
      </c>
      <c r="AO1964" s="8">
        <f t="shared" si="488"/>
        <v>4.9399980240007899E-2</v>
      </c>
      <c r="AP1964" s="134">
        <f>Refererenssiarvoja!$B$16*H1964^(1/6)/(Refererenssiarvoja!$B$15^0.5)*(Päälaskenta!$G$28/2)^0.5*(1-AO1964)^(-1.5)</f>
        <v>6.4000000000000001E-2</v>
      </c>
      <c r="AQ1964" s="8">
        <f>Refererenssiarvoja!$B$16*Kaksitasouoma_matriisi!O1964^(1/6)/(SQRT((2*Refererenssiarvoja!$B$15)/(Päälaskenta!$F$31*Päälaskenta!$G$31*Päälaskenta!$F$28))+SQRT(Refererenssiarvoja!$B$15)/Refererenssiarvoja!$B$17*LN(Kaksitasouoma_matriisi!L1964/Päälaskenta!$F$28))</f>
        <v>6.0525641649370798E-2</v>
      </c>
      <c r="AR1964" s="8">
        <f>Refererenssiarvoja!$B$16*Kaksitasouoma_matriisi!O1964^(1/6)/(SQRT((2*Refererenssiarvoja!$B$15)/(Päälaskenta!$F$31*Päälaskenta!$G$31*L1964)))</f>
        <v>1.77422041608602</v>
      </c>
    </row>
    <row r="1965" spans="1:44" x14ac:dyDescent="0.2">
      <c r="A1965" s="8">
        <v>1963</v>
      </c>
      <c r="B1965" s="8">
        <f>IF(Päälaskenta!C$7,Päälaskenta!E$7,Päälaskenta!G$5)</f>
        <v>2.5</v>
      </c>
      <c r="C1965" s="56">
        <v>3.6999999999999998E-2</v>
      </c>
      <c r="D1965" s="93">
        <f t="shared" si="481"/>
        <v>67.567599999999999</v>
      </c>
      <c r="E1965" s="8">
        <f>IF(Päälaskenta!$C$26,Kaksitasouoma_matriisi!AP1965,Kaksitasouoma_matriisi!AC1965)</f>
        <v>0.113959596535473</v>
      </c>
      <c r="F1965" s="56">
        <f>IF(D1965&lt;Päälaskenta!H$24,(SQRT(POWER(Päälaskenta!C$24/(2*Päälaskenta!E$24),2)+(D1965/Päälaskenta!E$24))-Päälaskenta!C$24/(2*Päälaskenta!E$24)),IF(D1965=Päälaskenta!H$24,Päälaskenta!D$24,Päälaskenta!D$24+(SQRT(POWER((Päälaskenta!C$20+Päälaskenta!G$24)/(2*Päälaskenta!E$20),2)+((D1965-Päälaskenta!H$24)/Päälaskenta!E$20))-(Päälaskenta!C$20+Päälaskenta!G$24)/(2*Päälaskenta!E$20))))</f>
        <v>5.3280000000000003</v>
      </c>
      <c r="G1965" s="57">
        <f>IF(F1965&gt;Päälaskenta!D$24,(2*SQRT((POWER(Päälaskenta!D$24,2))+POWER(Päälaskenta!E$24*Päälaskenta!D$24,2))+Päälaskenta!C$24)+(2*SQRT((POWER((F1965-Päälaskenta!D$24),2))+POWER(Päälaskenta!E$20*(F1965-Päälaskenta!D$24),2))+Päälaskenta!C$20),(2*SQRT((POWER(F1965,2))+POWER(Päälaskenta!E$24*F1965,2))+Päälaskenta!C$24))</f>
        <v>24.67</v>
      </c>
      <c r="H1965" s="57">
        <f t="shared" si="482"/>
        <v>2.74</v>
      </c>
      <c r="I1965" s="62">
        <f t="shared" si="483"/>
        <v>5.0000000000000004E-6</v>
      </c>
      <c r="J1965" s="8">
        <f>IF(F1965&lt;Päälaskenta!$D$24,0,Kaksitasouoma_matriisi!F1965-Päälaskenta!$D$24)</f>
        <v>4.6280000000000001</v>
      </c>
      <c r="L1965" s="8">
        <f>IF(F1965&gt;Päälaskenta!D$24,F1965-Päälaskenta!D$24,0)</f>
        <v>4.6280000000000001</v>
      </c>
      <c r="M1965" s="8">
        <f>IF(F1965&gt;Päälaskenta!D$24,(Päälaskenta!C$20+(Päälaskenta!E$20*(Kaksitasouoma_matriisi!F1965-Päälaskenta!D$24)))*(Kaksitasouoma_matriisi!F1965-Päälaskenta!D$24),0)</f>
        <v>55.267575999999998</v>
      </c>
      <c r="N1965" s="8">
        <f>IF(F1965&gt;Päälaskenta!D$24,(2*SQRT((POWER((F1965-Päälaskenta!D$24),2))+POWER(Päälaskenta!E$20*(F1965-Päälaskenta!D$24),2))+Päälaskenta!C$20),0)</f>
        <v>21.686491302847301</v>
      </c>
      <c r="O1965" s="8">
        <f t="shared" si="489"/>
        <v>2.5484793841567002</v>
      </c>
      <c r="P1965" s="8">
        <f>IF(Päälaskenta!$C$29,IF(L1965&gt;Päälaskenta!$F$28,Kaksitasouoma_matriisi!AQ1965,Kaksitasouoma_matriisi!AR1965),Päälaskenta!$F$20)</f>
        <v>0.12</v>
      </c>
      <c r="Q1965" s="8">
        <f t="shared" si="490"/>
        <v>859.29691819370498</v>
      </c>
      <c r="R1965" s="8">
        <f t="shared" si="484"/>
        <v>1.6382929660964101</v>
      </c>
      <c r="S1965" s="8">
        <f t="shared" si="491"/>
        <v>2.9642931437709699E-2</v>
      </c>
      <c r="U1965" s="93">
        <f>IF(F1965&gt;Päälaskenta!D$24,Päälaskenta!H$24+L1965*Päälaskenta!G$24,F1965*Päälaskenta!C$24 + F1965*F1965*Päälaskenta!E$24)</f>
        <v>12.2972</v>
      </c>
      <c r="V1965" s="8">
        <f>IF(F1965&gt;Päälaskenta!D$24,2*SQRT(POWER(Päälaskenta!D$24,2)+POWER(Päälaskenta!E$24*Päälaskenta!D$24,2))+Päälaskenta!C$24,(2*SQRT((POWER(F1965,2))+POWER(Päälaskenta!E$24*F1965,2))+Päälaskenta!C$24))</f>
        <v>2.9798989873223301</v>
      </c>
      <c r="W1965" s="8">
        <f t="shared" si="492"/>
        <v>4.12671706400692</v>
      </c>
      <c r="X1965" s="8">
        <f>Päälaskenta!F$24</f>
        <v>7.0000000000000007E-2</v>
      </c>
      <c r="Y1965" s="8">
        <f t="shared" si="493"/>
        <v>451.97178645252097</v>
      </c>
      <c r="Z1965" s="8">
        <f t="shared" si="485"/>
        <v>0.86170703390359005</v>
      </c>
      <c r="AA1965" s="8">
        <f t="shared" si="494"/>
        <v>7.0073434107243093E-2</v>
      </c>
      <c r="AC1965" s="8">
        <f t="shared" si="486"/>
        <v>0.113959596535473</v>
      </c>
      <c r="AE1965" s="8">
        <v>1963</v>
      </c>
      <c r="AF1965" s="8">
        <f t="shared" si="496"/>
        <v>1311.2687046462299</v>
      </c>
      <c r="AG1965" s="8">
        <f t="shared" si="487"/>
        <v>3.6349347960295599E-6</v>
      </c>
      <c r="AJ1965" s="132">
        <f>IF(Päälaskenta!$F$28&lt;Kaksitasouoma_matriisi!L1965,Päälaskenta!$C$20*Päälaskenta!$F$28,Päälaskenta!$C$20*Kaksitasouoma_matriisi!L1965)</f>
        <v>2.5</v>
      </c>
      <c r="AK1965" s="134">
        <f>SQRT(Päälaskenta!$D$20^2+(Päälaskenta!$D$20/(1/Päälaskenta!$E$20))^2)</f>
        <v>1.8029999999999999</v>
      </c>
      <c r="AL1965" s="134">
        <f>IF(Päälaskenta!$F$28&lt;Kaksitasouoma_matriisi!L1965,AK1965*Päälaskenta!$F$28*COS(ATAN(1/Päälaskenta!$E$20)),AK1965*Kaksitasouoma_matriisi!L1965*COS(ATAN(1/Päälaskenta!$E$20)))</f>
        <v>0.75</v>
      </c>
      <c r="AM1965" s="134"/>
      <c r="AN1965" s="134">
        <f t="shared" si="495"/>
        <v>3.25</v>
      </c>
      <c r="AO1965" s="8">
        <f t="shared" si="488"/>
        <v>4.8099976912011101E-2</v>
      </c>
      <c r="AP1965" s="134">
        <f>Refererenssiarvoja!$B$16*H1965^(1/6)/(Refererenssiarvoja!$B$15^0.5)*(Päälaskenta!$G$28/2)^0.5*(1-AO1965)^(-1.5)</f>
        <v>6.4000000000000001E-2</v>
      </c>
      <c r="AQ1965" s="8">
        <f>Refererenssiarvoja!$B$16*Kaksitasouoma_matriisi!O1965^(1/6)/(SQRT((2*Refererenssiarvoja!$B$15)/(Päälaskenta!$F$31*Päälaskenta!$G$31*Päälaskenta!$F$28))+SQRT(Refererenssiarvoja!$B$15)/Refererenssiarvoja!$B$17*LN(Kaksitasouoma_matriisi!L1965/Päälaskenta!$F$28))</f>
        <v>6.0227267129303902E-2</v>
      </c>
      <c r="AR1965" s="8">
        <f>Refererenssiarvoja!$B$16*Kaksitasouoma_matriisi!O1965^(1/6)/(SQRT((2*Refererenssiarvoja!$B$15)/(Päälaskenta!$F$31*Päälaskenta!$G$31*L1965)))</f>
        <v>1.7949844656243501</v>
      </c>
    </row>
    <row r="1966" spans="1:44" x14ac:dyDescent="0.2">
      <c r="A1966" s="8">
        <v>1964</v>
      </c>
      <c r="B1966" s="8">
        <f>IF(Päälaskenta!C$7,Päälaskenta!E$7,Päälaskenta!G$5)</f>
        <v>2.5</v>
      </c>
      <c r="C1966" s="56">
        <v>3.5999999999999997E-2</v>
      </c>
      <c r="D1966" s="93">
        <f t="shared" si="481"/>
        <v>69.444400000000002</v>
      </c>
      <c r="E1966" s="8">
        <f>IF(Päälaskenta!$C$26,Kaksitasouoma_matriisi!AP1966,Kaksitasouoma_matriisi!AC1966)</f>
        <v>0.11403630864195501</v>
      </c>
      <c r="F1966" s="56">
        <f>IF(D1966&lt;Päälaskenta!H$24,(SQRT(POWER(Päälaskenta!C$24/(2*Päälaskenta!E$24),2)+(D1966/Päälaskenta!E$24))-Päälaskenta!C$24/(2*Päälaskenta!E$24)),IF(D1966=Päälaskenta!H$24,Päälaskenta!D$24,Päälaskenta!D$24+(SQRT(POWER((Päälaskenta!C$20+Päälaskenta!G$24)/(2*Päälaskenta!E$20),2)+((D1966-Päälaskenta!H$24)/Päälaskenta!E$20))-(Päälaskenta!C$20+Päälaskenta!G$24)/(2*Päälaskenta!E$20))))</f>
        <v>5.4160000000000004</v>
      </c>
      <c r="G1966" s="57">
        <f>IF(F1966&gt;Päälaskenta!D$24,(2*SQRT((POWER(Päälaskenta!D$24,2))+POWER(Päälaskenta!E$24*Päälaskenta!D$24,2))+Päälaskenta!C$24)+(2*SQRT((POWER((F1966-Päälaskenta!D$24),2))+POWER(Päälaskenta!E$20*(F1966-Päälaskenta!D$24),2))+Päälaskenta!C$20),(2*SQRT((POWER(F1966,2))+POWER(Päälaskenta!E$24*F1966,2))+Päälaskenta!C$24))</f>
        <v>24.98</v>
      </c>
      <c r="H1966" s="57">
        <f t="shared" si="482"/>
        <v>2.78</v>
      </c>
      <c r="I1966" s="62">
        <f t="shared" si="483"/>
        <v>3.9999999999999998E-6</v>
      </c>
      <c r="J1966" s="8">
        <f>IF(F1966&lt;Päälaskenta!$D$24,0,Kaksitasouoma_matriisi!F1966-Päälaskenta!$D$24)</f>
        <v>4.7160000000000002</v>
      </c>
      <c r="L1966" s="8">
        <f>IF(F1966&gt;Päälaskenta!D$24,F1966-Päälaskenta!D$24,0)</f>
        <v>4.7160000000000002</v>
      </c>
      <c r="M1966" s="8">
        <f>IF(F1966&gt;Päälaskenta!D$24,(Päälaskenta!C$20+(Päälaskenta!E$20*(Kaksitasouoma_matriisi!F1966-Päälaskenta!D$24)))*(Kaksitasouoma_matriisi!F1966-Päälaskenta!D$24),0)</f>
        <v>56.940984</v>
      </c>
      <c r="N1966" s="8">
        <f>IF(F1966&gt;Päälaskenta!D$24,(2*SQRT((POWER((F1966-Päälaskenta!D$24),2))+POWER(Päälaskenta!E$20*(F1966-Päälaskenta!D$24),2))+Päälaskenta!C$20),0)</f>
        <v>22.003779815088201</v>
      </c>
      <c r="O1966" s="8">
        <f t="shared" si="489"/>
        <v>2.5877819392173298</v>
      </c>
      <c r="P1966" s="8">
        <f>IF(Päälaskenta!$C$29,IF(L1966&gt;Päälaskenta!$F$28,Kaksitasouoma_matriisi!AQ1966,Kaksitasouoma_matriisi!AR1966),Päälaskenta!$F$20)</f>
        <v>0.12</v>
      </c>
      <c r="Q1966" s="8">
        <f t="shared" si="490"/>
        <v>894.39392403041495</v>
      </c>
      <c r="R1966" s="8">
        <f t="shared" si="484"/>
        <v>1.6448598995571</v>
      </c>
      <c r="S1966" s="8">
        <f t="shared" si="491"/>
        <v>2.8887100011427601E-2</v>
      </c>
      <c r="U1966" s="93">
        <f>IF(F1966&gt;Päälaskenta!D$24,Päälaskenta!H$24+L1966*Päälaskenta!G$24,F1966*Päälaskenta!C$24 + F1966*F1966*Päälaskenta!E$24)</f>
        <v>12.5084</v>
      </c>
      <c r="V1966" s="8">
        <f>IF(F1966&gt;Päälaskenta!D$24,2*SQRT(POWER(Päälaskenta!D$24,2)+POWER(Päälaskenta!E$24*Päälaskenta!D$24,2))+Päälaskenta!C$24,(2*SQRT((POWER(F1966,2))+POWER(Päälaskenta!E$24*F1966,2))+Päälaskenta!C$24))</f>
        <v>2.9798989873223301</v>
      </c>
      <c r="W1966" s="8">
        <f t="shared" si="492"/>
        <v>4.1975919496653002</v>
      </c>
      <c r="X1966" s="8">
        <f>Päälaskenta!F$24</f>
        <v>7.0000000000000007E-2</v>
      </c>
      <c r="Y1966" s="8">
        <f t="shared" si="493"/>
        <v>464.98313335793699</v>
      </c>
      <c r="Z1966" s="8">
        <f t="shared" si="485"/>
        <v>0.85514010044289501</v>
      </c>
      <c r="AA1966" s="8">
        <f t="shared" si="494"/>
        <v>6.83652665762923E-2</v>
      </c>
      <c r="AC1966" s="8">
        <f t="shared" si="486"/>
        <v>0.11403630864195501</v>
      </c>
      <c r="AE1966" s="8">
        <v>1964</v>
      </c>
      <c r="AF1966" s="8">
        <f t="shared" si="496"/>
        <v>1359.3770573883501</v>
      </c>
      <c r="AG1966" s="8">
        <f t="shared" si="487"/>
        <v>3.3822066996887799E-6</v>
      </c>
      <c r="AJ1966" s="132">
        <f>IF(Päälaskenta!$F$28&lt;Kaksitasouoma_matriisi!L1966,Päälaskenta!$C$20*Päälaskenta!$F$28,Päälaskenta!$C$20*Kaksitasouoma_matriisi!L1966)</f>
        <v>2.5</v>
      </c>
      <c r="AK1966" s="134">
        <f>SQRT(Päälaskenta!$D$20^2+(Päälaskenta!$D$20/(1/Päälaskenta!$E$20))^2)</f>
        <v>1.8029999999999999</v>
      </c>
      <c r="AL1966" s="134">
        <f>IF(Päälaskenta!$F$28&lt;Kaksitasouoma_matriisi!L1966,AK1966*Päälaskenta!$F$28*COS(ATAN(1/Päälaskenta!$E$20)),AK1966*Kaksitasouoma_matriisi!L1966*COS(ATAN(1/Päälaskenta!$E$20)))</f>
        <v>0.75</v>
      </c>
      <c r="AM1966" s="134"/>
      <c r="AN1966" s="134">
        <f t="shared" si="495"/>
        <v>3.25</v>
      </c>
      <c r="AO1966" s="8">
        <f t="shared" si="488"/>
        <v>4.68000299520192E-2</v>
      </c>
      <c r="AP1966" s="134">
        <f>Refererenssiarvoja!$B$16*H1966^(1/6)/(Refererenssiarvoja!$B$15^0.5)*(Päälaskenta!$G$28/2)^0.5*(1-AO1966)^(-1.5)</f>
        <v>6.4000000000000001E-2</v>
      </c>
      <c r="AQ1966" s="8">
        <f>Refererenssiarvoja!$B$16*Kaksitasouoma_matriisi!O1966^(1/6)/(SQRT((2*Refererenssiarvoja!$B$15)/(Päälaskenta!$F$31*Päälaskenta!$G$31*Päälaskenta!$F$28))+SQRT(Refererenssiarvoja!$B$15)/Refererenssiarvoja!$B$17*LN(Kaksitasouoma_matriisi!L1966/Päälaskenta!$F$28))</f>
        <v>5.9925615909290401E-2</v>
      </c>
      <c r="AR1966" s="8">
        <f>Refererenssiarvoja!$B$16*Kaksitasouoma_matriisi!O1966^(1/6)/(SQRT((2*Refererenssiarvoja!$B$15)/(Päälaskenta!$F$31*Päälaskenta!$G$31*L1966)))</f>
        <v>1.8165973498101899</v>
      </c>
    </row>
    <row r="1967" spans="1:44" x14ac:dyDescent="0.2">
      <c r="A1967" s="8">
        <v>1965</v>
      </c>
      <c r="B1967" s="8">
        <f>IF(Päälaskenta!C$7,Päälaskenta!E$7,Päälaskenta!G$5)</f>
        <v>2.5</v>
      </c>
      <c r="C1967" s="56">
        <v>3.5000000000000003E-2</v>
      </c>
      <c r="D1967" s="93">
        <f t="shared" si="481"/>
        <v>71.428600000000003</v>
      </c>
      <c r="E1967" s="8">
        <f>IF(Päälaskenta!$C$26,Kaksitasouoma_matriisi!AP1967,Kaksitasouoma_matriisi!AC1967)</f>
        <v>0.11411361326599199</v>
      </c>
      <c r="F1967" s="56">
        <f>IF(D1967&lt;Päälaskenta!H$24,(SQRT(POWER(Päälaskenta!C$24/(2*Päälaskenta!E$24),2)+(D1967/Päälaskenta!E$24))-Päälaskenta!C$24/(2*Päälaskenta!E$24)),IF(D1967=Päälaskenta!H$24,Päälaskenta!D$24,Päälaskenta!D$24+(SQRT(POWER((Päälaskenta!C$20+Päälaskenta!G$24)/(2*Päälaskenta!E$20),2)+((D1967-Päälaskenta!H$24)/Päälaskenta!E$20))-(Päälaskenta!C$20+Päälaskenta!G$24)/(2*Päälaskenta!E$20))))</f>
        <v>5.5069999999999997</v>
      </c>
      <c r="G1967" s="57">
        <f>IF(F1967&gt;Päälaskenta!D$24,(2*SQRT((POWER(Päälaskenta!D$24,2))+POWER(Päälaskenta!E$24*Päälaskenta!D$24,2))+Päälaskenta!C$24)+(2*SQRT((POWER((F1967-Päälaskenta!D$24),2))+POWER(Päälaskenta!E$20*(F1967-Päälaskenta!D$24),2))+Päälaskenta!C$20),(2*SQRT((POWER(F1967,2))+POWER(Päälaskenta!E$24*F1967,2))+Päälaskenta!C$24))</f>
        <v>25.31</v>
      </c>
      <c r="H1967" s="57">
        <f t="shared" si="482"/>
        <v>2.82</v>
      </c>
      <c r="I1967" s="62">
        <f t="shared" si="483"/>
        <v>3.9999999999999998E-6</v>
      </c>
      <c r="J1967" s="8">
        <f>IF(F1967&lt;Päälaskenta!$D$24,0,Kaksitasouoma_matriisi!F1967-Päälaskenta!$D$24)</f>
        <v>4.8070000000000004</v>
      </c>
      <c r="L1967" s="8">
        <f>IF(F1967&gt;Päälaskenta!D$24,F1967-Päälaskenta!D$24,0)</f>
        <v>4.8070000000000004</v>
      </c>
      <c r="M1967" s="8">
        <f>IF(F1967&gt;Päälaskenta!D$24,(Päälaskenta!C$20+(Päälaskenta!E$20*(Kaksitasouoma_matriisi!F1967-Päälaskenta!D$24)))*(Kaksitasouoma_matriisi!F1967-Päälaskenta!D$24),0)</f>
        <v>58.695873499999998</v>
      </c>
      <c r="N1967" s="8">
        <f>IF(F1967&gt;Päälaskenta!D$24,(2*SQRT((POWER((F1967-Päälaskenta!D$24),2))+POWER(Päälaskenta!E$20*(F1967-Päälaskenta!D$24),2))+Päälaskenta!C$20),0)</f>
        <v>22.331884981155401</v>
      </c>
      <c r="O1967" s="8">
        <f t="shared" si="489"/>
        <v>2.62834389257916</v>
      </c>
      <c r="P1967" s="8">
        <f>IF(Päälaskenta!$C$29,IF(L1967&gt;Päälaskenta!$F$28,Kaksitasouoma_matriisi!AQ1967,Kaksitasouoma_matriisi!AR1967),Päälaskenta!$F$20)</f>
        <v>0.12</v>
      </c>
      <c r="Q1967" s="8">
        <f t="shared" si="490"/>
        <v>931.56775840823104</v>
      </c>
      <c r="R1967" s="8">
        <f t="shared" si="484"/>
        <v>1.65152764631682</v>
      </c>
      <c r="S1967" s="8">
        <f t="shared" si="491"/>
        <v>2.8137031580538999E-2</v>
      </c>
      <c r="U1967" s="93">
        <f>IF(F1967&gt;Päälaskenta!D$24,Päälaskenta!H$24+L1967*Päälaskenta!G$24,F1967*Päälaskenta!C$24 + F1967*F1967*Päälaskenta!E$24)</f>
        <v>12.726800000000001</v>
      </c>
      <c r="V1967" s="8">
        <f>IF(F1967&gt;Päälaskenta!D$24,2*SQRT(POWER(Päälaskenta!D$24,2)+POWER(Päälaskenta!E$24*Päälaskenta!D$24,2))+Päälaskenta!C$24,(2*SQRT((POWER(F1967,2))+POWER(Päälaskenta!E$24*F1967,2))+Päälaskenta!C$24))</f>
        <v>2.9798989873223301</v>
      </c>
      <c r="W1967" s="8">
        <f t="shared" si="492"/>
        <v>4.2708830246074898</v>
      </c>
      <c r="X1967" s="8">
        <f>Päälaskenta!F$24</f>
        <v>7.0000000000000007E-2</v>
      </c>
      <c r="Y1967" s="8">
        <f t="shared" si="493"/>
        <v>478.59295020264398</v>
      </c>
      <c r="Z1967" s="8">
        <f t="shared" si="485"/>
        <v>0.84847235368317997</v>
      </c>
      <c r="AA1967" s="8">
        <f t="shared" si="494"/>
        <v>6.6668161178236499E-2</v>
      </c>
      <c r="AC1967" s="8">
        <f t="shared" si="486"/>
        <v>0.11411361326599199</v>
      </c>
      <c r="AE1967" s="8">
        <v>1965</v>
      </c>
      <c r="AF1967" s="8">
        <f t="shared" si="496"/>
        <v>1410.16070861087</v>
      </c>
      <c r="AG1967" s="8">
        <f t="shared" si="487"/>
        <v>3.1429885427369102E-6</v>
      </c>
      <c r="AJ1967" s="132">
        <f>IF(Päälaskenta!$F$28&lt;Kaksitasouoma_matriisi!L1967,Päälaskenta!$C$20*Päälaskenta!$F$28,Päälaskenta!$C$20*Kaksitasouoma_matriisi!L1967)</f>
        <v>2.5</v>
      </c>
      <c r="AK1967" s="134">
        <f>SQRT(Päälaskenta!$D$20^2+(Päälaskenta!$D$20/(1/Päälaskenta!$E$20))^2)</f>
        <v>1.8029999999999999</v>
      </c>
      <c r="AL1967" s="134">
        <f>IF(Päälaskenta!$F$28&lt;Kaksitasouoma_matriisi!L1967,AK1967*Päälaskenta!$F$28*COS(ATAN(1/Päälaskenta!$E$20)),AK1967*Kaksitasouoma_matriisi!L1967*COS(ATAN(1/Päälaskenta!$E$20)))</f>
        <v>0.75</v>
      </c>
      <c r="AM1967" s="134"/>
      <c r="AN1967" s="134">
        <f t="shared" si="495"/>
        <v>3.25</v>
      </c>
      <c r="AO1967" s="8">
        <f t="shared" si="488"/>
        <v>4.5499981800007298E-2</v>
      </c>
      <c r="AP1967" s="134">
        <f>Refererenssiarvoja!$B$16*H1967^(1/6)/(Refererenssiarvoja!$B$15^0.5)*(Päälaskenta!$G$28/2)^0.5*(1-AO1967)^(-1.5)</f>
        <v>6.4000000000000001E-2</v>
      </c>
      <c r="AQ1967" s="8">
        <f>Refererenssiarvoja!$B$16*Kaksitasouoma_matriisi!O1967^(1/6)/(SQRT((2*Refererenssiarvoja!$B$15)/(Päälaskenta!$F$31*Päälaskenta!$G$31*Päälaskenta!$F$28))+SQRT(Refererenssiarvoja!$B$15)/Refererenssiarvoja!$B$17*LN(Kaksitasouoma_matriisi!L1967/Päälaskenta!$F$28))</f>
        <v>5.9624797242377299E-2</v>
      </c>
      <c r="AR1967" s="8">
        <f>Refererenssiarvoja!$B$16*Kaksitasouoma_matriisi!O1967^(1/6)/(SQRT((2*Refererenssiarvoja!$B$15)/(Päälaskenta!$F$31*Päälaskenta!$G$31*L1967)))</f>
        <v>1.83880040539828</v>
      </c>
    </row>
    <row r="1968" spans="1:44" x14ac:dyDescent="0.2">
      <c r="A1968" s="8">
        <v>1966</v>
      </c>
      <c r="B1968" s="8">
        <f>IF(Päälaskenta!C$7,Päälaskenta!E$7,Päälaskenta!G$5)</f>
        <v>2.5</v>
      </c>
      <c r="C1968" s="56">
        <v>3.4000000000000002E-2</v>
      </c>
      <c r="D1968" s="93">
        <f t="shared" si="481"/>
        <v>73.529399999999995</v>
      </c>
      <c r="E1968" s="8">
        <f>IF(Päälaskenta!$C$26,Kaksitasouoma_matriisi!AP1968,Kaksitasouoma_matriisi!AC1968)</f>
        <v>0.114193022372022</v>
      </c>
      <c r="F1968" s="56">
        <f>IF(D1968&lt;Päälaskenta!H$24,(SQRT(POWER(Päälaskenta!C$24/(2*Päälaskenta!E$24),2)+(D1968/Päälaskenta!E$24))-Päälaskenta!C$24/(2*Päälaskenta!E$24)),IF(D1968=Päälaskenta!H$24,Päälaskenta!D$24,Päälaskenta!D$24+(SQRT(POWER((Päälaskenta!C$20+Päälaskenta!G$24)/(2*Päälaskenta!E$20),2)+((D1968-Päälaskenta!H$24)/Päälaskenta!E$20))-(Päälaskenta!C$20+Päälaskenta!G$24)/(2*Päälaskenta!E$20))))</f>
        <v>5.6029999999999998</v>
      </c>
      <c r="G1968" s="57">
        <f>IF(F1968&gt;Päälaskenta!D$24,(2*SQRT((POWER(Päälaskenta!D$24,2))+POWER(Päälaskenta!E$24*Päälaskenta!D$24,2))+Päälaskenta!C$24)+(2*SQRT((POWER((F1968-Päälaskenta!D$24),2))+POWER(Päälaskenta!E$20*(F1968-Päälaskenta!D$24),2))+Päälaskenta!C$20),(2*SQRT((POWER(F1968,2))+POWER(Päälaskenta!E$24*F1968,2))+Päälaskenta!C$24))</f>
        <v>25.66</v>
      </c>
      <c r="H1968" s="57">
        <f t="shared" si="482"/>
        <v>2.87</v>
      </c>
      <c r="I1968" s="62">
        <f t="shared" si="483"/>
        <v>3.9999999999999998E-6</v>
      </c>
      <c r="J1968" s="8">
        <f>IF(F1968&lt;Päälaskenta!$D$24,0,Kaksitasouoma_matriisi!F1968-Päälaskenta!$D$24)</f>
        <v>4.9029999999999996</v>
      </c>
      <c r="L1968" s="8">
        <f>IF(F1968&gt;Päälaskenta!D$24,F1968-Päälaskenta!D$24,0)</f>
        <v>4.9029999999999996</v>
      </c>
      <c r="M1968" s="8">
        <f>IF(F1968&gt;Päälaskenta!D$24,(Päälaskenta!C$20+(Päälaskenta!E$20*(Kaksitasouoma_matriisi!F1968-Päälaskenta!D$24)))*(Kaksitasouoma_matriisi!F1968-Päälaskenta!D$24),0)</f>
        <v>60.574113500000003</v>
      </c>
      <c r="N1968" s="8">
        <f>IF(F1968&gt;Päälaskenta!D$24,(2*SQRT((POWER((F1968-Päälaskenta!D$24),2))+POWER(Päälaskenta!E$20*(F1968-Päälaskenta!D$24),2))+Päälaskenta!C$20),0)</f>
        <v>22.678017903599901</v>
      </c>
      <c r="O1968" s="8">
        <f t="shared" si="489"/>
        <v>2.6710497256633898</v>
      </c>
      <c r="P1968" s="8">
        <f>IF(Päälaskenta!$C$29,IF(L1968&gt;Päälaskenta!$F$28,Kaksitasouoma_matriisi!AQ1968,Kaksitasouoma_matriisi!AR1968),Päälaskenta!$F$20)</f>
        <v>0.12</v>
      </c>
      <c r="Q1968" s="8">
        <f t="shared" si="490"/>
        <v>971.76324717760701</v>
      </c>
      <c r="R1968" s="8">
        <f t="shared" si="484"/>
        <v>1.6584309012337899</v>
      </c>
      <c r="S1968" s="8">
        <f t="shared" si="491"/>
        <v>2.7378541845829701E-2</v>
      </c>
      <c r="U1968" s="93">
        <f>IF(F1968&gt;Päälaskenta!D$24,Päälaskenta!H$24+L1968*Päälaskenta!G$24,F1968*Päälaskenta!C$24 + F1968*F1968*Päälaskenta!E$24)</f>
        <v>12.9572</v>
      </c>
      <c r="V1968" s="8">
        <f>IF(F1968&gt;Päälaskenta!D$24,2*SQRT(POWER(Päälaskenta!D$24,2)+POWER(Päälaskenta!E$24*Päälaskenta!D$24,2))+Päälaskenta!C$24,(2*SQRT((POWER(F1968,2))+POWER(Päälaskenta!E$24*F1968,2))+Päälaskenta!C$24))</f>
        <v>2.9798989873223301</v>
      </c>
      <c r="W1968" s="8">
        <f t="shared" si="492"/>
        <v>4.3482010816893704</v>
      </c>
      <c r="X1968" s="8">
        <f>Päälaskenta!F$24</f>
        <v>7.0000000000000007E-2</v>
      </c>
      <c r="Y1968" s="8">
        <f t="shared" si="493"/>
        <v>493.12028588768499</v>
      </c>
      <c r="Z1968" s="8">
        <f t="shared" si="485"/>
        <v>0.841569098766205</v>
      </c>
      <c r="AA1968" s="8">
        <f t="shared" si="494"/>
        <v>6.49499196405246E-2</v>
      </c>
      <c r="AC1968" s="8">
        <f t="shared" si="486"/>
        <v>0.114193022372022</v>
      </c>
      <c r="AE1968" s="8">
        <v>1966</v>
      </c>
      <c r="AF1968" s="8">
        <f t="shared" si="496"/>
        <v>1464.8835330652901</v>
      </c>
      <c r="AG1968" s="8">
        <f t="shared" si="487"/>
        <v>2.9125529074038401E-6</v>
      </c>
      <c r="AJ1968" s="132">
        <f>IF(Päälaskenta!$F$28&lt;Kaksitasouoma_matriisi!L1968,Päälaskenta!$C$20*Päälaskenta!$F$28,Päälaskenta!$C$20*Kaksitasouoma_matriisi!L1968)</f>
        <v>2.5</v>
      </c>
      <c r="AK1968" s="134">
        <f>SQRT(Päälaskenta!$D$20^2+(Päälaskenta!$D$20/(1/Päälaskenta!$E$20))^2)</f>
        <v>1.8029999999999999</v>
      </c>
      <c r="AL1968" s="134">
        <f>IF(Päälaskenta!$F$28&lt;Kaksitasouoma_matriisi!L1968,AK1968*Päälaskenta!$F$28*COS(ATAN(1/Päälaskenta!$E$20)),AK1968*Kaksitasouoma_matriisi!L1968*COS(ATAN(1/Päälaskenta!$E$20)))</f>
        <v>0.75</v>
      </c>
      <c r="AM1968" s="134"/>
      <c r="AN1968" s="134">
        <f t="shared" si="495"/>
        <v>3.25</v>
      </c>
      <c r="AO1968" s="8">
        <f t="shared" si="488"/>
        <v>4.4200007072001099E-2</v>
      </c>
      <c r="AP1968" s="134">
        <f>Refererenssiarvoja!$B$16*H1968^(1/6)/(Refererenssiarvoja!$B$15^0.5)*(Päälaskenta!$G$28/2)^0.5*(1-AO1968)^(-1.5)</f>
        <v>6.4000000000000001E-2</v>
      </c>
      <c r="AQ1968" s="8">
        <f>Refererenssiarvoja!$B$16*Kaksitasouoma_matriisi!O1968^(1/6)/(SQRT((2*Refererenssiarvoja!$B$15)/(Päälaskenta!$F$31*Päälaskenta!$G$31*Päälaskenta!$F$28))+SQRT(Refererenssiarvoja!$B$15)/Refererenssiarvoja!$B$17*LN(Kaksitasouoma_matriisi!L1968/Päälaskenta!$F$28))</f>
        <v>5.9319010551751698E-2</v>
      </c>
      <c r="AR1968" s="8">
        <f>Refererenssiarvoja!$B$16*Kaksitasouoma_matriisi!O1968^(1/6)/(SQRT((2*Refererenssiarvoja!$B$15)/(Päälaskenta!$F$31*Päälaskenta!$G$31*L1968)))</f>
        <v>1.86206615874114</v>
      </c>
    </row>
    <row r="1969" spans="1:44" x14ac:dyDescent="0.2">
      <c r="A1969" s="8">
        <v>1967</v>
      </c>
      <c r="B1969" s="8">
        <f>IF(Päälaskenta!C$7,Päälaskenta!E$7,Päälaskenta!G$5)</f>
        <v>2.5</v>
      </c>
      <c r="C1969" s="56">
        <v>3.3000000000000002E-2</v>
      </c>
      <c r="D1969" s="93">
        <f t="shared" si="481"/>
        <v>75.757599999999996</v>
      </c>
      <c r="E1969" s="8">
        <f>IF(Päälaskenta!$C$26,Kaksitasouoma_matriisi!AP1969,Kaksitasouoma_matriisi!AC1969)</f>
        <v>0.11427349349107201</v>
      </c>
      <c r="F1969" s="56">
        <f>IF(D1969&lt;Päälaskenta!H$24,(SQRT(POWER(Päälaskenta!C$24/(2*Päälaskenta!E$24),2)+(D1969/Päälaskenta!E$24))-Päälaskenta!C$24/(2*Päälaskenta!E$24)),IF(D1969=Päälaskenta!H$24,Päälaskenta!D$24,Päälaskenta!D$24+(SQRT(POWER((Päälaskenta!C$20+Päälaskenta!G$24)/(2*Päälaskenta!E$20),2)+((D1969-Päälaskenta!H$24)/Päälaskenta!E$20))-(Päälaskenta!C$20+Päälaskenta!G$24)/(2*Päälaskenta!E$20))))</f>
        <v>5.7030000000000003</v>
      </c>
      <c r="G1969" s="57">
        <f>IF(F1969&gt;Päälaskenta!D$24,(2*SQRT((POWER(Päälaskenta!D$24,2))+POWER(Päälaskenta!E$24*Päälaskenta!D$24,2))+Päälaskenta!C$24)+(2*SQRT((POWER((F1969-Päälaskenta!D$24),2))+POWER(Päälaskenta!E$20*(F1969-Päälaskenta!D$24),2))+Päälaskenta!C$20),(2*SQRT((POWER(F1969,2))+POWER(Päälaskenta!E$24*F1969,2))+Päälaskenta!C$24))</f>
        <v>26.02</v>
      </c>
      <c r="H1969" s="57">
        <f t="shared" si="482"/>
        <v>2.91</v>
      </c>
      <c r="I1969" s="62">
        <f t="shared" si="483"/>
        <v>3.0000000000000001E-6</v>
      </c>
      <c r="J1969" s="8">
        <f>IF(F1969&lt;Päälaskenta!$D$24,0,Kaksitasouoma_matriisi!F1969-Päälaskenta!$D$24)</f>
        <v>5.0030000000000001</v>
      </c>
      <c r="L1969" s="8">
        <f>IF(F1969&gt;Päälaskenta!D$24,F1969-Päälaskenta!D$24,0)</f>
        <v>5.0030000000000001</v>
      </c>
      <c r="M1969" s="8">
        <f>IF(F1969&gt;Päälaskenta!D$24,(Päälaskenta!C$20+(Päälaskenta!E$20*(Kaksitasouoma_matriisi!F1969-Päälaskenta!D$24)))*(Kaksitasouoma_matriisi!F1969-Päälaskenta!D$24),0)</f>
        <v>62.560013499999997</v>
      </c>
      <c r="N1969" s="8">
        <f>IF(F1969&gt;Päälaskenta!D$24,(2*SQRT((POWER((F1969-Päälaskenta!D$24),2))+POWER(Päälaskenta!E$20*(F1969-Päälaskenta!D$24),2))+Päälaskenta!C$20),0)</f>
        <v>23.038573031146299</v>
      </c>
      <c r="O1969" s="8">
        <f t="shared" si="489"/>
        <v>2.7154465433003998</v>
      </c>
      <c r="P1969" s="8">
        <f>IF(Päälaskenta!$C$29,IF(L1969&gt;Päälaskenta!$F$28,Kaksitasouoma_matriisi!AQ1969,Kaksitasouoma_matriisi!AR1969),Päälaskenta!$F$20)</f>
        <v>0.12</v>
      </c>
      <c r="Q1969" s="8">
        <f t="shared" si="490"/>
        <v>1014.71269258938</v>
      </c>
      <c r="R1969" s="8">
        <f t="shared" si="484"/>
        <v>1.6654840428711</v>
      </c>
      <c r="S1969" s="8">
        <f t="shared" si="491"/>
        <v>2.6622181641170799E-2</v>
      </c>
      <c r="U1969" s="93">
        <f>IF(F1969&gt;Päälaskenta!D$24,Päälaskenta!H$24+L1969*Päälaskenta!G$24,F1969*Päälaskenta!C$24 + F1969*F1969*Päälaskenta!E$24)</f>
        <v>13.1972</v>
      </c>
      <c r="V1969" s="8">
        <f>IF(F1969&gt;Päälaskenta!D$24,2*SQRT(POWER(Päälaskenta!D$24,2)+POWER(Päälaskenta!E$24*Päälaskenta!D$24,2))+Päälaskenta!C$24,(2*SQRT((POWER(F1969,2))+POWER(Päälaskenta!E$24*F1969,2))+Päälaskenta!C$24))</f>
        <v>2.9798989873223301</v>
      </c>
      <c r="W1969" s="8">
        <f t="shared" si="492"/>
        <v>4.4287407244829797</v>
      </c>
      <c r="X1969" s="8">
        <f>Päälaskenta!F$24</f>
        <v>7.0000000000000007E-2</v>
      </c>
      <c r="Y1969" s="8">
        <f t="shared" si="493"/>
        <v>508.437134232338</v>
      </c>
      <c r="Z1969" s="8">
        <f t="shared" si="485"/>
        <v>0.83451595712890003</v>
      </c>
      <c r="AA1969" s="8">
        <f t="shared" si="494"/>
        <v>6.3234319183531396E-2</v>
      </c>
      <c r="AC1969" s="8">
        <f t="shared" si="486"/>
        <v>0.11427349349107201</v>
      </c>
      <c r="AE1969" s="8">
        <v>1967</v>
      </c>
      <c r="AF1969" s="8">
        <f t="shared" si="496"/>
        <v>1523.1498268217199</v>
      </c>
      <c r="AG1969" s="8">
        <f t="shared" si="487"/>
        <v>2.6939824766192898E-6</v>
      </c>
      <c r="AJ1969" s="132">
        <f>IF(Päälaskenta!$F$28&lt;Kaksitasouoma_matriisi!L1969,Päälaskenta!$C$20*Päälaskenta!$F$28,Päälaskenta!$C$20*Kaksitasouoma_matriisi!L1969)</f>
        <v>2.5</v>
      </c>
      <c r="AK1969" s="134">
        <f>SQRT(Päälaskenta!$D$20^2+(Päälaskenta!$D$20/(1/Päälaskenta!$E$20))^2)</f>
        <v>1.8029999999999999</v>
      </c>
      <c r="AL1969" s="134">
        <f>IF(Päälaskenta!$F$28&lt;Kaksitasouoma_matriisi!L1969,AK1969*Päälaskenta!$F$28*COS(ATAN(1/Päälaskenta!$E$20)),AK1969*Kaksitasouoma_matriisi!L1969*COS(ATAN(1/Päälaskenta!$E$20)))</f>
        <v>0.75</v>
      </c>
      <c r="AM1969" s="134"/>
      <c r="AN1969" s="134">
        <f t="shared" si="495"/>
        <v>3.25</v>
      </c>
      <c r="AO1969" s="8">
        <f t="shared" si="488"/>
        <v>4.2899986272004399E-2</v>
      </c>
      <c r="AP1969" s="134">
        <f>Refererenssiarvoja!$B$16*H1969^(1/6)/(Refererenssiarvoja!$B$15^0.5)*(Päälaskenta!$G$28/2)^0.5*(1-AO1969)^(-1.5)</f>
        <v>6.4000000000000001E-2</v>
      </c>
      <c r="AQ1969" s="8">
        <f>Refererenssiarvoja!$B$16*Kaksitasouoma_matriisi!O1969^(1/6)/(SQRT((2*Refererenssiarvoja!$B$15)/(Päälaskenta!$F$31*Päälaskenta!$G$31*Päälaskenta!$F$28))+SQRT(Refererenssiarvoja!$B$15)/Refererenssiarvoja!$B$17*LN(Kaksitasouoma_matriisi!L1969/Päälaskenta!$F$28))</f>
        <v>5.9012378421357002E-2</v>
      </c>
      <c r="AR1969" s="8">
        <f>Refererenssiarvoja!$B$16*Kaksitasouoma_matriisi!O1969^(1/6)/(SQRT((2*Refererenssiarvoja!$B$15)/(Päälaskenta!$F$31*Päälaskenta!$G$31*L1969)))</f>
        <v>1.8861343575642899</v>
      </c>
    </row>
    <row r="1970" spans="1:44" x14ac:dyDescent="0.2">
      <c r="A1970" s="8">
        <v>1968</v>
      </c>
      <c r="B1970" s="8">
        <f>IF(Päälaskenta!C$7,Päälaskenta!E$7,Päälaskenta!G$5)</f>
        <v>2.5</v>
      </c>
      <c r="C1970" s="56">
        <v>3.2000000000000001E-2</v>
      </c>
      <c r="D1970" s="93">
        <f t="shared" si="481"/>
        <v>78.125</v>
      </c>
      <c r="E1970" s="8">
        <f>IF(Päälaskenta!$C$26,Kaksitasouoma_matriisi!AP1970,Kaksitasouoma_matriisi!AC1970)</f>
        <v>0.11435562224963899</v>
      </c>
      <c r="F1970" s="56">
        <f>IF(D1970&lt;Päälaskenta!H$24,(SQRT(POWER(Päälaskenta!C$24/(2*Päälaskenta!E$24),2)+(D1970/Päälaskenta!E$24))-Päälaskenta!C$24/(2*Päälaskenta!E$24)),IF(D1970=Päälaskenta!H$24,Päälaskenta!D$24,Päälaskenta!D$24+(SQRT(POWER((Päälaskenta!C$20+Päälaskenta!G$24)/(2*Päälaskenta!E$20),2)+((D1970-Päälaskenta!H$24)/Päälaskenta!E$20))-(Päälaskenta!C$20+Päälaskenta!G$24)/(2*Päälaskenta!E$20))))</f>
        <v>5.8079999999999998</v>
      </c>
      <c r="G1970" s="57">
        <f>IF(F1970&gt;Päälaskenta!D$24,(2*SQRT((POWER(Päälaskenta!D$24,2))+POWER(Päälaskenta!E$24*Päälaskenta!D$24,2))+Päälaskenta!C$24)+(2*SQRT((POWER((F1970-Päälaskenta!D$24),2))+POWER(Päälaskenta!E$20*(F1970-Päälaskenta!D$24),2))+Päälaskenta!C$20),(2*SQRT((POWER(F1970,2))+POWER(Päälaskenta!E$24*F1970,2))+Päälaskenta!C$24))</f>
        <v>26.4</v>
      </c>
      <c r="H1970" s="57">
        <f t="shared" si="482"/>
        <v>2.96</v>
      </c>
      <c r="I1970" s="62">
        <f t="shared" si="483"/>
        <v>3.0000000000000001E-6</v>
      </c>
      <c r="J1970" s="8">
        <f>IF(F1970&lt;Päälaskenta!$D$24,0,Kaksitasouoma_matriisi!F1970-Päälaskenta!$D$24)</f>
        <v>5.1079999999999997</v>
      </c>
      <c r="L1970" s="8">
        <f>IF(F1970&gt;Päälaskenta!D$24,F1970-Päälaskenta!D$24,0)</f>
        <v>5.1079999999999997</v>
      </c>
      <c r="M1970" s="8">
        <f>IF(F1970&gt;Päälaskenta!D$24,(Päälaskenta!C$20+(Päälaskenta!E$20*(Kaksitasouoma_matriisi!F1970-Päälaskenta!D$24)))*(Kaksitasouoma_matriisi!F1970-Päälaskenta!D$24),0)</f>
        <v>64.677496000000005</v>
      </c>
      <c r="N1970" s="8">
        <f>IF(F1970&gt;Päälaskenta!D$24,(2*SQRT((POWER((F1970-Päälaskenta!D$24),2))+POWER(Päälaskenta!E$20*(F1970-Päälaskenta!D$24),2))+Päälaskenta!C$20),0)</f>
        <v>23.417155915070101</v>
      </c>
      <c r="O1970" s="8">
        <f t="shared" si="489"/>
        <v>2.76197059261056</v>
      </c>
      <c r="P1970" s="8">
        <f>IF(Päälaskenta!$C$29,IF(L1970&gt;Päälaskenta!$F$28,Kaksitasouoma_matriisi!AQ1970,Kaksitasouoma_matriisi!AR1970),Päälaskenta!$F$20)</f>
        <v>0.12</v>
      </c>
      <c r="Q1970" s="8">
        <f t="shared" si="490"/>
        <v>1061.00635513458</v>
      </c>
      <c r="R1970" s="8">
        <f t="shared" si="484"/>
        <v>1.67274410031622</v>
      </c>
      <c r="S1970" s="8">
        <f t="shared" si="491"/>
        <v>2.5862845715551801E-2</v>
      </c>
      <c r="U1970" s="93">
        <f>IF(F1970&gt;Päälaskenta!D$24,Päälaskenta!H$24+L1970*Päälaskenta!G$24,F1970*Päälaskenta!C$24 + F1970*F1970*Päälaskenta!E$24)</f>
        <v>13.449199999999999</v>
      </c>
      <c r="V1970" s="8">
        <f>IF(F1970&gt;Päälaskenta!D$24,2*SQRT(POWER(Päälaskenta!D$24,2)+POWER(Päälaskenta!E$24*Päälaskenta!D$24,2))+Päälaskenta!C$24,(2*SQRT((POWER(F1970,2))+POWER(Päälaskenta!E$24*F1970,2))+Päälaskenta!C$24))</f>
        <v>2.9798989873223301</v>
      </c>
      <c r="W1970" s="8">
        <f t="shared" si="492"/>
        <v>4.5133073494162801</v>
      </c>
      <c r="X1970" s="8">
        <f>Päälaskenta!F$24</f>
        <v>7.0000000000000007E-2</v>
      </c>
      <c r="Y1970" s="8">
        <f t="shared" si="493"/>
        <v>524.72088630959001</v>
      </c>
      <c r="Z1970" s="8">
        <f t="shared" si="485"/>
        <v>0.82725589968377999</v>
      </c>
      <c r="AA1970" s="8">
        <f t="shared" si="494"/>
        <v>6.1509673414313099E-2</v>
      </c>
      <c r="AC1970" s="8">
        <f t="shared" si="486"/>
        <v>0.11435562224963899</v>
      </c>
      <c r="AE1970" s="8">
        <v>1968</v>
      </c>
      <c r="AF1970" s="8">
        <f t="shared" si="496"/>
        <v>1585.72724144417</v>
      </c>
      <c r="AG1970" s="8">
        <f t="shared" si="487"/>
        <v>2.48555308631413E-6</v>
      </c>
      <c r="AJ1970" s="132">
        <f>IF(Päälaskenta!$F$28&lt;Kaksitasouoma_matriisi!L1970,Päälaskenta!$C$20*Päälaskenta!$F$28,Päälaskenta!$C$20*Kaksitasouoma_matriisi!L1970)</f>
        <v>2.5</v>
      </c>
      <c r="AK1970" s="134">
        <f>SQRT(Päälaskenta!$D$20^2+(Päälaskenta!$D$20/(1/Päälaskenta!$E$20))^2)</f>
        <v>1.8029999999999999</v>
      </c>
      <c r="AL1970" s="134">
        <f>IF(Päälaskenta!$F$28&lt;Kaksitasouoma_matriisi!L1970,AK1970*Päälaskenta!$F$28*COS(ATAN(1/Päälaskenta!$E$20)),AK1970*Kaksitasouoma_matriisi!L1970*COS(ATAN(1/Päälaskenta!$E$20)))</f>
        <v>0.75</v>
      </c>
      <c r="AM1970" s="134"/>
      <c r="AN1970" s="134">
        <f t="shared" si="495"/>
        <v>3.25</v>
      </c>
      <c r="AO1970" s="8">
        <f t="shared" si="488"/>
        <v>4.1599999999999998E-2</v>
      </c>
      <c r="AP1970" s="134">
        <f>Refererenssiarvoja!$B$16*H1970^(1/6)/(Refererenssiarvoja!$B$15^0.5)*(Päälaskenta!$G$28/2)^0.5*(1-AO1970)^(-1.5)</f>
        <v>6.4000000000000001E-2</v>
      </c>
      <c r="AQ1970" s="8">
        <f>Refererenssiarvoja!$B$16*Kaksitasouoma_matriisi!O1970^(1/6)/(SQRT((2*Refererenssiarvoja!$B$15)/(Päälaskenta!$F$31*Päälaskenta!$G$31*Päälaskenta!$F$28))+SQRT(Refererenssiarvoja!$B$15)/Refererenssiarvoja!$B$17*LN(Kaksitasouoma_matriisi!L1970/Päälaskenta!$F$28))</f>
        <v>5.8702708389672897E-2</v>
      </c>
      <c r="AR1970" s="8">
        <f>Refererenssiarvoja!$B$16*Kaksitasouoma_matriisi!O1970^(1/6)/(SQRT((2*Refererenssiarvoja!$B$15)/(Päälaskenta!$F$31*Päälaskenta!$G$31*L1970)))</f>
        <v>1.91122778799856</v>
      </c>
    </row>
    <row r="1971" spans="1:44" x14ac:dyDescent="0.2">
      <c r="A1971" s="8">
        <v>1969</v>
      </c>
      <c r="B1971" s="8">
        <f>IF(Päälaskenta!C$7,Päälaskenta!E$7,Päälaskenta!G$5)</f>
        <v>2.5</v>
      </c>
      <c r="C1971" s="56">
        <v>3.1E-2</v>
      </c>
      <c r="D1971" s="93">
        <f t="shared" si="481"/>
        <v>80.645200000000003</v>
      </c>
      <c r="E1971" s="8">
        <f>IF(Päälaskenta!$C$26,Kaksitasouoma_matriisi!AP1971,Kaksitasouoma_matriisi!AC1971)</f>
        <v>0.114439172604857</v>
      </c>
      <c r="F1971" s="56">
        <f>IF(D1971&lt;Päälaskenta!H$24,(SQRT(POWER(Päälaskenta!C$24/(2*Päälaskenta!E$24),2)+(D1971/Päälaskenta!E$24))-Päälaskenta!C$24/(2*Päälaskenta!E$24)),IF(D1971=Päälaskenta!H$24,Päälaskenta!D$24,Päälaskenta!D$24+(SQRT(POWER((Päälaskenta!C$20+Päälaskenta!G$24)/(2*Päälaskenta!E$20),2)+((D1971-Päälaskenta!H$24)/Päälaskenta!E$20))-(Päälaskenta!C$20+Päälaskenta!G$24)/(2*Päälaskenta!E$20))))</f>
        <v>5.9180000000000001</v>
      </c>
      <c r="G1971" s="57">
        <f>IF(F1971&gt;Päälaskenta!D$24,(2*SQRT((POWER(Päälaskenta!D$24,2))+POWER(Päälaskenta!E$24*Päälaskenta!D$24,2))+Päälaskenta!C$24)+(2*SQRT((POWER((F1971-Päälaskenta!D$24),2))+POWER(Päälaskenta!E$20*(F1971-Päälaskenta!D$24),2))+Päälaskenta!C$20),(2*SQRT((POWER(F1971,2))+POWER(Päälaskenta!E$24*F1971,2))+Päälaskenta!C$24))</f>
        <v>26.79</v>
      </c>
      <c r="H1971" s="57">
        <f t="shared" si="482"/>
        <v>3.01</v>
      </c>
      <c r="I1971" s="62">
        <f t="shared" si="483"/>
        <v>3.0000000000000001E-6</v>
      </c>
      <c r="J1971" s="8">
        <f>IF(F1971&lt;Päälaskenta!$D$24,0,Kaksitasouoma_matriisi!F1971-Päälaskenta!$D$24)</f>
        <v>5.218</v>
      </c>
      <c r="L1971" s="8">
        <f>IF(F1971&gt;Päälaskenta!D$24,F1971-Päälaskenta!D$24,0)</f>
        <v>5.218</v>
      </c>
      <c r="M1971" s="8">
        <f>IF(F1971&gt;Päälaskenta!D$24,(Päälaskenta!C$20+(Päälaskenta!E$20*(Kaksitasouoma_matriisi!F1971-Päälaskenta!D$24)))*(Kaksitasouoma_matriisi!F1971-Päälaskenta!D$24),0)</f>
        <v>66.931286</v>
      </c>
      <c r="N1971" s="8">
        <f>IF(F1971&gt;Päälaskenta!D$24,(2*SQRT((POWER((F1971-Päälaskenta!D$24),2))+POWER(Päälaskenta!E$20*(F1971-Päälaskenta!D$24),2))+Päälaskenta!C$20),0)</f>
        <v>23.8137665553711</v>
      </c>
      <c r="O1971" s="8">
        <f t="shared" si="489"/>
        <v>2.8106131738703901</v>
      </c>
      <c r="P1971" s="8">
        <f>IF(Päälaskenta!$C$29,IF(L1971&gt;Päälaskenta!$F$28,Kaksitasouoma_matriisi!AQ1971,Kaksitasouoma_matriisi!AR1971),Päälaskenta!$F$20)</f>
        <v>0.12</v>
      </c>
      <c r="Q1971" s="8">
        <f t="shared" si="490"/>
        <v>1110.83266435577</v>
      </c>
      <c r="R1971" s="8">
        <f t="shared" si="484"/>
        <v>1.6801957209987</v>
      </c>
      <c r="S1971" s="8">
        <f t="shared" si="491"/>
        <v>2.5103293562874301E-2</v>
      </c>
      <c r="U1971" s="93">
        <f>IF(F1971&gt;Päälaskenta!D$24,Päälaskenta!H$24+L1971*Päälaskenta!G$24,F1971*Päälaskenta!C$24 + F1971*F1971*Päälaskenta!E$24)</f>
        <v>13.713200000000001</v>
      </c>
      <c r="V1971" s="8">
        <f>IF(F1971&gt;Päälaskenta!D$24,2*SQRT(POWER(Päälaskenta!D$24,2)+POWER(Päälaskenta!E$24*Päälaskenta!D$24,2))+Päälaskenta!C$24,(2*SQRT((POWER(F1971,2))+POWER(Päälaskenta!E$24*F1971,2))+Päälaskenta!C$24))</f>
        <v>2.9798989873223301</v>
      </c>
      <c r="W1971" s="8">
        <f t="shared" si="492"/>
        <v>4.6019009564892599</v>
      </c>
      <c r="X1971" s="8">
        <f>Päälaskenta!F$24</f>
        <v>7.0000000000000007E-2</v>
      </c>
      <c r="Y1971" s="8">
        <f t="shared" si="493"/>
        <v>541.99957785393406</v>
      </c>
      <c r="Z1971" s="8">
        <f t="shared" si="485"/>
        <v>0.81980427900130404</v>
      </c>
      <c r="AA1971" s="8">
        <f t="shared" si="494"/>
        <v>5.9782128095652698E-2</v>
      </c>
      <c r="AC1971" s="8">
        <f t="shared" si="486"/>
        <v>0.114439172604857</v>
      </c>
      <c r="AE1971" s="8">
        <v>1969</v>
      </c>
      <c r="AF1971" s="8">
        <f t="shared" si="496"/>
        <v>1652.8322422097001</v>
      </c>
      <c r="AG1971" s="8">
        <f t="shared" si="487"/>
        <v>2.2878232281383898E-6</v>
      </c>
      <c r="AJ1971" s="132">
        <f>IF(Päälaskenta!$F$28&lt;Kaksitasouoma_matriisi!L1971,Päälaskenta!$C$20*Päälaskenta!$F$28,Päälaskenta!$C$20*Kaksitasouoma_matriisi!L1971)</f>
        <v>2.5</v>
      </c>
      <c r="AK1971" s="134">
        <f>SQRT(Päälaskenta!$D$20^2+(Päälaskenta!$D$20/(1/Päälaskenta!$E$20))^2)</f>
        <v>1.8029999999999999</v>
      </c>
      <c r="AL1971" s="134">
        <f>IF(Päälaskenta!$F$28&lt;Kaksitasouoma_matriisi!L1971,AK1971*Päälaskenta!$F$28*COS(ATAN(1/Päälaskenta!$E$20)),AK1971*Kaksitasouoma_matriisi!L1971*COS(ATAN(1/Päälaskenta!$E$20)))</f>
        <v>0.75</v>
      </c>
      <c r="AM1971" s="134"/>
      <c r="AN1971" s="134">
        <f t="shared" si="495"/>
        <v>3.25</v>
      </c>
      <c r="AO1971" s="8">
        <f t="shared" si="488"/>
        <v>4.0299980656009302E-2</v>
      </c>
      <c r="AP1971" s="134">
        <f>Refererenssiarvoja!$B$16*H1971^(1/6)/(Refererenssiarvoja!$B$15^0.5)*(Päälaskenta!$G$28/2)^0.5*(1-AO1971)^(-1.5)</f>
        <v>6.5000000000000002E-2</v>
      </c>
      <c r="AQ1971" s="8">
        <f>Refererenssiarvoja!$B$16*Kaksitasouoma_matriisi!O1971^(1/6)/(SQRT((2*Refererenssiarvoja!$B$15)/(Päälaskenta!$F$31*Päälaskenta!$G$31*Päälaskenta!$F$28))+SQRT(Refererenssiarvoja!$B$15)/Refererenssiarvoja!$B$17*LN(Kaksitasouoma_matriisi!L1971/Päälaskenta!$F$28))</f>
        <v>5.8390985391008898E-2</v>
      </c>
      <c r="AR1971" s="8">
        <f>Refererenssiarvoja!$B$16*Kaksitasouoma_matriisi!O1971^(1/6)/(SQRT((2*Refererenssiarvoja!$B$15)/(Päälaskenta!$F$31*Päälaskenta!$G$31*L1971)))</f>
        <v>1.9373260377879999</v>
      </c>
    </row>
    <row r="1972" spans="1:44" x14ac:dyDescent="0.2">
      <c r="A1972" s="8">
        <v>1970</v>
      </c>
      <c r="B1972" s="8">
        <f>IF(Päälaskenta!C$7,Päälaskenta!E$7,Päälaskenta!G$5)</f>
        <v>2.5</v>
      </c>
      <c r="C1972" s="56">
        <v>0.03</v>
      </c>
      <c r="D1972" s="93">
        <f t="shared" si="481"/>
        <v>83.333299999999994</v>
      </c>
      <c r="E1972" s="8">
        <f>IF(Päälaskenta!$C$26,Kaksitasouoma_matriisi!AP1972,Kaksitasouoma_matriisi!AC1972)</f>
        <v>0.11452464188823901</v>
      </c>
      <c r="F1972" s="56">
        <f>IF(D1972&lt;Päälaskenta!H$24,(SQRT(POWER(Päälaskenta!C$24/(2*Päälaskenta!E$24),2)+(D1972/Päälaskenta!E$24))-Päälaskenta!C$24/(2*Päälaskenta!E$24)),IF(D1972=Päälaskenta!H$24,Päälaskenta!D$24,Päälaskenta!D$24+(SQRT(POWER((Päälaskenta!C$20+Päälaskenta!G$24)/(2*Päälaskenta!E$20),2)+((D1972-Päälaskenta!H$24)/Päälaskenta!E$20))-(Päälaskenta!C$20+Päälaskenta!G$24)/(2*Päälaskenta!E$20))))</f>
        <v>6.0339999999999998</v>
      </c>
      <c r="G1972" s="57">
        <f>IF(F1972&gt;Päälaskenta!D$24,(2*SQRT((POWER(Päälaskenta!D$24,2))+POWER(Päälaskenta!E$24*Päälaskenta!D$24,2))+Päälaskenta!C$24)+(2*SQRT((POWER((F1972-Päälaskenta!D$24),2))+POWER(Päälaskenta!E$20*(F1972-Päälaskenta!D$24),2))+Päälaskenta!C$20),(2*SQRT((POWER(F1972,2))+POWER(Päälaskenta!E$24*F1972,2))+Päälaskenta!C$24))</f>
        <v>27.21</v>
      </c>
      <c r="H1972" s="57">
        <f t="shared" si="482"/>
        <v>3.06</v>
      </c>
      <c r="I1972" s="62">
        <f t="shared" si="483"/>
        <v>3.0000000000000001E-6</v>
      </c>
      <c r="J1972" s="8">
        <f>IF(F1972&lt;Päälaskenta!$D$24,0,Kaksitasouoma_matriisi!F1972-Päälaskenta!$D$24)</f>
        <v>5.3339999999999996</v>
      </c>
      <c r="L1972" s="8">
        <f>IF(F1972&gt;Päälaskenta!D$24,F1972-Päälaskenta!D$24,0)</f>
        <v>5.3339999999999996</v>
      </c>
      <c r="M1972" s="8">
        <f>IF(F1972&gt;Päälaskenta!D$24,(Päälaskenta!C$20+(Päälaskenta!E$20*(Kaksitasouoma_matriisi!F1972-Päälaskenta!D$24)))*(Kaksitasouoma_matriisi!F1972-Päälaskenta!D$24),0)</f>
        <v>69.347334000000004</v>
      </c>
      <c r="N1972" s="8">
        <f>IF(F1972&gt;Päälaskenta!D$24,(2*SQRT((POWER((F1972-Päälaskenta!D$24),2))+POWER(Päälaskenta!E$20*(F1972-Päälaskenta!D$24),2))+Päälaskenta!C$20),0)</f>
        <v>24.232010503324901</v>
      </c>
      <c r="O1972" s="8">
        <f t="shared" si="489"/>
        <v>2.8618068645391501</v>
      </c>
      <c r="P1972" s="8">
        <f>IF(Päälaskenta!$C$29,IF(L1972&gt;Päälaskenta!$F$28,Kaksitasouoma_matriisi!AQ1972,Kaksitasouoma_matriisi!AR1972),Päälaskenta!$F$20)</f>
        <v>0.12</v>
      </c>
      <c r="Q1972" s="8">
        <f t="shared" si="490"/>
        <v>1164.8644845792401</v>
      </c>
      <c r="R1972" s="8">
        <f t="shared" si="484"/>
        <v>1.6878894396389601</v>
      </c>
      <c r="S1972" s="8">
        <f t="shared" si="491"/>
        <v>2.4339644255667599E-2</v>
      </c>
      <c r="U1972" s="93">
        <f>IF(F1972&gt;Päälaskenta!D$24,Päälaskenta!H$24+L1972*Päälaskenta!G$24,F1972*Päälaskenta!C$24 + F1972*F1972*Päälaskenta!E$24)</f>
        <v>13.9916</v>
      </c>
      <c r="V1972" s="8">
        <f>IF(F1972&gt;Päälaskenta!D$24,2*SQRT(POWER(Päälaskenta!D$24,2)+POWER(Päälaskenta!E$24*Päälaskenta!D$24,2))+Päälaskenta!C$24,(2*SQRT((POWER(F1972,2))+POWER(Päälaskenta!E$24*F1972,2))+Päälaskenta!C$24))</f>
        <v>2.9798989873223301</v>
      </c>
      <c r="W1972" s="8">
        <f t="shared" si="492"/>
        <v>4.6953269421298502</v>
      </c>
      <c r="X1972" s="8">
        <f>Päälaskenta!F$24</f>
        <v>7.0000000000000007E-2</v>
      </c>
      <c r="Y1972" s="8">
        <f t="shared" si="493"/>
        <v>560.46250844407302</v>
      </c>
      <c r="Z1972" s="8">
        <f t="shared" si="485"/>
        <v>0.81211056036103502</v>
      </c>
      <c r="AA1972" s="8">
        <f t="shared" si="494"/>
        <v>5.80427228023268E-2</v>
      </c>
      <c r="AC1972" s="8">
        <f t="shared" si="486"/>
        <v>0.11452464188823901</v>
      </c>
      <c r="AE1972" s="8">
        <v>1970</v>
      </c>
      <c r="AF1972" s="8">
        <f t="shared" si="496"/>
        <v>1725.32699302331</v>
      </c>
      <c r="AG1972" s="8">
        <f t="shared" si="487"/>
        <v>2.0996029939659902E-6</v>
      </c>
      <c r="AJ1972" s="132">
        <f>IF(Päälaskenta!$F$28&lt;Kaksitasouoma_matriisi!L1972,Päälaskenta!$C$20*Päälaskenta!$F$28,Päälaskenta!$C$20*Kaksitasouoma_matriisi!L1972)</f>
        <v>2.5</v>
      </c>
      <c r="AK1972" s="134">
        <f>SQRT(Päälaskenta!$D$20^2+(Päälaskenta!$D$20/(1/Päälaskenta!$E$20))^2)</f>
        <v>1.8029999999999999</v>
      </c>
      <c r="AL1972" s="134">
        <f>IF(Päälaskenta!$F$28&lt;Kaksitasouoma_matriisi!L1972,AK1972*Päälaskenta!$F$28*COS(ATAN(1/Päälaskenta!$E$20)),AK1972*Kaksitasouoma_matriisi!L1972*COS(ATAN(1/Päälaskenta!$E$20)))</f>
        <v>0.75</v>
      </c>
      <c r="AM1972" s="134"/>
      <c r="AN1972" s="134">
        <f t="shared" si="495"/>
        <v>3.25</v>
      </c>
      <c r="AO1972" s="8">
        <f t="shared" si="488"/>
        <v>3.9000015600006203E-2</v>
      </c>
      <c r="AP1972" s="134">
        <f>Refererenssiarvoja!$B$16*H1972^(1/6)/(Refererenssiarvoja!$B$15^0.5)*(Päälaskenta!$G$28/2)^0.5*(1-AO1972)^(-1.5)</f>
        <v>6.5000000000000002E-2</v>
      </c>
      <c r="AQ1972" s="8">
        <f>Refererenssiarvoja!$B$16*Kaksitasouoma_matriisi!O1972^(1/6)/(SQRT((2*Refererenssiarvoja!$B$15)/(Päälaskenta!$F$31*Päälaskenta!$G$31*Päälaskenta!$F$28))+SQRT(Refererenssiarvoja!$B$15)/Refererenssiarvoja!$B$17*LN(Kaksitasouoma_matriisi!L1972/Päälaskenta!$F$28))</f>
        <v>5.8075459852773001E-2</v>
      </c>
      <c r="AR1972" s="8">
        <f>Refererenssiarvoja!$B$16*Kaksitasouoma_matriisi!O1972^(1/6)/(SQRT((2*Refererenssiarvoja!$B$15)/(Päälaskenta!$F$31*Päälaskenta!$G$31*L1972)))</f>
        <v>1.96464335804285</v>
      </c>
    </row>
    <row r="1973" spans="1:44" x14ac:dyDescent="0.2">
      <c r="A1973" s="8">
        <v>1971</v>
      </c>
      <c r="B1973" s="8">
        <f>IF(Päälaskenta!C$7,Päälaskenta!E$7,Päälaskenta!G$5)</f>
        <v>2.5</v>
      </c>
      <c r="C1973" s="56">
        <v>2.9000000000000001E-2</v>
      </c>
      <c r="D1973" s="93">
        <f t="shared" si="481"/>
        <v>86.206900000000005</v>
      </c>
      <c r="E1973" s="8">
        <f>IF(Päälaskenta!$C$26,Kaksitasouoma_matriisi!AP1973,Kaksitasouoma_matriisi!AC1973)</f>
        <v>0.114611742426145</v>
      </c>
      <c r="F1973" s="56">
        <f>IF(D1973&lt;Päälaskenta!H$24,(SQRT(POWER(Päälaskenta!C$24/(2*Päälaskenta!E$24),2)+(D1973/Päälaskenta!E$24))-Päälaskenta!C$24/(2*Päälaskenta!E$24)),IF(D1973=Päälaskenta!H$24,Päälaskenta!D$24,Päälaskenta!D$24+(SQRT(POWER((Päälaskenta!C$20+Päälaskenta!G$24)/(2*Päälaskenta!E$20),2)+((D1973-Päälaskenta!H$24)/Päälaskenta!E$20))-(Päälaskenta!C$20+Päälaskenta!G$24)/(2*Päälaskenta!E$20))))</f>
        <v>6.1559999999999997</v>
      </c>
      <c r="G1973" s="57">
        <f>IF(F1973&gt;Päälaskenta!D$24,(2*SQRT((POWER(Päälaskenta!D$24,2))+POWER(Päälaskenta!E$24*Päälaskenta!D$24,2))+Päälaskenta!C$24)+(2*SQRT((POWER((F1973-Päälaskenta!D$24),2))+POWER(Päälaskenta!E$20*(F1973-Päälaskenta!D$24),2))+Päälaskenta!C$20),(2*SQRT((POWER(F1973,2))+POWER(Päälaskenta!E$24*F1973,2))+Päälaskenta!C$24))</f>
        <v>27.65</v>
      </c>
      <c r="H1973" s="57">
        <f t="shared" si="482"/>
        <v>3.12</v>
      </c>
      <c r="I1973" s="62">
        <f t="shared" si="483"/>
        <v>1.9999999999999999E-6</v>
      </c>
      <c r="J1973" s="8">
        <f>IF(F1973&lt;Päälaskenta!$D$24,0,Kaksitasouoma_matriisi!F1973-Päälaskenta!$D$24)</f>
        <v>5.4560000000000004</v>
      </c>
      <c r="L1973" s="8">
        <f>IF(F1973&gt;Päälaskenta!D$24,F1973-Päälaskenta!D$24,0)</f>
        <v>5.4560000000000004</v>
      </c>
      <c r="M1973" s="8">
        <f>IF(F1973&gt;Päälaskenta!D$24,(Päälaskenta!C$20+(Päälaskenta!E$20*(Kaksitasouoma_matriisi!F1973-Päälaskenta!D$24)))*(Kaksitasouoma_matriisi!F1973-Päälaskenta!D$24),0)</f>
        <v>71.931904000000003</v>
      </c>
      <c r="N1973" s="8">
        <f>IF(F1973&gt;Päälaskenta!D$24,(2*SQRT((POWER((F1973-Päälaskenta!D$24),2))+POWER(Päälaskenta!E$20*(F1973-Päälaskenta!D$24),2))+Päälaskenta!C$20),0)</f>
        <v>24.671887758931501</v>
      </c>
      <c r="O1973" s="8">
        <f t="shared" si="489"/>
        <v>2.9155411496211898</v>
      </c>
      <c r="P1973" s="8">
        <f>IF(Päälaskenta!$C$29,IF(L1973&gt;Päälaskenta!$F$28,Kaksitasouoma_matriisi!AQ1973,Kaksitasouoma_matriisi!AR1973),Päälaskenta!$F$20)</f>
        <v>0.12</v>
      </c>
      <c r="Q1973" s="8">
        <f t="shared" si="490"/>
        <v>1223.35666819837</v>
      </c>
      <c r="R1973" s="8">
        <f t="shared" si="484"/>
        <v>1.695806189956</v>
      </c>
      <c r="S1973" s="8">
        <f t="shared" si="491"/>
        <v>2.3575160612403601E-2</v>
      </c>
      <c r="U1973" s="93">
        <f>IF(F1973&gt;Päälaskenta!D$24,Päälaskenta!H$24+L1973*Päälaskenta!G$24,F1973*Päälaskenta!C$24 + F1973*F1973*Päälaskenta!E$24)</f>
        <v>14.2844</v>
      </c>
      <c r="V1973" s="8">
        <f>IF(F1973&gt;Päälaskenta!D$24,2*SQRT(POWER(Päälaskenta!D$24,2)+POWER(Päälaskenta!E$24*Päälaskenta!D$24,2))+Päälaskenta!C$24,(2*SQRT((POWER(F1973,2))+POWER(Päälaskenta!E$24*F1973,2))+Päälaskenta!C$24))</f>
        <v>2.9798989873223301</v>
      </c>
      <c r="W1973" s="8">
        <f t="shared" si="492"/>
        <v>4.79358530633806</v>
      </c>
      <c r="X1973" s="8">
        <f>Päälaskenta!F$24</f>
        <v>7.0000000000000007E-2</v>
      </c>
      <c r="Y1973" s="8">
        <f t="shared" si="493"/>
        <v>580.14640226470306</v>
      </c>
      <c r="Z1973" s="8">
        <f t="shared" si="485"/>
        <v>0.80419381004400403</v>
      </c>
      <c r="AA1973" s="8">
        <f t="shared" si="494"/>
        <v>5.6298746187729599E-2</v>
      </c>
      <c r="AC1973" s="8">
        <f t="shared" si="486"/>
        <v>0.114611742426145</v>
      </c>
      <c r="AE1973" s="8">
        <v>1971</v>
      </c>
      <c r="AF1973" s="8">
        <f t="shared" si="496"/>
        <v>1803.5030704630699</v>
      </c>
      <c r="AG1973" s="8">
        <f t="shared" si="487"/>
        <v>1.92152591160364E-6</v>
      </c>
      <c r="AJ1973" s="132">
        <f>IF(Päälaskenta!$F$28&lt;Kaksitasouoma_matriisi!L1973,Päälaskenta!$C$20*Päälaskenta!$F$28,Päälaskenta!$C$20*Kaksitasouoma_matriisi!L1973)</f>
        <v>2.5</v>
      </c>
      <c r="AK1973" s="134">
        <f>SQRT(Päälaskenta!$D$20^2+(Päälaskenta!$D$20/(1/Päälaskenta!$E$20))^2)</f>
        <v>1.8029999999999999</v>
      </c>
      <c r="AL1973" s="134">
        <f>IF(Päälaskenta!$F$28&lt;Kaksitasouoma_matriisi!L1973,AK1973*Päälaskenta!$F$28*COS(ATAN(1/Päälaskenta!$E$20)),AK1973*Kaksitasouoma_matriisi!L1973*COS(ATAN(1/Päälaskenta!$E$20)))</f>
        <v>0.75</v>
      </c>
      <c r="AM1973" s="134"/>
      <c r="AN1973" s="134">
        <f t="shared" si="495"/>
        <v>3.25</v>
      </c>
      <c r="AO1973" s="8">
        <f t="shared" si="488"/>
        <v>3.7699998492000099E-2</v>
      </c>
      <c r="AP1973" s="134">
        <f>Refererenssiarvoja!$B$16*H1973^(1/6)/(Refererenssiarvoja!$B$15^0.5)*(Päälaskenta!$G$28/2)^0.5*(1-AO1973)^(-1.5)</f>
        <v>6.5000000000000002E-2</v>
      </c>
      <c r="AQ1973" s="8">
        <f>Refererenssiarvoja!$B$16*Kaksitasouoma_matriisi!O1973^(1/6)/(SQRT((2*Refererenssiarvoja!$B$15)/(Päälaskenta!$F$31*Päälaskenta!$G$31*Päälaskenta!$F$28))+SQRT(Refererenssiarvoja!$B$15)/Refererenssiarvoja!$B$17*LN(Kaksitasouoma_matriisi!L1973/Päälaskenta!$F$28))</f>
        <v>5.7757307453858299E-2</v>
      </c>
      <c r="AR1973" s="8">
        <f>Refererenssiarvoja!$B$16*Kaksitasouoma_matriisi!O1973^(1/6)/(SQRT((2*Refererenssiarvoja!$B$15)/(Päälaskenta!$F$31*Päälaskenta!$G$31*L1973)))</f>
        <v>1.9931540902598299</v>
      </c>
    </row>
    <row r="1974" spans="1:44" x14ac:dyDescent="0.2">
      <c r="A1974" s="8">
        <v>1972</v>
      </c>
      <c r="B1974" s="8">
        <f>IF(Päälaskenta!C$7,Päälaskenta!E$7,Päälaskenta!G$5)</f>
        <v>2.5</v>
      </c>
      <c r="C1974" s="56">
        <v>2.8000000000000001E-2</v>
      </c>
      <c r="D1974" s="93">
        <f t="shared" si="481"/>
        <v>89.285700000000006</v>
      </c>
      <c r="E1974" s="8">
        <f>IF(Päälaskenta!$C$26,Kaksitasouoma_matriisi!AP1974,Kaksitasouoma_matriisi!AC1974)</f>
        <v>0.114700196575103</v>
      </c>
      <c r="F1974" s="56">
        <f>IF(D1974&lt;Päälaskenta!H$24,(SQRT(POWER(Päälaskenta!C$24/(2*Päälaskenta!E$24),2)+(D1974/Päälaskenta!E$24))-Päälaskenta!C$24/(2*Päälaskenta!E$24)),IF(D1974=Päälaskenta!H$24,Päälaskenta!D$24,Päälaskenta!D$24+(SQRT(POWER((Päälaskenta!C$20+Päälaskenta!G$24)/(2*Päälaskenta!E$20),2)+((D1974-Päälaskenta!H$24)/Päälaskenta!E$20))-(Päälaskenta!C$20+Päälaskenta!G$24)/(2*Päälaskenta!E$20))))</f>
        <v>6.2839999999999998</v>
      </c>
      <c r="G1974" s="57">
        <f>IF(F1974&gt;Päälaskenta!D$24,(2*SQRT((POWER(Päälaskenta!D$24,2))+POWER(Päälaskenta!E$24*Päälaskenta!D$24,2))+Päälaskenta!C$24)+(2*SQRT((POWER((F1974-Päälaskenta!D$24),2))+POWER(Päälaskenta!E$20*(F1974-Päälaskenta!D$24),2))+Päälaskenta!C$20),(2*SQRT((POWER(F1974,2))+POWER(Päälaskenta!E$24*F1974,2))+Päälaskenta!C$24))</f>
        <v>28.11</v>
      </c>
      <c r="H1974" s="57">
        <f t="shared" si="482"/>
        <v>3.18</v>
      </c>
      <c r="I1974" s="62">
        <f t="shared" si="483"/>
        <v>1.9999999999999999E-6</v>
      </c>
      <c r="J1974" s="8">
        <f>IF(F1974&lt;Päälaskenta!$D$24,0,Kaksitasouoma_matriisi!F1974-Päälaskenta!$D$24)</f>
        <v>5.5839999999999996</v>
      </c>
      <c r="L1974" s="8">
        <f>IF(F1974&gt;Päälaskenta!D$24,F1974-Päälaskenta!D$24,0)</f>
        <v>5.5839999999999996</v>
      </c>
      <c r="M1974" s="8">
        <f>IF(F1974&gt;Päälaskenta!D$24,(Päälaskenta!C$20+(Päälaskenta!E$20*(Kaksitasouoma_matriisi!F1974-Päälaskenta!D$24)))*(Kaksitasouoma_matriisi!F1974-Päälaskenta!D$24),0)</f>
        <v>74.691584000000006</v>
      </c>
      <c r="N1974" s="8">
        <f>IF(F1974&gt;Päälaskenta!D$24,(2*SQRT((POWER((F1974-Päälaskenta!D$24),2))+POWER(Päälaskenta!E$20*(F1974-Päälaskenta!D$24),2))+Päälaskenta!C$20),0)</f>
        <v>25.133398322190899</v>
      </c>
      <c r="O1974" s="8">
        <f t="shared" si="489"/>
        <v>2.97180600261497</v>
      </c>
      <c r="P1974" s="8">
        <f>IF(Päälaskenta!$C$29,IF(L1974&gt;Päälaskenta!$F$28,Kaksitasouoma_matriisi!AQ1974,Kaksitasouoma_matriisi!AR1974),Päälaskenta!$F$20)</f>
        <v>0.12</v>
      </c>
      <c r="Q1974" s="8">
        <f t="shared" si="490"/>
        <v>1286.5817717817299</v>
      </c>
      <c r="R1974" s="8">
        <f t="shared" si="484"/>
        <v>1.7039272238368499</v>
      </c>
      <c r="S1974" s="8">
        <f t="shared" si="491"/>
        <v>2.2812840919759401E-2</v>
      </c>
      <c r="U1974" s="93">
        <f>IF(F1974&gt;Päälaskenta!D$24,Päälaskenta!H$24+L1974*Päälaskenta!G$24,F1974*Päälaskenta!C$24 + F1974*F1974*Päälaskenta!E$24)</f>
        <v>14.5916</v>
      </c>
      <c r="V1974" s="8">
        <f>IF(F1974&gt;Päälaskenta!D$24,2*SQRT(POWER(Päälaskenta!D$24,2)+POWER(Päälaskenta!E$24*Päälaskenta!D$24,2))+Päälaskenta!C$24,(2*SQRT((POWER(F1974,2))+POWER(Päälaskenta!E$24*F1974,2))+Päälaskenta!C$24))</f>
        <v>2.9798989873223301</v>
      </c>
      <c r="W1974" s="8">
        <f t="shared" si="492"/>
        <v>4.8966760491138901</v>
      </c>
      <c r="X1974" s="8">
        <f>Päälaskenta!F$24</f>
        <v>7.0000000000000007E-2</v>
      </c>
      <c r="Y1974" s="8">
        <f t="shared" si="493"/>
        <v>601.08947641372401</v>
      </c>
      <c r="Z1974" s="8">
        <f t="shared" si="485"/>
        <v>0.79607277616314798</v>
      </c>
      <c r="AA1974" s="8">
        <f t="shared" si="494"/>
        <v>5.4556921527669902E-2</v>
      </c>
      <c r="AC1974" s="8">
        <f t="shared" si="486"/>
        <v>0.114700196575103</v>
      </c>
      <c r="AE1974" s="8">
        <v>1972</v>
      </c>
      <c r="AF1974" s="8">
        <f t="shared" si="496"/>
        <v>1887.6712481954501</v>
      </c>
      <c r="AG1974" s="8">
        <f t="shared" si="487"/>
        <v>1.75399073663423E-6</v>
      </c>
      <c r="AJ1974" s="132">
        <f>IF(Päälaskenta!$F$28&lt;Kaksitasouoma_matriisi!L1974,Päälaskenta!$C$20*Päälaskenta!$F$28,Päälaskenta!$C$20*Kaksitasouoma_matriisi!L1974)</f>
        <v>2.5</v>
      </c>
      <c r="AK1974" s="134">
        <f>SQRT(Päälaskenta!$D$20^2+(Päälaskenta!$D$20/(1/Päälaskenta!$E$20))^2)</f>
        <v>1.8029999999999999</v>
      </c>
      <c r="AL1974" s="134">
        <f>IF(Päälaskenta!$F$28&lt;Kaksitasouoma_matriisi!L1974,AK1974*Päälaskenta!$F$28*COS(ATAN(1/Päälaskenta!$E$20)),AK1974*Kaksitasouoma_matriisi!L1974*COS(ATAN(1/Päälaskenta!$E$20)))</f>
        <v>0.75</v>
      </c>
      <c r="AM1974" s="134"/>
      <c r="AN1974" s="134">
        <f t="shared" si="495"/>
        <v>3.25</v>
      </c>
      <c r="AO1974" s="8">
        <f t="shared" si="488"/>
        <v>3.6400005824000901E-2</v>
      </c>
      <c r="AP1974" s="134">
        <f>Refererenssiarvoja!$B$16*H1974^(1/6)/(Refererenssiarvoja!$B$15^0.5)*(Päälaskenta!$G$28/2)^0.5*(1-AO1974)^(-1.5)</f>
        <v>6.5000000000000002E-2</v>
      </c>
      <c r="AQ1974" s="8">
        <f>Refererenssiarvoja!$B$16*Kaksitasouoma_matriisi!O1974^(1/6)/(SQRT((2*Refererenssiarvoja!$B$15)/(Päälaskenta!$F$31*Päälaskenta!$G$31*Päälaskenta!$F$28))+SQRT(Refererenssiarvoja!$B$15)/Refererenssiarvoja!$B$17*LN(Kaksitasouoma_matriisi!L1974/Päälaskenta!$F$28))</f>
        <v>5.7437618263511202E-2</v>
      </c>
      <c r="AR1974" s="8">
        <f>Refererenssiarvoja!$B$16*Kaksitasouoma_matriisi!O1974^(1/6)/(SQRT((2*Refererenssiarvoja!$B$15)/(Päälaskenta!$F$31*Päälaskenta!$G$31*L1974)))</f>
        <v>2.0228326082387702</v>
      </c>
    </row>
    <row r="1975" spans="1:44" x14ac:dyDescent="0.2">
      <c r="A1975" s="8">
        <v>1973</v>
      </c>
      <c r="B1975" s="8">
        <f>IF(Päälaskenta!C$7,Päälaskenta!E$7,Päälaskenta!G$5)</f>
        <v>2.5</v>
      </c>
      <c r="C1975" s="56">
        <v>2.7E-2</v>
      </c>
      <c r="D1975" s="93">
        <f t="shared" si="481"/>
        <v>92.592600000000004</v>
      </c>
      <c r="E1975" s="8">
        <f>IF(Päälaskenta!$C$26,Kaksitasouoma_matriisi!AP1975,Kaksitasouoma_matriisi!AC1975)</f>
        <v>0.114791051579983</v>
      </c>
      <c r="F1975" s="56">
        <f>IF(D1975&lt;Päälaskenta!H$24,(SQRT(POWER(Päälaskenta!C$24/(2*Päälaskenta!E$24),2)+(D1975/Päälaskenta!E$24))-Päälaskenta!C$24/(2*Päälaskenta!E$24)),IF(D1975=Päälaskenta!H$24,Päälaskenta!D$24,Päälaskenta!D$24+(SQRT(POWER((Päälaskenta!C$20+Päälaskenta!G$24)/(2*Päälaskenta!E$20),2)+((D1975-Päälaskenta!H$24)/Päälaskenta!E$20))-(Päälaskenta!C$20+Päälaskenta!G$24)/(2*Päälaskenta!E$20))))</f>
        <v>6.42</v>
      </c>
      <c r="G1975" s="57">
        <f>IF(F1975&gt;Päälaskenta!D$24,(2*SQRT((POWER(Päälaskenta!D$24,2))+POWER(Päälaskenta!E$24*Päälaskenta!D$24,2))+Päälaskenta!C$24)+(2*SQRT((POWER((F1975-Päälaskenta!D$24),2))+POWER(Päälaskenta!E$20*(F1975-Päälaskenta!D$24),2))+Päälaskenta!C$20),(2*SQRT((POWER(F1975,2))+POWER(Päälaskenta!E$24*F1975,2))+Päälaskenta!C$24))</f>
        <v>28.6</v>
      </c>
      <c r="H1975" s="57">
        <f t="shared" si="482"/>
        <v>3.24</v>
      </c>
      <c r="I1975" s="62">
        <f t="shared" si="483"/>
        <v>1.9999999999999999E-6</v>
      </c>
      <c r="J1975" s="8">
        <f>IF(F1975&lt;Päälaskenta!$D$24,0,Kaksitasouoma_matriisi!F1975-Päälaskenta!$D$24)</f>
        <v>5.72</v>
      </c>
      <c r="L1975" s="8">
        <f>IF(F1975&gt;Päälaskenta!D$24,F1975-Päälaskenta!D$24,0)</f>
        <v>5.72</v>
      </c>
      <c r="M1975" s="8">
        <f>IF(F1975&gt;Päälaskenta!D$24,(Päälaskenta!C$20+(Päälaskenta!E$20*(Kaksitasouoma_matriisi!F1975-Päälaskenta!D$24)))*(Kaksitasouoma_matriisi!F1975-Päälaskenta!D$24),0)</f>
        <v>77.677599999999998</v>
      </c>
      <c r="N1975" s="8">
        <f>IF(F1975&gt;Päälaskenta!D$24,(2*SQRT((POWER((F1975-Päälaskenta!D$24),2))+POWER(Päälaskenta!E$20*(F1975-Päälaskenta!D$24),2))+Päälaskenta!C$20),0)</f>
        <v>25.623753295654002</v>
      </c>
      <c r="O1975" s="8">
        <f t="shared" si="489"/>
        <v>3.0314684622402601</v>
      </c>
      <c r="P1975" s="8">
        <f>IF(Päälaskenta!$C$29,IF(L1975&gt;Päälaskenta!$F$28,Kaksitasouoma_matriisi!AQ1975,Kaksitasouoma_matriisi!AR1975),Päälaskenta!$F$20)</f>
        <v>0.12</v>
      </c>
      <c r="Q1975" s="8">
        <f t="shared" si="490"/>
        <v>1355.86543358274</v>
      </c>
      <c r="R1975" s="8">
        <f t="shared" si="484"/>
        <v>1.7123566980010001</v>
      </c>
      <c r="S1975" s="8">
        <f t="shared" si="491"/>
        <v>2.2044407885941399E-2</v>
      </c>
      <c r="U1975" s="93">
        <f>IF(F1975&gt;Päälaskenta!D$24,Päälaskenta!H$24+L1975*Päälaskenta!G$24,F1975*Päälaskenta!C$24 + F1975*F1975*Päälaskenta!E$24)</f>
        <v>14.917999999999999</v>
      </c>
      <c r="V1975" s="8">
        <f>IF(F1975&gt;Päälaskenta!D$24,2*SQRT(POWER(Päälaskenta!D$24,2)+POWER(Päälaskenta!E$24*Päälaskenta!D$24,2))+Päälaskenta!C$24,(2*SQRT((POWER(F1975,2))+POWER(Päälaskenta!E$24*F1975,2))+Päälaskenta!C$24))</f>
        <v>2.9798989873223301</v>
      </c>
      <c r="W1975" s="8">
        <f t="shared" si="492"/>
        <v>5.0062099633132098</v>
      </c>
      <c r="X1975" s="8">
        <f>Päälaskenta!F$24</f>
        <v>7.0000000000000007E-2</v>
      </c>
      <c r="Y1975" s="8">
        <f t="shared" si="493"/>
        <v>623.66581006172203</v>
      </c>
      <c r="Z1975" s="8">
        <f t="shared" si="485"/>
        <v>0.78764330199899701</v>
      </c>
      <c r="AA1975" s="8">
        <f t="shared" si="494"/>
        <v>5.2798183536599902E-2</v>
      </c>
      <c r="AC1975" s="8">
        <f t="shared" si="486"/>
        <v>0.114791051579983</v>
      </c>
      <c r="AE1975" s="8">
        <v>1973</v>
      </c>
      <c r="AF1975" s="8">
        <f t="shared" si="496"/>
        <v>1979.5312436444599</v>
      </c>
      <c r="AG1975" s="8">
        <f t="shared" si="487"/>
        <v>1.5949801988744799E-6</v>
      </c>
      <c r="AJ1975" s="132">
        <f>IF(Päälaskenta!$F$28&lt;Kaksitasouoma_matriisi!L1975,Päälaskenta!$C$20*Päälaskenta!$F$28,Päälaskenta!$C$20*Kaksitasouoma_matriisi!L1975)</f>
        <v>2.5</v>
      </c>
      <c r="AK1975" s="134">
        <f>SQRT(Päälaskenta!$D$20^2+(Päälaskenta!$D$20/(1/Päälaskenta!$E$20))^2)</f>
        <v>1.8029999999999999</v>
      </c>
      <c r="AL1975" s="134">
        <f>IF(Päälaskenta!$F$28&lt;Kaksitasouoma_matriisi!L1975,AK1975*Päälaskenta!$F$28*COS(ATAN(1/Päälaskenta!$E$20)),AK1975*Kaksitasouoma_matriisi!L1975*COS(ATAN(1/Päälaskenta!$E$20)))</f>
        <v>0.75</v>
      </c>
      <c r="AM1975" s="134"/>
      <c r="AN1975" s="134">
        <f t="shared" si="495"/>
        <v>3.25</v>
      </c>
      <c r="AO1975" s="8">
        <f t="shared" si="488"/>
        <v>3.5099997192000201E-2</v>
      </c>
      <c r="AP1975" s="134">
        <f>Refererenssiarvoja!$B$16*H1975^(1/6)/(Refererenssiarvoja!$B$15^0.5)*(Päälaskenta!$G$28/2)^0.5*(1-AO1975)^(-1.5)</f>
        <v>6.5000000000000002E-2</v>
      </c>
      <c r="AQ1975" s="8">
        <f>Refererenssiarvoja!$B$16*Kaksitasouoma_matriisi!O1975^(1/6)/(SQRT((2*Refererenssiarvoja!$B$15)/(Päälaskenta!$F$31*Päälaskenta!$G$31*Päälaskenta!$F$28))+SQRT(Refererenssiarvoja!$B$15)/Refererenssiarvoja!$B$17*LN(Kaksitasouoma_matriisi!L1975/Päälaskenta!$F$28))</f>
        <v>5.7112722504225402E-2</v>
      </c>
      <c r="AR1975" s="8">
        <f>Refererenssiarvoja!$B$16*Kaksitasouoma_matriisi!O1975^(1/6)/(SQRT((2*Refererenssiarvoja!$B$15)/(Päälaskenta!$F$31*Päälaskenta!$G$31*L1975)))</f>
        <v>2.0541115375669499</v>
      </c>
    </row>
    <row r="1976" spans="1:44" x14ac:dyDescent="0.2">
      <c r="A1976" s="8">
        <v>1974</v>
      </c>
      <c r="B1976" s="8">
        <f>IF(Päälaskenta!C$7,Päälaskenta!E$7,Päälaskenta!G$5)</f>
        <v>2.5</v>
      </c>
      <c r="C1976" s="56">
        <v>2.5999999999999999E-2</v>
      </c>
      <c r="D1976" s="93">
        <f t="shared" si="481"/>
        <v>96.153800000000004</v>
      </c>
      <c r="E1976" s="8">
        <f>IF(Päälaskenta!$C$26,Kaksitasouoma_matriisi!AP1976,Kaksitasouoma_matriisi!AC1976)</f>
        <v>0.11488391620877</v>
      </c>
      <c r="F1976" s="56">
        <f>IF(D1976&lt;Päälaskenta!H$24,(SQRT(POWER(Päälaskenta!C$24/(2*Päälaskenta!E$24),2)+(D1976/Päälaskenta!E$24))-Päälaskenta!C$24/(2*Päälaskenta!E$24)),IF(D1976=Päälaskenta!H$24,Päälaskenta!D$24,Päälaskenta!D$24+(SQRT(POWER((Päälaskenta!C$20+Päälaskenta!G$24)/(2*Päälaskenta!E$20),2)+((D1976-Päälaskenta!H$24)/Päälaskenta!E$20))-(Päälaskenta!C$20+Päälaskenta!G$24)/(2*Päälaskenta!E$20))))</f>
        <v>6.5640000000000001</v>
      </c>
      <c r="G1976" s="57">
        <f>IF(F1976&gt;Päälaskenta!D$24,(2*SQRT((POWER(Päälaskenta!D$24,2))+POWER(Päälaskenta!E$24*Päälaskenta!D$24,2))+Päälaskenta!C$24)+(2*SQRT((POWER((F1976-Päälaskenta!D$24),2))+POWER(Päälaskenta!E$20*(F1976-Päälaskenta!D$24),2))+Päälaskenta!C$20),(2*SQRT((POWER(F1976,2))+POWER(Päälaskenta!E$24*F1976,2))+Päälaskenta!C$24))</f>
        <v>29.12</v>
      </c>
      <c r="H1976" s="57">
        <f t="shared" si="482"/>
        <v>3.3</v>
      </c>
      <c r="I1976" s="62">
        <f t="shared" si="483"/>
        <v>1.9999999999999999E-6</v>
      </c>
      <c r="J1976" s="8">
        <f>IF(F1976&lt;Päälaskenta!$D$24,0,Kaksitasouoma_matriisi!F1976-Päälaskenta!$D$24)</f>
        <v>5.8639999999999999</v>
      </c>
      <c r="L1976" s="8">
        <f>IF(F1976&gt;Päälaskenta!D$24,F1976-Päälaskenta!D$24,0)</f>
        <v>5.8639999999999999</v>
      </c>
      <c r="M1976" s="8">
        <f>IF(F1976&gt;Päälaskenta!D$24,(Päälaskenta!C$20+(Päälaskenta!E$20*(Kaksitasouoma_matriisi!F1976-Päälaskenta!D$24)))*(Kaksitasouoma_matriisi!F1976-Päälaskenta!D$24),0)</f>
        <v>80.899743999999998</v>
      </c>
      <c r="N1976" s="8">
        <f>IF(F1976&gt;Päälaskenta!D$24,(2*SQRT((POWER((F1976-Päälaskenta!D$24),2))+POWER(Päälaskenta!E$20*(F1976-Päälaskenta!D$24),2))+Päälaskenta!C$20),0)</f>
        <v>26.1429526793208</v>
      </c>
      <c r="O1976" s="8">
        <f t="shared" si="489"/>
        <v>3.0945144181817001</v>
      </c>
      <c r="P1976" s="8">
        <f>IF(Päälaskenta!$C$29,IF(L1976&gt;Päälaskenta!$F$28,Kaksitasouoma_matriisi!AQ1976,Kaksitasouoma_matriisi!AR1976),Päälaskenta!$F$20)</f>
        <v>0.12</v>
      </c>
      <c r="Q1976" s="8">
        <f t="shared" si="490"/>
        <v>1431.61940015345</v>
      </c>
      <c r="R1976" s="8">
        <f t="shared" si="484"/>
        <v>1.7210678339944101</v>
      </c>
      <c r="S1976" s="8">
        <f t="shared" si="491"/>
        <v>2.1274082573047599E-2</v>
      </c>
      <c r="U1976" s="93">
        <f>IF(F1976&gt;Päälaskenta!D$24,Päälaskenta!H$24+L1976*Päälaskenta!G$24,F1976*Päälaskenta!C$24 + F1976*F1976*Päälaskenta!E$24)</f>
        <v>15.2636</v>
      </c>
      <c r="V1976" s="8">
        <f>IF(F1976&gt;Päälaskenta!D$24,2*SQRT(POWER(Päälaskenta!D$24,2)+POWER(Päälaskenta!E$24*Päälaskenta!D$24,2))+Päälaskenta!C$24,(2*SQRT((POWER(F1976,2))+POWER(Päälaskenta!E$24*F1976,2))+Päälaskenta!C$24))</f>
        <v>2.9798989873223301</v>
      </c>
      <c r="W1976" s="8">
        <f t="shared" si="492"/>
        <v>5.1221870489360199</v>
      </c>
      <c r="X1976" s="8">
        <f>Päälaskenta!F$24</f>
        <v>7.0000000000000007E-2</v>
      </c>
      <c r="Y1976" s="8">
        <f t="shared" si="493"/>
        <v>647.93169579437404</v>
      </c>
      <c r="Z1976" s="8">
        <f t="shared" si="485"/>
        <v>0.77893216600558901</v>
      </c>
      <c r="AA1976" s="8">
        <f t="shared" si="494"/>
        <v>5.10320085697731E-2</v>
      </c>
      <c r="AC1976" s="8">
        <f t="shared" si="486"/>
        <v>0.11488391620877</v>
      </c>
      <c r="AE1976" s="8">
        <v>1974</v>
      </c>
      <c r="AF1976" s="8">
        <f t="shared" si="496"/>
        <v>2079.5510959478202</v>
      </c>
      <c r="AG1976" s="8">
        <f t="shared" si="487"/>
        <v>1.44524283799144E-6</v>
      </c>
      <c r="AJ1976" s="132">
        <f>IF(Päälaskenta!$F$28&lt;Kaksitasouoma_matriisi!L1976,Päälaskenta!$C$20*Päälaskenta!$F$28,Päälaskenta!$C$20*Kaksitasouoma_matriisi!L1976)</f>
        <v>2.5</v>
      </c>
      <c r="AK1976" s="134">
        <f>SQRT(Päälaskenta!$D$20^2+(Päälaskenta!$D$20/(1/Päälaskenta!$E$20))^2)</f>
        <v>1.8029999999999999</v>
      </c>
      <c r="AL1976" s="134">
        <f>IF(Päälaskenta!$F$28&lt;Kaksitasouoma_matriisi!L1976,AK1976*Päälaskenta!$F$28*COS(ATAN(1/Päälaskenta!$E$20)),AK1976*Kaksitasouoma_matriisi!L1976*COS(ATAN(1/Päälaskenta!$E$20)))</f>
        <v>0.75</v>
      </c>
      <c r="AM1976" s="134"/>
      <c r="AN1976" s="134">
        <f t="shared" si="495"/>
        <v>3.25</v>
      </c>
      <c r="AO1976" s="8">
        <f t="shared" si="488"/>
        <v>3.3800016224007801E-2</v>
      </c>
      <c r="AP1976" s="134">
        <f>Refererenssiarvoja!$B$16*H1976^(1/6)/(Refererenssiarvoja!$B$15^0.5)*(Päälaskenta!$G$28/2)^0.5*(1-AO1976)^(-1.5)</f>
        <v>6.5000000000000002E-2</v>
      </c>
      <c r="AQ1976" s="8">
        <f>Refererenssiarvoja!$B$16*Kaksitasouoma_matriisi!O1976^(1/6)/(SQRT((2*Refererenssiarvoja!$B$15)/(Päälaskenta!$F$31*Päälaskenta!$G$31*Päälaskenta!$F$28))+SQRT(Refererenssiarvoja!$B$15)/Refererenssiarvoja!$B$17*LN(Kaksitasouoma_matriisi!L1976/Päälaskenta!$F$28))</f>
        <v>5.6784166235793701E-2</v>
      </c>
      <c r="AR1976" s="8">
        <f>Refererenssiarvoja!$B$16*Kaksitasouoma_matriisi!O1976^(1/6)/(SQRT((2*Refererenssiarvoja!$B$15)/(Päälaskenta!$F$31*Päälaskenta!$G$31*L1976)))</f>
        <v>2.0869541015423998</v>
      </c>
    </row>
    <row r="1977" spans="1:44" x14ac:dyDescent="0.2">
      <c r="A1977" s="8">
        <v>1975</v>
      </c>
      <c r="B1977" s="8">
        <f>IF(Päälaskenta!C$7,Päälaskenta!E$7,Päälaskenta!G$5)</f>
        <v>2.5</v>
      </c>
      <c r="C1977" s="56">
        <v>2.5000000000000001E-2</v>
      </c>
      <c r="D1977" s="93">
        <f t="shared" si="481"/>
        <v>100</v>
      </c>
      <c r="E1977" s="8">
        <f>IF(Päälaskenta!$C$26,Kaksitasouoma_matriisi!AP1977,Kaksitasouoma_matriisi!AC1977)</f>
        <v>0.114978414130965</v>
      </c>
      <c r="F1977" s="56">
        <f>IF(D1977&lt;Päälaskenta!H$24,(SQRT(POWER(Päälaskenta!C$24/(2*Päälaskenta!E$24),2)+(D1977/Päälaskenta!E$24))-Päälaskenta!C$24/(2*Päälaskenta!E$24)),IF(D1977=Päälaskenta!H$24,Päälaskenta!D$24,Päälaskenta!D$24+(SQRT(POWER((Päälaskenta!C$20+Päälaskenta!G$24)/(2*Päälaskenta!E$20),2)+((D1977-Päälaskenta!H$24)/Päälaskenta!E$20))-(Päälaskenta!C$20+Päälaskenta!G$24)/(2*Päälaskenta!E$20))))</f>
        <v>6.7160000000000002</v>
      </c>
      <c r="G1977" s="57">
        <f>IF(F1977&gt;Päälaskenta!D$24,(2*SQRT((POWER(Päälaskenta!D$24,2))+POWER(Päälaskenta!E$24*Päälaskenta!D$24,2))+Päälaskenta!C$24)+(2*SQRT((POWER((F1977-Päälaskenta!D$24),2))+POWER(Päälaskenta!E$20*(F1977-Päälaskenta!D$24),2))+Päälaskenta!C$20),(2*SQRT((POWER(F1977,2))+POWER(Päälaskenta!E$24*F1977,2))+Päälaskenta!C$24))</f>
        <v>29.67</v>
      </c>
      <c r="H1977" s="57">
        <f t="shared" si="482"/>
        <v>3.37</v>
      </c>
      <c r="I1977" s="62">
        <f t="shared" si="483"/>
        <v>1.9999999999999999E-6</v>
      </c>
      <c r="J1977" s="8">
        <f>IF(F1977&lt;Päälaskenta!$D$24,0,Kaksitasouoma_matriisi!F1977-Päälaskenta!$D$24)</f>
        <v>6.016</v>
      </c>
      <c r="L1977" s="8">
        <f>IF(F1977&gt;Päälaskenta!D$24,F1977-Päälaskenta!D$24,0)</f>
        <v>6.016</v>
      </c>
      <c r="M1977" s="8">
        <f>IF(F1977&gt;Päälaskenta!D$24,(Päälaskenta!C$20+(Päälaskenta!E$20*(Kaksitasouoma_matriisi!F1977-Päälaskenta!D$24)))*(Kaksitasouoma_matriisi!F1977-Päälaskenta!D$24),0)</f>
        <v>84.368384000000006</v>
      </c>
      <c r="N1977" s="8">
        <f>IF(F1977&gt;Päälaskenta!D$24,(2*SQRT((POWER((F1977-Päälaskenta!D$24),2))+POWER(Päälaskenta!E$20*(F1977-Päälaskenta!D$24),2))+Päälaskenta!C$20),0)</f>
        <v>26.690996473191401</v>
      </c>
      <c r="O1977" s="8">
        <f t="shared" si="489"/>
        <v>3.16093046899692</v>
      </c>
      <c r="P1977" s="8">
        <f>IF(Päälaskenta!$C$29,IF(L1977&gt;Päälaskenta!$F$28,Kaksitasouoma_matriisi!AQ1977,Kaksitasouoma_matriisi!AR1977),Päälaskenta!$F$20)</f>
        <v>0.12</v>
      </c>
      <c r="Q1977" s="8">
        <f t="shared" si="490"/>
        <v>1514.2878803246499</v>
      </c>
      <c r="R1977" s="8">
        <f t="shared" si="484"/>
        <v>1.7300342793046199</v>
      </c>
      <c r="S1977" s="8">
        <f t="shared" si="491"/>
        <v>2.05057178682552E-2</v>
      </c>
      <c r="U1977" s="93">
        <f>IF(F1977&gt;Päälaskenta!D$24,Päälaskenta!H$24+L1977*Päälaskenta!G$24,F1977*Päälaskenta!C$24 + F1977*F1977*Päälaskenta!E$24)</f>
        <v>15.628399999999999</v>
      </c>
      <c r="V1977" s="8">
        <f>IF(F1977&gt;Päälaskenta!D$24,2*SQRT(POWER(Päälaskenta!D$24,2)+POWER(Päälaskenta!E$24*Päälaskenta!D$24,2))+Päälaskenta!C$24,(2*SQRT((POWER(F1977,2))+POWER(Päälaskenta!E$24*F1977,2))+Päälaskenta!C$24))</f>
        <v>2.9798989873223301</v>
      </c>
      <c r="W1977" s="8">
        <f t="shared" si="492"/>
        <v>5.2446073059823197</v>
      </c>
      <c r="X1977" s="8">
        <f>Päälaskenta!F$24</f>
        <v>7.0000000000000007E-2</v>
      </c>
      <c r="Y1977" s="8">
        <f t="shared" si="493"/>
        <v>673.94604434259702</v>
      </c>
      <c r="Z1977" s="8">
        <f t="shared" si="485"/>
        <v>0.76996572069537805</v>
      </c>
      <c r="AA1977" s="8">
        <f t="shared" si="494"/>
        <v>4.9267085606676198E-2</v>
      </c>
      <c r="AC1977" s="8">
        <f t="shared" si="486"/>
        <v>0.114978414130965</v>
      </c>
      <c r="AE1977" s="8">
        <v>1975</v>
      </c>
      <c r="AF1977" s="8">
        <f t="shared" si="496"/>
        <v>2188.23392466725</v>
      </c>
      <c r="AG1977" s="8">
        <f t="shared" si="487"/>
        <v>1.3052464597003299E-6</v>
      </c>
      <c r="AJ1977" s="132">
        <f>IF(Päälaskenta!$F$28&lt;Kaksitasouoma_matriisi!L1977,Päälaskenta!$C$20*Päälaskenta!$F$28,Päälaskenta!$C$20*Kaksitasouoma_matriisi!L1977)</f>
        <v>2.5</v>
      </c>
      <c r="AK1977" s="134">
        <f>SQRT(Päälaskenta!$D$20^2+(Päälaskenta!$D$20/(1/Päälaskenta!$E$20))^2)</f>
        <v>1.8029999999999999</v>
      </c>
      <c r="AL1977" s="134">
        <f>IF(Päälaskenta!$F$28&lt;Kaksitasouoma_matriisi!L1977,AK1977*Päälaskenta!$F$28*COS(ATAN(1/Päälaskenta!$E$20)),AK1977*Kaksitasouoma_matriisi!L1977*COS(ATAN(1/Päälaskenta!$E$20)))</f>
        <v>0.75</v>
      </c>
      <c r="AM1977" s="134"/>
      <c r="AN1977" s="134">
        <f t="shared" si="495"/>
        <v>3.25</v>
      </c>
      <c r="AO1977" s="8">
        <f t="shared" si="488"/>
        <v>3.2500000000000001E-2</v>
      </c>
      <c r="AP1977" s="134">
        <f>Refererenssiarvoja!$B$16*H1977^(1/6)/(Refererenssiarvoja!$B$15^0.5)*(Päälaskenta!$G$28/2)^0.5*(1-AO1977)^(-1.5)</f>
        <v>6.5000000000000002E-2</v>
      </c>
      <c r="AQ1977" s="8">
        <f>Refererenssiarvoja!$B$16*Kaksitasouoma_matriisi!O1977^(1/6)/(SQRT((2*Refererenssiarvoja!$B$15)/(Päälaskenta!$F$31*Päälaskenta!$G$31*Päälaskenta!$F$28))+SQRT(Refererenssiarvoja!$B$15)/Refererenssiarvoja!$B$17*LN(Kaksitasouoma_matriisi!L1977/Päälaskenta!$F$28))</f>
        <v>5.64533780575108E-2</v>
      </c>
      <c r="AR1977" s="8">
        <f>Refererenssiarvoja!$B$16*Kaksitasouoma_matriisi!O1977^(1/6)/(SQRT((2*Refererenssiarvoja!$B$15)/(Päälaskenta!$F$31*Päälaskenta!$G$31*L1977)))</f>
        <v>2.1213234981968401</v>
      </c>
    </row>
    <row r="1978" spans="1:44" x14ac:dyDescent="0.2">
      <c r="A1978" s="8">
        <v>1976</v>
      </c>
      <c r="B1978" s="8">
        <f>IF(Päälaskenta!C$7,Päälaskenta!E$7,Päälaskenta!G$5)</f>
        <v>2.5</v>
      </c>
      <c r="C1978" s="56">
        <v>2.4E-2</v>
      </c>
      <c r="D1978" s="93">
        <f t="shared" si="481"/>
        <v>104.16670000000001</v>
      </c>
      <c r="E1978" s="8">
        <f>IF(Päälaskenta!$C$26,Kaksitasouoma_matriisi!AP1978,Kaksitasouoma_matriisi!AC1978)</f>
        <v>0.11507536026653201</v>
      </c>
      <c r="F1978" s="56">
        <f>IF(D1978&lt;Päälaskenta!H$24,(SQRT(POWER(Päälaskenta!C$24/(2*Päälaskenta!E$24),2)+(D1978/Päälaskenta!E$24))-Päälaskenta!C$24/(2*Päälaskenta!E$24)),IF(D1978=Päälaskenta!H$24,Päälaskenta!D$24,Päälaskenta!D$24+(SQRT(POWER((Päälaskenta!C$20+Päälaskenta!G$24)/(2*Päälaskenta!E$20),2)+((D1978-Päälaskenta!H$24)/Päälaskenta!E$20))-(Päälaskenta!C$20+Päälaskenta!G$24)/(2*Päälaskenta!E$20))))</f>
        <v>6.8780000000000001</v>
      </c>
      <c r="G1978" s="57">
        <f>IF(F1978&gt;Päälaskenta!D$24,(2*SQRT((POWER(Päälaskenta!D$24,2))+POWER(Päälaskenta!E$24*Päälaskenta!D$24,2))+Päälaskenta!C$24)+(2*SQRT((POWER((F1978-Päälaskenta!D$24),2))+POWER(Päälaskenta!E$20*(F1978-Päälaskenta!D$24),2))+Päälaskenta!C$20),(2*SQRT((POWER(F1978,2))+POWER(Päälaskenta!E$24*F1978,2))+Päälaskenta!C$24))</f>
        <v>30.25</v>
      </c>
      <c r="H1978" s="57">
        <f t="shared" si="482"/>
        <v>3.44</v>
      </c>
      <c r="I1978" s="62">
        <f t="shared" si="483"/>
        <v>9.9999999999999995E-7</v>
      </c>
      <c r="J1978" s="8">
        <f>IF(F1978&lt;Päälaskenta!$D$24,0,Kaksitasouoma_matriisi!F1978-Päälaskenta!$D$24)</f>
        <v>6.1779999999999999</v>
      </c>
      <c r="L1978" s="8">
        <f>IF(F1978&gt;Päälaskenta!D$24,F1978-Päälaskenta!D$24,0)</f>
        <v>6.1779999999999999</v>
      </c>
      <c r="M1978" s="8">
        <f>IF(F1978&gt;Päälaskenta!D$24,(Päälaskenta!C$20+(Päälaskenta!E$20*(Kaksitasouoma_matriisi!F1978-Päälaskenta!D$24)))*(Kaksitasouoma_matriisi!F1978-Päälaskenta!D$24),0)</f>
        <v>88.141525999999999</v>
      </c>
      <c r="N1978" s="8">
        <f>IF(F1978&gt;Päälaskenta!D$24,(2*SQRT((POWER((F1978-Päälaskenta!D$24),2))+POWER(Päälaskenta!E$20*(F1978-Päälaskenta!D$24),2))+Päälaskenta!C$20),0)</f>
        <v>27.2750957798165</v>
      </c>
      <c r="O1978" s="8">
        <f t="shared" si="489"/>
        <v>3.2315753063358401</v>
      </c>
      <c r="P1978" s="8">
        <f>IF(Päälaskenta!$C$29,IF(L1978&gt;Päälaskenta!$F$28,Kaksitasouoma_matriisi!AQ1978,Kaksitasouoma_matriisi!AR1978),Päälaskenta!$F$20)</f>
        <v>0.12</v>
      </c>
      <c r="Q1978" s="8">
        <f t="shared" si="490"/>
        <v>1605.4945651043299</v>
      </c>
      <c r="R1978" s="8">
        <f t="shared" si="484"/>
        <v>1.7393436619914</v>
      </c>
      <c r="S1978" s="8">
        <f t="shared" si="491"/>
        <v>1.9733532432730998E-2</v>
      </c>
      <c r="U1978" s="93">
        <f>IF(F1978&gt;Päälaskenta!D$24,Päälaskenta!H$24+L1978*Päälaskenta!G$24,F1978*Päälaskenta!C$24 + F1978*F1978*Päälaskenta!E$24)</f>
        <v>16.017199999999999</v>
      </c>
      <c r="V1978" s="8">
        <f>IF(F1978&gt;Päälaskenta!D$24,2*SQRT(POWER(Päälaskenta!D$24,2)+POWER(Päälaskenta!E$24*Päälaskenta!D$24,2))+Päälaskenta!C$24,(2*SQRT((POWER(F1978,2))+POWER(Päälaskenta!E$24*F1978,2))+Päälaskenta!C$24))</f>
        <v>2.9798989873223301</v>
      </c>
      <c r="W1978" s="8">
        <f t="shared" si="492"/>
        <v>5.3750815273079802</v>
      </c>
      <c r="X1978" s="8">
        <f>Päälaskenta!F$24</f>
        <v>7.0000000000000007E-2</v>
      </c>
      <c r="Y1978" s="8">
        <f t="shared" si="493"/>
        <v>702.12094554492296</v>
      </c>
      <c r="Z1978" s="8">
        <f t="shared" si="485"/>
        <v>0.760656338008601</v>
      </c>
      <c r="AA1978" s="8">
        <f t="shared" si="494"/>
        <v>4.7489969408423503E-2</v>
      </c>
      <c r="AC1978" s="8">
        <f t="shared" si="486"/>
        <v>0.11507536026653201</v>
      </c>
      <c r="AE1978" s="8">
        <v>1976</v>
      </c>
      <c r="AF1978" s="8">
        <f t="shared" si="496"/>
        <v>2307.6155106492502</v>
      </c>
      <c r="AG1978" s="8">
        <f t="shared" si="487"/>
        <v>1.1736892275584701E-6</v>
      </c>
      <c r="AJ1978" s="132">
        <f>IF(Päälaskenta!$F$28&lt;Kaksitasouoma_matriisi!L1978,Päälaskenta!$C$20*Päälaskenta!$F$28,Päälaskenta!$C$20*Kaksitasouoma_matriisi!L1978)</f>
        <v>2.5</v>
      </c>
      <c r="AK1978" s="134">
        <f>SQRT(Päälaskenta!$D$20^2+(Päälaskenta!$D$20/(1/Päälaskenta!$E$20))^2)</f>
        <v>1.8029999999999999</v>
      </c>
      <c r="AL1978" s="134">
        <f>IF(Päälaskenta!$F$28&lt;Kaksitasouoma_matriisi!L1978,AK1978*Päälaskenta!$F$28*COS(ATAN(1/Päälaskenta!$E$20)),AK1978*Kaksitasouoma_matriisi!L1978*COS(ATAN(1/Päälaskenta!$E$20)))</f>
        <v>0.75</v>
      </c>
      <c r="AM1978" s="134"/>
      <c r="AN1978" s="134">
        <f t="shared" si="495"/>
        <v>3.25</v>
      </c>
      <c r="AO1978" s="8">
        <f t="shared" si="488"/>
        <v>3.1199990016003199E-2</v>
      </c>
      <c r="AP1978" s="134">
        <f>Refererenssiarvoja!$B$16*H1978^(1/6)/(Refererenssiarvoja!$B$15^0.5)*(Päälaskenta!$G$28/2)^0.5*(1-AO1978)^(-1.5)</f>
        <v>6.5000000000000002E-2</v>
      </c>
      <c r="AQ1978" s="8">
        <f>Refererenssiarvoja!$B$16*Kaksitasouoma_matriisi!O1978^(1/6)/(SQRT((2*Refererenssiarvoja!$B$15)/(Päälaskenta!$F$31*Päälaskenta!$G$31*Päälaskenta!$F$28))+SQRT(Refererenssiarvoja!$B$15)/Refererenssiarvoja!$B$17*LN(Kaksitasouoma_matriisi!L1978/Päälaskenta!$F$28))</f>
        <v>5.6117620600076898E-2</v>
      </c>
      <c r="AR1978" s="8">
        <f>Refererenssiarvoja!$B$16*Kaksitasouoma_matriisi!O1978^(1/6)/(SQRT((2*Refererenssiarvoja!$B$15)/(Päälaskenta!$F$31*Päälaskenta!$G$31*L1978)))</f>
        <v>2.1576292976313298</v>
      </c>
    </row>
    <row r="1979" spans="1:44" x14ac:dyDescent="0.2">
      <c r="A1979" s="8">
        <v>1977</v>
      </c>
      <c r="B1979" s="8">
        <f>IF(Päälaskenta!C$7,Päälaskenta!E$7,Päälaskenta!G$5)</f>
        <v>2.5</v>
      </c>
      <c r="C1979" s="56">
        <v>2.3E-2</v>
      </c>
      <c r="D1979" s="93">
        <f t="shared" si="481"/>
        <v>108.6957</v>
      </c>
      <c r="E1979" s="8">
        <f>IF(Päälaskenta!$C$26,Kaksitasouoma_matriisi!AP1979,Kaksitasouoma_matriisi!AC1979)</f>
        <v>0.115174839506928</v>
      </c>
      <c r="F1979" s="56">
        <f>IF(D1979&lt;Päälaskenta!H$24,(SQRT(POWER(Päälaskenta!C$24/(2*Päälaskenta!E$24),2)+(D1979/Päälaskenta!E$24))-Päälaskenta!C$24/(2*Päälaskenta!E$24)),IF(D1979=Päälaskenta!H$24,Päälaskenta!D$24,Päälaskenta!D$24+(SQRT(POWER((Päälaskenta!C$20+Päälaskenta!G$24)/(2*Päälaskenta!E$20),2)+((D1979-Päälaskenta!H$24)/Päälaskenta!E$20))-(Päälaskenta!C$20+Päälaskenta!G$24)/(2*Päälaskenta!E$20))))</f>
        <v>7.0510000000000002</v>
      </c>
      <c r="G1979" s="57">
        <f>IF(F1979&gt;Päälaskenta!D$24,(2*SQRT((POWER(Päälaskenta!D$24,2))+POWER(Päälaskenta!E$24*Päälaskenta!D$24,2))+Päälaskenta!C$24)+(2*SQRT((POWER((F1979-Päälaskenta!D$24),2))+POWER(Päälaskenta!E$20*(F1979-Päälaskenta!D$24),2))+Päälaskenta!C$20),(2*SQRT((POWER(F1979,2))+POWER(Päälaskenta!E$24*F1979,2))+Päälaskenta!C$24))</f>
        <v>30.88</v>
      </c>
      <c r="H1979" s="57">
        <f t="shared" si="482"/>
        <v>3.52</v>
      </c>
      <c r="I1979" s="62">
        <f t="shared" si="483"/>
        <v>9.9999999999999995E-7</v>
      </c>
      <c r="J1979" s="8">
        <f>IF(F1979&lt;Päälaskenta!$D$24,0,Kaksitasouoma_matriisi!F1979-Päälaskenta!$D$24)</f>
        <v>6.351</v>
      </c>
      <c r="L1979" s="8">
        <f>IF(F1979&gt;Päälaskenta!D$24,F1979-Päälaskenta!D$24,0)</f>
        <v>6.351</v>
      </c>
      <c r="M1979" s="8">
        <f>IF(F1979&gt;Päälaskenta!D$24,(Päälaskenta!C$20+(Päälaskenta!E$20*(Kaksitasouoma_matriisi!F1979-Päälaskenta!D$24)))*(Kaksitasouoma_matriisi!F1979-Päälaskenta!D$24),0)</f>
        <v>92.257801499999999</v>
      </c>
      <c r="N1979" s="8">
        <f>IF(F1979&gt;Päälaskenta!D$24,(2*SQRT((POWER((F1979-Päälaskenta!D$24),2))+POWER(Päälaskenta!E$20*(F1979-Päälaskenta!D$24),2))+Päälaskenta!C$20),0)</f>
        <v>27.898856150471801</v>
      </c>
      <c r="O1979" s="8">
        <f t="shared" si="489"/>
        <v>3.3068668121162301</v>
      </c>
      <c r="P1979" s="8">
        <f>IF(Päälaskenta!$C$29,IF(L1979&gt;Päälaskenta!$F$28,Kaksitasouoma_matriisi!AQ1979,Kaksitasouoma_matriisi!AR1979),Päälaskenta!$F$20)</f>
        <v>0.12</v>
      </c>
      <c r="Q1979" s="8">
        <f t="shared" si="490"/>
        <v>1706.47392841788</v>
      </c>
      <c r="R1979" s="8">
        <f t="shared" si="484"/>
        <v>1.74901676340896</v>
      </c>
      <c r="S1979" s="8">
        <f t="shared" si="491"/>
        <v>1.89579280556448E-2</v>
      </c>
      <c r="U1979" s="93">
        <f>IF(F1979&gt;Päälaskenta!D$24,Päälaskenta!H$24+L1979*Päälaskenta!G$24,F1979*Päälaskenta!C$24 + F1979*F1979*Päälaskenta!E$24)</f>
        <v>16.432400000000001</v>
      </c>
      <c r="V1979" s="8">
        <f>IF(F1979&gt;Päälaskenta!D$24,2*SQRT(POWER(Päälaskenta!D$24,2)+POWER(Päälaskenta!E$24*Päälaskenta!D$24,2))+Päälaskenta!C$24,(2*SQRT((POWER(F1979,2))+POWER(Päälaskenta!E$24*F1979,2))+Päälaskenta!C$24))</f>
        <v>2.9798989873223301</v>
      </c>
      <c r="W1979" s="8">
        <f t="shared" si="492"/>
        <v>5.5144151093409297</v>
      </c>
      <c r="X1979" s="8">
        <f>Päälaskenta!F$24</f>
        <v>7.0000000000000007E-2</v>
      </c>
      <c r="Y1979" s="8">
        <f t="shared" si="493"/>
        <v>732.71642715629298</v>
      </c>
      <c r="Z1979" s="8">
        <f t="shared" si="485"/>
        <v>0.75098323659103605</v>
      </c>
      <c r="AA1979" s="8">
        <f t="shared" si="494"/>
        <v>4.5701372689992699E-2</v>
      </c>
      <c r="AC1979" s="8">
        <f t="shared" si="486"/>
        <v>0.115174839506928</v>
      </c>
      <c r="AE1979" s="8">
        <v>1977</v>
      </c>
      <c r="AF1979" s="8">
        <f t="shared" si="496"/>
        <v>2439.1903555741701</v>
      </c>
      <c r="AG1979" s="8">
        <f t="shared" si="487"/>
        <v>1.05048203338599E-6</v>
      </c>
      <c r="AJ1979" s="132">
        <f>IF(Päälaskenta!$F$28&lt;Kaksitasouoma_matriisi!L1979,Päälaskenta!$C$20*Päälaskenta!$F$28,Päälaskenta!$C$20*Kaksitasouoma_matriisi!L1979)</f>
        <v>2.5</v>
      </c>
      <c r="AK1979" s="134">
        <f>SQRT(Päälaskenta!$D$20^2+(Päälaskenta!$D$20/(1/Päälaskenta!$E$20))^2)</f>
        <v>1.8029999999999999</v>
      </c>
      <c r="AL1979" s="134">
        <f>IF(Päälaskenta!$F$28&lt;Kaksitasouoma_matriisi!L1979,AK1979*Päälaskenta!$F$28*COS(ATAN(1/Päälaskenta!$E$20)),AK1979*Kaksitasouoma_matriisi!L1979*COS(ATAN(1/Päälaskenta!$E$20)))</f>
        <v>0.75</v>
      </c>
      <c r="AM1979" s="134"/>
      <c r="AN1979" s="134">
        <f t="shared" si="495"/>
        <v>3.25</v>
      </c>
      <c r="AO1979" s="8">
        <f t="shared" si="488"/>
        <v>2.9899986844005799E-2</v>
      </c>
      <c r="AP1979" s="134">
        <f>Refererenssiarvoja!$B$16*H1979^(1/6)/(Refererenssiarvoja!$B$15^0.5)*(Päälaskenta!$G$28/2)^0.5*(1-AO1979)^(-1.5)</f>
        <v>6.5000000000000002E-2</v>
      </c>
      <c r="AQ1979" s="8">
        <f>Refererenssiarvoja!$B$16*Kaksitasouoma_matriisi!O1979^(1/6)/(SQRT((2*Refererenssiarvoja!$B$15)/(Päälaskenta!$F$31*Päälaskenta!$G$31*Päälaskenta!$F$28))+SQRT(Refererenssiarvoja!$B$15)/Refererenssiarvoja!$B$17*LN(Kaksitasouoma_matriisi!L1979/Päälaskenta!$F$28))</f>
        <v>5.5776757964633203E-2</v>
      </c>
      <c r="AR1979" s="8">
        <f>Refererenssiarvoja!$B$16*Kaksitasouoma_matriisi!O1979^(1/6)/(SQRT((2*Refererenssiarvoja!$B$15)/(Päälaskenta!$F$31*Päälaskenta!$G$31*L1979)))</f>
        <v>2.1960438383818102</v>
      </c>
    </row>
    <row r="1980" spans="1:44" x14ac:dyDescent="0.2">
      <c r="A1980" s="8">
        <v>1978</v>
      </c>
      <c r="B1980" s="8">
        <f>IF(Päälaskenta!C$7,Päälaskenta!E$7,Päälaskenta!G$5)</f>
        <v>2.5</v>
      </c>
      <c r="C1980" s="56">
        <v>2.1999999999999999E-2</v>
      </c>
      <c r="D1980" s="93">
        <f t="shared" si="481"/>
        <v>113.63639999999999</v>
      </c>
      <c r="E1980" s="8">
        <f>IF(Päälaskenta!$C$26,Kaksitasouoma_matriisi!AP1980,Kaksitasouoma_matriisi!AC1980)</f>
        <v>0.11527686621363201</v>
      </c>
      <c r="F1980" s="56">
        <f>IF(D1980&lt;Päälaskenta!H$24,(SQRT(POWER(Päälaskenta!C$24/(2*Päälaskenta!E$24),2)+(D1980/Päälaskenta!E$24))-Päälaskenta!C$24/(2*Päälaskenta!E$24)),IF(D1980=Päälaskenta!H$24,Päälaskenta!D$24,Päälaskenta!D$24+(SQRT(POWER((Päälaskenta!C$20+Päälaskenta!G$24)/(2*Päälaskenta!E$20),2)+((D1980-Päälaskenta!H$24)/Päälaskenta!E$20))-(Päälaskenta!C$20+Päälaskenta!G$24)/(2*Päälaskenta!E$20))))</f>
        <v>7.2359999999999998</v>
      </c>
      <c r="G1980" s="57">
        <f>IF(F1980&gt;Päälaskenta!D$24,(2*SQRT((POWER(Päälaskenta!D$24,2))+POWER(Päälaskenta!E$24*Päälaskenta!D$24,2))+Päälaskenta!C$24)+(2*SQRT((POWER((F1980-Päälaskenta!D$24),2))+POWER(Päälaskenta!E$20*(F1980-Päälaskenta!D$24),2))+Päälaskenta!C$20),(2*SQRT((POWER(F1980,2))+POWER(Päälaskenta!E$24*F1980,2))+Päälaskenta!C$24))</f>
        <v>31.55</v>
      </c>
      <c r="H1980" s="57">
        <f t="shared" si="482"/>
        <v>3.6</v>
      </c>
      <c r="I1980" s="62">
        <f t="shared" si="483"/>
        <v>9.9999999999999995E-7</v>
      </c>
      <c r="J1980" s="8">
        <f>IF(F1980&lt;Päälaskenta!$D$24,0,Kaksitasouoma_matriisi!F1980-Päälaskenta!$D$24)</f>
        <v>6.5359999999999996</v>
      </c>
      <c r="L1980" s="8">
        <f>IF(F1980&gt;Päälaskenta!D$24,F1980-Päälaskenta!D$24,0)</f>
        <v>6.5359999999999996</v>
      </c>
      <c r="M1980" s="8">
        <f>IF(F1980&gt;Päälaskenta!D$24,(Päälaskenta!C$20+(Päälaskenta!E$20*(Kaksitasouoma_matriisi!F1980-Päälaskenta!D$24)))*(Kaksitasouoma_matriisi!F1980-Päälaskenta!D$24),0)</f>
        <v>96.758944</v>
      </c>
      <c r="N1980" s="8">
        <f>IF(F1980&gt;Päälaskenta!D$24,(2*SQRT((POWER((F1980-Päälaskenta!D$24),2))+POWER(Päälaskenta!E$20*(F1980-Päälaskenta!D$24),2))+Päälaskenta!C$20),0)</f>
        <v>28.5658831364326</v>
      </c>
      <c r="O1980" s="8">
        <f t="shared" si="489"/>
        <v>3.3872204663819701</v>
      </c>
      <c r="P1980" s="8">
        <f>IF(Päälaskenta!$C$29,IF(L1980&gt;Päälaskenta!$F$28,Kaksitasouoma_matriisi!AQ1980,Kaksitasouoma_matriisi!AR1980),Päälaskenta!$F$20)</f>
        <v>0.12</v>
      </c>
      <c r="Q1980" s="8">
        <f t="shared" si="490"/>
        <v>1818.6069666292699</v>
      </c>
      <c r="R1980" s="8">
        <f t="shared" si="484"/>
        <v>1.7590687505112701</v>
      </c>
      <c r="S1980" s="8">
        <f t="shared" si="491"/>
        <v>1.8179908521028E-2</v>
      </c>
      <c r="U1980" s="93">
        <f>IF(F1980&gt;Päälaskenta!D$24,Päälaskenta!H$24+L1980*Päälaskenta!G$24,F1980*Päälaskenta!C$24 + F1980*F1980*Päälaskenta!E$24)</f>
        <v>16.8764</v>
      </c>
      <c r="V1980" s="8">
        <f>IF(F1980&gt;Päälaskenta!D$24,2*SQRT(POWER(Päälaskenta!D$24,2)+POWER(Päälaskenta!E$24*Päälaskenta!D$24,2))+Päälaskenta!C$24,(2*SQRT((POWER(F1980,2))+POWER(Päälaskenta!E$24*F1980,2))+Päälaskenta!C$24))</f>
        <v>2.9798989873223301</v>
      </c>
      <c r="W1980" s="8">
        <f t="shared" si="492"/>
        <v>5.6634134485091199</v>
      </c>
      <c r="X1980" s="8">
        <f>Päälaskenta!F$24</f>
        <v>7.0000000000000007E-2</v>
      </c>
      <c r="Y1980" s="8">
        <f t="shared" si="493"/>
        <v>766.00913507325197</v>
      </c>
      <c r="Z1980" s="8">
        <f t="shared" si="485"/>
        <v>0.74093124948872602</v>
      </c>
      <c r="AA1980" s="8">
        <f t="shared" si="494"/>
        <v>4.3903394651034898E-2</v>
      </c>
      <c r="AC1980" s="8">
        <f t="shared" si="486"/>
        <v>0.11527686621363201</v>
      </c>
      <c r="AE1980" s="8">
        <v>1978</v>
      </c>
      <c r="AF1980" s="8">
        <f t="shared" si="496"/>
        <v>2584.6161017025202</v>
      </c>
      <c r="AG1980" s="8">
        <f t="shared" si="487"/>
        <v>9.3559507325227702E-7</v>
      </c>
      <c r="AJ1980" s="132">
        <f>IF(Päälaskenta!$F$28&lt;Kaksitasouoma_matriisi!L1980,Päälaskenta!$C$20*Päälaskenta!$F$28,Päälaskenta!$C$20*Kaksitasouoma_matriisi!L1980)</f>
        <v>2.5</v>
      </c>
      <c r="AK1980" s="134">
        <f>SQRT(Päälaskenta!$D$20^2+(Päälaskenta!$D$20/(1/Päälaskenta!$E$20))^2)</f>
        <v>1.8029999999999999</v>
      </c>
      <c r="AL1980" s="134">
        <f>IF(Päälaskenta!$F$28&lt;Kaksitasouoma_matriisi!L1980,AK1980*Päälaskenta!$F$28*COS(ATAN(1/Päälaskenta!$E$20)),AK1980*Kaksitasouoma_matriisi!L1980*COS(ATAN(1/Päälaskenta!$E$20)))</f>
        <v>0.75</v>
      </c>
      <c r="AM1980" s="134"/>
      <c r="AN1980" s="134">
        <f t="shared" si="495"/>
        <v>3.25</v>
      </c>
      <c r="AO1980" s="8">
        <f t="shared" si="488"/>
        <v>2.8599990848002899E-2</v>
      </c>
      <c r="AP1980" s="134">
        <f>Refererenssiarvoja!$B$16*H1980^(1/6)/(Refererenssiarvoja!$B$15^0.5)*(Päälaskenta!$G$28/2)^0.5*(1-AO1980)^(-1.5)</f>
        <v>6.5000000000000002E-2</v>
      </c>
      <c r="AQ1980" s="8">
        <f>Refererenssiarvoja!$B$16*Kaksitasouoma_matriisi!O1980^(1/6)/(SQRT((2*Refererenssiarvoja!$B$15)/(Päälaskenta!$F$31*Päälaskenta!$G$31*Päälaskenta!$F$28))+SQRT(Refererenssiarvoja!$B$15)/Refererenssiarvoja!$B$17*LN(Kaksitasouoma_matriisi!L1980/Päälaskenta!$F$28))</f>
        <v>5.5430896127761399E-2</v>
      </c>
      <c r="AR1980" s="8">
        <f>Refererenssiarvoja!$B$16*Kaksitasouoma_matriisi!O1980^(1/6)/(SQRT((2*Refererenssiarvoja!$B$15)/(Päälaskenta!$F$31*Päälaskenta!$G$31*L1980)))</f>
        <v>2.2367310384877501</v>
      </c>
    </row>
    <row r="1981" spans="1:44" x14ac:dyDescent="0.2">
      <c r="A1981" s="8">
        <v>1979</v>
      </c>
      <c r="B1981" s="8">
        <f>IF(Päälaskenta!C$7,Päälaskenta!E$7,Päälaskenta!G$5)</f>
        <v>2.5</v>
      </c>
      <c r="C1981" s="56">
        <v>2.1000000000000001E-2</v>
      </c>
      <c r="D1981" s="93">
        <f t="shared" si="481"/>
        <v>119.0476</v>
      </c>
      <c r="E1981" s="8">
        <f>IF(Päälaskenta!$C$26,Kaksitasouoma_matriisi!AP1981,Kaksitasouoma_matriisi!AC1981)</f>
        <v>0.115381388052473</v>
      </c>
      <c r="F1981" s="56">
        <f>IF(D1981&lt;Päälaskenta!H$24,(SQRT(POWER(Päälaskenta!C$24/(2*Päälaskenta!E$24),2)+(D1981/Päälaskenta!E$24))-Päälaskenta!C$24/(2*Päälaskenta!E$24)),IF(D1981=Päälaskenta!H$24,Päälaskenta!D$24,Päälaskenta!D$24+(SQRT(POWER((Päälaskenta!C$20+Päälaskenta!G$24)/(2*Päälaskenta!E$20),2)+((D1981-Päälaskenta!H$24)/Päälaskenta!E$20))-(Päälaskenta!C$20+Päälaskenta!G$24)/(2*Päälaskenta!E$20))))</f>
        <v>7.4340000000000002</v>
      </c>
      <c r="G1981" s="57">
        <f>IF(F1981&gt;Päälaskenta!D$24,(2*SQRT((POWER(Päälaskenta!D$24,2))+POWER(Päälaskenta!E$24*Päälaskenta!D$24,2))+Päälaskenta!C$24)+(2*SQRT((POWER((F1981-Päälaskenta!D$24),2))+POWER(Päälaskenta!E$20*(F1981-Päälaskenta!D$24),2))+Päälaskenta!C$20),(2*SQRT((POWER(F1981,2))+POWER(Päälaskenta!E$24*F1981,2))+Päälaskenta!C$24))</f>
        <v>32.26</v>
      </c>
      <c r="H1981" s="57">
        <f t="shared" si="482"/>
        <v>3.69</v>
      </c>
      <c r="I1981" s="62">
        <f t="shared" si="483"/>
        <v>9.9999999999999995E-7</v>
      </c>
      <c r="J1981" s="8">
        <f>IF(F1981&lt;Päälaskenta!$D$24,0,Kaksitasouoma_matriisi!F1981-Päälaskenta!$D$24)</f>
        <v>6.734</v>
      </c>
      <c r="L1981" s="8">
        <f>IF(F1981&gt;Päälaskenta!D$24,F1981-Päälaskenta!D$24,0)</f>
        <v>6.734</v>
      </c>
      <c r="M1981" s="8">
        <f>IF(F1981&gt;Päälaskenta!D$24,(Päälaskenta!C$20+(Päälaskenta!E$20*(Kaksitasouoma_matriisi!F1981-Päälaskenta!D$24)))*(Kaksitasouoma_matriisi!F1981-Päälaskenta!D$24),0)</f>
        <v>101.690134</v>
      </c>
      <c r="N1981" s="8">
        <f>IF(F1981&gt;Päälaskenta!D$24,(2*SQRT((POWER((F1981-Päälaskenta!D$24),2))+POWER(Päälaskenta!E$20*(F1981-Päälaskenta!D$24),2))+Päälaskenta!C$20),0)</f>
        <v>29.279782288974499</v>
      </c>
      <c r="O1981" s="8">
        <f t="shared" si="489"/>
        <v>3.4730495259963798</v>
      </c>
      <c r="P1981" s="8">
        <f>IF(Päälaskenta!$C$29,IF(L1981&gt;Päälaskenta!$F$28,Kaksitasouoma_matriisi!AQ1981,Kaksitasouoma_matriisi!AR1981),Päälaskenta!$F$20)</f>
        <v>0.12</v>
      </c>
      <c r="Q1981" s="8">
        <f t="shared" si="490"/>
        <v>1943.4418825919499</v>
      </c>
      <c r="R1981" s="8">
        <f t="shared" si="484"/>
        <v>1.7695092073580501</v>
      </c>
      <c r="S1981" s="8">
        <f t="shared" si="491"/>
        <v>1.7400991991593302E-2</v>
      </c>
      <c r="U1981" s="93">
        <f>IF(F1981&gt;Päälaskenta!D$24,Päälaskenta!H$24+L1981*Päälaskenta!G$24,F1981*Päälaskenta!C$24 + F1981*F1981*Päälaskenta!E$24)</f>
        <v>17.351600000000001</v>
      </c>
      <c r="V1981" s="8">
        <f>IF(F1981&gt;Päälaskenta!D$24,2*SQRT(POWER(Päälaskenta!D$24,2)+POWER(Päälaskenta!E$24*Päälaskenta!D$24,2))+Päälaskenta!C$24,(2*SQRT((POWER(F1981,2))+POWER(Päälaskenta!E$24*F1981,2))+Päälaskenta!C$24))</f>
        <v>2.9798989873223301</v>
      </c>
      <c r="W1981" s="8">
        <f t="shared" si="492"/>
        <v>5.82288194124048</v>
      </c>
      <c r="X1981" s="8">
        <f>Päälaskenta!F$24</f>
        <v>7.0000000000000007E-2</v>
      </c>
      <c r="Y1981" s="8">
        <f t="shared" si="493"/>
        <v>802.293876383829</v>
      </c>
      <c r="Z1981" s="8">
        <f t="shared" si="485"/>
        <v>0.73049079264195305</v>
      </c>
      <c r="AA1981" s="8">
        <f t="shared" si="494"/>
        <v>4.2099333354961702E-2</v>
      </c>
      <c r="AC1981" s="8">
        <f t="shared" si="486"/>
        <v>0.115381388052473</v>
      </c>
      <c r="AE1981" s="8">
        <v>1979</v>
      </c>
      <c r="AF1981" s="8">
        <f t="shared" si="496"/>
        <v>2745.7357589757798</v>
      </c>
      <c r="AG1981" s="8">
        <f t="shared" si="487"/>
        <v>8.2901528473651504E-7</v>
      </c>
      <c r="AJ1981" s="132">
        <f>IF(Päälaskenta!$F$28&lt;Kaksitasouoma_matriisi!L1981,Päälaskenta!$C$20*Päälaskenta!$F$28,Päälaskenta!$C$20*Kaksitasouoma_matriisi!L1981)</f>
        <v>2.5</v>
      </c>
      <c r="AK1981" s="134">
        <f>SQRT(Päälaskenta!$D$20^2+(Päälaskenta!$D$20/(1/Päälaskenta!$E$20))^2)</f>
        <v>1.8029999999999999</v>
      </c>
      <c r="AL1981" s="134">
        <f>IF(Päälaskenta!$F$28&lt;Kaksitasouoma_matriisi!L1981,AK1981*Päälaskenta!$F$28*COS(ATAN(1/Päälaskenta!$E$20)),AK1981*Kaksitasouoma_matriisi!L1981*COS(ATAN(1/Päälaskenta!$E$20)))</f>
        <v>0.75</v>
      </c>
      <c r="AM1981" s="134"/>
      <c r="AN1981" s="134">
        <f t="shared" si="495"/>
        <v>3.25</v>
      </c>
      <c r="AO1981" s="8">
        <f t="shared" si="488"/>
        <v>2.7300004368000699E-2</v>
      </c>
      <c r="AP1981" s="134">
        <f>Refererenssiarvoja!$B$16*H1981^(1/6)/(Refererenssiarvoja!$B$15^0.5)*(Päälaskenta!$G$28/2)^0.5*(1-AO1981)^(-1.5)</f>
        <v>6.5000000000000002E-2</v>
      </c>
      <c r="AQ1981" s="8">
        <f>Refererenssiarvoja!$B$16*Kaksitasouoma_matriisi!O1981^(1/6)/(SQRT((2*Refererenssiarvoja!$B$15)/(Päälaskenta!$F$31*Päälaskenta!$G$31*Päälaskenta!$F$28))+SQRT(Refererenssiarvoja!$B$15)/Refererenssiarvoja!$B$17*LN(Kaksitasouoma_matriisi!L1981/Päälaskenta!$F$28))</f>
        <v>5.5080356567611802E-2</v>
      </c>
      <c r="AR1981" s="8">
        <f>Refererenssiarvoja!$B$16*Kaksitasouoma_matriisi!O1981^(1/6)/(SQRT((2*Refererenssiarvoja!$B$15)/(Päälaskenta!$F$31*Päälaskenta!$G$31*L1981)))</f>
        <v>2.2798462020654102</v>
      </c>
    </row>
    <row r="1982" spans="1:44" x14ac:dyDescent="0.2">
      <c r="A1982" s="8">
        <v>1980</v>
      </c>
      <c r="B1982" s="8">
        <f>IF(Päälaskenta!C$7,Päälaskenta!E$7,Päälaskenta!G$5)</f>
        <v>2.5</v>
      </c>
      <c r="C1982" s="56">
        <v>0.02</v>
      </c>
      <c r="D1982" s="93">
        <f t="shared" si="481"/>
        <v>125</v>
      </c>
      <c r="E1982" s="8">
        <f>IF(Päälaskenta!$C$26,Kaksitasouoma_matriisi!AP1982,Kaksitasouoma_matriisi!AC1982)</f>
        <v>0.115488783259735</v>
      </c>
      <c r="F1982" s="56">
        <f>IF(D1982&lt;Päälaskenta!H$24,(SQRT(POWER(Päälaskenta!C$24/(2*Päälaskenta!E$24),2)+(D1982/Päälaskenta!E$24))-Päälaskenta!C$24/(2*Päälaskenta!E$24)),IF(D1982=Päälaskenta!H$24,Päälaskenta!D$24,Päälaskenta!D$24+(SQRT(POWER((Päälaskenta!C$20+Päälaskenta!G$24)/(2*Päälaskenta!E$20),2)+((D1982-Päälaskenta!H$24)/Päälaskenta!E$20))-(Päälaskenta!C$20+Päälaskenta!G$24)/(2*Päälaskenta!E$20))))</f>
        <v>7.6470000000000002</v>
      </c>
      <c r="G1982" s="57">
        <f>IF(F1982&gt;Päälaskenta!D$24,(2*SQRT((POWER(Päälaskenta!D$24,2))+POWER(Päälaskenta!E$24*Päälaskenta!D$24,2))+Päälaskenta!C$24)+(2*SQRT((POWER((F1982-Päälaskenta!D$24),2))+POWER(Päälaskenta!E$20*(F1982-Päälaskenta!D$24),2))+Päälaskenta!C$20),(2*SQRT((POWER(F1982,2))+POWER(Päälaskenta!E$24*F1982,2))+Päälaskenta!C$24))</f>
        <v>33.03</v>
      </c>
      <c r="H1982" s="57">
        <f t="shared" si="482"/>
        <v>3.78</v>
      </c>
      <c r="I1982" s="62">
        <f t="shared" si="483"/>
        <v>9.9999999999999995E-7</v>
      </c>
      <c r="J1982" s="8">
        <f>IF(F1982&lt;Päälaskenta!$D$24,0,Kaksitasouoma_matriisi!F1982-Päälaskenta!$D$24)</f>
        <v>6.9470000000000001</v>
      </c>
      <c r="L1982" s="8">
        <f>IF(F1982&gt;Päälaskenta!D$24,F1982-Päälaskenta!D$24,0)</f>
        <v>6.9470000000000001</v>
      </c>
      <c r="M1982" s="8">
        <f>IF(F1982&gt;Päälaskenta!D$24,(Päälaskenta!C$20+(Päälaskenta!E$20*(Kaksitasouoma_matriisi!F1982-Päälaskenta!D$24)))*(Kaksitasouoma_matriisi!F1982-Päälaskenta!D$24),0)</f>
        <v>107.12621350000001</v>
      </c>
      <c r="N1982" s="8">
        <f>IF(F1982&gt;Päälaskenta!D$24,(2*SQRT((POWER((F1982-Päälaskenta!D$24),2))+POWER(Päälaskenta!E$20*(F1982-Päälaskenta!D$24),2))+Päälaskenta!C$20),0)</f>
        <v>30.047764710648298</v>
      </c>
      <c r="O1982" s="8">
        <f t="shared" si="489"/>
        <v>3.56519742921299</v>
      </c>
      <c r="P1982" s="8">
        <f>IF(Päälaskenta!$C$29,IF(L1982&gt;Päälaskenta!$F$28,Kaksitasouoma_matriisi!AQ1982,Kaksitasouoma_matriisi!AR1982),Päälaskenta!$F$20)</f>
        <v>0.12</v>
      </c>
      <c r="Q1982" s="8">
        <f t="shared" si="490"/>
        <v>2083.3883514424701</v>
      </c>
      <c r="R1982" s="8">
        <f t="shared" si="484"/>
        <v>1.7803924986039501</v>
      </c>
      <c r="S1982" s="8">
        <f t="shared" si="491"/>
        <v>1.6619578350017501E-2</v>
      </c>
      <c r="U1982" s="93">
        <f>IF(F1982&gt;Päälaskenta!D$24,Päälaskenta!H$24+L1982*Päälaskenta!G$24,F1982*Päälaskenta!C$24 + F1982*F1982*Päälaskenta!E$24)</f>
        <v>17.8628</v>
      </c>
      <c r="V1982" s="8">
        <f>IF(F1982&gt;Päälaskenta!D$24,2*SQRT(POWER(Päälaskenta!D$24,2)+POWER(Päälaskenta!E$24*Päälaskenta!D$24,2))+Päälaskenta!C$24,(2*SQRT((POWER(F1982,2))+POWER(Päälaskenta!E$24*F1982,2))+Päälaskenta!C$24))</f>
        <v>2.9798989873223301</v>
      </c>
      <c r="W1982" s="8">
        <f t="shared" si="492"/>
        <v>5.99443138039089</v>
      </c>
      <c r="X1982" s="8">
        <f>Päälaskenta!F$24</f>
        <v>7.0000000000000007E-2</v>
      </c>
      <c r="Y1982" s="8">
        <f t="shared" si="493"/>
        <v>842.07380518324703</v>
      </c>
      <c r="Z1982" s="8">
        <f t="shared" si="485"/>
        <v>0.71960750139604501</v>
      </c>
      <c r="AA1982" s="8">
        <f t="shared" si="494"/>
        <v>4.0285257708536498E-2</v>
      </c>
      <c r="AC1982" s="8">
        <f t="shared" si="486"/>
        <v>0.115488783259735</v>
      </c>
      <c r="AE1982" s="8">
        <v>1980</v>
      </c>
      <c r="AF1982" s="8">
        <f t="shared" si="496"/>
        <v>2925.4621566257201</v>
      </c>
      <c r="AG1982" s="8">
        <f t="shared" si="487"/>
        <v>7.3028276013438903E-7</v>
      </c>
      <c r="AJ1982" s="132">
        <f>IF(Päälaskenta!$F$28&lt;Kaksitasouoma_matriisi!L1982,Päälaskenta!$C$20*Päälaskenta!$F$28,Päälaskenta!$C$20*Kaksitasouoma_matriisi!L1982)</f>
        <v>2.5</v>
      </c>
      <c r="AK1982" s="134">
        <f>SQRT(Päälaskenta!$D$20^2+(Päälaskenta!$D$20/(1/Päälaskenta!$E$20))^2)</f>
        <v>1.8029999999999999</v>
      </c>
      <c r="AL1982" s="134">
        <f>IF(Päälaskenta!$F$28&lt;Kaksitasouoma_matriisi!L1982,AK1982*Päälaskenta!$F$28*COS(ATAN(1/Päälaskenta!$E$20)),AK1982*Kaksitasouoma_matriisi!L1982*COS(ATAN(1/Päälaskenta!$E$20)))</f>
        <v>0.75</v>
      </c>
      <c r="AM1982" s="134"/>
      <c r="AN1982" s="134">
        <f t="shared" si="495"/>
        <v>3.25</v>
      </c>
      <c r="AO1982" s="8">
        <f t="shared" si="488"/>
        <v>2.5999999999999999E-2</v>
      </c>
      <c r="AP1982" s="134">
        <f>Refererenssiarvoja!$B$16*H1982^(1/6)/(Refererenssiarvoja!$B$15^0.5)*(Päälaskenta!$G$28/2)^0.5*(1-AO1982)^(-1.5)</f>
        <v>6.6000000000000003E-2</v>
      </c>
      <c r="AQ1982" s="8">
        <f>Refererenssiarvoja!$B$16*Kaksitasouoma_matriisi!O1982^(1/6)/(SQRT((2*Refererenssiarvoja!$B$15)/(Päälaskenta!$F$31*Päälaskenta!$G$31*Päälaskenta!$F$28))+SQRT(Refererenssiarvoja!$B$15)/Refererenssiarvoja!$B$17*LN(Kaksitasouoma_matriisi!L1982/Päälaskenta!$F$28))</f>
        <v>5.47240225944454E-2</v>
      </c>
      <c r="AR1982" s="8">
        <f>Refererenssiarvoja!$B$16*Kaksitasouoma_matriisi!O1982^(1/6)/(SQRT((2*Refererenssiarvoja!$B$15)/(Päälaskenta!$F$31*Päälaskenta!$G$31*L1982)))</f>
        <v>2.3257502627709199</v>
      </c>
    </row>
    <row r="1983" spans="1:44" x14ac:dyDescent="0.2">
      <c r="A1983" s="8">
        <v>1981</v>
      </c>
      <c r="B1983" s="8">
        <f>IF(Päälaskenta!C$7,Päälaskenta!E$7,Päälaskenta!G$5)</f>
        <v>2.5</v>
      </c>
      <c r="C1983" s="56">
        <v>1.9E-2</v>
      </c>
      <c r="D1983" s="93">
        <f t="shared" si="481"/>
        <v>131.5789</v>
      </c>
      <c r="E1983" s="8">
        <f>IF(Päälaskenta!$C$26,Kaksitasouoma_matriisi!AP1983,Kaksitasouoma_matriisi!AC1983)</f>
        <v>0.115599747588871</v>
      </c>
      <c r="F1983" s="56">
        <f>IF(D1983&lt;Päälaskenta!H$24,(SQRT(POWER(Päälaskenta!C$24/(2*Päälaskenta!E$24),2)+(D1983/Päälaskenta!E$24))-Päälaskenta!C$24/(2*Päälaskenta!E$24)),IF(D1983=Päälaskenta!H$24,Päälaskenta!D$24,Päälaskenta!D$24+(SQRT(POWER((Päälaskenta!C$20+Päälaskenta!G$24)/(2*Päälaskenta!E$20),2)+((D1983-Päälaskenta!H$24)/Päälaskenta!E$20))-(Päälaskenta!C$20+Päälaskenta!G$24)/(2*Päälaskenta!E$20))))</f>
        <v>7.8780000000000001</v>
      </c>
      <c r="G1983" s="57">
        <f>IF(F1983&gt;Päälaskenta!D$24,(2*SQRT((POWER(Päälaskenta!D$24,2))+POWER(Päälaskenta!E$24*Päälaskenta!D$24,2))+Päälaskenta!C$24)+(2*SQRT((POWER((F1983-Päälaskenta!D$24),2))+POWER(Päälaskenta!E$20*(F1983-Päälaskenta!D$24),2))+Päälaskenta!C$20),(2*SQRT((POWER(F1983,2))+POWER(Päälaskenta!E$24*F1983,2))+Päälaskenta!C$24))</f>
        <v>33.86</v>
      </c>
      <c r="H1983" s="57">
        <f t="shared" si="482"/>
        <v>3.89</v>
      </c>
      <c r="I1983" s="62">
        <f t="shared" si="483"/>
        <v>9.9999999999999995E-7</v>
      </c>
      <c r="J1983" s="8">
        <f>IF(F1983&lt;Päälaskenta!$D$24,0,Kaksitasouoma_matriisi!F1983-Päälaskenta!$D$24)</f>
        <v>7.1779999999999999</v>
      </c>
      <c r="L1983" s="8">
        <f>IF(F1983&gt;Päälaskenta!D$24,F1983-Päälaskenta!D$24,0)</f>
        <v>7.1779999999999999</v>
      </c>
      <c r="M1983" s="8">
        <f>IF(F1983&gt;Päälaskenta!D$24,(Päälaskenta!C$20+(Päälaskenta!E$20*(Kaksitasouoma_matriisi!F1983-Päälaskenta!D$24)))*(Kaksitasouoma_matriisi!F1983-Päälaskenta!D$24),0)</f>
        <v>113.175526</v>
      </c>
      <c r="N1983" s="8">
        <f>IF(F1983&gt;Päälaskenta!D$24,(2*SQRT((POWER((F1983-Päälaskenta!D$24),2))+POWER(Päälaskenta!E$20*(F1983-Päälaskenta!D$24),2))+Päälaskenta!C$20),0)</f>
        <v>30.880647055280502</v>
      </c>
      <c r="O1983" s="8">
        <f t="shared" si="489"/>
        <v>3.6649337624759202</v>
      </c>
      <c r="P1983" s="8">
        <f>IF(Päälaskenta!$C$29,IF(L1983&gt;Päälaskenta!$F$28,Kaksitasouoma_matriisi!AQ1983,Kaksitasouoma_matriisi!AR1983),Päälaskenta!$F$20)</f>
        <v>0.12</v>
      </c>
      <c r="Q1983" s="8">
        <f t="shared" si="490"/>
        <v>2241.89548413903</v>
      </c>
      <c r="R1983" s="8">
        <f t="shared" si="484"/>
        <v>1.7918095216513801</v>
      </c>
      <c r="S1983" s="8">
        <f t="shared" si="491"/>
        <v>1.5832128950311899E-2</v>
      </c>
      <c r="U1983" s="93">
        <f>IF(F1983&gt;Päälaskenta!D$24,Päälaskenta!H$24+L1983*Päälaskenta!G$24,F1983*Päälaskenta!C$24 + F1983*F1983*Päälaskenta!E$24)</f>
        <v>18.417200000000001</v>
      </c>
      <c r="V1983" s="8">
        <f>IF(F1983&gt;Päälaskenta!D$24,2*SQRT(POWER(Päälaskenta!D$24,2)+POWER(Päälaskenta!E$24*Päälaskenta!D$24,2))+Päälaskenta!C$24,(2*SQRT((POWER(F1983,2))+POWER(Päälaskenta!E$24*F1983,2))+Päälaskenta!C$24))</f>
        <v>2.9798989873223301</v>
      </c>
      <c r="W1983" s="8">
        <f t="shared" si="492"/>
        <v>6.1804779552441396</v>
      </c>
      <c r="X1983" s="8">
        <f>Päälaskenta!F$24</f>
        <v>7.0000000000000007E-2</v>
      </c>
      <c r="Y1983" s="8">
        <f t="shared" si="493"/>
        <v>886.08136977459696</v>
      </c>
      <c r="Z1983" s="8">
        <f t="shared" si="485"/>
        <v>0.70819047834861704</v>
      </c>
      <c r="AA1983" s="8">
        <f t="shared" si="494"/>
        <v>3.8452668068360903E-2</v>
      </c>
      <c r="AC1983" s="8">
        <f t="shared" si="486"/>
        <v>0.115599747588871</v>
      </c>
      <c r="AE1983" s="8">
        <v>1981</v>
      </c>
      <c r="AF1983" s="8">
        <f t="shared" si="496"/>
        <v>3127.9768539136298</v>
      </c>
      <c r="AG1983" s="8">
        <f t="shared" si="487"/>
        <v>6.38782420699802E-7</v>
      </c>
      <c r="AJ1983" s="132">
        <f>IF(Päälaskenta!$F$28&lt;Kaksitasouoma_matriisi!L1983,Päälaskenta!$C$20*Päälaskenta!$F$28,Päälaskenta!$C$20*Kaksitasouoma_matriisi!L1983)</f>
        <v>2.5</v>
      </c>
      <c r="AK1983" s="134">
        <f>SQRT(Päälaskenta!$D$20^2+(Päälaskenta!$D$20/(1/Päälaskenta!$E$20))^2)</f>
        <v>1.8029999999999999</v>
      </c>
      <c r="AL1983" s="134">
        <f>IF(Päälaskenta!$F$28&lt;Kaksitasouoma_matriisi!L1983,AK1983*Päälaskenta!$F$28*COS(ATAN(1/Päälaskenta!$E$20)),AK1983*Kaksitasouoma_matriisi!L1983*COS(ATAN(1/Päälaskenta!$E$20)))</f>
        <v>0.75</v>
      </c>
      <c r="AM1983" s="134"/>
      <c r="AN1983" s="134">
        <f t="shared" si="495"/>
        <v>3.25</v>
      </c>
      <c r="AO1983" s="8">
        <f t="shared" si="488"/>
        <v>2.4700008892003199E-2</v>
      </c>
      <c r="AP1983" s="134">
        <f>Refererenssiarvoja!$B$16*H1983^(1/6)/(Refererenssiarvoja!$B$15^0.5)*(Päälaskenta!$G$28/2)^0.5*(1-AO1983)^(-1.5)</f>
        <v>6.6000000000000003E-2</v>
      </c>
      <c r="AQ1983" s="8">
        <f>Refererenssiarvoja!$B$16*Kaksitasouoma_matriisi!O1983^(1/6)/(SQRT((2*Refererenssiarvoja!$B$15)/(Päälaskenta!$F$31*Päälaskenta!$G$31*Päälaskenta!$F$28))+SQRT(Refererenssiarvoja!$B$15)/Refererenssiarvoja!$B$17*LN(Kaksitasouoma_matriisi!L1983/Päälaskenta!$F$28))</f>
        <v>5.4359783757100197E-2</v>
      </c>
      <c r="AR1983" s="8">
        <f>Refererenssiarvoja!$B$16*Kaksitasouoma_matriisi!O1983^(1/6)/(SQRT((2*Refererenssiarvoja!$B$15)/(Päälaskenta!$F$31*Päälaskenta!$G$31*L1983)))</f>
        <v>2.37499799392072</v>
      </c>
    </row>
    <row r="1984" spans="1:44" x14ac:dyDescent="0.2">
      <c r="A1984" s="8">
        <v>1982</v>
      </c>
      <c r="B1984" s="8">
        <f>IF(Päälaskenta!C$7,Päälaskenta!E$7,Päälaskenta!G$5)</f>
        <v>2.5</v>
      </c>
      <c r="C1984" s="56">
        <v>1.7999999999999999E-2</v>
      </c>
      <c r="D1984" s="93">
        <f t="shared" si="481"/>
        <v>138.88890000000001</v>
      </c>
      <c r="E1984" s="8">
        <f>IF(Päälaskenta!$C$26,Kaksitasouoma_matriisi!AP1984,Kaksitasouoma_matriisi!AC1984)</f>
        <v>0.115713402899114</v>
      </c>
      <c r="F1984" s="56">
        <f>IF(D1984&lt;Päälaskenta!H$24,(SQRT(POWER(Päälaskenta!C$24/(2*Päälaskenta!E$24),2)+(D1984/Päälaskenta!E$24))-Päälaskenta!C$24/(2*Päälaskenta!E$24)),IF(D1984=Päälaskenta!H$24,Päälaskenta!D$24,Päälaskenta!D$24+(SQRT(POWER((Päälaskenta!C$20+Päälaskenta!G$24)/(2*Päälaskenta!E$20),2)+((D1984-Päälaskenta!H$24)/Päälaskenta!E$20))-(Päälaskenta!C$20+Päälaskenta!G$24)/(2*Päälaskenta!E$20))))</f>
        <v>8.1270000000000007</v>
      </c>
      <c r="G1984" s="57">
        <f>IF(F1984&gt;Päälaskenta!D$24,(2*SQRT((POWER(Päälaskenta!D$24,2))+POWER(Päälaskenta!E$24*Päälaskenta!D$24,2))+Päälaskenta!C$24)+(2*SQRT((POWER((F1984-Päälaskenta!D$24),2))+POWER(Päälaskenta!E$20*(F1984-Päälaskenta!D$24),2))+Päälaskenta!C$20),(2*SQRT((POWER(F1984,2))+POWER(Päälaskenta!E$24*F1984,2))+Päälaskenta!C$24))</f>
        <v>34.76</v>
      </c>
      <c r="H1984" s="57">
        <f t="shared" si="482"/>
        <v>4</v>
      </c>
      <c r="I1984" s="62">
        <f t="shared" si="483"/>
        <v>9.9999999999999995E-7</v>
      </c>
      <c r="J1984" s="8">
        <f>IF(F1984&lt;Päälaskenta!$D$24,0,Kaksitasouoma_matriisi!F1984-Päälaskenta!$D$24)</f>
        <v>7.4269999999999996</v>
      </c>
      <c r="L1984" s="8">
        <f>IF(F1984&gt;Päälaskenta!D$24,F1984-Päälaskenta!D$24,0)</f>
        <v>7.4269999999999996</v>
      </c>
      <c r="M1984" s="8">
        <f>IF(F1984&gt;Päälaskenta!D$24,(Päälaskenta!C$20+(Päälaskenta!E$20*(Kaksitasouoma_matriisi!F1984-Päälaskenta!D$24)))*(Kaksitasouoma_matriisi!F1984-Päälaskenta!D$24),0)</f>
        <v>119.8754935</v>
      </c>
      <c r="N1984" s="8">
        <f>IF(F1984&gt;Päälaskenta!D$24,(2*SQRT((POWER((F1984-Päälaskenta!D$24),2))+POWER(Päälaskenta!E$20*(F1984-Päälaskenta!D$24),2))+Päälaskenta!C$20),0)</f>
        <v>31.778429322871101</v>
      </c>
      <c r="O1984" s="8">
        <f t="shared" si="489"/>
        <v>3.77222839688068</v>
      </c>
      <c r="P1984" s="8">
        <f>IF(Päälaskenta!$C$29,IF(L1984&gt;Päälaskenta!$F$28,Kaksitasouoma_matriisi!AQ1984,Kaksitasouoma_matriisi!AR1984),Päälaskenta!$F$20)</f>
        <v>0.12</v>
      </c>
      <c r="Q1984" s="8">
        <f t="shared" si="490"/>
        <v>2420.7381546223601</v>
      </c>
      <c r="R1984" s="8">
        <f t="shared" si="484"/>
        <v>1.8036915604174599</v>
      </c>
      <c r="S1984" s="8">
        <f t="shared" si="491"/>
        <v>1.50463744319639E-2</v>
      </c>
      <c r="U1984" s="93">
        <f>IF(F1984&gt;Päälaskenta!D$24,Päälaskenta!H$24+L1984*Päälaskenta!G$24,F1984*Päälaskenta!C$24 + F1984*F1984*Päälaskenta!E$24)</f>
        <v>19.014800000000001</v>
      </c>
      <c r="V1984" s="8">
        <f>IF(F1984&gt;Päälaskenta!D$24,2*SQRT(POWER(Päälaskenta!D$24,2)+POWER(Päälaskenta!E$24*Päälaskenta!D$24,2))+Päälaskenta!C$24,(2*SQRT((POWER(F1984,2))+POWER(Päälaskenta!E$24*F1984,2))+Päälaskenta!C$24))</f>
        <v>2.9798989873223301</v>
      </c>
      <c r="W1984" s="8">
        <f t="shared" si="492"/>
        <v>6.3810216658002501</v>
      </c>
      <c r="X1984" s="8">
        <f>Päälaskenta!F$24</f>
        <v>7.0000000000000007E-2</v>
      </c>
      <c r="Y1984" s="8">
        <f t="shared" si="493"/>
        <v>934.51698953057303</v>
      </c>
      <c r="Z1984" s="8">
        <f t="shared" si="485"/>
        <v>0.69630843958254396</v>
      </c>
      <c r="AA1984" s="8">
        <f t="shared" si="494"/>
        <v>3.6619288111499698E-2</v>
      </c>
      <c r="AC1984" s="8">
        <f t="shared" si="486"/>
        <v>0.115713402899114</v>
      </c>
      <c r="AE1984" s="8">
        <v>1982</v>
      </c>
      <c r="AF1984" s="8">
        <f t="shared" si="496"/>
        <v>3355.2551441529299</v>
      </c>
      <c r="AG1984" s="8">
        <f t="shared" si="487"/>
        <v>5.5517374000416595E-7</v>
      </c>
      <c r="AJ1984" s="132">
        <f>IF(Päälaskenta!$F$28&lt;Kaksitasouoma_matriisi!L1984,Päälaskenta!$C$20*Päälaskenta!$F$28,Päälaskenta!$C$20*Kaksitasouoma_matriisi!L1984)</f>
        <v>2.5</v>
      </c>
      <c r="AK1984" s="134">
        <f>SQRT(Päälaskenta!$D$20^2+(Päälaskenta!$D$20/(1/Päälaskenta!$E$20))^2)</f>
        <v>1.8029999999999999</v>
      </c>
      <c r="AL1984" s="134">
        <f>IF(Päälaskenta!$F$28&lt;Kaksitasouoma_matriisi!L1984,AK1984*Päälaskenta!$F$28*COS(ATAN(1/Päälaskenta!$E$20)),AK1984*Kaksitasouoma_matriisi!L1984*COS(ATAN(1/Päälaskenta!$E$20)))</f>
        <v>0.75</v>
      </c>
      <c r="AM1984" s="134"/>
      <c r="AN1984" s="134">
        <f t="shared" si="495"/>
        <v>3.25</v>
      </c>
      <c r="AO1984" s="8">
        <f t="shared" si="488"/>
        <v>2.3399998128000098E-2</v>
      </c>
      <c r="AP1984" s="134">
        <f>Refererenssiarvoja!$B$16*H1984^(1/6)/(Refererenssiarvoja!$B$15^0.5)*(Päälaskenta!$G$28/2)^0.5*(1-AO1984)^(-1.5)</f>
        <v>6.6000000000000003E-2</v>
      </c>
      <c r="AQ1984" s="8">
        <f>Refererenssiarvoja!$B$16*Kaksitasouoma_matriisi!O1984^(1/6)/(SQRT((2*Refererenssiarvoja!$B$15)/(Päälaskenta!$F$31*Päälaskenta!$G$31*Päälaskenta!$F$28))+SQRT(Refererenssiarvoja!$B$15)/Refererenssiarvoja!$B$17*LN(Kaksitasouoma_matriisi!L1984/Päälaskenta!$F$28))</f>
        <v>5.3990698303365198E-2</v>
      </c>
      <c r="AR1984" s="8">
        <f>Refererenssiarvoja!$B$16*Kaksitasouoma_matriisi!O1984^(1/6)/(SQRT((2*Refererenssiarvoja!$B$15)/(Päälaskenta!$F$31*Päälaskenta!$G$31*L1984)))</f>
        <v>2.4274867819241002</v>
      </c>
    </row>
    <row r="1985" spans="1:44" x14ac:dyDescent="0.2">
      <c r="A1985" s="8">
        <v>1983</v>
      </c>
      <c r="B1985" s="8">
        <f>IF(Päälaskenta!C$7,Päälaskenta!E$7,Päälaskenta!G$5)</f>
        <v>2.5</v>
      </c>
      <c r="C1985" s="56">
        <v>1.7000000000000001E-2</v>
      </c>
      <c r="D1985" s="93">
        <f t="shared" si="481"/>
        <v>147.05879999999999</v>
      </c>
      <c r="E1985" s="8">
        <f>IF(Päälaskenta!$C$26,Kaksitasouoma_matriisi!AP1985,Kaksitasouoma_matriisi!AC1985)</f>
        <v>0.115830610179186</v>
      </c>
      <c r="F1985" s="56">
        <f>IF(D1985&lt;Päälaskenta!H$24,(SQRT(POWER(Päälaskenta!C$24/(2*Päälaskenta!E$24),2)+(D1985/Päälaskenta!E$24))-Päälaskenta!C$24/(2*Päälaskenta!E$24)),IF(D1985=Päälaskenta!H$24,Päälaskenta!D$24,Päälaskenta!D$24+(SQRT(POWER((Päälaskenta!C$20+Päälaskenta!G$24)/(2*Päälaskenta!E$20),2)+((D1985-Päälaskenta!H$24)/Päälaskenta!E$20))-(Päälaskenta!C$20+Päälaskenta!G$24)/(2*Päälaskenta!E$20))))</f>
        <v>8.3979999999999997</v>
      </c>
      <c r="G1985" s="57">
        <f>IF(F1985&gt;Päälaskenta!D$24,(2*SQRT((POWER(Päälaskenta!D$24,2))+POWER(Päälaskenta!E$24*Päälaskenta!D$24,2))+Päälaskenta!C$24)+(2*SQRT((POWER((F1985-Päälaskenta!D$24),2))+POWER(Päälaskenta!E$20*(F1985-Päälaskenta!D$24),2))+Päälaskenta!C$20),(2*SQRT((POWER(F1985,2))+POWER(Päälaskenta!E$24*F1985,2))+Päälaskenta!C$24))</f>
        <v>35.74</v>
      </c>
      <c r="H1985" s="57">
        <f t="shared" si="482"/>
        <v>4.1100000000000003</v>
      </c>
      <c r="I1985" s="62">
        <f t="shared" si="483"/>
        <v>9.9999999999999995E-7</v>
      </c>
      <c r="J1985" s="8">
        <f>IF(F1985&lt;Päälaskenta!$D$24,0,Kaksitasouoma_matriisi!F1985-Päälaskenta!$D$24)</f>
        <v>7.6980000000000004</v>
      </c>
      <c r="L1985" s="8">
        <f>IF(F1985&gt;Päälaskenta!D$24,F1985-Päälaskenta!D$24,0)</f>
        <v>7.6980000000000004</v>
      </c>
      <c r="M1985" s="8">
        <f>IF(F1985&gt;Päälaskenta!D$24,(Päälaskenta!C$20+(Päälaskenta!E$20*(Kaksitasouoma_matriisi!F1985-Päälaskenta!D$24)))*(Kaksitasouoma_matriisi!F1985-Päälaskenta!D$24),0)</f>
        <v>127.378806</v>
      </c>
      <c r="N1985" s="8">
        <f>IF(F1985&gt;Päälaskenta!D$24,(2*SQRT((POWER((F1985-Päälaskenta!D$24),2))+POWER(Päälaskenta!E$20*(F1985-Päälaskenta!D$24),2))+Päälaskenta!C$20),0)</f>
        <v>32.755533718521797</v>
      </c>
      <c r="O1985" s="8">
        <f t="shared" si="489"/>
        <v>3.8887721108318498</v>
      </c>
      <c r="P1985" s="8">
        <f>IF(Päälaskenta!$C$29,IF(L1985&gt;Päälaskenta!$F$28,Kaksitasouoma_matriisi!AQ1985,Kaksitasouoma_matriisi!AR1985),Päälaskenta!$F$20)</f>
        <v>0.12</v>
      </c>
      <c r="Q1985" s="8">
        <f t="shared" si="490"/>
        <v>2624.9694694632199</v>
      </c>
      <c r="R1985" s="8">
        <f t="shared" si="484"/>
        <v>1.81615211443817</v>
      </c>
      <c r="S1985" s="8">
        <f t="shared" si="491"/>
        <v>1.42578830142133E-2</v>
      </c>
      <c r="U1985" s="93">
        <f>IF(F1985&gt;Päälaskenta!D$24,Päälaskenta!H$24+L1985*Päälaskenta!G$24,F1985*Päälaskenta!C$24 + F1985*F1985*Päälaskenta!E$24)</f>
        <v>19.665199999999999</v>
      </c>
      <c r="V1985" s="8">
        <f>IF(F1985&gt;Päälaskenta!D$24,2*SQRT(POWER(Päälaskenta!D$24,2)+POWER(Päälaskenta!E$24*Päälaskenta!D$24,2))+Päälaskenta!C$24,(2*SQRT((POWER(F1985,2))+POWER(Päälaskenta!E$24*F1985,2))+Päälaskenta!C$24))</f>
        <v>2.9798989873223301</v>
      </c>
      <c r="W1985" s="8">
        <f t="shared" si="492"/>
        <v>6.5992840977709504</v>
      </c>
      <c r="X1985" s="8">
        <f>Päälaskenta!F$24</f>
        <v>7.0000000000000007E-2</v>
      </c>
      <c r="Y1985" s="8">
        <f t="shared" si="493"/>
        <v>988.39728626591204</v>
      </c>
      <c r="Z1985" s="8">
        <f t="shared" si="485"/>
        <v>0.68384788556183096</v>
      </c>
      <c r="AA1985" s="8">
        <f t="shared" si="494"/>
        <v>3.4774519738514302E-2</v>
      </c>
      <c r="AC1985" s="8">
        <f t="shared" si="486"/>
        <v>0.115830610179186</v>
      </c>
      <c r="AE1985" s="8">
        <v>1983</v>
      </c>
      <c r="AF1985" s="8">
        <f t="shared" si="496"/>
        <v>3613.3667557291301</v>
      </c>
      <c r="AG1985" s="8">
        <f t="shared" si="487"/>
        <v>4.78691733999295E-7</v>
      </c>
      <c r="AJ1985" s="132">
        <f>IF(Päälaskenta!$F$28&lt;Kaksitasouoma_matriisi!L1985,Päälaskenta!$C$20*Päälaskenta!$F$28,Päälaskenta!$C$20*Kaksitasouoma_matriisi!L1985)</f>
        <v>2.5</v>
      </c>
      <c r="AK1985" s="134">
        <f>SQRT(Päälaskenta!$D$20^2+(Päälaskenta!$D$20/(1/Päälaskenta!$E$20))^2)</f>
        <v>1.8029999999999999</v>
      </c>
      <c r="AL1985" s="134">
        <f>IF(Päälaskenta!$F$28&lt;Kaksitasouoma_matriisi!L1985,AK1985*Päälaskenta!$F$28*COS(ATAN(1/Päälaskenta!$E$20)),AK1985*Kaksitasouoma_matriisi!L1985*COS(ATAN(1/Päälaskenta!$E$20)))</f>
        <v>0.75</v>
      </c>
      <c r="AM1985" s="134"/>
      <c r="AN1985" s="134">
        <f t="shared" si="495"/>
        <v>3.25</v>
      </c>
      <c r="AO1985" s="8">
        <f t="shared" si="488"/>
        <v>2.2100003536000602E-2</v>
      </c>
      <c r="AP1985" s="134">
        <f>Refererenssiarvoja!$B$16*H1985^(1/6)/(Refererenssiarvoja!$B$15^0.5)*(Päälaskenta!$G$28/2)^0.5*(1-AO1985)^(-1.5)</f>
        <v>6.6000000000000003E-2</v>
      </c>
      <c r="AQ1985" s="8">
        <f>Refererenssiarvoja!$B$16*Kaksitasouoma_matriisi!O1985^(1/6)/(SQRT((2*Refererenssiarvoja!$B$15)/(Päälaskenta!$F$31*Päälaskenta!$G$31*Päälaskenta!$F$28))+SQRT(Refererenssiarvoja!$B$15)/Refererenssiarvoja!$B$17*LN(Kaksitasouoma_matriisi!L1985/Päälaskenta!$F$28))</f>
        <v>5.3614130790344799E-2</v>
      </c>
      <c r="AR1985" s="8">
        <f>Refererenssiarvoja!$B$16*Kaksitasouoma_matriisi!O1985^(1/6)/(SQRT((2*Refererenssiarvoja!$B$15)/(Päälaskenta!$F$31*Päälaskenta!$G$31*L1985)))</f>
        <v>2.48394247610582</v>
      </c>
    </row>
    <row r="1986" spans="1:44" x14ac:dyDescent="0.2">
      <c r="A1986" s="8">
        <v>1984</v>
      </c>
      <c r="B1986" s="8">
        <f>IF(Päälaskenta!C$7,Päälaskenta!E$7,Päälaskenta!G$5)</f>
        <v>2.5</v>
      </c>
      <c r="C1986" s="56">
        <v>1.6E-2</v>
      </c>
      <c r="D1986" s="93">
        <f t="shared" si="481"/>
        <v>156.25</v>
      </c>
      <c r="E1986" s="8">
        <f>IF(Päälaskenta!$C$26,Kaksitasouoma_matriisi!AP1986,Kaksitasouoma_matriisi!AC1986)</f>
        <v>0.11595231168672</v>
      </c>
      <c r="F1986" s="56">
        <f>IF(D1986&lt;Päälaskenta!H$24,(SQRT(POWER(Päälaskenta!C$24/(2*Päälaskenta!E$24),2)+(D1986/Päälaskenta!E$24))-Päälaskenta!C$24/(2*Päälaskenta!E$24)),IF(D1986=Päälaskenta!H$24,Päälaskenta!D$24,Päälaskenta!D$24+(SQRT(POWER((Päälaskenta!C$20+Päälaskenta!G$24)/(2*Päälaskenta!E$20),2)+((D1986-Päälaskenta!H$24)/Päälaskenta!E$20))-(Päälaskenta!C$20+Päälaskenta!G$24)/(2*Päälaskenta!E$20))))</f>
        <v>8.6959999999999997</v>
      </c>
      <c r="G1986" s="57">
        <f>IF(F1986&gt;Päälaskenta!D$24,(2*SQRT((POWER(Päälaskenta!D$24,2))+POWER(Päälaskenta!E$24*Päälaskenta!D$24,2))+Päälaskenta!C$24)+(2*SQRT((POWER((F1986-Päälaskenta!D$24),2))+POWER(Päälaskenta!E$20*(F1986-Päälaskenta!D$24),2))+Päälaskenta!C$20),(2*SQRT((POWER(F1986,2))+POWER(Päälaskenta!E$24*F1986,2))+Päälaskenta!C$24))</f>
        <v>36.81</v>
      </c>
      <c r="H1986" s="57">
        <f t="shared" si="482"/>
        <v>4.24</v>
      </c>
      <c r="I1986" s="62">
        <f t="shared" si="483"/>
        <v>9.9999999999999995E-7</v>
      </c>
      <c r="J1986" s="8">
        <f>IF(F1986&lt;Päälaskenta!$D$24,0,Kaksitasouoma_matriisi!F1986-Päälaskenta!$D$24)</f>
        <v>7.9960000000000004</v>
      </c>
      <c r="L1986" s="8">
        <f>IF(F1986&gt;Päälaskenta!D$24,F1986-Päälaskenta!D$24,0)</f>
        <v>7.9960000000000004</v>
      </c>
      <c r="M1986" s="8">
        <f>IF(F1986&gt;Päälaskenta!D$24,(Päälaskenta!C$20+(Päälaskenta!E$20*(Kaksitasouoma_matriisi!F1986-Päälaskenta!D$24)))*(Kaksitasouoma_matriisi!F1986-Päälaskenta!D$24),0)</f>
        <v>135.88402400000001</v>
      </c>
      <c r="N1986" s="8">
        <f>IF(F1986&gt;Päälaskenta!D$24,(2*SQRT((POWER((F1986-Päälaskenta!D$24),2))+POWER(Päälaskenta!E$20*(F1986-Päälaskenta!D$24),2))+Päälaskenta!C$20),0)</f>
        <v>33.8299879986101</v>
      </c>
      <c r="O1986" s="8">
        <f t="shared" si="489"/>
        <v>4.0166737276283602</v>
      </c>
      <c r="P1986" s="8">
        <f>IF(Päälaskenta!$C$29,IF(L1986&gt;Päälaskenta!$F$28,Kaksitasouoma_matriisi!AQ1986,Kaksitasouoma_matriisi!AR1986),Päälaskenta!$F$20)</f>
        <v>0.12</v>
      </c>
      <c r="Q1986" s="8">
        <f t="shared" si="490"/>
        <v>2861.3096336723402</v>
      </c>
      <c r="R1986" s="8">
        <f t="shared" si="484"/>
        <v>1.8293219881292</v>
      </c>
      <c r="S1986" s="8">
        <f t="shared" si="491"/>
        <v>1.34623772116816E-2</v>
      </c>
      <c r="U1986" s="93">
        <f>IF(F1986&gt;Päälaskenta!D$24,Päälaskenta!H$24+L1986*Päälaskenta!G$24,F1986*Päälaskenta!C$24 + F1986*F1986*Päälaskenta!E$24)</f>
        <v>20.380400000000002</v>
      </c>
      <c r="V1986" s="8">
        <f>IF(F1986&gt;Päälaskenta!D$24,2*SQRT(POWER(Päälaskenta!D$24,2)+POWER(Päälaskenta!E$24*Päälaskenta!D$24,2))+Päälaskenta!C$24,(2*SQRT((POWER(F1986,2))+POWER(Päälaskenta!E$24*F1986,2))+Päälaskenta!C$24))</f>
        <v>2.9798989873223301</v>
      </c>
      <c r="W1986" s="8">
        <f t="shared" si="492"/>
        <v>6.8392922332959198</v>
      </c>
      <c r="X1986" s="8">
        <f>Päälaskenta!F$24</f>
        <v>7.0000000000000007E-2</v>
      </c>
      <c r="Y1986" s="8">
        <f t="shared" si="493"/>
        <v>1049.03208342271</v>
      </c>
      <c r="Z1986" s="8">
        <f t="shared" si="485"/>
        <v>0.670678011870804</v>
      </c>
      <c r="AA1986" s="8">
        <f t="shared" si="494"/>
        <v>3.2907990612098099E-2</v>
      </c>
      <c r="AC1986" s="8">
        <f t="shared" si="486"/>
        <v>0.11595231168672</v>
      </c>
      <c r="AE1986" s="8">
        <v>1984</v>
      </c>
      <c r="AF1986" s="8">
        <f t="shared" si="496"/>
        <v>3910.3417170950502</v>
      </c>
      <c r="AG1986" s="8">
        <f t="shared" si="487"/>
        <v>4.0874325110640601E-7</v>
      </c>
      <c r="AJ1986" s="132">
        <f>IF(Päälaskenta!$F$28&lt;Kaksitasouoma_matriisi!L1986,Päälaskenta!$C$20*Päälaskenta!$F$28,Päälaskenta!$C$20*Kaksitasouoma_matriisi!L1986)</f>
        <v>2.5</v>
      </c>
      <c r="AK1986" s="134">
        <f>SQRT(Päälaskenta!$D$20^2+(Päälaskenta!$D$20/(1/Päälaskenta!$E$20))^2)</f>
        <v>1.8029999999999999</v>
      </c>
      <c r="AL1986" s="134">
        <f>IF(Päälaskenta!$F$28&lt;Kaksitasouoma_matriisi!L1986,AK1986*Päälaskenta!$F$28*COS(ATAN(1/Päälaskenta!$E$20)),AK1986*Kaksitasouoma_matriisi!L1986*COS(ATAN(1/Päälaskenta!$E$20)))</f>
        <v>0.75</v>
      </c>
      <c r="AM1986" s="134"/>
      <c r="AN1986" s="134">
        <f t="shared" si="495"/>
        <v>3.25</v>
      </c>
      <c r="AO1986" s="8">
        <f t="shared" si="488"/>
        <v>2.0799999999999999E-2</v>
      </c>
      <c r="AP1986" s="134">
        <f>Refererenssiarvoja!$B$16*H1986^(1/6)/(Refererenssiarvoja!$B$15^0.5)*(Päälaskenta!$G$28/2)^0.5*(1-AO1986)^(-1.5)</f>
        <v>6.6000000000000003E-2</v>
      </c>
      <c r="AQ1986" s="8">
        <f>Refererenssiarvoja!$B$16*Kaksitasouoma_matriisi!O1986^(1/6)/(SQRT((2*Refererenssiarvoja!$B$15)/(Päälaskenta!$F$31*Päälaskenta!$G$31*Päälaskenta!$F$28))+SQRT(Refererenssiarvoja!$B$15)/Refererenssiarvoja!$B$17*LN(Kaksitasouoma_matriisi!L1986/Päälaskenta!$F$28))</f>
        <v>5.32272916477948E-2</v>
      </c>
      <c r="AR1986" s="8">
        <f>Refererenssiarvoja!$B$16*Kaksitasouoma_matriisi!O1986^(1/6)/(SQRT((2*Refererenssiarvoja!$B$15)/(Päälaskenta!$F$31*Päälaskenta!$G$31*L1986)))</f>
        <v>2.5452551047741001</v>
      </c>
    </row>
    <row r="1987" spans="1:44" x14ac:dyDescent="0.2">
      <c r="A1987" s="8">
        <v>1985</v>
      </c>
      <c r="B1987" s="8">
        <f>IF(Päälaskenta!C$7,Päälaskenta!E$7,Päälaskenta!G$5)</f>
        <v>2.5</v>
      </c>
      <c r="C1987" s="56">
        <v>1.4999999999999999E-2</v>
      </c>
      <c r="D1987" s="93">
        <f t="shared" ref="D1987:D2001" si="497">B1987/C1987</f>
        <v>166.66669999999999</v>
      </c>
      <c r="E1987" s="8">
        <f>IF(Päälaskenta!$C$26,Kaksitasouoma_matriisi!AP1987,Kaksitasouoma_matriisi!AC1987)</f>
        <v>0.116077562575434</v>
      </c>
      <c r="F1987" s="56">
        <f>IF(D1987&lt;Päälaskenta!H$24,(SQRT(POWER(Päälaskenta!C$24/(2*Päälaskenta!E$24),2)+(D1987/Päälaskenta!E$24))-Päälaskenta!C$24/(2*Päälaskenta!E$24)),IF(D1987=Päälaskenta!H$24,Päälaskenta!D$24,Päälaskenta!D$24+(SQRT(POWER((Päälaskenta!C$20+Päälaskenta!G$24)/(2*Päälaskenta!E$20),2)+((D1987-Päälaskenta!H$24)/Päälaskenta!E$20))-(Päälaskenta!C$20+Päälaskenta!G$24)/(2*Päälaskenta!E$20))))</f>
        <v>9.0220000000000002</v>
      </c>
      <c r="G1987" s="57">
        <f>IF(F1987&gt;Päälaskenta!D$24,(2*SQRT((POWER(Päälaskenta!D$24,2))+POWER(Päälaskenta!E$24*Päälaskenta!D$24,2))+Päälaskenta!C$24)+(2*SQRT((POWER((F1987-Päälaskenta!D$24),2))+POWER(Päälaskenta!E$20*(F1987-Päälaskenta!D$24),2))+Päälaskenta!C$20),(2*SQRT((POWER(F1987,2))+POWER(Päälaskenta!E$24*F1987,2))+Päälaskenta!C$24))</f>
        <v>37.99</v>
      </c>
      <c r="H1987" s="57">
        <f t="shared" ref="H1987:H2001" si="498">D1987/G1987</f>
        <v>4.3899999999999997</v>
      </c>
      <c r="I1987" s="62">
        <f t="shared" ref="I1987:I2001" si="499">POWER(C1987/((1/E1987)*POWER(H1987,2/3)),2)</f>
        <v>0</v>
      </c>
      <c r="J1987" s="8">
        <f>IF(F1987&lt;Päälaskenta!$D$24,0,Kaksitasouoma_matriisi!F1987-Päälaskenta!$D$24)</f>
        <v>8.3219999999999992</v>
      </c>
      <c r="L1987" s="8">
        <f>IF(F1987&gt;Päälaskenta!D$24,F1987-Päälaskenta!D$24,0)</f>
        <v>8.3219999999999992</v>
      </c>
      <c r="M1987" s="8">
        <f>IF(F1987&gt;Päälaskenta!D$24,(Päälaskenta!C$20+(Päälaskenta!E$20*(Kaksitasouoma_matriisi!F1987-Päälaskenta!D$24)))*(Kaksitasouoma_matriisi!F1987-Päälaskenta!D$24),0)</f>
        <v>145.493526</v>
      </c>
      <c r="N1987" s="8">
        <f>IF(F1987&gt;Päälaskenta!D$24,(2*SQRT((POWER((F1987-Päälaskenta!D$24),2))+POWER(Päälaskenta!E$20*(F1987-Päälaskenta!D$24),2))+Päälaskenta!C$20),0)</f>
        <v>35.005397714411302</v>
      </c>
      <c r="O1987" s="8">
        <f t="shared" si="489"/>
        <v>4.1563168968110897</v>
      </c>
      <c r="P1987" s="8">
        <f>IF(Päälaskenta!$C$29,IF(L1987&gt;Päälaskenta!$F$28,Kaksitasouoma_matriisi!AQ1987,Kaksitasouoma_matriisi!AR1987),Päälaskenta!$F$20)</f>
        <v>0.12</v>
      </c>
      <c r="Q1987" s="8">
        <f t="shared" si="490"/>
        <v>3134.2588307329102</v>
      </c>
      <c r="R1987" s="8">
        <f t="shared" ref="R1987:R2001" si="500">B1987*Q1987/(Q1987+Y1987)</f>
        <v>1.8431324235342299</v>
      </c>
      <c r="S1987" s="8">
        <f t="shared" si="491"/>
        <v>1.26681404610005E-2</v>
      </c>
      <c r="U1987" s="93">
        <f>IF(F1987&gt;Päälaskenta!D$24,Päälaskenta!H$24+L1987*Päälaskenta!G$24,F1987*Päälaskenta!C$24 + F1987*F1987*Päälaskenta!E$24)</f>
        <v>21.162800000000001</v>
      </c>
      <c r="V1987" s="8">
        <f>IF(F1987&gt;Päälaskenta!D$24,2*SQRT(POWER(Päälaskenta!D$24,2)+POWER(Päälaskenta!E$24*Päälaskenta!D$24,2))+Päälaskenta!C$24,(2*SQRT((POWER(F1987,2))+POWER(Päälaskenta!E$24*F1987,2))+Päälaskenta!C$24))</f>
        <v>2.9798989873223301</v>
      </c>
      <c r="W1987" s="8">
        <f t="shared" si="492"/>
        <v>7.10185146880311</v>
      </c>
      <c r="X1987" s="8">
        <f>Päälaskenta!F$24</f>
        <v>7.0000000000000007E-2</v>
      </c>
      <c r="Y1987" s="8">
        <f t="shared" si="493"/>
        <v>1117.0076419209199</v>
      </c>
      <c r="Z1987" s="8">
        <f t="shared" ref="Z1987:Z2001" si="501">B1987*Y1987/(Y1987+Q1987)</f>
        <v>0.65686757646576899</v>
      </c>
      <c r="AA1987" s="8">
        <f t="shared" si="494"/>
        <v>3.1038783925840099E-2</v>
      </c>
      <c r="AC1987" s="8">
        <f t="shared" ref="AC1987:AC2001" si="502">(N1987*P1987+V1987*X1987)/(N1987+V1987)</f>
        <v>0.116077562575434</v>
      </c>
      <c r="AE1987" s="8">
        <v>1985</v>
      </c>
      <c r="AF1987" s="8">
        <f t="shared" si="496"/>
        <v>4251.2664726538296</v>
      </c>
      <c r="AG1987" s="8">
        <f t="shared" ref="AG1987:AG2001" si="503">(B1987*B1987)/(AF1987*AF1987)</f>
        <v>3.4581462946832998E-7</v>
      </c>
      <c r="AJ1987" s="132">
        <f>IF(Päälaskenta!$F$28&lt;Kaksitasouoma_matriisi!L1987,Päälaskenta!$C$20*Päälaskenta!$F$28,Päälaskenta!$C$20*Kaksitasouoma_matriisi!L1987)</f>
        <v>2.5</v>
      </c>
      <c r="AK1987" s="134">
        <f>SQRT(Päälaskenta!$D$20^2+(Päälaskenta!$D$20/(1/Päälaskenta!$E$20))^2)</f>
        <v>1.8029999999999999</v>
      </c>
      <c r="AL1987" s="134">
        <f>IF(Päälaskenta!$F$28&lt;Kaksitasouoma_matriisi!L1987,AK1987*Päälaskenta!$F$28*COS(ATAN(1/Päälaskenta!$E$20)),AK1987*Kaksitasouoma_matriisi!L1987*COS(ATAN(1/Päälaskenta!$E$20)))</f>
        <v>0.75</v>
      </c>
      <c r="AM1987" s="134"/>
      <c r="AN1987" s="134">
        <f t="shared" si="495"/>
        <v>3.25</v>
      </c>
      <c r="AO1987" s="8">
        <f t="shared" ref="AO1987:AO2001" si="504">AN1987/D1987</f>
        <v>1.9499996100000801E-2</v>
      </c>
      <c r="AP1987" s="134">
        <f>Refererenssiarvoja!$B$16*H1987^(1/6)/(Refererenssiarvoja!$B$15^0.5)*(Päälaskenta!$G$28/2)^0.5*(1-AO1987)^(-1.5)</f>
        <v>6.7000000000000004E-2</v>
      </c>
      <c r="AQ1987" s="8">
        <f>Refererenssiarvoja!$B$16*Kaksitasouoma_matriisi!O1987^(1/6)/(SQRT((2*Refererenssiarvoja!$B$15)/(Päälaskenta!$F$31*Päälaskenta!$G$31*Päälaskenta!$F$28))+SQRT(Refererenssiarvoja!$B$15)/Refererenssiarvoja!$B$17*LN(Kaksitasouoma_matriisi!L1987/Päälaskenta!$F$28))</f>
        <v>5.2833402794617297E-2</v>
      </c>
      <c r="AR1987" s="8">
        <f>Refererenssiarvoja!$B$16*Kaksitasouoma_matriisi!O1987^(1/6)/(SQRT((2*Refererenssiarvoja!$B$15)/(Päälaskenta!$F$31*Päälaskenta!$G$31*L1987)))</f>
        <v>2.6114544974695102</v>
      </c>
    </row>
    <row r="1988" spans="1:44" x14ac:dyDescent="0.2">
      <c r="A1988" s="8">
        <v>1986</v>
      </c>
      <c r="B1988" s="8">
        <f>IF(Päälaskenta!C$7,Päälaskenta!E$7,Päälaskenta!G$5)</f>
        <v>2.5</v>
      </c>
      <c r="C1988" s="56">
        <v>1.4E-2</v>
      </c>
      <c r="D1988" s="93">
        <f t="shared" si="497"/>
        <v>178.57140000000001</v>
      </c>
      <c r="E1988" s="8">
        <f>IF(Päälaskenta!$C$26,Kaksitasouoma_matriisi!AP1988,Kaksitasouoma_matriisi!AC1988)</f>
        <v>0.11620786384458701</v>
      </c>
      <c r="F1988" s="56">
        <f>IF(D1988&lt;Päälaskenta!H$24,(SQRT(POWER(Päälaskenta!C$24/(2*Päälaskenta!E$24),2)+(D1988/Päälaskenta!E$24))-Päälaskenta!C$24/(2*Päälaskenta!E$24)),IF(D1988=Päälaskenta!H$24,Päälaskenta!D$24,Päälaskenta!D$24+(SQRT(POWER((Päälaskenta!C$20+Päälaskenta!G$24)/(2*Päälaskenta!E$20),2)+((D1988-Päälaskenta!H$24)/Päälaskenta!E$20))-(Päälaskenta!C$20+Päälaskenta!G$24)/(2*Päälaskenta!E$20))))</f>
        <v>9.3840000000000003</v>
      </c>
      <c r="G1988" s="57">
        <f>IF(F1988&gt;Päälaskenta!D$24,(2*SQRT((POWER(Päälaskenta!D$24,2))+POWER(Päälaskenta!E$24*Päälaskenta!D$24,2))+Päälaskenta!C$24)+(2*SQRT((POWER((F1988-Päälaskenta!D$24),2))+POWER(Päälaskenta!E$20*(F1988-Päälaskenta!D$24),2))+Päälaskenta!C$20),(2*SQRT((POWER(F1988,2))+POWER(Päälaskenta!E$24*F1988,2))+Päälaskenta!C$24))</f>
        <v>39.29</v>
      </c>
      <c r="H1988" s="57">
        <f t="shared" si="498"/>
        <v>4.54</v>
      </c>
      <c r="I1988" s="62">
        <f t="shared" si="499"/>
        <v>0</v>
      </c>
      <c r="J1988" s="8">
        <f>IF(F1988&lt;Päälaskenta!$D$24,0,Kaksitasouoma_matriisi!F1988-Päälaskenta!$D$24)</f>
        <v>8.6839999999999993</v>
      </c>
      <c r="L1988" s="8">
        <f>IF(F1988&gt;Päälaskenta!D$24,F1988-Päälaskenta!D$24,0)</f>
        <v>8.6839999999999993</v>
      </c>
      <c r="M1988" s="8">
        <f>IF(F1988&gt;Päälaskenta!D$24,(Päälaskenta!C$20+(Päälaskenta!E$20*(Kaksitasouoma_matriisi!F1988-Päälaskenta!D$24)))*(Kaksitasouoma_matriisi!F1988-Päälaskenta!D$24),0)</f>
        <v>156.53778399999999</v>
      </c>
      <c r="N1988" s="8">
        <f>IF(F1988&gt;Päälaskenta!D$24,(2*SQRT((POWER((F1988-Päälaskenta!D$24),2))+POWER(Päälaskenta!E$20*(F1988-Päälaskenta!D$24),2))+Päälaskenta!C$20),0)</f>
        <v>36.310607276129304</v>
      </c>
      <c r="O1988" s="8">
        <f t="shared" ref="O1988:O2001" si="505">IF(N1988&gt;0,M1988/N1988,0)</f>
        <v>4.3110759015839504</v>
      </c>
      <c r="P1988" s="8">
        <f>IF(Päälaskenta!$C$29,IF(L1988&gt;Päälaskenta!$F$28,Kaksitasouoma_matriisi!AQ1988,Kaksitasouoma_matriisi!AR1988),Päälaskenta!$F$20)</f>
        <v>0.12</v>
      </c>
      <c r="Q1988" s="8">
        <f t="shared" ref="Q1988:Q2001" si="506">(1/P1988)*M1988*POWER(O1988,(2/3))</f>
        <v>3455.37389804339</v>
      </c>
      <c r="R1988" s="8">
        <f t="shared" si="500"/>
        <v>1.85778761490874</v>
      </c>
      <c r="S1988" s="8">
        <f t="shared" ref="S1988:S2001" si="507">IF(M1988&gt;0,R1988/M1988,0)</f>
        <v>1.18679820771498E-2</v>
      </c>
      <c r="U1988" s="93">
        <f>IF(F1988&gt;Päälaskenta!D$24,Päälaskenta!H$24+L1988*Päälaskenta!G$24,F1988*Päälaskenta!C$24 + F1988*F1988*Päälaskenta!E$24)</f>
        <v>22.031600000000001</v>
      </c>
      <c r="V1988" s="8">
        <f>IF(F1988&gt;Päälaskenta!D$24,2*SQRT(POWER(Päälaskenta!D$24,2)+POWER(Päälaskenta!E$24*Päälaskenta!D$24,2))+Päälaskenta!C$24,(2*SQRT((POWER(F1988,2))+POWER(Päälaskenta!E$24*F1988,2))+Päälaskenta!C$24))</f>
        <v>2.9798989873223301</v>
      </c>
      <c r="W1988" s="8">
        <f t="shared" ref="W1988:W2001" si="508">U1988/V1988</f>
        <v>7.3934049757160096</v>
      </c>
      <c r="X1988" s="8">
        <f>Päälaskenta!F$24</f>
        <v>7.0000000000000007E-2</v>
      </c>
      <c r="Y1988" s="8">
        <f t="shared" ref="Y1988:Y2001" si="509">(1/X1988)*U1988*POWER(W1988,(2/3))</f>
        <v>1194.4766423440501</v>
      </c>
      <c r="Z1988" s="8">
        <f t="shared" si="501"/>
        <v>0.64221238509126499</v>
      </c>
      <c r="AA1988" s="8">
        <f t="shared" ref="AA1988:AA2001" si="510">Z1988/U1988</f>
        <v>2.9149602620384601E-2</v>
      </c>
      <c r="AC1988" s="8">
        <f t="shared" si="502"/>
        <v>0.11620786384458701</v>
      </c>
      <c r="AE1988" s="8">
        <v>1986</v>
      </c>
      <c r="AF1988" s="8">
        <f t="shared" si="496"/>
        <v>4649.8505403874397</v>
      </c>
      <c r="AG1988" s="8">
        <f t="shared" si="503"/>
        <v>2.8906933946229498E-7</v>
      </c>
      <c r="AJ1988" s="132">
        <f>IF(Päälaskenta!$F$28&lt;Kaksitasouoma_matriisi!L1988,Päälaskenta!$C$20*Päälaskenta!$F$28,Päälaskenta!$C$20*Kaksitasouoma_matriisi!L1988)</f>
        <v>2.5</v>
      </c>
      <c r="AK1988" s="134">
        <f>SQRT(Päälaskenta!$D$20^2+(Päälaskenta!$D$20/(1/Päälaskenta!$E$20))^2)</f>
        <v>1.8029999999999999</v>
      </c>
      <c r="AL1988" s="134">
        <f>IF(Päälaskenta!$F$28&lt;Kaksitasouoma_matriisi!L1988,AK1988*Päälaskenta!$F$28*COS(ATAN(1/Päälaskenta!$E$20)),AK1988*Kaksitasouoma_matriisi!L1988*COS(ATAN(1/Päälaskenta!$E$20)))</f>
        <v>0.75</v>
      </c>
      <c r="AM1988" s="134"/>
      <c r="AN1988" s="134">
        <f t="shared" ref="AN1988:AN2001" si="511">AJ1988+AL1988</f>
        <v>3.25</v>
      </c>
      <c r="AO1988" s="8">
        <f t="shared" si="504"/>
        <v>1.8200002912000499E-2</v>
      </c>
      <c r="AP1988" s="134">
        <f>Refererenssiarvoja!$B$16*H1988^(1/6)/(Refererenssiarvoja!$B$15^0.5)*(Päälaskenta!$G$28/2)^0.5*(1-AO1988)^(-1.5)</f>
        <v>6.7000000000000004E-2</v>
      </c>
      <c r="AQ1988" s="8">
        <f>Refererenssiarvoja!$B$16*Kaksitasouoma_matriisi!O1988^(1/6)/(SQRT((2*Refererenssiarvoja!$B$15)/(Päälaskenta!$F$31*Päälaskenta!$G$31*Päälaskenta!$F$28))+SQRT(Refererenssiarvoja!$B$15)/Refererenssiarvoja!$B$17*LN(Kaksitasouoma_matriisi!L1988/Päälaskenta!$F$28))</f>
        <v>5.2427967989311097E-2</v>
      </c>
      <c r="AR1988" s="8">
        <f>Refererenssiarvoja!$B$16*Kaksitasouoma_matriisi!O1988^(1/6)/(SQRT((2*Refererenssiarvoja!$B$15)/(Päälaskenta!$F$31*Päälaskenta!$G$31*L1988)))</f>
        <v>2.68395162583758</v>
      </c>
    </row>
    <row r="1989" spans="1:44" x14ac:dyDescent="0.2">
      <c r="A1989" s="8">
        <v>1987</v>
      </c>
      <c r="B1989" s="8">
        <f>IF(Päälaskenta!C$7,Päälaskenta!E$7,Päälaskenta!G$5)</f>
        <v>2.5</v>
      </c>
      <c r="C1989" s="56">
        <v>1.2999999999999999E-2</v>
      </c>
      <c r="D1989" s="93">
        <f t="shared" si="497"/>
        <v>192.30770000000001</v>
      </c>
      <c r="E1989" s="8">
        <f>IF(Päälaskenta!$C$26,Kaksitasouoma_matriisi!AP1989,Kaksitasouoma_matriisi!AC1989)</f>
        <v>0.11634310281256301</v>
      </c>
      <c r="F1989" s="56">
        <f>IF(D1989&lt;Päälaskenta!H$24,(SQRT(POWER(Päälaskenta!C$24/(2*Päälaskenta!E$24),2)+(D1989/Päälaskenta!E$24))-Päälaskenta!C$24/(2*Päälaskenta!E$24)),IF(D1989=Päälaskenta!H$24,Päälaskenta!D$24,Päälaskenta!D$24+(SQRT(POWER((Päälaskenta!C$20+Päälaskenta!G$24)/(2*Päälaskenta!E$20),2)+((D1989-Päälaskenta!H$24)/Päälaskenta!E$20))-(Päälaskenta!C$20+Päälaskenta!G$24)/(2*Päälaskenta!E$20))))</f>
        <v>9.7870000000000008</v>
      </c>
      <c r="G1989" s="57">
        <f>IF(F1989&gt;Päälaskenta!D$24,(2*SQRT((POWER(Päälaskenta!D$24,2))+POWER(Päälaskenta!E$24*Päälaskenta!D$24,2))+Päälaskenta!C$24)+(2*SQRT((POWER((F1989-Päälaskenta!D$24),2))+POWER(Päälaskenta!E$20*(F1989-Päälaskenta!D$24),2))+Päälaskenta!C$20),(2*SQRT((POWER(F1989,2))+POWER(Päälaskenta!E$24*F1989,2))+Päälaskenta!C$24))</f>
        <v>40.74</v>
      </c>
      <c r="H1989" s="57">
        <f t="shared" si="498"/>
        <v>4.72</v>
      </c>
      <c r="I1989" s="62">
        <f t="shared" si="499"/>
        <v>0</v>
      </c>
      <c r="J1989" s="8">
        <f>IF(F1989&lt;Päälaskenta!$D$24,0,Kaksitasouoma_matriisi!F1989-Päälaskenta!$D$24)</f>
        <v>9.0869999999999997</v>
      </c>
      <c r="L1989" s="8">
        <f>IF(F1989&gt;Päälaskenta!D$24,F1989-Päälaskenta!D$24,0)</f>
        <v>9.0869999999999997</v>
      </c>
      <c r="M1989" s="8">
        <f>IF(F1989&gt;Päälaskenta!D$24,(Päälaskenta!C$20+(Päälaskenta!E$20*(Kaksitasouoma_matriisi!F1989-Päälaskenta!D$24)))*(Kaksitasouoma_matriisi!F1989-Päälaskenta!D$24),0)</f>
        <v>169.2953535</v>
      </c>
      <c r="N1989" s="8">
        <f>IF(F1989&gt;Päälaskenta!D$24,(2*SQRT((POWER((F1989-Päälaskenta!D$24),2))+POWER(Päälaskenta!E$20*(F1989-Päälaskenta!D$24),2))+Päälaskenta!C$20),0)</f>
        <v>37.763644440141299</v>
      </c>
      <c r="O1989" s="8">
        <f t="shared" si="505"/>
        <v>4.4830247718370497</v>
      </c>
      <c r="P1989" s="8">
        <f>IF(Päälaskenta!$C$29,IF(L1989&gt;Päälaskenta!$F$28,Kaksitasouoma_matriisi!AQ1989,Kaksitasouoma_matriisi!AR1989),Päälaskenta!$F$20)</f>
        <v>0.12</v>
      </c>
      <c r="Q1989" s="8">
        <f t="shared" si="506"/>
        <v>3835.6992854466298</v>
      </c>
      <c r="R1989" s="8">
        <f t="shared" si="500"/>
        <v>1.87332236875109</v>
      </c>
      <c r="S1989" s="8">
        <f t="shared" si="507"/>
        <v>1.10654092390734E-2</v>
      </c>
      <c r="U1989" s="93">
        <f>IF(F1989&gt;Päälaskenta!D$24,Päälaskenta!H$24+L1989*Päälaskenta!G$24,F1989*Päälaskenta!C$24 + F1989*F1989*Päälaskenta!E$24)</f>
        <v>22.998799999999999</v>
      </c>
      <c r="V1989" s="8">
        <f>IF(F1989&gt;Päälaskenta!D$24,2*SQRT(POWER(Päälaskenta!D$24,2)+POWER(Päälaskenta!E$24*Päälaskenta!D$24,2))+Päälaskenta!C$24,(2*SQRT((POWER(F1989,2))+POWER(Päälaskenta!E$24*F1989,2))+Päälaskenta!C$24))</f>
        <v>2.9798989873223301</v>
      </c>
      <c r="W1989" s="8">
        <f t="shared" si="508"/>
        <v>7.7179797361742803</v>
      </c>
      <c r="X1989" s="8">
        <f>Päälaskenta!F$24</f>
        <v>7.0000000000000007E-2</v>
      </c>
      <c r="Y1989" s="8">
        <f t="shared" si="509"/>
        <v>1283.1464474474701</v>
      </c>
      <c r="Z1989" s="8">
        <f t="shared" si="501"/>
        <v>0.62667763124891196</v>
      </c>
      <c r="AA1989" s="8">
        <f t="shared" si="510"/>
        <v>2.7248275181701299E-2</v>
      </c>
      <c r="AC1989" s="8">
        <f t="shared" si="502"/>
        <v>0.11634310281256301</v>
      </c>
      <c r="AE1989" s="8">
        <v>1987</v>
      </c>
      <c r="AF1989" s="8">
        <f t="shared" si="496"/>
        <v>5118.8457328941004</v>
      </c>
      <c r="AG1989" s="8">
        <f t="shared" si="503"/>
        <v>2.3852611496626098E-7</v>
      </c>
      <c r="AJ1989" s="132">
        <f>IF(Päälaskenta!$F$28&lt;Kaksitasouoma_matriisi!L1989,Päälaskenta!$C$20*Päälaskenta!$F$28,Päälaskenta!$C$20*Kaksitasouoma_matriisi!L1989)</f>
        <v>2.5</v>
      </c>
      <c r="AK1989" s="134">
        <f>SQRT(Päälaskenta!$D$20^2+(Päälaskenta!$D$20/(1/Päälaskenta!$E$20))^2)</f>
        <v>1.8029999999999999</v>
      </c>
      <c r="AL1989" s="134">
        <f>IF(Päälaskenta!$F$28&lt;Kaksitasouoma_matriisi!L1989,AK1989*Päälaskenta!$F$28*COS(ATAN(1/Päälaskenta!$E$20)),AK1989*Kaksitasouoma_matriisi!L1989*COS(ATAN(1/Päälaskenta!$E$20)))</f>
        <v>0.75</v>
      </c>
      <c r="AM1989" s="134"/>
      <c r="AN1989" s="134">
        <f t="shared" si="511"/>
        <v>3.25</v>
      </c>
      <c r="AO1989" s="8">
        <f t="shared" si="504"/>
        <v>1.6899999323999999E-2</v>
      </c>
      <c r="AP1989" s="134">
        <f>Refererenssiarvoja!$B$16*H1989^(1/6)/(Refererenssiarvoja!$B$15^0.5)*(Päälaskenta!$G$28/2)^0.5*(1-AO1989)^(-1.5)</f>
        <v>6.7000000000000004E-2</v>
      </c>
      <c r="AQ1989" s="8">
        <f>Refererenssiarvoja!$B$16*Kaksitasouoma_matriisi!O1989^(1/6)/(SQRT((2*Refererenssiarvoja!$B$15)/(Päälaskenta!$F$31*Päälaskenta!$G$31*Päälaskenta!$F$28))+SQRT(Refererenssiarvoja!$B$15)/Refererenssiarvoja!$B$17*LN(Kaksitasouoma_matriisi!L1989/Päälaskenta!$F$28))</f>
        <v>5.2011605332562397E-2</v>
      </c>
      <c r="AR1989" s="8">
        <f>Refererenssiarvoja!$B$16*Kaksitasouoma_matriisi!O1989^(1/6)/(SQRT((2*Refererenssiarvoja!$B$15)/(Päälaskenta!$F$31*Päälaskenta!$G$31*L1989)))</f>
        <v>2.76347762304025</v>
      </c>
    </row>
    <row r="1990" spans="1:44" x14ac:dyDescent="0.2">
      <c r="A1990" s="8">
        <v>1988</v>
      </c>
      <c r="B1990" s="8">
        <f>IF(Päälaskenta!C$7,Päälaskenta!E$7,Päälaskenta!G$5)</f>
        <v>2.5</v>
      </c>
      <c r="C1990" s="56">
        <v>1.2E-2</v>
      </c>
      <c r="D1990" s="93">
        <f t="shared" si="497"/>
        <v>208.33330000000001</v>
      </c>
      <c r="E1990" s="8">
        <f>IF(Päälaskenta!$C$26,Kaksitasouoma_matriisi!AP1990,Kaksitasouoma_matriisi!AC1990)</f>
        <v>0.11648434829788901</v>
      </c>
      <c r="F1990" s="56">
        <f>IF(D1990&lt;Päälaskenta!H$24,(SQRT(POWER(Päälaskenta!C$24/(2*Päälaskenta!E$24),2)+(D1990/Päälaskenta!E$24))-Päälaskenta!C$24/(2*Päälaskenta!E$24)),IF(D1990=Päälaskenta!H$24,Päälaskenta!D$24,Päälaskenta!D$24+(SQRT(POWER((Päälaskenta!C$20+Päälaskenta!G$24)/(2*Päälaskenta!E$20),2)+((D1990-Päälaskenta!H$24)/Päälaskenta!E$20))-(Päälaskenta!C$20+Päälaskenta!G$24)/(2*Päälaskenta!E$20))))</f>
        <v>10.241</v>
      </c>
      <c r="G1990" s="57">
        <f>IF(F1990&gt;Päälaskenta!D$24,(2*SQRT((POWER(Päälaskenta!D$24,2))+POWER(Päälaskenta!E$24*Päälaskenta!D$24,2))+Päälaskenta!C$24)+(2*SQRT((POWER((F1990-Päälaskenta!D$24),2))+POWER(Päälaskenta!E$20*(F1990-Päälaskenta!D$24),2))+Päälaskenta!C$20),(2*SQRT((POWER(F1990,2))+POWER(Päälaskenta!E$24*F1990,2))+Päälaskenta!C$24))</f>
        <v>42.38</v>
      </c>
      <c r="H1990" s="57">
        <f t="shared" si="498"/>
        <v>4.92</v>
      </c>
      <c r="I1990" s="62">
        <f t="shared" si="499"/>
        <v>0</v>
      </c>
      <c r="J1990" s="8">
        <f>IF(F1990&lt;Päälaskenta!$D$24,0,Kaksitasouoma_matriisi!F1990-Päälaskenta!$D$24)</f>
        <v>9.5410000000000004</v>
      </c>
      <c r="L1990" s="8">
        <f>IF(F1990&gt;Päälaskenta!D$24,F1990-Päälaskenta!D$24,0)</f>
        <v>9.5410000000000004</v>
      </c>
      <c r="M1990" s="8">
        <f>IF(F1990&gt;Päälaskenta!D$24,(Päälaskenta!C$20+(Päälaskenta!E$20*(Kaksitasouoma_matriisi!F1990-Päälaskenta!D$24)))*(Kaksitasouoma_matriisi!F1990-Päälaskenta!D$24),0)</f>
        <v>184.25102150000001</v>
      </c>
      <c r="N1990" s="8">
        <f>IF(F1990&gt;Päälaskenta!D$24,(2*SQRT((POWER((F1990-Päälaskenta!D$24),2))+POWER(Päälaskenta!E$20*(F1990-Päälaskenta!D$24),2))+Päälaskenta!C$20),0)</f>
        <v>39.400564719201903</v>
      </c>
      <c r="O1990" s="8">
        <f t="shared" si="505"/>
        <v>4.6763548394067804</v>
      </c>
      <c r="P1990" s="8">
        <f>IF(Päälaskenta!$C$29,IF(L1990&gt;Päälaskenta!$F$28,Kaksitasouoma_matriisi!AQ1990,Kaksitasouoma_matriisi!AR1990),Päälaskenta!$F$20)</f>
        <v>0.12</v>
      </c>
      <c r="Q1990" s="8">
        <f t="shared" si="506"/>
        <v>4293.7191110102503</v>
      </c>
      <c r="R1990" s="8">
        <f t="shared" si="500"/>
        <v>1.8899159027168499</v>
      </c>
      <c r="S1990" s="8">
        <f t="shared" si="507"/>
        <v>1.02572886018808E-2</v>
      </c>
      <c r="U1990" s="93">
        <f>IF(F1990&gt;Päälaskenta!D$24,Päälaskenta!H$24+L1990*Päälaskenta!G$24,F1990*Päälaskenta!C$24 + F1990*F1990*Päälaskenta!E$24)</f>
        <v>24.0884</v>
      </c>
      <c r="V1990" s="8">
        <f>IF(F1990&gt;Päälaskenta!D$24,2*SQRT(POWER(Päälaskenta!D$24,2)+POWER(Päälaskenta!E$24*Päälaskenta!D$24,2))+Päälaskenta!C$24,(2*SQRT((POWER(F1990,2))+POWER(Päälaskenta!E$24*F1990,2))+Päälaskenta!C$24))</f>
        <v>2.9798989873223301</v>
      </c>
      <c r="W1990" s="8">
        <f t="shared" si="508"/>
        <v>8.0836297144573006</v>
      </c>
      <c r="X1990" s="8">
        <f>Päälaskenta!F$24</f>
        <v>7.0000000000000007E-2</v>
      </c>
      <c r="Y1990" s="8">
        <f t="shared" si="509"/>
        <v>1386.05624941428</v>
      </c>
      <c r="Z1990" s="8">
        <f t="shared" si="501"/>
        <v>0.61008409728315405</v>
      </c>
      <c r="AA1990" s="8">
        <f t="shared" si="510"/>
        <v>2.53268833663985E-2</v>
      </c>
      <c r="AC1990" s="8">
        <f t="shared" si="502"/>
        <v>0.11648434829788901</v>
      </c>
      <c r="AE1990" s="8">
        <v>1988</v>
      </c>
      <c r="AF1990" s="8">
        <f t="shared" si="496"/>
        <v>5679.7753604245299</v>
      </c>
      <c r="AG1990" s="8">
        <f t="shared" si="503"/>
        <v>1.93739287672092E-7</v>
      </c>
      <c r="AJ1990" s="132">
        <f>IF(Päälaskenta!$F$28&lt;Kaksitasouoma_matriisi!L1990,Päälaskenta!$C$20*Päälaskenta!$F$28,Päälaskenta!$C$20*Kaksitasouoma_matriisi!L1990)</f>
        <v>2.5</v>
      </c>
      <c r="AK1990" s="134">
        <f>SQRT(Päälaskenta!$D$20^2+(Päälaskenta!$D$20/(1/Päälaskenta!$E$20))^2)</f>
        <v>1.8029999999999999</v>
      </c>
      <c r="AL1990" s="134">
        <f>IF(Päälaskenta!$F$28&lt;Kaksitasouoma_matriisi!L1990,AK1990*Päälaskenta!$F$28*COS(ATAN(1/Päälaskenta!$E$20)),AK1990*Kaksitasouoma_matriisi!L1990*COS(ATAN(1/Päälaskenta!$E$20)))</f>
        <v>0.75</v>
      </c>
      <c r="AM1990" s="134"/>
      <c r="AN1990" s="134">
        <f t="shared" si="511"/>
        <v>3.25</v>
      </c>
      <c r="AO1990" s="8">
        <f t="shared" si="504"/>
        <v>1.56000024960004E-2</v>
      </c>
      <c r="AP1990" s="134">
        <f>Refererenssiarvoja!$B$16*H1990^(1/6)/(Refererenssiarvoja!$B$15^0.5)*(Päälaskenta!$G$28/2)^0.5*(1-AO1990)^(-1.5)</f>
        <v>6.7000000000000004E-2</v>
      </c>
      <c r="AQ1990" s="8">
        <f>Refererenssiarvoja!$B$16*Kaksitasouoma_matriisi!O1990^(1/6)/(SQRT((2*Refererenssiarvoja!$B$15)/(Päälaskenta!$F$31*Päälaskenta!$G$31*Päälaskenta!$F$28))+SQRT(Refererenssiarvoja!$B$15)/Refererenssiarvoja!$B$17*LN(Kaksitasouoma_matriisi!L1990/Päälaskenta!$F$28))</f>
        <v>5.1581306470221799E-2</v>
      </c>
      <c r="AR1990" s="8">
        <f>Refererenssiarvoja!$B$16*Kaksitasouoma_matriisi!O1990^(1/6)/(SQRT((2*Refererenssiarvoja!$B$15)/(Päälaskenta!$F$31*Päälaskenta!$G$31*L1990)))</f>
        <v>2.85166620840352</v>
      </c>
    </row>
    <row r="1991" spans="1:44" x14ac:dyDescent="0.2">
      <c r="A1991" s="8">
        <v>1989</v>
      </c>
      <c r="B1991" s="8">
        <f>IF(Päälaskenta!C$7,Päälaskenta!E$7,Päälaskenta!G$5)</f>
        <v>2.5</v>
      </c>
      <c r="C1991" s="56">
        <v>1.0999999999999999E-2</v>
      </c>
      <c r="D1991" s="93">
        <f t="shared" si="497"/>
        <v>227.27269999999999</v>
      </c>
      <c r="E1991" s="8">
        <f>IF(Päälaskenta!$C$26,Kaksitasouoma_matriisi!AP1991,Kaksitasouoma_matriisi!AC1991)</f>
        <v>0.11663191756272701</v>
      </c>
      <c r="F1991" s="56">
        <f>IF(D1991&lt;Päälaskenta!H$24,(SQRT(POWER(Päälaskenta!C$24/(2*Päälaskenta!E$24),2)+(D1991/Päälaskenta!E$24))-Päälaskenta!C$24/(2*Päälaskenta!E$24)),IF(D1991=Päälaskenta!H$24,Päälaskenta!D$24,Päälaskenta!D$24+(SQRT(POWER((Päälaskenta!C$20+Päälaskenta!G$24)/(2*Päälaskenta!E$20),2)+((D1991-Päälaskenta!H$24)/Päälaskenta!E$20))-(Päälaskenta!C$20+Päälaskenta!G$24)/(2*Päälaskenta!E$20))))</f>
        <v>10.756</v>
      </c>
      <c r="G1991" s="57">
        <f>IF(F1991&gt;Päälaskenta!D$24,(2*SQRT((POWER(Päälaskenta!D$24,2))+POWER(Päälaskenta!E$24*Päälaskenta!D$24,2))+Päälaskenta!C$24)+(2*SQRT((POWER((F1991-Päälaskenta!D$24),2))+POWER(Päälaskenta!E$20*(F1991-Päälaskenta!D$24),2))+Päälaskenta!C$20),(2*SQRT((POWER(F1991,2))+POWER(Päälaskenta!E$24*F1991,2))+Päälaskenta!C$24))</f>
        <v>44.24</v>
      </c>
      <c r="H1991" s="57">
        <f t="shared" si="498"/>
        <v>5.14</v>
      </c>
      <c r="I1991" s="62">
        <f t="shared" si="499"/>
        <v>0</v>
      </c>
      <c r="J1991" s="8">
        <f>IF(F1991&lt;Päälaskenta!$D$24,0,Kaksitasouoma_matriisi!F1991-Päälaskenta!$D$24)</f>
        <v>10.055999999999999</v>
      </c>
      <c r="L1991" s="8">
        <f>IF(F1991&gt;Päälaskenta!D$24,F1991-Päälaskenta!D$24,0)</f>
        <v>10.055999999999999</v>
      </c>
      <c r="M1991" s="8">
        <f>IF(F1991&gt;Päälaskenta!D$24,(Päälaskenta!C$20+(Päälaskenta!E$20*(Kaksitasouoma_matriisi!F1991-Päälaskenta!D$24)))*(Kaksitasouoma_matriisi!F1991-Päälaskenta!D$24),0)</f>
        <v>201.96470400000001</v>
      </c>
      <c r="N1991" s="8">
        <f>IF(F1991&gt;Päälaskenta!D$24,(2*SQRT((POWER((F1991-Päälaskenta!D$24),2))+POWER(Päälaskenta!E$20*(F1991-Päälaskenta!D$24),2))+Päälaskenta!C$20),0)</f>
        <v>41.257423626065901</v>
      </c>
      <c r="O1991" s="8">
        <f t="shared" si="505"/>
        <v>4.8952330574612404</v>
      </c>
      <c r="P1991" s="8">
        <f>IF(Päälaskenta!$C$29,IF(L1991&gt;Päälaskenta!$F$28,Kaksitasouoma_matriisi!AQ1991,Kaksitasouoma_matriisi!AR1991),Päälaskenta!$F$20)</f>
        <v>0.12</v>
      </c>
      <c r="Q1991" s="8">
        <f t="shared" si="506"/>
        <v>4852.2497536634401</v>
      </c>
      <c r="R1991" s="8">
        <f t="shared" si="500"/>
        <v>1.90767425293127</v>
      </c>
      <c r="S1991" s="8">
        <f t="shared" si="507"/>
        <v>9.4455823970671093E-3</v>
      </c>
      <c r="U1991" s="93">
        <f>IF(F1991&gt;Päälaskenta!D$24,Päälaskenta!H$24+L1991*Päälaskenta!G$24,F1991*Päälaskenta!C$24 + F1991*F1991*Päälaskenta!E$24)</f>
        <v>25.324400000000001</v>
      </c>
      <c r="V1991" s="8">
        <f>IF(F1991&gt;Päälaskenta!D$24,2*SQRT(POWER(Päälaskenta!D$24,2)+POWER(Päälaskenta!E$24*Päälaskenta!D$24,2))+Päälaskenta!C$24,(2*SQRT((POWER(F1991,2))+POWER(Päälaskenta!E$24*F1991,2))+Päälaskenta!C$24))</f>
        <v>2.9798989873223301</v>
      </c>
      <c r="W1991" s="8">
        <f t="shared" si="508"/>
        <v>8.4984088748444204</v>
      </c>
      <c r="X1991" s="8">
        <f>Päälaskenta!F$24</f>
        <v>7.0000000000000007E-2</v>
      </c>
      <c r="Y1991" s="8">
        <f t="shared" si="509"/>
        <v>1506.6054678289499</v>
      </c>
      <c r="Z1991" s="8">
        <f t="shared" si="501"/>
        <v>0.59232574706872998</v>
      </c>
      <c r="AA1991" s="8">
        <f t="shared" si="510"/>
        <v>2.33895273755244E-2</v>
      </c>
      <c r="AC1991" s="8">
        <f t="shared" si="502"/>
        <v>0.11663191756272701</v>
      </c>
      <c r="AE1991" s="8">
        <v>1989</v>
      </c>
      <c r="AF1991" s="8">
        <f t="shared" si="496"/>
        <v>6358.8552214923902</v>
      </c>
      <c r="AG1991" s="8">
        <f t="shared" si="503"/>
        <v>1.5456890959074201E-7</v>
      </c>
      <c r="AJ1991" s="132">
        <f>IF(Päälaskenta!$F$28&lt;Kaksitasouoma_matriisi!L1991,Päälaskenta!$C$20*Päälaskenta!$F$28,Päälaskenta!$C$20*Kaksitasouoma_matriisi!L1991)</f>
        <v>2.5</v>
      </c>
      <c r="AK1991" s="134">
        <f>SQRT(Päälaskenta!$D$20^2+(Päälaskenta!$D$20/(1/Päälaskenta!$E$20))^2)</f>
        <v>1.8029999999999999</v>
      </c>
      <c r="AL1991" s="134">
        <f>IF(Päälaskenta!$F$28&lt;Kaksitasouoma_matriisi!L1991,AK1991*Päälaskenta!$F$28*COS(ATAN(1/Päälaskenta!$E$20)),AK1991*Kaksitasouoma_matriisi!L1991*COS(ATAN(1/Päälaskenta!$E$20)))</f>
        <v>0.75</v>
      </c>
      <c r="AM1991" s="134"/>
      <c r="AN1991" s="134">
        <f t="shared" si="511"/>
        <v>3.25</v>
      </c>
      <c r="AO1991" s="8">
        <f t="shared" si="504"/>
        <v>1.43000017160002E-2</v>
      </c>
      <c r="AP1991" s="134">
        <f>Refererenssiarvoja!$B$16*H1991^(1/6)/(Refererenssiarvoja!$B$15^0.5)*(Päälaskenta!$G$28/2)^0.5*(1-AO1991)^(-1.5)</f>
        <v>6.8000000000000005E-2</v>
      </c>
      <c r="AQ1991" s="8">
        <f>Refererenssiarvoja!$B$16*Kaksitasouoma_matriisi!O1991^(1/6)/(SQRT((2*Refererenssiarvoja!$B$15)/(Päälaskenta!$F$31*Päälaskenta!$G$31*Päälaskenta!$F$28))+SQRT(Refererenssiarvoja!$B$15)/Refererenssiarvoja!$B$17*LN(Kaksitasouoma_matriisi!L1991/Päälaskenta!$F$28))</f>
        <v>5.1136415463405298E-2</v>
      </c>
      <c r="AR1991" s="8">
        <f>Refererenssiarvoja!$B$16*Kaksitasouoma_matriisi!O1991^(1/6)/(SQRT((2*Refererenssiarvoja!$B$15)/(Päälaskenta!$F$31*Päälaskenta!$G$31*L1991)))</f>
        <v>2.9500227123848499</v>
      </c>
    </row>
    <row r="1992" spans="1:44" x14ac:dyDescent="0.2">
      <c r="A1992" s="8">
        <v>1990</v>
      </c>
      <c r="B1992" s="8">
        <f>IF(Päälaskenta!C$7,Päälaskenta!E$7,Päälaskenta!G$5)</f>
        <v>2.5</v>
      </c>
      <c r="C1992" s="56">
        <v>0.01</v>
      </c>
      <c r="D1992" s="93">
        <f t="shared" si="497"/>
        <v>250</v>
      </c>
      <c r="E1992" s="8">
        <f>IF(Päälaskenta!$C$26,Kaksitasouoma_matriisi!AP1992,Kaksitasouoma_matriisi!AC1992)</f>
        <v>0.11678669997141</v>
      </c>
      <c r="F1992" s="56">
        <f>IF(D1992&lt;Päälaskenta!H$24,(SQRT(POWER(Päälaskenta!C$24/(2*Päälaskenta!E$24),2)+(D1992/Päälaskenta!E$24))-Päälaskenta!C$24/(2*Päälaskenta!E$24)),IF(D1992=Päälaskenta!H$24,Päälaskenta!D$24,Päälaskenta!D$24+(SQRT(POWER((Päälaskenta!C$20+Päälaskenta!G$24)/(2*Päälaskenta!E$20),2)+((D1992-Päälaskenta!H$24)/Päälaskenta!E$20))-(Päälaskenta!C$20+Päälaskenta!G$24)/(2*Päälaskenta!E$20))))</f>
        <v>11.347</v>
      </c>
      <c r="G1992" s="57">
        <f>IF(F1992&gt;Päälaskenta!D$24,(2*SQRT((POWER(Päälaskenta!D$24,2))+POWER(Päälaskenta!E$24*Päälaskenta!D$24,2))+Päälaskenta!C$24)+(2*SQRT((POWER((F1992-Päälaskenta!D$24),2))+POWER(Päälaskenta!E$20*(F1992-Päälaskenta!D$24),2))+Päälaskenta!C$20),(2*SQRT((POWER(F1992,2))+POWER(Päälaskenta!E$24*F1992,2))+Päälaskenta!C$24))</f>
        <v>46.37</v>
      </c>
      <c r="H1992" s="57">
        <f t="shared" si="498"/>
        <v>5.39</v>
      </c>
      <c r="I1992" s="62">
        <f t="shared" si="499"/>
        <v>0</v>
      </c>
      <c r="J1992" s="8">
        <f>IF(F1992&lt;Päälaskenta!$D$24,0,Kaksitasouoma_matriisi!F1992-Päälaskenta!$D$24)</f>
        <v>10.647</v>
      </c>
      <c r="L1992" s="8">
        <f>IF(F1992&gt;Päälaskenta!D$24,F1992-Päälaskenta!D$24,0)</f>
        <v>10.647</v>
      </c>
      <c r="M1992" s="8">
        <f>IF(F1992&gt;Päälaskenta!D$24,(Päälaskenta!C$20+(Päälaskenta!E$20*(Kaksitasouoma_matriisi!F1992-Päälaskenta!D$24)))*(Kaksitasouoma_matriisi!F1992-Päälaskenta!D$24),0)</f>
        <v>223.27291349999999</v>
      </c>
      <c r="N1992" s="8">
        <f>IF(F1992&gt;Päälaskenta!D$24,(2*SQRT((POWER((F1992-Päälaskenta!D$24),2))+POWER(Päälaskenta!E$20*(F1992-Päälaskenta!D$24),2))+Päälaskenta!C$20),0)</f>
        <v>43.388304429865101</v>
      </c>
      <c r="O1992" s="8">
        <f t="shared" si="505"/>
        <v>5.14592391737522</v>
      </c>
      <c r="P1992" s="8">
        <f>IF(Päälaskenta!$C$29,IF(L1992&gt;Päälaskenta!$F$28,Kaksitasouoma_matriisi!AQ1992,Kaksitasouoma_matriisi!AR1992),Päälaskenta!$F$20)</f>
        <v>0.12</v>
      </c>
      <c r="Q1992" s="8">
        <f t="shared" si="506"/>
        <v>5545.7935809836599</v>
      </c>
      <c r="R1992" s="8">
        <f t="shared" si="500"/>
        <v>1.9267873041071399</v>
      </c>
      <c r="S1992" s="8">
        <f t="shared" si="507"/>
        <v>8.6297404996559992E-3</v>
      </c>
      <c r="U1992" s="93">
        <f>IF(F1992&gt;Päälaskenta!D$24,Päälaskenta!H$24+L1992*Päälaskenta!G$24,F1992*Päälaskenta!C$24 + F1992*F1992*Päälaskenta!E$24)</f>
        <v>26.742799999999999</v>
      </c>
      <c r="V1992" s="8">
        <f>IF(F1992&gt;Päälaskenta!D$24,2*SQRT(POWER(Päälaskenta!D$24,2)+POWER(Päälaskenta!E$24*Päälaskenta!D$24,2))+Päälaskenta!C$24,(2*SQRT((POWER(F1992,2))+POWER(Päälaskenta!E$24*F1992,2))+Päälaskenta!C$24))</f>
        <v>2.9798989873223301</v>
      </c>
      <c r="W1992" s="8">
        <f t="shared" si="508"/>
        <v>8.9743981637546995</v>
      </c>
      <c r="X1992" s="8">
        <f>Päälaskenta!F$24</f>
        <v>7.0000000000000007E-2</v>
      </c>
      <c r="Y1992" s="8">
        <f t="shared" si="509"/>
        <v>1649.8548037164201</v>
      </c>
      <c r="Z1992" s="8">
        <f t="shared" si="501"/>
        <v>0.57321269589286195</v>
      </c>
      <c r="AA1992" s="8">
        <f t="shared" si="510"/>
        <v>2.14342812230904E-2</v>
      </c>
      <c r="AC1992" s="8">
        <f t="shared" si="502"/>
        <v>0.11678669997141</v>
      </c>
      <c r="AE1992" s="8">
        <v>1990</v>
      </c>
      <c r="AF1992" s="8">
        <f t="shared" si="496"/>
        <v>7195.64838470008</v>
      </c>
      <c r="AG1992" s="8">
        <f t="shared" si="503"/>
        <v>1.20709138548542E-7</v>
      </c>
      <c r="AJ1992" s="132">
        <f>IF(Päälaskenta!$F$28&lt;Kaksitasouoma_matriisi!L1992,Päälaskenta!$C$20*Päälaskenta!$F$28,Päälaskenta!$C$20*Kaksitasouoma_matriisi!L1992)</f>
        <v>2.5</v>
      </c>
      <c r="AK1992" s="134">
        <f>SQRT(Päälaskenta!$D$20^2+(Päälaskenta!$D$20/(1/Päälaskenta!$E$20))^2)</f>
        <v>1.8029999999999999</v>
      </c>
      <c r="AL1992" s="134">
        <f>IF(Päälaskenta!$F$28&lt;Kaksitasouoma_matriisi!L1992,AK1992*Päälaskenta!$F$28*COS(ATAN(1/Päälaskenta!$E$20)),AK1992*Kaksitasouoma_matriisi!L1992*COS(ATAN(1/Päälaskenta!$E$20)))</f>
        <v>0.75</v>
      </c>
      <c r="AM1992" s="134"/>
      <c r="AN1992" s="134">
        <f t="shared" si="511"/>
        <v>3.25</v>
      </c>
      <c r="AO1992" s="8">
        <f t="shared" si="504"/>
        <v>1.2999999999999999E-2</v>
      </c>
      <c r="AP1992" s="134">
        <f>Refererenssiarvoja!$B$16*H1992^(1/6)/(Refererenssiarvoja!$B$15^0.5)*(Päälaskenta!$G$28/2)^0.5*(1-AO1992)^(-1.5)</f>
        <v>6.8000000000000005E-2</v>
      </c>
      <c r="AQ1992" s="8">
        <f>Refererenssiarvoja!$B$16*Kaksitasouoma_matriisi!O1992^(1/6)/(SQRT((2*Refererenssiarvoja!$B$15)/(Päälaskenta!$F$31*Päälaskenta!$G$31*Päälaskenta!$F$28))+SQRT(Refererenssiarvoja!$B$15)/Refererenssiarvoja!$B$17*LN(Kaksitasouoma_matriisi!L1992/Päälaskenta!$F$28))</f>
        <v>5.0674570804361802E-2</v>
      </c>
      <c r="AR1992" s="8">
        <f>Refererenssiarvoja!$B$16*Kaksitasouoma_matriisi!O1992^(1/6)/(SQRT((2*Refererenssiarvoja!$B$15)/(Päälaskenta!$F$31*Päälaskenta!$G$31*L1992)))</f>
        <v>3.0608451034069999</v>
      </c>
    </row>
    <row r="1993" spans="1:44" x14ac:dyDescent="0.2">
      <c r="A1993" s="8">
        <v>1991</v>
      </c>
      <c r="B1993" s="8">
        <f>IF(Päälaskenta!C$7,Päälaskenta!E$7,Päälaskenta!G$5)</f>
        <v>2.5</v>
      </c>
      <c r="C1993" s="56">
        <v>8.9999999999999993E-3</v>
      </c>
      <c r="D1993" s="93">
        <f t="shared" si="497"/>
        <v>277.77780000000001</v>
      </c>
      <c r="E1993" s="8">
        <f>IF(Päälaskenta!$C$26,Kaksitasouoma_matriisi!AP1993,Kaksitasouoma_matriisi!AC1993)</f>
        <v>0.116949876350198</v>
      </c>
      <c r="F1993" s="56">
        <f>IF(D1993&lt;Päälaskenta!H$24,(SQRT(POWER(Päälaskenta!C$24/(2*Päälaskenta!E$24),2)+(D1993/Päälaskenta!E$24))-Päälaskenta!C$24/(2*Päälaskenta!E$24)),IF(D1993=Päälaskenta!H$24,Päälaskenta!D$24,Päälaskenta!D$24+(SQRT(POWER((Päälaskenta!C$20+Päälaskenta!G$24)/(2*Päälaskenta!E$20),2)+((D1993-Päälaskenta!H$24)/Päälaskenta!E$20))-(Päälaskenta!C$20+Päälaskenta!G$24)/(2*Päälaskenta!E$20))))</f>
        <v>12.035</v>
      </c>
      <c r="G1993" s="57">
        <f>IF(F1993&gt;Päälaskenta!D$24,(2*SQRT((POWER(Päälaskenta!D$24,2))+POWER(Päälaskenta!E$24*Päälaskenta!D$24,2))+Päälaskenta!C$24)+(2*SQRT((POWER((F1993-Päälaskenta!D$24),2))+POWER(Päälaskenta!E$20*(F1993-Päälaskenta!D$24),2))+Päälaskenta!C$20),(2*SQRT((POWER(F1993,2))+POWER(Päälaskenta!E$24*F1993,2))+Päälaskenta!C$24))</f>
        <v>48.85</v>
      </c>
      <c r="H1993" s="57">
        <f t="shared" si="498"/>
        <v>5.69</v>
      </c>
      <c r="I1993" s="62">
        <f t="shared" si="499"/>
        <v>0</v>
      </c>
      <c r="J1993" s="8">
        <f>IF(F1993&lt;Päälaskenta!$D$24,0,Kaksitasouoma_matriisi!F1993-Päälaskenta!$D$24)</f>
        <v>11.335000000000001</v>
      </c>
      <c r="L1993" s="8">
        <f>IF(F1993&gt;Päälaskenta!D$24,F1993-Päälaskenta!D$24,0)</f>
        <v>11.335000000000001</v>
      </c>
      <c r="M1993" s="8">
        <f>IF(F1993&gt;Päälaskenta!D$24,(Päälaskenta!C$20+(Päälaskenta!E$20*(Kaksitasouoma_matriisi!F1993-Päälaskenta!D$24)))*(Kaksitasouoma_matriisi!F1993-Päälaskenta!D$24),0)</f>
        <v>249.3983375</v>
      </c>
      <c r="N1993" s="8">
        <f>IF(F1993&gt;Päälaskenta!D$24,(2*SQRT((POWER((F1993-Päälaskenta!D$24),2))+POWER(Päälaskenta!E$20*(F1993-Päälaskenta!D$24),2))+Päälaskenta!C$20),0)</f>
        <v>45.868923707384297</v>
      </c>
      <c r="O1993" s="8">
        <f t="shared" si="505"/>
        <v>5.4371961960783901</v>
      </c>
      <c r="P1993" s="8">
        <f>IF(Päälaskenta!$C$29,IF(L1993&gt;Päälaskenta!$F$28,Kaksitasouoma_matriisi!AQ1993,Kaksitasouoma_matriisi!AR1993),Päälaskenta!$F$20)</f>
        <v>0.12</v>
      </c>
      <c r="Q1993" s="8">
        <f t="shared" si="506"/>
        <v>6426.3194593633498</v>
      </c>
      <c r="R1993" s="8">
        <f t="shared" si="500"/>
        <v>1.9475051851377501</v>
      </c>
      <c r="S1993" s="8">
        <f t="shared" si="507"/>
        <v>7.80881382233653E-3</v>
      </c>
      <c r="U1993" s="93">
        <f>IF(F1993&gt;Päälaskenta!D$24,Päälaskenta!H$24+L1993*Päälaskenta!G$24,F1993*Päälaskenta!C$24 + F1993*F1993*Päälaskenta!E$24)</f>
        <v>28.393999999999998</v>
      </c>
      <c r="V1993" s="8">
        <f>IF(F1993&gt;Päälaskenta!D$24,2*SQRT(POWER(Päälaskenta!D$24,2)+POWER(Päälaskenta!E$24*Päälaskenta!D$24,2))+Päälaskenta!C$24,(2*SQRT((POWER(F1993,2))+POWER(Päälaskenta!E$24*F1993,2))+Päälaskenta!C$24))</f>
        <v>2.9798989873223301</v>
      </c>
      <c r="W1993" s="8">
        <f t="shared" si="508"/>
        <v>9.5285109061747804</v>
      </c>
      <c r="X1993" s="8">
        <f>Päälaskenta!F$24</f>
        <v>7.0000000000000007E-2</v>
      </c>
      <c r="Y1993" s="8">
        <f t="shared" si="509"/>
        <v>1823.1058931406501</v>
      </c>
      <c r="Z1993" s="8">
        <f t="shared" si="501"/>
        <v>0.55249481486224705</v>
      </c>
      <c r="AA1993" s="8">
        <f t="shared" si="510"/>
        <v>1.9458153654372298E-2</v>
      </c>
      <c r="AC1993" s="8">
        <f t="shared" si="502"/>
        <v>0.116949876350198</v>
      </c>
      <c r="AE1993" s="8">
        <v>1991</v>
      </c>
      <c r="AF1993" s="8">
        <f t="shared" si="496"/>
        <v>8249.4253525040003</v>
      </c>
      <c r="AG1993" s="8">
        <f t="shared" si="503"/>
        <v>9.1840158222256295E-8</v>
      </c>
      <c r="AJ1993" s="132">
        <f>IF(Päälaskenta!$F$28&lt;Kaksitasouoma_matriisi!L1993,Päälaskenta!$C$20*Päälaskenta!$F$28,Päälaskenta!$C$20*Kaksitasouoma_matriisi!L1993)</f>
        <v>2.5</v>
      </c>
      <c r="AK1993" s="134">
        <f>SQRT(Päälaskenta!$D$20^2+(Päälaskenta!$D$20/(1/Päälaskenta!$E$20))^2)</f>
        <v>1.8029999999999999</v>
      </c>
      <c r="AL1993" s="134">
        <f>IF(Päälaskenta!$F$28&lt;Kaksitasouoma_matriisi!L1993,AK1993*Päälaskenta!$F$28*COS(ATAN(1/Päälaskenta!$E$20)),AK1993*Kaksitasouoma_matriisi!L1993*COS(ATAN(1/Päälaskenta!$E$20)))</f>
        <v>0.75</v>
      </c>
      <c r="AM1993" s="134"/>
      <c r="AN1993" s="134">
        <f t="shared" si="511"/>
        <v>3.25</v>
      </c>
      <c r="AO1993" s="8">
        <f t="shared" si="504"/>
        <v>1.1699999064000099E-2</v>
      </c>
      <c r="AP1993" s="134">
        <f>Refererenssiarvoja!$B$16*H1993^(1/6)/(Refererenssiarvoja!$B$15^0.5)*(Päälaskenta!$G$28/2)^0.5*(1-AO1993)^(-1.5)</f>
        <v>6.9000000000000006E-2</v>
      </c>
      <c r="AQ1993" s="8">
        <f>Refererenssiarvoja!$B$16*Kaksitasouoma_matriisi!O1993^(1/6)/(SQRT((2*Refererenssiarvoja!$B$15)/(Päälaskenta!$F$31*Päälaskenta!$G$31*Päälaskenta!$F$28))+SQRT(Refererenssiarvoja!$B$15)/Refererenssiarvoja!$B$17*LN(Kaksitasouoma_matriisi!L1993/Päälaskenta!$F$28))</f>
        <v>5.01926047143125E-2</v>
      </c>
      <c r="AR1993" s="8">
        <f>Refererenssiarvoja!$B$16*Kaksitasouoma_matriisi!O1993^(1/6)/(SQRT((2*Refererenssiarvoja!$B$15)/(Päälaskenta!$F$31*Päälaskenta!$G$31*L1993)))</f>
        <v>3.1873060084962299</v>
      </c>
    </row>
    <row r="1994" spans="1:44" x14ac:dyDescent="0.2">
      <c r="A1994" s="8">
        <v>1992</v>
      </c>
      <c r="B1994" s="8">
        <f>IF(Päälaskenta!C$7,Päälaskenta!E$7,Päälaskenta!G$5)</f>
        <v>2.5</v>
      </c>
      <c r="C1994" s="56">
        <v>8.0000000000000002E-3</v>
      </c>
      <c r="D1994" s="93">
        <f t="shared" si="497"/>
        <v>312.5</v>
      </c>
      <c r="E1994" s="8">
        <f>IF(Päälaskenta!$C$26,Kaksitasouoma_matriisi!AP1994,Kaksitasouoma_matriisi!AC1994)</f>
        <v>0.117122746536979</v>
      </c>
      <c r="F1994" s="56">
        <f>IF(D1994&lt;Päälaskenta!H$24,(SQRT(POWER(Päälaskenta!C$24/(2*Päälaskenta!E$24),2)+(D1994/Päälaskenta!E$24))-Päälaskenta!C$24/(2*Päälaskenta!E$24)),IF(D1994=Päälaskenta!H$24,Päälaskenta!D$24,Päälaskenta!D$24+(SQRT(POWER((Päälaskenta!C$20+Päälaskenta!G$24)/(2*Päälaskenta!E$20),2)+((D1994-Päälaskenta!H$24)/Päälaskenta!E$20))-(Päälaskenta!C$20+Päälaskenta!G$24)/(2*Päälaskenta!E$20))))</f>
        <v>12.849</v>
      </c>
      <c r="G1994" s="57">
        <f>IF(F1994&gt;Päälaskenta!D$24,(2*SQRT((POWER(Päälaskenta!D$24,2))+POWER(Päälaskenta!E$24*Päälaskenta!D$24,2))+Päälaskenta!C$24)+(2*SQRT((POWER((F1994-Päälaskenta!D$24),2))+POWER(Päälaskenta!E$20*(F1994-Päälaskenta!D$24),2))+Päälaskenta!C$20),(2*SQRT((POWER(F1994,2))+POWER(Päälaskenta!E$24*F1994,2))+Päälaskenta!C$24))</f>
        <v>51.78</v>
      </c>
      <c r="H1994" s="57">
        <f t="shared" si="498"/>
        <v>6.04</v>
      </c>
      <c r="I1994" s="62">
        <f t="shared" si="499"/>
        <v>0</v>
      </c>
      <c r="J1994" s="8">
        <f>IF(F1994&lt;Päälaskenta!$D$24,0,Kaksitasouoma_matriisi!F1994-Päälaskenta!$D$24)</f>
        <v>12.148999999999999</v>
      </c>
      <c r="L1994" s="8">
        <f>IF(F1994&gt;Päälaskenta!D$24,F1994-Päälaskenta!D$24,0)</f>
        <v>12.148999999999999</v>
      </c>
      <c r="M1994" s="8">
        <f>IF(F1994&gt;Päälaskenta!D$24,(Päälaskenta!C$20+(Päälaskenta!E$20*(Kaksitasouoma_matriisi!F1994-Päälaskenta!D$24)))*(Kaksitasouoma_matriisi!F1994-Päälaskenta!D$24),0)</f>
        <v>282.14230149999997</v>
      </c>
      <c r="N1994" s="8">
        <f>IF(F1994&gt;Päälaskenta!D$24,(2*SQRT((POWER((F1994-Päälaskenta!D$24),2))+POWER(Päälaskenta!E$20*(F1994-Päälaskenta!D$24),2))+Päälaskenta!C$20),0)</f>
        <v>48.803842445611998</v>
      </c>
      <c r="O1994" s="8">
        <f t="shared" si="505"/>
        <v>5.7811493391001996</v>
      </c>
      <c r="P1994" s="8">
        <f>IF(Päälaskenta!$C$29,IF(L1994&gt;Päälaskenta!$F$28,Kaksitasouoma_matriisi!AQ1994,Kaksitasouoma_matriisi!AR1994),Päälaskenta!$F$20)</f>
        <v>0.12</v>
      </c>
      <c r="Q1994" s="8">
        <f t="shared" si="506"/>
        <v>7573.4962977093201</v>
      </c>
      <c r="R1994" s="8">
        <f t="shared" si="500"/>
        <v>1.97012616800469</v>
      </c>
      <c r="S1994" s="8">
        <f t="shared" si="507"/>
        <v>6.9827394103279799E-3</v>
      </c>
      <c r="U1994" s="93">
        <f>IF(F1994&gt;Päälaskenta!D$24,Päälaskenta!H$24+L1994*Päälaskenta!G$24,F1994*Päälaskenta!C$24 + F1994*F1994*Päälaskenta!E$24)</f>
        <v>30.3476</v>
      </c>
      <c r="V1994" s="8">
        <f>IF(F1994&gt;Päälaskenta!D$24,2*SQRT(POWER(Päälaskenta!D$24,2)+POWER(Päälaskenta!E$24*Päälaskenta!D$24,2))+Päälaskenta!C$24,(2*SQRT((POWER(F1994,2))+POWER(Päälaskenta!E$24*F1994,2))+Päälaskenta!C$24))</f>
        <v>2.9798989873223301</v>
      </c>
      <c r="W1994" s="8">
        <f t="shared" si="508"/>
        <v>10.184103598514801</v>
      </c>
      <c r="X1994" s="8">
        <f>Päälaskenta!F$24</f>
        <v>7.0000000000000007E-2</v>
      </c>
      <c r="Y1994" s="8">
        <f t="shared" si="509"/>
        <v>2036.9241168619301</v>
      </c>
      <c r="Z1994" s="8">
        <f t="shared" si="501"/>
        <v>0.52987383199531002</v>
      </c>
      <c r="AA1994" s="8">
        <f t="shared" si="510"/>
        <v>1.7460156058314701E-2</v>
      </c>
      <c r="AC1994" s="8">
        <f t="shared" si="502"/>
        <v>0.117122746536979</v>
      </c>
      <c r="AE1994" s="8">
        <v>1992</v>
      </c>
      <c r="AF1994" s="8">
        <f t="shared" si="496"/>
        <v>9610.4204145712501</v>
      </c>
      <c r="AG1994" s="8">
        <f t="shared" si="503"/>
        <v>6.7669854726711596E-8</v>
      </c>
      <c r="AJ1994" s="132">
        <f>IF(Päälaskenta!$F$28&lt;Kaksitasouoma_matriisi!L1994,Päälaskenta!$C$20*Päälaskenta!$F$28,Päälaskenta!$C$20*Kaksitasouoma_matriisi!L1994)</f>
        <v>2.5</v>
      </c>
      <c r="AK1994" s="134">
        <f>SQRT(Päälaskenta!$D$20^2+(Päälaskenta!$D$20/(1/Päälaskenta!$E$20))^2)</f>
        <v>1.8029999999999999</v>
      </c>
      <c r="AL1994" s="134">
        <f>IF(Päälaskenta!$F$28&lt;Kaksitasouoma_matriisi!L1994,AK1994*Päälaskenta!$F$28*COS(ATAN(1/Päälaskenta!$E$20)),AK1994*Kaksitasouoma_matriisi!L1994*COS(ATAN(1/Päälaskenta!$E$20)))</f>
        <v>0.75</v>
      </c>
      <c r="AM1994" s="134"/>
      <c r="AN1994" s="134">
        <f t="shared" si="511"/>
        <v>3.25</v>
      </c>
      <c r="AO1994" s="8">
        <f t="shared" si="504"/>
        <v>1.04E-2</v>
      </c>
      <c r="AP1994" s="134">
        <f>Refererenssiarvoja!$B$16*H1994^(1/6)/(Refererenssiarvoja!$B$15^0.5)*(Päälaskenta!$G$28/2)^0.5*(1-AO1994)^(-1.5)</f>
        <v>6.9000000000000006E-2</v>
      </c>
      <c r="AQ1994" s="8">
        <f>Refererenssiarvoja!$B$16*Kaksitasouoma_matriisi!O1994^(1/6)/(SQRT((2*Refererenssiarvoja!$B$15)/(Päälaskenta!$F$31*Päälaskenta!$G$31*Päälaskenta!$F$28))+SQRT(Refererenssiarvoja!$B$15)/Refererenssiarvoja!$B$17*LN(Kaksitasouoma_matriisi!L1994/Päälaskenta!$F$28))</f>
        <v>4.9687068219962403E-2</v>
      </c>
      <c r="AR1994" s="8">
        <f>Refererenssiarvoja!$B$16*Kaksitasouoma_matriisi!O1994^(1/6)/(SQRT((2*Refererenssiarvoja!$B$15)/(Päälaskenta!$F$31*Päälaskenta!$G$31*L1994)))</f>
        <v>3.33367401004379</v>
      </c>
    </row>
    <row r="1995" spans="1:44" x14ac:dyDescent="0.2">
      <c r="A1995" s="8">
        <v>1993</v>
      </c>
      <c r="B1995" s="8">
        <f>IF(Päälaskenta!C$7,Päälaskenta!E$7,Päälaskenta!G$5)</f>
        <v>2.5</v>
      </c>
      <c r="C1995" s="56">
        <v>7.0000000000000001E-3</v>
      </c>
      <c r="D1995" s="93">
        <f t="shared" si="497"/>
        <v>357.1429</v>
      </c>
      <c r="E1995" s="8">
        <f>IF(Päälaskenta!$C$26,Kaksitasouoma_matriisi!AP1995,Kaksitasouoma_matriisi!AC1995)</f>
        <v>0.117307411485816</v>
      </c>
      <c r="F1995" s="56">
        <f>IF(D1995&lt;Päälaskenta!H$24,(SQRT(POWER(Päälaskenta!C$24/(2*Päälaskenta!E$24),2)+(D1995/Päälaskenta!E$24))-Päälaskenta!C$24/(2*Päälaskenta!E$24)),IF(D1995=Päälaskenta!H$24,Päälaskenta!D$24,Päälaskenta!D$24+(SQRT(POWER((Päälaskenta!C$20+Päälaskenta!G$24)/(2*Päälaskenta!E$20),2)+((D1995-Päälaskenta!H$24)/Päälaskenta!E$20))-(Päälaskenta!C$20+Päälaskenta!G$24)/(2*Päälaskenta!E$20))))</f>
        <v>13.834</v>
      </c>
      <c r="G1995" s="57">
        <f>IF(F1995&gt;Päälaskenta!D$24,(2*SQRT((POWER(Päälaskenta!D$24,2))+POWER(Päälaskenta!E$24*Päälaskenta!D$24,2))+Päälaskenta!C$24)+(2*SQRT((POWER((F1995-Päälaskenta!D$24),2))+POWER(Päälaskenta!E$20*(F1995-Päälaskenta!D$24),2))+Päälaskenta!C$20),(2*SQRT((POWER(F1995,2))+POWER(Päälaskenta!E$24*F1995,2))+Päälaskenta!C$24))</f>
        <v>55.34</v>
      </c>
      <c r="H1995" s="57">
        <f t="shared" si="498"/>
        <v>6.45</v>
      </c>
      <c r="I1995" s="62">
        <f t="shared" si="499"/>
        <v>0</v>
      </c>
      <c r="J1995" s="8">
        <f>IF(F1995&lt;Päälaskenta!$D$24,0,Kaksitasouoma_matriisi!F1995-Päälaskenta!$D$24)</f>
        <v>13.134</v>
      </c>
      <c r="L1995" s="8">
        <f>IF(F1995&gt;Päälaskenta!D$24,F1995-Päälaskenta!D$24,0)</f>
        <v>13.134</v>
      </c>
      <c r="M1995" s="8">
        <f>IF(F1995&gt;Päälaskenta!D$24,(Päälaskenta!C$20+(Päälaskenta!E$20*(Kaksitasouoma_matriisi!F1995-Päälaskenta!D$24)))*(Kaksitasouoma_matriisi!F1995-Päälaskenta!D$24),0)</f>
        <v>324.422934</v>
      </c>
      <c r="N1995" s="8">
        <f>IF(F1995&gt;Päälaskenta!D$24,(2*SQRT((POWER((F1995-Päälaskenta!D$24),2))+POWER(Päälaskenta!E$20*(F1995-Päälaskenta!D$24),2))+Päälaskenta!C$20),0)</f>
        <v>52.355310451944</v>
      </c>
      <c r="O1995" s="8">
        <f t="shared" si="505"/>
        <v>6.1965621290276198</v>
      </c>
      <c r="P1995" s="8">
        <f>IF(Päälaskenta!$C$29,IF(L1995&gt;Päälaskenta!$F$28,Kaksitasouoma_matriisi!AQ1995,Kaksitasouoma_matriisi!AR1995),Päälaskenta!$F$20)</f>
        <v>0.12</v>
      </c>
      <c r="Q1995" s="8">
        <f t="shared" si="506"/>
        <v>9120.7560626834802</v>
      </c>
      <c r="R1995" s="8">
        <f t="shared" si="500"/>
        <v>1.9951008962814401</v>
      </c>
      <c r="S1995" s="8">
        <f t="shared" si="507"/>
        <v>6.1496913047504797E-3</v>
      </c>
      <c r="U1995" s="93">
        <f>IF(F1995&gt;Päälaskenta!D$24,Päälaskenta!H$24+L1995*Päälaskenta!G$24,F1995*Päälaskenta!C$24 + F1995*F1995*Päälaskenta!E$24)</f>
        <v>32.711599999999997</v>
      </c>
      <c r="V1995" s="8">
        <f>IF(F1995&gt;Päälaskenta!D$24,2*SQRT(POWER(Päälaskenta!D$24,2)+POWER(Päälaskenta!E$24*Päälaskenta!D$24,2))+Päälaskenta!C$24,(2*SQRT((POWER(F1995,2))+POWER(Päälaskenta!E$24*F1995,2))+Päälaskenta!C$24))</f>
        <v>2.9798989873223301</v>
      </c>
      <c r="W1995" s="8">
        <f t="shared" si="508"/>
        <v>10.9774190800319</v>
      </c>
      <c r="X1995" s="8">
        <f>Päälaskenta!F$24</f>
        <v>7.0000000000000007E-2</v>
      </c>
      <c r="Y1995" s="8">
        <f t="shared" si="509"/>
        <v>2308.1847990082301</v>
      </c>
      <c r="Z1995" s="8">
        <f t="shared" si="501"/>
        <v>0.50489910371855995</v>
      </c>
      <c r="AA1995" s="8">
        <f t="shared" si="510"/>
        <v>1.54348641985889E-2</v>
      </c>
      <c r="AC1995" s="8">
        <f t="shared" si="502"/>
        <v>0.117307411485816</v>
      </c>
      <c r="AE1995" s="8">
        <v>1993</v>
      </c>
      <c r="AF1995" s="8">
        <f t="shared" si="496"/>
        <v>11428.940861691701</v>
      </c>
      <c r="AG1995" s="8">
        <f t="shared" si="503"/>
        <v>4.7848469008390602E-8</v>
      </c>
      <c r="AJ1995" s="132">
        <f>IF(Päälaskenta!$F$28&lt;Kaksitasouoma_matriisi!L1995,Päälaskenta!$C$20*Päälaskenta!$F$28,Päälaskenta!$C$20*Kaksitasouoma_matriisi!L1995)</f>
        <v>2.5</v>
      </c>
      <c r="AK1995" s="134">
        <f>SQRT(Päälaskenta!$D$20^2+(Päälaskenta!$D$20/(1/Päälaskenta!$E$20))^2)</f>
        <v>1.8029999999999999</v>
      </c>
      <c r="AL1995" s="134">
        <f>IF(Päälaskenta!$F$28&lt;Kaksitasouoma_matriisi!L1995,AK1995*Päälaskenta!$F$28*COS(ATAN(1/Päälaskenta!$E$20)),AK1995*Kaksitasouoma_matriisi!L1995*COS(ATAN(1/Päälaskenta!$E$20)))</f>
        <v>0.75</v>
      </c>
      <c r="AM1995" s="134"/>
      <c r="AN1995" s="134">
        <f t="shared" si="511"/>
        <v>3.25</v>
      </c>
      <c r="AO1995" s="8">
        <f t="shared" si="504"/>
        <v>9.0999989080001297E-3</v>
      </c>
      <c r="AP1995" s="134">
        <f>Refererenssiarvoja!$B$16*H1995^(1/6)/(Refererenssiarvoja!$B$15^0.5)*(Päälaskenta!$G$28/2)^0.5*(1-AO1995)^(-1.5)</f>
        <v>7.0000000000000007E-2</v>
      </c>
      <c r="AQ1995" s="8">
        <f>Refererenssiarvoja!$B$16*Kaksitasouoma_matriisi!O1995^(1/6)/(SQRT((2*Refererenssiarvoja!$B$15)/(Päälaskenta!$F$31*Päälaskenta!$G$31*Päälaskenta!$F$28))+SQRT(Refererenssiarvoja!$B$15)/Refererenssiarvoja!$B$17*LN(Kaksitasouoma_matriisi!L1995/Päälaskenta!$F$28))</f>
        <v>4.9152254382543399E-2</v>
      </c>
      <c r="AR1995" s="8">
        <f>Refererenssiarvoja!$B$16*Kaksitasouoma_matriisi!O1995^(1/6)/(SQRT((2*Refererenssiarvoja!$B$15)/(Päälaskenta!$F$31*Päälaskenta!$G$31*L1995)))</f>
        <v>3.5065023895937202</v>
      </c>
    </row>
    <row r="1996" spans="1:44" x14ac:dyDescent="0.2">
      <c r="A1996" s="8">
        <v>1994</v>
      </c>
      <c r="B1996" s="8">
        <f>IF(Päälaskenta!C$7,Päälaskenta!E$7,Päälaskenta!G$5)</f>
        <v>2.5</v>
      </c>
      <c r="C1996" s="56">
        <v>6.0000000000000001E-3</v>
      </c>
      <c r="D1996" s="93">
        <f t="shared" si="497"/>
        <v>416.66669999999999</v>
      </c>
      <c r="E1996" s="8">
        <f>IF(Päälaskenta!$C$26,Kaksitasouoma_matriisi!AP1996,Kaksitasouoma_matriisi!AC1996)</f>
        <v>0.11750629407831099</v>
      </c>
      <c r="F1996" s="56">
        <f>IF(D1996&lt;Päälaskenta!H$24,(SQRT(POWER(Päälaskenta!C$24/(2*Päälaskenta!E$24),2)+(D1996/Päälaskenta!E$24))-Päälaskenta!C$24/(2*Päälaskenta!E$24)),IF(D1996=Päälaskenta!H$24,Päälaskenta!D$24,Päälaskenta!D$24+(SQRT(POWER((Päälaskenta!C$20+Päälaskenta!G$24)/(2*Päälaskenta!E$20),2)+((D1996-Päälaskenta!H$24)/Päälaskenta!E$20))-(Päälaskenta!C$20+Päälaskenta!G$24)/(2*Päälaskenta!E$20))))</f>
        <v>15.058</v>
      </c>
      <c r="G1996" s="57">
        <f>IF(F1996&gt;Päälaskenta!D$24,(2*SQRT((POWER(Päälaskenta!D$24,2))+POWER(Päälaskenta!E$24*Päälaskenta!D$24,2))+Päälaskenta!C$24)+(2*SQRT((POWER((F1996-Päälaskenta!D$24),2))+POWER(Päälaskenta!E$20*(F1996-Päälaskenta!D$24),2))+Päälaskenta!C$20),(2*SQRT((POWER(F1996,2))+POWER(Päälaskenta!E$24*F1996,2))+Päälaskenta!C$24))</f>
        <v>59.75</v>
      </c>
      <c r="H1996" s="57">
        <f t="shared" si="498"/>
        <v>6.97</v>
      </c>
      <c r="I1996" s="62">
        <f t="shared" si="499"/>
        <v>0</v>
      </c>
      <c r="J1996" s="8">
        <f>IF(F1996&lt;Päälaskenta!$D$24,0,Kaksitasouoma_matriisi!F1996-Päälaskenta!$D$24)</f>
        <v>14.358000000000001</v>
      </c>
      <c r="L1996" s="8">
        <f>IF(F1996&gt;Päälaskenta!D$24,F1996-Päälaskenta!D$24,0)</f>
        <v>14.358000000000001</v>
      </c>
      <c r="M1996" s="8">
        <f>IF(F1996&gt;Päälaskenta!D$24,(Päälaskenta!C$20+(Päälaskenta!E$20*(Kaksitasouoma_matriisi!F1996-Päälaskenta!D$24)))*(Kaksitasouoma_matriisi!F1996-Päälaskenta!D$24),0)</f>
        <v>381.01824599999998</v>
      </c>
      <c r="N1996" s="8">
        <f>IF(F1996&gt;Päälaskenta!D$24,(2*SQRT((POWER((F1996-Päälaskenta!D$24),2))+POWER(Päälaskenta!E$20*(F1996-Päälaskenta!D$24),2))+Päälaskenta!C$20),0)</f>
        <v>56.768505213112</v>
      </c>
      <c r="O1996" s="8">
        <f t="shared" si="505"/>
        <v>6.7117893023541297</v>
      </c>
      <c r="P1996" s="8">
        <f>IF(Päälaskenta!$C$29,IF(L1996&gt;Päälaskenta!$F$28,Kaksitasouoma_matriisi!AQ1996,Kaksitasouoma_matriisi!AR1996),Päälaskenta!$F$20)</f>
        <v>0.12</v>
      </c>
      <c r="Q1996" s="8">
        <f t="shared" si="506"/>
        <v>11297.7008372398</v>
      </c>
      <c r="R1996" s="8">
        <f t="shared" si="500"/>
        <v>2.0229958416339202</v>
      </c>
      <c r="S1996" s="8">
        <f t="shared" si="507"/>
        <v>5.3094461036228696E-3</v>
      </c>
      <c r="U1996" s="93">
        <f>IF(F1996&gt;Päälaskenta!D$24,Päälaskenta!H$24+L1996*Päälaskenta!G$24,F1996*Päälaskenta!C$24 + F1996*F1996*Päälaskenta!E$24)</f>
        <v>35.6492</v>
      </c>
      <c r="V1996" s="8">
        <f>IF(F1996&gt;Päälaskenta!D$24,2*SQRT(POWER(Päälaskenta!D$24,2)+POWER(Päälaskenta!E$24*Päälaskenta!D$24,2))+Päälaskenta!C$24,(2*SQRT((POWER(F1996,2))+POWER(Päälaskenta!E$24*F1996,2))+Päälaskenta!C$24))</f>
        <v>2.9798989873223301</v>
      </c>
      <c r="W1996" s="8">
        <f t="shared" si="508"/>
        <v>11.963224307825801</v>
      </c>
      <c r="X1996" s="8">
        <f>Päälaskenta!F$24</f>
        <v>7.0000000000000007E-2</v>
      </c>
      <c r="Y1996" s="8">
        <f t="shared" si="509"/>
        <v>2663.89587582479</v>
      </c>
      <c r="Z1996" s="8">
        <f t="shared" si="501"/>
        <v>0.47700415836607801</v>
      </c>
      <c r="AA1996" s="8">
        <f t="shared" si="510"/>
        <v>1.33805010593808E-2</v>
      </c>
      <c r="AC1996" s="8">
        <f t="shared" si="502"/>
        <v>0.11750629407831099</v>
      </c>
      <c r="AE1996" s="8">
        <v>1994</v>
      </c>
      <c r="AF1996" s="8">
        <f t="shared" si="496"/>
        <v>13961.5967130646</v>
      </c>
      <c r="AG1996" s="8">
        <f t="shared" si="503"/>
        <v>3.2063419654146001E-8</v>
      </c>
      <c r="AJ1996" s="132">
        <f>IF(Päälaskenta!$F$28&lt;Kaksitasouoma_matriisi!L1996,Päälaskenta!$C$20*Päälaskenta!$F$28,Päälaskenta!$C$20*Kaksitasouoma_matriisi!L1996)</f>
        <v>2.5</v>
      </c>
      <c r="AK1996" s="134">
        <f>SQRT(Päälaskenta!$D$20^2+(Päälaskenta!$D$20/(1/Päälaskenta!$E$20))^2)</f>
        <v>1.8029999999999999</v>
      </c>
      <c r="AL1996" s="134">
        <f>IF(Päälaskenta!$F$28&lt;Kaksitasouoma_matriisi!L1996,AK1996*Päälaskenta!$F$28*COS(ATAN(1/Päälaskenta!$E$20)),AK1996*Kaksitasouoma_matriisi!L1996*COS(ATAN(1/Päälaskenta!$E$20)))</f>
        <v>0.75</v>
      </c>
      <c r="AM1996" s="134"/>
      <c r="AN1996" s="134">
        <f t="shared" si="511"/>
        <v>3.25</v>
      </c>
      <c r="AO1996" s="8">
        <f t="shared" si="504"/>
        <v>7.7999993760000498E-3</v>
      </c>
      <c r="AP1996" s="134">
        <f>Refererenssiarvoja!$B$16*H1996^(1/6)/(Refererenssiarvoja!$B$15^0.5)*(Päälaskenta!$G$28/2)^0.5*(1-AO1996)^(-1.5)</f>
        <v>7.0999999999999994E-2</v>
      </c>
      <c r="AQ1996" s="8">
        <f>Refererenssiarvoja!$B$16*Kaksitasouoma_matriisi!O1996^(1/6)/(SQRT((2*Refererenssiarvoja!$B$15)/(Päälaskenta!$F$31*Päälaskenta!$G$31*Päälaskenta!$F$28))+SQRT(Refererenssiarvoja!$B$15)/Refererenssiarvoja!$B$17*LN(Kaksitasouoma_matriisi!L1996/Päälaskenta!$F$28))</f>
        <v>4.85816366709933E-2</v>
      </c>
      <c r="AR1996" s="8">
        <f>Refererenssiarvoja!$B$16*Kaksitasouoma_matriisi!O1996^(1/6)/(SQRT((2*Refererenssiarvoja!$B$15)/(Päälaskenta!$F$31*Päälaskenta!$G$31*L1996)))</f>
        <v>3.71538530232016</v>
      </c>
    </row>
    <row r="1997" spans="1:44" x14ac:dyDescent="0.2">
      <c r="A1997" s="8">
        <v>1995</v>
      </c>
      <c r="B1997" s="8">
        <f>IF(Päälaskenta!C$7,Päälaskenta!E$7,Päälaskenta!G$5)</f>
        <v>2.5</v>
      </c>
      <c r="C1997" s="56">
        <v>5.0000000000000001E-3</v>
      </c>
      <c r="D1997" s="93">
        <f t="shared" si="497"/>
        <v>500</v>
      </c>
      <c r="E1997" s="8">
        <f>IF(Päälaskenta!$C$26,Kaksitasouoma_matriisi!AP1997,Kaksitasouoma_matriisi!AC1997)</f>
        <v>0.117722986017731</v>
      </c>
      <c r="F1997" s="56">
        <f>IF(D1997&lt;Päälaskenta!H$24,(SQRT(POWER(Päälaskenta!C$24/(2*Päälaskenta!E$24),2)+(D1997/Päälaskenta!E$24))-Päälaskenta!C$24/(2*Päälaskenta!E$24)),IF(D1997=Päälaskenta!H$24,Päälaskenta!D$24,Päälaskenta!D$24+(SQRT(POWER((Päälaskenta!C$20+Päälaskenta!G$24)/(2*Päälaskenta!E$20),2)+((D1997-Päälaskenta!H$24)/Päälaskenta!E$20))-(Päälaskenta!C$20+Päälaskenta!G$24)/(2*Päälaskenta!E$20))))</f>
        <v>16.635000000000002</v>
      </c>
      <c r="G1997" s="57">
        <f>IF(F1997&gt;Päälaskenta!D$24,(2*SQRT((POWER(Päälaskenta!D$24,2))+POWER(Päälaskenta!E$24*Päälaskenta!D$24,2))+Päälaskenta!C$24)+(2*SQRT((POWER((F1997-Päälaskenta!D$24),2))+POWER(Päälaskenta!E$20*(F1997-Päälaskenta!D$24),2))+Päälaskenta!C$20),(2*SQRT((POWER(F1997,2))+POWER(Päälaskenta!E$24*F1997,2))+Päälaskenta!C$24))</f>
        <v>65.430000000000007</v>
      </c>
      <c r="H1997" s="57">
        <f t="shared" si="498"/>
        <v>7.64</v>
      </c>
      <c r="I1997" s="62">
        <f t="shared" si="499"/>
        <v>0</v>
      </c>
      <c r="J1997" s="8">
        <f>IF(F1997&lt;Päälaskenta!$D$24,0,Kaksitasouoma_matriisi!F1997-Päälaskenta!$D$24)</f>
        <v>15.935</v>
      </c>
      <c r="L1997" s="8">
        <f>IF(F1997&gt;Päälaskenta!D$24,F1997-Päälaskenta!D$24,0)</f>
        <v>15.935</v>
      </c>
      <c r="M1997" s="8">
        <f>IF(F1997&gt;Päälaskenta!D$24,(Päälaskenta!C$20+(Päälaskenta!E$20*(Kaksitasouoma_matriisi!F1997-Päälaskenta!D$24)))*(Kaksitasouoma_matriisi!F1997-Päälaskenta!D$24),0)</f>
        <v>460.56133749999998</v>
      </c>
      <c r="N1997" s="8">
        <f>IF(F1997&gt;Päälaskenta!D$24,(2*SQRT((POWER((F1997-Päälaskenta!D$24),2))+POWER(Päälaskenta!E$20*(F1997-Päälaskenta!D$24),2))+Päälaskenta!C$20),0)</f>
        <v>62.454459574518701</v>
      </c>
      <c r="O1997" s="8">
        <f t="shared" si="505"/>
        <v>7.3743547000110201</v>
      </c>
      <c r="P1997" s="8">
        <f>IF(Päälaskenta!$C$29,IF(L1997&gt;Päälaskenta!$F$28,Kaksitasouoma_matriisi!AQ1997,Kaksitasouoma_matriisi!AR1997),Päälaskenta!$F$20)</f>
        <v>0.12</v>
      </c>
      <c r="Q1997" s="8">
        <f t="shared" si="506"/>
        <v>14540.820509708001</v>
      </c>
      <c r="R1997" s="8">
        <f t="shared" si="500"/>
        <v>2.0546501679993101</v>
      </c>
      <c r="S1997" s="8">
        <f t="shared" si="507"/>
        <v>4.4611868185729098E-3</v>
      </c>
      <c r="U1997" s="93">
        <f>IF(F1997&gt;Päälaskenta!D$24,Päälaskenta!H$24+L1997*Päälaskenta!G$24,F1997*Päälaskenta!C$24 + F1997*F1997*Päälaskenta!E$24)</f>
        <v>39.433999999999997</v>
      </c>
      <c r="V1997" s="8">
        <f>IF(F1997&gt;Päälaskenta!D$24,2*SQRT(POWER(Päälaskenta!D$24,2)+POWER(Päälaskenta!E$24*Päälaskenta!D$24,2))+Päälaskenta!C$24,(2*SQRT((POWER(F1997,2))+POWER(Päälaskenta!E$24*F1997,2))+Päälaskenta!C$24))</f>
        <v>2.9798989873223301</v>
      </c>
      <c r="W1997" s="8">
        <f t="shared" si="508"/>
        <v>13.233334474681101</v>
      </c>
      <c r="X1997" s="8">
        <f>Päälaskenta!F$24</f>
        <v>7.0000000000000007E-2</v>
      </c>
      <c r="Y1997" s="8">
        <f t="shared" si="509"/>
        <v>3151.7540416411898</v>
      </c>
      <c r="Z1997" s="8">
        <f t="shared" si="501"/>
        <v>0.44534983200068601</v>
      </c>
      <c r="AA1997" s="8">
        <f t="shared" si="510"/>
        <v>1.12935495258073E-2</v>
      </c>
      <c r="AC1997" s="8">
        <f t="shared" si="502"/>
        <v>0.117722986017731</v>
      </c>
      <c r="AE1997" s="8">
        <v>1995</v>
      </c>
      <c r="AF1997" s="8">
        <f t="shared" si="496"/>
        <v>17692.5745513492</v>
      </c>
      <c r="AG1997" s="8">
        <f t="shared" si="503"/>
        <v>1.99663163926505E-8</v>
      </c>
      <c r="AJ1997" s="132">
        <f>IF(Päälaskenta!$F$28&lt;Kaksitasouoma_matriisi!L1997,Päälaskenta!$C$20*Päälaskenta!$F$28,Päälaskenta!$C$20*Kaksitasouoma_matriisi!L1997)</f>
        <v>2.5</v>
      </c>
      <c r="AK1997" s="134">
        <f>SQRT(Päälaskenta!$D$20^2+(Päälaskenta!$D$20/(1/Päälaskenta!$E$20))^2)</f>
        <v>1.8029999999999999</v>
      </c>
      <c r="AL1997" s="134">
        <f>IF(Päälaskenta!$F$28&lt;Kaksitasouoma_matriisi!L1997,AK1997*Päälaskenta!$F$28*COS(ATAN(1/Päälaskenta!$E$20)),AK1997*Kaksitasouoma_matriisi!L1997*COS(ATAN(1/Päälaskenta!$E$20)))</f>
        <v>0.75</v>
      </c>
      <c r="AM1997" s="134"/>
      <c r="AN1997" s="134">
        <f t="shared" si="511"/>
        <v>3.25</v>
      </c>
      <c r="AO1997" s="8">
        <f t="shared" si="504"/>
        <v>6.4999999999999997E-3</v>
      </c>
      <c r="AP1997" s="134">
        <f>Refererenssiarvoja!$B$16*H1997^(1/6)/(Refererenssiarvoja!$B$15^0.5)*(Päälaskenta!$G$28/2)^0.5*(1-AO1997)^(-1.5)</f>
        <v>7.1999999999999995E-2</v>
      </c>
      <c r="AQ1997" s="8">
        <f>Refererenssiarvoja!$B$16*Kaksitasouoma_matriisi!O1997^(1/6)/(SQRT((2*Refererenssiarvoja!$B$15)/(Päälaskenta!$F$31*Päälaskenta!$G$31*Päälaskenta!$F$28))+SQRT(Refererenssiarvoja!$B$15)/Refererenssiarvoja!$B$17*LN(Kaksitasouoma_matriisi!L1997/Päälaskenta!$F$28))</f>
        <v>4.7965455033375098E-2</v>
      </c>
      <c r="AR1997" s="8">
        <f>Refererenssiarvoja!$B$16*Kaksitasouoma_matriisi!O1997^(1/6)/(SQRT((2*Refererenssiarvoja!$B$15)/(Päälaskenta!$F$31*Päälaskenta!$G$31*L1997)))</f>
        <v>3.97600757263486</v>
      </c>
    </row>
    <row r="1998" spans="1:44" x14ac:dyDescent="0.2">
      <c r="A1998" s="8">
        <v>1996</v>
      </c>
      <c r="B1998" s="8">
        <f>IF(Päälaskenta!C$7,Päälaskenta!E$7,Päälaskenta!G$5)</f>
        <v>2.5</v>
      </c>
      <c r="C1998" s="56">
        <v>4.0000000000000001E-3</v>
      </c>
      <c r="D1998" s="93">
        <f t="shared" si="497"/>
        <v>625</v>
      </c>
      <c r="E1998" s="8">
        <f>IF(Päälaskenta!$C$26,Kaksitasouoma_matriisi!AP1998,Kaksitasouoma_matriisi!AC1998)</f>
        <v>0.117963165222064</v>
      </c>
      <c r="F1998" s="56">
        <f>IF(D1998&lt;Päälaskenta!H$24,(SQRT(POWER(Päälaskenta!C$24/(2*Päälaskenta!E$24),2)+(D1998/Päälaskenta!E$24))-Päälaskenta!C$24/(2*Päälaskenta!E$24)),IF(D1998=Päälaskenta!H$24,Päälaskenta!D$24,Päälaskenta!D$24+(SQRT(POWER((Päälaskenta!C$20+Päälaskenta!G$24)/(2*Päälaskenta!E$20),2)+((D1998-Päälaskenta!H$24)/Päälaskenta!E$20))-(Päälaskenta!C$20+Päälaskenta!G$24)/(2*Päälaskenta!E$20))))</f>
        <v>18.774999999999999</v>
      </c>
      <c r="G1998" s="57">
        <f>IF(F1998&gt;Päälaskenta!D$24,(2*SQRT((POWER(Päälaskenta!D$24,2))+POWER(Päälaskenta!E$24*Päälaskenta!D$24,2))+Päälaskenta!C$24)+(2*SQRT((POWER((F1998-Päälaskenta!D$24),2))+POWER(Päälaskenta!E$20*(F1998-Päälaskenta!D$24),2))+Päälaskenta!C$20),(2*SQRT((POWER(F1998,2))+POWER(Päälaskenta!E$24*F1998,2))+Päälaskenta!C$24))</f>
        <v>73.150000000000006</v>
      </c>
      <c r="H1998" s="57">
        <f t="shared" si="498"/>
        <v>8.5399999999999991</v>
      </c>
      <c r="I1998" s="62">
        <f t="shared" si="499"/>
        <v>0</v>
      </c>
      <c r="J1998" s="8">
        <f>IF(F1998&lt;Päälaskenta!$D$24,0,Kaksitasouoma_matriisi!F1998-Päälaskenta!$D$24)</f>
        <v>18.074999999999999</v>
      </c>
      <c r="L1998" s="8">
        <f>IF(F1998&gt;Päälaskenta!D$24,F1998-Päälaskenta!D$24,0)</f>
        <v>18.074999999999999</v>
      </c>
      <c r="M1998" s="8">
        <f>IF(F1998&gt;Päälaskenta!D$24,(Päälaskenta!C$20+(Päälaskenta!E$20*(Kaksitasouoma_matriisi!F1998-Päälaskenta!D$24)))*(Kaksitasouoma_matriisi!F1998-Päälaskenta!D$24),0)</f>
        <v>580.43343749999997</v>
      </c>
      <c r="N1998" s="8">
        <f>IF(F1998&gt;Päälaskenta!D$24,(2*SQRT((POWER((F1998-Päälaskenta!D$24),2))+POWER(Päälaskenta!E$20*(F1998-Päälaskenta!D$24),2))+Päälaskenta!C$20),0)</f>
        <v>70.170339304011605</v>
      </c>
      <c r="O1998" s="8">
        <f t="shared" si="505"/>
        <v>8.2717775524111907</v>
      </c>
      <c r="P1998" s="8">
        <f>IF(Päälaskenta!$C$29,IF(L1998&gt;Päälaskenta!$F$28,Kaksitasouoma_matriisi!AQ1998,Kaksitasouoma_matriisi!AR1998),Päälaskenta!$F$20)</f>
        <v>0.12</v>
      </c>
      <c r="Q1998" s="8">
        <f t="shared" si="506"/>
        <v>19783.5279856497</v>
      </c>
      <c r="R1998" s="8">
        <f t="shared" si="500"/>
        <v>2.0913944998605798</v>
      </c>
      <c r="S1998" s="8">
        <f t="shared" si="507"/>
        <v>3.60315992281299E-3</v>
      </c>
      <c r="U1998" s="93">
        <f>IF(F1998&gt;Päälaskenta!D$24,Päälaskenta!H$24+L1998*Päälaskenta!G$24,F1998*Päälaskenta!C$24 + F1998*F1998*Päälaskenta!E$24)</f>
        <v>44.57</v>
      </c>
      <c r="V1998" s="8">
        <f>IF(F1998&gt;Päälaskenta!D$24,2*SQRT(POWER(Päälaskenta!D$24,2)+POWER(Päälaskenta!E$24*Päälaskenta!D$24,2))+Päälaskenta!C$24,(2*SQRT((POWER(F1998,2))+POWER(Päälaskenta!E$24*F1998,2))+Päälaskenta!C$24))</f>
        <v>2.9798989873223301</v>
      </c>
      <c r="W1998" s="8">
        <f t="shared" si="508"/>
        <v>14.956882830464499</v>
      </c>
      <c r="X1998" s="8">
        <f>Päälaskenta!F$24</f>
        <v>7.0000000000000007E-2</v>
      </c>
      <c r="Y1998" s="8">
        <f t="shared" si="509"/>
        <v>3865.2001559904502</v>
      </c>
      <c r="Z1998" s="8">
        <f t="shared" si="501"/>
        <v>0.40860550013942298</v>
      </c>
      <c r="AA1998" s="8">
        <f t="shared" si="510"/>
        <v>9.1677249302091791E-3</v>
      </c>
      <c r="AC1998" s="8">
        <f t="shared" si="502"/>
        <v>0.117963165222064</v>
      </c>
      <c r="AE1998" s="8">
        <v>1996</v>
      </c>
      <c r="AF1998" s="8">
        <f t="shared" si="496"/>
        <v>23648.728141640098</v>
      </c>
      <c r="AG1998" s="8">
        <f t="shared" si="503"/>
        <v>1.1175435073339801E-8</v>
      </c>
      <c r="AJ1998" s="132">
        <f>IF(Päälaskenta!$F$28&lt;Kaksitasouoma_matriisi!L1998,Päälaskenta!$C$20*Päälaskenta!$F$28,Päälaskenta!$C$20*Kaksitasouoma_matriisi!L1998)</f>
        <v>2.5</v>
      </c>
      <c r="AK1998" s="134">
        <f>SQRT(Päälaskenta!$D$20^2+(Päälaskenta!$D$20/(1/Päälaskenta!$E$20))^2)</f>
        <v>1.8029999999999999</v>
      </c>
      <c r="AL1998" s="134">
        <f>IF(Päälaskenta!$F$28&lt;Kaksitasouoma_matriisi!L1998,AK1998*Päälaskenta!$F$28*COS(ATAN(1/Päälaskenta!$E$20)),AK1998*Kaksitasouoma_matriisi!L1998*COS(ATAN(1/Päälaskenta!$E$20)))</f>
        <v>0.75</v>
      </c>
      <c r="AM1998" s="134"/>
      <c r="AN1998" s="134">
        <f t="shared" si="511"/>
        <v>3.25</v>
      </c>
      <c r="AO1998" s="8">
        <f t="shared" si="504"/>
        <v>5.1999999999999998E-3</v>
      </c>
      <c r="AP1998" s="134">
        <f>Refererenssiarvoja!$B$16*H1998^(1/6)/(Refererenssiarvoja!$B$15^0.5)*(Päälaskenta!$G$28/2)^0.5*(1-AO1998)^(-1.5)</f>
        <v>7.2999999999999995E-2</v>
      </c>
      <c r="AQ1998" s="8">
        <f>Refererenssiarvoja!$B$16*Kaksitasouoma_matriisi!O1998^(1/6)/(SQRT((2*Refererenssiarvoja!$B$15)/(Päälaskenta!$F$31*Päälaskenta!$G$31*Päälaskenta!$F$28))+SQRT(Refererenssiarvoja!$B$15)/Refererenssiarvoja!$B$17*LN(Kaksitasouoma_matriisi!L1998/Päälaskenta!$F$28))</f>
        <v>4.7288208506091403E-2</v>
      </c>
      <c r="AR1998" s="8">
        <f>Refererenssiarvoja!$B$16*Kaksitasouoma_matriisi!O1998^(1/6)/(SQRT((2*Refererenssiarvoja!$B$15)/(Päälaskenta!$F$31*Päälaskenta!$G$31*L1998)))</f>
        <v>4.31641101937445</v>
      </c>
    </row>
    <row r="1999" spans="1:44" x14ac:dyDescent="0.2">
      <c r="A1999" s="8">
        <v>1997</v>
      </c>
      <c r="B1999" s="8">
        <f>IF(Päälaskenta!C$7,Päälaskenta!E$7,Päälaskenta!G$5)</f>
        <v>2.5</v>
      </c>
      <c r="C1999" s="56">
        <v>3.0000000000000001E-3</v>
      </c>
      <c r="D1999" s="93">
        <f t="shared" si="497"/>
        <v>833.33330000000001</v>
      </c>
      <c r="E1999" s="8">
        <f>IF(Päälaskenta!$C$26,Kaksitasouoma_matriisi!AP1999,Kaksitasouoma_matriisi!AC1999)</f>
        <v>0.118236230072823</v>
      </c>
      <c r="F1999" s="56">
        <f>IF(D1999&lt;Päälaskenta!H$24,(SQRT(POWER(Päälaskenta!C$24/(2*Päälaskenta!E$24),2)+(D1999/Päälaskenta!E$24))-Päälaskenta!C$24/(2*Päälaskenta!E$24)),IF(D1999=Päälaskenta!H$24,Päälaskenta!D$24,Päälaskenta!D$24+(SQRT(POWER((Päälaskenta!C$20+Päälaskenta!G$24)/(2*Päälaskenta!E$20),2)+((D1999-Päälaskenta!H$24)/Päälaskenta!E$20))-(Päälaskenta!C$20+Päälaskenta!G$24)/(2*Päälaskenta!E$20))))</f>
        <v>21.916</v>
      </c>
      <c r="G1999" s="57">
        <f>IF(F1999&gt;Päälaskenta!D$24,(2*SQRT((POWER(Päälaskenta!D$24,2))+POWER(Päälaskenta!E$24*Päälaskenta!D$24,2))+Päälaskenta!C$24)+(2*SQRT((POWER((F1999-Päälaskenta!D$24),2))+POWER(Päälaskenta!E$20*(F1999-Päälaskenta!D$24),2))+Päälaskenta!C$20),(2*SQRT((POWER(F1999,2))+POWER(Päälaskenta!E$24*F1999,2))+Päälaskenta!C$24))</f>
        <v>84.48</v>
      </c>
      <c r="H1999" s="57">
        <f t="shared" si="498"/>
        <v>9.86</v>
      </c>
      <c r="I1999" s="62">
        <f t="shared" si="499"/>
        <v>0</v>
      </c>
      <c r="J1999" s="8">
        <f>IF(F1999&lt;Päälaskenta!$D$24,0,Kaksitasouoma_matriisi!F1999-Päälaskenta!$D$24)</f>
        <v>21.216000000000001</v>
      </c>
      <c r="L1999" s="8">
        <f>IF(F1999&gt;Päälaskenta!D$24,F1999-Päälaskenta!D$24,0)</f>
        <v>21.216000000000001</v>
      </c>
      <c r="M1999" s="8">
        <f>IF(F1999&gt;Päälaskenta!D$24,(Päälaskenta!C$20+(Päälaskenta!E$20*(Kaksitasouoma_matriisi!F1999-Päälaskenta!D$24)))*(Kaksitasouoma_matriisi!F1999-Päälaskenta!D$24),0)</f>
        <v>781.25798399999996</v>
      </c>
      <c r="N1999" s="8">
        <f>IF(F1999&gt;Päälaskenta!D$24,(2*SQRT((POWER((F1999-Päälaskenta!D$24),2))+POWER(Päälaskenta!E$20*(F1999-Päälaskenta!D$24),2))+Päälaskenta!C$20),0)</f>
        <v>81.495375860243996</v>
      </c>
      <c r="O1999" s="8">
        <f t="shared" si="505"/>
        <v>9.58653145351186</v>
      </c>
      <c r="P1999" s="8">
        <f>IF(Päälaskenta!$C$29,IF(L1999&gt;Päälaskenta!$F$28,Kaksitasouoma_matriisi!AQ1999,Kaksitasouoma_matriisi!AR1999),Päälaskenta!$F$20)</f>
        <v>0.12</v>
      </c>
      <c r="Q1999" s="8">
        <f t="shared" si="506"/>
        <v>29380.164533911098</v>
      </c>
      <c r="R1999" s="8">
        <f t="shared" si="500"/>
        <v>2.1354796999292098</v>
      </c>
      <c r="S1999" s="8">
        <f t="shared" si="507"/>
        <v>2.7333860820156599E-3</v>
      </c>
      <c r="U1999" s="93">
        <f>IF(F1999&gt;Päälaskenta!D$24,Päälaskenta!H$24+L1999*Päälaskenta!G$24,F1999*Päälaskenta!C$24 + F1999*F1999*Päälaskenta!E$24)</f>
        <v>52.108400000000003</v>
      </c>
      <c r="V1999" s="8">
        <f>IF(F1999&gt;Päälaskenta!D$24,2*SQRT(POWER(Päälaskenta!D$24,2)+POWER(Päälaskenta!E$24*Päälaskenta!D$24,2))+Päälaskenta!C$24,(2*SQRT((POWER(F1999,2))+POWER(Päälaskenta!E$24*F1999,2))+Päälaskenta!C$24))</f>
        <v>2.9798989873223301</v>
      </c>
      <c r="W1999" s="8">
        <f t="shared" si="508"/>
        <v>17.486633010612</v>
      </c>
      <c r="X1999" s="8">
        <f>Päälaskenta!F$24</f>
        <v>7.0000000000000007E-2</v>
      </c>
      <c r="Y1999" s="8">
        <f t="shared" si="509"/>
        <v>5015.1103718689101</v>
      </c>
      <c r="Z1999" s="8">
        <f t="shared" si="501"/>
        <v>0.364520300070791</v>
      </c>
      <c r="AA1999" s="8">
        <f t="shared" si="510"/>
        <v>6.9954230041757402E-3</v>
      </c>
      <c r="AC1999" s="8">
        <f t="shared" si="502"/>
        <v>0.118236230072823</v>
      </c>
      <c r="AE1999" s="8">
        <v>1997</v>
      </c>
      <c r="AF1999" s="8">
        <f t="shared" si="496"/>
        <v>34395.274905780003</v>
      </c>
      <c r="AG1999" s="8">
        <f t="shared" si="503"/>
        <v>5.28302234417125E-9</v>
      </c>
      <c r="AJ1999" s="132">
        <f>IF(Päälaskenta!$F$28&lt;Kaksitasouoma_matriisi!L1999,Päälaskenta!$C$20*Päälaskenta!$F$28,Päälaskenta!$C$20*Kaksitasouoma_matriisi!L1999)</f>
        <v>2.5</v>
      </c>
      <c r="AK1999" s="134">
        <f>SQRT(Päälaskenta!$D$20^2+(Päälaskenta!$D$20/(1/Päälaskenta!$E$20))^2)</f>
        <v>1.8029999999999999</v>
      </c>
      <c r="AL1999" s="134">
        <f>IF(Päälaskenta!$F$28&lt;Kaksitasouoma_matriisi!L1999,AK1999*Päälaskenta!$F$28*COS(ATAN(1/Päälaskenta!$E$20)),AK1999*Kaksitasouoma_matriisi!L1999*COS(ATAN(1/Päälaskenta!$E$20)))</f>
        <v>0.75</v>
      </c>
      <c r="AM1999" s="134"/>
      <c r="AN1999" s="134">
        <f t="shared" si="511"/>
        <v>3.25</v>
      </c>
      <c r="AO1999" s="8">
        <f t="shared" si="504"/>
        <v>3.90000015600001E-3</v>
      </c>
      <c r="AP1999" s="134">
        <f>Refererenssiarvoja!$B$16*H1999^(1/6)/(Refererenssiarvoja!$B$15^0.5)*(Päälaskenta!$G$28/2)^0.5*(1-AO1999)^(-1.5)</f>
        <v>7.3999999999999996E-2</v>
      </c>
      <c r="AQ1999" s="8">
        <f>Refererenssiarvoja!$B$16*Kaksitasouoma_matriisi!O1999^(1/6)/(SQRT((2*Refererenssiarvoja!$B$15)/(Päälaskenta!$F$31*Päälaskenta!$G$31*Päälaskenta!$F$28))+SQRT(Refererenssiarvoja!$B$15)/Refererenssiarvoja!$B$17*LN(Kaksitasouoma_matriisi!L1999/Päälaskenta!$F$28))</f>
        <v>4.6524280849940702E-2</v>
      </c>
      <c r="AR1999" s="8">
        <f>Refererenssiarvoja!$B$16*Kaksitasouoma_matriisi!O1999^(1/6)/(SQRT((2*Refererenssiarvoja!$B$15)/(Päälaskenta!$F$31*Päälaskenta!$G$31*L1999)))</f>
        <v>4.7928352652707398</v>
      </c>
    </row>
    <row r="2000" spans="1:44" x14ac:dyDescent="0.2">
      <c r="A2000" s="8">
        <v>1998</v>
      </c>
      <c r="B2000" s="8">
        <f>IF(Päälaskenta!C$7,Päälaskenta!E$7,Päälaskenta!G$5)</f>
        <v>2.5</v>
      </c>
      <c r="C2000" s="56">
        <v>2E-3</v>
      </c>
      <c r="D2000" s="93">
        <f t="shared" si="497"/>
        <v>1250</v>
      </c>
      <c r="E2000" s="8">
        <f>IF(Päälaskenta!$C$26,Kaksitasouoma_matriisi!AP2000,Kaksitasouoma_matriisi!AC2000)</f>
        <v>0.11856040972607899</v>
      </c>
      <c r="F2000" s="56">
        <f>IF(D2000&lt;Päälaskenta!H$24,(SQRT(POWER(Päälaskenta!C$24/(2*Päälaskenta!E$24),2)+(D2000/Päälaskenta!E$24))-Päälaskenta!C$24/(2*Päälaskenta!E$24)),IF(D2000=Päälaskenta!H$24,Päälaskenta!D$24,Päälaskenta!D$24+(SQRT(POWER((Päälaskenta!C$20+Päälaskenta!G$24)/(2*Päälaskenta!E$20),2)+((D2000-Päälaskenta!H$24)/Päälaskenta!E$20))-(Päälaskenta!C$20+Päälaskenta!G$24)/(2*Päälaskenta!E$20))))</f>
        <v>27.192</v>
      </c>
      <c r="G2000" s="57">
        <f>IF(F2000&gt;Päälaskenta!D$24,(2*SQRT((POWER(Päälaskenta!D$24,2))+POWER(Päälaskenta!E$24*Päälaskenta!D$24,2))+Päälaskenta!C$24)+(2*SQRT((POWER((F2000-Päälaskenta!D$24),2))+POWER(Päälaskenta!E$20*(F2000-Päälaskenta!D$24),2))+Päälaskenta!C$20),(2*SQRT((POWER(F2000,2))+POWER(Päälaskenta!E$24*F2000,2))+Päälaskenta!C$24))</f>
        <v>103.5</v>
      </c>
      <c r="H2000" s="57">
        <f t="shared" si="498"/>
        <v>12.08</v>
      </c>
      <c r="I2000" s="62">
        <f t="shared" si="499"/>
        <v>0</v>
      </c>
      <c r="J2000" s="8">
        <f>IF(F2000&lt;Päälaskenta!$D$24,0,Kaksitasouoma_matriisi!F2000-Päälaskenta!$D$24)</f>
        <v>26.492000000000001</v>
      </c>
      <c r="L2000" s="8">
        <f>IF(F2000&gt;Päälaskenta!D$24,F2000-Päälaskenta!D$24,0)</f>
        <v>26.492000000000001</v>
      </c>
      <c r="M2000" s="8">
        <f>IF(F2000&gt;Päälaskenta!D$24,(Päälaskenta!C$20+(Päälaskenta!E$20*(Kaksitasouoma_matriisi!F2000-Päälaskenta!D$24)))*(Kaksitasouoma_matriisi!F2000-Päälaskenta!D$24),0)</f>
        <v>1185.1990960000001</v>
      </c>
      <c r="N2000" s="8">
        <f>IF(F2000&gt;Päälaskenta!D$24,(2*SQRT((POWER((F2000-Päälaskenta!D$24),2))+POWER(Päälaskenta!E$20*(F2000-Päälaskenta!D$24),2))+Päälaskenta!C$20),0)</f>
        <v>100.51826438959201</v>
      </c>
      <c r="O2000" s="8">
        <f t="shared" si="505"/>
        <v>11.790883012129701</v>
      </c>
      <c r="P2000" s="8">
        <f>IF(Päälaskenta!$C$29,IF(L2000&gt;Päälaskenta!$F$28,Kaksitasouoma_matriisi!AQ2000,Kaksitasouoma_matriisi!AR2000),Päälaskenta!$F$20)</f>
        <v>0.12</v>
      </c>
      <c r="Q2000" s="8">
        <f t="shared" si="506"/>
        <v>51165.154013989697</v>
      </c>
      <c r="R2000" s="8">
        <f t="shared" si="500"/>
        <v>2.1913473744976399</v>
      </c>
      <c r="S2000" s="8">
        <f t="shared" si="507"/>
        <v>1.84892764590637E-3</v>
      </c>
      <c r="U2000" s="93">
        <f>IF(F2000&gt;Päälaskenta!D$24,Päälaskenta!H$24+L2000*Päälaskenta!G$24,F2000*Päälaskenta!C$24 + F2000*F2000*Päälaskenta!E$24)</f>
        <v>64.770799999999994</v>
      </c>
      <c r="V2000" s="8">
        <f>IF(F2000&gt;Päälaskenta!D$24,2*SQRT(POWER(Päälaskenta!D$24,2)+POWER(Päälaskenta!E$24*Päälaskenta!D$24,2))+Päälaskenta!C$24,(2*SQRT((POWER(F2000,2))+POWER(Päälaskenta!E$24*F2000,2))+Päälaskenta!C$24))</f>
        <v>2.9798989873223301</v>
      </c>
      <c r="W2000" s="8">
        <f t="shared" si="508"/>
        <v>21.735904564403199</v>
      </c>
      <c r="X2000" s="8">
        <f>Päälaskenta!F$24</f>
        <v>7.0000000000000007E-2</v>
      </c>
      <c r="Y2000" s="8">
        <f t="shared" si="509"/>
        <v>7206.64341237598</v>
      </c>
      <c r="Z2000" s="8">
        <f t="shared" si="501"/>
        <v>0.308652625502365</v>
      </c>
      <c r="AA2000" s="8">
        <f t="shared" si="510"/>
        <v>4.7653051298172204E-3</v>
      </c>
      <c r="AC2000" s="8">
        <f t="shared" si="502"/>
        <v>0.11856040972607899</v>
      </c>
      <c r="AE2000" s="8">
        <v>1998</v>
      </c>
      <c r="AF2000" s="8">
        <f t="shared" si="496"/>
        <v>58371.797426365702</v>
      </c>
      <c r="AG2000" s="8">
        <f t="shared" si="503"/>
        <v>1.8343148589436701E-9</v>
      </c>
      <c r="AJ2000" s="132">
        <f>IF(Päälaskenta!$F$28&lt;Kaksitasouoma_matriisi!L2000,Päälaskenta!$C$20*Päälaskenta!$F$28,Päälaskenta!$C$20*Kaksitasouoma_matriisi!L2000)</f>
        <v>2.5</v>
      </c>
      <c r="AK2000" s="134">
        <f>SQRT(Päälaskenta!$D$20^2+(Päälaskenta!$D$20/(1/Päälaskenta!$E$20))^2)</f>
        <v>1.8029999999999999</v>
      </c>
      <c r="AL2000" s="134">
        <f>IF(Päälaskenta!$F$28&lt;Kaksitasouoma_matriisi!L2000,AK2000*Päälaskenta!$F$28*COS(ATAN(1/Päälaskenta!$E$20)),AK2000*Kaksitasouoma_matriisi!L2000*COS(ATAN(1/Päälaskenta!$E$20)))</f>
        <v>0.75</v>
      </c>
      <c r="AM2000" s="134"/>
      <c r="AN2000" s="134">
        <f t="shared" si="511"/>
        <v>3.25</v>
      </c>
      <c r="AO2000" s="8">
        <f t="shared" si="504"/>
        <v>2.5999999999999999E-3</v>
      </c>
      <c r="AP2000" s="134">
        <f>Refererenssiarvoja!$B$16*H2000^(1/6)/(Refererenssiarvoja!$B$15^0.5)*(Päälaskenta!$G$28/2)^0.5*(1-AO2000)^(-1.5)</f>
        <v>7.6999999999999999E-2</v>
      </c>
      <c r="AQ2000" s="8">
        <f>Refererenssiarvoja!$B$16*Kaksitasouoma_matriisi!O2000^(1/6)/(SQRT((2*Refererenssiarvoja!$B$15)/(Päälaskenta!$F$31*Päälaskenta!$G$31*Päälaskenta!$F$28))+SQRT(Refererenssiarvoja!$B$15)/Refererenssiarvoja!$B$17*LN(Kaksitasouoma_matriisi!L2000/Päälaskenta!$F$28))</f>
        <v>4.56245213064434E-2</v>
      </c>
      <c r="AR2000" s="8">
        <f>Refererenssiarvoja!$B$16*Kaksitasouoma_matriisi!O2000^(1/6)/(SQRT((2*Refererenssiarvoja!$B$15)/(Päälaskenta!$F$31*Päälaskenta!$G$31*L2000)))</f>
        <v>5.5436898716454399</v>
      </c>
    </row>
    <row r="2001" spans="1:44" x14ac:dyDescent="0.2">
      <c r="A2001" s="8">
        <v>1999</v>
      </c>
      <c r="B2001" s="8">
        <f>IF(Päälaskenta!C$7,Päälaskenta!E$7,Päälaskenta!G$5)</f>
        <v>2.5</v>
      </c>
      <c r="C2001" s="56">
        <v>1E-3</v>
      </c>
      <c r="D2001" s="93">
        <f t="shared" si="497"/>
        <v>2500</v>
      </c>
      <c r="E2001" s="8">
        <f>IF(Päälaskenta!$C$26,Kaksitasouoma_matriisi!AP2001,Kaksitasouoma_matriisi!AC2001)</f>
        <v>0.11898308066153</v>
      </c>
      <c r="F2001" s="56">
        <f>IF(D2001&lt;Päälaskenta!H$24,(SQRT(POWER(Päälaskenta!C$24/(2*Päälaskenta!E$24),2)+(D2001/Päälaskenta!E$24))-Päälaskenta!C$24/(2*Päälaskenta!E$24)),IF(D2001=Päälaskenta!H$24,Päälaskenta!D$24,Päälaskenta!D$24+(SQRT(POWER((Päälaskenta!C$20+Päälaskenta!G$24)/(2*Päälaskenta!E$20),2)+((D2001-Päälaskenta!H$24)/Päälaskenta!E$20))-(Päälaskenta!C$20+Päälaskenta!G$24)/(2*Päälaskenta!E$20))))</f>
        <v>39.122999999999998</v>
      </c>
      <c r="G2001" s="57">
        <f>IF(F2001&gt;Päälaskenta!D$24,(2*SQRT((POWER(Päälaskenta!D$24,2))+POWER(Päälaskenta!E$24*Päälaskenta!D$24,2))+Päälaskenta!C$24)+(2*SQRT((POWER((F2001-Päälaskenta!D$24),2))+POWER(Päälaskenta!E$20*(F2001-Päälaskenta!D$24),2))+Päälaskenta!C$20),(2*SQRT((POWER(F2001,2))+POWER(Päälaskenta!E$24*F2001,2))+Päälaskenta!C$24))</f>
        <v>146.52000000000001</v>
      </c>
      <c r="H2001" s="57">
        <f t="shared" si="498"/>
        <v>17.059999999999999</v>
      </c>
      <c r="I2001" s="62">
        <f t="shared" si="499"/>
        <v>0</v>
      </c>
      <c r="J2001" s="8">
        <f>IF(F2001&lt;Päälaskenta!$D$24,0,Kaksitasouoma_matriisi!F2001-Päälaskenta!$D$24)</f>
        <v>38.423000000000002</v>
      </c>
      <c r="L2001" s="8">
        <f>IF(F2001&gt;Päälaskenta!D$24,F2001-Päälaskenta!D$24,0)</f>
        <v>38.423000000000002</v>
      </c>
      <c r="M2001" s="8">
        <f>IF(F2001&gt;Päälaskenta!D$24,(Päälaskenta!C$20+(Päälaskenta!E$20*(Kaksitasouoma_matriisi!F2001-Päälaskenta!D$24)))*(Kaksitasouoma_matriisi!F2001-Päälaskenta!D$24),0)</f>
        <v>2406.6053935</v>
      </c>
      <c r="N2001" s="8">
        <f>IF(F2001&gt;Päälaskenta!D$24,(2*SQRT((POWER((F2001-Päälaskenta!D$24),2))+POWER(Päälaskenta!E$20*(F2001-Päälaskenta!D$24),2))+Päälaskenta!C$20),0)</f>
        <v>143.536096657153</v>
      </c>
      <c r="O2001" s="8">
        <f t="shared" si="505"/>
        <v>16.766551756303901</v>
      </c>
      <c r="P2001" s="8">
        <f>IF(Päälaskenta!$C$29,IF(L2001&gt;Päälaskenta!$F$28,Kaksitasouoma_matriisi!AQ2001,Kaksitasouoma_matriisi!AR2001),Päälaskenta!$F$20)</f>
        <v>0.12</v>
      </c>
      <c r="Q2001" s="8">
        <f t="shared" si="506"/>
        <v>131377.04085113501</v>
      </c>
      <c r="R2001" s="8">
        <f t="shared" si="500"/>
        <v>2.2707212982400802</v>
      </c>
      <c r="S2001" s="8">
        <f t="shared" si="507"/>
        <v>9.4353702703944397E-4</v>
      </c>
      <c r="U2001" s="93">
        <f>IF(F2001&gt;Päälaskenta!D$24,Päälaskenta!H$24+L2001*Päälaskenta!G$24,F2001*Päälaskenta!C$24 + F2001*F2001*Päälaskenta!E$24)</f>
        <v>93.405199999999994</v>
      </c>
      <c r="V2001" s="8">
        <f>IF(F2001&gt;Päälaskenta!D$24,2*SQRT(POWER(Päälaskenta!D$24,2)+POWER(Päälaskenta!E$24*Päälaskenta!D$24,2))+Päälaskenta!C$24,(2*SQRT((POWER(F2001,2))+POWER(Päälaskenta!E$24*F2001,2))+Päälaskenta!C$24))</f>
        <v>2.9798989873223301</v>
      </c>
      <c r="W2001" s="8">
        <f t="shared" si="508"/>
        <v>31.345089346109599</v>
      </c>
      <c r="X2001" s="8">
        <f>Päälaskenta!F$24</f>
        <v>7.0000000000000007E-2</v>
      </c>
      <c r="Y2001" s="8">
        <f t="shared" si="509"/>
        <v>13265.3696386055</v>
      </c>
      <c r="Z2001" s="8">
        <f t="shared" si="501"/>
        <v>0.22927870175992399</v>
      </c>
      <c r="AA2001" s="8">
        <f t="shared" si="510"/>
        <v>2.4546674249391301E-3</v>
      </c>
      <c r="AC2001" s="8">
        <f t="shared" si="502"/>
        <v>0.11898308066153</v>
      </c>
      <c r="AE2001" s="8">
        <v>1999</v>
      </c>
      <c r="AF2001" s="8">
        <f t="shared" si="496"/>
        <v>144642.41048974101</v>
      </c>
      <c r="AG2001" s="8">
        <f t="shared" si="503"/>
        <v>2.9873679391966798E-10</v>
      </c>
      <c r="AJ2001" s="132">
        <f>IF(Päälaskenta!$F$28&lt;Kaksitasouoma_matriisi!L2001,Päälaskenta!$C$20*Päälaskenta!$F$28,Päälaskenta!$C$20*Kaksitasouoma_matriisi!L2001)</f>
        <v>2.5</v>
      </c>
      <c r="AK2001" s="134">
        <f>SQRT(Päälaskenta!$D$20^2+(Päälaskenta!$D$20/(1/Päälaskenta!$E$20))^2)</f>
        <v>1.8029999999999999</v>
      </c>
      <c r="AL2001" s="134">
        <f>IF(Päälaskenta!$F$28&lt;Kaksitasouoma_matriisi!L2001,AK2001*Päälaskenta!$F$28*COS(ATAN(1/Päälaskenta!$E$20)),AK2001*Kaksitasouoma_matriisi!L2001*COS(ATAN(1/Päälaskenta!$E$20)))</f>
        <v>0.75</v>
      </c>
      <c r="AM2001" s="134"/>
      <c r="AN2001" s="134">
        <f t="shared" si="511"/>
        <v>3.25</v>
      </c>
      <c r="AO2001" s="8">
        <f t="shared" si="504"/>
        <v>1.2999999999999999E-3</v>
      </c>
      <c r="AP2001" s="134">
        <f>Refererenssiarvoja!$B$16*H2001^(1/6)/(Refererenssiarvoja!$B$15^0.5)*(Päälaskenta!$G$28/2)^0.5*(1-AO2001)^(-1.5)</f>
        <v>8.1000000000000003E-2</v>
      </c>
      <c r="AQ2001" s="8">
        <f>Refererenssiarvoja!$B$16*Kaksitasouoma_matriisi!O2001^(1/6)/(SQRT((2*Refererenssiarvoja!$B$15)/(Päälaskenta!$F$31*Päälaskenta!$G$31*Päälaskenta!$F$28))+SQRT(Refererenssiarvoja!$B$15)/Refererenssiarvoja!$B$17*LN(Kaksitasouoma_matriisi!L2001/Päälaskenta!$F$28))</f>
        <v>4.4466627493974502E-2</v>
      </c>
      <c r="AR2001" s="8">
        <f>Refererenssiarvoja!$B$16*Kaksitasouoma_matriisi!O2001^(1/6)/(SQRT((2*Refererenssiarvoja!$B$15)/(Päälaskenta!$F$31*Päälaskenta!$G$31*L2001)))</f>
        <v>7.0797853861735396</v>
      </c>
    </row>
  </sheetData>
  <sortState xmlns:xlrd2="http://schemas.microsoft.com/office/spreadsheetml/2017/richdata2" ref="B2:I2000">
    <sortCondition descending="1" ref="C2:C2000"/>
  </sortState>
  <mergeCells count="1">
    <mergeCell ref="B1:I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5"/>
  <dimension ref="A1:S2001"/>
  <sheetViews>
    <sheetView workbookViewId="0">
      <pane ySplit="2" topLeftCell="A1958" activePane="bottomLeft" state="frozen"/>
      <selection pane="bottomLeft" activeCell="K1998" sqref="K1998"/>
    </sheetView>
  </sheetViews>
  <sheetFormatPr defaultRowHeight="12.75" x14ac:dyDescent="0.2"/>
  <cols>
    <col min="1" max="1" width="5" style="8" bestFit="1" customWidth="1"/>
    <col min="2" max="2" width="9.140625" style="8"/>
    <col min="3" max="3" width="7.85546875" style="56" customWidth="1"/>
    <col min="4" max="4" width="10.5703125" style="92" customWidth="1"/>
    <col min="5" max="5" width="9.140625" style="8"/>
    <col min="6" max="6" width="9.140625" style="93"/>
    <col min="7" max="7" width="9.140625" style="57"/>
    <col min="8" max="8" width="11.85546875" style="57" bestFit="1" customWidth="1"/>
    <col min="9" max="9" width="9.5703125" style="62" bestFit="1" customWidth="1"/>
    <col min="10" max="16384" width="9.140625" style="8"/>
  </cols>
  <sheetData>
    <row r="1" spans="1:19" x14ac:dyDescent="0.2">
      <c r="B1" s="245" t="s">
        <v>46</v>
      </c>
      <c r="C1" s="246"/>
      <c r="D1" s="246"/>
      <c r="E1" s="246"/>
      <c r="F1" s="246"/>
      <c r="G1" s="246"/>
      <c r="H1" s="246"/>
      <c r="I1" s="246"/>
    </row>
    <row r="2" spans="1:19" ht="51" x14ac:dyDescent="0.2">
      <c r="A2" s="58" t="s">
        <v>43</v>
      </c>
      <c r="B2" s="58" t="s">
        <v>36</v>
      </c>
      <c r="C2" s="59" t="s">
        <v>35</v>
      </c>
      <c r="D2" s="91" t="s">
        <v>37</v>
      </c>
      <c r="E2" s="58" t="s">
        <v>38</v>
      </c>
      <c r="F2" s="95" t="s">
        <v>39</v>
      </c>
      <c r="G2" s="60" t="s">
        <v>40</v>
      </c>
      <c r="H2" s="60" t="s">
        <v>41</v>
      </c>
      <c r="I2" s="61" t="s">
        <v>42</v>
      </c>
      <c r="M2" s="8" t="s">
        <v>51</v>
      </c>
      <c r="N2" s="8" t="s">
        <v>50</v>
      </c>
      <c r="O2" s="8" t="s">
        <v>72</v>
      </c>
      <c r="P2" s="8" t="s">
        <v>73</v>
      </c>
      <c r="Q2" s="8" t="s">
        <v>71</v>
      </c>
      <c r="R2" s="8" t="s">
        <v>74</v>
      </c>
      <c r="S2" s="8" t="s">
        <v>52</v>
      </c>
    </row>
    <row r="3" spans="1:19" x14ac:dyDescent="0.2">
      <c r="A3" s="8">
        <v>1</v>
      </c>
      <c r="B3" s="8">
        <f>IF(Päälaskenta!C$7,Päälaskenta!E$7,Päälaskenta!G$5)</f>
        <v>2.5</v>
      </c>
      <c r="C3" s="56">
        <v>1.9990000000000001</v>
      </c>
      <c r="D3" s="92">
        <f t="shared" ref="D3:D66" si="0">B3/C3</f>
        <v>1.2506299999999999</v>
      </c>
      <c r="E3" s="8">
        <f>Päälaskenta!F$15</f>
        <v>0.08</v>
      </c>
      <c r="F3" s="93">
        <f>SQRT(POWER(Päälaskenta!C$15/(2*Päälaskenta!E$15),2)+(D3/Päälaskenta!E$15))-Päälaskenta!C$15/(2*Päälaskenta!E$15)</f>
        <v>0.371</v>
      </c>
      <c r="G3" s="57">
        <f>2*SQRT((POWER(F3,2))+POWER(Päälaskenta!E$15*F3,2))+Päälaskenta!C$15</f>
        <v>4.05</v>
      </c>
      <c r="H3" s="57">
        <f t="shared" ref="H3:H66" si="1">D3/G3</f>
        <v>0.31</v>
      </c>
      <c r="I3" s="62">
        <f t="shared" ref="I3:I66" si="2">POWER(C3/((1/E3)*POWER(H3,2/3)),2)</f>
        <v>0.121896</v>
      </c>
      <c r="M3" s="8">
        <f>IF(F3&gt;(Päälaskenta!D$24+Päälaskenta!D$20),(F3*Päälaskenta!C$15 + F3*F3*Päälaskenta!E$15)+(Päälaskenta!C$15 + F3*Päälaskenta!E$15)*(F3-(Päälaskenta!D$24+Päälaskenta!D$20)),F3*Päälaskenta!C$15 + F3*F3*Päälaskenta!E$15)</f>
        <v>1.2506409999999999</v>
      </c>
      <c r="N3" s="8">
        <f>IF(F3&gt;Päälaskenta!D$24+Päälaskenta!D$20,2*SQRT(POWER((Päälaskenta!D$24+Päälaskenta!D$20),2)+POWER(Päälaskenta!E$15*(Päälaskenta!D$24+Päälaskenta!D$20),2))+Päälaskenta!C$15,(2*SQRT((POWER(F3,2))+POWER(Päälaskenta!E$15*F3,2))+Päälaskenta!C$15))</f>
        <v>4.0493464632808402</v>
      </c>
      <c r="O3" s="8">
        <f>M3/N3</f>
        <v>0.30885008515342299</v>
      </c>
      <c r="P3" s="8">
        <f>Päälaskenta!F$15</f>
        <v>0.08</v>
      </c>
      <c r="Q3" s="8">
        <f>(1/P3)*M3*POWER(O3,(2/3))</f>
        <v>7.1428987172160401</v>
      </c>
      <c r="R3" s="8">
        <f>B3/M3</f>
        <v>1.99897492565812</v>
      </c>
      <c r="S3" s="8">
        <f>(B3*B3)/(Q3*Q3)</f>
        <v>0.12249857401194</v>
      </c>
    </row>
    <row r="4" spans="1:19" x14ac:dyDescent="0.2">
      <c r="A4" s="8">
        <v>2</v>
      </c>
      <c r="B4" s="8">
        <f>IF(Päälaskenta!C$7,Päälaskenta!E$7,Päälaskenta!G$5)</f>
        <v>2.5</v>
      </c>
      <c r="C4" s="56">
        <v>1.998</v>
      </c>
      <c r="D4" s="92">
        <f t="shared" si="0"/>
        <v>1.25125</v>
      </c>
      <c r="E4" s="8">
        <f>Päälaskenta!F$15</f>
        <v>0.08</v>
      </c>
      <c r="F4" s="93">
        <f>SQRT(POWER(Päälaskenta!C$15/(2*Päälaskenta!E$15),2)+(D4/Päälaskenta!E$15))-Päälaskenta!C$15/(2*Päälaskenta!E$15)</f>
        <v>0.37119999999999997</v>
      </c>
      <c r="G4" s="57">
        <f>2*SQRT((POWER(F4,2))+POWER(Päälaskenta!E$15*F4,2))+Päälaskenta!C$15</f>
        <v>4.05</v>
      </c>
      <c r="H4" s="57">
        <f t="shared" si="1"/>
        <v>0.31</v>
      </c>
      <c r="I4" s="62">
        <f t="shared" si="2"/>
        <v>0.12177399999999999</v>
      </c>
      <c r="M4" s="8">
        <f>IF(F4&gt;(Päälaskenta!D$24+Päälaskenta!D$20),(F4*Päälaskenta!C$15 + F4*F4*Päälaskenta!E$15)+(Päälaskenta!C$15 + F4*Päälaskenta!E$15)*(F4-(Päälaskenta!D$24+Päälaskenta!D$20)),F4*Päälaskenta!C$15 + F4*F4*Päälaskenta!E$15)</f>
        <v>1.2513894400000001</v>
      </c>
      <c r="N4" s="8">
        <f>IF(F4&gt;Päälaskenta!D$24+Päälaskenta!D$20,2*SQRT(POWER((Päälaskenta!D$24+Päälaskenta!D$20),2)+POWER(Päälaskenta!E$15*(Päälaskenta!D$24+Päälaskenta!D$20),2))+Päälaskenta!C$15,(2*SQRT((POWER(F4,2))+POWER(Päälaskenta!E$15*F4,2))+Päälaskenta!C$15))</f>
        <v>4.0499121487057899</v>
      </c>
      <c r="O4" s="8">
        <f t="shared" ref="O4:O67" si="3">M4/N4</f>
        <v>0.30899174946298502</v>
      </c>
      <c r="P4" s="8">
        <f>Päälaskenta!F$15</f>
        <v>0.08</v>
      </c>
      <c r="Q4" s="8">
        <f t="shared" ref="Q4:Q67" si="4">(1/P4)*M4*POWER(O4,(2/3))</f>
        <v>7.1493587080434198</v>
      </c>
      <c r="R4" s="8">
        <f t="shared" ref="R4:R67" si="5">B4/M4</f>
        <v>1.9977793643520001</v>
      </c>
      <c r="S4" s="8">
        <f t="shared" ref="S4:S67" si="6">(B4*B4)/(Q4*Q4)</f>
        <v>0.122277300418344</v>
      </c>
    </row>
    <row r="5" spans="1:19" x14ac:dyDescent="0.2">
      <c r="A5" s="8">
        <v>3</v>
      </c>
      <c r="B5" s="8">
        <f>IF(Päälaskenta!C$7,Päälaskenta!E$7,Päälaskenta!G$5)</f>
        <v>2.5</v>
      </c>
      <c r="C5" s="56">
        <v>1.9970000000000001</v>
      </c>
      <c r="D5" s="92">
        <f t="shared" si="0"/>
        <v>1.2518800000000001</v>
      </c>
      <c r="E5" s="8">
        <f>Päälaskenta!F$15</f>
        <v>0.08</v>
      </c>
      <c r="F5" s="93">
        <f>SQRT(POWER(Päälaskenta!C$15/(2*Päälaskenta!E$15),2)+(D5/Päälaskenta!E$15))-Päälaskenta!C$15/(2*Päälaskenta!E$15)</f>
        <v>0.37130000000000002</v>
      </c>
      <c r="G5" s="57">
        <f>2*SQRT((POWER(F5,2))+POWER(Päälaskenta!E$15*F5,2))+Päälaskenta!C$15</f>
        <v>4.05</v>
      </c>
      <c r="H5" s="57">
        <f t="shared" si="1"/>
        <v>0.31</v>
      </c>
      <c r="I5" s="62">
        <f t="shared" si="2"/>
        <v>0.121652</v>
      </c>
      <c r="M5" s="8">
        <f>IF(F5&gt;(Päälaskenta!D$24+Päälaskenta!D$20),(F5*Päälaskenta!C$15 + F5*F5*Päälaskenta!E$15)+(Päälaskenta!C$15 + F5*Päälaskenta!E$15)*(F5-(Päälaskenta!D$24+Päälaskenta!D$20)),F5*Päälaskenta!C$15 + F5*F5*Päälaskenta!E$15)</f>
        <v>1.25176369</v>
      </c>
      <c r="N5" s="8">
        <f>IF(F5&gt;Päälaskenta!D$24+Päälaskenta!D$20,2*SQRT(POWER((Päälaskenta!D$24+Päälaskenta!D$20),2)+POWER(Päälaskenta!E$15*(Päälaskenta!D$24+Päälaskenta!D$20),2))+Päälaskenta!C$15,(2*SQRT((POWER(F5,2))+POWER(Päälaskenta!E$15*F5,2))+Päälaskenta!C$15))</f>
        <v>4.0501949914182598</v>
      </c>
      <c r="O5" s="8">
        <f t="shared" si="3"/>
        <v>0.309062574185266</v>
      </c>
      <c r="P5" s="8">
        <f>Päälaskenta!F$15</f>
        <v>0.08</v>
      </c>
      <c r="Q5" s="8">
        <f t="shared" si="4"/>
        <v>7.1525896151989796</v>
      </c>
      <c r="R5" s="8">
        <f t="shared" si="5"/>
        <v>1.9971820719611999</v>
      </c>
      <c r="S5" s="8">
        <f t="shared" si="6"/>
        <v>0.122166857236765</v>
      </c>
    </row>
    <row r="6" spans="1:19" x14ac:dyDescent="0.2">
      <c r="A6" s="8">
        <v>4</v>
      </c>
      <c r="B6" s="8">
        <f>IF(Päälaskenta!C$7,Päälaskenta!E$7,Päälaskenta!G$5)</f>
        <v>2.5</v>
      </c>
      <c r="C6" s="56">
        <v>1.996</v>
      </c>
      <c r="D6" s="92">
        <f t="shared" si="0"/>
        <v>1.25251</v>
      </c>
      <c r="E6" s="8">
        <f>Päälaskenta!F$15</f>
        <v>0.08</v>
      </c>
      <c r="F6" s="93">
        <f>SQRT(POWER(Päälaskenta!C$15/(2*Päälaskenta!E$15),2)+(D6/Päälaskenta!E$15))-Päälaskenta!C$15/(2*Päälaskenta!E$15)</f>
        <v>0.3715</v>
      </c>
      <c r="G6" s="57">
        <f>2*SQRT((POWER(F6,2))+POWER(Päälaskenta!E$15*F6,2))+Päälaskenta!C$15</f>
        <v>4.05</v>
      </c>
      <c r="H6" s="57">
        <f t="shared" si="1"/>
        <v>0.31</v>
      </c>
      <c r="I6" s="62">
        <f t="shared" si="2"/>
        <v>0.121531</v>
      </c>
      <c r="M6" s="8">
        <f>IF(F6&gt;(Päälaskenta!D$24+Päälaskenta!D$20),(F6*Päälaskenta!C$15 + F6*F6*Päälaskenta!E$15)+(Päälaskenta!C$15 + F6*Päälaskenta!E$15)*(F6-(Päälaskenta!D$24+Päälaskenta!D$20)),F6*Päälaskenta!C$15 + F6*F6*Päälaskenta!E$15)</f>
        <v>1.2525122500000001</v>
      </c>
      <c r="N6" s="8">
        <f>IF(F6&gt;Päälaskenta!D$24+Päälaskenta!D$20,2*SQRT(POWER((Päälaskenta!D$24+Päälaskenta!D$20),2)+POWER(Päälaskenta!E$15*(Päälaskenta!D$24+Päälaskenta!D$20),2))+Päälaskenta!C$15,(2*SQRT((POWER(F6,2))+POWER(Päälaskenta!E$15*F6,2))+Päälaskenta!C$15))</f>
        <v>4.0507606768432103</v>
      </c>
      <c r="O6" s="8">
        <f t="shared" si="3"/>
        <v>0.30920420877001598</v>
      </c>
      <c r="P6" s="8">
        <f>Päälaskenta!F$15</f>
        <v>0.08</v>
      </c>
      <c r="Q6" s="8">
        <f t="shared" si="4"/>
        <v>7.1590532528337096</v>
      </c>
      <c r="R6" s="8">
        <f t="shared" si="5"/>
        <v>1.99598846238829</v>
      </c>
      <c r="S6" s="8">
        <f t="shared" si="6"/>
        <v>0.12194635717921901</v>
      </c>
    </row>
    <row r="7" spans="1:19" x14ac:dyDescent="0.2">
      <c r="A7" s="8">
        <v>5</v>
      </c>
      <c r="B7" s="8">
        <f>IF(Päälaskenta!C$7,Päälaskenta!E$7,Päälaskenta!G$5)</f>
        <v>2.5</v>
      </c>
      <c r="C7" s="56">
        <v>1.9950000000000001</v>
      </c>
      <c r="D7" s="92">
        <f t="shared" si="0"/>
        <v>1.2531300000000001</v>
      </c>
      <c r="E7" s="8">
        <f>Päälaskenta!F$15</f>
        <v>0.08</v>
      </c>
      <c r="F7" s="93">
        <f>SQRT(POWER(Päälaskenta!C$15/(2*Päälaskenta!E$15),2)+(D7/Päälaskenta!E$15))-Päälaskenta!C$15/(2*Päälaskenta!E$15)</f>
        <v>0.37169999999999997</v>
      </c>
      <c r="G7" s="57">
        <f>2*SQRT((POWER(F7,2))+POWER(Päälaskenta!E$15*F7,2))+Päälaskenta!C$15</f>
        <v>4.05</v>
      </c>
      <c r="H7" s="57">
        <f t="shared" si="1"/>
        <v>0.31</v>
      </c>
      <c r="I7" s="62">
        <f t="shared" si="2"/>
        <v>0.121409</v>
      </c>
      <c r="M7" s="8">
        <f>IF(F7&gt;(Päälaskenta!D$24+Päälaskenta!D$20),(F7*Päälaskenta!C$15 + F7*F7*Päälaskenta!E$15)+(Päälaskenta!C$15 + F7*Päälaskenta!E$15)*(F7-(Päälaskenta!D$24+Päälaskenta!D$20)),F7*Päälaskenta!C$15 + F7*F7*Päälaskenta!E$15)</f>
        <v>1.25326089</v>
      </c>
      <c r="N7" s="8">
        <f>IF(F7&gt;Päälaskenta!D$24+Päälaskenta!D$20,2*SQRT(POWER((Päälaskenta!D$24+Päälaskenta!D$20),2)+POWER(Päälaskenta!E$15*(Päälaskenta!D$24+Päälaskenta!D$20),2))+Päälaskenta!C$15,(2*SQRT((POWER(F7,2))+POWER(Päälaskenta!E$15*F7,2))+Päälaskenta!C$15))</f>
        <v>4.0513263622681599</v>
      </c>
      <c r="O7" s="8">
        <f t="shared" si="3"/>
        <v>0.30934582354860102</v>
      </c>
      <c r="P7" s="8">
        <f>Päälaskenta!F$15</f>
        <v>0.08</v>
      </c>
      <c r="Q7" s="8">
        <f t="shared" si="4"/>
        <v>7.1655193213533304</v>
      </c>
      <c r="R7" s="8">
        <f t="shared" si="5"/>
        <v>1.9947961513424399</v>
      </c>
      <c r="S7" s="8">
        <f t="shared" si="6"/>
        <v>0.121726370966388</v>
      </c>
    </row>
    <row r="8" spans="1:19" x14ac:dyDescent="0.2">
      <c r="A8" s="8">
        <v>6</v>
      </c>
      <c r="B8" s="8">
        <f>IF(Päälaskenta!C$7,Päälaskenta!E$7,Päälaskenta!G$5)</f>
        <v>2.5</v>
      </c>
      <c r="C8" s="56">
        <v>1.994</v>
      </c>
      <c r="D8" s="92">
        <f t="shared" si="0"/>
        <v>1.25376</v>
      </c>
      <c r="E8" s="8">
        <f>Päälaskenta!F$15</f>
        <v>0.08</v>
      </c>
      <c r="F8" s="93">
        <f>SQRT(POWER(Päälaskenta!C$15/(2*Päälaskenta!E$15),2)+(D8/Päälaskenta!E$15))-Päälaskenta!C$15/(2*Päälaskenta!E$15)</f>
        <v>0.37180000000000002</v>
      </c>
      <c r="G8" s="57">
        <f>2*SQRT((POWER(F8,2))+POWER(Päälaskenta!E$15*F8,2))+Päälaskenta!C$15</f>
        <v>4.05</v>
      </c>
      <c r="H8" s="57">
        <f t="shared" si="1"/>
        <v>0.31</v>
      </c>
      <c r="I8" s="62">
        <f t="shared" si="2"/>
        <v>0.12128700000000001</v>
      </c>
      <c r="M8" s="8">
        <f>IF(F8&gt;(Päälaskenta!D$24+Päälaskenta!D$20),(F8*Päälaskenta!C$15 + F8*F8*Päälaskenta!E$15)+(Päälaskenta!C$15 + F8*Päälaskenta!E$15)*(F8-(Päälaskenta!D$24+Päälaskenta!D$20)),F8*Päälaskenta!C$15 + F8*F8*Päälaskenta!E$15)</f>
        <v>1.2536352399999999</v>
      </c>
      <c r="N8" s="8">
        <f>IF(F8&gt;Päälaskenta!D$24+Päälaskenta!D$20,2*SQRT(POWER((Päälaskenta!D$24+Päälaskenta!D$20),2)+POWER(Päälaskenta!E$15*(Päälaskenta!D$24+Päälaskenta!D$20),2))+Päälaskenta!C$15,(2*SQRT((POWER(F8,2))+POWER(Päälaskenta!E$15*F8,2))+Päälaskenta!C$15))</f>
        <v>4.0516092049806298</v>
      </c>
      <c r="O8" s="8">
        <f t="shared" si="3"/>
        <v>0.30941662351317401</v>
      </c>
      <c r="P8" s="8">
        <f>Päälaskenta!F$15</f>
        <v>0.08</v>
      </c>
      <c r="Q8" s="8">
        <f t="shared" si="4"/>
        <v>7.16875326711508</v>
      </c>
      <c r="R8" s="8">
        <f t="shared" si="5"/>
        <v>1.99420048211153</v>
      </c>
      <c r="S8" s="8">
        <f t="shared" si="6"/>
        <v>0.121616570091879</v>
      </c>
    </row>
    <row r="9" spans="1:19" x14ac:dyDescent="0.2">
      <c r="A9" s="8">
        <v>7</v>
      </c>
      <c r="B9" s="8">
        <f>IF(Päälaskenta!C$7,Päälaskenta!E$7,Päälaskenta!G$5)</f>
        <v>2.5</v>
      </c>
      <c r="C9" s="56">
        <v>1.9930000000000001</v>
      </c>
      <c r="D9" s="92">
        <f t="shared" si="0"/>
        <v>1.2543899999999999</v>
      </c>
      <c r="E9" s="8">
        <f>Päälaskenta!F$15</f>
        <v>0.08</v>
      </c>
      <c r="F9" s="93">
        <f>SQRT(POWER(Päälaskenta!C$15/(2*Päälaskenta!E$15),2)+(D9/Päälaskenta!E$15))-Päälaskenta!C$15/(2*Päälaskenta!E$15)</f>
        <v>0.372</v>
      </c>
      <c r="G9" s="57">
        <f>2*SQRT((POWER(F9,2))+POWER(Päälaskenta!E$15*F9,2))+Päälaskenta!C$15</f>
        <v>4.05</v>
      </c>
      <c r="H9" s="57">
        <f t="shared" si="1"/>
        <v>0.31</v>
      </c>
      <c r="I9" s="62">
        <f t="shared" si="2"/>
        <v>0.121166</v>
      </c>
      <c r="M9" s="8">
        <f>IF(F9&gt;(Päälaskenta!D$24+Päälaskenta!D$20),(F9*Päälaskenta!C$15 + F9*F9*Päälaskenta!E$15)+(Päälaskenta!C$15 + F9*Päälaskenta!E$15)*(F9-(Päälaskenta!D$24+Päälaskenta!D$20)),F9*Päälaskenta!C$15 + F9*F9*Päälaskenta!E$15)</f>
        <v>1.2543839999999999</v>
      </c>
      <c r="N9" s="8">
        <f>IF(F9&gt;Päälaskenta!D$24+Päälaskenta!D$20,2*SQRT(POWER((Päälaskenta!D$24+Päälaskenta!D$20),2)+POWER(Päälaskenta!E$15*(Päälaskenta!D$24+Päälaskenta!D$20),2))+Päälaskenta!C$15,(2*SQRT((POWER(F9,2))+POWER(Päälaskenta!E$15*F9,2))+Päälaskenta!C$15))</f>
        <v>4.0521748904055803</v>
      </c>
      <c r="O9" s="8">
        <f t="shared" si="3"/>
        <v>0.30955820859806199</v>
      </c>
      <c r="P9" s="8">
        <f>Päälaskenta!F$15</f>
        <v>0.08</v>
      </c>
      <c r="Q9" s="8">
        <f t="shared" si="4"/>
        <v>7.1752229814828201</v>
      </c>
      <c r="R9" s="8">
        <f t="shared" si="5"/>
        <v>1.99301011492494</v>
      </c>
      <c r="S9" s="8">
        <f t="shared" si="6"/>
        <v>0.12139735188968701</v>
      </c>
    </row>
    <row r="10" spans="1:19" x14ac:dyDescent="0.2">
      <c r="A10" s="8">
        <v>8</v>
      </c>
      <c r="B10" s="8">
        <f>IF(Päälaskenta!C$7,Päälaskenta!E$7,Päälaskenta!G$5)</f>
        <v>2.5</v>
      </c>
      <c r="C10" s="56">
        <v>1.992</v>
      </c>
      <c r="D10" s="92">
        <f t="shared" si="0"/>
        <v>1.25502</v>
      </c>
      <c r="E10" s="8">
        <f>Päälaskenta!F$15</f>
        <v>0.08</v>
      </c>
      <c r="F10" s="93">
        <f>SQRT(POWER(Päälaskenta!C$15/(2*Päälaskenta!E$15),2)+(D10/Päälaskenta!E$15))-Päälaskenta!C$15/(2*Päälaskenta!E$15)</f>
        <v>0.37219999999999998</v>
      </c>
      <c r="G10" s="57">
        <f>2*SQRT((POWER(F10,2))+POWER(Päälaskenta!E$15*F10,2))+Päälaskenta!C$15</f>
        <v>4.05</v>
      </c>
      <c r="H10" s="57">
        <f t="shared" si="1"/>
        <v>0.31</v>
      </c>
      <c r="I10" s="62">
        <f t="shared" si="2"/>
        <v>0.121044</v>
      </c>
      <c r="M10" s="8">
        <f>IF(F10&gt;(Päälaskenta!D$24+Päälaskenta!D$20),(F10*Päälaskenta!C$15 + F10*F10*Päälaskenta!E$15)+(Päälaskenta!C$15 + F10*Päälaskenta!E$15)*(F10-(Päälaskenta!D$24+Päälaskenta!D$20)),F10*Päälaskenta!C$15 + F10*F10*Päälaskenta!E$15)</f>
        <v>1.2551328399999999</v>
      </c>
      <c r="N10" s="8">
        <f>IF(F10&gt;Päälaskenta!D$24+Päälaskenta!D$20,2*SQRT(POWER((Päälaskenta!D$24+Päälaskenta!D$20),2)+POWER(Päälaskenta!E$15*(Päälaskenta!D$24+Päälaskenta!D$20),2))+Päälaskenta!C$15,(2*SQRT((POWER(F10,2))+POWER(Päälaskenta!E$15*F10,2))+Päälaskenta!C$15))</f>
        <v>4.0527405758305299</v>
      </c>
      <c r="O10" s="8">
        <f t="shared" si="3"/>
        <v>0.30969977389751502</v>
      </c>
      <c r="P10" s="8">
        <f>Päälaskenta!F$15</f>
        <v>0.08</v>
      </c>
      <c r="Q10" s="8">
        <f t="shared" si="4"/>
        <v>7.1816951260969999</v>
      </c>
      <c r="R10" s="8">
        <f t="shared" si="5"/>
        <v>1.99182104103021</v>
      </c>
      <c r="S10" s="8">
        <f t="shared" si="6"/>
        <v>0.121178643864242</v>
      </c>
    </row>
    <row r="11" spans="1:19" x14ac:dyDescent="0.2">
      <c r="A11" s="8">
        <v>9</v>
      </c>
      <c r="B11" s="8">
        <f>IF(Päälaskenta!C$7,Päälaskenta!E$7,Päälaskenta!G$5)</f>
        <v>2.5</v>
      </c>
      <c r="C11" s="56">
        <v>1.9910000000000001</v>
      </c>
      <c r="D11" s="92">
        <f t="shared" si="0"/>
        <v>1.2556499999999999</v>
      </c>
      <c r="E11" s="8">
        <f>Päälaskenta!F$15</f>
        <v>0.08</v>
      </c>
      <c r="F11" s="93">
        <f>SQRT(POWER(Päälaskenta!C$15/(2*Päälaskenta!E$15),2)+(D11/Päälaskenta!E$15))-Päälaskenta!C$15/(2*Päälaskenta!E$15)</f>
        <v>0.37230000000000002</v>
      </c>
      <c r="G11" s="57">
        <f>2*SQRT((POWER(F11,2))+POWER(Päälaskenta!E$15*F11,2))+Päälaskenta!C$15</f>
        <v>4.05</v>
      </c>
      <c r="H11" s="57">
        <f t="shared" si="1"/>
        <v>0.31</v>
      </c>
      <c r="I11" s="62">
        <f t="shared" si="2"/>
        <v>0.120922</v>
      </c>
      <c r="M11" s="8">
        <f>IF(F11&gt;(Päälaskenta!D$24+Päälaskenta!D$20),(F11*Päälaskenta!C$15 + F11*F11*Päälaskenta!E$15)+(Päälaskenta!C$15 + F11*Päälaskenta!E$15)*(F11-(Päälaskenta!D$24+Päälaskenta!D$20)),F11*Päälaskenta!C$15 + F11*F11*Päälaskenta!E$15)</f>
        <v>1.2555072899999999</v>
      </c>
      <c r="N11" s="8">
        <f>IF(F11&gt;Päälaskenta!D$24+Päälaskenta!D$20,2*SQRT(POWER((Päälaskenta!D$24+Päälaskenta!D$20),2)+POWER(Päälaskenta!E$15*(Päälaskenta!D$24+Päälaskenta!D$20),2))+Päälaskenta!C$15,(2*SQRT((POWER(F11,2))+POWER(Päälaskenta!E$15*F11,2))+Päälaskenta!C$15))</f>
        <v>4.0530234185430096</v>
      </c>
      <c r="O11" s="8">
        <f t="shared" si="3"/>
        <v>0.30977054913029201</v>
      </c>
      <c r="P11" s="8">
        <f>Päälaskenta!F$15</f>
        <v>0.08</v>
      </c>
      <c r="Q11" s="8">
        <f t="shared" si="4"/>
        <v>7.1849321096668604</v>
      </c>
      <c r="R11" s="8">
        <f t="shared" si="5"/>
        <v>1.9912269884151801</v>
      </c>
      <c r="S11" s="8">
        <f t="shared" si="6"/>
        <v>0.121069480711833</v>
      </c>
    </row>
    <row r="12" spans="1:19" x14ac:dyDescent="0.2">
      <c r="A12" s="8">
        <v>10</v>
      </c>
      <c r="B12" s="8">
        <f>IF(Päälaskenta!C$7,Päälaskenta!E$7,Päälaskenta!G$5)</f>
        <v>2.5</v>
      </c>
      <c r="C12" s="56">
        <v>1.99</v>
      </c>
      <c r="D12" s="92">
        <f t="shared" si="0"/>
        <v>1.2562800000000001</v>
      </c>
      <c r="E12" s="8">
        <f>Päälaskenta!F$15</f>
        <v>0.08</v>
      </c>
      <c r="F12" s="93">
        <f>SQRT(POWER(Päälaskenta!C$15/(2*Päälaskenta!E$15),2)+(D12/Päälaskenta!E$15))-Päälaskenta!C$15/(2*Päälaskenta!E$15)</f>
        <v>0.3725</v>
      </c>
      <c r="G12" s="57">
        <f>2*SQRT((POWER(F12,2))+POWER(Päälaskenta!E$15*F12,2))+Päälaskenta!C$15</f>
        <v>4.05</v>
      </c>
      <c r="H12" s="57">
        <f t="shared" si="1"/>
        <v>0.31</v>
      </c>
      <c r="I12" s="62">
        <f t="shared" si="2"/>
        <v>0.12080100000000001</v>
      </c>
      <c r="M12" s="8">
        <f>IF(F12&gt;(Päälaskenta!D$24+Päälaskenta!D$20),(F12*Päälaskenta!C$15 + F12*F12*Päälaskenta!E$15)+(Päälaskenta!C$15 + F12*Päälaskenta!E$15)*(F12-(Päälaskenta!D$24+Päälaskenta!D$20)),F12*Päälaskenta!C$15 + F12*F12*Päälaskenta!E$15)</f>
        <v>1.2562562500000001</v>
      </c>
      <c r="N12" s="8">
        <f>IF(F12&gt;Päälaskenta!D$24+Päälaskenta!D$20,2*SQRT(POWER((Päälaskenta!D$24+Päälaskenta!D$20),2)+POWER(Päälaskenta!E$15*(Päälaskenta!D$24+Päälaskenta!D$20),2))+Päälaskenta!C$15,(2*SQRT((POWER(F12,2))+POWER(Päälaskenta!E$15*F12,2))+Päälaskenta!C$15))</f>
        <v>4.0535891039679601</v>
      </c>
      <c r="O12" s="8">
        <f t="shared" si="3"/>
        <v>0.30991208476712201</v>
      </c>
      <c r="P12" s="8">
        <f>Päälaskenta!F$15</f>
        <v>0.08</v>
      </c>
      <c r="Q12" s="8">
        <f t="shared" si="4"/>
        <v>7.1914078991729999</v>
      </c>
      <c r="R12" s="8">
        <f t="shared" si="5"/>
        <v>1.9900398505480099</v>
      </c>
      <c r="S12" s="8">
        <f t="shared" si="6"/>
        <v>0.12085153521841201</v>
      </c>
    </row>
    <row r="13" spans="1:19" x14ac:dyDescent="0.2">
      <c r="A13" s="8">
        <v>11</v>
      </c>
      <c r="B13" s="8">
        <f>IF(Päälaskenta!C$7,Päälaskenta!E$7,Päälaskenta!G$5)</f>
        <v>2.5</v>
      </c>
      <c r="C13" s="56">
        <v>1.9890000000000001</v>
      </c>
      <c r="D13" s="92">
        <f t="shared" si="0"/>
        <v>1.25691</v>
      </c>
      <c r="E13" s="8">
        <f>Päälaskenta!F$15</f>
        <v>0.08</v>
      </c>
      <c r="F13" s="93">
        <f>SQRT(POWER(Päälaskenta!C$15/(2*Päälaskenta!E$15),2)+(D13/Päälaskenta!E$15))-Päälaskenta!C$15/(2*Päälaskenta!E$15)</f>
        <v>0.37269999999999998</v>
      </c>
      <c r="G13" s="57">
        <f>2*SQRT((POWER(F13,2))+POWER(Päälaskenta!E$15*F13,2))+Päälaskenta!C$15</f>
        <v>4.05</v>
      </c>
      <c r="H13" s="57">
        <f t="shared" si="1"/>
        <v>0.31</v>
      </c>
      <c r="I13" s="62">
        <f t="shared" si="2"/>
        <v>0.12068</v>
      </c>
      <c r="M13" s="8">
        <f>IF(F13&gt;(Päälaskenta!D$24+Päälaskenta!D$20),(F13*Päälaskenta!C$15 + F13*F13*Päälaskenta!E$15)+(Päälaskenta!C$15 + F13*Päälaskenta!E$15)*(F13-(Päälaskenta!D$24+Päälaskenta!D$20)),F13*Päälaskenta!C$15 + F13*F13*Päälaskenta!E$15)</f>
        <v>1.2570052899999999</v>
      </c>
      <c r="N13" s="8">
        <f>IF(F13&gt;Päälaskenta!D$24+Päälaskenta!D$20,2*SQRT(POWER((Päälaskenta!D$24+Päälaskenta!D$20),2)+POWER(Päälaskenta!E$15*(Päälaskenta!D$24+Päälaskenta!D$20),2))+Päälaskenta!C$15,(2*SQRT((POWER(F13,2))+POWER(Päälaskenta!E$15*F13,2))+Päälaskenta!C$15))</f>
        <v>4.0541547893929097</v>
      </c>
      <c r="O13" s="8">
        <f t="shared" si="3"/>
        <v>0.310053600639217</v>
      </c>
      <c r="P13" s="8">
        <f>Päälaskenta!F$15</f>
        <v>0.08</v>
      </c>
      <c r="Q13" s="8">
        <f t="shared" si="4"/>
        <v>7.1978861182891496</v>
      </c>
      <c r="R13" s="8">
        <f t="shared" si="5"/>
        <v>1.9888540007655799</v>
      </c>
      <c r="S13" s="8">
        <f t="shared" si="6"/>
        <v>0.120634096264818</v>
      </c>
    </row>
    <row r="14" spans="1:19" x14ac:dyDescent="0.2">
      <c r="A14" s="8">
        <v>12</v>
      </c>
      <c r="B14" s="8">
        <f>IF(Päälaskenta!C$7,Päälaskenta!E$7,Päälaskenta!G$5)</f>
        <v>2.5</v>
      </c>
      <c r="C14" s="56">
        <v>1.988</v>
      </c>
      <c r="D14" s="92">
        <f t="shared" si="0"/>
        <v>1.2575499999999999</v>
      </c>
      <c r="E14" s="8">
        <f>Päälaskenta!F$15</f>
        <v>0.08</v>
      </c>
      <c r="F14" s="93">
        <f>SQRT(POWER(Päälaskenta!C$15/(2*Päälaskenta!E$15),2)+(D14/Päälaskenta!E$15))-Päälaskenta!C$15/(2*Päälaskenta!E$15)</f>
        <v>0.37280000000000002</v>
      </c>
      <c r="G14" s="57">
        <f>2*SQRT((POWER(F14,2))+POWER(Päälaskenta!E$15*F14,2))+Päälaskenta!C$15</f>
        <v>4.05</v>
      </c>
      <c r="H14" s="57">
        <f t="shared" si="1"/>
        <v>0.31</v>
      </c>
      <c r="I14" s="62">
        <f t="shared" si="2"/>
        <v>0.120558</v>
      </c>
      <c r="M14" s="8">
        <f>IF(F14&gt;(Päälaskenta!D$24+Päälaskenta!D$20),(F14*Päälaskenta!C$15 + F14*F14*Päälaskenta!E$15)+(Päälaskenta!C$15 + F14*Päälaskenta!E$15)*(F14-(Päälaskenta!D$24+Päälaskenta!D$20)),F14*Päälaskenta!C$15 + F14*F14*Päälaskenta!E$15)</f>
        <v>1.25737984</v>
      </c>
      <c r="N14" s="8">
        <f>IF(F14&gt;Päälaskenta!D$24+Päälaskenta!D$20,2*SQRT(POWER((Päälaskenta!D$24+Päälaskenta!D$20),2)+POWER(Päälaskenta!E$15*(Päälaskenta!D$24+Päälaskenta!D$20),2))+Päälaskenta!C$15,(2*SQRT((POWER(F14,2))+POWER(Päälaskenta!E$15*F14,2))+Päälaskenta!C$15))</f>
        <v>4.0544376321053797</v>
      </c>
      <c r="O14" s="8">
        <f t="shared" si="3"/>
        <v>0.31012435116607501</v>
      </c>
      <c r="P14" s="8">
        <f>Päälaskenta!F$15</f>
        <v>0.08</v>
      </c>
      <c r="Q14" s="8">
        <f t="shared" si="4"/>
        <v>7.2011261388715901</v>
      </c>
      <c r="R14" s="8">
        <f t="shared" si="5"/>
        <v>1.98826155825753</v>
      </c>
      <c r="S14" s="8">
        <f t="shared" si="6"/>
        <v>0.120525566288343</v>
      </c>
    </row>
    <row r="15" spans="1:19" x14ac:dyDescent="0.2">
      <c r="A15" s="8">
        <v>13</v>
      </c>
      <c r="B15" s="8">
        <f>IF(Päälaskenta!C$7,Päälaskenta!E$7,Päälaskenta!G$5)</f>
        <v>2.5</v>
      </c>
      <c r="C15" s="56">
        <v>1.9870000000000001</v>
      </c>
      <c r="D15" s="92">
        <f t="shared" si="0"/>
        <v>1.2581800000000001</v>
      </c>
      <c r="E15" s="8">
        <f>Päälaskenta!F$15</f>
        <v>0.08</v>
      </c>
      <c r="F15" s="93">
        <f>SQRT(POWER(Päälaskenta!C$15/(2*Päälaskenta!E$15),2)+(D15/Päälaskenta!E$15))-Päälaskenta!C$15/(2*Päälaskenta!E$15)</f>
        <v>0.373</v>
      </c>
      <c r="G15" s="57">
        <f>2*SQRT((POWER(F15,2))+POWER(Päälaskenta!E$15*F15,2))+Päälaskenta!C$15</f>
        <v>4.0599999999999996</v>
      </c>
      <c r="H15" s="57">
        <f t="shared" si="1"/>
        <v>0.31</v>
      </c>
      <c r="I15" s="62">
        <f t="shared" si="2"/>
        <v>0.120437</v>
      </c>
      <c r="M15" s="8">
        <f>IF(F15&gt;(Päälaskenta!D$24+Päälaskenta!D$20),(F15*Päälaskenta!C$15 + F15*F15*Päälaskenta!E$15)+(Päälaskenta!C$15 + F15*Päälaskenta!E$15)*(F15-(Päälaskenta!D$24+Päälaskenta!D$20)),F15*Päälaskenta!C$15 + F15*F15*Päälaskenta!E$15)</f>
        <v>1.2581290000000001</v>
      </c>
      <c r="N15" s="8">
        <f>IF(F15&gt;Päälaskenta!D$24+Päälaskenta!D$20,2*SQRT(POWER((Päälaskenta!D$24+Päälaskenta!D$20),2)+POWER(Päälaskenta!E$15*(Päälaskenta!D$24+Päälaskenta!D$20),2))+Päälaskenta!C$15,(2*SQRT((POWER(F15,2))+POWER(Päälaskenta!E$15*F15,2))+Päälaskenta!C$15))</f>
        <v>4.0550033175303302</v>
      </c>
      <c r="O15" s="8">
        <f t="shared" si="3"/>
        <v>0.31026583740657798</v>
      </c>
      <c r="P15" s="8">
        <f>Päälaskenta!F$15</f>
        <v>0.08</v>
      </c>
      <c r="Q15" s="8">
        <f t="shared" si="4"/>
        <v>7.20760800192659</v>
      </c>
      <c r="R15" s="8">
        <f t="shared" si="5"/>
        <v>1.9870776367129299</v>
      </c>
      <c r="S15" s="8">
        <f t="shared" si="6"/>
        <v>0.120308884434497</v>
      </c>
    </row>
    <row r="16" spans="1:19" x14ac:dyDescent="0.2">
      <c r="A16" s="8">
        <v>14</v>
      </c>
      <c r="B16" s="8">
        <f>IF(Päälaskenta!C$7,Päälaskenta!E$7,Päälaskenta!G$5)</f>
        <v>2.5</v>
      </c>
      <c r="C16" s="56">
        <v>1.986</v>
      </c>
      <c r="D16" s="92">
        <f t="shared" si="0"/>
        <v>1.25881</v>
      </c>
      <c r="E16" s="8">
        <f>Päälaskenta!F$15</f>
        <v>0.08</v>
      </c>
      <c r="F16" s="93">
        <f>SQRT(POWER(Päälaskenta!C$15/(2*Päälaskenta!E$15),2)+(D16/Päälaskenta!E$15))-Päälaskenta!C$15/(2*Päälaskenta!E$15)</f>
        <v>0.37319999999999998</v>
      </c>
      <c r="G16" s="57">
        <f>2*SQRT((POWER(F16,2))+POWER(Päälaskenta!E$15*F16,2))+Päälaskenta!C$15</f>
        <v>4.0599999999999996</v>
      </c>
      <c r="H16" s="57">
        <f t="shared" si="1"/>
        <v>0.31</v>
      </c>
      <c r="I16" s="62">
        <f t="shared" si="2"/>
        <v>0.12031600000000001</v>
      </c>
      <c r="M16" s="8">
        <f>IF(F16&gt;(Päälaskenta!D$24+Päälaskenta!D$20),(F16*Päälaskenta!C$15 + F16*F16*Päälaskenta!E$15)+(Päälaskenta!C$15 + F16*Päälaskenta!E$15)*(F16-(Päälaskenta!D$24+Päälaskenta!D$20)),F16*Päälaskenta!C$15 + F16*F16*Päälaskenta!E$15)</f>
        <v>1.25887824</v>
      </c>
      <c r="N16" s="8">
        <f>IF(F16&gt;Päälaskenta!D$24+Päälaskenta!D$20,2*SQRT(POWER((Päälaskenta!D$24+Päälaskenta!D$20),2)+POWER(Päälaskenta!E$15*(Päälaskenta!D$24+Päälaskenta!D$20),2))+Päälaskenta!C$15,(2*SQRT((POWER(F16,2))+POWER(Päälaskenta!E$15*F16,2))+Päälaskenta!C$15))</f>
        <v>4.0555690029552798</v>
      </c>
      <c r="O16" s="8">
        <f t="shared" si="3"/>
        <v>0.31040730390301802</v>
      </c>
      <c r="P16" s="8">
        <f>Päälaskenta!F$15</f>
        <v>0.08</v>
      </c>
      <c r="Q16" s="8">
        <f t="shared" si="4"/>
        <v>7.2140922939571697</v>
      </c>
      <c r="R16" s="8">
        <f t="shared" si="5"/>
        <v>1.9858949980738401</v>
      </c>
      <c r="S16" s="8">
        <f t="shared" si="6"/>
        <v>0.120092705514296</v>
      </c>
    </row>
    <row r="17" spans="1:19" x14ac:dyDescent="0.2">
      <c r="A17" s="8">
        <v>15</v>
      </c>
      <c r="B17" s="8">
        <f>IF(Päälaskenta!C$7,Päälaskenta!E$7,Päälaskenta!G$5)</f>
        <v>2.5</v>
      </c>
      <c r="C17" s="56">
        <v>1.9850000000000001</v>
      </c>
      <c r="D17" s="92">
        <f t="shared" si="0"/>
        <v>1.25945</v>
      </c>
      <c r="E17" s="8">
        <f>Päälaskenta!F$15</f>
        <v>0.08</v>
      </c>
      <c r="F17" s="93">
        <f>SQRT(POWER(Päälaskenta!C$15/(2*Päälaskenta!E$15),2)+(D17/Päälaskenta!E$15))-Päälaskenta!C$15/(2*Päälaskenta!E$15)</f>
        <v>0.37340000000000001</v>
      </c>
      <c r="G17" s="57">
        <f>2*SQRT((POWER(F17,2))+POWER(Päälaskenta!E$15*F17,2))+Päälaskenta!C$15</f>
        <v>4.0599999999999996</v>
      </c>
      <c r="H17" s="57">
        <f t="shared" si="1"/>
        <v>0.31</v>
      </c>
      <c r="I17" s="62">
        <f t="shared" si="2"/>
        <v>0.120195</v>
      </c>
      <c r="M17" s="8">
        <f>IF(F17&gt;(Päälaskenta!D$24+Päälaskenta!D$20),(F17*Päälaskenta!C$15 + F17*F17*Päälaskenta!E$15)+(Päälaskenta!C$15 + F17*Päälaskenta!E$15)*(F17-(Päälaskenta!D$24+Päälaskenta!D$20)),F17*Päälaskenta!C$15 + F17*F17*Päälaskenta!E$15)</f>
        <v>1.25962756</v>
      </c>
      <c r="N17" s="8">
        <f>IF(F17&gt;Päälaskenta!D$24+Päälaskenta!D$20,2*SQRT(POWER((Päälaskenta!D$24+Päälaskenta!D$20),2)+POWER(Päälaskenta!E$15*(Päälaskenta!D$24+Päälaskenta!D$20),2))+Päälaskenta!C$15,(2*SQRT((POWER(F17,2))+POWER(Päälaskenta!E$15*F17,2))+Päälaskenta!C$15))</f>
        <v>4.0561346883802303</v>
      </c>
      <c r="O17" s="8">
        <f t="shared" si="3"/>
        <v>0.310548750663656</v>
      </c>
      <c r="P17" s="8">
        <f>Päälaskenta!F$15</f>
        <v>0.08</v>
      </c>
      <c r="Q17" s="8">
        <f t="shared" si="4"/>
        <v>7.2205790147101299</v>
      </c>
      <c r="R17" s="8">
        <f t="shared" si="5"/>
        <v>1.9847136402763399</v>
      </c>
      <c r="S17" s="8">
        <f t="shared" si="6"/>
        <v>0.119877028093808</v>
      </c>
    </row>
    <row r="18" spans="1:19" x14ac:dyDescent="0.2">
      <c r="A18" s="8">
        <v>16</v>
      </c>
      <c r="B18" s="8">
        <f>IF(Päälaskenta!C$7,Päälaskenta!E$7,Päälaskenta!G$5)</f>
        <v>2.5</v>
      </c>
      <c r="C18" s="56">
        <v>1.984</v>
      </c>
      <c r="D18" s="92">
        <f t="shared" si="0"/>
        <v>1.2600800000000001</v>
      </c>
      <c r="E18" s="8">
        <f>Päälaskenta!F$15</f>
        <v>0.08</v>
      </c>
      <c r="F18" s="93">
        <f>SQRT(POWER(Päälaskenta!C$15/(2*Päälaskenta!E$15),2)+(D18/Päälaskenta!E$15))-Päälaskenta!C$15/(2*Päälaskenta!E$15)</f>
        <v>0.3735</v>
      </c>
      <c r="G18" s="57">
        <f>2*SQRT((POWER(F18,2))+POWER(Päälaskenta!E$15*F18,2))+Päälaskenta!C$15</f>
        <v>4.0599999999999996</v>
      </c>
      <c r="H18" s="57">
        <f t="shared" si="1"/>
        <v>0.31</v>
      </c>
      <c r="I18" s="62">
        <f t="shared" si="2"/>
        <v>0.120074</v>
      </c>
      <c r="M18" s="8">
        <f>IF(F18&gt;(Päälaskenta!D$24+Päälaskenta!D$20),(F18*Päälaskenta!C$15 + F18*F18*Päälaskenta!E$15)+(Päälaskenta!C$15 + F18*Päälaskenta!E$15)*(F18-(Päälaskenta!D$24+Päälaskenta!D$20)),F18*Päälaskenta!C$15 + F18*F18*Päälaskenta!E$15)</f>
        <v>1.2600022500000001</v>
      </c>
      <c r="N18" s="8">
        <f>IF(F18&gt;Päälaskenta!D$24+Päälaskenta!D$20,2*SQRT(POWER((Päälaskenta!D$24+Päälaskenta!D$20),2)+POWER(Päälaskenta!E$15*(Päälaskenta!D$24+Päälaskenta!D$20),2))+Päälaskenta!C$15,(2*SQRT((POWER(F18,2))+POWER(Päälaskenta!E$15*F18,2))+Päälaskenta!C$15))</f>
        <v>4.0564175310927002</v>
      </c>
      <c r="O18" s="8">
        <f t="shared" si="3"/>
        <v>0.310619466645631</v>
      </c>
      <c r="P18" s="8">
        <f>Päälaskenta!F$15</f>
        <v>0.08</v>
      </c>
      <c r="Q18" s="8">
        <f t="shared" si="4"/>
        <v>7.2238232857784901</v>
      </c>
      <c r="R18" s="8">
        <f t="shared" si="5"/>
        <v>1.98412344104941</v>
      </c>
      <c r="S18" s="8">
        <f t="shared" si="6"/>
        <v>0.119769376999179</v>
      </c>
    </row>
    <row r="19" spans="1:19" x14ac:dyDescent="0.2">
      <c r="A19" s="8">
        <v>17</v>
      </c>
      <c r="B19" s="8">
        <f>IF(Päälaskenta!C$7,Päälaskenta!E$7,Päälaskenta!G$5)</f>
        <v>2.5</v>
      </c>
      <c r="C19" s="56">
        <v>1.9830000000000001</v>
      </c>
      <c r="D19" s="92">
        <f t="shared" si="0"/>
        <v>1.2607200000000001</v>
      </c>
      <c r="E19" s="8">
        <f>Päälaskenta!F$15</f>
        <v>0.08</v>
      </c>
      <c r="F19" s="93">
        <f>SQRT(POWER(Päälaskenta!C$15/(2*Päälaskenta!E$15),2)+(D19/Päälaskenta!E$15))-Päälaskenta!C$15/(2*Päälaskenta!E$15)</f>
        <v>0.37369999999999998</v>
      </c>
      <c r="G19" s="57">
        <f>2*SQRT((POWER(F19,2))+POWER(Päälaskenta!E$15*F19,2))+Päälaskenta!C$15</f>
        <v>4.0599999999999996</v>
      </c>
      <c r="H19" s="57">
        <f t="shared" si="1"/>
        <v>0.31</v>
      </c>
      <c r="I19" s="62">
        <f t="shared" si="2"/>
        <v>0.119953</v>
      </c>
      <c r="M19" s="8">
        <f>IF(F19&gt;(Päälaskenta!D$24+Päälaskenta!D$20),(F19*Päälaskenta!C$15 + F19*F19*Päälaskenta!E$15)+(Päälaskenta!C$15 + F19*Päälaskenta!E$15)*(F19-(Päälaskenta!D$24+Päälaskenta!D$20)),F19*Päälaskenta!C$15 + F19*F19*Päälaskenta!E$15)</f>
        <v>1.26075169</v>
      </c>
      <c r="N19" s="8">
        <f>IF(F19&gt;Päälaskenta!D$24+Päälaskenta!D$20,2*SQRT(POWER((Päälaskenta!D$24+Päälaskenta!D$20),2)+POWER(Päälaskenta!E$15*(Päälaskenta!D$24+Päälaskenta!D$20),2))+Päälaskenta!C$15,(2*SQRT((POWER(F19,2))+POWER(Päälaskenta!E$15*F19,2))+Päälaskenta!C$15))</f>
        <v>4.0569832165176498</v>
      </c>
      <c r="O19" s="8">
        <f t="shared" si="3"/>
        <v>0.31076088381804501</v>
      </c>
      <c r="P19" s="8">
        <f>Päälaskenta!F$15</f>
        <v>0.08</v>
      </c>
      <c r="Q19" s="8">
        <f t="shared" si="4"/>
        <v>7.2303136491409896</v>
      </c>
      <c r="R19" s="8">
        <f t="shared" si="5"/>
        <v>1.9829440006540899</v>
      </c>
      <c r="S19" s="8">
        <f t="shared" si="6"/>
        <v>0.11955444915024301</v>
      </c>
    </row>
    <row r="20" spans="1:19" x14ac:dyDescent="0.2">
      <c r="A20" s="8">
        <v>18</v>
      </c>
      <c r="B20" s="8">
        <f>IF(Päälaskenta!C$7,Päälaskenta!E$7,Päälaskenta!G$5)</f>
        <v>2.5</v>
      </c>
      <c r="C20" s="56">
        <v>1.982</v>
      </c>
      <c r="D20" s="92">
        <f t="shared" si="0"/>
        <v>1.26135</v>
      </c>
      <c r="E20" s="8">
        <f>Päälaskenta!F$15</f>
        <v>0.08</v>
      </c>
      <c r="F20" s="93">
        <f>SQRT(POWER(Päälaskenta!C$15/(2*Päälaskenta!E$15),2)+(D20/Päälaskenta!E$15))-Päälaskenta!C$15/(2*Päälaskenta!E$15)</f>
        <v>0.37390000000000001</v>
      </c>
      <c r="G20" s="57">
        <f>2*SQRT((POWER(F20,2))+POWER(Päälaskenta!E$15*F20,2))+Päälaskenta!C$15</f>
        <v>4.0599999999999996</v>
      </c>
      <c r="H20" s="57">
        <f t="shared" si="1"/>
        <v>0.31</v>
      </c>
      <c r="I20" s="62">
        <f t="shared" si="2"/>
        <v>0.11983199999999999</v>
      </c>
      <c r="M20" s="8">
        <f>IF(F20&gt;(Päälaskenta!D$24+Päälaskenta!D$20),(F20*Päälaskenta!C$15 + F20*F20*Päälaskenta!E$15)+(Päälaskenta!C$15 + F20*Päälaskenta!E$15)*(F20-(Päälaskenta!D$24+Päälaskenta!D$20)),F20*Päälaskenta!C$15 + F20*F20*Päälaskenta!E$15)</f>
        <v>1.26150121</v>
      </c>
      <c r="N20" s="8">
        <f>IF(F20&gt;Päälaskenta!D$24+Päälaskenta!D$20,2*SQRT(POWER((Päälaskenta!D$24+Päälaskenta!D$20),2)+POWER(Päälaskenta!E$15*(Päälaskenta!D$24+Päälaskenta!D$20),2))+Päälaskenta!C$15,(2*SQRT((POWER(F20,2))+POWER(Päälaskenta!E$15*F20,2))+Päälaskenta!C$15))</f>
        <v>4.0575489019426003</v>
      </c>
      <c r="O20" s="8">
        <f t="shared" si="3"/>
        <v>0.31090228127528902</v>
      </c>
      <c r="P20" s="8">
        <f>Päälaskenta!F$15</f>
        <v>0.08</v>
      </c>
      <c r="Q20" s="8">
        <f t="shared" si="4"/>
        <v>7.23680644059427</v>
      </c>
      <c r="R20" s="8">
        <f t="shared" si="5"/>
        <v>1.98176583595984</v>
      </c>
      <c r="S20" s="8">
        <f t="shared" si="6"/>
        <v>0.119340019237372</v>
      </c>
    </row>
    <row r="21" spans="1:19" x14ac:dyDescent="0.2">
      <c r="A21" s="8">
        <v>19</v>
      </c>
      <c r="B21" s="8">
        <f>IF(Päälaskenta!C$7,Päälaskenta!E$7,Päälaskenta!G$5)</f>
        <v>2.5</v>
      </c>
      <c r="C21" s="56">
        <v>1.9810000000000001</v>
      </c>
      <c r="D21" s="92">
        <f t="shared" si="0"/>
        <v>1.2619899999999999</v>
      </c>
      <c r="E21" s="8">
        <f>Päälaskenta!F$15</f>
        <v>0.08</v>
      </c>
      <c r="F21" s="93">
        <f>SQRT(POWER(Päälaskenta!C$15/(2*Päälaskenta!E$15),2)+(D21/Päälaskenta!E$15))-Päälaskenta!C$15/(2*Päälaskenta!E$15)</f>
        <v>0.374</v>
      </c>
      <c r="G21" s="57">
        <f>2*SQRT((POWER(F21,2))+POWER(Päälaskenta!E$15*F21,2))+Päälaskenta!C$15</f>
        <v>4.0599999999999996</v>
      </c>
      <c r="H21" s="57">
        <f t="shared" si="1"/>
        <v>0.31</v>
      </c>
      <c r="I21" s="62">
        <f t="shared" si="2"/>
        <v>0.119711</v>
      </c>
      <c r="M21" s="8">
        <f>IF(F21&gt;(Päälaskenta!D$24+Päälaskenta!D$20),(F21*Päälaskenta!C$15 + F21*F21*Päälaskenta!E$15)+(Päälaskenta!C$15 + F21*Päälaskenta!E$15)*(F21-(Päälaskenta!D$24+Päälaskenta!D$20)),F21*Päälaskenta!C$15 + F21*F21*Päälaskenta!E$15)</f>
        <v>1.261876</v>
      </c>
      <c r="N21" s="8">
        <f>IF(F21&gt;Päälaskenta!D$24+Päälaskenta!D$20,2*SQRT(POWER((Päälaskenta!D$24+Päälaskenta!D$20),2)+POWER(Päälaskenta!E$15*(Päälaskenta!D$24+Päälaskenta!D$20),2))+Päälaskenta!C$15,(2*SQRT((POWER(F21,2))+POWER(Päälaskenta!E$15*F21,2))+Päälaskenta!C$15))</f>
        <v>4.05783174465508</v>
      </c>
      <c r="O21" s="8">
        <f t="shared" si="3"/>
        <v>0.31097297261329898</v>
      </c>
      <c r="P21" s="8">
        <f>Päälaskenta!F$15</f>
        <v>0.08</v>
      </c>
      <c r="Q21" s="8">
        <f t="shared" si="4"/>
        <v>7.2400537467761703</v>
      </c>
      <c r="R21" s="8">
        <f t="shared" si="5"/>
        <v>1.98117723136029</v>
      </c>
      <c r="S21" s="8">
        <f t="shared" si="6"/>
        <v>0.11923299056395099</v>
      </c>
    </row>
    <row r="22" spans="1:19" x14ac:dyDescent="0.2">
      <c r="A22" s="8">
        <v>20</v>
      </c>
      <c r="B22" s="8">
        <f>IF(Päälaskenta!C$7,Päälaskenta!E$7,Päälaskenta!G$5)</f>
        <v>2.5</v>
      </c>
      <c r="C22" s="56">
        <v>1.98</v>
      </c>
      <c r="D22" s="92">
        <f t="shared" si="0"/>
        <v>1.2626299999999999</v>
      </c>
      <c r="E22" s="8">
        <f>Päälaskenta!F$15</f>
        <v>0.08</v>
      </c>
      <c r="F22" s="93">
        <f>SQRT(POWER(Päälaskenta!C$15/(2*Päälaskenta!E$15),2)+(D22/Päälaskenta!E$15))-Päälaskenta!C$15/(2*Päälaskenta!E$15)</f>
        <v>0.37419999999999998</v>
      </c>
      <c r="G22" s="57">
        <f>2*SQRT((POWER(F22,2))+POWER(Päälaskenta!E$15*F22,2))+Päälaskenta!C$15</f>
        <v>4.0599999999999996</v>
      </c>
      <c r="H22" s="57">
        <f t="shared" si="1"/>
        <v>0.31</v>
      </c>
      <c r="I22" s="62">
        <f t="shared" si="2"/>
        <v>0.11959</v>
      </c>
      <c r="M22" s="8">
        <f>IF(F22&gt;(Päälaskenta!D$24+Päälaskenta!D$20),(F22*Päälaskenta!C$15 + F22*F22*Päälaskenta!E$15)+(Päälaskenta!C$15 + F22*Päälaskenta!E$15)*(F22-(Päälaskenta!D$24+Päälaskenta!D$20)),F22*Päälaskenta!C$15 + F22*F22*Päälaskenta!E$15)</f>
        <v>1.26262564</v>
      </c>
      <c r="N22" s="8">
        <f>IF(F22&gt;Päälaskenta!D$24+Päälaskenta!D$20,2*SQRT(POWER((Päälaskenta!D$24+Päälaskenta!D$20),2)+POWER(Päälaskenta!E$15*(Päälaskenta!D$24+Päälaskenta!D$20),2))+Päälaskenta!C$15,(2*SQRT((POWER(F22,2))+POWER(Päälaskenta!E$15*F22,2))+Päälaskenta!C$15))</f>
        <v>4.0583974300800199</v>
      </c>
      <c r="O22" s="8">
        <f t="shared" si="3"/>
        <v>0.31111434051324699</v>
      </c>
      <c r="P22" s="8">
        <f>Päälaskenta!F$15</f>
        <v>0.08</v>
      </c>
      <c r="Q22" s="8">
        <f t="shared" si="4"/>
        <v>7.24655017989312</v>
      </c>
      <c r="R22" s="8">
        <f t="shared" si="5"/>
        <v>1.9800009763780799</v>
      </c>
      <c r="S22" s="8">
        <f t="shared" si="6"/>
        <v>0.119019304899731</v>
      </c>
    </row>
    <row r="23" spans="1:19" x14ac:dyDescent="0.2">
      <c r="A23" s="8">
        <v>21</v>
      </c>
      <c r="B23" s="8">
        <f>IF(Päälaskenta!C$7,Päälaskenta!E$7,Päälaskenta!G$5)</f>
        <v>2.5</v>
      </c>
      <c r="C23" s="56">
        <v>1.9790000000000001</v>
      </c>
      <c r="D23" s="92">
        <f t="shared" si="0"/>
        <v>1.26326</v>
      </c>
      <c r="E23" s="8">
        <f>Päälaskenta!F$15</f>
        <v>0.08</v>
      </c>
      <c r="F23" s="93">
        <f>SQRT(POWER(Päälaskenta!C$15/(2*Päälaskenta!E$15),2)+(D23/Päälaskenta!E$15))-Päälaskenta!C$15/(2*Päälaskenta!E$15)</f>
        <v>0.37440000000000001</v>
      </c>
      <c r="G23" s="57">
        <f>2*SQRT((POWER(F23,2))+POWER(Päälaskenta!E$15*F23,2))+Päälaskenta!C$15</f>
        <v>4.0599999999999996</v>
      </c>
      <c r="H23" s="57">
        <f t="shared" si="1"/>
        <v>0.31</v>
      </c>
      <c r="I23" s="62">
        <f t="shared" si="2"/>
        <v>0.11946900000000001</v>
      </c>
      <c r="M23" s="8">
        <f>IF(F23&gt;(Päälaskenta!D$24+Päälaskenta!D$20),(F23*Päälaskenta!C$15 + F23*F23*Päälaskenta!E$15)+(Päälaskenta!C$15 + F23*Päälaskenta!E$15)*(F23-(Päälaskenta!D$24+Päälaskenta!D$20)),F23*Päälaskenta!C$15 + F23*F23*Päälaskenta!E$15)</f>
        <v>1.2633753599999999</v>
      </c>
      <c r="N23" s="8">
        <f>IF(F23&gt;Päälaskenta!D$24+Päälaskenta!D$20,2*SQRT(POWER((Päälaskenta!D$24+Päälaskenta!D$20),2)+POWER(Päälaskenta!E$15*(Päälaskenta!D$24+Päälaskenta!D$20),2))+Päälaskenta!C$15,(2*SQRT((POWER(F23,2))+POWER(Päälaskenta!E$15*F23,2))+Päälaskenta!C$15))</f>
        <v>4.0589631155049704</v>
      </c>
      <c r="O23" s="8">
        <f t="shared" si="3"/>
        <v>0.31125568871862602</v>
      </c>
      <c r="P23" s="8">
        <f>Päälaskenta!F$15</f>
        <v>0.08</v>
      </c>
      <c r="Q23" s="8">
        <f t="shared" si="4"/>
        <v>7.2530490404712298</v>
      </c>
      <c r="R23" s="8">
        <f t="shared" si="5"/>
        <v>1.97882599198389</v>
      </c>
      <c r="S23" s="8">
        <f t="shared" si="6"/>
        <v>0.118806113637956</v>
      </c>
    </row>
    <row r="24" spans="1:19" x14ac:dyDescent="0.2">
      <c r="A24" s="8">
        <v>22</v>
      </c>
      <c r="B24" s="8">
        <f>IF(Päälaskenta!C$7,Päälaskenta!E$7,Päälaskenta!G$5)</f>
        <v>2.5</v>
      </c>
      <c r="C24" s="56">
        <v>1.978</v>
      </c>
      <c r="D24" s="92">
        <f t="shared" si="0"/>
        <v>1.2639</v>
      </c>
      <c r="E24" s="8">
        <f>Päälaskenta!F$15</f>
        <v>0.08</v>
      </c>
      <c r="F24" s="93">
        <f>SQRT(POWER(Päälaskenta!C$15/(2*Päälaskenta!E$15),2)+(D24/Päälaskenta!E$15))-Päälaskenta!C$15/(2*Päälaskenta!E$15)</f>
        <v>0.3745</v>
      </c>
      <c r="G24" s="57">
        <f>2*SQRT((POWER(F24,2))+POWER(Päälaskenta!E$15*F24,2))+Päälaskenta!C$15</f>
        <v>4.0599999999999996</v>
      </c>
      <c r="H24" s="57">
        <f t="shared" si="1"/>
        <v>0.31</v>
      </c>
      <c r="I24" s="62">
        <f t="shared" si="2"/>
        <v>0.119348</v>
      </c>
      <c r="M24" s="8">
        <f>IF(F24&gt;(Päälaskenta!D$24+Päälaskenta!D$20),(F24*Päälaskenta!C$15 + F24*F24*Päälaskenta!E$15)+(Päälaskenta!C$15 + F24*Päälaskenta!E$15)*(F24-(Päälaskenta!D$24+Päälaskenta!D$20)),F24*Päälaskenta!C$15 + F24*F24*Päälaskenta!E$15)</f>
        <v>1.26375025</v>
      </c>
      <c r="N24" s="8">
        <f>IF(F24&gt;Päälaskenta!D$24+Päälaskenta!D$20,2*SQRT(POWER((Päälaskenta!D$24+Päälaskenta!D$20),2)+POWER(Päälaskenta!E$15*(Päälaskenta!D$24+Päälaskenta!D$20),2))+Päälaskenta!C$15,(2*SQRT((POWER(F24,2))+POWER(Päälaskenta!E$15*F24,2))+Päälaskenta!C$15))</f>
        <v>4.05924595821745</v>
      </c>
      <c r="O24" s="8">
        <f t="shared" si="3"/>
        <v>0.31132635543842602</v>
      </c>
      <c r="P24" s="8">
        <f>Päälaskenta!F$15</f>
        <v>0.08</v>
      </c>
      <c r="Q24" s="8">
        <f t="shared" si="4"/>
        <v>7.2562993809796996</v>
      </c>
      <c r="R24" s="8">
        <f t="shared" si="5"/>
        <v>1.97823897562038</v>
      </c>
      <c r="S24" s="8">
        <f t="shared" si="6"/>
        <v>0.118699702968704</v>
      </c>
    </row>
    <row r="25" spans="1:19" x14ac:dyDescent="0.2">
      <c r="A25" s="8">
        <v>23</v>
      </c>
      <c r="B25" s="8">
        <f>IF(Päälaskenta!C$7,Päälaskenta!E$7,Päälaskenta!G$5)</f>
        <v>2.5</v>
      </c>
      <c r="C25" s="56">
        <v>1.9770000000000001</v>
      </c>
      <c r="D25" s="92">
        <f t="shared" si="0"/>
        <v>1.26454</v>
      </c>
      <c r="E25" s="8">
        <f>Päälaskenta!F$15</f>
        <v>0.08</v>
      </c>
      <c r="F25" s="93">
        <f>SQRT(POWER(Päälaskenta!C$15/(2*Päälaskenta!E$15),2)+(D25/Päälaskenta!E$15))-Päälaskenta!C$15/(2*Päälaskenta!E$15)</f>
        <v>0.37469999999999998</v>
      </c>
      <c r="G25" s="57">
        <f>2*SQRT((POWER(F25,2))+POWER(Päälaskenta!E$15*F25,2))+Päälaskenta!C$15</f>
        <v>4.0599999999999996</v>
      </c>
      <c r="H25" s="57">
        <f t="shared" si="1"/>
        <v>0.31</v>
      </c>
      <c r="I25" s="62">
        <f t="shared" si="2"/>
        <v>0.119228</v>
      </c>
      <c r="M25" s="8">
        <f>IF(F25&gt;(Päälaskenta!D$24+Päälaskenta!D$20),(F25*Päälaskenta!C$15 + F25*F25*Päälaskenta!E$15)+(Päälaskenta!C$15 + F25*Päälaskenta!E$15)*(F25-(Päälaskenta!D$24+Päälaskenta!D$20)),F25*Päälaskenta!C$15 + F25*F25*Päälaskenta!E$15)</f>
        <v>1.2645000900000001</v>
      </c>
      <c r="N25" s="8">
        <f>IF(F25&gt;Päälaskenta!D$24+Päälaskenta!D$20,2*SQRT(POWER((Päälaskenta!D$24+Päälaskenta!D$20),2)+POWER(Päälaskenta!E$15*(Päälaskenta!D$24+Päälaskenta!D$20),2))+Päälaskenta!C$15,(2*SQRT((POWER(F25,2))+POWER(Päälaskenta!E$15*F25,2))+Päälaskenta!C$15))</f>
        <v>4.0598116436423997</v>
      </c>
      <c r="O25" s="8">
        <f t="shared" si="3"/>
        <v>0.31146767411739101</v>
      </c>
      <c r="P25" s="8">
        <f>Päälaskenta!F$15</f>
        <v>0.08</v>
      </c>
      <c r="Q25" s="8">
        <f t="shared" si="4"/>
        <v>7.2628018822785698</v>
      </c>
      <c r="R25" s="8">
        <f t="shared" si="5"/>
        <v>1.9770658932891001</v>
      </c>
      <c r="S25" s="8">
        <f t="shared" si="6"/>
        <v>0.118487250677499</v>
      </c>
    </row>
    <row r="26" spans="1:19" x14ac:dyDescent="0.2">
      <c r="A26" s="8">
        <v>24</v>
      </c>
      <c r="B26" s="8">
        <f>IF(Päälaskenta!C$7,Päälaskenta!E$7,Päälaskenta!G$5)</f>
        <v>2.5</v>
      </c>
      <c r="C26" s="56">
        <v>1.976</v>
      </c>
      <c r="D26" s="92">
        <f t="shared" si="0"/>
        <v>1.26518</v>
      </c>
      <c r="E26" s="8">
        <f>Päälaskenta!F$15</f>
        <v>0.08</v>
      </c>
      <c r="F26" s="93">
        <f>SQRT(POWER(Päälaskenta!C$15/(2*Päälaskenta!E$15),2)+(D26/Päälaskenta!E$15))-Päälaskenta!C$15/(2*Päälaskenta!E$15)</f>
        <v>0.37490000000000001</v>
      </c>
      <c r="G26" s="57">
        <f>2*SQRT((POWER(F26,2))+POWER(Päälaskenta!E$15*F26,2))+Päälaskenta!C$15</f>
        <v>4.0599999999999996</v>
      </c>
      <c r="H26" s="57">
        <f t="shared" si="1"/>
        <v>0.31</v>
      </c>
      <c r="I26" s="62">
        <f t="shared" si="2"/>
        <v>0.119107</v>
      </c>
      <c r="M26" s="8">
        <f>IF(F26&gt;(Päälaskenta!D$24+Päälaskenta!D$20),(F26*Päälaskenta!C$15 + F26*F26*Päälaskenta!E$15)+(Päälaskenta!C$15 + F26*Päälaskenta!E$15)*(F26-(Päälaskenta!D$24+Päälaskenta!D$20)),F26*Päälaskenta!C$15 + F26*F26*Päälaskenta!E$15)</f>
        <v>1.2652500099999999</v>
      </c>
      <c r="N26" s="8">
        <f>IF(F26&gt;Päälaskenta!D$24+Päälaskenta!D$20,2*SQRT(POWER((Päälaskenta!D$24+Päälaskenta!D$20),2)+POWER(Päälaskenta!E$15*(Päälaskenta!D$24+Päälaskenta!D$20),2))+Päälaskenta!C$15,(2*SQRT((POWER(F26,2))+POWER(Päälaskenta!E$15*F26,2))+Päälaskenta!C$15))</f>
        <v>4.0603773290673502</v>
      </c>
      <c r="O26" s="8">
        <f t="shared" si="3"/>
        <v>0.31160897312236302</v>
      </c>
      <c r="P26" s="8">
        <f>Päälaskenta!F$15</f>
        <v>0.08</v>
      </c>
      <c r="Q26" s="8">
        <f t="shared" si="4"/>
        <v>7.2693068104110203</v>
      </c>
      <c r="R26" s="8">
        <f t="shared" si="5"/>
        <v>1.9758940764600399</v>
      </c>
      <c r="S26" s="8">
        <f t="shared" si="6"/>
        <v>0.118275289284849</v>
      </c>
    </row>
    <row r="27" spans="1:19" x14ac:dyDescent="0.2">
      <c r="A27" s="8">
        <v>25</v>
      </c>
      <c r="B27" s="8">
        <f>IF(Päälaskenta!C$7,Päälaskenta!E$7,Päälaskenta!G$5)</f>
        <v>2.5</v>
      </c>
      <c r="C27" s="56">
        <v>1.9750000000000001</v>
      </c>
      <c r="D27" s="92">
        <f t="shared" si="0"/>
        <v>1.2658199999999999</v>
      </c>
      <c r="E27" s="8">
        <f>Päälaskenta!F$15</f>
        <v>0.08</v>
      </c>
      <c r="F27" s="93">
        <f>SQRT(POWER(Päälaskenta!C$15/(2*Päälaskenta!E$15),2)+(D27/Päälaskenta!E$15))-Päälaskenta!C$15/(2*Päälaskenta!E$15)</f>
        <v>0.37509999999999999</v>
      </c>
      <c r="G27" s="57">
        <f>2*SQRT((POWER(F27,2))+POWER(Päälaskenta!E$15*F27,2))+Päälaskenta!C$15</f>
        <v>4.0599999999999996</v>
      </c>
      <c r="H27" s="57">
        <f t="shared" si="1"/>
        <v>0.31</v>
      </c>
      <c r="I27" s="62">
        <f t="shared" si="2"/>
        <v>0.118987</v>
      </c>
      <c r="M27" s="8">
        <f>IF(F27&gt;(Päälaskenta!D$24+Päälaskenta!D$20),(F27*Päälaskenta!C$15 + F27*F27*Päälaskenta!E$15)+(Päälaskenta!C$15 + F27*Päälaskenta!E$15)*(F27-(Päälaskenta!D$24+Päälaskenta!D$20)),F27*Päälaskenta!C$15 + F27*F27*Päälaskenta!E$15)</f>
        <v>1.26600001</v>
      </c>
      <c r="N27" s="8">
        <f>IF(F27&gt;Päälaskenta!D$24+Päälaskenta!D$20,2*SQRT(POWER((Päälaskenta!D$24+Päälaskenta!D$20),2)+POWER(Päälaskenta!E$15*(Päälaskenta!D$24+Päälaskenta!D$20),2))+Päälaskenta!C$15,(2*SQRT((POWER(F27,2))+POWER(Päälaskenta!E$15*F27,2))+Päälaskenta!C$15))</f>
        <v>4.0609430144922998</v>
      </c>
      <c r="O27" s="8">
        <f t="shared" si="3"/>
        <v>0.31175025246156401</v>
      </c>
      <c r="P27" s="8">
        <f>Päälaskenta!F$15</f>
        <v>0.08</v>
      </c>
      <c r="Q27" s="8">
        <f t="shared" si="4"/>
        <v>7.2758141651265902</v>
      </c>
      <c r="R27" s="8">
        <f t="shared" si="5"/>
        <v>1.9747235231064499</v>
      </c>
      <c r="S27" s="8">
        <f t="shared" si="6"/>
        <v>0.118063817397458</v>
      </c>
    </row>
    <row r="28" spans="1:19" x14ac:dyDescent="0.2">
      <c r="A28" s="8">
        <v>26</v>
      </c>
      <c r="B28" s="8">
        <f>IF(Päälaskenta!C$7,Päälaskenta!E$7,Päälaskenta!G$5)</f>
        <v>2.5</v>
      </c>
      <c r="C28" s="56">
        <v>1.974</v>
      </c>
      <c r="D28" s="92">
        <f t="shared" si="0"/>
        <v>1.2664599999999999</v>
      </c>
      <c r="E28" s="8">
        <f>Päälaskenta!F$15</f>
        <v>0.08</v>
      </c>
      <c r="F28" s="93">
        <f>SQRT(POWER(Päälaskenta!C$15/(2*Päälaskenta!E$15),2)+(D28/Päälaskenta!E$15))-Päälaskenta!C$15/(2*Päälaskenta!E$15)</f>
        <v>0.37519999999999998</v>
      </c>
      <c r="G28" s="57">
        <f>2*SQRT((POWER(F28,2))+POWER(Päälaskenta!E$15*F28,2))+Päälaskenta!C$15</f>
        <v>4.0599999999999996</v>
      </c>
      <c r="H28" s="57">
        <f t="shared" si="1"/>
        <v>0.31</v>
      </c>
      <c r="I28" s="62">
        <f t="shared" si="2"/>
        <v>0.118866</v>
      </c>
      <c r="M28" s="8">
        <f>IF(F28&gt;(Päälaskenta!D$24+Päälaskenta!D$20),(F28*Päälaskenta!C$15 + F28*F28*Päälaskenta!E$15)+(Päälaskenta!C$15 + F28*Päälaskenta!E$15)*(F28-(Päälaskenta!D$24+Päälaskenta!D$20)),F28*Päälaskenta!C$15 + F28*F28*Päälaskenta!E$15)</f>
        <v>1.26637504</v>
      </c>
      <c r="N28" s="8">
        <f>IF(F28&gt;Päälaskenta!D$24+Päälaskenta!D$20,2*SQRT(POWER((Päälaskenta!D$24+Päälaskenta!D$20),2)+POWER(Päälaskenta!E$15*(Päälaskenta!D$24+Päälaskenta!D$20),2))+Päälaskenta!C$15,(2*SQRT((POWER(F28,2))+POWER(Päälaskenta!E$15*F28,2))+Päälaskenta!C$15))</f>
        <v>4.0612258572047697</v>
      </c>
      <c r="O28" s="8">
        <f t="shared" si="3"/>
        <v>0.31182088475906899</v>
      </c>
      <c r="P28" s="8">
        <f>Päälaskenta!F$15</f>
        <v>0.08</v>
      </c>
      <c r="Q28" s="8">
        <f t="shared" si="4"/>
        <v>7.2790687523748598</v>
      </c>
      <c r="R28" s="8">
        <f t="shared" si="5"/>
        <v>1.97413871960079</v>
      </c>
      <c r="S28" s="8">
        <f t="shared" si="6"/>
        <v>0.117958264584114</v>
      </c>
    </row>
    <row r="29" spans="1:19" x14ac:dyDescent="0.2">
      <c r="A29" s="8">
        <v>27</v>
      </c>
      <c r="B29" s="8">
        <f>IF(Päälaskenta!C$7,Päälaskenta!E$7,Päälaskenta!G$5)</f>
        <v>2.5</v>
      </c>
      <c r="C29" s="56">
        <v>1.9730000000000001</v>
      </c>
      <c r="D29" s="92">
        <f t="shared" si="0"/>
        <v>1.26711</v>
      </c>
      <c r="E29" s="8">
        <f>Päälaskenta!F$15</f>
        <v>0.08</v>
      </c>
      <c r="F29" s="93">
        <f>SQRT(POWER(Päälaskenta!C$15/(2*Päälaskenta!E$15),2)+(D29/Päälaskenta!E$15))-Päälaskenta!C$15/(2*Päälaskenta!E$15)</f>
        <v>0.37540000000000001</v>
      </c>
      <c r="G29" s="57">
        <f>2*SQRT((POWER(F29,2))+POWER(Päälaskenta!E$15*F29,2))+Päälaskenta!C$15</f>
        <v>4.0599999999999996</v>
      </c>
      <c r="H29" s="57">
        <f t="shared" si="1"/>
        <v>0.31</v>
      </c>
      <c r="I29" s="62">
        <f t="shared" si="2"/>
        <v>0.118746</v>
      </c>
      <c r="M29" s="8">
        <f>IF(F29&gt;(Päälaskenta!D$24+Päälaskenta!D$20),(F29*Päälaskenta!C$15 + F29*F29*Päälaskenta!E$15)+(Päälaskenta!C$15 + F29*Päälaskenta!E$15)*(F29-(Päälaskenta!D$24+Päälaskenta!D$20)),F29*Päälaskenta!C$15 + F29*F29*Päälaskenta!E$15)</f>
        <v>1.26712516</v>
      </c>
      <c r="N29" s="8">
        <f>IF(F29&gt;Päälaskenta!D$24+Päälaskenta!D$20,2*SQRT(POWER((Päälaskenta!D$24+Päälaskenta!D$20),2)+POWER(Päälaskenta!E$15*(Päälaskenta!D$24+Päälaskenta!D$20),2))+Päälaskenta!C$15,(2*SQRT((POWER(F29,2))+POWER(Päälaskenta!E$15*F29,2))+Päälaskenta!C$15))</f>
        <v>4.0617915426297202</v>
      </c>
      <c r="O29" s="8">
        <f t="shared" si="3"/>
        <v>0.31196213461501898</v>
      </c>
      <c r="P29" s="8">
        <f>Päälaskenta!F$15</f>
        <v>0.08</v>
      </c>
      <c r="Q29" s="8">
        <f t="shared" si="4"/>
        <v>7.28557974649613</v>
      </c>
      <c r="R29" s="8">
        <f t="shared" si="5"/>
        <v>1.97297005766976</v>
      </c>
      <c r="S29" s="8">
        <f t="shared" si="6"/>
        <v>0.117747524352445</v>
      </c>
    </row>
    <row r="30" spans="1:19" x14ac:dyDescent="0.2">
      <c r="A30" s="8">
        <v>28</v>
      </c>
      <c r="B30" s="8">
        <f>IF(Päälaskenta!C$7,Päälaskenta!E$7,Päälaskenta!G$5)</f>
        <v>2.5</v>
      </c>
      <c r="C30" s="56">
        <v>1.972</v>
      </c>
      <c r="D30" s="92">
        <f t="shared" si="0"/>
        <v>1.2677499999999999</v>
      </c>
      <c r="E30" s="8">
        <f>Päälaskenta!F$15</f>
        <v>0.08</v>
      </c>
      <c r="F30" s="93">
        <f>SQRT(POWER(Päälaskenta!C$15/(2*Päälaskenta!E$15),2)+(D30/Päälaskenta!E$15))-Päälaskenta!C$15/(2*Päälaskenta!E$15)</f>
        <v>0.37559999999999999</v>
      </c>
      <c r="G30" s="57">
        <f>2*SQRT((POWER(F30,2))+POWER(Päälaskenta!E$15*F30,2))+Päälaskenta!C$15</f>
        <v>4.0599999999999996</v>
      </c>
      <c r="H30" s="57">
        <f t="shared" si="1"/>
        <v>0.31</v>
      </c>
      <c r="I30" s="62">
        <f t="shared" si="2"/>
        <v>0.118626</v>
      </c>
      <c r="M30" s="8">
        <f>IF(F30&gt;(Päälaskenta!D$24+Päälaskenta!D$20),(F30*Päälaskenta!C$15 + F30*F30*Päälaskenta!E$15)+(Päälaskenta!C$15 + F30*Päälaskenta!E$15)*(F30-(Päälaskenta!D$24+Päälaskenta!D$20)),F30*Päälaskenta!C$15 + F30*F30*Päälaskenta!E$15)</f>
        <v>1.2678753599999999</v>
      </c>
      <c r="N30" s="8">
        <f>IF(F30&gt;Päälaskenta!D$24+Päälaskenta!D$20,2*SQRT(POWER((Päälaskenta!D$24+Päälaskenta!D$20),2)+POWER(Päälaskenta!E$15*(Päälaskenta!D$24+Päälaskenta!D$20),2))+Päälaskenta!C$15,(2*SQRT((POWER(F30,2))+POWER(Päälaskenta!E$15*F30,2))+Päälaskenta!C$15))</f>
        <v>4.0623572280546698</v>
      </c>
      <c r="O30" s="8">
        <f t="shared" si="3"/>
        <v>0.31210336482573298</v>
      </c>
      <c r="P30" s="8">
        <f>Päälaskenta!F$15</f>
        <v>0.08</v>
      </c>
      <c r="Q30" s="8">
        <f t="shared" si="4"/>
        <v>7.2920931665757198</v>
      </c>
      <c r="R30" s="8">
        <f t="shared" si="5"/>
        <v>1.9718026541662601</v>
      </c>
      <c r="S30" s="8">
        <f t="shared" si="6"/>
        <v>0.11753727016328699</v>
      </c>
    </row>
    <row r="31" spans="1:19" x14ac:dyDescent="0.2">
      <c r="A31" s="8">
        <v>29</v>
      </c>
      <c r="B31" s="8">
        <f>IF(Päälaskenta!C$7,Päälaskenta!E$7,Päälaskenta!G$5)</f>
        <v>2.5</v>
      </c>
      <c r="C31" s="56">
        <v>1.9710000000000001</v>
      </c>
      <c r="D31" s="92">
        <f t="shared" si="0"/>
        <v>1.2683899999999999</v>
      </c>
      <c r="E31" s="8">
        <f>Päälaskenta!F$15</f>
        <v>0.08</v>
      </c>
      <c r="F31" s="93">
        <f>SQRT(POWER(Päälaskenta!C$15/(2*Päälaskenta!E$15),2)+(D31/Päälaskenta!E$15))-Päälaskenta!C$15/(2*Päälaskenta!E$15)</f>
        <v>0.37569999999999998</v>
      </c>
      <c r="G31" s="57">
        <f>2*SQRT((POWER(F31,2))+POWER(Päälaskenta!E$15*F31,2))+Päälaskenta!C$15</f>
        <v>4.0599999999999996</v>
      </c>
      <c r="H31" s="57">
        <f t="shared" si="1"/>
        <v>0.31</v>
      </c>
      <c r="I31" s="62">
        <f t="shared" si="2"/>
        <v>0.118505</v>
      </c>
      <c r="M31" s="8">
        <f>IF(F31&gt;(Päälaskenta!D$24+Päälaskenta!D$20),(F31*Päälaskenta!C$15 + F31*F31*Päälaskenta!E$15)+(Päälaskenta!C$15 + F31*Päälaskenta!E$15)*(F31-(Päälaskenta!D$24+Päälaskenta!D$20)),F31*Päälaskenta!C$15 + F31*F31*Päälaskenta!E$15)</f>
        <v>1.26825049</v>
      </c>
      <c r="N31" s="8">
        <f>IF(F31&gt;Päälaskenta!D$24+Päälaskenta!D$20,2*SQRT(POWER((Päälaskenta!D$24+Päälaskenta!D$20),2)+POWER(Päälaskenta!E$15*(Päälaskenta!D$24+Päälaskenta!D$20),2))+Päälaskenta!C$15,(2*SQRT((POWER(F31,2))+POWER(Päälaskenta!E$15*F31,2))+Päälaskenta!C$15))</f>
        <v>4.0626400707671397</v>
      </c>
      <c r="O31" s="8">
        <f t="shared" si="3"/>
        <v>0.31217397256669099</v>
      </c>
      <c r="P31" s="8">
        <f>Päälaskenta!F$15</f>
        <v>0.08</v>
      </c>
      <c r="Q31" s="8">
        <f t="shared" si="4"/>
        <v>7.29535078627194</v>
      </c>
      <c r="R31" s="8">
        <f t="shared" si="5"/>
        <v>1.9712194236960201</v>
      </c>
      <c r="S31" s="8">
        <f t="shared" si="6"/>
        <v>0.11743232490417101</v>
      </c>
    </row>
    <row r="32" spans="1:19" x14ac:dyDescent="0.2">
      <c r="A32" s="8">
        <v>30</v>
      </c>
      <c r="B32" s="8">
        <f>IF(Päälaskenta!C$7,Päälaskenta!E$7,Päälaskenta!G$5)</f>
        <v>2.5</v>
      </c>
      <c r="C32" s="56">
        <v>1.97</v>
      </c>
      <c r="D32" s="92">
        <f t="shared" si="0"/>
        <v>1.2690399999999999</v>
      </c>
      <c r="E32" s="8">
        <f>Päälaskenta!F$15</f>
        <v>0.08</v>
      </c>
      <c r="F32" s="93">
        <f>SQRT(POWER(Päälaskenta!C$15/(2*Päälaskenta!E$15),2)+(D32/Päälaskenta!E$15))-Päälaskenta!C$15/(2*Päälaskenta!E$15)</f>
        <v>0.37590000000000001</v>
      </c>
      <c r="G32" s="57">
        <f>2*SQRT((POWER(F32,2))+POWER(Päälaskenta!E$15*F32,2))+Päälaskenta!C$15</f>
        <v>4.0599999999999996</v>
      </c>
      <c r="H32" s="57">
        <f t="shared" si="1"/>
        <v>0.31</v>
      </c>
      <c r="I32" s="62">
        <f t="shared" si="2"/>
        <v>0.118385</v>
      </c>
      <c r="M32" s="8">
        <f>IF(F32&gt;(Päälaskenta!D$24+Päälaskenta!D$20),(F32*Päälaskenta!C$15 + F32*F32*Päälaskenta!E$15)+(Päälaskenta!C$15 + F32*Päälaskenta!E$15)*(F32-(Päälaskenta!D$24+Päälaskenta!D$20)),F32*Päälaskenta!C$15 + F32*F32*Päälaskenta!E$15)</f>
        <v>1.2690008100000001</v>
      </c>
      <c r="N32" s="8">
        <f>IF(F32&gt;Päälaskenta!D$24+Päälaskenta!D$20,2*SQRT(POWER((Päälaskenta!D$24+Päälaskenta!D$20),2)+POWER(Päälaskenta!E$15*(Päälaskenta!D$24+Päälaskenta!D$20),2))+Päälaskenta!C$15,(2*SQRT((POWER(F32,2))+POWER(Päälaskenta!E$15*F32,2))+Päälaskenta!C$15))</f>
        <v>4.0632057561920902</v>
      </c>
      <c r="O32" s="8">
        <f t="shared" si="3"/>
        <v>0.31231517332493303</v>
      </c>
      <c r="P32" s="8">
        <f>Päälaskenta!F$15</f>
        <v>0.08</v>
      </c>
      <c r="Q32" s="8">
        <f t="shared" si="4"/>
        <v>7.30186784482148</v>
      </c>
      <c r="R32" s="8">
        <f t="shared" si="5"/>
        <v>1.97005390406331</v>
      </c>
      <c r="S32" s="8">
        <f t="shared" si="6"/>
        <v>0.117222797198446</v>
      </c>
    </row>
    <row r="33" spans="1:19" x14ac:dyDescent="0.2">
      <c r="A33" s="8">
        <v>31</v>
      </c>
      <c r="B33" s="8">
        <f>IF(Päälaskenta!C$7,Päälaskenta!E$7,Päälaskenta!G$5)</f>
        <v>2.5</v>
      </c>
      <c r="C33" s="56">
        <v>1.9690000000000001</v>
      </c>
      <c r="D33" s="92">
        <f t="shared" si="0"/>
        <v>1.2696799999999999</v>
      </c>
      <c r="E33" s="8">
        <f>Päälaskenta!F$15</f>
        <v>0.08</v>
      </c>
      <c r="F33" s="93">
        <f>SQRT(POWER(Päälaskenta!C$15/(2*Päälaskenta!E$15),2)+(D33/Päälaskenta!E$15))-Päälaskenta!C$15/(2*Päälaskenta!E$15)</f>
        <v>0.37609999999999999</v>
      </c>
      <c r="G33" s="57">
        <f>2*SQRT((POWER(F33,2))+POWER(Päälaskenta!E$15*F33,2))+Päälaskenta!C$15</f>
        <v>4.0599999999999996</v>
      </c>
      <c r="H33" s="57">
        <f t="shared" si="1"/>
        <v>0.31</v>
      </c>
      <c r="I33" s="62">
        <f t="shared" si="2"/>
        <v>0.118265</v>
      </c>
      <c r="M33" s="8">
        <f>IF(F33&gt;(Päälaskenta!D$24+Päälaskenta!D$20),(F33*Päälaskenta!C$15 + F33*F33*Päälaskenta!E$15)+(Päälaskenta!C$15 + F33*Päälaskenta!E$15)*(F33-(Päälaskenta!D$24+Päälaskenta!D$20)),F33*Päälaskenta!C$15 + F33*F33*Päälaskenta!E$15)</f>
        <v>1.2697512099999999</v>
      </c>
      <c r="N33" s="8">
        <f>IF(F33&gt;Päälaskenta!D$24+Päälaskenta!D$20,2*SQRT(POWER((Päälaskenta!D$24+Päälaskenta!D$20),2)+POWER(Päälaskenta!E$15*(Päälaskenta!D$24+Päälaskenta!D$20),2))+Päälaskenta!C$15,(2*SQRT((POWER(F33,2))+POWER(Päälaskenta!E$15*F33,2))+Päälaskenta!C$15))</f>
        <v>4.0637714416170398</v>
      </c>
      <c r="O33" s="8">
        <f t="shared" si="3"/>
        <v>0.312456354458445</v>
      </c>
      <c r="P33" s="8">
        <f>Päälaskenta!F$15</f>
        <v>0.08</v>
      </c>
      <c r="Q33" s="8">
        <f t="shared" si="4"/>
        <v>7.3083873287065</v>
      </c>
      <c r="R33" s="8">
        <f t="shared" si="5"/>
        <v>1.96888963783701</v>
      </c>
      <c r="S33" s="8">
        <f t="shared" si="6"/>
        <v>0.11701375210152901</v>
      </c>
    </row>
    <row r="34" spans="1:19" x14ac:dyDescent="0.2">
      <c r="A34" s="8">
        <v>32</v>
      </c>
      <c r="B34" s="8">
        <f>IF(Päälaskenta!C$7,Päälaskenta!E$7,Päälaskenta!G$5)</f>
        <v>2.5</v>
      </c>
      <c r="C34" s="56">
        <v>1.968</v>
      </c>
      <c r="D34" s="92">
        <f t="shared" si="0"/>
        <v>1.27033</v>
      </c>
      <c r="E34" s="8">
        <f>Päälaskenta!F$15</f>
        <v>0.08</v>
      </c>
      <c r="F34" s="93">
        <f>SQRT(POWER(Päälaskenta!C$15/(2*Päälaskenta!E$15),2)+(D34/Päälaskenta!E$15))-Päälaskenta!C$15/(2*Päälaskenta!E$15)</f>
        <v>0.37630000000000002</v>
      </c>
      <c r="G34" s="57">
        <f>2*SQRT((POWER(F34,2))+POWER(Päälaskenta!E$15*F34,2))+Päälaskenta!C$15</f>
        <v>4.0599999999999996</v>
      </c>
      <c r="H34" s="57">
        <f t="shared" si="1"/>
        <v>0.31</v>
      </c>
      <c r="I34" s="62">
        <f t="shared" si="2"/>
        <v>0.118145</v>
      </c>
      <c r="M34" s="8">
        <f>IF(F34&gt;(Päälaskenta!D$24+Päälaskenta!D$20),(F34*Päälaskenta!C$15 + F34*F34*Päälaskenta!E$15)+(Päälaskenta!C$15 + F34*Päälaskenta!E$15)*(F34-(Päälaskenta!D$24+Päälaskenta!D$20)),F34*Päälaskenta!C$15 + F34*F34*Päälaskenta!E$15)</f>
        <v>1.2705016899999999</v>
      </c>
      <c r="N34" s="8">
        <f>IF(F34&gt;Päälaskenta!D$24+Päälaskenta!D$20,2*SQRT(POWER((Päälaskenta!D$24+Päälaskenta!D$20),2)+POWER(Päälaskenta!E$15*(Päälaskenta!D$24+Päälaskenta!D$20),2))+Päälaskenta!C$15,(2*SQRT((POWER(F34,2))+POWER(Päälaskenta!E$15*F34,2))+Päälaskenta!C$15))</f>
        <v>4.0643371270419903</v>
      </c>
      <c r="O34" s="8">
        <f t="shared" si="3"/>
        <v>0.31259751597542001</v>
      </c>
      <c r="P34" s="8">
        <f>Päälaskenta!F$15</f>
        <v>0.08</v>
      </c>
      <c r="Q34" s="8">
        <f t="shared" si="4"/>
        <v>7.3149092376783997</v>
      </c>
      <c r="R34" s="8">
        <f t="shared" si="5"/>
        <v>1.9677266230161401</v>
      </c>
      <c r="S34" s="8">
        <f t="shared" si="6"/>
        <v>0.11680518824800699</v>
      </c>
    </row>
    <row r="35" spans="1:19" x14ac:dyDescent="0.2">
      <c r="A35" s="8">
        <v>33</v>
      </c>
      <c r="B35" s="8">
        <f>IF(Päälaskenta!C$7,Päälaskenta!E$7,Päälaskenta!G$5)</f>
        <v>2.5</v>
      </c>
      <c r="C35" s="56">
        <v>1.9670000000000001</v>
      </c>
      <c r="D35" s="92">
        <f t="shared" si="0"/>
        <v>1.2709699999999999</v>
      </c>
      <c r="E35" s="8">
        <f>Päälaskenta!F$15</f>
        <v>0.08</v>
      </c>
      <c r="F35" s="93">
        <f>SQRT(POWER(Päälaskenta!C$15/(2*Päälaskenta!E$15),2)+(D35/Päälaskenta!E$15))-Päälaskenta!C$15/(2*Päälaskenta!E$15)</f>
        <v>0.37640000000000001</v>
      </c>
      <c r="G35" s="57">
        <f>2*SQRT((POWER(F35,2))+POWER(Päälaskenta!E$15*F35,2))+Päälaskenta!C$15</f>
        <v>4.0599999999999996</v>
      </c>
      <c r="H35" s="57">
        <f t="shared" si="1"/>
        <v>0.31</v>
      </c>
      <c r="I35" s="62">
        <f t="shared" si="2"/>
        <v>0.118025</v>
      </c>
      <c r="M35" s="8">
        <f>IF(F35&gt;(Päälaskenta!D$24+Päälaskenta!D$20),(F35*Päälaskenta!C$15 + F35*F35*Päälaskenta!E$15)+(Päälaskenta!C$15 + F35*Päälaskenta!E$15)*(F35-(Päälaskenta!D$24+Päälaskenta!D$20)),F35*Päälaskenta!C$15 + F35*F35*Päälaskenta!E$15)</f>
        <v>1.2708769600000001</v>
      </c>
      <c r="N35" s="8">
        <f>IF(F35&gt;Päälaskenta!D$24+Päälaskenta!D$20,2*SQRT(POWER((Päälaskenta!D$24+Päälaskenta!D$20),2)+POWER(Päälaskenta!E$15*(Päälaskenta!D$24+Päälaskenta!D$20),2))+Päälaskenta!C$15,(2*SQRT((POWER(F35,2))+POWER(Päälaskenta!E$15*F35,2))+Päälaskenta!C$15))</f>
        <v>4.06461996975447</v>
      </c>
      <c r="O35" s="8">
        <f t="shared" si="3"/>
        <v>0.31266808938026502</v>
      </c>
      <c r="P35" s="8">
        <f>Päälaskenta!F$15</f>
        <v>0.08</v>
      </c>
      <c r="Q35" s="8">
        <f t="shared" si="4"/>
        <v>7.3181711014943298</v>
      </c>
      <c r="R35" s="8">
        <f t="shared" si="5"/>
        <v>1.9671455842586101</v>
      </c>
      <c r="S35" s="8">
        <f t="shared" si="6"/>
        <v>0.116701086362082</v>
      </c>
    </row>
    <row r="36" spans="1:19" x14ac:dyDescent="0.2">
      <c r="A36" s="8">
        <v>34</v>
      </c>
      <c r="B36" s="8">
        <f>IF(Päälaskenta!C$7,Päälaskenta!E$7,Päälaskenta!G$5)</f>
        <v>2.5</v>
      </c>
      <c r="C36" s="56">
        <v>1.966</v>
      </c>
      <c r="D36" s="92">
        <f t="shared" si="0"/>
        <v>1.27162</v>
      </c>
      <c r="E36" s="8">
        <f>Päälaskenta!F$15</f>
        <v>0.08</v>
      </c>
      <c r="F36" s="93">
        <f>SQRT(POWER(Päälaskenta!C$15/(2*Päälaskenta!E$15),2)+(D36/Päälaskenta!E$15))-Päälaskenta!C$15/(2*Päälaskenta!E$15)</f>
        <v>0.37659999999999999</v>
      </c>
      <c r="G36" s="57">
        <f>2*SQRT((POWER(F36,2))+POWER(Päälaskenta!E$15*F36,2))+Päälaskenta!C$15</f>
        <v>4.07</v>
      </c>
      <c r="H36" s="57">
        <f t="shared" si="1"/>
        <v>0.31</v>
      </c>
      <c r="I36" s="62">
        <f t="shared" si="2"/>
        <v>0.117905</v>
      </c>
      <c r="M36" s="8">
        <f>IF(F36&gt;(Päälaskenta!D$24+Päälaskenta!D$20),(F36*Päälaskenta!C$15 + F36*F36*Päälaskenta!E$15)+(Päälaskenta!C$15 + F36*Päälaskenta!E$15)*(F36-(Päälaskenta!D$24+Päälaskenta!D$20)),F36*Päälaskenta!C$15 + F36*F36*Päälaskenta!E$15)</f>
        <v>1.27162756</v>
      </c>
      <c r="N36" s="8">
        <f>IF(F36&gt;Päälaskenta!D$24+Päälaskenta!D$20,2*SQRT(POWER((Päälaskenta!D$24+Päälaskenta!D$20),2)+POWER(Päälaskenta!E$15*(Päälaskenta!D$24+Päälaskenta!D$20),2))+Päälaskenta!C$15,(2*SQRT((POWER(F36,2))+POWER(Päälaskenta!E$15*F36,2))+Päälaskenta!C$15))</f>
        <v>4.0651856551794197</v>
      </c>
      <c r="O36" s="8">
        <f t="shared" si="3"/>
        <v>0.312809221487789</v>
      </c>
      <c r="P36" s="8">
        <f>Päälaskenta!F$15</f>
        <v>0.08</v>
      </c>
      <c r="Q36" s="8">
        <f t="shared" si="4"/>
        <v>7.3246966476311499</v>
      </c>
      <c r="R36" s="8">
        <f t="shared" si="5"/>
        <v>1.9659844428033599</v>
      </c>
      <c r="S36" s="8">
        <f t="shared" si="6"/>
        <v>0.11649324182352901</v>
      </c>
    </row>
    <row r="37" spans="1:19" x14ac:dyDescent="0.2">
      <c r="A37" s="8">
        <v>35</v>
      </c>
      <c r="B37" s="8">
        <f>IF(Päälaskenta!C$7,Päälaskenta!E$7,Päälaskenta!G$5)</f>
        <v>2.5</v>
      </c>
      <c r="C37" s="56">
        <v>1.9650000000000001</v>
      </c>
      <c r="D37" s="92">
        <f t="shared" si="0"/>
        <v>1.2722599999999999</v>
      </c>
      <c r="E37" s="8">
        <f>Päälaskenta!F$15</f>
        <v>0.08</v>
      </c>
      <c r="F37" s="93">
        <f>SQRT(POWER(Päälaskenta!C$15/(2*Päälaskenta!E$15),2)+(D37/Päälaskenta!E$15))-Päälaskenta!C$15/(2*Päälaskenta!E$15)</f>
        <v>0.37680000000000002</v>
      </c>
      <c r="G37" s="57">
        <f>2*SQRT((POWER(F37,2))+POWER(Päälaskenta!E$15*F37,2))+Päälaskenta!C$15</f>
        <v>4.07</v>
      </c>
      <c r="H37" s="57">
        <f t="shared" si="1"/>
        <v>0.31</v>
      </c>
      <c r="I37" s="62">
        <f t="shared" si="2"/>
        <v>0.117785</v>
      </c>
      <c r="M37" s="8">
        <f>IF(F37&gt;(Päälaskenta!D$24+Päälaskenta!D$20),(F37*Päälaskenta!C$15 + F37*F37*Päälaskenta!E$15)+(Päälaskenta!C$15 + F37*Päälaskenta!E$15)*(F37-(Päälaskenta!D$24+Päälaskenta!D$20)),F37*Päälaskenta!C$15 + F37*F37*Päälaskenta!E$15)</f>
        <v>1.2723782400000001</v>
      </c>
      <c r="N37" s="8">
        <f>IF(F37&gt;Päälaskenta!D$24+Päälaskenta!D$20,2*SQRT(POWER((Päälaskenta!D$24+Päälaskenta!D$20),2)+POWER(Päälaskenta!E$15*(Päälaskenta!D$24+Päälaskenta!D$20),2))+Päälaskenta!C$15,(2*SQRT((POWER(F37,2))+POWER(Päälaskenta!E$15*F37,2))+Päälaskenta!C$15))</f>
        <v>4.0657513406043604</v>
      </c>
      <c r="O37" s="8">
        <f t="shared" si="3"/>
        <v>0.31295033399924199</v>
      </c>
      <c r="P37" s="8">
        <f>Päälaskenta!F$15</f>
        <v>0.08</v>
      </c>
      <c r="Q37" s="8">
        <f t="shared" si="4"/>
        <v>7.3312246182347902</v>
      </c>
      <c r="R37" s="8">
        <f t="shared" si="5"/>
        <v>1.96482454776969</v>
      </c>
      <c r="S37" s="8">
        <f t="shared" si="6"/>
        <v>0.116285875134857</v>
      </c>
    </row>
    <row r="38" spans="1:19" x14ac:dyDescent="0.2">
      <c r="A38" s="8">
        <v>36</v>
      </c>
      <c r="B38" s="8">
        <f>IF(Päälaskenta!C$7,Päälaskenta!E$7,Päälaskenta!G$5)</f>
        <v>2.5</v>
      </c>
      <c r="C38" s="56">
        <v>1.964</v>
      </c>
      <c r="D38" s="92">
        <f t="shared" si="0"/>
        <v>1.27291</v>
      </c>
      <c r="E38" s="8">
        <f>Päälaskenta!F$15</f>
        <v>0.08</v>
      </c>
      <c r="F38" s="93">
        <f>SQRT(POWER(Päälaskenta!C$15/(2*Päälaskenta!E$15),2)+(D38/Päälaskenta!E$15))-Päälaskenta!C$15/(2*Päälaskenta!E$15)</f>
        <v>0.37690000000000001</v>
      </c>
      <c r="G38" s="57">
        <f>2*SQRT((POWER(F38,2))+POWER(Päälaskenta!E$15*F38,2))+Päälaskenta!C$15</f>
        <v>4.07</v>
      </c>
      <c r="H38" s="57">
        <f t="shared" si="1"/>
        <v>0.31</v>
      </c>
      <c r="I38" s="62">
        <f t="shared" si="2"/>
        <v>0.11766500000000001</v>
      </c>
      <c r="M38" s="8">
        <f>IF(F38&gt;(Päälaskenta!D$24+Päälaskenta!D$20),(F38*Päälaskenta!C$15 + F38*F38*Päälaskenta!E$15)+(Päälaskenta!C$15 + F38*Päälaskenta!E$15)*(F38-(Päälaskenta!D$24+Päälaskenta!D$20)),F38*Päälaskenta!C$15 + F38*F38*Päälaskenta!E$15)</f>
        <v>1.2727536100000001</v>
      </c>
      <c r="N38" s="8">
        <f>IF(F38&gt;Päälaskenta!D$24+Päälaskenta!D$20,2*SQRT(POWER((Päälaskenta!D$24+Päälaskenta!D$20),2)+POWER(Päälaskenta!E$15*(Päälaskenta!D$24+Päälaskenta!D$20),2))+Päälaskenta!C$15,(2*SQRT((POWER(F38,2))+POWER(Päälaskenta!E$15*F38,2))+Päälaskenta!C$15))</f>
        <v>4.0660341833168401</v>
      </c>
      <c r="O38" s="8">
        <f t="shared" si="3"/>
        <v>0.31302088290899699</v>
      </c>
      <c r="P38" s="8">
        <f>Päälaskenta!F$15</f>
        <v>0.08</v>
      </c>
      <c r="Q38" s="8">
        <f t="shared" si="4"/>
        <v>7.3344895126342999</v>
      </c>
      <c r="R38" s="8">
        <f t="shared" si="5"/>
        <v>1.9642450670401199</v>
      </c>
      <c r="S38" s="8">
        <f t="shared" si="6"/>
        <v>0.11618237056234899</v>
      </c>
    </row>
    <row r="39" spans="1:19" x14ac:dyDescent="0.2">
      <c r="A39" s="8">
        <v>37</v>
      </c>
      <c r="B39" s="8">
        <f>IF(Päälaskenta!C$7,Päälaskenta!E$7,Päälaskenta!G$5)</f>
        <v>2.5</v>
      </c>
      <c r="C39" s="56">
        <v>1.9630000000000001</v>
      </c>
      <c r="D39" s="92">
        <f t="shared" si="0"/>
        <v>1.27356</v>
      </c>
      <c r="E39" s="8">
        <f>Päälaskenta!F$15</f>
        <v>0.08</v>
      </c>
      <c r="F39" s="93">
        <f>SQRT(POWER(Päälaskenta!C$15/(2*Päälaskenta!E$15),2)+(D39/Päälaskenta!E$15))-Päälaskenta!C$15/(2*Päälaskenta!E$15)</f>
        <v>0.37709999999999999</v>
      </c>
      <c r="G39" s="57">
        <f>2*SQRT((POWER(F39,2))+POWER(Päälaskenta!E$15*F39,2))+Päälaskenta!C$15</f>
        <v>4.07</v>
      </c>
      <c r="H39" s="57">
        <f t="shared" si="1"/>
        <v>0.31</v>
      </c>
      <c r="I39" s="62">
        <f t="shared" si="2"/>
        <v>0.117545</v>
      </c>
      <c r="M39" s="8">
        <f>IF(F39&gt;(Päälaskenta!D$24+Päälaskenta!D$20),(F39*Päälaskenta!C$15 + F39*F39*Päälaskenta!E$15)+(Päälaskenta!C$15 + F39*Päälaskenta!E$15)*(F39-(Päälaskenta!D$24+Päälaskenta!D$20)),F39*Päälaskenta!C$15 + F39*F39*Päälaskenta!E$15)</f>
        <v>1.2735044099999999</v>
      </c>
      <c r="N39" s="8">
        <f>IF(F39&gt;Päälaskenta!D$24+Päälaskenta!D$20,2*SQRT(POWER((Päälaskenta!D$24+Päälaskenta!D$20),2)+POWER(Päälaskenta!E$15*(Päälaskenta!D$24+Päälaskenta!D$20),2))+Päälaskenta!C$15,(2*SQRT((POWER(F39,2))+POWER(Päälaskenta!E$15*F39,2))+Päälaskenta!C$15))</f>
        <v>4.0665998687417897</v>
      </c>
      <c r="O39" s="8">
        <f t="shared" si="3"/>
        <v>0.31316196604167601</v>
      </c>
      <c r="P39" s="8">
        <f>Päälaskenta!F$15</f>
        <v>0.08</v>
      </c>
      <c r="Q39" s="8">
        <f t="shared" si="4"/>
        <v>7.3410211194742301</v>
      </c>
      <c r="R39" s="8">
        <f t="shared" si="5"/>
        <v>1.9630870379161101</v>
      </c>
      <c r="S39" s="8">
        <f t="shared" si="6"/>
        <v>0.115975718119702</v>
      </c>
    </row>
    <row r="40" spans="1:19" x14ac:dyDescent="0.2">
      <c r="A40" s="8">
        <v>38</v>
      </c>
      <c r="B40" s="8">
        <f>IF(Päälaskenta!C$7,Päälaskenta!E$7,Päälaskenta!G$5)</f>
        <v>2.5</v>
      </c>
      <c r="C40" s="56">
        <v>1.962</v>
      </c>
      <c r="D40" s="92">
        <f t="shared" si="0"/>
        <v>1.2742100000000001</v>
      </c>
      <c r="E40" s="8">
        <f>Päälaskenta!F$15</f>
        <v>0.08</v>
      </c>
      <c r="F40" s="93">
        <f>SQRT(POWER(Päälaskenta!C$15/(2*Päälaskenta!E$15),2)+(D40/Päälaskenta!E$15))-Päälaskenta!C$15/(2*Päälaskenta!E$15)</f>
        <v>0.37730000000000002</v>
      </c>
      <c r="G40" s="57">
        <f>2*SQRT((POWER(F40,2))+POWER(Päälaskenta!E$15*F40,2))+Päälaskenta!C$15</f>
        <v>4.07</v>
      </c>
      <c r="H40" s="57">
        <f t="shared" si="1"/>
        <v>0.31</v>
      </c>
      <c r="I40" s="62">
        <f t="shared" si="2"/>
        <v>0.117425</v>
      </c>
      <c r="M40" s="8">
        <f>IF(F40&gt;(Päälaskenta!D$24+Päälaskenta!D$20),(F40*Päälaskenta!C$15 + F40*F40*Päälaskenta!E$15)+(Päälaskenta!C$15 + F40*Päälaskenta!E$15)*(F40-(Päälaskenta!D$24+Päälaskenta!D$20)),F40*Päälaskenta!C$15 + F40*F40*Päälaskenta!E$15)</f>
        <v>1.2742552899999999</v>
      </c>
      <c r="N40" s="8">
        <f>IF(F40&gt;Päälaskenta!D$24+Päälaskenta!D$20,2*SQRT(POWER((Päälaskenta!D$24+Päälaskenta!D$20),2)+POWER(Päälaskenta!E$15*(Päälaskenta!D$24+Päälaskenta!D$20),2))+Päälaskenta!C$15,(2*SQRT((POWER(F40,2))+POWER(Päälaskenta!E$15*F40,2))+Päälaskenta!C$15))</f>
        <v>4.0671655541667402</v>
      </c>
      <c r="O40" s="8">
        <f t="shared" si="3"/>
        <v>0.31330302959872097</v>
      </c>
      <c r="P40" s="8">
        <f>Päälaskenta!F$15</f>
        <v>0.08</v>
      </c>
      <c r="Q40" s="8">
        <f t="shared" si="4"/>
        <v>7.3475551501628704</v>
      </c>
      <c r="R40" s="8">
        <f t="shared" si="5"/>
        <v>1.9619302502562099</v>
      </c>
      <c r="S40" s="8">
        <f t="shared" si="6"/>
        <v>0.115769540161794</v>
      </c>
    </row>
    <row r="41" spans="1:19" x14ac:dyDescent="0.2">
      <c r="A41" s="8">
        <v>39</v>
      </c>
      <c r="B41" s="8">
        <f>IF(Päälaskenta!C$7,Päälaskenta!E$7,Päälaskenta!G$5)</f>
        <v>2.5</v>
      </c>
      <c r="C41" s="56">
        <v>1.9610000000000001</v>
      </c>
      <c r="D41" s="92">
        <f t="shared" si="0"/>
        <v>1.2748600000000001</v>
      </c>
      <c r="E41" s="8">
        <f>Päälaskenta!F$15</f>
        <v>0.08</v>
      </c>
      <c r="F41" s="93">
        <f>SQRT(POWER(Päälaskenta!C$15/(2*Päälaskenta!E$15),2)+(D41/Päälaskenta!E$15))-Päälaskenta!C$15/(2*Päälaskenta!E$15)</f>
        <v>0.3775</v>
      </c>
      <c r="G41" s="57">
        <f>2*SQRT((POWER(F41,2))+POWER(Päälaskenta!E$15*F41,2))+Päälaskenta!C$15</f>
        <v>4.07</v>
      </c>
      <c r="H41" s="57">
        <f t="shared" si="1"/>
        <v>0.31</v>
      </c>
      <c r="I41" s="62">
        <f t="shared" si="2"/>
        <v>0.11730599999999999</v>
      </c>
      <c r="M41" s="8">
        <f>IF(F41&gt;(Päälaskenta!D$24+Päälaskenta!D$20),(F41*Päälaskenta!C$15 + F41*F41*Päälaskenta!E$15)+(Päälaskenta!C$15 + F41*Päälaskenta!E$15)*(F41-(Päälaskenta!D$24+Päälaskenta!D$20)),F41*Päälaskenta!C$15 + F41*F41*Päälaskenta!E$15)</f>
        <v>1.2750062499999999</v>
      </c>
      <c r="N41" s="8">
        <f>IF(F41&gt;Päälaskenta!D$24+Päälaskenta!D$20,2*SQRT(POWER((Päälaskenta!D$24+Päälaskenta!D$20),2)+POWER(Päälaskenta!E$15*(Päälaskenta!D$24+Päälaskenta!D$20),2))+Päälaskenta!C$15,(2*SQRT((POWER(F41,2))+POWER(Päälaskenta!E$15*F41,2))+Päälaskenta!C$15))</f>
        <v>4.0677312395916898</v>
      </c>
      <c r="O41" s="8">
        <f t="shared" si="3"/>
        <v>0.31344407358829901</v>
      </c>
      <c r="P41" s="8">
        <f>Päälaskenta!F$15</f>
        <v>0.08</v>
      </c>
      <c r="Q41" s="8">
        <f t="shared" si="4"/>
        <v>7.3540916044535098</v>
      </c>
      <c r="R41" s="8">
        <f t="shared" si="5"/>
        <v>1.9607747020847901</v>
      </c>
      <c r="S41" s="8">
        <f t="shared" si="6"/>
        <v>0.115563835350453</v>
      </c>
    </row>
    <row r="42" spans="1:19" x14ac:dyDescent="0.2">
      <c r="A42" s="8">
        <v>40</v>
      </c>
      <c r="B42" s="8">
        <f>IF(Päälaskenta!C$7,Päälaskenta!E$7,Päälaskenta!G$5)</f>
        <v>2.5</v>
      </c>
      <c r="C42" s="56">
        <v>1.96</v>
      </c>
      <c r="D42" s="92">
        <f t="shared" si="0"/>
        <v>1.2755099999999999</v>
      </c>
      <c r="E42" s="8">
        <f>Päälaskenta!F$15</f>
        <v>0.08</v>
      </c>
      <c r="F42" s="93">
        <f>SQRT(POWER(Päälaskenta!C$15/(2*Päälaskenta!E$15),2)+(D42/Päälaskenta!E$15))-Päälaskenta!C$15/(2*Päälaskenta!E$15)</f>
        <v>0.37759999999999999</v>
      </c>
      <c r="G42" s="57">
        <f>2*SQRT((POWER(F42,2))+POWER(Päälaskenta!E$15*F42,2))+Päälaskenta!C$15</f>
        <v>4.07</v>
      </c>
      <c r="H42" s="57">
        <f t="shared" si="1"/>
        <v>0.31</v>
      </c>
      <c r="I42" s="62">
        <f t="shared" si="2"/>
        <v>0.117186</v>
      </c>
      <c r="M42" s="8">
        <f>IF(F42&gt;(Päälaskenta!D$24+Päälaskenta!D$20),(F42*Päälaskenta!C$15 + F42*F42*Päälaskenta!E$15)+(Päälaskenta!C$15 + F42*Päälaskenta!E$15)*(F42-(Päälaskenta!D$24+Päälaskenta!D$20)),F42*Päälaskenta!C$15 + F42*F42*Päälaskenta!E$15)</f>
        <v>1.2753817599999999</v>
      </c>
      <c r="N42" s="8">
        <f>IF(F42&gt;Päälaskenta!D$24+Päälaskenta!D$20,2*SQRT(POWER((Päälaskenta!D$24+Päälaskenta!D$20),2)+POWER(Päälaskenta!E$15*(Päälaskenta!D$24+Päälaskenta!D$20),2))+Päälaskenta!C$15,(2*SQRT((POWER(F42,2))+POWER(Päälaskenta!E$15*F42,2))+Päälaskenta!C$15))</f>
        <v>4.0680140823041597</v>
      </c>
      <c r="O42" s="8">
        <f t="shared" si="3"/>
        <v>0.31351458824783901</v>
      </c>
      <c r="P42" s="8">
        <f>Päälaskenta!F$15</f>
        <v>0.08</v>
      </c>
      <c r="Q42" s="8">
        <f t="shared" si="4"/>
        <v>7.35736074037258</v>
      </c>
      <c r="R42" s="8">
        <f t="shared" si="5"/>
        <v>1.9601973921910301</v>
      </c>
      <c r="S42" s="8">
        <f t="shared" si="6"/>
        <v>0.11546115995778999</v>
      </c>
    </row>
    <row r="43" spans="1:19" x14ac:dyDescent="0.2">
      <c r="A43" s="8">
        <v>41</v>
      </c>
      <c r="B43" s="8">
        <f>IF(Päälaskenta!C$7,Päälaskenta!E$7,Päälaskenta!G$5)</f>
        <v>2.5</v>
      </c>
      <c r="C43" s="56">
        <v>1.9590000000000001</v>
      </c>
      <c r="D43" s="92">
        <f t="shared" si="0"/>
        <v>1.27616</v>
      </c>
      <c r="E43" s="8">
        <f>Päälaskenta!F$15</f>
        <v>0.08</v>
      </c>
      <c r="F43" s="93">
        <f>SQRT(POWER(Päälaskenta!C$15/(2*Päälaskenta!E$15),2)+(D43/Päälaskenta!E$15))-Päälaskenta!C$15/(2*Päälaskenta!E$15)</f>
        <v>0.37780000000000002</v>
      </c>
      <c r="G43" s="57">
        <f>2*SQRT((POWER(F43,2))+POWER(Päälaskenta!E$15*F43,2))+Päälaskenta!C$15</f>
        <v>4.07</v>
      </c>
      <c r="H43" s="57">
        <f t="shared" si="1"/>
        <v>0.31</v>
      </c>
      <c r="I43" s="62">
        <f t="shared" si="2"/>
        <v>0.117067</v>
      </c>
      <c r="M43" s="8">
        <f>IF(F43&gt;(Päälaskenta!D$24+Päälaskenta!D$20),(F43*Päälaskenta!C$15 + F43*F43*Päälaskenta!E$15)+(Päälaskenta!C$15 + F43*Päälaskenta!E$15)*(F43-(Päälaskenta!D$24+Päälaskenta!D$20)),F43*Päälaskenta!C$15 + F43*F43*Päälaskenta!E$15)</f>
        <v>1.27613284</v>
      </c>
      <c r="N43" s="8">
        <f>IF(F43&gt;Päälaskenta!D$24+Päälaskenta!D$20,2*SQRT(POWER((Päälaskenta!D$24+Päälaskenta!D$20),2)+POWER(Päälaskenta!E$15*(Päälaskenta!D$24+Päälaskenta!D$20),2))+Päälaskenta!C$15,(2*SQRT((POWER(F43,2))+POWER(Päälaskenta!E$15*F43,2))+Päälaskenta!C$15))</f>
        <v>4.0685797677291102</v>
      </c>
      <c r="O43" s="8">
        <f t="shared" si="3"/>
        <v>0.31365560290152</v>
      </c>
      <c r="P43" s="8">
        <f>Päälaskenta!F$15</f>
        <v>0.08</v>
      </c>
      <c r="Q43" s="8">
        <f t="shared" si="4"/>
        <v>7.36390082960438</v>
      </c>
      <c r="R43" s="8">
        <f t="shared" si="5"/>
        <v>1.9590436995571701</v>
      </c>
      <c r="S43" s="8">
        <f t="shared" si="6"/>
        <v>0.115256162367014</v>
      </c>
    </row>
    <row r="44" spans="1:19" x14ac:dyDescent="0.2">
      <c r="A44" s="8">
        <v>42</v>
      </c>
      <c r="B44" s="8">
        <f>IF(Päälaskenta!C$7,Päälaskenta!E$7,Päälaskenta!G$5)</f>
        <v>2.5</v>
      </c>
      <c r="C44" s="56">
        <v>1.958</v>
      </c>
      <c r="D44" s="92">
        <f t="shared" si="0"/>
        <v>1.27681</v>
      </c>
      <c r="E44" s="8">
        <f>Päälaskenta!F$15</f>
        <v>0.08</v>
      </c>
      <c r="F44" s="93">
        <f>SQRT(POWER(Päälaskenta!C$15/(2*Päälaskenta!E$15),2)+(D44/Päälaskenta!E$15))-Päälaskenta!C$15/(2*Päälaskenta!E$15)</f>
        <v>0.378</v>
      </c>
      <c r="G44" s="57">
        <f>2*SQRT((POWER(F44,2))+POWER(Päälaskenta!E$15*F44,2))+Päälaskenta!C$15</f>
        <v>4.07</v>
      </c>
      <c r="H44" s="57">
        <f t="shared" si="1"/>
        <v>0.31</v>
      </c>
      <c r="I44" s="62">
        <f t="shared" si="2"/>
        <v>0.116947</v>
      </c>
      <c r="M44" s="8">
        <f>IF(F44&gt;(Päälaskenta!D$24+Päälaskenta!D$20),(F44*Päälaskenta!C$15 + F44*F44*Päälaskenta!E$15)+(Päälaskenta!C$15 + F44*Päälaskenta!E$15)*(F44-(Päälaskenta!D$24+Päälaskenta!D$20)),F44*Päälaskenta!C$15 + F44*F44*Päälaskenta!E$15)</f>
        <v>1.2768839999999999</v>
      </c>
      <c r="N44" s="8">
        <f>IF(F44&gt;Päälaskenta!D$24+Päälaskenta!D$20,2*SQRT(POWER((Päälaskenta!D$24+Päälaskenta!D$20),2)+POWER(Päälaskenta!E$15*(Päälaskenta!D$24+Päälaskenta!D$20),2))+Päälaskenta!C$15,(2*SQRT((POWER(F44,2))+POWER(Päälaskenta!E$15*F44,2))+Päälaskenta!C$15))</f>
        <v>4.0691454531540598</v>
      </c>
      <c r="O44" s="8">
        <f t="shared" si="3"/>
        <v>0.31379659800813098</v>
      </c>
      <c r="P44" s="8">
        <f>Päälaskenta!F$15</f>
        <v>0.08</v>
      </c>
      <c r="Q44" s="8">
        <f t="shared" si="4"/>
        <v>7.3704433418228197</v>
      </c>
      <c r="R44" s="8">
        <f t="shared" si="5"/>
        <v>1.9578912414909999</v>
      </c>
      <c r="S44" s="8">
        <f t="shared" si="6"/>
        <v>0.115051634596925</v>
      </c>
    </row>
    <row r="45" spans="1:19" x14ac:dyDescent="0.2">
      <c r="A45" s="8">
        <v>43</v>
      </c>
      <c r="B45" s="8">
        <f>IF(Päälaskenta!C$7,Päälaskenta!E$7,Päälaskenta!G$5)</f>
        <v>2.5</v>
      </c>
      <c r="C45" s="56">
        <v>1.9570000000000001</v>
      </c>
      <c r="D45" s="92">
        <f t="shared" si="0"/>
        <v>1.2774700000000001</v>
      </c>
      <c r="E45" s="8">
        <f>Päälaskenta!F$15</f>
        <v>0.08</v>
      </c>
      <c r="F45" s="93">
        <f>SQRT(POWER(Päälaskenta!C$15/(2*Päälaskenta!E$15),2)+(D45/Päälaskenta!E$15))-Päälaskenta!C$15/(2*Päälaskenta!E$15)</f>
        <v>0.37819999999999998</v>
      </c>
      <c r="G45" s="57">
        <f>2*SQRT((POWER(F45,2))+POWER(Päälaskenta!E$15*F45,2))+Päälaskenta!C$15</f>
        <v>4.07</v>
      </c>
      <c r="H45" s="57">
        <f t="shared" si="1"/>
        <v>0.31</v>
      </c>
      <c r="I45" s="62">
        <f t="shared" si="2"/>
        <v>0.116828</v>
      </c>
      <c r="M45" s="8">
        <f>IF(F45&gt;(Päälaskenta!D$24+Päälaskenta!D$20),(F45*Päälaskenta!C$15 + F45*F45*Päälaskenta!E$15)+(Päälaskenta!C$15 + F45*Päälaskenta!E$15)*(F45-(Päälaskenta!D$24+Päälaskenta!D$20)),F45*Päälaskenta!C$15 + F45*F45*Päälaskenta!E$15)</f>
        <v>1.2776352399999999</v>
      </c>
      <c r="N45" s="8">
        <f>IF(F45&gt;Päälaskenta!D$24+Päälaskenta!D$20,2*SQRT(POWER((Päälaskenta!D$24+Päälaskenta!D$20),2)+POWER(Päälaskenta!E$15*(Päälaskenta!D$24+Päälaskenta!D$20),2))+Päälaskenta!C$15,(2*SQRT((POWER(F45,2))+POWER(Päälaskenta!E$15*F45,2))+Päälaskenta!C$15))</f>
        <v>4.0697111385790103</v>
      </c>
      <c r="O45" s="8">
        <f t="shared" si="3"/>
        <v>0.31393757357582402</v>
      </c>
      <c r="P45" s="8">
        <f>Päälaskenta!F$15</f>
        <v>0.08</v>
      </c>
      <c r="Q45" s="8">
        <f t="shared" si="4"/>
        <v>7.3769882767823196</v>
      </c>
      <c r="R45" s="8">
        <f t="shared" si="5"/>
        <v>1.9567400160314901</v>
      </c>
      <c r="S45" s="8">
        <f t="shared" si="6"/>
        <v>0.11484757532494699</v>
      </c>
    </row>
    <row r="46" spans="1:19" x14ac:dyDescent="0.2">
      <c r="A46" s="8">
        <v>44</v>
      </c>
      <c r="B46" s="8">
        <f>IF(Päälaskenta!C$7,Päälaskenta!E$7,Päälaskenta!G$5)</f>
        <v>2.5</v>
      </c>
      <c r="C46" s="56">
        <v>1.956</v>
      </c>
      <c r="D46" s="92">
        <f t="shared" si="0"/>
        <v>1.2781199999999999</v>
      </c>
      <c r="E46" s="8">
        <f>Päälaskenta!F$15</f>
        <v>0.08</v>
      </c>
      <c r="F46" s="93">
        <f>SQRT(POWER(Päälaskenta!C$15/(2*Päälaskenta!E$15),2)+(D46/Päälaskenta!E$15))-Päälaskenta!C$15/(2*Päälaskenta!E$15)</f>
        <v>0.37830000000000003</v>
      </c>
      <c r="G46" s="57">
        <f>2*SQRT((POWER(F46,2))+POWER(Päälaskenta!E$15*F46,2))+Päälaskenta!C$15</f>
        <v>4.07</v>
      </c>
      <c r="H46" s="57">
        <f t="shared" si="1"/>
        <v>0.31</v>
      </c>
      <c r="I46" s="62">
        <f t="shared" si="2"/>
        <v>0.11670800000000001</v>
      </c>
      <c r="M46" s="8">
        <f>IF(F46&gt;(Päälaskenta!D$24+Päälaskenta!D$20),(F46*Päälaskenta!C$15 + F46*F46*Päälaskenta!E$15)+(Päälaskenta!C$15 + F46*Päälaskenta!E$15)*(F46-(Päälaskenta!D$24+Päälaskenta!D$20)),F46*Päälaskenta!C$15 + F46*F46*Päälaskenta!E$15)</f>
        <v>1.27801089</v>
      </c>
      <c r="N46" s="8">
        <f>IF(F46&gt;Päälaskenta!D$24+Päälaskenta!D$20,2*SQRT(POWER((Päälaskenta!D$24+Päälaskenta!D$20),2)+POWER(Päälaskenta!E$15*(Päälaskenta!D$24+Päälaskenta!D$20),2))+Päälaskenta!C$15,(2*SQRT((POWER(F46,2))+POWER(Päälaskenta!E$15*F46,2))+Päälaskenta!C$15))</f>
        <v>4.0699939812914803</v>
      </c>
      <c r="O46" s="8">
        <f t="shared" si="3"/>
        <v>0.314008054035123</v>
      </c>
      <c r="P46" s="8">
        <f>Päälaskenta!F$15</f>
        <v>0.08</v>
      </c>
      <c r="Q46" s="8">
        <f t="shared" si="4"/>
        <v>7.38026165271331</v>
      </c>
      <c r="R46" s="8">
        <f t="shared" si="5"/>
        <v>1.95616486491754</v>
      </c>
      <c r="S46" s="8">
        <f t="shared" si="6"/>
        <v>0.114745720963654</v>
      </c>
    </row>
    <row r="47" spans="1:19" x14ac:dyDescent="0.2">
      <c r="A47" s="8">
        <v>45</v>
      </c>
      <c r="B47" s="8">
        <f>IF(Päälaskenta!C$7,Päälaskenta!E$7,Päälaskenta!G$5)</f>
        <v>2.5</v>
      </c>
      <c r="C47" s="56">
        <v>1.9550000000000001</v>
      </c>
      <c r="D47" s="92">
        <f t="shared" si="0"/>
        <v>1.27877</v>
      </c>
      <c r="E47" s="8">
        <f>Päälaskenta!F$15</f>
        <v>0.08</v>
      </c>
      <c r="F47" s="93">
        <f>SQRT(POWER(Päälaskenta!C$15/(2*Päälaskenta!E$15),2)+(D47/Päälaskenta!E$15))-Päälaskenta!C$15/(2*Päälaskenta!E$15)</f>
        <v>0.3785</v>
      </c>
      <c r="G47" s="57">
        <f>2*SQRT((POWER(F47,2))+POWER(Päälaskenta!E$15*F47,2))+Päälaskenta!C$15</f>
        <v>4.07</v>
      </c>
      <c r="H47" s="57">
        <f t="shared" si="1"/>
        <v>0.31</v>
      </c>
      <c r="I47" s="62">
        <f t="shared" si="2"/>
        <v>0.116589</v>
      </c>
      <c r="M47" s="8">
        <f>IF(F47&gt;(Päälaskenta!D$24+Päälaskenta!D$20),(F47*Päälaskenta!C$15 + F47*F47*Päälaskenta!E$15)+(Päälaskenta!C$15 + F47*Päälaskenta!E$15)*(F47-(Päälaskenta!D$24+Päälaskenta!D$20)),F47*Päälaskenta!C$15 + F47*F47*Päälaskenta!E$15)</f>
        <v>1.27876225</v>
      </c>
      <c r="N47" s="8">
        <f>IF(F47&gt;Päälaskenta!D$24+Päälaskenta!D$20,2*SQRT(POWER((Päälaskenta!D$24+Päälaskenta!D$20),2)+POWER(Päälaskenta!E$15*(Päälaskenta!D$24+Päälaskenta!D$20),2))+Päälaskenta!C$15,(2*SQRT((POWER(F47,2))+POWER(Päälaskenta!E$15*F47,2))+Päälaskenta!C$15))</f>
        <v>4.0705596667164299</v>
      </c>
      <c r="O47" s="8">
        <f t="shared" si="3"/>
        <v>0.31414900030971199</v>
      </c>
      <c r="P47" s="8">
        <f>Päälaskenta!F$15</f>
        <v>0.08</v>
      </c>
      <c r="Q47" s="8">
        <f t="shared" si="4"/>
        <v>7.3868102213245699</v>
      </c>
      <c r="R47" s="8">
        <f t="shared" si="5"/>
        <v>1.95501548470015</v>
      </c>
      <c r="S47" s="8">
        <f t="shared" si="6"/>
        <v>0.114542361968674</v>
      </c>
    </row>
    <row r="48" spans="1:19" x14ac:dyDescent="0.2">
      <c r="A48" s="8">
        <v>46</v>
      </c>
      <c r="B48" s="8">
        <f>IF(Päälaskenta!C$7,Päälaskenta!E$7,Päälaskenta!G$5)</f>
        <v>2.5</v>
      </c>
      <c r="C48" s="56">
        <v>1.954</v>
      </c>
      <c r="D48" s="92">
        <f t="shared" si="0"/>
        <v>1.2794300000000001</v>
      </c>
      <c r="E48" s="8">
        <f>Päälaskenta!F$15</f>
        <v>0.08</v>
      </c>
      <c r="F48" s="93">
        <f>SQRT(POWER(Päälaskenta!C$15/(2*Päälaskenta!E$15),2)+(D48/Päälaskenta!E$15))-Päälaskenta!C$15/(2*Päälaskenta!E$15)</f>
        <v>0.37869999999999998</v>
      </c>
      <c r="G48" s="57">
        <f>2*SQRT((POWER(F48,2))+POWER(Päälaskenta!E$15*F48,2))+Päälaskenta!C$15</f>
        <v>4.07</v>
      </c>
      <c r="H48" s="57">
        <f t="shared" si="1"/>
        <v>0.31</v>
      </c>
      <c r="I48" s="62">
        <f t="shared" si="2"/>
        <v>0.11647</v>
      </c>
      <c r="M48" s="8">
        <f>IF(F48&gt;(Päälaskenta!D$24+Päälaskenta!D$20),(F48*Päälaskenta!C$15 + F48*F48*Päälaskenta!E$15)+(Päälaskenta!C$15 + F48*Päälaskenta!E$15)*(F48-(Päälaskenta!D$24+Päälaskenta!D$20)),F48*Päälaskenta!C$15 + F48*F48*Päälaskenta!E$15)</f>
        <v>1.2795136899999999</v>
      </c>
      <c r="N48" s="8">
        <f>IF(F48&gt;Päälaskenta!D$24+Päälaskenta!D$20,2*SQRT(POWER((Päälaskenta!D$24+Päälaskenta!D$20),2)+POWER(Päälaskenta!E$15*(Päälaskenta!D$24+Päälaskenta!D$20),2))+Päälaskenta!C$15,(2*SQRT((POWER(F48,2))+POWER(Päälaskenta!E$15*F48,2))+Päälaskenta!C$15))</f>
        <v>4.0711253521413804</v>
      </c>
      <c r="O48" s="8">
        <f t="shared" si="3"/>
        <v>0.31428992706573999</v>
      </c>
      <c r="P48" s="8">
        <f>Päälaskenta!F$15</f>
        <v>0.08</v>
      </c>
      <c r="Q48" s="8">
        <f t="shared" si="4"/>
        <v>7.3933612120642298</v>
      </c>
      <c r="R48" s="8">
        <f t="shared" si="5"/>
        <v>1.95386733220494</v>
      </c>
      <c r="S48" s="8">
        <f t="shared" si="6"/>
        <v>0.11433946818466</v>
      </c>
    </row>
    <row r="49" spans="1:19" x14ac:dyDescent="0.2">
      <c r="A49" s="8">
        <v>47</v>
      </c>
      <c r="B49" s="8">
        <f>IF(Päälaskenta!C$7,Päälaskenta!E$7,Päälaskenta!G$5)</f>
        <v>2.5</v>
      </c>
      <c r="C49" s="56">
        <v>1.9530000000000001</v>
      </c>
      <c r="D49" s="92">
        <f t="shared" si="0"/>
        <v>1.2800800000000001</v>
      </c>
      <c r="E49" s="8">
        <f>Päälaskenta!F$15</f>
        <v>0.08</v>
      </c>
      <c r="F49" s="93">
        <f>SQRT(POWER(Päälaskenta!C$15/(2*Päälaskenta!E$15),2)+(D49/Päälaskenta!E$15))-Päälaskenta!C$15/(2*Päälaskenta!E$15)</f>
        <v>0.37890000000000001</v>
      </c>
      <c r="G49" s="57">
        <f>2*SQRT((POWER(F49,2))+POWER(Päälaskenta!E$15*F49,2))+Päälaskenta!C$15</f>
        <v>4.07</v>
      </c>
      <c r="H49" s="57">
        <f t="shared" si="1"/>
        <v>0.31</v>
      </c>
      <c r="I49" s="62">
        <f t="shared" si="2"/>
        <v>0.116351</v>
      </c>
      <c r="M49" s="8">
        <f>IF(F49&gt;(Päälaskenta!D$24+Päälaskenta!D$20),(F49*Päälaskenta!C$15 + F49*F49*Päälaskenta!E$15)+(Päälaskenta!C$15 + F49*Päälaskenta!E$15)*(F49-(Päälaskenta!D$24+Päälaskenta!D$20)),F49*Päälaskenta!C$15 + F49*F49*Päälaskenta!E$15)</f>
        <v>1.28026521</v>
      </c>
      <c r="N49" s="8">
        <f>IF(F49&gt;Päälaskenta!D$24+Päälaskenta!D$20,2*SQRT(POWER((Päälaskenta!D$24+Päälaskenta!D$20),2)+POWER(Päälaskenta!E$15*(Päälaskenta!D$24+Päälaskenta!D$20),2))+Päälaskenta!C$15,(2*SQRT((POWER(F49,2))+POWER(Päälaskenta!E$15*F49,2))+Päälaskenta!C$15))</f>
        <v>4.07169103756633</v>
      </c>
      <c r="O49" s="8">
        <f t="shared" si="3"/>
        <v>0.314430834311343</v>
      </c>
      <c r="P49" s="8">
        <f>Päälaskenta!F$15</f>
        <v>0.08</v>
      </c>
      <c r="Q49" s="8">
        <f t="shared" si="4"/>
        <v>7.3999146246878</v>
      </c>
      <c r="R49" s="8">
        <f t="shared" si="5"/>
        <v>1.95272040548536</v>
      </c>
      <c r="S49" s="8">
        <f t="shared" si="6"/>
        <v>0.114137038304423</v>
      </c>
    </row>
    <row r="50" spans="1:19" x14ac:dyDescent="0.2">
      <c r="A50" s="8">
        <v>48</v>
      </c>
      <c r="B50" s="8">
        <f>IF(Päälaskenta!C$7,Päälaskenta!E$7,Päälaskenta!G$5)</f>
        <v>2.5</v>
      </c>
      <c r="C50" s="56">
        <v>1.952</v>
      </c>
      <c r="D50" s="92">
        <f t="shared" si="0"/>
        <v>1.28074</v>
      </c>
      <c r="E50" s="8">
        <f>Päälaskenta!F$15</f>
        <v>0.08</v>
      </c>
      <c r="F50" s="93">
        <f>SQRT(POWER(Päälaskenta!C$15/(2*Päälaskenta!E$15),2)+(D50/Päälaskenta!E$15))-Päälaskenta!C$15/(2*Päälaskenta!E$15)</f>
        <v>0.379</v>
      </c>
      <c r="G50" s="57">
        <f>2*SQRT((POWER(F50,2))+POWER(Päälaskenta!E$15*F50,2))+Päälaskenta!C$15</f>
        <v>4.07</v>
      </c>
      <c r="H50" s="57">
        <f t="shared" si="1"/>
        <v>0.31</v>
      </c>
      <c r="I50" s="62">
        <f t="shared" si="2"/>
        <v>0.116232</v>
      </c>
      <c r="M50" s="8">
        <f>IF(F50&gt;(Päälaskenta!D$24+Päälaskenta!D$20),(F50*Päälaskenta!C$15 + F50*F50*Päälaskenta!E$15)+(Päälaskenta!C$15 + F50*Päälaskenta!E$15)*(F50-(Päälaskenta!D$24+Päälaskenta!D$20)),F50*Päälaskenta!C$15 + F50*F50*Päälaskenta!E$15)</f>
        <v>1.2806409999999999</v>
      </c>
      <c r="N50" s="8">
        <f>IF(F50&gt;Päälaskenta!D$24+Päälaskenta!D$20,2*SQRT(POWER((Päälaskenta!D$24+Päälaskenta!D$20),2)+POWER(Päälaskenta!E$15*(Päälaskenta!D$24+Päälaskenta!D$20),2))+Päälaskenta!C$15,(2*SQRT((POWER(F50,2))+POWER(Päälaskenta!E$15*F50,2))+Päälaskenta!C$15))</f>
        <v>4.0719738802788097</v>
      </c>
      <c r="O50" s="8">
        <f t="shared" si="3"/>
        <v>0.31450128062027599</v>
      </c>
      <c r="P50" s="8">
        <f>Päälaskenta!F$15</f>
        <v>0.08</v>
      </c>
      <c r="Q50" s="8">
        <f t="shared" si="4"/>
        <v>7.40319223912973</v>
      </c>
      <c r="R50" s="8">
        <f t="shared" si="5"/>
        <v>1.9521474011842499</v>
      </c>
      <c r="S50" s="8">
        <f t="shared" si="6"/>
        <v>0.114035996920917</v>
      </c>
    </row>
    <row r="51" spans="1:19" x14ac:dyDescent="0.2">
      <c r="A51" s="8">
        <v>49</v>
      </c>
      <c r="B51" s="8">
        <f>IF(Päälaskenta!C$7,Päälaskenta!E$7,Päälaskenta!G$5)</f>
        <v>2.5</v>
      </c>
      <c r="C51" s="56">
        <v>1.9510000000000001</v>
      </c>
      <c r="D51" s="92">
        <f t="shared" si="0"/>
        <v>1.28139</v>
      </c>
      <c r="E51" s="8">
        <f>Päälaskenta!F$15</f>
        <v>0.08</v>
      </c>
      <c r="F51" s="93">
        <f>SQRT(POWER(Päälaskenta!C$15/(2*Päälaskenta!E$15),2)+(D51/Päälaskenta!E$15))-Päälaskenta!C$15/(2*Päälaskenta!E$15)</f>
        <v>0.37919999999999998</v>
      </c>
      <c r="G51" s="57">
        <f>2*SQRT((POWER(F51,2))+POWER(Päälaskenta!E$15*F51,2))+Päälaskenta!C$15</f>
        <v>4.07</v>
      </c>
      <c r="H51" s="57">
        <f t="shared" si="1"/>
        <v>0.31</v>
      </c>
      <c r="I51" s="62">
        <f t="shared" si="2"/>
        <v>0.11611200000000001</v>
      </c>
      <c r="M51" s="8">
        <f>IF(F51&gt;(Päälaskenta!D$24+Päälaskenta!D$20),(F51*Päälaskenta!C$15 + F51*F51*Päälaskenta!E$15)+(Päälaskenta!C$15 + F51*Päälaskenta!E$15)*(F51-(Päälaskenta!D$24+Päälaskenta!D$20)),F51*Päälaskenta!C$15 + F51*F51*Päälaskenta!E$15)</f>
        <v>1.28139264</v>
      </c>
      <c r="N51" s="8">
        <f>IF(F51&gt;Päälaskenta!D$24+Päälaskenta!D$20,2*SQRT(POWER((Päälaskenta!D$24+Päälaskenta!D$20),2)+POWER(Päälaskenta!E$15*(Päälaskenta!D$24+Päälaskenta!D$20),2))+Päälaskenta!C$15,(2*SQRT((POWER(F51,2))+POWER(Päälaskenta!E$15*F51,2))+Päälaskenta!C$15))</f>
        <v>4.0725395657037504</v>
      </c>
      <c r="O51" s="8">
        <f t="shared" si="3"/>
        <v>0.314642158615486</v>
      </c>
      <c r="P51" s="8">
        <f>Päälaskenta!F$15</f>
        <v>0.08</v>
      </c>
      <c r="Q51" s="8">
        <f t="shared" si="4"/>
        <v>7.4097492841214097</v>
      </c>
      <c r="R51" s="8">
        <f t="shared" si="5"/>
        <v>1.9510023094872799</v>
      </c>
      <c r="S51" s="8">
        <f t="shared" si="6"/>
        <v>0.1138342604549</v>
      </c>
    </row>
    <row r="52" spans="1:19" x14ac:dyDescent="0.2">
      <c r="A52" s="8">
        <v>50</v>
      </c>
      <c r="B52" s="8">
        <f>IF(Päälaskenta!C$7,Päälaskenta!E$7,Päälaskenta!G$5)</f>
        <v>2.5</v>
      </c>
      <c r="C52" s="56">
        <v>1.95</v>
      </c>
      <c r="D52" s="92">
        <f t="shared" si="0"/>
        <v>1.2820499999999999</v>
      </c>
      <c r="E52" s="8">
        <f>Päälaskenta!F$15</f>
        <v>0.08</v>
      </c>
      <c r="F52" s="93">
        <f>SQRT(POWER(Päälaskenta!C$15/(2*Päälaskenta!E$15),2)+(D52/Päälaskenta!E$15))-Päälaskenta!C$15/(2*Päälaskenta!E$15)</f>
        <v>0.37940000000000002</v>
      </c>
      <c r="G52" s="57">
        <f>2*SQRT((POWER(F52,2))+POWER(Päälaskenta!E$15*F52,2))+Päälaskenta!C$15</f>
        <v>4.07</v>
      </c>
      <c r="H52" s="57">
        <f t="shared" si="1"/>
        <v>0.32</v>
      </c>
      <c r="I52" s="62">
        <f t="shared" si="2"/>
        <v>0.11118599999999999</v>
      </c>
      <c r="M52" s="8">
        <f>IF(F52&gt;(Päälaskenta!D$24+Päälaskenta!D$20),(F52*Päälaskenta!C$15 + F52*F52*Päälaskenta!E$15)+(Päälaskenta!C$15 + F52*Päälaskenta!E$15)*(F52-(Päälaskenta!D$24+Päälaskenta!D$20)),F52*Päälaskenta!C$15 + F52*F52*Päälaskenta!E$15)</f>
        <v>1.28214436</v>
      </c>
      <c r="N52" s="8">
        <f>IF(F52&gt;Päälaskenta!D$24+Päälaskenta!D$20,2*SQRT(POWER((Päälaskenta!D$24+Päälaskenta!D$20),2)+POWER(Päälaskenta!E$15*(Päälaskenta!D$24+Päälaskenta!D$20),2))+Päälaskenta!C$15,(2*SQRT((POWER(F52,2))+POWER(Päälaskenta!E$15*F52,2))+Päälaskenta!C$15))</f>
        <v>4.0731052511287</v>
      </c>
      <c r="O52" s="8">
        <f t="shared" si="3"/>
        <v>0.31478301712058698</v>
      </c>
      <c r="P52" s="8">
        <f>Päälaskenta!F$15</f>
        <v>0.08</v>
      </c>
      <c r="Q52" s="8">
        <f t="shared" si="4"/>
        <v>7.4163087503870404</v>
      </c>
      <c r="R52" s="8">
        <f t="shared" si="5"/>
        <v>1.94985843871746</v>
      </c>
      <c r="S52" s="8">
        <f t="shared" si="6"/>
        <v>0.11363298464372699</v>
      </c>
    </row>
    <row r="53" spans="1:19" x14ac:dyDescent="0.2">
      <c r="A53" s="8">
        <v>51</v>
      </c>
      <c r="B53" s="8">
        <f>IF(Päälaskenta!C$7,Päälaskenta!E$7,Päälaskenta!G$5)</f>
        <v>2.5</v>
      </c>
      <c r="C53" s="56">
        <v>1.9490000000000001</v>
      </c>
      <c r="D53" s="92">
        <f t="shared" si="0"/>
        <v>1.28271</v>
      </c>
      <c r="E53" s="8">
        <f>Päälaskenta!F$15</f>
        <v>0.08</v>
      </c>
      <c r="F53" s="93">
        <f>SQRT(POWER(Päälaskenta!C$15/(2*Päälaskenta!E$15),2)+(D53/Päälaskenta!E$15))-Päälaskenta!C$15/(2*Päälaskenta!E$15)</f>
        <v>0.37959999999999999</v>
      </c>
      <c r="G53" s="57">
        <f>2*SQRT((POWER(F53,2))+POWER(Päälaskenta!E$15*F53,2))+Päälaskenta!C$15</f>
        <v>4.07</v>
      </c>
      <c r="H53" s="57">
        <f t="shared" si="1"/>
        <v>0.32</v>
      </c>
      <c r="I53" s="62">
        <f t="shared" si="2"/>
        <v>0.111072</v>
      </c>
      <c r="M53" s="8">
        <f>IF(F53&gt;(Päälaskenta!D$24+Päälaskenta!D$20),(F53*Päälaskenta!C$15 + F53*F53*Päälaskenta!E$15)+(Päälaskenta!C$15 + F53*Päälaskenta!E$15)*(F53-(Päälaskenta!D$24+Päälaskenta!D$20)),F53*Päälaskenta!C$15 + F53*F53*Päälaskenta!E$15)</f>
        <v>1.28289616</v>
      </c>
      <c r="N53" s="8">
        <f>IF(F53&gt;Päälaskenta!D$24+Päälaskenta!D$20,2*SQRT(POWER((Päälaskenta!D$24+Päälaskenta!D$20),2)+POWER(Päälaskenta!E$15*(Päälaskenta!D$24+Päälaskenta!D$20),2))+Päälaskenta!C$15,(2*SQRT((POWER(F53,2))+POWER(Päälaskenta!E$15*F53,2))+Päälaskenta!C$15))</f>
        <v>4.0736709365536496</v>
      </c>
      <c r="O53" s="8">
        <f t="shared" si="3"/>
        <v>0.314923856143702</v>
      </c>
      <c r="P53" s="8">
        <f>Päälaskenta!F$15</f>
        <v>0.08</v>
      </c>
      <c r="Q53" s="8">
        <f t="shared" si="4"/>
        <v>7.4228706376832596</v>
      </c>
      <c r="R53" s="8">
        <f t="shared" si="5"/>
        <v>1.94871578694257</v>
      </c>
      <c r="S53" s="8">
        <f t="shared" si="6"/>
        <v>0.113432168195389</v>
      </c>
    </row>
    <row r="54" spans="1:19" x14ac:dyDescent="0.2">
      <c r="A54" s="8">
        <v>52</v>
      </c>
      <c r="B54" s="8">
        <f>IF(Päälaskenta!C$7,Päälaskenta!E$7,Päälaskenta!G$5)</f>
        <v>2.5</v>
      </c>
      <c r="C54" s="56">
        <v>1.948</v>
      </c>
      <c r="D54" s="92">
        <f t="shared" si="0"/>
        <v>1.2833699999999999</v>
      </c>
      <c r="E54" s="8">
        <f>Päälaskenta!F$15</f>
        <v>0.08</v>
      </c>
      <c r="F54" s="93">
        <f>SQRT(POWER(Päälaskenta!C$15/(2*Päälaskenta!E$15),2)+(D54/Päälaskenta!E$15))-Päälaskenta!C$15/(2*Päälaskenta!E$15)</f>
        <v>0.37969999999999998</v>
      </c>
      <c r="G54" s="57">
        <f>2*SQRT((POWER(F54,2))+POWER(Päälaskenta!E$15*F54,2))+Päälaskenta!C$15</f>
        <v>4.07</v>
      </c>
      <c r="H54" s="57">
        <f t="shared" si="1"/>
        <v>0.32</v>
      </c>
      <c r="I54" s="62">
        <f t="shared" si="2"/>
        <v>0.110958</v>
      </c>
      <c r="M54" s="8">
        <f>IF(F54&gt;(Päälaskenta!D$24+Päälaskenta!D$20),(F54*Päälaskenta!C$15 + F54*F54*Päälaskenta!E$15)+(Päälaskenta!C$15 + F54*Päälaskenta!E$15)*(F54-(Päälaskenta!D$24+Päälaskenta!D$20)),F54*Päälaskenta!C$15 + F54*F54*Päälaskenta!E$15)</f>
        <v>1.2832720900000001</v>
      </c>
      <c r="N54" s="8">
        <f>IF(F54&gt;Päälaskenta!D$24+Päälaskenta!D$20,2*SQRT(POWER((Päälaskenta!D$24+Päälaskenta!D$20),2)+POWER(Päälaskenta!E$15*(Päälaskenta!D$24+Päälaskenta!D$20),2))+Päälaskenta!C$15,(2*SQRT((POWER(F54,2))+POWER(Päälaskenta!E$15*F54,2))+Päälaskenta!C$15))</f>
        <v>4.0739537792661302</v>
      </c>
      <c r="O54" s="8">
        <f t="shared" si="3"/>
        <v>0.31499426835204902</v>
      </c>
      <c r="P54" s="8">
        <f>Päälaskenta!F$15</f>
        <v>0.08</v>
      </c>
      <c r="Q54" s="8">
        <f t="shared" si="4"/>
        <v>7.4261524891418302</v>
      </c>
      <c r="R54" s="8">
        <f t="shared" si="5"/>
        <v>1.9481449175755099</v>
      </c>
      <c r="S54" s="8">
        <f t="shared" si="6"/>
        <v>0.11333193182970901</v>
      </c>
    </row>
    <row r="55" spans="1:19" x14ac:dyDescent="0.2">
      <c r="A55" s="8">
        <v>53</v>
      </c>
      <c r="B55" s="8">
        <f>IF(Päälaskenta!C$7,Päälaskenta!E$7,Päälaskenta!G$5)</f>
        <v>2.5</v>
      </c>
      <c r="C55" s="56">
        <v>1.9470000000000001</v>
      </c>
      <c r="D55" s="92">
        <f t="shared" si="0"/>
        <v>1.28403</v>
      </c>
      <c r="E55" s="8">
        <f>Päälaskenta!F$15</f>
        <v>0.08</v>
      </c>
      <c r="F55" s="93">
        <f>SQRT(POWER(Päälaskenta!C$15/(2*Päälaskenta!E$15),2)+(D55/Päälaskenta!E$15))-Päälaskenta!C$15/(2*Päälaskenta!E$15)</f>
        <v>0.37990000000000002</v>
      </c>
      <c r="G55" s="57">
        <f>2*SQRT((POWER(F55,2))+POWER(Päälaskenta!E$15*F55,2))+Päälaskenta!C$15</f>
        <v>4.07</v>
      </c>
      <c r="H55" s="57">
        <f t="shared" si="1"/>
        <v>0.32</v>
      </c>
      <c r="I55" s="62">
        <f t="shared" si="2"/>
        <v>0.110844</v>
      </c>
      <c r="M55" s="8">
        <f>IF(F55&gt;(Päälaskenta!D$24+Päälaskenta!D$20),(F55*Päälaskenta!C$15 + F55*F55*Päälaskenta!E$15)+(Päälaskenta!C$15 + F55*Päälaskenta!E$15)*(F55-(Päälaskenta!D$24+Päälaskenta!D$20)),F55*Päälaskenta!C$15 + F55*F55*Päälaskenta!E$15)</f>
        <v>1.28402401</v>
      </c>
      <c r="N55" s="8">
        <f>IF(F55&gt;Päälaskenta!D$24+Päälaskenta!D$20,2*SQRT(POWER((Päälaskenta!D$24+Päälaskenta!D$20),2)+POWER(Päälaskenta!E$15*(Päälaskenta!D$24+Päälaskenta!D$20),2))+Päälaskenta!C$15,(2*SQRT((POWER(F55,2))+POWER(Päälaskenta!E$15*F55,2))+Päälaskenta!C$15))</f>
        <v>4.0745194646910798</v>
      </c>
      <c r="O55" s="8">
        <f t="shared" si="3"/>
        <v>0.315135078167396</v>
      </c>
      <c r="P55" s="8">
        <f>Päälaskenta!F$15</f>
        <v>0.08</v>
      </c>
      <c r="Q55" s="8">
        <f t="shared" si="4"/>
        <v>7.43271800752815</v>
      </c>
      <c r="R55" s="8">
        <f t="shared" si="5"/>
        <v>1.9470040906789601</v>
      </c>
      <c r="S55" s="8">
        <f t="shared" si="6"/>
        <v>0.113131802012518</v>
      </c>
    </row>
    <row r="56" spans="1:19" x14ac:dyDescent="0.2">
      <c r="A56" s="8">
        <v>54</v>
      </c>
      <c r="B56" s="8">
        <f>IF(Päälaskenta!C$7,Päälaskenta!E$7,Päälaskenta!G$5)</f>
        <v>2.5</v>
      </c>
      <c r="C56" s="56">
        <v>1.946</v>
      </c>
      <c r="D56" s="92">
        <f t="shared" si="0"/>
        <v>1.2846900000000001</v>
      </c>
      <c r="E56" s="8">
        <f>Päälaskenta!F$15</f>
        <v>0.08</v>
      </c>
      <c r="F56" s="93">
        <f>SQRT(POWER(Päälaskenta!C$15/(2*Päälaskenta!E$15),2)+(D56/Päälaskenta!E$15))-Päälaskenta!C$15/(2*Päälaskenta!E$15)</f>
        <v>0.38009999999999999</v>
      </c>
      <c r="G56" s="57">
        <f>2*SQRT((POWER(F56,2))+POWER(Päälaskenta!E$15*F56,2))+Päälaskenta!C$15</f>
        <v>4.08</v>
      </c>
      <c r="H56" s="57">
        <f t="shared" si="1"/>
        <v>0.31</v>
      </c>
      <c r="I56" s="62">
        <f t="shared" si="2"/>
        <v>0.115518</v>
      </c>
      <c r="M56" s="8">
        <f>IF(F56&gt;(Päälaskenta!D$24+Päälaskenta!D$20),(F56*Päälaskenta!C$15 + F56*F56*Päälaskenta!E$15)+(Päälaskenta!C$15 + F56*Päälaskenta!E$15)*(F56-(Päälaskenta!D$24+Päälaskenta!D$20)),F56*Päälaskenta!C$15 + F56*F56*Päälaskenta!E$15)</f>
        <v>1.2847760100000001</v>
      </c>
      <c r="N56" s="8">
        <f>IF(F56&gt;Päälaskenta!D$24+Päälaskenta!D$20,2*SQRT(POWER((Päälaskenta!D$24+Päälaskenta!D$20),2)+POWER(Päälaskenta!E$15*(Päälaskenta!D$24+Päälaskenta!D$20),2))+Päälaskenta!C$15,(2*SQRT((POWER(F56,2))+POWER(Päälaskenta!E$15*F56,2))+Päälaskenta!C$15))</f>
        <v>4.0750851501160303</v>
      </c>
      <c r="O56" s="8">
        <f t="shared" si="3"/>
        <v>0.31527586852103401</v>
      </c>
      <c r="P56" s="8">
        <f>Päälaskenta!F$15</f>
        <v>0.08</v>
      </c>
      <c r="Q56" s="8">
        <f t="shared" si="4"/>
        <v>7.4392859463378098</v>
      </c>
      <c r="R56" s="8">
        <f t="shared" si="5"/>
        <v>1.94586447796453</v>
      </c>
      <c r="S56" s="8">
        <f t="shared" si="6"/>
        <v>0.11293212834692599</v>
      </c>
    </row>
    <row r="57" spans="1:19" x14ac:dyDescent="0.2">
      <c r="A57" s="8">
        <v>55</v>
      </c>
      <c r="B57" s="8">
        <f>IF(Päälaskenta!C$7,Päälaskenta!E$7,Päälaskenta!G$5)</f>
        <v>2.5</v>
      </c>
      <c r="C57" s="56">
        <v>1.9450000000000001</v>
      </c>
      <c r="D57" s="92">
        <f t="shared" si="0"/>
        <v>1.28535</v>
      </c>
      <c r="E57" s="8">
        <f>Päälaskenta!F$15</f>
        <v>0.08</v>
      </c>
      <c r="F57" s="93">
        <f>SQRT(POWER(Päälaskenta!C$15/(2*Päälaskenta!E$15),2)+(D57/Päälaskenta!E$15))-Päälaskenta!C$15/(2*Päälaskenta!E$15)</f>
        <v>0.38030000000000003</v>
      </c>
      <c r="G57" s="57">
        <f>2*SQRT((POWER(F57,2))+POWER(Päälaskenta!E$15*F57,2))+Päälaskenta!C$15</f>
        <v>4.08</v>
      </c>
      <c r="H57" s="57">
        <f t="shared" si="1"/>
        <v>0.32</v>
      </c>
      <c r="I57" s="62">
        <f t="shared" si="2"/>
        <v>0.11061600000000001</v>
      </c>
      <c r="M57" s="8">
        <f>IF(F57&gt;(Päälaskenta!D$24+Päälaskenta!D$20),(F57*Päälaskenta!C$15 + F57*F57*Päälaskenta!E$15)+(Päälaskenta!C$15 + F57*Päälaskenta!E$15)*(F57-(Päälaskenta!D$24+Päälaskenta!D$20)),F57*Päälaskenta!C$15 + F57*F57*Päälaskenta!E$15)</f>
        <v>1.2855280899999999</v>
      </c>
      <c r="N57" s="8">
        <f>IF(F57&gt;Päälaskenta!D$24+Päälaskenta!D$20,2*SQRT(POWER((Päälaskenta!D$24+Päälaskenta!D$20),2)+POWER(Päälaskenta!E$15*(Päälaskenta!D$24+Päälaskenta!D$20),2))+Päälaskenta!C$15,(2*SQRT((POWER(F57,2))+POWER(Päälaskenta!E$15*F57,2))+Päälaskenta!C$15))</f>
        <v>4.07565083554098</v>
      </c>
      <c r="O57" s="8">
        <f t="shared" si="3"/>
        <v>0.31541663942106701</v>
      </c>
      <c r="P57" s="8">
        <f>Päälaskenta!F$15</f>
        <v>0.08</v>
      </c>
      <c r="Q57" s="8">
        <f t="shared" si="4"/>
        <v>7.4458563053284896</v>
      </c>
      <c r="R57" s="8">
        <f t="shared" si="5"/>
        <v>1.9447260775141799</v>
      </c>
      <c r="S57" s="8">
        <f t="shared" si="6"/>
        <v>0.112732909555904</v>
      </c>
    </row>
    <row r="58" spans="1:19" x14ac:dyDescent="0.2">
      <c r="A58" s="8">
        <v>56</v>
      </c>
      <c r="B58" s="8">
        <f>IF(Päälaskenta!C$7,Päälaskenta!E$7,Päälaskenta!G$5)</f>
        <v>2.5</v>
      </c>
      <c r="C58" s="56">
        <v>1.944</v>
      </c>
      <c r="D58" s="92">
        <f t="shared" si="0"/>
        <v>1.2860100000000001</v>
      </c>
      <c r="E58" s="8">
        <f>Päälaskenta!F$15</f>
        <v>0.08</v>
      </c>
      <c r="F58" s="93">
        <f>SQRT(POWER(Päälaskenta!C$15/(2*Päälaskenta!E$15),2)+(D58/Päälaskenta!E$15))-Päälaskenta!C$15/(2*Päälaskenta!E$15)</f>
        <v>0.38040000000000002</v>
      </c>
      <c r="G58" s="57">
        <f>2*SQRT((POWER(F58,2))+POWER(Päälaskenta!E$15*F58,2))+Päälaskenta!C$15</f>
        <v>4.08</v>
      </c>
      <c r="H58" s="57">
        <f t="shared" si="1"/>
        <v>0.32</v>
      </c>
      <c r="I58" s="62">
        <f t="shared" si="2"/>
        <v>0.110503</v>
      </c>
      <c r="M58" s="8">
        <f>IF(F58&gt;(Päälaskenta!D$24+Päälaskenta!D$20),(F58*Päälaskenta!C$15 + F58*F58*Päälaskenta!E$15)+(Päälaskenta!C$15 + F58*Päälaskenta!E$15)*(F58-(Päälaskenta!D$24+Päälaskenta!D$20)),F58*Päälaskenta!C$15 + F58*F58*Päälaskenta!E$15)</f>
        <v>1.2859041600000001</v>
      </c>
      <c r="N58" s="8">
        <f>IF(F58&gt;Päälaskenta!D$24+Päälaskenta!D$20,2*SQRT(POWER((Päälaskenta!D$24+Päälaskenta!D$20),2)+POWER(Päälaskenta!E$15*(Päälaskenta!D$24+Päälaskenta!D$20),2))+Päälaskenta!C$15,(2*SQRT((POWER(F58,2))+POWER(Päälaskenta!E$15*F58,2))+Päälaskenta!C$15))</f>
        <v>4.0759336782534499</v>
      </c>
      <c r="O58" s="8">
        <f t="shared" si="3"/>
        <v>0.315487017578513</v>
      </c>
      <c r="P58" s="8">
        <f>Päälaskenta!F$15</f>
        <v>0.08</v>
      </c>
      <c r="Q58" s="8">
        <f t="shared" si="4"/>
        <v>7.4491423923160598</v>
      </c>
      <c r="R58" s="8">
        <f t="shared" si="5"/>
        <v>1.94415733128976</v>
      </c>
      <c r="S58" s="8">
        <f t="shared" si="6"/>
        <v>0.112633470340447</v>
      </c>
    </row>
    <row r="59" spans="1:19" x14ac:dyDescent="0.2">
      <c r="A59" s="8">
        <v>57</v>
      </c>
      <c r="B59" s="8">
        <f>IF(Päälaskenta!C$7,Päälaskenta!E$7,Päälaskenta!G$5)</f>
        <v>2.5</v>
      </c>
      <c r="C59" s="56">
        <v>1.9430000000000001</v>
      </c>
      <c r="D59" s="92">
        <f t="shared" si="0"/>
        <v>1.28667</v>
      </c>
      <c r="E59" s="8">
        <f>Päälaskenta!F$15</f>
        <v>0.08</v>
      </c>
      <c r="F59" s="93">
        <f>SQRT(POWER(Päälaskenta!C$15/(2*Päälaskenta!E$15),2)+(D59/Päälaskenta!E$15))-Päälaskenta!C$15/(2*Päälaskenta!E$15)</f>
        <v>0.38059999999999999</v>
      </c>
      <c r="G59" s="57">
        <f>2*SQRT((POWER(F59,2))+POWER(Päälaskenta!E$15*F59,2))+Päälaskenta!C$15</f>
        <v>4.08</v>
      </c>
      <c r="H59" s="57">
        <f t="shared" si="1"/>
        <v>0.32</v>
      </c>
      <c r="I59" s="62">
        <f t="shared" si="2"/>
        <v>0.110389</v>
      </c>
      <c r="M59" s="8">
        <f>IF(F59&gt;(Päälaskenta!D$24+Päälaskenta!D$20),(F59*Päälaskenta!C$15 + F59*F59*Päälaskenta!E$15)+(Päälaskenta!C$15 + F59*Päälaskenta!E$15)*(F59-(Päälaskenta!D$24+Päälaskenta!D$20)),F59*Päälaskenta!C$15 + F59*F59*Päälaskenta!E$15)</f>
        <v>1.2866563600000001</v>
      </c>
      <c r="N59" s="8">
        <f>IF(F59&gt;Päälaskenta!D$24+Päälaskenta!D$20,2*SQRT(POWER((Päälaskenta!D$24+Päälaskenta!D$20),2)+POWER(Päälaskenta!E$15*(Päälaskenta!D$24+Päälaskenta!D$20),2))+Päälaskenta!C$15,(2*SQRT((POWER(F59,2))+POWER(Päälaskenta!E$15*F59,2))+Päälaskenta!C$15))</f>
        <v>4.0764993636784004</v>
      </c>
      <c r="O59" s="8">
        <f t="shared" si="3"/>
        <v>0.31562775931332299</v>
      </c>
      <c r="P59" s="8">
        <f>Päälaskenta!F$15</f>
        <v>0.08</v>
      </c>
      <c r="Q59" s="8">
        <f t="shared" si="4"/>
        <v>7.4557163811245299</v>
      </c>
      <c r="R59" s="8">
        <f t="shared" si="5"/>
        <v>1.9430207456480499</v>
      </c>
      <c r="S59" s="8">
        <f t="shared" si="6"/>
        <v>0.112434931476129</v>
      </c>
    </row>
    <row r="60" spans="1:19" x14ac:dyDescent="0.2">
      <c r="A60" s="8">
        <v>58</v>
      </c>
      <c r="B60" s="8">
        <f>IF(Päälaskenta!C$7,Päälaskenta!E$7,Päälaskenta!G$5)</f>
        <v>2.5</v>
      </c>
      <c r="C60" s="56">
        <v>1.9419999999999999</v>
      </c>
      <c r="D60" s="92">
        <f t="shared" si="0"/>
        <v>1.2873300000000001</v>
      </c>
      <c r="E60" s="8">
        <f>Päälaskenta!F$15</f>
        <v>0.08</v>
      </c>
      <c r="F60" s="93">
        <f>SQRT(POWER(Päälaskenta!C$15/(2*Päälaskenta!E$15),2)+(D60/Päälaskenta!E$15))-Päälaskenta!C$15/(2*Päälaskenta!E$15)</f>
        <v>0.38080000000000003</v>
      </c>
      <c r="G60" s="57">
        <f>2*SQRT((POWER(F60,2))+POWER(Päälaskenta!E$15*F60,2))+Päälaskenta!C$15</f>
        <v>4.08</v>
      </c>
      <c r="H60" s="57">
        <f t="shared" si="1"/>
        <v>0.32</v>
      </c>
      <c r="I60" s="62">
        <f t="shared" si="2"/>
        <v>0.110275</v>
      </c>
      <c r="M60" s="8">
        <f>IF(F60&gt;(Päälaskenta!D$24+Päälaskenta!D$20),(F60*Päälaskenta!C$15 + F60*F60*Päälaskenta!E$15)+(Päälaskenta!C$15 + F60*Päälaskenta!E$15)*(F60-(Päälaskenta!D$24+Päälaskenta!D$20)),F60*Päälaskenta!C$15 + F60*F60*Päälaskenta!E$15)</f>
        <v>1.28740864</v>
      </c>
      <c r="N60" s="8">
        <f>IF(F60&gt;Päälaskenta!D$24+Päälaskenta!D$20,2*SQRT(POWER((Päälaskenta!D$24+Päälaskenta!D$20),2)+POWER(Päälaskenta!E$15*(Päälaskenta!D$24+Päälaskenta!D$20),2))+Päälaskenta!C$15,(2*SQRT((POWER(F60,2))+POWER(Päälaskenta!E$15*F60,2))+Päälaskenta!C$15))</f>
        <v>4.07706504910335</v>
      </c>
      <c r="O60" s="8">
        <f t="shared" si="3"/>
        <v>0.315768481614767</v>
      </c>
      <c r="P60" s="8">
        <f>Päälaskenta!F$15</f>
        <v>0.08</v>
      </c>
      <c r="Q60" s="8">
        <f t="shared" si="4"/>
        <v>7.4622927895094797</v>
      </c>
      <c r="R60" s="8">
        <f t="shared" si="5"/>
        <v>1.9418853674929499</v>
      </c>
      <c r="S60" s="8">
        <f t="shared" si="6"/>
        <v>0.11223684431233701</v>
      </c>
    </row>
    <row r="61" spans="1:19" x14ac:dyDescent="0.2">
      <c r="A61" s="8">
        <v>59</v>
      </c>
      <c r="B61" s="8">
        <f>IF(Päälaskenta!C$7,Päälaskenta!E$7,Päälaskenta!G$5)</f>
        <v>2.5</v>
      </c>
      <c r="C61" s="56">
        <v>1.9410000000000001</v>
      </c>
      <c r="D61" s="92">
        <f t="shared" si="0"/>
        <v>1.288</v>
      </c>
      <c r="E61" s="8">
        <f>Päälaskenta!F$15</f>
        <v>0.08</v>
      </c>
      <c r="F61" s="93">
        <f>SQRT(POWER(Päälaskenta!C$15/(2*Päälaskenta!E$15),2)+(D61/Päälaskenta!E$15))-Päälaskenta!C$15/(2*Päälaskenta!E$15)</f>
        <v>0.38100000000000001</v>
      </c>
      <c r="G61" s="57">
        <f>2*SQRT((POWER(F61,2))+POWER(Päälaskenta!E$15*F61,2))+Päälaskenta!C$15</f>
        <v>4.08</v>
      </c>
      <c r="H61" s="57">
        <f t="shared" si="1"/>
        <v>0.32</v>
      </c>
      <c r="I61" s="62">
        <f t="shared" si="2"/>
        <v>0.110162</v>
      </c>
      <c r="M61" s="8">
        <f>IF(F61&gt;(Päälaskenta!D$24+Päälaskenta!D$20),(F61*Päälaskenta!C$15 + F61*F61*Päälaskenta!E$15)+(Päälaskenta!C$15 + F61*Päälaskenta!E$15)*(F61-(Päälaskenta!D$24+Päälaskenta!D$20)),F61*Päälaskenta!C$15 + F61*F61*Päälaskenta!E$15)</f>
        <v>1.2881609999999999</v>
      </c>
      <c r="N61" s="8">
        <f>IF(F61&gt;Päälaskenta!D$24+Päälaskenta!D$20,2*SQRT(POWER((Päälaskenta!D$24+Päälaskenta!D$20),2)+POWER(Päälaskenta!E$15*(Päälaskenta!D$24+Päälaskenta!D$20),2))+Päälaskenta!C$15,(2*SQRT((POWER(F61,2))+POWER(Päälaskenta!E$15*F61,2))+Päälaskenta!C$15))</f>
        <v>4.0776307345282996</v>
      </c>
      <c r="O61" s="8">
        <f t="shared" si="3"/>
        <v>0.31590918449093303</v>
      </c>
      <c r="P61" s="8">
        <f>Päälaskenta!F$15</f>
        <v>0.08</v>
      </c>
      <c r="Q61" s="8">
        <f t="shared" si="4"/>
        <v>7.4688716172296497</v>
      </c>
      <c r="R61" s="8">
        <f t="shared" si="5"/>
        <v>1.9407511949205101</v>
      </c>
      <c r="S61" s="8">
        <f t="shared" si="6"/>
        <v>0.112039207586819</v>
      </c>
    </row>
    <row r="62" spans="1:19" x14ac:dyDescent="0.2">
      <c r="A62" s="8">
        <v>60</v>
      </c>
      <c r="B62" s="8">
        <f>IF(Päälaskenta!C$7,Päälaskenta!E$7,Päälaskenta!G$5)</f>
        <v>2.5</v>
      </c>
      <c r="C62" s="56">
        <v>1.94</v>
      </c>
      <c r="D62" s="92">
        <f t="shared" si="0"/>
        <v>1.2886599999999999</v>
      </c>
      <c r="E62" s="8">
        <f>Päälaskenta!F$15</f>
        <v>0.08</v>
      </c>
      <c r="F62" s="93">
        <f>SQRT(POWER(Päälaskenta!C$15/(2*Päälaskenta!E$15),2)+(D62/Päälaskenta!E$15))-Päälaskenta!C$15/(2*Päälaskenta!E$15)</f>
        <v>0.38109999999999999</v>
      </c>
      <c r="G62" s="57">
        <f>2*SQRT((POWER(F62,2))+POWER(Päälaskenta!E$15*F62,2))+Päälaskenta!C$15</f>
        <v>4.08</v>
      </c>
      <c r="H62" s="57">
        <f t="shared" si="1"/>
        <v>0.32</v>
      </c>
      <c r="I62" s="62">
        <f t="shared" si="2"/>
        <v>0.11004800000000001</v>
      </c>
      <c r="M62" s="8">
        <f>IF(F62&gt;(Päälaskenta!D$24+Päälaskenta!D$20),(F62*Päälaskenta!C$15 + F62*F62*Päälaskenta!E$15)+(Päälaskenta!C$15 + F62*Päälaskenta!E$15)*(F62-(Päälaskenta!D$24+Päälaskenta!D$20)),F62*Päälaskenta!C$15 + F62*F62*Päälaskenta!E$15)</f>
        <v>1.2885372100000001</v>
      </c>
      <c r="N62" s="8">
        <f>IF(F62&gt;Päälaskenta!D$24+Päälaskenta!D$20,2*SQRT(POWER((Päälaskenta!D$24+Päälaskenta!D$20),2)+POWER(Päälaskenta!E$15*(Päälaskenta!D$24+Päälaskenta!D$20),2))+Päälaskenta!C$15,(2*SQRT((POWER(F62,2))+POWER(Päälaskenta!E$15*F62,2))+Päälaskenta!C$15))</f>
        <v>4.0779135772407704</v>
      </c>
      <c r="O62" s="8">
        <f t="shared" si="3"/>
        <v>0.31597952864706402</v>
      </c>
      <c r="P62" s="8">
        <f>Päälaskenta!F$15</f>
        <v>0.08</v>
      </c>
      <c r="Q62" s="8">
        <f t="shared" si="4"/>
        <v>7.4721619382651498</v>
      </c>
      <c r="R62" s="8">
        <f t="shared" si="5"/>
        <v>1.9401845601338901</v>
      </c>
      <c r="S62" s="8">
        <f t="shared" si="6"/>
        <v>0.111940557745103</v>
      </c>
    </row>
    <row r="63" spans="1:19" x14ac:dyDescent="0.2">
      <c r="A63" s="8">
        <v>61</v>
      </c>
      <c r="B63" s="8">
        <f>IF(Päälaskenta!C$7,Päälaskenta!E$7,Päälaskenta!G$5)</f>
        <v>2.5</v>
      </c>
      <c r="C63" s="56">
        <v>1.9390000000000001</v>
      </c>
      <c r="D63" s="92">
        <f t="shared" si="0"/>
        <v>1.28932</v>
      </c>
      <c r="E63" s="8">
        <f>Päälaskenta!F$15</f>
        <v>0.08</v>
      </c>
      <c r="F63" s="93">
        <f>SQRT(POWER(Päälaskenta!C$15/(2*Päälaskenta!E$15),2)+(D63/Päälaskenta!E$15))-Päälaskenta!C$15/(2*Päälaskenta!E$15)</f>
        <v>0.38129999999999997</v>
      </c>
      <c r="G63" s="57">
        <f>2*SQRT((POWER(F63,2))+POWER(Päälaskenta!E$15*F63,2))+Päälaskenta!C$15</f>
        <v>4.08</v>
      </c>
      <c r="H63" s="57">
        <f t="shared" si="1"/>
        <v>0.32</v>
      </c>
      <c r="I63" s="62">
        <f t="shared" si="2"/>
        <v>0.109935</v>
      </c>
      <c r="M63" s="8">
        <f>IF(F63&gt;(Päälaskenta!D$24+Päälaskenta!D$20),(F63*Päälaskenta!C$15 + F63*F63*Päälaskenta!E$15)+(Päälaskenta!C$15 + F63*Päälaskenta!E$15)*(F63-(Päälaskenta!D$24+Päälaskenta!D$20)),F63*Päälaskenta!C$15 + F63*F63*Päälaskenta!E$15)</f>
        <v>1.2892896899999999</v>
      </c>
      <c r="N63" s="8">
        <f>IF(F63&gt;Päälaskenta!D$24+Päälaskenta!D$20,2*SQRT(POWER((Päälaskenta!D$24+Päälaskenta!D$20),2)+POWER(Päälaskenta!E$15*(Päälaskenta!D$24+Päälaskenta!D$20),2))+Päälaskenta!C$15,(2*SQRT((POWER(F63,2))+POWER(Päälaskenta!E$15*F63,2))+Päälaskenta!C$15))</f>
        <v>4.07847926266572</v>
      </c>
      <c r="O63" s="8">
        <f t="shared" si="3"/>
        <v>0.31612020240046801</v>
      </c>
      <c r="P63" s="8">
        <f>Päälaskenta!F$15</f>
        <v>0.08</v>
      </c>
      <c r="Q63" s="8">
        <f t="shared" si="4"/>
        <v>7.47874439453643</v>
      </c>
      <c r="R63" s="8">
        <f t="shared" si="5"/>
        <v>1.9390521923742401</v>
      </c>
      <c r="S63" s="8">
        <f t="shared" si="6"/>
        <v>0.111743594319427</v>
      </c>
    </row>
    <row r="64" spans="1:19" x14ac:dyDescent="0.2">
      <c r="A64" s="8">
        <v>62</v>
      </c>
      <c r="B64" s="8">
        <f>IF(Päälaskenta!C$7,Päälaskenta!E$7,Päälaskenta!G$5)</f>
        <v>2.5</v>
      </c>
      <c r="C64" s="56">
        <v>1.9379999999999999</v>
      </c>
      <c r="D64" s="92">
        <f t="shared" si="0"/>
        <v>1.28999</v>
      </c>
      <c r="E64" s="8">
        <f>Päälaskenta!F$15</f>
        <v>0.08</v>
      </c>
      <c r="F64" s="93">
        <f>SQRT(POWER(Päälaskenta!C$15/(2*Päälaskenta!E$15),2)+(D64/Päälaskenta!E$15))-Päälaskenta!C$15/(2*Päälaskenta!E$15)</f>
        <v>0.38150000000000001</v>
      </c>
      <c r="G64" s="57">
        <f>2*SQRT((POWER(F64,2))+POWER(Päälaskenta!E$15*F64,2))+Päälaskenta!C$15</f>
        <v>4.08</v>
      </c>
      <c r="H64" s="57">
        <f t="shared" si="1"/>
        <v>0.32</v>
      </c>
      <c r="I64" s="62">
        <f t="shared" si="2"/>
        <v>0.109822</v>
      </c>
      <c r="M64" s="8">
        <f>IF(F64&gt;(Päälaskenta!D$24+Päälaskenta!D$20),(F64*Päälaskenta!C$15 + F64*F64*Päälaskenta!E$15)+(Päälaskenta!C$15 + F64*Päälaskenta!E$15)*(F64-(Päälaskenta!D$24+Päälaskenta!D$20)),F64*Päälaskenta!C$15 + F64*F64*Päälaskenta!E$15)</f>
        <v>1.2900422499999999</v>
      </c>
      <c r="N64" s="8">
        <f>IF(F64&gt;Päälaskenta!D$24+Päälaskenta!D$20,2*SQRT(POWER((Päälaskenta!D$24+Päälaskenta!D$20),2)+POWER(Päälaskenta!E$15*(Päälaskenta!D$24+Päälaskenta!D$20),2))+Päälaskenta!C$15,(2*SQRT((POWER(F64,2))+POWER(Päälaskenta!E$15*F64,2))+Päälaskenta!C$15))</f>
        <v>4.0790449480906696</v>
      </c>
      <c r="O64" s="8">
        <f t="shared" si="3"/>
        <v>0.31626085674879501</v>
      </c>
      <c r="P64" s="8">
        <f>Päälaskenta!F$15</f>
        <v>0.08</v>
      </c>
      <c r="Q64" s="8">
        <f t="shared" si="4"/>
        <v>7.4853292695411202</v>
      </c>
      <c r="R64" s="8">
        <f t="shared" si="5"/>
        <v>1.9379210254547901</v>
      </c>
      <c r="S64" s="8">
        <f t="shared" si="6"/>
        <v>0.11154707819467299</v>
      </c>
    </row>
    <row r="65" spans="1:19" x14ac:dyDescent="0.2">
      <c r="A65" s="8">
        <v>63</v>
      </c>
      <c r="B65" s="8">
        <f>IF(Päälaskenta!C$7,Päälaskenta!E$7,Päälaskenta!G$5)</f>
        <v>2.5</v>
      </c>
      <c r="C65" s="56">
        <v>1.9370000000000001</v>
      </c>
      <c r="D65" s="92">
        <f t="shared" si="0"/>
        <v>1.2906599999999999</v>
      </c>
      <c r="E65" s="8">
        <f>Päälaskenta!F$15</f>
        <v>0.08</v>
      </c>
      <c r="F65" s="93">
        <f>SQRT(POWER(Päälaskenta!C$15/(2*Päälaskenta!E$15),2)+(D65/Päälaskenta!E$15))-Päälaskenta!C$15/(2*Päälaskenta!E$15)</f>
        <v>0.38169999999999998</v>
      </c>
      <c r="G65" s="57">
        <f>2*SQRT((POWER(F65,2))+POWER(Päälaskenta!E$15*F65,2))+Päälaskenta!C$15</f>
        <v>4.08</v>
      </c>
      <c r="H65" s="57">
        <f t="shared" si="1"/>
        <v>0.32</v>
      </c>
      <c r="I65" s="62">
        <f t="shared" si="2"/>
        <v>0.109708</v>
      </c>
      <c r="M65" s="8">
        <f>IF(F65&gt;(Päälaskenta!D$24+Päälaskenta!D$20),(F65*Päälaskenta!C$15 + F65*F65*Päälaskenta!E$15)+(Päälaskenta!C$15 + F65*Päälaskenta!E$15)*(F65-(Päälaskenta!D$24+Päälaskenta!D$20)),F65*Päälaskenta!C$15 + F65*F65*Päälaskenta!E$15)</f>
        <v>1.2907948899999999</v>
      </c>
      <c r="N65" s="8">
        <f>IF(F65&gt;Päälaskenta!D$24+Päälaskenta!D$20,2*SQRT(POWER((Päälaskenta!D$24+Päälaskenta!D$20),2)+POWER(Päälaskenta!E$15*(Päälaskenta!D$24+Päälaskenta!D$20),2))+Päälaskenta!C$15,(2*SQRT((POWER(F65,2))+POWER(Päälaskenta!E$15*F65,2))+Päälaskenta!C$15))</f>
        <v>4.0796106335156201</v>
      </c>
      <c r="O65" s="8">
        <f t="shared" si="3"/>
        <v>0.316401491700117</v>
      </c>
      <c r="P65" s="8">
        <f>Päälaskenta!F$15</f>
        <v>0.08</v>
      </c>
      <c r="Q65" s="8">
        <f t="shared" si="4"/>
        <v>7.4919165630389903</v>
      </c>
      <c r="R65" s="8">
        <f t="shared" si="5"/>
        <v>1.9367910574855201</v>
      </c>
      <c r="S65" s="8">
        <f t="shared" si="6"/>
        <v>0.111351008123169</v>
      </c>
    </row>
    <row r="66" spans="1:19" x14ac:dyDescent="0.2">
      <c r="A66" s="8">
        <v>64</v>
      </c>
      <c r="B66" s="8">
        <f>IF(Päälaskenta!C$7,Päälaskenta!E$7,Päälaskenta!G$5)</f>
        <v>2.5</v>
      </c>
      <c r="C66" s="56">
        <v>1.9359999999999999</v>
      </c>
      <c r="D66" s="92">
        <f t="shared" si="0"/>
        <v>1.29132</v>
      </c>
      <c r="E66" s="8">
        <f>Päälaskenta!F$15</f>
        <v>0.08</v>
      </c>
      <c r="F66" s="93">
        <f>SQRT(POWER(Päälaskenta!C$15/(2*Päälaskenta!E$15),2)+(D66/Päälaskenta!E$15))-Päälaskenta!C$15/(2*Päälaskenta!E$15)</f>
        <v>0.38179999999999997</v>
      </c>
      <c r="G66" s="57">
        <f>2*SQRT((POWER(F66,2))+POWER(Päälaskenta!E$15*F66,2))+Päälaskenta!C$15</f>
        <v>4.08</v>
      </c>
      <c r="H66" s="57">
        <f t="shared" si="1"/>
        <v>0.32</v>
      </c>
      <c r="I66" s="62">
        <f t="shared" si="2"/>
        <v>0.109595</v>
      </c>
      <c r="M66" s="8">
        <f>IF(F66&gt;(Päälaskenta!D$24+Päälaskenta!D$20),(F66*Päälaskenta!C$15 + F66*F66*Päälaskenta!E$15)+(Päälaskenta!C$15 + F66*Päälaskenta!E$15)*(F66-(Päälaskenta!D$24+Päälaskenta!D$20)),F66*Päälaskenta!C$15 + F66*F66*Päälaskenta!E$15)</f>
        <v>1.2911712399999999</v>
      </c>
      <c r="N66" s="8">
        <f>IF(F66&gt;Päälaskenta!D$24+Päälaskenta!D$20,2*SQRT(POWER((Päälaskenta!D$24+Päälaskenta!D$20),2)+POWER(Päälaskenta!E$15*(Päälaskenta!D$24+Päälaskenta!D$20),2))+Päälaskenta!C$15,(2*SQRT((POWER(F66,2))+POWER(Päälaskenta!E$15*F66,2))+Päälaskenta!C$15))</f>
        <v>4.0798934762280998</v>
      </c>
      <c r="O66" s="8">
        <f t="shared" si="3"/>
        <v>0.31647180190442098</v>
      </c>
      <c r="P66" s="8">
        <f>Päälaskenta!F$15</f>
        <v>0.08</v>
      </c>
      <c r="Q66" s="8">
        <f t="shared" si="4"/>
        <v>7.4952111166478703</v>
      </c>
      <c r="R66" s="8">
        <f t="shared" si="5"/>
        <v>1.93622652251765</v>
      </c>
      <c r="S66" s="8">
        <f t="shared" si="6"/>
        <v>0.11125313996861901</v>
      </c>
    </row>
    <row r="67" spans="1:19" x14ac:dyDescent="0.2">
      <c r="A67" s="8">
        <v>65</v>
      </c>
      <c r="B67" s="8">
        <f>IF(Päälaskenta!C$7,Päälaskenta!E$7,Päälaskenta!G$5)</f>
        <v>2.5</v>
      </c>
      <c r="C67" s="56">
        <v>1.9350000000000001</v>
      </c>
      <c r="D67" s="92">
        <f t="shared" ref="D67:D130" si="7">B67/C67</f>
        <v>1.29199</v>
      </c>
      <c r="E67" s="8">
        <f>Päälaskenta!F$15</f>
        <v>0.08</v>
      </c>
      <c r="F67" s="93">
        <f>SQRT(POWER(Päälaskenta!C$15/(2*Päälaskenta!E$15),2)+(D67/Päälaskenta!E$15))-Päälaskenta!C$15/(2*Päälaskenta!E$15)</f>
        <v>0.38200000000000001</v>
      </c>
      <c r="G67" s="57">
        <f>2*SQRT((POWER(F67,2))+POWER(Päälaskenta!E$15*F67,2))+Päälaskenta!C$15</f>
        <v>4.08</v>
      </c>
      <c r="H67" s="57">
        <f t="shared" ref="H67:H130" si="8">D67/G67</f>
        <v>0.32</v>
      </c>
      <c r="I67" s="62">
        <f t="shared" ref="I67:I130" si="9">POWER(C67/((1/E67)*POWER(H67,2/3)),2)</f>
        <v>0.109482</v>
      </c>
      <c r="M67" s="8">
        <f>IF(F67&gt;(Päälaskenta!D$24+Päälaskenta!D$20),(F67*Päälaskenta!C$15 + F67*F67*Päälaskenta!E$15)+(Päälaskenta!C$15 + F67*Päälaskenta!E$15)*(F67-(Päälaskenta!D$24+Päälaskenta!D$20)),F67*Päälaskenta!C$15 + F67*F67*Päälaskenta!E$15)</f>
        <v>1.2919240000000001</v>
      </c>
      <c r="N67" s="8">
        <f>IF(F67&gt;Päälaskenta!D$24+Päälaskenta!D$20,2*SQRT(POWER((Päälaskenta!D$24+Päälaskenta!D$20),2)+POWER(Päälaskenta!E$15*(Päälaskenta!D$24+Päälaskenta!D$20),2))+Päälaskenta!C$15,(2*SQRT((POWER(F67,2))+POWER(Päälaskenta!E$15*F67,2))+Päälaskenta!C$15))</f>
        <v>4.0804591616530397</v>
      </c>
      <c r="O67" s="8">
        <f t="shared" si="3"/>
        <v>0.31661240777536098</v>
      </c>
      <c r="P67" s="8">
        <f>Päälaskenta!F$15</f>
        <v>0.08</v>
      </c>
      <c r="Q67" s="8">
        <f t="shared" si="4"/>
        <v>7.5018020374358301</v>
      </c>
      <c r="R67" s="8">
        <f t="shared" si="5"/>
        <v>1.9350983494385099</v>
      </c>
      <c r="S67" s="8">
        <f t="shared" si="6"/>
        <v>0.111057736646636</v>
      </c>
    </row>
    <row r="68" spans="1:19" x14ac:dyDescent="0.2">
      <c r="A68" s="8">
        <v>66</v>
      </c>
      <c r="B68" s="8">
        <f>IF(Päälaskenta!C$7,Päälaskenta!E$7,Päälaskenta!G$5)</f>
        <v>2.5</v>
      </c>
      <c r="C68" s="56">
        <v>1.9339999999999999</v>
      </c>
      <c r="D68" s="92">
        <f t="shared" si="7"/>
        <v>1.2926599999999999</v>
      </c>
      <c r="E68" s="8">
        <f>Päälaskenta!F$15</f>
        <v>0.08</v>
      </c>
      <c r="F68" s="93">
        <f>SQRT(POWER(Päälaskenta!C$15/(2*Päälaskenta!E$15),2)+(D68/Päälaskenta!E$15))-Päälaskenta!C$15/(2*Päälaskenta!E$15)</f>
        <v>0.38219999999999998</v>
      </c>
      <c r="G68" s="57">
        <f>2*SQRT((POWER(F68,2))+POWER(Päälaskenta!E$15*F68,2))+Päälaskenta!C$15</f>
        <v>4.08</v>
      </c>
      <c r="H68" s="57">
        <f t="shared" si="8"/>
        <v>0.32</v>
      </c>
      <c r="I68" s="62">
        <f t="shared" si="9"/>
        <v>0.10936899999999999</v>
      </c>
      <c r="M68" s="8">
        <f>IF(F68&gt;(Päälaskenta!D$24+Päälaskenta!D$20),(F68*Päälaskenta!C$15 + F68*F68*Päälaskenta!E$15)+(Päälaskenta!C$15 + F68*Päälaskenta!E$15)*(F68-(Päälaskenta!D$24+Päälaskenta!D$20)),F68*Päälaskenta!C$15 + F68*F68*Päälaskenta!E$15)</f>
        <v>1.2926768399999999</v>
      </c>
      <c r="N68" s="8">
        <f>IF(F68&gt;Päälaskenta!D$24+Päälaskenta!D$20,2*SQRT(POWER((Päälaskenta!D$24+Päälaskenta!D$20),2)+POWER(Päälaskenta!E$15*(Päälaskenta!D$24+Päälaskenta!D$20),2))+Päälaskenta!C$15,(2*SQRT((POWER(F68,2))+POWER(Päälaskenta!E$15*F68,2))+Päälaskenta!C$15))</f>
        <v>4.0810248470779902</v>
      </c>
      <c r="O68" s="8">
        <f t="shared" ref="O68:O131" si="10">M68/N68</f>
        <v>0.31675299426945502</v>
      </c>
      <c r="P68" s="8">
        <f>Päälaskenta!F$15</f>
        <v>0.08</v>
      </c>
      <c r="Q68" s="8">
        <f t="shared" ref="Q68:Q131" si="11">(1/P68)*M68*POWER(O68,(2/3))</f>
        <v>7.5083953761177797</v>
      </c>
      <c r="R68" s="8">
        <f t="shared" ref="R68:R131" si="12">B68/M68</f>
        <v>1.9339713706018</v>
      </c>
      <c r="S68" s="8">
        <f t="shared" ref="S68:S131" si="13">(B68*B68)/(Q68*Q68)</f>
        <v>0.110862776276756</v>
      </c>
    </row>
    <row r="69" spans="1:19" x14ac:dyDescent="0.2">
      <c r="A69" s="8">
        <v>67</v>
      </c>
      <c r="B69" s="8">
        <f>IF(Päälaskenta!C$7,Päälaskenta!E$7,Päälaskenta!G$5)</f>
        <v>2.5</v>
      </c>
      <c r="C69" s="56">
        <v>1.9330000000000001</v>
      </c>
      <c r="D69" s="92">
        <f t="shared" si="7"/>
        <v>1.2933300000000001</v>
      </c>
      <c r="E69" s="8">
        <f>Päälaskenta!F$15</f>
        <v>0.08</v>
      </c>
      <c r="F69" s="93">
        <f>SQRT(POWER(Päälaskenta!C$15/(2*Päälaskenta!E$15),2)+(D69/Päälaskenta!E$15))-Päälaskenta!C$15/(2*Päälaskenta!E$15)</f>
        <v>0.38240000000000002</v>
      </c>
      <c r="G69" s="57">
        <f>2*SQRT((POWER(F69,2))+POWER(Päälaskenta!E$15*F69,2))+Päälaskenta!C$15</f>
        <v>4.08</v>
      </c>
      <c r="H69" s="57">
        <f t="shared" si="8"/>
        <v>0.32</v>
      </c>
      <c r="I69" s="62">
        <f t="shared" si="9"/>
        <v>0.10925600000000001</v>
      </c>
      <c r="M69" s="8">
        <f>IF(F69&gt;(Päälaskenta!D$24+Päälaskenta!D$20),(F69*Päälaskenta!C$15 + F69*F69*Päälaskenta!E$15)+(Päälaskenta!C$15 + F69*Päälaskenta!E$15)*(F69-(Päälaskenta!D$24+Päälaskenta!D$20)),F69*Päälaskenta!C$15 + F69*F69*Päälaskenta!E$15)</f>
        <v>1.29342976</v>
      </c>
      <c r="N69" s="8">
        <f>IF(F69&gt;Päälaskenta!D$24+Päälaskenta!D$20,2*SQRT(POWER((Päälaskenta!D$24+Päälaskenta!D$20),2)+POWER(Päälaskenta!E$15*(Päälaskenta!D$24+Päälaskenta!D$20),2))+Päälaskenta!C$15,(2*SQRT((POWER(F69,2))+POWER(Päälaskenta!E$15*F69,2))+Päälaskenta!C$15))</f>
        <v>4.0815905325029398</v>
      </c>
      <c r="O69" s="8">
        <f t="shared" si="10"/>
        <v>0.31689356139476199</v>
      </c>
      <c r="P69" s="8">
        <f>Päälaskenta!F$15</f>
        <v>0.08</v>
      </c>
      <c r="Q69" s="8">
        <f t="shared" si="11"/>
        <v>7.5149911324546297</v>
      </c>
      <c r="R69" s="8">
        <f t="shared" si="12"/>
        <v>1.9328455841312899</v>
      </c>
      <c r="S69" s="8">
        <f t="shared" si="13"/>
        <v>0.110668257625692</v>
      </c>
    </row>
    <row r="70" spans="1:19" x14ac:dyDescent="0.2">
      <c r="A70" s="8">
        <v>68</v>
      </c>
      <c r="B70" s="8">
        <f>IF(Päälaskenta!C$7,Päälaskenta!E$7,Päälaskenta!G$5)</f>
        <v>2.5</v>
      </c>
      <c r="C70" s="56">
        <v>1.9319999999999999</v>
      </c>
      <c r="D70" s="92">
        <f t="shared" si="7"/>
        <v>1.294</v>
      </c>
      <c r="E70" s="8">
        <f>Päälaskenta!F$15</f>
        <v>0.08</v>
      </c>
      <c r="F70" s="93">
        <f>SQRT(POWER(Päälaskenta!C$15/(2*Päälaskenta!E$15),2)+(D70/Päälaskenta!E$15))-Päälaskenta!C$15/(2*Päälaskenta!E$15)</f>
        <v>0.3826</v>
      </c>
      <c r="G70" s="57">
        <f>2*SQRT((POWER(F70,2))+POWER(Päälaskenta!E$15*F70,2))+Päälaskenta!C$15</f>
        <v>4.08</v>
      </c>
      <c r="H70" s="57">
        <f t="shared" si="8"/>
        <v>0.32</v>
      </c>
      <c r="I70" s="62">
        <f t="shared" si="9"/>
        <v>0.109143</v>
      </c>
      <c r="M70" s="8">
        <f>IF(F70&gt;(Päälaskenta!D$24+Päälaskenta!D$20),(F70*Päälaskenta!C$15 + F70*F70*Päälaskenta!E$15)+(Päälaskenta!C$15 + F70*Päälaskenta!E$15)*(F70-(Päälaskenta!D$24+Päälaskenta!D$20)),F70*Päälaskenta!C$15 + F70*F70*Päälaskenta!E$15)</f>
        <v>1.29418276</v>
      </c>
      <c r="N70" s="8">
        <f>IF(F70&gt;Päälaskenta!D$24+Päälaskenta!D$20,2*SQRT(POWER((Päälaskenta!D$24+Päälaskenta!D$20),2)+POWER(Päälaskenta!E$15*(Päälaskenta!D$24+Päälaskenta!D$20),2))+Päälaskenta!C$15,(2*SQRT((POWER(F70,2))+POWER(Päälaskenta!E$15*F70,2))+Päälaskenta!C$15))</f>
        <v>4.0821562179278903</v>
      </c>
      <c r="O70" s="8">
        <f t="shared" si="10"/>
        <v>0.317034109159333</v>
      </c>
      <c r="P70" s="8">
        <f>Päälaskenta!F$15</f>
        <v>0.08</v>
      </c>
      <c r="Q70" s="8">
        <f t="shared" si="11"/>
        <v>7.5215893062075301</v>
      </c>
      <c r="R70" s="8">
        <f t="shared" si="12"/>
        <v>1.9317209881547199</v>
      </c>
      <c r="S70" s="8">
        <f t="shared" si="13"/>
        <v>0.11047417946423101</v>
      </c>
    </row>
    <row r="71" spans="1:19" x14ac:dyDescent="0.2">
      <c r="A71" s="8">
        <v>69</v>
      </c>
      <c r="B71" s="8">
        <f>IF(Päälaskenta!C$7,Päälaskenta!E$7,Päälaskenta!G$5)</f>
        <v>2.5</v>
      </c>
      <c r="C71" s="56">
        <v>1.931</v>
      </c>
      <c r="D71" s="92">
        <f t="shared" si="7"/>
        <v>1.29467</v>
      </c>
      <c r="E71" s="8">
        <f>Päälaskenta!F$15</f>
        <v>0.08</v>
      </c>
      <c r="F71" s="93">
        <f>SQRT(POWER(Päälaskenta!C$15/(2*Päälaskenta!E$15),2)+(D71/Päälaskenta!E$15))-Päälaskenta!C$15/(2*Päälaskenta!E$15)</f>
        <v>0.38269999999999998</v>
      </c>
      <c r="G71" s="57">
        <f>2*SQRT((POWER(F71,2))+POWER(Päälaskenta!E$15*F71,2))+Päälaskenta!C$15</f>
        <v>4.08</v>
      </c>
      <c r="H71" s="57">
        <f t="shared" si="8"/>
        <v>0.32</v>
      </c>
      <c r="I71" s="62">
        <f t="shared" si="9"/>
        <v>0.10903</v>
      </c>
      <c r="M71" s="8">
        <f>IF(F71&gt;(Päälaskenta!D$24+Päälaskenta!D$20),(F71*Päälaskenta!C$15 + F71*F71*Päälaskenta!E$15)+(Päälaskenta!C$15 + F71*Päälaskenta!E$15)*(F71-(Päälaskenta!D$24+Päälaskenta!D$20)),F71*Päälaskenta!C$15 + F71*F71*Päälaskenta!E$15)</f>
        <v>1.29455929</v>
      </c>
      <c r="N71" s="8">
        <f>IF(F71&gt;Päälaskenta!D$24+Päälaskenta!D$20,2*SQRT(POWER((Päälaskenta!D$24+Päälaskenta!D$20),2)+POWER(Päälaskenta!E$15*(Päälaskenta!D$24+Päälaskenta!D$20),2))+Päälaskenta!C$15,(2*SQRT((POWER(F71,2))+POWER(Päälaskenta!E$15*F71,2))+Päälaskenta!C$15))</f>
        <v>4.08243906064037</v>
      </c>
      <c r="O71" s="8">
        <f t="shared" si="10"/>
        <v>0.31710437578385697</v>
      </c>
      <c r="P71" s="8">
        <f>Päälaskenta!F$15</f>
        <v>0.08</v>
      </c>
      <c r="Q71" s="8">
        <f t="shared" si="11"/>
        <v>7.5248892995404404</v>
      </c>
      <c r="R71" s="8">
        <f t="shared" si="12"/>
        <v>1.9311591360176299</v>
      </c>
      <c r="S71" s="8">
        <f t="shared" si="13"/>
        <v>0.11037730518408299</v>
      </c>
    </row>
    <row r="72" spans="1:19" x14ac:dyDescent="0.2">
      <c r="A72" s="8">
        <v>70</v>
      </c>
      <c r="B72" s="8">
        <f>IF(Päälaskenta!C$7,Päälaskenta!E$7,Päälaskenta!G$5)</f>
        <v>2.5</v>
      </c>
      <c r="C72" s="56">
        <v>1.93</v>
      </c>
      <c r="D72" s="92">
        <f t="shared" si="7"/>
        <v>1.2953399999999999</v>
      </c>
      <c r="E72" s="8">
        <f>Päälaskenta!F$15</f>
        <v>0.08</v>
      </c>
      <c r="F72" s="93">
        <f>SQRT(POWER(Päälaskenta!C$15/(2*Päälaskenta!E$15),2)+(D72/Päälaskenta!E$15))-Päälaskenta!C$15/(2*Päälaskenta!E$15)</f>
        <v>0.38290000000000002</v>
      </c>
      <c r="G72" s="57">
        <f>2*SQRT((POWER(F72,2))+POWER(Päälaskenta!E$15*F72,2))+Päälaskenta!C$15</f>
        <v>4.08</v>
      </c>
      <c r="H72" s="57">
        <f t="shared" si="8"/>
        <v>0.32</v>
      </c>
      <c r="I72" s="62">
        <f t="shared" si="9"/>
        <v>0.108917</v>
      </c>
      <c r="M72" s="8">
        <f>IF(F72&gt;(Päälaskenta!D$24+Päälaskenta!D$20),(F72*Päälaskenta!C$15 + F72*F72*Päälaskenta!E$15)+(Päälaskenta!C$15 + F72*Päälaskenta!E$15)*(F72-(Päälaskenta!D$24+Päälaskenta!D$20)),F72*Päälaskenta!C$15 + F72*F72*Päälaskenta!E$15)</f>
        <v>1.29531241</v>
      </c>
      <c r="N72" s="8">
        <f>IF(F72&gt;Päälaskenta!D$24+Päälaskenta!D$20,2*SQRT(POWER((Päälaskenta!D$24+Päälaskenta!D$20),2)+POWER(Päälaskenta!E$15*(Päälaskenta!D$24+Päälaskenta!D$20),2))+Päälaskenta!C$15,(2*SQRT((POWER(F72,2))+POWER(Päälaskenta!E$15*F72,2))+Päälaskenta!C$15))</f>
        <v>4.0830047460653196</v>
      </c>
      <c r="O72" s="8">
        <f t="shared" si="10"/>
        <v>0.317244894522412</v>
      </c>
      <c r="P72" s="8">
        <f>Päälaskenta!F$15</f>
        <v>0.08</v>
      </c>
      <c r="Q72" s="8">
        <f t="shared" si="11"/>
        <v>7.5314910989702799</v>
      </c>
      <c r="R72" s="8">
        <f t="shared" si="12"/>
        <v>1.9300363222799699</v>
      </c>
      <c r="S72" s="8">
        <f t="shared" si="13"/>
        <v>0.11018388546112701</v>
      </c>
    </row>
    <row r="73" spans="1:19" x14ac:dyDescent="0.2">
      <c r="A73" s="8">
        <v>71</v>
      </c>
      <c r="B73" s="8">
        <f>IF(Päälaskenta!C$7,Päälaskenta!E$7,Päälaskenta!G$5)</f>
        <v>2.5</v>
      </c>
      <c r="C73" s="56">
        <v>1.929</v>
      </c>
      <c r="D73" s="92">
        <f t="shared" si="7"/>
        <v>1.2960100000000001</v>
      </c>
      <c r="E73" s="8">
        <f>Päälaskenta!F$15</f>
        <v>0.08</v>
      </c>
      <c r="F73" s="93">
        <f>SQRT(POWER(Päälaskenta!C$15/(2*Päälaskenta!E$15),2)+(D73/Päälaskenta!E$15))-Päälaskenta!C$15/(2*Päälaskenta!E$15)</f>
        <v>0.3831</v>
      </c>
      <c r="G73" s="57">
        <f>2*SQRT((POWER(F73,2))+POWER(Päälaskenta!E$15*F73,2))+Päälaskenta!C$15</f>
        <v>4.08</v>
      </c>
      <c r="H73" s="57">
        <f t="shared" si="8"/>
        <v>0.32</v>
      </c>
      <c r="I73" s="62">
        <f t="shared" si="9"/>
        <v>0.108804</v>
      </c>
      <c r="M73" s="8">
        <f>IF(F73&gt;(Päälaskenta!D$24+Päälaskenta!D$20),(F73*Päälaskenta!C$15 + F73*F73*Päälaskenta!E$15)+(Päälaskenta!C$15 + F73*Päälaskenta!E$15)*(F73-(Päälaskenta!D$24+Päälaskenta!D$20)),F73*Päälaskenta!C$15 + F73*F73*Päälaskenta!E$15)</f>
        <v>1.2960656100000001</v>
      </c>
      <c r="N73" s="8">
        <f>IF(F73&gt;Päälaskenta!D$24+Päälaskenta!D$20,2*SQRT(POWER((Päälaskenta!D$24+Päälaskenta!D$20),2)+POWER(Päälaskenta!E$15*(Päälaskenta!D$24+Päälaskenta!D$20),2))+Päälaskenta!C$15,(2*SQRT((POWER(F73,2))+POWER(Päälaskenta!E$15*F73,2))+Päälaskenta!C$15))</f>
        <v>4.0835704314902701</v>
      </c>
      <c r="O73" s="8">
        <f t="shared" si="10"/>
        <v>0.31738539392034198</v>
      </c>
      <c r="P73" s="8">
        <f>Päälaskenta!F$15</f>
        <v>0.08</v>
      </c>
      <c r="Q73" s="8">
        <f t="shared" si="11"/>
        <v>7.5380953152204198</v>
      </c>
      <c r="R73" s="8">
        <f t="shared" si="12"/>
        <v>1.9289146943726101</v>
      </c>
      <c r="S73" s="8">
        <f t="shared" si="13"/>
        <v>0.109990903172466</v>
      </c>
    </row>
    <row r="74" spans="1:19" x14ac:dyDescent="0.2">
      <c r="A74" s="8">
        <v>72</v>
      </c>
      <c r="B74" s="8">
        <f>IF(Päälaskenta!C$7,Päälaskenta!E$7,Päälaskenta!G$5)</f>
        <v>2.5</v>
      </c>
      <c r="C74" s="56">
        <v>1.9279999999999999</v>
      </c>
      <c r="D74" s="92">
        <f t="shared" si="7"/>
        <v>1.2966800000000001</v>
      </c>
      <c r="E74" s="8">
        <f>Päälaskenta!F$15</f>
        <v>0.08</v>
      </c>
      <c r="F74" s="93">
        <f>SQRT(POWER(Päälaskenta!C$15/(2*Päälaskenta!E$15),2)+(D74/Päälaskenta!E$15))-Päälaskenta!C$15/(2*Päälaskenta!E$15)</f>
        <v>0.38329999999999997</v>
      </c>
      <c r="G74" s="57">
        <f>2*SQRT((POWER(F74,2))+POWER(Päälaskenta!E$15*F74,2))+Päälaskenta!C$15</f>
        <v>4.08</v>
      </c>
      <c r="H74" s="57">
        <f t="shared" si="8"/>
        <v>0.32</v>
      </c>
      <c r="I74" s="62">
        <f t="shared" si="9"/>
        <v>0.108691</v>
      </c>
      <c r="M74" s="8">
        <f>IF(F74&gt;(Päälaskenta!D$24+Päälaskenta!D$20),(F74*Päälaskenta!C$15 + F74*F74*Päälaskenta!E$15)+(Päälaskenta!C$15 + F74*Päälaskenta!E$15)*(F74-(Päälaskenta!D$24+Päälaskenta!D$20)),F74*Päälaskenta!C$15 + F74*F74*Päälaskenta!E$15)</f>
        <v>1.2968188899999999</v>
      </c>
      <c r="N74" s="8">
        <f>IF(F74&gt;Päälaskenta!D$24+Päälaskenta!D$20,2*SQRT(POWER((Päälaskenta!D$24+Päälaskenta!D$20),2)+POWER(Päälaskenta!E$15*(Päälaskenta!D$24+Päälaskenta!D$20),2))+Päälaskenta!C$15,(2*SQRT((POWER(F74,2))+POWER(Päälaskenta!E$15*F74,2))+Päälaskenta!C$15))</f>
        <v>4.0841361169152099</v>
      </c>
      <c r="O74" s="8">
        <f t="shared" si="10"/>
        <v>0.31752587398568399</v>
      </c>
      <c r="P74" s="8">
        <f>Päälaskenta!F$15</f>
        <v>0.08</v>
      </c>
      <c r="Q74" s="8">
        <f t="shared" si="11"/>
        <v>7.5447019480530999</v>
      </c>
      <c r="R74" s="8">
        <f t="shared" si="12"/>
        <v>1.9277942504369301</v>
      </c>
      <c r="S74" s="8">
        <f t="shared" si="13"/>
        <v>0.109798357103025</v>
      </c>
    </row>
    <row r="75" spans="1:19" x14ac:dyDescent="0.2">
      <c r="A75" s="8">
        <v>73</v>
      </c>
      <c r="B75" s="8">
        <f>IF(Päälaskenta!C$7,Päälaskenta!E$7,Päälaskenta!G$5)</f>
        <v>2.5</v>
      </c>
      <c r="C75" s="56">
        <v>1.927</v>
      </c>
      <c r="D75" s="92">
        <f t="shared" si="7"/>
        <v>1.29735</v>
      </c>
      <c r="E75" s="8">
        <f>Päälaskenta!F$15</f>
        <v>0.08</v>
      </c>
      <c r="F75" s="93">
        <f>SQRT(POWER(Päälaskenta!C$15/(2*Päälaskenta!E$15),2)+(D75/Päälaskenta!E$15))-Päälaskenta!C$15/(2*Päälaskenta!E$15)</f>
        <v>0.38340000000000002</v>
      </c>
      <c r="G75" s="57">
        <f>2*SQRT((POWER(F75,2))+POWER(Päälaskenta!E$15*F75,2))+Päälaskenta!C$15</f>
        <v>4.08</v>
      </c>
      <c r="H75" s="57">
        <f t="shared" si="8"/>
        <v>0.32</v>
      </c>
      <c r="I75" s="62">
        <f t="shared" si="9"/>
        <v>0.10857799999999999</v>
      </c>
      <c r="M75" s="8">
        <f>IF(F75&gt;(Päälaskenta!D$24+Päälaskenta!D$20),(F75*Päälaskenta!C$15 + F75*F75*Päälaskenta!E$15)+(Päälaskenta!C$15 + F75*Päälaskenta!E$15)*(F75-(Päälaskenta!D$24+Päälaskenta!D$20)),F75*Päälaskenta!C$15 + F75*F75*Päälaskenta!E$15)</f>
        <v>1.29719556</v>
      </c>
      <c r="N75" s="8">
        <f>IF(F75&gt;Päälaskenta!D$24+Päälaskenta!D$20,2*SQRT(POWER((Päälaskenta!D$24+Päälaskenta!D$20),2)+POWER(Päälaskenta!E$15*(Päälaskenta!D$24+Päälaskenta!D$20),2))+Päälaskenta!C$15,(2*SQRT((POWER(F75,2))+POWER(Päälaskenta!E$15*F75,2))+Päälaskenta!C$15))</f>
        <v>4.0844189596276896</v>
      </c>
      <c r="O75" s="8">
        <f t="shared" si="10"/>
        <v>0.31759610677114403</v>
      </c>
      <c r="P75" s="8">
        <f>Päälaskenta!F$15</f>
        <v>0.08</v>
      </c>
      <c r="Q75" s="8">
        <f t="shared" si="11"/>
        <v>7.5480061706136699</v>
      </c>
      <c r="R75" s="8">
        <f t="shared" si="12"/>
        <v>1.9272344718787</v>
      </c>
      <c r="S75" s="8">
        <f t="shared" si="13"/>
        <v>0.10970224727189801</v>
      </c>
    </row>
    <row r="76" spans="1:19" x14ac:dyDescent="0.2">
      <c r="A76" s="8">
        <v>74</v>
      </c>
      <c r="B76" s="8">
        <f>IF(Päälaskenta!C$7,Päälaskenta!E$7,Päälaskenta!G$5)</f>
        <v>2.5</v>
      </c>
      <c r="C76" s="56">
        <v>1.9259999999999999</v>
      </c>
      <c r="D76" s="92">
        <f t="shared" si="7"/>
        <v>1.29803</v>
      </c>
      <c r="E76" s="8">
        <f>Päälaskenta!F$15</f>
        <v>0.08</v>
      </c>
      <c r="F76" s="93">
        <f>SQRT(POWER(Päälaskenta!C$15/(2*Päälaskenta!E$15),2)+(D76/Päälaskenta!E$15))-Päälaskenta!C$15/(2*Päälaskenta!E$15)</f>
        <v>0.3836</v>
      </c>
      <c r="G76" s="57">
        <f>2*SQRT((POWER(F76,2))+POWER(Päälaskenta!E$15*F76,2))+Päälaskenta!C$15</f>
        <v>4.08</v>
      </c>
      <c r="H76" s="57">
        <f t="shared" si="8"/>
        <v>0.32</v>
      </c>
      <c r="I76" s="62">
        <f t="shared" si="9"/>
        <v>0.10846600000000001</v>
      </c>
      <c r="M76" s="8">
        <f>IF(F76&gt;(Päälaskenta!D$24+Päälaskenta!D$20),(F76*Päälaskenta!C$15 + F76*F76*Päälaskenta!E$15)+(Päälaskenta!C$15 + F76*Päälaskenta!E$15)*(F76-(Päälaskenta!D$24+Päälaskenta!D$20)),F76*Päälaskenta!C$15 + F76*F76*Päälaskenta!E$15)</f>
        <v>1.29794896</v>
      </c>
      <c r="N76" s="8">
        <f>IF(F76&gt;Päälaskenta!D$24+Päälaskenta!D$20,2*SQRT(POWER((Päälaskenta!D$24+Päälaskenta!D$20),2)+POWER(Päälaskenta!E$15*(Päälaskenta!D$24+Päälaskenta!D$20),2))+Päälaskenta!C$15,(2*SQRT((POWER(F76,2))+POWER(Päälaskenta!E$15*F76,2))+Päälaskenta!C$15))</f>
        <v>4.0849846450526401</v>
      </c>
      <c r="O76" s="8">
        <f t="shared" si="10"/>
        <v>0.31773655785266097</v>
      </c>
      <c r="P76" s="8">
        <f>Päälaskenta!F$15</f>
        <v>0.08</v>
      </c>
      <c r="Q76" s="8">
        <f t="shared" si="11"/>
        <v>7.5546164278749899</v>
      </c>
      <c r="R76" s="8">
        <f t="shared" si="12"/>
        <v>1.9261158004240799</v>
      </c>
      <c r="S76" s="8">
        <f t="shared" si="13"/>
        <v>0.109510353261781</v>
      </c>
    </row>
    <row r="77" spans="1:19" x14ac:dyDescent="0.2">
      <c r="A77" s="8">
        <v>75</v>
      </c>
      <c r="B77" s="8">
        <f>IF(Päälaskenta!C$7,Päälaskenta!E$7,Päälaskenta!G$5)</f>
        <v>2.5</v>
      </c>
      <c r="C77" s="56">
        <v>1.925</v>
      </c>
      <c r="D77" s="92">
        <f t="shared" si="7"/>
        <v>1.2987</v>
      </c>
      <c r="E77" s="8">
        <f>Päälaskenta!F$15</f>
        <v>0.08</v>
      </c>
      <c r="F77" s="93">
        <f>SQRT(POWER(Päälaskenta!C$15/(2*Päälaskenta!E$15),2)+(D77/Päälaskenta!E$15))-Päälaskenta!C$15/(2*Päälaskenta!E$15)</f>
        <v>0.38379999999999997</v>
      </c>
      <c r="G77" s="57">
        <f>2*SQRT((POWER(F77,2))+POWER(Päälaskenta!E$15*F77,2))+Päälaskenta!C$15</f>
        <v>4.09</v>
      </c>
      <c r="H77" s="57">
        <f t="shared" si="8"/>
        <v>0.32</v>
      </c>
      <c r="I77" s="62">
        <f t="shared" si="9"/>
        <v>0.108353</v>
      </c>
      <c r="M77" s="8">
        <f>IF(F77&gt;(Päälaskenta!D$24+Päälaskenta!D$20),(F77*Päälaskenta!C$15 + F77*F77*Päälaskenta!E$15)+(Päälaskenta!C$15 + F77*Päälaskenta!E$15)*(F77-(Päälaskenta!D$24+Päälaskenta!D$20)),F77*Päälaskenta!C$15 + F77*F77*Päälaskenta!E$15)</f>
        <v>1.29870244</v>
      </c>
      <c r="N77" s="8">
        <f>IF(F77&gt;Päälaskenta!D$24+Päälaskenta!D$20,2*SQRT(POWER((Päälaskenta!D$24+Päälaskenta!D$20),2)+POWER(Päälaskenta!E$15*(Päälaskenta!D$24+Päälaskenta!D$20),2))+Päälaskenta!C$15,(2*SQRT((POWER(F77,2))+POWER(Päälaskenta!E$15*F77,2))+Päälaskenta!C$15))</f>
        <v>4.0855503304775898</v>
      </c>
      <c r="O77" s="8">
        <f t="shared" si="10"/>
        <v>0.317876989621661</v>
      </c>
      <c r="P77" s="8">
        <f>Päälaskenta!F$15</f>
        <v>0.08</v>
      </c>
      <c r="Q77" s="8">
        <f t="shared" si="11"/>
        <v>7.56122910112573</v>
      </c>
      <c r="R77" s="8">
        <f t="shared" si="12"/>
        <v>1.9249983083114901</v>
      </c>
      <c r="S77" s="8">
        <f t="shared" si="13"/>
        <v>0.109318892450688</v>
      </c>
    </row>
    <row r="78" spans="1:19" x14ac:dyDescent="0.2">
      <c r="A78" s="8">
        <v>76</v>
      </c>
      <c r="B78" s="8">
        <f>IF(Päälaskenta!C$7,Päälaskenta!E$7,Päälaskenta!G$5)</f>
        <v>2.5</v>
      </c>
      <c r="C78" s="56">
        <v>1.9239999999999999</v>
      </c>
      <c r="D78" s="92">
        <f t="shared" si="7"/>
        <v>1.29938</v>
      </c>
      <c r="E78" s="8">
        <f>Päälaskenta!F$15</f>
        <v>0.08</v>
      </c>
      <c r="F78" s="93">
        <f>SQRT(POWER(Päälaskenta!C$15/(2*Päälaskenta!E$15),2)+(D78/Päälaskenta!E$15))-Päälaskenta!C$15/(2*Päälaskenta!E$15)</f>
        <v>0.38400000000000001</v>
      </c>
      <c r="G78" s="57">
        <f>2*SQRT((POWER(F78,2))+POWER(Päälaskenta!E$15*F78,2))+Päälaskenta!C$15</f>
        <v>4.09</v>
      </c>
      <c r="H78" s="57">
        <f t="shared" si="8"/>
        <v>0.32</v>
      </c>
      <c r="I78" s="62">
        <f t="shared" si="9"/>
        <v>0.108241</v>
      </c>
      <c r="M78" s="8">
        <f>IF(F78&gt;(Päälaskenta!D$24+Päälaskenta!D$20),(F78*Päälaskenta!C$15 + F78*F78*Päälaskenta!E$15)+(Päälaskenta!C$15 + F78*Päälaskenta!E$15)*(F78-(Päälaskenta!D$24+Päälaskenta!D$20)),F78*Päälaskenta!C$15 + F78*F78*Päälaskenta!E$15)</f>
        <v>1.2994559999999999</v>
      </c>
      <c r="N78" s="8">
        <f>IF(F78&gt;Päälaskenta!D$24+Päälaskenta!D$20,2*SQRT(POWER((Päälaskenta!D$24+Päälaskenta!D$20),2)+POWER(Päälaskenta!E$15*(Päälaskenta!D$24+Päälaskenta!D$20),2))+Päälaskenta!C$15,(2*SQRT((POWER(F78,2))+POWER(Päälaskenta!E$15*F78,2))+Päälaskenta!C$15))</f>
        <v>4.0861160159025403</v>
      </c>
      <c r="O78" s="8">
        <f t="shared" si="10"/>
        <v>0.31801740208616602</v>
      </c>
      <c r="P78" s="8">
        <f>Päälaskenta!F$15</f>
        <v>0.08</v>
      </c>
      <c r="Q78" s="8">
        <f t="shared" si="11"/>
        <v>7.5678441901291897</v>
      </c>
      <c r="R78" s="8">
        <f t="shared" si="12"/>
        <v>1.92388199369582</v>
      </c>
      <c r="S78" s="8">
        <f t="shared" si="13"/>
        <v>0.10912786363749399</v>
      </c>
    </row>
    <row r="79" spans="1:19" x14ac:dyDescent="0.2">
      <c r="A79" s="8">
        <v>77</v>
      </c>
      <c r="B79" s="8">
        <f>IF(Päälaskenta!C$7,Päälaskenta!E$7,Päälaskenta!G$5)</f>
        <v>2.5</v>
      </c>
      <c r="C79" s="56">
        <v>1.923</v>
      </c>
      <c r="D79" s="92">
        <f t="shared" si="7"/>
        <v>1.3000499999999999</v>
      </c>
      <c r="E79" s="8">
        <f>Päälaskenta!F$15</f>
        <v>0.08</v>
      </c>
      <c r="F79" s="93">
        <f>SQRT(POWER(Päälaskenta!C$15/(2*Päälaskenta!E$15),2)+(D79/Päälaskenta!E$15))-Päälaskenta!C$15/(2*Päälaskenta!E$15)</f>
        <v>0.38419999999999999</v>
      </c>
      <c r="G79" s="57">
        <f>2*SQRT((POWER(F79,2))+POWER(Päälaskenta!E$15*F79,2))+Päälaskenta!C$15</f>
        <v>4.09</v>
      </c>
      <c r="H79" s="57">
        <f t="shared" si="8"/>
        <v>0.32</v>
      </c>
      <c r="I79" s="62">
        <f t="shared" si="9"/>
        <v>0.108128</v>
      </c>
      <c r="M79" s="8">
        <f>IF(F79&gt;(Päälaskenta!D$24+Päälaskenta!D$20),(F79*Päälaskenta!C$15 + F79*F79*Päälaskenta!E$15)+(Päälaskenta!C$15 + F79*Päälaskenta!E$15)*(F79-(Päälaskenta!D$24+Päälaskenta!D$20)),F79*Päälaskenta!C$15 + F79*F79*Päälaskenta!E$15)</f>
        <v>1.3002096400000001</v>
      </c>
      <c r="N79" s="8">
        <f>IF(F79&gt;Päälaskenta!D$24+Päälaskenta!D$20,2*SQRT(POWER((Päälaskenta!D$24+Päälaskenta!D$20),2)+POWER(Päälaskenta!E$15*(Päälaskenta!D$24+Päälaskenta!D$20),2))+Päälaskenta!C$15,(2*SQRT((POWER(F79,2))+POWER(Päälaskenta!E$15*F79,2))+Päälaskenta!C$15))</f>
        <v>4.0866817013274899</v>
      </c>
      <c r="O79" s="8">
        <f t="shared" si="10"/>
        <v>0.31815779525419102</v>
      </c>
      <c r="P79" s="8">
        <f>Päälaskenta!F$15</f>
        <v>0.08</v>
      </c>
      <c r="Q79" s="8">
        <f t="shared" si="11"/>
        <v>7.5744616946489396</v>
      </c>
      <c r="R79" s="8">
        <f t="shared" si="12"/>
        <v>1.9227668547358301</v>
      </c>
      <c r="S79" s="8">
        <f t="shared" si="13"/>
        <v>0.10893726562502801</v>
      </c>
    </row>
    <row r="80" spans="1:19" x14ac:dyDescent="0.2">
      <c r="A80" s="8">
        <v>78</v>
      </c>
      <c r="B80" s="8">
        <f>IF(Päälaskenta!C$7,Päälaskenta!E$7,Päälaskenta!G$5)</f>
        <v>2.5</v>
      </c>
      <c r="C80" s="56">
        <v>1.9219999999999999</v>
      </c>
      <c r="D80" s="92">
        <f t="shared" si="7"/>
        <v>1.3007299999999999</v>
      </c>
      <c r="E80" s="8">
        <f>Päälaskenta!F$15</f>
        <v>0.08</v>
      </c>
      <c r="F80" s="93">
        <f>SQRT(POWER(Päälaskenta!C$15/(2*Päälaskenta!E$15),2)+(D80/Päälaskenta!E$15))-Päälaskenta!C$15/(2*Päälaskenta!E$15)</f>
        <v>0.38429999999999997</v>
      </c>
      <c r="G80" s="57">
        <f>2*SQRT((POWER(F80,2))+POWER(Päälaskenta!E$15*F80,2))+Päälaskenta!C$15</f>
        <v>4.09</v>
      </c>
      <c r="H80" s="57">
        <f t="shared" si="8"/>
        <v>0.32</v>
      </c>
      <c r="I80" s="62">
        <f t="shared" si="9"/>
        <v>0.108016</v>
      </c>
      <c r="M80" s="8">
        <f>IF(F80&gt;(Päälaskenta!D$24+Päälaskenta!D$20),(F80*Päälaskenta!C$15 + F80*F80*Päälaskenta!E$15)+(Päälaskenta!C$15 + F80*Päälaskenta!E$15)*(F80-(Päälaskenta!D$24+Päälaskenta!D$20)),F80*Päälaskenta!C$15 + F80*F80*Päälaskenta!E$15)</f>
        <v>1.3005864899999999</v>
      </c>
      <c r="N80" s="8">
        <f>IF(F80&gt;Päälaskenta!D$24+Päälaskenta!D$20,2*SQRT(POWER((Päälaskenta!D$24+Päälaskenta!D$20),2)+POWER(Päälaskenta!E$15*(Päälaskenta!D$24+Päälaskenta!D$20),2))+Päälaskenta!C$15,(2*SQRT((POWER(F80,2))+POWER(Päälaskenta!E$15*F80,2))+Päälaskenta!C$15))</f>
        <v>4.0869645440399598</v>
      </c>
      <c r="O80" s="8">
        <f t="shared" si="10"/>
        <v>0.318227984604528</v>
      </c>
      <c r="P80" s="8">
        <f>Päälaskenta!F$15</f>
        <v>0.08</v>
      </c>
      <c r="Q80" s="8">
        <f t="shared" si="11"/>
        <v>7.5777713526536399</v>
      </c>
      <c r="R80" s="8">
        <f t="shared" si="12"/>
        <v>1.92220972555235</v>
      </c>
      <c r="S80" s="8">
        <f t="shared" si="13"/>
        <v>0.108842127796029</v>
      </c>
    </row>
    <row r="81" spans="1:19" x14ac:dyDescent="0.2">
      <c r="A81" s="8">
        <v>79</v>
      </c>
      <c r="B81" s="8">
        <f>IF(Päälaskenta!C$7,Päälaskenta!E$7,Päälaskenta!G$5)</f>
        <v>2.5</v>
      </c>
      <c r="C81" s="56">
        <v>1.921</v>
      </c>
      <c r="D81" s="92">
        <f t="shared" si="7"/>
        <v>1.30141</v>
      </c>
      <c r="E81" s="8">
        <f>Päälaskenta!F$15</f>
        <v>0.08</v>
      </c>
      <c r="F81" s="93">
        <f>SQRT(POWER(Päälaskenta!C$15/(2*Päälaskenta!E$15),2)+(D81/Päälaskenta!E$15))-Päälaskenta!C$15/(2*Päälaskenta!E$15)</f>
        <v>0.38450000000000001</v>
      </c>
      <c r="G81" s="57">
        <f>2*SQRT((POWER(F81,2))+POWER(Päälaskenta!E$15*F81,2))+Päälaskenta!C$15</f>
        <v>4.09</v>
      </c>
      <c r="H81" s="57">
        <f t="shared" si="8"/>
        <v>0.32</v>
      </c>
      <c r="I81" s="62">
        <f t="shared" si="9"/>
        <v>0.107903</v>
      </c>
      <c r="M81" s="8">
        <f>IF(F81&gt;(Päälaskenta!D$24+Päälaskenta!D$20),(F81*Päälaskenta!C$15 + F81*F81*Päälaskenta!E$15)+(Päälaskenta!C$15 + F81*Päälaskenta!E$15)*(F81-(Päälaskenta!D$24+Päälaskenta!D$20)),F81*Päälaskenta!C$15 + F81*F81*Päälaskenta!E$15)</f>
        <v>1.30134025</v>
      </c>
      <c r="N81" s="8">
        <f>IF(F81&gt;Päälaskenta!D$24+Päälaskenta!D$20,2*SQRT(POWER((Päälaskenta!D$24+Päälaskenta!D$20),2)+POWER(Päälaskenta!E$15*(Päälaskenta!D$24+Päälaskenta!D$20),2))+Päälaskenta!C$15,(2*SQRT((POWER(F81,2))+POWER(Päälaskenta!E$15*F81,2))+Päälaskenta!C$15))</f>
        <v>4.0875302294649103</v>
      </c>
      <c r="O81" s="8">
        <f t="shared" si="10"/>
        <v>0.31836834884285498</v>
      </c>
      <c r="P81" s="8">
        <f>Päälaskenta!F$15</f>
        <v>0.08</v>
      </c>
      <c r="Q81" s="8">
        <f t="shared" si="11"/>
        <v>7.58439248000521</v>
      </c>
      <c r="R81" s="8">
        <f t="shared" si="12"/>
        <v>1.92109634663187</v>
      </c>
      <c r="S81" s="8">
        <f t="shared" si="13"/>
        <v>0.10865217374856601</v>
      </c>
    </row>
    <row r="82" spans="1:19" x14ac:dyDescent="0.2">
      <c r="A82" s="8">
        <v>80</v>
      </c>
      <c r="B82" s="8">
        <f>IF(Päälaskenta!C$7,Päälaskenta!E$7,Päälaskenta!G$5)</f>
        <v>2.5</v>
      </c>
      <c r="C82" s="56">
        <v>1.92</v>
      </c>
      <c r="D82" s="92">
        <f t="shared" si="7"/>
        <v>1.3020799999999999</v>
      </c>
      <c r="E82" s="8">
        <f>Päälaskenta!F$15</f>
        <v>0.08</v>
      </c>
      <c r="F82" s="93">
        <f>SQRT(POWER(Päälaskenta!C$15/(2*Päälaskenta!E$15),2)+(D82/Päälaskenta!E$15))-Päälaskenta!C$15/(2*Päälaskenta!E$15)</f>
        <v>0.38469999999999999</v>
      </c>
      <c r="G82" s="57">
        <f>2*SQRT((POWER(F82,2))+POWER(Päälaskenta!E$15*F82,2))+Päälaskenta!C$15</f>
        <v>4.09</v>
      </c>
      <c r="H82" s="57">
        <f t="shared" si="8"/>
        <v>0.32</v>
      </c>
      <c r="I82" s="62">
        <f t="shared" si="9"/>
        <v>0.107791</v>
      </c>
      <c r="M82" s="8">
        <f>IF(F82&gt;(Päälaskenta!D$24+Päälaskenta!D$20),(F82*Päälaskenta!C$15 + F82*F82*Päälaskenta!E$15)+(Päälaskenta!C$15 + F82*Päälaskenta!E$15)*(F82-(Päälaskenta!D$24+Päälaskenta!D$20)),F82*Päälaskenta!C$15 + F82*F82*Päälaskenta!E$15)</f>
        <v>1.30209409</v>
      </c>
      <c r="N82" s="8">
        <f>IF(F82&gt;Päälaskenta!D$24+Päälaskenta!D$20,2*SQRT(POWER((Päälaskenta!D$24+Päälaskenta!D$20),2)+POWER(Päälaskenta!E$15*(Päälaskenta!D$24+Päälaskenta!D$20),2))+Päälaskenta!C$15,(2*SQRT((POWER(F82,2))+POWER(Päälaskenta!E$15*F82,2))+Päälaskenta!C$15))</f>
        <v>4.0880959148898599</v>
      </c>
      <c r="O82" s="8">
        <f t="shared" si="10"/>
        <v>0.31850869380472502</v>
      </c>
      <c r="P82" s="8">
        <f>Päälaskenta!F$15</f>
        <v>0.08</v>
      </c>
      <c r="Q82" s="8">
        <f t="shared" si="11"/>
        <v>7.5910160222833598</v>
      </c>
      <c r="R82" s="8">
        <f t="shared" si="12"/>
        <v>1.91998413878063</v>
      </c>
      <c r="S82" s="8">
        <f t="shared" si="13"/>
        <v>0.108462647526092</v>
      </c>
    </row>
    <row r="83" spans="1:19" x14ac:dyDescent="0.2">
      <c r="A83" s="8">
        <v>81</v>
      </c>
      <c r="B83" s="8">
        <f>IF(Päälaskenta!C$7,Päälaskenta!E$7,Päälaskenta!G$5)</f>
        <v>2.5</v>
      </c>
      <c r="C83" s="56">
        <v>1.919</v>
      </c>
      <c r="D83" s="92">
        <f t="shared" si="7"/>
        <v>1.3027599999999999</v>
      </c>
      <c r="E83" s="8">
        <f>Päälaskenta!F$15</f>
        <v>0.08</v>
      </c>
      <c r="F83" s="93">
        <f>SQRT(POWER(Päälaskenta!C$15/(2*Päälaskenta!E$15),2)+(D83/Päälaskenta!E$15))-Päälaskenta!C$15/(2*Päälaskenta!E$15)</f>
        <v>0.38490000000000002</v>
      </c>
      <c r="G83" s="57">
        <f>2*SQRT((POWER(F83,2))+POWER(Päälaskenta!E$15*F83,2))+Päälaskenta!C$15</f>
        <v>4.09</v>
      </c>
      <c r="H83" s="57">
        <f t="shared" si="8"/>
        <v>0.32</v>
      </c>
      <c r="I83" s="62">
        <f t="shared" si="9"/>
        <v>0.107679</v>
      </c>
      <c r="M83" s="8">
        <f>IF(F83&gt;(Päälaskenta!D$24+Päälaskenta!D$20),(F83*Päälaskenta!C$15 + F83*F83*Päälaskenta!E$15)+(Päälaskenta!C$15 + F83*Päälaskenta!E$15)*(F83-(Päälaskenta!D$24+Päälaskenta!D$20)),F83*Päälaskenta!C$15 + F83*F83*Päälaskenta!E$15)</f>
        <v>1.3028480099999999</v>
      </c>
      <c r="N83" s="8">
        <f>IF(F83&gt;Päälaskenta!D$24+Päälaskenta!D$20,2*SQRT(POWER((Päälaskenta!D$24+Päälaskenta!D$20),2)+POWER(Päälaskenta!E$15*(Päälaskenta!D$24+Päälaskenta!D$20),2))+Päälaskenta!C$15,(2*SQRT((POWER(F83,2))+POWER(Päälaskenta!E$15*F83,2))+Päälaskenta!C$15))</f>
        <v>4.0886616003148104</v>
      </c>
      <c r="O83" s="8">
        <f t="shared" si="10"/>
        <v>0.31864901949813701</v>
      </c>
      <c r="P83" s="8">
        <f>Päälaskenta!F$15</f>
        <v>0.08</v>
      </c>
      <c r="Q83" s="8">
        <f t="shared" si="11"/>
        <v>7.5976419792526899</v>
      </c>
      <c r="R83" s="8">
        <f t="shared" si="12"/>
        <v>1.91887310017076</v>
      </c>
      <c r="S83" s="8">
        <f t="shared" si="13"/>
        <v>0.108273547945149</v>
      </c>
    </row>
    <row r="84" spans="1:19" x14ac:dyDescent="0.2">
      <c r="A84" s="8">
        <v>82</v>
      </c>
      <c r="B84" s="8">
        <f>IF(Päälaskenta!C$7,Päälaskenta!E$7,Päälaskenta!G$5)</f>
        <v>2.5</v>
      </c>
      <c r="C84" s="56">
        <v>1.9179999999999999</v>
      </c>
      <c r="D84" s="92">
        <f t="shared" si="7"/>
        <v>1.3034399999999999</v>
      </c>
      <c r="E84" s="8">
        <f>Päälaskenta!F$15</f>
        <v>0.08</v>
      </c>
      <c r="F84" s="93">
        <f>SQRT(POWER(Päälaskenta!C$15/(2*Päälaskenta!E$15),2)+(D84/Päälaskenta!E$15))-Päälaskenta!C$15/(2*Päälaskenta!E$15)</f>
        <v>0.3851</v>
      </c>
      <c r="G84" s="57">
        <f>2*SQRT((POWER(F84,2))+POWER(Päälaskenta!E$15*F84,2))+Päälaskenta!C$15</f>
        <v>4.09</v>
      </c>
      <c r="H84" s="57">
        <f t="shared" si="8"/>
        <v>0.32</v>
      </c>
      <c r="I84" s="62">
        <f t="shared" si="9"/>
        <v>0.107567</v>
      </c>
      <c r="M84" s="8">
        <f>IF(F84&gt;(Päälaskenta!D$24+Päälaskenta!D$20),(F84*Päälaskenta!C$15 + F84*F84*Päälaskenta!E$15)+(Päälaskenta!C$15 + F84*Päälaskenta!E$15)*(F84-(Päälaskenta!D$24+Päälaskenta!D$20)),F84*Päälaskenta!C$15 + F84*F84*Päälaskenta!E$15)</f>
        <v>1.3036020100000001</v>
      </c>
      <c r="N84" s="8">
        <f>IF(F84&gt;Päälaskenta!D$24+Päälaskenta!D$20,2*SQRT(POWER((Päälaskenta!D$24+Päälaskenta!D$20),2)+POWER(Päälaskenta!E$15*(Päälaskenta!D$24+Päälaskenta!D$20),2))+Päälaskenta!C$15,(2*SQRT((POWER(F84,2))+POWER(Päälaskenta!E$15*F84,2))+Päälaskenta!C$15))</f>
        <v>4.08922728573976</v>
      </c>
      <c r="O84" s="8">
        <f t="shared" si="10"/>
        <v>0.31878932593109</v>
      </c>
      <c r="P84" s="8">
        <f>Päälaskenta!F$15</f>
        <v>0.08</v>
      </c>
      <c r="Q84" s="8">
        <f t="shared" si="11"/>
        <v>7.6042703506781804</v>
      </c>
      <c r="R84" s="8">
        <f t="shared" si="12"/>
        <v>1.9177632289781399</v>
      </c>
      <c r="S84" s="8">
        <f t="shared" si="13"/>
        <v>0.108084873826161</v>
      </c>
    </row>
    <row r="85" spans="1:19" x14ac:dyDescent="0.2">
      <c r="A85" s="8">
        <v>83</v>
      </c>
      <c r="B85" s="8">
        <f>IF(Päälaskenta!C$7,Päälaskenta!E$7,Päälaskenta!G$5)</f>
        <v>2.5</v>
      </c>
      <c r="C85" s="56">
        <v>1.917</v>
      </c>
      <c r="D85" s="92">
        <f t="shared" si="7"/>
        <v>1.3041199999999999</v>
      </c>
      <c r="E85" s="8">
        <f>Päälaskenta!F$15</f>
        <v>0.08</v>
      </c>
      <c r="F85" s="93">
        <f>SQRT(POWER(Päälaskenta!C$15/(2*Päälaskenta!E$15),2)+(D85/Päälaskenta!E$15))-Päälaskenta!C$15/(2*Päälaskenta!E$15)</f>
        <v>0.38519999999999999</v>
      </c>
      <c r="G85" s="57">
        <f>2*SQRT((POWER(F85,2))+POWER(Päälaskenta!E$15*F85,2))+Päälaskenta!C$15</f>
        <v>4.09</v>
      </c>
      <c r="H85" s="57">
        <f t="shared" si="8"/>
        <v>0.32</v>
      </c>
      <c r="I85" s="62">
        <f t="shared" si="9"/>
        <v>0.10745399999999999</v>
      </c>
      <c r="M85" s="8">
        <f>IF(F85&gt;(Päälaskenta!D$24+Päälaskenta!D$20),(F85*Päälaskenta!C$15 + F85*F85*Päälaskenta!E$15)+(Päälaskenta!C$15 + F85*Päälaskenta!E$15)*(F85-(Päälaskenta!D$24+Päälaskenta!D$20)),F85*Päälaskenta!C$15 + F85*F85*Päälaskenta!E$15)</f>
        <v>1.30397904</v>
      </c>
      <c r="N85" s="8">
        <f>IF(F85&gt;Päälaskenta!D$24+Päälaskenta!D$20,2*SQRT(POWER((Päälaskenta!D$24+Päälaskenta!D$20),2)+POWER(Päälaskenta!E$15*(Päälaskenta!D$24+Päälaskenta!D$20),2))+Päälaskenta!C$15,(2*SQRT((POWER(F85,2))+POWER(Päälaskenta!E$15*F85,2))+Päälaskenta!C$15))</f>
        <v>4.0895101284522299</v>
      </c>
      <c r="O85" s="8">
        <f t="shared" si="10"/>
        <v>0.318859471927392</v>
      </c>
      <c r="P85" s="8">
        <f>Päälaskenta!F$15</f>
        <v>0.08</v>
      </c>
      <c r="Q85" s="8">
        <f t="shared" si="11"/>
        <v>7.6075854417386104</v>
      </c>
      <c r="R85" s="8">
        <f t="shared" si="12"/>
        <v>1.91720873059432</v>
      </c>
      <c r="S85" s="8">
        <f t="shared" si="13"/>
        <v>0.10799069594734299</v>
      </c>
    </row>
    <row r="86" spans="1:19" x14ac:dyDescent="0.2">
      <c r="A86" s="8">
        <v>84</v>
      </c>
      <c r="B86" s="8">
        <f>IF(Päälaskenta!C$7,Päälaskenta!E$7,Päälaskenta!G$5)</f>
        <v>2.5</v>
      </c>
      <c r="C86" s="56">
        <v>1.9159999999999999</v>
      </c>
      <c r="D86" s="92">
        <f t="shared" si="7"/>
        <v>1.3048</v>
      </c>
      <c r="E86" s="8">
        <f>Päälaskenta!F$15</f>
        <v>0.08</v>
      </c>
      <c r="F86" s="93">
        <f>SQRT(POWER(Päälaskenta!C$15/(2*Päälaskenta!E$15),2)+(D86/Päälaskenta!E$15))-Päälaskenta!C$15/(2*Päälaskenta!E$15)</f>
        <v>0.38540000000000002</v>
      </c>
      <c r="G86" s="57">
        <f>2*SQRT((POWER(F86,2))+POWER(Päälaskenta!E$15*F86,2))+Päälaskenta!C$15</f>
        <v>4.09</v>
      </c>
      <c r="H86" s="57">
        <f t="shared" si="8"/>
        <v>0.32</v>
      </c>
      <c r="I86" s="62">
        <f t="shared" si="9"/>
        <v>0.10734200000000001</v>
      </c>
      <c r="M86" s="8">
        <f>IF(F86&gt;(Päälaskenta!D$24+Päälaskenta!D$20),(F86*Päälaskenta!C$15 + F86*F86*Päälaskenta!E$15)+(Päälaskenta!C$15 + F86*Päälaskenta!E$15)*(F86-(Päälaskenta!D$24+Päälaskenta!D$20)),F86*Päälaskenta!C$15 + F86*F86*Päälaskenta!E$15)</f>
        <v>1.3047331600000001</v>
      </c>
      <c r="N86" s="8">
        <f>IF(F86&gt;Päälaskenta!D$24+Päälaskenta!D$20,2*SQRT(POWER((Päälaskenta!D$24+Päälaskenta!D$20),2)+POWER(Päälaskenta!E$15*(Päälaskenta!D$24+Päälaskenta!D$20),2))+Päälaskenta!C$15,(2*SQRT((POWER(F86,2))+POWER(Päälaskenta!E$15*F86,2))+Päälaskenta!C$15))</f>
        <v>4.0900758138771796</v>
      </c>
      <c r="O86" s="8">
        <f t="shared" si="10"/>
        <v>0.31899974948463899</v>
      </c>
      <c r="P86" s="8">
        <f>Päälaskenta!F$15</f>
        <v>0.08</v>
      </c>
      <c r="Q86" s="8">
        <f t="shared" si="11"/>
        <v>7.6142174344082099</v>
      </c>
      <c r="R86" s="8">
        <f t="shared" si="12"/>
        <v>1.9161006071157101</v>
      </c>
      <c r="S86" s="8">
        <f t="shared" si="13"/>
        <v>0.107802657818049</v>
      </c>
    </row>
    <row r="87" spans="1:19" x14ac:dyDescent="0.2">
      <c r="A87" s="8">
        <v>85</v>
      </c>
      <c r="B87" s="8">
        <f>IF(Päälaskenta!C$7,Päälaskenta!E$7,Päälaskenta!G$5)</f>
        <v>2.5</v>
      </c>
      <c r="C87" s="56">
        <v>1.915</v>
      </c>
      <c r="D87" s="92">
        <f t="shared" si="7"/>
        <v>1.30548</v>
      </c>
      <c r="E87" s="8">
        <f>Päälaskenta!F$15</f>
        <v>0.08</v>
      </c>
      <c r="F87" s="93">
        <f>SQRT(POWER(Päälaskenta!C$15/(2*Päälaskenta!E$15),2)+(D87/Päälaskenta!E$15))-Päälaskenta!C$15/(2*Päälaskenta!E$15)</f>
        <v>0.3856</v>
      </c>
      <c r="G87" s="57">
        <f>2*SQRT((POWER(F87,2))+POWER(Päälaskenta!E$15*F87,2))+Päälaskenta!C$15</f>
        <v>4.09</v>
      </c>
      <c r="H87" s="57">
        <f t="shared" si="8"/>
        <v>0.32</v>
      </c>
      <c r="I87" s="62">
        <f t="shared" si="9"/>
        <v>0.10723000000000001</v>
      </c>
      <c r="M87" s="8">
        <f>IF(F87&gt;(Päälaskenta!D$24+Päälaskenta!D$20),(F87*Päälaskenta!C$15 + F87*F87*Päälaskenta!E$15)+(Päälaskenta!C$15 + F87*Päälaskenta!E$15)*(F87-(Päälaskenta!D$24+Päälaskenta!D$20)),F87*Päälaskenta!C$15 + F87*F87*Päälaskenta!E$15)</f>
        <v>1.3054873600000001</v>
      </c>
      <c r="N87" s="8">
        <f>IF(F87&gt;Päälaskenta!D$24+Päälaskenta!D$20,2*SQRT(POWER((Päälaskenta!D$24+Päälaskenta!D$20),2)+POWER(Päälaskenta!E$15*(Päälaskenta!D$24+Päälaskenta!D$20),2))+Päälaskenta!C$15,(2*SQRT((POWER(F87,2))+POWER(Päälaskenta!E$15*F87,2))+Päälaskenta!C$15))</f>
        <v>4.0906414993021301</v>
      </c>
      <c r="O87" s="8">
        <f t="shared" si="10"/>
        <v>0.31914000780139701</v>
      </c>
      <c r="P87" s="8">
        <f>Päälaskenta!F$15</f>
        <v>0.08</v>
      </c>
      <c r="Q87" s="8">
        <f t="shared" si="11"/>
        <v>7.6208518409475703</v>
      </c>
      <c r="R87" s="8">
        <f t="shared" si="12"/>
        <v>1.91499364651068</v>
      </c>
      <c r="S87" s="8">
        <f t="shared" si="13"/>
        <v>0.107615042218675</v>
      </c>
    </row>
    <row r="88" spans="1:19" x14ac:dyDescent="0.2">
      <c r="A88" s="8">
        <v>86</v>
      </c>
      <c r="B88" s="8">
        <f>IF(Päälaskenta!C$7,Päälaskenta!E$7,Päälaskenta!G$5)</f>
        <v>2.5</v>
      </c>
      <c r="C88" s="56">
        <v>1.9139999999999999</v>
      </c>
      <c r="D88" s="92">
        <f t="shared" si="7"/>
        <v>1.3061700000000001</v>
      </c>
      <c r="E88" s="8">
        <f>Päälaskenta!F$15</f>
        <v>0.08</v>
      </c>
      <c r="F88" s="93">
        <f>SQRT(POWER(Päälaskenta!C$15/(2*Päälaskenta!E$15),2)+(D88/Päälaskenta!E$15))-Päälaskenta!C$15/(2*Päälaskenta!E$15)</f>
        <v>0.38579999999999998</v>
      </c>
      <c r="G88" s="57">
        <f>2*SQRT((POWER(F88,2))+POWER(Päälaskenta!E$15*F88,2))+Päälaskenta!C$15</f>
        <v>4.09</v>
      </c>
      <c r="H88" s="57">
        <f t="shared" si="8"/>
        <v>0.32</v>
      </c>
      <c r="I88" s="62">
        <f t="shared" si="9"/>
        <v>0.107118</v>
      </c>
      <c r="M88" s="8">
        <f>IF(F88&gt;(Päälaskenta!D$24+Päälaskenta!D$20),(F88*Päälaskenta!C$15 + F88*F88*Päälaskenta!E$15)+(Päälaskenta!C$15 + F88*Päälaskenta!E$15)*(F88-(Päälaskenta!D$24+Päälaskenta!D$20)),F88*Päälaskenta!C$15 + F88*F88*Päälaskenta!E$15)</f>
        <v>1.3062416400000001</v>
      </c>
      <c r="N88" s="8">
        <f>IF(F88&gt;Päälaskenta!D$24+Päälaskenta!D$20,2*SQRT(POWER((Päälaskenta!D$24+Päälaskenta!D$20),2)+POWER(Päälaskenta!E$15*(Päälaskenta!D$24+Päälaskenta!D$20),2))+Päälaskenta!C$15,(2*SQRT((POWER(F88,2))+POWER(Päälaskenta!E$15*F88,2))+Päälaskenta!C$15))</f>
        <v>4.0912071847270797</v>
      </c>
      <c r="O88" s="8">
        <f t="shared" si="10"/>
        <v>0.31928024688564799</v>
      </c>
      <c r="P88" s="8">
        <f>Päälaskenta!F$15</f>
        <v>0.08</v>
      </c>
      <c r="Q88" s="8">
        <f t="shared" si="11"/>
        <v>7.6274886611226798</v>
      </c>
      <c r="R88" s="8">
        <f t="shared" si="12"/>
        <v>1.91388784696834</v>
      </c>
      <c r="S88" s="8">
        <f t="shared" si="13"/>
        <v>0.107427847983127</v>
      </c>
    </row>
    <row r="89" spans="1:19" x14ac:dyDescent="0.2">
      <c r="A89" s="8">
        <v>87</v>
      </c>
      <c r="B89" s="8">
        <f>IF(Päälaskenta!C$7,Päälaskenta!E$7,Päälaskenta!G$5)</f>
        <v>2.5</v>
      </c>
      <c r="C89" s="56">
        <v>1.913</v>
      </c>
      <c r="D89" s="92">
        <f t="shared" si="7"/>
        <v>1.3068500000000001</v>
      </c>
      <c r="E89" s="8">
        <f>Päälaskenta!F$15</f>
        <v>0.08</v>
      </c>
      <c r="F89" s="93">
        <f>SQRT(POWER(Päälaskenta!C$15/(2*Päälaskenta!E$15),2)+(D89/Päälaskenta!E$15))-Päälaskenta!C$15/(2*Päälaskenta!E$15)</f>
        <v>0.38600000000000001</v>
      </c>
      <c r="G89" s="57">
        <f>2*SQRT((POWER(F89,2))+POWER(Päälaskenta!E$15*F89,2))+Päälaskenta!C$15</f>
        <v>4.09</v>
      </c>
      <c r="H89" s="57">
        <f t="shared" si="8"/>
        <v>0.32</v>
      </c>
      <c r="I89" s="62">
        <f t="shared" si="9"/>
        <v>0.107006</v>
      </c>
      <c r="M89" s="8">
        <f>IF(F89&gt;(Päälaskenta!D$24+Päälaskenta!D$20),(F89*Päälaskenta!C$15 + F89*F89*Päälaskenta!E$15)+(Päälaskenta!C$15 + F89*Päälaskenta!E$15)*(F89-(Päälaskenta!D$24+Päälaskenta!D$20)),F89*Päälaskenta!C$15 + F89*F89*Päälaskenta!E$15)</f>
        <v>1.306996</v>
      </c>
      <c r="N89" s="8">
        <f>IF(F89&gt;Päälaskenta!D$24+Päälaskenta!D$20,2*SQRT(POWER((Päälaskenta!D$24+Päälaskenta!D$20),2)+POWER(Päälaskenta!E$15*(Päälaskenta!D$24+Päälaskenta!D$20),2))+Päälaskenta!C$15,(2*SQRT((POWER(F89,2))+POWER(Päälaskenta!E$15*F89,2))+Päälaskenta!C$15))</f>
        <v>4.0917728701520302</v>
      </c>
      <c r="O89" s="8">
        <f t="shared" si="10"/>
        <v>0.319420466745369</v>
      </c>
      <c r="P89" s="8">
        <f>Päälaskenta!F$15</f>
        <v>0.08</v>
      </c>
      <c r="Q89" s="8">
        <f t="shared" si="11"/>
        <v>7.6341278946998203</v>
      </c>
      <c r="R89" s="8">
        <f t="shared" si="12"/>
        <v>1.91278320668158</v>
      </c>
      <c r="S89" s="8">
        <f t="shared" si="13"/>
        <v>0.107241073949128</v>
      </c>
    </row>
    <row r="90" spans="1:19" x14ac:dyDescent="0.2">
      <c r="A90" s="8">
        <v>88</v>
      </c>
      <c r="B90" s="8">
        <f>IF(Päälaskenta!C$7,Päälaskenta!E$7,Päälaskenta!G$5)</f>
        <v>2.5</v>
      </c>
      <c r="C90" s="56">
        <v>1.9119999999999999</v>
      </c>
      <c r="D90" s="92">
        <f t="shared" si="7"/>
        <v>1.3075300000000001</v>
      </c>
      <c r="E90" s="8">
        <f>Päälaskenta!F$15</f>
        <v>0.08</v>
      </c>
      <c r="F90" s="93">
        <f>SQRT(POWER(Päälaskenta!C$15/(2*Päälaskenta!E$15),2)+(D90/Päälaskenta!E$15))-Päälaskenta!C$15/(2*Päälaskenta!E$15)</f>
        <v>0.3861</v>
      </c>
      <c r="G90" s="57">
        <f>2*SQRT((POWER(F90,2))+POWER(Päälaskenta!E$15*F90,2))+Päälaskenta!C$15</f>
        <v>4.09</v>
      </c>
      <c r="H90" s="57">
        <f t="shared" si="8"/>
        <v>0.32</v>
      </c>
      <c r="I90" s="62">
        <f t="shared" si="9"/>
        <v>0.106895</v>
      </c>
      <c r="M90" s="8">
        <f>IF(F90&gt;(Päälaskenta!D$24+Päälaskenta!D$20),(F90*Päälaskenta!C$15 + F90*F90*Päälaskenta!E$15)+(Päälaskenta!C$15 + F90*Päälaskenta!E$15)*(F90-(Päälaskenta!D$24+Päälaskenta!D$20)),F90*Päälaskenta!C$15 + F90*F90*Päälaskenta!E$15)</f>
        <v>1.30737321</v>
      </c>
      <c r="N90" s="8">
        <f>IF(F90&gt;Päälaskenta!D$24+Päälaskenta!D$20,2*SQRT(POWER((Päälaskenta!D$24+Päälaskenta!D$20),2)+POWER(Päälaskenta!E$15*(Päälaskenta!D$24+Päälaskenta!D$20),2))+Päälaskenta!C$15,(2*SQRT((POWER(F90,2))+POWER(Päälaskenta!E$15*F90,2))+Päälaskenta!C$15))</f>
        <v>4.0920557128645001</v>
      </c>
      <c r="O90" s="8">
        <f t="shared" si="10"/>
        <v>0.319490569468523</v>
      </c>
      <c r="P90" s="8">
        <f>Päälaskenta!F$15</f>
        <v>0.08</v>
      </c>
      <c r="Q90" s="8">
        <f t="shared" si="11"/>
        <v>7.6374484164411998</v>
      </c>
      <c r="R90" s="8">
        <f t="shared" si="12"/>
        <v>1.9122313206953401</v>
      </c>
      <c r="S90" s="8">
        <f t="shared" si="13"/>
        <v>0.107147844145539</v>
      </c>
    </row>
    <row r="91" spans="1:19" x14ac:dyDescent="0.2">
      <c r="A91" s="8">
        <v>89</v>
      </c>
      <c r="B91" s="8">
        <f>IF(Päälaskenta!C$7,Päälaskenta!E$7,Päälaskenta!G$5)</f>
        <v>2.5</v>
      </c>
      <c r="C91" s="56">
        <v>1.911</v>
      </c>
      <c r="D91" s="92">
        <f t="shared" si="7"/>
        <v>1.3082199999999999</v>
      </c>
      <c r="E91" s="8">
        <f>Päälaskenta!F$15</f>
        <v>0.08</v>
      </c>
      <c r="F91" s="93">
        <f>SQRT(POWER(Päälaskenta!C$15/(2*Päälaskenta!E$15),2)+(D91/Päälaskenta!E$15))-Päälaskenta!C$15/(2*Päälaskenta!E$15)</f>
        <v>0.38629999999999998</v>
      </c>
      <c r="G91" s="57">
        <f>2*SQRT((POWER(F91,2))+POWER(Päälaskenta!E$15*F91,2))+Päälaskenta!C$15</f>
        <v>4.09</v>
      </c>
      <c r="H91" s="57">
        <f t="shared" si="8"/>
        <v>0.32</v>
      </c>
      <c r="I91" s="62">
        <f t="shared" si="9"/>
        <v>0.106783</v>
      </c>
      <c r="M91" s="8">
        <f>IF(F91&gt;(Päälaskenta!D$24+Päälaskenta!D$20),(F91*Päälaskenta!C$15 + F91*F91*Päälaskenta!E$15)+(Päälaskenta!C$15 + F91*Päälaskenta!E$15)*(F91-(Päälaskenta!D$24+Päälaskenta!D$20)),F91*Päälaskenta!C$15 + F91*F91*Päälaskenta!E$15)</f>
        <v>1.3081276900000001</v>
      </c>
      <c r="N91" s="8">
        <f>IF(F91&gt;Päälaskenta!D$24+Päälaskenta!D$20,2*SQRT(POWER((Päälaskenta!D$24+Päälaskenta!D$20),2)+POWER(Päälaskenta!E$15*(Päälaskenta!D$24+Päälaskenta!D$20),2))+Päälaskenta!C$15,(2*SQRT((POWER(F91,2))+POWER(Päälaskenta!E$15*F91,2))+Päälaskenta!C$15))</f>
        <v>4.0926213982894497</v>
      </c>
      <c r="O91" s="8">
        <f t="shared" si="10"/>
        <v>0.319630760506394</v>
      </c>
      <c r="P91" s="8">
        <f>Päälaskenta!F$15</f>
        <v>0.08</v>
      </c>
      <c r="Q91" s="8">
        <f t="shared" si="11"/>
        <v>7.64409126968377</v>
      </c>
      <c r="R91" s="8">
        <f t="shared" si="12"/>
        <v>1.9111284159117501</v>
      </c>
      <c r="S91" s="8">
        <f t="shared" si="13"/>
        <v>0.106961698242918</v>
      </c>
    </row>
    <row r="92" spans="1:19" x14ac:dyDescent="0.2">
      <c r="A92" s="8">
        <v>90</v>
      </c>
      <c r="B92" s="8">
        <f>IF(Päälaskenta!C$7,Päälaskenta!E$7,Päälaskenta!G$5)</f>
        <v>2.5</v>
      </c>
      <c r="C92" s="56">
        <v>1.91</v>
      </c>
      <c r="D92" s="92">
        <f t="shared" si="7"/>
        <v>1.3089</v>
      </c>
      <c r="E92" s="8">
        <f>Päälaskenta!F$15</f>
        <v>0.08</v>
      </c>
      <c r="F92" s="93">
        <f>SQRT(POWER(Päälaskenta!C$15/(2*Päälaskenta!E$15),2)+(D92/Päälaskenta!E$15))-Päälaskenta!C$15/(2*Päälaskenta!E$15)</f>
        <v>0.38650000000000001</v>
      </c>
      <c r="G92" s="57">
        <f>2*SQRT((POWER(F92,2))+POWER(Päälaskenta!E$15*F92,2))+Päälaskenta!C$15</f>
        <v>4.09</v>
      </c>
      <c r="H92" s="57">
        <f t="shared" si="8"/>
        <v>0.32</v>
      </c>
      <c r="I92" s="62">
        <f t="shared" si="9"/>
        <v>0.106671</v>
      </c>
      <c r="M92" s="8">
        <f>IF(F92&gt;(Päälaskenta!D$24+Päälaskenta!D$20),(F92*Päälaskenta!C$15 + F92*F92*Päälaskenta!E$15)+(Päälaskenta!C$15 + F92*Päälaskenta!E$15)*(F92-(Päälaskenta!D$24+Päälaskenta!D$20)),F92*Päälaskenta!C$15 + F92*F92*Päälaskenta!E$15)</f>
        <v>1.3088822499999999</v>
      </c>
      <c r="N92" s="8">
        <f>IF(F92&gt;Päälaskenta!D$24+Päälaskenta!D$20,2*SQRT(POWER((Päälaskenta!D$24+Päälaskenta!D$20),2)+POWER(Päälaskenta!E$15*(Päälaskenta!D$24+Päälaskenta!D$20),2))+Päälaskenta!C$15,(2*SQRT((POWER(F92,2))+POWER(Päälaskenta!E$15*F92,2))+Päälaskenta!C$15))</f>
        <v>4.0931870837144002</v>
      </c>
      <c r="O92" s="8">
        <f t="shared" si="10"/>
        <v>0.31977093233965798</v>
      </c>
      <c r="P92" s="8">
        <f>Päälaskenta!F$15</f>
        <v>0.08</v>
      </c>
      <c r="Q92" s="8">
        <f t="shared" si="11"/>
        <v>7.6507365357453603</v>
      </c>
      <c r="R92" s="8">
        <f t="shared" si="12"/>
        <v>1.91002666588228</v>
      </c>
      <c r="S92" s="8">
        <f t="shared" si="13"/>
        <v>0.10677596965277</v>
      </c>
    </row>
    <row r="93" spans="1:19" x14ac:dyDescent="0.2">
      <c r="A93" s="8">
        <v>91</v>
      </c>
      <c r="B93" s="8">
        <f>IF(Päälaskenta!C$7,Päälaskenta!E$7,Päälaskenta!G$5)</f>
        <v>2.5</v>
      </c>
      <c r="C93" s="56">
        <v>1.909</v>
      </c>
      <c r="D93" s="92">
        <f t="shared" si="7"/>
        <v>1.30959</v>
      </c>
      <c r="E93" s="8">
        <f>Päälaskenta!F$15</f>
        <v>0.08</v>
      </c>
      <c r="F93" s="93">
        <f>SQRT(POWER(Päälaskenta!C$15/(2*Päälaskenta!E$15),2)+(D93/Päälaskenta!E$15))-Päälaskenta!C$15/(2*Päälaskenta!E$15)</f>
        <v>0.38669999999999999</v>
      </c>
      <c r="G93" s="57">
        <f>2*SQRT((POWER(F93,2))+POWER(Päälaskenta!E$15*F93,2))+Päälaskenta!C$15</f>
        <v>4.09</v>
      </c>
      <c r="H93" s="57">
        <f t="shared" si="8"/>
        <v>0.32</v>
      </c>
      <c r="I93" s="62">
        <f t="shared" si="9"/>
        <v>0.106559</v>
      </c>
      <c r="M93" s="8">
        <f>IF(F93&gt;(Päälaskenta!D$24+Päälaskenta!D$20),(F93*Päälaskenta!C$15 + F93*F93*Päälaskenta!E$15)+(Päälaskenta!C$15 + F93*Päälaskenta!E$15)*(F93-(Päälaskenta!D$24+Päälaskenta!D$20)),F93*Päälaskenta!C$15 + F93*F93*Päälaskenta!E$15)</f>
        <v>1.3096368899999999</v>
      </c>
      <c r="N93" s="8">
        <f>IF(F93&gt;Päälaskenta!D$24+Päälaskenta!D$20,2*SQRT(POWER((Päälaskenta!D$24+Päälaskenta!D$20),2)+POWER(Päälaskenta!E$15*(Päälaskenta!D$24+Päälaskenta!D$20),2))+Päälaskenta!C$15,(2*SQRT((POWER(F93,2))+POWER(Päälaskenta!E$15*F93,2))+Päälaskenta!C$15))</f>
        <v>4.0937527691393498</v>
      </c>
      <c r="O93" s="8">
        <f t="shared" si="10"/>
        <v>0.31991108497627502</v>
      </c>
      <c r="P93" s="8">
        <f>Päälaskenta!F$15</f>
        <v>0.08</v>
      </c>
      <c r="Q93" s="8">
        <f t="shared" si="11"/>
        <v>7.65738421439326</v>
      </c>
      <c r="R93" s="8">
        <f t="shared" si="12"/>
        <v>1.90892606881286</v>
      </c>
      <c r="S93" s="8">
        <f t="shared" si="13"/>
        <v>0.106590657226072</v>
      </c>
    </row>
    <row r="94" spans="1:19" x14ac:dyDescent="0.2">
      <c r="A94" s="8">
        <v>92</v>
      </c>
      <c r="B94" s="8">
        <f>IF(Päälaskenta!C$7,Päälaskenta!E$7,Päälaskenta!G$5)</f>
        <v>2.5</v>
      </c>
      <c r="C94" s="56">
        <v>1.9079999999999999</v>
      </c>
      <c r="D94" s="92">
        <f t="shared" si="7"/>
        <v>1.31027</v>
      </c>
      <c r="E94" s="8">
        <f>Päälaskenta!F$15</f>
        <v>0.08</v>
      </c>
      <c r="F94" s="93">
        <f>SQRT(POWER(Päälaskenta!C$15/(2*Päälaskenta!E$15),2)+(D94/Päälaskenta!E$15))-Päälaskenta!C$15/(2*Päälaskenta!E$15)</f>
        <v>0.38690000000000002</v>
      </c>
      <c r="G94" s="57">
        <f>2*SQRT((POWER(F94,2))+POWER(Päälaskenta!E$15*F94,2))+Päälaskenta!C$15</f>
        <v>4.09</v>
      </c>
      <c r="H94" s="57">
        <f t="shared" si="8"/>
        <v>0.32</v>
      </c>
      <c r="I94" s="62">
        <f t="shared" si="9"/>
        <v>0.106448</v>
      </c>
      <c r="M94" s="8">
        <f>IF(F94&gt;(Päälaskenta!D$24+Päälaskenta!D$20),(F94*Päälaskenta!C$15 + F94*F94*Päälaskenta!E$15)+(Päälaskenta!C$15 + F94*Päälaskenta!E$15)*(F94-(Päälaskenta!D$24+Päälaskenta!D$20)),F94*Päälaskenta!C$15 + F94*F94*Päälaskenta!E$15)</f>
        <v>1.3103916099999999</v>
      </c>
      <c r="N94" s="8">
        <f>IF(F94&gt;Päälaskenta!D$24+Päälaskenta!D$20,2*SQRT(POWER((Päälaskenta!D$24+Päälaskenta!D$20),2)+POWER(Päälaskenta!E$15*(Päälaskenta!D$24+Päälaskenta!D$20),2))+Päälaskenta!C$15,(2*SQRT((POWER(F94,2))+POWER(Päälaskenta!E$15*F94,2))+Päälaskenta!C$15))</f>
        <v>4.0943184545643003</v>
      </c>
      <c r="O94" s="8">
        <f t="shared" si="10"/>
        <v>0.32005121842420198</v>
      </c>
      <c r="P94" s="8">
        <f>Päälaskenta!F$15</f>
        <v>0.08</v>
      </c>
      <c r="Q94" s="8">
        <f t="shared" si="11"/>
        <v>7.6640343053950701</v>
      </c>
      <c r="R94" s="8">
        <f t="shared" si="12"/>
        <v>1.90782662291313</v>
      </c>
      <c r="S94" s="8">
        <f t="shared" si="13"/>
        <v>0.106405759817555</v>
      </c>
    </row>
    <row r="95" spans="1:19" x14ac:dyDescent="0.2">
      <c r="A95" s="8">
        <v>93</v>
      </c>
      <c r="B95" s="8">
        <f>IF(Päälaskenta!C$7,Päälaskenta!E$7,Päälaskenta!G$5)</f>
        <v>2.5</v>
      </c>
      <c r="C95" s="56">
        <v>1.907</v>
      </c>
      <c r="D95" s="92">
        <f t="shared" si="7"/>
        <v>1.3109599999999999</v>
      </c>
      <c r="E95" s="8">
        <f>Päälaskenta!F$15</f>
        <v>0.08</v>
      </c>
      <c r="F95" s="93">
        <f>SQRT(POWER(Päälaskenta!C$15/(2*Päälaskenta!E$15),2)+(D95/Päälaskenta!E$15))-Päälaskenta!C$15/(2*Päälaskenta!E$15)</f>
        <v>0.3871</v>
      </c>
      <c r="G95" s="57">
        <f>2*SQRT((POWER(F95,2))+POWER(Päälaskenta!E$15*F95,2))+Päälaskenta!C$15</f>
        <v>4.09</v>
      </c>
      <c r="H95" s="57">
        <f t="shared" si="8"/>
        <v>0.32</v>
      </c>
      <c r="I95" s="62">
        <f t="shared" si="9"/>
        <v>0.106336</v>
      </c>
      <c r="M95" s="8">
        <f>IF(F95&gt;(Päälaskenta!D$24+Päälaskenta!D$20),(F95*Päälaskenta!C$15 + F95*F95*Päälaskenta!E$15)+(Päälaskenta!C$15 + F95*Päälaskenta!E$15)*(F95-(Päälaskenta!D$24+Päälaskenta!D$20)),F95*Päälaskenta!C$15 + F95*F95*Päälaskenta!E$15)</f>
        <v>1.3111464100000001</v>
      </c>
      <c r="N95" s="8">
        <f>IF(F95&gt;Päälaskenta!D$24+Päälaskenta!D$20,2*SQRT(POWER((Päälaskenta!D$24+Päälaskenta!D$20),2)+POWER(Päälaskenta!E$15*(Päälaskenta!D$24+Päälaskenta!D$20),2))+Päälaskenta!C$15,(2*SQRT((POWER(F95,2))+POWER(Päälaskenta!E$15*F95,2))+Päälaskenta!C$15))</f>
        <v>4.0948841399892499</v>
      </c>
      <c r="O95" s="8">
        <f t="shared" si="10"/>
        <v>0.320191332691391</v>
      </c>
      <c r="P95" s="8">
        <f>Päälaskenta!F$15</f>
        <v>0.08</v>
      </c>
      <c r="Q95" s="8">
        <f t="shared" si="11"/>
        <v>7.6706868085187097</v>
      </c>
      <c r="R95" s="8">
        <f t="shared" si="12"/>
        <v>1.9067283263964401</v>
      </c>
      <c r="S95" s="8">
        <f t="shared" si="13"/>
        <v>0.106221276285689</v>
      </c>
    </row>
    <row r="96" spans="1:19" x14ac:dyDescent="0.2">
      <c r="A96" s="8">
        <v>94</v>
      </c>
      <c r="B96" s="8">
        <f>IF(Päälaskenta!C$7,Päälaskenta!E$7,Päälaskenta!G$5)</f>
        <v>2.5</v>
      </c>
      <c r="C96" s="56">
        <v>1.9059999999999999</v>
      </c>
      <c r="D96" s="92">
        <f t="shared" si="7"/>
        <v>1.31165</v>
      </c>
      <c r="E96" s="8">
        <f>Päälaskenta!F$15</f>
        <v>0.08</v>
      </c>
      <c r="F96" s="93">
        <f>SQRT(POWER(Päälaskenta!C$15/(2*Päälaskenta!E$15),2)+(D96/Päälaskenta!E$15))-Päälaskenta!C$15/(2*Päälaskenta!E$15)</f>
        <v>0.38719999999999999</v>
      </c>
      <c r="G96" s="57">
        <f>2*SQRT((POWER(F96,2))+POWER(Päälaskenta!E$15*F96,2))+Päälaskenta!C$15</f>
        <v>4.0999999999999996</v>
      </c>
      <c r="H96" s="57">
        <f t="shared" si="8"/>
        <v>0.32</v>
      </c>
      <c r="I96" s="62">
        <f t="shared" si="9"/>
        <v>0.106225</v>
      </c>
      <c r="M96" s="8">
        <f>IF(F96&gt;(Päälaskenta!D$24+Päälaskenta!D$20),(F96*Päälaskenta!C$15 + F96*F96*Päälaskenta!E$15)+(Päälaskenta!C$15 + F96*Päälaskenta!E$15)*(F96-(Päälaskenta!D$24+Päälaskenta!D$20)),F96*Päälaskenta!C$15 + F96*F96*Päälaskenta!E$15)</f>
        <v>1.31152384</v>
      </c>
      <c r="N96" s="8">
        <f>IF(F96&gt;Päälaskenta!D$24+Päälaskenta!D$20,2*SQRT(POWER((Päälaskenta!D$24+Päälaskenta!D$20),2)+POWER(Päälaskenta!E$15*(Päälaskenta!D$24+Päälaskenta!D$20),2))+Päälaskenta!C$15,(2*SQRT((POWER(F96,2))+POWER(Päälaskenta!E$15*F96,2))+Päälaskenta!C$15))</f>
        <v>4.0951669827017296</v>
      </c>
      <c r="O96" s="8">
        <f t="shared" si="10"/>
        <v>0.320261382634693</v>
      </c>
      <c r="P96" s="8">
        <f>Päälaskenta!F$15</f>
        <v>0.08</v>
      </c>
      <c r="Q96" s="8">
        <f t="shared" si="11"/>
        <v>7.6740139645537502</v>
      </c>
      <c r="R96" s="8">
        <f t="shared" si="12"/>
        <v>1.90617960859941</v>
      </c>
      <c r="S96" s="8">
        <f t="shared" si="13"/>
        <v>0.106129189367791</v>
      </c>
    </row>
    <row r="97" spans="1:19" x14ac:dyDescent="0.2">
      <c r="A97" s="8">
        <v>95</v>
      </c>
      <c r="B97" s="8">
        <f>IF(Päälaskenta!C$7,Päälaskenta!E$7,Päälaskenta!G$5)</f>
        <v>2.5</v>
      </c>
      <c r="C97" s="56">
        <v>1.905</v>
      </c>
      <c r="D97" s="92">
        <f t="shared" si="7"/>
        <v>1.3123400000000001</v>
      </c>
      <c r="E97" s="8">
        <f>Päälaskenta!F$15</f>
        <v>0.08</v>
      </c>
      <c r="F97" s="93">
        <f>SQRT(POWER(Päälaskenta!C$15/(2*Päälaskenta!E$15),2)+(D97/Päälaskenta!E$15))-Päälaskenta!C$15/(2*Päälaskenta!E$15)</f>
        <v>0.38740000000000002</v>
      </c>
      <c r="G97" s="57">
        <f>2*SQRT((POWER(F97,2))+POWER(Päälaskenta!E$15*F97,2))+Päälaskenta!C$15</f>
        <v>4.0999999999999996</v>
      </c>
      <c r="H97" s="57">
        <f t="shared" si="8"/>
        <v>0.32</v>
      </c>
      <c r="I97" s="62">
        <f t="shared" si="9"/>
        <v>0.106113</v>
      </c>
      <c r="M97" s="8">
        <f>IF(F97&gt;(Päälaskenta!D$24+Päälaskenta!D$20),(F97*Päälaskenta!C$15 + F97*F97*Päälaskenta!E$15)+(Päälaskenta!C$15 + F97*Päälaskenta!E$15)*(F97-(Päälaskenta!D$24+Päälaskenta!D$20)),F97*Päälaskenta!C$15 + F97*F97*Päälaskenta!E$15)</f>
        <v>1.3122787600000001</v>
      </c>
      <c r="N97" s="8">
        <f>IF(F97&gt;Päälaskenta!D$24+Päälaskenta!D$20,2*SQRT(POWER((Päälaskenta!D$24+Päälaskenta!D$20),2)+POWER(Päälaskenta!E$15*(Päälaskenta!D$24+Päälaskenta!D$20),2))+Päälaskenta!C$15,(2*SQRT((POWER(F97,2))+POWER(Päälaskenta!E$15*F97,2))+Päälaskenta!C$15))</f>
        <v>4.0957326681266704</v>
      </c>
      <c r="O97" s="8">
        <f t="shared" si="10"/>
        <v>0.32040146814567799</v>
      </c>
      <c r="P97" s="8">
        <f>Päälaskenta!F$15</f>
        <v>0.08</v>
      </c>
      <c r="Q97" s="8">
        <f t="shared" si="11"/>
        <v>7.6806700854255903</v>
      </c>
      <c r="R97" s="8">
        <f t="shared" si="12"/>
        <v>1.9050830328153801</v>
      </c>
      <c r="S97" s="8">
        <f t="shared" si="13"/>
        <v>0.105945324518679</v>
      </c>
    </row>
    <row r="98" spans="1:19" x14ac:dyDescent="0.2">
      <c r="A98" s="8">
        <v>96</v>
      </c>
      <c r="B98" s="8">
        <f>IF(Päälaskenta!C$7,Päälaskenta!E$7,Päälaskenta!G$5)</f>
        <v>2.5</v>
      </c>
      <c r="C98" s="56">
        <v>1.9039999999999999</v>
      </c>
      <c r="D98" s="92">
        <f t="shared" si="7"/>
        <v>1.3130299999999999</v>
      </c>
      <c r="E98" s="8">
        <f>Päälaskenta!F$15</f>
        <v>0.08</v>
      </c>
      <c r="F98" s="93">
        <f>SQRT(POWER(Päälaskenta!C$15/(2*Päälaskenta!E$15),2)+(D98/Päälaskenta!E$15))-Päälaskenta!C$15/(2*Päälaskenta!E$15)</f>
        <v>0.3876</v>
      </c>
      <c r="G98" s="57">
        <f>2*SQRT((POWER(F98,2))+POWER(Päälaskenta!E$15*F98,2))+Päälaskenta!C$15</f>
        <v>4.0999999999999996</v>
      </c>
      <c r="H98" s="57">
        <f t="shared" si="8"/>
        <v>0.32</v>
      </c>
      <c r="I98" s="62">
        <f t="shared" si="9"/>
        <v>0.106002</v>
      </c>
      <c r="M98" s="8">
        <f>IF(F98&gt;(Päälaskenta!D$24+Päälaskenta!D$20),(F98*Päälaskenta!C$15 + F98*F98*Päälaskenta!E$15)+(Päälaskenta!C$15 + F98*Päälaskenta!E$15)*(F98-(Päälaskenta!D$24+Päälaskenta!D$20)),F98*Päälaskenta!C$15 + F98*F98*Päälaskenta!E$15)</f>
        <v>1.3130337599999999</v>
      </c>
      <c r="N98" s="8">
        <f>IF(F98&gt;Päälaskenta!D$24+Päälaskenta!D$20,2*SQRT(POWER((Päälaskenta!D$24+Päälaskenta!D$20),2)+POWER(Päälaskenta!E$15*(Päälaskenta!D$24+Päälaskenta!D$20),2))+Päälaskenta!C$15,(2*SQRT((POWER(F98,2))+POWER(Päälaskenta!E$15*F98,2))+Päälaskenta!C$15))</f>
        <v>4.09629835355162</v>
      </c>
      <c r="O98" s="8">
        <f t="shared" si="10"/>
        <v>0.32054153449578598</v>
      </c>
      <c r="P98" s="8">
        <f>Päälaskenta!F$15</f>
        <v>0.08</v>
      </c>
      <c r="Q98" s="8">
        <f t="shared" si="11"/>
        <v>7.6873286178402704</v>
      </c>
      <c r="R98" s="8">
        <f t="shared" si="12"/>
        <v>1.90398760196387</v>
      </c>
      <c r="S98" s="8">
        <f t="shared" si="13"/>
        <v>0.105761870708664</v>
      </c>
    </row>
    <row r="99" spans="1:19" x14ac:dyDescent="0.2">
      <c r="A99" s="8">
        <v>97</v>
      </c>
      <c r="B99" s="8">
        <f>IF(Päälaskenta!C$7,Päälaskenta!E$7,Päälaskenta!G$5)</f>
        <v>2.5</v>
      </c>
      <c r="C99" s="56">
        <v>1.903</v>
      </c>
      <c r="D99" s="92">
        <f t="shared" si="7"/>
        <v>1.31372</v>
      </c>
      <c r="E99" s="8">
        <f>Päälaskenta!F$15</f>
        <v>0.08</v>
      </c>
      <c r="F99" s="93">
        <f>SQRT(POWER(Päälaskenta!C$15/(2*Päälaskenta!E$15),2)+(D99/Päälaskenta!E$15))-Päälaskenta!C$15/(2*Päälaskenta!E$15)</f>
        <v>0.38779999999999998</v>
      </c>
      <c r="G99" s="57">
        <f>2*SQRT((POWER(F99,2))+POWER(Päälaskenta!E$15*F99,2))+Päälaskenta!C$15</f>
        <v>4.0999999999999996</v>
      </c>
      <c r="H99" s="57">
        <f t="shared" si="8"/>
        <v>0.32</v>
      </c>
      <c r="I99" s="62">
        <f t="shared" si="9"/>
        <v>0.105891</v>
      </c>
      <c r="M99" s="8">
        <f>IF(F99&gt;(Päälaskenta!D$24+Päälaskenta!D$20),(F99*Päälaskenta!C$15 + F99*F99*Päälaskenta!E$15)+(Päälaskenta!C$15 + F99*Päälaskenta!E$15)*(F99-(Päälaskenta!D$24+Päälaskenta!D$20)),F99*Päälaskenta!C$15 + F99*F99*Päälaskenta!E$15)</f>
        <v>1.31378884</v>
      </c>
      <c r="N99" s="8">
        <f>IF(F99&gt;Päälaskenta!D$24+Päälaskenta!D$20,2*SQRT(POWER((Päälaskenta!D$24+Päälaskenta!D$20),2)+POWER(Päälaskenta!E$15*(Päälaskenta!D$24+Päälaskenta!D$20),2))+Päälaskenta!C$15,(2*SQRT((POWER(F99,2))+POWER(Päälaskenta!E$15*F99,2))+Päälaskenta!C$15))</f>
        <v>4.0968640389765696</v>
      </c>
      <c r="O99" s="8">
        <f t="shared" si="10"/>
        <v>0.32068158169295602</v>
      </c>
      <c r="P99" s="8">
        <f>Päälaskenta!F$15</f>
        <v>0.08</v>
      </c>
      <c r="Q99" s="8">
        <f t="shared" si="11"/>
        <v>7.6939895615667497</v>
      </c>
      <c r="R99" s="8">
        <f t="shared" si="12"/>
        <v>1.90289331427111</v>
      </c>
      <c r="S99" s="8">
        <f t="shared" si="13"/>
        <v>0.105578826809193</v>
      </c>
    </row>
    <row r="100" spans="1:19" x14ac:dyDescent="0.2">
      <c r="A100" s="8">
        <v>98</v>
      </c>
      <c r="B100" s="8">
        <f>IF(Päälaskenta!C$7,Päälaskenta!E$7,Päälaskenta!G$5)</f>
        <v>2.5</v>
      </c>
      <c r="C100" s="56">
        <v>1.9019999999999999</v>
      </c>
      <c r="D100" s="92">
        <f t="shared" si="7"/>
        <v>1.3144100000000001</v>
      </c>
      <c r="E100" s="8">
        <f>Päälaskenta!F$15</f>
        <v>0.08</v>
      </c>
      <c r="F100" s="93">
        <f>SQRT(POWER(Päälaskenta!C$15/(2*Päälaskenta!E$15),2)+(D100/Päälaskenta!E$15))-Päälaskenta!C$15/(2*Päälaskenta!E$15)</f>
        <v>0.38800000000000001</v>
      </c>
      <c r="G100" s="57">
        <f>2*SQRT((POWER(F100,2))+POWER(Päälaskenta!E$15*F100,2))+Päälaskenta!C$15</f>
        <v>4.0999999999999996</v>
      </c>
      <c r="H100" s="57">
        <f t="shared" si="8"/>
        <v>0.32</v>
      </c>
      <c r="I100" s="62">
        <f t="shared" si="9"/>
        <v>0.105779</v>
      </c>
      <c r="M100" s="8">
        <f>IF(F100&gt;(Päälaskenta!D$24+Päälaskenta!D$20),(F100*Päälaskenta!C$15 + F100*F100*Päälaskenta!E$15)+(Päälaskenta!C$15 + F100*Päälaskenta!E$15)*(F100-(Päälaskenta!D$24+Päälaskenta!D$20)),F100*Päälaskenta!C$15 + F100*F100*Päälaskenta!E$15)</f>
        <v>1.3145439999999999</v>
      </c>
      <c r="N100" s="8">
        <f>IF(F100&gt;Päälaskenta!D$24+Päälaskenta!D$20,2*SQRT(POWER((Päälaskenta!D$24+Päälaskenta!D$20),2)+POWER(Päälaskenta!E$15*(Päälaskenta!D$24+Päälaskenta!D$20),2))+Päälaskenta!C$15,(2*SQRT((POWER(F100,2))+POWER(Päälaskenta!E$15*F100,2))+Päälaskenta!C$15))</f>
        <v>4.0974297244015201</v>
      </c>
      <c r="O100" s="8">
        <f t="shared" si="10"/>
        <v>0.32082160974511997</v>
      </c>
      <c r="P100" s="8">
        <f>Päälaskenta!F$15</f>
        <v>0.08</v>
      </c>
      <c r="Q100" s="8">
        <f t="shared" si="11"/>
        <v>7.7006529163742501</v>
      </c>
      <c r="R100" s="8">
        <f t="shared" si="12"/>
        <v>1.90180016796699</v>
      </c>
      <c r="S100" s="8">
        <f t="shared" si="13"/>
        <v>0.10539619169539199</v>
      </c>
    </row>
    <row r="101" spans="1:19" x14ac:dyDescent="0.2">
      <c r="A101" s="8">
        <v>99</v>
      </c>
      <c r="B101" s="8">
        <f>IF(Päälaskenta!C$7,Päälaskenta!E$7,Päälaskenta!G$5)</f>
        <v>2.5</v>
      </c>
      <c r="C101" s="56">
        <v>1.901</v>
      </c>
      <c r="D101" s="92">
        <f t="shared" si="7"/>
        <v>1.3150999999999999</v>
      </c>
      <c r="E101" s="8">
        <f>Päälaskenta!F$15</f>
        <v>0.08</v>
      </c>
      <c r="F101" s="93">
        <f>SQRT(POWER(Päälaskenta!C$15/(2*Päälaskenta!E$15),2)+(D101/Päälaskenta!E$15))-Päälaskenta!C$15/(2*Päälaskenta!E$15)</f>
        <v>0.3881</v>
      </c>
      <c r="G101" s="57">
        <f>2*SQRT((POWER(F101,2))+POWER(Päälaskenta!E$15*F101,2))+Päälaskenta!C$15</f>
        <v>4.0999999999999996</v>
      </c>
      <c r="H101" s="57">
        <f t="shared" si="8"/>
        <v>0.32</v>
      </c>
      <c r="I101" s="62">
        <f t="shared" si="9"/>
        <v>0.105668</v>
      </c>
      <c r="M101" s="8">
        <f>IF(F101&gt;(Päälaskenta!D$24+Päälaskenta!D$20),(F101*Päälaskenta!C$15 + F101*F101*Päälaskenta!E$15)+(Päälaskenta!C$15 + F101*Päälaskenta!E$15)*(F101-(Päälaskenta!D$24+Päälaskenta!D$20)),F101*Päälaskenta!C$15 + F101*F101*Päälaskenta!E$15)</f>
        <v>1.3149216100000001</v>
      </c>
      <c r="N101" s="8">
        <f>IF(F101&gt;Päälaskenta!D$24+Päälaskenta!D$20,2*SQRT(POWER((Päälaskenta!D$24+Päälaskenta!D$20),2)+POWER(Päälaskenta!E$15*(Päälaskenta!D$24+Päälaskenta!D$20),2))+Päälaskenta!C$15,(2*SQRT((POWER(F101,2))+POWER(Päälaskenta!E$15*F101,2))+Päälaskenta!C$15))</f>
        <v>4.0977125671139998</v>
      </c>
      <c r="O101" s="8">
        <f t="shared" si="10"/>
        <v>0.32089161659430199</v>
      </c>
      <c r="P101" s="8">
        <f>Päälaskenta!F$15</f>
        <v>0.08</v>
      </c>
      <c r="Q101" s="8">
        <f t="shared" si="11"/>
        <v>7.70398549786134</v>
      </c>
      <c r="R101" s="8">
        <f t="shared" si="12"/>
        <v>1.9012540222834999</v>
      </c>
      <c r="S101" s="8">
        <f t="shared" si="13"/>
        <v>0.10530502708259599</v>
      </c>
    </row>
    <row r="102" spans="1:19" x14ac:dyDescent="0.2">
      <c r="A102" s="8">
        <v>100</v>
      </c>
      <c r="B102" s="8">
        <f>IF(Päälaskenta!C$7,Päälaskenta!E$7,Päälaskenta!G$5)</f>
        <v>2.5</v>
      </c>
      <c r="C102" s="56">
        <v>1.9</v>
      </c>
      <c r="D102" s="92">
        <f t="shared" si="7"/>
        <v>1.31579</v>
      </c>
      <c r="E102" s="8">
        <f>Päälaskenta!F$15</f>
        <v>0.08</v>
      </c>
      <c r="F102" s="93">
        <f>SQRT(POWER(Päälaskenta!C$15/(2*Päälaskenta!E$15),2)+(D102/Päälaskenta!E$15))-Päälaskenta!C$15/(2*Päälaskenta!E$15)</f>
        <v>0.38829999999999998</v>
      </c>
      <c r="G102" s="57">
        <f>2*SQRT((POWER(F102,2))+POWER(Päälaskenta!E$15*F102,2))+Päälaskenta!C$15</f>
        <v>4.0999999999999996</v>
      </c>
      <c r="H102" s="57">
        <f t="shared" si="8"/>
        <v>0.32</v>
      </c>
      <c r="I102" s="62">
        <f t="shared" si="9"/>
        <v>0.105557</v>
      </c>
      <c r="M102" s="8">
        <f>IF(F102&gt;(Päälaskenta!D$24+Päälaskenta!D$20),(F102*Päälaskenta!C$15 + F102*F102*Päälaskenta!E$15)+(Päälaskenta!C$15 + F102*Päälaskenta!E$15)*(F102-(Päälaskenta!D$24+Päälaskenta!D$20)),F102*Päälaskenta!C$15 + F102*F102*Päälaskenta!E$15)</f>
        <v>1.31567689</v>
      </c>
      <c r="N102" s="8">
        <f>IF(F102&gt;Päälaskenta!D$24+Päälaskenta!D$20,2*SQRT(POWER((Päälaskenta!D$24+Päälaskenta!D$20),2)+POWER(Päälaskenta!E$15*(Päälaskenta!D$24+Päälaskenta!D$20),2))+Päälaskenta!C$15,(2*SQRT((POWER(F102,2))+POWER(Päälaskenta!E$15*F102,2))+Päälaskenta!C$15))</f>
        <v>4.0982782525389503</v>
      </c>
      <c r="O102" s="8">
        <f t="shared" si="10"/>
        <v>0.32103161594382101</v>
      </c>
      <c r="P102" s="8">
        <f>Päälaskenta!F$15</f>
        <v>0.08</v>
      </c>
      <c r="Q102" s="8">
        <f t="shared" si="11"/>
        <v>7.7106524688583002</v>
      </c>
      <c r="R102" s="8">
        <f t="shared" si="12"/>
        <v>1.9001625847513399</v>
      </c>
      <c r="S102" s="8">
        <f t="shared" si="13"/>
        <v>0.10512300304616901</v>
      </c>
    </row>
    <row r="103" spans="1:19" x14ac:dyDescent="0.2">
      <c r="A103" s="8">
        <v>101</v>
      </c>
      <c r="B103" s="8">
        <f>IF(Päälaskenta!C$7,Päälaskenta!E$7,Päälaskenta!G$5)</f>
        <v>2.5</v>
      </c>
      <c r="C103" s="56">
        <v>1.899</v>
      </c>
      <c r="D103" s="92">
        <f t="shared" si="7"/>
        <v>1.3164800000000001</v>
      </c>
      <c r="E103" s="8">
        <f>Päälaskenta!F$15</f>
        <v>0.08</v>
      </c>
      <c r="F103" s="93">
        <f>SQRT(POWER(Päälaskenta!C$15/(2*Päälaskenta!E$15),2)+(D103/Päälaskenta!E$15))-Päälaskenta!C$15/(2*Päälaskenta!E$15)</f>
        <v>0.38850000000000001</v>
      </c>
      <c r="G103" s="57">
        <f>2*SQRT((POWER(F103,2))+POWER(Päälaskenta!E$15*F103,2))+Päälaskenta!C$15</f>
        <v>4.0999999999999996</v>
      </c>
      <c r="H103" s="57">
        <f t="shared" si="8"/>
        <v>0.32</v>
      </c>
      <c r="I103" s="62">
        <f t="shared" si="9"/>
        <v>0.105446</v>
      </c>
      <c r="M103" s="8">
        <f>IF(F103&gt;(Päälaskenta!D$24+Päälaskenta!D$20),(F103*Päälaskenta!C$15 + F103*F103*Päälaskenta!E$15)+(Päälaskenta!C$15 + F103*Päälaskenta!E$15)*(F103-(Päälaskenta!D$24+Päälaskenta!D$20)),F103*Päälaskenta!C$15 + F103*F103*Päälaskenta!E$15)</f>
        <v>1.3164322500000001</v>
      </c>
      <c r="N103" s="8">
        <f>IF(F103&gt;Päälaskenta!D$24+Päälaskenta!D$20,2*SQRT(POWER((Päälaskenta!D$24+Päälaskenta!D$20),2)+POWER(Päälaskenta!E$15*(Päälaskenta!D$24+Päälaskenta!D$20),2))+Päälaskenta!C$15,(2*SQRT((POWER(F103,2))+POWER(Päälaskenta!E$15*F103,2))+Päälaskenta!C$15))</f>
        <v>4.0988439379638999</v>
      </c>
      <c r="O103" s="8">
        <f t="shared" si="10"/>
        <v>0.321171596168147</v>
      </c>
      <c r="P103" s="8">
        <f>Päälaskenta!F$15</f>
        <v>0.08</v>
      </c>
      <c r="Q103" s="8">
        <f t="shared" si="11"/>
        <v>7.7173218503606202</v>
      </c>
      <c r="R103" s="8">
        <f t="shared" si="12"/>
        <v>1.89907228419845</v>
      </c>
      <c r="S103" s="8">
        <f t="shared" si="13"/>
        <v>0.104941384999221</v>
      </c>
    </row>
    <row r="104" spans="1:19" x14ac:dyDescent="0.2">
      <c r="A104" s="8">
        <v>102</v>
      </c>
      <c r="B104" s="8">
        <f>IF(Päälaskenta!C$7,Päälaskenta!E$7,Päälaskenta!G$5)</f>
        <v>2.5</v>
      </c>
      <c r="C104" s="56">
        <v>1.8979999999999999</v>
      </c>
      <c r="D104" s="92">
        <f t="shared" si="7"/>
        <v>1.31718</v>
      </c>
      <c r="E104" s="8">
        <f>Päälaskenta!F$15</f>
        <v>0.08</v>
      </c>
      <c r="F104" s="93">
        <f>SQRT(POWER(Päälaskenta!C$15/(2*Päälaskenta!E$15),2)+(D104/Päälaskenta!E$15))-Päälaskenta!C$15/(2*Päälaskenta!E$15)</f>
        <v>0.38869999999999999</v>
      </c>
      <c r="G104" s="57">
        <f>2*SQRT((POWER(F104,2))+POWER(Päälaskenta!E$15*F104,2))+Päälaskenta!C$15</f>
        <v>4.0999999999999996</v>
      </c>
      <c r="H104" s="57">
        <f t="shared" si="8"/>
        <v>0.32</v>
      </c>
      <c r="I104" s="62">
        <f t="shared" si="9"/>
        <v>0.105335</v>
      </c>
      <c r="M104" s="8">
        <f>IF(F104&gt;(Päälaskenta!D$24+Päälaskenta!D$20),(F104*Päälaskenta!C$15 + F104*F104*Päälaskenta!E$15)+(Päälaskenta!C$15 + F104*Päälaskenta!E$15)*(F104-(Päälaskenta!D$24+Päälaskenta!D$20)),F104*Päälaskenta!C$15 + F104*F104*Päälaskenta!E$15)</f>
        <v>1.3171876899999999</v>
      </c>
      <c r="N104" s="8">
        <f>IF(F104&gt;Päälaskenta!D$24+Päälaskenta!D$20,2*SQRT(POWER((Päälaskenta!D$24+Päälaskenta!D$20),2)+POWER(Päälaskenta!E$15*(Päälaskenta!D$24+Päälaskenta!D$20),2))+Päälaskenta!C$15,(2*SQRT((POWER(F104,2))+POWER(Päälaskenta!E$15*F104,2))+Päälaskenta!C$15))</f>
        <v>4.0994096233888397</v>
      </c>
      <c r="O104" s="8">
        <f t="shared" si="10"/>
        <v>0.321311557275198</v>
      </c>
      <c r="P104" s="8">
        <f>Päälaskenta!F$15</f>
        <v>0.08</v>
      </c>
      <c r="Q104" s="8">
        <f t="shared" si="11"/>
        <v>7.7239936421385798</v>
      </c>
      <c r="R104" s="8">
        <f t="shared" si="12"/>
        <v>1.8979831188674401</v>
      </c>
      <c r="S104" s="8">
        <f t="shared" si="13"/>
        <v>0.104760171829635</v>
      </c>
    </row>
    <row r="105" spans="1:19" x14ac:dyDescent="0.2">
      <c r="A105" s="8">
        <v>103</v>
      </c>
      <c r="B105" s="8">
        <f>IF(Päälaskenta!C$7,Päälaskenta!E$7,Päälaskenta!G$5)</f>
        <v>2.5</v>
      </c>
      <c r="C105" s="56">
        <v>1.897</v>
      </c>
      <c r="D105" s="92">
        <f t="shared" si="7"/>
        <v>1.3178700000000001</v>
      </c>
      <c r="E105" s="8">
        <f>Päälaskenta!F$15</f>
        <v>0.08</v>
      </c>
      <c r="F105" s="93">
        <f>SQRT(POWER(Päälaskenta!C$15/(2*Päälaskenta!E$15),2)+(D105/Päälaskenta!E$15))-Päälaskenta!C$15/(2*Päälaskenta!E$15)</f>
        <v>0.38890000000000002</v>
      </c>
      <c r="G105" s="57">
        <f>2*SQRT((POWER(F105,2))+POWER(Päälaskenta!E$15*F105,2))+Päälaskenta!C$15</f>
        <v>4.0999999999999996</v>
      </c>
      <c r="H105" s="57">
        <f t="shared" si="8"/>
        <v>0.32</v>
      </c>
      <c r="I105" s="62">
        <f t="shared" si="9"/>
        <v>0.105224</v>
      </c>
      <c r="M105" s="8">
        <f>IF(F105&gt;(Päälaskenta!D$24+Päälaskenta!D$20),(F105*Päälaskenta!C$15 + F105*F105*Päälaskenta!E$15)+(Päälaskenta!C$15 + F105*Päälaskenta!E$15)*(F105-(Päälaskenta!D$24+Päälaskenta!D$20)),F105*Päälaskenta!C$15 + F105*F105*Päälaskenta!E$15)</f>
        <v>1.3179432099999999</v>
      </c>
      <c r="N105" s="8">
        <f>IF(F105&gt;Päälaskenta!D$24+Päälaskenta!D$20,2*SQRT(POWER((Päälaskenta!D$24+Päälaskenta!D$20),2)+POWER(Päälaskenta!E$15*(Päälaskenta!D$24+Päälaskenta!D$20),2))+Päälaskenta!C$15,(2*SQRT((POWER(F105,2))+POWER(Päälaskenta!E$15*F105,2))+Päälaskenta!C$15))</f>
        <v>4.0999753088137902</v>
      </c>
      <c r="O105" s="8">
        <f t="shared" si="10"/>
        <v>0.32145149927288402</v>
      </c>
      <c r="P105" s="8">
        <f>Päälaskenta!F$15</f>
        <v>0.08</v>
      </c>
      <c r="Q105" s="8">
        <f t="shared" si="11"/>
        <v>7.7306678439626504</v>
      </c>
      <c r="R105" s="8">
        <f t="shared" si="12"/>
        <v>1.89689508700455</v>
      </c>
      <c r="S105" s="8">
        <f t="shared" si="13"/>
        <v>0.104579362428914</v>
      </c>
    </row>
    <row r="106" spans="1:19" x14ac:dyDescent="0.2">
      <c r="A106" s="8">
        <v>104</v>
      </c>
      <c r="B106" s="8">
        <f>IF(Päälaskenta!C$7,Päälaskenta!E$7,Päälaskenta!G$5)</f>
        <v>2.5</v>
      </c>
      <c r="C106" s="56">
        <v>1.8959999999999999</v>
      </c>
      <c r="D106" s="92">
        <f t="shared" si="7"/>
        <v>1.31857</v>
      </c>
      <c r="E106" s="8">
        <f>Päälaskenta!F$15</f>
        <v>0.08</v>
      </c>
      <c r="F106" s="93">
        <f>SQRT(POWER(Päälaskenta!C$15/(2*Päälaskenta!E$15),2)+(D106/Päälaskenta!E$15))-Päälaskenta!C$15/(2*Päälaskenta!E$15)</f>
        <v>0.3891</v>
      </c>
      <c r="G106" s="57">
        <f>2*SQRT((POWER(F106,2))+POWER(Päälaskenta!E$15*F106,2))+Päälaskenta!C$15</f>
        <v>4.0999999999999996</v>
      </c>
      <c r="H106" s="57">
        <f t="shared" si="8"/>
        <v>0.32</v>
      </c>
      <c r="I106" s="62">
        <f t="shared" si="9"/>
        <v>0.105113</v>
      </c>
      <c r="M106" s="8">
        <f>IF(F106&gt;(Päälaskenta!D$24+Päälaskenta!D$20),(F106*Päälaskenta!C$15 + F106*F106*Päälaskenta!E$15)+(Päälaskenta!C$15 + F106*Päälaskenta!E$15)*(F106-(Päälaskenta!D$24+Päälaskenta!D$20)),F106*Päälaskenta!C$15 + F106*F106*Päälaskenta!E$15)</f>
        <v>1.3186988100000001</v>
      </c>
      <c r="N106" s="8">
        <f>IF(F106&gt;Päälaskenta!D$24+Päälaskenta!D$20,2*SQRT(POWER((Päälaskenta!D$24+Päälaskenta!D$20),2)+POWER(Päälaskenta!E$15*(Päälaskenta!D$24+Päälaskenta!D$20),2))+Päälaskenta!C$15,(2*SQRT((POWER(F106,2))+POWER(Päälaskenta!E$15*F106,2))+Päälaskenta!C$15))</f>
        <v>4.1005409942387399</v>
      </c>
      <c r="O106" s="8">
        <f t="shared" si="10"/>
        <v>0.32159142216911701</v>
      </c>
      <c r="P106" s="8">
        <f>Päälaskenta!F$15</f>
        <v>0.08</v>
      </c>
      <c r="Q106" s="8">
        <f t="shared" si="11"/>
        <v>7.7373444556037398</v>
      </c>
      <c r="R106" s="8">
        <f t="shared" si="12"/>
        <v>1.89580818685959</v>
      </c>
      <c r="S106" s="8">
        <f t="shared" si="13"/>
        <v>0.104398955692156</v>
      </c>
    </row>
    <row r="107" spans="1:19" x14ac:dyDescent="0.2">
      <c r="A107" s="8">
        <v>105</v>
      </c>
      <c r="B107" s="8">
        <f>IF(Päälaskenta!C$7,Päälaskenta!E$7,Päälaskenta!G$5)</f>
        <v>2.5</v>
      </c>
      <c r="C107" s="56">
        <v>1.895</v>
      </c>
      <c r="D107" s="92">
        <f t="shared" si="7"/>
        <v>1.3192600000000001</v>
      </c>
      <c r="E107" s="8">
        <f>Päälaskenta!F$15</f>
        <v>0.08</v>
      </c>
      <c r="F107" s="93">
        <f>SQRT(POWER(Päälaskenta!C$15/(2*Päälaskenta!E$15),2)+(D107/Päälaskenta!E$15))-Päälaskenta!C$15/(2*Päälaskenta!E$15)</f>
        <v>0.38919999999999999</v>
      </c>
      <c r="G107" s="57">
        <f>2*SQRT((POWER(F107,2))+POWER(Päälaskenta!E$15*F107,2))+Päälaskenta!C$15</f>
        <v>4.0999999999999996</v>
      </c>
      <c r="H107" s="57">
        <f t="shared" si="8"/>
        <v>0.32</v>
      </c>
      <c r="I107" s="62">
        <f t="shared" si="9"/>
        <v>0.105002</v>
      </c>
      <c r="M107" s="8">
        <f>IF(F107&gt;(Päälaskenta!D$24+Päälaskenta!D$20),(F107*Päälaskenta!C$15 + F107*F107*Päälaskenta!E$15)+(Päälaskenta!C$15 + F107*Päälaskenta!E$15)*(F107-(Päälaskenta!D$24+Päälaskenta!D$20)),F107*Päälaskenta!C$15 + F107*F107*Päälaskenta!E$15)</f>
        <v>1.31907664</v>
      </c>
      <c r="N107" s="8">
        <f>IF(F107&gt;Päälaskenta!D$24+Päälaskenta!D$20,2*SQRT(POWER((Päälaskenta!D$24+Päälaskenta!D$20),2)+POWER(Päälaskenta!E$15*(Päälaskenta!D$24+Päälaskenta!D$20),2))+Päälaskenta!C$15,(2*SQRT((POWER(F107,2))+POWER(Päälaskenta!E$15*F107,2))+Päälaskenta!C$15))</f>
        <v>4.1008238369512204</v>
      </c>
      <c r="O107" s="8">
        <f t="shared" si="10"/>
        <v>0.32166137645665699</v>
      </c>
      <c r="P107" s="8">
        <f>Päälaskenta!F$15</f>
        <v>0.08</v>
      </c>
      <c r="Q107" s="8">
        <f t="shared" si="11"/>
        <v>7.7406836650340898</v>
      </c>
      <c r="R107" s="8">
        <f t="shared" si="12"/>
        <v>1.8952651606354001</v>
      </c>
      <c r="S107" s="8">
        <f t="shared" si="13"/>
        <v>0.104308902978465</v>
      </c>
    </row>
    <row r="108" spans="1:19" x14ac:dyDescent="0.2">
      <c r="A108" s="8">
        <v>106</v>
      </c>
      <c r="B108" s="8">
        <f>IF(Päälaskenta!C$7,Päälaskenta!E$7,Päälaskenta!G$5)</f>
        <v>2.5</v>
      </c>
      <c r="C108" s="56">
        <v>1.8939999999999999</v>
      </c>
      <c r="D108" s="92">
        <f t="shared" si="7"/>
        <v>1.31996</v>
      </c>
      <c r="E108" s="8">
        <f>Päälaskenta!F$15</f>
        <v>0.08</v>
      </c>
      <c r="F108" s="93">
        <f>SQRT(POWER(Päälaskenta!C$15/(2*Päälaskenta!E$15),2)+(D108/Päälaskenta!E$15))-Päälaskenta!C$15/(2*Päälaskenta!E$15)</f>
        <v>0.38940000000000002</v>
      </c>
      <c r="G108" s="57">
        <f>2*SQRT((POWER(F108,2))+POWER(Päälaskenta!E$15*F108,2))+Päälaskenta!C$15</f>
        <v>4.0999999999999996</v>
      </c>
      <c r="H108" s="57">
        <f t="shared" si="8"/>
        <v>0.32</v>
      </c>
      <c r="I108" s="62">
        <f t="shared" si="9"/>
        <v>0.104891</v>
      </c>
      <c r="M108" s="8">
        <f>IF(F108&gt;(Päälaskenta!D$24+Päälaskenta!D$20),(F108*Päälaskenta!C$15 + F108*F108*Päälaskenta!E$15)+(Päälaskenta!C$15 + F108*Päälaskenta!E$15)*(F108-(Päälaskenta!D$24+Päälaskenta!D$20)),F108*Päälaskenta!C$15 + F108*F108*Päälaskenta!E$15)</f>
        <v>1.3198323599999999</v>
      </c>
      <c r="N108" s="8">
        <f>IF(F108&gt;Päälaskenta!D$24+Päälaskenta!D$20,2*SQRT(POWER((Päälaskenta!D$24+Päälaskenta!D$20),2)+POWER(Päälaskenta!E$15*(Päälaskenta!D$24+Päälaskenta!D$20),2))+Päälaskenta!C$15,(2*SQRT((POWER(F108,2))+POWER(Päälaskenta!E$15*F108,2))+Päälaskenta!C$15))</f>
        <v>4.10138952237617</v>
      </c>
      <c r="O108" s="8">
        <f t="shared" si="10"/>
        <v>0.321801270715527</v>
      </c>
      <c r="P108" s="8">
        <f>Päälaskenta!F$15</f>
        <v>0.08</v>
      </c>
      <c r="Q108" s="8">
        <f t="shared" si="11"/>
        <v>7.7473638909715898</v>
      </c>
      <c r="R108" s="8">
        <f t="shared" si="12"/>
        <v>1.89417995479365</v>
      </c>
      <c r="S108" s="8">
        <f t="shared" si="13"/>
        <v>0.10412909817381399</v>
      </c>
    </row>
    <row r="109" spans="1:19" x14ac:dyDescent="0.2">
      <c r="A109" s="8">
        <v>107</v>
      </c>
      <c r="B109" s="8">
        <f>IF(Päälaskenta!C$7,Päälaskenta!E$7,Päälaskenta!G$5)</f>
        <v>2.5</v>
      </c>
      <c r="C109" s="56">
        <v>1.893</v>
      </c>
      <c r="D109" s="92">
        <f t="shared" si="7"/>
        <v>1.3206599999999999</v>
      </c>
      <c r="E109" s="8">
        <f>Päälaskenta!F$15</f>
        <v>0.08</v>
      </c>
      <c r="F109" s="93">
        <f>SQRT(POWER(Päälaskenta!C$15/(2*Päälaskenta!E$15),2)+(D109/Päälaskenta!E$15))-Päälaskenta!C$15/(2*Päälaskenta!E$15)</f>
        <v>0.3896</v>
      </c>
      <c r="G109" s="57">
        <f>2*SQRT((POWER(F109,2))+POWER(Päälaskenta!E$15*F109,2))+Päälaskenta!C$15</f>
        <v>4.0999999999999996</v>
      </c>
      <c r="H109" s="57">
        <f t="shared" si="8"/>
        <v>0.32</v>
      </c>
      <c r="I109" s="62">
        <f t="shared" si="9"/>
        <v>0.104781</v>
      </c>
      <c r="M109" s="8">
        <f>IF(F109&gt;(Päälaskenta!D$24+Päälaskenta!D$20),(F109*Päälaskenta!C$15 + F109*F109*Päälaskenta!E$15)+(Päälaskenta!C$15 + F109*Päälaskenta!E$15)*(F109-(Päälaskenta!D$24+Päälaskenta!D$20)),F109*Päälaskenta!C$15 + F109*F109*Päälaskenta!E$15)</f>
        <v>1.32058816</v>
      </c>
      <c r="N109" s="8">
        <f>IF(F109&gt;Päälaskenta!D$24+Päälaskenta!D$20,2*SQRT(POWER((Päälaskenta!D$24+Päälaskenta!D$20),2)+POWER(Päälaskenta!E$15*(Päälaskenta!D$24+Päälaskenta!D$20),2))+Päälaskenta!C$15,(2*SQRT((POWER(F109,2))+POWER(Päälaskenta!E$15*F109,2))+Päälaskenta!C$15))</f>
        <v>4.1019552078011197</v>
      </c>
      <c r="O109" s="8">
        <f t="shared" si="10"/>
        <v>0.32194114589269501</v>
      </c>
      <c r="P109" s="8">
        <f>Päälaskenta!F$15</f>
        <v>0.08</v>
      </c>
      <c r="Q109" s="8">
        <f t="shared" si="11"/>
        <v>7.75404652615443</v>
      </c>
      <c r="R109" s="8">
        <f t="shared" si="12"/>
        <v>1.89309587631014</v>
      </c>
      <c r="S109" s="8">
        <f t="shared" si="13"/>
        <v>0.10394969328654501</v>
      </c>
    </row>
    <row r="110" spans="1:19" x14ac:dyDescent="0.2">
      <c r="A110" s="8">
        <v>108</v>
      </c>
      <c r="B110" s="8">
        <f>IF(Päälaskenta!C$7,Päälaskenta!E$7,Päälaskenta!G$5)</f>
        <v>2.5</v>
      </c>
      <c r="C110" s="56">
        <v>1.8919999999999999</v>
      </c>
      <c r="D110" s="92">
        <f t="shared" si="7"/>
        <v>1.32135</v>
      </c>
      <c r="E110" s="8">
        <f>Päälaskenta!F$15</f>
        <v>0.08</v>
      </c>
      <c r="F110" s="93">
        <f>SQRT(POWER(Päälaskenta!C$15/(2*Päälaskenta!E$15),2)+(D110/Päälaskenta!E$15))-Päälaskenta!C$15/(2*Päälaskenta!E$15)</f>
        <v>0.38979999999999998</v>
      </c>
      <c r="G110" s="57">
        <f>2*SQRT((POWER(F110,2))+POWER(Päälaskenta!E$15*F110,2))+Päälaskenta!C$15</f>
        <v>4.0999999999999996</v>
      </c>
      <c r="H110" s="57">
        <f t="shared" si="8"/>
        <v>0.32</v>
      </c>
      <c r="I110" s="62">
        <f t="shared" si="9"/>
        <v>0.10467</v>
      </c>
      <c r="M110" s="8">
        <f>IF(F110&gt;(Päälaskenta!D$24+Päälaskenta!D$20),(F110*Päälaskenta!C$15 + F110*F110*Päälaskenta!E$15)+(Päälaskenta!C$15 + F110*Päälaskenta!E$15)*(F110-(Päälaskenta!D$24+Päälaskenta!D$20)),F110*Päälaskenta!C$15 + F110*F110*Päälaskenta!E$15)</f>
        <v>1.3213440400000001</v>
      </c>
      <c r="N110" s="8">
        <f>IF(F110&gt;Päälaskenta!D$24+Päälaskenta!D$20,2*SQRT(POWER((Päälaskenta!D$24+Päälaskenta!D$20),2)+POWER(Päälaskenta!E$15*(Päälaskenta!D$24+Päälaskenta!D$20),2))+Päälaskenta!C$15,(2*SQRT((POWER(F110,2))+POWER(Päälaskenta!E$15*F110,2))+Päälaskenta!C$15))</f>
        <v>4.1025208932260604</v>
      </c>
      <c r="O110" s="8">
        <f t="shared" si="10"/>
        <v>0.32208100199605499</v>
      </c>
      <c r="P110" s="8">
        <f>Päälaskenta!F$15</f>
        <v>0.08</v>
      </c>
      <c r="Q110" s="8">
        <f t="shared" si="11"/>
        <v>7.7607315703544604</v>
      </c>
      <c r="R110" s="8">
        <f t="shared" si="12"/>
        <v>1.89201292344725</v>
      </c>
      <c r="S110" s="8">
        <f t="shared" si="13"/>
        <v>0.103770687224259</v>
      </c>
    </row>
    <row r="111" spans="1:19" x14ac:dyDescent="0.2">
      <c r="A111" s="8">
        <v>109</v>
      </c>
      <c r="B111" s="8">
        <f>IF(Päälaskenta!C$7,Päälaskenta!E$7,Päälaskenta!G$5)</f>
        <v>2.5</v>
      </c>
      <c r="C111" s="56">
        <v>1.891</v>
      </c>
      <c r="D111" s="92">
        <f t="shared" si="7"/>
        <v>1.3220499999999999</v>
      </c>
      <c r="E111" s="8">
        <f>Päälaskenta!F$15</f>
        <v>0.08</v>
      </c>
      <c r="F111" s="93">
        <f>SQRT(POWER(Päälaskenta!C$15/(2*Päälaskenta!E$15),2)+(D111/Päälaskenta!E$15))-Päälaskenta!C$15/(2*Päälaskenta!E$15)</f>
        <v>0.39</v>
      </c>
      <c r="G111" s="57">
        <f>2*SQRT((POWER(F111,2))+POWER(Päälaskenta!E$15*F111,2))+Päälaskenta!C$15</f>
        <v>4.0999999999999996</v>
      </c>
      <c r="H111" s="57">
        <f t="shared" si="8"/>
        <v>0.32</v>
      </c>
      <c r="I111" s="62">
        <f t="shared" si="9"/>
        <v>0.104559</v>
      </c>
      <c r="M111" s="8">
        <f>IF(F111&gt;(Päälaskenta!D$24+Päälaskenta!D$20),(F111*Päälaskenta!C$15 + F111*F111*Päälaskenta!E$15)+(Päälaskenta!C$15 + F111*Päälaskenta!E$15)*(F111-(Päälaskenta!D$24+Päälaskenta!D$20)),F111*Päälaskenta!C$15 + F111*F111*Päälaskenta!E$15)</f>
        <v>1.3221000000000001</v>
      </c>
      <c r="N111" s="8">
        <f>IF(F111&gt;Päälaskenta!D$24+Päälaskenta!D$20,2*SQRT(POWER((Päälaskenta!D$24+Päälaskenta!D$20),2)+POWER(Päälaskenta!E$15*(Päälaskenta!D$24+Päälaskenta!D$20),2))+Päälaskenta!C$15,(2*SQRT((POWER(F111,2))+POWER(Päälaskenta!E$15*F111,2))+Päälaskenta!C$15))</f>
        <v>4.10308657865101</v>
      </c>
      <c r="O111" s="8">
        <f t="shared" si="10"/>
        <v>0.32222083903349502</v>
      </c>
      <c r="P111" s="8">
        <f>Päälaskenta!F$15</f>
        <v>0.08</v>
      </c>
      <c r="Q111" s="8">
        <f t="shared" si="11"/>
        <v>7.7674190233438196</v>
      </c>
      <c r="R111" s="8">
        <f t="shared" si="12"/>
        <v>1.8909310944709199</v>
      </c>
      <c r="S111" s="8">
        <f t="shared" si="13"/>
        <v>0.10359207889809401</v>
      </c>
    </row>
    <row r="112" spans="1:19" x14ac:dyDescent="0.2">
      <c r="A112" s="8">
        <v>110</v>
      </c>
      <c r="B112" s="8">
        <f>IF(Päälaskenta!C$7,Päälaskenta!E$7,Päälaskenta!G$5)</f>
        <v>2.5</v>
      </c>
      <c r="C112" s="56">
        <v>1.89</v>
      </c>
      <c r="D112" s="92">
        <f t="shared" si="7"/>
        <v>1.3227500000000001</v>
      </c>
      <c r="E112" s="8">
        <f>Päälaskenta!F$15</f>
        <v>0.08</v>
      </c>
      <c r="F112" s="93">
        <f>SQRT(POWER(Päälaskenta!C$15/(2*Päälaskenta!E$15),2)+(D112/Päälaskenta!E$15))-Päälaskenta!C$15/(2*Päälaskenta!E$15)</f>
        <v>0.39019999999999999</v>
      </c>
      <c r="G112" s="57">
        <f>2*SQRT((POWER(F112,2))+POWER(Päälaskenta!E$15*F112,2))+Päälaskenta!C$15</f>
        <v>4.0999999999999996</v>
      </c>
      <c r="H112" s="57">
        <f t="shared" si="8"/>
        <v>0.32</v>
      </c>
      <c r="I112" s="62">
        <f t="shared" si="9"/>
        <v>0.104449</v>
      </c>
      <c r="M112" s="8">
        <f>IF(F112&gt;(Päälaskenta!D$24+Päälaskenta!D$20),(F112*Päälaskenta!C$15 + F112*F112*Päälaskenta!E$15)+(Päälaskenta!C$15 + F112*Päälaskenta!E$15)*(F112-(Päälaskenta!D$24+Päälaskenta!D$20)),F112*Päälaskenta!C$15 + F112*F112*Päälaskenta!E$15)</f>
        <v>1.32285604</v>
      </c>
      <c r="N112" s="8">
        <f>IF(F112&gt;Päälaskenta!D$24+Päälaskenta!D$20,2*SQRT(POWER((Päälaskenta!D$24+Päälaskenta!D$20),2)+POWER(Päälaskenta!E$15*(Päälaskenta!D$24+Päälaskenta!D$20),2))+Päälaskenta!C$15,(2*SQRT((POWER(F112,2))+POWER(Päälaskenta!E$15*F112,2))+Päälaskenta!C$15))</f>
        <v>4.1036522640759596</v>
      </c>
      <c r="O112" s="8">
        <f t="shared" si="10"/>
        <v>0.32236065701290001</v>
      </c>
      <c r="P112" s="8">
        <f>Päälaskenta!F$15</f>
        <v>0.08</v>
      </c>
      <c r="Q112" s="8">
        <f t="shared" si="11"/>
        <v>7.7741088848949396</v>
      </c>
      <c r="R112" s="8">
        <f t="shared" si="12"/>
        <v>1.8898503876506501</v>
      </c>
      <c r="S112" s="8">
        <f t="shared" si="13"/>
        <v>0.103413867222718</v>
      </c>
    </row>
    <row r="113" spans="1:19" x14ac:dyDescent="0.2">
      <c r="A113" s="8">
        <v>111</v>
      </c>
      <c r="B113" s="8">
        <f>IF(Päälaskenta!C$7,Päälaskenta!E$7,Päälaskenta!G$5)</f>
        <v>2.5</v>
      </c>
      <c r="C113" s="56">
        <v>1.889</v>
      </c>
      <c r="D113" s="92">
        <f t="shared" si="7"/>
        <v>1.32345</v>
      </c>
      <c r="E113" s="8">
        <f>Päälaskenta!F$15</f>
        <v>0.08</v>
      </c>
      <c r="F113" s="93">
        <f>SQRT(POWER(Päälaskenta!C$15/(2*Päälaskenta!E$15),2)+(D113/Päälaskenta!E$15))-Päälaskenta!C$15/(2*Päälaskenta!E$15)</f>
        <v>0.39040000000000002</v>
      </c>
      <c r="G113" s="57">
        <f>2*SQRT((POWER(F113,2))+POWER(Päälaskenta!E$15*F113,2))+Päälaskenta!C$15</f>
        <v>4.0999999999999996</v>
      </c>
      <c r="H113" s="57">
        <f t="shared" si="8"/>
        <v>0.32</v>
      </c>
      <c r="I113" s="62">
        <f t="shared" si="9"/>
        <v>0.104338</v>
      </c>
      <c r="M113" s="8">
        <f>IF(F113&gt;(Päälaskenta!D$24+Päälaskenta!D$20),(F113*Päälaskenta!C$15 + F113*F113*Päälaskenta!E$15)+(Päälaskenta!C$15 + F113*Päälaskenta!E$15)*(F113-(Päälaskenta!D$24+Päälaskenta!D$20)),F113*Päälaskenta!C$15 + F113*F113*Päälaskenta!E$15)</f>
        <v>1.3236121599999999</v>
      </c>
      <c r="N113" s="8">
        <f>IF(F113&gt;Päälaskenta!D$24+Päälaskenta!D$20,2*SQRT(POWER((Päälaskenta!D$24+Päälaskenta!D$20),2)+POWER(Päälaskenta!E$15*(Päälaskenta!D$24+Päälaskenta!D$20),2))+Päälaskenta!C$15,(2*SQRT((POWER(F113,2))+POWER(Päälaskenta!E$15*F113,2))+Päälaskenta!C$15))</f>
        <v>4.1042179495009101</v>
      </c>
      <c r="O113" s="8">
        <f t="shared" si="10"/>
        <v>0.32250045594214999</v>
      </c>
      <c r="P113" s="8">
        <f>Päälaskenta!F$15</f>
        <v>0.08</v>
      </c>
      <c r="Q113" s="8">
        <f t="shared" si="11"/>
        <v>7.78080115478053</v>
      </c>
      <c r="R113" s="8">
        <f t="shared" si="12"/>
        <v>1.8887708012594899</v>
      </c>
      <c r="S113" s="8">
        <f t="shared" si="13"/>
        <v>0.103236051116313</v>
      </c>
    </row>
    <row r="114" spans="1:19" x14ac:dyDescent="0.2">
      <c r="A114" s="8">
        <v>112</v>
      </c>
      <c r="B114" s="8">
        <f>IF(Päälaskenta!C$7,Päälaskenta!E$7,Päälaskenta!G$5)</f>
        <v>2.5</v>
      </c>
      <c r="C114" s="56">
        <v>1.8879999999999999</v>
      </c>
      <c r="D114" s="92">
        <f t="shared" si="7"/>
        <v>1.3241499999999999</v>
      </c>
      <c r="E114" s="8">
        <f>Päälaskenta!F$15</f>
        <v>0.08</v>
      </c>
      <c r="F114" s="93">
        <f>SQRT(POWER(Päälaskenta!C$15/(2*Päälaskenta!E$15),2)+(D114/Päälaskenta!E$15))-Päälaskenta!C$15/(2*Päälaskenta!E$15)</f>
        <v>0.39050000000000001</v>
      </c>
      <c r="G114" s="57">
        <f>2*SQRT((POWER(F114,2))+POWER(Päälaskenta!E$15*F114,2))+Päälaskenta!C$15</f>
        <v>4.0999999999999996</v>
      </c>
      <c r="H114" s="57">
        <f t="shared" si="8"/>
        <v>0.32</v>
      </c>
      <c r="I114" s="62">
        <f t="shared" si="9"/>
        <v>0.104228</v>
      </c>
      <c r="M114" s="8">
        <f>IF(F114&gt;(Päälaskenta!D$24+Päälaskenta!D$20),(F114*Päälaskenta!C$15 + F114*F114*Päälaskenta!E$15)+(Päälaskenta!C$15 + F114*Päälaskenta!E$15)*(F114-(Päälaskenta!D$24+Päälaskenta!D$20)),F114*Päälaskenta!C$15 + F114*F114*Päälaskenta!E$15)</f>
        <v>1.32399025</v>
      </c>
      <c r="N114" s="8">
        <f>IF(F114&gt;Päälaskenta!D$24+Päälaskenta!D$20,2*SQRT(POWER((Päälaskenta!D$24+Päälaskenta!D$20),2)+POWER(Päälaskenta!E$15*(Päälaskenta!D$24+Päälaskenta!D$20),2))+Päälaskenta!C$15,(2*SQRT((POWER(F114,2))+POWER(Päälaskenta!E$15*F114,2))+Päälaskenta!C$15))</f>
        <v>4.1045007922133898</v>
      </c>
      <c r="O114" s="8">
        <f t="shared" si="10"/>
        <v>0.32257034826542802</v>
      </c>
      <c r="P114" s="8">
        <f>Päälaskenta!F$15</f>
        <v>0.08</v>
      </c>
      <c r="Q114" s="8">
        <f t="shared" si="11"/>
        <v>7.7841481927778</v>
      </c>
      <c r="R114" s="8">
        <f t="shared" si="12"/>
        <v>1.8882314276861201</v>
      </c>
      <c r="S114" s="8">
        <f t="shared" si="13"/>
        <v>0.103147291064363</v>
      </c>
    </row>
    <row r="115" spans="1:19" x14ac:dyDescent="0.2">
      <c r="A115" s="8">
        <v>113</v>
      </c>
      <c r="B115" s="8">
        <f>IF(Päälaskenta!C$7,Päälaskenta!E$7,Päälaskenta!G$5)</f>
        <v>2.5</v>
      </c>
      <c r="C115" s="56">
        <v>1.887</v>
      </c>
      <c r="D115" s="92">
        <f t="shared" si="7"/>
        <v>1.3248500000000001</v>
      </c>
      <c r="E115" s="8">
        <f>Päälaskenta!F$15</f>
        <v>0.08</v>
      </c>
      <c r="F115" s="93">
        <f>SQRT(POWER(Päälaskenta!C$15/(2*Päälaskenta!E$15),2)+(D115/Päälaskenta!E$15))-Päälaskenta!C$15/(2*Päälaskenta!E$15)</f>
        <v>0.39069999999999999</v>
      </c>
      <c r="G115" s="57">
        <f>2*SQRT((POWER(F115,2))+POWER(Päälaskenta!E$15*F115,2))+Päälaskenta!C$15</f>
        <v>4.1100000000000003</v>
      </c>
      <c r="H115" s="57">
        <f t="shared" si="8"/>
        <v>0.32</v>
      </c>
      <c r="I115" s="62">
        <f t="shared" si="9"/>
        <v>0.104118</v>
      </c>
      <c r="M115" s="8">
        <f>IF(F115&gt;(Päälaskenta!D$24+Päälaskenta!D$20),(F115*Päälaskenta!C$15 + F115*F115*Päälaskenta!E$15)+(Päälaskenta!C$15 + F115*Päälaskenta!E$15)*(F115-(Päälaskenta!D$24+Päälaskenta!D$20)),F115*Päälaskenta!C$15 + F115*F115*Päälaskenta!E$15)</f>
        <v>1.3247464900000001</v>
      </c>
      <c r="N115" s="8">
        <f>IF(F115&gt;Päälaskenta!D$24+Päälaskenta!D$20,2*SQRT(POWER((Päälaskenta!D$24+Päälaskenta!D$20),2)+POWER(Päälaskenta!E$15*(Päälaskenta!D$24+Päälaskenta!D$20),2))+Päälaskenta!C$15,(2*SQRT((POWER(F115,2))+POWER(Päälaskenta!E$15*F115,2))+Päälaskenta!C$15))</f>
        <v>4.1050664776383403</v>
      </c>
      <c r="O115" s="8">
        <f t="shared" si="10"/>
        <v>0.32271011863421301</v>
      </c>
      <c r="P115" s="8">
        <f>Päälaskenta!F$15</f>
        <v>0.08</v>
      </c>
      <c r="Q115" s="8">
        <f t="shared" si="11"/>
        <v>7.7908440747396002</v>
      </c>
      <c r="R115" s="8">
        <f t="shared" si="12"/>
        <v>1.8871535187083199</v>
      </c>
      <c r="S115" s="8">
        <f t="shared" si="13"/>
        <v>0.102970066290657</v>
      </c>
    </row>
    <row r="116" spans="1:19" x14ac:dyDescent="0.2">
      <c r="A116" s="8">
        <v>114</v>
      </c>
      <c r="B116" s="8">
        <f>IF(Päälaskenta!C$7,Päälaskenta!E$7,Päälaskenta!G$5)</f>
        <v>2.5</v>
      </c>
      <c r="C116" s="56">
        <v>1.8859999999999999</v>
      </c>
      <c r="D116" s="92">
        <f t="shared" si="7"/>
        <v>1.3255600000000001</v>
      </c>
      <c r="E116" s="8">
        <f>Päälaskenta!F$15</f>
        <v>0.08</v>
      </c>
      <c r="F116" s="93">
        <f>SQRT(POWER(Päälaskenta!C$15/(2*Päälaskenta!E$15),2)+(D116/Päälaskenta!E$15))-Päälaskenta!C$15/(2*Päälaskenta!E$15)</f>
        <v>0.39090000000000003</v>
      </c>
      <c r="G116" s="57">
        <f>2*SQRT((POWER(F116,2))+POWER(Päälaskenta!E$15*F116,2))+Päälaskenta!C$15</f>
        <v>4.1100000000000003</v>
      </c>
      <c r="H116" s="57">
        <f t="shared" si="8"/>
        <v>0.32</v>
      </c>
      <c r="I116" s="62">
        <f t="shared" si="9"/>
        <v>0.104007</v>
      </c>
      <c r="M116" s="8">
        <f>IF(F116&gt;(Päälaskenta!D$24+Päälaskenta!D$20),(F116*Päälaskenta!C$15 + F116*F116*Päälaskenta!E$15)+(Päälaskenta!C$15 + F116*Päälaskenta!E$15)*(F116-(Päälaskenta!D$24+Päälaskenta!D$20)),F116*Päälaskenta!C$15 + F116*F116*Päälaskenta!E$15)</f>
        <v>1.3255028099999999</v>
      </c>
      <c r="N116" s="8">
        <f>IF(F116&gt;Päälaskenta!D$24+Päälaskenta!D$20,2*SQRT(POWER((Päälaskenta!D$24+Päälaskenta!D$20),2)+POWER(Päälaskenta!E$15*(Päälaskenta!D$24+Päälaskenta!D$20),2))+Päälaskenta!C$15,(2*SQRT((POWER(F116,2))+POWER(Päälaskenta!E$15*F116,2))+Päälaskenta!C$15))</f>
        <v>4.1056321630632899</v>
      </c>
      <c r="O116" s="8">
        <f t="shared" si="10"/>
        <v>0.32284986997252502</v>
      </c>
      <c r="P116" s="8">
        <f>Päälaskenta!F$15</f>
        <v>0.08</v>
      </c>
      <c r="Q116" s="8">
        <f t="shared" si="11"/>
        <v>7.7975423644689297</v>
      </c>
      <c r="R116" s="8">
        <f t="shared" si="12"/>
        <v>1.88607672585771</v>
      </c>
      <c r="S116" s="8">
        <f t="shared" si="13"/>
        <v>0.10279323439666201</v>
      </c>
    </row>
    <row r="117" spans="1:19" x14ac:dyDescent="0.2">
      <c r="A117" s="8">
        <v>115</v>
      </c>
      <c r="B117" s="8">
        <f>IF(Päälaskenta!C$7,Päälaskenta!E$7,Päälaskenta!G$5)</f>
        <v>2.5</v>
      </c>
      <c r="C117" s="56">
        <v>1.885</v>
      </c>
      <c r="D117" s="92">
        <f t="shared" si="7"/>
        <v>1.32626</v>
      </c>
      <c r="E117" s="8">
        <f>Päälaskenta!F$15</f>
        <v>0.08</v>
      </c>
      <c r="F117" s="93">
        <f>SQRT(POWER(Päälaskenta!C$15/(2*Päälaskenta!E$15),2)+(D117/Päälaskenta!E$15))-Päälaskenta!C$15/(2*Päälaskenta!E$15)</f>
        <v>0.3911</v>
      </c>
      <c r="G117" s="57">
        <f>2*SQRT((POWER(F117,2))+POWER(Päälaskenta!E$15*F117,2))+Päälaskenta!C$15</f>
        <v>4.1100000000000003</v>
      </c>
      <c r="H117" s="57">
        <f t="shared" si="8"/>
        <v>0.32</v>
      </c>
      <c r="I117" s="62">
        <f t="shared" si="9"/>
        <v>0.103897</v>
      </c>
      <c r="M117" s="8">
        <f>IF(F117&gt;(Päälaskenta!D$24+Päälaskenta!D$20),(F117*Päälaskenta!C$15 + F117*F117*Päälaskenta!E$15)+(Päälaskenta!C$15 + F117*Päälaskenta!E$15)*(F117-(Päälaskenta!D$24+Päälaskenta!D$20)),F117*Päälaskenta!C$15 + F117*F117*Päälaskenta!E$15)</f>
        <v>1.3262592099999999</v>
      </c>
      <c r="N117" s="8">
        <f>IF(F117&gt;Päälaskenta!D$24+Päälaskenta!D$20,2*SQRT(POWER((Päälaskenta!D$24+Päälaskenta!D$20),2)+POWER(Päälaskenta!E$15*(Päälaskenta!D$24+Päälaskenta!D$20),2))+Päälaskenta!C$15,(2*SQRT((POWER(F117,2))+POWER(Päälaskenta!E$15*F117,2))+Päälaskenta!C$15))</f>
        <v>4.1061978484882404</v>
      </c>
      <c r="O117" s="8">
        <f t="shared" si="10"/>
        <v>0.32298960228822898</v>
      </c>
      <c r="P117" s="8">
        <f>Päälaskenta!F$15</f>
        <v>0.08</v>
      </c>
      <c r="Q117" s="8">
        <f t="shared" si="11"/>
        <v>7.8042430617395304</v>
      </c>
      <c r="R117" s="8">
        <f t="shared" si="12"/>
        <v>1.8850010474196801</v>
      </c>
      <c r="S117" s="8">
        <f t="shared" si="13"/>
        <v>0.102616794312756</v>
      </c>
    </row>
    <row r="118" spans="1:19" x14ac:dyDescent="0.2">
      <c r="A118" s="8">
        <v>116</v>
      </c>
      <c r="B118" s="8">
        <f>IF(Päälaskenta!C$7,Päälaskenta!E$7,Päälaskenta!G$5)</f>
        <v>2.5</v>
      </c>
      <c r="C118" s="56">
        <v>1.8839999999999999</v>
      </c>
      <c r="D118" s="92">
        <f t="shared" si="7"/>
        <v>1.3269599999999999</v>
      </c>
      <c r="E118" s="8">
        <f>Päälaskenta!F$15</f>
        <v>0.08</v>
      </c>
      <c r="F118" s="93">
        <f>SQRT(POWER(Päälaskenta!C$15/(2*Päälaskenta!E$15),2)+(D118/Päälaskenta!E$15))-Päälaskenta!C$15/(2*Päälaskenta!E$15)</f>
        <v>0.39129999999999998</v>
      </c>
      <c r="G118" s="57">
        <f>2*SQRT((POWER(F118,2))+POWER(Päälaskenta!E$15*F118,2))+Päälaskenta!C$15</f>
        <v>4.1100000000000003</v>
      </c>
      <c r="H118" s="57">
        <f t="shared" si="8"/>
        <v>0.32</v>
      </c>
      <c r="I118" s="62">
        <f t="shared" si="9"/>
        <v>0.103787</v>
      </c>
      <c r="M118" s="8">
        <f>IF(F118&gt;(Päälaskenta!D$24+Päälaskenta!D$20),(F118*Päälaskenta!C$15 + F118*F118*Päälaskenta!E$15)+(Päälaskenta!C$15 + F118*Päälaskenta!E$15)*(F118-(Päälaskenta!D$24+Päälaskenta!D$20)),F118*Päälaskenta!C$15 + F118*F118*Päälaskenta!E$15)</f>
        <v>1.3270156900000001</v>
      </c>
      <c r="N118" s="8">
        <f>IF(F118&gt;Päälaskenta!D$24+Päälaskenta!D$20,2*SQRT(POWER((Päälaskenta!D$24+Päälaskenta!D$20),2)+POWER(Päälaskenta!E$15*(Päälaskenta!D$24+Päälaskenta!D$20),2))+Päälaskenta!C$15,(2*SQRT((POWER(F118,2))+POWER(Päälaskenta!E$15*F118,2))+Päälaskenta!C$15))</f>
        <v>4.1067635339131803</v>
      </c>
      <c r="O118" s="8">
        <f t="shared" si="10"/>
        <v>0.323129315589188</v>
      </c>
      <c r="P118" s="8">
        <f>Päälaskenta!F$15</f>
        <v>0.08</v>
      </c>
      <c r="Q118" s="8">
        <f t="shared" si="11"/>
        <v>7.81094616632544</v>
      </c>
      <c r="R118" s="8">
        <f t="shared" si="12"/>
        <v>1.88392648168312</v>
      </c>
      <c r="S118" s="8">
        <f t="shared" si="13"/>
        <v>0.10244074497277</v>
      </c>
    </row>
    <row r="119" spans="1:19" x14ac:dyDescent="0.2">
      <c r="A119" s="8">
        <v>117</v>
      </c>
      <c r="B119" s="8">
        <f>IF(Päälaskenta!C$7,Päälaskenta!E$7,Päälaskenta!G$5)</f>
        <v>2.5</v>
      </c>
      <c r="C119" s="56">
        <v>1.883</v>
      </c>
      <c r="D119" s="92">
        <f t="shared" si="7"/>
        <v>1.3276699999999999</v>
      </c>
      <c r="E119" s="8">
        <f>Päälaskenta!F$15</f>
        <v>0.08</v>
      </c>
      <c r="F119" s="93">
        <f>SQRT(POWER(Päälaskenta!C$15/(2*Päälaskenta!E$15),2)+(D119/Päälaskenta!E$15))-Päälaskenta!C$15/(2*Päälaskenta!E$15)</f>
        <v>0.39150000000000001</v>
      </c>
      <c r="G119" s="57">
        <f>2*SQRT((POWER(F119,2))+POWER(Päälaskenta!E$15*F119,2))+Päälaskenta!C$15</f>
        <v>4.1100000000000003</v>
      </c>
      <c r="H119" s="57">
        <f t="shared" si="8"/>
        <v>0.32</v>
      </c>
      <c r="I119" s="62">
        <f t="shared" si="9"/>
        <v>0.10367700000000001</v>
      </c>
      <c r="M119" s="8">
        <f>IF(F119&gt;(Päälaskenta!D$24+Päälaskenta!D$20),(F119*Päälaskenta!C$15 + F119*F119*Päälaskenta!E$15)+(Päälaskenta!C$15 + F119*Päälaskenta!E$15)*(F119-(Päälaskenta!D$24+Päälaskenta!D$20)),F119*Päälaskenta!C$15 + F119*F119*Päälaskenta!E$15)</f>
        <v>1.32777225</v>
      </c>
      <c r="N119" s="8">
        <f>IF(F119&gt;Päälaskenta!D$24+Päälaskenta!D$20,2*SQRT(POWER((Päälaskenta!D$24+Päälaskenta!D$20),2)+POWER(Päälaskenta!E$15*(Päälaskenta!D$24+Päälaskenta!D$20),2))+Päälaskenta!C$15,(2*SQRT((POWER(F119,2))+POWER(Päälaskenta!E$15*F119,2))+Päälaskenta!C$15))</f>
        <v>4.1073292193381299</v>
      </c>
      <c r="O119" s="8">
        <f t="shared" si="10"/>
        <v>0.32326900988325502</v>
      </c>
      <c r="P119" s="8">
        <f>Päälaskenta!F$15</f>
        <v>0.08</v>
      </c>
      <c r="Q119" s="8">
        <f t="shared" si="11"/>
        <v>7.8176516780009004</v>
      </c>
      <c r="R119" s="8">
        <f t="shared" si="12"/>
        <v>1.88285302694043</v>
      </c>
      <c r="S119" s="8">
        <f t="shared" si="13"/>
        <v>0.102265085313982</v>
      </c>
    </row>
    <row r="120" spans="1:19" x14ac:dyDescent="0.2">
      <c r="A120" s="8">
        <v>118</v>
      </c>
      <c r="B120" s="8">
        <f>IF(Päälaskenta!C$7,Päälaskenta!E$7,Päälaskenta!G$5)</f>
        <v>2.5</v>
      </c>
      <c r="C120" s="56">
        <v>1.8819999999999999</v>
      </c>
      <c r="D120" s="92">
        <f t="shared" si="7"/>
        <v>1.3283700000000001</v>
      </c>
      <c r="E120" s="8">
        <f>Päälaskenta!F$15</f>
        <v>0.08</v>
      </c>
      <c r="F120" s="93">
        <f>SQRT(POWER(Päälaskenta!C$15/(2*Päälaskenta!E$15),2)+(D120/Päälaskenta!E$15))-Päälaskenta!C$15/(2*Päälaskenta!E$15)</f>
        <v>0.39169999999999999</v>
      </c>
      <c r="G120" s="57">
        <f>2*SQRT((POWER(F120,2))+POWER(Päälaskenta!E$15*F120,2))+Päälaskenta!C$15</f>
        <v>4.1100000000000003</v>
      </c>
      <c r="H120" s="57">
        <f t="shared" si="8"/>
        <v>0.32</v>
      </c>
      <c r="I120" s="62">
        <f t="shared" si="9"/>
        <v>0.10356600000000001</v>
      </c>
      <c r="M120" s="8">
        <f>IF(F120&gt;(Päälaskenta!D$24+Päälaskenta!D$20),(F120*Päälaskenta!C$15 + F120*F120*Päälaskenta!E$15)+(Päälaskenta!C$15 + F120*Päälaskenta!E$15)*(F120-(Päälaskenta!D$24+Päälaskenta!D$20)),F120*Päälaskenta!C$15 + F120*F120*Päälaskenta!E$15)</f>
        <v>1.3285288900000001</v>
      </c>
      <c r="N120" s="8">
        <f>IF(F120&gt;Päälaskenta!D$24+Päälaskenta!D$20,2*SQRT(POWER((Päälaskenta!D$24+Päälaskenta!D$20),2)+POWER(Päälaskenta!E$15*(Päälaskenta!D$24+Päälaskenta!D$20),2))+Päälaskenta!C$15,(2*SQRT((POWER(F120,2))+POWER(Päälaskenta!E$15*F120,2))+Päälaskenta!C$15))</f>
        <v>4.1078949047630804</v>
      </c>
      <c r="O120" s="8">
        <f t="shared" si="10"/>
        <v>0.32340868517828403</v>
      </c>
      <c r="P120" s="8">
        <f>Päälaskenta!F$15</f>
        <v>0.08</v>
      </c>
      <c r="Q120" s="8">
        <f t="shared" si="11"/>
        <v>7.8243595965405603</v>
      </c>
      <c r="R120" s="8">
        <f t="shared" si="12"/>
        <v>1.88178068148748</v>
      </c>
      <c r="S120" s="8">
        <f t="shared" si="13"/>
        <v>0.102089814277095</v>
      </c>
    </row>
    <row r="121" spans="1:19" x14ac:dyDescent="0.2">
      <c r="A121" s="8">
        <v>119</v>
      </c>
      <c r="B121" s="8">
        <f>IF(Päälaskenta!C$7,Päälaskenta!E$7,Päälaskenta!G$5)</f>
        <v>2.5</v>
      </c>
      <c r="C121" s="56">
        <v>1.881</v>
      </c>
      <c r="D121" s="92">
        <f t="shared" si="7"/>
        <v>1.32908</v>
      </c>
      <c r="E121" s="8">
        <f>Päälaskenta!F$15</f>
        <v>0.08</v>
      </c>
      <c r="F121" s="93">
        <f>SQRT(POWER(Päälaskenta!C$15/(2*Päälaskenta!E$15),2)+(D121/Päälaskenta!E$15))-Päälaskenta!C$15/(2*Päälaskenta!E$15)</f>
        <v>0.39179999999999998</v>
      </c>
      <c r="G121" s="57">
        <f>2*SQRT((POWER(F121,2))+POWER(Päälaskenta!E$15*F121,2))+Päälaskenta!C$15</f>
        <v>4.1100000000000003</v>
      </c>
      <c r="H121" s="57">
        <f t="shared" si="8"/>
        <v>0.32</v>
      </c>
      <c r="I121" s="62">
        <f t="shared" si="9"/>
        <v>0.10345600000000001</v>
      </c>
      <c r="M121" s="8">
        <f>IF(F121&gt;(Päälaskenta!D$24+Päälaskenta!D$20),(F121*Päälaskenta!C$15 + F121*F121*Päälaskenta!E$15)+(Päälaskenta!C$15 + F121*Päälaskenta!E$15)*(F121-(Päälaskenta!D$24+Päälaskenta!D$20)),F121*Päälaskenta!C$15 + F121*F121*Päälaskenta!E$15)</f>
        <v>1.3289072399999999</v>
      </c>
      <c r="N121" s="8">
        <f>IF(F121&gt;Päälaskenta!D$24+Päälaskenta!D$20,2*SQRT(POWER((Päälaskenta!D$24+Päälaskenta!D$20),2)+POWER(Päälaskenta!E$15*(Päälaskenta!D$24+Päälaskenta!D$20),2))+Päälaskenta!C$15,(2*SQRT((POWER(F121,2))+POWER(Päälaskenta!E$15*F121,2))+Päälaskenta!C$15))</f>
        <v>4.1081777474755601</v>
      </c>
      <c r="O121" s="8">
        <f t="shared" si="10"/>
        <v>0.32347851570361102</v>
      </c>
      <c r="P121" s="8">
        <f>Päälaskenta!F$15</f>
        <v>0.08</v>
      </c>
      <c r="Q121" s="8">
        <f t="shared" si="11"/>
        <v>7.8277144583140696</v>
      </c>
      <c r="R121" s="8">
        <f t="shared" si="12"/>
        <v>1.88124492421307</v>
      </c>
      <c r="S121" s="8">
        <f t="shared" si="13"/>
        <v>0.102002324161771</v>
      </c>
    </row>
    <row r="122" spans="1:19" x14ac:dyDescent="0.2">
      <c r="A122" s="8">
        <v>120</v>
      </c>
      <c r="B122" s="8">
        <f>IF(Päälaskenta!C$7,Päälaskenta!E$7,Päälaskenta!G$5)</f>
        <v>2.5</v>
      </c>
      <c r="C122" s="56">
        <v>1.88</v>
      </c>
      <c r="D122" s="92">
        <f t="shared" si="7"/>
        <v>1.32979</v>
      </c>
      <c r="E122" s="8">
        <f>Päälaskenta!F$15</f>
        <v>0.08</v>
      </c>
      <c r="F122" s="93">
        <f>SQRT(POWER(Päälaskenta!C$15/(2*Päälaskenta!E$15),2)+(D122/Päälaskenta!E$15))-Päälaskenta!C$15/(2*Päälaskenta!E$15)</f>
        <v>0.39200000000000002</v>
      </c>
      <c r="G122" s="57">
        <f>2*SQRT((POWER(F122,2))+POWER(Päälaskenta!E$15*F122,2))+Päälaskenta!C$15</f>
        <v>4.1100000000000003</v>
      </c>
      <c r="H122" s="57">
        <f t="shared" si="8"/>
        <v>0.32</v>
      </c>
      <c r="I122" s="62">
        <f t="shared" si="9"/>
        <v>0.10334599999999999</v>
      </c>
      <c r="M122" s="8">
        <f>IF(F122&gt;(Päälaskenta!D$24+Päälaskenta!D$20),(F122*Päälaskenta!C$15 + F122*F122*Päälaskenta!E$15)+(Päälaskenta!C$15 + F122*Päälaskenta!E$15)*(F122-(Päälaskenta!D$24+Päälaskenta!D$20)),F122*Päälaskenta!C$15 + F122*F122*Päälaskenta!E$15)</f>
        <v>1.329664</v>
      </c>
      <c r="N122" s="8">
        <f>IF(F122&gt;Päälaskenta!D$24+Päälaskenta!D$20,2*SQRT(POWER((Päälaskenta!D$24+Päälaskenta!D$20),2)+POWER(Päälaskenta!E$15*(Päälaskenta!D$24+Päälaskenta!D$20),2))+Päälaskenta!C$15,(2*SQRT((POWER(F122,2))+POWER(Päälaskenta!E$15*F122,2))+Päälaskenta!C$15))</f>
        <v>4.1087434329005097</v>
      </c>
      <c r="O122" s="8">
        <f t="shared" si="10"/>
        <v>0.32361816251479603</v>
      </c>
      <c r="P122" s="8">
        <f>Päälaskenta!F$15</f>
        <v>0.08</v>
      </c>
      <c r="Q122" s="8">
        <f t="shared" si="11"/>
        <v>7.83442598672797</v>
      </c>
      <c r="R122" s="8">
        <f t="shared" si="12"/>
        <v>1.8801742395071199</v>
      </c>
      <c r="S122" s="8">
        <f t="shared" si="13"/>
        <v>0.10182763407902901</v>
      </c>
    </row>
    <row r="123" spans="1:19" x14ac:dyDescent="0.2">
      <c r="A123" s="8">
        <v>121</v>
      </c>
      <c r="B123" s="8">
        <f>IF(Päälaskenta!C$7,Päälaskenta!E$7,Päälaskenta!G$5)</f>
        <v>2.5</v>
      </c>
      <c r="C123" s="56">
        <v>1.879</v>
      </c>
      <c r="D123" s="92">
        <f t="shared" si="7"/>
        <v>1.33049</v>
      </c>
      <c r="E123" s="8">
        <f>Päälaskenta!F$15</f>
        <v>0.08</v>
      </c>
      <c r="F123" s="93">
        <f>SQRT(POWER(Päälaskenta!C$15/(2*Päälaskenta!E$15),2)+(D123/Päälaskenta!E$15))-Päälaskenta!C$15/(2*Päälaskenta!E$15)</f>
        <v>0.39219999999999999</v>
      </c>
      <c r="G123" s="57">
        <f>2*SQRT((POWER(F123,2))+POWER(Päälaskenta!E$15*F123,2))+Päälaskenta!C$15</f>
        <v>4.1100000000000003</v>
      </c>
      <c r="H123" s="57">
        <f t="shared" si="8"/>
        <v>0.32</v>
      </c>
      <c r="I123" s="62">
        <f t="shared" si="9"/>
        <v>0.103237</v>
      </c>
      <c r="M123" s="8">
        <f>IF(F123&gt;(Päälaskenta!D$24+Päälaskenta!D$20),(F123*Päälaskenta!C$15 + F123*F123*Päälaskenta!E$15)+(Päälaskenta!C$15 + F123*Päälaskenta!E$15)*(F123-(Päälaskenta!D$24+Päälaskenta!D$20)),F123*Päälaskenta!C$15 + F123*F123*Päälaskenta!E$15)</f>
        <v>1.3304208399999999</v>
      </c>
      <c r="N123" s="8">
        <f>IF(F123&gt;Päälaskenta!D$24+Päälaskenta!D$20,2*SQRT(POWER((Päälaskenta!D$24+Päälaskenta!D$20),2)+POWER(Päälaskenta!E$15*(Päälaskenta!D$24+Päälaskenta!D$20),2))+Päälaskenta!C$15,(2*SQRT((POWER(F123,2))+POWER(Päälaskenta!E$15*F123,2))+Päälaskenta!C$15))</f>
        <v>4.1093091183254602</v>
      </c>
      <c r="O123" s="8">
        <f t="shared" si="10"/>
        <v>0.323757790346555</v>
      </c>
      <c r="P123" s="8">
        <f>Päälaskenta!F$15</f>
        <v>0.08</v>
      </c>
      <c r="Q123" s="8">
        <f t="shared" si="11"/>
        <v>7.84113992144378</v>
      </c>
      <c r="R123" s="8">
        <f t="shared" si="12"/>
        <v>1.8791046598458301</v>
      </c>
      <c r="S123" s="8">
        <f t="shared" si="13"/>
        <v>0.10165332998487001</v>
      </c>
    </row>
    <row r="124" spans="1:19" x14ac:dyDescent="0.2">
      <c r="A124" s="8">
        <v>122</v>
      </c>
      <c r="B124" s="8">
        <f>IF(Päälaskenta!C$7,Päälaskenta!E$7,Päälaskenta!G$5)</f>
        <v>2.5</v>
      </c>
      <c r="C124" s="56">
        <v>1.8779999999999999</v>
      </c>
      <c r="D124" s="92">
        <f t="shared" si="7"/>
        <v>1.3311999999999999</v>
      </c>
      <c r="E124" s="8">
        <f>Päälaskenta!F$15</f>
        <v>0.08</v>
      </c>
      <c r="F124" s="93">
        <f>SQRT(POWER(Päälaskenta!C$15/(2*Päälaskenta!E$15),2)+(D124/Päälaskenta!E$15))-Päälaskenta!C$15/(2*Päälaskenta!E$15)</f>
        <v>0.39240000000000003</v>
      </c>
      <c r="G124" s="57">
        <f>2*SQRT((POWER(F124,2))+POWER(Päälaskenta!E$15*F124,2))+Päälaskenta!C$15</f>
        <v>4.1100000000000003</v>
      </c>
      <c r="H124" s="57">
        <f t="shared" si="8"/>
        <v>0.32</v>
      </c>
      <c r="I124" s="62">
        <f t="shared" si="9"/>
        <v>0.103127</v>
      </c>
      <c r="M124" s="8">
        <f>IF(F124&gt;(Päälaskenta!D$24+Päälaskenta!D$20),(F124*Päälaskenta!C$15 + F124*F124*Päälaskenta!E$15)+(Päälaskenta!C$15 + F124*Päälaskenta!E$15)*(F124-(Päälaskenta!D$24+Päälaskenta!D$20)),F124*Päälaskenta!C$15 + F124*F124*Päälaskenta!E$15)</f>
        <v>1.3311777600000001</v>
      </c>
      <c r="N124" s="8">
        <f>IF(F124&gt;Päälaskenta!D$24+Päälaskenta!D$20,2*SQRT(POWER((Päälaskenta!D$24+Päälaskenta!D$20),2)+POWER(Päälaskenta!E$15*(Päälaskenta!D$24+Päälaskenta!D$20),2))+Päälaskenta!C$15,(2*SQRT((POWER(F124,2))+POWER(Päälaskenta!E$15*F124,2))+Päälaskenta!C$15))</f>
        <v>4.1098748037504098</v>
      </c>
      <c r="O124" s="8">
        <f t="shared" si="10"/>
        <v>0.323897399206723</v>
      </c>
      <c r="P124" s="8">
        <f>Päälaskenta!F$15</f>
        <v>0.08</v>
      </c>
      <c r="Q124" s="8">
        <f t="shared" si="11"/>
        <v>7.8478562622370696</v>
      </c>
      <c r="R124" s="8">
        <f t="shared" si="12"/>
        <v>1.8780361835371999</v>
      </c>
      <c r="S124" s="8">
        <f t="shared" si="13"/>
        <v>0.101479410831905</v>
      </c>
    </row>
    <row r="125" spans="1:19" x14ac:dyDescent="0.2">
      <c r="A125" s="8">
        <v>123</v>
      </c>
      <c r="B125" s="8">
        <f>IF(Päälaskenta!C$7,Päälaskenta!E$7,Päälaskenta!G$5)</f>
        <v>2.5</v>
      </c>
      <c r="C125" s="56">
        <v>1.877</v>
      </c>
      <c r="D125" s="92">
        <f t="shared" si="7"/>
        <v>1.3319099999999999</v>
      </c>
      <c r="E125" s="8">
        <f>Päälaskenta!F$15</f>
        <v>0.08</v>
      </c>
      <c r="F125" s="93">
        <f>SQRT(POWER(Päälaskenta!C$15/(2*Päälaskenta!E$15),2)+(D125/Päälaskenta!E$15))-Päälaskenta!C$15/(2*Päälaskenta!E$15)</f>
        <v>0.3926</v>
      </c>
      <c r="G125" s="57">
        <f>2*SQRT((POWER(F125,2))+POWER(Päälaskenta!E$15*F125,2))+Päälaskenta!C$15</f>
        <v>4.1100000000000003</v>
      </c>
      <c r="H125" s="57">
        <f t="shared" si="8"/>
        <v>0.32</v>
      </c>
      <c r="I125" s="62">
        <f t="shared" si="9"/>
        <v>0.103017</v>
      </c>
      <c r="M125" s="8">
        <f>IF(F125&gt;(Päälaskenta!D$24+Päälaskenta!D$20),(F125*Päälaskenta!C$15 + F125*F125*Päälaskenta!E$15)+(Päälaskenta!C$15 + F125*Päälaskenta!E$15)*(F125-(Päälaskenta!D$24+Päälaskenta!D$20)),F125*Päälaskenta!C$15 + F125*F125*Päälaskenta!E$15)</f>
        <v>1.33193476</v>
      </c>
      <c r="N125" s="8">
        <f>IF(F125&gt;Päälaskenta!D$24+Päälaskenta!D$20,2*SQRT(POWER((Päälaskenta!D$24+Päälaskenta!D$20),2)+POWER(Päälaskenta!E$15*(Päälaskenta!D$24+Päälaskenta!D$20),2))+Päälaskenta!C$15,(2*SQRT((POWER(F125,2))+POWER(Päälaskenta!E$15*F125,2))+Päälaskenta!C$15))</f>
        <v>4.1104404891753497</v>
      </c>
      <c r="O125" s="8">
        <f t="shared" si="10"/>
        <v>0.324036989103136</v>
      </c>
      <c r="P125" s="8">
        <f>Päälaskenta!F$15</f>
        <v>0.08</v>
      </c>
      <c r="Q125" s="8">
        <f t="shared" si="11"/>
        <v>7.8545750088837698</v>
      </c>
      <c r="R125" s="8">
        <f t="shared" si="12"/>
        <v>1.8769688088927099</v>
      </c>
      <c r="S125" s="8">
        <f t="shared" si="13"/>
        <v>0.101305875576111</v>
      </c>
    </row>
    <row r="126" spans="1:19" x14ac:dyDescent="0.2">
      <c r="A126" s="8">
        <v>124</v>
      </c>
      <c r="B126" s="8">
        <f>IF(Päälaskenta!C$7,Päälaskenta!E$7,Päälaskenta!G$5)</f>
        <v>2.5</v>
      </c>
      <c r="C126" s="56">
        <v>1.8759999999999999</v>
      </c>
      <c r="D126" s="92">
        <f t="shared" si="7"/>
        <v>1.3326199999999999</v>
      </c>
      <c r="E126" s="8">
        <f>Päälaskenta!F$15</f>
        <v>0.08</v>
      </c>
      <c r="F126" s="93">
        <f>SQRT(POWER(Päälaskenta!C$15/(2*Päälaskenta!E$15),2)+(D126/Päälaskenta!E$15))-Päälaskenta!C$15/(2*Päälaskenta!E$15)</f>
        <v>0.39279999999999998</v>
      </c>
      <c r="G126" s="57">
        <f>2*SQRT((POWER(F126,2))+POWER(Päälaskenta!E$15*F126,2))+Päälaskenta!C$15</f>
        <v>4.1100000000000003</v>
      </c>
      <c r="H126" s="57">
        <f t="shared" si="8"/>
        <v>0.32</v>
      </c>
      <c r="I126" s="62">
        <f t="shared" si="9"/>
        <v>0.102907</v>
      </c>
      <c r="M126" s="8">
        <f>IF(F126&gt;(Päälaskenta!D$24+Päälaskenta!D$20),(F126*Päälaskenta!C$15 + F126*F126*Päälaskenta!E$15)+(Päälaskenta!C$15 + F126*Päälaskenta!E$15)*(F126-(Päälaskenta!D$24+Päälaskenta!D$20)),F126*Päälaskenta!C$15 + F126*F126*Päälaskenta!E$15)</f>
        <v>1.3326918400000001</v>
      </c>
      <c r="N126" s="8">
        <f>IF(F126&gt;Päälaskenta!D$24+Päälaskenta!D$20,2*SQRT(POWER((Päälaskenta!D$24+Päälaskenta!D$20),2)+POWER(Päälaskenta!E$15*(Päälaskenta!D$24+Päälaskenta!D$20),2))+Päälaskenta!C$15,(2*SQRT((POWER(F126,2))+POWER(Päälaskenta!E$15*F126,2))+Päälaskenta!C$15))</f>
        <v>4.1110061746003002</v>
      </c>
      <c r="O126" s="8">
        <f t="shared" si="10"/>
        <v>0.324176560043618</v>
      </c>
      <c r="P126" s="8">
        <f>Päälaskenta!F$15</f>
        <v>0.08</v>
      </c>
      <c r="Q126" s="8">
        <f t="shared" si="11"/>
        <v>7.8612961611599603</v>
      </c>
      <c r="R126" s="8">
        <f t="shared" si="12"/>
        <v>1.8759025342272699</v>
      </c>
      <c r="S126" s="8">
        <f t="shared" si="13"/>
        <v>0.10113272317683</v>
      </c>
    </row>
    <row r="127" spans="1:19" x14ac:dyDescent="0.2">
      <c r="A127" s="8">
        <v>125</v>
      </c>
      <c r="B127" s="8">
        <f>IF(Päälaskenta!C$7,Päälaskenta!E$7,Päälaskenta!G$5)</f>
        <v>2.5</v>
      </c>
      <c r="C127" s="56">
        <v>1.875</v>
      </c>
      <c r="D127" s="92">
        <f t="shared" si="7"/>
        <v>1.3333299999999999</v>
      </c>
      <c r="E127" s="8">
        <f>Päälaskenta!F$15</f>
        <v>0.08</v>
      </c>
      <c r="F127" s="93">
        <f>SQRT(POWER(Päälaskenta!C$15/(2*Päälaskenta!E$15),2)+(D127/Päälaskenta!E$15))-Päälaskenta!C$15/(2*Päälaskenta!E$15)</f>
        <v>0.39300000000000002</v>
      </c>
      <c r="G127" s="57">
        <f>2*SQRT((POWER(F127,2))+POWER(Päälaskenta!E$15*F127,2))+Päälaskenta!C$15</f>
        <v>4.1100000000000003</v>
      </c>
      <c r="H127" s="57">
        <f t="shared" si="8"/>
        <v>0.32</v>
      </c>
      <c r="I127" s="62">
        <f t="shared" si="9"/>
        <v>0.102797</v>
      </c>
      <c r="M127" s="8">
        <f>IF(F127&gt;(Päälaskenta!D$24+Päälaskenta!D$20),(F127*Päälaskenta!C$15 + F127*F127*Päälaskenta!E$15)+(Päälaskenta!C$15 + F127*Päälaskenta!E$15)*(F127-(Päälaskenta!D$24+Päälaskenta!D$20)),F127*Päälaskenta!C$15 + F127*F127*Päälaskenta!E$15)</f>
        <v>1.3334490000000001</v>
      </c>
      <c r="N127" s="8">
        <f>IF(F127&gt;Päälaskenta!D$24+Päälaskenta!D$20,2*SQRT(POWER((Päälaskenta!D$24+Päälaskenta!D$20),2)+POWER(Päälaskenta!E$15*(Päälaskenta!D$24+Päälaskenta!D$20),2))+Päälaskenta!C$15,(2*SQRT((POWER(F127,2))+POWER(Päälaskenta!E$15*F127,2))+Päälaskenta!C$15))</f>
        <v>4.1115718600252498</v>
      </c>
      <c r="O127" s="8">
        <f t="shared" si="10"/>
        <v>0.32431611203599697</v>
      </c>
      <c r="P127" s="8">
        <f>Päälaskenta!F$15</f>
        <v>0.08</v>
      </c>
      <c r="Q127" s="8">
        <f t="shared" si="11"/>
        <v>7.8680197188421701</v>
      </c>
      <c r="R127" s="8">
        <f t="shared" si="12"/>
        <v>1.8748373578592099</v>
      </c>
      <c r="S127" s="8">
        <f t="shared" si="13"/>
        <v>0.100959952596747</v>
      </c>
    </row>
    <row r="128" spans="1:19" x14ac:dyDescent="0.2">
      <c r="A128" s="8">
        <v>126</v>
      </c>
      <c r="B128" s="8">
        <f>IF(Päälaskenta!C$7,Päälaskenta!E$7,Päälaskenta!G$5)</f>
        <v>2.5</v>
      </c>
      <c r="C128" s="56">
        <v>1.8740000000000001</v>
      </c>
      <c r="D128" s="92">
        <f t="shared" si="7"/>
        <v>1.3340399999999999</v>
      </c>
      <c r="E128" s="8">
        <f>Päälaskenta!F$15</f>
        <v>0.08</v>
      </c>
      <c r="F128" s="93">
        <f>SQRT(POWER(Päälaskenta!C$15/(2*Päälaskenta!E$15),2)+(D128/Päälaskenta!E$15))-Päälaskenta!C$15/(2*Päälaskenta!E$15)</f>
        <v>0.39319999999999999</v>
      </c>
      <c r="G128" s="57">
        <f>2*SQRT((POWER(F128,2))+POWER(Päälaskenta!E$15*F128,2))+Päälaskenta!C$15</f>
        <v>4.1100000000000003</v>
      </c>
      <c r="H128" s="57">
        <f t="shared" si="8"/>
        <v>0.32</v>
      </c>
      <c r="I128" s="62">
        <f t="shared" si="9"/>
        <v>0.102688</v>
      </c>
      <c r="M128" s="8">
        <f>IF(F128&gt;(Päälaskenta!D$24+Päälaskenta!D$20),(F128*Päälaskenta!C$15 + F128*F128*Päälaskenta!E$15)+(Päälaskenta!C$15 + F128*Päälaskenta!E$15)*(F128-(Päälaskenta!D$24+Päälaskenta!D$20)),F128*Päälaskenta!C$15 + F128*F128*Päälaskenta!E$15)</f>
        <v>1.3342062400000001</v>
      </c>
      <c r="N128" s="8">
        <f>IF(F128&gt;Päälaskenta!D$24+Päälaskenta!D$20,2*SQRT(POWER((Päälaskenta!D$24+Päälaskenta!D$20),2)+POWER(Päälaskenta!E$15*(Päälaskenta!D$24+Päälaskenta!D$20),2))+Päälaskenta!C$15,(2*SQRT((POWER(F128,2))+POWER(Päälaskenta!E$15*F128,2))+Päälaskenta!C$15))</f>
        <v>4.1121375454502003</v>
      </c>
      <c r="O128" s="8">
        <f t="shared" si="10"/>
        <v>0.32445564508808999</v>
      </c>
      <c r="P128" s="8">
        <f>Päälaskenta!F$15</f>
        <v>0.08</v>
      </c>
      <c r="Q128" s="8">
        <f t="shared" si="11"/>
        <v>7.8747456817070596</v>
      </c>
      <c r="R128" s="8">
        <f t="shared" si="12"/>
        <v>1.87377327811029</v>
      </c>
      <c r="S128" s="8">
        <f t="shared" si="13"/>
        <v>0.100787562801887</v>
      </c>
    </row>
    <row r="129" spans="1:19" x14ac:dyDescent="0.2">
      <c r="A129" s="8">
        <v>127</v>
      </c>
      <c r="B129" s="8">
        <f>IF(Päälaskenta!C$7,Päälaskenta!E$7,Päälaskenta!G$5)</f>
        <v>2.5</v>
      </c>
      <c r="C129" s="56">
        <v>1.873</v>
      </c>
      <c r="D129" s="92">
        <f t="shared" si="7"/>
        <v>1.3347599999999999</v>
      </c>
      <c r="E129" s="8">
        <f>Päälaskenta!F$15</f>
        <v>0.08</v>
      </c>
      <c r="F129" s="93">
        <f>SQRT(POWER(Päälaskenta!C$15/(2*Päälaskenta!E$15),2)+(D129/Päälaskenta!E$15))-Päälaskenta!C$15/(2*Päälaskenta!E$15)</f>
        <v>0.39329999999999998</v>
      </c>
      <c r="G129" s="57">
        <f>2*SQRT((POWER(F129,2))+POWER(Päälaskenta!E$15*F129,2))+Päälaskenta!C$15</f>
        <v>4.1100000000000003</v>
      </c>
      <c r="H129" s="57">
        <f t="shared" si="8"/>
        <v>0.32</v>
      </c>
      <c r="I129" s="62">
        <f t="shared" si="9"/>
        <v>0.102578</v>
      </c>
      <c r="M129" s="8">
        <f>IF(F129&gt;(Päälaskenta!D$24+Päälaskenta!D$20),(F129*Päälaskenta!C$15 + F129*F129*Päälaskenta!E$15)+(Päälaskenta!C$15 + F129*Päälaskenta!E$15)*(F129-(Päälaskenta!D$24+Päälaskenta!D$20)),F129*Päälaskenta!C$15 + F129*F129*Päälaskenta!E$15)</f>
        <v>1.3345848899999999</v>
      </c>
      <c r="N129" s="8">
        <f>IF(F129&gt;Päälaskenta!D$24+Päälaskenta!D$20,2*SQRT(POWER((Päälaskenta!D$24+Päälaskenta!D$20),2)+POWER(Päälaskenta!E$15*(Päälaskenta!D$24+Päälaskenta!D$20),2))+Päälaskenta!C$15,(2*SQRT((POWER(F129,2))+POWER(Päälaskenta!E$15*F129,2))+Päälaskenta!C$15))</f>
        <v>4.11242038816268</v>
      </c>
      <c r="O129" s="8">
        <f t="shared" si="10"/>
        <v>0.32452540451397199</v>
      </c>
      <c r="P129" s="8">
        <f>Päälaskenta!F$15</f>
        <v>0.08</v>
      </c>
      <c r="Q129" s="8">
        <f t="shared" si="11"/>
        <v>7.8781095650133297</v>
      </c>
      <c r="R129" s="8">
        <f t="shared" si="12"/>
        <v>1.8732416489444901</v>
      </c>
      <c r="S129" s="8">
        <f t="shared" si="13"/>
        <v>0.10070151037670599</v>
      </c>
    </row>
    <row r="130" spans="1:19" x14ac:dyDescent="0.2">
      <c r="A130" s="8">
        <v>128</v>
      </c>
      <c r="B130" s="8">
        <f>IF(Päälaskenta!C$7,Päälaskenta!E$7,Päälaskenta!G$5)</f>
        <v>2.5</v>
      </c>
      <c r="C130" s="56">
        <v>1.8720000000000001</v>
      </c>
      <c r="D130" s="92">
        <f t="shared" si="7"/>
        <v>1.3354699999999999</v>
      </c>
      <c r="E130" s="8">
        <f>Päälaskenta!F$15</f>
        <v>0.08</v>
      </c>
      <c r="F130" s="93">
        <f>SQRT(POWER(Päälaskenta!C$15/(2*Päälaskenta!E$15),2)+(D130/Päälaskenta!E$15))-Päälaskenta!C$15/(2*Päälaskenta!E$15)</f>
        <v>0.39350000000000002</v>
      </c>
      <c r="G130" s="57">
        <f>2*SQRT((POWER(F130,2))+POWER(Päälaskenta!E$15*F130,2))+Päälaskenta!C$15</f>
        <v>4.1100000000000003</v>
      </c>
      <c r="H130" s="57">
        <f t="shared" si="8"/>
        <v>0.32</v>
      </c>
      <c r="I130" s="62">
        <f t="shared" si="9"/>
        <v>0.102469</v>
      </c>
      <c r="M130" s="8">
        <f>IF(F130&gt;(Päälaskenta!D$24+Päälaskenta!D$20),(F130*Päälaskenta!C$15 + F130*F130*Päälaskenta!E$15)+(Päälaskenta!C$15 + F130*Päälaskenta!E$15)*(F130-(Päälaskenta!D$24+Päälaskenta!D$20)),F130*Päälaskenta!C$15 + F130*F130*Päälaskenta!E$15)</f>
        <v>1.3353422500000001</v>
      </c>
      <c r="N130" s="8">
        <f>IF(F130&gt;Päälaskenta!D$24+Päälaskenta!D$20,2*SQRT(POWER((Päälaskenta!D$24+Päälaskenta!D$20),2)+POWER(Päälaskenta!E$15*(Päälaskenta!D$24+Päälaskenta!D$20),2))+Päälaskenta!C$15,(2*SQRT((POWER(F130,2))+POWER(Päälaskenta!E$15*F130,2))+Päälaskenta!C$15))</f>
        <v>4.1129860735876296</v>
      </c>
      <c r="O130" s="8">
        <f t="shared" si="10"/>
        <v>0.32466490917029101</v>
      </c>
      <c r="P130" s="8">
        <f>Päälaskenta!F$15</f>
        <v>0.08</v>
      </c>
      <c r="Q130" s="8">
        <f t="shared" si="11"/>
        <v>7.8848391352342899</v>
      </c>
      <c r="R130" s="8">
        <f t="shared" si="12"/>
        <v>1.8721792109850499</v>
      </c>
      <c r="S130" s="8">
        <f t="shared" si="13"/>
        <v>0.100529689828234</v>
      </c>
    </row>
    <row r="131" spans="1:19" x14ac:dyDescent="0.2">
      <c r="A131" s="8">
        <v>129</v>
      </c>
      <c r="B131" s="8">
        <f>IF(Päälaskenta!C$7,Päälaskenta!E$7,Päälaskenta!G$5)</f>
        <v>2.5</v>
      </c>
      <c r="C131" s="56">
        <v>1.871</v>
      </c>
      <c r="D131" s="92">
        <f t="shared" ref="D131:D194" si="14">B131/C131</f>
        <v>1.3361799999999999</v>
      </c>
      <c r="E131" s="8">
        <f>Päälaskenta!F$15</f>
        <v>0.08</v>
      </c>
      <c r="F131" s="93">
        <f>SQRT(POWER(Päälaskenta!C$15/(2*Päälaskenta!E$15),2)+(D131/Päälaskenta!E$15))-Päälaskenta!C$15/(2*Päälaskenta!E$15)</f>
        <v>0.39369999999999999</v>
      </c>
      <c r="G131" s="57">
        <f>2*SQRT((POWER(F131,2))+POWER(Päälaskenta!E$15*F131,2))+Päälaskenta!C$15</f>
        <v>4.1100000000000003</v>
      </c>
      <c r="H131" s="57">
        <f t="shared" ref="H131:H194" si="15">D131/G131</f>
        <v>0.33</v>
      </c>
      <c r="I131" s="62">
        <f t="shared" ref="I131:I194" si="16">POWER(C131/((1/E131)*POWER(H131,2/3)),2)</f>
        <v>9.8244999999999999E-2</v>
      </c>
      <c r="M131" s="8">
        <f>IF(F131&gt;(Päälaskenta!D$24+Päälaskenta!D$20),(F131*Päälaskenta!C$15 + F131*F131*Päälaskenta!E$15)+(Päälaskenta!C$15 + F131*Päälaskenta!E$15)*(F131-(Päälaskenta!D$24+Päälaskenta!D$20)),F131*Päälaskenta!C$15 + F131*F131*Päälaskenta!E$15)</f>
        <v>1.33609969</v>
      </c>
      <c r="N131" s="8">
        <f>IF(F131&gt;Päälaskenta!D$24+Päälaskenta!D$20,2*SQRT(POWER((Päälaskenta!D$24+Päälaskenta!D$20),2)+POWER(Päälaskenta!E$15*(Päälaskenta!D$24+Päälaskenta!D$20),2))+Päälaskenta!C$15,(2*SQRT((POWER(F131,2))+POWER(Päälaskenta!E$15*F131,2))+Päälaskenta!C$15))</f>
        <v>4.1135517590125703</v>
      </c>
      <c r="O131" s="8">
        <f t="shared" si="10"/>
        <v>0.324804394905857</v>
      </c>
      <c r="P131" s="8">
        <f>Päälaskenta!F$15</f>
        <v>0.08</v>
      </c>
      <c r="Q131" s="8">
        <f t="shared" si="11"/>
        <v>7.8915711100810499</v>
      </c>
      <c r="R131" s="8">
        <f t="shared" si="12"/>
        <v>1.8711178654640701</v>
      </c>
      <c r="S131" s="8">
        <f t="shared" si="13"/>
        <v>0.100358247494547</v>
      </c>
    </row>
    <row r="132" spans="1:19" x14ac:dyDescent="0.2">
      <c r="A132" s="8">
        <v>130</v>
      </c>
      <c r="B132" s="8">
        <f>IF(Päälaskenta!C$7,Päälaskenta!E$7,Päälaskenta!G$5)</f>
        <v>2.5</v>
      </c>
      <c r="C132" s="56">
        <v>1.87</v>
      </c>
      <c r="D132" s="92">
        <f t="shared" si="14"/>
        <v>1.3369</v>
      </c>
      <c r="E132" s="8">
        <f>Päälaskenta!F$15</f>
        <v>0.08</v>
      </c>
      <c r="F132" s="93">
        <f>SQRT(POWER(Päälaskenta!C$15/(2*Päälaskenta!E$15),2)+(D132/Päälaskenta!E$15))-Päälaskenta!C$15/(2*Päälaskenta!E$15)</f>
        <v>0.39389999999999997</v>
      </c>
      <c r="G132" s="57">
        <f>2*SQRT((POWER(F132,2))+POWER(Päälaskenta!E$15*F132,2))+Päälaskenta!C$15</f>
        <v>4.1100000000000003</v>
      </c>
      <c r="H132" s="57">
        <f t="shared" si="15"/>
        <v>0.33</v>
      </c>
      <c r="I132" s="62">
        <f t="shared" si="16"/>
        <v>9.8140000000000005E-2</v>
      </c>
      <c r="M132" s="8">
        <f>IF(F132&gt;(Päälaskenta!D$24+Päälaskenta!D$20),(F132*Päälaskenta!C$15 + F132*F132*Päälaskenta!E$15)+(Päälaskenta!C$15 + F132*Päälaskenta!E$15)*(F132-(Päälaskenta!D$24+Päälaskenta!D$20)),F132*Päälaskenta!C$15 + F132*F132*Päälaskenta!E$15)</f>
        <v>1.33685721</v>
      </c>
      <c r="N132" s="8">
        <f>IF(F132&gt;Päälaskenta!D$24+Päälaskenta!D$20,2*SQRT(POWER((Päälaskenta!D$24+Päälaskenta!D$20),2)+POWER(Päälaskenta!E$15*(Päälaskenta!D$24+Päälaskenta!D$20),2))+Päälaskenta!C$15,(2*SQRT((POWER(F132,2))+POWER(Päälaskenta!E$15*F132,2))+Päälaskenta!C$15))</f>
        <v>4.1141174444375199</v>
      </c>
      <c r="O132" s="8">
        <f t="shared" ref="O132:O195" si="17">M132/N132</f>
        <v>0.32494386172847201</v>
      </c>
      <c r="P132" s="8">
        <f>Päälaskenta!F$15</f>
        <v>0.08</v>
      </c>
      <c r="Q132" s="8">
        <f t="shared" ref="Q132:Q195" si="18">(1/P132)*M132*POWER(O132,(2/3))</f>
        <v>7.8983054893312801</v>
      </c>
      <c r="R132" s="8">
        <f t="shared" ref="R132:R195" si="19">B132/M132</f>
        <v>1.87005761071521</v>
      </c>
      <c r="S132" s="8">
        <f t="shared" ref="S132:S195" si="20">(B132*B132)/(Q132*Q132)</f>
        <v>0.100187182353243</v>
      </c>
    </row>
    <row r="133" spans="1:19" x14ac:dyDescent="0.2">
      <c r="A133" s="8">
        <v>131</v>
      </c>
      <c r="B133" s="8">
        <f>IF(Päälaskenta!C$7,Päälaskenta!E$7,Päälaskenta!G$5)</f>
        <v>2.5</v>
      </c>
      <c r="C133" s="56">
        <v>1.869</v>
      </c>
      <c r="D133" s="92">
        <f t="shared" si="14"/>
        <v>1.33761</v>
      </c>
      <c r="E133" s="8">
        <f>Päälaskenta!F$15</f>
        <v>0.08</v>
      </c>
      <c r="F133" s="93">
        <f>SQRT(POWER(Päälaskenta!C$15/(2*Päälaskenta!E$15),2)+(D133/Päälaskenta!E$15))-Päälaskenta!C$15/(2*Päälaskenta!E$15)</f>
        <v>0.39410000000000001</v>
      </c>
      <c r="G133" s="57">
        <f>2*SQRT((POWER(F133,2))+POWER(Päälaskenta!E$15*F133,2))+Päälaskenta!C$15</f>
        <v>4.1100000000000003</v>
      </c>
      <c r="H133" s="57">
        <f t="shared" si="15"/>
        <v>0.33</v>
      </c>
      <c r="I133" s="62">
        <f t="shared" si="16"/>
        <v>9.8034999999999997E-2</v>
      </c>
      <c r="M133" s="8">
        <f>IF(F133&gt;(Päälaskenta!D$24+Päälaskenta!D$20),(F133*Päälaskenta!C$15 + F133*F133*Päälaskenta!E$15)+(Päälaskenta!C$15 + F133*Päälaskenta!E$15)*(F133-(Päälaskenta!D$24+Päälaskenta!D$20)),F133*Päälaskenta!C$15 + F133*F133*Päälaskenta!E$15)</f>
        <v>1.33761481</v>
      </c>
      <c r="N133" s="8">
        <f>IF(F133&gt;Päälaskenta!D$24+Päälaskenta!D$20,2*SQRT(POWER((Päälaskenta!D$24+Päälaskenta!D$20),2)+POWER(Päälaskenta!E$15*(Päälaskenta!D$24+Päälaskenta!D$20),2))+Päälaskenta!C$15,(2*SQRT((POWER(F133,2))+POWER(Päälaskenta!E$15*F133,2))+Päälaskenta!C$15))</f>
        <v>4.1146831298624704</v>
      </c>
      <c r="O133" s="8">
        <f t="shared" si="17"/>
        <v>0.32508330964593801</v>
      </c>
      <c r="P133" s="8">
        <f>Päälaskenta!F$15</f>
        <v>0.08</v>
      </c>
      <c r="Q133" s="8">
        <f t="shared" si="18"/>
        <v>7.9050422727630298</v>
      </c>
      <c r="R133" s="8">
        <f t="shared" si="19"/>
        <v>1.8689984450755299</v>
      </c>
      <c r="S133" s="8">
        <f t="shared" si="20"/>
        <v>0.100016493385196</v>
      </c>
    </row>
    <row r="134" spans="1:19" x14ac:dyDescent="0.2">
      <c r="A134" s="8">
        <v>132</v>
      </c>
      <c r="B134" s="8">
        <f>IF(Päälaskenta!C$7,Päälaskenta!E$7,Päälaskenta!G$5)</f>
        <v>2.5</v>
      </c>
      <c r="C134" s="56">
        <v>1.8680000000000001</v>
      </c>
      <c r="D134" s="92">
        <f t="shared" si="14"/>
        <v>1.33833</v>
      </c>
      <c r="E134" s="8">
        <f>Päälaskenta!F$15</f>
        <v>0.08</v>
      </c>
      <c r="F134" s="93">
        <f>SQRT(POWER(Päälaskenta!C$15/(2*Päälaskenta!E$15),2)+(D134/Päälaskenta!E$15))-Päälaskenta!C$15/(2*Päälaskenta!E$15)</f>
        <v>0.39429999999999998</v>
      </c>
      <c r="G134" s="57">
        <f>2*SQRT((POWER(F134,2))+POWER(Päälaskenta!E$15*F134,2))+Päälaskenta!C$15</f>
        <v>4.12</v>
      </c>
      <c r="H134" s="57">
        <f t="shared" si="15"/>
        <v>0.32</v>
      </c>
      <c r="I134" s="62">
        <f t="shared" si="16"/>
        <v>0.102031</v>
      </c>
      <c r="M134" s="8">
        <f>IF(F134&gt;(Päälaskenta!D$24+Päälaskenta!D$20),(F134*Päälaskenta!C$15 + F134*F134*Päälaskenta!E$15)+(Päälaskenta!C$15 + F134*Päälaskenta!E$15)*(F134-(Päälaskenta!D$24+Päälaskenta!D$20)),F134*Päälaskenta!C$15 + F134*F134*Päälaskenta!E$15)</f>
        <v>1.33837249</v>
      </c>
      <c r="N134" s="8">
        <f>IF(F134&gt;Päälaskenta!D$24+Päälaskenta!D$20,2*SQRT(POWER((Päälaskenta!D$24+Päälaskenta!D$20),2)+POWER(Päälaskenta!E$15*(Päälaskenta!D$24+Päälaskenta!D$20),2))+Päälaskenta!C$15,(2*SQRT((POWER(F134,2))+POWER(Päälaskenta!E$15*F134,2))+Päälaskenta!C$15))</f>
        <v>4.11524881528742</v>
      </c>
      <c r="O134" s="8">
        <f t="shared" si="17"/>
        <v>0.325222738666052</v>
      </c>
      <c r="P134" s="8">
        <f>Päälaskenta!F$15</f>
        <v>0.08</v>
      </c>
      <c r="Q134" s="8">
        <f t="shared" si="18"/>
        <v>7.9117814601545797</v>
      </c>
      <c r="R134" s="8">
        <f t="shared" si="19"/>
        <v>1.8679403668854599</v>
      </c>
      <c r="S134" s="8">
        <f t="shared" si="20"/>
        <v>9.9846179574550595E-2</v>
      </c>
    </row>
    <row r="135" spans="1:19" x14ac:dyDescent="0.2">
      <c r="A135" s="8">
        <v>133</v>
      </c>
      <c r="B135" s="8">
        <f>IF(Päälaskenta!C$7,Päälaskenta!E$7,Päälaskenta!G$5)</f>
        <v>2.5</v>
      </c>
      <c r="C135" s="56">
        <v>1.867</v>
      </c>
      <c r="D135" s="92">
        <f t="shared" si="14"/>
        <v>1.3390500000000001</v>
      </c>
      <c r="E135" s="8">
        <f>Päälaskenta!F$15</f>
        <v>0.08</v>
      </c>
      <c r="F135" s="93">
        <f>SQRT(POWER(Päälaskenta!C$15/(2*Päälaskenta!E$15),2)+(D135/Päälaskenta!E$15))-Päälaskenta!C$15/(2*Päälaskenta!E$15)</f>
        <v>0.39450000000000002</v>
      </c>
      <c r="G135" s="57">
        <f>2*SQRT((POWER(F135,2))+POWER(Päälaskenta!E$15*F135,2))+Päälaskenta!C$15</f>
        <v>4.12</v>
      </c>
      <c r="H135" s="57">
        <f t="shared" si="15"/>
        <v>0.33</v>
      </c>
      <c r="I135" s="62">
        <f t="shared" si="16"/>
        <v>9.7824999999999995E-2</v>
      </c>
      <c r="M135" s="8">
        <f>IF(F135&gt;(Päälaskenta!D$24+Päälaskenta!D$20),(F135*Päälaskenta!C$15 + F135*F135*Päälaskenta!E$15)+(Päälaskenta!C$15 + F135*Päälaskenta!E$15)*(F135-(Päälaskenta!D$24+Päälaskenta!D$20)),F135*Päälaskenta!C$15 + F135*F135*Päälaskenta!E$15)</f>
        <v>1.33913025</v>
      </c>
      <c r="N135" s="8">
        <f>IF(F135&gt;Päälaskenta!D$24+Päälaskenta!D$20,2*SQRT(POWER((Päälaskenta!D$24+Päälaskenta!D$20),2)+POWER(Päälaskenta!E$15*(Päälaskenta!D$24+Päälaskenta!D$20),2))+Päälaskenta!C$15,(2*SQRT((POWER(F135,2))+POWER(Päälaskenta!E$15*F135,2))+Päälaskenta!C$15))</f>
        <v>4.1158145007123697</v>
      </c>
      <c r="O135" s="8">
        <f t="shared" si="17"/>
        <v>0.32536214879660402</v>
      </c>
      <c r="P135" s="8">
        <f>Päälaskenta!F$15</f>
        <v>0.08</v>
      </c>
      <c r="Q135" s="8">
        <f t="shared" si="18"/>
        <v>7.91852305128449</v>
      </c>
      <c r="R135" s="8">
        <f t="shared" si="19"/>
        <v>1.8668833744887801</v>
      </c>
      <c r="S135" s="8">
        <f t="shared" si="20"/>
        <v>9.9676239908704695E-2</v>
      </c>
    </row>
    <row r="136" spans="1:19" x14ac:dyDescent="0.2">
      <c r="A136" s="8">
        <v>134</v>
      </c>
      <c r="B136" s="8">
        <f>IF(Päälaskenta!C$7,Päälaskenta!E$7,Päälaskenta!G$5)</f>
        <v>2.5</v>
      </c>
      <c r="C136" s="56">
        <v>1.8660000000000001</v>
      </c>
      <c r="D136" s="92">
        <f t="shared" si="14"/>
        <v>1.3397600000000001</v>
      </c>
      <c r="E136" s="8">
        <f>Päälaskenta!F$15</f>
        <v>0.08</v>
      </c>
      <c r="F136" s="93">
        <f>SQRT(POWER(Päälaskenta!C$15/(2*Päälaskenta!E$15),2)+(D136/Päälaskenta!E$15))-Päälaskenta!C$15/(2*Päälaskenta!E$15)</f>
        <v>0.3947</v>
      </c>
      <c r="G136" s="57">
        <f>2*SQRT((POWER(F136,2))+POWER(Päälaskenta!E$15*F136,2))+Päälaskenta!C$15</f>
        <v>4.12</v>
      </c>
      <c r="H136" s="57">
        <f t="shared" si="15"/>
        <v>0.33</v>
      </c>
      <c r="I136" s="62">
        <f t="shared" si="16"/>
        <v>9.7720000000000001E-2</v>
      </c>
      <c r="M136" s="8">
        <f>IF(F136&gt;(Päälaskenta!D$24+Päälaskenta!D$20),(F136*Päälaskenta!C$15 + F136*F136*Päälaskenta!E$15)+(Päälaskenta!C$15 + F136*Päälaskenta!E$15)*(F136-(Päälaskenta!D$24+Päälaskenta!D$20)),F136*Päälaskenta!C$15 + F136*F136*Päälaskenta!E$15)</f>
        <v>1.3398880900000001</v>
      </c>
      <c r="N136" s="8">
        <f>IF(F136&gt;Päälaskenta!D$24+Päälaskenta!D$20,2*SQRT(POWER((Päälaskenta!D$24+Päälaskenta!D$20),2)+POWER(Päälaskenta!E$15*(Päälaskenta!D$24+Päälaskenta!D$20),2))+Päälaskenta!C$15,(2*SQRT((POWER(F136,2))+POWER(Päälaskenta!E$15*F136,2))+Päälaskenta!C$15))</f>
        <v>4.1163801861373202</v>
      </c>
      <c r="O136" s="8">
        <f t="shared" si="17"/>
        <v>0.32550154004538401</v>
      </c>
      <c r="P136" s="8">
        <f>Päälaskenta!F$15</f>
        <v>0.08</v>
      </c>
      <c r="Q136" s="8">
        <f t="shared" si="18"/>
        <v>7.9252670459316299</v>
      </c>
      <c r="R136" s="8">
        <f t="shared" si="19"/>
        <v>1.8658274662326499</v>
      </c>
      <c r="S136" s="8">
        <f t="shared" si="20"/>
        <v>9.9506673378299201E-2</v>
      </c>
    </row>
    <row r="137" spans="1:19" x14ac:dyDescent="0.2">
      <c r="A137" s="8">
        <v>135</v>
      </c>
      <c r="B137" s="8">
        <f>IF(Päälaskenta!C$7,Päälaskenta!E$7,Päälaskenta!G$5)</f>
        <v>2.5</v>
      </c>
      <c r="C137" s="56">
        <v>1.865</v>
      </c>
      <c r="D137" s="92">
        <f t="shared" si="14"/>
        <v>1.3404799999999999</v>
      </c>
      <c r="E137" s="8">
        <f>Päälaskenta!F$15</f>
        <v>0.08</v>
      </c>
      <c r="F137" s="93">
        <f>SQRT(POWER(Päälaskenta!C$15/(2*Päälaskenta!E$15),2)+(D137/Päälaskenta!E$15))-Päälaskenta!C$15/(2*Päälaskenta!E$15)</f>
        <v>0.39489999999999997</v>
      </c>
      <c r="G137" s="57">
        <f>2*SQRT((POWER(F137,2))+POWER(Päälaskenta!E$15*F137,2))+Päälaskenta!C$15</f>
        <v>4.12</v>
      </c>
      <c r="H137" s="57">
        <f t="shared" si="15"/>
        <v>0.33</v>
      </c>
      <c r="I137" s="62">
        <f t="shared" si="16"/>
        <v>9.7615999999999994E-2</v>
      </c>
      <c r="M137" s="8">
        <f>IF(F137&gt;(Päälaskenta!D$24+Päälaskenta!D$20),(F137*Päälaskenta!C$15 + F137*F137*Päälaskenta!E$15)+(Päälaskenta!C$15 + F137*Päälaskenta!E$15)*(F137-(Päälaskenta!D$24+Päälaskenta!D$20)),F137*Päälaskenta!C$15 + F137*F137*Päälaskenta!E$15)</f>
        <v>1.3406460099999999</v>
      </c>
      <c r="N137" s="8">
        <f>IF(F137&gt;Päälaskenta!D$24+Päälaskenta!D$20,2*SQRT(POWER((Päälaskenta!D$24+Päälaskenta!D$20),2)+POWER(Päälaskenta!E$15*(Päälaskenta!D$24+Päälaskenta!D$20),2))+Päälaskenta!C$15,(2*SQRT((POWER(F137,2))+POWER(Päälaskenta!E$15*F137,2))+Päälaskenta!C$15))</f>
        <v>4.1169458715622698</v>
      </c>
      <c r="O137" s="8">
        <f t="shared" si="17"/>
        <v>0.32564091242017301</v>
      </c>
      <c r="P137" s="8">
        <f>Päälaskenta!F$15</f>
        <v>0.08</v>
      </c>
      <c r="Q137" s="8">
        <f t="shared" si="18"/>
        <v>7.9320134438751104</v>
      </c>
      <c r="R137" s="8">
        <f t="shared" si="19"/>
        <v>1.86477264046756</v>
      </c>
      <c r="S137" s="8">
        <f t="shared" si="20"/>
        <v>9.9337478977207003E-2</v>
      </c>
    </row>
    <row r="138" spans="1:19" x14ac:dyDescent="0.2">
      <c r="A138" s="8">
        <v>136</v>
      </c>
      <c r="B138" s="8">
        <f>IF(Päälaskenta!C$7,Päälaskenta!E$7,Päälaskenta!G$5)</f>
        <v>2.5</v>
      </c>
      <c r="C138" s="56">
        <v>1.8640000000000001</v>
      </c>
      <c r="D138" s="92">
        <f t="shared" si="14"/>
        <v>1.3411999999999999</v>
      </c>
      <c r="E138" s="8">
        <f>Päälaskenta!F$15</f>
        <v>0.08</v>
      </c>
      <c r="F138" s="93">
        <f>SQRT(POWER(Päälaskenta!C$15/(2*Päälaskenta!E$15),2)+(D138/Päälaskenta!E$15))-Päälaskenta!C$15/(2*Päälaskenta!E$15)</f>
        <v>0.39500000000000002</v>
      </c>
      <c r="G138" s="57">
        <f>2*SQRT((POWER(F138,2))+POWER(Päälaskenta!E$15*F138,2))+Päälaskenta!C$15</f>
        <v>4.12</v>
      </c>
      <c r="H138" s="57">
        <f t="shared" si="15"/>
        <v>0.33</v>
      </c>
      <c r="I138" s="62">
        <f t="shared" si="16"/>
        <v>9.7511E-2</v>
      </c>
      <c r="M138" s="8">
        <f>IF(F138&gt;(Päälaskenta!D$24+Päälaskenta!D$20),(F138*Päälaskenta!C$15 + F138*F138*Päälaskenta!E$15)+(Päälaskenta!C$15 + F138*Päälaskenta!E$15)*(F138-(Päälaskenta!D$24+Päälaskenta!D$20)),F138*Päälaskenta!C$15 + F138*F138*Päälaskenta!E$15)</f>
        <v>1.3410249999999999</v>
      </c>
      <c r="N138" s="8">
        <f>IF(F138&gt;Päälaskenta!D$24+Päälaskenta!D$20,2*SQRT(POWER((Päälaskenta!D$24+Päälaskenta!D$20),2)+POWER(Päälaskenta!E$15*(Päälaskenta!D$24+Päälaskenta!D$20),2))+Päälaskenta!C$15,(2*SQRT((POWER(F138,2))+POWER(Päälaskenta!E$15*F138,2))+Päälaskenta!C$15))</f>
        <v>4.1172287142747503</v>
      </c>
      <c r="O138" s="8">
        <f t="shared" si="17"/>
        <v>0.32571059153225101</v>
      </c>
      <c r="P138" s="8">
        <f>Päälaskenta!F$15</f>
        <v>0.08</v>
      </c>
      <c r="Q138" s="8">
        <f t="shared" si="18"/>
        <v>7.9353875440140103</v>
      </c>
      <c r="R138" s="8">
        <f t="shared" si="19"/>
        <v>1.8642456330046</v>
      </c>
      <c r="S138" s="8">
        <f t="shared" si="20"/>
        <v>9.9253021011619605E-2</v>
      </c>
    </row>
    <row r="139" spans="1:19" x14ac:dyDescent="0.2">
      <c r="A139" s="8">
        <v>137</v>
      </c>
      <c r="B139" s="8">
        <f>IF(Päälaskenta!C$7,Päälaskenta!E$7,Päälaskenta!G$5)</f>
        <v>2.5</v>
      </c>
      <c r="C139" s="56">
        <v>1.863</v>
      </c>
      <c r="D139" s="92">
        <f t="shared" si="14"/>
        <v>1.34192</v>
      </c>
      <c r="E139" s="8">
        <f>Päälaskenta!F$15</f>
        <v>0.08</v>
      </c>
      <c r="F139" s="93">
        <f>SQRT(POWER(Päälaskenta!C$15/(2*Päälaskenta!E$15),2)+(D139/Päälaskenta!E$15))-Päälaskenta!C$15/(2*Päälaskenta!E$15)</f>
        <v>0.3952</v>
      </c>
      <c r="G139" s="57">
        <f>2*SQRT((POWER(F139,2))+POWER(Päälaskenta!E$15*F139,2))+Päälaskenta!C$15</f>
        <v>4.12</v>
      </c>
      <c r="H139" s="57">
        <f t="shared" si="15"/>
        <v>0.33</v>
      </c>
      <c r="I139" s="62">
        <f t="shared" si="16"/>
        <v>9.7406000000000006E-2</v>
      </c>
      <c r="M139" s="8">
        <f>IF(F139&gt;(Päälaskenta!D$24+Päälaskenta!D$20),(F139*Päälaskenta!C$15 + F139*F139*Päälaskenta!E$15)+(Päälaskenta!C$15 + F139*Päälaskenta!E$15)*(F139-(Päälaskenta!D$24+Päälaskenta!D$20)),F139*Päälaskenta!C$15 + F139*F139*Päälaskenta!E$15)</f>
        <v>1.3417830399999999</v>
      </c>
      <c r="N139" s="8">
        <f>IF(F139&gt;Päälaskenta!D$24+Päälaskenta!D$20,2*SQRT(POWER((Päälaskenta!D$24+Päälaskenta!D$20),2)+POWER(Päälaskenta!E$15*(Päälaskenta!D$24+Päälaskenta!D$20),2))+Päälaskenta!C$15,(2*SQRT((POWER(F139,2))+POWER(Päälaskenta!E$15*F139,2))+Päälaskenta!C$15))</f>
        <v>4.1177943996996902</v>
      </c>
      <c r="O139" s="8">
        <f t="shared" si="17"/>
        <v>0.32584993561064002</v>
      </c>
      <c r="P139" s="8">
        <f>Päälaskenta!F$15</f>
        <v>0.08</v>
      </c>
      <c r="Q139" s="8">
        <f t="shared" si="18"/>
        <v>7.9421375464885102</v>
      </c>
      <c r="R139" s="8">
        <f t="shared" si="19"/>
        <v>1.86319242789058</v>
      </c>
      <c r="S139" s="8">
        <f t="shared" si="20"/>
        <v>9.90843829250459E-2</v>
      </c>
    </row>
    <row r="140" spans="1:19" x14ac:dyDescent="0.2">
      <c r="A140" s="8">
        <v>138</v>
      </c>
      <c r="B140" s="8">
        <f>IF(Päälaskenta!C$7,Päälaskenta!E$7,Päälaskenta!G$5)</f>
        <v>2.5</v>
      </c>
      <c r="C140" s="56">
        <v>1.8620000000000001</v>
      </c>
      <c r="D140" s="92">
        <f t="shared" si="14"/>
        <v>1.3426400000000001</v>
      </c>
      <c r="E140" s="8">
        <f>Päälaskenta!F$15</f>
        <v>0.08</v>
      </c>
      <c r="F140" s="93">
        <f>SQRT(POWER(Päälaskenta!C$15/(2*Päälaskenta!E$15),2)+(D140/Päälaskenta!E$15))-Päälaskenta!C$15/(2*Päälaskenta!E$15)</f>
        <v>0.39539999999999997</v>
      </c>
      <c r="G140" s="57">
        <f>2*SQRT((POWER(F140,2))+POWER(Päälaskenta!E$15*F140,2))+Päälaskenta!C$15</f>
        <v>4.12</v>
      </c>
      <c r="H140" s="57">
        <f t="shared" si="15"/>
        <v>0.33</v>
      </c>
      <c r="I140" s="62">
        <f t="shared" si="16"/>
        <v>9.7302E-2</v>
      </c>
      <c r="M140" s="8">
        <f>IF(F140&gt;(Päälaskenta!D$24+Päälaskenta!D$20),(F140*Päälaskenta!C$15 + F140*F140*Päälaskenta!E$15)+(Päälaskenta!C$15 + F140*Päälaskenta!E$15)*(F140-(Päälaskenta!D$24+Päälaskenta!D$20)),F140*Päälaskenta!C$15 + F140*F140*Päälaskenta!E$15)</f>
        <v>1.3425411599999999</v>
      </c>
      <c r="N140" s="8">
        <f>IF(F140&gt;Päälaskenta!D$24+Päälaskenta!D$20,2*SQRT(POWER((Päälaskenta!D$24+Päälaskenta!D$20),2)+POWER(Päälaskenta!E$15*(Päälaskenta!D$24+Päälaskenta!D$20),2))+Päälaskenta!C$15,(2*SQRT((POWER(F140,2))+POWER(Päälaskenta!E$15*F140,2))+Päälaskenta!C$15))</f>
        <v>4.1183600851246398</v>
      </c>
      <c r="O140" s="8">
        <f t="shared" si="17"/>
        <v>0.32598926083447799</v>
      </c>
      <c r="P140" s="8">
        <f>Päälaskenta!F$15</f>
        <v>0.08</v>
      </c>
      <c r="Q140" s="8">
        <f t="shared" si="18"/>
        <v>7.9488899517084199</v>
      </c>
      <c r="R140" s="8">
        <f t="shared" si="19"/>
        <v>1.8621403011584401</v>
      </c>
      <c r="S140" s="8">
        <f t="shared" si="20"/>
        <v>9.8916114466523306E-2</v>
      </c>
    </row>
    <row r="141" spans="1:19" x14ac:dyDescent="0.2">
      <c r="A141" s="8">
        <v>139</v>
      </c>
      <c r="B141" s="8">
        <f>IF(Päälaskenta!C$7,Päälaskenta!E$7,Päälaskenta!G$5)</f>
        <v>2.5</v>
      </c>
      <c r="C141" s="56">
        <v>1.861</v>
      </c>
      <c r="D141" s="92">
        <f t="shared" si="14"/>
        <v>1.3433600000000001</v>
      </c>
      <c r="E141" s="8">
        <f>Päälaskenta!F$15</f>
        <v>0.08</v>
      </c>
      <c r="F141" s="93">
        <f>SQRT(POWER(Päälaskenta!C$15/(2*Päälaskenta!E$15),2)+(D141/Päälaskenta!E$15))-Päälaskenta!C$15/(2*Päälaskenta!E$15)</f>
        <v>0.39560000000000001</v>
      </c>
      <c r="G141" s="57">
        <f>2*SQRT((POWER(F141,2))+POWER(Päälaskenta!E$15*F141,2))+Päälaskenta!C$15</f>
        <v>4.12</v>
      </c>
      <c r="H141" s="57">
        <f t="shared" si="15"/>
        <v>0.33</v>
      </c>
      <c r="I141" s="62">
        <f t="shared" si="16"/>
        <v>9.7197000000000006E-2</v>
      </c>
      <c r="M141" s="8">
        <f>IF(F141&gt;(Päälaskenta!D$24+Päälaskenta!D$20),(F141*Päälaskenta!C$15 + F141*F141*Päälaskenta!E$15)+(Päälaskenta!C$15 + F141*Päälaskenta!E$15)*(F141-(Päälaskenta!D$24+Päälaskenta!D$20)),F141*Päälaskenta!C$15 + F141*F141*Päälaskenta!E$15)</f>
        <v>1.3432993600000001</v>
      </c>
      <c r="N141" s="8">
        <f>IF(F141&gt;Päälaskenta!D$24+Päälaskenta!D$20,2*SQRT(POWER((Päälaskenta!D$24+Päälaskenta!D$20),2)+POWER(Päälaskenta!E$15*(Päälaskenta!D$24+Päälaskenta!D$20),2))+Päälaskenta!C$15,(2*SQRT((POWER(F141,2))+POWER(Päälaskenta!E$15*F141,2))+Päälaskenta!C$15))</f>
        <v>4.1189257705495903</v>
      </c>
      <c r="O141" s="8">
        <f t="shared" si="17"/>
        <v>0.32612856721153399</v>
      </c>
      <c r="P141" s="8">
        <f>Päälaskenta!F$15</f>
        <v>0.08</v>
      </c>
      <c r="Q141" s="8">
        <f t="shared" si="18"/>
        <v>7.9556447594538504</v>
      </c>
      <c r="R141" s="8">
        <f t="shared" si="19"/>
        <v>1.8610892511703401</v>
      </c>
      <c r="S141" s="8">
        <f t="shared" si="20"/>
        <v>9.8748214641138699E-2</v>
      </c>
    </row>
    <row r="142" spans="1:19" x14ac:dyDescent="0.2">
      <c r="A142" s="8">
        <v>140</v>
      </c>
      <c r="B142" s="8">
        <f>IF(Päälaskenta!C$7,Päälaskenta!E$7,Päälaskenta!G$5)</f>
        <v>2.5</v>
      </c>
      <c r="C142" s="56">
        <v>1.86</v>
      </c>
      <c r="D142" s="92">
        <f t="shared" si="14"/>
        <v>1.34409</v>
      </c>
      <c r="E142" s="8">
        <f>Päälaskenta!F$15</f>
        <v>0.08</v>
      </c>
      <c r="F142" s="93">
        <f>SQRT(POWER(Päälaskenta!C$15/(2*Päälaskenta!E$15),2)+(D142/Päälaskenta!E$15))-Päälaskenta!C$15/(2*Päälaskenta!E$15)</f>
        <v>0.39579999999999999</v>
      </c>
      <c r="G142" s="57">
        <f>2*SQRT((POWER(F142,2))+POWER(Päälaskenta!E$15*F142,2))+Päälaskenta!C$15</f>
        <v>4.12</v>
      </c>
      <c r="H142" s="57">
        <f t="shared" si="15"/>
        <v>0.33</v>
      </c>
      <c r="I142" s="62">
        <f t="shared" si="16"/>
        <v>9.7092999999999999E-2</v>
      </c>
      <c r="M142" s="8">
        <f>IF(F142&gt;(Päälaskenta!D$24+Päälaskenta!D$20),(F142*Päälaskenta!C$15 + F142*F142*Päälaskenta!E$15)+(Päälaskenta!C$15 + F142*Päälaskenta!E$15)*(F142-(Päälaskenta!D$24+Päälaskenta!D$20)),F142*Päälaskenta!C$15 + F142*F142*Päälaskenta!E$15)</f>
        <v>1.3440576399999999</v>
      </c>
      <c r="N142" s="8">
        <f>IF(F142&gt;Päälaskenta!D$24+Päälaskenta!D$20,2*SQRT(POWER((Päälaskenta!D$24+Päälaskenta!D$20),2)+POWER(Päälaskenta!E$15*(Päälaskenta!D$24+Päälaskenta!D$20),2))+Päälaskenta!C$15,(2*SQRT((POWER(F142,2))+POWER(Päälaskenta!E$15*F142,2))+Päälaskenta!C$15))</f>
        <v>4.1194914559745399</v>
      </c>
      <c r="O142" s="8">
        <f t="shared" si="17"/>
        <v>0.32626785474957098</v>
      </c>
      <c r="P142" s="8">
        <f>Päälaskenta!F$15</f>
        <v>0.08</v>
      </c>
      <c r="Q142" s="8">
        <f t="shared" si="18"/>
        <v>7.9624019695051897</v>
      </c>
      <c r="R142" s="8">
        <f t="shared" si="19"/>
        <v>1.8600392762917499</v>
      </c>
      <c r="S142" s="8">
        <f t="shared" si="20"/>
        <v>9.8580682457156704E-2</v>
      </c>
    </row>
    <row r="143" spans="1:19" x14ac:dyDescent="0.2">
      <c r="A143" s="8">
        <v>141</v>
      </c>
      <c r="B143" s="8">
        <f>IF(Päälaskenta!C$7,Päälaskenta!E$7,Päälaskenta!G$5)</f>
        <v>2.5</v>
      </c>
      <c r="C143" s="56">
        <v>1.859</v>
      </c>
      <c r="D143" s="92">
        <f t="shared" si="14"/>
        <v>1.3448100000000001</v>
      </c>
      <c r="E143" s="8">
        <f>Päälaskenta!F$15</f>
        <v>0.08</v>
      </c>
      <c r="F143" s="93">
        <f>SQRT(POWER(Päälaskenta!C$15/(2*Päälaskenta!E$15),2)+(D143/Päälaskenta!E$15))-Päälaskenta!C$15/(2*Päälaskenta!E$15)</f>
        <v>0.39600000000000002</v>
      </c>
      <c r="G143" s="57">
        <f>2*SQRT((POWER(F143,2))+POWER(Päälaskenta!E$15*F143,2))+Päälaskenta!C$15</f>
        <v>4.12</v>
      </c>
      <c r="H143" s="57">
        <f t="shared" si="15"/>
        <v>0.33</v>
      </c>
      <c r="I143" s="62">
        <f t="shared" si="16"/>
        <v>9.6988000000000005E-2</v>
      </c>
      <c r="M143" s="8">
        <f>IF(F143&gt;(Päälaskenta!D$24+Päälaskenta!D$20),(F143*Päälaskenta!C$15 + F143*F143*Päälaskenta!E$15)+(Päälaskenta!C$15 + F143*Päälaskenta!E$15)*(F143-(Päälaskenta!D$24+Päälaskenta!D$20)),F143*Päälaskenta!C$15 + F143*F143*Päälaskenta!E$15)</f>
        <v>1.344816</v>
      </c>
      <c r="N143" s="8">
        <f>IF(F143&gt;Päälaskenta!D$24+Päälaskenta!D$20,2*SQRT(POWER((Päälaskenta!D$24+Päälaskenta!D$20),2)+POWER(Päälaskenta!E$15*(Päälaskenta!D$24+Päälaskenta!D$20),2))+Päälaskenta!C$15,(2*SQRT((POWER(F143,2))+POWER(Päälaskenta!E$15*F143,2))+Päälaskenta!C$15))</f>
        <v>4.1200571413994904</v>
      </c>
      <c r="O143" s="8">
        <f t="shared" si="17"/>
        <v>0.32640712345634998</v>
      </c>
      <c r="P143" s="8">
        <f>Päälaskenta!F$15</f>
        <v>0.08</v>
      </c>
      <c r="Q143" s="8">
        <f t="shared" si="18"/>
        <v>7.9691615816431298</v>
      </c>
      <c r="R143" s="8">
        <f t="shared" si="19"/>
        <v>1.85899037489143</v>
      </c>
      <c r="S143" s="8">
        <f t="shared" si="20"/>
        <v>9.8413516926007097E-2</v>
      </c>
    </row>
    <row r="144" spans="1:19" x14ac:dyDescent="0.2">
      <c r="A144" s="8">
        <v>142</v>
      </c>
      <c r="B144" s="8">
        <f>IF(Päälaskenta!C$7,Päälaskenta!E$7,Päälaskenta!G$5)</f>
        <v>2.5</v>
      </c>
      <c r="C144" s="56">
        <v>1.8580000000000001</v>
      </c>
      <c r="D144" s="92">
        <f t="shared" si="14"/>
        <v>1.3455299999999999</v>
      </c>
      <c r="E144" s="8">
        <f>Päälaskenta!F$15</f>
        <v>0.08</v>
      </c>
      <c r="F144" s="93">
        <f>SQRT(POWER(Päälaskenta!C$15/(2*Päälaskenta!E$15),2)+(D144/Päälaskenta!E$15))-Päälaskenta!C$15/(2*Päälaskenta!E$15)</f>
        <v>0.3962</v>
      </c>
      <c r="G144" s="57">
        <f>2*SQRT((POWER(F144,2))+POWER(Päälaskenta!E$15*F144,2))+Päälaskenta!C$15</f>
        <v>4.12</v>
      </c>
      <c r="H144" s="57">
        <f t="shared" si="15"/>
        <v>0.33</v>
      </c>
      <c r="I144" s="62">
        <f t="shared" si="16"/>
        <v>9.6883999999999998E-2</v>
      </c>
      <c r="M144" s="8">
        <f>IF(F144&gt;(Päälaskenta!D$24+Päälaskenta!D$20),(F144*Päälaskenta!C$15 + F144*F144*Päälaskenta!E$15)+(Päälaskenta!C$15 + F144*Päälaskenta!E$15)*(F144-(Päälaskenta!D$24+Päälaskenta!D$20)),F144*Päälaskenta!C$15 + F144*F144*Päälaskenta!E$15)</f>
        <v>1.34557444</v>
      </c>
      <c r="N144" s="8">
        <f>IF(F144&gt;Päälaskenta!D$24+Päälaskenta!D$20,2*SQRT(POWER((Päälaskenta!D$24+Päälaskenta!D$20),2)+POWER(Päälaskenta!E$15*(Päälaskenta!D$24+Päälaskenta!D$20),2))+Päälaskenta!C$15,(2*SQRT((POWER(F144,2))+POWER(Päälaskenta!E$15*F144,2))+Päälaskenta!C$15))</f>
        <v>4.12062282682444</v>
      </c>
      <c r="O144" s="8">
        <f t="shared" si="17"/>
        <v>0.32654637333962599</v>
      </c>
      <c r="P144" s="8">
        <f>Päälaskenta!F$15</f>
        <v>0.08</v>
      </c>
      <c r="Q144" s="8">
        <f t="shared" si="18"/>
        <v>7.9759235956485997</v>
      </c>
      <c r="R144" s="8">
        <f t="shared" si="19"/>
        <v>1.85794254534145</v>
      </c>
      <c r="S144" s="8">
        <f t="shared" si="20"/>
        <v>9.8246717062274794E-2</v>
      </c>
    </row>
    <row r="145" spans="1:19" x14ac:dyDescent="0.2">
      <c r="A145" s="8">
        <v>143</v>
      </c>
      <c r="B145" s="8">
        <f>IF(Päälaskenta!C$7,Päälaskenta!E$7,Päälaskenta!G$5)</f>
        <v>2.5</v>
      </c>
      <c r="C145" s="56">
        <v>1.857</v>
      </c>
      <c r="D145" s="92">
        <f t="shared" si="14"/>
        <v>1.34626</v>
      </c>
      <c r="E145" s="8">
        <f>Päälaskenta!F$15</f>
        <v>0.08</v>
      </c>
      <c r="F145" s="93">
        <f>SQRT(POWER(Päälaskenta!C$15/(2*Päälaskenta!E$15),2)+(D145/Päälaskenta!E$15))-Päälaskenta!C$15/(2*Päälaskenta!E$15)</f>
        <v>0.39639999999999997</v>
      </c>
      <c r="G145" s="57">
        <f>2*SQRT((POWER(F145,2))+POWER(Päälaskenta!E$15*F145,2))+Päälaskenta!C$15</f>
        <v>4.12</v>
      </c>
      <c r="H145" s="57">
        <f t="shared" si="15"/>
        <v>0.33</v>
      </c>
      <c r="I145" s="62">
        <f t="shared" si="16"/>
        <v>9.6780000000000005E-2</v>
      </c>
      <c r="M145" s="8">
        <f>IF(F145&gt;(Päälaskenta!D$24+Päälaskenta!D$20),(F145*Päälaskenta!C$15 + F145*F145*Päälaskenta!E$15)+(Päälaskenta!C$15 + F145*Päälaskenta!E$15)*(F145-(Päälaskenta!D$24+Päälaskenta!D$20)),F145*Päälaskenta!C$15 + F145*F145*Päälaskenta!E$15)</f>
        <v>1.34633296</v>
      </c>
      <c r="N145" s="8">
        <f>IF(F145&gt;Päälaskenta!D$24+Päälaskenta!D$20,2*SQRT(POWER((Päälaskenta!D$24+Päälaskenta!D$20),2)+POWER(Päälaskenta!E$15*(Päälaskenta!D$24+Päälaskenta!D$20),2))+Päälaskenta!C$15,(2*SQRT((POWER(F145,2))+POWER(Päälaskenta!E$15*F145,2))+Päälaskenta!C$15))</f>
        <v>4.1211885122493896</v>
      </c>
      <c r="O145" s="8">
        <f t="shared" si="17"/>
        <v>0.326685604407151</v>
      </c>
      <c r="P145" s="8">
        <f>Päälaskenta!F$15</f>
        <v>0.08</v>
      </c>
      <c r="Q145" s="8">
        <f t="shared" si="18"/>
        <v>7.9826880113028702</v>
      </c>
      <c r="R145" s="8">
        <f t="shared" si="19"/>
        <v>1.85689578601715</v>
      </c>
      <c r="S145" s="8">
        <f t="shared" si="20"/>
        <v>9.8080281883685394E-2</v>
      </c>
    </row>
    <row r="146" spans="1:19" x14ac:dyDescent="0.2">
      <c r="A146" s="8">
        <v>144</v>
      </c>
      <c r="B146" s="8">
        <f>IF(Päälaskenta!C$7,Päälaskenta!E$7,Päälaskenta!G$5)</f>
        <v>2.5</v>
      </c>
      <c r="C146" s="56">
        <v>1.8560000000000001</v>
      </c>
      <c r="D146" s="92">
        <f t="shared" si="14"/>
        <v>1.3469800000000001</v>
      </c>
      <c r="E146" s="8">
        <f>Päälaskenta!F$15</f>
        <v>0.08</v>
      </c>
      <c r="F146" s="93">
        <f>SQRT(POWER(Päälaskenta!C$15/(2*Päälaskenta!E$15),2)+(D146/Päälaskenta!E$15))-Päälaskenta!C$15/(2*Päälaskenta!E$15)</f>
        <v>0.39660000000000001</v>
      </c>
      <c r="G146" s="57">
        <f>2*SQRT((POWER(F146,2))+POWER(Päälaskenta!E$15*F146,2))+Päälaskenta!C$15</f>
        <v>4.12</v>
      </c>
      <c r="H146" s="57">
        <f t="shared" si="15"/>
        <v>0.33</v>
      </c>
      <c r="I146" s="62">
        <f t="shared" si="16"/>
        <v>9.6675999999999998E-2</v>
      </c>
      <c r="M146" s="8">
        <f>IF(F146&gt;(Päälaskenta!D$24+Päälaskenta!D$20),(F146*Päälaskenta!C$15 + F146*F146*Päälaskenta!E$15)+(Päälaskenta!C$15 + F146*Päälaskenta!E$15)*(F146-(Päälaskenta!D$24+Päälaskenta!D$20)),F146*Päälaskenta!C$15 + F146*F146*Päälaskenta!E$15)</f>
        <v>1.34709156</v>
      </c>
      <c r="N146" s="8">
        <f>IF(F146&gt;Päälaskenta!D$24+Päälaskenta!D$20,2*SQRT(POWER((Päälaskenta!D$24+Päälaskenta!D$20),2)+POWER(Päälaskenta!E$15*(Päälaskenta!D$24+Päälaskenta!D$20),2))+Päälaskenta!C$15,(2*SQRT((POWER(F146,2))+POWER(Päälaskenta!E$15*F146,2))+Päälaskenta!C$15))</f>
        <v>4.1217541976743401</v>
      </c>
      <c r="O146" s="8">
        <f t="shared" si="17"/>
        <v>0.32682481666667201</v>
      </c>
      <c r="P146" s="8">
        <f>Päälaskenta!F$15</f>
        <v>0.08</v>
      </c>
      <c r="Q146" s="8">
        <f t="shared" si="18"/>
        <v>7.98945482838743</v>
      </c>
      <c r="R146" s="8">
        <f t="shared" si="19"/>
        <v>1.8558500952971599</v>
      </c>
      <c r="S146" s="8">
        <f t="shared" si="20"/>
        <v>9.7914210411097199E-2</v>
      </c>
    </row>
    <row r="147" spans="1:19" x14ac:dyDescent="0.2">
      <c r="A147" s="8">
        <v>145</v>
      </c>
      <c r="B147" s="8">
        <f>IF(Päälaskenta!C$7,Päälaskenta!E$7,Päälaskenta!G$5)</f>
        <v>2.5</v>
      </c>
      <c r="C147" s="56">
        <v>1.855</v>
      </c>
      <c r="D147" s="92">
        <f t="shared" si="14"/>
        <v>1.34771</v>
      </c>
      <c r="E147" s="8">
        <f>Päälaskenta!F$15</f>
        <v>0.08</v>
      </c>
      <c r="F147" s="93">
        <f>SQRT(POWER(Päälaskenta!C$15/(2*Päälaskenta!E$15),2)+(D147/Päälaskenta!E$15))-Päälaskenta!C$15/(2*Päälaskenta!E$15)</f>
        <v>0.39679999999999999</v>
      </c>
      <c r="G147" s="57">
        <f>2*SQRT((POWER(F147,2))+POWER(Päälaskenta!E$15*F147,2))+Päälaskenta!C$15</f>
        <v>4.12</v>
      </c>
      <c r="H147" s="57">
        <f t="shared" si="15"/>
        <v>0.33</v>
      </c>
      <c r="I147" s="62">
        <f t="shared" si="16"/>
        <v>9.6572000000000005E-2</v>
      </c>
      <c r="M147" s="8">
        <f>IF(F147&gt;(Päälaskenta!D$24+Päälaskenta!D$20),(F147*Päälaskenta!C$15 + F147*F147*Päälaskenta!E$15)+(Päälaskenta!C$15 + F147*Päälaskenta!E$15)*(F147-(Päälaskenta!D$24+Päälaskenta!D$20)),F147*Päälaskenta!C$15 + F147*F147*Päälaskenta!E$15)</f>
        <v>1.3478502400000001</v>
      </c>
      <c r="N147" s="8">
        <f>IF(F147&gt;Päälaskenta!D$24+Päälaskenta!D$20,2*SQRT(POWER((Päälaskenta!D$24+Päälaskenta!D$20),2)+POWER(Päälaskenta!E$15*(Päälaskenta!D$24+Päälaskenta!D$20),2))+Päälaskenta!C$15,(2*SQRT((POWER(F147,2))+POWER(Päälaskenta!E$15*F147,2))+Päälaskenta!C$15))</f>
        <v>4.1223198830992898</v>
      </c>
      <c r="O147" s="8">
        <f t="shared" si="17"/>
        <v>0.32696401012593002</v>
      </c>
      <c r="P147" s="8">
        <f>Päälaskenta!F$15</f>
        <v>0.08</v>
      </c>
      <c r="Q147" s="8">
        <f t="shared" si="18"/>
        <v>7.9962240466840404</v>
      </c>
      <c r="R147" s="8">
        <f t="shared" si="19"/>
        <v>1.8548054715633699</v>
      </c>
      <c r="S147" s="8">
        <f t="shared" si="20"/>
        <v>9.77485016684876E-2</v>
      </c>
    </row>
    <row r="148" spans="1:19" x14ac:dyDescent="0.2">
      <c r="A148" s="8">
        <v>146</v>
      </c>
      <c r="B148" s="8">
        <f>IF(Päälaskenta!C$7,Päälaskenta!E$7,Päälaskenta!G$5)</f>
        <v>2.5</v>
      </c>
      <c r="C148" s="56">
        <v>1.8540000000000001</v>
      </c>
      <c r="D148" s="92">
        <f t="shared" si="14"/>
        <v>1.3484400000000001</v>
      </c>
      <c r="E148" s="8">
        <f>Päälaskenta!F$15</f>
        <v>0.08</v>
      </c>
      <c r="F148" s="93">
        <f>SQRT(POWER(Päälaskenta!C$15/(2*Päälaskenta!E$15),2)+(D148/Päälaskenta!E$15))-Päälaskenta!C$15/(2*Päälaskenta!E$15)</f>
        <v>0.39700000000000002</v>
      </c>
      <c r="G148" s="57">
        <f>2*SQRT((POWER(F148,2))+POWER(Päälaskenta!E$15*F148,2))+Päälaskenta!C$15</f>
        <v>4.12</v>
      </c>
      <c r="H148" s="57">
        <f t="shared" si="15"/>
        <v>0.33</v>
      </c>
      <c r="I148" s="62">
        <f t="shared" si="16"/>
        <v>9.6466999999999997E-2</v>
      </c>
      <c r="M148" s="8">
        <f>IF(F148&gt;(Päälaskenta!D$24+Päälaskenta!D$20),(F148*Päälaskenta!C$15 + F148*F148*Päälaskenta!E$15)+(Päälaskenta!C$15 + F148*Päälaskenta!E$15)*(F148-(Päälaskenta!D$24+Päälaskenta!D$20)),F148*Päälaskenta!C$15 + F148*F148*Päälaskenta!E$15)</f>
        <v>1.3486089999999999</v>
      </c>
      <c r="N148" s="8">
        <f>IF(F148&gt;Päälaskenta!D$24+Päälaskenta!D$20,2*SQRT(POWER((Päälaskenta!D$24+Päälaskenta!D$20),2)+POWER(Päälaskenta!E$15*(Päälaskenta!D$24+Päälaskenta!D$20),2))+Päälaskenta!C$15,(2*SQRT((POWER(F148,2))+POWER(Päälaskenta!E$15*F148,2))+Päälaskenta!C$15))</f>
        <v>4.1228855685242403</v>
      </c>
      <c r="O148" s="8">
        <f t="shared" si="17"/>
        <v>0.32710318479266598</v>
      </c>
      <c r="P148" s="8">
        <f>Päälaskenta!F$15</f>
        <v>0.08</v>
      </c>
      <c r="Q148" s="8">
        <f t="shared" si="18"/>
        <v>8.0029956659747992</v>
      </c>
      <c r="R148" s="8">
        <f t="shared" si="19"/>
        <v>1.85376191320094</v>
      </c>
      <c r="S148" s="8">
        <f t="shared" si="20"/>
        <v>9.7583154682940404E-2</v>
      </c>
    </row>
    <row r="149" spans="1:19" x14ac:dyDescent="0.2">
      <c r="A149" s="8">
        <v>147</v>
      </c>
      <c r="B149" s="8">
        <f>IF(Päälaskenta!C$7,Päälaskenta!E$7,Päälaskenta!G$5)</f>
        <v>2.5</v>
      </c>
      <c r="C149" s="56">
        <v>1.853</v>
      </c>
      <c r="D149" s="92">
        <f t="shared" si="14"/>
        <v>1.3491599999999999</v>
      </c>
      <c r="E149" s="8">
        <f>Päälaskenta!F$15</f>
        <v>0.08</v>
      </c>
      <c r="F149" s="93">
        <f>SQRT(POWER(Päälaskenta!C$15/(2*Päälaskenta!E$15),2)+(D149/Päälaskenta!E$15))-Päälaskenta!C$15/(2*Päälaskenta!E$15)</f>
        <v>0.39710000000000001</v>
      </c>
      <c r="G149" s="57">
        <f>2*SQRT((POWER(F149,2))+POWER(Päälaskenta!E$15*F149,2))+Päälaskenta!C$15</f>
        <v>4.12</v>
      </c>
      <c r="H149" s="57">
        <f t="shared" si="15"/>
        <v>0.33</v>
      </c>
      <c r="I149" s="62">
        <f t="shared" si="16"/>
        <v>9.6363000000000004E-2</v>
      </c>
      <c r="M149" s="8">
        <f>IF(F149&gt;(Päälaskenta!D$24+Päälaskenta!D$20),(F149*Päälaskenta!C$15 + F149*F149*Päälaskenta!E$15)+(Päälaskenta!C$15 + F149*Päälaskenta!E$15)*(F149-(Päälaskenta!D$24+Päälaskenta!D$20)),F149*Päälaskenta!C$15 + F149*F149*Päälaskenta!E$15)</f>
        <v>1.34898841</v>
      </c>
      <c r="N149" s="8">
        <f>IF(F149&gt;Päälaskenta!D$24+Päälaskenta!D$20,2*SQRT(POWER((Päälaskenta!D$24+Päälaskenta!D$20),2)+POWER(Päälaskenta!E$15*(Päälaskenta!D$24+Päälaskenta!D$20),2))+Päälaskenta!C$15,(2*SQRT((POWER(F149,2))+POWER(Päälaskenta!E$15*F149,2))+Päälaskenta!C$15))</f>
        <v>4.1231684112367102</v>
      </c>
      <c r="O149" s="8">
        <f t="shared" si="17"/>
        <v>0.32717276508125498</v>
      </c>
      <c r="P149" s="8">
        <f>Päälaskenta!F$15</f>
        <v>0.08</v>
      </c>
      <c r="Q149" s="8">
        <f t="shared" si="18"/>
        <v>8.0063823759249608</v>
      </c>
      <c r="R149" s="8">
        <f t="shared" si="19"/>
        <v>1.85324053303023</v>
      </c>
      <c r="S149" s="8">
        <f t="shared" si="20"/>
        <v>9.7500616545876106E-2</v>
      </c>
    </row>
    <row r="150" spans="1:19" x14ac:dyDescent="0.2">
      <c r="A150" s="8">
        <v>148</v>
      </c>
      <c r="B150" s="8">
        <f>IF(Päälaskenta!C$7,Päälaskenta!E$7,Päälaskenta!G$5)</f>
        <v>2.5</v>
      </c>
      <c r="C150" s="56">
        <v>1.8520000000000001</v>
      </c>
      <c r="D150" s="92">
        <f t="shared" si="14"/>
        <v>1.34989</v>
      </c>
      <c r="E150" s="8">
        <f>Päälaskenta!F$15</f>
        <v>0.08</v>
      </c>
      <c r="F150" s="93">
        <f>SQRT(POWER(Päälaskenta!C$15/(2*Päälaskenta!E$15),2)+(D150/Päälaskenta!E$15))-Päälaskenta!C$15/(2*Päälaskenta!E$15)</f>
        <v>0.39729999999999999</v>
      </c>
      <c r="G150" s="57">
        <f>2*SQRT((POWER(F150,2))+POWER(Päälaskenta!E$15*F150,2))+Päälaskenta!C$15</f>
        <v>4.12</v>
      </c>
      <c r="H150" s="57">
        <f t="shared" si="15"/>
        <v>0.33</v>
      </c>
      <c r="I150" s="62">
        <f t="shared" si="16"/>
        <v>9.6258999999999997E-2</v>
      </c>
      <c r="M150" s="8">
        <f>IF(F150&gt;(Päälaskenta!D$24+Päälaskenta!D$20),(F150*Päälaskenta!C$15 + F150*F150*Päälaskenta!E$15)+(Päälaskenta!C$15 + F150*Päälaskenta!E$15)*(F150-(Päälaskenta!D$24+Päälaskenta!D$20)),F150*Päälaskenta!C$15 + F150*F150*Päälaskenta!E$15)</f>
        <v>1.34974729</v>
      </c>
      <c r="N150" s="8">
        <f>IF(F150&gt;Päälaskenta!D$24+Päälaskenta!D$20,2*SQRT(POWER((Päälaskenta!D$24+Päälaskenta!D$20),2)+POWER(Päälaskenta!E$15*(Päälaskenta!D$24+Päälaskenta!D$20),2))+Päälaskenta!C$15,(2*SQRT((POWER(F150,2))+POWER(Päälaskenta!E$15*F150,2))+Päälaskenta!C$15))</f>
        <v>4.1237340966616598</v>
      </c>
      <c r="O150" s="8">
        <f t="shared" si="17"/>
        <v>0.32731191157370698</v>
      </c>
      <c r="P150" s="8">
        <f>Päälaskenta!F$15</f>
        <v>0.08</v>
      </c>
      <c r="Q150" s="8">
        <f t="shared" si="18"/>
        <v>8.0131575962989299</v>
      </c>
      <c r="R150" s="8">
        <f t="shared" si="19"/>
        <v>1.8521985697041099</v>
      </c>
      <c r="S150" s="8">
        <f t="shared" si="20"/>
        <v>9.7335810378476204E-2</v>
      </c>
    </row>
    <row r="151" spans="1:19" x14ac:dyDescent="0.2">
      <c r="A151" s="8">
        <v>149</v>
      </c>
      <c r="B151" s="8">
        <f>IF(Päälaskenta!C$7,Päälaskenta!E$7,Päälaskenta!G$5)</f>
        <v>2.5</v>
      </c>
      <c r="C151" s="56">
        <v>1.851</v>
      </c>
      <c r="D151" s="92">
        <f t="shared" si="14"/>
        <v>1.3506199999999999</v>
      </c>
      <c r="E151" s="8">
        <f>Päälaskenta!F$15</f>
        <v>0.08</v>
      </c>
      <c r="F151" s="93">
        <f>SQRT(POWER(Päälaskenta!C$15/(2*Päälaskenta!E$15),2)+(D151/Päälaskenta!E$15))-Päälaskenta!C$15/(2*Päälaskenta!E$15)</f>
        <v>0.39750000000000002</v>
      </c>
      <c r="G151" s="57">
        <f>2*SQRT((POWER(F151,2))+POWER(Päälaskenta!E$15*F151,2))+Päälaskenta!C$15</f>
        <v>4.12</v>
      </c>
      <c r="H151" s="57">
        <f t="shared" si="15"/>
        <v>0.33</v>
      </c>
      <c r="I151" s="62">
        <f t="shared" si="16"/>
        <v>9.6156000000000005E-2</v>
      </c>
      <c r="M151" s="8">
        <f>IF(F151&gt;(Päälaskenta!D$24+Päälaskenta!D$20),(F151*Päälaskenta!C$15 + F151*F151*Päälaskenta!E$15)+(Päälaskenta!C$15 + F151*Päälaskenta!E$15)*(F151-(Päälaskenta!D$24+Päälaskenta!D$20)),F151*Päälaskenta!C$15 + F151*F151*Päälaskenta!E$15)</f>
        <v>1.35050625</v>
      </c>
      <c r="N151" s="8">
        <f>IF(F151&gt;Päälaskenta!D$24+Päälaskenta!D$20,2*SQRT(POWER((Päälaskenta!D$24+Päälaskenta!D$20),2)+POWER(Päälaskenta!E$15*(Päälaskenta!D$24+Päälaskenta!D$20),2))+Päälaskenta!C$15,(2*SQRT((POWER(F151,2))+POWER(Päälaskenta!E$15*F151,2))+Päälaskenta!C$15))</f>
        <v>4.1242997820866103</v>
      </c>
      <c r="O151" s="8">
        <f t="shared" si="17"/>
        <v>0.32745103929296299</v>
      </c>
      <c r="P151" s="8">
        <f>Päälaskenta!F$15</f>
        <v>0.08</v>
      </c>
      <c r="Q151" s="8">
        <f t="shared" si="18"/>
        <v>8.0199352171234004</v>
      </c>
      <c r="R151" s="8">
        <f t="shared" si="19"/>
        <v>1.8511576677264501</v>
      </c>
      <c r="S151" s="8">
        <f t="shared" si="20"/>
        <v>9.7171363549372697E-2</v>
      </c>
    </row>
    <row r="152" spans="1:19" x14ac:dyDescent="0.2">
      <c r="A152" s="8">
        <v>150</v>
      </c>
      <c r="B152" s="8">
        <f>IF(Päälaskenta!C$7,Päälaskenta!E$7,Päälaskenta!G$5)</f>
        <v>2.5</v>
      </c>
      <c r="C152" s="56">
        <v>1.85</v>
      </c>
      <c r="D152" s="92">
        <f t="shared" si="14"/>
        <v>1.3513500000000001</v>
      </c>
      <c r="E152" s="8">
        <f>Päälaskenta!F$15</f>
        <v>0.08</v>
      </c>
      <c r="F152" s="93">
        <f>SQRT(POWER(Päälaskenta!C$15/(2*Päälaskenta!E$15),2)+(D152/Päälaskenta!E$15))-Päälaskenta!C$15/(2*Päälaskenta!E$15)</f>
        <v>0.3977</v>
      </c>
      <c r="G152" s="57">
        <f>2*SQRT((POWER(F152,2))+POWER(Päälaskenta!E$15*F152,2))+Päälaskenta!C$15</f>
        <v>4.12</v>
      </c>
      <c r="H152" s="57">
        <f t="shared" si="15"/>
        <v>0.33</v>
      </c>
      <c r="I152" s="62">
        <f t="shared" si="16"/>
        <v>9.6051999999999998E-2</v>
      </c>
      <c r="M152" s="8">
        <f>IF(F152&gt;(Päälaskenta!D$24+Päälaskenta!D$20),(F152*Päälaskenta!C$15 + F152*F152*Päälaskenta!E$15)+(Päälaskenta!C$15 + F152*Päälaskenta!E$15)*(F152-(Päälaskenta!D$24+Päälaskenta!D$20)),F152*Päälaskenta!C$15 + F152*F152*Päälaskenta!E$15)</f>
        <v>1.35126529</v>
      </c>
      <c r="N152" s="8">
        <f>IF(F152&gt;Päälaskenta!D$24+Päälaskenta!D$20,2*SQRT(POWER((Päälaskenta!D$24+Päälaskenta!D$20),2)+POWER(Päälaskenta!E$15*(Päälaskenta!D$24+Päälaskenta!D$20),2))+Päälaskenta!C$15,(2*SQRT((POWER(F152,2))+POWER(Päälaskenta!E$15*F152,2))+Päälaskenta!C$15))</f>
        <v>4.1248654675115599</v>
      </c>
      <c r="O152" s="8">
        <f t="shared" si="17"/>
        <v>0.32759014824674698</v>
      </c>
      <c r="P152" s="8">
        <f>Päälaskenta!F$15</f>
        <v>0.08</v>
      </c>
      <c r="Q152" s="8">
        <f t="shared" si="18"/>
        <v>8.0267152381814206</v>
      </c>
      <c r="R152" s="8">
        <f t="shared" si="19"/>
        <v>1.85011782549376</v>
      </c>
      <c r="S152" s="8">
        <f t="shared" si="20"/>
        <v>9.7007275096437001E-2</v>
      </c>
    </row>
    <row r="153" spans="1:19" x14ac:dyDescent="0.2">
      <c r="A153" s="8">
        <v>151</v>
      </c>
      <c r="B153" s="8">
        <f>IF(Päälaskenta!C$7,Päälaskenta!E$7,Päälaskenta!G$5)</f>
        <v>2.5</v>
      </c>
      <c r="C153" s="56">
        <v>1.849</v>
      </c>
      <c r="D153" s="92">
        <f t="shared" si="14"/>
        <v>1.3520799999999999</v>
      </c>
      <c r="E153" s="8">
        <f>Päälaskenta!F$15</f>
        <v>0.08</v>
      </c>
      <c r="F153" s="93">
        <f>SQRT(POWER(Päälaskenta!C$15/(2*Päälaskenta!E$15),2)+(D153/Päälaskenta!E$15))-Päälaskenta!C$15/(2*Päälaskenta!E$15)</f>
        <v>0.39789999999999998</v>
      </c>
      <c r="G153" s="57">
        <f>2*SQRT((POWER(F153,2))+POWER(Päälaskenta!E$15*F153,2))+Päälaskenta!C$15</f>
        <v>4.13</v>
      </c>
      <c r="H153" s="57">
        <f t="shared" si="15"/>
        <v>0.33</v>
      </c>
      <c r="I153" s="62">
        <f t="shared" si="16"/>
        <v>9.5948000000000006E-2</v>
      </c>
      <c r="M153" s="8">
        <f>IF(F153&gt;(Päälaskenta!D$24+Päälaskenta!D$20),(F153*Päälaskenta!C$15 + F153*F153*Päälaskenta!E$15)+(Päälaskenta!C$15 + F153*Päälaskenta!E$15)*(F153-(Päälaskenta!D$24+Päälaskenta!D$20)),F153*Päälaskenta!C$15 + F153*F153*Päälaskenta!E$15)</f>
        <v>1.3520244100000001</v>
      </c>
      <c r="N153" s="8">
        <f>IF(F153&gt;Päälaskenta!D$24+Päälaskenta!D$20,2*SQRT(POWER((Päälaskenta!D$24+Päälaskenta!D$20),2)+POWER(Päälaskenta!E$15*(Päälaskenta!D$24+Päälaskenta!D$20),2))+Päälaskenta!C$15,(2*SQRT((POWER(F153,2))+POWER(Päälaskenta!E$15*F153,2))+Päälaskenta!C$15))</f>
        <v>4.1254311529365104</v>
      </c>
      <c r="O153" s="8">
        <f t="shared" si="17"/>
        <v>0.32772923844277901</v>
      </c>
      <c r="P153" s="8">
        <f>Päälaskenta!F$15</f>
        <v>0.08</v>
      </c>
      <c r="Q153" s="8">
        <f t="shared" si="18"/>
        <v>8.0334976592563105</v>
      </c>
      <c r="R153" s="8">
        <f t="shared" si="19"/>
        <v>1.8490790414057701</v>
      </c>
      <c r="S153" s="8">
        <f t="shared" si="20"/>
        <v>9.6843544060597794E-2</v>
      </c>
    </row>
    <row r="154" spans="1:19" x14ac:dyDescent="0.2">
      <c r="A154" s="8">
        <v>152</v>
      </c>
      <c r="B154" s="8">
        <f>IF(Päälaskenta!C$7,Päälaskenta!E$7,Päälaskenta!G$5)</f>
        <v>2.5</v>
      </c>
      <c r="C154" s="56">
        <v>1.8480000000000001</v>
      </c>
      <c r="D154" s="92">
        <f t="shared" si="14"/>
        <v>1.3528100000000001</v>
      </c>
      <c r="E154" s="8">
        <f>Päälaskenta!F$15</f>
        <v>0.08</v>
      </c>
      <c r="F154" s="93">
        <f>SQRT(POWER(Päälaskenta!C$15/(2*Päälaskenta!E$15),2)+(D154/Päälaskenta!E$15))-Päälaskenta!C$15/(2*Päälaskenta!E$15)</f>
        <v>0.39810000000000001</v>
      </c>
      <c r="G154" s="57">
        <f>2*SQRT((POWER(F154,2))+POWER(Päälaskenta!E$15*F154,2))+Päälaskenta!C$15</f>
        <v>4.13</v>
      </c>
      <c r="H154" s="57">
        <f t="shared" si="15"/>
        <v>0.33</v>
      </c>
      <c r="I154" s="62">
        <f t="shared" si="16"/>
        <v>9.5843999999999999E-2</v>
      </c>
      <c r="M154" s="8">
        <f>IF(F154&gt;(Päälaskenta!D$24+Päälaskenta!D$20),(F154*Päälaskenta!C$15 + F154*F154*Päälaskenta!E$15)+(Päälaskenta!C$15 + F154*Päälaskenta!E$15)*(F154-(Päälaskenta!D$24+Päälaskenta!D$20)),F154*Päälaskenta!C$15 + F154*F154*Päälaskenta!E$15)</f>
        <v>1.3527836099999999</v>
      </c>
      <c r="N154" s="8">
        <f>IF(F154&gt;Päälaskenta!D$24+Päälaskenta!D$20,2*SQRT(POWER((Päälaskenta!D$24+Päälaskenta!D$20),2)+POWER(Päälaskenta!E$15*(Päälaskenta!D$24+Päälaskenta!D$20),2))+Päälaskenta!C$15,(2*SQRT((POWER(F154,2))+POWER(Päälaskenta!E$15*F154,2))+Päälaskenta!C$15))</f>
        <v>4.12599683836146</v>
      </c>
      <c r="O154" s="8">
        <f t="shared" si="17"/>
        <v>0.32786830988877502</v>
      </c>
      <c r="P154" s="8">
        <f>Päälaskenta!F$15</f>
        <v>0.08</v>
      </c>
      <c r="Q154" s="8">
        <f t="shared" si="18"/>
        <v>8.0402824801316708</v>
      </c>
      <c r="R154" s="8">
        <f t="shared" si="19"/>
        <v>1.8480413138654199</v>
      </c>
      <c r="S154" s="8">
        <f t="shared" si="20"/>
        <v>9.6680169485828693E-2</v>
      </c>
    </row>
    <row r="155" spans="1:19" x14ac:dyDescent="0.2">
      <c r="A155" s="8">
        <v>153</v>
      </c>
      <c r="B155" s="8">
        <f>IF(Päälaskenta!C$7,Päälaskenta!E$7,Päälaskenta!G$5)</f>
        <v>2.5</v>
      </c>
      <c r="C155" s="56">
        <v>1.847</v>
      </c>
      <c r="D155" s="92">
        <f t="shared" si="14"/>
        <v>1.35355</v>
      </c>
      <c r="E155" s="8">
        <f>Päälaskenta!F$15</f>
        <v>0.08</v>
      </c>
      <c r="F155" s="93">
        <f>SQRT(POWER(Päälaskenta!C$15/(2*Päälaskenta!E$15),2)+(D155/Päälaskenta!E$15))-Päälaskenta!C$15/(2*Päälaskenta!E$15)</f>
        <v>0.39829999999999999</v>
      </c>
      <c r="G155" s="57">
        <f>2*SQRT((POWER(F155,2))+POWER(Päälaskenta!E$15*F155,2))+Päälaskenta!C$15</f>
        <v>4.13</v>
      </c>
      <c r="H155" s="57">
        <f t="shared" si="15"/>
        <v>0.33</v>
      </c>
      <c r="I155" s="62">
        <f t="shared" si="16"/>
        <v>9.5740000000000006E-2</v>
      </c>
      <c r="M155" s="8">
        <f>IF(F155&gt;(Päälaskenta!D$24+Päälaskenta!D$20),(F155*Päälaskenta!C$15 + F155*F155*Päälaskenta!E$15)+(Päälaskenta!C$15 + F155*Päälaskenta!E$15)*(F155-(Päälaskenta!D$24+Päälaskenta!D$20)),F155*Päälaskenta!C$15 + F155*F155*Päälaskenta!E$15)</f>
        <v>1.3535428899999999</v>
      </c>
      <c r="N155" s="8">
        <f>IF(F155&gt;Päälaskenta!D$24+Päälaskenta!D$20,2*SQRT(POWER((Päälaskenta!D$24+Päälaskenta!D$20),2)+POWER(Päälaskenta!E$15*(Päälaskenta!D$24+Päälaskenta!D$20),2))+Päälaskenta!C$15,(2*SQRT((POWER(F155,2))+POWER(Päälaskenta!E$15*F155,2))+Päälaskenta!C$15))</f>
        <v>4.1265625237864096</v>
      </c>
      <c r="O155" s="8">
        <f t="shared" si="17"/>
        <v>0.32800736259244401</v>
      </c>
      <c r="P155" s="8">
        <f>Päälaskenta!F$15</f>
        <v>0.08</v>
      </c>
      <c r="Q155" s="8">
        <f t="shared" si="18"/>
        <v>8.0470697005913294</v>
      </c>
      <c r="R155" s="8">
        <f t="shared" si="19"/>
        <v>1.8470046412788601</v>
      </c>
      <c r="S155" s="8">
        <f t="shared" si="20"/>
        <v>9.6517150419138803E-2</v>
      </c>
    </row>
    <row r="156" spans="1:19" x14ac:dyDescent="0.2">
      <c r="A156" s="8">
        <v>154</v>
      </c>
      <c r="B156" s="8">
        <f>IF(Päälaskenta!C$7,Päälaskenta!E$7,Päälaskenta!G$5)</f>
        <v>2.5</v>
      </c>
      <c r="C156" s="56">
        <v>1.8460000000000001</v>
      </c>
      <c r="D156" s="92">
        <f t="shared" si="14"/>
        <v>1.3542799999999999</v>
      </c>
      <c r="E156" s="8">
        <f>Päälaskenta!F$15</f>
        <v>0.08</v>
      </c>
      <c r="F156" s="93">
        <f>SQRT(POWER(Päälaskenta!C$15/(2*Päälaskenta!E$15),2)+(D156/Päälaskenta!E$15))-Päälaskenta!C$15/(2*Päälaskenta!E$15)</f>
        <v>0.39850000000000002</v>
      </c>
      <c r="G156" s="57">
        <f>2*SQRT((POWER(F156,2))+POWER(Päälaskenta!E$15*F156,2))+Päälaskenta!C$15</f>
        <v>4.13</v>
      </c>
      <c r="H156" s="57">
        <f t="shared" si="15"/>
        <v>0.33</v>
      </c>
      <c r="I156" s="62">
        <f t="shared" si="16"/>
        <v>9.5637E-2</v>
      </c>
      <c r="M156" s="8">
        <f>IF(F156&gt;(Päälaskenta!D$24+Päälaskenta!D$20),(F156*Päälaskenta!C$15 + F156*F156*Päälaskenta!E$15)+(Päälaskenta!C$15 + F156*Päälaskenta!E$15)*(F156-(Päälaskenta!D$24+Päälaskenta!D$20)),F156*Päälaskenta!C$15 + F156*F156*Päälaskenta!E$15)</f>
        <v>1.3543022499999999</v>
      </c>
      <c r="N156" s="8">
        <f>IF(F156&gt;Päälaskenta!D$24+Päälaskenta!D$20,2*SQRT(POWER((Päälaskenta!D$24+Päälaskenta!D$20),2)+POWER(Päälaskenta!E$15*(Päälaskenta!D$24+Päälaskenta!D$20),2))+Päälaskenta!C$15,(2*SQRT((POWER(F156,2))+POWER(Päälaskenta!E$15*F156,2))+Päälaskenta!C$15))</f>
        <v>4.1271282092113601</v>
      </c>
      <c r="O156" s="8">
        <f t="shared" si="17"/>
        <v>0.32814639656149402</v>
      </c>
      <c r="P156" s="8">
        <f>Päälaskenta!F$15</f>
        <v>0.08</v>
      </c>
      <c r="Q156" s="8">
        <f t="shared" si="18"/>
        <v>8.0538593204194395</v>
      </c>
      <c r="R156" s="8">
        <f t="shared" si="19"/>
        <v>1.8459690220554501</v>
      </c>
      <c r="S156" s="8">
        <f t="shared" si="20"/>
        <v>9.6354485910559007E-2</v>
      </c>
    </row>
    <row r="157" spans="1:19" x14ac:dyDescent="0.2">
      <c r="A157" s="8">
        <v>155</v>
      </c>
      <c r="B157" s="8">
        <f>IF(Päälaskenta!C$7,Päälaskenta!E$7,Päälaskenta!G$5)</f>
        <v>2.5</v>
      </c>
      <c r="C157" s="56">
        <v>1.845</v>
      </c>
      <c r="D157" s="92">
        <f t="shared" si="14"/>
        <v>1.35501</v>
      </c>
      <c r="E157" s="8">
        <f>Päälaskenta!F$15</f>
        <v>0.08</v>
      </c>
      <c r="F157" s="93">
        <f>SQRT(POWER(Päälaskenta!C$15/(2*Päälaskenta!E$15),2)+(D157/Päälaskenta!E$15))-Päälaskenta!C$15/(2*Päälaskenta!E$15)</f>
        <v>0.3987</v>
      </c>
      <c r="G157" s="57">
        <f>2*SQRT((POWER(F157,2))+POWER(Päälaskenta!E$15*F157,2))+Päälaskenta!C$15</f>
        <v>4.13</v>
      </c>
      <c r="H157" s="57">
        <f t="shared" si="15"/>
        <v>0.33</v>
      </c>
      <c r="I157" s="62">
        <f t="shared" si="16"/>
        <v>9.5533000000000007E-2</v>
      </c>
      <c r="M157" s="8">
        <f>IF(F157&gt;(Päälaskenta!D$24+Päälaskenta!D$20),(F157*Päälaskenta!C$15 + F157*F157*Päälaskenta!E$15)+(Päälaskenta!C$15 + F157*Päälaskenta!E$15)*(F157-(Päälaskenta!D$24+Päälaskenta!D$20)),F157*Päälaskenta!C$15 + F157*F157*Päälaskenta!E$15)</f>
        <v>1.3550616900000001</v>
      </c>
      <c r="N157" s="8">
        <f>IF(F157&gt;Päälaskenta!D$24+Päälaskenta!D$20,2*SQRT(POWER((Päälaskenta!D$24+Päälaskenta!D$20),2)+POWER(Päälaskenta!E$15*(Päälaskenta!D$24+Päälaskenta!D$20),2))+Päälaskenta!C$15,(2*SQRT((POWER(F157,2))+POWER(Päälaskenta!E$15*F157,2))+Päälaskenta!C$15))</f>
        <v>4.1276938946363098</v>
      </c>
      <c r="O157" s="8">
        <f t="shared" si="17"/>
        <v>0.32828541180362802</v>
      </c>
      <c r="P157" s="8">
        <f>Päälaskenta!F$15</f>
        <v>0.08</v>
      </c>
      <c r="Q157" s="8">
        <f t="shared" si="18"/>
        <v>8.0606513394004295</v>
      </c>
      <c r="R157" s="8">
        <f t="shared" si="19"/>
        <v>1.84493445460775</v>
      </c>
      <c r="S157" s="8">
        <f t="shared" si="20"/>
        <v>9.6192175013132306E-2</v>
      </c>
    </row>
    <row r="158" spans="1:19" x14ac:dyDescent="0.2">
      <c r="A158" s="8">
        <v>156</v>
      </c>
      <c r="B158" s="8">
        <f>IF(Päälaskenta!C$7,Päälaskenta!E$7,Päälaskenta!G$5)</f>
        <v>2.5</v>
      </c>
      <c r="C158" s="56">
        <v>1.8440000000000001</v>
      </c>
      <c r="D158" s="92">
        <f t="shared" si="14"/>
        <v>1.35575</v>
      </c>
      <c r="E158" s="8">
        <f>Päälaskenta!F$15</f>
        <v>0.08</v>
      </c>
      <c r="F158" s="93">
        <f>SQRT(POWER(Päälaskenta!C$15/(2*Päälaskenta!E$15),2)+(D158/Päälaskenta!E$15))-Päälaskenta!C$15/(2*Päälaskenta!E$15)</f>
        <v>0.39889999999999998</v>
      </c>
      <c r="G158" s="57">
        <f>2*SQRT((POWER(F158,2))+POWER(Päälaskenta!E$15*F158,2))+Päälaskenta!C$15</f>
        <v>4.13</v>
      </c>
      <c r="H158" s="57">
        <f t="shared" si="15"/>
        <v>0.33</v>
      </c>
      <c r="I158" s="62">
        <f t="shared" si="16"/>
        <v>9.5430000000000001E-2</v>
      </c>
      <c r="M158" s="8">
        <f>IF(F158&gt;(Päälaskenta!D$24+Päälaskenta!D$20),(F158*Päälaskenta!C$15 + F158*F158*Päälaskenta!E$15)+(Päälaskenta!C$15 + F158*Päälaskenta!E$15)*(F158-(Päälaskenta!D$24+Päälaskenta!D$20)),F158*Päälaskenta!C$15 + F158*F158*Päälaskenta!E$15)</f>
        <v>1.35582121</v>
      </c>
      <c r="N158" s="8">
        <f>IF(F158&gt;Päälaskenta!D$24+Päälaskenta!D$20,2*SQRT(POWER((Päälaskenta!D$24+Päälaskenta!D$20),2)+POWER(Päälaskenta!E$15*(Päälaskenta!D$24+Päälaskenta!D$20),2))+Päälaskenta!C$15,(2*SQRT((POWER(F158,2))+POWER(Päälaskenta!E$15*F158,2))+Päälaskenta!C$15))</f>
        <v>4.1282595800612496</v>
      </c>
      <c r="O158" s="8">
        <f t="shared" si="17"/>
        <v>0.32842440832654302</v>
      </c>
      <c r="P158" s="8">
        <f>Päälaskenta!F$15</f>
        <v>0.08</v>
      </c>
      <c r="Q158" s="8">
        <f t="shared" si="18"/>
        <v>8.0674457573189695</v>
      </c>
      <c r="R158" s="8">
        <f t="shared" si="19"/>
        <v>1.8439009373514701</v>
      </c>
      <c r="S158" s="8">
        <f t="shared" si="20"/>
        <v>9.6030216782903299E-2</v>
      </c>
    </row>
    <row r="159" spans="1:19" x14ac:dyDescent="0.2">
      <c r="A159" s="8">
        <v>157</v>
      </c>
      <c r="B159" s="8">
        <f>IF(Päälaskenta!C$7,Päälaskenta!E$7,Päälaskenta!G$5)</f>
        <v>2.5</v>
      </c>
      <c r="C159" s="56">
        <v>1.843</v>
      </c>
      <c r="D159" s="92">
        <f t="shared" si="14"/>
        <v>1.3564799999999999</v>
      </c>
      <c r="E159" s="8">
        <f>Päälaskenta!F$15</f>
        <v>0.08</v>
      </c>
      <c r="F159" s="93">
        <f>SQRT(POWER(Päälaskenta!C$15/(2*Päälaskenta!E$15),2)+(D159/Päälaskenta!E$15))-Päälaskenta!C$15/(2*Päälaskenta!E$15)</f>
        <v>0.39910000000000001</v>
      </c>
      <c r="G159" s="57">
        <f>2*SQRT((POWER(F159,2))+POWER(Päälaskenta!E$15*F159,2))+Päälaskenta!C$15</f>
        <v>4.13</v>
      </c>
      <c r="H159" s="57">
        <f t="shared" si="15"/>
        <v>0.33</v>
      </c>
      <c r="I159" s="62">
        <f t="shared" si="16"/>
        <v>9.5325999999999994E-2</v>
      </c>
      <c r="M159" s="8">
        <f>IF(F159&gt;(Päälaskenta!D$24+Päälaskenta!D$20),(F159*Päälaskenta!C$15 + F159*F159*Päälaskenta!E$15)+(Päälaskenta!C$15 + F159*Päälaskenta!E$15)*(F159-(Päälaskenta!D$24+Päälaskenta!D$20)),F159*Päälaskenta!C$15 + F159*F159*Päälaskenta!E$15)</f>
        <v>1.3565808100000001</v>
      </c>
      <c r="N159" s="8">
        <f>IF(F159&gt;Päälaskenta!D$24+Päälaskenta!D$20,2*SQRT(POWER((Päälaskenta!D$24+Päälaskenta!D$20),2)+POWER(Päälaskenta!E$15*(Päälaskenta!D$24+Päälaskenta!D$20),2))+Päälaskenta!C$15,(2*SQRT((POWER(F159,2))+POWER(Päälaskenta!E$15*F159,2))+Päälaskenta!C$15))</f>
        <v>4.1288252654862001</v>
      </c>
      <c r="O159" s="8">
        <f t="shared" si="17"/>
        <v>0.32856338613793401</v>
      </c>
      <c r="P159" s="8">
        <f>Päälaskenta!F$15</f>
        <v>0.08</v>
      </c>
      <c r="Q159" s="8">
        <f t="shared" si="18"/>
        <v>8.0742425739600296</v>
      </c>
      <c r="R159" s="8">
        <f t="shared" si="19"/>
        <v>1.8428684687055199</v>
      </c>
      <c r="S159" s="8">
        <f t="shared" si="20"/>
        <v>9.58686102789056E-2</v>
      </c>
    </row>
    <row r="160" spans="1:19" x14ac:dyDescent="0.2">
      <c r="A160" s="8">
        <v>158</v>
      </c>
      <c r="B160" s="8">
        <f>IF(Päälaskenta!C$7,Päälaskenta!E$7,Päälaskenta!G$5)</f>
        <v>2.5</v>
      </c>
      <c r="C160" s="56">
        <v>1.8420000000000001</v>
      </c>
      <c r="D160" s="92">
        <f t="shared" si="14"/>
        <v>1.3572200000000001</v>
      </c>
      <c r="E160" s="8">
        <f>Päälaskenta!F$15</f>
        <v>0.08</v>
      </c>
      <c r="F160" s="93">
        <f>SQRT(POWER(Päälaskenta!C$15/(2*Päälaskenta!E$15),2)+(D160/Päälaskenta!E$15))-Päälaskenta!C$15/(2*Päälaskenta!E$15)</f>
        <v>0.39929999999999999</v>
      </c>
      <c r="G160" s="57">
        <f>2*SQRT((POWER(F160,2))+POWER(Päälaskenta!E$15*F160,2))+Päälaskenta!C$15</f>
        <v>4.13</v>
      </c>
      <c r="H160" s="57">
        <f t="shared" si="15"/>
        <v>0.33</v>
      </c>
      <c r="I160" s="62">
        <f t="shared" si="16"/>
        <v>9.5223000000000002E-2</v>
      </c>
      <c r="M160" s="8">
        <f>IF(F160&gt;(Päälaskenta!D$24+Päälaskenta!D$20),(F160*Päälaskenta!C$15 + F160*F160*Päälaskenta!E$15)+(Päälaskenta!C$15 + F160*Päälaskenta!E$15)*(F160-(Päälaskenta!D$24+Päälaskenta!D$20)),F160*Päälaskenta!C$15 + F160*F160*Päälaskenta!E$15)</f>
        <v>1.3573404899999999</v>
      </c>
      <c r="N160" s="8">
        <f>IF(F160&gt;Päälaskenta!D$24+Päälaskenta!D$20,2*SQRT(POWER((Päälaskenta!D$24+Päälaskenta!D$20),2)+POWER(Päälaskenta!E$15*(Päälaskenta!D$24+Päälaskenta!D$20),2))+Päälaskenta!C$15,(2*SQRT((POWER(F160,2))+POWER(Päälaskenta!E$15*F160,2))+Päälaskenta!C$15))</f>
        <v>4.1293909509111497</v>
      </c>
      <c r="O160" s="8">
        <f t="shared" si="17"/>
        <v>0.32870234524549002</v>
      </c>
      <c r="P160" s="8">
        <f>Päälaskenta!F$15</f>
        <v>0.08</v>
      </c>
      <c r="Q160" s="8">
        <f t="shared" si="18"/>
        <v>8.08104178910882</v>
      </c>
      <c r="R160" s="8">
        <f t="shared" si="19"/>
        <v>1.84183704709199</v>
      </c>
      <c r="S160" s="8">
        <f t="shared" si="20"/>
        <v>9.5707354563153005E-2</v>
      </c>
    </row>
    <row r="161" spans="1:19" x14ac:dyDescent="0.2">
      <c r="A161" s="8">
        <v>159</v>
      </c>
      <c r="B161" s="8">
        <f>IF(Päälaskenta!C$7,Päälaskenta!E$7,Päälaskenta!G$5)</f>
        <v>2.5</v>
      </c>
      <c r="C161" s="56">
        <v>1.841</v>
      </c>
      <c r="D161" s="92">
        <f t="shared" si="14"/>
        <v>1.3579600000000001</v>
      </c>
      <c r="E161" s="8">
        <f>Päälaskenta!F$15</f>
        <v>0.08</v>
      </c>
      <c r="F161" s="93">
        <f>SQRT(POWER(Päälaskenta!C$15/(2*Päälaskenta!E$15),2)+(D161/Päälaskenta!E$15))-Päälaskenta!C$15/(2*Päälaskenta!E$15)</f>
        <v>0.39950000000000002</v>
      </c>
      <c r="G161" s="57">
        <f>2*SQRT((POWER(F161,2))+POWER(Päälaskenta!E$15*F161,2))+Päälaskenta!C$15</f>
        <v>4.13</v>
      </c>
      <c r="H161" s="57">
        <f t="shared" si="15"/>
        <v>0.33</v>
      </c>
      <c r="I161" s="62">
        <f t="shared" si="16"/>
        <v>9.5118999999999995E-2</v>
      </c>
      <c r="M161" s="8">
        <f>IF(F161&gt;(Päälaskenta!D$24+Päälaskenta!D$20),(F161*Päälaskenta!C$15 + F161*F161*Päälaskenta!E$15)+(Päälaskenta!C$15 + F161*Päälaskenta!E$15)*(F161-(Päälaskenta!D$24+Päälaskenta!D$20)),F161*Päälaskenta!C$15 + F161*F161*Päälaskenta!E$15)</f>
        <v>1.3581002499999999</v>
      </c>
      <c r="N161" s="8">
        <f>IF(F161&gt;Päälaskenta!D$24+Päälaskenta!D$20,2*SQRT(POWER((Päälaskenta!D$24+Päälaskenta!D$20),2)+POWER(Päälaskenta!E$15*(Päälaskenta!D$24+Päälaskenta!D$20),2))+Päälaskenta!C$15,(2*SQRT((POWER(F161,2))+POWER(Päälaskenta!E$15*F161,2))+Päälaskenta!C$15))</f>
        <v>4.1299566363361002</v>
      </c>
      <c r="O161" s="8">
        <f t="shared" si="17"/>
        <v>0.32884128565689802</v>
      </c>
      <c r="P161" s="8">
        <f>Päälaskenta!F$15</f>
        <v>0.08</v>
      </c>
      <c r="Q161" s="8">
        <f t="shared" si="18"/>
        <v>8.0878434025508898</v>
      </c>
      <c r="R161" s="8">
        <f t="shared" si="19"/>
        <v>1.8408066709361099</v>
      </c>
      <c r="S161" s="8">
        <f t="shared" si="20"/>
        <v>9.5546448700625494E-2</v>
      </c>
    </row>
    <row r="162" spans="1:19" x14ac:dyDescent="0.2">
      <c r="A162" s="8">
        <v>160</v>
      </c>
      <c r="B162" s="8">
        <f>IF(Päälaskenta!C$7,Päälaskenta!E$7,Päälaskenta!G$5)</f>
        <v>2.5</v>
      </c>
      <c r="C162" s="56">
        <v>1.84</v>
      </c>
      <c r="D162" s="92">
        <f t="shared" si="14"/>
        <v>1.3587</v>
      </c>
      <c r="E162" s="8">
        <f>Päälaskenta!F$15</f>
        <v>0.08</v>
      </c>
      <c r="F162" s="93">
        <f>SQRT(POWER(Päälaskenta!C$15/(2*Päälaskenta!E$15),2)+(D162/Päälaskenta!E$15))-Päälaskenta!C$15/(2*Päälaskenta!E$15)</f>
        <v>0.3997</v>
      </c>
      <c r="G162" s="57">
        <f>2*SQRT((POWER(F162,2))+POWER(Päälaskenta!E$15*F162,2))+Päälaskenta!C$15</f>
        <v>4.13</v>
      </c>
      <c r="H162" s="57">
        <f t="shared" si="15"/>
        <v>0.33</v>
      </c>
      <c r="I162" s="62">
        <f t="shared" si="16"/>
        <v>9.5016000000000003E-2</v>
      </c>
      <c r="M162" s="8">
        <f>IF(F162&gt;(Päälaskenta!D$24+Päälaskenta!D$20),(F162*Päälaskenta!C$15 + F162*F162*Päälaskenta!E$15)+(Päälaskenta!C$15 + F162*Päälaskenta!E$15)*(F162-(Päälaskenta!D$24+Päälaskenta!D$20)),F162*Päälaskenta!C$15 + F162*F162*Päälaskenta!E$15)</f>
        <v>1.3588600900000001</v>
      </c>
      <c r="N162" s="8">
        <f>IF(F162&gt;Päälaskenta!D$24+Päälaskenta!D$20,2*SQRT(POWER((Päälaskenta!D$24+Päälaskenta!D$20),2)+POWER(Päälaskenta!E$15*(Päälaskenta!D$24+Päälaskenta!D$20),2))+Päälaskenta!C$15,(2*SQRT((POWER(F162,2))+POWER(Päälaskenta!E$15*F162,2))+Päälaskenta!C$15))</f>
        <v>4.1305223217610498</v>
      </c>
      <c r="O162" s="8">
        <f t="shared" si="17"/>
        <v>0.32898020737983802</v>
      </c>
      <c r="P162" s="8">
        <f>Päälaskenta!F$15</f>
        <v>0.08</v>
      </c>
      <c r="Q162" s="8">
        <f t="shared" si="18"/>
        <v>8.0946474140719999</v>
      </c>
      <c r="R162" s="8">
        <f t="shared" si="19"/>
        <v>1.8397773386662599</v>
      </c>
      <c r="S162" s="8">
        <f t="shared" si="20"/>
        <v>9.5385891759261696E-2</v>
      </c>
    </row>
    <row r="163" spans="1:19" x14ac:dyDescent="0.2">
      <c r="A163" s="8">
        <v>161</v>
      </c>
      <c r="B163" s="8">
        <f>IF(Päälaskenta!C$7,Päälaskenta!E$7,Päälaskenta!G$5)</f>
        <v>2.5</v>
      </c>
      <c r="C163" s="56">
        <v>1.839</v>
      </c>
      <c r="D163" s="92">
        <f t="shared" si="14"/>
        <v>1.3594299999999999</v>
      </c>
      <c r="E163" s="8">
        <f>Päälaskenta!F$15</f>
        <v>0.08</v>
      </c>
      <c r="F163" s="93">
        <f>SQRT(POWER(Päälaskenta!C$15/(2*Päälaskenta!E$15),2)+(D163/Päälaskenta!E$15))-Päälaskenta!C$15/(2*Päälaskenta!E$15)</f>
        <v>0.39979999999999999</v>
      </c>
      <c r="G163" s="57">
        <f>2*SQRT((POWER(F163,2))+POWER(Päälaskenta!E$15*F163,2))+Päälaskenta!C$15</f>
        <v>4.13</v>
      </c>
      <c r="H163" s="57">
        <f t="shared" si="15"/>
        <v>0.33</v>
      </c>
      <c r="I163" s="62">
        <f t="shared" si="16"/>
        <v>9.4912999999999997E-2</v>
      </c>
      <c r="M163" s="8">
        <f>IF(F163&gt;(Päälaskenta!D$24+Päälaskenta!D$20),(F163*Päälaskenta!C$15 + F163*F163*Päälaskenta!E$15)+(Päälaskenta!C$15 + F163*Päälaskenta!E$15)*(F163-(Päälaskenta!D$24+Päälaskenta!D$20)),F163*Päälaskenta!C$15 + F163*F163*Päälaskenta!E$15)</f>
        <v>1.35924004</v>
      </c>
      <c r="N163" s="8">
        <f>IF(F163&gt;Päälaskenta!D$24+Päälaskenta!D$20,2*SQRT(POWER((Päälaskenta!D$24+Päälaskenta!D$20),2)+POWER(Päälaskenta!E$15*(Päälaskenta!D$24+Päälaskenta!D$20),2))+Päälaskenta!C$15,(2*SQRT((POWER(F163,2))+POWER(Päälaskenta!E$15*F163,2))+Päälaskenta!C$15))</f>
        <v>4.1308051644735304</v>
      </c>
      <c r="O163" s="8">
        <f t="shared" si="17"/>
        <v>0.32904966123553198</v>
      </c>
      <c r="P163" s="8">
        <f>Päälaskenta!F$15</f>
        <v>0.08</v>
      </c>
      <c r="Q163" s="8">
        <f t="shared" si="18"/>
        <v>8.0980503190453206</v>
      </c>
      <c r="R163" s="8">
        <f t="shared" si="19"/>
        <v>1.83926306349834</v>
      </c>
      <c r="S163" s="8">
        <f t="shared" si="20"/>
        <v>9.5305743843552906E-2</v>
      </c>
    </row>
    <row r="164" spans="1:19" x14ac:dyDescent="0.2">
      <c r="A164" s="8">
        <v>162</v>
      </c>
      <c r="B164" s="8">
        <f>IF(Päälaskenta!C$7,Päälaskenta!E$7,Päälaskenta!G$5)</f>
        <v>2.5</v>
      </c>
      <c r="C164" s="56">
        <v>1.8380000000000001</v>
      </c>
      <c r="D164" s="92">
        <f t="shared" si="14"/>
        <v>1.3601700000000001</v>
      </c>
      <c r="E164" s="8">
        <f>Päälaskenta!F$15</f>
        <v>0.08</v>
      </c>
      <c r="F164" s="93">
        <f>SQRT(POWER(Päälaskenta!C$15/(2*Päälaskenta!E$15),2)+(D164/Päälaskenta!E$15))-Päälaskenta!C$15/(2*Päälaskenta!E$15)</f>
        <v>0.4</v>
      </c>
      <c r="G164" s="57">
        <f>2*SQRT((POWER(F164,2))+POWER(Päälaskenta!E$15*F164,2))+Päälaskenta!C$15</f>
        <v>4.13</v>
      </c>
      <c r="H164" s="57">
        <f t="shared" si="15"/>
        <v>0.33</v>
      </c>
      <c r="I164" s="62">
        <f t="shared" si="16"/>
        <v>9.4810000000000005E-2</v>
      </c>
      <c r="M164" s="8">
        <f>IF(F164&gt;(Päälaskenta!D$24+Päälaskenta!D$20),(F164*Päälaskenta!C$15 + F164*F164*Päälaskenta!E$15)+(Päälaskenta!C$15 + F164*Päälaskenta!E$15)*(F164-(Päälaskenta!D$24+Päälaskenta!D$20)),F164*Päälaskenta!C$15 + F164*F164*Päälaskenta!E$15)</f>
        <v>1.36</v>
      </c>
      <c r="N164" s="8">
        <f>IF(F164&gt;Päälaskenta!D$24+Päälaskenta!D$20,2*SQRT(POWER((Päälaskenta!D$24+Päälaskenta!D$20),2)+POWER(Päälaskenta!E$15*(Päälaskenta!D$24+Päälaskenta!D$20),2))+Päälaskenta!C$15,(2*SQRT((POWER(F164,2))+POWER(Päälaskenta!E$15*F164,2))+Päälaskenta!C$15))</f>
        <v>4.13137084989848</v>
      </c>
      <c r="O164" s="8">
        <f t="shared" si="17"/>
        <v>0.32918855494016502</v>
      </c>
      <c r="P164" s="8">
        <f>Päälaskenta!F$15</f>
        <v>0.08</v>
      </c>
      <c r="Q164" s="8">
        <f t="shared" si="18"/>
        <v>8.1048579272839305</v>
      </c>
      <c r="R164" s="8">
        <f t="shared" si="19"/>
        <v>1.8382352941176501</v>
      </c>
      <c r="S164" s="8">
        <f t="shared" si="20"/>
        <v>9.5145708542760804E-2</v>
      </c>
    </row>
    <row r="165" spans="1:19" x14ac:dyDescent="0.2">
      <c r="A165" s="8">
        <v>163</v>
      </c>
      <c r="B165" s="8">
        <f>IF(Päälaskenta!C$7,Päälaskenta!E$7,Päälaskenta!G$5)</f>
        <v>2.5</v>
      </c>
      <c r="C165" s="56">
        <v>1.837</v>
      </c>
      <c r="D165" s="92">
        <f t="shared" si="14"/>
        <v>1.3609100000000001</v>
      </c>
      <c r="E165" s="8">
        <f>Päälaskenta!F$15</f>
        <v>0.08</v>
      </c>
      <c r="F165" s="93">
        <f>SQRT(POWER(Päälaskenta!C$15/(2*Päälaskenta!E$15),2)+(D165/Päälaskenta!E$15))-Päälaskenta!C$15/(2*Päälaskenta!E$15)</f>
        <v>0.4002</v>
      </c>
      <c r="G165" s="57">
        <f>2*SQRT((POWER(F165,2))+POWER(Päälaskenta!E$15*F165,2))+Päälaskenta!C$15</f>
        <v>4.13</v>
      </c>
      <c r="H165" s="57">
        <f t="shared" si="15"/>
        <v>0.33</v>
      </c>
      <c r="I165" s="62">
        <f t="shared" si="16"/>
        <v>9.4705999999999999E-2</v>
      </c>
      <c r="M165" s="8">
        <f>IF(F165&gt;(Päälaskenta!D$24+Päälaskenta!D$20),(F165*Päälaskenta!C$15 + F165*F165*Päälaskenta!E$15)+(Päälaskenta!C$15 + F165*Päälaskenta!E$15)*(F165-(Päälaskenta!D$24+Päälaskenta!D$20)),F165*Päälaskenta!C$15 + F165*F165*Päälaskenta!E$15)</f>
        <v>1.3607600399999999</v>
      </c>
      <c r="N165" s="8">
        <f>IF(F165&gt;Päälaskenta!D$24+Päälaskenta!D$20,2*SQRT(POWER((Päälaskenta!D$24+Päälaskenta!D$20),2)+POWER(Päälaskenta!E$15*(Päälaskenta!D$24+Päälaskenta!D$20),2))+Päälaskenta!C$15,(2*SQRT((POWER(F165,2))+POWER(Päälaskenta!E$15*F165,2))+Päälaskenta!C$15))</f>
        <v>4.1319365353234296</v>
      </c>
      <c r="O165" s="8">
        <f t="shared" si="17"/>
        <v>0.32932742997551501</v>
      </c>
      <c r="P165" s="8">
        <f>Päälaskenta!F$15</f>
        <v>0.08</v>
      </c>
      <c r="Q165" s="8">
        <f t="shared" si="18"/>
        <v>8.1116679330672206</v>
      </c>
      <c r="R165" s="8">
        <f t="shared" si="19"/>
        <v>1.8372085647077101</v>
      </c>
      <c r="S165" s="8">
        <f t="shared" si="20"/>
        <v>9.4986019845844594E-2</v>
      </c>
    </row>
    <row r="166" spans="1:19" x14ac:dyDescent="0.2">
      <c r="A166" s="8">
        <v>164</v>
      </c>
      <c r="B166" s="8">
        <f>IF(Päälaskenta!C$7,Päälaskenta!E$7,Päälaskenta!G$5)</f>
        <v>2.5</v>
      </c>
      <c r="C166" s="56">
        <v>1.8360000000000001</v>
      </c>
      <c r="D166" s="92">
        <f t="shared" si="14"/>
        <v>1.3616600000000001</v>
      </c>
      <c r="E166" s="8">
        <f>Päälaskenta!F$15</f>
        <v>0.08</v>
      </c>
      <c r="F166" s="93">
        <f>SQRT(POWER(Päälaskenta!C$15/(2*Päälaskenta!E$15),2)+(D166/Päälaskenta!E$15))-Päälaskenta!C$15/(2*Päälaskenta!E$15)</f>
        <v>0.40039999999999998</v>
      </c>
      <c r="G166" s="57">
        <f>2*SQRT((POWER(F166,2))+POWER(Päälaskenta!E$15*F166,2))+Päälaskenta!C$15</f>
        <v>4.13</v>
      </c>
      <c r="H166" s="57">
        <f t="shared" si="15"/>
        <v>0.33</v>
      </c>
      <c r="I166" s="62">
        <f t="shared" si="16"/>
        <v>9.4603000000000007E-2</v>
      </c>
      <c r="M166" s="8">
        <f>IF(F166&gt;(Päälaskenta!D$24+Päälaskenta!D$20),(F166*Päälaskenta!C$15 + F166*F166*Päälaskenta!E$15)+(Päälaskenta!C$15 + F166*Päälaskenta!E$15)*(F166-(Päälaskenta!D$24+Päälaskenta!D$20)),F166*Päälaskenta!C$15 + F166*F166*Päälaskenta!E$15)</f>
        <v>1.36152016</v>
      </c>
      <c r="N166" s="8">
        <f>IF(F166&gt;Päälaskenta!D$24+Päälaskenta!D$20,2*SQRT(POWER((Päälaskenta!D$24+Päälaskenta!D$20),2)+POWER(Päälaskenta!E$15*(Päälaskenta!D$24+Päälaskenta!D$20),2))+Päälaskenta!C$15,(2*SQRT((POWER(F166,2))+POWER(Päälaskenta!E$15*F166,2))+Päälaskenta!C$15))</f>
        <v>4.1325022207483704</v>
      </c>
      <c r="O166" s="8">
        <f t="shared" si="17"/>
        <v>0.32946628634925101</v>
      </c>
      <c r="P166" s="8">
        <f>Päälaskenta!F$15</f>
        <v>0.08</v>
      </c>
      <c r="Q166" s="8">
        <f t="shared" si="18"/>
        <v>8.1184803361819604</v>
      </c>
      <c r="R166" s="8">
        <f t="shared" si="19"/>
        <v>1.83618287370787</v>
      </c>
      <c r="S166" s="8">
        <f t="shared" si="20"/>
        <v>9.4826676831006707E-2</v>
      </c>
    </row>
    <row r="167" spans="1:19" x14ac:dyDescent="0.2">
      <c r="A167" s="8">
        <v>165</v>
      </c>
      <c r="B167" s="8">
        <f>IF(Päälaskenta!C$7,Päälaskenta!E$7,Päälaskenta!G$5)</f>
        <v>2.5</v>
      </c>
      <c r="C167" s="56">
        <v>1.835</v>
      </c>
      <c r="D167" s="92">
        <f t="shared" si="14"/>
        <v>1.3624000000000001</v>
      </c>
      <c r="E167" s="8">
        <f>Päälaskenta!F$15</f>
        <v>0.08</v>
      </c>
      <c r="F167" s="93">
        <f>SQRT(POWER(Päälaskenta!C$15/(2*Päälaskenta!E$15),2)+(D167/Päälaskenta!E$15))-Päälaskenta!C$15/(2*Päälaskenta!E$15)</f>
        <v>0.40060000000000001</v>
      </c>
      <c r="G167" s="57">
        <f>2*SQRT((POWER(F167,2))+POWER(Päälaskenta!E$15*F167,2))+Päälaskenta!C$15</f>
        <v>4.13</v>
      </c>
      <c r="H167" s="57">
        <f t="shared" si="15"/>
        <v>0.33</v>
      </c>
      <c r="I167" s="62">
        <f t="shared" si="16"/>
        <v>9.4500000000000001E-2</v>
      </c>
      <c r="M167" s="8">
        <f>IF(F167&gt;(Päälaskenta!D$24+Päälaskenta!D$20),(F167*Päälaskenta!C$15 + F167*F167*Päälaskenta!E$15)+(Päälaskenta!C$15 + F167*Päälaskenta!E$15)*(F167-(Päälaskenta!D$24+Päälaskenta!D$20)),F167*Päälaskenta!C$15 + F167*F167*Päälaskenta!E$15)</f>
        <v>1.36228036</v>
      </c>
      <c r="N167" s="8">
        <f>IF(F167&gt;Päälaskenta!D$24+Päälaskenta!D$20,2*SQRT(POWER((Päälaskenta!D$24+Päälaskenta!D$20),2)+POWER(Päälaskenta!E$15*(Päälaskenta!D$24+Päälaskenta!D$20),2))+Päälaskenta!C$15,(2*SQRT((POWER(F167,2))+POWER(Päälaskenta!E$15*F167,2))+Päälaskenta!C$15))</f>
        <v>4.13306790617332</v>
      </c>
      <c r="O167" s="8">
        <f t="shared" si="17"/>
        <v>0.32960512406903397</v>
      </c>
      <c r="P167" s="8">
        <f>Päälaskenta!F$15</f>
        <v>0.08</v>
      </c>
      <c r="Q167" s="8">
        <f t="shared" si="18"/>
        <v>8.1252951364151205</v>
      </c>
      <c r="R167" s="8">
        <f t="shared" si="19"/>
        <v>1.83515821956062</v>
      </c>
      <c r="S167" s="8">
        <f t="shared" si="20"/>
        <v>9.4667678579359996E-2</v>
      </c>
    </row>
    <row r="168" spans="1:19" x14ac:dyDescent="0.2">
      <c r="A168" s="8">
        <v>166</v>
      </c>
      <c r="B168" s="8">
        <f>IF(Päälaskenta!C$7,Päälaskenta!E$7,Päälaskenta!G$5)</f>
        <v>2.5</v>
      </c>
      <c r="C168" s="56">
        <v>1.8340000000000001</v>
      </c>
      <c r="D168" s="92">
        <f t="shared" si="14"/>
        <v>1.36314</v>
      </c>
      <c r="E168" s="8">
        <f>Päälaskenta!F$15</f>
        <v>0.08</v>
      </c>
      <c r="F168" s="93">
        <f>SQRT(POWER(Päälaskenta!C$15/(2*Päälaskenta!E$15),2)+(D168/Päälaskenta!E$15))-Päälaskenta!C$15/(2*Päälaskenta!E$15)</f>
        <v>0.40079999999999999</v>
      </c>
      <c r="G168" s="57">
        <f>2*SQRT((POWER(F168,2))+POWER(Päälaskenta!E$15*F168,2))+Päälaskenta!C$15</f>
        <v>4.13</v>
      </c>
      <c r="H168" s="57">
        <f t="shared" si="15"/>
        <v>0.33</v>
      </c>
      <c r="I168" s="62">
        <f t="shared" si="16"/>
        <v>9.4396999999999995E-2</v>
      </c>
      <c r="M168" s="8">
        <f>IF(F168&gt;(Päälaskenta!D$24+Päälaskenta!D$20),(F168*Päälaskenta!C$15 + F168*F168*Päälaskenta!E$15)+(Päälaskenta!C$15 + F168*Päälaskenta!E$15)*(F168-(Päälaskenta!D$24+Päälaskenta!D$20)),F168*Päälaskenta!C$15 + F168*F168*Päälaskenta!E$15)</f>
        <v>1.3630406399999999</v>
      </c>
      <c r="N168" s="8">
        <f>IF(F168&gt;Päälaskenta!D$24+Päälaskenta!D$20,2*SQRT(POWER((Päälaskenta!D$24+Päälaskenta!D$20),2)+POWER(Päälaskenta!E$15*(Päälaskenta!D$24+Päälaskenta!D$20),2))+Päälaskenta!C$15,(2*SQRT((POWER(F168,2))+POWER(Päälaskenta!E$15*F168,2))+Päälaskenta!C$15))</f>
        <v>4.1336335915982696</v>
      </c>
      <c r="O168" s="8">
        <f t="shared" si="17"/>
        <v>0.32974394314252198</v>
      </c>
      <c r="P168" s="8">
        <f>Päälaskenta!F$15</f>
        <v>0.08</v>
      </c>
      <c r="Q168" s="8">
        <f t="shared" si="18"/>
        <v>8.1321123335539909</v>
      </c>
      <c r="R168" s="8">
        <f t="shared" si="19"/>
        <v>1.83413460071154</v>
      </c>
      <c r="S168" s="8">
        <f t="shared" si="20"/>
        <v>9.4509024174914399E-2</v>
      </c>
    </row>
    <row r="169" spans="1:19" x14ac:dyDescent="0.2">
      <c r="A169" s="8">
        <v>167</v>
      </c>
      <c r="B169" s="8">
        <f>IF(Päälaskenta!C$7,Päälaskenta!E$7,Päälaskenta!G$5)</f>
        <v>2.5</v>
      </c>
      <c r="C169" s="56">
        <v>1.833</v>
      </c>
      <c r="D169" s="92">
        <f t="shared" si="14"/>
        <v>1.36388</v>
      </c>
      <c r="E169" s="8">
        <f>Päälaskenta!F$15</f>
        <v>0.08</v>
      </c>
      <c r="F169" s="93">
        <f>SQRT(POWER(Päälaskenta!C$15/(2*Päälaskenta!E$15),2)+(D169/Päälaskenta!E$15))-Päälaskenta!C$15/(2*Päälaskenta!E$15)</f>
        <v>0.40100000000000002</v>
      </c>
      <c r="G169" s="57">
        <f>2*SQRT((POWER(F169,2))+POWER(Päälaskenta!E$15*F169,2))+Päälaskenta!C$15</f>
        <v>4.13</v>
      </c>
      <c r="H169" s="57">
        <f t="shared" si="15"/>
        <v>0.33</v>
      </c>
      <c r="I169" s="62">
        <f t="shared" si="16"/>
        <v>9.4294000000000003E-2</v>
      </c>
      <c r="M169" s="8">
        <f>IF(F169&gt;(Päälaskenta!D$24+Päälaskenta!D$20),(F169*Päälaskenta!C$15 + F169*F169*Päälaskenta!E$15)+(Päälaskenta!C$15 + F169*Päälaskenta!E$15)*(F169-(Päälaskenta!D$24+Päälaskenta!D$20)),F169*Päälaskenta!C$15 + F169*F169*Päälaskenta!E$15)</f>
        <v>1.363801</v>
      </c>
      <c r="N169" s="8">
        <f>IF(F169&gt;Päälaskenta!D$24+Päälaskenta!D$20,2*SQRT(POWER((Päälaskenta!D$24+Päälaskenta!D$20),2)+POWER(Päälaskenta!E$15*(Päälaskenta!D$24+Päälaskenta!D$20),2))+Päälaskenta!C$15,(2*SQRT((POWER(F169,2))+POWER(Päälaskenta!E$15*F169,2))+Päälaskenta!C$15))</f>
        <v>4.1341992770232201</v>
      </c>
      <c r="O169" s="8">
        <f t="shared" si="17"/>
        <v>0.32988274357737002</v>
      </c>
      <c r="P169" s="8">
        <f>Päälaskenta!F$15</f>
        <v>0.08</v>
      </c>
      <c r="Q169" s="8">
        <f t="shared" si="18"/>
        <v>8.1389319273861407</v>
      </c>
      <c r="R169" s="8">
        <f t="shared" si="19"/>
        <v>1.8331120156093199</v>
      </c>
      <c r="S169" s="8">
        <f t="shared" si="20"/>
        <v>9.4350712704567199E-2</v>
      </c>
    </row>
    <row r="170" spans="1:19" x14ac:dyDescent="0.2">
      <c r="A170" s="8">
        <v>168</v>
      </c>
      <c r="B170" s="8">
        <f>IF(Päälaskenta!C$7,Päälaskenta!E$7,Päälaskenta!G$5)</f>
        <v>2.5</v>
      </c>
      <c r="C170" s="56">
        <v>1.8320000000000001</v>
      </c>
      <c r="D170" s="92">
        <f t="shared" si="14"/>
        <v>1.36463</v>
      </c>
      <c r="E170" s="8">
        <f>Päälaskenta!F$15</f>
        <v>0.08</v>
      </c>
      <c r="F170" s="93">
        <f>SQRT(POWER(Päälaskenta!C$15/(2*Päälaskenta!E$15),2)+(D170/Päälaskenta!E$15))-Päälaskenta!C$15/(2*Päälaskenta!E$15)</f>
        <v>0.4012</v>
      </c>
      <c r="G170" s="57">
        <f>2*SQRT((POWER(F170,2))+POWER(Päälaskenta!E$15*F170,2))+Päälaskenta!C$15</f>
        <v>4.13</v>
      </c>
      <c r="H170" s="57">
        <f t="shared" si="15"/>
        <v>0.33</v>
      </c>
      <c r="I170" s="62">
        <f t="shared" si="16"/>
        <v>9.4191999999999998E-2</v>
      </c>
      <c r="M170" s="8">
        <f>IF(F170&gt;(Päälaskenta!D$24+Päälaskenta!D$20),(F170*Päälaskenta!C$15 + F170*F170*Päälaskenta!E$15)+(Päälaskenta!C$15 + F170*Päälaskenta!E$15)*(F170-(Päälaskenta!D$24+Päälaskenta!D$20)),F170*Päälaskenta!C$15 + F170*F170*Päälaskenta!E$15)</f>
        <v>1.3645614399999999</v>
      </c>
      <c r="N170" s="8">
        <f>IF(F170&gt;Päälaskenta!D$24+Päälaskenta!D$20,2*SQRT(POWER((Päälaskenta!D$24+Päälaskenta!D$20),2)+POWER(Päälaskenta!E$15*(Päälaskenta!D$24+Päälaskenta!D$20),2))+Päälaskenta!C$15,(2*SQRT((POWER(F170,2))+POWER(Päälaskenta!E$15*F170,2))+Päälaskenta!C$15))</f>
        <v>4.1347649624481697</v>
      </c>
      <c r="O170" s="8">
        <f t="shared" si="17"/>
        <v>0.33002152538122798</v>
      </c>
      <c r="P170" s="8">
        <f>Päälaskenta!F$15</f>
        <v>0.08</v>
      </c>
      <c r="Q170" s="8">
        <f t="shared" si="18"/>
        <v>8.1457539176993592</v>
      </c>
      <c r="R170" s="8">
        <f t="shared" si="19"/>
        <v>1.8320904627057299</v>
      </c>
      <c r="S170" s="8">
        <f t="shared" si="20"/>
        <v>9.4192743258093903E-2</v>
      </c>
    </row>
    <row r="171" spans="1:19" x14ac:dyDescent="0.2">
      <c r="A171" s="8">
        <v>169</v>
      </c>
      <c r="B171" s="8">
        <f>IF(Päälaskenta!C$7,Päälaskenta!E$7,Päälaskenta!G$5)</f>
        <v>2.5</v>
      </c>
      <c r="C171" s="56">
        <v>1.831</v>
      </c>
      <c r="D171" s="92">
        <f t="shared" si="14"/>
        <v>1.36537</v>
      </c>
      <c r="E171" s="8">
        <f>Päälaskenta!F$15</f>
        <v>0.08</v>
      </c>
      <c r="F171" s="93">
        <f>SQRT(POWER(Päälaskenta!C$15/(2*Päälaskenta!E$15),2)+(D171/Päälaskenta!E$15))-Päälaskenta!C$15/(2*Päälaskenta!E$15)</f>
        <v>0.40139999999999998</v>
      </c>
      <c r="G171" s="57">
        <f>2*SQRT((POWER(F171,2))+POWER(Päälaskenta!E$15*F171,2))+Päälaskenta!C$15</f>
        <v>4.1399999999999997</v>
      </c>
      <c r="H171" s="57">
        <f t="shared" si="15"/>
        <v>0.33</v>
      </c>
      <c r="I171" s="62">
        <f t="shared" si="16"/>
        <v>9.4089000000000006E-2</v>
      </c>
      <c r="M171" s="8">
        <f>IF(F171&gt;(Päälaskenta!D$24+Päälaskenta!D$20),(F171*Päälaskenta!C$15 + F171*F171*Päälaskenta!E$15)+(Päälaskenta!C$15 + F171*Päälaskenta!E$15)*(F171-(Päälaskenta!D$24+Päälaskenta!D$20)),F171*Päälaskenta!C$15 + F171*F171*Päälaskenta!E$15)</f>
        <v>1.3653219599999999</v>
      </c>
      <c r="N171" s="8">
        <f>IF(F171&gt;Päälaskenta!D$24+Päälaskenta!D$20,2*SQRT(POWER((Päälaskenta!D$24+Päälaskenta!D$20),2)+POWER(Päälaskenta!E$15*(Päälaskenta!D$24+Päälaskenta!D$20),2))+Päälaskenta!C$15,(2*SQRT((POWER(F171,2))+POWER(Päälaskenta!E$15*F171,2))+Päälaskenta!C$15))</f>
        <v>4.1353306478731202</v>
      </c>
      <c r="O171" s="8">
        <f t="shared" si="17"/>
        <v>0.33016028856174101</v>
      </c>
      <c r="P171" s="8">
        <f>Päälaskenta!F$15</f>
        <v>0.08</v>
      </c>
      <c r="Q171" s="8">
        <f t="shared" si="18"/>
        <v>8.1525783042817697</v>
      </c>
      <c r="R171" s="8">
        <f t="shared" si="19"/>
        <v>1.8310699404556601</v>
      </c>
      <c r="S171" s="8">
        <f t="shared" si="20"/>
        <v>9.4035114928135197E-2</v>
      </c>
    </row>
    <row r="172" spans="1:19" x14ac:dyDescent="0.2">
      <c r="A172" s="8">
        <v>170</v>
      </c>
      <c r="B172" s="8">
        <f>IF(Päälaskenta!C$7,Päälaskenta!E$7,Päälaskenta!G$5)</f>
        <v>2.5</v>
      </c>
      <c r="C172" s="56">
        <v>1.83</v>
      </c>
      <c r="D172" s="92">
        <f t="shared" si="14"/>
        <v>1.36612</v>
      </c>
      <c r="E172" s="8">
        <f>Päälaskenta!F$15</f>
        <v>0.08</v>
      </c>
      <c r="F172" s="93">
        <f>SQRT(POWER(Päälaskenta!C$15/(2*Päälaskenta!E$15),2)+(D172/Päälaskenta!E$15))-Päälaskenta!C$15/(2*Päälaskenta!E$15)</f>
        <v>0.40160000000000001</v>
      </c>
      <c r="G172" s="57">
        <f>2*SQRT((POWER(F172,2))+POWER(Päälaskenta!E$15*F172,2))+Päälaskenta!C$15</f>
        <v>4.1399999999999997</v>
      </c>
      <c r="H172" s="57">
        <f t="shared" si="15"/>
        <v>0.33</v>
      </c>
      <c r="I172" s="62">
        <f t="shared" si="16"/>
        <v>9.3986E-2</v>
      </c>
      <c r="M172" s="8">
        <f>IF(F172&gt;(Päälaskenta!D$24+Päälaskenta!D$20),(F172*Päälaskenta!C$15 + F172*F172*Päälaskenta!E$15)+(Päälaskenta!C$15 + F172*Päälaskenta!E$15)*(F172-(Päälaskenta!D$24+Päälaskenta!D$20)),F172*Päälaskenta!C$15 + F172*F172*Päälaskenta!E$15)</f>
        <v>1.3660825599999999</v>
      </c>
      <c r="N172" s="8">
        <f>IF(F172&gt;Päälaskenta!D$24+Päälaskenta!D$20,2*SQRT(POWER((Päälaskenta!D$24+Päälaskenta!D$20),2)+POWER(Päälaskenta!E$15*(Päälaskenta!D$24+Päälaskenta!D$20),2))+Päälaskenta!C$15,(2*SQRT((POWER(F172,2))+POWER(Päälaskenta!E$15*F172,2))+Päälaskenta!C$15))</f>
        <v>4.1358963332980698</v>
      </c>
      <c r="O172" s="8">
        <f t="shared" si="17"/>
        <v>0.33029903312655101</v>
      </c>
      <c r="P172" s="8">
        <f>Päälaskenta!F$15</f>
        <v>0.08</v>
      </c>
      <c r="Q172" s="8">
        <f t="shared" si="18"/>
        <v>8.1594050869216996</v>
      </c>
      <c r="R172" s="8">
        <f t="shared" si="19"/>
        <v>1.83005044731703</v>
      </c>
      <c r="S172" s="8">
        <f t="shared" si="20"/>
        <v>9.3877826810189302E-2</v>
      </c>
    </row>
    <row r="173" spans="1:19" x14ac:dyDescent="0.2">
      <c r="A173" s="8">
        <v>171</v>
      </c>
      <c r="B173" s="8">
        <f>IF(Päälaskenta!C$7,Päälaskenta!E$7,Päälaskenta!G$5)</f>
        <v>2.5</v>
      </c>
      <c r="C173" s="56">
        <v>1.829</v>
      </c>
      <c r="D173" s="92">
        <f t="shared" si="14"/>
        <v>1.36687</v>
      </c>
      <c r="E173" s="8">
        <f>Päälaskenta!F$15</f>
        <v>0.08</v>
      </c>
      <c r="F173" s="93">
        <f>SQRT(POWER(Päälaskenta!C$15/(2*Päälaskenta!E$15),2)+(D173/Päälaskenta!E$15))-Päälaskenta!C$15/(2*Päälaskenta!E$15)</f>
        <v>0.40179999999999999</v>
      </c>
      <c r="G173" s="57">
        <f>2*SQRT((POWER(F173,2))+POWER(Päälaskenta!E$15*F173,2))+Päälaskenta!C$15</f>
        <v>4.1399999999999997</v>
      </c>
      <c r="H173" s="57">
        <f t="shared" si="15"/>
        <v>0.33</v>
      </c>
      <c r="I173" s="62">
        <f t="shared" si="16"/>
        <v>9.3882999999999994E-2</v>
      </c>
      <c r="M173" s="8">
        <f>IF(F173&gt;(Päälaskenta!D$24+Päälaskenta!D$20),(F173*Päälaskenta!C$15 + F173*F173*Päälaskenta!E$15)+(Päälaskenta!C$15 + F173*Päälaskenta!E$15)*(F173-(Päälaskenta!D$24+Päälaskenta!D$20)),F173*Päälaskenta!C$15 + F173*F173*Päälaskenta!E$15)</f>
        <v>1.3668432399999999</v>
      </c>
      <c r="N173" s="8">
        <f>IF(F173&gt;Päälaskenta!D$24+Päälaskenta!D$20,2*SQRT(POWER((Päälaskenta!D$24+Päälaskenta!D$20),2)+POWER(Päälaskenta!E$15*(Päälaskenta!D$24+Päälaskenta!D$20),2))+Päälaskenta!C$15,(2*SQRT((POWER(F173,2))+POWER(Päälaskenta!E$15*F173,2))+Päälaskenta!C$15))</f>
        <v>4.1364620187230203</v>
      </c>
      <c r="O173" s="8">
        <f t="shared" si="17"/>
        <v>0.33043775908329598</v>
      </c>
      <c r="P173" s="8">
        <f>Päälaskenta!F$15</f>
        <v>0.08</v>
      </c>
      <c r="Q173" s="8">
        <f t="shared" si="18"/>
        <v>8.1662342654078106</v>
      </c>
      <c r="R173" s="8">
        <f t="shared" si="19"/>
        <v>1.82903198175088</v>
      </c>
      <c r="S173" s="8">
        <f t="shared" si="20"/>
        <v>9.3720878002598706E-2</v>
      </c>
    </row>
    <row r="174" spans="1:19" x14ac:dyDescent="0.2">
      <c r="A174" s="8">
        <v>172</v>
      </c>
      <c r="B174" s="8">
        <f>IF(Päälaskenta!C$7,Päälaskenta!E$7,Päälaskenta!G$5)</f>
        <v>2.5</v>
      </c>
      <c r="C174" s="56">
        <v>1.8280000000000001</v>
      </c>
      <c r="D174" s="92">
        <f t="shared" si="14"/>
        <v>1.36761</v>
      </c>
      <c r="E174" s="8">
        <f>Päälaskenta!F$15</f>
        <v>0.08</v>
      </c>
      <c r="F174" s="93">
        <f>SQRT(POWER(Päälaskenta!C$15/(2*Päälaskenta!E$15),2)+(D174/Päälaskenta!E$15))-Päälaskenta!C$15/(2*Päälaskenta!E$15)</f>
        <v>0.40200000000000002</v>
      </c>
      <c r="G174" s="57">
        <f>2*SQRT((POWER(F174,2))+POWER(Päälaskenta!E$15*F174,2))+Päälaskenta!C$15</f>
        <v>4.1399999999999997</v>
      </c>
      <c r="H174" s="57">
        <f t="shared" si="15"/>
        <v>0.33</v>
      </c>
      <c r="I174" s="62">
        <f t="shared" si="16"/>
        <v>9.3781000000000003E-2</v>
      </c>
      <c r="M174" s="8">
        <f>IF(F174&gt;(Päälaskenta!D$24+Päälaskenta!D$20),(F174*Päälaskenta!C$15 + F174*F174*Päälaskenta!E$15)+(Päälaskenta!C$15 + F174*Päälaskenta!E$15)*(F174-(Päälaskenta!D$24+Päälaskenta!D$20)),F174*Päälaskenta!C$15 + F174*F174*Päälaskenta!E$15)</f>
        <v>1.367604</v>
      </c>
      <c r="N174" s="8">
        <f>IF(F174&gt;Päälaskenta!D$24+Päälaskenta!D$20,2*SQRT(POWER((Päälaskenta!D$24+Päälaskenta!D$20),2)+POWER(Päälaskenta!E$15*(Päälaskenta!D$24+Päälaskenta!D$20),2))+Päälaskenta!C$15,(2*SQRT((POWER(F174,2))+POWER(Päälaskenta!E$15*F174,2))+Päälaskenta!C$15))</f>
        <v>4.1370277041479699</v>
      </c>
      <c r="O174" s="8">
        <f t="shared" si="17"/>
        <v>0.33057646643960797</v>
      </c>
      <c r="P174" s="8">
        <f>Päälaskenta!F$15</f>
        <v>0.08</v>
      </c>
      <c r="Q174" s="8">
        <f t="shared" si="18"/>
        <v>8.1730658395289808</v>
      </c>
      <c r="R174" s="8">
        <f t="shared" si="19"/>
        <v>1.8280145422212899</v>
      </c>
      <c r="S174" s="8">
        <f t="shared" si="20"/>
        <v>9.3564267606542503E-2</v>
      </c>
    </row>
    <row r="175" spans="1:19" x14ac:dyDescent="0.2">
      <c r="A175" s="8">
        <v>173</v>
      </c>
      <c r="B175" s="8">
        <f>IF(Päälaskenta!C$7,Päälaskenta!E$7,Päälaskenta!G$5)</f>
        <v>2.5</v>
      </c>
      <c r="C175" s="56">
        <v>1.827</v>
      </c>
      <c r="D175" s="92">
        <f t="shared" si="14"/>
        <v>1.36836</v>
      </c>
      <c r="E175" s="8">
        <f>Päälaskenta!F$15</f>
        <v>0.08</v>
      </c>
      <c r="F175" s="93">
        <f>SQRT(POWER(Päälaskenta!C$15/(2*Päälaskenta!E$15),2)+(D175/Päälaskenta!E$15))-Päälaskenta!C$15/(2*Päälaskenta!E$15)</f>
        <v>0.4022</v>
      </c>
      <c r="G175" s="57">
        <f>2*SQRT((POWER(F175,2))+POWER(Päälaskenta!E$15*F175,2))+Päälaskenta!C$15</f>
        <v>4.1399999999999997</v>
      </c>
      <c r="H175" s="57">
        <f t="shared" si="15"/>
        <v>0.33</v>
      </c>
      <c r="I175" s="62">
        <f t="shared" si="16"/>
        <v>9.3677999999999997E-2</v>
      </c>
      <c r="M175" s="8">
        <f>IF(F175&gt;(Päälaskenta!D$24+Päälaskenta!D$20),(F175*Päälaskenta!C$15 + F175*F175*Päälaskenta!E$15)+(Päälaskenta!C$15 + F175*Päälaskenta!E$15)*(F175-(Päälaskenta!D$24+Päälaskenta!D$20)),F175*Päälaskenta!C$15 + F175*F175*Päälaskenta!E$15)</f>
        <v>1.3683648399999999</v>
      </c>
      <c r="N175" s="8">
        <f>IF(F175&gt;Päälaskenta!D$24+Päälaskenta!D$20,2*SQRT(POWER((Päälaskenta!D$24+Päälaskenta!D$20),2)+POWER(Päälaskenta!E$15*(Päälaskenta!D$24+Päälaskenta!D$20),2))+Päälaskenta!C$15,(2*SQRT((POWER(F175,2))+POWER(Päälaskenta!E$15*F175,2))+Päälaskenta!C$15))</f>
        <v>4.1375933895729204</v>
      </c>
      <c r="O175" s="8">
        <f t="shared" si="17"/>
        <v>0.33071515520311701</v>
      </c>
      <c r="P175" s="8">
        <f>Päälaskenta!F$15</f>
        <v>0.08</v>
      </c>
      <c r="Q175" s="8">
        <f t="shared" si="18"/>
        <v>8.1798998090743993</v>
      </c>
      <c r="R175" s="8">
        <f t="shared" si="19"/>
        <v>1.8269981271953799</v>
      </c>
      <c r="S175" s="8">
        <f t="shared" si="20"/>
        <v>9.3407994726023805E-2</v>
      </c>
    </row>
    <row r="176" spans="1:19" x14ac:dyDescent="0.2">
      <c r="A176" s="8">
        <v>174</v>
      </c>
      <c r="B176" s="8">
        <f>IF(Päälaskenta!C$7,Päälaskenta!E$7,Päälaskenta!G$5)</f>
        <v>2.5</v>
      </c>
      <c r="C176" s="56">
        <v>1.8260000000000001</v>
      </c>
      <c r="D176" s="92">
        <f t="shared" si="14"/>
        <v>1.36911</v>
      </c>
      <c r="E176" s="8">
        <f>Päälaskenta!F$15</f>
        <v>0.08</v>
      </c>
      <c r="F176" s="93">
        <f>SQRT(POWER(Päälaskenta!C$15/(2*Päälaskenta!E$15),2)+(D176/Päälaskenta!E$15))-Päälaskenta!C$15/(2*Päälaskenta!E$15)</f>
        <v>0.40239999999999998</v>
      </c>
      <c r="G176" s="57">
        <f>2*SQRT((POWER(F176,2))+POWER(Päälaskenta!E$15*F176,2))+Päälaskenta!C$15</f>
        <v>4.1399999999999997</v>
      </c>
      <c r="H176" s="57">
        <f t="shared" si="15"/>
        <v>0.33</v>
      </c>
      <c r="I176" s="62">
        <f t="shared" si="16"/>
        <v>9.3576000000000006E-2</v>
      </c>
      <c r="M176" s="8">
        <f>IF(F176&gt;(Päälaskenta!D$24+Päälaskenta!D$20),(F176*Päälaskenta!C$15 + F176*F176*Päälaskenta!E$15)+(Päälaskenta!C$15 + F176*Päälaskenta!E$15)*(F176-(Päälaskenta!D$24+Päälaskenta!D$20)),F176*Päälaskenta!C$15 + F176*F176*Päälaskenta!E$15)</f>
        <v>1.36912576</v>
      </c>
      <c r="N176" s="8">
        <f>IF(F176&gt;Päälaskenta!D$24+Päälaskenta!D$20,2*SQRT(POWER((Päälaskenta!D$24+Päälaskenta!D$20),2)+POWER(Päälaskenta!E$15*(Päälaskenta!D$24+Päälaskenta!D$20),2))+Päälaskenta!C$15,(2*SQRT((POWER(F176,2))+POWER(Päälaskenta!E$15*F176,2))+Päälaskenta!C$15))</f>
        <v>4.1381590749978701</v>
      </c>
      <c r="O176" s="8">
        <f t="shared" si="17"/>
        <v>0.33085382538144797</v>
      </c>
      <c r="P176" s="8">
        <f>Päälaskenta!F$15</f>
        <v>0.08</v>
      </c>
      <c r="Q176" s="8">
        <f t="shared" si="18"/>
        <v>8.1867361738334896</v>
      </c>
      <c r="R176" s="8">
        <f t="shared" si="19"/>
        <v>1.82598273514334</v>
      </c>
      <c r="S176" s="8">
        <f t="shared" si="20"/>
        <v>9.3252058467861207E-2</v>
      </c>
    </row>
    <row r="177" spans="1:19" x14ac:dyDescent="0.2">
      <c r="A177" s="8">
        <v>175</v>
      </c>
      <c r="B177" s="8">
        <f>IF(Päälaskenta!C$7,Päälaskenta!E$7,Päälaskenta!G$5)</f>
        <v>2.5</v>
      </c>
      <c r="C177" s="56">
        <v>1.825</v>
      </c>
      <c r="D177" s="92">
        <f t="shared" si="14"/>
        <v>1.3698600000000001</v>
      </c>
      <c r="E177" s="8">
        <f>Päälaskenta!F$15</f>
        <v>0.08</v>
      </c>
      <c r="F177" s="93">
        <f>SQRT(POWER(Päälaskenta!C$15/(2*Päälaskenta!E$15),2)+(D177/Päälaskenta!E$15))-Päälaskenta!C$15/(2*Päälaskenta!E$15)</f>
        <v>0.40260000000000001</v>
      </c>
      <c r="G177" s="57">
        <f>2*SQRT((POWER(F177,2))+POWER(Päälaskenta!E$15*F177,2))+Päälaskenta!C$15</f>
        <v>4.1399999999999997</v>
      </c>
      <c r="H177" s="57">
        <f t="shared" si="15"/>
        <v>0.33</v>
      </c>
      <c r="I177" s="62">
        <f t="shared" si="16"/>
        <v>9.3473000000000001E-2</v>
      </c>
      <c r="M177" s="8">
        <f>IF(F177&gt;(Päälaskenta!D$24+Päälaskenta!D$20),(F177*Päälaskenta!C$15 + F177*F177*Päälaskenta!E$15)+(Päälaskenta!C$15 + F177*Päälaskenta!E$15)*(F177-(Päälaskenta!D$24+Päälaskenta!D$20)),F177*Päälaskenta!C$15 + F177*F177*Päälaskenta!E$15)</f>
        <v>1.36988676</v>
      </c>
      <c r="N177" s="8">
        <f>IF(F177&gt;Päälaskenta!D$24+Päälaskenta!D$20,2*SQRT(POWER((Päälaskenta!D$24+Päälaskenta!D$20),2)+POWER(Päälaskenta!E$15*(Päälaskenta!D$24+Päälaskenta!D$20),2))+Päälaskenta!C$15,(2*SQRT((POWER(F177,2))+POWER(Päälaskenta!E$15*F177,2))+Päälaskenta!C$15))</f>
        <v>4.1387247604228197</v>
      </c>
      <c r="O177" s="8">
        <f t="shared" si="17"/>
        <v>0.33099247698222101</v>
      </c>
      <c r="P177" s="8">
        <f>Päälaskenta!F$15</f>
        <v>0.08</v>
      </c>
      <c r="Q177" s="8">
        <f t="shared" si="18"/>
        <v>8.1935749335959596</v>
      </c>
      <c r="R177" s="8">
        <f t="shared" si="19"/>
        <v>1.8249683645383901</v>
      </c>
      <c r="S177" s="8">
        <f t="shared" si="20"/>
        <v>9.3096457941677493E-2</v>
      </c>
    </row>
    <row r="178" spans="1:19" x14ac:dyDescent="0.2">
      <c r="A178" s="8">
        <v>176</v>
      </c>
      <c r="B178" s="8">
        <f>IF(Päälaskenta!C$7,Päälaskenta!E$7,Päälaskenta!G$5)</f>
        <v>2.5</v>
      </c>
      <c r="C178" s="56">
        <v>1.8240000000000001</v>
      </c>
      <c r="D178" s="92">
        <f t="shared" si="14"/>
        <v>1.3706100000000001</v>
      </c>
      <c r="E178" s="8">
        <f>Päälaskenta!F$15</f>
        <v>0.08</v>
      </c>
      <c r="F178" s="93">
        <f>SQRT(POWER(Päälaskenta!C$15/(2*Päälaskenta!E$15),2)+(D178/Päälaskenta!E$15))-Päälaskenta!C$15/(2*Päälaskenta!E$15)</f>
        <v>0.40279999999999999</v>
      </c>
      <c r="G178" s="57">
        <f>2*SQRT((POWER(F178,2))+POWER(Päälaskenta!E$15*F178,2))+Päälaskenta!C$15</f>
        <v>4.1399999999999997</v>
      </c>
      <c r="H178" s="57">
        <f t="shared" si="15"/>
        <v>0.33</v>
      </c>
      <c r="I178" s="62">
        <f t="shared" si="16"/>
        <v>9.3370999999999996E-2</v>
      </c>
      <c r="M178" s="8">
        <f>IF(F178&gt;(Päälaskenta!D$24+Päälaskenta!D$20),(F178*Päälaskenta!C$15 + F178*F178*Päälaskenta!E$15)+(Päälaskenta!C$15 + F178*Päälaskenta!E$15)*(F178-(Päälaskenta!D$24+Päälaskenta!D$20)),F178*Päälaskenta!C$15 + F178*F178*Päälaskenta!E$15)</f>
        <v>1.37064784</v>
      </c>
      <c r="N178" s="8">
        <f>IF(F178&gt;Päälaskenta!D$24+Päälaskenta!D$20,2*SQRT(POWER((Päälaskenta!D$24+Päälaskenta!D$20),2)+POWER(Päälaskenta!E$15*(Päälaskenta!D$24+Päälaskenta!D$20),2))+Päälaskenta!C$15,(2*SQRT((POWER(F178,2))+POWER(Päälaskenta!E$15*F178,2))+Päälaskenta!C$15))</f>
        <v>4.1392904458477604</v>
      </c>
      <c r="O178" s="8">
        <f t="shared" si="17"/>
        <v>0.33113111001305401</v>
      </c>
      <c r="P178" s="8">
        <f>Päälaskenta!F$15</f>
        <v>0.08</v>
      </c>
      <c r="Q178" s="8">
        <f t="shared" si="18"/>
        <v>8.2004160881518207</v>
      </c>
      <c r="R178" s="8">
        <f t="shared" si="19"/>
        <v>1.8239550138568099</v>
      </c>
      <c r="S178" s="8">
        <f t="shared" si="20"/>
        <v>9.2941192259889005E-2</v>
      </c>
    </row>
    <row r="179" spans="1:19" x14ac:dyDescent="0.2">
      <c r="A179" s="8">
        <v>177</v>
      </c>
      <c r="B179" s="8">
        <f>IF(Päälaskenta!C$7,Päälaskenta!E$7,Päälaskenta!G$5)</f>
        <v>2.5</v>
      </c>
      <c r="C179" s="56">
        <v>1.823</v>
      </c>
      <c r="D179" s="92">
        <f t="shared" si="14"/>
        <v>1.37137</v>
      </c>
      <c r="E179" s="8">
        <f>Päälaskenta!F$15</f>
        <v>0.08</v>
      </c>
      <c r="F179" s="93">
        <f>SQRT(POWER(Päälaskenta!C$15/(2*Päälaskenta!E$15),2)+(D179/Päälaskenta!E$15))-Päälaskenta!C$15/(2*Päälaskenta!E$15)</f>
        <v>0.40300000000000002</v>
      </c>
      <c r="G179" s="57">
        <f>2*SQRT((POWER(F179,2))+POWER(Päälaskenta!E$15*F179,2))+Päälaskenta!C$15</f>
        <v>4.1399999999999997</v>
      </c>
      <c r="H179" s="57">
        <f t="shared" si="15"/>
        <v>0.33</v>
      </c>
      <c r="I179" s="62">
        <f t="shared" si="16"/>
        <v>9.3268000000000004E-2</v>
      </c>
      <c r="M179" s="8">
        <f>IF(F179&gt;(Päälaskenta!D$24+Päälaskenta!D$20),(F179*Päälaskenta!C$15 + F179*F179*Päälaskenta!E$15)+(Päälaskenta!C$15 + F179*Päälaskenta!E$15)*(F179-(Päälaskenta!D$24+Päälaskenta!D$20)),F179*Päälaskenta!C$15 + F179*F179*Päälaskenta!E$15)</f>
        <v>1.3714090000000001</v>
      </c>
      <c r="N179" s="8">
        <f>IF(F179&gt;Päälaskenta!D$24+Päälaskenta!D$20,2*SQRT(POWER((Päälaskenta!D$24+Päälaskenta!D$20),2)+POWER(Päälaskenta!E$15*(Päälaskenta!D$24+Päälaskenta!D$20),2))+Päälaskenta!C$15,(2*SQRT((POWER(F179,2))+POWER(Päälaskenta!E$15*F179,2))+Päälaskenta!C$15))</f>
        <v>4.13985613127271</v>
      </c>
      <c r="O179" s="8">
        <f t="shared" si="17"/>
        <v>0.331269724481558</v>
      </c>
      <c r="P179" s="8">
        <f>Päälaskenta!F$15</f>
        <v>0.08</v>
      </c>
      <c r="Q179" s="8">
        <f t="shared" si="18"/>
        <v>8.2072596372912603</v>
      </c>
      <c r="R179" s="8">
        <f t="shared" si="19"/>
        <v>1.82294268157785</v>
      </c>
      <c r="S179" s="8">
        <f t="shared" si="20"/>
        <v>9.2786260537698395E-2</v>
      </c>
    </row>
    <row r="180" spans="1:19" x14ac:dyDescent="0.2">
      <c r="A180" s="8">
        <v>178</v>
      </c>
      <c r="B180" s="8">
        <f>IF(Päälaskenta!C$7,Päälaskenta!E$7,Päälaskenta!G$5)</f>
        <v>2.5</v>
      </c>
      <c r="C180" s="56">
        <v>1.8220000000000001</v>
      </c>
      <c r="D180" s="92">
        <f t="shared" si="14"/>
        <v>1.37212</v>
      </c>
      <c r="E180" s="8">
        <f>Päälaskenta!F$15</f>
        <v>0.08</v>
      </c>
      <c r="F180" s="93">
        <f>SQRT(POWER(Päälaskenta!C$15/(2*Päälaskenta!E$15),2)+(D180/Päälaskenta!E$15))-Päälaskenta!C$15/(2*Päälaskenta!E$15)</f>
        <v>0.4032</v>
      </c>
      <c r="G180" s="57">
        <f>2*SQRT((POWER(F180,2))+POWER(Päälaskenta!E$15*F180,2))+Päälaskenta!C$15</f>
        <v>4.1399999999999997</v>
      </c>
      <c r="H180" s="57">
        <f t="shared" si="15"/>
        <v>0.33</v>
      </c>
      <c r="I180" s="62">
        <f t="shared" si="16"/>
        <v>9.3165999999999999E-2</v>
      </c>
      <c r="M180" s="8">
        <f>IF(F180&gt;(Päälaskenta!D$24+Päälaskenta!D$20),(F180*Päälaskenta!C$15 + F180*F180*Päälaskenta!E$15)+(Päälaskenta!C$15 + F180*Päälaskenta!E$15)*(F180-(Päälaskenta!D$24+Päälaskenta!D$20)),F180*Päälaskenta!C$15 + F180*F180*Päälaskenta!E$15)</f>
        <v>1.37217024</v>
      </c>
      <c r="N180" s="8">
        <f>IF(F180&gt;Päälaskenta!D$24+Päälaskenta!D$20,2*SQRT(POWER((Päälaskenta!D$24+Päälaskenta!D$20),2)+POWER(Päälaskenta!E$15*(Päälaskenta!D$24+Päälaskenta!D$20),2))+Päälaskenta!C$15,(2*SQRT((POWER(F180,2))+POWER(Päälaskenta!E$15*F180,2))+Päälaskenta!C$15))</f>
        <v>4.1404218166976596</v>
      </c>
      <c r="O180" s="8">
        <f t="shared" si="17"/>
        <v>0.33140832039534202</v>
      </c>
      <c r="P180" s="8">
        <f>Päälaskenta!F$15</f>
        <v>0.08</v>
      </c>
      <c r="Q180" s="8">
        <f t="shared" si="18"/>
        <v>8.2141055808048193</v>
      </c>
      <c r="R180" s="8">
        <f t="shared" si="19"/>
        <v>1.8219313661838299</v>
      </c>
      <c r="S180" s="8">
        <f t="shared" si="20"/>
        <v>9.2631661893080294E-2</v>
      </c>
    </row>
    <row r="181" spans="1:19" x14ac:dyDescent="0.2">
      <c r="A181" s="8">
        <v>179</v>
      </c>
      <c r="B181" s="8">
        <f>IF(Päälaskenta!C$7,Päälaskenta!E$7,Päälaskenta!G$5)</f>
        <v>2.5</v>
      </c>
      <c r="C181" s="56">
        <v>1.821</v>
      </c>
      <c r="D181" s="92">
        <f t="shared" si="14"/>
        <v>1.37287</v>
      </c>
      <c r="E181" s="8">
        <f>Päälaskenta!F$15</f>
        <v>0.08</v>
      </c>
      <c r="F181" s="93">
        <f>SQRT(POWER(Päälaskenta!C$15/(2*Päälaskenta!E$15),2)+(D181/Päälaskenta!E$15))-Päälaskenta!C$15/(2*Päälaskenta!E$15)</f>
        <v>0.40339999999999998</v>
      </c>
      <c r="G181" s="57">
        <f>2*SQRT((POWER(F181,2))+POWER(Päälaskenta!E$15*F181,2))+Päälaskenta!C$15</f>
        <v>4.1399999999999997</v>
      </c>
      <c r="H181" s="57">
        <f t="shared" si="15"/>
        <v>0.33</v>
      </c>
      <c r="I181" s="62">
        <f t="shared" si="16"/>
        <v>9.3063999999999994E-2</v>
      </c>
      <c r="M181" s="8">
        <f>IF(F181&gt;(Päälaskenta!D$24+Päälaskenta!D$20),(F181*Päälaskenta!C$15 + F181*F181*Päälaskenta!E$15)+(Päälaskenta!C$15 + F181*Päälaskenta!E$15)*(F181-(Päälaskenta!D$24+Päälaskenta!D$20)),F181*Päälaskenta!C$15 + F181*F181*Päälaskenta!E$15)</f>
        <v>1.3729315600000001</v>
      </c>
      <c r="N181" s="8">
        <f>IF(F181&gt;Päälaskenta!D$24+Päälaskenta!D$20,2*SQRT(POWER((Päälaskenta!D$24+Päälaskenta!D$20),2)+POWER(Päälaskenta!E$15*(Päälaskenta!D$24+Päälaskenta!D$20),2))+Päälaskenta!C$15,(2*SQRT((POWER(F181,2))+POWER(Päälaskenta!E$15*F181,2))+Päälaskenta!C$15))</f>
        <v>4.1409875021226101</v>
      </c>
      <c r="O181" s="8">
        <f t="shared" si="17"/>
        <v>0.33154689776200902</v>
      </c>
      <c r="P181" s="8">
        <f>Päälaskenta!F$15</f>
        <v>0.08</v>
      </c>
      <c r="Q181" s="8">
        <f t="shared" si="18"/>
        <v>8.2209539184832607</v>
      </c>
      <c r="R181" s="8">
        <f t="shared" si="19"/>
        <v>1.8209210661600601</v>
      </c>
      <c r="S181" s="8">
        <f t="shared" si="20"/>
        <v>9.2477395446774302E-2</v>
      </c>
    </row>
    <row r="182" spans="1:19" x14ac:dyDescent="0.2">
      <c r="A182" s="8">
        <v>180</v>
      </c>
      <c r="B182" s="8">
        <f>IF(Päälaskenta!C$7,Päälaskenta!E$7,Päälaskenta!G$5)</f>
        <v>2.5</v>
      </c>
      <c r="C182" s="56">
        <v>1.82</v>
      </c>
      <c r="D182" s="92">
        <f t="shared" si="14"/>
        <v>1.3736299999999999</v>
      </c>
      <c r="E182" s="8">
        <f>Päälaskenta!F$15</f>
        <v>0.08</v>
      </c>
      <c r="F182" s="93">
        <f>SQRT(POWER(Päälaskenta!C$15/(2*Päälaskenta!E$15),2)+(D182/Päälaskenta!E$15))-Päälaskenta!C$15/(2*Päälaskenta!E$15)</f>
        <v>0.40360000000000001</v>
      </c>
      <c r="G182" s="57">
        <f>2*SQRT((POWER(F182,2))+POWER(Päälaskenta!E$15*F182,2))+Päälaskenta!C$15</f>
        <v>4.1399999999999997</v>
      </c>
      <c r="H182" s="57">
        <f t="shared" si="15"/>
        <v>0.33</v>
      </c>
      <c r="I182" s="62">
        <f t="shared" si="16"/>
        <v>9.2962000000000003E-2</v>
      </c>
      <c r="M182" s="8">
        <f>IF(F182&gt;(Päälaskenta!D$24+Päälaskenta!D$20),(F182*Päälaskenta!C$15 + F182*F182*Päälaskenta!E$15)+(Päälaskenta!C$15 + F182*Päälaskenta!E$15)*(F182-(Päälaskenta!D$24+Päälaskenta!D$20)),F182*Päälaskenta!C$15 + F182*F182*Päälaskenta!E$15)</f>
        <v>1.3736929600000001</v>
      </c>
      <c r="N182" s="8">
        <f>IF(F182&gt;Päälaskenta!D$24+Päälaskenta!D$20,2*SQRT(POWER((Päälaskenta!D$24+Päälaskenta!D$20),2)+POWER(Päälaskenta!E$15*(Päälaskenta!D$24+Päälaskenta!D$20),2))+Päälaskenta!C$15,(2*SQRT((POWER(F182,2))+POWER(Päälaskenta!E$15*F182,2))+Päälaskenta!C$15))</f>
        <v>4.1415531875475597</v>
      </c>
      <c r="O182" s="8">
        <f t="shared" si="17"/>
        <v>0.33168545658915899</v>
      </c>
      <c r="P182" s="8">
        <f>Päälaskenta!F$15</f>
        <v>0.08</v>
      </c>
      <c r="Q182" s="8">
        <f t="shared" si="18"/>
        <v>8.2278046501176298</v>
      </c>
      <c r="R182" s="8">
        <f t="shared" si="19"/>
        <v>1.8199117799948501</v>
      </c>
      <c r="S182" s="8">
        <f t="shared" si="20"/>
        <v>9.2323460322273898E-2</v>
      </c>
    </row>
    <row r="183" spans="1:19" x14ac:dyDescent="0.2">
      <c r="A183" s="8">
        <v>181</v>
      </c>
      <c r="B183" s="8">
        <f>IF(Päälaskenta!C$7,Päälaskenta!E$7,Päälaskenta!G$5)</f>
        <v>2.5</v>
      </c>
      <c r="C183" s="56">
        <v>1.819</v>
      </c>
      <c r="D183" s="92">
        <f t="shared" si="14"/>
        <v>1.3743799999999999</v>
      </c>
      <c r="E183" s="8">
        <f>Päälaskenta!F$15</f>
        <v>0.08</v>
      </c>
      <c r="F183" s="93">
        <f>SQRT(POWER(Päälaskenta!C$15/(2*Päälaskenta!E$15),2)+(D183/Päälaskenta!E$15))-Päälaskenta!C$15/(2*Päälaskenta!E$15)</f>
        <v>0.40379999999999999</v>
      </c>
      <c r="G183" s="57">
        <f>2*SQRT((POWER(F183,2))+POWER(Päälaskenta!E$15*F183,2))+Päälaskenta!C$15</f>
        <v>4.1399999999999997</v>
      </c>
      <c r="H183" s="57">
        <f t="shared" si="15"/>
        <v>0.33</v>
      </c>
      <c r="I183" s="62">
        <f t="shared" si="16"/>
        <v>9.2859999999999998E-2</v>
      </c>
      <c r="M183" s="8">
        <f>IF(F183&gt;(Päälaskenta!D$24+Päälaskenta!D$20),(F183*Päälaskenta!C$15 + F183*F183*Päälaskenta!E$15)+(Päälaskenta!C$15 + F183*Päälaskenta!E$15)*(F183-(Päälaskenta!D$24+Päälaskenta!D$20)),F183*Päälaskenta!C$15 + F183*F183*Päälaskenta!E$15)</f>
        <v>1.3744544400000001</v>
      </c>
      <c r="N183" s="8">
        <f>IF(F183&gt;Päälaskenta!D$24+Päälaskenta!D$20,2*SQRT(POWER((Päälaskenta!D$24+Päälaskenta!D$20),2)+POWER(Päälaskenta!E$15*(Päälaskenta!D$24+Päälaskenta!D$20),2))+Päälaskenta!C$15,(2*SQRT((POWER(F183,2))+POWER(Päälaskenta!E$15*F183,2))+Päälaskenta!C$15))</f>
        <v>4.1421188729725102</v>
      </c>
      <c r="O183" s="8">
        <f t="shared" si="17"/>
        <v>0.33182399688438902</v>
      </c>
      <c r="P183" s="8">
        <f>Päälaskenta!F$15</f>
        <v>0.08</v>
      </c>
      <c r="Q183" s="8">
        <f t="shared" si="18"/>
        <v>8.2346577754992492</v>
      </c>
      <c r="R183" s="8">
        <f t="shared" si="19"/>
        <v>1.81890350617951</v>
      </c>
      <c r="S183" s="8">
        <f t="shared" si="20"/>
        <v>9.2169855645816104E-2</v>
      </c>
    </row>
    <row r="184" spans="1:19" x14ac:dyDescent="0.2">
      <c r="A184" s="8">
        <v>182</v>
      </c>
      <c r="B184" s="8">
        <f>IF(Päälaskenta!C$7,Päälaskenta!E$7,Päälaskenta!G$5)</f>
        <v>2.5</v>
      </c>
      <c r="C184" s="56">
        <v>1.8180000000000001</v>
      </c>
      <c r="D184" s="92">
        <f t="shared" si="14"/>
        <v>1.37514</v>
      </c>
      <c r="E184" s="8">
        <f>Päälaskenta!F$15</f>
        <v>0.08</v>
      </c>
      <c r="F184" s="93">
        <f>SQRT(POWER(Päälaskenta!C$15/(2*Päälaskenta!E$15),2)+(D184/Päälaskenta!E$15))-Päälaskenta!C$15/(2*Päälaskenta!E$15)</f>
        <v>0.40400000000000003</v>
      </c>
      <c r="G184" s="57">
        <f>2*SQRT((POWER(F184,2))+POWER(Päälaskenta!E$15*F184,2))+Päälaskenta!C$15</f>
        <v>4.1399999999999997</v>
      </c>
      <c r="H184" s="57">
        <f t="shared" si="15"/>
        <v>0.33</v>
      </c>
      <c r="I184" s="62">
        <f t="shared" si="16"/>
        <v>9.2757999999999993E-2</v>
      </c>
      <c r="M184" s="8">
        <f>IF(F184&gt;(Päälaskenta!D$24+Päälaskenta!D$20),(F184*Päälaskenta!C$15 + F184*F184*Päälaskenta!E$15)+(Päälaskenta!C$15 + F184*Päälaskenta!E$15)*(F184-(Päälaskenta!D$24+Päälaskenta!D$20)),F184*Päälaskenta!C$15 + F184*F184*Päälaskenta!E$15)</f>
        <v>1.375216</v>
      </c>
      <c r="N184" s="8">
        <f>IF(F184&gt;Päälaskenta!D$24+Päälaskenta!D$20,2*SQRT(POWER((Päälaskenta!D$24+Päälaskenta!D$20),2)+POWER(Päälaskenta!E$15*(Päälaskenta!D$24+Päälaskenta!D$20),2))+Päälaskenta!C$15,(2*SQRT((POWER(F184,2))+POWER(Päälaskenta!E$15*F184,2))+Päälaskenta!C$15))</f>
        <v>4.1426845583974599</v>
      </c>
      <c r="O184" s="8">
        <f t="shared" si="17"/>
        <v>0.33196251865528997</v>
      </c>
      <c r="P184" s="8">
        <f>Päälaskenta!F$15</f>
        <v>0.08</v>
      </c>
      <c r="Q184" s="8">
        <f t="shared" si="18"/>
        <v>8.2415132944197005</v>
      </c>
      <c r="R184" s="8">
        <f t="shared" si="19"/>
        <v>1.8178962432083401</v>
      </c>
      <c r="S184" s="8">
        <f t="shared" si="20"/>
        <v>9.2016580546372198E-2</v>
      </c>
    </row>
    <row r="185" spans="1:19" x14ac:dyDescent="0.2">
      <c r="A185" s="8">
        <v>183</v>
      </c>
      <c r="B185" s="8">
        <f>IF(Päälaskenta!C$7,Päälaskenta!E$7,Päälaskenta!G$5)</f>
        <v>2.5</v>
      </c>
      <c r="C185" s="56">
        <v>1.8169999999999999</v>
      </c>
      <c r="D185" s="92">
        <f t="shared" si="14"/>
        <v>1.3758900000000001</v>
      </c>
      <c r="E185" s="8">
        <f>Päälaskenta!F$15</f>
        <v>0.08</v>
      </c>
      <c r="F185" s="93">
        <f>SQRT(POWER(Päälaskenta!C$15/(2*Päälaskenta!E$15),2)+(D185/Päälaskenta!E$15))-Päälaskenta!C$15/(2*Päälaskenta!E$15)</f>
        <v>0.4042</v>
      </c>
      <c r="G185" s="57">
        <f>2*SQRT((POWER(F185,2))+POWER(Päälaskenta!E$15*F185,2))+Päälaskenta!C$15</f>
        <v>4.1399999999999997</v>
      </c>
      <c r="H185" s="57">
        <f t="shared" si="15"/>
        <v>0.33</v>
      </c>
      <c r="I185" s="62">
        <f t="shared" si="16"/>
        <v>9.2656000000000002E-2</v>
      </c>
      <c r="M185" s="8">
        <f>IF(F185&gt;(Päälaskenta!D$24+Päälaskenta!D$20),(F185*Päälaskenta!C$15 + F185*F185*Päälaskenta!E$15)+(Päälaskenta!C$15 + F185*Päälaskenta!E$15)*(F185-(Päälaskenta!D$24+Päälaskenta!D$20)),F185*Päälaskenta!C$15 + F185*F185*Päälaskenta!E$15)</f>
        <v>1.3759776399999999</v>
      </c>
      <c r="N185" s="8">
        <f>IF(F185&gt;Päälaskenta!D$24+Päälaskenta!D$20,2*SQRT(POWER((Päälaskenta!D$24+Päälaskenta!D$20),2)+POWER(Päälaskenta!E$15*(Päälaskenta!D$24+Päälaskenta!D$20),2))+Päälaskenta!C$15,(2*SQRT((POWER(F185,2))+POWER(Päälaskenta!E$15*F185,2))+Päälaskenta!C$15))</f>
        <v>4.1432502438224104</v>
      </c>
      <c r="O185" s="8">
        <f t="shared" si="17"/>
        <v>0.33210102190945001</v>
      </c>
      <c r="P185" s="8">
        <f>Päälaskenta!F$15</f>
        <v>0.08</v>
      </c>
      <c r="Q185" s="8">
        <f t="shared" si="18"/>
        <v>8.2483712066708108</v>
      </c>
      <c r="R185" s="8">
        <f t="shared" si="19"/>
        <v>1.8168899895786099</v>
      </c>
      <c r="S185" s="8">
        <f t="shared" si="20"/>
        <v>9.1863634155638196E-2</v>
      </c>
    </row>
    <row r="186" spans="1:19" x14ac:dyDescent="0.2">
      <c r="A186" s="8">
        <v>184</v>
      </c>
      <c r="B186" s="8">
        <f>IF(Päälaskenta!C$7,Päälaskenta!E$7,Päälaskenta!G$5)</f>
        <v>2.5</v>
      </c>
      <c r="C186" s="56">
        <v>1.8160000000000001</v>
      </c>
      <c r="D186" s="92">
        <f t="shared" si="14"/>
        <v>1.3766499999999999</v>
      </c>
      <c r="E186" s="8">
        <f>Päälaskenta!F$15</f>
        <v>0.08</v>
      </c>
      <c r="F186" s="93">
        <f>SQRT(POWER(Päälaskenta!C$15/(2*Päälaskenta!E$15),2)+(D186/Päälaskenta!E$15))-Päälaskenta!C$15/(2*Päälaskenta!E$15)</f>
        <v>0.40439999999999998</v>
      </c>
      <c r="G186" s="57">
        <f>2*SQRT((POWER(F186,2))+POWER(Päälaskenta!E$15*F186,2))+Päälaskenta!C$15</f>
        <v>4.1399999999999997</v>
      </c>
      <c r="H186" s="57">
        <f t="shared" si="15"/>
        <v>0.33</v>
      </c>
      <c r="I186" s="62">
        <f t="shared" si="16"/>
        <v>9.2553999999999997E-2</v>
      </c>
      <c r="M186" s="8">
        <f>IF(F186&gt;(Päälaskenta!D$24+Päälaskenta!D$20),(F186*Päälaskenta!C$15 + F186*F186*Päälaskenta!E$15)+(Päälaskenta!C$15 + F186*Päälaskenta!E$15)*(F186-(Päälaskenta!D$24+Päälaskenta!D$20)),F186*Päälaskenta!C$15 + F186*F186*Päälaskenta!E$15)</f>
        <v>1.37673936</v>
      </c>
      <c r="N186" s="8">
        <f>IF(F186&gt;Päälaskenta!D$24+Päälaskenta!D$20,2*SQRT(POWER((Päälaskenta!D$24+Päälaskenta!D$20),2)+POWER(Päälaskenta!E$15*(Päälaskenta!D$24+Päälaskenta!D$20),2))+Päälaskenta!C$15,(2*SQRT((POWER(F186,2))+POWER(Päälaskenta!E$15*F186,2))+Päälaskenta!C$15))</f>
        <v>4.14381592924736</v>
      </c>
      <c r="O186" s="8">
        <f t="shared" si="17"/>
        <v>0.33223950665445101</v>
      </c>
      <c r="P186" s="8">
        <f>Päälaskenta!F$15</f>
        <v>0.08</v>
      </c>
      <c r="Q186" s="8">
        <f t="shared" si="18"/>
        <v>8.2552315120446895</v>
      </c>
      <c r="R186" s="8">
        <f t="shared" si="19"/>
        <v>1.8158847437905701</v>
      </c>
      <c r="S186" s="8">
        <f t="shared" si="20"/>
        <v>9.1711015608023694E-2</v>
      </c>
    </row>
    <row r="187" spans="1:19" x14ac:dyDescent="0.2">
      <c r="A187" s="8">
        <v>185</v>
      </c>
      <c r="B187" s="8">
        <f>IF(Päälaskenta!C$7,Päälaskenta!E$7,Päälaskenta!G$5)</f>
        <v>2.5</v>
      </c>
      <c r="C187" s="56">
        <v>1.8149999999999999</v>
      </c>
      <c r="D187" s="92">
        <f t="shared" si="14"/>
        <v>1.37741</v>
      </c>
      <c r="E187" s="8">
        <f>Päälaskenta!F$15</f>
        <v>0.08</v>
      </c>
      <c r="F187" s="93">
        <f>SQRT(POWER(Päälaskenta!C$15/(2*Päälaskenta!E$15),2)+(D187/Päälaskenta!E$15))-Päälaskenta!C$15/(2*Päälaskenta!E$15)</f>
        <v>0.40460000000000002</v>
      </c>
      <c r="G187" s="57">
        <f>2*SQRT((POWER(F187,2))+POWER(Päälaskenta!E$15*F187,2))+Päälaskenta!C$15</f>
        <v>4.1399999999999997</v>
      </c>
      <c r="H187" s="57">
        <f t="shared" si="15"/>
        <v>0.33</v>
      </c>
      <c r="I187" s="62">
        <f t="shared" si="16"/>
        <v>9.2452000000000006E-2</v>
      </c>
      <c r="M187" s="8">
        <f>IF(F187&gt;(Päälaskenta!D$24+Päälaskenta!D$20),(F187*Päälaskenta!C$15 + F187*F187*Päälaskenta!E$15)+(Päälaskenta!C$15 + F187*Päälaskenta!E$15)*(F187-(Päälaskenta!D$24+Päälaskenta!D$20)),F187*Päälaskenta!C$15 + F187*F187*Päälaskenta!E$15)</f>
        <v>1.37750116</v>
      </c>
      <c r="N187" s="8">
        <f>IF(F187&gt;Päälaskenta!D$24+Päälaskenta!D$20,2*SQRT(POWER((Päälaskenta!D$24+Päälaskenta!D$20),2)+POWER(Päälaskenta!E$15*(Päälaskenta!D$24+Päälaskenta!D$20),2))+Päälaskenta!C$15,(2*SQRT((POWER(F187,2))+POWER(Päälaskenta!E$15*F187,2))+Päälaskenta!C$15))</f>
        <v>4.1443816146723096</v>
      </c>
      <c r="O187" s="8">
        <f t="shared" si="17"/>
        <v>0.33237797289787402</v>
      </c>
      <c r="P187" s="8">
        <f>Päälaskenta!F$15</f>
        <v>0.08</v>
      </c>
      <c r="Q187" s="8">
        <f t="shared" si="18"/>
        <v>8.2620942103337391</v>
      </c>
      <c r="R187" s="8">
        <f t="shared" si="19"/>
        <v>1.8148805043474501</v>
      </c>
      <c r="S187" s="8">
        <f t="shared" si="20"/>
        <v>9.1558724040642497E-2</v>
      </c>
    </row>
    <row r="188" spans="1:19" x14ac:dyDescent="0.2">
      <c r="A188" s="8">
        <v>186</v>
      </c>
      <c r="B188" s="8">
        <f>IF(Päälaskenta!C$7,Päälaskenta!E$7,Päälaskenta!G$5)</f>
        <v>2.5</v>
      </c>
      <c r="C188" s="56">
        <v>1.8140000000000001</v>
      </c>
      <c r="D188" s="92">
        <f t="shared" si="14"/>
        <v>1.3781699999999999</v>
      </c>
      <c r="E188" s="8">
        <f>Päälaskenta!F$15</f>
        <v>0.08</v>
      </c>
      <c r="F188" s="93">
        <f>SQRT(POWER(Päälaskenta!C$15/(2*Päälaskenta!E$15),2)+(D188/Päälaskenta!E$15))-Päälaskenta!C$15/(2*Päälaskenta!E$15)</f>
        <v>0.40479999999999999</v>
      </c>
      <c r="G188" s="57">
        <f>2*SQRT((POWER(F188,2))+POWER(Päälaskenta!E$15*F188,2))+Päälaskenta!C$15</f>
        <v>4.1399999999999997</v>
      </c>
      <c r="H188" s="57">
        <f t="shared" si="15"/>
        <v>0.33</v>
      </c>
      <c r="I188" s="62">
        <f t="shared" si="16"/>
        <v>9.2350000000000002E-2</v>
      </c>
      <c r="M188" s="8">
        <f>IF(F188&gt;(Päälaskenta!D$24+Päälaskenta!D$20),(F188*Päälaskenta!C$15 + F188*F188*Päälaskenta!E$15)+(Päälaskenta!C$15 + F188*Päälaskenta!E$15)*(F188-(Päälaskenta!D$24+Päälaskenta!D$20)),F188*Päälaskenta!C$15 + F188*F188*Päälaskenta!E$15)</f>
        <v>1.37826304</v>
      </c>
      <c r="N188" s="8">
        <f>IF(F188&gt;Päälaskenta!D$24+Päälaskenta!D$20,2*SQRT(POWER((Päälaskenta!D$24+Päälaskenta!D$20),2)+POWER(Päälaskenta!E$15*(Päälaskenta!D$24+Päälaskenta!D$20),2))+Päälaskenta!C$15,(2*SQRT((POWER(F188,2))+POWER(Päälaskenta!E$15*F188,2))+Päälaskenta!C$15))</f>
        <v>4.1449473000972601</v>
      </c>
      <c r="O188" s="8">
        <f t="shared" si="17"/>
        <v>0.33251642064729298</v>
      </c>
      <c r="P188" s="8">
        <f>Päälaskenta!F$15</f>
        <v>0.08</v>
      </c>
      <c r="Q188" s="8">
        <f t="shared" si="18"/>
        <v>8.26895930133057</v>
      </c>
      <c r="R188" s="8">
        <f t="shared" si="19"/>
        <v>1.81387726975542</v>
      </c>
      <c r="S188" s="8">
        <f t="shared" si="20"/>
        <v>9.1406758593304202E-2</v>
      </c>
    </row>
    <row r="189" spans="1:19" x14ac:dyDescent="0.2">
      <c r="A189" s="8">
        <v>187</v>
      </c>
      <c r="B189" s="8">
        <f>IF(Päälaskenta!C$7,Päälaskenta!E$7,Päälaskenta!G$5)</f>
        <v>2.5</v>
      </c>
      <c r="C189" s="56">
        <v>1.8129999999999999</v>
      </c>
      <c r="D189" s="92">
        <f t="shared" si="14"/>
        <v>1.37893</v>
      </c>
      <c r="E189" s="8">
        <f>Päälaskenta!F$15</f>
        <v>0.08</v>
      </c>
      <c r="F189" s="93">
        <f>SQRT(POWER(Päälaskenta!C$15/(2*Päälaskenta!E$15),2)+(D189/Päälaskenta!E$15))-Päälaskenta!C$15/(2*Päälaskenta!E$15)</f>
        <v>0.40500000000000003</v>
      </c>
      <c r="G189" s="57">
        <f>2*SQRT((POWER(F189,2))+POWER(Päälaskenta!E$15*F189,2))+Päälaskenta!C$15</f>
        <v>4.1500000000000004</v>
      </c>
      <c r="H189" s="57">
        <f t="shared" si="15"/>
        <v>0.33</v>
      </c>
      <c r="I189" s="62">
        <f t="shared" si="16"/>
        <v>9.2247999999999997E-2</v>
      </c>
      <c r="M189" s="8">
        <f>IF(F189&gt;(Päälaskenta!D$24+Päälaskenta!D$20),(F189*Päälaskenta!C$15 + F189*F189*Päälaskenta!E$15)+(Päälaskenta!C$15 + F189*Päälaskenta!E$15)*(F189-(Päälaskenta!D$24+Päälaskenta!D$20)),F189*Päälaskenta!C$15 + F189*F189*Päälaskenta!E$15)</f>
        <v>1.3790249999999999</v>
      </c>
      <c r="N189" s="8">
        <f>IF(F189&gt;Päälaskenta!D$24+Päälaskenta!D$20,2*SQRT(POWER((Päälaskenta!D$24+Päälaskenta!D$20),2)+POWER(Päälaskenta!E$15*(Päälaskenta!D$24+Päälaskenta!D$20),2))+Päälaskenta!C$15,(2*SQRT((POWER(F189,2))+POWER(Päälaskenta!E$15*F189,2))+Päälaskenta!C$15))</f>
        <v>4.1455129855222097</v>
      </c>
      <c r="O189" s="8">
        <f t="shared" si="17"/>
        <v>0.33265484991027799</v>
      </c>
      <c r="P189" s="8">
        <f>Päälaskenta!F$15</f>
        <v>0.08</v>
      </c>
      <c r="Q189" s="8">
        <f t="shared" si="18"/>
        <v>8.2758267848280695</v>
      </c>
      <c r="R189" s="8">
        <f t="shared" si="19"/>
        <v>1.8128750385235901</v>
      </c>
      <c r="S189" s="8">
        <f t="shared" si="20"/>
        <v>9.1255118408503005E-2</v>
      </c>
    </row>
    <row r="190" spans="1:19" x14ac:dyDescent="0.2">
      <c r="A190" s="8">
        <v>188</v>
      </c>
      <c r="B190" s="8">
        <f>IF(Päälaskenta!C$7,Päälaskenta!E$7,Päälaskenta!G$5)</f>
        <v>2.5</v>
      </c>
      <c r="C190" s="56">
        <v>1.8120000000000001</v>
      </c>
      <c r="D190" s="92">
        <f t="shared" si="14"/>
        <v>1.3796900000000001</v>
      </c>
      <c r="E190" s="8">
        <f>Päälaskenta!F$15</f>
        <v>0.08</v>
      </c>
      <c r="F190" s="93">
        <f>SQRT(POWER(Päälaskenta!C$15/(2*Päälaskenta!E$15),2)+(D190/Päälaskenta!E$15))-Päälaskenta!C$15/(2*Päälaskenta!E$15)</f>
        <v>0.4052</v>
      </c>
      <c r="G190" s="57">
        <f>2*SQRT((POWER(F190,2))+POWER(Päälaskenta!E$15*F190,2))+Päälaskenta!C$15</f>
        <v>4.1500000000000004</v>
      </c>
      <c r="H190" s="57">
        <f t="shared" si="15"/>
        <v>0.33</v>
      </c>
      <c r="I190" s="62">
        <f t="shared" si="16"/>
        <v>9.2146000000000006E-2</v>
      </c>
      <c r="M190" s="8">
        <f>IF(F190&gt;(Päälaskenta!D$24+Päälaskenta!D$20),(F190*Päälaskenta!C$15 + F190*F190*Päälaskenta!E$15)+(Päälaskenta!C$15 + F190*Päälaskenta!E$15)*(F190-(Päälaskenta!D$24+Päälaskenta!D$20)),F190*Päälaskenta!C$15 + F190*F190*Päälaskenta!E$15)</f>
        <v>1.3797870400000001</v>
      </c>
      <c r="N190" s="8">
        <f>IF(F190&gt;Päälaskenta!D$24+Päälaskenta!D$20,2*SQRT(POWER((Päälaskenta!D$24+Päälaskenta!D$20),2)+POWER(Päälaskenta!E$15*(Päälaskenta!D$24+Päälaskenta!D$20),2))+Päälaskenta!C$15,(2*SQRT((POWER(F190,2))+POWER(Päälaskenta!E$15*F190,2))+Päälaskenta!C$15))</f>
        <v>4.1460786709471602</v>
      </c>
      <c r="O190" s="8">
        <f t="shared" si="17"/>
        <v>0.33279326069439802</v>
      </c>
      <c r="P190" s="8">
        <f>Päälaskenta!F$15</f>
        <v>0.08</v>
      </c>
      <c r="Q190" s="8">
        <f t="shared" si="18"/>
        <v>8.2826966606194503</v>
      </c>
      <c r="R190" s="8">
        <f t="shared" si="19"/>
        <v>1.81187380916406</v>
      </c>
      <c r="S190" s="8">
        <f t="shared" si="20"/>
        <v>9.1103802631407202E-2</v>
      </c>
    </row>
    <row r="191" spans="1:19" x14ac:dyDescent="0.2">
      <c r="A191" s="8">
        <v>189</v>
      </c>
      <c r="B191" s="8">
        <f>IF(Päälaskenta!C$7,Päälaskenta!E$7,Päälaskenta!G$5)</f>
        <v>2.5</v>
      </c>
      <c r="C191" s="56">
        <v>1.8109999999999999</v>
      </c>
      <c r="D191" s="92">
        <f t="shared" si="14"/>
        <v>1.38045</v>
      </c>
      <c r="E191" s="8">
        <f>Päälaskenta!F$15</f>
        <v>0.08</v>
      </c>
      <c r="F191" s="93">
        <f>SQRT(POWER(Päälaskenta!C$15/(2*Päälaskenta!E$15),2)+(D191/Päälaskenta!E$15))-Päälaskenta!C$15/(2*Päälaskenta!E$15)</f>
        <v>0.40539999999999998</v>
      </c>
      <c r="G191" s="57">
        <f>2*SQRT((POWER(F191,2))+POWER(Päälaskenta!E$15*F191,2))+Päälaskenta!C$15</f>
        <v>4.1500000000000004</v>
      </c>
      <c r="H191" s="57">
        <f t="shared" si="15"/>
        <v>0.33</v>
      </c>
      <c r="I191" s="62">
        <f t="shared" si="16"/>
        <v>9.2045000000000002E-2</v>
      </c>
      <c r="M191" s="8">
        <f>IF(F191&gt;(Päälaskenta!D$24+Päälaskenta!D$20),(F191*Päälaskenta!C$15 + F191*F191*Päälaskenta!E$15)+(Päälaskenta!C$15 + F191*Päälaskenta!E$15)*(F191-(Päälaskenta!D$24+Päälaskenta!D$20)),F191*Päälaskenta!C$15 + F191*F191*Päälaskenta!E$15)</f>
        <v>1.3805491599999999</v>
      </c>
      <c r="N191" s="8">
        <f>IF(F191&gt;Päälaskenta!D$24+Päälaskenta!D$20,2*SQRT(POWER((Päälaskenta!D$24+Päälaskenta!D$20),2)+POWER(Päälaskenta!E$15*(Päälaskenta!D$24+Päälaskenta!D$20),2))+Päälaskenta!C$15,(2*SQRT((POWER(F191,2))+POWER(Päälaskenta!E$15*F191,2))+Päälaskenta!C$15))</f>
        <v>4.1466443563721098</v>
      </c>
      <c r="O191" s="8">
        <f t="shared" si="17"/>
        <v>0.332931653007214</v>
      </c>
      <c r="P191" s="8">
        <f>Päälaskenta!F$15</f>
        <v>0.08</v>
      </c>
      <c r="Q191" s="8">
        <f t="shared" si="18"/>
        <v>8.2895689284981202</v>
      </c>
      <c r="R191" s="8">
        <f t="shared" si="19"/>
        <v>1.8108735801918101</v>
      </c>
      <c r="S191" s="8">
        <f t="shared" si="20"/>
        <v>9.0952810409851897E-2</v>
      </c>
    </row>
    <row r="192" spans="1:19" x14ac:dyDescent="0.2">
      <c r="A192" s="8">
        <v>190</v>
      </c>
      <c r="B192" s="8">
        <f>IF(Päälaskenta!C$7,Päälaskenta!E$7,Päälaskenta!G$5)</f>
        <v>2.5</v>
      </c>
      <c r="C192" s="56">
        <v>1.81</v>
      </c>
      <c r="D192" s="92">
        <f t="shared" si="14"/>
        <v>1.3812199999999999</v>
      </c>
      <c r="E192" s="8">
        <f>Päälaskenta!F$15</f>
        <v>0.08</v>
      </c>
      <c r="F192" s="93">
        <f>SQRT(POWER(Päälaskenta!C$15/(2*Päälaskenta!E$15),2)+(D192/Päälaskenta!E$15))-Päälaskenta!C$15/(2*Päälaskenta!E$15)</f>
        <v>0.40560000000000002</v>
      </c>
      <c r="G192" s="57">
        <f>2*SQRT((POWER(F192,2))+POWER(Päälaskenta!E$15*F192,2))+Päälaskenta!C$15</f>
        <v>4.1500000000000004</v>
      </c>
      <c r="H192" s="57">
        <f t="shared" si="15"/>
        <v>0.33</v>
      </c>
      <c r="I192" s="62">
        <f t="shared" si="16"/>
        <v>9.1942999999999997E-2</v>
      </c>
      <c r="M192" s="8">
        <f>IF(F192&gt;(Päälaskenta!D$24+Päälaskenta!D$20),(F192*Päälaskenta!C$15 + F192*F192*Päälaskenta!E$15)+(Päälaskenta!C$15 + F192*Päälaskenta!E$15)*(F192-(Päälaskenta!D$24+Päälaskenta!D$20)),F192*Päälaskenta!C$15 + F192*F192*Päälaskenta!E$15)</f>
        <v>1.38131136</v>
      </c>
      <c r="N192" s="8">
        <f>IF(F192&gt;Päälaskenta!D$24+Päälaskenta!D$20,2*SQRT(POWER((Päälaskenta!D$24+Päälaskenta!D$20),2)+POWER(Päälaskenta!E$15*(Päälaskenta!D$24+Päälaskenta!D$20),2))+Päälaskenta!C$15,(2*SQRT((POWER(F192,2))+POWER(Päälaskenta!E$15*F192,2))+Päälaskenta!C$15))</f>
        <v>4.1472100417970497</v>
      </c>
      <c r="O192" s="8">
        <f t="shared" si="17"/>
        <v>0.33307002685628501</v>
      </c>
      <c r="P192" s="8">
        <f>Päälaskenta!F$15</f>
        <v>0.08</v>
      </c>
      <c r="Q192" s="8">
        <f t="shared" si="18"/>
        <v>8.2964435882577696</v>
      </c>
      <c r="R192" s="8">
        <f t="shared" si="19"/>
        <v>1.8098743501248</v>
      </c>
      <c r="S192" s="8">
        <f t="shared" si="20"/>
        <v>9.0802140894328101E-2</v>
      </c>
    </row>
    <row r="193" spans="1:19" x14ac:dyDescent="0.2">
      <c r="A193" s="8">
        <v>191</v>
      </c>
      <c r="B193" s="8">
        <f>IF(Päälaskenta!C$7,Päälaskenta!E$7,Päälaskenta!G$5)</f>
        <v>2.5</v>
      </c>
      <c r="C193" s="56">
        <v>1.8089999999999999</v>
      </c>
      <c r="D193" s="92">
        <f t="shared" si="14"/>
        <v>1.38198</v>
      </c>
      <c r="E193" s="8">
        <f>Päälaskenta!F$15</f>
        <v>0.08</v>
      </c>
      <c r="F193" s="93">
        <f>SQRT(POWER(Päälaskenta!C$15/(2*Päälaskenta!E$15),2)+(D193/Päälaskenta!E$15))-Päälaskenta!C$15/(2*Päälaskenta!E$15)</f>
        <v>0.40579999999999999</v>
      </c>
      <c r="G193" s="57">
        <f>2*SQRT((POWER(F193,2))+POWER(Päälaskenta!E$15*F193,2))+Päälaskenta!C$15</f>
        <v>4.1500000000000004</v>
      </c>
      <c r="H193" s="57">
        <f t="shared" si="15"/>
        <v>0.33</v>
      </c>
      <c r="I193" s="62">
        <f t="shared" si="16"/>
        <v>9.1841000000000006E-2</v>
      </c>
      <c r="M193" s="8">
        <f>IF(F193&gt;(Päälaskenta!D$24+Päälaskenta!D$20),(F193*Päälaskenta!C$15 + F193*F193*Päälaskenta!E$15)+(Päälaskenta!C$15 + F193*Päälaskenta!E$15)*(F193-(Päälaskenta!D$24+Päälaskenta!D$20)),F193*Päälaskenta!C$15 + F193*F193*Päälaskenta!E$15)</f>
        <v>1.38207364</v>
      </c>
      <c r="N193" s="8">
        <f>IF(F193&gt;Päälaskenta!D$24+Päälaskenta!D$20,2*SQRT(POWER((Päälaskenta!D$24+Päälaskenta!D$20),2)+POWER(Päälaskenta!E$15*(Päälaskenta!D$24+Päälaskenta!D$20),2))+Päälaskenta!C$15,(2*SQRT((POWER(F193,2))+POWER(Päälaskenta!E$15*F193,2))+Päälaskenta!C$15))</f>
        <v>4.1477757272220002</v>
      </c>
      <c r="O193" s="8">
        <f t="shared" si="17"/>
        <v>0.33320838224916599</v>
      </c>
      <c r="P193" s="8">
        <f>Päälaskenta!F$15</f>
        <v>0.08</v>
      </c>
      <c r="Q193" s="8">
        <f t="shared" si="18"/>
        <v>8.3033206396923696</v>
      </c>
      <c r="R193" s="8">
        <f t="shared" si="19"/>
        <v>1.8088761174838699</v>
      </c>
      <c r="S193" s="8">
        <f t="shared" si="20"/>
        <v>9.0651793237972594E-2</v>
      </c>
    </row>
    <row r="194" spans="1:19" x14ac:dyDescent="0.2">
      <c r="A194" s="8">
        <v>192</v>
      </c>
      <c r="B194" s="8">
        <f>IF(Päälaskenta!C$7,Päälaskenta!E$7,Päälaskenta!G$5)</f>
        <v>2.5</v>
      </c>
      <c r="C194" s="56">
        <v>1.8080000000000001</v>
      </c>
      <c r="D194" s="92">
        <f t="shared" si="14"/>
        <v>1.3827400000000001</v>
      </c>
      <c r="E194" s="8">
        <f>Päälaskenta!F$15</f>
        <v>0.08</v>
      </c>
      <c r="F194" s="93">
        <f>SQRT(POWER(Päälaskenta!C$15/(2*Päälaskenta!E$15),2)+(D194/Päälaskenta!E$15))-Päälaskenta!C$15/(2*Päälaskenta!E$15)</f>
        <v>0.40600000000000003</v>
      </c>
      <c r="G194" s="57">
        <f>2*SQRT((POWER(F194,2))+POWER(Päälaskenta!E$15*F194,2))+Päälaskenta!C$15</f>
        <v>4.1500000000000004</v>
      </c>
      <c r="H194" s="57">
        <f t="shared" si="15"/>
        <v>0.33</v>
      </c>
      <c r="I194" s="62">
        <f t="shared" si="16"/>
        <v>9.1740000000000002E-2</v>
      </c>
      <c r="M194" s="8">
        <f>IF(F194&gt;(Päälaskenta!D$24+Päälaskenta!D$20),(F194*Päälaskenta!C$15 + F194*F194*Päälaskenta!E$15)+(Päälaskenta!C$15 + F194*Päälaskenta!E$15)*(F194-(Päälaskenta!D$24+Päälaskenta!D$20)),F194*Päälaskenta!C$15 + F194*F194*Päälaskenta!E$15)</f>
        <v>1.382836</v>
      </c>
      <c r="N194" s="8">
        <f>IF(F194&gt;Päälaskenta!D$24+Päälaskenta!D$20,2*SQRT(POWER((Päälaskenta!D$24+Päälaskenta!D$20),2)+POWER(Päälaskenta!E$15*(Päälaskenta!D$24+Päälaskenta!D$20),2))+Päälaskenta!C$15,(2*SQRT((POWER(F194,2))+POWER(Päälaskenta!E$15*F194,2))+Päälaskenta!C$15))</f>
        <v>4.1483414126469498</v>
      </c>
      <c r="O194" s="8">
        <f t="shared" si="17"/>
        <v>0.33334671919340603</v>
      </c>
      <c r="P194" s="8">
        <f>Päälaskenta!F$15</f>
        <v>0.08</v>
      </c>
      <c r="Q194" s="8">
        <f t="shared" si="18"/>
        <v>8.3102000825961309</v>
      </c>
      <c r="R194" s="8">
        <f t="shared" si="19"/>
        <v>1.8078788807928099</v>
      </c>
      <c r="S194" s="8">
        <f t="shared" si="20"/>
        <v>9.0501766596559605E-2</v>
      </c>
    </row>
    <row r="195" spans="1:19" x14ac:dyDescent="0.2">
      <c r="A195" s="8">
        <v>193</v>
      </c>
      <c r="B195" s="8">
        <f>IF(Päälaskenta!C$7,Päälaskenta!E$7,Päälaskenta!G$5)</f>
        <v>2.5</v>
      </c>
      <c r="C195" s="56">
        <v>1.8069999999999999</v>
      </c>
      <c r="D195" s="92">
        <f t="shared" ref="D195:D258" si="21">B195/C195</f>
        <v>1.38351</v>
      </c>
      <c r="E195" s="8">
        <f>Päälaskenta!F$15</f>
        <v>0.08</v>
      </c>
      <c r="F195" s="93">
        <f>SQRT(POWER(Päälaskenta!C$15/(2*Päälaskenta!E$15),2)+(D195/Päälaskenta!E$15))-Päälaskenta!C$15/(2*Päälaskenta!E$15)</f>
        <v>0.40620000000000001</v>
      </c>
      <c r="G195" s="57">
        <f>2*SQRT((POWER(F195,2))+POWER(Päälaskenta!E$15*F195,2))+Päälaskenta!C$15</f>
        <v>4.1500000000000004</v>
      </c>
      <c r="H195" s="57">
        <f t="shared" ref="H195:H258" si="22">D195/G195</f>
        <v>0.33</v>
      </c>
      <c r="I195" s="62">
        <f t="shared" ref="I195:I258" si="23">POWER(C195/((1/E195)*POWER(H195,2/3)),2)</f>
        <v>9.1637999999999997E-2</v>
      </c>
      <c r="M195" s="8">
        <f>IF(F195&gt;(Päälaskenta!D$24+Päälaskenta!D$20),(F195*Päälaskenta!C$15 + F195*F195*Päälaskenta!E$15)+(Päälaskenta!C$15 + F195*Päälaskenta!E$15)*(F195-(Päälaskenta!D$24+Päälaskenta!D$20)),F195*Päälaskenta!C$15 + F195*F195*Päälaskenta!E$15)</f>
        <v>1.3835984400000001</v>
      </c>
      <c r="N195" s="8">
        <f>IF(F195&gt;Päälaskenta!D$24+Päälaskenta!D$20,2*SQRT(POWER((Päälaskenta!D$24+Päälaskenta!D$20),2)+POWER(Päälaskenta!E$15*(Päälaskenta!D$24+Päälaskenta!D$20),2))+Päälaskenta!C$15,(2*SQRT((POWER(F195,2))+POWER(Päälaskenta!E$15*F195,2))+Päälaskenta!C$15))</f>
        <v>4.1489070980719003</v>
      </c>
      <c r="O195" s="8">
        <f t="shared" si="17"/>
        <v>0.33348503769655202</v>
      </c>
      <c r="P195" s="8">
        <f>Päälaskenta!F$15</f>
        <v>0.08</v>
      </c>
      <c r="Q195" s="8">
        <f t="shared" si="18"/>
        <v>8.3170819167635504</v>
      </c>
      <c r="R195" s="8">
        <f t="shared" si="19"/>
        <v>1.8068826385782899</v>
      </c>
      <c r="S195" s="8">
        <f t="shared" si="20"/>
        <v>9.0352060128490105E-2</v>
      </c>
    </row>
    <row r="196" spans="1:19" x14ac:dyDescent="0.2">
      <c r="A196" s="8">
        <v>194</v>
      </c>
      <c r="B196" s="8">
        <f>IF(Päälaskenta!C$7,Päälaskenta!E$7,Päälaskenta!G$5)</f>
        <v>2.5</v>
      </c>
      <c r="C196" s="56">
        <v>1.806</v>
      </c>
      <c r="D196" s="92">
        <f t="shared" si="21"/>
        <v>1.3842699999999999</v>
      </c>
      <c r="E196" s="8">
        <f>Päälaskenta!F$15</f>
        <v>0.08</v>
      </c>
      <c r="F196" s="93">
        <f>SQRT(POWER(Päälaskenta!C$15/(2*Päälaskenta!E$15),2)+(D196/Päälaskenta!E$15))-Päälaskenta!C$15/(2*Päälaskenta!E$15)</f>
        <v>0.40639999999999998</v>
      </c>
      <c r="G196" s="57">
        <f>2*SQRT((POWER(F196,2))+POWER(Päälaskenta!E$15*F196,2))+Päälaskenta!C$15</f>
        <v>4.1500000000000004</v>
      </c>
      <c r="H196" s="57">
        <f t="shared" si="22"/>
        <v>0.33</v>
      </c>
      <c r="I196" s="62">
        <f t="shared" si="23"/>
        <v>9.1536999999999993E-2</v>
      </c>
      <c r="M196" s="8">
        <f>IF(F196&gt;(Päälaskenta!D$24+Päälaskenta!D$20),(F196*Päälaskenta!C$15 + F196*F196*Päälaskenta!E$15)+(Päälaskenta!C$15 + F196*Päälaskenta!E$15)*(F196-(Päälaskenta!D$24+Päälaskenta!D$20)),F196*Päälaskenta!C$15 + F196*F196*Päälaskenta!E$15)</f>
        <v>1.38436096</v>
      </c>
      <c r="N196" s="8">
        <f>IF(F196&gt;Päälaskenta!D$24+Päälaskenta!D$20,2*SQRT(POWER((Päälaskenta!D$24+Päälaskenta!D$20),2)+POWER(Päälaskenta!E$15*(Päälaskenta!D$24+Päälaskenta!D$20),2))+Päälaskenta!C$15,(2*SQRT((POWER(F196,2))+POWER(Päälaskenta!E$15*F196,2))+Päälaskenta!C$15))</f>
        <v>4.1494727834968499</v>
      </c>
      <c r="O196" s="8">
        <f t="shared" ref="O196:O259" si="24">M196/N196</f>
        <v>0.333623337766146</v>
      </c>
      <c r="P196" s="8">
        <f>Päälaskenta!F$15</f>
        <v>0.08</v>
      </c>
      <c r="Q196" s="8">
        <f t="shared" ref="Q196:Q259" si="25">(1/P196)*M196*POWER(O196,(2/3))</f>
        <v>8.3239661419893594</v>
      </c>
      <c r="R196" s="8">
        <f t="shared" ref="R196:R259" si="26">B196/M196</f>
        <v>1.8058873893698899</v>
      </c>
      <c r="S196" s="8">
        <f t="shared" ref="S196:S259" si="27">(B196*B196)/(Q196*Q196)</f>
        <v>9.0202672994783697E-2</v>
      </c>
    </row>
    <row r="197" spans="1:19" x14ac:dyDescent="0.2">
      <c r="A197" s="8">
        <v>195</v>
      </c>
      <c r="B197" s="8">
        <f>IF(Päälaskenta!C$7,Päälaskenta!E$7,Päälaskenta!G$5)</f>
        <v>2.5</v>
      </c>
      <c r="C197" s="56">
        <v>1.8049999999999999</v>
      </c>
      <c r="D197" s="92">
        <f t="shared" si="21"/>
        <v>1.38504</v>
      </c>
      <c r="E197" s="8">
        <f>Päälaskenta!F$15</f>
        <v>0.08</v>
      </c>
      <c r="F197" s="93">
        <f>SQRT(POWER(Päälaskenta!C$15/(2*Päälaskenta!E$15),2)+(D197/Päälaskenta!E$15))-Päälaskenta!C$15/(2*Päälaskenta!E$15)</f>
        <v>0.40660000000000002</v>
      </c>
      <c r="G197" s="57">
        <f>2*SQRT((POWER(F197,2))+POWER(Päälaskenta!E$15*F197,2))+Päälaskenta!C$15</f>
        <v>4.1500000000000004</v>
      </c>
      <c r="H197" s="57">
        <f t="shared" si="22"/>
        <v>0.33</v>
      </c>
      <c r="I197" s="62">
        <f t="shared" si="23"/>
        <v>9.1436000000000003E-2</v>
      </c>
      <c r="M197" s="8">
        <f>IF(F197&gt;(Päälaskenta!D$24+Päälaskenta!D$20),(F197*Päälaskenta!C$15 + F197*F197*Päälaskenta!E$15)+(Päälaskenta!C$15 + F197*Päälaskenta!E$15)*(F197-(Päälaskenta!D$24+Päälaskenta!D$20)),F197*Päälaskenta!C$15 + F197*F197*Päälaskenta!E$15)</f>
        <v>1.38512356</v>
      </c>
      <c r="N197" s="8">
        <f>IF(F197&gt;Päälaskenta!D$24+Päälaskenta!D$20,2*SQRT(POWER((Päälaskenta!D$24+Päälaskenta!D$20),2)+POWER(Päälaskenta!E$15*(Päälaskenta!D$24+Päälaskenta!D$20),2))+Päälaskenta!C$15,(2*SQRT((POWER(F197,2))+POWER(Päälaskenta!E$15*F197,2))+Päälaskenta!C$15))</f>
        <v>4.1500384689218004</v>
      </c>
      <c r="O197" s="8">
        <f t="shared" si="24"/>
        <v>0.33376161940972598</v>
      </c>
      <c r="P197" s="8">
        <f>Päälaskenta!F$15</f>
        <v>0.08</v>
      </c>
      <c r="Q197" s="8">
        <f t="shared" si="25"/>
        <v>8.3308527580685805</v>
      </c>
      <c r="R197" s="8">
        <f t="shared" si="26"/>
        <v>1.80489313170011</v>
      </c>
      <c r="S197" s="8">
        <f t="shared" si="27"/>
        <v>9.0053604359067493E-2</v>
      </c>
    </row>
    <row r="198" spans="1:19" x14ac:dyDescent="0.2">
      <c r="A198" s="8">
        <v>196</v>
      </c>
      <c r="B198" s="8">
        <f>IF(Päälaskenta!C$7,Päälaskenta!E$7,Päälaskenta!G$5)</f>
        <v>2.5</v>
      </c>
      <c r="C198" s="56">
        <v>1.804</v>
      </c>
      <c r="D198" s="92">
        <f t="shared" si="21"/>
        <v>1.38581</v>
      </c>
      <c r="E198" s="8">
        <f>Päälaskenta!F$15</f>
        <v>0.08</v>
      </c>
      <c r="F198" s="93">
        <f>SQRT(POWER(Päälaskenta!C$15/(2*Päälaskenta!E$15),2)+(D198/Päälaskenta!E$15))-Päälaskenta!C$15/(2*Päälaskenta!E$15)</f>
        <v>0.40679999999999999</v>
      </c>
      <c r="G198" s="57">
        <f>2*SQRT((POWER(F198,2))+POWER(Päälaskenta!E$15*F198,2))+Päälaskenta!C$15</f>
        <v>4.1500000000000004</v>
      </c>
      <c r="H198" s="57">
        <f t="shared" si="22"/>
        <v>0.33</v>
      </c>
      <c r="I198" s="62">
        <f t="shared" si="23"/>
        <v>9.1333999999999999E-2</v>
      </c>
      <c r="M198" s="8">
        <f>IF(F198&gt;(Päälaskenta!D$24+Päälaskenta!D$20),(F198*Päälaskenta!C$15 + F198*F198*Päälaskenta!E$15)+(Päälaskenta!C$15 + F198*Päälaskenta!E$15)*(F198-(Päälaskenta!D$24+Päälaskenta!D$20)),F198*Päälaskenta!C$15 + F198*F198*Päälaskenta!E$15)</f>
        <v>1.38588624</v>
      </c>
      <c r="N198" s="8">
        <f>IF(F198&gt;Päälaskenta!D$24+Päälaskenta!D$20,2*SQRT(POWER((Päälaskenta!D$24+Päälaskenta!D$20),2)+POWER(Päälaskenta!E$15*(Päälaskenta!D$24+Päälaskenta!D$20),2))+Päälaskenta!C$15,(2*SQRT((POWER(F198,2))+POWER(Päälaskenta!E$15*F198,2))+Päälaskenta!C$15))</f>
        <v>4.15060415434675</v>
      </c>
      <c r="O198" s="8">
        <f t="shared" si="24"/>
        <v>0.33389988263482601</v>
      </c>
      <c r="P198" s="8">
        <f>Päälaskenta!F$15</f>
        <v>0.08</v>
      </c>
      <c r="Q198" s="8">
        <f t="shared" si="25"/>
        <v>8.3377417647964798</v>
      </c>
      <c r="R198" s="8">
        <f t="shared" si="26"/>
        <v>1.80389986410429</v>
      </c>
      <c r="S198" s="8">
        <f t="shared" si="27"/>
        <v>8.9904853387568595E-2</v>
      </c>
    </row>
    <row r="199" spans="1:19" x14ac:dyDescent="0.2">
      <c r="A199" s="8">
        <v>197</v>
      </c>
      <c r="B199" s="8">
        <f>IF(Päälaskenta!C$7,Päälaskenta!E$7,Päälaskenta!G$5)</f>
        <v>2.5</v>
      </c>
      <c r="C199" s="56">
        <v>1.8029999999999999</v>
      </c>
      <c r="D199" s="92">
        <f t="shared" si="21"/>
        <v>1.3865799999999999</v>
      </c>
      <c r="E199" s="8">
        <f>Päälaskenta!F$15</f>
        <v>0.08</v>
      </c>
      <c r="F199" s="93">
        <f>SQRT(POWER(Päälaskenta!C$15/(2*Päälaskenta!E$15),2)+(D199/Päälaskenta!E$15))-Päälaskenta!C$15/(2*Päälaskenta!E$15)</f>
        <v>0.40699999999999997</v>
      </c>
      <c r="G199" s="57">
        <f>2*SQRT((POWER(F199,2))+POWER(Päälaskenta!E$15*F199,2))+Päälaskenta!C$15</f>
        <v>4.1500000000000004</v>
      </c>
      <c r="H199" s="57">
        <f t="shared" si="22"/>
        <v>0.33</v>
      </c>
      <c r="I199" s="62">
        <f t="shared" si="23"/>
        <v>9.1232999999999995E-2</v>
      </c>
      <c r="M199" s="8">
        <f>IF(F199&gt;(Päälaskenta!D$24+Päälaskenta!D$20),(F199*Päälaskenta!C$15 + F199*F199*Päälaskenta!E$15)+(Päälaskenta!C$15 + F199*Päälaskenta!E$15)*(F199-(Päälaskenta!D$24+Päälaskenta!D$20)),F199*Päälaskenta!C$15 + F199*F199*Päälaskenta!E$15)</f>
        <v>1.386649</v>
      </c>
      <c r="N199" s="8">
        <f>IF(F199&gt;Päälaskenta!D$24+Päälaskenta!D$20,2*SQRT(POWER((Päälaskenta!D$24+Päälaskenta!D$20),2)+POWER(Päälaskenta!E$15*(Päälaskenta!D$24+Päälaskenta!D$20),2))+Päälaskenta!C$15,(2*SQRT((POWER(F199,2))+POWER(Päälaskenta!E$15*F199,2))+Päälaskenta!C$15))</f>
        <v>4.1511698397716996</v>
      </c>
      <c r="O199" s="8">
        <f t="shared" si="24"/>
        <v>0.33403812744897499</v>
      </c>
      <c r="P199" s="8">
        <f>Päälaskenta!F$15</f>
        <v>0.08</v>
      </c>
      <c r="Q199" s="8">
        <f t="shared" si="25"/>
        <v>8.3446331619685896</v>
      </c>
      <c r="R199" s="8">
        <f t="shared" si="26"/>
        <v>1.8029075851206799</v>
      </c>
      <c r="S199" s="8">
        <f t="shared" si="27"/>
        <v>8.9756419249103297E-2</v>
      </c>
    </row>
    <row r="200" spans="1:19" x14ac:dyDescent="0.2">
      <c r="A200" s="8">
        <v>198</v>
      </c>
      <c r="B200" s="8">
        <f>IF(Päälaskenta!C$7,Päälaskenta!E$7,Päälaskenta!G$5)</f>
        <v>2.5</v>
      </c>
      <c r="C200" s="56">
        <v>1.802</v>
      </c>
      <c r="D200" s="92">
        <f t="shared" si="21"/>
        <v>1.3873500000000001</v>
      </c>
      <c r="E200" s="8">
        <f>Päälaskenta!F$15</f>
        <v>0.08</v>
      </c>
      <c r="F200" s="93">
        <f>SQRT(POWER(Päälaskenta!C$15/(2*Päälaskenta!E$15),2)+(D200/Päälaskenta!E$15))-Päälaskenta!C$15/(2*Päälaskenta!E$15)</f>
        <v>0.40720000000000001</v>
      </c>
      <c r="G200" s="57">
        <f>2*SQRT((POWER(F200,2))+POWER(Päälaskenta!E$15*F200,2))+Päälaskenta!C$15</f>
        <v>4.1500000000000004</v>
      </c>
      <c r="H200" s="57">
        <f t="shared" si="22"/>
        <v>0.33</v>
      </c>
      <c r="I200" s="62">
        <f t="shared" si="23"/>
        <v>9.1132000000000005E-2</v>
      </c>
      <c r="M200" s="8">
        <f>IF(F200&gt;(Päälaskenta!D$24+Päälaskenta!D$20),(F200*Päälaskenta!C$15 + F200*F200*Päälaskenta!E$15)+(Päälaskenta!C$15 + F200*Päälaskenta!E$15)*(F200-(Päälaskenta!D$24+Päälaskenta!D$20)),F200*Päälaskenta!C$15 + F200*F200*Päälaskenta!E$15)</f>
        <v>1.38741184</v>
      </c>
      <c r="N200" s="8">
        <f>IF(F200&gt;Päälaskenta!D$24+Päälaskenta!D$20,2*SQRT(POWER((Päälaskenta!D$24+Päälaskenta!D$20),2)+POWER(Päälaskenta!E$15*(Päälaskenta!D$24+Päälaskenta!D$20),2))+Päälaskenta!C$15,(2*SQRT((POWER(F200,2))+POWER(Päälaskenta!E$15*F200,2))+Päälaskenta!C$15))</f>
        <v>4.1517355251966501</v>
      </c>
      <c r="O200" s="8">
        <f t="shared" si="24"/>
        <v>0.33417635385969902</v>
      </c>
      <c r="P200" s="8">
        <f>Päälaskenta!F$15</f>
        <v>0.08</v>
      </c>
      <c r="Q200" s="8">
        <f t="shared" si="25"/>
        <v>8.3515269493807001</v>
      </c>
      <c r="R200" s="8">
        <f t="shared" si="26"/>
        <v>1.80191629329039</v>
      </c>
      <c r="S200" s="8">
        <f t="shared" si="27"/>
        <v>8.9608301115068498E-2</v>
      </c>
    </row>
    <row r="201" spans="1:19" x14ac:dyDescent="0.2">
      <c r="A201" s="8">
        <v>199</v>
      </c>
      <c r="B201" s="8">
        <f>IF(Päälaskenta!C$7,Päälaskenta!E$7,Päälaskenta!G$5)</f>
        <v>2.5</v>
      </c>
      <c r="C201" s="56">
        <v>1.8009999999999999</v>
      </c>
      <c r="D201" s="92">
        <f t="shared" si="21"/>
        <v>1.38812</v>
      </c>
      <c r="E201" s="8">
        <f>Päälaskenta!F$15</f>
        <v>0.08</v>
      </c>
      <c r="F201" s="93">
        <f>SQRT(POWER(Päälaskenta!C$15/(2*Päälaskenta!E$15),2)+(D201/Päälaskenta!E$15))-Päälaskenta!C$15/(2*Päälaskenta!E$15)</f>
        <v>0.40739999999999998</v>
      </c>
      <c r="G201" s="57">
        <f>2*SQRT((POWER(F201,2))+POWER(Päälaskenta!E$15*F201,2))+Päälaskenta!C$15</f>
        <v>4.1500000000000004</v>
      </c>
      <c r="H201" s="57">
        <f t="shared" si="22"/>
        <v>0.33</v>
      </c>
      <c r="I201" s="62">
        <f t="shared" si="23"/>
        <v>9.1031000000000001E-2</v>
      </c>
      <c r="M201" s="8">
        <f>IF(F201&gt;(Päälaskenta!D$24+Päälaskenta!D$20),(F201*Päälaskenta!C$15 + F201*F201*Päälaskenta!E$15)+(Päälaskenta!C$15 + F201*Päälaskenta!E$15)*(F201-(Päälaskenta!D$24+Päälaskenta!D$20)),F201*Päälaskenta!C$15 + F201*F201*Päälaskenta!E$15)</f>
        <v>1.3881747600000001</v>
      </c>
      <c r="N201" s="8">
        <f>IF(F201&gt;Päälaskenta!D$24+Päälaskenta!D$20,2*SQRT(POWER((Päälaskenta!D$24+Päälaskenta!D$20),2)+POWER(Päälaskenta!E$15*(Päälaskenta!D$24+Päälaskenta!D$20),2))+Päälaskenta!C$15,(2*SQRT((POWER(F201,2))+POWER(Päälaskenta!E$15*F201,2))+Päälaskenta!C$15))</f>
        <v>4.1523012106215997</v>
      </c>
      <c r="O201" s="8">
        <f t="shared" si="24"/>
        <v>0.33431456187452002</v>
      </c>
      <c r="P201" s="8">
        <f>Päälaskenta!F$15</f>
        <v>0.08</v>
      </c>
      <c r="Q201" s="8">
        <f t="shared" si="25"/>
        <v>8.3584231268288693</v>
      </c>
      <c r="R201" s="8">
        <f t="shared" si="26"/>
        <v>1.8009259871574099</v>
      </c>
      <c r="S201" s="8">
        <f t="shared" si="27"/>
        <v>8.9460498159431995E-2</v>
      </c>
    </row>
    <row r="202" spans="1:19" x14ac:dyDescent="0.2">
      <c r="A202" s="8">
        <v>200</v>
      </c>
      <c r="B202" s="8">
        <f>IF(Päälaskenta!C$7,Päälaskenta!E$7,Päälaskenta!G$5)</f>
        <v>2.5</v>
      </c>
      <c r="C202" s="56">
        <v>1.8</v>
      </c>
      <c r="D202" s="92">
        <f t="shared" si="21"/>
        <v>1.38889</v>
      </c>
      <c r="E202" s="8">
        <f>Päälaskenta!F$15</f>
        <v>0.08</v>
      </c>
      <c r="F202" s="93">
        <f>SQRT(POWER(Päälaskenta!C$15/(2*Päälaskenta!E$15),2)+(D202/Päälaskenta!E$15))-Päälaskenta!C$15/(2*Päälaskenta!E$15)</f>
        <v>0.40760000000000002</v>
      </c>
      <c r="G202" s="57">
        <f>2*SQRT((POWER(F202,2))+POWER(Päälaskenta!E$15*F202,2))+Päälaskenta!C$15</f>
        <v>4.1500000000000004</v>
      </c>
      <c r="H202" s="57">
        <f t="shared" si="22"/>
        <v>0.33</v>
      </c>
      <c r="I202" s="62">
        <f t="shared" si="23"/>
        <v>9.0929999999999997E-2</v>
      </c>
      <c r="M202" s="8">
        <f>IF(F202&gt;(Päälaskenta!D$24+Päälaskenta!D$20),(F202*Päälaskenta!C$15 + F202*F202*Päälaskenta!E$15)+(Päälaskenta!C$15 + F202*Päälaskenta!E$15)*(F202-(Päälaskenta!D$24+Päälaskenta!D$20)),F202*Päälaskenta!C$15 + F202*F202*Päälaskenta!E$15)</f>
        <v>1.3889377599999999</v>
      </c>
      <c r="N202" s="8">
        <f>IF(F202&gt;Päälaskenta!D$24+Päälaskenta!D$20,2*SQRT(POWER((Päälaskenta!D$24+Päälaskenta!D$20),2)+POWER(Päälaskenta!E$15*(Päälaskenta!D$24+Päälaskenta!D$20),2))+Päälaskenta!C$15,(2*SQRT((POWER(F202,2))+POWER(Päälaskenta!E$15*F202,2))+Päälaskenta!C$15))</f>
        <v>4.1528668960465502</v>
      </c>
      <c r="O202" s="8">
        <f t="shared" si="24"/>
        <v>0.33445275150095499</v>
      </c>
      <c r="P202" s="8">
        <f>Päälaskenta!F$15</f>
        <v>0.08</v>
      </c>
      <c r="Q202" s="8">
        <f t="shared" si="25"/>
        <v>8.3653216941094204</v>
      </c>
      <c r="R202" s="8">
        <f t="shared" si="26"/>
        <v>1.79993666526857</v>
      </c>
      <c r="S202" s="8">
        <f t="shared" si="27"/>
        <v>8.9313009558723594E-2</v>
      </c>
    </row>
    <row r="203" spans="1:19" x14ac:dyDescent="0.2">
      <c r="A203" s="8">
        <v>201</v>
      </c>
      <c r="B203" s="8">
        <f>IF(Päälaskenta!C$7,Päälaskenta!E$7,Päälaskenta!G$5)</f>
        <v>2.5</v>
      </c>
      <c r="C203" s="56">
        <v>1.7989999999999999</v>
      </c>
      <c r="D203" s="92">
        <f t="shared" si="21"/>
        <v>1.3896599999999999</v>
      </c>
      <c r="E203" s="8">
        <f>Päälaskenta!F$15</f>
        <v>0.08</v>
      </c>
      <c r="F203" s="93">
        <f>SQRT(POWER(Päälaskenta!C$15/(2*Päälaskenta!E$15),2)+(D203/Päälaskenta!E$15))-Päälaskenta!C$15/(2*Päälaskenta!E$15)</f>
        <v>0.4078</v>
      </c>
      <c r="G203" s="57">
        <f>2*SQRT((POWER(F203,2))+POWER(Päälaskenta!E$15*F203,2))+Päälaskenta!C$15</f>
        <v>4.1500000000000004</v>
      </c>
      <c r="H203" s="57">
        <f t="shared" si="22"/>
        <v>0.33</v>
      </c>
      <c r="I203" s="62">
        <f t="shared" si="23"/>
        <v>9.0828999999999993E-2</v>
      </c>
      <c r="M203" s="8">
        <f>IF(F203&gt;(Päälaskenta!D$24+Päälaskenta!D$20),(F203*Päälaskenta!C$15 + F203*F203*Päälaskenta!E$15)+(Päälaskenta!C$15 + F203*Päälaskenta!E$15)*(F203-(Päälaskenta!D$24+Päälaskenta!D$20)),F203*Päälaskenta!C$15 + F203*F203*Päälaskenta!E$15)</f>
        <v>1.3897008399999999</v>
      </c>
      <c r="N203" s="8">
        <f>IF(F203&gt;Päälaskenta!D$24+Päälaskenta!D$20,2*SQRT(POWER((Päälaskenta!D$24+Päälaskenta!D$20),2)+POWER(Päälaskenta!E$15*(Päälaskenta!D$24+Päälaskenta!D$20),2))+Päälaskenta!C$15,(2*SQRT((POWER(F203,2))+POWER(Päälaskenta!E$15*F203,2))+Päälaskenta!C$15))</f>
        <v>4.1534325814714999</v>
      </c>
      <c r="O203" s="8">
        <f t="shared" si="24"/>
        <v>0.33459092274651803</v>
      </c>
      <c r="P203" s="8">
        <f>Päälaskenta!F$15</f>
        <v>0.08</v>
      </c>
      <c r="Q203" s="8">
        <f t="shared" si="25"/>
        <v>8.3722226510189195</v>
      </c>
      <c r="R203" s="8">
        <f t="shared" si="26"/>
        <v>1.7989483261735699</v>
      </c>
      <c r="S203" s="8">
        <f t="shared" si="27"/>
        <v>8.91658344920261E-2</v>
      </c>
    </row>
    <row r="204" spans="1:19" x14ac:dyDescent="0.2">
      <c r="A204" s="8">
        <v>202</v>
      </c>
      <c r="B204" s="8">
        <f>IF(Päälaskenta!C$7,Päälaskenta!E$7,Päälaskenta!G$5)</f>
        <v>2.5</v>
      </c>
      <c r="C204" s="56">
        <v>1.798</v>
      </c>
      <c r="D204" s="92">
        <f t="shared" si="21"/>
        <v>1.3904300000000001</v>
      </c>
      <c r="E204" s="8">
        <f>Päälaskenta!F$15</f>
        <v>0.08</v>
      </c>
      <c r="F204" s="93">
        <f>SQRT(POWER(Päälaskenta!C$15/(2*Päälaskenta!E$15),2)+(D204/Päälaskenta!E$15))-Päälaskenta!C$15/(2*Päälaskenta!E$15)</f>
        <v>0.40799999999999997</v>
      </c>
      <c r="G204" s="57">
        <f>2*SQRT((POWER(F204,2))+POWER(Päälaskenta!E$15*F204,2))+Päälaskenta!C$15</f>
        <v>4.1500000000000004</v>
      </c>
      <c r="H204" s="57">
        <f t="shared" si="22"/>
        <v>0.34</v>
      </c>
      <c r="I204" s="62">
        <f t="shared" si="23"/>
        <v>8.7187000000000001E-2</v>
      </c>
      <c r="M204" s="8">
        <f>IF(F204&gt;(Päälaskenta!D$24+Päälaskenta!D$20),(F204*Päälaskenta!C$15 + F204*F204*Päälaskenta!E$15)+(Päälaskenta!C$15 + F204*Päälaskenta!E$15)*(F204-(Päälaskenta!D$24+Päälaskenta!D$20)),F204*Päälaskenta!C$15 + F204*F204*Päälaskenta!E$15)</f>
        <v>1.3904639999999999</v>
      </c>
      <c r="N204" s="8">
        <f>IF(F204&gt;Päälaskenta!D$24+Päälaskenta!D$20,2*SQRT(POWER((Päälaskenta!D$24+Päälaskenta!D$20),2)+POWER(Päälaskenta!E$15*(Päälaskenta!D$24+Päälaskenta!D$20),2))+Päälaskenta!C$15,(2*SQRT((POWER(F204,2))+POWER(Päälaskenta!E$15*F204,2))+Päälaskenta!C$15))</f>
        <v>4.1539982668964504</v>
      </c>
      <c r="O204" s="8">
        <f t="shared" si="24"/>
        <v>0.33472907561871701</v>
      </c>
      <c r="P204" s="8">
        <f>Päälaskenta!F$15</f>
        <v>0.08</v>
      </c>
      <c r="Q204" s="8">
        <f t="shared" si="25"/>
        <v>8.3791259973541994</v>
      </c>
      <c r="R204" s="8">
        <f t="shared" si="26"/>
        <v>1.79796096842493</v>
      </c>
      <c r="S204" s="8">
        <f t="shared" si="27"/>
        <v>8.9018972140965699E-2</v>
      </c>
    </row>
    <row r="205" spans="1:19" x14ac:dyDescent="0.2">
      <c r="A205" s="8">
        <v>203</v>
      </c>
      <c r="B205" s="8">
        <f>IF(Päälaskenta!C$7,Päälaskenta!E$7,Päälaskenta!G$5)</f>
        <v>2.5</v>
      </c>
      <c r="C205" s="56">
        <v>1.7969999999999999</v>
      </c>
      <c r="D205" s="92">
        <f t="shared" si="21"/>
        <v>1.3912100000000001</v>
      </c>
      <c r="E205" s="8">
        <f>Päälaskenta!F$15</f>
        <v>0.08</v>
      </c>
      <c r="F205" s="93">
        <f>SQRT(POWER(Päälaskenta!C$15/(2*Päälaskenta!E$15),2)+(D205/Päälaskenta!E$15))-Päälaskenta!C$15/(2*Päälaskenta!E$15)</f>
        <v>0.40820000000000001</v>
      </c>
      <c r="G205" s="57">
        <f>2*SQRT((POWER(F205,2))+POWER(Päälaskenta!E$15*F205,2))+Päälaskenta!C$15</f>
        <v>4.1500000000000004</v>
      </c>
      <c r="H205" s="57">
        <f t="shared" si="22"/>
        <v>0.34</v>
      </c>
      <c r="I205" s="62">
        <f t="shared" si="23"/>
        <v>8.7091000000000002E-2</v>
      </c>
      <c r="M205" s="8">
        <f>IF(F205&gt;(Päälaskenta!D$24+Päälaskenta!D$20),(F205*Päälaskenta!C$15 + F205*F205*Päälaskenta!E$15)+(Päälaskenta!C$15 + F205*Päälaskenta!E$15)*(F205-(Päälaskenta!D$24+Päälaskenta!D$20)),F205*Päälaskenta!C$15 + F205*F205*Päälaskenta!E$15)</f>
        <v>1.3912272400000001</v>
      </c>
      <c r="N205" s="8">
        <f>IF(F205&gt;Päälaskenta!D$24+Päälaskenta!D$20,2*SQRT(POWER((Päälaskenta!D$24+Päälaskenta!D$20),2)+POWER(Päälaskenta!E$15*(Päälaskenta!D$24+Päälaskenta!D$20),2))+Päälaskenta!C$15,(2*SQRT((POWER(F205,2))+POWER(Päälaskenta!E$15*F205,2))+Päälaskenta!C$15))</f>
        <v>4.1545639523213902</v>
      </c>
      <c r="O205" s="8">
        <f t="shared" si="24"/>
        <v>0.33486721012505799</v>
      </c>
      <c r="P205" s="8">
        <f>Päälaskenta!F$15</f>
        <v>0.08</v>
      </c>
      <c r="Q205" s="8">
        <f t="shared" si="25"/>
        <v>8.3860317329123593</v>
      </c>
      <c r="R205" s="8">
        <f t="shared" si="26"/>
        <v>1.7969745905780301</v>
      </c>
      <c r="S205" s="8">
        <f t="shared" si="27"/>
        <v>8.8872421689702705E-2</v>
      </c>
    </row>
    <row r="206" spans="1:19" x14ac:dyDescent="0.2">
      <c r="A206" s="8">
        <v>204</v>
      </c>
      <c r="B206" s="8">
        <f>IF(Päälaskenta!C$7,Päälaskenta!E$7,Päälaskenta!G$5)</f>
        <v>2.5</v>
      </c>
      <c r="C206" s="56">
        <v>1.796</v>
      </c>
      <c r="D206" s="92">
        <f t="shared" si="21"/>
        <v>1.39198</v>
      </c>
      <c r="E206" s="8">
        <f>Päälaskenta!F$15</f>
        <v>0.08</v>
      </c>
      <c r="F206" s="93">
        <f>SQRT(POWER(Päälaskenta!C$15/(2*Päälaskenta!E$15),2)+(D206/Päälaskenta!E$15))-Päälaskenta!C$15/(2*Päälaskenta!E$15)</f>
        <v>0.40839999999999999</v>
      </c>
      <c r="G206" s="57">
        <f>2*SQRT((POWER(F206,2))+POWER(Päälaskenta!E$15*F206,2))+Päälaskenta!C$15</f>
        <v>4.16</v>
      </c>
      <c r="H206" s="57">
        <f t="shared" si="22"/>
        <v>0.33</v>
      </c>
      <c r="I206" s="62">
        <f t="shared" si="23"/>
        <v>9.0525999999999995E-2</v>
      </c>
      <c r="M206" s="8">
        <f>IF(F206&gt;(Päälaskenta!D$24+Päälaskenta!D$20),(F206*Päälaskenta!C$15 + F206*F206*Päälaskenta!E$15)+(Päälaskenta!C$15 + F206*Päälaskenta!E$15)*(F206-(Päälaskenta!D$24+Päälaskenta!D$20)),F206*Päälaskenta!C$15 + F206*F206*Päälaskenta!E$15)</f>
        <v>1.39199056</v>
      </c>
      <c r="N206" s="8">
        <f>IF(F206&gt;Päälaskenta!D$24+Päälaskenta!D$20,2*SQRT(POWER((Päälaskenta!D$24+Päälaskenta!D$20),2)+POWER(Päälaskenta!E$15*(Päälaskenta!D$24+Päälaskenta!D$20),2))+Päälaskenta!C$15,(2*SQRT((POWER(F206,2))+POWER(Päälaskenta!E$15*F206,2))+Päälaskenta!C$15))</f>
        <v>4.1551296377463398</v>
      </c>
      <c r="O206" s="8">
        <f t="shared" si="24"/>
        <v>0.33500532627304203</v>
      </c>
      <c r="P206" s="8">
        <f>Päälaskenta!F$15</f>
        <v>0.08</v>
      </c>
      <c r="Q206" s="8">
        <f t="shared" si="25"/>
        <v>8.3929398574907594</v>
      </c>
      <c r="R206" s="8">
        <f t="shared" si="26"/>
        <v>1.7959891911910699</v>
      </c>
      <c r="S206" s="8">
        <f t="shared" si="27"/>
        <v>8.8726182324923006E-2</v>
      </c>
    </row>
    <row r="207" spans="1:19" x14ac:dyDescent="0.2">
      <c r="A207" s="8">
        <v>205</v>
      </c>
      <c r="B207" s="8">
        <f>IF(Päälaskenta!C$7,Päälaskenta!E$7,Päälaskenta!G$5)</f>
        <v>2.5</v>
      </c>
      <c r="C207" s="56">
        <v>1.7949999999999999</v>
      </c>
      <c r="D207" s="92">
        <f t="shared" si="21"/>
        <v>1.39276</v>
      </c>
      <c r="E207" s="8">
        <f>Päälaskenta!F$15</f>
        <v>0.08</v>
      </c>
      <c r="F207" s="93">
        <f>SQRT(POWER(Päälaskenta!C$15/(2*Päälaskenta!E$15),2)+(D207/Päälaskenta!E$15))-Päälaskenta!C$15/(2*Päälaskenta!E$15)</f>
        <v>0.40860000000000002</v>
      </c>
      <c r="G207" s="57">
        <f>2*SQRT((POWER(F207,2))+POWER(Päälaskenta!E$15*F207,2))+Päälaskenta!C$15</f>
        <v>4.16</v>
      </c>
      <c r="H207" s="57">
        <f t="shared" si="22"/>
        <v>0.33</v>
      </c>
      <c r="I207" s="62">
        <f t="shared" si="23"/>
        <v>9.0425000000000005E-2</v>
      </c>
      <c r="M207" s="8">
        <f>IF(F207&gt;(Päälaskenta!D$24+Päälaskenta!D$20),(F207*Päälaskenta!C$15 + F207*F207*Päälaskenta!E$15)+(Päälaskenta!C$15 + F207*Päälaskenta!E$15)*(F207-(Päälaskenta!D$24+Päälaskenta!D$20)),F207*Päälaskenta!C$15 + F207*F207*Päälaskenta!E$15)</f>
        <v>1.3927539600000001</v>
      </c>
      <c r="N207" s="8">
        <f>IF(F207&gt;Päälaskenta!D$24+Päälaskenta!D$20,2*SQRT(POWER((Päälaskenta!D$24+Päälaskenta!D$20),2)+POWER(Päälaskenta!E$15*(Päälaskenta!D$24+Päälaskenta!D$20),2))+Päälaskenta!C$15,(2*SQRT((POWER(F207,2))+POWER(Päälaskenta!E$15*F207,2))+Päälaskenta!C$15))</f>
        <v>4.1556953231712903</v>
      </c>
      <c r="O207" s="8">
        <f t="shared" si="24"/>
        <v>0.33514342407016601</v>
      </c>
      <c r="P207" s="8">
        <f>Päälaskenta!F$15</f>
        <v>0.08</v>
      </c>
      <c r="Q207" s="8">
        <f t="shared" si="25"/>
        <v>8.3998503708870107</v>
      </c>
      <c r="R207" s="8">
        <f t="shared" si="26"/>
        <v>1.7950047688250701</v>
      </c>
      <c r="S207" s="8">
        <f t="shared" si="27"/>
        <v>8.8580253235828896E-2</v>
      </c>
    </row>
    <row r="208" spans="1:19" x14ac:dyDescent="0.2">
      <c r="A208" s="8">
        <v>206</v>
      </c>
      <c r="B208" s="8">
        <f>IF(Päälaskenta!C$7,Päälaskenta!E$7,Päälaskenta!G$5)</f>
        <v>2.5</v>
      </c>
      <c r="C208" s="56">
        <v>1.794</v>
      </c>
      <c r="D208" s="92">
        <f t="shared" si="21"/>
        <v>1.3935299999999999</v>
      </c>
      <c r="E208" s="8">
        <f>Päälaskenta!F$15</f>
        <v>0.08</v>
      </c>
      <c r="F208" s="93">
        <f>SQRT(POWER(Päälaskenta!C$15/(2*Päälaskenta!E$15),2)+(D208/Päälaskenta!E$15))-Päälaskenta!C$15/(2*Päälaskenta!E$15)</f>
        <v>0.4088</v>
      </c>
      <c r="G208" s="57">
        <f>2*SQRT((POWER(F208,2))+POWER(Päälaskenta!E$15*F208,2))+Päälaskenta!C$15</f>
        <v>4.16</v>
      </c>
      <c r="H208" s="57">
        <f t="shared" si="22"/>
        <v>0.33</v>
      </c>
      <c r="I208" s="62">
        <f t="shared" si="23"/>
        <v>9.0325000000000003E-2</v>
      </c>
      <c r="M208" s="8">
        <f>IF(F208&gt;(Päälaskenta!D$24+Päälaskenta!D$20),(F208*Päälaskenta!C$15 + F208*F208*Päälaskenta!E$15)+(Päälaskenta!C$15 + F208*Päälaskenta!E$15)*(F208-(Päälaskenta!D$24+Päälaskenta!D$20)),F208*Päälaskenta!C$15 + F208*F208*Päälaskenta!E$15)</f>
        <v>1.3935174400000001</v>
      </c>
      <c r="N208" s="8">
        <f>IF(F208&gt;Päälaskenta!D$24+Päälaskenta!D$20,2*SQRT(POWER((Päälaskenta!D$24+Päälaskenta!D$20),2)+POWER(Päälaskenta!E$15*(Päälaskenta!D$24+Päälaskenta!D$20),2))+Päälaskenta!C$15,(2*SQRT((POWER(F208,2))+POWER(Päälaskenta!E$15*F208,2))+Päälaskenta!C$15))</f>
        <v>4.1562610085962399</v>
      </c>
      <c r="O208" s="8">
        <f t="shared" si="24"/>
        <v>0.335281503523922</v>
      </c>
      <c r="P208" s="8">
        <f>Päälaskenta!F$15</f>
        <v>0.08</v>
      </c>
      <c r="Q208" s="8">
        <f t="shared" si="25"/>
        <v>8.4067632728989601</v>
      </c>
      <c r="R208" s="8">
        <f t="shared" si="26"/>
        <v>1.7940213220438801</v>
      </c>
      <c r="S208" s="8">
        <f t="shared" si="27"/>
        <v>8.8434633614130301E-2</v>
      </c>
    </row>
    <row r="209" spans="1:19" x14ac:dyDescent="0.2">
      <c r="A209" s="8">
        <v>207</v>
      </c>
      <c r="B209" s="8">
        <f>IF(Päälaskenta!C$7,Päälaskenta!E$7,Päälaskenta!G$5)</f>
        <v>2.5</v>
      </c>
      <c r="C209" s="56">
        <v>1.7929999999999999</v>
      </c>
      <c r="D209" s="92">
        <f t="shared" si="21"/>
        <v>1.3943099999999999</v>
      </c>
      <c r="E209" s="8">
        <f>Päälaskenta!F$15</f>
        <v>0.08</v>
      </c>
      <c r="F209" s="93">
        <f>SQRT(POWER(Päälaskenta!C$15/(2*Päälaskenta!E$15),2)+(D209/Päälaskenta!E$15))-Päälaskenta!C$15/(2*Päälaskenta!E$15)</f>
        <v>0.40899999999999997</v>
      </c>
      <c r="G209" s="57">
        <f>2*SQRT((POWER(F209,2))+POWER(Päälaskenta!E$15*F209,2))+Päälaskenta!C$15</f>
        <v>4.16</v>
      </c>
      <c r="H209" s="57">
        <f t="shared" si="22"/>
        <v>0.34</v>
      </c>
      <c r="I209" s="62">
        <f t="shared" si="23"/>
        <v>8.6703000000000002E-2</v>
      </c>
      <c r="M209" s="8">
        <f>IF(F209&gt;(Päälaskenta!D$24+Päälaskenta!D$20),(F209*Päälaskenta!C$15 + F209*F209*Päälaskenta!E$15)+(Päälaskenta!C$15 + F209*Päälaskenta!E$15)*(F209-(Päälaskenta!D$24+Päälaskenta!D$20)),F209*Päälaskenta!C$15 + F209*F209*Päälaskenta!E$15)</f>
        <v>1.3942810000000001</v>
      </c>
      <c r="N209" s="8">
        <f>IF(F209&gt;Päälaskenta!D$24+Päälaskenta!D$20,2*SQRT(POWER((Päälaskenta!D$24+Päälaskenta!D$20),2)+POWER(Päälaskenta!E$15*(Päälaskenta!D$24+Päälaskenta!D$20),2))+Päälaskenta!C$15,(2*SQRT((POWER(F209,2))+POWER(Päälaskenta!E$15*F209,2))+Päälaskenta!C$15))</f>
        <v>4.1568266940211904</v>
      </c>
      <c r="O209" s="8">
        <f t="shared" si="24"/>
        <v>0.33541956464180001</v>
      </c>
      <c r="P209" s="8">
        <f>Päälaskenta!F$15</f>
        <v>0.08</v>
      </c>
      <c r="Q209" s="8">
        <f t="shared" si="25"/>
        <v>8.4136785633247708</v>
      </c>
      <c r="R209" s="8">
        <f t="shared" si="26"/>
        <v>1.79303884941414</v>
      </c>
      <c r="S209" s="8">
        <f t="shared" si="27"/>
        <v>8.8289322654034302E-2</v>
      </c>
    </row>
    <row r="210" spans="1:19" x14ac:dyDescent="0.2">
      <c r="A210" s="8">
        <v>208</v>
      </c>
      <c r="B210" s="8">
        <f>IF(Päälaskenta!C$7,Päälaskenta!E$7,Päälaskenta!G$5)</f>
        <v>2.5</v>
      </c>
      <c r="C210" s="56">
        <v>1.792</v>
      </c>
      <c r="D210" s="92">
        <f t="shared" si="21"/>
        <v>1.3950899999999999</v>
      </c>
      <c r="E210" s="8">
        <f>Päälaskenta!F$15</f>
        <v>0.08</v>
      </c>
      <c r="F210" s="93">
        <f>SQRT(POWER(Päälaskenta!C$15/(2*Päälaskenta!E$15),2)+(D210/Päälaskenta!E$15))-Päälaskenta!C$15/(2*Päälaskenta!E$15)</f>
        <v>0.40920000000000001</v>
      </c>
      <c r="G210" s="57">
        <f>2*SQRT((POWER(F210,2))+POWER(Päälaskenta!E$15*F210,2))+Päälaskenta!C$15</f>
        <v>4.16</v>
      </c>
      <c r="H210" s="57">
        <f t="shared" si="22"/>
        <v>0.34</v>
      </c>
      <c r="I210" s="62">
        <f t="shared" si="23"/>
        <v>8.6607000000000003E-2</v>
      </c>
      <c r="M210" s="8">
        <f>IF(F210&gt;(Päälaskenta!D$24+Päälaskenta!D$20),(F210*Päälaskenta!C$15 + F210*F210*Päälaskenta!E$15)+(Päälaskenta!C$15 + F210*Päälaskenta!E$15)*(F210-(Päälaskenta!D$24+Päälaskenta!D$20)),F210*Päälaskenta!C$15 + F210*F210*Päälaskenta!E$15)</f>
        <v>1.3950446400000001</v>
      </c>
      <c r="N210" s="8">
        <f>IF(F210&gt;Päälaskenta!D$24+Päälaskenta!D$20,2*SQRT(POWER((Päälaskenta!D$24+Päälaskenta!D$20),2)+POWER(Päälaskenta!E$15*(Päälaskenta!D$24+Päälaskenta!D$20),2))+Päälaskenta!C$15,(2*SQRT((POWER(F210,2))+POWER(Päälaskenta!E$15*F210,2))+Päälaskenta!C$15))</f>
        <v>4.15739237944614</v>
      </c>
      <c r="O210" s="8">
        <f t="shared" si="24"/>
        <v>0.33555760743128399</v>
      </c>
      <c r="P210" s="8">
        <f>Päälaskenta!F$15</f>
        <v>0.08</v>
      </c>
      <c r="Q210" s="8">
        <f t="shared" si="25"/>
        <v>8.4205962419628104</v>
      </c>
      <c r="R210" s="8">
        <f t="shared" si="26"/>
        <v>1.79205734950532</v>
      </c>
      <c r="S210" s="8">
        <f t="shared" si="27"/>
        <v>8.8144319552238601E-2</v>
      </c>
    </row>
    <row r="211" spans="1:19" x14ac:dyDescent="0.2">
      <c r="A211" s="8">
        <v>209</v>
      </c>
      <c r="B211" s="8">
        <f>IF(Päälaskenta!C$7,Päälaskenta!E$7,Päälaskenta!G$5)</f>
        <v>2.5</v>
      </c>
      <c r="C211" s="56">
        <v>1.7909999999999999</v>
      </c>
      <c r="D211" s="92">
        <f t="shared" si="21"/>
        <v>1.3958699999999999</v>
      </c>
      <c r="E211" s="8">
        <f>Päälaskenta!F$15</f>
        <v>0.08</v>
      </c>
      <c r="F211" s="93">
        <f>SQRT(POWER(Päälaskenta!C$15/(2*Päälaskenta!E$15),2)+(D211/Päälaskenta!E$15))-Päälaskenta!C$15/(2*Päälaskenta!E$15)</f>
        <v>0.40939999999999999</v>
      </c>
      <c r="G211" s="57">
        <f>2*SQRT((POWER(F211,2))+POWER(Päälaskenta!E$15*F211,2))+Päälaskenta!C$15</f>
        <v>4.16</v>
      </c>
      <c r="H211" s="57">
        <f t="shared" si="22"/>
        <v>0.34</v>
      </c>
      <c r="I211" s="62">
        <f t="shared" si="23"/>
        <v>8.6510000000000004E-2</v>
      </c>
      <c r="M211" s="8">
        <f>IF(F211&gt;(Päälaskenta!D$24+Päälaskenta!D$20),(F211*Päälaskenta!C$15 + F211*F211*Päälaskenta!E$15)+(Päälaskenta!C$15 + F211*Päälaskenta!E$15)*(F211-(Päälaskenta!D$24+Päälaskenta!D$20)),F211*Päälaskenta!C$15 + F211*F211*Päälaskenta!E$15)</f>
        <v>1.39580836</v>
      </c>
      <c r="N211" s="8">
        <f>IF(F211&gt;Päälaskenta!D$24+Päälaskenta!D$20,2*SQRT(POWER((Päälaskenta!D$24+Päälaskenta!D$20),2)+POWER(Päälaskenta!E$15*(Päälaskenta!D$24+Päälaskenta!D$20),2))+Päälaskenta!C$15,(2*SQRT((POWER(F211,2))+POWER(Päälaskenta!E$15*F211,2))+Päälaskenta!C$15))</f>
        <v>4.1579580648710897</v>
      </c>
      <c r="O211" s="8">
        <f t="shared" si="24"/>
        <v>0.33569563189985502</v>
      </c>
      <c r="P211" s="8">
        <f>Päälaskenta!F$15</f>
        <v>0.08</v>
      </c>
      <c r="Q211" s="8">
        <f t="shared" si="25"/>
        <v>8.4275163086117306</v>
      </c>
      <c r="R211" s="8">
        <f t="shared" si="26"/>
        <v>1.7910768208896499</v>
      </c>
      <c r="S211" s="8">
        <f t="shared" si="27"/>
        <v>8.7999623507920705E-2</v>
      </c>
    </row>
    <row r="212" spans="1:19" x14ac:dyDescent="0.2">
      <c r="A212" s="8">
        <v>210</v>
      </c>
      <c r="B212" s="8">
        <f>IF(Päälaskenta!C$7,Päälaskenta!E$7,Päälaskenta!G$5)</f>
        <v>2.5</v>
      </c>
      <c r="C212" s="56">
        <v>1.79</v>
      </c>
      <c r="D212" s="92">
        <f t="shared" si="21"/>
        <v>1.3966499999999999</v>
      </c>
      <c r="E212" s="8">
        <f>Päälaskenta!F$15</f>
        <v>0.08</v>
      </c>
      <c r="F212" s="93">
        <f>SQRT(POWER(Päälaskenta!C$15/(2*Päälaskenta!E$15),2)+(D212/Päälaskenta!E$15))-Päälaskenta!C$15/(2*Päälaskenta!E$15)</f>
        <v>0.40960000000000002</v>
      </c>
      <c r="G212" s="57">
        <f>2*SQRT((POWER(F212,2))+POWER(Päälaskenta!E$15*F212,2))+Päälaskenta!C$15</f>
        <v>4.16</v>
      </c>
      <c r="H212" s="57">
        <f t="shared" si="22"/>
        <v>0.34</v>
      </c>
      <c r="I212" s="62">
        <f t="shared" si="23"/>
        <v>8.6413000000000004E-2</v>
      </c>
      <c r="M212" s="8">
        <f>IF(F212&gt;(Päälaskenta!D$24+Päälaskenta!D$20),(F212*Päälaskenta!C$15 + F212*F212*Päälaskenta!E$15)+(Päälaskenta!C$15 + F212*Päälaskenta!E$15)*(F212-(Päälaskenta!D$24+Päälaskenta!D$20)),F212*Päälaskenta!C$15 + F212*F212*Päälaskenta!E$15)</f>
        <v>1.3965721600000001</v>
      </c>
      <c r="N212" s="8">
        <f>IF(F212&gt;Päälaskenta!D$24+Päälaskenta!D$20,2*SQRT(POWER((Päälaskenta!D$24+Päälaskenta!D$20),2)+POWER(Päälaskenta!E$15*(Päälaskenta!D$24+Päälaskenta!D$20),2))+Päälaskenta!C$15,(2*SQRT((POWER(F212,2))+POWER(Päälaskenta!E$15*F212,2))+Päälaskenta!C$15))</f>
        <v>4.1585237502960402</v>
      </c>
      <c r="O212" s="8">
        <f t="shared" si="24"/>
        <v>0.33583363805499</v>
      </c>
      <c r="P212" s="8">
        <f>Päälaskenta!F$15</f>
        <v>0.08</v>
      </c>
      <c r="Q212" s="8">
        <f t="shared" si="25"/>
        <v>8.4344387630704407</v>
      </c>
      <c r="R212" s="8">
        <f t="shared" si="26"/>
        <v>1.79009726214219</v>
      </c>
      <c r="S212" s="8">
        <f t="shared" si="27"/>
        <v>8.78552337227297E-2</v>
      </c>
    </row>
    <row r="213" spans="1:19" x14ac:dyDescent="0.2">
      <c r="A213" s="8">
        <v>211</v>
      </c>
      <c r="B213" s="8">
        <f>IF(Päälaskenta!C$7,Päälaskenta!E$7,Päälaskenta!G$5)</f>
        <v>2.5</v>
      </c>
      <c r="C213" s="56">
        <v>1.7889999999999999</v>
      </c>
      <c r="D213" s="92">
        <f t="shared" si="21"/>
        <v>1.3974299999999999</v>
      </c>
      <c r="E213" s="8">
        <f>Päälaskenta!F$15</f>
        <v>0.08</v>
      </c>
      <c r="F213" s="93">
        <f>SQRT(POWER(Päälaskenta!C$15/(2*Päälaskenta!E$15),2)+(D213/Päälaskenta!E$15))-Päälaskenta!C$15/(2*Päälaskenta!E$15)</f>
        <v>0.4098</v>
      </c>
      <c r="G213" s="57">
        <f>2*SQRT((POWER(F213,2))+POWER(Päälaskenta!E$15*F213,2))+Päälaskenta!C$15</f>
        <v>4.16</v>
      </c>
      <c r="H213" s="57">
        <f t="shared" si="22"/>
        <v>0.34</v>
      </c>
      <c r="I213" s="62">
        <f t="shared" si="23"/>
        <v>8.6317000000000005E-2</v>
      </c>
      <c r="M213" s="8">
        <f>IF(F213&gt;(Päälaskenta!D$24+Päälaskenta!D$20),(F213*Päälaskenta!C$15 + F213*F213*Päälaskenta!E$15)+(Päälaskenta!C$15 + F213*Päälaskenta!E$15)*(F213-(Päälaskenta!D$24+Päälaskenta!D$20)),F213*Päälaskenta!C$15 + F213*F213*Päälaskenta!E$15)</f>
        <v>1.3973360399999999</v>
      </c>
      <c r="N213" s="8">
        <f>IF(F213&gt;Päälaskenta!D$24+Päälaskenta!D$20,2*SQRT(POWER((Päälaskenta!D$24+Päälaskenta!D$20),2)+POWER(Päälaskenta!E$15*(Päälaskenta!D$24+Päälaskenta!D$20),2))+Päälaskenta!C$15,(2*SQRT((POWER(F213,2))+POWER(Päälaskenta!E$15*F213,2))+Päälaskenta!C$15))</f>
        <v>4.1590894357209898</v>
      </c>
      <c r="O213" s="8">
        <f t="shared" si="24"/>
        <v>0.33597162590416102</v>
      </c>
      <c r="P213" s="8">
        <f>Päälaskenta!F$15</f>
        <v>0.08</v>
      </c>
      <c r="Q213" s="8">
        <f t="shared" si="25"/>
        <v>8.4413636051381005</v>
      </c>
      <c r="R213" s="8">
        <f t="shared" si="26"/>
        <v>1.7891186718407399</v>
      </c>
      <c r="S213" s="8">
        <f t="shared" si="27"/>
        <v>8.7711149400777802E-2</v>
      </c>
    </row>
    <row r="214" spans="1:19" x14ac:dyDescent="0.2">
      <c r="A214" s="8">
        <v>212</v>
      </c>
      <c r="B214" s="8">
        <f>IF(Päälaskenta!C$7,Päälaskenta!E$7,Päälaskenta!G$5)</f>
        <v>2.5</v>
      </c>
      <c r="C214" s="56">
        <v>1.788</v>
      </c>
      <c r="D214" s="92">
        <f t="shared" si="21"/>
        <v>1.39821</v>
      </c>
      <c r="E214" s="8">
        <f>Päälaskenta!F$15</f>
        <v>0.08</v>
      </c>
      <c r="F214" s="93">
        <f>SQRT(POWER(Päälaskenta!C$15/(2*Päälaskenta!E$15),2)+(D214/Päälaskenta!E$15))-Päälaskenta!C$15/(2*Päälaskenta!E$15)</f>
        <v>0.41</v>
      </c>
      <c r="G214" s="57">
        <f>2*SQRT((POWER(F214,2))+POWER(Päälaskenta!E$15*F214,2))+Päälaskenta!C$15</f>
        <v>4.16</v>
      </c>
      <c r="H214" s="57">
        <f t="shared" si="22"/>
        <v>0.34</v>
      </c>
      <c r="I214" s="62">
        <f t="shared" si="23"/>
        <v>8.6220000000000005E-2</v>
      </c>
      <c r="M214" s="8">
        <f>IF(F214&gt;(Päälaskenta!D$24+Päälaskenta!D$20),(F214*Päälaskenta!C$15 + F214*F214*Päälaskenta!E$15)+(Päälaskenta!C$15 + F214*Päälaskenta!E$15)*(F214-(Päälaskenta!D$24+Päälaskenta!D$20)),F214*Päälaskenta!C$15 + F214*F214*Päälaskenta!E$15)</f>
        <v>1.3980999999999999</v>
      </c>
      <c r="N214" s="8">
        <f>IF(F214&gt;Päälaskenta!D$24+Päälaskenta!D$20,2*SQRT(POWER((Päälaskenta!D$24+Päälaskenta!D$20),2)+POWER(Päälaskenta!E$15*(Päälaskenta!D$24+Päälaskenta!D$20),2))+Päälaskenta!C$15,(2*SQRT((POWER(F214,2))+POWER(Päälaskenta!E$15*F214,2))+Päälaskenta!C$15))</f>
        <v>4.1596551211459403</v>
      </c>
      <c r="O214" s="8">
        <f t="shared" si="24"/>
        <v>0.33610959545483599</v>
      </c>
      <c r="P214" s="8">
        <f>Päälaskenta!F$15</f>
        <v>0.08</v>
      </c>
      <c r="Q214" s="8">
        <f t="shared" si="25"/>
        <v>8.4482908346141201</v>
      </c>
      <c r="R214" s="8">
        <f t="shared" si="26"/>
        <v>1.7881410485659099</v>
      </c>
      <c r="S214" s="8">
        <f t="shared" si="27"/>
        <v>8.7567369748631094E-2</v>
      </c>
    </row>
    <row r="215" spans="1:19" x14ac:dyDescent="0.2">
      <c r="A215" s="8">
        <v>213</v>
      </c>
      <c r="B215" s="8">
        <f>IF(Päälaskenta!C$7,Päälaskenta!E$7,Päälaskenta!G$5)</f>
        <v>2.5</v>
      </c>
      <c r="C215" s="56">
        <v>1.7869999999999999</v>
      </c>
      <c r="D215" s="92">
        <f t="shared" si="21"/>
        <v>1.39899</v>
      </c>
      <c r="E215" s="8">
        <f>Päälaskenta!F$15</f>
        <v>0.08</v>
      </c>
      <c r="F215" s="93">
        <f>SQRT(POWER(Päälaskenta!C$15/(2*Päälaskenta!E$15),2)+(D215/Päälaskenta!E$15))-Päälaskenta!C$15/(2*Päälaskenta!E$15)</f>
        <v>0.41020000000000001</v>
      </c>
      <c r="G215" s="57">
        <f>2*SQRT((POWER(F215,2))+POWER(Päälaskenta!E$15*F215,2))+Päälaskenta!C$15</f>
        <v>4.16</v>
      </c>
      <c r="H215" s="57">
        <f t="shared" si="22"/>
        <v>0.34</v>
      </c>
      <c r="I215" s="62">
        <f t="shared" si="23"/>
        <v>8.6124000000000006E-2</v>
      </c>
      <c r="M215" s="8">
        <f>IF(F215&gt;(Päälaskenta!D$24+Päälaskenta!D$20),(F215*Päälaskenta!C$15 + F215*F215*Päälaskenta!E$15)+(Päälaskenta!C$15 + F215*Päälaskenta!E$15)*(F215-(Päälaskenta!D$24+Päälaskenta!D$20)),F215*Päälaskenta!C$15 + F215*F215*Päälaskenta!E$15)</f>
        <v>1.3988640400000001</v>
      </c>
      <c r="N215" s="8">
        <f>IF(F215&gt;Päälaskenta!D$24+Päälaskenta!D$20,2*SQRT(POWER((Päälaskenta!D$24+Päälaskenta!D$20),2)+POWER(Päälaskenta!E$15*(Päälaskenta!D$24+Päälaskenta!D$20),2))+Päälaskenta!C$15,(2*SQRT((POWER(F215,2))+POWER(Päälaskenta!E$15*F215,2))+Päälaskenta!C$15))</f>
        <v>4.1602208065708899</v>
      </c>
      <c r="O215" s="8">
        <f t="shared" si="24"/>
        <v>0.33624754671448098</v>
      </c>
      <c r="P215" s="8">
        <f>Päälaskenta!F$15</f>
        <v>0.08</v>
      </c>
      <c r="Q215" s="8">
        <f t="shared" si="25"/>
        <v>8.4552204512981906</v>
      </c>
      <c r="R215" s="8">
        <f t="shared" si="26"/>
        <v>1.7871643909010599</v>
      </c>
      <c r="S215" s="8">
        <f t="shared" si="27"/>
        <v>8.7423893975300496E-2</v>
      </c>
    </row>
    <row r="216" spans="1:19" x14ac:dyDescent="0.2">
      <c r="A216" s="8">
        <v>214</v>
      </c>
      <c r="B216" s="8">
        <f>IF(Päälaskenta!C$7,Päälaskenta!E$7,Päälaskenta!G$5)</f>
        <v>2.5</v>
      </c>
      <c r="C216" s="56">
        <v>1.786</v>
      </c>
      <c r="D216" s="92">
        <f t="shared" si="21"/>
        <v>1.39978</v>
      </c>
      <c r="E216" s="8">
        <f>Päälaskenta!F$15</f>
        <v>0.08</v>
      </c>
      <c r="F216" s="93">
        <f>SQRT(POWER(Päälaskenta!C$15/(2*Päälaskenta!E$15),2)+(D216/Päälaskenta!E$15))-Päälaskenta!C$15/(2*Päälaskenta!E$15)</f>
        <v>0.41039999999999999</v>
      </c>
      <c r="G216" s="57">
        <f>2*SQRT((POWER(F216,2))+POWER(Päälaskenta!E$15*F216,2))+Päälaskenta!C$15</f>
        <v>4.16</v>
      </c>
      <c r="H216" s="57">
        <f t="shared" si="22"/>
        <v>0.34</v>
      </c>
      <c r="I216" s="62">
        <f t="shared" si="23"/>
        <v>8.6027999999999993E-2</v>
      </c>
      <c r="M216" s="8">
        <f>IF(F216&gt;(Päälaskenta!D$24+Päälaskenta!D$20),(F216*Päälaskenta!C$15 + F216*F216*Päälaskenta!E$15)+(Päälaskenta!C$15 + F216*Päälaskenta!E$15)*(F216-(Päälaskenta!D$24+Päälaskenta!D$20)),F216*Päälaskenta!C$15 + F216*F216*Päälaskenta!E$15)</f>
        <v>1.39962816</v>
      </c>
      <c r="N216" s="8">
        <f>IF(F216&gt;Päälaskenta!D$24+Päälaskenta!D$20,2*SQRT(POWER((Päälaskenta!D$24+Päälaskenta!D$20),2)+POWER(Päälaskenta!E$15*(Päälaskenta!D$24+Päälaskenta!D$20),2))+Päälaskenta!C$15,(2*SQRT((POWER(F216,2))+POWER(Päälaskenta!E$15*F216,2))+Päälaskenta!C$15))</f>
        <v>4.1607864919958404</v>
      </c>
      <c r="O216" s="8">
        <f t="shared" si="24"/>
        <v>0.33638547969055399</v>
      </c>
      <c r="P216" s="8">
        <f>Päälaskenta!F$15</f>
        <v>0.08</v>
      </c>
      <c r="Q216" s="8">
        <f t="shared" si="25"/>
        <v>8.4621524549901999</v>
      </c>
      <c r="R216" s="8">
        <f t="shared" si="26"/>
        <v>1.78618869743232</v>
      </c>
      <c r="S216" s="8">
        <f t="shared" si="27"/>
        <v>8.7280721292234603E-2</v>
      </c>
    </row>
    <row r="217" spans="1:19" x14ac:dyDescent="0.2">
      <c r="A217" s="8">
        <v>215</v>
      </c>
      <c r="B217" s="8">
        <f>IF(Päälaskenta!C$7,Päälaskenta!E$7,Päälaskenta!G$5)</f>
        <v>2.5</v>
      </c>
      <c r="C217" s="56">
        <v>1.7849999999999999</v>
      </c>
      <c r="D217" s="92">
        <f t="shared" si="21"/>
        <v>1.40056</v>
      </c>
      <c r="E217" s="8">
        <f>Päälaskenta!F$15</f>
        <v>0.08</v>
      </c>
      <c r="F217" s="93">
        <f>SQRT(POWER(Päälaskenta!C$15/(2*Päälaskenta!E$15),2)+(D217/Päälaskenta!E$15))-Päälaskenta!C$15/(2*Päälaskenta!E$15)</f>
        <v>0.41060000000000002</v>
      </c>
      <c r="G217" s="57">
        <f>2*SQRT((POWER(F217,2))+POWER(Päälaskenta!E$15*F217,2))+Päälaskenta!C$15</f>
        <v>4.16</v>
      </c>
      <c r="H217" s="57">
        <f t="shared" si="22"/>
        <v>0.34</v>
      </c>
      <c r="I217" s="62">
        <f t="shared" si="23"/>
        <v>8.5930999999999993E-2</v>
      </c>
      <c r="M217" s="8">
        <f>IF(F217&gt;(Päälaskenta!D$24+Päälaskenta!D$20),(F217*Päälaskenta!C$15 + F217*F217*Päälaskenta!E$15)+(Päälaskenta!C$15 + F217*Päälaskenta!E$15)*(F217-(Päälaskenta!D$24+Päälaskenta!D$20)),F217*Päälaskenta!C$15 + F217*F217*Päälaskenta!E$15)</f>
        <v>1.4003923599999999</v>
      </c>
      <c r="N217" s="8">
        <f>IF(F217&gt;Päälaskenta!D$24+Päälaskenta!D$20,2*SQRT(POWER((Päälaskenta!D$24+Päälaskenta!D$20),2)+POWER(Päälaskenta!E$15*(Päälaskenta!D$24+Päälaskenta!D$20),2))+Päälaskenta!C$15,(2*SQRT((POWER(F217,2))+POWER(Päälaskenta!E$15*F217,2))+Päälaskenta!C$15))</f>
        <v>4.16135217742079</v>
      </c>
      <c r="O217" s="8">
        <f t="shared" si="24"/>
        <v>0.33652339439051399</v>
      </c>
      <c r="P217" s="8">
        <f>Päälaskenta!F$15</f>
        <v>0.08</v>
      </c>
      <c r="Q217" s="8">
        <f t="shared" si="25"/>
        <v>8.4690868454903896</v>
      </c>
      <c r="R217" s="8">
        <f t="shared" si="26"/>
        <v>1.78521396674858</v>
      </c>
      <c r="S217" s="8">
        <f t="shared" si="27"/>
        <v>8.7137850913308001E-2</v>
      </c>
    </row>
    <row r="218" spans="1:19" x14ac:dyDescent="0.2">
      <c r="A218" s="8">
        <v>216</v>
      </c>
      <c r="B218" s="8">
        <f>IF(Päälaskenta!C$7,Päälaskenta!E$7,Päälaskenta!G$5)</f>
        <v>2.5</v>
      </c>
      <c r="C218" s="56">
        <v>1.784</v>
      </c>
      <c r="D218" s="92">
        <f t="shared" si="21"/>
        <v>1.4013500000000001</v>
      </c>
      <c r="E218" s="8">
        <f>Päälaskenta!F$15</f>
        <v>0.08</v>
      </c>
      <c r="F218" s="93">
        <f>SQRT(POWER(Päälaskenta!C$15/(2*Päälaskenta!E$15),2)+(D218/Päälaskenta!E$15))-Päälaskenta!C$15/(2*Päälaskenta!E$15)</f>
        <v>0.41089999999999999</v>
      </c>
      <c r="G218" s="57">
        <f>2*SQRT((POWER(F218,2))+POWER(Päälaskenta!E$15*F218,2))+Päälaskenta!C$15</f>
        <v>4.16</v>
      </c>
      <c r="H218" s="57">
        <f t="shared" si="22"/>
        <v>0.34</v>
      </c>
      <c r="I218" s="62">
        <f t="shared" si="23"/>
        <v>8.5834999999999995E-2</v>
      </c>
      <c r="M218" s="8">
        <f>IF(F218&gt;(Päälaskenta!D$24+Päälaskenta!D$20),(F218*Päälaskenta!C$15 + F218*F218*Päälaskenta!E$15)+(Päälaskenta!C$15 + F218*Päälaskenta!E$15)*(F218-(Päälaskenta!D$24+Päälaskenta!D$20)),F218*Päälaskenta!C$15 + F218*F218*Päälaskenta!E$15)</f>
        <v>1.4015388099999999</v>
      </c>
      <c r="N218" s="8">
        <f>IF(F218&gt;Päälaskenta!D$24+Päälaskenta!D$20,2*SQRT(POWER((Päälaskenta!D$24+Päälaskenta!D$20),2)+POWER(Päälaskenta!E$15*(Päälaskenta!D$24+Päälaskenta!D$20),2))+Päälaskenta!C$15,(2*SQRT((POWER(F218,2))+POWER(Päälaskenta!E$15*F218,2))+Päälaskenta!C$15))</f>
        <v>4.1622007055582104</v>
      </c>
      <c r="O218" s="8">
        <f t="shared" si="24"/>
        <v>0.33673023218903902</v>
      </c>
      <c r="P218" s="8">
        <f>Päälaskenta!F$15</f>
        <v>0.08</v>
      </c>
      <c r="Q218" s="8">
        <f t="shared" si="25"/>
        <v>8.4794929060694901</v>
      </c>
      <c r="R218" s="8">
        <f t="shared" si="26"/>
        <v>1.7837536728647601</v>
      </c>
      <c r="S218" s="8">
        <f t="shared" si="27"/>
        <v>8.6924110451484599E-2</v>
      </c>
    </row>
    <row r="219" spans="1:19" x14ac:dyDescent="0.2">
      <c r="A219" s="8">
        <v>217</v>
      </c>
      <c r="B219" s="8">
        <f>IF(Päälaskenta!C$7,Päälaskenta!E$7,Päälaskenta!G$5)</f>
        <v>2.5</v>
      </c>
      <c r="C219" s="56">
        <v>1.7829999999999999</v>
      </c>
      <c r="D219" s="92">
        <f t="shared" si="21"/>
        <v>1.4021300000000001</v>
      </c>
      <c r="E219" s="8">
        <f>Päälaskenta!F$15</f>
        <v>0.08</v>
      </c>
      <c r="F219" s="93">
        <f>SQRT(POWER(Päälaskenta!C$15/(2*Päälaskenta!E$15),2)+(D219/Päälaskenta!E$15))-Päälaskenta!C$15/(2*Päälaskenta!E$15)</f>
        <v>0.41110000000000002</v>
      </c>
      <c r="G219" s="57">
        <f>2*SQRT((POWER(F219,2))+POWER(Päälaskenta!E$15*F219,2))+Päälaskenta!C$15</f>
        <v>4.16</v>
      </c>
      <c r="H219" s="57">
        <f t="shared" si="22"/>
        <v>0.34</v>
      </c>
      <c r="I219" s="62">
        <f t="shared" si="23"/>
        <v>8.5738999999999996E-2</v>
      </c>
      <c r="M219" s="8">
        <f>IF(F219&gt;(Päälaskenta!D$24+Päälaskenta!D$20),(F219*Päälaskenta!C$15 + F219*F219*Päälaskenta!E$15)+(Päälaskenta!C$15 + F219*Päälaskenta!E$15)*(F219-(Päälaskenta!D$24+Päälaskenta!D$20)),F219*Päälaskenta!C$15 + F219*F219*Päälaskenta!E$15)</f>
        <v>1.4023032099999999</v>
      </c>
      <c r="N219" s="8">
        <f>IF(F219&gt;Päälaskenta!D$24+Päälaskenta!D$20,2*SQRT(POWER((Päälaskenta!D$24+Päälaskenta!D$20),2)+POWER(Päälaskenta!E$15*(Päälaskenta!D$24+Päälaskenta!D$20),2))+Päälaskenta!C$15,(2*SQRT((POWER(F219,2))+POWER(Päälaskenta!E$15*F219,2))+Päälaskenta!C$15))</f>
        <v>4.16276639098316</v>
      </c>
      <c r="O219" s="8">
        <f t="shared" si="24"/>
        <v>0.336868101231308</v>
      </c>
      <c r="P219" s="8">
        <f>Päälaskenta!F$15</f>
        <v>0.08</v>
      </c>
      <c r="Q219" s="8">
        <f t="shared" si="25"/>
        <v>8.4864332627175596</v>
      </c>
      <c r="R219" s="8">
        <f t="shared" si="26"/>
        <v>1.7827813429878701</v>
      </c>
      <c r="S219" s="8">
        <f t="shared" si="27"/>
        <v>8.6781992409467698E-2</v>
      </c>
    </row>
    <row r="220" spans="1:19" x14ac:dyDescent="0.2">
      <c r="A220" s="8">
        <v>218</v>
      </c>
      <c r="B220" s="8">
        <f>IF(Päälaskenta!C$7,Päälaskenta!E$7,Päälaskenta!G$5)</f>
        <v>2.5</v>
      </c>
      <c r="C220" s="56">
        <v>1.782</v>
      </c>
      <c r="D220" s="92">
        <f t="shared" si="21"/>
        <v>1.4029199999999999</v>
      </c>
      <c r="E220" s="8">
        <f>Päälaskenta!F$15</f>
        <v>0.08</v>
      </c>
      <c r="F220" s="93">
        <f>SQRT(POWER(Päälaskenta!C$15/(2*Päälaskenta!E$15),2)+(D220/Päälaskenta!E$15))-Päälaskenta!C$15/(2*Päälaskenta!E$15)</f>
        <v>0.4113</v>
      </c>
      <c r="G220" s="57">
        <f>2*SQRT((POWER(F220,2))+POWER(Päälaskenta!E$15*F220,2))+Päälaskenta!C$15</f>
        <v>4.16</v>
      </c>
      <c r="H220" s="57">
        <f t="shared" si="22"/>
        <v>0.34</v>
      </c>
      <c r="I220" s="62">
        <f t="shared" si="23"/>
        <v>8.5642999999999997E-2</v>
      </c>
      <c r="M220" s="8">
        <f>IF(F220&gt;(Päälaskenta!D$24+Päälaskenta!D$20),(F220*Päälaskenta!C$15 + F220*F220*Päälaskenta!E$15)+(Päälaskenta!C$15 + F220*Päälaskenta!E$15)*(F220-(Päälaskenta!D$24+Päälaskenta!D$20)),F220*Päälaskenta!C$15 + F220*F220*Päälaskenta!E$15)</f>
        <v>1.4030676900000001</v>
      </c>
      <c r="N220" s="8">
        <f>IF(F220&gt;Päälaskenta!D$24+Päälaskenta!D$20,2*SQRT(POWER((Päälaskenta!D$24+Päälaskenta!D$20),2)+POWER(Päälaskenta!E$15*(Päälaskenta!D$24+Päälaskenta!D$20),2))+Päälaskenta!C$15,(2*SQRT((POWER(F220,2))+POWER(Päälaskenta!E$15*F220,2))+Päälaskenta!C$15))</f>
        <v>4.1633320764081096</v>
      </c>
      <c r="O220" s="8">
        <f t="shared" si="24"/>
        <v>0.33700595202352601</v>
      </c>
      <c r="P220" s="8">
        <f>Päälaskenta!F$15</f>
        <v>0.08</v>
      </c>
      <c r="Q220" s="8">
        <f t="shared" si="25"/>
        <v>8.4933760054764296</v>
      </c>
      <c r="R220" s="8">
        <f t="shared" si="26"/>
        <v>1.7818099709786599</v>
      </c>
      <c r="S220" s="8">
        <f t="shared" si="27"/>
        <v>8.6640173939150106E-2</v>
      </c>
    </row>
    <row r="221" spans="1:19" x14ac:dyDescent="0.2">
      <c r="A221" s="8">
        <v>219</v>
      </c>
      <c r="B221" s="8">
        <f>IF(Päälaskenta!C$7,Päälaskenta!E$7,Päälaskenta!G$5)</f>
        <v>2.5</v>
      </c>
      <c r="C221" s="56">
        <v>1.7809999999999999</v>
      </c>
      <c r="D221" s="92">
        <f t="shared" si="21"/>
        <v>1.40371</v>
      </c>
      <c r="E221" s="8">
        <f>Päälaskenta!F$15</f>
        <v>0.08</v>
      </c>
      <c r="F221" s="93">
        <f>SQRT(POWER(Päälaskenta!C$15/(2*Päälaskenta!E$15),2)+(D221/Päälaskenta!E$15))-Päälaskenta!C$15/(2*Päälaskenta!E$15)</f>
        <v>0.41149999999999998</v>
      </c>
      <c r="G221" s="57">
        <f>2*SQRT((POWER(F221,2))+POWER(Päälaskenta!E$15*F221,2))+Päälaskenta!C$15</f>
        <v>4.16</v>
      </c>
      <c r="H221" s="57">
        <f t="shared" si="22"/>
        <v>0.34</v>
      </c>
      <c r="I221" s="62">
        <f t="shared" si="23"/>
        <v>8.5546999999999998E-2</v>
      </c>
      <c r="M221" s="8">
        <f>IF(F221&gt;(Päälaskenta!D$24+Päälaskenta!D$20),(F221*Päälaskenta!C$15 + F221*F221*Päälaskenta!E$15)+(Päälaskenta!C$15 + F221*Päälaskenta!E$15)*(F221-(Päälaskenta!D$24+Päälaskenta!D$20)),F221*Päälaskenta!C$15 + F221*F221*Päälaskenta!E$15)</f>
        <v>1.40383225</v>
      </c>
      <c r="N221" s="8">
        <f>IF(F221&gt;Päälaskenta!D$24+Päälaskenta!D$20,2*SQRT(POWER((Päälaskenta!D$24+Päälaskenta!D$20),2)+POWER(Päälaskenta!E$15*(Päälaskenta!D$24+Päälaskenta!D$20),2))+Päälaskenta!C$15,(2*SQRT((POWER(F221,2))+POWER(Päälaskenta!E$15*F221,2))+Päälaskenta!C$15))</f>
        <v>4.1638977618330602</v>
      </c>
      <c r="O221" s="8">
        <f t="shared" si="24"/>
        <v>0.33714378457313399</v>
      </c>
      <c r="P221" s="8">
        <f>Päälaskenta!F$15</f>
        <v>0.08</v>
      </c>
      <c r="Q221" s="8">
        <f t="shared" si="25"/>
        <v>8.5003211341474607</v>
      </c>
      <c r="R221" s="8">
        <f t="shared" si="26"/>
        <v>1.78083955543834</v>
      </c>
      <c r="S221" s="8">
        <f t="shared" si="27"/>
        <v>8.6498654265225502E-2</v>
      </c>
    </row>
    <row r="222" spans="1:19" x14ac:dyDescent="0.2">
      <c r="A222" s="8">
        <v>220</v>
      </c>
      <c r="B222" s="8">
        <f>IF(Päälaskenta!C$7,Päälaskenta!E$7,Päälaskenta!G$5)</f>
        <v>2.5</v>
      </c>
      <c r="C222" s="56">
        <v>1.78</v>
      </c>
      <c r="D222" s="92">
        <f t="shared" si="21"/>
        <v>1.40449</v>
      </c>
      <c r="E222" s="8">
        <f>Päälaskenta!F$15</f>
        <v>0.08</v>
      </c>
      <c r="F222" s="93">
        <f>SQRT(POWER(Päälaskenta!C$15/(2*Päälaskenta!E$15),2)+(D222/Päälaskenta!E$15))-Päälaskenta!C$15/(2*Päälaskenta!E$15)</f>
        <v>0.41170000000000001</v>
      </c>
      <c r="G222" s="57">
        <f>2*SQRT((POWER(F222,2))+POWER(Päälaskenta!E$15*F222,2))+Päälaskenta!C$15</f>
        <v>4.16</v>
      </c>
      <c r="H222" s="57">
        <f t="shared" si="22"/>
        <v>0.34</v>
      </c>
      <c r="I222" s="62">
        <f t="shared" si="23"/>
        <v>8.5450999999999999E-2</v>
      </c>
      <c r="M222" s="8">
        <f>IF(F222&gt;(Päälaskenta!D$24+Päälaskenta!D$20),(F222*Päälaskenta!C$15 + F222*F222*Päälaskenta!E$15)+(Päälaskenta!C$15 + F222*Päälaskenta!E$15)*(F222-(Päälaskenta!D$24+Päälaskenta!D$20)),F222*Päälaskenta!C$15 + F222*F222*Päälaskenta!E$15)</f>
        <v>1.4045968900000001</v>
      </c>
      <c r="N222" s="8">
        <f>IF(F222&gt;Päälaskenta!D$24+Päälaskenta!D$20,2*SQRT(POWER((Päälaskenta!D$24+Päälaskenta!D$20),2)+POWER(Päälaskenta!E$15*(Päälaskenta!D$24+Päälaskenta!D$20),2))+Päälaskenta!C$15,(2*SQRT((POWER(F222,2))+POWER(Päälaskenta!E$15*F222,2))+Päälaskenta!C$15))</f>
        <v>4.1644634472580098</v>
      </c>
      <c r="O222" s="8">
        <f t="shared" si="24"/>
        <v>0.33728159888756398</v>
      </c>
      <c r="P222" s="8">
        <f>Päälaskenta!F$15</f>
        <v>0.08</v>
      </c>
      <c r="Q222" s="8">
        <f t="shared" si="25"/>
        <v>8.5072686485322198</v>
      </c>
      <c r="R222" s="8">
        <f t="shared" si="26"/>
        <v>1.7798700949708099</v>
      </c>
      <c r="S222" s="8">
        <f t="shared" si="27"/>
        <v>8.6357432614769206E-2</v>
      </c>
    </row>
    <row r="223" spans="1:19" x14ac:dyDescent="0.2">
      <c r="A223" s="8">
        <v>221</v>
      </c>
      <c r="B223" s="8">
        <f>IF(Päälaskenta!C$7,Päälaskenta!E$7,Päälaskenta!G$5)</f>
        <v>2.5</v>
      </c>
      <c r="C223" s="56">
        <v>1.7789999999999999</v>
      </c>
      <c r="D223" s="92">
        <f t="shared" si="21"/>
        <v>1.4052800000000001</v>
      </c>
      <c r="E223" s="8">
        <f>Päälaskenta!F$15</f>
        <v>0.08</v>
      </c>
      <c r="F223" s="93">
        <f>SQRT(POWER(Päälaskenta!C$15/(2*Päälaskenta!E$15),2)+(D223/Päälaskenta!E$15))-Päälaskenta!C$15/(2*Päälaskenta!E$15)</f>
        <v>0.41189999999999999</v>
      </c>
      <c r="G223" s="57">
        <f>2*SQRT((POWER(F223,2))+POWER(Päälaskenta!E$15*F223,2))+Päälaskenta!C$15</f>
        <v>4.17</v>
      </c>
      <c r="H223" s="57">
        <f t="shared" si="22"/>
        <v>0.34</v>
      </c>
      <c r="I223" s="62">
        <f t="shared" si="23"/>
        <v>8.5355E-2</v>
      </c>
      <c r="M223" s="8">
        <f>IF(F223&gt;(Päälaskenta!D$24+Päälaskenta!D$20),(F223*Päälaskenta!C$15 + F223*F223*Päälaskenta!E$15)+(Päälaskenta!C$15 + F223*Päälaskenta!E$15)*(F223-(Päälaskenta!D$24+Päälaskenta!D$20)),F223*Päälaskenta!C$15 + F223*F223*Päälaskenta!E$15)</f>
        <v>1.4053616099999999</v>
      </c>
      <c r="N223" s="8">
        <f>IF(F223&gt;Päälaskenta!D$24+Päälaskenta!D$20,2*SQRT(POWER((Päälaskenta!D$24+Päälaskenta!D$20),2)+POWER(Päälaskenta!E$15*(Päälaskenta!D$24+Päälaskenta!D$20),2))+Päälaskenta!C$15,(2*SQRT((POWER(F223,2))+POWER(Päälaskenta!E$15*F223,2))+Päälaskenta!C$15))</f>
        <v>4.1650291326829603</v>
      </c>
      <c r="O223" s="8">
        <f t="shared" si="24"/>
        <v>0.337419394974248</v>
      </c>
      <c r="P223" s="8">
        <f>Päälaskenta!F$15</f>
        <v>0.08</v>
      </c>
      <c r="Q223" s="8">
        <f t="shared" si="25"/>
        <v>8.5142185484325896</v>
      </c>
      <c r="R223" s="8">
        <f t="shared" si="26"/>
        <v>1.7789015881826999</v>
      </c>
      <c r="S223" s="8">
        <f t="shared" si="27"/>
        <v>8.6216508217227594E-2</v>
      </c>
    </row>
    <row r="224" spans="1:19" x14ac:dyDescent="0.2">
      <c r="A224" s="8">
        <v>222</v>
      </c>
      <c r="B224" s="8">
        <f>IF(Päälaskenta!C$7,Päälaskenta!E$7,Päälaskenta!G$5)</f>
        <v>2.5</v>
      </c>
      <c r="C224" s="56">
        <v>1.778</v>
      </c>
      <c r="D224" s="92">
        <f t="shared" si="21"/>
        <v>1.4060699999999999</v>
      </c>
      <c r="E224" s="8">
        <f>Päälaskenta!F$15</f>
        <v>0.08</v>
      </c>
      <c r="F224" s="93">
        <f>SQRT(POWER(Päälaskenta!C$15/(2*Päälaskenta!E$15),2)+(D224/Päälaskenta!E$15))-Päälaskenta!C$15/(2*Päälaskenta!E$15)</f>
        <v>0.41210000000000002</v>
      </c>
      <c r="G224" s="57">
        <f>2*SQRT((POWER(F224,2))+POWER(Päälaskenta!E$15*F224,2))+Päälaskenta!C$15</f>
        <v>4.17</v>
      </c>
      <c r="H224" s="57">
        <f t="shared" si="22"/>
        <v>0.34</v>
      </c>
      <c r="I224" s="62">
        <f t="shared" si="23"/>
        <v>8.5259000000000001E-2</v>
      </c>
      <c r="M224" s="8">
        <f>IF(F224&gt;(Päälaskenta!D$24+Päälaskenta!D$20),(F224*Päälaskenta!C$15 + F224*F224*Päälaskenta!E$15)+(Päälaskenta!C$15 + F224*Päälaskenta!E$15)*(F224-(Päälaskenta!D$24+Päälaskenta!D$20)),F224*Päälaskenta!C$15 + F224*F224*Päälaskenta!E$15)</f>
        <v>1.4061264099999999</v>
      </c>
      <c r="N224" s="8">
        <f>IF(F224&gt;Päälaskenta!D$24+Päälaskenta!D$20,2*SQRT(POWER((Päälaskenta!D$24+Päälaskenta!D$20),2)+POWER(Päälaskenta!E$15*(Päälaskenta!D$24+Päälaskenta!D$20),2))+Päälaskenta!C$15,(2*SQRT((POWER(F224,2))+POWER(Päälaskenta!E$15*F224,2))+Päälaskenta!C$15))</f>
        <v>4.1655948181079099</v>
      </c>
      <c r="O224" s="8">
        <f t="shared" si="24"/>
        <v>0.33755717284060999</v>
      </c>
      <c r="P224" s="8">
        <f>Päälaskenta!F$15</f>
        <v>0.08</v>
      </c>
      <c r="Q224" s="8">
        <f t="shared" si="25"/>
        <v>8.5211708336506202</v>
      </c>
      <c r="R224" s="8">
        <f t="shared" si="26"/>
        <v>1.77793403368336</v>
      </c>
      <c r="S224" s="8">
        <f t="shared" si="27"/>
        <v>8.6075880304412503E-2</v>
      </c>
    </row>
    <row r="225" spans="1:19" x14ac:dyDescent="0.2">
      <c r="A225" s="8">
        <v>223</v>
      </c>
      <c r="B225" s="8">
        <f>IF(Päälaskenta!C$7,Päälaskenta!E$7,Päälaskenta!G$5)</f>
        <v>2.5</v>
      </c>
      <c r="C225" s="56">
        <v>1.7769999999999999</v>
      </c>
      <c r="D225" s="92">
        <f t="shared" si="21"/>
        <v>1.4068700000000001</v>
      </c>
      <c r="E225" s="8">
        <f>Päälaskenta!F$15</f>
        <v>0.08</v>
      </c>
      <c r="F225" s="93">
        <f>SQRT(POWER(Päälaskenta!C$15/(2*Päälaskenta!E$15),2)+(D225/Päälaskenta!E$15))-Päälaskenta!C$15/(2*Päälaskenta!E$15)</f>
        <v>0.4123</v>
      </c>
      <c r="G225" s="57">
        <f>2*SQRT((POWER(F225,2))+POWER(Päälaskenta!E$15*F225,2))+Päälaskenta!C$15</f>
        <v>4.17</v>
      </c>
      <c r="H225" s="57">
        <f t="shared" si="22"/>
        <v>0.34</v>
      </c>
      <c r="I225" s="62">
        <f t="shared" si="23"/>
        <v>8.5163000000000003E-2</v>
      </c>
      <c r="M225" s="8">
        <f>IF(F225&gt;(Päälaskenta!D$24+Päälaskenta!D$20),(F225*Päälaskenta!C$15 + F225*F225*Päälaskenta!E$15)+(Päälaskenta!C$15 + F225*Päälaskenta!E$15)*(F225-(Päälaskenta!D$24+Päälaskenta!D$20)),F225*Päälaskenta!C$15 + F225*F225*Päälaskenta!E$15)</f>
        <v>1.4068912899999999</v>
      </c>
      <c r="N225" s="8">
        <f>IF(F225&gt;Päälaskenta!D$24+Päälaskenta!D$20,2*SQRT(POWER((Päälaskenta!D$24+Päälaskenta!D$20),2)+POWER(Päälaskenta!E$15*(Päälaskenta!D$24+Päälaskenta!D$20),2))+Päälaskenta!C$15,(2*SQRT((POWER(F225,2))+POWER(Päälaskenta!E$15*F225,2))+Päälaskenta!C$15))</f>
        <v>4.1661605035328497</v>
      </c>
      <c r="O225" s="8">
        <f t="shared" si="24"/>
        <v>0.33769493249407301</v>
      </c>
      <c r="P225" s="8">
        <f>Päälaskenta!F$15</f>
        <v>0.08</v>
      </c>
      <c r="Q225" s="8">
        <f t="shared" si="25"/>
        <v>8.5281255039886794</v>
      </c>
      <c r="R225" s="8">
        <f t="shared" si="26"/>
        <v>1.77696743008481</v>
      </c>
      <c r="S225" s="8">
        <f t="shared" si="27"/>
        <v>8.5935548110489896E-2</v>
      </c>
    </row>
    <row r="226" spans="1:19" x14ac:dyDescent="0.2">
      <c r="A226" s="8">
        <v>224</v>
      </c>
      <c r="B226" s="8">
        <f>IF(Päälaskenta!C$7,Päälaskenta!E$7,Päälaskenta!G$5)</f>
        <v>2.5</v>
      </c>
      <c r="C226" s="56">
        <v>1.776</v>
      </c>
      <c r="D226" s="92">
        <f t="shared" si="21"/>
        <v>1.4076599999999999</v>
      </c>
      <c r="E226" s="8">
        <f>Päälaskenta!F$15</f>
        <v>0.08</v>
      </c>
      <c r="F226" s="93">
        <f>SQRT(POWER(Päälaskenta!C$15/(2*Päälaskenta!E$15),2)+(D226/Päälaskenta!E$15))-Päälaskenta!C$15/(2*Päälaskenta!E$15)</f>
        <v>0.41249999999999998</v>
      </c>
      <c r="G226" s="57">
        <f>2*SQRT((POWER(F226,2))+POWER(Päälaskenta!E$15*F226,2))+Päälaskenta!C$15</f>
        <v>4.17</v>
      </c>
      <c r="H226" s="57">
        <f t="shared" si="22"/>
        <v>0.34</v>
      </c>
      <c r="I226" s="62">
        <f t="shared" si="23"/>
        <v>8.5067000000000004E-2</v>
      </c>
      <c r="M226" s="8">
        <f>IF(F226&gt;(Päälaskenta!D$24+Päälaskenta!D$20),(F226*Päälaskenta!C$15 + F226*F226*Päälaskenta!E$15)+(Päälaskenta!C$15 + F226*Päälaskenta!E$15)*(F226-(Päälaskenta!D$24+Päälaskenta!D$20)),F226*Päälaskenta!C$15 + F226*F226*Päälaskenta!E$15)</f>
        <v>1.4076562500000001</v>
      </c>
      <c r="N226" s="8">
        <f>IF(F226&gt;Päälaskenta!D$24+Päälaskenta!D$20,2*SQRT(POWER((Päälaskenta!D$24+Päälaskenta!D$20),2)+POWER(Päälaskenta!E$15*(Päälaskenta!D$24+Päälaskenta!D$20),2))+Päälaskenta!C$15,(2*SQRT((POWER(F226,2))+POWER(Päälaskenta!E$15*F226,2))+Päälaskenta!C$15))</f>
        <v>4.1667261889578002</v>
      </c>
      <c r="O226" s="8">
        <f t="shared" si="24"/>
        <v>0.33783267394205502</v>
      </c>
      <c r="P226" s="8">
        <f>Päälaskenta!F$15</f>
        <v>0.08</v>
      </c>
      <c r="Q226" s="8">
        <f t="shared" si="25"/>
        <v>8.5350825592493909</v>
      </c>
      <c r="R226" s="8">
        <f t="shared" si="26"/>
        <v>1.7760017760017801</v>
      </c>
      <c r="S226" s="8">
        <f t="shared" si="27"/>
        <v>8.5795510871972694E-2</v>
      </c>
    </row>
    <row r="227" spans="1:19" x14ac:dyDescent="0.2">
      <c r="A227" s="8">
        <v>225</v>
      </c>
      <c r="B227" s="8">
        <f>IF(Päälaskenta!C$7,Päälaskenta!E$7,Päälaskenta!G$5)</f>
        <v>2.5</v>
      </c>
      <c r="C227" s="56">
        <v>1.7749999999999999</v>
      </c>
      <c r="D227" s="92">
        <f t="shared" si="21"/>
        <v>1.40845</v>
      </c>
      <c r="E227" s="8">
        <f>Päälaskenta!F$15</f>
        <v>0.08</v>
      </c>
      <c r="F227" s="93">
        <f>SQRT(POWER(Päälaskenta!C$15/(2*Päälaskenta!E$15),2)+(D227/Päälaskenta!E$15))-Päälaskenta!C$15/(2*Päälaskenta!E$15)</f>
        <v>0.41270000000000001</v>
      </c>
      <c r="G227" s="57">
        <f>2*SQRT((POWER(F227,2))+POWER(Päälaskenta!E$15*F227,2))+Päälaskenta!C$15</f>
        <v>4.17</v>
      </c>
      <c r="H227" s="57">
        <f t="shared" si="22"/>
        <v>0.34</v>
      </c>
      <c r="I227" s="62">
        <f t="shared" si="23"/>
        <v>8.4971000000000005E-2</v>
      </c>
      <c r="M227" s="8">
        <f>IF(F227&gt;(Päälaskenta!D$24+Päälaskenta!D$20),(F227*Päälaskenta!C$15 + F227*F227*Päälaskenta!E$15)+(Päälaskenta!C$15 + F227*Päälaskenta!E$15)*(F227-(Päälaskenta!D$24+Päälaskenta!D$20)),F227*Päälaskenta!C$15 + F227*F227*Päälaskenta!E$15)</f>
        <v>1.4084212899999999</v>
      </c>
      <c r="N227" s="8">
        <f>IF(F227&gt;Päälaskenta!D$24+Päälaskenta!D$20,2*SQRT(POWER((Päälaskenta!D$24+Päälaskenta!D$20),2)+POWER(Päälaskenta!E$15*(Päälaskenta!D$24+Päälaskenta!D$20),2))+Päälaskenta!C$15,(2*SQRT((POWER(F227,2))+POWER(Päälaskenta!E$15*F227,2))+Päälaskenta!C$15))</f>
        <v>4.1672918743827498</v>
      </c>
      <c r="O227" s="8">
        <f t="shared" si="24"/>
        <v>0.33797039719196798</v>
      </c>
      <c r="P227" s="8">
        <f>Päälaskenta!F$15</f>
        <v>0.08</v>
      </c>
      <c r="Q227" s="8">
        <f t="shared" si="25"/>
        <v>8.5420419992355505</v>
      </c>
      <c r="R227" s="8">
        <f t="shared" si="26"/>
        <v>1.77503707005167</v>
      </c>
      <c r="S227" s="8">
        <f t="shared" si="27"/>
        <v>8.5655767827714099E-2</v>
      </c>
    </row>
    <row r="228" spans="1:19" x14ac:dyDescent="0.2">
      <c r="A228" s="8">
        <v>226</v>
      </c>
      <c r="B228" s="8">
        <f>IF(Päälaskenta!C$7,Päälaskenta!E$7,Päälaskenta!G$5)</f>
        <v>2.5</v>
      </c>
      <c r="C228" s="56">
        <v>1.774</v>
      </c>
      <c r="D228" s="92">
        <f t="shared" si="21"/>
        <v>1.40924</v>
      </c>
      <c r="E228" s="8">
        <f>Päälaskenta!F$15</f>
        <v>0.08</v>
      </c>
      <c r="F228" s="93">
        <f>SQRT(POWER(Päälaskenta!C$15/(2*Päälaskenta!E$15),2)+(D228/Päälaskenta!E$15))-Päälaskenta!C$15/(2*Päälaskenta!E$15)</f>
        <v>0.41289999999999999</v>
      </c>
      <c r="G228" s="57">
        <f>2*SQRT((POWER(F228,2))+POWER(Päälaskenta!E$15*F228,2))+Päälaskenta!C$15</f>
        <v>4.17</v>
      </c>
      <c r="H228" s="57">
        <f t="shared" si="22"/>
        <v>0.34</v>
      </c>
      <c r="I228" s="62">
        <f t="shared" si="23"/>
        <v>8.4875000000000006E-2</v>
      </c>
      <c r="M228" s="8">
        <f>IF(F228&gt;(Päälaskenta!D$24+Päälaskenta!D$20),(F228*Päälaskenta!C$15 + F228*F228*Päälaskenta!E$15)+(Päälaskenta!C$15 + F228*Päälaskenta!E$15)*(F228-(Päälaskenta!D$24+Päälaskenta!D$20)),F228*Päälaskenta!C$15 + F228*F228*Päälaskenta!E$15)</f>
        <v>1.40918641</v>
      </c>
      <c r="N228" s="8">
        <f>IF(F228&gt;Päälaskenta!D$24+Päälaskenta!D$20,2*SQRT(POWER((Päälaskenta!D$24+Päälaskenta!D$20),2)+POWER(Päälaskenta!E$15*(Päälaskenta!D$24+Päälaskenta!D$20),2))+Päälaskenta!C$15,(2*SQRT((POWER(F228,2))+POWER(Päälaskenta!E$15*F228,2))+Päälaskenta!C$15))</f>
        <v>4.1678575598077003</v>
      </c>
      <c r="O228" s="8">
        <f t="shared" si="24"/>
        <v>0.33810810225122401</v>
      </c>
      <c r="P228" s="8">
        <f>Päälaskenta!F$15</f>
        <v>0.08</v>
      </c>
      <c r="Q228" s="8">
        <f t="shared" si="25"/>
        <v>8.5490038237503203</v>
      </c>
      <c r="R228" s="8">
        <f t="shared" si="26"/>
        <v>1.7740733108545901</v>
      </c>
      <c r="S228" s="8">
        <f t="shared" si="27"/>
        <v>8.5516318218895701E-2</v>
      </c>
    </row>
    <row r="229" spans="1:19" x14ac:dyDescent="0.2">
      <c r="A229" s="8">
        <v>227</v>
      </c>
      <c r="B229" s="8">
        <f>IF(Päälaskenta!C$7,Päälaskenta!E$7,Päälaskenta!G$5)</f>
        <v>2.5</v>
      </c>
      <c r="C229" s="56">
        <v>1.7729999999999999</v>
      </c>
      <c r="D229" s="92">
        <f t="shared" si="21"/>
        <v>1.41004</v>
      </c>
      <c r="E229" s="8">
        <f>Päälaskenta!F$15</f>
        <v>0.08</v>
      </c>
      <c r="F229" s="93">
        <f>SQRT(POWER(Päälaskenta!C$15/(2*Päälaskenta!E$15),2)+(D229/Päälaskenta!E$15))-Päälaskenta!C$15/(2*Päälaskenta!E$15)</f>
        <v>0.41310000000000002</v>
      </c>
      <c r="G229" s="57">
        <f>2*SQRT((POWER(F229,2))+POWER(Päälaskenta!E$15*F229,2))+Päälaskenta!C$15</f>
        <v>4.17</v>
      </c>
      <c r="H229" s="57">
        <f t="shared" si="22"/>
        <v>0.34</v>
      </c>
      <c r="I229" s="62">
        <f t="shared" si="23"/>
        <v>8.4779999999999994E-2</v>
      </c>
      <c r="M229" s="8">
        <f>IF(F229&gt;(Päälaskenta!D$24+Päälaskenta!D$20),(F229*Päälaskenta!C$15 + F229*F229*Päälaskenta!E$15)+(Päälaskenta!C$15 + F229*Päälaskenta!E$15)*(F229-(Päälaskenta!D$24+Päälaskenta!D$20)),F229*Päälaskenta!C$15 + F229*F229*Päälaskenta!E$15)</f>
        <v>1.40995161</v>
      </c>
      <c r="N229" s="8">
        <f>IF(F229&gt;Päälaskenta!D$24+Päälaskenta!D$20,2*SQRT(POWER((Päälaskenta!D$24+Päälaskenta!D$20),2)+POWER(Päälaskenta!E$15*(Päälaskenta!D$24+Päälaskenta!D$20),2))+Päälaskenta!C$15,(2*SQRT((POWER(F229,2))+POWER(Päälaskenta!E$15*F229,2))+Päälaskenta!C$15))</f>
        <v>4.16842324523265</v>
      </c>
      <c r="O229" s="8">
        <f t="shared" si="24"/>
        <v>0.33824578912722802</v>
      </c>
      <c r="P229" s="8">
        <f>Päälaskenta!F$15</f>
        <v>0.08</v>
      </c>
      <c r="Q229" s="8">
        <f t="shared" si="25"/>
        <v>8.5559680325970504</v>
      </c>
      <c r="R229" s="8">
        <f t="shared" si="26"/>
        <v>1.7731104970333</v>
      </c>
      <c r="S229" s="8">
        <f t="shared" si="27"/>
        <v>8.5377161289022105E-2</v>
      </c>
    </row>
    <row r="230" spans="1:19" x14ac:dyDescent="0.2">
      <c r="A230" s="8">
        <v>228</v>
      </c>
      <c r="B230" s="8">
        <f>IF(Päälaskenta!C$7,Päälaskenta!E$7,Päälaskenta!G$5)</f>
        <v>2.5</v>
      </c>
      <c r="C230" s="56">
        <v>1.772</v>
      </c>
      <c r="D230" s="92">
        <f t="shared" si="21"/>
        <v>1.4108400000000001</v>
      </c>
      <c r="E230" s="8">
        <f>Päälaskenta!F$15</f>
        <v>0.08</v>
      </c>
      <c r="F230" s="93">
        <f>SQRT(POWER(Päälaskenta!C$15/(2*Päälaskenta!E$15),2)+(D230/Päälaskenta!E$15))-Päälaskenta!C$15/(2*Päälaskenta!E$15)</f>
        <v>0.4133</v>
      </c>
      <c r="G230" s="57">
        <f>2*SQRT((POWER(F230,2))+POWER(Päälaskenta!E$15*F230,2))+Päälaskenta!C$15</f>
        <v>4.17</v>
      </c>
      <c r="H230" s="57">
        <f t="shared" si="22"/>
        <v>0.34</v>
      </c>
      <c r="I230" s="62">
        <f t="shared" si="23"/>
        <v>8.4683999999999995E-2</v>
      </c>
      <c r="M230" s="8">
        <f>IF(F230&gt;(Päälaskenta!D$24+Päälaskenta!D$20),(F230*Päälaskenta!C$15 + F230*F230*Päälaskenta!E$15)+(Päälaskenta!C$15 + F230*Päälaskenta!E$15)*(F230-(Päälaskenta!D$24+Päälaskenta!D$20)),F230*Päälaskenta!C$15 + F230*F230*Päälaskenta!E$15)</f>
        <v>1.41071689</v>
      </c>
      <c r="N230" s="8">
        <f>IF(F230&gt;Päälaskenta!D$24+Päälaskenta!D$20,2*SQRT(POWER((Päälaskenta!D$24+Päälaskenta!D$20),2)+POWER(Päälaskenta!E$15*(Päälaskenta!D$24+Päälaskenta!D$20),2))+Päälaskenta!C$15,(2*SQRT((POWER(F230,2))+POWER(Päälaskenta!E$15*F230,2))+Päälaskenta!C$15))</f>
        <v>4.1689889306575996</v>
      </c>
      <c r="O230" s="8">
        <f t="shared" si="24"/>
        <v>0.33838345782738199</v>
      </c>
      <c r="P230" s="8">
        <f>Päälaskenta!F$15</f>
        <v>0.08</v>
      </c>
      <c r="Q230" s="8">
        <f t="shared" si="25"/>
        <v>8.5629346255793397</v>
      </c>
      <c r="R230" s="8">
        <f t="shared" si="26"/>
        <v>1.7721486272132201</v>
      </c>
      <c r="S230" s="8">
        <f t="shared" si="27"/>
        <v>8.5238296283912302E-2</v>
      </c>
    </row>
    <row r="231" spans="1:19" x14ac:dyDescent="0.2">
      <c r="A231" s="8">
        <v>229</v>
      </c>
      <c r="B231" s="8">
        <f>IF(Päälaskenta!C$7,Päälaskenta!E$7,Päälaskenta!G$5)</f>
        <v>2.5</v>
      </c>
      <c r="C231" s="56">
        <v>1.7709999999999999</v>
      </c>
      <c r="D231" s="92">
        <f t="shared" si="21"/>
        <v>1.4116299999999999</v>
      </c>
      <c r="E231" s="8">
        <f>Päälaskenta!F$15</f>
        <v>0.08</v>
      </c>
      <c r="F231" s="93">
        <f>SQRT(POWER(Päälaskenta!C$15/(2*Päälaskenta!E$15),2)+(D231/Päälaskenta!E$15))-Päälaskenta!C$15/(2*Päälaskenta!E$15)</f>
        <v>0.41349999999999998</v>
      </c>
      <c r="G231" s="57">
        <f>2*SQRT((POWER(F231,2))+POWER(Päälaskenta!E$15*F231,2))+Päälaskenta!C$15</f>
        <v>4.17</v>
      </c>
      <c r="H231" s="57">
        <f t="shared" si="22"/>
        <v>0.34</v>
      </c>
      <c r="I231" s="62">
        <f t="shared" si="23"/>
        <v>8.4588999999999998E-2</v>
      </c>
      <c r="M231" s="8">
        <f>IF(F231&gt;(Päälaskenta!D$24+Päälaskenta!D$20),(F231*Päälaskenta!C$15 + F231*F231*Päälaskenta!E$15)+(Päälaskenta!C$15 + F231*Päälaskenta!E$15)*(F231-(Päälaskenta!D$24+Päälaskenta!D$20)),F231*Päälaskenta!C$15 + F231*F231*Päälaskenta!E$15)</f>
        <v>1.4114822499999999</v>
      </c>
      <c r="N231" s="8">
        <f>IF(F231&gt;Päälaskenta!D$24+Päälaskenta!D$20,2*SQRT(POWER((Päälaskenta!D$24+Päälaskenta!D$20),2)+POWER(Päälaskenta!E$15*(Päälaskenta!D$24+Päälaskenta!D$20),2))+Päälaskenta!C$15,(2*SQRT((POWER(F231,2))+POWER(Päälaskenta!E$15*F231,2))+Päälaskenta!C$15))</f>
        <v>4.1695546160825501</v>
      </c>
      <c r="O231" s="8">
        <f t="shared" si="24"/>
        <v>0.338521108359084</v>
      </c>
      <c r="P231" s="8">
        <f>Päälaskenta!F$15</f>
        <v>0.08</v>
      </c>
      <c r="Q231" s="8">
        <f t="shared" si="25"/>
        <v>8.5699036025010606</v>
      </c>
      <c r="R231" s="8">
        <f t="shared" si="26"/>
        <v>1.7711877000224401</v>
      </c>
      <c r="S231" s="8">
        <f t="shared" si="27"/>
        <v>8.5099722451690299E-2</v>
      </c>
    </row>
    <row r="232" spans="1:19" x14ac:dyDescent="0.2">
      <c r="A232" s="8">
        <v>230</v>
      </c>
      <c r="B232" s="8">
        <f>IF(Päälaskenta!C$7,Päälaskenta!E$7,Päälaskenta!G$5)</f>
        <v>2.5</v>
      </c>
      <c r="C232" s="56">
        <v>1.77</v>
      </c>
      <c r="D232" s="92">
        <f t="shared" si="21"/>
        <v>1.4124300000000001</v>
      </c>
      <c r="E232" s="8">
        <f>Päälaskenta!F$15</f>
        <v>0.08</v>
      </c>
      <c r="F232" s="93">
        <f>SQRT(POWER(Päälaskenta!C$15/(2*Päälaskenta!E$15),2)+(D232/Päälaskenta!E$15))-Päälaskenta!C$15/(2*Päälaskenta!E$15)</f>
        <v>0.41370000000000001</v>
      </c>
      <c r="G232" s="57">
        <f>2*SQRT((POWER(F232,2))+POWER(Päälaskenta!E$15*F232,2))+Päälaskenta!C$15</f>
        <v>4.17</v>
      </c>
      <c r="H232" s="57">
        <f t="shared" si="22"/>
        <v>0.34</v>
      </c>
      <c r="I232" s="62">
        <f t="shared" si="23"/>
        <v>8.4492999999999999E-2</v>
      </c>
      <c r="M232" s="8">
        <f>IF(F232&gt;(Päälaskenta!D$24+Päälaskenta!D$20),(F232*Päälaskenta!C$15 + F232*F232*Päälaskenta!E$15)+(Päälaskenta!C$15 + F232*Päälaskenta!E$15)*(F232-(Päälaskenta!D$24+Päälaskenta!D$20)),F232*Päälaskenta!C$15 + F232*F232*Päälaskenta!E$15)</f>
        <v>1.4122476900000001</v>
      </c>
      <c r="N232" s="8">
        <f>IF(F232&gt;Päälaskenta!D$24+Päälaskenta!D$20,2*SQRT(POWER((Päälaskenta!D$24+Päälaskenta!D$20),2)+POWER(Päälaskenta!E$15*(Päälaskenta!D$24+Päälaskenta!D$20),2))+Päälaskenta!C$15,(2*SQRT((POWER(F232,2))+POWER(Päälaskenta!E$15*F232,2))+Päälaskenta!C$15))</f>
        <v>4.1701203015074997</v>
      </c>
      <c r="O232" s="8">
        <f t="shared" si="24"/>
        <v>0.33865874072972701</v>
      </c>
      <c r="P232" s="8">
        <f>Päälaskenta!F$15</f>
        <v>0.08</v>
      </c>
      <c r="Q232" s="8">
        <f t="shared" si="25"/>
        <v>8.5768749631663308</v>
      </c>
      <c r="R232" s="8">
        <f t="shared" si="26"/>
        <v>1.77022771409171</v>
      </c>
      <c r="S232" s="8">
        <f t="shared" si="27"/>
        <v>8.4961439042778197E-2</v>
      </c>
    </row>
    <row r="233" spans="1:19" x14ac:dyDescent="0.2">
      <c r="A233" s="8">
        <v>231</v>
      </c>
      <c r="B233" s="8">
        <f>IF(Päälaskenta!C$7,Päälaskenta!E$7,Päälaskenta!G$5)</f>
        <v>2.5</v>
      </c>
      <c r="C233" s="56">
        <v>1.7689999999999999</v>
      </c>
      <c r="D233" s="92">
        <f t="shared" si="21"/>
        <v>1.41323</v>
      </c>
      <c r="E233" s="8">
        <f>Päälaskenta!F$15</f>
        <v>0.08</v>
      </c>
      <c r="F233" s="93">
        <f>SQRT(POWER(Päälaskenta!C$15/(2*Päälaskenta!E$15),2)+(D233/Päälaskenta!E$15))-Päälaskenta!C$15/(2*Päälaskenta!E$15)</f>
        <v>0.41399999999999998</v>
      </c>
      <c r="G233" s="57">
        <f>2*SQRT((POWER(F233,2))+POWER(Päälaskenta!E$15*F233,2))+Päälaskenta!C$15</f>
        <v>4.17</v>
      </c>
      <c r="H233" s="57">
        <f t="shared" si="22"/>
        <v>0.34</v>
      </c>
      <c r="I233" s="62">
        <f t="shared" si="23"/>
        <v>8.4398000000000001E-2</v>
      </c>
      <c r="M233" s="8">
        <f>IF(F233&gt;(Päälaskenta!D$24+Päälaskenta!D$20),(F233*Päälaskenta!C$15 + F233*F233*Päälaskenta!E$15)+(Päälaskenta!C$15 + F233*Päälaskenta!E$15)*(F233-(Päälaskenta!D$24+Päälaskenta!D$20)),F233*Päälaskenta!C$15 + F233*F233*Päälaskenta!E$15)</f>
        <v>1.4133960000000001</v>
      </c>
      <c r="N233" s="8">
        <f>IF(F233&gt;Päälaskenta!D$24+Päälaskenta!D$20,2*SQRT(POWER((Päälaskenta!D$24+Päälaskenta!D$20),2)+POWER(Päälaskenta!E$15*(Päälaskenta!D$24+Päälaskenta!D$20),2))+Päälaskenta!C$15,(2*SQRT((POWER(F233,2))+POWER(Päälaskenta!E$15*F233,2))+Päälaskenta!C$15))</f>
        <v>4.1709688296449201</v>
      </c>
      <c r="O233" s="8">
        <f t="shared" si="24"/>
        <v>0.33886515524987099</v>
      </c>
      <c r="P233" s="8">
        <f>Päälaskenta!F$15</f>
        <v>0.08</v>
      </c>
      <c r="Q233" s="8">
        <f t="shared" si="25"/>
        <v>8.5873364732554993</v>
      </c>
      <c r="R233" s="8">
        <f t="shared" si="26"/>
        <v>1.76878949706947</v>
      </c>
      <c r="S233" s="8">
        <f t="shared" si="27"/>
        <v>8.4754556839046105E-2</v>
      </c>
    </row>
    <row r="234" spans="1:19" x14ac:dyDescent="0.2">
      <c r="A234" s="8">
        <v>232</v>
      </c>
      <c r="B234" s="8">
        <f>IF(Päälaskenta!C$7,Päälaskenta!E$7,Päälaskenta!G$5)</f>
        <v>2.5</v>
      </c>
      <c r="C234" s="56">
        <v>1.768</v>
      </c>
      <c r="D234" s="92">
        <f t="shared" si="21"/>
        <v>1.4140299999999999</v>
      </c>
      <c r="E234" s="8">
        <f>Päälaskenta!F$15</f>
        <v>0.08</v>
      </c>
      <c r="F234" s="93">
        <f>SQRT(POWER(Päälaskenta!C$15/(2*Päälaskenta!E$15),2)+(D234/Päälaskenta!E$15))-Päälaskenta!C$15/(2*Päälaskenta!E$15)</f>
        <v>0.41420000000000001</v>
      </c>
      <c r="G234" s="57">
        <f>2*SQRT((POWER(F234,2))+POWER(Päälaskenta!E$15*F234,2))+Päälaskenta!C$15</f>
        <v>4.17</v>
      </c>
      <c r="H234" s="57">
        <f t="shared" si="22"/>
        <v>0.34</v>
      </c>
      <c r="I234" s="62">
        <f t="shared" si="23"/>
        <v>8.4302000000000002E-2</v>
      </c>
      <c r="M234" s="8">
        <f>IF(F234&gt;(Päälaskenta!D$24+Päälaskenta!D$20),(F234*Päälaskenta!C$15 + F234*F234*Päälaskenta!E$15)+(Päälaskenta!C$15 + F234*Päälaskenta!E$15)*(F234-(Päälaskenta!D$24+Päälaskenta!D$20)),F234*Päälaskenta!C$15 + F234*F234*Päälaskenta!E$15)</f>
        <v>1.4141616400000001</v>
      </c>
      <c r="N234" s="8">
        <f>IF(F234&gt;Päälaskenta!D$24+Päälaskenta!D$20,2*SQRT(POWER((Päälaskenta!D$24+Päälaskenta!D$20),2)+POWER(Päälaskenta!E$15*(Päälaskenta!D$24+Päälaskenta!D$20),2))+Päälaskenta!C$15,(2*SQRT((POWER(F234,2))+POWER(Päälaskenta!E$15*F234,2))+Päälaskenta!C$15))</f>
        <v>4.1715345150698697</v>
      </c>
      <c r="O234" s="8">
        <f t="shared" si="24"/>
        <v>0.339002742250189</v>
      </c>
      <c r="P234" s="8">
        <f>Päälaskenta!F$15</f>
        <v>0.08</v>
      </c>
      <c r="Q234" s="8">
        <f t="shared" si="25"/>
        <v>8.5943137924242805</v>
      </c>
      <c r="R234" s="8">
        <f t="shared" si="26"/>
        <v>1.76783185831572</v>
      </c>
      <c r="S234" s="8">
        <f t="shared" si="27"/>
        <v>8.4616996224009006E-2</v>
      </c>
    </row>
    <row r="235" spans="1:19" x14ac:dyDescent="0.2">
      <c r="A235" s="8">
        <v>233</v>
      </c>
      <c r="B235" s="8">
        <f>IF(Päälaskenta!C$7,Päälaskenta!E$7,Päälaskenta!G$5)</f>
        <v>2.5</v>
      </c>
      <c r="C235" s="56">
        <v>1.7669999999999999</v>
      </c>
      <c r="D235" s="92">
        <f t="shared" si="21"/>
        <v>1.41483</v>
      </c>
      <c r="E235" s="8">
        <f>Päälaskenta!F$15</f>
        <v>0.08</v>
      </c>
      <c r="F235" s="93">
        <f>SQRT(POWER(Päälaskenta!C$15/(2*Päälaskenta!E$15),2)+(D235/Päälaskenta!E$15))-Päälaskenta!C$15/(2*Päälaskenta!E$15)</f>
        <v>0.41439999999999999</v>
      </c>
      <c r="G235" s="57">
        <f>2*SQRT((POWER(F235,2))+POWER(Päälaskenta!E$15*F235,2))+Päälaskenta!C$15</f>
        <v>4.17</v>
      </c>
      <c r="H235" s="57">
        <f t="shared" si="22"/>
        <v>0.34</v>
      </c>
      <c r="I235" s="62">
        <f t="shared" si="23"/>
        <v>8.4207000000000004E-2</v>
      </c>
      <c r="M235" s="8">
        <f>IF(F235&gt;(Päälaskenta!D$24+Päälaskenta!D$20),(F235*Päälaskenta!C$15 + F235*F235*Päälaskenta!E$15)+(Päälaskenta!C$15 + F235*Päälaskenta!E$15)*(F235-(Päälaskenta!D$24+Päälaskenta!D$20)),F235*Päälaskenta!C$15 + F235*F235*Päälaskenta!E$15)</f>
        <v>1.4149273600000001</v>
      </c>
      <c r="N235" s="8">
        <f>IF(F235&gt;Päälaskenta!D$24+Päälaskenta!D$20,2*SQRT(POWER((Päälaskenta!D$24+Päälaskenta!D$20),2)+POWER(Päälaskenta!E$15*(Päälaskenta!D$24+Päälaskenta!D$20),2))+Päälaskenta!C$15,(2*SQRT((POWER(F235,2))+POWER(Päälaskenta!E$15*F235,2))+Päälaskenta!C$15))</f>
        <v>4.1721002004948202</v>
      </c>
      <c r="O235" s="8">
        <f t="shared" si="24"/>
        <v>0.33914031111529602</v>
      </c>
      <c r="P235" s="8">
        <f>Päälaskenta!F$15</f>
        <v>0.08</v>
      </c>
      <c r="Q235" s="8">
        <f t="shared" si="25"/>
        <v>8.6012934946529995</v>
      </c>
      <c r="R235" s="8">
        <f t="shared" si="26"/>
        <v>1.7668751560504099</v>
      </c>
      <c r="S235" s="8">
        <f t="shared" si="27"/>
        <v>8.4479723426734696E-2</v>
      </c>
    </row>
    <row r="236" spans="1:19" x14ac:dyDescent="0.2">
      <c r="A236" s="8">
        <v>234</v>
      </c>
      <c r="B236" s="8">
        <f>IF(Päälaskenta!C$7,Päälaskenta!E$7,Päälaskenta!G$5)</f>
        <v>2.5</v>
      </c>
      <c r="C236" s="56">
        <v>1.766</v>
      </c>
      <c r="D236" s="92">
        <f t="shared" si="21"/>
        <v>1.4156299999999999</v>
      </c>
      <c r="E236" s="8">
        <f>Päälaskenta!F$15</f>
        <v>0.08</v>
      </c>
      <c r="F236" s="93">
        <f>SQRT(POWER(Päälaskenta!C$15/(2*Päälaskenta!E$15),2)+(D236/Päälaskenta!E$15))-Päälaskenta!C$15/(2*Päälaskenta!E$15)</f>
        <v>0.41460000000000002</v>
      </c>
      <c r="G236" s="57">
        <f>2*SQRT((POWER(F236,2))+POWER(Päälaskenta!E$15*F236,2))+Päälaskenta!C$15</f>
        <v>4.17</v>
      </c>
      <c r="H236" s="57">
        <f t="shared" si="22"/>
        <v>0.34</v>
      </c>
      <c r="I236" s="62">
        <f t="shared" si="23"/>
        <v>8.4112000000000006E-2</v>
      </c>
      <c r="M236" s="8">
        <f>IF(F236&gt;(Päälaskenta!D$24+Päälaskenta!D$20),(F236*Päälaskenta!C$15 + F236*F236*Päälaskenta!E$15)+(Päälaskenta!C$15 + F236*Päälaskenta!E$15)*(F236-(Päälaskenta!D$24+Päälaskenta!D$20)),F236*Päälaskenta!C$15 + F236*F236*Päälaskenta!E$15)</f>
        <v>1.41569316</v>
      </c>
      <c r="N236" s="8">
        <f>IF(F236&gt;Päälaskenta!D$24+Päälaskenta!D$20,2*SQRT(POWER((Päälaskenta!D$24+Päälaskenta!D$20),2)+POWER(Päälaskenta!E$15*(Päälaskenta!D$24+Päälaskenta!D$20),2))+Päälaskenta!C$15,(2*SQRT((POWER(F236,2))+POWER(Päälaskenta!E$15*F236,2))+Päälaskenta!C$15))</f>
        <v>4.1726658859197698</v>
      </c>
      <c r="O236" s="8">
        <f t="shared" si="24"/>
        <v>0.33927786185256498</v>
      </c>
      <c r="P236" s="8">
        <f>Päälaskenta!F$15</f>
        <v>0.08</v>
      </c>
      <c r="Q236" s="8">
        <f t="shared" si="25"/>
        <v>8.6082755797468504</v>
      </c>
      <c r="R236" s="8">
        <f t="shared" si="26"/>
        <v>1.76591938891617</v>
      </c>
      <c r="S236" s="8">
        <f t="shared" si="27"/>
        <v>8.4342737707884904E-2</v>
      </c>
    </row>
    <row r="237" spans="1:19" x14ac:dyDescent="0.2">
      <c r="A237" s="8">
        <v>235</v>
      </c>
      <c r="B237" s="8">
        <f>IF(Päälaskenta!C$7,Päälaskenta!E$7,Päälaskenta!G$5)</f>
        <v>2.5</v>
      </c>
      <c r="C237" s="56">
        <v>1.7649999999999999</v>
      </c>
      <c r="D237" s="92">
        <f t="shared" si="21"/>
        <v>1.4164300000000001</v>
      </c>
      <c r="E237" s="8">
        <f>Päälaskenta!F$15</f>
        <v>0.08</v>
      </c>
      <c r="F237" s="93">
        <f>SQRT(POWER(Päälaskenta!C$15/(2*Päälaskenta!E$15),2)+(D237/Päälaskenta!E$15))-Päälaskenta!C$15/(2*Päälaskenta!E$15)</f>
        <v>0.4148</v>
      </c>
      <c r="G237" s="57">
        <f>2*SQRT((POWER(F237,2))+POWER(Päälaskenta!E$15*F237,2))+Päälaskenta!C$15</f>
        <v>4.17</v>
      </c>
      <c r="H237" s="57">
        <f t="shared" si="22"/>
        <v>0.34</v>
      </c>
      <c r="I237" s="62">
        <f t="shared" si="23"/>
        <v>8.4015999999999993E-2</v>
      </c>
      <c r="M237" s="8">
        <f>IF(F237&gt;(Päälaskenta!D$24+Päälaskenta!D$20),(F237*Päälaskenta!C$15 + F237*F237*Päälaskenta!E$15)+(Päälaskenta!C$15 + F237*Päälaskenta!E$15)*(F237-(Päälaskenta!D$24+Päälaskenta!D$20)),F237*Päälaskenta!C$15 + F237*F237*Päälaskenta!E$15)</f>
        <v>1.4164590399999999</v>
      </c>
      <c r="N237" s="8">
        <f>IF(F237&gt;Päälaskenta!D$24+Päälaskenta!D$20,2*SQRT(POWER((Päälaskenta!D$24+Päälaskenta!D$20),2)+POWER(Päälaskenta!E$15*(Päälaskenta!D$24+Päälaskenta!D$20),2))+Päälaskenta!C$15,(2*SQRT((POWER(F237,2))+POWER(Päälaskenta!E$15*F237,2))+Päälaskenta!C$15))</f>
        <v>4.1732315713447203</v>
      </c>
      <c r="O237" s="8">
        <f t="shared" si="24"/>
        <v>0.33941539446937102</v>
      </c>
      <c r="P237" s="8">
        <f>Päälaskenta!F$15</f>
        <v>0.08</v>
      </c>
      <c r="Q237" s="8">
        <f t="shared" si="25"/>
        <v>8.6152600475113807</v>
      </c>
      <c r="R237" s="8">
        <f t="shared" si="26"/>
        <v>1.7649645555582001</v>
      </c>
      <c r="S237" s="8">
        <f t="shared" si="27"/>
        <v>8.4206038330372907E-2</v>
      </c>
    </row>
    <row r="238" spans="1:19" x14ac:dyDescent="0.2">
      <c r="A238" s="8">
        <v>236</v>
      </c>
      <c r="B238" s="8">
        <f>IF(Päälaskenta!C$7,Päälaskenta!E$7,Päälaskenta!G$5)</f>
        <v>2.5</v>
      </c>
      <c r="C238" s="56">
        <v>1.764</v>
      </c>
      <c r="D238" s="92">
        <f t="shared" si="21"/>
        <v>1.41723</v>
      </c>
      <c r="E238" s="8">
        <f>Päälaskenta!F$15</f>
        <v>0.08</v>
      </c>
      <c r="F238" s="93">
        <f>SQRT(POWER(Päälaskenta!C$15/(2*Päälaskenta!E$15),2)+(D238/Päälaskenta!E$15))-Päälaskenta!C$15/(2*Päälaskenta!E$15)</f>
        <v>0.41499999999999998</v>
      </c>
      <c r="G238" s="57">
        <f>2*SQRT((POWER(F238,2))+POWER(Päälaskenta!E$15*F238,2))+Päälaskenta!C$15</f>
        <v>4.17</v>
      </c>
      <c r="H238" s="57">
        <f t="shared" si="22"/>
        <v>0.34</v>
      </c>
      <c r="I238" s="62">
        <f t="shared" si="23"/>
        <v>8.3920999999999996E-2</v>
      </c>
      <c r="M238" s="8">
        <f>IF(F238&gt;(Päälaskenta!D$24+Päälaskenta!D$20),(F238*Päälaskenta!C$15 + F238*F238*Päälaskenta!E$15)+(Päälaskenta!C$15 + F238*Päälaskenta!E$15)*(F238-(Päälaskenta!D$24+Päälaskenta!D$20)),F238*Päälaskenta!C$15 + F238*F238*Päälaskenta!E$15)</f>
        <v>1.417225</v>
      </c>
      <c r="N238" s="8">
        <f>IF(F238&gt;Päälaskenta!D$24+Päälaskenta!D$20,2*SQRT(POWER((Päälaskenta!D$24+Päälaskenta!D$20),2)+POWER(Päälaskenta!E$15*(Päälaskenta!D$24+Päälaskenta!D$20),2))+Päälaskenta!C$15,(2*SQRT((POWER(F238,2))+POWER(Päälaskenta!E$15*F238,2))+Päälaskenta!C$15))</f>
        <v>4.1737972567696699</v>
      </c>
      <c r="O238" s="8">
        <f t="shared" si="24"/>
        <v>0.33955290897307899</v>
      </c>
      <c r="P238" s="8">
        <f>Päälaskenta!F$15</f>
        <v>0.08</v>
      </c>
      <c r="Q238" s="8">
        <f t="shared" si="25"/>
        <v>8.6222468977522908</v>
      </c>
      <c r="R238" s="8">
        <f t="shared" si="26"/>
        <v>1.7640106546243499</v>
      </c>
      <c r="S238" s="8">
        <f t="shared" si="27"/>
        <v>8.4069624559358999E-2</v>
      </c>
    </row>
    <row r="239" spans="1:19" x14ac:dyDescent="0.2">
      <c r="A239" s="8">
        <v>237</v>
      </c>
      <c r="B239" s="8">
        <f>IF(Päälaskenta!C$7,Päälaskenta!E$7,Päälaskenta!G$5)</f>
        <v>2.5</v>
      </c>
      <c r="C239" s="56">
        <v>1.7629999999999999</v>
      </c>
      <c r="D239" s="92">
        <f t="shared" si="21"/>
        <v>1.41804</v>
      </c>
      <c r="E239" s="8">
        <f>Päälaskenta!F$15</f>
        <v>0.08</v>
      </c>
      <c r="F239" s="93">
        <f>SQRT(POWER(Päälaskenta!C$15/(2*Päälaskenta!E$15),2)+(D239/Päälaskenta!E$15))-Päälaskenta!C$15/(2*Päälaskenta!E$15)</f>
        <v>0.41520000000000001</v>
      </c>
      <c r="G239" s="57">
        <f>2*SQRT((POWER(F239,2))+POWER(Päälaskenta!E$15*F239,2))+Päälaskenta!C$15</f>
        <v>4.17</v>
      </c>
      <c r="H239" s="57">
        <f t="shared" si="22"/>
        <v>0.34</v>
      </c>
      <c r="I239" s="62">
        <f t="shared" si="23"/>
        <v>8.3825999999999998E-2</v>
      </c>
      <c r="M239" s="8">
        <f>IF(F239&gt;(Päälaskenta!D$24+Päälaskenta!D$20),(F239*Päälaskenta!C$15 + F239*F239*Päälaskenta!E$15)+(Päälaskenta!C$15 + F239*Päälaskenta!E$15)*(F239-(Päälaskenta!D$24+Päälaskenta!D$20)),F239*Päälaskenta!C$15 + F239*F239*Päälaskenta!E$15)</f>
        <v>1.41799104</v>
      </c>
      <c r="N239" s="8">
        <f>IF(F239&gt;Päälaskenta!D$24+Päälaskenta!D$20,2*SQRT(POWER((Päälaskenta!D$24+Päälaskenta!D$20),2)+POWER(Päälaskenta!E$15*(Päälaskenta!D$24+Päälaskenta!D$20),2))+Päälaskenta!C$15,(2*SQRT((POWER(F239,2))+POWER(Päälaskenta!E$15*F239,2))+Päälaskenta!C$15))</f>
        <v>4.1743629421946196</v>
      </c>
      <c r="O239" s="8">
        <f t="shared" si="24"/>
        <v>0.33969040537105499</v>
      </c>
      <c r="P239" s="8">
        <f>Päälaskenta!F$15</f>
        <v>0.08</v>
      </c>
      <c r="Q239" s="8">
        <f t="shared" si="25"/>
        <v>8.6292361302756007</v>
      </c>
      <c r="R239" s="8">
        <f t="shared" si="26"/>
        <v>1.7630576847650601</v>
      </c>
      <c r="S239" s="8">
        <f t="shared" si="27"/>
        <v>8.3933495662239704E-2</v>
      </c>
    </row>
    <row r="240" spans="1:19" x14ac:dyDescent="0.2">
      <c r="A240" s="8">
        <v>238</v>
      </c>
      <c r="B240" s="8">
        <f>IF(Päälaskenta!C$7,Päälaskenta!E$7,Päälaskenta!G$5)</f>
        <v>2.5</v>
      </c>
      <c r="C240" s="56">
        <v>1.762</v>
      </c>
      <c r="D240" s="92">
        <f t="shared" si="21"/>
        <v>1.4188400000000001</v>
      </c>
      <c r="E240" s="8">
        <f>Päälaskenta!F$15</f>
        <v>0.08</v>
      </c>
      <c r="F240" s="93">
        <f>SQRT(POWER(Päälaskenta!C$15/(2*Päälaskenta!E$15),2)+(D240/Päälaskenta!E$15))-Päälaskenta!C$15/(2*Päälaskenta!E$15)</f>
        <v>0.41539999999999999</v>
      </c>
      <c r="G240" s="57">
        <f>2*SQRT((POWER(F240,2))+POWER(Päälaskenta!E$15*F240,2))+Päälaskenta!C$15</f>
        <v>4.17</v>
      </c>
      <c r="H240" s="57">
        <f t="shared" si="22"/>
        <v>0.34</v>
      </c>
      <c r="I240" s="62">
        <f t="shared" si="23"/>
        <v>8.3731E-2</v>
      </c>
      <c r="M240" s="8">
        <f>IF(F240&gt;(Päälaskenta!D$24+Päälaskenta!D$20),(F240*Päälaskenta!C$15 + F240*F240*Päälaskenta!E$15)+(Päälaskenta!C$15 + F240*Päälaskenta!E$15)*(F240-(Päälaskenta!D$24+Päälaskenta!D$20)),F240*Päälaskenta!C$15 + F240*F240*Päälaskenta!E$15)</f>
        <v>1.41875716</v>
      </c>
      <c r="N240" s="8">
        <f>IF(F240&gt;Päälaskenta!D$24+Päälaskenta!D$20,2*SQRT(POWER((Päälaskenta!D$24+Päälaskenta!D$20),2)+POWER(Päälaskenta!E$15*(Päälaskenta!D$24+Päälaskenta!D$20),2))+Päälaskenta!C$15,(2*SQRT((POWER(F240,2))+POWER(Päälaskenta!E$15*F240,2))+Päälaskenta!C$15))</f>
        <v>4.1749286276195701</v>
      </c>
      <c r="O240" s="8">
        <f t="shared" si="24"/>
        <v>0.33982788367065703</v>
      </c>
      <c r="P240" s="8">
        <f>Päälaskenta!F$15</f>
        <v>0.08</v>
      </c>
      <c r="Q240" s="8">
        <f t="shared" si="25"/>
        <v>8.6362277448875293</v>
      </c>
      <c r="R240" s="8">
        <f t="shared" si="26"/>
        <v>1.7621056446333601</v>
      </c>
      <c r="S240" s="8">
        <f t="shared" si="27"/>
        <v>8.3797650908641996E-2</v>
      </c>
    </row>
    <row r="241" spans="1:19" x14ac:dyDescent="0.2">
      <c r="A241" s="8">
        <v>239</v>
      </c>
      <c r="B241" s="8">
        <f>IF(Päälaskenta!C$7,Päälaskenta!E$7,Päälaskenta!G$5)</f>
        <v>2.5</v>
      </c>
      <c r="C241" s="56">
        <v>1.7609999999999999</v>
      </c>
      <c r="D241" s="92">
        <f t="shared" si="21"/>
        <v>1.4196500000000001</v>
      </c>
      <c r="E241" s="8">
        <f>Päälaskenta!F$15</f>
        <v>0.08</v>
      </c>
      <c r="F241" s="93">
        <f>SQRT(POWER(Päälaskenta!C$15/(2*Päälaskenta!E$15),2)+(D241/Päälaskenta!E$15))-Päälaskenta!C$15/(2*Päälaskenta!E$15)</f>
        <v>0.41560000000000002</v>
      </c>
      <c r="G241" s="57">
        <f>2*SQRT((POWER(F241,2))+POWER(Päälaskenta!E$15*F241,2))+Päälaskenta!C$15</f>
        <v>4.18</v>
      </c>
      <c r="H241" s="57">
        <f t="shared" si="22"/>
        <v>0.34</v>
      </c>
      <c r="I241" s="62">
        <f t="shared" si="23"/>
        <v>8.3636000000000002E-2</v>
      </c>
      <c r="M241" s="8">
        <f>IF(F241&gt;(Päälaskenta!D$24+Päälaskenta!D$20),(F241*Päälaskenta!C$15 + F241*F241*Päälaskenta!E$15)+(Päälaskenta!C$15 + F241*Päälaskenta!E$15)*(F241-(Päälaskenta!D$24+Päälaskenta!D$20)),F241*Päälaskenta!C$15 + F241*F241*Päälaskenta!E$15)</f>
        <v>1.4195233599999999</v>
      </c>
      <c r="N241" s="8">
        <f>IF(F241&gt;Päälaskenta!D$24+Päälaskenta!D$20,2*SQRT(POWER((Päälaskenta!D$24+Päälaskenta!D$20),2)+POWER(Päälaskenta!E$15*(Päälaskenta!D$24+Päälaskenta!D$20),2))+Päälaskenta!C$15,(2*SQRT((POWER(F241,2))+POWER(Päälaskenta!E$15*F241,2))+Päälaskenta!C$15))</f>
        <v>4.1754943130445197</v>
      </c>
      <c r="O241" s="8">
        <f t="shared" si="24"/>
        <v>0.33996534387924199</v>
      </c>
      <c r="P241" s="8">
        <f>Päälaskenta!F$15</f>
        <v>0.08</v>
      </c>
      <c r="Q241" s="8">
        <f t="shared" si="25"/>
        <v>8.64322174139458</v>
      </c>
      <c r="R241" s="8">
        <f t="shared" si="26"/>
        <v>1.7611545328849001</v>
      </c>
      <c r="S241" s="8">
        <f t="shared" si="27"/>
        <v>8.3662089570413795E-2</v>
      </c>
    </row>
    <row r="242" spans="1:19" x14ac:dyDescent="0.2">
      <c r="A242" s="8">
        <v>240</v>
      </c>
      <c r="B242" s="8">
        <f>IF(Päälaskenta!C$7,Päälaskenta!E$7,Päälaskenta!G$5)</f>
        <v>2.5</v>
      </c>
      <c r="C242" s="56">
        <v>1.76</v>
      </c>
      <c r="D242" s="92">
        <f t="shared" si="21"/>
        <v>1.42045</v>
      </c>
      <c r="E242" s="8">
        <f>Päälaskenta!F$15</f>
        <v>0.08</v>
      </c>
      <c r="F242" s="93">
        <f>SQRT(POWER(Päälaskenta!C$15/(2*Päälaskenta!E$15),2)+(D242/Päälaskenta!E$15))-Päälaskenta!C$15/(2*Päälaskenta!E$15)</f>
        <v>0.4158</v>
      </c>
      <c r="G242" s="57">
        <f>2*SQRT((POWER(F242,2))+POWER(Päälaskenta!E$15*F242,2))+Päälaskenta!C$15</f>
        <v>4.18</v>
      </c>
      <c r="H242" s="57">
        <f t="shared" si="22"/>
        <v>0.34</v>
      </c>
      <c r="I242" s="62">
        <f t="shared" si="23"/>
        <v>8.3541000000000004E-2</v>
      </c>
      <c r="M242" s="8">
        <f>IF(F242&gt;(Päälaskenta!D$24+Päälaskenta!D$20),(F242*Päälaskenta!C$15 + F242*F242*Päälaskenta!E$15)+(Päälaskenta!C$15 + F242*Päälaskenta!E$15)*(F242-(Päälaskenta!D$24+Päälaskenta!D$20)),F242*Päälaskenta!C$15 + F242*F242*Päälaskenta!E$15)</f>
        <v>1.42028964</v>
      </c>
      <c r="N242" s="8">
        <f>IF(F242&gt;Päälaskenta!D$24+Päälaskenta!D$20,2*SQRT(POWER((Päälaskenta!D$24+Päälaskenta!D$20),2)+POWER(Päälaskenta!E$15*(Päälaskenta!D$24+Päälaskenta!D$20),2))+Päälaskenta!C$15,(2*SQRT((POWER(F242,2))+POWER(Päälaskenta!E$15*F242,2))+Päälaskenta!C$15))</f>
        <v>4.1760599984694702</v>
      </c>
      <c r="O242" s="8">
        <f t="shared" si="24"/>
        <v>0.340102786004161</v>
      </c>
      <c r="P242" s="8">
        <f>Päälaskenta!F$15</f>
        <v>0.08</v>
      </c>
      <c r="Q242" s="8">
        <f t="shared" si="25"/>
        <v>8.6502181196034709</v>
      </c>
      <c r="R242" s="8">
        <f t="shared" si="26"/>
        <v>1.76020434817788</v>
      </c>
      <c r="S242" s="8">
        <f t="shared" si="27"/>
        <v>8.3526810921617595E-2</v>
      </c>
    </row>
    <row r="243" spans="1:19" x14ac:dyDescent="0.2">
      <c r="A243" s="8">
        <v>241</v>
      </c>
      <c r="B243" s="8">
        <f>IF(Päälaskenta!C$7,Päälaskenta!E$7,Päälaskenta!G$5)</f>
        <v>2.5</v>
      </c>
      <c r="C243" s="56">
        <v>1.7589999999999999</v>
      </c>
      <c r="D243" s="92">
        <f t="shared" si="21"/>
        <v>1.42126</v>
      </c>
      <c r="E243" s="8">
        <f>Päälaskenta!F$15</f>
        <v>0.08</v>
      </c>
      <c r="F243" s="93">
        <f>SQRT(POWER(Päälaskenta!C$15/(2*Päälaskenta!E$15),2)+(D243/Päälaskenta!E$15))-Päälaskenta!C$15/(2*Päälaskenta!E$15)</f>
        <v>0.41610000000000003</v>
      </c>
      <c r="G243" s="57">
        <f>2*SQRT((POWER(F243,2))+POWER(Päälaskenta!E$15*F243,2))+Päälaskenta!C$15</f>
        <v>4.18</v>
      </c>
      <c r="H243" s="57">
        <f t="shared" si="22"/>
        <v>0.34</v>
      </c>
      <c r="I243" s="62">
        <f t="shared" si="23"/>
        <v>8.3446000000000006E-2</v>
      </c>
      <c r="M243" s="8">
        <f>IF(F243&gt;(Päälaskenta!D$24+Päälaskenta!D$20),(F243*Päälaskenta!C$15 + F243*F243*Päälaskenta!E$15)+(Päälaskenta!C$15 + F243*Päälaskenta!E$15)*(F243-(Päälaskenta!D$24+Päälaskenta!D$20)),F243*Päälaskenta!C$15 + F243*F243*Päälaskenta!E$15)</f>
        <v>1.42143921</v>
      </c>
      <c r="N243" s="8">
        <f>IF(F243&gt;Päälaskenta!D$24+Päälaskenta!D$20,2*SQRT(POWER((Päälaskenta!D$24+Päälaskenta!D$20),2)+POWER(Päälaskenta!E$15*(Päälaskenta!D$24+Päälaskenta!D$20),2))+Päälaskenta!C$15,(2*SQRT((POWER(F243,2))+POWER(Päälaskenta!E$15*F243,2))+Päälaskenta!C$15))</f>
        <v>4.1769085266068897</v>
      </c>
      <c r="O243" s="8">
        <f t="shared" si="24"/>
        <v>0.34030891530073898</v>
      </c>
      <c r="P243" s="8">
        <f>Päälaskenta!F$15</f>
        <v>0.08</v>
      </c>
      <c r="Q243" s="8">
        <f t="shared" si="25"/>
        <v>8.6607171521856294</v>
      </c>
      <c r="R243" s="8">
        <f t="shared" si="26"/>
        <v>1.75878080639129</v>
      </c>
      <c r="S243" s="8">
        <f t="shared" si="27"/>
        <v>8.3324421408545901E-2</v>
      </c>
    </row>
    <row r="244" spans="1:19" x14ac:dyDescent="0.2">
      <c r="A244" s="8">
        <v>242</v>
      </c>
      <c r="B244" s="8">
        <f>IF(Päälaskenta!C$7,Päälaskenta!E$7,Päälaskenta!G$5)</f>
        <v>2.5</v>
      </c>
      <c r="C244" s="56">
        <v>1.758</v>
      </c>
      <c r="D244" s="92">
        <f t="shared" si="21"/>
        <v>1.4220699999999999</v>
      </c>
      <c r="E244" s="8">
        <f>Päälaskenta!F$15</f>
        <v>0.08</v>
      </c>
      <c r="F244" s="93">
        <f>SQRT(POWER(Päälaskenta!C$15/(2*Päälaskenta!E$15),2)+(D244/Päälaskenta!E$15))-Päälaskenta!C$15/(2*Päälaskenta!E$15)</f>
        <v>0.4163</v>
      </c>
      <c r="G244" s="57">
        <f>2*SQRT((POWER(F244,2))+POWER(Päälaskenta!E$15*F244,2))+Päälaskenta!C$15</f>
        <v>4.18</v>
      </c>
      <c r="H244" s="57">
        <f t="shared" si="22"/>
        <v>0.34</v>
      </c>
      <c r="I244" s="62">
        <f t="shared" si="23"/>
        <v>8.3350999999999995E-2</v>
      </c>
      <c r="M244" s="8">
        <f>IF(F244&gt;(Päälaskenta!D$24+Päälaskenta!D$20),(F244*Päälaskenta!C$15 + F244*F244*Päälaskenta!E$15)+(Päälaskenta!C$15 + F244*Päälaskenta!E$15)*(F244-(Päälaskenta!D$24+Päälaskenta!D$20)),F244*Päälaskenta!C$15 + F244*F244*Päälaskenta!E$15)</f>
        <v>1.42220569</v>
      </c>
      <c r="N244" s="8">
        <f>IF(F244&gt;Päälaskenta!D$24+Päälaskenta!D$20,2*SQRT(POWER((Päälaskenta!D$24+Päälaskenta!D$20),2)+POWER(Päälaskenta!E$15*(Päälaskenta!D$24+Päälaskenta!D$20),2))+Päälaskenta!C$15,(2*SQRT((POWER(F244,2))+POWER(Päälaskenta!E$15*F244,2))+Päälaskenta!C$15))</f>
        <v>4.1774742120318402</v>
      </c>
      <c r="O244" s="8">
        <f t="shared" si="24"/>
        <v>0.34044631224863198</v>
      </c>
      <c r="P244" s="8">
        <f>Päälaskenta!F$15</f>
        <v>0.08</v>
      </c>
      <c r="Q244" s="8">
        <f t="shared" si="25"/>
        <v>8.66771948380525</v>
      </c>
      <c r="R244" s="8">
        <f t="shared" si="26"/>
        <v>1.7578329334345399</v>
      </c>
      <c r="S244" s="8">
        <f t="shared" si="27"/>
        <v>8.3189846321809299E-2</v>
      </c>
    </row>
    <row r="245" spans="1:19" x14ac:dyDescent="0.2">
      <c r="A245" s="8">
        <v>243</v>
      </c>
      <c r="B245" s="8">
        <f>IF(Päälaskenta!C$7,Päälaskenta!E$7,Päälaskenta!G$5)</f>
        <v>2.5</v>
      </c>
      <c r="C245" s="56">
        <v>1.7569999999999999</v>
      </c>
      <c r="D245" s="92">
        <f t="shared" si="21"/>
        <v>1.4228799999999999</v>
      </c>
      <c r="E245" s="8">
        <f>Päälaskenta!F$15</f>
        <v>0.08</v>
      </c>
      <c r="F245" s="93">
        <f>SQRT(POWER(Päälaskenta!C$15/(2*Päälaskenta!E$15),2)+(D245/Päälaskenta!E$15))-Päälaskenta!C$15/(2*Päälaskenta!E$15)</f>
        <v>0.41649999999999998</v>
      </c>
      <c r="G245" s="57">
        <f>2*SQRT((POWER(F245,2))+POWER(Päälaskenta!E$15*F245,2))+Päälaskenta!C$15</f>
        <v>4.18</v>
      </c>
      <c r="H245" s="57">
        <f t="shared" si="22"/>
        <v>0.34</v>
      </c>
      <c r="I245" s="62">
        <f t="shared" si="23"/>
        <v>8.3256999999999998E-2</v>
      </c>
      <c r="M245" s="8">
        <f>IF(F245&gt;(Päälaskenta!D$24+Päälaskenta!D$20),(F245*Päälaskenta!C$15 + F245*F245*Päälaskenta!E$15)+(Päälaskenta!C$15 + F245*Päälaskenta!E$15)*(F245-(Päälaskenta!D$24+Päälaskenta!D$20)),F245*Päälaskenta!C$15 + F245*F245*Päälaskenta!E$15)</f>
        <v>1.4229722499999999</v>
      </c>
      <c r="N245" s="8">
        <f>IF(F245&gt;Päälaskenta!D$24+Päälaskenta!D$20,2*SQRT(POWER((Päälaskenta!D$24+Päälaskenta!D$20),2)+POWER(Päälaskenta!E$15*(Päälaskenta!D$24+Päälaskenta!D$20),2))+Päälaskenta!C$15,(2*SQRT((POWER(F245,2))+POWER(Päälaskenta!E$15*F245,2))+Päälaskenta!C$15))</f>
        <v>4.1780398974567898</v>
      </c>
      <c r="O245" s="8">
        <f t="shared" si="24"/>
        <v>0.34058369113855902</v>
      </c>
      <c r="P245" s="8">
        <f>Päälaskenta!F$15</f>
        <v>0.08</v>
      </c>
      <c r="Q245" s="8">
        <f t="shared" si="25"/>
        <v>8.6747241964522495</v>
      </c>
      <c r="R245" s="8">
        <f t="shared" si="26"/>
        <v>1.7568859828433101</v>
      </c>
      <c r="S245" s="8">
        <f t="shared" si="27"/>
        <v>8.3055551401044106E-2</v>
      </c>
    </row>
    <row r="246" spans="1:19" x14ac:dyDescent="0.2">
      <c r="A246" s="8">
        <v>244</v>
      </c>
      <c r="B246" s="8">
        <f>IF(Päälaskenta!C$7,Päälaskenta!E$7,Päälaskenta!G$5)</f>
        <v>2.5</v>
      </c>
      <c r="C246" s="56">
        <v>1.756</v>
      </c>
      <c r="D246" s="92">
        <f t="shared" si="21"/>
        <v>1.4236899999999999</v>
      </c>
      <c r="E246" s="8">
        <f>Päälaskenta!F$15</f>
        <v>0.08</v>
      </c>
      <c r="F246" s="93">
        <f>SQRT(POWER(Päälaskenta!C$15/(2*Päälaskenta!E$15),2)+(D246/Päälaskenta!E$15))-Päälaskenta!C$15/(2*Päälaskenta!E$15)</f>
        <v>0.41670000000000001</v>
      </c>
      <c r="G246" s="57">
        <f>2*SQRT((POWER(F246,2))+POWER(Päälaskenta!E$15*F246,2))+Päälaskenta!C$15</f>
        <v>4.18</v>
      </c>
      <c r="H246" s="57">
        <f t="shared" si="22"/>
        <v>0.34</v>
      </c>
      <c r="I246" s="62">
        <f t="shared" si="23"/>
        <v>8.3162E-2</v>
      </c>
      <c r="M246" s="8">
        <f>IF(F246&gt;(Päälaskenta!D$24+Päälaskenta!D$20),(F246*Päälaskenta!C$15 + F246*F246*Päälaskenta!E$15)+(Päälaskenta!C$15 + F246*Päälaskenta!E$15)*(F246-(Päälaskenta!D$24+Päälaskenta!D$20)),F246*Päälaskenta!C$15 + F246*F246*Päälaskenta!E$15)</f>
        <v>1.4237388900000001</v>
      </c>
      <c r="N246" s="8">
        <f>IF(F246&gt;Päälaskenta!D$24+Päälaskenta!D$20,2*SQRT(POWER((Päälaskenta!D$24+Päälaskenta!D$20),2)+POWER(Päälaskenta!E$15*(Päälaskenta!D$24+Päälaskenta!D$20),2))+Päälaskenta!C$15,(2*SQRT((POWER(F246,2))+POWER(Päälaskenta!E$15*F246,2))+Päälaskenta!C$15))</f>
        <v>4.1786055828817403</v>
      </c>
      <c r="O246" s="8">
        <f t="shared" si="24"/>
        <v>0.34072105197785402</v>
      </c>
      <c r="P246" s="8">
        <f>Päälaskenta!F$15</f>
        <v>0.08</v>
      </c>
      <c r="Q246" s="8">
        <f t="shared" si="25"/>
        <v>8.6817312899344703</v>
      </c>
      <c r="R246" s="8">
        <f t="shared" si="26"/>
        <v>1.7559399532873601</v>
      </c>
      <c r="S246" s="8">
        <f t="shared" si="27"/>
        <v>8.2921535930178897E-2</v>
      </c>
    </row>
    <row r="247" spans="1:19" x14ac:dyDescent="0.2">
      <c r="A247" s="8">
        <v>245</v>
      </c>
      <c r="B247" s="8">
        <f>IF(Päälaskenta!C$7,Päälaskenta!E$7,Päälaskenta!G$5)</f>
        <v>2.5</v>
      </c>
      <c r="C247" s="56">
        <v>1.7549999999999999</v>
      </c>
      <c r="D247" s="92">
        <f t="shared" si="21"/>
        <v>1.4245000000000001</v>
      </c>
      <c r="E247" s="8">
        <f>Päälaskenta!F$15</f>
        <v>0.08</v>
      </c>
      <c r="F247" s="93">
        <f>SQRT(POWER(Päälaskenta!C$15/(2*Päälaskenta!E$15),2)+(D247/Päälaskenta!E$15))-Päälaskenta!C$15/(2*Päälaskenta!E$15)</f>
        <v>0.41689999999999999</v>
      </c>
      <c r="G247" s="57">
        <f>2*SQRT((POWER(F247,2))+POWER(Päälaskenta!E$15*F247,2))+Päälaskenta!C$15</f>
        <v>4.18</v>
      </c>
      <c r="H247" s="57">
        <f t="shared" si="22"/>
        <v>0.34</v>
      </c>
      <c r="I247" s="62">
        <f t="shared" si="23"/>
        <v>8.3067000000000002E-2</v>
      </c>
      <c r="M247" s="8">
        <f>IF(F247&gt;(Päälaskenta!D$24+Päälaskenta!D$20),(F247*Päälaskenta!C$15 + F247*F247*Päälaskenta!E$15)+(Päälaskenta!C$15 + F247*Päälaskenta!E$15)*(F247-(Päälaskenta!D$24+Päälaskenta!D$20)),F247*Päälaskenta!C$15 + F247*F247*Päälaskenta!E$15)</f>
        <v>1.42450561</v>
      </c>
      <c r="N247" s="8">
        <f>IF(F247&gt;Päälaskenta!D$24+Päälaskenta!D$20,2*SQRT(POWER((Päälaskenta!D$24+Päälaskenta!D$20),2)+POWER(Päälaskenta!E$15*(Päälaskenta!D$24+Päälaskenta!D$20),2))+Päälaskenta!C$15,(2*SQRT((POWER(F247,2))+POWER(Päälaskenta!E$15*F247,2))+Päälaskenta!C$15))</f>
        <v>4.1791712683066899</v>
      </c>
      <c r="O247" s="8">
        <f t="shared" si="24"/>
        <v>0.340858394773847</v>
      </c>
      <c r="P247" s="8">
        <f>Päälaskenta!F$15</f>
        <v>0.08</v>
      </c>
      <c r="Q247" s="8">
        <f t="shared" si="25"/>
        <v>8.6887407640600003</v>
      </c>
      <c r="R247" s="8">
        <f t="shared" si="26"/>
        <v>1.7549948434390501</v>
      </c>
      <c r="S247" s="8">
        <f t="shared" si="27"/>
        <v>8.2787799195313899E-2</v>
      </c>
    </row>
    <row r="248" spans="1:19" x14ac:dyDescent="0.2">
      <c r="A248" s="8">
        <v>246</v>
      </c>
      <c r="B248" s="8">
        <f>IF(Päälaskenta!C$7,Päälaskenta!E$7,Päälaskenta!G$5)</f>
        <v>2.5</v>
      </c>
      <c r="C248" s="56">
        <v>1.754</v>
      </c>
      <c r="D248" s="92">
        <f t="shared" si="21"/>
        <v>1.4253100000000001</v>
      </c>
      <c r="E248" s="8">
        <f>Päälaskenta!F$15</f>
        <v>0.08</v>
      </c>
      <c r="F248" s="93">
        <f>SQRT(POWER(Päälaskenta!C$15/(2*Päälaskenta!E$15),2)+(D248/Päälaskenta!E$15))-Päälaskenta!C$15/(2*Päälaskenta!E$15)</f>
        <v>0.41710000000000003</v>
      </c>
      <c r="G248" s="57">
        <f>2*SQRT((POWER(F248,2))+POWER(Päälaskenta!E$15*F248,2))+Päälaskenta!C$15</f>
        <v>4.18</v>
      </c>
      <c r="H248" s="57">
        <f t="shared" si="22"/>
        <v>0.34</v>
      </c>
      <c r="I248" s="62">
        <f t="shared" si="23"/>
        <v>8.2972000000000004E-2</v>
      </c>
      <c r="M248" s="8">
        <f>IF(F248&gt;(Päälaskenta!D$24+Päälaskenta!D$20),(F248*Päälaskenta!C$15 + F248*F248*Päälaskenta!E$15)+(Päälaskenta!C$15 + F248*Päälaskenta!E$15)*(F248-(Päälaskenta!D$24+Päälaskenta!D$20)),F248*Päälaskenta!C$15 + F248*F248*Päälaskenta!E$15)</f>
        <v>1.42527241</v>
      </c>
      <c r="N248" s="8">
        <f>IF(F248&gt;Päälaskenta!D$24+Päälaskenta!D$20,2*SQRT(POWER((Päälaskenta!D$24+Päälaskenta!D$20),2)+POWER(Päälaskenta!E$15*(Päälaskenta!D$24+Päälaskenta!D$20),2))+Päälaskenta!C$15,(2*SQRT((POWER(F248,2))+POWER(Päälaskenta!E$15*F248,2))+Päälaskenta!C$15))</f>
        <v>4.1797369537316396</v>
      </c>
      <c r="O248" s="8">
        <f t="shared" si="24"/>
        <v>0.34099571953386398</v>
      </c>
      <c r="P248" s="8">
        <f>Päälaskenta!F$15</f>
        <v>0.08</v>
      </c>
      <c r="Q248" s="8">
        <f t="shared" si="25"/>
        <v>8.6957526186372096</v>
      </c>
      <c r="R248" s="8">
        <f t="shared" si="26"/>
        <v>1.7540506519732599</v>
      </c>
      <c r="S248" s="8">
        <f t="shared" si="27"/>
        <v>8.2654340484712402E-2</v>
      </c>
    </row>
    <row r="249" spans="1:19" x14ac:dyDescent="0.2">
      <c r="A249" s="8">
        <v>247</v>
      </c>
      <c r="B249" s="8">
        <f>IF(Päälaskenta!C$7,Päälaskenta!E$7,Päälaskenta!G$5)</f>
        <v>2.5</v>
      </c>
      <c r="C249" s="56">
        <v>1.7529999999999999</v>
      </c>
      <c r="D249" s="92">
        <f t="shared" si="21"/>
        <v>1.4261299999999999</v>
      </c>
      <c r="E249" s="8">
        <f>Päälaskenta!F$15</f>
        <v>0.08</v>
      </c>
      <c r="F249" s="93">
        <f>SQRT(POWER(Päälaskenta!C$15/(2*Päälaskenta!E$15),2)+(D249/Päälaskenta!E$15))-Päälaskenta!C$15/(2*Päälaskenta!E$15)</f>
        <v>0.4173</v>
      </c>
      <c r="G249" s="57">
        <f>2*SQRT((POWER(F249,2))+POWER(Päälaskenta!E$15*F249,2))+Päälaskenta!C$15</f>
        <v>4.18</v>
      </c>
      <c r="H249" s="57">
        <f t="shared" si="22"/>
        <v>0.34</v>
      </c>
      <c r="I249" s="62">
        <f t="shared" si="23"/>
        <v>8.2877999999999993E-2</v>
      </c>
      <c r="M249" s="8">
        <f>IF(F249&gt;(Päälaskenta!D$24+Päälaskenta!D$20),(F249*Päälaskenta!C$15 + F249*F249*Päälaskenta!E$15)+(Päälaskenta!C$15 + F249*Päälaskenta!E$15)*(F249-(Päälaskenta!D$24+Päälaskenta!D$20)),F249*Päälaskenta!C$15 + F249*F249*Päälaskenta!E$15)</f>
        <v>1.4260392900000001</v>
      </c>
      <c r="N249" s="8">
        <f>IF(F249&gt;Päälaskenta!D$24+Päälaskenta!D$20,2*SQRT(POWER((Päälaskenta!D$24+Päälaskenta!D$20),2)+POWER(Päälaskenta!E$15*(Päälaskenta!D$24+Päälaskenta!D$20),2))+Päälaskenta!C$15,(2*SQRT((POWER(F249,2))+POWER(Päälaskenta!E$15*F249,2))+Päälaskenta!C$15))</f>
        <v>4.1803026391565803</v>
      </c>
      <c r="O249" s="8">
        <f t="shared" si="24"/>
        <v>0.34113302626522701</v>
      </c>
      <c r="P249" s="8">
        <f>Päälaskenta!F$15</f>
        <v>0.08</v>
      </c>
      <c r="Q249" s="8">
        <f t="shared" si="25"/>
        <v>8.7027668534746603</v>
      </c>
      <c r="R249" s="8">
        <f t="shared" si="26"/>
        <v>1.75310737756742</v>
      </c>
      <c r="S249" s="8">
        <f t="shared" si="27"/>
        <v>8.2521159088794899E-2</v>
      </c>
    </row>
    <row r="250" spans="1:19" x14ac:dyDescent="0.2">
      <c r="A250" s="8">
        <v>248</v>
      </c>
      <c r="B250" s="8">
        <f>IF(Päälaskenta!C$7,Päälaskenta!E$7,Päälaskenta!G$5)</f>
        <v>2.5</v>
      </c>
      <c r="C250" s="56">
        <v>1.752</v>
      </c>
      <c r="D250" s="92">
        <f t="shared" si="21"/>
        <v>1.4269400000000001</v>
      </c>
      <c r="E250" s="8">
        <f>Päälaskenta!F$15</f>
        <v>0.08</v>
      </c>
      <c r="F250" s="93">
        <f>SQRT(POWER(Päälaskenta!C$15/(2*Päälaskenta!E$15),2)+(D250/Päälaskenta!E$15))-Päälaskenta!C$15/(2*Päälaskenta!E$15)</f>
        <v>0.41749999999999998</v>
      </c>
      <c r="G250" s="57">
        <f>2*SQRT((POWER(F250,2))+POWER(Päälaskenta!E$15*F250,2))+Päälaskenta!C$15</f>
        <v>4.18</v>
      </c>
      <c r="H250" s="57">
        <f t="shared" si="22"/>
        <v>0.34</v>
      </c>
      <c r="I250" s="62">
        <f t="shared" si="23"/>
        <v>8.2782999999999995E-2</v>
      </c>
      <c r="M250" s="8">
        <f>IF(F250&gt;(Päälaskenta!D$24+Päälaskenta!D$20),(F250*Päälaskenta!C$15 + F250*F250*Päälaskenta!E$15)+(Päälaskenta!C$15 + F250*Päälaskenta!E$15)*(F250-(Päälaskenta!D$24+Päälaskenta!D$20)),F250*Päälaskenta!C$15 + F250*F250*Päälaskenta!E$15)</f>
        <v>1.4268062500000001</v>
      </c>
      <c r="N250" s="8">
        <f>IF(F250&gt;Päälaskenta!D$24+Päälaskenta!D$20,2*SQRT(POWER((Päälaskenta!D$24+Päälaskenta!D$20),2)+POWER(Päälaskenta!E$15*(Päälaskenta!D$24+Päälaskenta!D$20),2))+Päälaskenta!C$15,(2*SQRT((POWER(F250,2))+POWER(Päälaskenta!E$15*F250,2))+Päälaskenta!C$15))</f>
        <v>4.1808683245815299</v>
      </c>
      <c r="O250" s="8">
        <f t="shared" si="24"/>
        <v>0.34127031497525401</v>
      </c>
      <c r="P250" s="8">
        <f>Päälaskenta!F$15</f>
        <v>0.08</v>
      </c>
      <c r="Q250" s="8">
        <f t="shared" si="25"/>
        <v>8.7097834683812092</v>
      </c>
      <c r="R250" s="8">
        <f t="shared" si="26"/>
        <v>1.7521650189014799</v>
      </c>
      <c r="S250" s="8">
        <f t="shared" si="27"/>
        <v>8.2388254300129596E-2</v>
      </c>
    </row>
    <row r="251" spans="1:19" x14ac:dyDescent="0.2">
      <c r="A251" s="8">
        <v>249</v>
      </c>
      <c r="B251" s="8">
        <f>IF(Päälaskenta!C$7,Päälaskenta!E$7,Päälaskenta!G$5)</f>
        <v>2.5</v>
      </c>
      <c r="C251" s="56">
        <v>1.7509999999999999</v>
      </c>
      <c r="D251" s="92">
        <f t="shared" si="21"/>
        <v>1.4277599999999999</v>
      </c>
      <c r="E251" s="8">
        <f>Päälaskenta!F$15</f>
        <v>0.08</v>
      </c>
      <c r="F251" s="93">
        <f>SQRT(POWER(Päälaskenta!C$15/(2*Päälaskenta!E$15),2)+(D251/Päälaskenta!E$15))-Päälaskenta!C$15/(2*Päälaskenta!E$15)</f>
        <v>0.41770000000000002</v>
      </c>
      <c r="G251" s="57">
        <f>2*SQRT((POWER(F251,2))+POWER(Päälaskenta!E$15*F251,2))+Päälaskenta!C$15</f>
        <v>4.18</v>
      </c>
      <c r="H251" s="57">
        <f t="shared" si="22"/>
        <v>0.34</v>
      </c>
      <c r="I251" s="62">
        <f t="shared" si="23"/>
        <v>8.2688999999999999E-2</v>
      </c>
      <c r="M251" s="8">
        <f>IF(F251&gt;(Päälaskenta!D$24+Päälaskenta!D$20),(F251*Päälaskenta!C$15 + F251*F251*Päälaskenta!E$15)+(Päälaskenta!C$15 + F251*Päälaskenta!E$15)*(F251-(Päälaskenta!D$24+Päälaskenta!D$20)),F251*Päälaskenta!C$15 + F251*F251*Päälaskenta!E$15)</f>
        <v>1.42757329</v>
      </c>
      <c r="N251" s="8">
        <f>IF(F251&gt;Päälaskenta!D$24+Päälaskenta!D$20,2*SQRT(POWER((Päälaskenta!D$24+Päälaskenta!D$20),2)+POWER(Päälaskenta!E$15*(Päälaskenta!D$24+Päälaskenta!D$20),2))+Päälaskenta!C$15,(2*SQRT((POWER(F251,2))+POWER(Päälaskenta!E$15*F251,2))+Päälaskenta!C$15))</f>
        <v>4.1814340100064804</v>
      </c>
      <c r="O251" s="8">
        <f t="shared" si="24"/>
        <v>0.34140758567125801</v>
      </c>
      <c r="P251" s="8">
        <f>Päälaskenta!F$15</f>
        <v>0.08</v>
      </c>
      <c r="Q251" s="8">
        <f t="shared" si="25"/>
        <v>8.7168024631658998</v>
      </c>
      <c r="R251" s="8">
        <f t="shared" si="26"/>
        <v>1.7512235746579401</v>
      </c>
      <c r="S251" s="8">
        <f t="shared" si="27"/>
        <v>8.2255625413426903E-2</v>
      </c>
    </row>
    <row r="252" spans="1:19" x14ac:dyDescent="0.2">
      <c r="A252" s="8">
        <v>250</v>
      </c>
      <c r="B252" s="8">
        <f>IF(Päälaskenta!C$7,Päälaskenta!E$7,Päälaskenta!G$5)</f>
        <v>2.5</v>
      </c>
      <c r="C252" s="56">
        <v>1.75</v>
      </c>
      <c r="D252" s="92">
        <f t="shared" si="21"/>
        <v>1.4285699999999999</v>
      </c>
      <c r="E252" s="8">
        <f>Päälaskenta!F$15</f>
        <v>0.08</v>
      </c>
      <c r="F252" s="93">
        <f>SQRT(POWER(Päälaskenta!C$15/(2*Päälaskenta!E$15),2)+(D252/Päälaskenta!E$15))-Päälaskenta!C$15/(2*Päälaskenta!E$15)</f>
        <v>0.41799999999999998</v>
      </c>
      <c r="G252" s="57">
        <f>2*SQRT((POWER(F252,2))+POWER(Päälaskenta!E$15*F252,2))+Päälaskenta!C$15</f>
        <v>4.18</v>
      </c>
      <c r="H252" s="57">
        <f t="shared" si="22"/>
        <v>0.34</v>
      </c>
      <c r="I252" s="62">
        <f t="shared" si="23"/>
        <v>8.2594000000000001E-2</v>
      </c>
      <c r="M252" s="8">
        <f>IF(F252&gt;(Päälaskenta!D$24+Päälaskenta!D$20),(F252*Päälaskenta!C$15 + F252*F252*Päälaskenta!E$15)+(Päälaskenta!C$15 + F252*Päälaskenta!E$15)*(F252-(Päälaskenta!D$24+Päälaskenta!D$20)),F252*Päälaskenta!C$15 + F252*F252*Päälaskenta!E$15)</f>
        <v>1.4287240000000001</v>
      </c>
      <c r="N252" s="8">
        <f>IF(F252&gt;Päälaskenta!D$24+Päälaskenta!D$20,2*SQRT(POWER((Päälaskenta!D$24+Päälaskenta!D$20),2)+POWER(Päälaskenta!E$15*(Päälaskenta!D$24+Päälaskenta!D$20),2))+Päälaskenta!C$15,(2*SQRT((POWER(F252,2))+POWER(Päälaskenta!E$15*F252,2))+Päälaskenta!C$15))</f>
        <v>4.1822825381439097</v>
      </c>
      <c r="O252" s="8">
        <f t="shared" si="24"/>
        <v>0.34161345795496301</v>
      </c>
      <c r="P252" s="8">
        <f>Päälaskenta!F$15</f>
        <v>0.08</v>
      </c>
      <c r="Q252" s="8">
        <f t="shared" si="25"/>
        <v>8.7273354171974802</v>
      </c>
      <c r="R252" s="8">
        <f t="shared" si="26"/>
        <v>1.7498131199587901</v>
      </c>
      <c r="S252" s="8">
        <f t="shared" si="27"/>
        <v>8.2057197861978001E-2</v>
      </c>
    </row>
    <row r="253" spans="1:19" x14ac:dyDescent="0.2">
      <c r="A253" s="8">
        <v>251</v>
      </c>
      <c r="B253" s="8">
        <f>IF(Päälaskenta!C$7,Päälaskenta!E$7,Päälaskenta!G$5)</f>
        <v>2.5</v>
      </c>
      <c r="C253" s="56">
        <v>1.7490000000000001</v>
      </c>
      <c r="D253" s="92">
        <f t="shared" si="21"/>
        <v>1.4293899999999999</v>
      </c>
      <c r="E253" s="8">
        <f>Päälaskenta!F$15</f>
        <v>0.08</v>
      </c>
      <c r="F253" s="93">
        <f>SQRT(POWER(Päälaskenta!C$15/(2*Päälaskenta!E$15),2)+(D253/Päälaskenta!E$15))-Päälaskenta!C$15/(2*Päälaskenta!E$15)</f>
        <v>0.41820000000000002</v>
      </c>
      <c r="G253" s="57">
        <f>2*SQRT((POWER(F253,2))+POWER(Päälaskenta!E$15*F253,2))+Päälaskenta!C$15</f>
        <v>4.18</v>
      </c>
      <c r="H253" s="57">
        <f t="shared" si="22"/>
        <v>0.34</v>
      </c>
      <c r="I253" s="62">
        <f t="shared" si="23"/>
        <v>8.2500000000000004E-2</v>
      </c>
      <c r="M253" s="8">
        <f>IF(F253&gt;(Päälaskenta!D$24+Päälaskenta!D$20),(F253*Päälaskenta!C$15 + F253*F253*Päälaskenta!E$15)+(Päälaskenta!C$15 + F253*Päälaskenta!E$15)*(F253-(Päälaskenta!D$24+Päälaskenta!D$20)),F253*Päälaskenta!C$15 + F253*F253*Päälaskenta!E$15)</f>
        <v>1.4294912399999999</v>
      </c>
      <c r="N253" s="8">
        <f>IF(F253&gt;Päälaskenta!D$24+Päälaskenta!D$20,2*SQRT(POWER((Päälaskenta!D$24+Päälaskenta!D$20),2)+POWER(Päälaskenta!E$15*(Päälaskenta!D$24+Päälaskenta!D$20),2))+Päälaskenta!C$15,(2*SQRT((POWER(F253,2))+POWER(Päälaskenta!E$15*F253,2))+Päälaskenta!C$15))</f>
        <v>4.1828482235688602</v>
      </c>
      <c r="O253" s="8">
        <f t="shared" si="24"/>
        <v>0.34175068364788502</v>
      </c>
      <c r="P253" s="8">
        <f>Päälaskenta!F$15</f>
        <v>0.08</v>
      </c>
      <c r="Q253" s="8">
        <f t="shared" si="25"/>
        <v>8.7343603608439206</v>
      </c>
      <c r="R253" s="8">
        <f t="shared" si="26"/>
        <v>1.7488739560236799</v>
      </c>
      <c r="S253" s="8">
        <f t="shared" si="27"/>
        <v>8.1925255658519297E-2</v>
      </c>
    </row>
    <row r="254" spans="1:19" x14ac:dyDescent="0.2">
      <c r="A254" s="8">
        <v>252</v>
      </c>
      <c r="B254" s="8">
        <f>IF(Päälaskenta!C$7,Päälaskenta!E$7,Päälaskenta!G$5)</f>
        <v>2.5</v>
      </c>
      <c r="C254" s="56">
        <v>1.748</v>
      </c>
      <c r="D254" s="92">
        <f t="shared" si="21"/>
        <v>1.43021</v>
      </c>
      <c r="E254" s="8">
        <f>Päälaskenta!F$15</f>
        <v>0.08</v>
      </c>
      <c r="F254" s="93">
        <f>SQRT(POWER(Päälaskenta!C$15/(2*Päälaskenta!E$15),2)+(D254/Päälaskenta!E$15))-Päälaskenta!C$15/(2*Päälaskenta!E$15)</f>
        <v>0.41839999999999999</v>
      </c>
      <c r="G254" s="57">
        <f>2*SQRT((POWER(F254,2))+POWER(Päälaskenta!E$15*F254,2))+Päälaskenta!C$15</f>
        <v>4.18</v>
      </c>
      <c r="H254" s="57">
        <f t="shared" si="22"/>
        <v>0.34</v>
      </c>
      <c r="I254" s="62">
        <f t="shared" si="23"/>
        <v>8.2405999999999993E-2</v>
      </c>
      <c r="M254" s="8">
        <f>IF(F254&gt;(Päälaskenta!D$24+Päälaskenta!D$20),(F254*Päälaskenta!C$15 + F254*F254*Päälaskenta!E$15)+(Päälaskenta!C$15 + F254*Päälaskenta!E$15)*(F254-(Päälaskenta!D$24+Päälaskenta!D$20)),F254*Päälaskenta!C$15 + F254*F254*Päälaskenta!E$15)</f>
        <v>1.43025856</v>
      </c>
      <c r="N254" s="8">
        <f>IF(F254&gt;Päälaskenta!D$24+Päälaskenta!D$20,2*SQRT(POWER((Päälaskenta!D$24+Päälaskenta!D$20),2)+POWER(Päälaskenta!E$15*(Päälaskenta!D$24+Päälaskenta!D$20),2))+Päälaskenta!C$15,(2*SQRT((POWER(F254,2))+POWER(Päälaskenta!E$15*F254,2))+Päälaskenta!C$15))</f>
        <v>4.1834139089938098</v>
      </c>
      <c r="O254" s="8">
        <f t="shared" si="24"/>
        <v>0.34188789135235298</v>
      </c>
      <c r="P254" s="8">
        <f>Päälaskenta!F$15</f>
        <v>0.08</v>
      </c>
      <c r="Q254" s="8">
        <f t="shared" si="25"/>
        <v>8.7413876837022304</v>
      </c>
      <c r="R254" s="8">
        <f t="shared" si="26"/>
        <v>1.7479357019195201</v>
      </c>
      <c r="S254" s="8">
        <f t="shared" si="27"/>
        <v>8.1793586905260104E-2</v>
      </c>
    </row>
    <row r="255" spans="1:19" x14ac:dyDescent="0.2">
      <c r="A255" s="8">
        <v>253</v>
      </c>
      <c r="B255" s="8">
        <f>IF(Päälaskenta!C$7,Päälaskenta!E$7,Päälaskenta!G$5)</f>
        <v>2.5</v>
      </c>
      <c r="C255" s="56">
        <v>1.7470000000000001</v>
      </c>
      <c r="D255" s="92">
        <f t="shared" si="21"/>
        <v>1.43102</v>
      </c>
      <c r="E255" s="8">
        <f>Päälaskenta!F$15</f>
        <v>0.08</v>
      </c>
      <c r="F255" s="93">
        <f>SQRT(POWER(Päälaskenta!C$15/(2*Päälaskenta!E$15),2)+(D255/Päälaskenta!E$15))-Päälaskenta!C$15/(2*Päälaskenta!E$15)</f>
        <v>0.41860000000000003</v>
      </c>
      <c r="G255" s="57">
        <f>2*SQRT((POWER(F255,2))+POWER(Päälaskenta!E$15*F255,2))+Päälaskenta!C$15</f>
        <v>4.18</v>
      </c>
      <c r="H255" s="57">
        <f t="shared" si="22"/>
        <v>0.34</v>
      </c>
      <c r="I255" s="62">
        <f t="shared" si="23"/>
        <v>8.2311999999999996E-2</v>
      </c>
      <c r="M255" s="8">
        <f>IF(F255&gt;(Päälaskenta!D$24+Päälaskenta!D$20),(F255*Päälaskenta!C$15 + F255*F255*Päälaskenta!E$15)+(Päälaskenta!C$15 + F255*Päälaskenta!E$15)*(F255-(Päälaskenta!D$24+Päälaskenta!D$20)),F255*Päälaskenta!C$15 + F255*F255*Päälaskenta!E$15)</f>
        <v>1.4310259599999999</v>
      </c>
      <c r="N255" s="8">
        <f>IF(F255&gt;Päälaskenta!D$24+Päälaskenta!D$20,2*SQRT(POWER((Päälaskenta!D$24+Päälaskenta!D$20),2)+POWER(Päälaskenta!E$15*(Päälaskenta!D$24+Päälaskenta!D$20),2))+Päälaskenta!C$15,(2*SQRT((POWER(F255,2))+POWER(Päälaskenta!E$15*F255,2))+Päälaskenta!C$15))</f>
        <v>4.1839795944187497</v>
      </c>
      <c r="O255" s="8">
        <f t="shared" si="24"/>
        <v>0.34202508107566498</v>
      </c>
      <c r="P255" s="8">
        <f>Päälaskenta!F$15</f>
        <v>0.08</v>
      </c>
      <c r="Q255" s="8">
        <f t="shared" si="25"/>
        <v>8.7484173855826199</v>
      </c>
      <c r="R255" s="8">
        <f t="shared" si="26"/>
        <v>1.7469983563400899</v>
      </c>
      <c r="S255" s="8">
        <f t="shared" si="27"/>
        <v>8.1662190906452298E-2</v>
      </c>
    </row>
    <row r="256" spans="1:19" x14ac:dyDescent="0.2">
      <c r="A256" s="8">
        <v>254</v>
      </c>
      <c r="B256" s="8">
        <f>IF(Päälaskenta!C$7,Päälaskenta!E$7,Päälaskenta!G$5)</f>
        <v>2.5</v>
      </c>
      <c r="C256" s="56">
        <v>1.746</v>
      </c>
      <c r="D256" s="92">
        <f t="shared" si="21"/>
        <v>1.43184</v>
      </c>
      <c r="E256" s="8">
        <f>Päälaskenta!F$15</f>
        <v>0.08</v>
      </c>
      <c r="F256" s="93">
        <f>SQRT(POWER(Päälaskenta!C$15/(2*Päälaskenta!E$15),2)+(D256/Päälaskenta!E$15))-Päälaskenta!C$15/(2*Päälaskenta!E$15)</f>
        <v>0.41880000000000001</v>
      </c>
      <c r="G256" s="57">
        <f>2*SQRT((POWER(F256,2))+POWER(Päälaskenta!E$15*F256,2))+Päälaskenta!C$15</f>
        <v>4.18</v>
      </c>
      <c r="H256" s="57">
        <f t="shared" si="22"/>
        <v>0.34</v>
      </c>
      <c r="I256" s="62">
        <f t="shared" si="23"/>
        <v>8.2216999999999998E-2</v>
      </c>
      <c r="M256" s="8">
        <f>IF(F256&gt;(Päälaskenta!D$24+Päälaskenta!D$20),(F256*Päälaskenta!C$15 + F256*F256*Päälaskenta!E$15)+(Päälaskenta!C$15 + F256*Päälaskenta!E$15)*(F256-(Päälaskenta!D$24+Päälaskenta!D$20)),F256*Päälaskenta!C$15 + F256*F256*Päälaskenta!E$15)</f>
        <v>1.4317934400000001</v>
      </c>
      <c r="N256" s="8">
        <f>IF(F256&gt;Päälaskenta!D$24+Päälaskenta!D$20,2*SQRT(POWER((Päälaskenta!D$24+Päälaskenta!D$20),2)+POWER(Päälaskenta!E$15*(Päälaskenta!D$24+Päälaskenta!D$20),2))+Päälaskenta!C$15,(2*SQRT((POWER(F256,2))+POWER(Päälaskenta!E$15*F256,2))+Päälaskenta!C$15))</f>
        <v>4.1845452798437002</v>
      </c>
      <c r="O256" s="8">
        <f t="shared" si="24"/>
        <v>0.34216225282510998</v>
      </c>
      <c r="P256" s="8">
        <f>Päälaskenta!F$15</f>
        <v>0.08</v>
      </c>
      <c r="Q256" s="8">
        <f t="shared" si="25"/>
        <v>8.7554494662954703</v>
      </c>
      <c r="R256" s="8">
        <f t="shared" si="26"/>
        <v>1.7460619179816901</v>
      </c>
      <c r="S256" s="8">
        <f t="shared" si="27"/>
        <v>8.1531066968449098E-2</v>
      </c>
    </row>
    <row r="257" spans="1:19" x14ac:dyDescent="0.2">
      <c r="A257" s="8">
        <v>255</v>
      </c>
      <c r="B257" s="8">
        <f>IF(Päälaskenta!C$7,Päälaskenta!E$7,Päälaskenta!G$5)</f>
        <v>2.5</v>
      </c>
      <c r="C257" s="56">
        <v>1.7450000000000001</v>
      </c>
      <c r="D257" s="92">
        <f t="shared" si="21"/>
        <v>1.43266</v>
      </c>
      <c r="E257" s="8">
        <f>Päälaskenta!F$15</f>
        <v>0.08</v>
      </c>
      <c r="F257" s="93">
        <f>SQRT(POWER(Päälaskenta!C$15/(2*Päälaskenta!E$15),2)+(D257/Päälaskenta!E$15))-Päälaskenta!C$15/(2*Päälaskenta!E$15)</f>
        <v>0.41899999999999998</v>
      </c>
      <c r="G257" s="57">
        <f>2*SQRT((POWER(F257,2))+POWER(Päälaskenta!E$15*F257,2))+Päälaskenta!C$15</f>
        <v>4.1900000000000004</v>
      </c>
      <c r="H257" s="57">
        <f t="shared" si="22"/>
        <v>0.34</v>
      </c>
      <c r="I257" s="62">
        <f t="shared" si="23"/>
        <v>8.2123000000000002E-2</v>
      </c>
      <c r="M257" s="8">
        <f>IF(F257&gt;(Päälaskenta!D$24+Päälaskenta!D$20),(F257*Päälaskenta!C$15 + F257*F257*Päälaskenta!E$15)+(Päälaskenta!C$15 + F257*Päälaskenta!E$15)*(F257-(Päälaskenta!D$24+Päälaskenta!D$20)),F257*Päälaskenta!C$15 + F257*F257*Päälaskenta!E$15)</f>
        <v>1.432561</v>
      </c>
      <c r="N257" s="8">
        <f>IF(F257&gt;Päälaskenta!D$24+Päälaskenta!D$20,2*SQRT(POWER((Päälaskenta!D$24+Päälaskenta!D$20),2)+POWER(Päälaskenta!E$15*(Päälaskenta!D$24+Päälaskenta!D$20),2))+Päälaskenta!C$15,(2*SQRT((POWER(F257,2))+POWER(Päälaskenta!E$15*F257,2))+Päälaskenta!C$15))</f>
        <v>4.1851109652686498</v>
      </c>
      <c r="O257" s="8">
        <f t="shared" si="24"/>
        <v>0.34229940660797797</v>
      </c>
      <c r="P257" s="8">
        <f>Päälaskenta!F$15</f>
        <v>0.08</v>
      </c>
      <c r="Q257" s="8">
        <f t="shared" si="25"/>
        <v>8.7624839256514608</v>
      </c>
      <c r="R257" s="8">
        <f t="shared" si="26"/>
        <v>1.7451263855430901</v>
      </c>
      <c r="S257" s="8">
        <f t="shared" si="27"/>
        <v>8.1400214399695997E-2</v>
      </c>
    </row>
    <row r="258" spans="1:19" x14ac:dyDescent="0.2">
      <c r="A258" s="8">
        <v>256</v>
      </c>
      <c r="B258" s="8">
        <f>IF(Päälaskenta!C$7,Päälaskenta!E$7,Päälaskenta!G$5)</f>
        <v>2.5</v>
      </c>
      <c r="C258" s="56">
        <v>1.744</v>
      </c>
      <c r="D258" s="92">
        <f t="shared" si="21"/>
        <v>1.4334899999999999</v>
      </c>
      <c r="E258" s="8">
        <f>Päälaskenta!F$15</f>
        <v>0.08</v>
      </c>
      <c r="F258" s="93">
        <f>SQRT(POWER(Päälaskenta!C$15/(2*Päälaskenta!E$15),2)+(D258/Päälaskenta!E$15))-Päälaskenta!C$15/(2*Päälaskenta!E$15)</f>
        <v>0.41920000000000002</v>
      </c>
      <c r="G258" s="57">
        <f>2*SQRT((POWER(F258,2))+POWER(Päälaskenta!E$15*F258,2))+Päälaskenta!C$15</f>
        <v>4.1900000000000004</v>
      </c>
      <c r="H258" s="57">
        <f t="shared" si="22"/>
        <v>0.34</v>
      </c>
      <c r="I258" s="62">
        <f t="shared" si="23"/>
        <v>8.2029000000000005E-2</v>
      </c>
      <c r="M258" s="8">
        <f>IF(F258&gt;(Päälaskenta!D$24+Päälaskenta!D$20),(F258*Päälaskenta!C$15 + F258*F258*Päälaskenta!E$15)+(Päälaskenta!C$15 + F258*Päälaskenta!E$15)*(F258-(Päälaskenta!D$24+Päälaskenta!D$20)),F258*Päälaskenta!C$15 + F258*F258*Päälaskenta!E$15)</f>
        <v>1.43332864</v>
      </c>
      <c r="N258" s="8">
        <f>IF(F258&gt;Päälaskenta!D$24+Päälaskenta!D$20,2*SQRT(POWER((Päälaskenta!D$24+Päälaskenta!D$20),2)+POWER(Päälaskenta!E$15*(Päälaskenta!D$24+Päälaskenta!D$20),2))+Päälaskenta!C$15,(2*SQRT((POWER(F258,2))+POWER(Päälaskenta!E$15*F258,2))+Päälaskenta!C$15))</f>
        <v>4.1856766506936003</v>
      </c>
      <c r="O258" s="8">
        <f t="shared" si="24"/>
        <v>0.34243654243155303</v>
      </c>
      <c r="P258" s="8">
        <f>Päälaskenta!F$15</f>
        <v>0.08</v>
      </c>
      <c r="Q258" s="8">
        <f t="shared" si="25"/>
        <v>8.7695207634615002</v>
      </c>
      <c r="R258" s="8">
        <f t="shared" si="26"/>
        <v>1.7441917577255699</v>
      </c>
      <c r="S258" s="8">
        <f t="shared" si="27"/>
        <v>8.1269632510723902E-2</v>
      </c>
    </row>
    <row r="259" spans="1:19" x14ac:dyDescent="0.2">
      <c r="A259" s="8">
        <v>257</v>
      </c>
      <c r="B259" s="8">
        <f>IF(Päälaskenta!C$7,Päälaskenta!E$7,Päälaskenta!G$5)</f>
        <v>2.5</v>
      </c>
      <c r="C259" s="56">
        <v>1.7430000000000001</v>
      </c>
      <c r="D259" s="92">
        <f t="shared" ref="D259:D322" si="28">B259/C259</f>
        <v>1.43431</v>
      </c>
      <c r="E259" s="8">
        <f>Päälaskenta!F$15</f>
        <v>0.08</v>
      </c>
      <c r="F259" s="93">
        <f>SQRT(POWER(Päälaskenta!C$15/(2*Päälaskenta!E$15),2)+(D259/Päälaskenta!E$15))-Päälaskenta!C$15/(2*Päälaskenta!E$15)</f>
        <v>0.41949999999999998</v>
      </c>
      <c r="G259" s="57">
        <f>2*SQRT((POWER(F259,2))+POWER(Päälaskenta!E$15*F259,2))+Päälaskenta!C$15</f>
        <v>4.1900000000000004</v>
      </c>
      <c r="H259" s="57">
        <f t="shared" ref="H259:H322" si="29">D259/G259</f>
        <v>0.34</v>
      </c>
      <c r="I259" s="62">
        <f t="shared" ref="I259:I322" si="30">POWER(C259/((1/E259)*POWER(H259,2/3)),2)</f>
        <v>8.1934999999999994E-2</v>
      </c>
      <c r="M259" s="8">
        <f>IF(F259&gt;(Päälaskenta!D$24+Päälaskenta!D$20),(F259*Päälaskenta!C$15 + F259*F259*Päälaskenta!E$15)+(Päälaskenta!C$15 + F259*Päälaskenta!E$15)*(F259-(Päälaskenta!D$24+Päälaskenta!D$20)),F259*Päälaskenta!C$15 + F259*F259*Päälaskenta!E$15)</f>
        <v>1.43448025</v>
      </c>
      <c r="N259" s="8">
        <f>IF(F259&gt;Päälaskenta!D$24+Päälaskenta!D$20,2*SQRT(POWER((Päälaskenta!D$24+Päälaskenta!D$20),2)+POWER(Päälaskenta!E$15*(Päälaskenta!D$24+Päälaskenta!D$20),2))+Päälaskenta!C$15,(2*SQRT((POWER(F259,2))+POWER(Päälaskenta!E$15*F259,2))+Päälaskenta!C$15))</f>
        <v>4.1865251788310296</v>
      </c>
      <c r="O259" s="8">
        <f t="shared" si="24"/>
        <v>0.34264221250916699</v>
      </c>
      <c r="P259" s="8">
        <f>Päälaskenta!F$15</f>
        <v>0.08</v>
      </c>
      <c r="Q259" s="8">
        <f t="shared" si="25"/>
        <v>8.7800804793648908</v>
      </c>
      <c r="R259" s="8">
        <f t="shared" si="26"/>
        <v>1.7427915093288999</v>
      </c>
      <c r="S259" s="8">
        <f t="shared" si="27"/>
        <v>8.10742656987542E-2</v>
      </c>
    </row>
    <row r="260" spans="1:19" x14ac:dyDescent="0.2">
      <c r="A260" s="8">
        <v>258</v>
      </c>
      <c r="B260" s="8">
        <f>IF(Päälaskenta!C$7,Päälaskenta!E$7,Päälaskenta!G$5)</f>
        <v>2.5</v>
      </c>
      <c r="C260" s="56">
        <v>1.742</v>
      </c>
      <c r="D260" s="92">
        <f t="shared" si="28"/>
        <v>1.43513</v>
      </c>
      <c r="E260" s="8">
        <f>Päälaskenta!F$15</f>
        <v>0.08</v>
      </c>
      <c r="F260" s="93">
        <f>SQRT(POWER(Päälaskenta!C$15/(2*Päälaskenta!E$15),2)+(D260/Päälaskenta!E$15))-Päälaskenta!C$15/(2*Päälaskenta!E$15)</f>
        <v>0.41970000000000002</v>
      </c>
      <c r="G260" s="57">
        <f>2*SQRT((POWER(F260,2))+POWER(Päälaskenta!E$15*F260,2))+Päälaskenta!C$15</f>
        <v>4.1900000000000004</v>
      </c>
      <c r="H260" s="57">
        <f t="shared" si="29"/>
        <v>0.34</v>
      </c>
      <c r="I260" s="62">
        <f t="shared" si="30"/>
        <v>8.1840999999999997E-2</v>
      </c>
      <c r="M260" s="8">
        <f>IF(F260&gt;(Päälaskenta!D$24+Päälaskenta!D$20),(F260*Päälaskenta!C$15 + F260*F260*Päälaskenta!E$15)+(Päälaskenta!C$15 + F260*Päälaskenta!E$15)*(F260-(Päälaskenta!D$24+Päälaskenta!D$20)),F260*Päälaskenta!C$15 + F260*F260*Päälaskenta!E$15)</f>
        <v>1.43524809</v>
      </c>
      <c r="N260" s="8">
        <f>IF(F260&gt;Päälaskenta!D$24+Päälaskenta!D$20,2*SQRT(POWER((Päälaskenta!D$24+Päälaskenta!D$20),2)+POWER(Päälaskenta!E$15*(Päälaskenta!D$24+Päälaskenta!D$20),2))+Päälaskenta!C$15,(2*SQRT((POWER(F260,2))+POWER(Päälaskenta!E$15*F260,2))+Päälaskenta!C$15))</f>
        <v>4.1870908642559801</v>
      </c>
      <c r="O260" s="8">
        <f t="shared" ref="O260:O323" si="31">M260/N260</f>
        <v>0.34277930346635399</v>
      </c>
      <c r="P260" s="8">
        <f>Päälaskenta!F$15</f>
        <v>0.08</v>
      </c>
      <c r="Q260" s="8">
        <f t="shared" ref="Q260:Q323" si="32">(1/P260)*M260*POWER(O260,(2/3))</f>
        <v>8.7871232624843998</v>
      </c>
      <c r="R260" s="8">
        <f t="shared" ref="R260:R323" si="33">B260/M260</f>
        <v>1.7418591373983301</v>
      </c>
      <c r="S260" s="8">
        <f t="shared" ref="S260:S323" si="34">(B260*B260)/(Q260*Q260)</f>
        <v>8.0944357506428796E-2</v>
      </c>
    </row>
    <row r="261" spans="1:19" x14ac:dyDescent="0.2">
      <c r="A261" s="8">
        <v>259</v>
      </c>
      <c r="B261" s="8">
        <f>IF(Päälaskenta!C$7,Päälaskenta!E$7,Päälaskenta!G$5)</f>
        <v>2.5</v>
      </c>
      <c r="C261" s="56">
        <v>1.7410000000000001</v>
      </c>
      <c r="D261" s="92">
        <f t="shared" si="28"/>
        <v>1.4359599999999999</v>
      </c>
      <c r="E261" s="8">
        <f>Päälaskenta!F$15</f>
        <v>0.08</v>
      </c>
      <c r="F261" s="93">
        <f>SQRT(POWER(Päälaskenta!C$15/(2*Päälaskenta!E$15),2)+(D261/Päälaskenta!E$15))-Päälaskenta!C$15/(2*Päälaskenta!E$15)</f>
        <v>0.4199</v>
      </c>
      <c r="G261" s="57">
        <f>2*SQRT((POWER(F261,2))+POWER(Päälaskenta!E$15*F261,2))+Päälaskenta!C$15</f>
        <v>4.1900000000000004</v>
      </c>
      <c r="H261" s="57">
        <f t="shared" si="29"/>
        <v>0.34</v>
      </c>
      <c r="I261" s="62">
        <f t="shared" si="30"/>
        <v>8.1747E-2</v>
      </c>
      <c r="M261" s="8">
        <f>IF(F261&gt;(Päälaskenta!D$24+Päälaskenta!D$20),(F261*Päälaskenta!C$15 + F261*F261*Päälaskenta!E$15)+(Päälaskenta!C$15 + F261*Päälaskenta!E$15)*(F261-(Päälaskenta!D$24+Päälaskenta!D$20)),F261*Päälaskenta!C$15 + F261*F261*Päälaskenta!E$15)</f>
        <v>1.4360160099999999</v>
      </c>
      <c r="N261" s="8">
        <f>IF(F261&gt;Päälaskenta!D$24+Päälaskenta!D$20,2*SQRT(POWER((Päälaskenta!D$24+Päälaskenta!D$20),2)+POWER(Päälaskenta!E$15*(Päälaskenta!D$24+Päälaskenta!D$20),2))+Päälaskenta!C$15,(2*SQRT((POWER(F261,2))+POWER(Päälaskenta!E$15*F261,2))+Päälaskenta!C$15))</f>
        <v>4.1876565496809297</v>
      </c>
      <c r="O261" s="8">
        <f t="shared" si="31"/>
        <v>0.34291637648971302</v>
      </c>
      <c r="P261" s="8">
        <f>Päälaskenta!F$15</f>
        <v>0.08</v>
      </c>
      <c r="Q261" s="8">
        <f t="shared" si="32"/>
        <v>8.7941684233980801</v>
      </c>
      <c r="R261" s="8">
        <f t="shared" si="33"/>
        <v>1.7409276655627299</v>
      </c>
      <c r="S261" s="8">
        <f t="shared" si="34"/>
        <v>8.08147175970617E-2</v>
      </c>
    </row>
    <row r="262" spans="1:19" x14ac:dyDescent="0.2">
      <c r="A262" s="8">
        <v>260</v>
      </c>
      <c r="B262" s="8">
        <f>IF(Päälaskenta!C$7,Päälaskenta!E$7,Päälaskenta!G$5)</f>
        <v>2.5</v>
      </c>
      <c r="C262" s="56">
        <v>1.74</v>
      </c>
      <c r="D262" s="92">
        <f t="shared" si="28"/>
        <v>1.4367799999999999</v>
      </c>
      <c r="E262" s="8">
        <f>Päälaskenta!F$15</f>
        <v>0.08</v>
      </c>
      <c r="F262" s="93">
        <f>SQRT(POWER(Päälaskenta!C$15/(2*Päälaskenta!E$15),2)+(D262/Päälaskenta!E$15))-Päälaskenta!C$15/(2*Päälaskenta!E$15)</f>
        <v>0.42009999999999997</v>
      </c>
      <c r="G262" s="57">
        <f>2*SQRT((POWER(F262,2))+POWER(Päälaskenta!E$15*F262,2))+Päälaskenta!C$15</f>
        <v>4.1900000000000004</v>
      </c>
      <c r="H262" s="57">
        <f t="shared" si="29"/>
        <v>0.34</v>
      </c>
      <c r="I262" s="62">
        <f t="shared" si="30"/>
        <v>8.1653000000000003E-2</v>
      </c>
      <c r="M262" s="8">
        <f>IF(F262&gt;(Päälaskenta!D$24+Päälaskenta!D$20),(F262*Päälaskenta!C$15 + F262*F262*Päälaskenta!E$15)+(Päälaskenta!C$15 + F262*Päälaskenta!E$15)*(F262-(Päälaskenta!D$24+Päälaskenta!D$20)),F262*Päälaskenta!C$15 + F262*F262*Päälaskenta!E$15)</f>
        <v>1.43678401</v>
      </c>
      <c r="N262" s="8">
        <f>IF(F262&gt;Päälaskenta!D$24+Päälaskenta!D$20,2*SQRT(POWER((Päälaskenta!D$24+Päälaskenta!D$20),2)+POWER(Päälaskenta!E$15*(Päälaskenta!D$24+Päälaskenta!D$20),2))+Päälaskenta!C$15,(2*SQRT((POWER(F262,2))+POWER(Päälaskenta!E$15*F262,2))+Päälaskenta!C$15))</f>
        <v>4.1882222351058704</v>
      </c>
      <c r="O262" s="8">
        <f t="shared" si="31"/>
        <v>0.34305343158651203</v>
      </c>
      <c r="P262" s="8">
        <f>Päälaskenta!F$15</f>
        <v>0.08</v>
      </c>
      <c r="Q262" s="8">
        <f t="shared" si="32"/>
        <v>8.80121596191794</v>
      </c>
      <c r="R262" s="8">
        <f t="shared" si="33"/>
        <v>1.7399970925344601</v>
      </c>
      <c r="S262" s="8">
        <f t="shared" si="34"/>
        <v>8.0685345290479396E-2</v>
      </c>
    </row>
    <row r="263" spans="1:19" x14ac:dyDescent="0.2">
      <c r="A263" s="8">
        <v>261</v>
      </c>
      <c r="B263" s="8">
        <f>IF(Päälaskenta!C$7,Päälaskenta!E$7,Päälaskenta!G$5)</f>
        <v>2.5</v>
      </c>
      <c r="C263" s="56">
        <v>1.7390000000000001</v>
      </c>
      <c r="D263" s="92">
        <f t="shared" si="28"/>
        <v>1.4376100000000001</v>
      </c>
      <c r="E263" s="8">
        <f>Päälaskenta!F$15</f>
        <v>0.08</v>
      </c>
      <c r="F263" s="93">
        <f>SQRT(POWER(Päälaskenta!C$15/(2*Päälaskenta!E$15),2)+(D263/Päälaskenta!E$15))-Päälaskenta!C$15/(2*Päälaskenta!E$15)</f>
        <v>0.42030000000000001</v>
      </c>
      <c r="G263" s="57">
        <f>2*SQRT((POWER(F263,2))+POWER(Päälaskenta!E$15*F263,2))+Päälaskenta!C$15</f>
        <v>4.1900000000000004</v>
      </c>
      <c r="H263" s="57">
        <f t="shared" si="29"/>
        <v>0.34</v>
      </c>
      <c r="I263" s="62">
        <f t="shared" si="30"/>
        <v>8.1559000000000006E-2</v>
      </c>
      <c r="M263" s="8">
        <f>IF(F263&gt;(Päälaskenta!D$24+Päälaskenta!D$20),(F263*Päälaskenta!C$15 + F263*F263*Päälaskenta!E$15)+(Päälaskenta!C$15 + F263*Päälaskenta!E$15)*(F263-(Päälaskenta!D$24+Päälaskenta!D$20)),F263*Päälaskenta!C$15 + F263*F263*Päälaskenta!E$15)</f>
        <v>1.4375520900000001</v>
      </c>
      <c r="N263" s="8">
        <f>IF(F263&gt;Päälaskenta!D$24+Päälaskenta!D$20,2*SQRT(POWER((Päälaskenta!D$24+Päälaskenta!D$20),2)+POWER(Päälaskenta!E$15*(Päälaskenta!D$24+Päälaskenta!D$20),2))+Päälaskenta!C$15,(2*SQRT((POWER(F263,2))+POWER(Päälaskenta!E$15*F263,2))+Päälaskenta!C$15))</f>
        <v>4.1887879205308201</v>
      </c>
      <c r="O263" s="8">
        <f t="shared" si="31"/>
        <v>0.34319046876401099</v>
      </c>
      <c r="P263" s="8">
        <f>Päälaskenta!F$15</f>
        <v>0.08</v>
      </c>
      <c r="Q263" s="8">
        <f t="shared" si="32"/>
        <v>8.8082658778561793</v>
      </c>
      <c r="R263" s="8">
        <f t="shared" si="33"/>
        <v>1.73906741702835</v>
      </c>
      <c r="S263" s="8">
        <f t="shared" si="34"/>
        <v>8.0556239908554997E-2</v>
      </c>
    </row>
    <row r="264" spans="1:19" x14ac:dyDescent="0.2">
      <c r="A264" s="8">
        <v>262</v>
      </c>
      <c r="B264" s="8">
        <f>IF(Päälaskenta!C$7,Päälaskenta!E$7,Päälaskenta!G$5)</f>
        <v>2.5</v>
      </c>
      <c r="C264" s="56">
        <v>1.738</v>
      </c>
      <c r="D264" s="92">
        <f t="shared" si="28"/>
        <v>1.4384300000000001</v>
      </c>
      <c r="E264" s="8">
        <f>Päälaskenta!F$15</f>
        <v>0.08</v>
      </c>
      <c r="F264" s="93">
        <f>SQRT(POWER(Päälaskenta!C$15/(2*Päälaskenta!E$15),2)+(D264/Päälaskenta!E$15))-Päälaskenta!C$15/(2*Päälaskenta!E$15)</f>
        <v>0.42049999999999998</v>
      </c>
      <c r="G264" s="57">
        <f>2*SQRT((POWER(F264,2))+POWER(Päälaskenta!E$15*F264,2))+Päälaskenta!C$15</f>
        <v>4.1900000000000004</v>
      </c>
      <c r="H264" s="57">
        <f t="shared" si="29"/>
        <v>0.34</v>
      </c>
      <c r="I264" s="62">
        <f t="shared" si="30"/>
        <v>8.1465999999999997E-2</v>
      </c>
      <c r="M264" s="8">
        <f>IF(F264&gt;(Päälaskenta!D$24+Päälaskenta!D$20),(F264*Päälaskenta!C$15 + F264*F264*Päälaskenta!E$15)+(Päälaskenta!C$15 + F264*Päälaskenta!E$15)*(F264-(Päälaskenta!D$24+Päälaskenta!D$20)),F264*Päälaskenta!C$15 + F264*F264*Päälaskenta!E$15)</f>
        <v>1.4383202500000001</v>
      </c>
      <c r="N264" s="8">
        <f>IF(F264&gt;Päälaskenta!D$24+Päälaskenta!D$20,2*SQRT(POWER((Päälaskenta!D$24+Päälaskenta!D$20),2)+POWER(Päälaskenta!E$15*(Päälaskenta!D$24+Päälaskenta!D$20),2))+Päälaskenta!C$15,(2*SQRT((POWER(F264,2))+POWER(Päälaskenta!E$15*F264,2))+Päälaskenta!C$15))</f>
        <v>4.1893536059557697</v>
      </c>
      <c r="O264" s="8">
        <f t="shared" si="31"/>
        <v>0.343327488029471</v>
      </c>
      <c r="P264" s="8">
        <f>Päälaskenta!F$15</f>
        <v>0.08</v>
      </c>
      <c r="Q264" s="8">
        <f t="shared" si="32"/>
        <v>8.8153181710253303</v>
      </c>
      <c r="R264" s="8">
        <f t="shared" si="33"/>
        <v>1.7381386377616499</v>
      </c>
      <c r="S264" s="8">
        <f t="shared" si="34"/>
        <v>8.0427400775198901E-2</v>
      </c>
    </row>
    <row r="265" spans="1:19" x14ac:dyDescent="0.2">
      <c r="A265" s="8">
        <v>263</v>
      </c>
      <c r="B265" s="8">
        <f>IF(Päälaskenta!C$7,Päälaskenta!E$7,Päälaskenta!G$5)</f>
        <v>2.5</v>
      </c>
      <c r="C265" s="56">
        <v>1.7370000000000001</v>
      </c>
      <c r="D265" s="92">
        <f t="shared" si="28"/>
        <v>1.43926</v>
      </c>
      <c r="E265" s="8">
        <f>Päälaskenta!F$15</f>
        <v>0.08</v>
      </c>
      <c r="F265" s="93">
        <f>SQRT(POWER(Päälaskenta!C$15/(2*Päälaskenta!E$15),2)+(D265/Päälaskenta!E$15))-Päälaskenta!C$15/(2*Päälaskenta!E$15)</f>
        <v>0.42070000000000002</v>
      </c>
      <c r="G265" s="57">
        <f>2*SQRT((POWER(F265,2))+POWER(Päälaskenta!E$15*F265,2))+Päälaskenta!C$15</f>
        <v>4.1900000000000004</v>
      </c>
      <c r="H265" s="57">
        <f t="shared" si="29"/>
        <v>0.34</v>
      </c>
      <c r="I265" s="62">
        <f t="shared" si="30"/>
        <v>8.1372E-2</v>
      </c>
      <c r="M265" s="8">
        <f>IF(F265&gt;(Päälaskenta!D$24+Päälaskenta!D$20),(F265*Päälaskenta!C$15 + F265*F265*Päälaskenta!E$15)+(Päälaskenta!C$15 + F265*Päälaskenta!E$15)*(F265-(Päälaskenta!D$24+Päälaskenta!D$20)),F265*Päälaskenta!C$15 + F265*F265*Päälaskenta!E$15)</f>
        <v>1.4390884900000001</v>
      </c>
      <c r="N265" s="8">
        <f>IF(F265&gt;Päälaskenta!D$24+Päälaskenta!D$20,2*SQRT(POWER((Päälaskenta!D$24+Päälaskenta!D$20),2)+POWER(Päälaskenta!E$15*(Päälaskenta!D$24+Päälaskenta!D$20),2))+Päälaskenta!C$15,(2*SQRT((POWER(F265,2))+POWER(Päälaskenta!E$15*F265,2))+Päälaskenta!C$15))</f>
        <v>4.1899192913807202</v>
      </c>
      <c r="O265" s="8">
        <f t="shared" si="31"/>
        <v>0.34346448939014601</v>
      </c>
      <c r="P265" s="8">
        <f>Päälaskenta!F$15</f>
        <v>0.08</v>
      </c>
      <c r="Q265" s="8">
        <f t="shared" si="32"/>
        <v>8.8223728412380904</v>
      </c>
      <c r="R265" s="8">
        <f t="shared" si="33"/>
        <v>1.7372107534540799</v>
      </c>
      <c r="S265" s="8">
        <f t="shared" si="34"/>
        <v>8.0298827216354507E-2</v>
      </c>
    </row>
    <row r="266" spans="1:19" x14ac:dyDescent="0.2">
      <c r="A266" s="8">
        <v>264</v>
      </c>
      <c r="B266" s="8">
        <f>IF(Päälaskenta!C$7,Päälaskenta!E$7,Päälaskenta!G$5)</f>
        <v>2.5</v>
      </c>
      <c r="C266" s="56">
        <v>1.736</v>
      </c>
      <c r="D266" s="92">
        <f t="shared" si="28"/>
        <v>1.4400900000000001</v>
      </c>
      <c r="E266" s="8">
        <f>Päälaskenta!F$15</f>
        <v>0.08</v>
      </c>
      <c r="F266" s="93">
        <f>SQRT(POWER(Päälaskenta!C$15/(2*Päälaskenta!E$15),2)+(D266/Päälaskenta!E$15))-Päälaskenta!C$15/(2*Päälaskenta!E$15)</f>
        <v>0.42099999999999999</v>
      </c>
      <c r="G266" s="57">
        <f>2*SQRT((POWER(F266,2))+POWER(Päälaskenta!E$15*F266,2))+Päälaskenta!C$15</f>
        <v>4.1900000000000004</v>
      </c>
      <c r="H266" s="57">
        <f t="shared" si="29"/>
        <v>0.34</v>
      </c>
      <c r="I266" s="62">
        <f t="shared" si="30"/>
        <v>8.1278000000000003E-2</v>
      </c>
      <c r="M266" s="8">
        <f>IF(F266&gt;(Päälaskenta!D$24+Päälaskenta!D$20),(F266*Päälaskenta!C$15 + F266*F266*Päälaskenta!E$15)+(Päälaskenta!C$15 + F266*Päälaskenta!E$15)*(F266-(Päälaskenta!D$24+Päälaskenta!D$20)),F266*Päälaskenta!C$15 + F266*F266*Päälaskenta!E$15)</f>
        <v>1.4402410000000001</v>
      </c>
      <c r="N266" s="8">
        <f>IF(F266&gt;Päälaskenta!D$24+Päälaskenta!D$20,2*SQRT(POWER((Päälaskenta!D$24+Päälaskenta!D$20),2)+POWER(Päälaskenta!E$15*(Päälaskenta!D$24+Päälaskenta!D$20),2))+Päälaskenta!C$15,(2*SQRT((POWER(F266,2))+POWER(Päälaskenta!E$15*F266,2))+Päälaskenta!C$15))</f>
        <v>4.1907678195181504</v>
      </c>
      <c r="O266" s="8">
        <f t="shared" si="31"/>
        <v>0.34366995787554699</v>
      </c>
      <c r="P266" s="8">
        <f>Päälaskenta!F$15</f>
        <v>0.08</v>
      </c>
      <c r="Q266" s="8">
        <f t="shared" si="32"/>
        <v>8.8329593031049392</v>
      </c>
      <c r="R266" s="8">
        <f t="shared" si="33"/>
        <v>1.73582060224643</v>
      </c>
      <c r="S266" s="8">
        <f t="shared" si="34"/>
        <v>8.0106463360777605E-2</v>
      </c>
    </row>
    <row r="267" spans="1:19" x14ac:dyDescent="0.2">
      <c r="A267" s="8">
        <v>265</v>
      </c>
      <c r="B267" s="8">
        <f>IF(Päälaskenta!C$7,Päälaskenta!E$7,Päälaskenta!G$5)</f>
        <v>2.5</v>
      </c>
      <c r="C267" s="56">
        <v>1.7350000000000001</v>
      </c>
      <c r="D267" s="92">
        <f t="shared" si="28"/>
        <v>1.44092</v>
      </c>
      <c r="E267" s="8">
        <f>Päälaskenta!F$15</f>
        <v>0.08</v>
      </c>
      <c r="F267" s="93">
        <f>SQRT(POWER(Päälaskenta!C$15/(2*Päälaskenta!E$15),2)+(D267/Päälaskenta!E$15))-Päälaskenta!C$15/(2*Päälaskenta!E$15)</f>
        <v>0.42120000000000002</v>
      </c>
      <c r="G267" s="57">
        <f>2*SQRT((POWER(F267,2))+POWER(Päälaskenta!E$15*F267,2))+Päälaskenta!C$15</f>
        <v>4.1900000000000004</v>
      </c>
      <c r="H267" s="57">
        <f t="shared" si="29"/>
        <v>0.34</v>
      </c>
      <c r="I267" s="62">
        <f t="shared" si="30"/>
        <v>8.1184999999999993E-2</v>
      </c>
      <c r="M267" s="8">
        <f>IF(F267&gt;(Päälaskenta!D$24+Päälaskenta!D$20),(F267*Päälaskenta!C$15 + F267*F267*Päälaskenta!E$15)+(Päälaskenta!C$15 + F267*Päälaskenta!E$15)*(F267-(Päälaskenta!D$24+Päälaskenta!D$20)),F267*Päälaskenta!C$15 + F267*F267*Päälaskenta!E$15)</f>
        <v>1.44100944</v>
      </c>
      <c r="N267" s="8">
        <f>IF(F267&gt;Päälaskenta!D$24+Päälaskenta!D$20,2*SQRT(POWER((Päälaskenta!D$24+Päälaskenta!D$20),2)+POWER(Päälaskenta!E$15*(Päälaskenta!D$24+Päälaskenta!D$20),2))+Päälaskenta!C$15,(2*SQRT((POWER(F267,2))+POWER(Päälaskenta!E$15*F267,2))+Päälaskenta!C$15))</f>
        <v>4.1913335049431</v>
      </c>
      <c r="O267" s="8">
        <f t="shared" si="31"/>
        <v>0.343806914505975</v>
      </c>
      <c r="P267" s="8">
        <f>Päälaskenta!F$15</f>
        <v>0.08</v>
      </c>
      <c r="Q267" s="8">
        <f t="shared" si="32"/>
        <v>8.8400199151090195</v>
      </c>
      <c r="R267" s="8">
        <f t="shared" si="33"/>
        <v>1.73489494975134</v>
      </c>
      <c r="S267" s="8">
        <f t="shared" si="34"/>
        <v>7.9978550802480605E-2</v>
      </c>
    </row>
    <row r="268" spans="1:19" x14ac:dyDescent="0.2">
      <c r="A268" s="8">
        <v>266</v>
      </c>
      <c r="B268" s="8">
        <f>IF(Päälaskenta!C$7,Päälaskenta!E$7,Päälaskenta!G$5)</f>
        <v>2.5</v>
      </c>
      <c r="C268" s="56">
        <v>1.734</v>
      </c>
      <c r="D268" s="92">
        <f t="shared" si="28"/>
        <v>1.4417500000000001</v>
      </c>
      <c r="E268" s="8">
        <f>Päälaskenta!F$15</f>
        <v>0.08</v>
      </c>
      <c r="F268" s="93">
        <f>SQRT(POWER(Päälaskenta!C$15/(2*Päälaskenta!E$15),2)+(D268/Päälaskenta!E$15))-Päälaskenta!C$15/(2*Päälaskenta!E$15)</f>
        <v>0.4214</v>
      </c>
      <c r="G268" s="57">
        <f>2*SQRT((POWER(F268,2))+POWER(Päälaskenta!E$15*F268,2))+Päälaskenta!C$15</f>
        <v>4.1900000000000004</v>
      </c>
      <c r="H268" s="57">
        <f t="shared" si="29"/>
        <v>0.34</v>
      </c>
      <c r="I268" s="62">
        <f t="shared" si="30"/>
        <v>8.1090999999999996E-2</v>
      </c>
      <c r="M268" s="8">
        <f>IF(F268&gt;(Päälaskenta!D$24+Päälaskenta!D$20),(F268*Päälaskenta!C$15 + F268*F268*Päälaskenta!E$15)+(Päälaskenta!C$15 + F268*Päälaskenta!E$15)*(F268-(Päälaskenta!D$24+Päälaskenta!D$20)),F268*Päälaskenta!C$15 + F268*F268*Päälaskenta!E$15)</f>
        <v>1.44177796</v>
      </c>
      <c r="N268" s="8">
        <f>IF(F268&gt;Päälaskenta!D$24+Päälaskenta!D$20,2*SQRT(POWER((Päälaskenta!D$24+Päälaskenta!D$20),2)+POWER(Päälaskenta!E$15*(Päälaskenta!D$24+Päälaskenta!D$20),2))+Päälaskenta!C$15,(2*SQRT((POWER(F268,2))+POWER(Päälaskenta!E$15*F268,2))+Päälaskenta!C$15))</f>
        <v>4.1918991903680398</v>
      </c>
      <c r="O268" s="8">
        <f t="shared" si="31"/>
        <v>0.34394385325698001</v>
      </c>
      <c r="P268" s="8">
        <f>Päälaskenta!F$15</f>
        <v>0.08</v>
      </c>
      <c r="Q268" s="8">
        <f t="shared" si="32"/>
        <v>8.8470829035031606</v>
      </c>
      <c r="R268" s="8">
        <f t="shared" si="33"/>
        <v>1.7339701877534599</v>
      </c>
      <c r="S268" s="8">
        <f t="shared" si="34"/>
        <v>7.9850901475392602E-2</v>
      </c>
    </row>
    <row r="269" spans="1:19" x14ac:dyDescent="0.2">
      <c r="A269" s="8">
        <v>267</v>
      </c>
      <c r="B269" s="8">
        <f>IF(Päälaskenta!C$7,Päälaskenta!E$7,Päälaskenta!G$5)</f>
        <v>2.5</v>
      </c>
      <c r="C269" s="56">
        <v>1.7330000000000001</v>
      </c>
      <c r="D269" s="92">
        <f t="shared" si="28"/>
        <v>1.44259</v>
      </c>
      <c r="E269" s="8">
        <f>Päälaskenta!F$15</f>
        <v>0.08</v>
      </c>
      <c r="F269" s="93">
        <f>SQRT(POWER(Päälaskenta!C$15/(2*Päälaskenta!E$15),2)+(D269/Päälaskenta!E$15))-Päälaskenta!C$15/(2*Päälaskenta!E$15)</f>
        <v>0.42159999999999997</v>
      </c>
      <c r="G269" s="57">
        <f>2*SQRT((POWER(F269,2))+POWER(Päälaskenta!E$15*F269,2))+Päälaskenta!C$15</f>
        <v>4.1900000000000004</v>
      </c>
      <c r="H269" s="57">
        <f t="shared" si="29"/>
        <v>0.34</v>
      </c>
      <c r="I269" s="62">
        <f t="shared" si="30"/>
        <v>8.0998000000000001E-2</v>
      </c>
      <c r="M269" s="8">
        <f>IF(F269&gt;(Päälaskenta!D$24+Päälaskenta!D$20),(F269*Päälaskenta!C$15 + F269*F269*Päälaskenta!E$15)+(Päälaskenta!C$15 + F269*Päälaskenta!E$15)*(F269-(Päälaskenta!D$24+Päälaskenta!D$20)),F269*Päälaskenta!C$15 + F269*F269*Päälaskenta!E$15)</f>
        <v>1.44254656</v>
      </c>
      <c r="N269" s="8">
        <f>IF(F269&gt;Päälaskenta!D$24+Päälaskenta!D$20,2*SQRT(POWER((Päälaskenta!D$24+Päälaskenta!D$20),2)+POWER(Päälaskenta!E$15*(Päälaskenta!D$24+Päälaskenta!D$20),2))+Päälaskenta!C$15,(2*SQRT((POWER(F269,2))+POWER(Päälaskenta!E$15*F269,2))+Päälaskenta!C$15))</f>
        <v>4.1924648757929903</v>
      </c>
      <c r="O269" s="8">
        <f t="shared" si="31"/>
        <v>0.34408077413579902</v>
      </c>
      <c r="P269" s="8">
        <f>Päälaskenta!F$15</f>
        <v>0.08</v>
      </c>
      <c r="Q269" s="8">
        <f t="shared" si="32"/>
        <v>8.8541482681011594</v>
      </c>
      <c r="R269" s="8">
        <f t="shared" si="33"/>
        <v>1.7330463149834101</v>
      </c>
      <c r="S269" s="8">
        <f t="shared" si="34"/>
        <v>7.9723514714512306E-2</v>
      </c>
    </row>
    <row r="270" spans="1:19" x14ac:dyDescent="0.2">
      <c r="A270" s="8">
        <v>268</v>
      </c>
      <c r="B270" s="8">
        <f>IF(Päälaskenta!C$7,Päälaskenta!E$7,Päälaskenta!G$5)</f>
        <v>2.5</v>
      </c>
      <c r="C270" s="56">
        <v>1.732</v>
      </c>
      <c r="D270" s="92">
        <f t="shared" si="28"/>
        <v>1.4434199999999999</v>
      </c>
      <c r="E270" s="8">
        <f>Päälaskenta!F$15</f>
        <v>0.08</v>
      </c>
      <c r="F270" s="93">
        <f>SQRT(POWER(Päälaskenta!C$15/(2*Päälaskenta!E$15),2)+(D270/Päälaskenta!E$15))-Päälaskenta!C$15/(2*Päälaskenta!E$15)</f>
        <v>0.42180000000000001</v>
      </c>
      <c r="G270" s="57">
        <f>2*SQRT((POWER(F270,2))+POWER(Päälaskenta!E$15*F270,2))+Päälaskenta!C$15</f>
        <v>4.1900000000000004</v>
      </c>
      <c r="H270" s="57">
        <f t="shared" si="29"/>
        <v>0.34</v>
      </c>
      <c r="I270" s="62">
        <f t="shared" si="30"/>
        <v>8.0904000000000004E-2</v>
      </c>
      <c r="M270" s="8">
        <f>IF(F270&gt;(Päälaskenta!D$24+Päälaskenta!D$20),(F270*Päälaskenta!C$15 + F270*F270*Päälaskenta!E$15)+(Päälaskenta!C$15 + F270*Päälaskenta!E$15)*(F270-(Päälaskenta!D$24+Päälaskenta!D$20)),F270*Päälaskenta!C$15 + F270*F270*Päälaskenta!E$15)</f>
        <v>1.44331524</v>
      </c>
      <c r="N270" s="8">
        <f>IF(F270&gt;Päälaskenta!D$24+Päälaskenta!D$20,2*SQRT(POWER((Päälaskenta!D$24+Päälaskenta!D$20),2)+POWER(Päälaskenta!E$15*(Päälaskenta!D$24+Päälaskenta!D$20),2))+Päälaskenta!C$15,(2*SQRT((POWER(F270,2))+POWER(Päälaskenta!E$15*F270,2))+Päälaskenta!C$15))</f>
        <v>4.1930305612179399</v>
      </c>
      <c r="O270" s="8">
        <f t="shared" si="31"/>
        <v>0.344217677149666</v>
      </c>
      <c r="P270" s="8">
        <f>Päälaskenta!F$15</f>
        <v>0.08</v>
      </c>
      <c r="Q270" s="8">
        <f t="shared" si="32"/>
        <v>8.8612160087171006</v>
      </c>
      <c r="R270" s="8">
        <f t="shared" si="33"/>
        <v>1.73212333017422</v>
      </c>
      <c r="S270" s="8">
        <f t="shared" si="34"/>
        <v>7.9596389856830499E-2</v>
      </c>
    </row>
    <row r="271" spans="1:19" x14ac:dyDescent="0.2">
      <c r="A271" s="8">
        <v>269</v>
      </c>
      <c r="B271" s="8">
        <f>IF(Päälaskenta!C$7,Päälaskenta!E$7,Päälaskenta!G$5)</f>
        <v>2.5</v>
      </c>
      <c r="C271" s="56">
        <v>1.7310000000000001</v>
      </c>
      <c r="D271" s="92">
        <f t="shared" si="28"/>
        <v>1.44425</v>
      </c>
      <c r="E271" s="8">
        <f>Päälaskenta!F$15</f>
        <v>0.08</v>
      </c>
      <c r="F271" s="93">
        <f>SQRT(POWER(Päälaskenta!C$15/(2*Päälaskenta!E$15),2)+(D271/Päälaskenta!E$15))-Päälaskenta!C$15/(2*Päälaskenta!E$15)</f>
        <v>0.42199999999999999</v>
      </c>
      <c r="G271" s="57">
        <f>2*SQRT((POWER(F271,2))+POWER(Päälaskenta!E$15*F271,2))+Päälaskenta!C$15</f>
        <v>4.1900000000000004</v>
      </c>
      <c r="H271" s="57">
        <f t="shared" si="29"/>
        <v>0.34</v>
      </c>
      <c r="I271" s="62">
        <f t="shared" si="30"/>
        <v>8.0810999999999994E-2</v>
      </c>
      <c r="M271" s="8">
        <f>IF(F271&gt;(Päälaskenta!D$24+Päälaskenta!D$20),(F271*Päälaskenta!C$15 + F271*F271*Päälaskenta!E$15)+(Päälaskenta!C$15 + F271*Päälaskenta!E$15)*(F271-(Päälaskenta!D$24+Päälaskenta!D$20)),F271*Päälaskenta!C$15 + F271*F271*Päälaskenta!E$15)</f>
        <v>1.4440839999999999</v>
      </c>
      <c r="N271" s="8">
        <f>IF(F271&gt;Päälaskenta!D$24+Päälaskenta!D$20,2*SQRT(POWER((Päälaskenta!D$24+Päälaskenta!D$20),2)+POWER(Päälaskenta!E$15*(Päälaskenta!D$24+Päälaskenta!D$20),2))+Päälaskenta!C$15,(2*SQRT((POWER(F271,2))+POWER(Päälaskenta!E$15*F271,2))+Päälaskenta!C$15))</f>
        <v>4.1935962466428904</v>
      </c>
      <c r="O271" s="8">
        <f t="shared" si="31"/>
        <v>0.34435456230581002</v>
      </c>
      <c r="P271" s="8">
        <f>Päälaskenta!F$15</f>
        <v>0.08</v>
      </c>
      <c r="Q271" s="8">
        <f t="shared" si="32"/>
        <v>8.8682861251652394</v>
      </c>
      <c r="R271" s="8">
        <f t="shared" si="33"/>
        <v>1.73120123206129</v>
      </c>
      <c r="S271" s="8">
        <f t="shared" si="34"/>
        <v>7.9469526241325403E-2</v>
      </c>
    </row>
    <row r="272" spans="1:19" x14ac:dyDescent="0.2">
      <c r="A272" s="8">
        <v>270</v>
      </c>
      <c r="B272" s="8">
        <f>IF(Päälaskenta!C$7,Päälaskenta!E$7,Päälaskenta!G$5)</f>
        <v>2.5</v>
      </c>
      <c r="C272" s="56">
        <v>1.73</v>
      </c>
      <c r="D272" s="92">
        <f t="shared" si="28"/>
        <v>1.44509</v>
      </c>
      <c r="E272" s="8">
        <f>Päälaskenta!F$15</f>
        <v>0.08</v>
      </c>
      <c r="F272" s="93">
        <f>SQRT(POWER(Päälaskenta!C$15/(2*Päälaskenta!E$15),2)+(D272/Päälaskenta!E$15))-Päälaskenta!C$15/(2*Päälaskenta!E$15)</f>
        <v>0.42230000000000001</v>
      </c>
      <c r="G272" s="57">
        <f>2*SQRT((POWER(F272,2))+POWER(Päälaskenta!E$15*F272,2))+Päälaskenta!C$15</f>
        <v>4.1900000000000004</v>
      </c>
      <c r="H272" s="57">
        <f t="shared" si="29"/>
        <v>0.34</v>
      </c>
      <c r="I272" s="62">
        <f t="shared" si="30"/>
        <v>8.0716999999999997E-2</v>
      </c>
      <c r="M272" s="8">
        <f>IF(F272&gt;(Päälaskenta!D$24+Päälaskenta!D$20),(F272*Päälaskenta!C$15 + F272*F272*Päälaskenta!E$15)+(Päälaskenta!C$15 + F272*Päälaskenta!E$15)*(F272-(Päälaskenta!D$24+Päälaskenta!D$20)),F272*Päälaskenta!C$15 + F272*F272*Päälaskenta!E$15)</f>
        <v>1.4452372899999999</v>
      </c>
      <c r="N272" s="8">
        <f>IF(F272&gt;Päälaskenta!D$24+Päälaskenta!D$20,2*SQRT(POWER((Päälaskenta!D$24+Päälaskenta!D$20),2)+POWER(Päälaskenta!E$15*(Päälaskenta!D$24+Päälaskenta!D$20),2))+Päälaskenta!C$15,(2*SQRT((POWER(F272,2))+POWER(Päälaskenta!E$15*F272,2))+Päälaskenta!C$15))</f>
        <v>4.1944447747803197</v>
      </c>
      <c r="O272" s="8">
        <f t="shared" si="31"/>
        <v>0.34455985657260002</v>
      </c>
      <c r="P272" s="8">
        <f>Päälaskenta!F$15</f>
        <v>0.08</v>
      </c>
      <c r="Q272" s="8">
        <f t="shared" si="32"/>
        <v>8.8788957541171705</v>
      </c>
      <c r="R272" s="8">
        <f t="shared" si="33"/>
        <v>1.72981974468705</v>
      </c>
      <c r="S272" s="8">
        <f t="shared" si="34"/>
        <v>7.9279719206032495E-2</v>
      </c>
    </row>
    <row r="273" spans="1:19" x14ac:dyDescent="0.2">
      <c r="A273" s="8">
        <v>271</v>
      </c>
      <c r="B273" s="8">
        <f>IF(Päälaskenta!C$7,Päälaskenta!E$7,Päälaskenta!G$5)</f>
        <v>2.5</v>
      </c>
      <c r="C273" s="56">
        <v>1.7290000000000001</v>
      </c>
      <c r="D273" s="92">
        <f t="shared" si="28"/>
        <v>1.4459200000000001</v>
      </c>
      <c r="E273" s="8">
        <f>Päälaskenta!F$15</f>
        <v>0.08</v>
      </c>
      <c r="F273" s="93">
        <f>SQRT(POWER(Päälaskenta!C$15/(2*Päälaskenta!E$15),2)+(D273/Päälaskenta!E$15))-Päälaskenta!C$15/(2*Päälaskenta!E$15)</f>
        <v>0.42249999999999999</v>
      </c>
      <c r="G273" s="57">
        <f>2*SQRT((POWER(F273,2))+POWER(Päälaskenta!E$15*F273,2))+Päälaskenta!C$15</f>
        <v>4.2</v>
      </c>
      <c r="H273" s="57">
        <f t="shared" si="29"/>
        <v>0.34</v>
      </c>
      <c r="I273" s="62">
        <f t="shared" si="30"/>
        <v>8.0624000000000001E-2</v>
      </c>
      <c r="M273" s="8">
        <f>IF(F273&gt;(Päälaskenta!D$24+Päälaskenta!D$20),(F273*Päälaskenta!C$15 + F273*F273*Päälaskenta!E$15)+(Päälaskenta!C$15 + F273*Päälaskenta!E$15)*(F273-(Päälaskenta!D$24+Päälaskenta!D$20)),F273*Päälaskenta!C$15 + F273*F273*Päälaskenta!E$15)</f>
        <v>1.4460062499999999</v>
      </c>
      <c r="N273" s="8">
        <f>IF(F273&gt;Päälaskenta!D$24+Päälaskenta!D$20,2*SQRT(POWER((Päälaskenta!D$24+Päälaskenta!D$20),2)+POWER(Päälaskenta!E$15*(Päälaskenta!D$24+Päälaskenta!D$20),2))+Päälaskenta!C$15,(2*SQRT((POWER(F273,2))+POWER(Päälaskenta!E$15*F273,2))+Päälaskenta!C$15))</f>
        <v>4.1950104602052596</v>
      </c>
      <c r="O273" s="8">
        <f t="shared" si="31"/>
        <v>0.34469669711604201</v>
      </c>
      <c r="P273" s="8">
        <f>Päälaskenta!F$15</f>
        <v>0.08</v>
      </c>
      <c r="Q273" s="8">
        <f t="shared" si="32"/>
        <v>8.8859718093349294</v>
      </c>
      <c r="R273" s="8">
        <f t="shared" si="33"/>
        <v>1.7288998577979899</v>
      </c>
      <c r="S273" s="8">
        <f t="shared" si="34"/>
        <v>7.9153505816969102E-2</v>
      </c>
    </row>
    <row r="274" spans="1:19" x14ac:dyDescent="0.2">
      <c r="A274" s="8">
        <v>272</v>
      </c>
      <c r="B274" s="8">
        <f>IF(Päälaskenta!C$7,Päälaskenta!E$7,Päälaskenta!G$5)</f>
        <v>2.5</v>
      </c>
      <c r="C274" s="56">
        <v>1.728</v>
      </c>
      <c r="D274" s="92">
        <f t="shared" si="28"/>
        <v>1.44676</v>
      </c>
      <c r="E274" s="8">
        <f>Päälaskenta!F$15</f>
        <v>0.08</v>
      </c>
      <c r="F274" s="93">
        <f>SQRT(POWER(Päälaskenta!C$15/(2*Päälaskenta!E$15),2)+(D274/Päälaskenta!E$15))-Päälaskenta!C$15/(2*Päälaskenta!E$15)</f>
        <v>0.42270000000000002</v>
      </c>
      <c r="G274" s="57">
        <f>2*SQRT((POWER(F274,2))+POWER(Päälaskenta!E$15*F274,2))+Päälaskenta!C$15</f>
        <v>4.2</v>
      </c>
      <c r="H274" s="57">
        <f t="shared" si="29"/>
        <v>0.34</v>
      </c>
      <c r="I274" s="62">
        <f t="shared" si="30"/>
        <v>8.0531000000000005E-2</v>
      </c>
      <c r="M274" s="8">
        <f>IF(F274&gt;(Päälaskenta!D$24+Päälaskenta!D$20),(F274*Päälaskenta!C$15 + F274*F274*Päälaskenta!E$15)+(Päälaskenta!C$15 + F274*Päälaskenta!E$15)*(F274-(Päälaskenta!D$24+Päälaskenta!D$20)),F274*Päälaskenta!C$15 + F274*F274*Päälaskenta!E$15)</f>
        <v>1.4467752899999999</v>
      </c>
      <c r="N274" s="8">
        <f>IF(F274&gt;Päälaskenta!D$24+Päälaskenta!D$20,2*SQRT(POWER((Päälaskenta!D$24+Päälaskenta!D$20),2)+POWER(Päälaskenta!E$15*(Päälaskenta!D$24+Päälaskenta!D$20),2))+Päälaskenta!C$15,(2*SQRT((POWER(F274,2))+POWER(Päälaskenta!E$15*F274,2))+Päälaskenta!C$15))</f>
        <v>4.1955761456302101</v>
      </c>
      <c r="O274" s="8">
        <f t="shared" si="31"/>
        <v>0.34483351982703297</v>
      </c>
      <c r="P274" s="8">
        <f>Päälaskenta!F$15</f>
        <v>0.08</v>
      </c>
      <c r="Q274" s="8">
        <f t="shared" si="32"/>
        <v>8.8930502397367803</v>
      </c>
      <c r="R274" s="8">
        <f t="shared" si="33"/>
        <v>1.7279808531980101</v>
      </c>
      <c r="S274" s="8">
        <f t="shared" si="34"/>
        <v>7.9027551372047103E-2</v>
      </c>
    </row>
    <row r="275" spans="1:19" x14ac:dyDescent="0.2">
      <c r="A275" s="8">
        <v>273</v>
      </c>
      <c r="B275" s="8">
        <f>IF(Päälaskenta!C$7,Päälaskenta!E$7,Päälaskenta!G$5)</f>
        <v>2.5</v>
      </c>
      <c r="C275" s="56">
        <v>1.7270000000000001</v>
      </c>
      <c r="D275" s="92">
        <f t="shared" si="28"/>
        <v>1.4476</v>
      </c>
      <c r="E275" s="8">
        <f>Päälaskenta!F$15</f>
        <v>0.08</v>
      </c>
      <c r="F275" s="93">
        <f>SQRT(POWER(Päälaskenta!C$15/(2*Päälaskenta!E$15),2)+(D275/Päälaskenta!E$15))-Päälaskenta!C$15/(2*Päälaskenta!E$15)</f>
        <v>0.4229</v>
      </c>
      <c r="G275" s="57">
        <f>2*SQRT((POWER(F275,2))+POWER(Päälaskenta!E$15*F275,2))+Päälaskenta!C$15</f>
        <v>4.2</v>
      </c>
      <c r="H275" s="57">
        <f t="shared" si="29"/>
        <v>0.34</v>
      </c>
      <c r="I275" s="62">
        <f t="shared" si="30"/>
        <v>8.0437999999999996E-2</v>
      </c>
      <c r="M275" s="8">
        <f>IF(F275&gt;(Päälaskenta!D$24+Päälaskenta!D$20),(F275*Päälaskenta!C$15 + F275*F275*Päälaskenta!E$15)+(Päälaskenta!C$15 + F275*Päälaskenta!E$15)*(F275-(Päälaskenta!D$24+Päälaskenta!D$20)),F275*Päälaskenta!C$15 + F275*F275*Päälaskenta!E$15)</f>
        <v>1.4475444099999999</v>
      </c>
      <c r="N275" s="8">
        <f>IF(F275&gt;Päälaskenta!D$24+Päälaskenta!D$20,2*SQRT(POWER((Päälaskenta!D$24+Päälaskenta!D$20),2)+POWER(Päälaskenta!E$15*(Päälaskenta!D$24+Päälaskenta!D$20),2))+Päälaskenta!C$15,(2*SQRT((POWER(F275,2))+POWER(Päälaskenta!E$15*F275,2))+Päälaskenta!C$15))</f>
        <v>4.1961418310551597</v>
      </c>
      <c r="O275" s="8">
        <f t="shared" si="31"/>
        <v>0.34497032471278499</v>
      </c>
      <c r="P275" s="8">
        <f>Päälaskenta!F$15</f>
        <v>0.08</v>
      </c>
      <c r="Q275" s="8">
        <f t="shared" si="32"/>
        <v>8.90013104513808</v>
      </c>
      <c r="R275" s="8">
        <f t="shared" si="33"/>
        <v>1.7270627296332799</v>
      </c>
      <c r="S275" s="8">
        <f t="shared" si="34"/>
        <v>7.8901855219097594E-2</v>
      </c>
    </row>
    <row r="276" spans="1:19" x14ac:dyDescent="0.2">
      <c r="A276" s="8">
        <v>274</v>
      </c>
      <c r="B276" s="8">
        <f>IF(Päälaskenta!C$7,Päälaskenta!E$7,Päälaskenta!G$5)</f>
        <v>2.5</v>
      </c>
      <c r="C276" s="56">
        <v>1.726</v>
      </c>
      <c r="D276" s="92">
        <f t="shared" si="28"/>
        <v>1.4484399999999999</v>
      </c>
      <c r="E276" s="8">
        <f>Päälaskenta!F$15</f>
        <v>0.08</v>
      </c>
      <c r="F276" s="93">
        <f>SQRT(POWER(Päälaskenta!C$15/(2*Päälaskenta!E$15),2)+(D276/Päälaskenta!E$15))-Päälaskenta!C$15/(2*Päälaskenta!E$15)</f>
        <v>0.42309999999999998</v>
      </c>
      <c r="G276" s="57">
        <f>2*SQRT((POWER(F276,2))+POWER(Päälaskenta!E$15*F276,2))+Päälaskenta!C$15</f>
        <v>4.2</v>
      </c>
      <c r="H276" s="57">
        <f t="shared" si="29"/>
        <v>0.34</v>
      </c>
      <c r="I276" s="62">
        <f t="shared" si="30"/>
        <v>8.0345E-2</v>
      </c>
      <c r="M276" s="8">
        <f>IF(F276&gt;(Päälaskenta!D$24+Päälaskenta!D$20),(F276*Päälaskenta!C$15 + F276*F276*Päälaskenta!E$15)+(Päälaskenta!C$15 + F276*Päälaskenta!E$15)*(F276-(Päälaskenta!D$24+Päälaskenta!D$20)),F276*Päälaskenta!C$15 + F276*F276*Päälaskenta!E$15)</f>
        <v>1.44831361</v>
      </c>
      <c r="N276" s="8">
        <f>IF(F276&gt;Päälaskenta!D$24+Päälaskenta!D$20,2*SQRT(POWER((Päälaskenta!D$24+Päälaskenta!D$20),2)+POWER(Päälaskenta!E$15*(Päälaskenta!D$24+Päälaskenta!D$20),2))+Päälaskenta!C$15,(2*SQRT((POWER(F276,2))+POWER(Päälaskenta!E$15*F276,2))+Päälaskenta!C$15))</f>
        <v>4.1967075164801102</v>
      </c>
      <c r="O276" s="8">
        <f t="shared" si="31"/>
        <v>0.34510711178050801</v>
      </c>
      <c r="P276" s="8">
        <f>Päälaskenta!F$15</f>
        <v>0.08</v>
      </c>
      <c r="Q276" s="8">
        <f t="shared" si="32"/>
        <v>8.9072142253544495</v>
      </c>
      <c r="R276" s="8">
        <f t="shared" si="33"/>
        <v>1.72614548585234</v>
      </c>
      <c r="S276" s="8">
        <f t="shared" si="34"/>
        <v>7.8776416707900004E-2</v>
      </c>
    </row>
    <row r="277" spans="1:19" x14ac:dyDescent="0.2">
      <c r="A277" s="8">
        <v>275</v>
      </c>
      <c r="B277" s="8">
        <f>IF(Päälaskenta!C$7,Päälaskenta!E$7,Päälaskenta!G$5)</f>
        <v>2.5</v>
      </c>
      <c r="C277" s="56">
        <v>1.7250000000000001</v>
      </c>
      <c r="D277" s="92">
        <f t="shared" si="28"/>
        <v>1.4492799999999999</v>
      </c>
      <c r="E277" s="8">
        <f>Päälaskenta!F$15</f>
        <v>0.08</v>
      </c>
      <c r="F277" s="93">
        <f>SQRT(POWER(Päälaskenta!C$15/(2*Päälaskenta!E$15),2)+(D277/Päälaskenta!E$15))-Päälaskenta!C$15/(2*Päälaskenta!E$15)</f>
        <v>0.4234</v>
      </c>
      <c r="G277" s="57">
        <f>2*SQRT((POWER(F277,2))+POWER(Päälaskenta!E$15*F277,2))+Päälaskenta!C$15</f>
        <v>4.2</v>
      </c>
      <c r="H277" s="57">
        <f t="shared" si="29"/>
        <v>0.35</v>
      </c>
      <c r="I277" s="62">
        <f t="shared" si="30"/>
        <v>7.7209E-2</v>
      </c>
      <c r="M277" s="8">
        <f>IF(F277&gt;(Päälaskenta!D$24+Päälaskenta!D$20),(F277*Päälaskenta!C$15 + F277*F277*Päälaskenta!E$15)+(Päälaskenta!C$15 + F277*Päälaskenta!E$15)*(F277-(Päälaskenta!D$24+Päälaskenta!D$20)),F277*Päälaskenta!C$15 + F277*F277*Päälaskenta!E$15)</f>
        <v>1.44946756</v>
      </c>
      <c r="N277" s="8">
        <f>IF(F277&gt;Päälaskenta!D$24+Päälaskenta!D$20,2*SQRT(POWER((Päälaskenta!D$24+Päälaskenta!D$20),2)+POWER(Päälaskenta!E$15*(Päälaskenta!D$24+Päälaskenta!D$20),2))+Päälaskenta!C$15,(2*SQRT((POWER(F277,2))+POWER(Päälaskenta!E$15*F277,2))+Päälaskenta!C$15))</f>
        <v>4.1975560446175404</v>
      </c>
      <c r="O277" s="8">
        <f t="shared" si="31"/>
        <v>0.345312258989044</v>
      </c>
      <c r="P277" s="8">
        <f>Päälaskenta!F$15</f>
        <v>0.08</v>
      </c>
      <c r="Q277" s="8">
        <f t="shared" si="32"/>
        <v>8.9178434480544606</v>
      </c>
      <c r="R277" s="8">
        <f t="shared" si="33"/>
        <v>1.7247712670437401</v>
      </c>
      <c r="S277" s="8">
        <f t="shared" si="34"/>
        <v>7.8588740601809204E-2</v>
      </c>
    </row>
    <row r="278" spans="1:19" x14ac:dyDescent="0.2">
      <c r="A278" s="8">
        <v>276</v>
      </c>
      <c r="B278" s="8">
        <f>IF(Päälaskenta!C$7,Päälaskenta!E$7,Päälaskenta!G$5)</f>
        <v>2.5</v>
      </c>
      <c r="C278" s="56">
        <v>1.724</v>
      </c>
      <c r="D278" s="92">
        <f t="shared" si="28"/>
        <v>1.4501200000000001</v>
      </c>
      <c r="E278" s="8">
        <f>Päälaskenta!F$15</f>
        <v>0.08</v>
      </c>
      <c r="F278" s="93">
        <f>SQRT(POWER(Päälaskenta!C$15/(2*Päälaskenta!E$15),2)+(D278/Päälaskenta!E$15))-Päälaskenta!C$15/(2*Päälaskenta!E$15)</f>
        <v>0.42359999999999998</v>
      </c>
      <c r="G278" s="57">
        <f>2*SQRT((POWER(F278,2))+POWER(Päälaskenta!E$15*F278,2))+Päälaskenta!C$15</f>
        <v>4.2</v>
      </c>
      <c r="H278" s="57">
        <f t="shared" si="29"/>
        <v>0.35</v>
      </c>
      <c r="I278" s="62">
        <f t="shared" si="30"/>
        <v>7.7118999999999993E-2</v>
      </c>
      <c r="M278" s="8">
        <f>IF(F278&gt;(Päälaskenta!D$24+Päälaskenta!D$20),(F278*Päälaskenta!C$15 + F278*F278*Päälaskenta!E$15)+(Päälaskenta!C$15 + F278*Päälaskenta!E$15)*(F278-(Päälaskenta!D$24+Päälaskenta!D$20)),F278*Päälaskenta!C$15 + F278*F278*Päälaskenta!E$15)</f>
        <v>1.45023696</v>
      </c>
      <c r="N278" s="8">
        <f>IF(F278&gt;Päälaskenta!D$24+Päälaskenta!D$20,2*SQRT(POWER((Päälaskenta!D$24+Päälaskenta!D$20),2)+POWER(Päälaskenta!E$15*(Päälaskenta!D$24+Päälaskenta!D$20),2))+Päälaskenta!C$15,(2*SQRT((POWER(F278,2))+POWER(Päälaskenta!E$15*F278,2))+Päälaskenta!C$15))</f>
        <v>4.19812173004249</v>
      </c>
      <c r="O278" s="8">
        <f t="shared" si="31"/>
        <v>0.34544900154320202</v>
      </c>
      <c r="P278" s="8">
        <f>Päälaskenta!F$15</f>
        <v>0.08</v>
      </c>
      <c r="Q278" s="8">
        <f t="shared" si="32"/>
        <v>8.9249325645032993</v>
      </c>
      <c r="R278" s="8">
        <f t="shared" si="33"/>
        <v>1.72385621726259</v>
      </c>
      <c r="S278" s="8">
        <f t="shared" si="34"/>
        <v>7.8463943363005703E-2</v>
      </c>
    </row>
    <row r="279" spans="1:19" x14ac:dyDescent="0.2">
      <c r="A279" s="8">
        <v>277</v>
      </c>
      <c r="B279" s="8">
        <f>IF(Päälaskenta!C$7,Päälaskenta!E$7,Päälaskenta!G$5)</f>
        <v>2.5</v>
      </c>
      <c r="C279" s="56">
        <v>1.7230000000000001</v>
      </c>
      <c r="D279" s="92">
        <f t="shared" si="28"/>
        <v>1.45096</v>
      </c>
      <c r="E279" s="8">
        <f>Päälaskenta!F$15</f>
        <v>0.08</v>
      </c>
      <c r="F279" s="93">
        <f>SQRT(POWER(Päälaskenta!C$15/(2*Päälaskenta!E$15),2)+(D279/Päälaskenta!E$15))-Päälaskenta!C$15/(2*Päälaskenta!E$15)</f>
        <v>0.42380000000000001</v>
      </c>
      <c r="G279" s="57">
        <f>2*SQRT((POWER(F279,2))+POWER(Päälaskenta!E$15*F279,2))+Päälaskenta!C$15</f>
        <v>4.2</v>
      </c>
      <c r="H279" s="57">
        <f t="shared" si="29"/>
        <v>0.35</v>
      </c>
      <c r="I279" s="62">
        <f t="shared" si="30"/>
        <v>7.7030000000000001E-2</v>
      </c>
      <c r="M279" s="8">
        <f>IF(F279&gt;(Päälaskenta!D$24+Päälaskenta!D$20),(F279*Päälaskenta!C$15 + F279*F279*Päälaskenta!E$15)+(Päälaskenta!C$15 + F279*Päälaskenta!E$15)*(F279-(Päälaskenta!D$24+Päälaskenta!D$20)),F279*Päälaskenta!C$15 + F279*F279*Päälaskenta!E$15)</f>
        <v>1.45100644</v>
      </c>
      <c r="N279" s="8">
        <f>IF(F279&gt;Päälaskenta!D$24+Päälaskenta!D$20,2*SQRT(POWER((Päälaskenta!D$24+Päälaskenta!D$20),2)+POWER(Päälaskenta!E$15*(Päälaskenta!D$24+Päälaskenta!D$20),2))+Päälaskenta!C$15,(2*SQRT((POWER(F279,2))+POWER(Päälaskenta!E$15*F279,2))+Päälaskenta!C$15))</f>
        <v>4.1986874154674396</v>
      </c>
      <c r="O279" s="8">
        <f t="shared" si="31"/>
        <v>0.345585726304529</v>
      </c>
      <c r="P279" s="8">
        <f>Päälaskenta!F$15</f>
        <v>0.08</v>
      </c>
      <c r="Q279" s="8">
        <f t="shared" si="32"/>
        <v>8.9320240551236907</v>
      </c>
      <c r="R279" s="8">
        <f t="shared" si="33"/>
        <v>1.7229420429036799</v>
      </c>
      <c r="S279" s="8">
        <f t="shared" si="34"/>
        <v>7.8339401505431894E-2</v>
      </c>
    </row>
    <row r="280" spans="1:19" x14ac:dyDescent="0.2">
      <c r="A280" s="8">
        <v>278</v>
      </c>
      <c r="B280" s="8">
        <f>IF(Päälaskenta!C$7,Päälaskenta!E$7,Päälaskenta!G$5)</f>
        <v>2.5</v>
      </c>
      <c r="C280" s="56">
        <v>1.722</v>
      </c>
      <c r="D280" s="92">
        <f t="shared" si="28"/>
        <v>1.4518</v>
      </c>
      <c r="E280" s="8">
        <f>Päälaskenta!F$15</f>
        <v>0.08</v>
      </c>
      <c r="F280" s="93">
        <f>SQRT(POWER(Päälaskenta!C$15/(2*Päälaskenta!E$15),2)+(D280/Päälaskenta!E$15))-Päälaskenta!C$15/(2*Päälaskenta!E$15)</f>
        <v>0.42399999999999999</v>
      </c>
      <c r="G280" s="57">
        <f>2*SQRT((POWER(F280,2))+POWER(Päälaskenta!E$15*F280,2))+Päälaskenta!C$15</f>
        <v>4.2</v>
      </c>
      <c r="H280" s="57">
        <f t="shared" si="29"/>
        <v>0.35</v>
      </c>
      <c r="I280" s="62">
        <f t="shared" si="30"/>
        <v>7.6940999999999996E-2</v>
      </c>
      <c r="M280" s="8">
        <f>IF(F280&gt;(Päälaskenta!D$24+Päälaskenta!D$20),(F280*Päälaskenta!C$15 + F280*F280*Päälaskenta!E$15)+(Päälaskenta!C$15 + F280*Päälaskenta!E$15)*(F280-(Päälaskenta!D$24+Päälaskenta!D$20)),F280*Päälaskenta!C$15 + F280*F280*Päälaskenta!E$15)</f>
        <v>1.451776</v>
      </c>
      <c r="N280" s="8">
        <f>IF(F280&gt;Päälaskenta!D$24+Päälaskenta!D$20,2*SQRT(POWER((Päälaskenta!D$24+Päälaskenta!D$20),2)+POWER(Päälaskenta!E$15*(Päälaskenta!D$24+Päälaskenta!D$20),2))+Päälaskenta!C$15,(2*SQRT((POWER(F280,2))+POWER(Päälaskenta!E$15*F280,2))+Päälaskenta!C$15))</f>
        <v>4.1992531008923804</v>
      </c>
      <c r="O280" s="8">
        <f t="shared" si="31"/>
        <v>0.34572243328021501</v>
      </c>
      <c r="P280" s="8">
        <f>Päälaskenta!F$15</f>
        <v>0.08</v>
      </c>
      <c r="Q280" s="8">
        <f t="shared" si="32"/>
        <v>8.9391179197322899</v>
      </c>
      <c r="R280" s="8">
        <f t="shared" si="33"/>
        <v>1.72202874272615</v>
      </c>
      <c r="S280" s="8">
        <f t="shared" si="34"/>
        <v>7.8215114387554005E-2</v>
      </c>
    </row>
    <row r="281" spans="1:19" x14ac:dyDescent="0.2">
      <c r="A281" s="8">
        <v>279</v>
      </c>
      <c r="B281" s="8">
        <f>IF(Päälaskenta!C$7,Päälaskenta!E$7,Päälaskenta!G$5)</f>
        <v>2.5</v>
      </c>
      <c r="C281" s="56">
        <v>1.7210000000000001</v>
      </c>
      <c r="D281" s="92">
        <f t="shared" si="28"/>
        <v>1.4526399999999999</v>
      </c>
      <c r="E281" s="8">
        <f>Päälaskenta!F$15</f>
        <v>0.08</v>
      </c>
      <c r="F281" s="93">
        <f>SQRT(POWER(Päälaskenta!C$15/(2*Päälaskenta!E$15),2)+(D281/Päälaskenta!E$15))-Päälaskenta!C$15/(2*Päälaskenta!E$15)</f>
        <v>0.42420000000000002</v>
      </c>
      <c r="G281" s="57">
        <f>2*SQRT((POWER(F281,2))+POWER(Päälaskenta!E$15*F281,2))+Päälaskenta!C$15</f>
        <v>4.2</v>
      </c>
      <c r="H281" s="57">
        <f t="shared" si="29"/>
        <v>0.35</v>
      </c>
      <c r="I281" s="62">
        <f t="shared" si="30"/>
        <v>7.6851000000000003E-2</v>
      </c>
      <c r="M281" s="8">
        <f>IF(F281&gt;(Päälaskenta!D$24+Päälaskenta!D$20),(F281*Päälaskenta!C$15 + F281*F281*Päälaskenta!E$15)+(Päälaskenta!C$15 + F281*Päälaskenta!E$15)*(F281-(Päälaskenta!D$24+Päälaskenta!D$20)),F281*Päälaskenta!C$15 + F281*F281*Päälaskenta!E$15)</f>
        <v>1.4525456400000001</v>
      </c>
      <c r="N281" s="8">
        <f>IF(F281&gt;Päälaskenta!D$24+Päälaskenta!D$20,2*SQRT(POWER((Päälaskenta!D$24+Päälaskenta!D$20),2)+POWER(Päälaskenta!E$15*(Päälaskenta!D$24+Päälaskenta!D$20),2))+Päälaskenta!C$15,(2*SQRT((POWER(F281,2))+POWER(Päälaskenta!E$15*F281,2))+Päälaskenta!C$15))</f>
        <v>4.19981878631733</v>
      </c>
      <c r="O281" s="8">
        <f t="shared" si="31"/>
        <v>0.34585912247744499</v>
      </c>
      <c r="P281" s="8">
        <f>Päälaskenta!F$15</f>
        <v>0.08</v>
      </c>
      <c r="Q281" s="8">
        <f t="shared" si="32"/>
        <v>8.9462141581459793</v>
      </c>
      <c r="R281" s="8">
        <f t="shared" si="33"/>
        <v>1.7211163154914699</v>
      </c>
      <c r="S281" s="8">
        <f t="shared" si="34"/>
        <v>7.8091081369750098E-2</v>
      </c>
    </row>
    <row r="282" spans="1:19" x14ac:dyDescent="0.2">
      <c r="A282" s="8">
        <v>280</v>
      </c>
      <c r="B282" s="8">
        <f>IF(Päälaskenta!C$7,Päälaskenta!E$7,Päälaskenta!G$5)</f>
        <v>2.5</v>
      </c>
      <c r="C282" s="56">
        <v>1.72</v>
      </c>
      <c r="D282" s="92">
        <f t="shared" si="28"/>
        <v>1.4534899999999999</v>
      </c>
      <c r="E282" s="8">
        <f>Päälaskenta!F$15</f>
        <v>0.08</v>
      </c>
      <c r="F282" s="93">
        <f>SQRT(POWER(Päälaskenta!C$15/(2*Päälaskenta!E$15),2)+(D282/Päälaskenta!E$15))-Päälaskenta!C$15/(2*Päälaskenta!E$15)</f>
        <v>0.4244</v>
      </c>
      <c r="G282" s="57">
        <f>2*SQRT((POWER(F282,2))+POWER(Päälaskenta!E$15*F282,2))+Päälaskenta!C$15</f>
        <v>4.2</v>
      </c>
      <c r="H282" s="57">
        <f t="shared" si="29"/>
        <v>0.35</v>
      </c>
      <c r="I282" s="62">
        <f t="shared" si="30"/>
        <v>7.6761999999999997E-2</v>
      </c>
      <c r="M282" s="8">
        <f>IF(F282&gt;(Päälaskenta!D$24+Päälaskenta!D$20),(F282*Päälaskenta!C$15 + F282*F282*Päälaskenta!E$15)+(Päälaskenta!C$15 + F282*Päälaskenta!E$15)*(F282-(Päälaskenta!D$24+Päälaskenta!D$20)),F282*Päälaskenta!C$15 + F282*F282*Päälaskenta!E$15)</f>
        <v>1.4533153599999999</v>
      </c>
      <c r="N282" s="8">
        <f>IF(F282&gt;Päälaskenta!D$24+Päälaskenta!D$20,2*SQRT(POWER((Päälaskenta!D$24+Päälaskenta!D$20),2)+POWER(Päälaskenta!E$15*(Päälaskenta!D$24+Päälaskenta!D$20),2))+Päälaskenta!C$15,(2*SQRT((POWER(F282,2))+POWER(Päälaskenta!E$15*F282,2))+Päälaskenta!C$15))</f>
        <v>4.2003844717422796</v>
      </c>
      <c r="O282" s="8">
        <f t="shared" si="31"/>
        <v>0.34599579390340401</v>
      </c>
      <c r="P282" s="8">
        <f>Päälaskenta!F$15</f>
        <v>0.08</v>
      </c>
      <c r="Q282" s="8">
        <f t="shared" si="32"/>
        <v>8.9533127701819204</v>
      </c>
      <c r="R282" s="8">
        <f t="shared" si="33"/>
        <v>1.72020475996345</v>
      </c>
      <c r="S282" s="8">
        <f t="shared" si="34"/>
        <v>7.7967301814303197E-2</v>
      </c>
    </row>
    <row r="283" spans="1:19" x14ac:dyDescent="0.2">
      <c r="A283" s="8">
        <v>281</v>
      </c>
      <c r="B283" s="8">
        <f>IF(Päälaskenta!C$7,Päälaskenta!E$7,Päälaskenta!G$5)</f>
        <v>2.5</v>
      </c>
      <c r="C283" s="56">
        <v>1.7190000000000001</v>
      </c>
      <c r="D283" s="92">
        <f t="shared" si="28"/>
        <v>1.4543299999999999</v>
      </c>
      <c r="E283" s="8">
        <f>Päälaskenta!F$15</f>
        <v>0.08</v>
      </c>
      <c r="F283" s="93">
        <f>SQRT(POWER(Päälaskenta!C$15/(2*Päälaskenta!E$15),2)+(D283/Päälaskenta!E$15))-Päälaskenta!C$15/(2*Päälaskenta!E$15)</f>
        <v>0.42470000000000002</v>
      </c>
      <c r="G283" s="57">
        <f>2*SQRT((POWER(F283,2))+POWER(Päälaskenta!E$15*F283,2))+Päälaskenta!C$15</f>
        <v>4.2</v>
      </c>
      <c r="H283" s="57">
        <f t="shared" si="29"/>
        <v>0.35</v>
      </c>
      <c r="I283" s="62">
        <f t="shared" si="30"/>
        <v>7.6673000000000005E-2</v>
      </c>
      <c r="M283" s="8">
        <f>IF(F283&gt;(Päälaskenta!D$24+Päälaskenta!D$20),(F283*Päälaskenta!C$15 + F283*F283*Päälaskenta!E$15)+(Päälaskenta!C$15 + F283*Päälaskenta!E$15)*(F283-(Päälaskenta!D$24+Päälaskenta!D$20)),F283*Päälaskenta!C$15 + F283*F283*Päälaskenta!E$15)</f>
        <v>1.45447009</v>
      </c>
      <c r="N283" s="8">
        <f>IF(F283&gt;Päälaskenta!D$24+Päälaskenta!D$20,2*SQRT(POWER((Päälaskenta!D$24+Päälaskenta!D$20),2)+POWER(Päälaskenta!E$15*(Päälaskenta!D$24+Päälaskenta!D$20),2))+Päälaskenta!C$15,(2*SQRT((POWER(F283,2))+POWER(Päälaskenta!E$15*F283,2))+Päälaskenta!C$15))</f>
        <v>4.2012329998797098</v>
      </c>
      <c r="O283" s="8">
        <f t="shared" si="31"/>
        <v>0.346200767736911</v>
      </c>
      <c r="P283" s="8">
        <f>Päälaskenta!F$15</f>
        <v>0.08</v>
      </c>
      <c r="Q283" s="8">
        <f t="shared" si="32"/>
        <v>8.9639651383781107</v>
      </c>
      <c r="R283" s="8">
        <f t="shared" si="33"/>
        <v>1.71883905842299</v>
      </c>
      <c r="S283" s="8">
        <f t="shared" si="34"/>
        <v>7.7782106332718107E-2</v>
      </c>
    </row>
    <row r="284" spans="1:19" x14ac:dyDescent="0.2">
      <c r="A284" s="8">
        <v>282</v>
      </c>
      <c r="B284" s="8">
        <f>IF(Päälaskenta!C$7,Päälaskenta!E$7,Päälaskenta!G$5)</f>
        <v>2.5</v>
      </c>
      <c r="C284" s="56">
        <v>1.718</v>
      </c>
      <c r="D284" s="92">
        <f t="shared" si="28"/>
        <v>1.4551799999999999</v>
      </c>
      <c r="E284" s="8">
        <f>Päälaskenta!F$15</f>
        <v>0.08</v>
      </c>
      <c r="F284" s="93">
        <f>SQRT(POWER(Päälaskenta!C$15/(2*Päälaskenta!E$15),2)+(D284/Päälaskenta!E$15))-Päälaskenta!C$15/(2*Päälaskenta!E$15)</f>
        <v>0.4249</v>
      </c>
      <c r="G284" s="57">
        <f>2*SQRT((POWER(F284,2))+POWER(Päälaskenta!E$15*F284,2))+Päälaskenta!C$15</f>
        <v>4.2</v>
      </c>
      <c r="H284" s="57">
        <f t="shared" si="29"/>
        <v>0.35</v>
      </c>
      <c r="I284" s="62">
        <f t="shared" si="30"/>
        <v>7.6583999999999999E-2</v>
      </c>
      <c r="M284" s="8">
        <f>IF(F284&gt;(Päälaskenta!D$24+Päälaskenta!D$20),(F284*Päälaskenta!C$15 + F284*F284*Päälaskenta!E$15)+(Päälaskenta!C$15 + F284*Päälaskenta!E$15)*(F284-(Päälaskenta!D$24+Päälaskenta!D$20)),F284*Päälaskenta!C$15 + F284*F284*Päälaskenta!E$15)</f>
        <v>1.45524001</v>
      </c>
      <c r="N284" s="8">
        <f>IF(F284&gt;Päälaskenta!D$24+Päälaskenta!D$20,2*SQRT(POWER((Päälaskenta!D$24+Päälaskenta!D$20),2)+POWER(Päälaskenta!E$15*(Päälaskenta!D$24+Päälaskenta!D$20),2))+Päälaskenta!C$15,(2*SQRT((POWER(F284,2))+POWER(Päälaskenta!E$15*F284,2))+Päälaskenta!C$15))</f>
        <v>4.2017986853046603</v>
      </c>
      <c r="O284" s="8">
        <f t="shared" si="31"/>
        <v>0.34633739476608999</v>
      </c>
      <c r="P284" s="8">
        <f>Päälaskenta!F$15</f>
        <v>0.08</v>
      </c>
      <c r="Q284" s="8">
        <f t="shared" si="32"/>
        <v>8.9710696836711907</v>
      </c>
      <c r="R284" s="8">
        <f t="shared" si="33"/>
        <v>1.7179296767685801</v>
      </c>
      <c r="S284" s="8">
        <f t="shared" si="34"/>
        <v>7.7658957655597799E-2</v>
      </c>
    </row>
    <row r="285" spans="1:19" x14ac:dyDescent="0.2">
      <c r="A285" s="8">
        <v>283</v>
      </c>
      <c r="B285" s="8">
        <f>IF(Päälaskenta!C$7,Päälaskenta!E$7,Päälaskenta!G$5)</f>
        <v>2.5</v>
      </c>
      <c r="C285" s="56">
        <v>1.7170000000000001</v>
      </c>
      <c r="D285" s="92">
        <f t="shared" si="28"/>
        <v>1.4560299999999999</v>
      </c>
      <c r="E285" s="8">
        <f>Päälaskenta!F$15</f>
        <v>0.08</v>
      </c>
      <c r="F285" s="93">
        <f>SQRT(POWER(Päälaskenta!C$15/(2*Päälaskenta!E$15),2)+(D285/Päälaskenta!E$15))-Päälaskenta!C$15/(2*Päälaskenta!E$15)</f>
        <v>0.42509999999999998</v>
      </c>
      <c r="G285" s="57">
        <f>2*SQRT((POWER(F285,2))+POWER(Päälaskenta!E$15*F285,2))+Päälaskenta!C$15</f>
        <v>4.2</v>
      </c>
      <c r="H285" s="57">
        <f t="shared" si="29"/>
        <v>0.35</v>
      </c>
      <c r="I285" s="62">
        <f t="shared" si="30"/>
        <v>7.6494000000000006E-2</v>
      </c>
      <c r="M285" s="8">
        <f>IF(F285&gt;(Päälaskenta!D$24+Päälaskenta!D$20),(F285*Päälaskenta!C$15 + F285*F285*Päälaskenta!E$15)+(Päälaskenta!C$15 + F285*Päälaskenta!E$15)*(F285-(Päälaskenta!D$24+Päälaskenta!D$20)),F285*Päälaskenta!C$15 + F285*F285*Päälaskenta!E$15)</f>
        <v>1.45601001</v>
      </c>
      <c r="N285" s="8">
        <f>IF(F285&gt;Päälaskenta!D$24+Päälaskenta!D$20,2*SQRT(POWER((Päälaskenta!D$24+Päälaskenta!D$20),2)+POWER(Päälaskenta!E$15*(Päälaskenta!D$24+Päälaskenta!D$20),2))+Päälaskenta!C$15,(2*SQRT((POWER(F285,2))+POWER(Päälaskenta!E$15*F285,2))+Päälaskenta!C$15))</f>
        <v>4.2023643707296099</v>
      </c>
      <c r="O285" s="8">
        <f t="shared" si="31"/>
        <v>0.346474004049108</v>
      </c>
      <c r="P285" s="8">
        <f>Päälaskenta!F$15</f>
        <v>0.08</v>
      </c>
      <c r="Q285" s="8">
        <f t="shared" si="32"/>
        <v>8.9781766019483698</v>
      </c>
      <c r="R285" s="8">
        <f t="shared" si="33"/>
        <v>1.7170211625124701</v>
      </c>
      <c r="S285" s="8">
        <f t="shared" si="34"/>
        <v>7.7536060223735895E-2</v>
      </c>
    </row>
    <row r="286" spans="1:19" x14ac:dyDescent="0.2">
      <c r="A286" s="8">
        <v>284</v>
      </c>
      <c r="B286" s="8">
        <f>IF(Päälaskenta!C$7,Päälaskenta!E$7,Päälaskenta!G$5)</f>
        <v>2.5</v>
      </c>
      <c r="C286" s="56">
        <v>1.716</v>
      </c>
      <c r="D286" s="92">
        <f t="shared" si="28"/>
        <v>1.45688</v>
      </c>
      <c r="E286" s="8">
        <f>Päälaskenta!F$15</f>
        <v>0.08</v>
      </c>
      <c r="F286" s="93">
        <f>SQRT(POWER(Päälaskenta!C$15/(2*Päälaskenta!E$15),2)+(D286/Päälaskenta!E$15))-Päälaskenta!C$15/(2*Päälaskenta!E$15)</f>
        <v>0.42530000000000001</v>
      </c>
      <c r="G286" s="57">
        <f>2*SQRT((POWER(F286,2))+POWER(Päälaskenta!E$15*F286,2))+Päälaskenta!C$15</f>
        <v>4.2</v>
      </c>
      <c r="H286" s="57">
        <f t="shared" si="29"/>
        <v>0.35</v>
      </c>
      <c r="I286" s="62">
        <f t="shared" si="30"/>
        <v>7.6405000000000001E-2</v>
      </c>
      <c r="M286" s="8">
        <f>IF(F286&gt;(Päälaskenta!D$24+Päälaskenta!D$20),(F286*Päälaskenta!C$15 + F286*F286*Päälaskenta!E$15)+(Päälaskenta!C$15 + F286*Päälaskenta!E$15)*(F286-(Päälaskenta!D$24+Päälaskenta!D$20)),F286*Päälaskenta!C$15 + F286*F286*Päälaskenta!E$15)</f>
        <v>1.4567800900000001</v>
      </c>
      <c r="N286" s="8">
        <f>IF(F286&gt;Päälaskenta!D$24+Päälaskenta!D$20,2*SQRT(POWER((Päälaskenta!D$24+Päälaskenta!D$20),2)+POWER(Päälaskenta!E$15*(Päälaskenta!D$24+Päälaskenta!D$20),2))+Päälaskenta!C$15,(2*SQRT((POWER(F286,2))+POWER(Päälaskenta!E$15*F286,2))+Päälaskenta!C$15))</f>
        <v>4.2029300561545604</v>
      </c>
      <c r="O286" s="8">
        <f t="shared" si="31"/>
        <v>0.34661059559313001</v>
      </c>
      <c r="P286" s="8">
        <f>Päälaskenta!F$15</f>
        <v>0.08</v>
      </c>
      <c r="Q286" s="8">
        <f t="shared" si="32"/>
        <v>8.9852858930278607</v>
      </c>
      <c r="R286" s="8">
        <f t="shared" si="33"/>
        <v>1.7161135144289299</v>
      </c>
      <c r="S286" s="8">
        <f t="shared" si="34"/>
        <v>7.7413413407908499E-2</v>
      </c>
    </row>
    <row r="287" spans="1:19" x14ac:dyDescent="0.2">
      <c r="A287" s="8">
        <v>285</v>
      </c>
      <c r="B287" s="8">
        <f>IF(Päälaskenta!C$7,Päälaskenta!E$7,Päälaskenta!G$5)</f>
        <v>2.5</v>
      </c>
      <c r="C287" s="56">
        <v>1.7150000000000001</v>
      </c>
      <c r="D287" s="92">
        <f t="shared" si="28"/>
        <v>1.45773</v>
      </c>
      <c r="E287" s="8">
        <f>Päälaskenta!F$15</f>
        <v>0.08</v>
      </c>
      <c r="F287" s="93">
        <f>SQRT(POWER(Päälaskenta!C$15/(2*Päälaskenta!E$15),2)+(D287/Päälaskenta!E$15))-Päälaskenta!C$15/(2*Päälaskenta!E$15)</f>
        <v>0.42549999999999999</v>
      </c>
      <c r="G287" s="57">
        <f>2*SQRT((POWER(F287,2))+POWER(Päälaskenta!E$15*F287,2))+Päälaskenta!C$15</f>
        <v>4.2</v>
      </c>
      <c r="H287" s="57">
        <f t="shared" si="29"/>
        <v>0.35</v>
      </c>
      <c r="I287" s="62">
        <f t="shared" si="30"/>
        <v>7.6315999999999995E-2</v>
      </c>
      <c r="M287" s="8">
        <f>IF(F287&gt;(Päälaskenta!D$24+Päälaskenta!D$20),(F287*Päälaskenta!C$15 + F287*F287*Päälaskenta!E$15)+(Päälaskenta!C$15 + F287*Päälaskenta!E$15)*(F287-(Päälaskenta!D$24+Päälaskenta!D$20)),F287*Päälaskenta!C$15 + F287*F287*Päälaskenta!E$15)</f>
        <v>1.4575502499999999</v>
      </c>
      <c r="N287" s="8">
        <f>IF(F287&gt;Päälaskenta!D$24+Päälaskenta!D$20,2*SQRT(POWER((Päälaskenta!D$24+Päälaskenta!D$20),2)+POWER(Päälaskenta!E$15*(Päälaskenta!D$24+Päälaskenta!D$20),2))+Päälaskenta!C$15,(2*SQRT((POWER(F287,2))+POWER(Päälaskenta!E$15*F287,2))+Päälaskenta!C$15))</f>
        <v>4.2034957415795002</v>
      </c>
      <c r="O287" s="8">
        <f t="shared" si="31"/>
        <v>0.34674716940531802</v>
      </c>
      <c r="P287" s="8">
        <f>Päälaskenta!F$15</f>
        <v>0.08</v>
      </c>
      <c r="Q287" s="8">
        <f t="shared" si="32"/>
        <v>8.9923975567280792</v>
      </c>
      <c r="R287" s="8">
        <f t="shared" si="33"/>
        <v>1.7152067312945101</v>
      </c>
      <c r="S287" s="8">
        <f t="shared" si="34"/>
        <v>7.7291016580762095E-2</v>
      </c>
    </row>
    <row r="288" spans="1:19" x14ac:dyDescent="0.2">
      <c r="A288" s="8">
        <v>286</v>
      </c>
      <c r="B288" s="8">
        <f>IF(Päälaskenta!C$7,Päälaskenta!E$7,Päälaskenta!G$5)</f>
        <v>2.5</v>
      </c>
      <c r="C288" s="56">
        <v>1.714</v>
      </c>
      <c r="D288" s="92">
        <f t="shared" si="28"/>
        <v>1.45858</v>
      </c>
      <c r="E288" s="8">
        <f>Päälaskenta!F$15</f>
        <v>0.08</v>
      </c>
      <c r="F288" s="93">
        <f>SQRT(POWER(Päälaskenta!C$15/(2*Päälaskenta!E$15),2)+(D288/Päälaskenta!E$15))-Päälaskenta!C$15/(2*Päälaskenta!E$15)</f>
        <v>0.42580000000000001</v>
      </c>
      <c r="G288" s="57">
        <f>2*SQRT((POWER(F288,2))+POWER(Päälaskenta!E$15*F288,2))+Päälaskenta!C$15</f>
        <v>4.2</v>
      </c>
      <c r="H288" s="57">
        <f t="shared" si="29"/>
        <v>0.35</v>
      </c>
      <c r="I288" s="62">
        <f t="shared" si="30"/>
        <v>7.6227000000000003E-2</v>
      </c>
      <c r="M288" s="8">
        <f>IF(F288&gt;(Päälaskenta!D$24+Päälaskenta!D$20),(F288*Päälaskenta!C$15 + F288*F288*Päälaskenta!E$15)+(Päälaskenta!C$15 + F288*Päälaskenta!E$15)*(F288-(Päälaskenta!D$24+Päälaskenta!D$20)),F288*Päälaskenta!C$15 + F288*F288*Päälaskenta!E$15)</f>
        <v>1.45870564</v>
      </c>
      <c r="N288" s="8">
        <f>IF(F288&gt;Päälaskenta!D$24+Päälaskenta!D$20,2*SQRT(POWER((Päälaskenta!D$24+Päälaskenta!D$20),2)+POWER(Päälaskenta!E$15*(Päälaskenta!D$24+Päälaskenta!D$20),2))+Päälaskenta!C$15,(2*SQRT((POWER(F288,2))+POWER(Päälaskenta!E$15*F288,2))+Päälaskenta!C$15))</f>
        <v>4.2043442697169304</v>
      </c>
      <c r="O288" s="8">
        <f t="shared" si="31"/>
        <v>0.34695199689206502</v>
      </c>
      <c r="P288" s="8">
        <f>Päälaskenta!F$15</f>
        <v>0.08</v>
      </c>
      <c r="Q288" s="8">
        <f t="shared" si="32"/>
        <v>9.0030695005456405</v>
      </c>
      <c r="R288" s="8">
        <f t="shared" si="33"/>
        <v>1.71384817570185</v>
      </c>
      <c r="S288" s="8">
        <f t="shared" si="34"/>
        <v>7.7107888701066205E-2</v>
      </c>
    </row>
    <row r="289" spans="1:19" x14ac:dyDescent="0.2">
      <c r="A289" s="8">
        <v>287</v>
      </c>
      <c r="B289" s="8">
        <f>IF(Päälaskenta!C$7,Päälaskenta!E$7,Päälaskenta!G$5)</f>
        <v>2.5</v>
      </c>
      <c r="C289" s="56">
        <v>1.7130000000000001</v>
      </c>
      <c r="D289" s="92">
        <f t="shared" si="28"/>
        <v>1.45943</v>
      </c>
      <c r="E289" s="8">
        <f>Päälaskenta!F$15</f>
        <v>0.08</v>
      </c>
      <c r="F289" s="93">
        <f>SQRT(POWER(Päälaskenta!C$15/(2*Päälaskenta!E$15),2)+(D289/Päälaskenta!E$15))-Päälaskenta!C$15/(2*Päälaskenta!E$15)</f>
        <v>0.42599999999999999</v>
      </c>
      <c r="G289" s="57">
        <f>2*SQRT((POWER(F289,2))+POWER(Päälaskenta!E$15*F289,2))+Päälaskenta!C$15</f>
        <v>4.2</v>
      </c>
      <c r="H289" s="57">
        <f t="shared" si="29"/>
        <v>0.35</v>
      </c>
      <c r="I289" s="62">
        <f t="shared" si="30"/>
        <v>7.6137999999999997E-2</v>
      </c>
      <c r="M289" s="8">
        <f>IF(F289&gt;(Päälaskenta!D$24+Päälaskenta!D$20),(F289*Päälaskenta!C$15 + F289*F289*Päälaskenta!E$15)+(Päälaskenta!C$15 + F289*Päälaskenta!E$15)*(F289-(Päälaskenta!D$24+Päälaskenta!D$20)),F289*Päälaskenta!C$15 + F289*F289*Päälaskenta!E$15)</f>
        <v>1.459476</v>
      </c>
      <c r="N289" s="8">
        <f>IF(F289&gt;Päälaskenta!D$24+Päälaskenta!D$20,2*SQRT(POWER((Päälaskenta!D$24+Päälaskenta!D$20),2)+POWER(Päälaskenta!E$15*(Päälaskenta!D$24+Päälaskenta!D$20),2))+Päälaskenta!C$15,(2*SQRT((POWER(F289,2))+POWER(Päälaskenta!E$15*F289,2))+Päälaskenta!C$15))</f>
        <v>4.20490995514188</v>
      </c>
      <c r="O289" s="8">
        <f t="shared" si="31"/>
        <v>0.34708852640597299</v>
      </c>
      <c r="P289" s="8">
        <f>Päälaskenta!F$15</f>
        <v>0.08</v>
      </c>
      <c r="Q289" s="8">
        <f t="shared" si="32"/>
        <v>9.0101870950048504</v>
      </c>
      <c r="R289" s="8">
        <f t="shared" si="33"/>
        <v>1.7129435496027301</v>
      </c>
      <c r="S289" s="8">
        <f t="shared" si="34"/>
        <v>7.6986114113159601E-2</v>
      </c>
    </row>
    <row r="290" spans="1:19" x14ac:dyDescent="0.2">
      <c r="A290" s="8">
        <v>288</v>
      </c>
      <c r="B290" s="8">
        <f>IF(Päälaskenta!C$7,Päälaskenta!E$7,Päälaskenta!G$5)</f>
        <v>2.5</v>
      </c>
      <c r="C290" s="56">
        <v>1.712</v>
      </c>
      <c r="D290" s="92">
        <f t="shared" si="28"/>
        <v>1.46028</v>
      </c>
      <c r="E290" s="8">
        <f>Päälaskenta!F$15</f>
        <v>0.08</v>
      </c>
      <c r="F290" s="93">
        <f>SQRT(POWER(Päälaskenta!C$15/(2*Päälaskenta!E$15),2)+(D290/Päälaskenta!E$15))-Päälaskenta!C$15/(2*Päälaskenta!E$15)</f>
        <v>0.42620000000000002</v>
      </c>
      <c r="G290" s="57">
        <f>2*SQRT((POWER(F290,2))+POWER(Päälaskenta!E$15*F290,2))+Päälaskenta!C$15</f>
        <v>4.21</v>
      </c>
      <c r="H290" s="57">
        <f t="shared" si="29"/>
        <v>0.35</v>
      </c>
      <c r="I290" s="62">
        <f t="shared" si="30"/>
        <v>7.6050000000000006E-2</v>
      </c>
      <c r="M290" s="8">
        <f>IF(F290&gt;(Päälaskenta!D$24+Päälaskenta!D$20),(F290*Päälaskenta!C$15 + F290*F290*Päälaskenta!E$15)+(Päälaskenta!C$15 + F290*Päälaskenta!E$15)*(F290-(Päälaskenta!D$24+Päälaskenta!D$20)),F290*Päälaskenta!C$15 + F290*F290*Päälaskenta!E$15)</f>
        <v>1.4602464399999999</v>
      </c>
      <c r="N290" s="8">
        <f>IF(F290&gt;Päälaskenta!D$24+Päälaskenta!D$20,2*SQRT(POWER((Päälaskenta!D$24+Päälaskenta!D$20),2)+POWER(Päälaskenta!E$15*(Päälaskenta!D$24+Päälaskenta!D$20),2))+Päälaskenta!C$15,(2*SQRT((POWER(F290,2))+POWER(Päälaskenta!E$15*F290,2))+Päälaskenta!C$15))</f>
        <v>4.2054756405668297</v>
      </c>
      <c r="O290" s="8">
        <f t="shared" si="31"/>
        <v>0.34722503821308098</v>
      </c>
      <c r="P290" s="8">
        <f>Päälaskenta!F$15</f>
        <v>0.08</v>
      </c>
      <c r="Q290" s="8">
        <f t="shared" si="32"/>
        <v>9.0173070614511399</v>
      </c>
      <c r="R290" s="8">
        <f t="shared" si="33"/>
        <v>1.71203978418876</v>
      </c>
      <c r="S290" s="8">
        <f t="shared" si="34"/>
        <v>7.6864587332825293E-2</v>
      </c>
    </row>
    <row r="291" spans="1:19" x14ac:dyDescent="0.2">
      <c r="A291" s="8">
        <v>289</v>
      </c>
      <c r="B291" s="8">
        <f>IF(Päälaskenta!C$7,Päälaskenta!E$7,Päälaskenta!G$5)</f>
        <v>2.5</v>
      </c>
      <c r="C291" s="56">
        <v>1.7110000000000001</v>
      </c>
      <c r="D291" s="92">
        <f t="shared" si="28"/>
        <v>1.46113</v>
      </c>
      <c r="E291" s="8">
        <f>Päälaskenta!F$15</f>
        <v>0.08</v>
      </c>
      <c r="F291" s="93">
        <f>SQRT(POWER(Päälaskenta!C$15/(2*Päälaskenta!E$15),2)+(D291/Päälaskenta!E$15))-Päälaskenta!C$15/(2*Päälaskenta!E$15)</f>
        <v>0.4264</v>
      </c>
      <c r="G291" s="57">
        <f>2*SQRT((POWER(F291,2))+POWER(Päälaskenta!E$15*F291,2))+Päälaskenta!C$15</f>
        <v>4.21</v>
      </c>
      <c r="H291" s="57">
        <f t="shared" si="29"/>
        <v>0.35</v>
      </c>
      <c r="I291" s="62">
        <f t="shared" si="30"/>
        <v>7.5961000000000001E-2</v>
      </c>
      <c r="M291" s="8">
        <f>IF(F291&gt;(Päälaskenta!D$24+Päälaskenta!D$20),(F291*Päälaskenta!C$15 + F291*F291*Päälaskenta!E$15)+(Päälaskenta!C$15 + F291*Päälaskenta!E$15)*(F291-(Päälaskenta!D$24+Päälaskenta!D$20)),F291*Päälaskenta!C$15 + F291*F291*Päälaskenta!E$15)</f>
        <v>1.46101696</v>
      </c>
      <c r="N291" s="8">
        <f>IF(F291&gt;Päälaskenta!D$24+Päälaskenta!D$20,2*SQRT(POWER((Päälaskenta!D$24+Päälaskenta!D$20),2)+POWER(Päälaskenta!E$15*(Päälaskenta!D$24+Päälaskenta!D$20),2))+Päälaskenta!C$15,(2*SQRT((POWER(F291,2))+POWER(Päälaskenta!E$15*F291,2))+Päälaskenta!C$15))</f>
        <v>4.2060413259917802</v>
      </c>
      <c r="O291" s="8">
        <f t="shared" si="31"/>
        <v>0.34736153232053502</v>
      </c>
      <c r="P291" s="8">
        <f>Päälaskenta!F$15</f>
        <v>0.08</v>
      </c>
      <c r="Q291" s="8">
        <f t="shared" si="32"/>
        <v>9.0244293997040099</v>
      </c>
      <c r="R291" s="8">
        <f t="shared" si="33"/>
        <v>1.71113687824678</v>
      </c>
      <c r="S291" s="8">
        <f t="shared" si="34"/>
        <v>7.6743307741042904E-2</v>
      </c>
    </row>
    <row r="292" spans="1:19" x14ac:dyDescent="0.2">
      <c r="A292" s="8">
        <v>290</v>
      </c>
      <c r="B292" s="8">
        <f>IF(Päälaskenta!C$7,Päälaskenta!E$7,Päälaskenta!G$5)</f>
        <v>2.5</v>
      </c>
      <c r="C292" s="56">
        <v>1.71</v>
      </c>
      <c r="D292" s="92">
        <f t="shared" si="28"/>
        <v>1.4619899999999999</v>
      </c>
      <c r="E292" s="8">
        <f>Päälaskenta!F$15</f>
        <v>0.08</v>
      </c>
      <c r="F292" s="93">
        <f>SQRT(POWER(Päälaskenta!C$15/(2*Päälaskenta!E$15),2)+(D292/Päälaskenta!E$15))-Päälaskenta!C$15/(2*Päälaskenta!E$15)</f>
        <v>0.42670000000000002</v>
      </c>
      <c r="G292" s="57">
        <f>2*SQRT((POWER(F292,2))+POWER(Päälaskenta!E$15*F292,2))+Päälaskenta!C$15</f>
        <v>4.21</v>
      </c>
      <c r="H292" s="57">
        <f t="shared" si="29"/>
        <v>0.35</v>
      </c>
      <c r="I292" s="62">
        <f t="shared" si="30"/>
        <v>7.5871999999999995E-2</v>
      </c>
      <c r="M292" s="8">
        <f>IF(F292&gt;(Päälaskenta!D$24+Päälaskenta!D$20),(F292*Päälaskenta!C$15 + F292*F292*Päälaskenta!E$15)+(Päälaskenta!C$15 + F292*Päälaskenta!E$15)*(F292-(Päälaskenta!D$24+Päälaskenta!D$20)),F292*Päälaskenta!C$15 + F292*F292*Päälaskenta!E$15)</f>
        <v>1.4621728899999999</v>
      </c>
      <c r="N292" s="8">
        <f>IF(F292&gt;Päälaskenta!D$24+Päälaskenta!D$20,2*SQRT(POWER((Päälaskenta!D$24+Päälaskenta!D$20),2)+POWER(Päälaskenta!E$15*(Päälaskenta!D$24+Päälaskenta!D$20),2))+Päälaskenta!C$15,(2*SQRT((POWER(F292,2))+POWER(Päälaskenta!E$15*F292,2))+Päälaskenta!C$15))</f>
        <v>4.2068898541291997</v>
      </c>
      <c r="O292" s="8">
        <f t="shared" si="31"/>
        <v>0.347566240310482</v>
      </c>
      <c r="P292" s="8">
        <f>Päälaskenta!F$15</f>
        <v>0.08</v>
      </c>
      <c r="Q292" s="8">
        <f t="shared" si="32"/>
        <v>9.0351173538263492</v>
      </c>
      <c r="R292" s="8">
        <f t="shared" si="33"/>
        <v>1.70978412819567</v>
      </c>
      <c r="S292" s="8">
        <f t="shared" si="34"/>
        <v>7.6561850482310595E-2</v>
      </c>
    </row>
    <row r="293" spans="1:19" x14ac:dyDescent="0.2">
      <c r="A293" s="8">
        <v>291</v>
      </c>
      <c r="B293" s="8">
        <f>IF(Päälaskenta!C$7,Päälaskenta!E$7,Päälaskenta!G$5)</f>
        <v>2.5</v>
      </c>
      <c r="C293" s="56">
        <v>1.7090000000000001</v>
      </c>
      <c r="D293" s="92">
        <f t="shared" si="28"/>
        <v>1.4628399999999999</v>
      </c>
      <c r="E293" s="8">
        <f>Päälaskenta!F$15</f>
        <v>0.08</v>
      </c>
      <c r="F293" s="93">
        <f>SQRT(POWER(Päälaskenta!C$15/(2*Päälaskenta!E$15),2)+(D293/Päälaskenta!E$15))-Päälaskenta!C$15/(2*Päälaskenta!E$15)</f>
        <v>0.4269</v>
      </c>
      <c r="G293" s="57">
        <f>2*SQRT((POWER(F293,2))+POWER(Päälaskenta!E$15*F293,2))+Päälaskenta!C$15</f>
        <v>4.21</v>
      </c>
      <c r="H293" s="57">
        <f t="shared" si="29"/>
        <v>0.35</v>
      </c>
      <c r="I293" s="62">
        <f t="shared" si="30"/>
        <v>7.5783000000000003E-2</v>
      </c>
      <c r="M293" s="8">
        <f>IF(F293&gt;(Päälaskenta!D$24+Päälaskenta!D$20),(F293*Päälaskenta!C$15 + F293*F293*Päälaskenta!E$15)+(Päälaskenta!C$15 + F293*Päälaskenta!E$15)*(F293-(Päälaskenta!D$24+Päälaskenta!D$20)),F293*Päälaskenta!C$15 + F293*F293*Päälaskenta!E$15)</f>
        <v>1.4629436099999999</v>
      </c>
      <c r="N293" s="8">
        <f>IF(F293&gt;Päälaskenta!D$24+Päälaskenta!D$20,2*SQRT(POWER((Päälaskenta!D$24+Päälaskenta!D$20),2)+POWER(Päälaskenta!E$15*(Päälaskenta!D$24+Päälaskenta!D$20),2))+Päälaskenta!C$15,(2*SQRT((POWER(F293,2))+POWER(Päälaskenta!E$15*F293,2))+Päälaskenta!C$15))</f>
        <v>4.2074555395541502</v>
      </c>
      <c r="O293" s="8">
        <f t="shared" si="31"/>
        <v>0.34770269020003097</v>
      </c>
      <c r="P293" s="8">
        <f>Päälaskenta!F$15</f>
        <v>0.08</v>
      </c>
      <c r="Q293" s="8">
        <f t="shared" si="32"/>
        <v>9.04224562080746</v>
      </c>
      <c r="R293" s="8">
        <f t="shared" si="33"/>
        <v>1.70888336564114</v>
      </c>
      <c r="S293" s="8">
        <f t="shared" si="34"/>
        <v>7.6441186165718003E-2</v>
      </c>
    </row>
    <row r="294" spans="1:19" x14ac:dyDescent="0.2">
      <c r="A294" s="8">
        <v>292</v>
      </c>
      <c r="B294" s="8">
        <f>IF(Päälaskenta!C$7,Päälaskenta!E$7,Päälaskenta!G$5)</f>
        <v>2.5</v>
      </c>
      <c r="C294" s="56">
        <v>1.708</v>
      </c>
      <c r="D294" s="92">
        <f t="shared" si="28"/>
        <v>1.4637</v>
      </c>
      <c r="E294" s="8">
        <f>Päälaskenta!F$15</f>
        <v>0.08</v>
      </c>
      <c r="F294" s="93">
        <f>SQRT(POWER(Päälaskenta!C$15/(2*Päälaskenta!E$15),2)+(D294/Päälaskenta!E$15))-Päälaskenta!C$15/(2*Päälaskenta!E$15)</f>
        <v>0.42709999999999998</v>
      </c>
      <c r="G294" s="57">
        <f>2*SQRT((POWER(F294,2))+POWER(Päälaskenta!E$15*F294,2))+Päälaskenta!C$15</f>
        <v>4.21</v>
      </c>
      <c r="H294" s="57">
        <f t="shared" si="29"/>
        <v>0.35</v>
      </c>
      <c r="I294" s="62">
        <f t="shared" si="30"/>
        <v>7.5694999999999998E-2</v>
      </c>
      <c r="M294" s="8">
        <f>IF(F294&gt;(Päälaskenta!D$24+Päälaskenta!D$20),(F294*Päälaskenta!C$15 + F294*F294*Päälaskenta!E$15)+(Päälaskenta!C$15 + F294*Päälaskenta!E$15)*(F294-(Päälaskenta!D$24+Päälaskenta!D$20)),F294*Päälaskenta!C$15 + F294*F294*Päälaskenta!E$15)</f>
        <v>1.4637144099999999</v>
      </c>
      <c r="N294" s="8">
        <f>IF(F294&gt;Päälaskenta!D$24+Päälaskenta!D$20,2*SQRT(POWER((Päälaskenta!D$24+Päälaskenta!D$20),2)+POWER(Päälaskenta!E$15*(Päälaskenta!D$24+Päälaskenta!D$20),2))+Päälaskenta!C$15,(2*SQRT((POWER(F294,2))+POWER(Päälaskenta!E$15*F294,2))+Päälaskenta!C$15))</f>
        <v>4.2080212249790998</v>
      </c>
      <c r="O294" s="8">
        <f t="shared" si="31"/>
        <v>0.347839122414899</v>
      </c>
      <c r="P294" s="8">
        <f>Päälaskenta!F$15</f>
        <v>0.08</v>
      </c>
      <c r="Q294" s="8">
        <f t="shared" si="32"/>
        <v>9.0493762589651592</v>
      </c>
      <c r="R294" s="8">
        <f t="shared" si="33"/>
        <v>1.70798345833051</v>
      </c>
      <c r="S294" s="8">
        <f t="shared" si="34"/>
        <v>7.6320766885512703E-2</v>
      </c>
    </row>
    <row r="295" spans="1:19" x14ac:dyDescent="0.2">
      <c r="A295" s="8">
        <v>293</v>
      </c>
      <c r="B295" s="8">
        <f>IF(Päälaskenta!C$7,Päälaskenta!E$7,Päälaskenta!G$5)</f>
        <v>2.5</v>
      </c>
      <c r="C295" s="56">
        <v>1.7070000000000001</v>
      </c>
      <c r="D295" s="92">
        <f t="shared" si="28"/>
        <v>1.4645600000000001</v>
      </c>
      <c r="E295" s="8">
        <f>Päälaskenta!F$15</f>
        <v>0.08</v>
      </c>
      <c r="F295" s="93">
        <f>SQRT(POWER(Päälaskenta!C$15/(2*Päälaskenta!E$15),2)+(D295/Päälaskenta!E$15))-Päälaskenta!C$15/(2*Päälaskenta!E$15)</f>
        <v>0.42730000000000001</v>
      </c>
      <c r="G295" s="57">
        <f>2*SQRT((POWER(F295,2))+POWER(Päälaskenta!E$15*F295,2))+Päälaskenta!C$15</f>
        <v>4.21</v>
      </c>
      <c r="H295" s="57">
        <f t="shared" si="29"/>
        <v>0.35</v>
      </c>
      <c r="I295" s="62">
        <f t="shared" si="30"/>
        <v>7.5606000000000007E-2</v>
      </c>
      <c r="M295" s="8">
        <f>IF(F295&gt;(Päälaskenta!D$24+Päälaskenta!D$20),(F295*Päälaskenta!C$15 + F295*F295*Päälaskenta!E$15)+(Päälaskenta!C$15 + F295*Päälaskenta!E$15)*(F295-(Päälaskenta!D$24+Päälaskenta!D$20)),F295*Päälaskenta!C$15 + F295*F295*Päälaskenta!E$15)</f>
        <v>1.4644852900000001</v>
      </c>
      <c r="N295" s="8">
        <f>IF(F295&gt;Päälaskenta!D$24+Päälaskenta!D$20,2*SQRT(POWER((Päälaskenta!D$24+Päälaskenta!D$20),2)+POWER(Päälaskenta!E$15*(Päälaskenta!D$24+Päälaskenta!D$20),2))+Päälaskenta!C$15,(2*SQRT((POWER(F295,2))+POWER(Päälaskenta!E$15*F295,2))+Päälaskenta!C$15))</f>
        <v>4.2085869104040503</v>
      </c>
      <c r="O295" s="8">
        <f t="shared" si="31"/>
        <v>0.347975536962215</v>
      </c>
      <c r="P295" s="8">
        <f>Päälaskenta!F$15</f>
        <v>0.08</v>
      </c>
      <c r="Q295" s="8">
        <f t="shared" si="32"/>
        <v>9.0565092681200099</v>
      </c>
      <c r="R295" s="8">
        <f t="shared" si="33"/>
        <v>1.70708440506084</v>
      </c>
      <c r="S295" s="8">
        <f t="shared" si="34"/>
        <v>7.6200592030879893E-2</v>
      </c>
    </row>
    <row r="296" spans="1:19" x14ac:dyDescent="0.2">
      <c r="A296" s="8">
        <v>294</v>
      </c>
      <c r="B296" s="8">
        <f>IF(Päälaskenta!C$7,Päälaskenta!E$7,Päälaskenta!G$5)</f>
        <v>2.5</v>
      </c>
      <c r="C296" s="56">
        <v>1.706</v>
      </c>
      <c r="D296" s="92">
        <f t="shared" si="28"/>
        <v>1.4654199999999999</v>
      </c>
      <c r="E296" s="8">
        <f>Päälaskenta!F$15</f>
        <v>0.08</v>
      </c>
      <c r="F296" s="93">
        <f>SQRT(POWER(Päälaskenta!C$15/(2*Päälaskenta!E$15),2)+(D296/Päälaskenta!E$15))-Päälaskenta!C$15/(2*Päälaskenta!E$15)</f>
        <v>0.42749999999999999</v>
      </c>
      <c r="G296" s="57">
        <f>2*SQRT((POWER(F296,2))+POWER(Päälaskenta!E$15*F296,2))+Päälaskenta!C$15</f>
        <v>4.21</v>
      </c>
      <c r="H296" s="57">
        <f t="shared" si="29"/>
        <v>0.35</v>
      </c>
      <c r="I296" s="62">
        <f t="shared" si="30"/>
        <v>7.5517000000000001E-2</v>
      </c>
      <c r="M296" s="8">
        <f>IF(F296&gt;(Päälaskenta!D$24+Päälaskenta!D$20),(F296*Päälaskenta!C$15 + F296*F296*Päälaskenta!E$15)+(Päälaskenta!C$15 + F296*Päälaskenta!E$15)*(F296-(Päälaskenta!D$24+Päälaskenta!D$20)),F296*Päälaskenta!C$15 + F296*F296*Päälaskenta!E$15)</f>
        <v>1.4652562499999999</v>
      </c>
      <c r="N296" s="8">
        <f>IF(F296&gt;Päälaskenta!D$24+Päälaskenta!D$20,2*SQRT(POWER((Päälaskenta!D$24+Päälaskenta!D$20),2)+POWER(Päälaskenta!E$15*(Päälaskenta!D$24+Päälaskenta!D$20),2))+Päälaskenta!C$15,(2*SQRT((POWER(F296,2))+POWER(Päälaskenta!E$15*F296,2))+Päälaskenta!C$15))</f>
        <v>4.2091525958289999</v>
      </c>
      <c r="O296" s="8">
        <f t="shared" si="31"/>
        <v>0.348111933849102</v>
      </c>
      <c r="P296" s="8">
        <f>Päälaskenta!F$15</f>
        <v>0.08</v>
      </c>
      <c r="Q296" s="8">
        <f t="shared" si="32"/>
        <v>9.0636446480927795</v>
      </c>
      <c r="R296" s="8">
        <f t="shared" si="33"/>
        <v>1.70618620463144</v>
      </c>
      <c r="S296" s="8">
        <f t="shared" si="34"/>
        <v>7.6080660992811702E-2</v>
      </c>
    </row>
    <row r="297" spans="1:19" x14ac:dyDescent="0.2">
      <c r="A297" s="8">
        <v>295</v>
      </c>
      <c r="B297" s="8">
        <f>IF(Päälaskenta!C$7,Päälaskenta!E$7,Päälaskenta!G$5)</f>
        <v>2.5</v>
      </c>
      <c r="C297" s="56">
        <v>1.7050000000000001</v>
      </c>
      <c r="D297" s="92">
        <f t="shared" si="28"/>
        <v>1.46628</v>
      </c>
      <c r="E297" s="8">
        <f>Päälaskenta!F$15</f>
        <v>0.08</v>
      </c>
      <c r="F297" s="93">
        <f>SQRT(POWER(Päälaskenta!C$15/(2*Päälaskenta!E$15),2)+(D297/Päälaskenta!E$15))-Päälaskenta!C$15/(2*Päälaskenta!E$15)</f>
        <v>0.42780000000000001</v>
      </c>
      <c r="G297" s="57">
        <f>2*SQRT((POWER(F297,2))+POWER(Päälaskenta!E$15*F297,2))+Päälaskenta!C$15</f>
        <v>4.21</v>
      </c>
      <c r="H297" s="57">
        <f t="shared" si="29"/>
        <v>0.35</v>
      </c>
      <c r="I297" s="62">
        <f t="shared" si="30"/>
        <v>7.5428999999999996E-2</v>
      </c>
      <c r="M297" s="8">
        <f>IF(F297&gt;(Päälaskenta!D$24+Päälaskenta!D$20),(F297*Päälaskenta!C$15 + F297*F297*Päälaskenta!E$15)+(Päälaskenta!C$15 + F297*Päälaskenta!E$15)*(F297-(Päälaskenta!D$24+Päälaskenta!D$20)),F297*Päälaskenta!C$15 + F297*F297*Päälaskenta!E$15)</f>
        <v>1.4664128400000001</v>
      </c>
      <c r="N297" s="8">
        <f>IF(F297&gt;Päälaskenta!D$24+Päälaskenta!D$20,2*SQRT(POWER((Päälaskenta!D$24+Päälaskenta!D$20),2)+POWER(Päälaskenta!E$15*(Päälaskenta!D$24+Päälaskenta!D$20),2))+Päälaskenta!C$15,(2*SQRT((POWER(F297,2))+POWER(Päälaskenta!E$15*F297,2))+Päälaskenta!C$15))</f>
        <v>4.2100011239664203</v>
      </c>
      <c r="O297" s="8">
        <f t="shared" si="31"/>
        <v>0.34831649608169901</v>
      </c>
      <c r="P297" s="8">
        <f>Päälaskenta!F$15</f>
        <v>0.08</v>
      </c>
      <c r="Q297" s="8">
        <f t="shared" si="32"/>
        <v>9.0743521629440007</v>
      </c>
      <c r="R297" s="8">
        <f t="shared" si="33"/>
        <v>1.7048405004418801</v>
      </c>
      <c r="S297" s="8">
        <f t="shared" si="34"/>
        <v>7.5901220263992306E-2</v>
      </c>
    </row>
    <row r="298" spans="1:19" x14ac:dyDescent="0.2">
      <c r="A298" s="8">
        <v>296</v>
      </c>
      <c r="B298" s="8">
        <f>IF(Päälaskenta!C$7,Päälaskenta!E$7,Päälaskenta!G$5)</f>
        <v>2.5</v>
      </c>
      <c r="C298" s="56">
        <v>1.704</v>
      </c>
      <c r="D298" s="92">
        <f t="shared" si="28"/>
        <v>1.4671400000000001</v>
      </c>
      <c r="E298" s="8">
        <f>Päälaskenta!F$15</f>
        <v>0.08</v>
      </c>
      <c r="F298" s="93">
        <f>SQRT(POWER(Päälaskenta!C$15/(2*Päälaskenta!E$15),2)+(D298/Päälaskenta!E$15))-Päälaskenta!C$15/(2*Päälaskenta!E$15)</f>
        <v>0.42799999999999999</v>
      </c>
      <c r="G298" s="57">
        <f>2*SQRT((POWER(F298,2))+POWER(Päälaskenta!E$15*F298,2))+Päälaskenta!C$15</f>
        <v>4.21</v>
      </c>
      <c r="H298" s="57">
        <f t="shared" si="29"/>
        <v>0.35</v>
      </c>
      <c r="I298" s="62">
        <f t="shared" si="30"/>
        <v>7.5340000000000004E-2</v>
      </c>
      <c r="M298" s="8">
        <f>IF(F298&gt;(Päälaskenta!D$24+Päälaskenta!D$20),(F298*Päälaskenta!C$15 + F298*F298*Päälaskenta!E$15)+(Päälaskenta!C$15 + F298*Päälaskenta!E$15)*(F298-(Päälaskenta!D$24+Päälaskenta!D$20)),F298*Päälaskenta!C$15 + F298*F298*Päälaskenta!E$15)</f>
        <v>1.467184</v>
      </c>
      <c r="N298" s="8">
        <f>IF(F298&gt;Päälaskenta!D$24+Päälaskenta!D$20,2*SQRT(POWER((Päälaskenta!D$24+Päälaskenta!D$20),2)+POWER(Päälaskenta!E$15*(Päälaskenta!D$24+Päälaskenta!D$20),2))+Päälaskenta!C$15,(2*SQRT((POWER(F298,2))+POWER(Päälaskenta!E$15*F298,2))+Päälaskenta!C$15))</f>
        <v>4.21056680939137</v>
      </c>
      <c r="O298" s="8">
        <f t="shared" si="31"/>
        <v>0.34845284884865202</v>
      </c>
      <c r="P298" s="8">
        <f>Päälaskenta!F$15</f>
        <v>0.08</v>
      </c>
      <c r="Q298" s="8">
        <f t="shared" si="32"/>
        <v>9.0814934691789304</v>
      </c>
      <c r="R298" s="8">
        <f t="shared" si="33"/>
        <v>1.70394442687488</v>
      </c>
      <c r="S298" s="8">
        <f t="shared" si="34"/>
        <v>7.5781896114724703E-2</v>
      </c>
    </row>
    <row r="299" spans="1:19" x14ac:dyDescent="0.2">
      <c r="A299" s="8">
        <v>297</v>
      </c>
      <c r="B299" s="8">
        <f>IF(Päälaskenta!C$7,Päälaskenta!E$7,Päälaskenta!G$5)</f>
        <v>2.5</v>
      </c>
      <c r="C299" s="56">
        <v>1.7030000000000001</v>
      </c>
      <c r="D299" s="92">
        <f t="shared" si="28"/>
        <v>1.468</v>
      </c>
      <c r="E299" s="8">
        <f>Päälaskenta!F$15</f>
        <v>0.08</v>
      </c>
      <c r="F299" s="93">
        <f>SQRT(POWER(Päälaskenta!C$15/(2*Päälaskenta!E$15),2)+(D299/Päälaskenta!E$15))-Päälaskenta!C$15/(2*Päälaskenta!E$15)</f>
        <v>0.42820000000000003</v>
      </c>
      <c r="G299" s="57">
        <f>2*SQRT((POWER(F299,2))+POWER(Päälaskenta!E$15*F299,2))+Päälaskenta!C$15</f>
        <v>4.21</v>
      </c>
      <c r="H299" s="57">
        <f t="shared" si="29"/>
        <v>0.35</v>
      </c>
      <c r="I299" s="62">
        <f t="shared" si="30"/>
        <v>7.5251999999999999E-2</v>
      </c>
      <c r="M299" s="8">
        <f>IF(F299&gt;(Päälaskenta!D$24+Päälaskenta!D$20),(F299*Päälaskenta!C$15 + F299*F299*Päälaskenta!E$15)+(Päälaskenta!C$15 + F299*Päälaskenta!E$15)*(F299-(Päälaskenta!D$24+Päälaskenta!D$20)),F299*Päälaskenta!C$15 + F299*F299*Päälaskenta!E$15)</f>
        <v>1.46795524</v>
      </c>
      <c r="N299" s="8">
        <f>IF(F299&gt;Päälaskenta!D$24+Päälaskenta!D$20,2*SQRT(POWER((Päälaskenta!D$24+Päälaskenta!D$20),2)+POWER(Päälaskenta!E$15*(Päälaskenta!D$24+Päälaskenta!D$20),2))+Päälaskenta!C$15,(2*SQRT((POWER(F299,2))+POWER(Päälaskenta!E$15*F299,2))+Päälaskenta!C$15))</f>
        <v>4.2111324948163196</v>
      </c>
      <c r="O299" s="8">
        <f t="shared" si="31"/>
        <v>0.34858918398007499</v>
      </c>
      <c r="P299" s="8">
        <f>Päälaskenta!F$15</f>
        <v>0.08</v>
      </c>
      <c r="Q299" s="8">
        <f t="shared" si="32"/>
        <v>9.0886371456062403</v>
      </c>
      <c r="R299" s="8">
        <f t="shared" si="33"/>
        <v>1.70304920196341</v>
      </c>
      <c r="S299" s="8">
        <f t="shared" si="34"/>
        <v>7.5662813664630998E-2</v>
      </c>
    </row>
    <row r="300" spans="1:19" x14ac:dyDescent="0.2">
      <c r="A300" s="8">
        <v>298</v>
      </c>
      <c r="B300" s="8">
        <f>IF(Päälaskenta!C$7,Päälaskenta!E$7,Päälaskenta!G$5)</f>
        <v>2.5</v>
      </c>
      <c r="C300" s="56">
        <v>1.702</v>
      </c>
      <c r="D300" s="92">
        <f t="shared" si="28"/>
        <v>1.4688600000000001</v>
      </c>
      <c r="E300" s="8">
        <f>Päälaskenta!F$15</f>
        <v>0.08</v>
      </c>
      <c r="F300" s="93">
        <f>SQRT(POWER(Päälaskenta!C$15/(2*Päälaskenta!E$15),2)+(D300/Päälaskenta!E$15))-Päälaskenta!C$15/(2*Päälaskenta!E$15)</f>
        <v>0.4284</v>
      </c>
      <c r="G300" s="57">
        <f>2*SQRT((POWER(F300,2))+POWER(Päälaskenta!E$15*F300,2))+Päälaskenta!C$15</f>
        <v>4.21</v>
      </c>
      <c r="H300" s="57">
        <f t="shared" si="29"/>
        <v>0.35</v>
      </c>
      <c r="I300" s="62">
        <f t="shared" si="30"/>
        <v>7.5163999999999995E-2</v>
      </c>
      <c r="M300" s="8">
        <f>IF(F300&gt;(Päälaskenta!D$24+Päälaskenta!D$20),(F300*Päälaskenta!C$15 + F300*F300*Päälaskenta!E$15)+(Päälaskenta!C$15 + F300*Päälaskenta!E$15)*(F300-(Päälaskenta!D$24+Päälaskenta!D$20)),F300*Päälaskenta!C$15 + F300*F300*Päälaskenta!E$15)</f>
        <v>1.4687265599999999</v>
      </c>
      <c r="N300" s="8">
        <f>IF(F300&gt;Päälaskenta!D$24+Päälaskenta!D$20,2*SQRT(POWER((Päälaskenta!D$24+Päälaskenta!D$20),2)+POWER(Päälaskenta!E$15*(Päälaskenta!D$24+Päälaskenta!D$20),2))+Päälaskenta!C$15,(2*SQRT((POWER(F300,2))+POWER(Päälaskenta!E$15*F300,2))+Päälaskenta!C$15))</f>
        <v>4.2116981802412701</v>
      </c>
      <c r="O300" s="8">
        <f t="shared" si="31"/>
        <v>0.34872550148307702</v>
      </c>
      <c r="P300" s="8">
        <f>Päälaskenta!F$15</f>
        <v>0.08</v>
      </c>
      <c r="Q300" s="8">
        <f t="shared" si="32"/>
        <v>9.0957831920477901</v>
      </c>
      <c r="R300" s="8">
        <f t="shared" si="33"/>
        <v>1.7021548245168201</v>
      </c>
      <c r="S300" s="8">
        <f t="shared" si="34"/>
        <v>7.5543972312754906E-2</v>
      </c>
    </row>
    <row r="301" spans="1:19" x14ac:dyDescent="0.2">
      <c r="A301" s="8">
        <v>299</v>
      </c>
      <c r="B301" s="8">
        <f>IF(Päälaskenta!C$7,Päälaskenta!E$7,Päälaskenta!G$5)</f>
        <v>2.5</v>
      </c>
      <c r="C301" s="56">
        <v>1.7010000000000001</v>
      </c>
      <c r="D301" s="92">
        <f t="shared" si="28"/>
        <v>1.4697199999999999</v>
      </c>
      <c r="E301" s="8">
        <f>Päälaskenta!F$15</f>
        <v>0.08</v>
      </c>
      <c r="F301" s="93">
        <f>SQRT(POWER(Päälaskenta!C$15/(2*Päälaskenta!E$15),2)+(D301/Päälaskenta!E$15))-Päälaskenta!C$15/(2*Päälaskenta!E$15)</f>
        <v>0.42870000000000003</v>
      </c>
      <c r="G301" s="57">
        <f>2*SQRT((POWER(F301,2))+POWER(Päälaskenta!E$15*F301,2))+Päälaskenta!C$15</f>
        <v>4.21</v>
      </c>
      <c r="H301" s="57">
        <f t="shared" si="29"/>
        <v>0.35</v>
      </c>
      <c r="I301" s="62">
        <f t="shared" si="30"/>
        <v>7.5075000000000003E-2</v>
      </c>
      <c r="M301" s="8">
        <f>IF(F301&gt;(Päälaskenta!D$24+Päälaskenta!D$20),(F301*Päälaskenta!C$15 + F301*F301*Päälaskenta!E$15)+(Päälaskenta!C$15 + F301*Päälaskenta!E$15)*(F301-(Päälaskenta!D$24+Päälaskenta!D$20)),F301*Päälaskenta!C$15 + F301*F301*Päälaskenta!E$15)</f>
        <v>1.4698836900000001</v>
      </c>
      <c r="N301" s="8">
        <f>IF(F301&gt;Päälaskenta!D$24+Päälaskenta!D$20,2*SQRT(POWER((Päälaskenta!D$24+Päälaskenta!D$20),2)+POWER(Päälaskenta!E$15*(Päälaskenta!D$24+Päälaskenta!D$20),2))+Päälaskenta!C$15,(2*SQRT((POWER(F301,2))+POWER(Päälaskenta!E$15*F301,2))+Päälaskenta!C$15))</f>
        <v>4.2125467083786896</v>
      </c>
      <c r="O301" s="8">
        <f t="shared" si="31"/>
        <v>0.34892994469982402</v>
      </c>
      <c r="P301" s="8">
        <f>Päälaskenta!F$15</f>
        <v>0.08</v>
      </c>
      <c r="Q301" s="8">
        <f t="shared" si="32"/>
        <v>9.1065067050975497</v>
      </c>
      <c r="R301" s="8">
        <f t="shared" si="33"/>
        <v>1.7008148447446201</v>
      </c>
      <c r="S301" s="8">
        <f t="shared" si="34"/>
        <v>7.5366161033870394E-2</v>
      </c>
    </row>
    <row r="302" spans="1:19" x14ac:dyDescent="0.2">
      <c r="A302" s="8">
        <v>300</v>
      </c>
      <c r="B302" s="8">
        <f>IF(Päälaskenta!C$7,Päälaskenta!E$7,Päälaskenta!G$5)</f>
        <v>2.5</v>
      </c>
      <c r="C302" s="56">
        <v>1.7</v>
      </c>
      <c r="D302" s="92">
        <f t="shared" si="28"/>
        <v>1.4705900000000001</v>
      </c>
      <c r="E302" s="8">
        <f>Päälaskenta!F$15</f>
        <v>0.08</v>
      </c>
      <c r="F302" s="93">
        <f>SQRT(POWER(Päälaskenta!C$15/(2*Päälaskenta!E$15),2)+(D302/Päälaskenta!E$15))-Päälaskenta!C$15/(2*Päälaskenta!E$15)</f>
        <v>0.4289</v>
      </c>
      <c r="G302" s="57">
        <f>2*SQRT((POWER(F302,2))+POWER(Päälaskenta!E$15*F302,2))+Päälaskenta!C$15</f>
        <v>4.21</v>
      </c>
      <c r="H302" s="57">
        <f t="shared" si="29"/>
        <v>0.35</v>
      </c>
      <c r="I302" s="62">
        <f t="shared" si="30"/>
        <v>7.4986999999999998E-2</v>
      </c>
      <c r="M302" s="8">
        <f>IF(F302&gt;(Päälaskenta!D$24+Päälaskenta!D$20),(F302*Päälaskenta!C$15 + F302*F302*Päälaskenta!E$15)+(Päälaskenta!C$15 + F302*Päälaskenta!E$15)*(F302-(Päälaskenta!D$24+Päälaskenta!D$20)),F302*Päälaskenta!C$15 + F302*F302*Päälaskenta!E$15)</f>
        <v>1.4706552100000001</v>
      </c>
      <c r="N302" s="8">
        <f>IF(F302&gt;Päälaskenta!D$24+Päälaskenta!D$20,2*SQRT(POWER((Päälaskenta!D$24+Päälaskenta!D$20),2)+POWER(Päälaskenta!E$15*(Päälaskenta!D$24+Päälaskenta!D$20),2))+Päälaskenta!C$15,(2*SQRT((POWER(F302,2))+POWER(Päälaskenta!E$15*F302,2))+Päälaskenta!C$15))</f>
        <v>4.2131123938036401</v>
      </c>
      <c r="O302" s="8">
        <f t="shared" si="31"/>
        <v>0.34906621816283401</v>
      </c>
      <c r="P302" s="8">
        <f>Päälaskenta!F$15</f>
        <v>0.08</v>
      </c>
      <c r="Q302" s="8">
        <f t="shared" si="32"/>
        <v>9.1136586757965592</v>
      </c>
      <c r="R302" s="8">
        <f t="shared" si="33"/>
        <v>1.69992258076589</v>
      </c>
      <c r="S302" s="8">
        <f t="shared" si="34"/>
        <v>7.5247919809977998E-2</v>
      </c>
    </row>
    <row r="303" spans="1:19" x14ac:dyDescent="0.2">
      <c r="A303" s="8">
        <v>301</v>
      </c>
      <c r="B303" s="8">
        <f>IF(Päälaskenta!C$7,Päälaskenta!E$7,Päälaskenta!G$5)</f>
        <v>2.5</v>
      </c>
      <c r="C303" s="56">
        <v>1.6990000000000001</v>
      </c>
      <c r="D303" s="92">
        <f t="shared" si="28"/>
        <v>1.4714499999999999</v>
      </c>
      <c r="E303" s="8">
        <f>Päälaskenta!F$15</f>
        <v>0.08</v>
      </c>
      <c r="F303" s="93">
        <f>SQRT(POWER(Päälaskenta!C$15/(2*Päälaskenta!E$15),2)+(D303/Päälaskenta!E$15))-Päälaskenta!C$15/(2*Päälaskenta!E$15)</f>
        <v>0.42909999999999998</v>
      </c>
      <c r="G303" s="57">
        <f>2*SQRT((POWER(F303,2))+POWER(Päälaskenta!E$15*F303,2))+Päälaskenta!C$15</f>
        <v>4.21</v>
      </c>
      <c r="H303" s="57">
        <f t="shared" si="29"/>
        <v>0.35</v>
      </c>
      <c r="I303" s="62">
        <f t="shared" si="30"/>
        <v>7.4898999999999993E-2</v>
      </c>
      <c r="M303" s="8">
        <f>IF(F303&gt;(Päälaskenta!D$24+Päälaskenta!D$20),(F303*Päälaskenta!C$15 + F303*F303*Päälaskenta!E$15)+(Päälaskenta!C$15 + F303*Päälaskenta!E$15)*(F303-(Päälaskenta!D$24+Päälaskenta!D$20)),F303*Päälaskenta!C$15 + F303*F303*Päälaskenta!E$15)</f>
        <v>1.4714268100000001</v>
      </c>
      <c r="N303" s="8">
        <f>IF(F303&gt;Päälaskenta!D$24+Päälaskenta!D$20,2*SQRT(POWER((Päälaskenta!D$24+Päälaskenta!D$20),2)+POWER(Päälaskenta!E$15*(Päälaskenta!D$24+Päälaskenta!D$20),2))+Päälaskenta!C$15,(2*SQRT((POWER(F303,2))+POWER(Päälaskenta!E$15*F303,2))+Päälaskenta!C$15))</f>
        <v>4.2136780792285897</v>
      </c>
      <c r="O303" s="8">
        <f t="shared" si="31"/>
        <v>0.34920247402226301</v>
      </c>
      <c r="P303" s="8">
        <f>Päälaskenta!F$15</f>
        <v>0.08</v>
      </c>
      <c r="Q303" s="8">
        <f t="shared" si="32"/>
        <v>9.1208130158879204</v>
      </c>
      <c r="R303" s="8">
        <f t="shared" si="33"/>
        <v>1.69903116010235</v>
      </c>
      <c r="S303" s="8">
        <f t="shared" si="34"/>
        <v>7.5129917594879997E-2</v>
      </c>
    </row>
    <row r="304" spans="1:19" x14ac:dyDescent="0.2">
      <c r="A304" s="8">
        <v>302</v>
      </c>
      <c r="B304" s="8">
        <f>IF(Päälaskenta!C$7,Päälaskenta!E$7,Päälaskenta!G$5)</f>
        <v>2.5</v>
      </c>
      <c r="C304" s="56">
        <v>1.698</v>
      </c>
      <c r="D304" s="92">
        <f t="shared" si="28"/>
        <v>1.4723200000000001</v>
      </c>
      <c r="E304" s="8">
        <f>Päälaskenta!F$15</f>
        <v>0.08</v>
      </c>
      <c r="F304" s="93">
        <f>SQRT(POWER(Päälaskenta!C$15/(2*Päälaskenta!E$15),2)+(D304/Päälaskenta!E$15))-Päälaskenta!C$15/(2*Päälaskenta!E$15)</f>
        <v>0.42930000000000001</v>
      </c>
      <c r="G304" s="57">
        <f>2*SQRT((POWER(F304,2))+POWER(Päälaskenta!E$15*F304,2))+Päälaskenta!C$15</f>
        <v>4.21</v>
      </c>
      <c r="H304" s="57">
        <f t="shared" si="29"/>
        <v>0.35</v>
      </c>
      <c r="I304" s="62">
        <f t="shared" si="30"/>
        <v>7.4811000000000002E-2</v>
      </c>
      <c r="M304" s="8">
        <f>IF(F304&gt;(Päälaskenta!D$24+Päälaskenta!D$20),(F304*Päälaskenta!C$15 + F304*F304*Päälaskenta!E$15)+(Päälaskenta!C$15 + F304*Päälaskenta!E$15)*(F304-(Päälaskenta!D$24+Päälaskenta!D$20)),F304*Päälaskenta!C$15 + F304*F304*Päälaskenta!E$15)</f>
        <v>1.47219849</v>
      </c>
      <c r="N304" s="8">
        <f>IF(F304&gt;Päälaskenta!D$24+Päälaskenta!D$20,2*SQRT(POWER((Päälaskenta!D$24+Päälaskenta!D$20),2)+POWER(Päälaskenta!E$15*(Päälaskenta!D$24+Päälaskenta!D$20),2))+Päälaskenta!C$15,(2*SQRT((POWER(F304,2))+POWER(Päälaskenta!E$15*F304,2))+Päälaskenta!C$15))</f>
        <v>4.2142437646535402</v>
      </c>
      <c r="O304" s="8">
        <f t="shared" si="31"/>
        <v>0.34933871228520003</v>
      </c>
      <c r="P304" s="8">
        <f>Päälaskenta!F$15</f>
        <v>0.08</v>
      </c>
      <c r="Q304" s="8">
        <f t="shared" si="32"/>
        <v>9.12796972519447</v>
      </c>
      <c r="R304" s="8">
        <f t="shared" si="33"/>
        <v>1.6981405815733399</v>
      </c>
      <c r="S304" s="8">
        <f t="shared" si="34"/>
        <v>7.5012153795550707E-2</v>
      </c>
    </row>
    <row r="305" spans="1:19" x14ac:dyDescent="0.2">
      <c r="A305" s="8">
        <v>303</v>
      </c>
      <c r="B305" s="8">
        <f>IF(Päälaskenta!C$7,Päälaskenta!E$7,Päälaskenta!G$5)</f>
        <v>2.5</v>
      </c>
      <c r="C305" s="56">
        <v>1.6970000000000001</v>
      </c>
      <c r="D305" s="92">
        <f t="shared" si="28"/>
        <v>1.47319</v>
      </c>
      <c r="E305" s="8">
        <f>Päälaskenta!F$15</f>
        <v>0.08</v>
      </c>
      <c r="F305" s="93">
        <f>SQRT(POWER(Päälaskenta!C$15/(2*Päälaskenta!E$15),2)+(D305/Päälaskenta!E$15))-Päälaskenta!C$15/(2*Päälaskenta!E$15)</f>
        <v>0.42959999999999998</v>
      </c>
      <c r="G305" s="57">
        <f>2*SQRT((POWER(F305,2))+POWER(Päälaskenta!E$15*F305,2))+Päälaskenta!C$15</f>
        <v>4.22</v>
      </c>
      <c r="H305" s="57">
        <f t="shared" si="29"/>
        <v>0.35</v>
      </c>
      <c r="I305" s="62">
        <f t="shared" si="30"/>
        <v>7.4722999999999998E-2</v>
      </c>
      <c r="M305" s="8">
        <f>IF(F305&gt;(Päälaskenta!D$24+Päälaskenta!D$20),(F305*Päälaskenta!C$15 + F305*F305*Päälaskenta!E$15)+(Päälaskenta!C$15 + F305*Päälaskenta!E$15)*(F305-(Päälaskenta!D$24+Päälaskenta!D$20)),F305*Päälaskenta!C$15 + F305*F305*Päälaskenta!E$15)</f>
        <v>1.47335616</v>
      </c>
      <c r="N305" s="8">
        <f>IF(F305&gt;Päälaskenta!D$24+Päälaskenta!D$20,2*SQRT(POWER((Päälaskenta!D$24+Päälaskenta!D$20),2)+POWER(Päälaskenta!E$15*(Päälaskenta!D$24+Päälaskenta!D$20),2))+Päälaskenta!C$15,(2*SQRT((POWER(F305,2))+POWER(Päälaskenta!E$15*F305,2))+Päälaskenta!C$15))</f>
        <v>4.2150922927909598</v>
      </c>
      <c r="O305" s="8">
        <f t="shared" si="31"/>
        <v>0.34954303670168002</v>
      </c>
      <c r="P305" s="8">
        <f>Päälaskenta!F$15</f>
        <v>0.08</v>
      </c>
      <c r="Q305" s="8">
        <f t="shared" si="32"/>
        <v>9.1387092310458193</v>
      </c>
      <c r="R305" s="8">
        <f t="shared" si="33"/>
        <v>1.69680629020481</v>
      </c>
      <c r="S305" s="8">
        <f t="shared" si="34"/>
        <v>7.4835953833173499E-2</v>
      </c>
    </row>
    <row r="306" spans="1:19" x14ac:dyDescent="0.2">
      <c r="A306" s="8">
        <v>304</v>
      </c>
      <c r="B306" s="8">
        <f>IF(Päälaskenta!C$7,Päälaskenta!E$7,Päälaskenta!G$5)</f>
        <v>2.5</v>
      </c>
      <c r="C306" s="56">
        <v>1.696</v>
      </c>
      <c r="D306" s="92">
        <f t="shared" si="28"/>
        <v>1.4740599999999999</v>
      </c>
      <c r="E306" s="8">
        <f>Päälaskenta!F$15</f>
        <v>0.08</v>
      </c>
      <c r="F306" s="93">
        <f>SQRT(POWER(Päälaskenta!C$15/(2*Päälaskenta!E$15),2)+(D306/Päälaskenta!E$15))-Päälaskenta!C$15/(2*Päälaskenta!E$15)</f>
        <v>0.42980000000000002</v>
      </c>
      <c r="G306" s="57">
        <f>2*SQRT((POWER(F306,2))+POWER(Päälaskenta!E$15*F306,2))+Päälaskenta!C$15</f>
        <v>4.22</v>
      </c>
      <c r="H306" s="57">
        <f t="shared" si="29"/>
        <v>0.35</v>
      </c>
      <c r="I306" s="62">
        <f t="shared" si="30"/>
        <v>7.4635000000000007E-2</v>
      </c>
      <c r="M306" s="8">
        <f>IF(F306&gt;(Päälaskenta!D$24+Päälaskenta!D$20),(F306*Päälaskenta!C$15 + F306*F306*Päälaskenta!E$15)+(Päälaskenta!C$15 + F306*Päälaskenta!E$15)*(F306-(Päälaskenta!D$24+Päälaskenta!D$20)),F306*Päälaskenta!C$15 + F306*F306*Päälaskenta!E$15)</f>
        <v>1.4741280400000001</v>
      </c>
      <c r="N306" s="8">
        <f>IF(F306&gt;Päälaskenta!D$24+Päälaskenta!D$20,2*SQRT(POWER((Päälaskenta!D$24+Päälaskenta!D$20),2)+POWER(Päälaskenta!E$15*(Päälaskenta!D$24+Päälaskenta!D$20),2))+Päälaskenta!C$15,(2*SQRT((POWER(F306,2))+POWER(Päälaskenta!E$15*F306,2))+Päälaskenta!C$15))</f>
        <v>4.2156579782159103</v>
      </c>
      <c r="O306" s="8">
        <f t="shared" si="31"/>
        <v>0.34967923100437598</v>
      </c>
      <c r="P306" s="8">
        <f>Päälaskenta!F$15</f>
        <v>0.08</v>
      </c>
      <c r="Q306" s="8">
        <f t="shared" si="32"/>
        <v>9.1458718626168007</v>
      </c>
      <c r="R306" s="8">
        <f t="shared" si="33"/>
        <v>1.69591781186117</v>
      </c>
      <c r="S306" s="8">
        <f t="shared" si="34"/>
        <v>7.4718783490218904E-2</v>
      </c>
    </row>
    <row r="307" spans="1:19" x14ac:dyDescent="0.2">
      <c r="A307" s="8">
        <v>305</v>
      </c>
      <c r="B307" s="8">
        <f>IF(Päälaskenta!C$7,Päälaskenta!E$7,Päälaskenta!G$5)</f>
        <v>2.5</v>
      </c>
      <c r="C307" s="56">
        <v>1.6950000000000001</v>
      </c>
      <c r="D307" s="92">
        <f t="shared" si="28"/>
        <v>1.4749300000000001</v>
      </c>
      <c r="E307" s="8">
        <f>Päälaskenta!F$15</f>
        <v>0.08</v>
      </c>
      <c r="F307" s="93">
        <f>SQRT(POWER(Päälaskenta!C$15/(2*Päälaskenta!E$15),2)+(D307/Päälaskenta!E$15))-Päälaskenta!C$15/(2*Päälaskenta!E$15)</f>
        <v>0.43</v>
      </c>
      <c r="G307" s="57">
        <f>2*SQRT((POWER(F307,2))+POWER(Päälaskenta!E$15*F307,2))+Päälaskenta!C$15</f>
        <v>4.22</v>
      </c>
      <c r="H307" s="57">
        <f t="shared" si="29"/>
        <v>0.35</v>
      </c>
      <c r="I307" s="62">
        <f t="shared" si="30"/>
        <v>7.4547000000000002E-2</v>
      </c>
      <c r="M307" s="8">
        <f>IF(F307&gt;(Päälaskenta!D$24+Päälaskenta!D$20),(F307*Päälaskenta!C$15 + F307*F307*Päälaskenta!E$15)+(Päälaskenta!C$15 + F307*Päälaskenta!E$15)*(F307-(Päälaskenta!D$24+Päälaskenta!D$20)),F307*Päälaskenta!C$15 + F307*F307*Päälaskenta!E$15)</f>
        <v>1.4749000000000001</v>
      </c>
      <c r="N307" s="8">
        <f>IF(F307&gt;Päälaskenta!D$24+Päälaskenta!D$20,2*SQRT(POWER((Päälaskenta!D$24+Päälaskenta!D$20),2)+POWER(Päälaskenta!E$15*(Päälaskenta!D$24+Päälaskenta!D$20),2))+Päälaskenta!C$15,(2*SQRT((POWER(F307,2))+POWER(Päälaskenta!E$15*F307,2))+Päälaskenta!C$15))</f>
        <v>4.2162236636408599</v>
      </c>
      <c r="O307" s="8">
        <f t="shared" si="31"/>
        <v>0.34981540773536002</v>
      </c>
      <c r="P307" s="8">
        <f>Päälaskenta!F$15</f>
        <v>0.08</v>
      </c>
      <c r="Q307" s="8">
        <f t="shared" si="32"/>
        <v>9.1530368627847203</v>
      </c>
      <c r="R307" s="8">
        <f t="shared" si="33"/>
        <v>1.6950301715370499</v>
      </c>
      <c r="S307" s="8">
        <f t="shared" si="34"/>
        <v>7.4601849501150605E-2</v>
      </c>
    </row>
    <row r="308" spans="1:19" x14ac:dyDescent="0.2">
      <c r="A308" s="8">
        <v>306</v>
      </c>
      <c r="B308" s="8">
        <f>IF(Päälaskenta!C$7,Päälaskenta!E$7,Päälaskenta!G$5)</f>
        <v>2.5</v>
      </c>
      <c r="C308" s="56">
        <v>1.694</v>
      </c>
      <c r="D308" s="92">
        <f t="shared" si="28"/>
        <v>1.4758</v>
      </c>
      <c r="E308" s="8">
        <f>Päälaskenta!F$15</f>
        <v>0.08</v>
      </c>
      <c r="F308" s="93">
        <f>SQRT(POWER(Päälaskenta!C$15/(2*Päälaskenta!E$15),2)+(D308/Päälaskenta!E$15))-Päälaskenta!C$15/(2*Päälaskenta!E$15)</f>
        <v>0.43020000000000003</v>
      </c>
      <c r="G308" s="57">
        <f>2*SQRT((POWER(F308,2))+POWER(Päälaskenta!E$15*F308,2))+Päälaskenta!C$15</f>
        <v>4.22</v>
      </c>
      <c r="H308" s="57">
        <f t="shared" si="29"/>
        <v>0.35</v>
      </c>
      <c r="I308" s="62">
        <f t="shared" si="30"/>
        <v>7.4458999999999997E-2</v>
      </c>
      <c r="M308" s="8">
        <f>IF(F308&gt;(Päälaskenta!D$24+Päälaskenta!D$20),(F308*Päälaskenta!C$15 + F308*F308*Päälaskenta!E$15)+(Päälaskenta!C$15 + F308*Päälaskenta!E$15)*(F308-(Päälaskenta!D$24+Päälaskenta!D$20)),F308*Päälaskenta!C$15 + F308*F308*Päälaskenta!E$15)</f>
        <v>1.4756720400000001</v>
      </c>
      <c r="N308" s="8">
        <f>IF(F308&gt;Päälaskenta!D$24+Päälaskenta!D$20,2*SQRT(POWER((Päälaskenta!D$24+Päälaskenta!D$20),2)+POWER(Päälaskenta!E$15*(Päälaskenta!D$24+Päälaskenta!D$20),2))+Päälaskenta!C$15,(2*SQRT((POWER(F308,2))+POWER(Päälaskenta!E$15*F308,2))+Päälaskenta!C$15))</f>
        <v>4.2167893490658104</v>
      </c>
      <c r="O308" s="8">
        <f t="shared" si="31"/>
        <v>0.34995156690170498</v>
      </c>
      <c r="P308" s="8">
        <f>Päälaskenta!F$15</f>
        <v>0.08</v>
      </c>
      <c r="Q308" s="8">
        <f t="shared" si="32"/>
        <v>9.1602042313734504</v>
      </c>
      <c r="R308" s="8">
        <f t="shared" si="33"/>
        <v>1.69414336806165</v>
      </c>
      <c r="S308" s="8">
        <f t="shared" si="34"/>
        <v>7.4485151280751394E-2</v>
      </c>
    </row>
    <row r="309" spans="1:19" x14ac:dyDescent="0.2">
      <c r="A309" s="8">
        <v>307</v>
      </c>
      <c r="B309" s="8">
        <f>IF(Päälaskenta!C$7,Päälaskenta!E$7,Päälaskenta!G$5)</f>
        <v>2.5</v>
      </c>
      <c r="C309" s="56">
        <v>1.6930000000000001</v>
      </c>
      <c r="D309" s="92">
        <f t="shared" si="28"/>
        <v>1.4766699999999999</v>
      </c>
      <c r="E309" s="8">
        <f>Päälaskenta!F$15</f>
        <v>0.08</v>
      </c>
      <c r="F309" s="93">
        <f>SQRT(POWER(Päälaskenta!C$15/(2*Päälaskenta!E$15),2)+(D309/Päälaskenta!E$15))-Päälaskenta!C$15/(2*Päälaskenta!E$15)</f>
        <v>0.43049999999999999</v>
      </c>
      <c r="G309" s="57">
        <f>2*SQRT((POWER(F309,2))+POWER(Päälaskenta!E$15*F309,2))+Päälaskenta!C$15</f>
        <v>4.22</v>
      </c>
      <c r="H309" s="57">
        <f t="shared" si="29"/>
        <v>0.35</v>
      </c>
      <c r="I309" s="62">
        <f t="shared" si="30"/>
        <v>7.4371000000000007E-2</v>
      </c>
      <c r="M309" s="8">
        <f>IF(F309&gt;(Päälaskenta!D$24+Päälaskenta!D$20),(F309*Päälaskenta!C$15 + F309*F309*Päälaskenta!E$15)+(Päälaskenta!C$15 + F309*Päälaskenta!E$15)*(F309-(Päälaskenta!D$24+Päälaskenta!D$20)),F309*Päälaskenta!C$15 + F309*F309*Päälaskenta!E$15)</f>
        <v>1.4768302499999999</v>
      </c>
      <c r="N309" s="8">
        <f>IF(F309&gt;Päälaskenta!D$24+Päälaskenta!D$20,2*SQRT(POWER((Päälaskenta!D$24+Päälaskenta!D$20),2)+POWER(Päälaskenta!E$15*(Päälaskenta!D$24+Päälaskenta!D$20),2))+Päälaskenta!C$15,(2*SQRT((POWER(F309,2))+POWER(Päälaskenta!E$15*F309,2))+Päälaskenta!C$15))</f>
        <v>4.2176378772032299</v>
      </c>
      <c r="O309" s="8">
        <f t="shared" si="31"/>
        <v>0.35015577273298398</v>
      </c>
      <c r="P309" s="8">
        <f>Päälaskenta!F$15</f>
        <v>0.08</v>
      </c>
      <c r="Q309" s="8">
        <f t="shared" si="32"/>
        <v>9.1709597246608503</v>
      </c>
      <c r="R309" s="8">
        <f t="shared" si="33"/>
        <v>1.6928147293841</v>
      </c>
      <c r="S309" s="8">
        <f t="shared" si="34"/>
        <v>7.4310544740473494E-2</v>
      </c>
    </row>
    <row r="310" spans="1:19" x14ac:dyDescent="0.2">
      <c r="A310" s="8">
        <v>308</v>
      </c>
      <c r="B310" s="8">
        <f>IF(Päälaskenta!C$7,Päälaskenta!E$7,Päälaskenta!G$5)</f>
        <v>2.5</v>
      </c>
      <c r="C310" s="56">
        <v>1.6919999999999999</v>
      </c>
      <c r="D310" s="92">
        <f t="shared" si="28"/>
        <v>1.4775400000000001</v>
      </c>
      <c r="E310" s="8">
        <f>Päälaskenta!F$15</f>
        <v>0.08</v>
      </c>
      <c r="F310" s="93">
        <f>SQRT(POWER(Päälaskenta!C$15/(2*Päälaskenta!E$15),2)+(D310/Päälaskenta!E$15))-Päälaskenta!C$15/(2*Päälaskenta!E$15)</f>
        <v>0.43070000000000003</v>
      </c>
      <c r="G310" s="57">
        <f>2*SQRT((POWER(F310,2))+POWER(Päälaskenta!E$15*F310,2))+Päälaskenta!C$15</f>
        <v>4.22</v>
      </c>
      <c r="H310" s="57">
        <f t="shared" si="29"/>
        <v>0.35</v>
      </c>
      <c r="I310" s="62">
        <f t="shared" si="30"/>
        <v>7.4283000000000002E-2</v>
      </c>
      <c r="M310" s="8">
        <f>IF(F310&gt;(Päälaskenta!D$24+Päälaskenta!D$20),(F310*Päälaskenta!C$15 + F310*F310*Päälaskenta!E$15)+(Päälaskenta!C$15 + F310*Päälaskenta!E$15)*(F310-(Päälaskenta!D$24+Päälaskenta!D$20)),F310*Päälaskenta!C$15 + F310*F310*Päälaskenta!E$15)</f>
        <v>1.47760249</v>
      </c>
      <c r="N310" s="8">
        <f>IF(F310&gt;Päälaskenta!D$24+Päälaskenta!D$20,2*SQRT(POWER((Päälaskenta!D$24+Päälaskenta!D$20),2)+POWER(Päälaskenta!E$15*(Päälaskenta!D$24+Päälaskenta!D$20),2))+Päälaskenta!C$15,(2*SQRT((POWER(F310,2))+POWER(Päälaskenta!E$15*F310,2))+Päälaskenta!C$15))</f>
        <v>4.2182035626281804</v>
      </c>
      <c r="O310" s="8">
        <f t="shared" si="31"/>
        <v>0.35029188801864503</v>
      </c>
      <c r="P310" s="8">
        <f>Päälaskenta!F$15</f>
        <v>0.08</v>
      </c>
      <c r="Q310" s="8">
        <f t="shared" si="32"/>
        <v>9.1781330135325501</v>
      </c>
      <c r="R310" s="8">
        <f t="shared" si="33"/>
        <v>1.6919300129224899</v>
      </c>
      <c r="S310" s="8">
        <f t="shared" si="34"/>
        <v>7.4194433392688705E-2</v>
      </c>
    </row>
    <row r="311" spans="1:19" x14ac:dyDescent="0.2">
      <c r="A311" s="8">
        <v>309</v>
      </c>
      <c r="B311" s="8">
        <f>IF(Päälaskenta!C$7,Päälaskenta!E$7,Päälaskenta!G$5)</f>
        <v>2.5</v>
      </c>
      <c r="C311" s="56">
        <v>1.6910000000000001</v>
      </c>
      <c r="D311" s="92">
        <f t="shared" si="28"/>
        <v>1.4784200000000001</v>
      </c>
      <c r="E311" s="8">
        <f>Päälaskenta!F$15</f>
        <v>0.08</v>
      </c>
      <c r="F311" s="93">
        <f>SQRT(POWER(Päälaskenta!C$15/(2*Päälaskenta!E$15),2)+(D311/Päälaskenta!E$15))-Päälaskenta!C$15/(2*Päälaskenta!E$15)</f>
        <v>0.43090000000000001</v>
      </c>
      <c r="G311" s="57">
        <f>2*SQRT((POWER(F311,2))+POWER(Päälaskenta!E$15*F311,2))+Päälaskenta!C$15</f>
        <v>4.22</v>
      </c>
      <c r="H311" s="57">
        <f t="shared" si="29"/>
        <v>0.35</v>
      </c>
      <c r="I311" s="62">
        <f t="shared" si="30"/>
        <v>7.4194999999999997E-2</v>
      </c>
      <c r="M311" s="8">
        <f>IF(F311&gt;(Päälaskenta!D$24+Päälaskenta!D$20),(F311*Päälaskenta!C$15 + F311*F311*Päälaskenta!E$15)+(Päälaskenta!C$15 + F311*Päälaskenta!E$15)*(F311-(Päälaskenta!D$24+Päälaskenta!D$20)),F311*Päälaskenta!C$15 + F311*F311*Päälaskenta!E$15)</f>
        <v>1.47837481</v>
      </c>
      <c r="N311" s="8">
        <f>IF(F311&gt;Päälaskenta!D$24+Päälaskenta!D$20,2*SQRT(POWER((Päälaskenta!D$24+Päälaskenta!D$20),2)+POWER(Päälaskenta!E$15*(Päälaskenta!D$24+Päälaskenta!D$20),2))+Päälaskenta!C$15,(2*SQRT((POWER(F311,2))+POWER(Päälaskenta!E$15*F311,2))+Päälaskenta!C$15))</f>
        <v>4.21876924805313</v>
      </c>
      <c r="O311" s="8">
        <f t="shared" si="31"/>
        <v>0.35042798576438799</v>
      </c>
      <c r="P311" s="8">
        <f>Päälaskenta!F$15</f>
        <v>0.08</v>
      </c>
      <c r="Q311" s="8">
        <f t="shared" si="32"/>
        <v>9.1853086702104001</v>
      </c>
      <c r="R311" s="8">
        <f t="shared" si="33"/>
        <v>1.6910461292288901</v>
      </c>
      <c r="S311" s="8">
        <f t="shared" si="34"/>
        <v>7.4078555778812297E-2</v>
      </c>
    </row>
    <row r="312" spans="1:19" x14ac:dyDescent="0.2">
      <c r="A312" s="8">
        <v>310</v>
      </c>
      <c r="B312" s="8">
        <f>IF(Päälaskenta!C$7,Päälaskenta!E$7,Päälaskenta!G$5)</f>
        <v>2.5</v>
      </c>
      <c r="C312" s="56">
        <v>1.69</v>
      </c>
      <c r="D312" s="92">
        <f t="shared" si="28"/>
        <v>1.47929</v>
      </c>
      <c r="E312" s="8">
        <f>Päälaskenta!F$15</f>
        <v>0.08</v>
      </c>
      <c r="F312" s="93">
        <f>SQRT(POWER(Päälaskenta!C$15/(2*Päälaskenta!E$15),2)+(D312/Päälaskenta!E$15))-Päälaskenta!C$15/(2*Päälaskenta!E$15)</f>
        <v>0.43109999999999998</v>
      </c>
      <c r="G312" s="57">
        <f>2*SQRT((POWER(F312,2))+POWER(Päälaskenta!E$15*F312,2))+Päälaskenta!C$15</f>
        <v>4.22</v>
      </c>
      <c r="H312" s="57">
        <f t="shared" si="29"/>
        <v>0.35</v>
      </c>
      <c r="I312" s="62">
        <f t="shared" si="30"/>
        <v>7.4107999999999993E-2</v>
      </c>
      <c r="M312" s="8">
        <f>IF(F312&gt;(Päälaskenta!D$24+Päälaskenta!D$20),(F312*Päälaskenta!C$15 + F312*F312*Päälaskenta!E$15)+(Päälaskenta!C$15 + F312*Päälaskenta!E$15)*(F312-(Päälaskenta!D$24+Päälaskenta!D$20)),F312*Päälaskenta!C$15 + F312*F312*Päälaskenta!E$15)</f>
        <v>1.47914721</v>
      </c>
      <c r="N312" s="8">
        <f>IF(F312&gt;Päälaskenta!D$24+Päälaskenta!D$20,2*SQRT(POWER((Päälaskenta!D$24+Päälaskenta!D$20),2)+POWER(Päälaskenta!E$15*(Päälaskenta!D$24+Päälaskenta!D$20),2))+Päälaskenta!C$15,(2*SQRT((POWER(F312,2))+POWER(Päälaskenta!E$15*F312,2))+Päälaskenta!C$15))</f>
        <v>4.2193349334780796</v>
      </c>
      <c r="O312" s="8">
        <f t="shared" si="31"/>
        <v>0.35056406597726802</v>
      </c>
      <c r="P312" s="8">
        <f>Päälaskenta!F$15</f>
        <v>0.08</v>
      </c>
      <c r="Q312" s="8">
        <f t="shared" si="32"/>
        <v>9.1924866945193102</v>
      </c>
      <c r="R312" s="8">
        <f t="shared" si="33"/>
        <v>1.69016307714227</v>
      </c>
      <c r="S312" s="8">
        <f t="shared" si="34"/>
        <v>7.3962911321316493E-2</v>
      </c>
    </row>
    <row r="313" spans="1:19" x14ac:dyDescent="0.2">
      <c r="A313" s="8">
        <v>311</v>
      </c>
      <c r="B313" s="8">
        <f>IF(Päälaskenta!C$7,Päälaskenta!E$7,Päälaskenta!G$5)</f>
        <v>2.5</v>
      </c>
      <c r="C313" s="56">
        <v>1.6890000000000001</v>
      </c>
      <c r="D313" s="92">
        <f t="shared" si="28"/>
        <v>1.48017</v>
      </c>
      <c r="E313" s="8">
        <f>Päälaskenta!F$15</f>
        <v>0.08</v>
      </c>
      <c r="F313" s="93">
        <f>SQRT(POWER(Päälaskenta!C$15/(2*Päälaskenta!E$15),2)+(D313/Päälaskenta!E$15))-Päälaskenta!C$15/(2*Päälaskenta!E$15)</f>
        <v>0.43140000000000001</v>
      </c>
      <c r="G313" s="57">
        <f>2*SQRT((POWER(F313,2))+POWER(Päälaskenta!E$15*F313,2))+Päälaskenta!C$15</f>
        <v>4.22</v>
      </c>
      <c r="H313" s="57">
        <f t="shared" si="29"/>
        <v>0.35</v>
      </c>
      <c r="I313" s="62">
        <f t="shared" si="30"/>
        <v>7.4020000000000002E-2</v>
      </c>
      <c r="M313" s="8">
        <f>IF(F313&gt;(Päälaskenta!D$24+Päälaskenta!D$20),(F313*Päälaskenta!C$15 + F313*F313*Päälaskenta!E$15)+(Päälaskenta!C$15 + F313*Päälaskenta!E$15)*(F313-(Päälaskenta!D$24+Päälaskenta!D$20)),F313*Päälaskenta!C$15 + F313*F313*Päälaskenta!E$15)</f>
        <v>1.4803059599999999</v>
      </c>
      <c r="N313" s="8">
        <f>IF(F313&gt;Päälaskenta!D$24+Päälaskenta!D$20,2*SQRT(POWER((Päälaskenta!D$24+Päälaskenta!D$20),2)+POWER(Päälaskenta!E$15*(Päälaskenta!D$24+Päälaskenta!D$20),2))+Päälaskenta!C$15,(2*SQRT((POWER(F313,2))+POWER(Päälaskenta!E$15*F313,2))+Päälaskenta!C$15))</f>
        <v>4.2201834616155098</v>
      </c>
      <c r="O313" s="8">
        <f t="shared" si="31"/>
        <v>0.35076815343789097</v>
      </c>
      <c r="P313" s="8">
        <f>Päälaskenta!F$15</f>
        <v>0.08</v>
      </c>
      <c r="Q313" s="8">
        <f t="shared" si="32"/>
        <v>9.2032581699083895</v>
      </c>
      <c r="R313" s="8">
        <f t="shared" si="33"/>
        <v>1.68884005574091</v>
      </c>
      <c r="S313" s="8">
        <f t="shared" si="34"/>
        <v>7.3789880544111203E-2</v>
      </c>
    </row>
    <row r="314" spans="1:19" x14ac:dyDescent="0.2">
      <c r="A314" s="8">
        <v>312</v>
      </c>
      <c r="B314" s="8">
        <f>IF(Päälaskenta!C$7,Päälaskenta!E$7,Päälaskenta!G$5)</f>
        <v>2.5</v>
      </c>
      <c r="C314" s="56">
        <v>1.6879999999999999</v>
      </c>
      <c r="D314" s="92">
        <f t="shared" si="28"/>
        <v>1.4810399999999999</v>
      </c>
      <c r="E314" s="8">
        <f>Päälaskenta!F$15</f>
        <v>0.08</v>
      </c>
      <c r="F314" s="93">
        <f>SQRT(POWER(Päälaskenta!C$15/(2*Päälaskenta!E$15),2)+(D314/Päälaskenta!E$15))-Päälaskenta!C$15/(2*Päälaskenta!E$15)</f>
        <v>0.43159999999999998</v>
      </c>
      <c r="G314" s="57">
        <f>2*SQRT((POWER(F314,2))+POWER(Päälaskenta!E$15*F314,2))+Päälaskenta!C$15</f>
        <v>4.22</v>
      </c>
      <c r="H314" s="57">
        <f t="shared" si="29"/>
        <v>0.35</v>
      </c>
      <c r="I314" s="62">
        <f t="shared" si="30"/>
        <v>7.3931999999999998E-2</v>
      </c>
      <c r="M314" s="8">
        <f>IF(F314&gt;(Päälaskenta!D$24+Päälaskenta!D$20),(F314*Päälaskenta!C$15 + F314*F314*Päälaskenta!E$15)+(Päälaskenta!C$15 + F314*Päälaskenta!E$15)*(F314-(Päälaskenta!D$24+Päälaskenta!D$20)),F314*Päälaskenta!C$15 + F314*F314*Päälaskenta!E$15)</f>
        <v>1.48107856</v>
      </c>
      <c r="N314" s="8">
        <f>IF(F314&gt;Päälaskenta!D$24+Päälaskenta!D$20,2*SQRT(POWER((Päälaskenta!D$24+Päälaskenta!D$20),2)+POWER(Päälaskenta!E$15*(Päälaskenta!D$24+Päälaskenta!D$20),2))+Päälaskenta!C$15,(2*SQRT((POWER(F314,2))+POWER(Päälaskenta!E$15*F314,2))+Päälaskenta!C$15))</f>
        <v>4.2207491470404603</v>
      </c>
      <c r="O314" s="8">
        <f t="shared" si="31"/>
        <v>0.35090418984945199</v>
      </c>
      <c r="P314" s="8">
        <f>Päälaskenta!F$15</f>
        <v>0.08</v>
      </c>
      <c r="Q314" s="8">
        <f t="shared" si="32"/>
        <v>9.2104421125303304</v>
      </c>
      <c r="R314" s="8">
        <f t="shared" si="33"/>
        <v>1.6879590776062501</v>
      </c>
      <c r="S314" s="8">
        <f t="shared" si="34"/>
        <v>7.3674816461981499E-2</v>
      </c>
    </row>
    <row r="315" spans="1:19" x14ac:dyDescent="0.2">
      <c r="A315" s="8">
        <v>313</v>
      </c>
      <c r="B315" s="8">
        <f>IF(Päälaskenta!C$7,Päälaskenta!E$7,Päälaskenta!G$5)</f>
        <v>2.5</v>
      </c>
      <c r="C315" s="56">
        <v>1.6870000000000001</v>
      </c>
      <c r="D315" s="92">
        <f t="shared" si="28"/>
        <v>1.4819199999999999</v>
      </c>
      <c r="E315" s="8">
        <f>Päälaskenta!F$15</f>
        <v>0.08</v>
      </c>
      <c r="F315" s="93">
        <f>SQRT(POWER(Päälaskenta!C$15/(2*Päälaskenta!E$15),2)+(D315/Päälaskenta!E$15))-Päälaskenta!C$15/(2*Päälaskenta!E$15)</f>
        <v>0.43180000000000002</v>
      </c>
      <c r="G315" s="57">
        <f>2*SQRT((POWER(F315,2))+POWER(Päälaskenta!E$15*F315,2))+Päälaskenta!C$15</f>
        <v>4.22</v>
      </c>
      <c r="H315" s="57">
        <f t="shared" si="29"/>
        <v>0.35</v>
      </c>
      <c r="I315" s="62">
        <f t="shared" si="30"/>
        <v>7.3844999999999994E-2</v>
      </c>
      <c r="M315" s="8">
        <f>IF(F315&gt;(Päälaskenta!D$24+Päälaskenta!D$20),(F315*Päälaskenta!C$15 + F315*F315*Päälaskenta!E$15)+(Päälaskenta!C$15 + F315*Päälaskenta!E$15)*(F315-(Päälaskenta!D$24+Päälaskenta!D$20)),F315*Päälaskenta!C$15 + F315*F315*Päälaskenta!E$15)</f>
        <v>1.4818512399999999</v>
      </c>
      <c r="N315" s="8">
        <f>IF(F315&gt;Päälaskenta!D$24+Päälaskenta!D$20,2*SQRT(POWER((Päälaskenta!D$24+Päälaskenta!D$20),2)+POWER(Päälaskenta!E$15*(Päälaskenta!D$24+Päälaskenta!D$20),2))+Päälaskenta!C$15,(2*SQRT((POWER(F315,2))+POWER(Päälaskenta!E$15*F315,2))+Päälaskenta!C$15))</f>
        <v>4.2213148324654002</v>
      </c>
      <c r="O315" s="8">
        <f t="shared" si="31"/>
        <v>0.351040208752813</v>
      </c>
      <c r="P315" s="8">
        <f>Päälaskenta!F$15</f>
        <v>0.08</v>
      </c>
      <c r="Q315" s="8">
        <f t="shared" si="32"/>
        <v>9.2176284221722593</v>
      </c>
      <c r="R315" s="8">
        <f t="shared" si="33"/>
        <v>1.68707892703184</v>
      </c>
      <c r="S315" s="8">
        <f t="shared" si="34"/>
        <v>7.3559983528180897E-2</v>
      </c>
    </row>
    <row r="316" spans="1:19" x14ac:dyDescent="0.2">
      <c r="A316" s="8">
        <v>314</v>
      </c>
      <c r="B316" s="8">
        <f>IF(Päälaskenta!C$7,Päälaskenta!E$7,Päälaskenta!G$5)</f>
        <v>2.5</v>
      </c>
      <c r="C316" s="56">
        <v>1.6859999999999999</v>
      </c>
      <c r="D316" s="92">
        <f t="shared" si="28"/>
        <v>1.4827999999999999</v>
      </c>
      <c r="E316" s="8">
        <f>Päälaskenta!F$15</f>
        <v>0.08</v>
      </c>
      <c r="F316" s="93">
        <f>SQRT(POWER(Päälaskenta!C$15/(2*Päälaskenta!E$15),2)+(D316/Päälaskenta!E$15))-Päälaskenta!C$15/(2*Päälaskenta!E$15)</f>
        <v>0.432</v>
      </c>
      <c r="G316" s="57">
        <f>2*SQRT((POWER(F316,2))+POWER(Päälaskenta!E$15*F316,2))+Päälaskenta!C$15</f>
        <v>4.22</v>
      </c>
      <c r="H316" s="57">
        <f t="shared" si="29"/>
        <v>0.35</v>
      </c>
      <c r="I316" s="62">
        <f t="shared" si="30"/>
        <v>7.3757000000000003E-2</v>
      </c>
      <c r="M316" s="8">
        <f>IF(F316&gt;(Päälaskenta!D$24+Päälaskenta!D$20),(F316*Päälaskenta!C$15 + F316*F316*Päälaskenta!E$15)+(Päälaskenta!C$15 + F316*Päälaskenta!E$15)*(F316-(Päälaskenta!D$24+Päälaskenta!D$20)),F316*Päälaskenta!C$15 + F316*F316*Päälaskenta!E$15)</f>
        <v>1.4826239999999999</v>
      </c>
      <c r="N316" s="8">
        <f>IF(F316&gt;Päälaskenta!D$24+Päälaskenta!D$20,2*SQRT(POWER((Päälaskenta!D$24+Päälaskenta!D$20),2)+POWER(Päälaskenta!E$15*(Päälaskenta!D$24+Päälaskenta!D$20),2))+Päälaskenta!C$15,(2*SQRT((POWER(F316,2))+POWER(Päälaskenta!E$15*F316,2))+Päälaskenta!C$15))</f>
        <v>4.2218805178903498</v>
      </c>
      <c r="O316" s="8">
        <f t="shared" si="31"/>
        <v>0.35117621015500899</v>
      </c>
      <c r="P316" s="8">
        <f>Päälaskenta!F$15</f>
        <v>0.08</v>
      </c>
      <c r="Q316" s="8">
        <f t="shared" si="32"/>
        <v>9.2248170986600595</v>
      </c>
      <c r="R316" s="8">
        <f t="shared" si="33"/>
        <v>1.68619960286627</v>
      </c>
      <c r="S316" s="8">
        <f t="shared" si="34"/>
        <v>7.3445381172755703E-2</v>
      </c>
    </row>
    <row r="317" spans="1:19" x14ac:dyDescent="0.2">
      <c r="A317" s="8">
        <v>315</v>
      </c>
      <c r="B317" s="8">
        <f>IF(Päälaskenta!C$7,Päälaskenta!E$7,Päälaskenta!G$5)</f>
        <v>2.5</v>
      </c>
      <c r="C317" s="56">
        <v>1.6850000000000001</v>
      </c>
      <c r="D317" s="92">
        <f t="shared" si="28"/>
        <v>1.4836800000000001</v>
      </c>
      <c r="E317" s="8">
        <f>Päälaskenta!F$15</f>
        <v>0.08</v>
      </c>
      <c r="F317" s="93">
        <f>SQRT(POWER(Päälaskenta!C$15/(2*Päälaskenta!E$15),2)+(D317/Päälaskenta!E$15))-Päälaskenta!C$15/(2*Päälaskenta!E$15)</f>
        <v>0.43230000000000002</v>
      </c>
      <c r="G317" s="57">
        <f>2*SQRT((POWER(F317,2))+POWER(Päälaskenta!E$15*F317,2))+Päälaskenta!C$15</f>
        <v>4.22</v>
      </c>
      <c r="H317" s="57">
        <f t="shared" si="29"/>
        <v>0.35</v>
      </c>
      <c r="I317" s="62">
        <f t="shared" si="30"/>
        <v>7.3669999999999999E-2</v>
      </c>
      <c r="M317" s="8">
        <f>IF(F317&gt;(Päälaskenta!D$24+Päälaskenta!D$20),(F317*Päälaskenta!C$15 + F317*F317*Päälaskenta!E$15)+(Päälaskenta!C$15 + F317*Päälaskenta!E$15)*(F317-(Päälaskenta!D$24+Päälaskenta!D$20)),F317*Päälaskenta!C$15 + F317*F317*Päälaskenta!E$15)</f>
        <v>1.4837832900000001</v>
      </c>
      <c r="N317" s="8">
        <f>IF(F317&gt;Päälaskenta!D$24+Päälaskenta!D$20,2*SQRT(POWER((Päälaskenta!D$24+Päälaskenta!D$20),2)+POWER(Päälaskenta!E$15*(Päälaskenta!D$24+Päälaskenta!D$20),2))+Päälaskenta!C$15,(2*SQRT((POWER(F317,2))+POWER(Päälaskenta!E$15*F317,2))+Päälaskenta!C$15))</f>
        <v>4.22272904602778</v>
      </c>
      <c r="O317" s="8">
        <f t="shared" si="31"/>
        <v>0.35138017945900601</v>
      </c>
      <c r="P317" s="8">
        <f>Päälaskenta!F$15</f>
        <v>0.08</v>
      </c>
      <c r="Q317" s="8">
        <f t="shared" si="32"/>
        <v>9.2356045508475297</v>
      </c>
      <c r="R317" s="8">
        <f t="shared" si="33"/>
        <v>1.68488216362108</v>
      </c>
      <c r="S317" s="8">
        <f t="shared" si="34"/>
        <v>7.3273908731398302E-2</v>
      </c>
    </row>
    <row r="318" spans="1:19" x14ac:dyDescent="0.2">
      <c r="A318" s="8">
        <v>316</v>
      </c>
      <c r="B318" s="8">
        <f>IF(Päälaskenta!C$7,Päälaskenta!E$7,Päälaskenta!G$5)</f>
        <v>2.5</v>
      </c>
      <c r="C318" s="56">
        <v>1.6839999999999999</v>
      </c>
      <c r="D318" s="92">
        <f t="shared" si="28"/>
        <v>1.4845600000000001</v>
      </c>
      <c r="E318" s="8">
        <f>Päälaskenta!F$15</f>
        <v>0.08</v>
      </c>
      <c r="F318" s="93">
        <f>SQRT(POWER(Päälaskenta!C$15/(2*Päälaskenta!E$15),2)+(D318/Päälaskenta!E$15))-Päälaskenta!C$15/(2*Päälaskenta!E$15)</f>
        <v>0.4325</v>
      </c>
      <c r="G318" s="57">
        <f>2*SQRT((POWER(F318,2))+POWER(Päälaskenta!E$15*F318,2))+Päälaskenta!C$15</f>
        <v>4.22</v>
      </c>
      <c r="H318" s="57">
        <f t="shared" si="29"/>
        <v>0.35</v>
      </c>
      <c r="I318" s="62">
        <f t="shared" si="30"/>
        <v>7.3581999999999995E-2</v>
      </c>
      <c r="M318" s="8">
        <f>IF(F318&gt;(Päälaskenta!D$24+Päälaskenta!D$20),(F318*Päälaskenta!C$15 + F318*F318*Päälaskenta!E$15)+(Päälaskenta!C$15 + F318*Päälaskenta!E$15)*(F318-(Päälaskenta!D$24+Päälaskenta!D$20)),F318*Päälaskenta!C$15 + F318*F318*Päälaskenta!E$15)</f>
        <v>1.48455625</v>
      </c>
      <c r="N318" s="8">
        <f>IF(F318&gt;Päälaskenta!D$24+Päälaskenta!D$20,2*SQRT(POWER((Päälaskenta!D$24+Päälaskenta!D$20),2)+POWER(Päälaskenta!E$15*(Päälaskenta!D$24+Päälaskenta!D$20),2))+Päälaskenta!C$15,(2*SQRT((POWER(F318,2))+POWER(Päälaskenta!E$15*F318,2))+Päälaskenta!C$15))</f>
        <v>4.2232947314527296</v>
      </c>
      <c r="O318" s="8">
        <f t="shared" si="31"/>
        <v>0.35151613713905799</v>
      </c>
      <c r="P318" s="8">
        <f>Päälaskenta!F$15</f>
        <v>0.08</v>
      </c>
      <c r="Q318" s="8">
        <f t="shared" si="32"/>
        <v>9.2427991436899095</v>
      </c>
      <c r="R318" s="8">
        <f t="shared" si="33"/>
        <v>1.6840049004542601</v>
      </c>
      <c r="S318" s="8">
        <f t="shared" si="34"/>
        <v>7.3159880339288594E-2</v>
      </c>
    </row>
    <row r="319" spans="1:19" x14ac:dyDescent="0.2">
      <c r="A319" s="8">
        <v>317</v>
      </c>
      <c r="B319" s="8">
        <f>IF(Päälaskenta!C$7,Päälaskenta!E$7,Päälaskenta!G$5)</f>
        <v>2.5</v>
      </c>
      <c r="C319" s="56">
        <v>1.6830000000000001</v>
      </c>
      <c r="D319" s="92">
        <f t="shared" si="28"/>
        <v>1.4854400000000001</v>
      </c>
      <c r="E319" s="8">
        <f>Päälaskenta!F$15</f>
        <v>0.08</v>
      </c>
      <c r="F319" s="93">
        <f>SQRT(POWER(Päälaskenta!C$15/(2*Päälaskenta!E$15),2)+(D319/Päälaskenta!E$15))-Päälaskenta!C$15/(2*Päälaskenta!E$15)</f>
        <v>0.43269999999999997</v>
      </c>
      <c r="G319" s="57">
        <f>2*SQRT((POWER(F319,2))+POWER(Päälaskenta!E$15*F319,2))+Päälaskenta!C$15</f>
        <v>4.22</v>
      </c>
      <c r="H319" s="57">
        <f t="shared" si="29"/>
        <v>0.35</v>
      </c>
      <c r="I319" s="62">
        <f t="shared" si="30"/>
        <v>7.3495000000000005E-2</v>
      </c>
      <c r="M319" s="8">
        <f>IF(F319&gt;(Päälaskenta!D$24+Päälaskenta!D$20),(F319*Päälaskenta!C$15 + F319*F319*Päälaskenta!E$15)+(Päälaskenta!C$15 + F319*Päälaskenta!E$15)*(F319-(Päälaskenta!D$24+Päälaskenta!D$20)),F319*Päälaskenta!C$15 + F319*F319*Päälaskenta!E$15)</f>
        <v>1.4853292899999999</v>
      </c>
      <c r="N319" s="8">
        <f>IF(F319&gt;Päälaskenta!D$24+Päälaskenta!D$20,2*SQRT(POWER((Päälaskenta!D$24+Päälaskenta!D$20),2)+POWER(Päälaskenta!E$15*(Päälaskenta!D$24+Päälaskenta!D$20),2))+Päälaskenta!C$15,(2*SQRT((POWER(F319,2))+POWER(Päälaskenta!E$15*F319,2))+Päälaskenta!C$15))</f>
        <v>4.2238604168776801</v>
      </c>
      <c r="O319" s="8">
        <f t="shared" si="31"/>
        <v>0.351652077342549</v>
      </c>
      <c r="P319" s="8">
        <f>Päälaskenta!F$15</f>
        <v>0.08</v>
      </c>
      <c r="Q319" s="8">
        <f t="shared" si="32"/>
        <v>9.2499961027706608</v>
      </c>
      <c r="R319" s="8">
        <f t="shared" si="33"/>
        <v>1.6831284596831699</v>
      </c>
      <c r="S319" s="8">
        <f t="shared" si="34"/>
        <v>7.3046080543806693E-2</v>
      </c>
    </row>
    <row r="320" spans="1:19" x14ac:dyDescent="0.2">
      <c r="A320" s="8">
        <v>318</v>
      </c>
      <c r="B320" s="8">
        <f>IF(Päälaskenta!C$7,Päälaskenta!E$7,Päälaskenta!G$5)</f>
        <v>2.5</v>
      </c>
      <c r="C320" s="56">
        <v>1.6819999999999999</v>
      </c>
      <c r="D320" s="92">
        <f t="shared" si="28"/>
        <v>1.4863299999999999</v>
      </c>
      <c r="E320" s="8">
        <f>Päälaskenta!F$15</f>
        <v>0.08</v>
      </c>
      <c r="F320" s="93">
        <f>SQRT(POWER(Päälaskenta!C$15/(2*Päälaskenta!E$15),2)+(D320/Päälaskenta!E$15))-Päälaskenta!C$15/(2*Päälaskenta!E$15)</f>
        <v>0.433</v>
      </c>
      <c r="G320" s="57">
        <f>2*SQRT((POWER(F320,2))+POWER(Päälaskenta!E$15*F320,2))+Päälaskenta!C$15</f>
        <v>4.22</v>
      </c>
      <c r="H320" s="57">
        <f t="shared" si="29"/>
        <v>0.35</v>
      </c>
      <c r="I320" s="62">
        <f t="shared" si="30"/>
        <v>7.3408000000000001E-2</v>
      </c>
      <c r="M320" s="8">
        <f>IF(F320&gt;(Päälaskenta!D$24+Päälaskenta!D$20),(F320*Päälaskenta!C$15 + F320*F320*Päälaskenta!E$15)+(Päälaskenta!C$15 + F320*Päälaskenta!E$15)*(F320-(Päälaskenta!D$24+Päälaskenta!D$20)),F320*Päälaskenta!C$15 + F320*F320*Päälaskenta!E$15)</f>
        <v>1.4864889999999999</v>
      </c>
      <c r="N320" s="8">
        <f>IF(F320&gt;Päälaskenta!D$24+Päälaskenta!D$20,2*SQRT(POWER((Päälaskenta!D$24+Päälaskenta!D$20),2)+POWER(Päälaskenta!E$15*(Päälaskenta!D$24+Päälaskenta!D$20),2))+Päälaskenta!C$15,(2*SQRT((POWER(F320,2))+POWER(Päälaskenta!E$15*F320,2))+Päälaskenta!C$15))</f>
        <v>4.2247089450150996</v>
      </c>
      <c r="O320" s="8">
        <f t="shared" si="31"/>
        <v>0.35185595489458898</v>
      </c>
      <c r="P320" s="8">
        <f>Päälaskenta!F$15</f>
        <v>0.08</v>
      </c>
      <c r="Q320" s="8">
        <f t="shared" si="32"/>
        <v>9.2607959777101794</v>
      </c>
      <c r="R320" s="8">
        <f t="shared" si="33"/>
        <v>1.6818153380213401</v>
      </c>
      <c r="S320" s="8">
        <f t="shared" si="34"/>
        <v>7.2875808239250897E-2</v>
      </c>
    </row>
    <row r="321" spans="1:19" x14ac:dyDescent="0.2">
      <c r="A321" s="8">
        <v>319</v>
      </c>
      <c r="B321" s="8">
        <f>IF(Päälaskenta!C$7,Päälaskenta!E$7,Päälaskenta!G$5)</f>
        <v>2.5</v>
      </c>
      <c r="C321" s="56">
        <v>1.681</v>
      </c>
      <c r="D321" s="92">
        <f t="shared" si="28"/>
        <v>1.4872099999999999</v>
      </c>
      <c r="E321" s="8">
        <f>Päälaskenta!F$15</f>
        <v>0.08</v>
      </c>
      <c r="F321" s="93">
        <f>SQRT(POWER(Päälaskenta!C$15/(2*Päälaskenta!E$15),2)+(D321/Päälaskenta!E$15))-Päälaskenta!C$15/(2*Päälaskenta!E$15)</f>
        <v>0.43319999999999997</v>
      </c>
      <c r="G321" s="57">
        <f>2*SQRT((POWER(F321,2))+POWER(Päälaskenta!E$15*F321,2))+Päälaskenta!C$15</f>
        <v>4.2300000000000004</v>
      </c>
      <c r="H321" s="57">
        <f t="shared" si="29"/>
        <v>0.35</v>
      </c>
      <c r="I321" s="62">
        <f t="shared" si="30"/>
        <v>7.3319999999999996E-2</v>
      </c>
      <c r="M321" s="8">
        <f>IF(F321&gt;(Päälaskenta!D$24+Päälaskenta!D$20),(F321*Päälaskenta!C$15 + F321*F321*Päälaskenta!E$15)+(Päälaskenta!C$15 + F321*Päälaskenta!E$15)*(F321-(Päälaskenta!D$24+Päälaskenta!D$20)),F321*Päälaskenta!C$15 + F321*F321*Päälaskenta!E$15)</f>
        <v>1.48726224</v>
      </c>
      <c r="N321" s="8">
        <f>IF(F321&gt;Päälaskenta!D$24+Päälaskenta!D$20,2*SQRT(POWER((Päälaskenta!D$24+Päälaskenta!D$20),2)+POWER(Päälaskenta!E$15*(Päälaskenta!D$24+Päälaskenta!D$20),2))+Päälaskenta!C$15,(2*SQRT((POWER(F321,2))+POWER(Päälaskenta!E$15*F321,2))+Päälaskenta!C$15))</f>
        <v>4.2252746304400501</v>
      </c>
      <c r="O321" s="8">
        <f t="shared" si="31"/>
        <v>0.35199185143738398</v>
      </c>
      <c r="P321" s="8">
        <f>Päälaskenta!F$15</f>
        <v>0.08</v>
      </c>
      <c r="Q321" s="8">
        <f t="shared" si="32"/>
        <v>9.2679988516301499</v>
      </c>
      <c r="R321" s="8">
        <f t="shared" si="33"/>
        <v>1.6809409482486399</v>
      </c>
      <c r="S321" s="8">
        <f t="shared" si="34"/>
        <v>7.2762577478009696E-2</v>
      </c>
    </row>
    <row r="322" spans="1:19" x14ac:dyDescent="0.2">
      <c r="A322" s="8">
        <v>320</v>
      </c>
      <c r="B322" s="8">
        <f>IF(Päälaskenta!C$7,Päälaskenta!E$7,Päälaskenta!G$5)</f>
        <v>2.5</v>
      </c>
      <c r="C322" s="56">
        <v>1.68</v>
      </c>
      <c r="D322" s="92">
        <f t="shared" si="28"/>
        <v>1.4881</v>
      </c>
      <c r="E322" s="8">
        <f>Päälaskenta!F$15</f>
        <v>0.08</v>
      </c>
      <c r="F322" s="93">
        <f>SQRT(POWER(Päälaskenta!C$15/(2*Päälaskenta!E$15),2)+(D322/Päälaskenta!E$15))-Päälaskenta!C$15/(2*Päälaskenta!E$15)</f>
        <v>0.43340000000000001</v>
      </c>
      <c r="G322" s="57">
        <f>2*SQRT((POWER(F322,2))+POWER(Päälaskenta!E$15*F322,2))+Päälaskenta!C$15</f>
        <v>4.2300000000000004</v>
      </c>
      <c r="H322" s="57">
        <f t="shared" si="29"/>
        <v>0.35</v>
      </c>
      <c r="I322" s="62">
        <f t="shared" si="30"/>
        <v>7.3233000000000006E-2</v>
      </c>
      <c r="M322" s="8">
        <f>IF(F322&gt;(Päälaskenta!D$24+Päälaskenta!D$20),(F322*Päälaskenta!C$15 + F322*F322*Päälaskenta!E$15)+(Päälaskenta!C$15 + F322*Päälaskenta!E$15)*(F322-(Päälaskenta!D$24+Päälaskenta!D$20)),F322*Päälaskenta!C$15 + F322*F322*Päälaskenta!E$15)</f>
        <v>1.4880355599999999</v>
      </c>
      <c r="N322" s="8">
        <f>IF(F322&gt;Päälaskenta!D$24+Päälaskenta!D$20,2*SQRT(POWER((Päälaskenta!D$24+Päälaskenta!D$20),2)+POWER(Päälaskenta!E$15*(Päälaskenta!D$24+Päälaskenta!D$20),2))+Päälaskenta!C$15,(2*SQRT((POWER(F322,2))+POWER(Päälaskenta!E$15*F322,2))+Päälaskenta!C$15))</f>
        <v>4.2258403158649998</v>
      </c>
      <c r="O322" s="8">
        <f t="shared" si="31"/>
        <v>0.35212773052817298</v>
      </c>
      <c r="P322" s="8">
        <f>Päälaskenta!F$15</f>
        <v>0.08</v>
      </c>
      <c r="Q322" s="8">
        <f t="shared" si="32"/>
        <v>9.2752040911836993</v>
      </c>
      <c r="R322" s="8">
        <f t="shared" si="33"/>
        <v>1.6800673768844601</v>
      </c>
      <c r="S322" s="8">
        <f t="shared" si="34"/>
        <v>7.2649573351832794E-2</v>
      </c>
    </row>
    <row r="323" spans="1:19" x14ac:dyDescent="0.2">
      <c r="A323" s="8">
        <v>321</v>
      </c>
      <c r="B323" s="8">
        <f>IF(Päälaskenta!C$7,Päälaskenta!E$7,Päälaskenta!G$5)</f>
        <v>2.5</v>
      </c>
      <c r="C323" s="56">
        <v>1.679</v>
      </c>
      <c r="D323" s="92">
        <f t="shared" ref="D323:D386" si="35">B323/C323</f>
        <v>1.48898</v>
      </c>
      <c r="E323" s="8">
        <f>Päälaskenta!F$15</f>
        <v>0.08</v>
      </c>
      <c r="F323" s="93">
        <f>SQRT(POWER(Päälaskenta!C$15/(2*Päälaskenta!E$15),2)+(D323/Päälaskenta!E$15))-Päälaskenta!C$15/(2*Päälaskenta!E$15)</f>
        <v>0.43359999999999999</v>
      </c>
      <c r="G323" s="57">
        <f>2*SQRT((POWER(F323,2))+POWER(Päälaskenta!E$15*F323,2))+Päälaskenta!C$15</f>
        <v>4.2300000000000004</v>
      </c>
      <c r="H323" s="57">
        <f t="shared" ref="H323:H386" si="36">D323/G323</f>
        <v>0.35</v>
      </c>
      <c r="I323" s="62">
        <f t="shared" ref="I323:I386" si="37">POWER(C323/((1/E323)*POWER(H323,2/3)),2)</f>
        <v>7.3146000000000003E-2</v>
      </c>
      <c r="M323" s="8">
        <f>IF(F323&gt;(Päälaskenta!D$24+Päälaskenta!D$20),(F323*Päälaskenta!C$15 + F323*F323*Päälaskenta!E$15)+(Päälaskenta!C$15 + F323*Päälaskenta!E$15)*(F323-(Päälaskenta!D$24+Päälaskenta!D$20)),F323*Päälaskenta!C$15 + F323*F323*Päälaskenta!E$15)</f>
        <v>1.4888089600000001</v>
      </c>
      <c r="N323" s="8">
        <f>IF(F323&gt;Päälaskenta!D$24+Päälaskenta!D$20,2*SQRT(POWER((Päälaskenta!D$24+Päälaskenta!D$20),2)+POWER(Päälaskenta!E$15*(Päälaskenta!D$24+Päälaskenta!D$20),2))+Päälaskenta!C$15,(2*SQRT((POWER(F323,2))+POWER(Päälaskenta!E$15*F323,2))+Päälaskenta!C$15))</f>
        <v>4.2264060012899503</v>
      </c>
      <c r="O323" s="8">
        <f t="shared" si="31"/>
        <v>0.35226359217396502</v>
      </c>
      <c r="P323" s="8">
        <f>Päälaskenta!F$15</f>
        <v>0.08</v>
      </c>
      <c r="Q323" s="8">
        <f t="shared" si="32"/>
        <v>9.2824116961985794</v>
      </c>
      <c r="R323" s="8">
        <f t="shared" si="33"/>
        <v>1.67919462279432</v>
      </c>
      <c r="S323" s="8">
        <f t="shared" si="34"/>
        <v>7.2536795303946494E-2</v>
      </c>
    </row>
    <row r="324" spans="1:19" x14ac:dyDescent="0.2">
      <c r="A324" s="8">
        <v>322</v>
      </c>
      <c r="B324" s="8">
        <f>IF(Päälaskenta!C$7,Päälaskenta!E$7,Päälaskenta!G$5)</f>
        <v>2.5</v>
      </c>
      <c r="C324" s="56">
        <v>1.6779999999999999</v>
      </c>
      <c r="D324" s="92">
        <f t="shared" si="35"/>
        <v>1.48987</v>
      </c>
      <c r="E324" s="8">
        <f>Päälaskenta!F$15</f>
        <v>0.08</v>
      </c>
      <c r="F324" s="93">
        <f>SQRT(POWER(Päälaskenta!C$15/(2*Päälaskenta!E$15),2)+(D324/Päälaskenta!E$15))-Päälaskenta!C$15/(2*Päälaskenta!E$15)</f>
        <v>0.43390000000000001</v>
      </c>
      <c r="G324" s="57">
        <f>2*SQRT((POWER(F324,2))+POWER(Päälaskenta!E$15*F324,2))+Päälaskenta!C$15</f>
        <v>4.2300000000000004</v>
      </c>
      <c r="H324" s="57">
        <f t="shared" si="36"/>
        <v>0.35</v>
      </c>
      <c r="I324" s="62">
        <f t="shared" si="37"/>
        <v>7.3058999999999999E-2</v>
      </c>
      <c r="M324" s="8">
        <f>IF(F324&gt;(Päälaskenta!D$24+Päälaskenta!D$20),(F324*Päälaskenta!C$15 + F324*F324*Päälaskenta!E$15)+(Päälaskenta!C$15 + F324*Päälaskenta!E$15)*(F324-(Päälaskenta!D$24+Päälaskenta!D$20)),F324*Päälaskenta!C$15 + F324*F324*Päälaskenta!E$15)</f>
        <v>1.4899692099999999</v>
      </c>
      <c r="N324" s="8">
        <f>IF(F324&gt;Päälaskenta!D$24+Päälaskenta!D$20,2*SQRT(POWER((Päälaskenta!D$24+Päälaskenta!D$20),2)+POWER(Päälaskenta!E$15*(Päälaskenta!D$24+Päälaskenta!D$20),2))+Päälaskenta!C$15,(2*SQRT((POWER(F324,2))+POWER(Päälaskenta!E$15*F324,2))+Päälaskenta!C$15))</f>
        <v>4.2272545294273698</v>
      </c>
      <c r="O324" s="8">
        <f t="shared" ref="O324:O387" si="38">M324/N324</f>
        <v>0.35246735194860201</v>
      </c>
      <c r="P324" s="8">
        <f>Päälaskenta!F$15</f>
        <v>0.08</v>
      </c>
      <c r="Q324" s="8">
        <f t="shared" ref="Q324:Q387" si="39">(1/P324)*M324*POWER(O324,(2/3))</f>
        <v>9.2932275385845209</v>
      </c>
      <c r="R324" s="8">
        <f t="shared" ref="R324:R387" si="40">B324/M324</f>
        <v>1.6778870215714099</v>
      </c>
      <c r="S324" s="8">
        <f t="shared" ref="S324:S387" si="41">(B324*B324)/(Q324*Q324)</f>
        <v>7.2368050914963802E-2</v>
      </c>
    </row>
    <row r="325" spans="1:19" x14ac:dyDescent="0.2">
      <c r="A325" s="8">
        <v>323</v>
      </c>
      <c r="B325" s="8">
        <f>IF(Päälaskenta!C$7,Päälaskenta!E$7,Päälaskenta!G$5)</f>
        <v>2.5</v>
      </c>
      <c r="C325" s="56">
        <v>1.677</v>
      </c>
      <c r="D325" s="92">
        <f t="shared" si="35"/>
        <v>1.4907600000000001</v>
      </c>
      <c r="E325" s="8">
        <f>Päälaskenta!F$15</f>
        <v>0.08</v>
      </c>
      <c r="F325" s="93">
        <f>SQRT(POWER(Päälaskenta!C$15/(2*Päälaskenta!E$15),2)+(D325/Päälaskenta!E$15))-Päälaskenta!C$15/(2*Päälaskenta!E$15)</f>
        <v>0.43409999999999999</v>
      </c>
      <c r="G325" s="57">
        <f>2*SQRT((POWER(F325,2))+POWER(Päälaskenta!E$15*F325,2))+Päälaskenta!C$15</f>
        <v>4.2300000000000004</v>
      </c>
      <c r="H325" s="57">
        <f t="shared" si="36"/>
        <v>0.35</v>
      </c>
      <c r="I325" s="62">
        <f t="shared" si="37"/>
        <v>7.2971999999999995E-2</v>
      </c>
      <c r="M325" s="8">
        <f>IF(F325&gt;(Päälaskenta!D$24+Päälaskenta!D$20),(F325*Päälaskenta!C$15 + F325*F325*Päälaskenta!E$15)+(Päälaskenta!C$15 + F325*Päälaskenta!E$15)*(F325-(Päälaskenta!D$24+Päälaskenta!D$20)),F325*Päälaskenta!C$15 + F325*F325*Päälaskenta!E$15)</f>
        <v>1.49074281</v>
      </c>
      <c r="N325" s="8">
        <f>IF(F325&gt;Päälaskenta!D$24+Päälaskenta!D$20,2*SQRT(POWER((Päälaskenta!D$24+Päälaskenta!D$20),2)+POWER(Päälaskenta!E$15*(Päälaskenta!D$24+Päälaskenta!D$20),2))+Päälaskenta!C$15,(2*SQRT((POWER(F325,2))+POWER(Päälaskenta!E$15*F325,2))+Päälaskenta!C$15))</f>
        <v>4.2278202148523203</v>
      </c>
      <c r="O325" s="8">
        <f t="shared" si="38"/>
        <v>0.352603170012534</v>
      </c>
      <c r="P325" s="8">
        <f>Päälaskenta!F$15</f>
        <v>0.08</v>
      </c>
      <c r="Q325" s="8">
        <f t="shared" si="39"/>
        <v>9.3004410565004001</v>
      </c>
      <c r="R325" s="8">
        <f t="shared" si="40"/>
        <v>1.67701630571675</v>
      </c>
      <c r="S325" s="8">
        <f t="shared" si="41"/>
        <v>7.2255835637558302E-2</v>
      </c>
    </row>
    <row r="326" spans="1:19" x14ac:dyDescent="0.2">
      <c r="A326" s="8">
        <v>324</v>
      </c>
      <c r="B326" s="8">
        <f>IF(Päälaskenta!C$7,Päälaskenta!E$7,Päälaskenta!G$5)</f>
        <v>2.5</v>
      </c>
      <c r="C326" s="56">
        <v>1.6759999999999999</v>
      </c>
      <c r="D326" s="92">
        <f t="shared" si="35"/>
        <v>1.4916499999999999</v>
      </c>
      <c r="E326" s="8">
        <f>Päälaskenta!F$15</f>
        <v>0.08</v>
      </c>
      <c r="F326" s="93">
        <f>SQRT(POWER(Päälaskenta!C$15/(2*Päälaskenta!E$15),2)+(D326/Päälaskenta!E$15))-Päälaskenta!C$15/(2*Päälaskenta!E$15)</f>
        <v>0.43430000000000002</v>
      </c>
      <c r="G326" s="57">
        <f>2*SQRT((POWER(F326,2))+POWER(Päälaskenta!E$15*F326,2))+Päälaskenta!C$15</f>
        <v>4.2300000000000004</v>
      </c>
      <c r="H326" s="57">
        <f t="shared" si="36"/>
        <v>0.35</v>
      </c>
      <c r="I326" s="62">
        <f t="shared" si="37"/>
        <v>7.2885000000000005E-2</v>
      </c>
      <c r="M326" s="8">
        <f>IF(F326&gt;(Päälaskenta!D$24+Päälaskenta!D$20),(F326*Päälaskenta!C$15 + F326*F326*Päälaskenta!E$15)+(Päälaskenta!C$15 + F326*Päälaskenta!E$15)*(F326-(Päälaskenta!D$24+Päälaskenta!D$20)),F326*Päälaskenta!C$15 + F326*F326*Päälaskenta!E$15)</f>
        <v>1.49151649</v>
      </c>
      <c r="N326" s="8">
        <f>IF(F326&gt;Päälaskenta!D$24+Päälaskenta!D$20,2*SQRT(POWER((Päälaskenta!D$24+Päälaskenta!D$20),2)+POWER(Päälaskenta!E$15*(Päälaskenta!D$24+Päälaskenta!D$20),2))+Päälaskenta!C$15,(2*SQRT((POWER(F326,2))+POWER(Päälaskenta!E$15*F326,2))+Päälaskenta!C$15))</f>
        <v>4.2283859002772699</v>
      </c>
      <c r="O326" s="8">
        <f t="shared" si="38"/>
        <v>0.35273897065596499</v>
      </c>
      <c r="P326" s="8">
        <f>Päälaskenta!F$15</f>
        <v>0.08</v>
      </c>
      <c r="Q326" s="8">
        <f t="shared" si="39"/>
        <v>9.3076569392763506</v>
      </c>
      <c r="R326" s="8">
        <f t="shared" si="40"/>
        <v>1.67614640318191</v>
      </c>
      <c r="S326" s="8">
        <f t="shared" si="41"/>
        <v>7.2143844502480903E-2</v>
      </c>
    </row>
    <row r="327" spans="1:19" x14ac:dyDescent="0.2">
      <c r="A327" s="8">
        <v>325</v>
      </c>
      <c r="B327" s="8">
        <f>IF(Päälaskenta!C$7,Päälaskenta!E$7,Päälaskenta!G$5)</f>
        <v>2.5</v>
      </c>
      <c r="C327" s="56">
        <v>1.675</v>
      </c>
      <c r="D327" s="92">
        <f t="shared" si="35"/>
        <v>1.49254</v>
      </c>
      <c r="E327" s="8">
        <f>Päälaskenta!F$15</f>
        <v>0.08</v>
      </c>
      <c r="F327" s="93">
        <f>SQRT(POWER(Päälaskenta!C$15/(2*Päälaskenta!E$15),2)+(D327/Päälaskenta!E$15))-Päälaskenta!C$15/(2*Päälaskenta!E$15)</f>
        <v>0.43459999999999999</v>
      </c>
      <c r="G327" s="57">
        <f>2*SQRT((POWER(F327,2))+POWER(Päälaskenta!E$15*F327,2))+Päälaskenta!C$15</f>
        <v>4.2300000000000004</v>
      </c>
      <c r="H327" s="57">
        <f t="shared" si="36"/>
        <v>0.35</v>
      </c>
      <c r="I327" s="62">
        <f t="shared" si="37"/>
        <v>7.2798000000000002E-2</v>
      </c>
      <c r="M327" s="8">
        <f>IF(F327&gt;(Päälaskenta!D$24+Päälaskenta!D$20),(F327*Päälaskenta!C$15 + F327*F327*Päälaskenta!E$15)+(Päälaskenta!C$15 + F327*Päälaskenta!E$15)*(F327-(Päälaskenta!D$24+Päälaskenta!D$20)),F327*Päälaskenta!C$15 + F327*F327*Päälaskenta!E$15)</f>
        <v>1.4926771599999999</v>
      </c>
      <c r="N327" s="8">
        <f>IF(F327&gt;Päälaskenta!D$24+Päälaskenta!D$20,2*SQRT(POWER((Päälaskenta!D$24+Päälaskenta!D$20),2)+POWER(Päälaskenta!E$15*(Päälaskenta!D$24+Päälaskenta!D$20),2))+Päälaskenta!C$15,(2*SQRT((POWER(F327,2))+POWER(Päälaskenta!E$15*F327,2))+Päälaskenta!C$15))</f>
        <v>4.2292344284146903</v>
      </c>
      <c r="O327" s="8">
        <f t="shared" si="38"/>
        <v>0.35294263897296502</v>
      </c>
      <c r="P327" s="8">
        <f>Päälaskenta!F$15</f>
        <v>0.08</v>
      </c>
      <c r="Q327" s="8">
        <f t="shared" si="39"/>
        <v>9.3184851971782994</v>
      </c>
      <c r="R327" s="8">
        <f t="shared" si="40"/>
        <v>1.6748430718937199</v>
      </c>
      <c r="S327" s="8">
        <f t="shared" si="41"/>
        <v>7.1976276865105604E-2</v>
      </c>
    </row>
    <row r="328" spans="1:19" x14ac:dyDescent="0.2">
      <c r="A328" s="8">
        <v>326</v>
      </c>
      <c r="B328" s="8">
        <f>IF(Päälaskenta!C$7,Päälaskenta!E$7,Päälaskenta!G$5)</f>
        <v>2.5</v>
      </c>
      <c r="C328" s="56">
        <v>1.6739999999999999</v>
      </c>
      <c r="D328" s="92">
        <f t="shared" si="35"/>
        <v>1.49343</v>
      </c>
      <c r="E328" s="8">
        <f>Päälaskenta!F$15</f>
        <v>0.08</v>
      </c>
      <c r="F328" s="93">
        <f>SQRT(POWER(Päälaskenta!C$15/(2*Päälaskenta!E$15),2)+(D328/Päälaskenta!E$15))-Päälaskenta!C$15/(2*Päälaskenta!E$15)</f>
        <v>0.43480000000000002</v>
      </c>
      <c r="G328" s="57">
        <f>2*SQRT((POWER(F328,2))+POWER(Päälaskenta!E$15*F328,2))+Päälaskenta!C$15</f>
        <v>4.2300000000000004</v>
      </c>
      <c r="H328" s="57">
        <f t="shared" si="36"/>
        <v>0.35</v>
      </c>
      <c r="I328" s="62">
        <f t="shared" si="37"/>
        <v>7.2710999999999998E-2</v>
      </c>
      <c r="M328" s="8">
        <f>IF(F328&gt;(Päälaskenta!D$24+Päälaskenta!D$20),(F328*Päälaskenta!C$15 + F328*F328*Päälaskenta!E$15)+(Päälaskenta!C$15 + F328*Päälaskenta!E$15)*(F328-(Päälaskenta!D$24+Päälaskenta!D$20)),F328*Päälaskenta!C$15 + F328*F328*Päälaskenta!E$15)</f>
        <v>1.4934510400000001</v>
      </c>
      <c r="N328" s="8">
        <f>IF(F328&gt;Päälaskenta!D$24+Päälaskenta!D$20,2*SQRT(POWER((Päälaskenta!D$24+Päälaskenta!D$20),2)+POWER(Päälaskenta!E$15*(Päälaskenta!D$24+Päälaskenta!D$20),2))+Päälaskenta!C$15,(2*SQRT((POWER(F328,2))+POWER(Päälaskenta!E$15*F328,2))+Päälaskenta!C$15))</f>
        <v>4.2298001138396399</v>
      </c>
      <c r="O328" s="8">
        <f t="shared" si="38"/>
        <v>0.353078396095721</v>
      </c>
      <c r="P328" s="8">
        <f>Päälaskenta!F$15</f>
        <v>0.08</v>
      </c>
      <c r="Q328" s="8">
        <f t="shared" si="39"/>
        <v>9.3257069913555508</v>
      </c>
      <c r="R328" s="8">
        <f t="shared" si="40"/>
        <v>1.6739751977406601</v>
      </c>
      <c r="S328" s="8">
        <f t="shared" si="41"/>
        <v>7.1864843685220295E-2</v>
      </c>
    </row>
    <row r="329" spans="1:19" x14ac:dyDescent="0.2">
      <c r="A329" s="8">
        <v>327</v>
      </c>
      <c r="B329" s="8">
        <f>IF(Päälaskenta!C$7,Päälaskenta!E$7,Päälaskenta!G$5)</f>
        <v>2.5</v>
      </c>
      <c r="C329" s="56">
        <v>1.673</v>
      </c>
      <c r="D329" s="92">
        <f t="shared" si="35"/>
        <v>1.4943200000000001</v>
      </c>
      <c r="E329" s="8">
        <f>Päälaskenta!F$15</f>
        <v>0.08</v>
      </c>
      <c r="F329" s="93">
        <f>SQRT(POWER(Päälaskenta!C$15/(2*Päälaskenta!E$15),2)+(D329/Päälaskenta!E$15))-Päälaskenta!C$15/(2*Päälaskenta!E$15)</f>
        <v>0.435</v>
      </c>
      <c r="G329" s="57">
        <f>2*SQRT((POWER(F329,2))+POWER(Päälaskenta!E$15*F329,2))+Päälaskenta!C$15</f>
        <v>4.2300000000000004</v>
      </c>
      <c r="H329" s="57">
        <f t="shared" si="36"/>
        <v>0.35</v>
      </c>
      <c r="I329" s="62">
        <f t="shared" si="37"/>
        <v>7.2623999999999994E-2</v>
      </c>
      <c r="M329" s="8">
        <f>IF(F329&gt;(Päälaskenta!D$24+Päälaskenta!D$20),(F329*Päälaskenta!C$15 + F329*F329*Päälaskenta!E$15)+(Päälaskenta!C$15 + F329*Päälaskenta!E$15)*(F329-(Päälaskenta!D$24+Päälaskenta!D$20)),F329*Päälaskenta!C$15 + F329*F329*Päälaskenta!E$15)</f>
        <v>1.4942249999999999</v>
      </c>
      <c r="N329" s="8">
        <f>IF(F329&gt;Päälaskenta!D$24+Päälaskenta!D$20,2*SQRT(POWER((Päälaskenta!D$24+Päälaskenta!D$20),2)+POWER(Päälaskenta!E$15*(Päälaskenta!D$24+Päälaskenta!D$20),2))+Päälaskenta!C$15,(2*SQRT((POWER(F329,2))+POWER(Päälaskenta!E$15*F329,2))+Päälaskenta!C$15))</f>
        <v>4.2303657992645904</v>
      </c>
      <c r="O329" s="8">
        <f t="shared" si="38"/>
        <v>0.353214135822429</v>
      </c>
      <c r="P329" s="8">
        <f>Päälaskenta!F$15</f>
        <v>0.08</v>
      </c>
      <c r="Q329" s="8">
        <f t="shared" si="39"/>
        <v>9.3329311497943994</v>
      </c>
      <c r="R329" s="8">
        <f t="shared" si="40"/>
        <v>1.6731081329786299</v>
      </c>
      <c r="S329" s="8">
        <f t="shared" si="41"/>
        <v>7.1753632731344497E-2</v>
      </c>
    </row>
    <row r="330" spans="1:19" x14ac:dyDescent="0.2">
      <c r="A330" s="8">
        <v>328</v>
      </c>
      <c r="B330" s="8">
        <f>IF(Päälaskenta!C$7,Päälaskenta!E$7,Päälaskenta!G$5)</f>
        <v>2.5</v>
      </c>
      <c r="C330" s="56">
        <v>1.6719999999999999</v>
      </c>
      <c r="D330" s="92">
        <f t="shared" si="35"/>
        <v>1.49522</v>
      </c>
      <c r="E330" s="8">
        <f>Päälaskenta!F$15</f>
        <v>0.08</v>
      </c>
      <c r="F330" s="93">
        <f>SQRT(POWER(Päälaskenta!C$15/(2*Päälaskenta!E$15),2)+(D330/Päälaskenta!E$15))-Päälaskenta!C$15/(2*Päälaskenta!E$15)</f>
        <v>0.43530000000000002</v>
      </c>
      <c r="G330" s="57">
        <f>2*SQRT((POWER(F330,2))+POWER(Päälaskenta!E$15*F330,2))+Päälaskenta!C$15</f>
        <v>4.2300000000000004</v>
      </c>
      <c r="H330" s="57">
        <f t="shared" si="36"/>
        <v>0.35</v>
      </c>
      <c r="I330" s="62">
        <f t="shared" si="37"/>
        <v>7.2537000000000004E-2</v>
      </c>
      <c r="M330" s="8">
        <f>IF(F330&gt;(Päälaskenta!D$24+Päälaskenta!D$20),(F330*Päälaskenta!C$15 + F330*F330*Päälaskenta!E$15)+(Päälaskenta!C$15 + F330*Päälaskenta!E$15)*(F330-(Päälaskenta!D$24+Päälaskenta!D$20)),F330*Päälaskenta!C$15 + F330*F330*Päälaskenta!E$15)</f>
        <v>1.49538609</v>
      </c>
      <c r="N330" s="8">
        <f>IF(F330&gt;Päälaskenta!D$24+Päälaskenta!D$20,2*SQRT(POWER((Päälaskenta!D$24+Päälaskenta!D$20),2)+POWER(Päälaskenta!E$15*(Päälaskenta!D$24+Päälaskenta!D$20),2))+Päälaskenta!C$15,(2*SQRT((POWER(F330,2))+POWER(Päälaskenta!E$15*F330,2))+Päälaskenta!C$15))</f>
        <v>4.2312143274020197</v>
      </c>
      <c r="O330" s="8">
        <f t="shared" si="38"/>
        <v>0.35341771281015999</v>
      </c>
      <c r="P330" s="8">
        <f>Päälaskenta!F$15</f>
        <v>0.08</v>
      </c>
      <c r="Q330" s="8">
        <f t="shared" si="39"/>
        <v>9.3437718200701507</v>
      </c>
      <c r="R330" s="8">
        <f t="shared" si="40"/>
        <v>1.671809050999</v>
      </c>
      <c r="S330" s="8">
        <f t="shared" si="41"/>
        <v>7.1587231784855904E-2</v>
      </c>
    </row>
    <row r="331" spans="1:19" x14ac:dyDescent="0.2">
      <c r="A331" s="8">
        <v>329</v>
      </c>
      <c r="B331" s="8">
        <f>IF(Päälaskenta!C$7,Päälaskenta!E$7,Päälaskenta!G$5)</f>
        <v>2.5</v>
      </c>
      <c r="C331" s="56">
        <v>1.671</v>
      </c>
      <c r="D331" s="92">
        <f t="shared" si="35"/>
        <v>1.4961100000000001</v>
      </c>
      <c r="E331" s="8">
        <f>Päälaskenta!F$15</f>
        <v>0.08</v>
      </c>
      <c r="F331" s="93">
        <f>SQRT(POWER(Päälaskenta!C$15/(2*Päälaskenta!E$15),2)+(D331/Päälaskenta!E$15))-Päälaskenta!C$15/(2*Päälaskenta!E$15)</f>
        <v>0.4355</v>
      </c>
      <c r="G331" s="57">
        <f>2*SQRT((POWER(F331,2))+POWER(Päälaskenta!E$15*F331,2))+Päälaskenta!C$15</f>
        <v>4.2300000000000004</v>
      </c>
      <c r="H331" s="57">
        <f t="shared" si="36"/>
        <v>0.35</v>
      </c>
      <c r="I331" s="62">
        <f t="shared" si="37"/>
        <v>7.2451000000000002E-2</v>
      </c>
      <c r="M331" s="8">
        <f>IF(F331&gt;(Päälaskenta!D$24+Päälaskenta!D$20),(F331*Päälaskenta!C$15 + F331*F331*Päälaskenta!E$15)+(Päälaskenta!C$15 + F331*Päälaskenta!E$15)*(F331-(Päälaskenta!D$24+Päälaskenta!D$20)),F331*Päälaskenta!C$15 + F331*F331*Päälaskenta!E$15)</f>
        <v>1.49616025</v>
      </c>
      <c r="N331" s="8">
        <f>IF(F331&gt;Päälaskenta!D$24+Päälaskenta!D$20,2*SQRT(POWER((Päälaskenta!D$24+Päälaskenta!D$20),2)+POWER(Päälaskenta!E$15*(Päälaskenta!D$24+Päälaskenta!D$20),2))+Päälaskenta!C$15,(2*SQRT((POWER(F331,2))+POWER(Päälaskenta!E$15*F331,2))+Päälaskenta!C$15))</f>
        <v>4.2317800128269702</v>
      </c>
      <c r="O331" s="8">
        <f t="shared" si="38"/>
        <v>0.35355340907726301</v>
      </c>
      <c r="P331" s="8">
        <f>Päälaskenta!F$15</f>
        <v>0.08</v>
      </c>
      <c r="Q331" s="8">
        <f t="shared" si="39"/>
        <v>9.3510018884174197</v>
      </c>
      <c r="R331" s="8">
        <f t="shared" si="40"/>
        <v>1.6709440048283599</v>
      </c>
      <c r="S331" s="8">
        <f t="shared" si="41"/>
        <v>7.1476574019706404E-2</v>
      </c>
    </row>
    <row r="332" spans="1:19" x14ac:dyDescent="0.2">
      <c r="A332" s="8">
        <v>330</v>
      </c>
      <c r="B332" s="8">
        <f>IF(Päälaskenta!C$7,Päälaskenta!E$7,Päälaskenta!G$5)</f>
        <v>2.5</v>
      </c>
      <c r="C332" s="56">
        <v>1.67</v>
      </c>
      <c r="D332" s="92">
        <f t="shared" si="35"/>
        <v>1.49701</v>
      </c>
      <c r="E332" s="8">
        <f>Päälaskenta!F$15</f>
        <v>0.08</v>
      </c>
      <c r="F332" s="93">
        <f>SQRT(POWER(Päälaskenta!C$15/(2*Päälaskenta!E$15),2)+(D332/Päälaskenta!E$15))-Päälaskenta!C$15/(2*Päälaskenta!E$15)</f>
        <v>0.43569999999999998</v>
      </c>
      <c r="G332" s="57">
        <f>2*SQRT((POWER(F332,2))+POWER(Päälaskenta!E$15*F332,2))+Päälaskenta!C$15</f>
        <v>4.2300000000000004</v>
      </c>
      <c r="H332" s="57">
        <f t="shared" si="36"/>
        <v>0.35</v>
      </c>
      <c r="I332" s="62">
        <f t="shared" si="37"/>
        <v>7.2363999999999998E-2</v>
      </c>
      <c r="M332" s="8">
        <f>IF(F332&gt;(Päälaskenta!D$24+Päälaskenta!D$20),(F332*Päälaskenta!C$15 + F332*F332*Päälaskenta!E$15)+(Päälaskenta!C$15 + F332*Päälaskenta!E$15)*(F332-(Päälaskenta!D$24+Päälaskenta!D$20)),F332*Päälaskenta!C$15 + F332*F332*Päälaskenta!E$15)</f>
        <v>1.4969344899999999</v>
      </c>
      <c r="N332" s="8">
        <f>IF(F332&gt;Päälaskenta!D$24+Päälaskenta!D$20,2*SQRT(POWER((Päälaskenta!D$24+Päälaskenta!D$20),2)+POWER(Päälaskenta!E$15*(Päälaskenta!D$24+Päälaskenta!D$20),2))+Päälaskenta!C$15,(2*SQRT((POWER(F332,2))+POWER(Päälaskenta!E$15*F332,2))+Päälaskenta!C$15))</f>
        <v>4.2323456982519199</v>
      </c>
      <c r="O332" s="8">
        <f t="shared" si="38"/>
        <v>0.35368908797272303</v>
      </c>
      <c r="P332" s="8">
        <f>Päälaskenta!F$15</f>
        <v>0.08</v>
      </c>
      <c r="Q332" s="8">
        <f t="shared" si="39"/>
        <v>9.3582343204304603</v>
      </c>
      <c r="R332" s="8">
        <f t="shared" si="40"/>
        <v>1.6700797641451901</v>
      </c>
      <c r="S332" s="8">
        <f t="shared" si="41"/>
        <v>7.1366136583663406E-2</v>
      </c>
    </row>
    <row r="333" spans="1:19" x14ac:dyDescent="0.2">
      <c r="A333" s="8">
        <v>331</v>
      </c>
      <c r="B333" s="8">
        <f>IF(Päälaskenta!C$7,Päälaskenta!E$7,Päälaskenta!G$5)</f>
        <v>2.5</v>
      </c>
      <c r="C333" s="56">
        <v>1.669</v>
      </c>
      <c r="D333" s="92">
        <f t="shared" si="35"/>
        <v>1.4979</v>
      </c>
      <c r="E333" s="8">
        <f>Päälaskenta!F$15</f>
        <v>0.08</v>
      </c>
      <c r="F333" s="93">
        <f>SQRT(POWER(Päälaskenta!C$15/(2*Päälaskenta!E$15),2)+(D333/Päälaskenta!E$15))-Päälaskenta!C$15/(2*Päälaskenta!E$15)</f>
        <v>0.43590000000000001</v>
      </c>
      <c r="G333" s="57">
        <f>2*SQRT((POWER(F333,2))+POWER(Päälaskenta!E$15*F333,2))+Päälaskenta!C$15</f>
        <v>4.2300000000000004</v>
      </c>
      <c r="H333" s="57">
        <f t="shared" si="36"/>
        <v>0.35</v>
      </c>
      <c r="I333" s="62">
        <f t="shared" si="37"/>
        <v>7.2276999999999994E-2</v>
      </c>
      <c r="M333" s="8">
        <f>IF(F333&gt;(Päälaskenta!D$24+Päälaskenta!D$20),(F333*Päälaskenta!C$15 + F333*F333*Päälaskenta!E$15)+(Päälaskenta!C$15 + F333*Päälaskenta!E$15)*(F333-(Päälaskenta!D$24+Päälaskenta!D$20)),F333*Päälaskenta!C$15 + F333*F333*Päälaskenta!E$15)</f>
        <v>1.49770881</v>
      </c>
      <c r="N333" s="8">
        <f>IF(F333&gt;Päälaskenta!D$24+Päälaskenta!D$20,2*SQRT(POWER((Päälaskenta!D$24+Päälaskenta!D$20),2)+POWER(Päälaskenta!E$15*(Päälaskenta!D$24+Päälaskenta!D$20),2))+Päälaskenta!C$15,(2*SQRT((POWER(F333,2))+POWER(Päälaskenta!E$15*F333,2))+Päälaskenta!C$15))</f>
        <v>4.2329113836768597</v>
      </c>
      <c r="O333" s="8">
        <f t="shared" si="38"/>
        <v>0.35382474950350501</v>
      </c>
      <c r="P333" s="8">
        <f>Päälaskenta!F$15</f>
        <v>0.08</v>
      </c>
      <c r="Q333" s="8">
        <f t="shared" si="39"/>
        <v>9.3654691159395806</v>
      </c>
      <c r="R333" s="8">
        <f t="shared" si="40"/>
        <v>1.6692163278387899</v>
      </c>
      <c r="S333" s="8">
        <f t="shared" si="41"/>
        <v>7.1255918938287699E-2</v>
      </c>
    </row>
    <row r="334" spans="1:19" x14ac:dyDescent="0.2">
      <c r="A334" s="8">
        <v>332</v>
      </c>
      <c r="B334" s="8">
        <f>IF(Päälaskenta!C$7,Päälaskenta!E$7,Päälaskenta!G$5)</f>
        <v>2.5</v>
      </c>
      <c r="C334" s="56">
        <v>1.6679999999999999</v>
      </c>
      <c r="D334" s="92">
        <f t="shared" si="35"/>
        <v>1.4987999999999999</v>
      </c>
      <c r="E334" s="8">
        <f>Päälaskenta!F$15</f>
        <v>0.08</v>
      </c>
      <c r="F334" s="93">
        <f>SQRT(POWER(Päälaskenta!C$15/(2*Päälaskenta!E$15),2)+(D334/Päälaskenta!E$15))-Päälaskenta!C$15/(2*Päälaskenta!E$15)</f>
        <v>0.43619999999999998</v>
      </c>
      <c r="G334" s="57">
        <f>2*SQRT((POWER(F334,2))+POWER(Päälaskenta!E$15*F334,2))+Päälaskenta!C$15</f>
        <v>4.2300000000000004</v>
      </c>
      <c r="H334" s="57">
        <f t="shared" si="36"/>
        <v>0.35</v>
      </c>
      <c r="I334" s="62">
        <f t="shared" si="37"/>
        <v>7.2191000000000005E-2</v>
      </c>
      <c r="M334" s="8">
        <f>IF(F334&gt;(Päälaskenta!D$24+Päälaskenta!D$20),(F334*Päälaskenta!C$15 + F334*F334*Päälaskenta!E$15)+(Päälaskenta!C$15 + F334*Päälaskenta!E$15)*(F334-(Päälaskenta!D$24+Päälaskenta!D$20)),F334*Päälaskenta!C$15 + F334*F334*Päälaskenta!E$15)</f>
        <v>1.4988704399999999</v>
      </c>
      <c r="N334" s="8">
        <f>IF(F334&gt;Päälaskenta!D$24+Päälaskenta!D$20,2*SQRT(POWER((Päälaskenta!D$24+Päälaskenta!D$20),2)+POWER(Päälaskenta!E$15*(Päälaskenta!D$24+Päälaskenta!D$20),2))+Päälaskenta!C$15,(2*SQRT((POWER(F334,2))+POWER(Päälaskenta!E$15*F334,2))+Päälaskenta!C$15))</f>
        <v>4.2337599118142899</v>
      </c>
      <c r="O334" s="8">
        <f t="shared" si="38"/>
        <v>0.35402820925612899</v>
      </c>
      <c r="P334" s="8">
        <f>Päälaskenta!F$15</f>
        <v>0.08</v>
      </c>
      <c r="Q334" s="8">
        <f t="shared" si="39"/>
        <v>9.3763257403875695</v>
      </c>
      <c r="R334" s="8">
        <f t="shared" si="40"/>
        <v>1.66792267916098</v>
      </c>
      <c r="S334" s="8">
        <f t="shared" si="41"/>
        <v>7.1091003403733199E-2</v>
      </c>
    </row>
    <row r="335" spans="1:19" x14ac:dyDescent="0.2">
      <c r="A335" s="8">
        <v>333</v>
      </c>
      <c r="B335" s="8">
        <f>IF(Päälaskenta!C$7,Päälaskenta!E$7,Päälaskenta!G$5)</f>
        <v>2.5</v>
      </c>
      <c r="C335" s="56">
        <v>1.667</v>
      </c>
      <c r="D335" s="92">
        <f t="shared" si="35"/>
        <v>1.4997</v>
      </c>
      <c r="E335" s="8">
        <f>Päälaskenta!F$15</f>
        <v>0.08</v>
      </c>
      <c r="F335" s="93">
        <f>SQRT(POWER(Päälaskenta!C$15/(2*Päälaskenta!E$15),2)+(D335/Päälaskenta!E$15))-Päälaskenta!C$15/(2*Päälaskenta!E$15)</f>
        <v>0.43640000000000001</v>
      </c>
      <c r="G335" s="57">
        <f>2*SQRT((POWER(F335,2))+POWER(Päälaskenta!E$15*F335,2))+Päälaskenta!C$15</f>
        <v>4.2300000000000004</v>
      </c>
      <c r="H335" s="57">
        <f t="shared" si="36"/>
        <v>0.35</v>
      </c>
      <c r="I335" s="62">
        <f t="shared" si="37"/>
        <v>7.2104000000000001E-2</v>
      </c>
      <c r="M335" s="8">
        <f>IF(F335&gt;(Päälaskenta!D$24+Päälaskenta!D$20),(F335*Päälaskenta!C$15 + F335*F335*Päälaskenta!E$15)+(Päälaskenta!C$15 + F335*Päälaskenta!E$15)*(F335-(Päälaskenta!D$24+Päälaskenta!D$20)),F335*Päälaskenta!C$15 + F335*F335*Päälaskenta!E$15)</f>
        <v>1.4996449599999999</v>
      </c>
      <c r="N335" s="8">
        <f>IF(F335&gt;Päälaskenta!D$24+Päälaskenta!D$20,2*SQRT(POWER((Päälaskenta!D$24+Päälaskenta!D$20),2)+POWER(Päälaskenta!E$15*(Päälaskenta!D$24+Päälaskenta!D$20),2))+Päälaskenta!C$15,(2*SQRT((POWER(F335,2))+POWER(Päälaskenta!E$15*F335,2))+Päälaskenta!C$15))</f>
        <v>4.2343255972392404</v>
      </c>
      <c r="O335" s="8">
        <f t="shared" si="38"/>
        <v>0.35416382740565799</v>
      </c>
      <c r="P335" s="8">
        <f>Päälaskenta!F$15</f>
        <v>0.08</v>
      </c>
      <c r="Q335" s="8">
        <f t="shared" si="39"/>
        <v>9.3835664438956599</v>
      </c>
      <c r="R335" s="8">
        <f t="shared" si="40"/>
        <v>1.6670612489505501</v>
      </c>
      <c r="S335" s="8">
        <f t="shared" si="41"/>
        <v>7.0981332889590604E-2</v>
      </c>
    </row>
    <row r="336" spans="1:19" x14ac:dyDescent="0.2">
      <c r="A336" s="8">
        <v>334</v>
      </c>
      <c r="B336" s="8">
        <f>IF(Päälaskenta!C$7,Päälaskenta!E$7,Päälaskenta!G$5)</f>
        <v>2.5</v>
      </c>
      <c r="C336" s="56">
        <v>1.6659999999999999</v>
      </c>
      <c r="D336" s="92">
        <f t="shared" si="35"/>
        <v>1.5005999999999999</v>
      </c>
      <c r="E336" s="8">
        <f>Päälaskenta!F$15</f>
        <v>0.08</v>
      </c>
      <c r="F336" s="93">
        <f>SQRT(POWER(Päälaskenta!C$15/(2*Päälaskenta!E$15),2)+(D336/Päälaskenta!E$15))-Päälaskenta!C$15/(2*Päälaskenta!E$15)</f>
        <v>0.43659999999999999</v>
      </c>
      <c r="G336" s="57">
        <f>2*SQRT((POWER(F336,2))+POWER(Päälaskenta!E$15*F336,2))+Päälaskenta!C$15</f>
        <v>4.2300000000000004</v>
      </c>
      <c r="H336" s="57">
        <f t="shared" si="36"/>
        <v>0.35</v>
      </c>
      <c r="I336" s="62">
        <f t="shared" si="37"/>
        <v>7.2017999999999999E-2</v>
      </c>
      <c r="M336" s="8">
        <f>IF(F336&gt;(Päälaskenta!D$24+Päälaskenta!D$20),(F336*Päälaskenta!C$15 + F336*F336*Päälaskenta!E$15)+(Päälaskenta!C$15 + F336*Päälaskenta!E$15)*(F336-(Päälaskenta!D$24+Päälaskenta!D$20)),F336*Päälaskenta!C$15 + F336*F336*Päälaskenta!E$15)</f>
        <v>1.5004195600000001</v>
      </c>
      <c r="N336" s="8">
        <f>IF(F336&gt;Päälaskenta!D$24+Päälaskenta!D$20,2*SQRT(POWER((Päälaskenta!D$24+Päälaskenta!D$20),2)+POWER(Päälaskenta!E$15*(Päälaskenta!D$24+Päälaskenta!D$20),2))+Päälaskenta!C$15,(2*SQRT((POWER(F336,2))+POWER(Päälaskenta!E$15*F336,2))+Päälaskenta!C$15))</f>
        <v>4.23489128266419</v>
      </c>
      <c r="O336" s="8">
        <f t="shared" si="38"/>
        <v>0.35429942821485599</v>
      </c>
      <c r="P336" s="8">
        <f>Päälaskenta!F$15</f>
        <v>0.08</v>
      </c>
      <c r="Q336" s="8">
        <f t="shared" si="39"/>
        <v>9.3908095103075109</v>
      </c>
      <c r="R336" s="8">
        <f t="shared" si="40"/>
        <v>1.6662006192454599</v>
      </c>
      <c r="S336" s="8">
        <f t="shared" si="41"/>
        <v>7.0871880293839395E-2</v>
      </c>
    </row>
    <row r="337" spans="1:19" x14ac:dyDescent="0.2">
      <c r="A337" s="8">
        <v>335</v>
      </c>
      <c r="B337" s="8">
        <f>IF(Päälaskenta!C$7,Päälaskenta!E$7,Päälaskenta!G$5)</f>
        <v>2.5</v>
      </c>
      <c r="C337" s="56">
        <v>1.665</v>
      </c>
      <c r="D337" s="92">
        <f t="shared" si="35"/>
        <v>1.5015000000000001</v>
      </c>
      <c r="E337" s="8">
        <f>Päälaskenta!F$15</f>
        <v>0.08</v>
      </c>
      <c r="F337" s="93">
        <f>SQRT(POWER(Päälaskenta!C$15/(2*Päälaskenta!E$15),2)+(D337/Päälaskenta!E$15))-Päälaskenta!C$15/(2*Päälaskenta!E$15)</f>
        <v>0.43690000000000001</v>
      </c>
      <c r="G337" s="57">
        <f>2*SQRT((POWER(F337,2))+POWER(Päälaskenta!E$15*F337,2))+Päälaskenta!C$15</f>
        <v>4.24</v>
      </c>
      <c r="H337" s="57">
        <f t="shared" si="36"/>
        <v>0.35</v>
      </c>
      <c r="I337" s="62">
        <f t="shared" si="37"/>
        <v>7.1930999999999995E-2</v>
      </c>
      <c r="M337" s="8">
        <f>IF(F337&gt;(Päälaskenta!D$24+Päälaskenta!D$20),(F337*Päälaskenta!C$15 + F337*F337*Päälaskenta!E$15)+(Päälaskenta!C$15 + F337*Päälaskenta!E$15)*(F337-(Päälaskenta!D$24+Päälaskenta!D$20)),F337*Päälaskenta!C$15 + F337*F337*Päälaskenta!E$15)</f>
        <v>1.5015816099999999</v>
      </c>
      <c r="N337" s="8">
        <f>IF(F337&gt;Päälaskenta!D$24+Päälaskenta!D$20,2*SQRT(POWER((Päälaskenta!D$24+Päälaskenta!D$20),2)+POWER(Päälaskenta!E$15*(Päälaskenta!D$24+Päälaskenta!D$20),2))+Päälaskenta!C$15,(2*SQRT((POWER(F337,2))+POWER(Päälaskenta!E$15*F337,2))+Päälaskenta!C$15))</f>
        <v>4.2357398108016104</v>
      </c>
      <c r="O337" s="8">
        <f t="shared" si="38"/>
        <v>0.354502796930727</v>
      </c>
      <c r="P337" s="8">
        <f>Päälaskenta!F$15</f>
        <v>0.08</v>
      </c>
      <c r="Q337" s="8">
        <f t="shared" si="39"/>
        <v>9.4016785400007308</v>
      </c>
      <c r="R337" s="8">
        <f t="shared" si="40"/>
        <v>1.6649111732262101</v>
      </c>
      <c r="S337" s="8">
        <f t="shared" si="41"/>
        <v>7.0708108835059999E-2</v>
      </c>
    </row>
    <row r="338" spans="1:19" x14ac:dyDescent="0.2">
      <c r="A338" s="8">
        <v>336</v>
      </c>
      <c r="B338" s="8">
        <f>IF(Päälaskenta!C$7,Päälaskenta!E$7,Päälaskenta!G$5)</f>
        <v>2.5</v>
      </c>
      <c r="C338" s="56">
        <v>1.6639999999999999</v>
      </c>
      <c r="D338" s="92">
        <f t="shared" si="35"/>
        <v>1.5024</v>
      </c>
      <c r="E338" s="8">
        <f>Päälaskenta!F$15</f>
        <v>0.08</v>
      </c>
      <c r="F338" s="93">
        <f>SQRT(POWER(Päälaskenta!C$15/(2*Päälaskenta!E$15),2)+(D338/Päälaskenta!E$15))-Päälaskenta!C$15/(2*Päälaskenta!E$15)</f>
        <v>0.43709999999999999</v>
      </c>
      <c r="G338" s="57">
        <f>2*SQRT((POWER(F338,2))+POWER(Päälaskenta!E$15*F338,2))+Päälaskenta!C$15</f>
        <v>4.24</v>
      </c>
      <c r="H338" s="57">
        <f t="shared" si="36"/>
        <v>0.35</v>
      </c>
      <c r="I338" s="62">
        <f t="shared" si="37"/>
        <v>7.1845000000000006E-2</v>
      </c>
      <c r="M338" s="8">
        <f>IF(F338&gt;(Päälaskenta!D$24+Päälaskenta!D$20),(F338*Päälaskenta!C$15 + F338*F338*Päälaskenta!E$15)+(Päälaskenta!C$15 + F338*Päälaskenta!E$15)*(F338-(Päälaskenta!D$24+Päälaskenta!D$20)),F338*Päälaskenta!C$15 + F338*F338*Päälaskenta!E$15)</f>
        <v>1.50235641</v>
      </c>
      <c r="N338" s="8">
        <f>IF(F338&gt;Päälaskenta!D$24+Päälaskenta!D$20,2*SQRT(POWER((Päälaskenta!D$24+Päälaskenta!D$20),2)+POWER(Päälaskenta!E$15*(Päälaskenta!D$24+Päälaskenta!D$20),2))+Päälaskenta!C$15,(2*SQRT((POWER(F338,2))+POWER(Päälaskenta!E$15*F338,2))+Päälaskenta!C$15))</f>
        <v>4.2363054962265601</v>
      </c>
      <c r="O338" s="8">
        <f t="shared" si="38"/>
        <v>0.35463835441948299</v>
      </c>
      <c r="P338" s="8">
        <f>Päälaskenta!F$15</f>
        <v>0.08</v>
      </c>
      <c r="Q338" s="8">
        <f t="shared" si="39"/>
        <v>9.4089275129341807</v>
      </c>
      <c r="R338" s="8">
        <f t="shared" si="40"/>
        <v>1.6640525399695301</v>
      </c>
      <c r="S338" s="8">
        <f t="shared" si="41"/>
        <v>7.05991987135344E-2</v>
      </c>
    </row>
    <row r="339" spans="1:19" x14ac:dyDescent="0.2">
      <c r="A339" s="8">
        <v>337</v>
      </c>
      <c r="B339" s="8">
        <f>IF(Päälaskenta!C$7,Päälaskenta!E$7,Päälaskenta!G$5)</f>
        <v>2.5</v>
      </c>
      <c r="C339" s="56">
        <v>1.663</v>
      </c>
      <c r="D339" s="92">
        <f t="shared" si="35"/>
        <v>1.5033099999999999</v>
      </c>
      <c r="E339" s="8">
        <f>Päälaskenta!F$15</f>
        <v>0.08</v>
      </c>
      <c r="F339" s="93">
        <f>SQRT(POWER(Päälaskenta!C$15/(2*Päälaskenta!E$15),2)+(D339/Päälaskenta!E$15))-Päälaskenta!C$15/(2*Päälaskenta!E$15)</f>
        <v>0.43730000000000002</v>
      </c>
      <c r="G339" s="57">
        <f>2*SQRT((POWER(F339,2))+POWER(Päälaskenta!E$15*F339,2))+Päälaskenta!C$15</f>
        <v>4.24</v>
      </c>
      <c r="H339" s="57">
        <f t="shared" si="36"/>
        <v>0.35</v>
      </c>
      <c r="I339" s="62">
        <f t="shared" si="37"/>
        <v>7.1759000000000003E-2</v>
      </c>
      <c r="M339" s="8">
        <f>IF(F339&gt;(Päälaskenta!D$24+Päälaskenta!D$20),(F339*Päälaskenta!C$15 + F339*F339*Päälaskenta!E$15)+(Päälaskenta!C$15 + F339*Päälaskenta!E$15)*(F339-(Päälaskenta!D$24+Päälaskenta!D$20)),F339*Päälaskenta!C$15 + F339*F339*Päälaskenta!E$15)</f>
        <v>1.50313129</v>
      </c>
      <c r="N339" s="8">
        <f>IF(F339&gt;Päälaskenta!D$24+Päälaskenta!D$20,2*SQRT(POWER((Päälaskenta!D$24+Päälaskenta!D$20),2)+POWER(Päälaskenta!E$15*(Päälaskenta!D$24+Päälaskenta!D$20),2))+Päälaskenta!C$15,(2*SQRT((POWER(F339,2))+POWER(Päälaskenta!E$15*F339,2))+Päälaskenta!C$15))</f>
        <v>4.2368711816515097</v>
      </c>
      <c r="O339" s="8">
        <f t="shared" si="38"/>
        <v>0.35477389459220898</v>
      </c>
      <c r="P339" s="8">
        <f>Päälaskenta!F$15</f>
        <v>0.08</v>
      </c>
      <c r="Q339" s="8">
        <f t="shared" si="39"/>
        <v>9.4161788481817599</v>
      </c>
      <c r="R339" s="8">
        <f t="shared" si="40"/>
        <v>1.66319470337152</v>
      </c>
      <c r="S339" s="8">
        <f t="shared" si="41"/>
        <v>7.0490504657023403E-2</v>
      </c>
    </row>
    <row r="340" spans="1:19" x14ac:dyDescent="0.2">
      <c r="A340" s="8">
        <v>338</v>
      </c>
      <c r="B340" s="8">
        <f>IF(Päälaskenta!C$7,Päälaskenta!E$7,Päälaskenta!G$5)</f>
        <v>2.5</v>
      </c>
      <c r="C340" s="56">
        <v>1.6619999999999999</v>
      </c>
      <c r="D340" s="92">
        <f t="shared" si="35"/>
        <v>1.50421</v>
      </c>
      <c r="E340" s="8">
        <f>Päälaskenta!F$15</f>
        <v>0.08</v>
      </c>
      <c r="F340" s="93">
        <f>SQRT(POWER(Päälaskenta!C$15/(2*Päälaskenta!E$15),2)+(D340/Päälaskenta!E$15))-Päälaskenta!C$15/(2*Päälaskenta!E$15)</f>
        <v>0.43759999999999999</v>
      </c>
      <c r="G340" s="57">
        <f>2*SQRT((POWER(F340,2))+POWER(Päälaskenta!E$15*F340,2))+Päälaskenta!C$15</f>
        <v>4.24</v>
      </c>
      <c r="H340" s="57">
        <f t="shared" si="36"/>
        <v>0.35</v>
      </c>
      <c r="I340" s="62">
        <f t="shared" si="37"/>
        <v>7.1672E-2</v>
      </c>
      <c r="M340" s="8">
        <f>IF(F340&gt;(Päälaskenta!D$24+Päälaskenta!D$20),(F340*Päälaskenta!C$15 + F340*F340*Päälaskenta!E$15)+(Päälaskenta!C$15 + F340*Päälaskenta!E$15)*(F340-(Päälaskenta!D$24+Päälaskenta!D$20)),F340*Päälaskenta!C$15 + F340*F340*Päälaskenta!E$15)</f>
        <v>1.5042937599999999</v>
      </c>
      <c r="N340" s="8">
        <f>IF(F340&gt;Päälaskenta!D$24+Päälaskenta!D$20,2*SQRT(POWER((Päälaskenta!D$24+Päälaskenta!D$20),2)+POWER(Päälaskenta!E$15*(Päälaskenta!D$24+Päälaskenta!D$20),2))+Päälaskenta!C$15,(2*SQRT((POWER(F340,2))+POWER(Päälaskenta!E$15*F340,2))+Päälaskenta!C$15))</f>
        <v>4.2377197097889301</v>
      </c>
      <c r="O340" s="8">
        <f t="shared" si="38"/>
        <v>0.35497717239890902</v>
      </c>
      <c r="P340" s="8">
        <f>Päälaskenta!F$15</f>
        <v>0.08</v>
      </c>
      <c r="Q340" s="8">
        <f t="shared" si="39"/>
        <v>9.4270602800247296</v>
      </c>
      <c r="R340" s="8">
        <f t="shared" si="40"/>
        <v>1.6619094398158001</v>
      </c>
      <c r="S340" s="8">
        <f t="shared" si="41"/>
        <v>7.0327867543740194E-2</v>
      </c>
    </row>
    <row r="341" spans="1:19" x14ac:dyDescent="0.2">
      <c r="A341" s="8">
        <v>339</v>
      </c>
      <c r="B341" s="8">
        <f>IF(Päälaskenta!C$7,Päälaskenta!E$7,Päälaskenta!G$5)</f>
        <v>2.5</v>
      </c>
      <c r="C341" s="56">
        <v>1.661</v>
      </c>
      <c r="D341" s="92">
        <f t="shared" si="35"/>
        <v>1.50512</v>
      </c>
      <c r="E341" s="8">
        <f>Päälaskenta!F$15</f>
        <v>0.08</v>
      </c>
      <c r="F341" s="93">
        <f>SQRT(POWER(Päälaskenta!C$15/(2*Päälaskenta!E$15),2)+(D341/Päälaskenta!E$15))-Päälaskenta!C$15/(2*Päälaskenta!E$15)</f>
        <v>0.43780000000000002</v>
      </c>
      <c r="G341" s="57">
        <f>2*SQRT((POWER(F341,2))+POWER(Päälaskenta!E$15*F341,2))+Päälaskenta!C$15</f>
        <v>4.24</v>
      </c>
      <c r="H341" s="57">
        <f t="shared" si="36"/>
        <v>0.35</v>
      </c>
      <c r="I341" s="62">
        <f t="shared" si="37"/>
        <v>7.1585999999999997E-2</v>
      </c>
      <c r="M341" s="8">
        <f>IF(F341&gt;(Päälaskenta!D$24+Päälaskenta!D$20),(F341*Päälaskenta!C$15 + F341*F341*Päälaskenta!E$15)+(Päälaskenta!C$15 + F341*Päälaskenta!E$15)*(F341-(Päälaskenta!D$24+Päälaskenta!D$20)),F341*Päälaskenta!C$15 + F341*F341*Päälaskenta!E$15)</f>
        <v>1.5050688400000001</v>
      </c>
      <c r="N341" s="8">
        <f>IF(F341&gt;Päälaskenta!D$24+Päälaskenta!D$20,2*SQRT(POWER((Päälaskenta!D$24+Päälaskenta!D$20),2)+POWER(Päälaskenta!E$15*(Päälaskenta!D$24+Päälaskenta!D$20),2))+Päälaskenta!C$15,(2*SQRT((POWER(F341,2))+POWER(Päälaskenta!E$15*F341,2))+Päälaskenta!C$15))</f>
        <v>4.2382853952138797</v>
      </c>
      <c r="O341" s="8">
        <f t="shared" si="38"/>
        <v>0.35511266931189001</v>
      </c>
      <c r="P341" s="8">
        <f>Päälaskenta!F$15</f>
        <v>0.08</v>
      </c>
      <c r="Q341" s="8">
        <f t="shared" si="39"/>
        <v>9.4343175203232299</v>
      </c>
      <c r="R341" s="8">
        <f t="shared" si="40"/>
        <v>1.6610535900803001</v>
      </c>
      <c r="S341" s="8">
        <f t="shared" si="41"/>
        <v>7.0219711351418898E-2</v>
      </c>
    </row>
    <row r="342" spans="1:19" x14ac:dyDescent="0.2">
      <c r="A342" s="8">
        <v>340</v>
      </c>
      <c r="B342" s="8">
        <f>IF(Päälaskenta!C$7,Päälaskenta!E$7,Päälaskenta!G$5)</f>
        <v>2.5</v>
      </c>
      <c r="C342" s="56">
        <v>1.66</v>
      </c>
      <c r="D342" s="92">
        <f t="shared" si="35"/>
        <v>1.5060199999999999</v>
      </c>
      <c r="E342" s="8">
        <f>Päälaskenta!F$15</f>
        <v>0.08</v>
      </c>
      <c r="F342" s="93">
        <f>SQRT(POWER(Päälaskenta!C$15/(2*Päälaskenta!E$15),2)+(D342/Päälaskenta!E$15))-Päälaskenta!C$15/(2*Päälaskenta!E$15)</f>
        <v>0.438</v>
      </c>
      <c r="G342" s="57">
        <f>2*SQRT((POWER(F342,2))+POWER(Päälaskenta!E$15*F342,2))+Päälaskenta!C$15</f>
        <v>4.24</v>
      </c>
      <c r="H342" s="57">
        <f t="shared" si="36"/>
        <v>0.36</v>
      </c>
      <c r="I342" s="62">
        <f t="shared" si="37"/>
        <v>6.8863999999999995E-2</v>
      </c>
      <c r="M342" s="8">
        <f>IF(F342&gt;(Päälaskenta!D$24+Päälaskenta!D$20),(F342*Päälaskenta!C$15 + F342*F342*Päälaskenta!E$15)+(Päälaskenta!C$15 + F342*Päälaskenta!E$15)*(F342-(Päälaskenta!D$24+Päälaskenta!D$20)),F342*Päälaskenta!C$15 + F342*F342*Päälaskenta!E$15)</f>
        <v>1.505844</v>
      </c>
      <c r="N342" s="8">
        <f>IF(F342&gt;Päälaskenta!D$24+Päälaskenta!D$20,2*SQRT(POWER((Päälaskenta!D$24+Päälaskenta!D$20),2)+POWER(Päälaskenta!E$15*(Päälaskenta!D$24+Päälaskenta!D$20),2))+Päälaskenta!C$15,(2*SQRT((POWER(F342,2))+POWER(Päälaskenta!E$15*F342,2))+Päälaskenta!C$15))</f>
        <v>4.2388510806388302</v>
      </c>
      <c r="O342" s="8">
        <f t="shared" si="38"/>
        <v>0.35524814893309598</v>
      </c>
      <c r="P342" s="8">
        <f>Päälaskenta!F$15</f>
        <v>0.08</v>
      </c>
      <c r="Q342" s="8">
        <f t="shared" si="39"/>
        <v>9.4415771223489209</v>
      </c>
      <c r="R342" s="8">
        <f t="shared" si="40"/>
        <v>1.66019853318139</v>
      </c>
      <c r="S342" s="8">
        <f t="shared" si="41"/>
        <v>7.01117693894137E-2</v>
      </c>
    </row>
    <row r="343" spans="1:19" x14ac:dyDescent="0.2">
      <c r="A343" s="8">
        <v>341</v>
      </c>
      <c r="B343" s="8">
        <f>IF(Päälaskenta!C$7,Päälaskenta!E$7,Päälaskenta!G$5)</f>
        <v>2.5</v>
      </c>
      <c r="C343" s="56">
        <v>1.659</v>
      </c>
      <c r="D343" s="92">
        <f t="shared" si="35"/>
        <v>1.5069300000000001</v>
      </c>
      <c r="E343" s="8">
        <f>Päälaskenta!F$15</f>
        <v>0.08</v>
      </c>
      <c r="F343" s="93">
        <f>SQRT(POWER(Päälaskenta!C$15/(2*Päälaskenta!E$15),2)+(D343/Päälaskenta!E$15))-Päälaskenta!C$15/(2*Päälaskenta!E$15)</f>
        <v>0.43830000000000002</v>
      </c>
      <c r="G343" s="57">
        <f>2*SQRT((POWER(F343,2))+POWER(Päälaskenta!E$15*F343,2))+Päälaskenta!C$15</f>
        <v>4.24</v>
      </c>
      <c r="H343" s="57">
        <f t="shared" si="36"/>
        <v>0.36</v>
      </c>
      <c r="I343" s="62">
        <f t="shared" si="37"/>
        <v>6.8780999999999995E-2</v>
      </c>
      <c r="M343" s="8">
        <f>IF(F343&gt;(Päälaskenta!D$24+Päälaskenta!D$20),(F343*Päälaskenta!C$15 + F343*F343*Päälaskenta!E$15)+(Päälaskenta!C$15 + F343*Päälaskenta!E$15)*(F343-(Päälaskenta!D$24+Päälaskenta!D$20)),F343*Päälaskenta!C$15 + F343*F343*Päälaskenta!E$15)</f>
        <v>1.50700689</v>
      </c>
      <c r="N343" s="8">
        <f>IF(F343&gt;Päälaskenta!D$24+Päälaskenta!D$20,2*SQRT(POWER((Päälaskenta!D$24+Päälaskenta!D$20),2)+POWER(Päälaskenta!E$15*(Päälaskenta!D$24+Päälaskenta!D$20),2))+Päälaskenta!C$15,(2*SQRT((POWER(F343,2))+POWER(Päälaskenta!E$15*F343,2))+Päälaskenta!C$15))</f>
        <v>4.2396996087762604</v>
      </c>
      <c r="O343" s="8">
        <f t="shared" si="38"/>
        <v>0.35545133595796902</v>
      </c>
      <c r="P343" s="8">
        <f>Päälaskenta!F$15</f>
        <v>0.08</v>
      </c>
      <c r="Q343" s="8">
        <f t="shared" si="39"/>
        <v>9.45247095326026</v>
      </c>
      <c r="R343" s="8">
        <f t="shared" si="40"/>
        <v>1.6589174320231499</v>
      </c>
      <c r="S343" s="8">
        <f t="shared" si="41"/>
        <v>6.9950256989410695E-2</v>
      </c>
    </row>
    <row r="344" spans="1:19" x14ac:dyDescent="0.2">
      <c r="A344" s="8">
        <v>342</v>
      </c>
      <c r="B344" s="8">
        <f>IF(Päälaskenta!C$7,Päälaskenta!E$7,Päälaskenta!G$5)</f>
        <v>2.5</v>
      </c>
      <c r="C344" s="56">
        <v>1.6579999999999999</v>
      </c>
      <c r="D344" s="92">
        <f t="shared" si="35"/>
        <v>1.5078400000000001</v>
      </c>
      <c r="E344" s="8">
        <f>Päälaskenta!F$15</f>
        <v>0.08</v>
      </c>
      <c r="F344" s="93">
        <f>SQRT(POWER(Päälaskenta!C$15/(2*Päälaskenta!E$15),2)+(D344/Päälaskenta!E$15))-Päälaskenta!C$15/(2*Päälaskenta!E$15)</f>
        <v>0.4385</v>
      </c>
      <c r="G344" s="57">
        <f>2*SQRT((POWER(F344,2))+POWER(Päälaskenta!E$15*F344,2))+Päälaskenta!C$15</f>
        <v>4.24</v>
      </c>
      <c r="H344" s="57">
        <f t="shared" si="36"/>
        <v>0.36</v>
      </c>
      <c r="I344" s="62">
        <f t="shared" si="37"/>
        <v>6.8697999999999995E-2</v>
      </c>
      <c r="M344" s="8">
        <f>IF(F344&gt;(Päälaskenta!D$24+Päälaskenta!D$20),(F344*Päälaskenta!C$15 + F344*F344*Päälaskenta!E$15)+(Päälaskenta!C$15 + F344*Päälaskenta!E$15)*(F344-(Päälaskenta!D$24+Päälaskenta!D$20)),F344*Päälaskenta!C$15 + F344*F344*Päälaskenta!E$15)</f>
        <v>1.50778225</v>
      </c>
      <c r="N344" s="8">
        <f>IF(F344&gt;Päälaskenta!D$24+Päälaskenta!D$20,2*SQRT(POWER((Päälaskenta!D$24+Päälaskenta!D$20),2)+POWER(Päälaskenta!E$15*(Päälaskenta!D$24+Päälaskenta!D$20),2))+Päälaskenta!C$15,(2*SQRT((POWER(F344,2))+POWER(Päälaskenta!E$15*F344,2))+Päälaskenta!C$15))</f>
        <v>4.2402652942012002</v>
      </c>
      <c r="O344" s="8">
        <f t="shared" si="38"/>
        <v>0.35558677238001501</v>
      </c>
      <c r="P344" s="8">
        <f>Päälaskenta!F$15</f>
        <v>0.08</v>
      </c>
      <c r="Q344" s="8">
        <f t="shared" si="39"/>
        <v>9.4597364588729196</v>
      </c>
      <c r="R344" s="8">
        <f t="shared" si="40"/>
        <v>1.65806435246203</v>
      </c>
      <c r="S344" s="8">
        <f t="shared" si="41"/>
        <v>6.9842848327982404E-2</v>
      </c>
    </row>
    <row r="345" spans="1:19" x14ac:dyDescent="0.2">
      <c r="A345" s="8">
        <v>343</v>
      </c>
      <c r="B345" s="8">
        <f>IF(Päälaskenta!C$7,Päälaskenta!E$7,Päälaskenta!G$5)</f>
        <v>2.5</v>
      </c>
      <c r="C345" s="56">
        <v>1.657</v>
      </c>
      <c r="D345" s="92">
        <f t="shared" si="35"/>
        <v>1.50875</v>
      </c>
      <c r="E345" s="8">
        <f>Päälaskenta!F$15</f>
        <v>0.08</v>
      </c>
      <c r="F345" s="93">
        <f>SQRT(POWER(Päälaskenta!C$15/(2*Päälaskenta!E$15),2)+(D345/Päälaskenta!E$15))-Päälaskenta!C$15/(2*Päälaskenta!E$15)</f>
        <v>0.43869999999999998</v>
      </c>
      <c r="G345" s="57">
        <f>2*SQRT((POWER(F345,2))+POWER(Päälaskenta!E$15*F345,2))+Päälaskenta!C$15</f>
        <v>4.24</v>
      </c>
      <c r="H345" s="57">
        <f t="shared" si="36"/>
        <v>0.36</v>
      </c>
      <c r="I345" s="62">
        <f t="shared" si="37"/>
        <v>6.8614999999999995E-2</v>
      </c>
      <c r="M345" s="8">
        <f>IF(F345&gt;(Päälaskenta!D$24+Päälaskenta!D$20),(F345*Päälaskenta!C$15 + F345*F345*Päälaskenta!E$15)+(Päälaskenta!C$15 + F345*Päälaskenta!E$15)*(F345-(Päälaskenta!D$24+Päälaskenta!D$20)),F345*Päälaskenta!C$15 + F345*F345*Päälaskenta!E$15)</f>
        <v>1.50855769</v>
      </c>
      <c r="N345" s="8">
        <f>IF(F345&gt;Päälaskenta!D$24+Päälaskenta!D$20,2*SQRT(POWER((Päälaskenta!D$24+Päälaskenta!D$20),2)+POWER(Päälaskenta!E$15*(Päälaskenta!D$24+Päälaskenta!D$20),2))+Päälaskenta!C$15,(2*SQRT((POWER(F345,2))+POWER(Päälaskenta!E$15*F345,2))+Päälaskenta!C$15))</f>
        <v>4.2408309796261499</v>
      </c>
      <c r="O345" s="8">
        <f t="shared" si="38"/>
        <v>0.35572219153449702</v>
      </c>
      <c r="P345" s="8">
        <f>Päälaskenta!F$15</f>
        <v>0.08</v>
      </c>
      <c r="Q345" s="8">
        <f t="shared" si="39"/>
        <v>9.4670043256285208</v>
      </c>
      <c r="R345" s="8">
        <f t="shared" si="40"/>
        <v>1.6572120619397701</v>
      </c>
      <c r="S345" s="8">
        <f t="shared" si="41"/>
        <v>6.9735652080632496E-2</v>
      </c>
    </row>
    <row r="346" spans="1:19" x14ac:dyDescent="0.2">
      <c r="A346" s="8">
        <v>344</v>
      </c>
      <c r="B346" s="8">
        <f>IF(Päälaskenta!C$7,Päälaskenta!E$7,Päälaskenta!G$5)</f>
        <v>2.5</v>
      </c>
      <c r="C346" s="56">
        <v>1.6559999999999999</v>
      </c>
      <c r="D346" s="92">
        <f t="shared" si="35"/>
        <v>1.50966</v>
      </c>
      <c r="E346" s="8">
        <f>Päälaskenta!F$15</f>
        <v>0.08</v>
      </c>
      <c r="F346" s="93">
        <f>SQRT(POWER(Päälaskenta!C$15/(2*Päälaskenta!E$15),2)+(D346/Päälaskenta!E$15))-Päälaskenta!C$15/(2*Päälaskenta!E$15)</f>
        <v>0.439</v>
      </c>
      <c r="G346" s="57">
        <f>2*SQRT((POWER(F346,2))+POWER(Päälaskenta!E$15*F346,2))+Päälaskenta!C$15</f>
        <v>4.24</v>
      </c>
      <c r="H346" s="57">
        <f t="shared" si="36"/>
        <v>0.36</v>
      </c>
      <c r="I346" s="62">
        <f t="shared" si="37"/>
        <v>6.8532999999999997E-2</v>
      </c>
      <c r="M346" s="8">
        <f>IF(F346&gt;(Päälaskenta!D$24+Päälaskenta!D$20),(F346*Päälaskenta!C$15 + F346*F346*Päälaskenta!E$15)+(Päälaskenta!C$15 + F346*Päälaskenta!E$15)*(F346-(Päälaskenta!D$24+Päälaskenta!D$20)),F346*Päälaskenta!C$15 + F346*F346*Päälaskenta!E$15)</f>
        <v>1.5097210000000001</v>
      </c>
      <c r="N346" s="8">
        <f>IF(F346&gt;Päälaskenta!D$24+Päälaskenta!D$20,2*SQRT(POWER((Päälaskenta!D$24+Päälaskenta!D$20),2)+POWER(Päälaskenta!E$15*(Päälaskenta!D$24+Päälaskenta!D$20),2))+Päälaskenta!C$15,(2*SQRT((POWER(F346,2))+POWER(Päälaskenta!E$15*F346,2))+Päälaskenta!C$15))</f>
        <v>4.24167950776358</v>
      </c>
      <c r="O346" s="8">
        <f t="shared" si="38"/>
        <v>0.355925287904649</v>
      </c>
      <c r="P346" s="8">
        <f>Päälaskenta!F$15</f>
        <v>0.08</v>
      </c>
      <c r="Q346" s="8">
        <f t="shared" si="39"/>
        <v>9.4779105525408802</v>
      </c>
      <c r="R346" s="8">
        <f t="shared" si="40"/>
        <v>1.65593510324093</v>
      </c>
      <c r="S346" s="8">
        <f t="shared" si="41"/>
        <v>6.9575254858613905E-2</v>
      </c>
    </row>
    <row r="347" spans="1:19" x14ac:dyDescent="0.2">
      <c r="A347" s="8">
        <v>345</v>
      </c>
      <c r="B347" s="8">
        <f>IF(Päälaskenta!C$7,Päälaskenta!E$7,Päälaskenta!G$5)</f>
        <v>2.5</v>
      </c>
      <c r="C347" s="56">
        <v>1.655</v>
      </c>
      <c r="D347" s="92">
        <f t="shared" si="35"/>
        <v>1.51057</v>
      </c>
      <c r="E347" s="8">
        <f>Päälaskenta!F$15</f>
        <v>0.08</v>
      </c>
      <c r="F347" s="93">
        <f>SQRT(POWER(Päälaskenta!C$15/(2*Päälaskenta!E$15),2)+(D347/Päälaskenta!E$15))-Päälaskenta!C$15/(2*Päälaskenta!E$15)</f>
        <v>0.43919999999999998</v>
      </c>
      <c r="G347" s="57">
        <f>2*SQRT((POWER(F347,2))+POWER(Päälaskenta!E$15*F347,2))+Päälaskenta!C$15</f>
        <v>4.24</v>
      </c>
      <c r="H347" s="57">
        <f t="shared" si="36"/>
        <v>0.36</v>
      </c>
      <c r="I347" s="62">
        <f t="shared" si="37"/>
        <v>6.8449999999999997E-2</v>
      </c>
      <c r="M347" s="8">
        <f>IF(F347&gt;(Päälaskenta!D$24+Päälaskenta!D$20),(F347*Päälaskenta!C$15 + F347*F347*Päälaskenta!E$15)+(Päälaskenta!C$15 + F347*Päälaskenta!E$15)*(F347-(Päälaskenta!D$24+Päälaskenta!D$20)),F347*Päälaskenta!C$15 + F347*F347*Päälaskenta!E$15)</f>
        <v>1.5104966399999999</v>
      </c>
      <c r="N347" s="8">
        <f>IF(F347&gt;Päälaskenta!D$24+Päälaskenta!D$20,2*SQRT(POWER((Päälaskenta!D$24+Päälaskenta!D$20),2)+POWER(Päälaskenta!E$15*(Päälaskenta!D$24+Päälaskenta!D$20),2))+Päälaskenta!C$15,(2*SQRT((POWER(F347,2))+POWER(Päälaskenta!E$15*F347,2))+Päälaskenta!C$15))</f>
        <v>4.2422451931885297</v>
      </c>
      <c r="O347" s="8">
        <f t="shared" si="38"/>
        <v>0.356060663920439</v>
      </c>
      <c r="P347" s="8">
        <f>Päälaskenta!F$15</f>
        <v>0.08</v>
      </c>
      <c r="Q347" s="8">
        <f t="shared" si="39"/>
        <v>9.4851843214261091</v>
      </c>
      <c r="R347" s="8">
        <f t="shared" si="40"/>
        <v>1.65508478059243</v>
      </c>
      <c r="S347" s="8">
        <f t="shared" si="41"/>
        <v>6.9468587394112005E-2</v>
      </c>
    </row>
    <row r="348" spans="1:19" x14ac:dyDescent="0.2">
      <c r="A348" s="8">
        <v>346</v>
      </c>
      <c r="B348" s="8">
        <f>IF(Päälaskenta!C$7,Päälaskenta!E$7,Päälaskenta!G$5)</f>
        <v>2.5</v>
      </c>
      <c r="C348" s="56">
        <v>1.6539999999999999</v>
      </c>
      <c r="D348" s="92">
        <f t="shared" si="35"/>
        <v>1.51149</v>
      </c>
      <c r="E348" s="8">
        <f>Päälaskenta!F$15</f>
        <v>0.08</v>
      </c>
      <c r="F348" s="93">
        <f>SQRT(POWER(Päälaskenta!C$15/(2*Päälaskenta!E$15),2)+(D348/Päälaskenta!E$15))-Päälaskenta!C$15/(2*Päälaskenta!E$15)</f>
        <v>0.4395</v>
      </c>
      <c r="G348" s="57">
        <f>2*SQRT((POWER(F348,2))+POWER(Päälaskenta!E$15*F348,2))+Päälaskenta!C$15</f>
        <v>4.24</v>
      </c>
      <c r="H348" s="57">
        <f t="shared" si="36"/>
        <v>0.36</v>
      </c>
      <c r="I348" s="62">
        <f t="shared" si="37"/>
        <v>6.8366999999999997E-2</v>
      </c>
      <c r="M348" s="8">
        <f>IF(F348&gt;(Päälaskenta!D$24+Päälaskenta!D$20),(F348*Päälaskenta!C$15 + F348*F348*Päälaskenta!E$15)+(Päälaskenta!C$15 + F348*Päälaskenta!E$15)*(F348-(Päälaskenta!D$24+Päälaskenta!D$20)),F348*Päälaskenta!C$15 + F348*F348*Päälaskenta!E$15)</f>
        <v>1.51166025</v>
      </c>
      <c r="N348" s="8">
        <f>IF(F348&gt;Päälaskenta!D$24+Päälaskenta!D$20,2*SQRT(POWER((Päälaskenta!D$24+Päälaskenta!D$20),2)+POWER(Päälaskenta!E$15*(Päälaskenta!D$24+Päälaskenta!D$20),2))+Päälaskenta!C$15,(2*SQRT((POWER(F348,2))+POWER(Päälaskenta!E$15*F348,2))+Päälaskenta!C$15))</f>
        <v>4.2430937213259501</v>
      </c>
      <c r="O348" s="8">
        <f t="shared" si="38"/>
        <v>0.356263695614909</v>
      </c>
      <c r="P348" s="8">
        <f>Päälaskenta!F$15</f>
        <v>0.08</v>
      </c>
      <c r="Q348" s="8">
        <f t="shared" si="39"/>
        <v>9.4960994007547193</v>
      </c>
      <c r="R348" s="8">
        <f t="shared" si="40"/>
        <v>1.65381076865652</v>
      </c>
      <c r="S348" s="8">
        <f t="shared" si="41"/>
        <v>6.9308980942967405E-2</v>
      </c>
    </row>
    <row r="349" spans="1:19" x14ac:dyDescent="0.2">
      <c r="A349" s="8">
        <v>347</v>
      </c>
      <c r="B349" s="8">
        <f>IF(Päälaskenta!C$7,Päälaskenta!E$7,Päälaskenta!G$5)</f>
        <v>2.5</v>
      </c>
      <c r="C349" s="56">
        <v>1.653</v>
      </c>
      <c r="D349" s="92">
        <f t="shared" si="35"/>
        <v>1.5124</v>
      </c>
      <c r="E349" s="8">
        <f>Päälaskenta!F$15</f>
        <v>0.08</v>
      </c>
      <c r="F349" s="93">
        <f>SQRT(POWER(Päälaskenta!C$15/(2*Päälaskenta!E$15),2)+(D349/Päälaskenta!E$15))-Päälaskenta!C$15/(2*Päälaskenta!E$15)</f>
        <v>0.43969999999999998</v>
      </c>
      <c r="G349" s="57">
        <f>2*SQRT((POWER(F349,2))+POWER(Päälaskenta!E$15*F349,2))+Päälaskenta!C$15</f>
        <v>4.24</v>
      </c>
      <c r="H349" s="57">
        <f t="shared" si="36"/>
        <v>0.36</v>
      </c>
      <c r="I349" s="62">
        <f t="shared" si="37"/>
        <v>6.8284999999999998E-2</v>
      </c>
      <c r="M349" s="8">
        <f>IF(F349&gt;(Päälaskenta!D$24+Päälaskenta!D$20),(F349*Päälaskenta!C$15 + F349*F349*Päälaskenta!E$15)+(Päälaskenta!C$15 + F349*Päälaskenta!E$15)*(F349-(Päälaskenta!D$24+Päälaskenta!D$20)),F349*Päälaskenta!C$15 + F349*F349*Päälaskenta!E$15)</f>
        <v>1.51243609</v>
      </c>
      <c r="N349" s="8">
        <f>IF(F349&gt;Päälaskenta!D$24+Päälaskenta!D$20,2*SQRT(POWER((Päälaskenta!D$24+Päälaskenta!D$20),2)+POWER(Päälaskenta!E$15*(Päälaskenta!D$24+Päälaskenta!D$20),2))+Päälaskenta!C$15,(2*SQRT((POWER(F349,2))+POWER(Päälaskenta!E$15*F349,2))+Päälaskenta!C$15))</f>
        <v>4.2436594067508997</v>
      </c>
      <c r="O349" s="8">
        <f t="shared" si="38"/>
        <v>0.356399028535133</v>
      </c>
      <c r="P349" s="8">
        <f>Päälaskenta!F$15</f>
        <v>0.08</v>
      </c>
      <c r="Q349" s="8">
        <f t="shared" si="39"/>
        <v>9.5033790707327395</v>
      </c>
      <c r="R349" s="8">
        <f t="shared" si="40"/>
        <v>1.65296240715864</v>
      </c>
      <c r="S349" s="8">
        <f t="shared" si="41"/>
        <v>6.9202839062159502E-2</v>
      </c>
    </row>
    <row r="350" spans="1:19" x14ac:dyDescent="0.2">
      <c r="A350" s="8">
        <v>348</v>
      </c>
      <c r="B350" s="8">
        <f>IF(Päälaskenta!C$7,Päälaskenta!E$7,Päälaskenta!G$5)</f>
        <v>2.5</v>
      </c>
      <c r="C350" s="56">
        <v>1.6519999999999999</v>
      </c>
      <c r="D350" s="92">
        <f t="shared" si="35"/>
        <v>1.51332</v>
      </c>
      <c r="E350" s="8">
        <f>Päälaskenta!F$15</f>
        <v>0.08</v>
      </c>
      <c r="F350" s="93">
        <f>SQRT(POWER(Päälaskenta!C$15/(2*Päälaskenta!E$15),2)+(D350/Päälaskenta!E$15))-Päälaskenta!C$15/(2*Päälaskenta!E$15)</f>
        <v>0.43990000000000001</v>
      </c>
      <c r="G350" s="57">
        <f>2*SQRT((POWER(F350,2))+POWER(Päälaskenta!E$15*F350,2))+Päälaskenta!C$15</f>
        <v>4.24</v>
      </c>
      <c r="H350" s="57">
        <f t="shared" si="36"/>
        <v>0.36</v>
      </c>
      <c r="I350" s="62">
        <f t="shared" si="37"/>
        <v>6.8201999999999999E-2</v>
      </c>
      <c r="M350" s="8">
        <f>IF(F350&gt;(Päälaskenta!D$24+Päälaskenta!D$20),(F350*Päälaskenta!C$15 + F350*F350*Päälaskenta!E$15)+(Päälaskenta!C$15 + F350*Päälaskenta!E$15)*(F350-(Päälaskenta!D$24+Päälaskenta!D$20)),F350*Päälaskenta!C$15 + F350*F350*Päälaskenta!E$15)</f>
        <v>1.5132120099999999</v>
      </c>
      <c r="N350" s="8">
        <f>IF(F350&gt;Päälaskenta!D$24+Päälaskenta!D$20,2*SQRT(POWER((Päälaskenta!D$24+Päälaskenta!D$20),2)+POWER(Päälaskenta!E$15*(Päälaskenta!D$24+Päälaskenta!D$20),2))+Päälaskenta!C$15,(2*SQRT((POWER(F350,2))+POWER(Päälaskenta!E$15*F350,2))+Päälaskenta!C$15))</f>
        <v>4.2442250921758502</v>
      </c>
      <c r="O350" s="8">
        <f t="shared" si="38"/>
        <v>0.356534344229192</v>
      </c>
      <c r="P350" s="8">
        <f>Päälaskenta!F$15</f>
        <v>0.08</v>
      </c>
      <c r="Q350" s="8">
        <f t="shared" si="39"/>
        <v>9.5106611008583108</v>
      </c>
      <c r="R350" s="8">
        <f t="shared" si="40"/>
        <v>1.6521148282453799</v>
      </c>
      <c r="S350" s="8">
        <f t="shared" si="41"/>
        <v>6.9096906524212506E-2</v>
      </c>
    </row>
    <row r="351" spans="1:19" x14ac:dyDescent="0.2">
      <c r="A351" s="8">
        <v>349</v>
      </c>
      <c r="B351" s="8">
        <f>IF(Päälaskenta!C$7,Päälaskenta!E$7,Päälaskenta!G$5)</f>
        <v>2.5</v>
      </c>
      <c r="C351" s="56">
        <v>1.651</v>
      </c>
      <c r="D351" s="92">
        <f t="shared" si="35"/>
        <v>1.51423</v>
      </c>
      <c r="E351" s="8">
        <f>Päälaskenta!F$15</f>
        <v>0.08</v>
      </c>
      <c r="F351" s="93">
        <f>SQRT(POWER(Päälaskenta!C$15/(2*Päälaskenta!E$15),2)+(D351/Päälaskenta!E$15))-Päälaskenta!C$15/(2*Päälaskenta!E$15)</f>
        <v>0.44019999999999998</v>
      </c>
      <c r="G351" s="57">
        <f>2*SQRT((POWER(F351,2))+POWER(Päälaskenta!E$15*F351,2))+Päälaskenta!C$15</f>
        <v>4.25</v>
      </c>
      <c r="H351" s="57">
        <f t="shared" si="36"/>
        <v>0.36</v>
      </c>
      <c r="I351" s="62">
        <f t="shared" si="37"/>
        <v>6.8118999999999999E-2</v>
      </c>
      <c r="M351" s="8">
        <f>IF(F351&gt;(Päälaskenta!D$24+Päälaskenta!D$20),(F351*Päälaskenta!C$15 + F351*F351*Päälaskenta!E$15)+(Päälaskenta!C$15 + F351*Päälaskenta!E$15)*(F351-(Päälaskenta!D$24+Päälaskenta!D$20)),F351*Päälaskenta!C$15 + F351*F351*Päälaskenta!E$15)</f>
        <v>1.5143760399999999</v>
      </c>
      <c r="N351" s="8">
        <f>IF(F351&gt;Päälaskenta!D$24+Päälaskenta!D$20,2*SQRT(POWER((Päälaskenta!D$24+Päälaskenta!D$20),2)+POWER(Päälaskenta!E$15*(Päälaskenta!D$24+Päälaskenta!D$20),2))+Päälaskenta!C$15,(2*SQRT((POWER(F351,2))+POWER(Päälaskenta!E$15*F351,2))+Päälaskenta!C$15))</f>
        <v>4.2450736203132697</v>
      </c>
      <c r="O351" s="8">
        <f t="shared" si="38"/>
        <v>0.35673728548628703</v>
      </c>
      <c r="P351" s="8">
        <f>Päälaskenta!F$15</f>
        <v>0.08</v>
      </c>
      <c r="Q351" s="8">
        <f t="shared" si="39"/>
        <v>9.5215885709621606</v>
      </c>
      <c r="R351" s="8">
        <f t="shared" si="40"/>
        <v>1.65084492488405</v>
      </c>
      <c r="S351" s="8">
        <f t="shared" si="41"/>
        <v>6.8938399127078998E-2</v>
      </c>
    </row>
    <row r="352" spans="1:19" x14ac:dyDescent="0.2">
      <c r="A352" s="8">
        <v>350</v>
      </c>
      <c r="B352" s="8">
        <f>IF(Päälaskenta!C$7,Päälaskenta!E$7,Päälaskenta!G$5)</f>
        <v>2.5</v>
      </c>
      <c r="C352" s="56">
        <v>1.65</v>
      </c>
      <c r="D352" s="92">
        <f t="shared" si="35"/>
        <v>1.51515</v>
      </c>
      <c r="E352" s="8">
        <f>Päälaskenta!F$15</f>
        <v>0.08</v>
      </c>
      <c r="F352" s="93">
        <f>SQRT(POWER(Päälaskenta!C$15/(2*Päälaskenta!E$15),2)+(D352/Päälaskenta!E$15))-Päälaskenta!C$15/(2*Päälaskenta!E$15)</f>
        <v>0.44040000000000001</v>
      </c>
      <c r="G352" s="57">
        <f>2*SQRT((POWER(F352,2))+POWER(Päälaskenta!E$15*F352,2))+Päälaskenta!C$15</f>
        <v>4.25</v>
      </c>
      <c r="H352" s="57">
        <f t="shared" si="36"/>
        <v>0.36</v>
      </c>
      <c r="I352" s="62">
        <f t="shared" si="37"/>
        <v>6.8037E-2</v>
      </c>
      <c r="M352" s="8">
        <f>IF(F352&gt;(Päälaskenta!D$24+Päälaskenta!D$20),(F352*Päälaskenta!C$15 + F352*F352*Päälaskenta!E$15)+(Päälaskenta!C$15 + F352*Päälaskenta!E$15)*(F352-(Päälaskenta!D$24+Päälaskenta!D$20)),F352*Päälaskenta!C$15 + F352*F352*Päälaskenta!E$15)</f>
        <v>1.51515216</v>
      </c>
      <c r="N352" s="8">
        <f>IF(F352&gt;Päälaskenta!D$24+Päälaskenta!D$20,2*SQRT(POWER((Päälaskenta!D$24+Päälaskenta!D$20),2)+POWER(Päälaskenta!E$15*(Päälaskenta!D$24+Päälaskenta!D$20),2))+Päälaskenta!C$15,(2*SQRT((POWER(F352,2))+POWER(Päälaskenta!E$15*F352,2))+Päälaskenta!C$15))</f>
        <v>4.2456393057382202</v>
      </c>
      <c r="O352" s="8">
        <f t="shared" si="38"/>
        <v>0.35687255814505597</v>
      </c>
      <c r="P352" s="8">
        <f>Päälaskenta!F$15</f>
        <v>0.08</v>
      </c>
      <c r="Q352" s="8">
        <f t="shared" si="39"/>
        <v>9.5288765007345795</v>
      </c>
      <c r="R352" s="8">
        <f t="shared" si="40"/>
        <v>1.6499992977603</v>
      </c>
      <c r="S352" s="8">
        <f t="shared" si="41"/>
        <v>6.8832987732516601E-2</v>
      </c>
    </row>
    <row r="353" spans="1:19" x14ac:dyDescent="0.2">
      <c r="A353" s="8">
        <v>351</v>
      </c>
      <c r="B353" s="8">
        <f>IF(Päälaskenta!C$7,Päälaskenta!E$7,Päälaskenta!G$5)</f>
        <v>2.5</v>
      </c>
      <c r="C353" s="56">
        <v>1.649</v>
      </c>
      <c r="D353" s="92">
        <f t="shared" si="35"/>
        <v>1.51607</v>
      </c>
      <c r="E353" s="8">
        <f>Päälaskenta!F$15</f>
        <v>0.08</v>
      </c>
      <c r="F353" s="93">
        <f>SQRT(POWER(Päälaskenta!C$15/(2*Päälaskenta!E$15),2)+(D353/Päälaskenta!E$15))-Päälaskenta!C$15/(2*Päälaskenta!E$15)</f>
        <v>0.44059999999999999</v>
      </c>
      <c r="G353" s="57">
        <f>2*SQRT((POWER(F353,2))+POWER(Päälaskenta!E$15*F353,2))+Päälaskenta!C$15</f>
        <v>4.25</v>
      </c>
      <c r="H353" s="57">
        <f t="shared" si="36"/>
        <v>0.36</v>
      </c>
      <c r="I353" s="62">
        <f t="shared" si="37"/>
        <v>6.7954000000000001E-2</v>
      </c>
      <c r="M353" s="8">
        <f>IF(F353&gt;(Päälaskenta!D$24+Päälaskenta!D$20),(F353*Päälaskenta!C$15 + F353*F353*Päälaskenta!E$15)+(Päälaskenta!C$15 + F353*Päälaskenta!E$15)*(F353-(Päälaskenta!D$24+Päälaskenta!D$20)),F353*Päälaskenta!C$15 + F353*F353*Päälaskenta!E$15)</f>
        <v>1.51592836</v>
      </c>
      <c r="N353" s="8">
        <f>IF(F353&gt;Päälaskenta!D$24+Päälaskenta!D$20,2*SQRT(POWER((Päälaskenta!D$24+Päälaskenta!D$20),2)+POWER(Päälaskenta!E$15*(Päälaskenta!D$24+Päälaskenta!D$20),2))+Päälaskenta!C$15,(2*SQRT((POWER(F353,2))+POWER(Päälaskenta!E$15*F353,2))+Päälaskenta!C$15))</f>
        <v>4.2462049911631699</v>
      </c>
      <c r="O353" s="8">
        <f t="shared" si="38"/>
        <v>0.35700781360174999</v>
      </c>
      <c r="P353" s="8">
        <f>Päälaskenta!F$15</f>
        <v>0.08</v>
      </c>
      <c r="Q353" s="8">
        <f t="shared" si="39"/>
        <v>9.5361667900775196</v>
      </c>
      <c r="R353" s="8">
        <f t="shared" si="40"/>
        <v>1.6491544494886301</v>
      </c>
      <c r="S353" s="8">
        <f t="shared" si="41"/>
        <v>6.8727783913610896E-2</v>
      </c>
    </row>
    <row r="354" spans="1:19" x14ac:dyDescent="0.2">
      <c r="A354" s="8">
        <v>352</v>
      </c>
      <c r="B354" s="8">
        <f>IF(Päälaskenta!C$7,Päälaskenta!E$7,Päälaskenta!G$5)</f>
        <v>2.5</v>
      </c>
      <c r="C354" s="56">
        <v>1.6479999999999999</v>
      </c>
      <c r="D354" s="92">
        <f t="shared" si="35"/>
        <v>1.5169900000000001</v>
      </c>
      <c r="E354" s="8">
        <f>Päälaskenta!F$15</f>
        <v>0.08</v>
      </c>
      <c r="F354" s="93">
        <f>SQRT(POWER(Päälaskenta!C$15/(2*Päälaskenta!E$15),2)+(D354/Päälaskenta!E$15))-Päälaskenta!C$15/(2*Päälaskenta!E$15)</f>
        <v>0.44090000000000001</v>
      </c>
      <c r="G354" s="57">
        <f>2*SQRT((POWER(F354,2))+POWER(Päälaskenta!E$15*F354,2))+Päälaskenta!C$15</f>
        <v>4.25</v>
      </c>
      <c r="H354" s="57">
        <f t="shared" si="36"/>
        <v>0.36</v>
      </c>
      <c r="I354" s="62">
        <f t="shared" si="37"/>
        <v>6.7872000000000002E-2</v>
      </c>
      <c r="M354" s="8">
        <f>IF(F354&gt;(Päälaskenta!D$24+Päälaskenta!D$20),(F354*Päälaskenta!C$15 + F354*F354*Päälaskenta!E$15)+(Päälaskenta!C$15 + F354*Päälaskenta!E$15)*(F354-(Päälaskenta!D$24+Päälaskenta!D$20)),F354*Päälaskenta!C$15 + F354*F354*Päälaskenta!E$15)</f>
        <v>1.5170928100000001</v>
      </c>
      <c r="N354" s="8">
        <f>IF(F354&gt;Päälaskenta!D$24+Päälaskenta!D$20,2*SQRT(POWER((Päälaskenta!D$24+Päälaskenta!D$20),2)+POWER(Päälaskenta!E$15*(Päälaskenta!D$24+Päälaskenta!D$20),2))+Päälaskenta!C$15,(2*SQRT((POWER(F354,2))+POWER(Päälaskenta!E$15*F354,2))+Päälaskenta!C$15))</f>
        <v>4.2470535193005903</v>
      </c>
      <c r="O354" s="8">
        <f t="shared" si="38"/>
        <v>0.35721066454793299</v>
      </c>
      <c r="P354" s="8">
        <f>Päälaskenta!F$15</f>
        <v>0.08</v>
      </c>
      <c r="Q354" s="8">
        <f t="shared" si="39"/>
        <v>9.5471066479270803</v>
      </c>
      <c r="R354" s="8">
        <f t="shared" si="40"/>
        <v>1.64788863510598</v>
      </c>
      <c r="S354" s="8">
        <f t="shared" si="41"/>
        <v>6.8570366292622295E-2</v>
      </c>
    </row>
    <row r="355" spans="1:19" x14ac:dyDescent="0.2">
      <c r="A355" s="8">
        <v>353</v>
      </c>
      <c r="B355" s="8">
        <f>IF(Päälaskenta!C$7,Päälaskenta!E$7,Päälaskenta!G$5)</f>
        <v>2.5</v>
      </c>
      <c r="C355" s="56">
        <v>1.647</v>
      </c>
      <c r="D355" s="92">
        <f t="shared" si="35"/>
        <v>1.5179100000000001</v>
      </c>
      <c r="E355" s="8">
        <f>Päälaskenta!F$15</f>
        <v>0.08</v>
      </c>
      <c r="F355" s="93">
        <f>SQRT(POWER(Päälaskenta!C$15/(2*Päälaskenta!E$15),2)+(D355/Päälaskenta!E$15))-Päälaskenta!C$15/(2*Päälaskenta!E$15)</f>
        <v>0.44109999999999999</v>
      </c>
      <c r="G355" s="57">
        <f>2*SQRT((POWER(F355,2))+POWER(Päälaskenta!E$15*F355,2))+Päälaskenta!C$15</f>
        <v>4.25</v>
      </c>
      <c r="H355" s="57">
        <f t="shared" si="36"/>
        <v>0.36</v>
      </c>
      <c r="I355" s="62">
        <f t="shared" si="37"/>
        <v>6.7790000000000003E-2</v>
      </c>
      <c r="M355" s="8">
        <f>IF(F355&gt;(Päälaskenta!D$24+Päälaskenta!D$20),(F355*Päälaskenta!C$15 + F355*F355*Päälaskenta!E$15)+(Päälaskenta!C$15 + F355*Päälaskenta!E$15)*(F355-(Päälaskenta!D$24+Päälaskenta!D$20)),F355*Päälaskenta!C$15 + F355*F355*Päälaskenta!E$15)</f>
        <v>1.51786921</v>
      </c>
      <c r="N355" s="8">
        <f>IF(F355&gt;Päälaskenta!D$24+Päälaskenta!D$20,2*SQRT(POWER((Päälaskenta!D$24+Päälaskenta!D$20),2)+POWER(Päälaskenta!E$15*(Päälaskenta!D$24+Päälaskenta!D$20),2))+Päälaskenta!C$15,(2*SQRT((POWER(F355,2))+POWER(Päälaskenta!E$15*F355,2))+Päälaskenta!C$15))</f>
        <v>4.2476192047255399</v>
      </c>
      <c r="O355" s="8">
        <f t="shared" si="38"/>
        <v>0.35734587702950099</v>
      </c>
      <c r="P355" s="8">
        <f>Päälaskenta!F$15</f>
        <v>0.08</v>
      </c>
      <c r="Q355" s="8">
        <f t="shared" si="39"/>
        <v>9.5544028354775392</v>
      </c>
      <c r="R355" s="8">
        <f t="shared" si="40"/>
        <v>1.6470457293220899</v>
      </c>
      <c r="S355" s="8">
        <f t="shared" si="41"/>
        <v>6.8465679221243594E-2</v>
      </c>
    </row>
    <row r="356" spans="1:19" x14ac:dyDescent="0.2">
      <c r="A356" s="8">
        <v>354</v>
      </c>
      <c r="B356" s="8">
        <f>IF(Päälaskenta!C$7,Päälaskenta!E$7,Päälaskenta!G$5)</f>
        <v>2.5</v>
      </c>
      <c r="C356" s="56">
        <v>1.6459999999999999</v>
      </c>
      <c r="D356" s="92">
        <f t="shared" si="35"/>
        <v>1.5188299999999999</v>
      </c>
      <c r="E356" s="8">
        <f>Päälaskenta!F$15</f>
        <v>0.08</v>
      </c>
      <c r="F356" s="93">
        <f>SQRT(POWER(Päälaskenta!C$15/(2*Päälaskenta!E$15),2)+(D356/Päälaskenta!E$15))-Päälaskenta!C$15/(2*Päälaskenta!E$15)</f>
        <v>0.44130000000000003</v>
      </c>
      <c r="G356" s="57">
        <f>2*SQRT((POWER(F356,2))+POWER(Päälaskenta!E$15*F356,2))+Päälaskenta!C$15</f>
        <v>4.25</v>
      </c>
      <c r="H356" s="57">
        <f t="shared" si="36"/>
        <v>0.36</v>
      </c>
      <c r="I356" s="62">
        <f t="shared" si="37"/>
        <v>6.7707000000000003E-2</v>
      </c>
      <c r="M356" s="8">
        <f>IF(F356&gt;(Päälaskenta!D$24+Päälaskenta!D$20),(F356*Päälaskenta!C$15 + F356*F356*Päälaskenta!E$15)+(Päälaskenta!C$15 + F356*Päälaskenta!E$15)*(F356-(Päälaskenta!D$24+Päälaskenta!D$20)),F356*Päälaskenta!C$15 + F356*F356*Päälaskenta!E$15)</f>
        <v>1.51864569</v>
      </c>
      <c r="N356" s="8">
        <f>IF(F356&gt;Päälaskenta!D$24+Päälaskenta!D$20,2*SQRT(POWER((Päälaskenta!D$24+Päälaskenta!D$20),2)+POWER(Päälaskenta!E$15*(Päälaskenta!D$24+Päälaskenta!D$20),2))+Päälaskenta!C$15,(2*SQRT((POWER(F356,2))+POWER(Päälaskenta!E$15*F356,2))+Päälaskenta!C$15))</f>
        <v>4.2481848901504904</v>
      </c>
      <c r="O356" s="8">
        <f t="shared" si="38"/>
        <v>0.357481072333036</v>
      </c>
      <c r="P356" s="8">
        <f>Päälaskenta!F$15</f>
        <v>0.08</v>
      </c>
      <c r="Q356" s="8">
        <f t="shared" si="39"/>
        <v>9.5617013820240793</v>
      </c>
      <c r="R356" s="8">
        <f t="shared" si="40"/>
        <v>1.6462035986814001</v>
      </c>
      <c r="S356" s="8">
        <f t="shared" si="41"/>
        <v>6.8361197975995505E-2</v>
      </c>
    </row>
    <row r="357" spans="1:19" x14ac:dyDescent="0.2">
      <c r="A357" s="8">
        <v>355</v>
      </c>
      <c r="B357" s="8">
        <f>IF(Päälaskenta!C$7,Päälaskenta!E$7,Päälaskenta!G$5)</f>
        <v>2.5</v>
      </c>
      <c r="C357" s="56">
        <v>1.645</v>
      </c>
      <c r="D357" s="92">
        <f t="shared" si="35"/>
        <v>1.51976</v>
      </c>
      <c r="E357" s="8">
        <f>Päälaskenta!F$15</f>
        <v>0.08</v>
      </c>
      <c r="F357" s="93">
        <f>SQRT(POWER(Päälaskenta!C$15/(2*Päälaskenta!E$15),2)+(D357/Päälaskenta!E$15))-Päälaskenta!C$15/(2*Päälaskenta!E$15)</f>
        <v>0.44159999999999999</v>
      </c>
      <c r="G357" s="57">
        <f>2*SQRT((POWER(F357,2))+POWER(Päälaskenta!E$15*F357,2))+Päälaskenta!C$15</f>
        <v>4.25</v>
      </c>
      <c r="H357" s="57">
        <f t="shared" si="36"/>
        <v>0.36</v>
      </c>
      <c r="I357" s="62">
        <f t="shared" si="37"/>
        <v>6.7625000000000005E-2</v>
      </c>
      <c r="M357" s="8">
        <f>IF(F357&gt;(Päälaskenta!D$24+Päälaskenta!D$20),(F357*Päälaskenta!C$15 + F357*F357*Päälaskenta!E$15)+(Päälaskenta!C$15 + F357*Päälaskenta!E$15)*(F357-(Päälaskenta!D$24+Päälaskenta!D$20)),F357*Päälaskenta!C$15 + F357*F357*Päälaskenta!E$15)</f>
        <v>1.51981056</v>
      </c>
      <c r="N357" s="8">
        <f>IF(F357&gt;Päälaskenta!D$24+Päälaskenta!D$20,2*SQRT(POWER((Päälaskenta!D$24+Päälaskenta!D$20),2)+POWER(Päälaskenta!E$15*(Päälaskenta!D$24+Päälaskenta!D$20),2))+Päälaskenta!C$15,(2*SQRT((POWER(F357,2))+POWER(Päälaskenta!E$15*F357,2))+Päälaskenta!C$15))</f>
        <v>4.2490334182879197</v>
      </c>
      <c r="O357" s="8">
        <f t="shared" si="38"/>
        <v>0.357683833094536</v>
      </c>
      <c r="P357" s="8">
        <f>Päälaskenta!F$15</f>
        <v>0.08</v>
      </c>
      <c r="Q357" s="8">
        <f t="shared" si="39"/>
        <v>9.5726536246036797</v>
      </c>
      <c r="R357" s="8">
        <f t="shared" si="40"/>
        <v>1.6449418538057801</v>
      </c>
      <c r="S357" s="8">
        <f t="shared" si="41"/>
        <v>6.8204860946092502E-2</v>
      </c>
    </row>
    <row r="358" spans="1:19" x14ac:dyDescent="0.2">
      <c r="A358" s="8">
        <v>356</v>
      </c>
      <c r="B358" s="8">
        <f>IF(Päälaskenta!C$7,Päälaskenta!E$7,Päälaskenta!G$5)</f>
        <v>2.5</v>
      </c>
      <c r="C358" s="56">
        <v>1.6439999999999999</v>
      </c>
      <c r="D358" s="92">
        <f t="shared" si="35"/>
        <v>1.52068</v>
      </c>
      <c r="E358" s="8">
        <f>Päälaskenta!F$15</f>
        <v>0.08</v>
      </c>
      <c r="F358" s="93">
        <f>SQRT(POWER(Päälaskenta!C$15/(2*Päälaskenta!E$15),2)+(D358/Päälaskenta!E$15))-Päälaskenta!C$15/(2*Päälaskenta!E$15)</f>
        <v>0.44180000000000003</v>
      </c>
      <c r="G358" s="57">
        <f>2*SQRT((POWER(F358,2))+POWER(Päälaskenta!E$15*F358,2))+Päälaskenta!C$15</f>
        <v>4.25</v>
      </c>
      <c r="H358" s="57">
        <f t="shared" si="36"/>
        <v>0.36</v>
      </c>
      <c r="I358" s="62">
        <f t="shared" si="37"/>
        <v>6.7543000000000006E-2</v>
      </c>
      <c r="M358" s="8">
        <f>IF(F358&gt;(Päälaskenta!D$24+Päälaskenta!D$20),(F358*Päälaskenta!C$15 + F358*F358*Päälaskenta!E$15)+(Päälaskenta!C$15 + F358*Päälaskenta!E$15)*(F358-(Päälaskenta!D$24+Päälaskenta!D$20)),F358*Päälaskenta!C$15 + F358*F358*Päälaskenta!E$15)</f>
        <v>1.52058724</v>
      </c>
      <c r="N358" s="8">
        <f>IF(F358&gt;Päälaskenta!D$24+Päälaskenta!D$20,2*SQRT(POWER((Päälaskenta!D$24+Päälaskenta!D$20),2)+POWER(Päälaskenta!E$15*(Päälaskenta!D$24+Päälaskenta!D$20),2))+Päälaskenta!C$15,(2*SQRT((POWER(F358,2))+POWER(Päälaskenta!E$15*F358,2))+Päälaskenta!C$15))</f>
        <v>4.2495991037128702</v>
      </c>
      <c r="O358" s="8">
        <f t="shared" si="38"/>
        <v>0.35781898548299901</v>
      </c>
      <c r="P358" s="8">
        <f>Päälaskenta!F$15</f>
        <v>0.08</v>
      </c>
      <c r="Q358" s="8">
        <f t="shared" si="39"/>
        <v>9.5799580679250003</v>
      </c>
      <c r="R358" s="8">
        <f t="shared" si="40"/>
        <v>1.6441016564100599</v>
      </c>
      <c r="S358" s="8">
        <f t="shared" si="41"/>
        <v>6.8100892096450899E-2</v>
      </c>
    </row>
    <row r="359" spans="1:19" x14ac:dyDescent="0.2">
      <c r="A359" s="8">
        <v>357</v>
      </c>
      <c r="B359" s="8">
        <f>IF(Päälaskenta!C$7,Päälaskenta!E$7,Päälaskenta!G$5)</f>
        <v>2.5</v>
      </c>
      <c r="C359" s="56">
        <v>1.643</v>
      </c>
      <c r="D359" s="92">
        <f t="shared" si="35"/>
        <v>1.5216099999999999</v>
      </c>
      <c r="E359" s="8">
        <f>Päälaskenta!F$15</f>
        <v>0.08</v>
      </c>
      <c r="F359" s="93">
        <f>SQRT(POWER(Päälaskenta!C$15/(2*Päälaskenta!E$15),2)+(D359/Päälaskenta!E$15))-Päälaskenta!C$15/(2*Päälaskenta!E$15)</f>
        <v>0.44209999999999999</v>
      </c>
      <c r="G359" s="57">
        <f>2*SQRT((POWER(F359,2))+POWER(Päälaskenta!E$15*F359,2))+Päälaskenta!C$15</f>
        <v>4.25</v>
      </c>
      <c r="H359" s="57">
        <f t="shared" si="36"/>
        <v>0.36</v>
      </c>
      <c r="I359" s="62">
        <f t="shared" si="37"/>
        <v>6.7460999999999993E-2</v>
      </c>
      <c r="M359" s="8">
        <f>IF(F359&gt;(Päälaskenta!D$24+Päälaskenta!D$20),(F359*Päälaskenta!C$15 + F359*F359*Päälaskenta!E$15)+(Päälaskenta!C$15 + F359*Päälaskenta!E$15)*(F359-(Päälaskenta!D$24+Päälaskenta!D$20)),F359*Päälaskenta!C$15 + F359*F359*Päälaskenta!E$15)</f>
        <v>1.5217524099999999</v>
      </c>
      <c r="N359" s="8">
        <f>IF(F359&gt;Päälaskenta!D$24+Päälaskenta!D$20,2*SQRT(POWER((Päälaskenta!D$24+Päälaskenta!D$20),2)+POWER(Päälaskenta!E$15*(Päälaskenta!D$24+Päälaskenta!D$20),2))+Päälaskenta!C$15,(2*SQRT((POWER(F359,2))+POWER(Päälaskenta!E$15*F359,2))+Päälaskenta!C$15))</f>
        <v>4.2504476318502897</v>
      </c>
      <c r="O359" s="8">
        <f t="shared" si="38"/>
        <v>0.35802168190402001</v>
      </c>
      <c r="P359" s="8">
        <f>Päälaskenta!F$15</f>
        <v>0.08</v>
      </c>
      <c r="Q359" s="8">
        <f t="shared" si="39"/>
        <v>9.5909191549016395</v>
      </c>
      <c r="R359" s="8">
        <f t="shared" si="40"/>
        <v>1.6428428064720499</v>
      </c>
      <c r="S359" s="8">
        <f t="shared" si="41"/>
        <v>6.7945321344674597E-2</v>
      </c>
    </row>
    <row r="360" spans="1:19" x14ac:dyDescent="0.2">
      <c r="A360" s="8">
        <v>358</v>
      </c>
      <c r="B360" s="8">
        <f>IF(Päälaskenta!C$7,Päälaskenta!E$7,Päälaskenta!G$5)</f>
        <v>2.5</v>
      </c>
      <c r="C360" s="56">
        <v>1.6419999999999999</v>
      </c>
      <c r="D360" s="92">
        <f t="shared" si="35"/>
        <v>1.5225299999999999</v>
      </c>
      <c r="E360" s="8">
        <f>Päälaskenta!F$15</f>
        <v>0.08</v>
      </c>
      <c r="F360" s="93">
        <f>SQRT(POWER(Päälaskenta!C$15/(2*Päälaskenta!E$15),2)+(D360/Päälaskenta!E$15))-Päälaskenta!C$15/(2*Päälaskenta!E$15)</f>
        <v>0.44230000000000003</v>
      </c>
      <c r="G360" s="57">
        <f>2*SQRT((POWER(F360,2))+POWER(Päälaskenta!E$15*F360,2))+Päälaskenta!C$15</f>
        <v>4.25</v>
      </c>
      <c r="H360" s="57">
        <f t="shared" si="36"/>
        <v>0.36</v>
      </c>
      <c r="I360" s="62">
        <f t="shared" si="37"/>
        <v>6.7378999999999994E-2</v>
      </c>
      <c r="M360" s="8">
        <f>IF(F360&gt;(Päälaskenta!D$24+Päälaskenta!D$20),(F360*Päälaskenta!C$15 + F360*F360*Päälaskenta!E$15)+(Päälaskenta!C$15 + F360*Päälaskenta!E$15)*(F360-(Päälaskenta!D$24+Päälaskenta!D$20)),F360*Päälaskenta!C$15 + F360*F360*Päälaskenta!E$15)</f>
        <v>1.52252929</v>
      </c>
      <c r="N360" s="8">
        <f>IF(F360&gt;Päälaskenta!D$24+Päälaskenta!D$20,2*SQRT(POWER((Päälaskenta!D$24+Päälaskenta!D$20),2)+POWER(Päälaskenta!E$15*(Päälaskenta!D$24+Päälaskenta!D$20),2))+Päälaskenta!C$15,(2*SQRT((POWER(F360,2))+POWER(Päälaskenta!E$15*F360,2))+Päälaskenta!C$15))</f>
        <v>4.2510133172752402</v>
      </c>
      <c r="O360" s="8">
        <f t="shared" si="38"/>
        <v>0.35815679142023699</v>
      </c>
      <c r="P360" s="8">
        <f>Päälaskenta!F$15</f>
        <v>0.08</v>
      </c>
      <c r="Q360" s="8">
        <f t="shared" si="39"/>
        <v>9.5982294939783603</v>
      </c>
      <c r="R360" s="8">
        <f t="shared" si="40"/>
        <v>1.6420045357551101</v>
      </c>
      <c r="S360" s="8">
        <f t="shared" si="41"/>
        <v>6.7841861808743895E-2</v>
      </c>
    </row>
    <row r="361" spans="1:19" x14ac:dyDescent="0.2">
      <c r="A361" s="8">
        <v>359</v>
      </c>
      <c r="B361" s="8">
        <f>IF(Päälaskenta!C$7,Päälaskenta!E$7,Päälaskenta!G$5)</f>
        <v>2.5</v>
      </c>
      <c r="C361" s="56">
        <v>1.641</v>
      </c>
      <c r="D361" s="92">
        <f t="shared" si="35"/>
        <v>1.52346</v>
      </c>
      <c r="E361" s="8">
        <f>Päälaskenta!F$15</f>
        <v>0.08</v>
      </c>
      <c r="F361" s="93">
        <f>SQRT(POWER(Päälaskenta!C$15/(2*Päälaskenta!E$15),2)+(D361/Päälaskenta!E$15))-Päälaskenta!C$15/(2*Päälaskenta!E$15)</f>
        <v>0.4425</v>
      </c>
      <c r="G361" s="57">
        <f>2*SQRT((POWER(F361,2))+POWER(Päälaskenta!E$15*F361,2))+Päälaskenta!C$15</f>
        <v>4.25</v>
      </c>
      <c r="H361" s="57">
        <f t="shared" si="36"/>
        <v>0.36</v>
      </c>
      <c r="I361" s="62">
        <f t="shared" si="37"/>
        <v>6.7296999999999996E-2</v>
      </c>
      <c r="M361" s="8">
        <f>IF(F361&gt;(Päälaskenta!D$24+Päälaskenta!D$20),(F361*Päälaskenta!C$15 + F361*F361*Päälaskenta!E$15)+(Päälaskenta!C$15 + F361*Päälaskenta!E$15)*(F361-(Päälaskenta!D$24+Päälaskenta!D$20)),F361*Päälaskenta!C$15 + F361*F361*Päälaskenta!E$15)</f>
        <v>1.5233062500000001</v>
      </c>
      <c r="N361" s="8">
        <f>IF(F361&gt;Päälaskenta!D$24+Päälaskenta!D$20,2*SQRT(POWER((Päälaskenta!D$24+Päälaskenta!D$20),2)+POWER(Päälaskenta!E$15*(Päälaskenta!D$24+Päälaskenta!D$20),2))+Päälaskenta!C$15,(2*SQRT((POWER(F361,2))+POWER(Päälaskenta!E$15*F361,2))+Päälaskenta!C$15))</f>
        <v>4.2515790027001898</v>
      </c>
      <c r="O361" s="8">
        <f t="shared" si="38"/>
        <v>0.35829188379953503</v>
      </c>
      <c r="P361" s="8">
        <f>Päälaskenta!F$15</f>
        <v>0.08</v>
      </c>
      <c r="Q361" s="8">
        <f t="shared" si="39"/>
        <v>9.6055421910725691</v>
      </c>
      <c r="R361" s="8">
        <f t="shared" si="40"/>
        <v>1.6411670338777899</v>
      </c>
      <c r="S361" s="8">
        <f t="shared" si="41"/>
        <v>6.7738605140295297E-2</v>
      </c>
    </row>
    <row r="362" spans="1:19" x14ac:dyDescent="0.2">
      <c r="A362" s="8">
        <v>360</v>
      </c>
      <c r="B362" s="8">
        <f>IF(Päälaskenta!C$7,Päälaskenta!E$7,Päälaskenta!G$5)</f>
        <v>2.5</v>
      </c>
      <c r="C362" s="56">
        <v>1.64</v>
      </c>
      <c r="D362" s="92">
        <f t="shared" si="35"/>
        <v>1.5243899999999999</v>
      </c>
      <c r="E362" s="8">
        <f>Päälaskenta!F$15</f>
        <v>0.08</v>
      </c>
      <c r="F362" s="93">
        <f>SQRT(POWER(Päälaskenta!C$15/(2*Päälaskenta!E$15),2)+(D362/Päälaskenta!E$15))-Päälaskenta!C$15/(2*Päälaskenta!E$15)</f>
        <v>0.44280000000000003</v>
      </c>
      <c r="G362" s="57">
        <f>2*SQRT((POWER(F362,2))+POWER(Päälaskenta!E$15*F362,2))+Päälaskenta!C$15</f>
        <v>4.25</v>
      </c>
      <c r="H362" s="57">
        <f t="shared" si="36"/>
        <v>0.36</v>
      </c>
      <c r="I362" s="62">
        <f t="shared" si="37"/>
        <v>6.7214999999999997E-2</v>
      </c>
      <c r="M362" s="8">
        <f>IF(F362&gt;(Päälaskenta!D$24+Päälaskenta!D$20),(F362*Päälaskenta!C$15 + F362*F362*Päälaskenta!E$15)+(Päälaskenta!C$15 + F362*Päälaskenta!E$15)*(F362-(Päälaskenta!D$24+Päälaskenta!D$20)),F362*Päälaskenta!C$15 + F362*F362*Päälaskenta!E$15)</f>
        <v>1.5244718399999999</v>
      </c>
      <c r="N362" s="8">
        <f>IF(F362&gt;Päälaskenta!D$24+Päälaskenta!D$20,2*SQRT(POWER((Päälaskenta!D$24+Päälaskenta!D$20),2)+POWER(Päälaskenta!E$15*(Päälaskenta!D$24+Päälaskenta!D$20),2))+Päälaskenta!C$15,(2*SQRT((POWER(F362,2))+POWER(Päälaskenta!E$15*F362,2))+Päälaskenta!C$15))</f>
        <v>4.2524275308376103</v>
      </c>
      <c r="O362" s="8">
        <f t="shared" si="38"/>
        <v>0.35849449025171798</v>
      </c>
      <c r="P362" s="8">
        <f>Päälaskenta!F$15</f>
        <v>0.08</v>
      </c>
      <c r="Q362" s="8">
        <f t="shared" si="39"/>
        <v>9.6165156576415605</v>
      </c>
      <c r="R362" s="8">
        <f t="shared" si="40"/>
        <v>1.6399122203529799</v>
      </c>
      <c r="S362" s="8">
        <f t="shared" si="41"/>
        <v>6.75840994466234E-2</v>
      </c>
    </row>
    <row r="363" spans="1:19" x14ac:dyDescent="0.2">
      <c r="A363" s="8">
        <v>361</v>
      </c>
      <c r="B363" s="8">
        <f>IF(Päälaskenta!C$7,Päälaskenta!E$7,Päälaskenta!G$5)</f>
        <v>2.5</v>
      </c>
      <c r="C363" s="56">
        <v>1.639</v>
      </c>
      <c r="D363" s="92">
        <f t="shared" si="35"/>
        <v>1.52532</v>
      </c>
      <c r="E363" s="8">
        <f>Päälaskenta!F$15</f>
        <v>0.08</v>
      </c>
      <c r="F363" s="93">
        <f>SQRT(POWER(Päälaskenta!C$15/(2*Päälaskenta!E$15),2)+(D363/Päälaskenta!E$15))-Päälaskenta!C$15/(2*Päälaskenta!E$15)</f>
        <v>0.443</v>
      </c>
      <c r="G363" s="57">
        <f>2*SQRT((POWER(F363,2))+POWER(Päälaskenta!E$15*F363,2))+Päälaskenta!C$15</f>
        <v>4.25</v>
      </c>
      <c r="H363" s="57">
        <f t="shared" si="36"/>
        <v>0.36</v>
      </c>
      <c r="I363" s="62">
        <f t="shared" si="37"/>
        <v>6.7132999999999998E-2</v>
      </c>
      <c r="M363" s="8">
        <f>IF(F363&gt;(Päälaskenta!D$24+Päälaskenta!D$20),(F363*Päälaskenta!C$15 + F363*F363*Päälaskenta!E$15)+(Päälaskenta!C$15 + F363*Päälaskenta!E$15)*(F363-(Päälaskenta!D$24+Päälaskenta!D$20)),F363*Päälaskenta!C$15 + F363*F363*Päälaskenta!E$15)</f>
        <v>1.5252490000000001</v>
      </c>
      <c r="N363" s="8">
        <f>IF(F363&gt;Päälaskenta!D$24+Päälaskenta!D$20,2*SQRT(POWER((Päälaskenta!D$24+Päälaskenta!D$20),2)+POWER(Päälaskenta!E$15*(Päälaskenta!D$24+Päälaskenta!D$20),2))+Päälaskenta!C$15,(2*SQRT((POWER(F363,2))+POWER(Päälaskenta!E$15*F363,2))+Päälaskenta!C$15))</f>
        <v>4.2529932162625599</v>
      </c>
      <c r="O363" s="8">
        <f t="shared" si="38"/>
        <v>0.35862953981863099</v>
      </c>
      <c r="P363" s="8">
        <f>Päälaskenta!F$15</f>
        <v>0.08</v>
      </c>
      <c r="Q363" s="8">
        <f t="shared" si="39"/>
        <v>9.6238342490696205</v>
      </c>
      <c r="R363" s="8">
        <f t="shared" si="40"/>
        <v>1.6390766360115601</v>
      </c>
      <c r="S363" s="8">
        <f t="shared" si="41"/>
        <v>6.7481347814109305E-2</v>
      </c>
    </row>
    <row r="364" spans="1:19" x14ac:dyDescent="0.2">
      <c r="A364" s="8">
        <v>362</v>
      </c>
      <c r="B364" s="8">
        <f>IF(Päälaskenta!C$7,Päälaskenta!E$7,Päälaskenta!G$5)</f>
        <v>2.5</v>
      </c>
      <c r="C364" s="56">
        <v>1.6379999999999999</v>
      </c>
      <c r="D364" s="92">
        <f t="shared" si="35"/>
        <v>1.5262500000000001</v>
      </c>
      <c r="E364" s="8">
        <f>Päälaskenta!F$15</f>
        <v>0.08</v>
      </c>
      <c r="F364" s="93">
        <f>SQRT(POWER(Päälaskenta!C$15/(2*Päälaskenta!E$15),2)+(D364/Päälaskenta!E$15))-Päälaskenta!C$15/(2*Päälaskenta!E$15)</f>
        <v>0.44330000000000003</v>
      </c>
      <c r="G364" s="57">
        <f>2*SQRT((POWER(F364,2))+POWER(Päälaskenta!E$15*F364,2))+Päälaskenta!C$15</f>
        <v>4.25</v>
      </c>
      <c r="H364" s="57">
        <f t="shared" si="36"/>
        <v>0.36</v>
      </c>
      <c r="I364" s="62">
        <f t="shared" si="37"/>
        <v>6.7050999999999999E-2</v>
      </c>
      <c r="M364" s="8">
        <f>IF(F364&gt;(Päälaskenta!D$24+Päälaskenta!D$20),(F364*Päälaskenta!C$15 + F364*F364*Päälaskenta!E$15)+(Päälaskenta!C$15 + F364*Päälaskenta!E$15)*(F364-(Päälaskenta!D$24+Päälaskenta!D$20)),F364*Päälaskenta!C$15 + F364*F364*Päälaskenta!E$15)</f>
        <v>1.5264148900000001</v>
      </c>
      <c r="N364" s="8">
        <f>IF(F364&gt;Päälaskenta!D$24+Päälaskenta!D$20,2*SQRT(POWER((Päälaskenta!D$24+Päälaskenta!D$20),2)+POWER(Päälaskenta!E$15*(Päälaskenta!D$24+Päälaskenta!D$20),2))+Päälaskenta!C$15,(2*SQRT((POWER(F364,2))+POWER(Päälaskenta!E$15*F364,2))+Päälaskenta!C$15))</f>
        <v>4.2538417443999901</v>
      </c>
      <c r="O364" s="8">
        <f t="shared" si="38"/>
        <v>0.35883208208426298</v>
      </c>
      <c r="P364" s="8">
        <f>Päälaskenta!F$15</f>
        <v>0.08</v>
      </c>
      <c r="Q364" s="8">
        <f t="shared" si="39"/>
        <v>9.6348165563802493</v>
      </c>
      <c r="R364" s="8">
        <f t="shared" si="40"/>
        <v>1.63782469391399</v>
      </c>
      <c r="S364" s="8">
        <f t="shared" si="41"/>
        <v>6.7327597398459102E-2</v>
      </c>
    </row>
    <row r="365" spans="1:19" x14ac:dyDescent="0.2">
      <c r="A365" s="8">
        <v>363</v>
      </c>
      <c r="B365" s="8">
        <f>IF(Päälaskenta!C$7,Päälaskenta!E$7,Päälaskenta!G$5)</f>
        <v>2.5</v>
      </c>
      <c r="C365" s="56">
        <v>1.637</v>
      </c>
      <c r="D365" s="92">
        <f t="shared" si="35"/>
        <v>1.52718</v>
      </c>
      <c r="E365" s="8">
        <f>Päälaskenta!F$15</f>
        <v>0.08</v>
      </c>
      <c r="F365" s="93">
        <f>SQRT(POWER(Päälaskenta!C$15/(2*Päälaskenta!E$15),2)+(D365/Päälaskenta!E$15))-Päälaskenta!C$15/(2*Päälaskenta!E$15)</f>
        <v>0.44350000000000001</v>
      </c>
      <c r="G365" s="57">
        <f>2*SQRT((POWER(F365,2))+POWER(Päälaskenta!E$15*F365,2))+Päälaskenta!C$15</f>
        <v>4.25</v>
      </c>
      <c r="H365" s="57">
        <f t="shared" si="36"/>
        <v>0.36</v>
      </c>
      <c r="I365" s="62">
        <f t="shared" si="37"/>
        <v>6.6969000000000001E-2</v>
      </c>
      <c r="M365" s="8">
        <f>IF(F365&gt;(Päälaskenta!D$24+Päälaskenta!D$20),(F365*Päälaskenta!C$15 + F365*F365*Päälaskenta!E$15)+(Päälaskenta!C$15 + F365*Päälaskenta!E$15)*(F365-(Päälaskenta!D$24+Päälaskenta!D$20)),F365*Päälaskenta!C$15 + F365*F365*Päälaskenta!E$15)</f>
        <v>1.5271922499999999</v>
      </c>
      <c r="N365" s="8">
        <f>IF(F365&gt;Päälaskenta!D$24+Päälaskenta!D$20,2*SQRT(POWER((Päälaskenta!D$24+Päälaskenta!D$20),2)+POWER(Päälaskenta!E$15*(Päälaskenta!D$24+Päälaskenta!D$20),2))+Päälaskenta!C$15,(2*SQRT((POWER(F365,2))+POWER(Päälaskenta!E$15*F365,2))+Päälaskenta!C$15))</f>
        <v>4.2544074298249397</v>
      </c>
      <c r="O365" s="8">
        <f t="shared" si="38"/>
        <v>0.35896708888147999</v>
      </c>
      <c r="P365" s="8">
        <f>Päälaskenta!F$15</f>
        <v>0.08</v>
      </c>
      <c r="Q365" s="8">
        <f t="shared" si="39"/>
        <v>9.6421410411307509</v>
      </c>
      <c r="R365" s="8">
        <f t="shared" si="40"/>
        <v>1.6369910206131499</v>
      </c>
      <c r="S365" s="8">
        <f t="shared" si="41"/>
        <v>6.7225347772420105E-2</v>
      </c>
    </row>
    <row r="366" spans="1:19" x14ac:dyDescent="0.2">
      <c r="A366" s="8">
        <v>364</v>
      </c>
      <c r="B366" s="8">
        <f>IF(Päälaskenta!C$7,Päälaskenta!E$7,Päälaskenta!G$5)</f>
        <v>2.5</v>
      </c>
      <c r="C366" s="56">
        <v>1.6359999999999999</v>
      </c>
      <c r="D366" s="92">
        <f t="shared" si="35"/>
        <v>1.5281199999999999</v>
      </c>
      <c r="E366" s="8">
        <f>Päälaskenta!F$15</f>
        <v>0.08</v>
      </c>
      <c r="F366" s="93">
        <f>SQRT(POWER(Päälaskenta!C$15/(2*Päälaskenta!E$15),2)+(D366/Päälaskenta!E$15))-Päälaskenta!C$15/(2*Päälaskenta!E$15)</f>
        <v>0.44369999999999998</v>
      </c>
      <c r="G366" s="57">
        <f>2*SQRT((POWER(F366,2))+POWER(Päälaskenta!E$15*F366,2))+Päälaskenta!C$15</f>
        <v>4.25</v>
      </c>
      <c r="H366" s="57">
        <f t="shared" si="36"/>
        <v>0.36</v>
      </c>
      <c r="I366" s="62">
        <f t="shared" si="37"/>
        <v>6.6887000000000002E-2</v>
      </c>
      <c r="M366" s="8">
        <f>IF(F366&gt;(Päälaskenta!D$24+Päälaskenta!D$20),(F366*Päälaskenta!C$15 + F366*F366*Päälaskenta!E$15)+(Päälaskenta!C$15 + F366*Päälaskenta!E$15)*(F366-(Päälaskenta!D$24+Päälaskenta!D$20)),F366*Päälaskenta!C$15 + F366*F366*Päälaskenta!E$15)</f>
        <v>1.5279696899999999</v>
      </c>
      <c r="N366" s="8">
        <f>IF(F366&gt;Päälaskenta!D$24+Päälaskenta!D$20,2*SQRT(POWER((Päälaskenta!D$24+Päälaskenta!D$20),2)+POWER(Päälaskenta!E$15*(Päälaskenta!D$24+Päälaskenta!D$20),2))+Päälaskenta!C$15,(2*SQRT((POWER(F366,2))+POWER(Päälaskenta!E$15*F366,2))+Päälaskenta!C$15))</f>
        <v>4.2549731152498804</v>
      </c>
      <c r="O366" s="8">
        <f t="shared" si="38"/>
        <v>0.359102078582761</v>
      </c>
      <c r="P366" s="8">
        <f>Päälaskenta!F$15</f>
        <v>0.08</v>
      </c>
      <c r="Q366" s="8">
        <f t="shared" si="39"/>
        <v>9.6494678829278193</v>
      </c>
      <c r="R366" s="8">
        <f t="shared" si="40"/>
        <v>1.63615810991643</v>
      </c>
      <c r="S366" s="8">
        <f t="shared" si="41"/>
        <v>6.71232981055533E-2</v>
      </c>
    </row>
    <row r="367" spans="1:19" x14ac:dyDescent="0.2">
      <c r="A367" s="8">
        <v>365</v>
      </c>
      <c r="B367" s="8">
        <f>IF(Päälaskenta!C$7,Päälaskenta!E$7,Päälaskenta!G$5)</f>
        <v>2.5</v>
      </c>
      <c r="C367" s="56">
        <v>1.635</v>
      </c>
      <c r="D367" s="92">
        <f t="shared" si="35"/>
        <v>1.52905</v>
      </c>
      <c r="E367" s="8">
        <f>Päälaskenta!F$15</f>
        <v>0.08</v>
      </c>
      <c r="F367" s="93">
        <f>SQRT(POWER(Päälaskenta!C$15/(2*Päälaskenta!E$15),2)+(D367/Päälaskenta!E$15))-Päälaskenta!C$15/(2*Päälaskenta!E$15)</f>
        <v>0.44400000000000001</v>
      </c>
      <c r="G367" s="57">
        <f>2*SQRT((POWER(F367,2))+POWER(Päälaskenta!E$15*F367,2))+Päälaskenta!C$15</f>
        <v>4.26</v>
      </c>
      <c r="H367" s="57">
        <f t="shared" si="36"/>
        <v>0.36</v>
      </c>
      <c r="I367" s="62">
        <f t="shared" si="37"/>
        <v>6.6805000000000003E-2</v>
      </c>
      <c r="M367" s="8">
        <f>IF(F367&gt;(Päälaskenta!D$24+Päälaskenta!D$20),(F367*Päälaskenta!C$15 + F367*F367*Päälaskenta!E$15)+(Päälaskenta!C$15 + F367*Päälaskenta!E$15)*(F367-(Päälaskenta!D$24+Päälaskenta!D$20)),F367*Päälaskenta!C$15 + F367*F367*Päälaskenta!E$15)</f>
        <v>1.5291360000000001</v>
      </c>
      <c r="N367" s="8">
        <f>IF(F367&gt;Päälaskenta!D$24+Päälaskenta!D$20,2*SQRT(POWER((Päälaskenta!D$24+Päälaskenta!D$20),2)+POWER(Päälaskenta!E$15*(Päälaskenta!D$24+Päälaskenta!D$20),2))+Päälaskenta!C$15,(2*SQRT((POWER(F367,2))+POWER(Päälaskenta!E$15*F367,2))+Päälaskenta!C$15))</f>
        <v>4.2558216433873097</v>
      </c>
      <c r="O367" s="8">
        <f t="shared" si="38"/>
        <v>0.359304531094711</v>
      </c>
      <c r="P367" s="8">
        <f>Päälaskenta!F$15</f>
        <v>0.08</v>
      </c>
      <c r="Q367" s="8">
        <f t="shared" si="39"/>
        <v>9.6604625647333293</v>
      </c>
      <c r="R367" s="8">
        <f t="shared" si="40"/>
        <v>1.6349101714955401</v>
      </c>
      <c r="S367" s="8">
        <f t="shared" si="41"/>
        <v>6.6970597479308294E-2</v>
      </c>
    </row>
    <row r="368" spans="1:19" x14ac:dyDescent="0.2">
      <c r="A368" s="8">
        <v>366</v>
      </c>
      <c r="B368" s="8">
        <f>IF(Päälaskenta!C$7,Päälaskenta!E$7,Päälaskenta!G$5)</f>
        <v>2.5</v>
      </c>
      <c r="C368" s="56">
        <v>1.6339999999999999</v>
      </c>
      <c r="D368" s="92">
        <f t="shared" si="35"/>
        <v>1.52999</v>
      </c>
      <c r="E368" s="8">
        <f>Päälaskenta!F$15</f>
        <v>0.08</v>
      </c>
      <c r="F368" s="93">
        <f>SQRT(POWER(Päälaskenta!C$15/(2*Päälaskenta!E$15),2)+(D368/Päälaskenta!E$15))-Päälaskenta!C$15/(2*Päälaskenta!E$15)</f>
        <v>0.44419999999999998</v>
      </c>
      <c r="G368" s="57">
        <f>2*SQRT((POWER(F368,2))+POWER(Päälaskenta!E$15*F368,2))+Päälaskenta!C$15</f>
        <v>4.26</v>
      </c>
      <c r="H368" s="57">
        <f t="shared" si="36"/>
        <v>0.36</v>
      </c>
      <c r="I368" s="62">
        <f t="shared" si="37"/>
        <v>6.6724000000000006E-2</v>
      </c>
      <c r="M368" s="8">
        <f>IF(F368&gt;(Päälaskenta!D$24+Päälaskenta!D$20),(F368*Päälaskenta!C$15 + F368*F368*Päälaskenta!E$15)+(Päälaskenta!C$15 + F368*Päälaskenta!E$15)*(F368-(Päälaskenta!D$24+Päälaskenta!D$20)),F368*Päälaskenta!C$15 + F368*F368*Päälaskenta!E$15)</f>
        <v>1.52991364</v>
      </c>
      <c r="N368" s="8">
        <f>IF(F368&gt;Päälaskenta!D$24+Päälaskenta!D$20,2*SQRT(POWER((Päälaskenta!D$24+Päälaskenta!D$20),2)+POWER(Päälaskenta!E$15*(Päälaskenta!D$24+Päälaskenta!D$20),2))+Päälaskenta!C$15,(2*SQRT((POWER(F368,2))+POWER(Päälaskenta!E$15*F368,2))+Päälaskenta!C$15))</f>
        <v>4.2563873288122602</v>
      </c>
      <c r="O368" s="8">
        <f t="shared" si="38"/>
        <v>0.35943947808596599</v>
      </c>
      <c r="P368" s="8">
        <f>Päälaskenta!F$15</f>
        <v>0.08</v>
      </c>
      <c r="Q368" s="8">
        <f t="shared" si="39"/>
        <v>9.6677952984424298</v>
      </c>
      <c r="R368" s="8">
        <f t="shared" si="40"/>
        <v>1.6340791627950999</v>
      </c>
      <c r="S368" s="8">
        <f t="shared" si="41"/>
        <v>6.6869045613825395E-2</v>
      </c>
    </row>
    <row r="369" spans="1:19" x14ac:dyDescent="0.2">
      <c r="A369" s="8">
        <v>367</v>
      </c>
      <c r="B369" s="8">
        <f>IF(Päälaskenta!C$7,Päälaskenta!E$7,Päälaskenta!G$5)</f>
        <v>2.5</v>
      </c>
      <c r="C369" s="56">
        <v>1.633</v>
      </c>
      <c r="D369" s="92">
        <f t="shared" si="35"/>
        <v>1.5309200000000001</v>
      </c>
      <c r="E369" s="8">
        <f>Päälaskenta!F$15</f>
        <v>0.08</v>
      </c>
      <c r="F369" s="93">
        <f>SQRT(POWER(Päälaskenta!C$15/(2*Päälaskenta!E$15),2)+(D369/Päälaskenta!E$15))-Päälaskenta!C$15/(2*Päälaskenta!E$15)</f>
        <v>0.44450000000000001</v>
      </c>
      <c r="G369" s="57">
        <f>2*SQRT((POWER(F369,2))+POWER(Päälaskenta!E$15*F369,2))+Päälaskenta!C$15</f>
        <v>4.26</v>
      </c>
      <c r="H369" s="57">
        <f t="shared" si="36"/>
        <v>0.36</v>
      </c>
      <c r="I369" s="62">
        <f t="shared" si="37"/>
        <v>6.6642000000000007E-2</v>
      </c>
      <c r="M369" s="8">
        <f>IF(F369&gt;(Päälaskenta!D$24+Päälaskenta!D$20),(F369*Päälaskenta!C$15 + F369*F369*Päälaskenta!E$15)+(Päälaskenta!C$15 + F369*Päälaskenta!E$15)*(F369-(Päälaskenta!D$24+Päälaskenta!D$20)),F369*Päälaskenta!C$15 + F369*F369*Päälaskenta!E$15)</f>
        <v>1.53108025</v>
      </c>
      <c r="N369" s="8">
        <f>IF(F369&gt;Päälaskenta!D$24+Päälaskenta!D$20,2*SQRT(POWER((Päälaskenta!D$24+Päälaskenta!D$20),2)+POWER(Päälaskenta!E$15*(Päälaskenta!D$24+Päälaskenta!D$20),2))+Päälaskenta!C$15,(2*SQRT((POWER(F369,2))+POWER(Päälaskenta!E$15*F369,2))+Päälaskenta!C$15))</f>
        <v>4.2572358569496798</v>
      </c>
      <c r="O369" s="8">
        <f t="shared" si="38"/>
        <v>0.35964186656480501</v>
      </c>
      <c r="P369" s="8">
        <f>Päälaskenta!F$15</f>
        <v>0.08</v>
      </c>
      <c r="Q369" s="8">
        <f t="shared" si="39"/>
        <v>9.6787988173628605</v>
      </c>
      <c r="R369" s="8">
        <f t="shared" si="40"/>
        <v>1.6328340725445301</v>
      </c>
      <c r="S369" s="8">
        <f t="shared" si="41"/>
        <v>6.6717089452403594E-2</v>
      </c>
    </row>
    <row r="370" spans="1:19" x14ac:dyDescent="0.2">
      <c r="A370" s="8">
        <v>368</v>
      </c>
      <c r="B370" s="8">
        <f>IF(Päälaskenta!C$7,Päälaskenta!E$7,Päälaskenta!G$5)</f>
        <v>2.5</v>
      </c>
      <c r="C370" s="56">
        <v>1.6319999999999999</v>
      </c>
      <c r="D370" s="92">
        <f t="shared" si="35"/>
        <v>1.53186</v>
      </c>
      <c r="E370" s="8">
        <f>Päälaskenta!F$15</f>
        <v>0.08</v>
      </c>
      <c r="F370" s="93">
        <f>SQRT(POWER(Päälaskenta!C$15/(2*Päälaskenta!E$15),2)+(D370/Päälaskenta!E$15))-Päälaskenta!C$15/(2*Päälaskenta!E$15)</f>
        <v>0.44469999999999998</v>
      </c>
      <c r="G370" s="57">
        <f>2*SQRT((POWER(F370,2))+POWER(Päälaskenta!E$15*F370,2))+Päälaskenta!C$15</f>
        <v>4.26</v>
      </c>
      <c r="H370" s="57">
        <f t="shared" si="36"/>
        <v>0.36</v>
      </c>
      <c r="I370" s="62">
        <f t="shared" si="37"/>
        <v>6.6560999999999995E-2</v>
      </c>
      <c r="M370" s="8">
        <f>IF(F370&gt;(Päälaskenta!D$24+Päälaskenta!D$20),(F370*Päälaskenta!C$15 + F370*F370*Päälaskenta!E$15)+(Päälaskenta!C$15 + F370*Päälaskenta!E$15)*(F370-(Päälaskenta!D$24+Päälaskenta!D$20)),F370*Päälaskenta!C$15 + F370*F370*Päälaskenta!E$15)</f>
        <v>1.5318580900000001</v>
      </c>
      <c r="N370" s="8">
        <f>IF(F370&gt;Päälaskenta!D$24+Päälaskenta!D$20,2*SQRT(POWER((Päälaskenta!D$24+Päälaskenta!D$20),2)+POWER(Päälaskenta!E$15*(Päälaskenta!D$24+Päälaskenta!D$20),2))+Päälaskenta!C$15,(2*SQRT((POWER(F370,2))+POWER(Päälaskenta!E$15*F370,2))+Päälaskenta!C$15))</f>
        <v>4.2578015423746303</v>
      </c>
      <c r="O370" s="8">
        <f t="shared" si="38"/>
        <v>0.359776770888589</v>
      </c>
      <c r="P370" s="8">
        <f>Päälaskenta!F$15</f>
        <v>0.08</v>
      </c>
      <c r="Q370" s="8">
        <f t="shared" si="39"/>
        <v>9.6861374419805504</v>
      </c>
      <c r="R370" s="8">
        <f t="shared" si="40"/>
        <v>1.6320049594150099</v>
      </c>
      <c r="S370" s="8">
        <f t="shared" si="41"/>
        <v>6.6616032410250006E-2</v>
      </c>
    </row>
    <row r="371" spans="1:19" x14ac:dyDescent="0.2">
      <c r="A371" s="8">
        <v>369</v>
      </c>
      <c r="B371" s="8">
        <f>IF(Päälaskenta!C$7,Päälaskenta!E$7,Päälaskenta!G$5)</f>
        <v>2.5</v>
      </c>
      <c r="C371" s="56">
        <v>1.631</v>
      </c>
      <c r="D371" s="92">
        <f t="shared" si="35"/>
        <v>1.5327999999999999</v>
      </c>
      <c r="E371" s="8">
        <f>Päälaskenta!F$15</f>
        <v>0.08</v>
      </c>
      <c r="F371" s="93">
        <f>SQRT(POWER(Päälaskenta!C$15/(2*Päälaskenta!E$15),2)+(D371/Päälaskenta!E$15))-Päälaskenta!C$15/(2*Päälaskenta!E$15)</f>
        <v>0.44490000000000002</v>
      </c>
      <c r="G371" s="57">
        <f>2*SQRT((POWER(F371,2))+POWER(Päälaskenta!E$15*F371,2))+Päälaskenta!C$15</f>
        <v>4.26</v>
      </c>
      <c r="H371" s="57">
        <f t="shared" si="36"/>
        <v>0.36</v>
      </c>
      <c r="I371" s="62">
        <f t="shared" si="37"/>
        <v>6.6478999999999996E-2</v>
      </c>
      <c r="M371" s="8">
        <f>IF(F371&gt;(Päälaskenta!D$24+Päälaskenta!D$20),(F371*Päälaskenta!C$15 + F371*F371*Päälaskenta!E$15)+(Päälaskenta!C$15 + F371*Päälaskenta!E$15)*(F371-(Päälaskenta!D$24+Päälaskenta!D$20)),F371*Päälaskenta!C$15 + F371*F371*Päälaskenta!E$15)</f>
        <v>1.53263601</v>
      </c>
      <c r="N371" s="8">
        <f>IF(F371&gt;Päälaskenta!D$24+Päälaskenta!D$20,2*SQRT(POWER((Päälaskenta!D$24+Päälaskenta!D$20),2)+POWER(Päälaskenta!E$15*(Päälaskenta!D$24+Päälaskenta!D$20),2))+Päälaskenta!C$15,(2*SQRT((POWER(F371,2))+POWER(Päälaskenta!E$15*F371,2))+Päälaskenta!C$15))</f>
        <v>4.2583672277995799</v>
      </c>
      <c r="O371" s="8">
        <f t="shared" si="38"/>
        <v>0.35991165815728798</v>
      </c>
      <c r="P371" s="8">
        <f>Päälaskenta!F$15</f>
        <v>0.08</v>
      </c>
      <c r="Q371" s="8">
        <f t="shared" si="39"/>
        <v>9.6934784226814497</v>
      </c>
      <c r="R371" s="8">
        <f t="shared" si="40"/>
        <v>1.63117660272122</v>
      </c>
      <c r="S371" s="8">
        <f t="shared" si="41"/>
        <v>6.6515172468309694E-2</v>
      </c>
    </row>
    <row r="372" spans="1:19" x14ac:dyDescent="0.2">
      <c r="A372" s="8">
        <v>370</v>
      </c>
      <c r="B372" s="8">
        <f>IF(Päälaskenta!C$7,Päälaskenta!E$7,Päälaskenta!G$5)</f>
        <v>2.5</v>
      </c>
      <c r="C372" s="56">
        <v>1.63</v>
      </c>
      <c r="D372" s="92">
        <f t="shared" si="35"/>
        <v>1.5337400000000001</v>
      </c>
      <c r="E372" s="8">
        <f>Päälaskenta!F$15</f>
        <v>0.08</v>
      </c>
      <c r="F372" s="93">
        <f>SQRT(POWER(Päälaskenta!C$15/(2*Päälaskenta!E$15),2)+(D372/Päälaskenta!E$15))-Päälaskenta!C$15/(2*Päälaskenta!E$15)</f>
        <v>0.44519999999999998</v>
      </c>
      <c r="G372" s="57">
        <f>2*SQRT((POWER(F372,2))+POWER(Päälaskenta!E$15*F372,2))+Päälaskenta!C$15</f>
        <v>4.26</v>
      </c>
      <c r="H372" s="57">
        <f t="shared" si="36"/>
        <v>0.36</v>
      </c>
      <c r="I372" s="62">
        <f t="shared" si="37"/>
        <v>6.6397999999999999E-2</v>
      </c>
      <c r="M372" s="8">
        <f>IF(F372&gt;(Päälaskenta!D$24+Päälaskenta!D$20),(F372*Päälaskenta!C$15 + F372*F372*Päälaskenta!E$15)+(Päälaskenta!C$15 + F372*Päälaskenta!E$15)*(F372-(Päälaskenta!D$24+Päälaskenta!D$20)),F372*Päälaskenta!C$15 + F372*F372*Päälaskenta!E$15)</f>
        <v>1.53380304</v>
      </c>
      <c r="N372" s="8">
        <f>IF(F372&gt;Päälaskenta!D$24+Päälaskenta!D$20,2*SQRT(POWER((Päälaskenta!D$24+Päälaskenta!D$20),2)+POWER(Päälaskenta!E$15*(Päälaskenta!D$24+Päälaskenta!D$20),2))+Päälaskenta!C$15,(2*SQRT((POWER(F372,2))+POWER(Päälaskenta!E$15*F372,2))+Päälaskenta!C$15))</f>
        <v>4.2592157559370003</v>
      </c>
      <c r="O372" s="8">
        <f t="shared" si="38"/>
        <v>0.36011395709691502</v>
      </c>
      <c r="P372" s="8">
        <f>Päälaskenta!F$15</f>
        <v>0.08</v>
      </c>
      <c r="Q372" s="8">
        <f t="shared" si="39"/>
        <v>9.7044943110392499</v>
      </c>
      <c r="R372" s="8">
        <f t="shared" si="40"/>
        <v>1.62993548376329</v>
      </c>
      <c r="S372" s="8">
        <f t="shared" si="41"/>
        <v>6.6364251086683104E-2</v>
      </c>
    </row>
    <row r="373" spans="1:19" x14ac:dyDescent="0.2">
      <c r="A373" s="8">
        <v>371</v>
      </c>
      <c r="B373" s="8">
        <f>IF(Päälaskenta!C$7,Päälaskenta!E$7,Päälaskenta!G$5)</f>
        <v>2.5</v>
      </c>
      <c r="C373" s="56">
        <v>1.629</v>
      </c>
      <c r="D373" s="92">
        <f t="shared" si="35"/>
        <v>1.53468</v>
      </c>
      <c r="E373" s="8">
        <f>Päälaskenta!F$15</f>
        <v>0.08</v>
      </c>
      <c r="F373" s="93">
        <f>SQRT(POWER(Päälaskenta!C$15/(2*Päälaskenta!E$15),2)+(D373/Päälaskenta!E$15))-Päälaskenta!C$15/(2*Päälaskenta!E$15)</f>
        <v>0.44540000000000002</v>
      </c>
      <c r="G373" s="57">
        <f>2*SQRT((POWER(F373,2))+POWER(Päälaskenta!E$15*F373,2))+Päälaskenta!C$15</f>
        <v>4.26</v>
      </c>
      <c r="H373" s="57">
        <f t="shared" si="36"/>
        <v>0.36</v>
      </c>
      <c r="I373" s="62">
        <f t="shared" si="37"/>
        <v>6.6316E-2</v>
      </c>
      <c r="M373" s="8">
        <f>IF(F373&gt;(Päälaskenta!D$24+Päälaskenta!D$20),(F373*Päälaskenta!C$15 + F373*F373*Päälaskenta!E$15)+(Päälaskenta!C$15 + F373*Päälaskenta!E$15)*(F373-(Päälaskenta!D$24+Päälaskenta!D$20)),F373*Päälaskenta!C$15 + F373*F373*Päälaskenta!E$15)</f>
        <v>1.5345811600000001</v>
      </c>
      <c r="N373" s="8">
        <f>IF(F373&gt;Päälaskenta!D$24+Päälaskenta!D$20,2*SQRT(POWER((Päälaskenta!D$24+Päälaskenta!D$20),2)+POWER(Päälaskenta!E$15*(Päälaskenta!D$24+Päälaskenta!D$20),2))+Päälaskenta!C$15,(2*SQRT((POWER(F373,2))+POWER(Päälaskenta!E$15*F373,2))+Päälaskenta!C$15))</f>
        <v>4.2597814413619499</v>
      </c>
      <c r="O373" s="8">
        <f t="shared" si="38"/>
        <v>0.36024880175762197</v>
      </c>
      <c r="P373" s="8">
        <f>Päälaskenta!F$15</f>
        <v>0.08</v>
      </c>
      <c r="Q373" s="8">
        <f t="shared" si="39"/>
        <v>9.7118411812493797</v>
      </c>
      <c r="R373" s="8">
        <f t="shared" si="40"/>
        <v>1.6291090136933499</v>
      </c>
      <c r="S373" s="8">
        <f t="shared" si="41"/>
        <v>6.6263881834240201E-2</v>
      </c>
    </row>
    <row r="374" spans="1:19" x14ac:dyDescent="0.2">
      <c r="A374" s="8">
        <v>372</v>
      </c>
      <c r="B374" s="8">
        <f>IF(Päälaskenta!C$7,Päälaskenta!E$7,Päälaskenta!G$5)</f>
        <v>2.5</v>
      </c>
      <c r="C374" s="56">
        <v>1.6279999999999999</v>
      </c>
      <c r="D374" s="92">
        <f t="shared" si="35"/>
        <v>1.5356300000000001</v>
      </c>
      <c r="E374" s="8">
        <f>Päälaskenta!F$15</f>
        <v>0.08</v>
      </c>
      <c r="F374" s="93">
        <f>SQRT(POWER(Päälaskenta!C$15/(2*Päälaskenta!E$15),2)+(D374/Päälaskenta!E$15))-Päälaskenta!C$15/(2*Päälaskenta!E$15)</f>
        <v>0.44569999999999999</v>
      </c>
      <c r="G374" s="57">
        <f>2*SQRT((POWER(F374,2))+POWER(Päälaskenta!E$15*F374,2))+Päälaskenta!C$15</f>
        <v>4.26</v>
      </c>
      <c r="H374" s="57">
        <f t="shared" si="36"/>
        <v>0.36</v>
      </c>
      <c r="I374" s="62">
        <f t="shared" si="37"/>
        <v>6.6235000000000002E-2</v>
      </c>
      <c r="M374" s="8">
        <f>IF(F374&gt;(Päälaskenta!D$24+Päälaskenta!D$20),(F374*Päälaskenta!C$15 + F374*F374*Päälaskenta!E$15)+(Päälaskenta!C$15 + F374*Päälaskenta!E$15)*(F374-(Päälaskenta!D$24+Päälaskenta!D$20)),F374*Päälaskenta!C$15 + F374*F374*Päälaskenta!E$15)</f>
        <v>1.53574849</v>
      </c>
      <c r="N374" s="8">
        <f>IF(F374&gt;Päälaskenta!D$24+Päälaskenta!D$20,2*SQRT(POWER((Päälaskenta!D$24+Päälaskenta!D$20),2)+POWER(Päälaskenta!E$15*(Päälaskenta!D$24+Päälaskenta!D$20),2))+Päälaskenta!C$15,(2*SQRT((POWER(F374,2))+POWER(Päälaskenta!E$15*F374,2))+Päälaskenta!C$15))</f>
        <v>4.2606299694993801</v>
      </c>
      <c r="O374" s="8">
        <f t="shared" si="38"/>
        <v>0.36045103681708601</v>
      </c>
      <c r="P374" s="8">
        <f>Päälaskenta!F$15</f>
        <v>0.08</v>
      </c>
      <c r="Q374" s="8">
        <f t="shared" si="39"/>
        <v>9.7228659031237807</v>
      </c>
      <c r="R374" s="8">
        <f t="shared" si="40"/>
        <v>1.62787071989893</v>
      </c>
      <c r="S374" s="8">
        <f t="shared" si="41"/>
        <v>6.6113694287478902E-2</v>
      </c>
    </row>
    <row r="375" spans="1:19" x14ac:dyDescent="0.2">
      <c r="A375" s="8">
        <v>373</v>
      </c>
      <c r="B375" s="8">
        <f>IF(Päälaskenta!C$7,Päälaskenta!E$7,Päälaskenta!G$5)</f>
        <v>2.5</v>
      </c>
      <c r="C375" s="56">
        <v>1.627</v>
      </c>
      <c r="D375" s="92">
        <f t="shared" si="35"/>
        <v>1.53657</v>
      </c>
      <c r="E375" s="8">
        <f>Päälaskenta!F$15</f>
        <v>0.08</v>
      </c>
      <c r="F375" s="93">
        <f>SQRT(POWER(Päälaskenta!C$15/(2*Päälaskenta!E$15),2)+(D375/Päälaskenta!E$15))-Päälaskenta!C$15/(2*Päälaskenta!E$15)</f>
        <v>0.44590000000000002</v>
      </c>
      <c r="G375" s="57">
        <f>2*SQRT((POWER(F375,2))+POWER(Päälaskenta!E$15*F375,2))+Päälaskenta!C$15</f>
        <v>4.26</v>
      </c>
      <c r="H375" s="57">
        <f t="shared" si="36"/>
        <v>0.36</v>
      </c>
      <c r="I375" s="62">
        <f t="shared" si="37"/>
        <v>6.6153000000000003E-2</v>
      </c>
      <c r="M375" s="8">
        <f>IF(F375&gt;(Päälaskenta!D$24+Päälaskenta!D$20),(F375*Päälaskenta!C$15 + F375*F375*Päälaskenta!E$15)+(Päälaskenta!C$15 + F375*Päälaskenta!E$15)*(F375-(Päälaskenta!D$24+Päälaskenta!D$20)),F375*Päälaskenta!C$15 + F375*F375*Päälaskenta!E$15)</f>
        <v>1.53652681</v>
      </c>
      <c r="N375" s="8">
        <f>IF(F375&gt;Päälaskenta!D$24+Päälaskenta!D$20,2*SQRT(POWER((Päälaskenta!D$24+Päälaskenta!D$20),2)+POWER(Päälaskenta!E$15*(Päälaskenta!D$24+Päälaskenta!D$20),2))+Päälaskenta!C$15,(2*SQRT((POWER(F375,2))+POWER(Päälaskenta!E$15*F375,2))+Päälaskenta!C$15))</f>
        <v>4.2611956549243297</v>
      </c>
      <c r="O375" s="8">
        <f t="shared" si="38"/>
        <v>0.36058583891222101</v>
      </c>
      <c r="P375" s="8">
        <f>Päälaskenta!F$15</f>
        <v>0.08</v>
      </c>
      <c r="Q375" s="8">
        <f t="shared" si="39"/>
        <v>9.7302186618475695</v>
      </c>
      <c r="R375" s="8">
        <f t="shared" si="40"/>
        <v>1.62704613009649</v>
      </c>
      <c r="S375" s="8">
        <f t="shared" si="41"/>
        <v>6.6013812796877305E-2</v>
      </c>
    </row>
    <row r="376" spans="1:19" x14ac:dyDescent="0.2">
      <c r="A376" s="8">
        <v>374</v>
      </c>
      <c r="B376" s="8">
        <f>IF(Päälaskenta!C$7,Päälaskenta!E$7,Päälaskenta!G$5)</f>
        <v>2.5</v>
      </c>
      <c r="C376" s="56">
        <v>1.6259999999999999</v>
      </c>
      <c r="D376" s="92">
        <f t="shared" si="35"/>
        <v>1.53752</v>
      </c>
      <c r="E376" s="8">
        <f>Päälaskenta!F$15</f>
        <v>0.08</v>
      </c>
      <c r="F376" s="93">
        <f>SQRT(POWER(Päälaskenta!C$15/(2*Päälaskenta!E$15),2)+(D376/Päälaskenta!E$15))-Päälaskenta!C$15/(2*Päälaskenta!E$15)</f>
        <v>0.44619999999999999</v>
      </c>
      <c r="G376" s="57">
        <f>2*SQRT((POWER(F376,2))+POWER(Päälaskenta!E$15*F376,2))+Päälaskenta!C$15</f>
        <v>4.26</v>
      </c>
      <c r="H376" s="57">
        <f t="shared" si="36"/>
        <v>0.36</v>
      </c>
      <c r="I376" s="62">
        <f t="shared" si="37"/>
        <v>6.6072000000000006E-2</v>
      </c>
      <c r="M376" s="8">
        <f>IF(F376&gt;(Päälaskenta!D$24+Päälaskenta!D$20),(F376*Päälaskenta!C$15 + F376*F376*Päälaskenta!E$15)+(Päälaskenta!C$15 + F376*Päälaskenta!E$15)*(F376-(Päälaskenta!D$24+Päälaskenta!D$20)),F376*Päälaskenta!C$15 + F376*F376*Päälaskenta!E$15)</f>
        <v>1.5376944400000001</v>
      </c>
      <c r="N376" s="8">
        <f>IF(F376&gt;Päälaskenta!D$24+Päälaskenta!D$20,2*SQRT(POWER((Päälaskenta!D$24+Päälaskenta!D$20),2)+POWER(Päälaskenta!E$15*(Päälaskenta!D$24+Päälaskenta!D$20),2))+Päälaskenta!C$15,(2*SQRT((POWER(F376,2))+POWER(Päälaskenta!E$15*F376,2))+Päälaskenta!C$15))</f>
        <v>4.2620441830617501</v>
      </c>
      <c r="O376" s="8">
        <f t="shared" si="38"/>
        <v>0.36078801015510797</v>
      </c>
      <c r="P376" s="8">
        <f>Päälaskenta!F$15</f>
        <v>0.08</v>
      </c>
      <c r="Q376" s="8">
        <f t="shared" si="39"/>
        <v>9.7412522157476502</v>
      </c>
      <c r="R376" s="8">
        <f t="shared" si="40"/>
        <v>1.62581065195241</v>
      </c>
      <c r="S376" s="8">
        <f t="shared" si="41"/>
        <v>6.5864354709057604E-2</v>
      </c>
    </row>
    <row r="377" spans="1:19" x14ac:dyDescent="0.2">
      <c r="A377" s="8">
        <v>375</v>
      </c>
      <c r="B377" s="8">
        <f>IF(Päälaskenta!C$7,Päälaskenta!E$7,Päälaskenta!G$5)</f>
        <v>2.5</v>
      </c>
      <c r="C377" s="56">
        <v>1.625</v>
      </c>
      <c r="D377" s="92">
        <f t="shared" si="35"/>
        <v>1.5384599999999999</v>
      </c>
      <c r="E377" s="8">
        <f>Päälaskenta!F$15</f>
        <v>0.08</v>
      </c>
      <c r="F377" s="93">
        <f>SQRT(POWER(Päälaskenta!C$15/(2*Päälaskenta!E$15),2)+(D377/Päälaskenta!E$15))-Päälaskenta!C$15/(2*Päälaskenta!E$15)</f>
        <v>0.44640000000000002</v>
      </c>
      <c r="G377" s="57">
        <f>2*SQRT((POWER(F377,2))+POWER(Päälaskenta!E$15*F377,2))+Päälaskenta!C$15</f>
        <v>4.26</v>
      </c>
      <c r="H377" s="57">
        <f t="shared" si="36"/>
        <v>0.36</v>
      </c>
      <c r="I377" s="62">
        <f t="shared" si="37"/>
        <v>6.5990999999999994E-2</v>
      </c>
      <c r="M377" s="8">
        <f>IF(F377&gt;(Päälaskenta!D$24+Päälaskenta!D$20),(F377*Päälaskenta!C$15 + F377*F377*Päälaskenta!E$15)+(Päälaskenta!C$15 + F377*Päälaskenta!E$15)*(F377-(Päälaskenta!D$24+Päälaskenta!D$20)),F377*Päälaskenta!C$15 + F377*F377*Päälaskenta!E$15)</f>
        <v>1.53847296</v>
      </c>
      <c r="N377" s="8">
        <f>IF(F377&gt;Päälaskenta!D$24+Päälaskenta!D$20,2*SQRT(POWER((Päälaskenta!D$24+Päälaskenta!D$20),2)+POWER(Päälaskenta!E$15*(Päälaskenta!D$24+Päälaskenta!D$20),2))+Päälaskenta!C$15,(2*SQRT((POWER(F377,2))+POWER(Päälaskenta!E$15*F377,2))+Päälaskenta!C$15))</f>
        <v>4.2626098684866998</v>
      </c>
      <c r="O377" s="8">
        <f t="shared" si="38"/>
        <v>0.36092276972703202</v>
      </c>
      <c r="P377" s="8">
        <f>Päälaskenta!F$15</f>
        <v>0.08</v>
      </c>
      <c r="Q377" s="8">
        <f t="shared" si="39"/>
        <v>9.7486108619927698</v>
      </c>
      <c r="R377" s="8">
        <f t="shared" si="40"/>
        <v>1.62498793608956</v>
      </c>
      <c r="S377" s="8">
        <f t="shared" si="41"/>
        <v>6.5764958073349006E-2</v>
      </c>
    </row>
    <row r="378" spans="1:19" x14ac:dyDescent="0.2">
      <c r="A378" s="8">
        <v>376</v>
      </c>
      <c r="B378" s="8">
        <f>IF(Päälaskenta!C$7,Päälaskenta!E$7,Päälaskenta!G$5)</f>
        <v>2.5</v>
      </c>
      <c r="C378" s="56">
        <v>1.6240000000000001</v>
      </c>
      <c r="D378" s="92">
        <f t="shared" si="35"/>
        <v>1.5394099999999999</v>
      </c>
      <c r="E378" s="8">
        <f>Päälaskenta!F$15</f>
        <v>0.08</v>
      </c>
      <c r="F378" s="93">
        <f>SQRT(POWER(Päälaskenta!C$15/(2*Päälaskenta!E$15),2)+(D378/Päälaskenta!E$15))-Päälaskenta!C$15/(2*Päälaskenta!E$15)</f>
        <v>0.4466</v>
      </c>
      <c r="G378" s="57">
        <f>2*SQRT((POWER(F378,2))+POWER(Päälaskenta!E$15*F378,2))+Päälaskenta!C$15</f>
        <v>4.26</v>
      </c>
      <c r="H378" s="57">
        <f t="shared" si="36"/>
        <v>0.36</v>
      </c>
      <c r="I378" s="62">
        <f t="shared" si="37"/>
        <v>6.5909999999999996E-2</v>
      </c>
      <c r="M378" s="8">
        <f>IF(F378&gt;(Päälaskenta!D$24+Päälaskenta!D$20),(F378*Päälaskenta!C$15 + F378*F378*Päälaskenta!E$15)+(Päälaskenta!C$15 + F378*Päälaskenta!E$15)*(F378-(Päälaskenta!D$24+Päälaskenta!D$20)),F378*Päälaskenta!C$15 + F378*F378*Päälaskenta!E$15)</f>
        <v>1.5392515600000001</v>
      </c>
      <c r="N378" s="8">
        <f>IF(F378&gt;Päälaskenta!D$24+Päälaskenta!D$20,2*SQRT(POWER((Päälaskenta!D$24+Päälaskenta!D$20),2)+POWER(Päälaskenta!E$15*(Päälaskenta!D$24+Päälaskenta!D$20),2))+Päälaskenta!C$15,(2*SQRT((POWER(F378,2))+POWER(Päälaskenta!E$15*F378,2))+Päälaskenta!C$15))</f>
        <v>4.2631755539116503</v>
      </c>
      <c r="O378" s="8">
        <f t="shared" si="38"/>
        <v>0.361057512301521</v>
      </c>
      <c r="P378" s="8">
        <f>Päälaskenta!F$15</f>
        <v>0.08</v>
      </c>
      <c r="Q378" s="8">
        <f t="shared" si="39"/>
        <v>9.7559718629693002</v>
      </c>
      <c r="R378" s="8">
        <f t="shared" si="40"/>
        <v>1.6241659680370899</v>
      </c>
      <c r="S378" s="8">
        <f t="shared" si="41"/>
        <v>6.5665754570258195E-2</v>
      </c>
    </row>
    <row r="379" spans="1:19" x14ac:dyDescent="0.2">
      <c r="A379" s="8">
        <v>377</v>
      </c>
      <c r="B379" s="8">
        <f>IF(Päälaskenta!C$7,Päälaskenta!E$7,Päälaskenta!G$5)</f>
        <v>2.5</v>
      </c>
      <c r="C379" s="56">
        <v>1.623</v>
      </c>
      <c r="D379" s="92">
        <f t="shared" si="35"/>
        <v>1.54036</v>
      </c>
      <c r="E379" s="8">
        <f>Päälaskenta!F$15</f>
        <v>0.08</v>
      </c>
      <c r="F379" s="93">
        <f>SQRT(POWER(Päälaskenta!C$15/(2*Päälaskenta!E$15),2)+(D379/Päälaskenta!E$15))-Päälaskenta!C$15/(2*Päälaskenta!E$15)</f>
        <v>0.44690000000000002</v>
      </c>
      <c r="G379" s="57">
        <f>2*SQRT((POWER(F379,2))+POWER(Päälaskenta!E$15*F379,2))+Päälaskenta!C$15</f>
        <v>4.26</v>
      </c>
      <c r="H379" s="57">
        <f t="shared" si="36"/>
        <v>0.36</v>
      </c>
      <c r="I379" s="62">
        <f t="shared" si="37"/>
        <v>6.5827999999999998E-2</v>
      </c>
      <c r="M379" s="8">
        <f>IF(F379&gt;(Päälaskenta!D$24+Päälaskenta!D$20),(F379*Päälaskenta!C$15 + F379*F379*Päälaskenta!E$15)+(Päälaskenta!C$15 + F379*Päälaskenta!E$15)*(F379-(Päälaskenta!D$24+Päälaskenta!D$20)),F379*Päälaskenta!C$15 + F379*F379*Päälaskenta!E$15)</f>
        <v>1.5404196100000001</v>
      </c>
      <c r="N379" s="8">
        <f>IF(F379&gt;Päälaskenta!D$24+Päälaskenta!D$20,2*SQRT(POWER((Päälaskenta!D$24+Päälaskenta!D$20),2)+POWER(Päälaskenta!E$15*(Päälaskenta!D$24+Päälaskenta!D$20),2))+Päälaskenta!C$15,(2*SQRT((POWER(F379,2))+POWER(Päälaskenta!E$15*F379,2))+Päälaskenta!C$15))</f>
        <v>4.2640240820490698</v>
      </c>
      <c r="O379" s="8">
        <f t="shared" si="38"/>
        <v>0.36125959430786198</v>
      </c>
      <c r="P379" s="8">
        <f>Päälaskenta!F$15</f>
        <v>0.08</v>
      </c>
      <c r="Q379" s="8">
        <f t="shared" si="39"/>
        <v>9.7670177792098496</v>
      </c>
      <c r="R379" s="8">
        <f t="shared" si="40"/>
        <v>1.6229344159024299</v>
      </c>
      <c r="S379" s="8">
        <f t="shared" si="41"/>
        <v>6.5517310432255699E-2</v>
      </c>
    </row>
    <row r="380" spans="1:19" x14ac:dyDescent="0.2">
      <c r="A380" s="8">
        <v>378</v>
      </c>
      <c r="B380" s="8">
        <f>IF(Päälaskenta!C$7,Päälaskenta!E$7,Päälaskenta!G$5)</f>
        <v>2.5</v>
      </c>
      <c r="C380" s="56">
        <v>1.6220000000000001</v>
      </c>
      <c r="D380" s="92">
        <f t="shared" si="35"/>
        <v>1.54131</v>
      </c>
      <c r="E380" s="8">
        <f>Päälaskenta!F$15</f>
        <v>0.08</v>
      </c>
      <c r="F380" s="93">
        <f>SQRT(POWER(Päälaskenta!C$15/(2*Päälaskenta!E$15),2)+(D380/Päälaskenta!E$15))-Päälaskenta!C$15/(2*Päälaskenta!E$15)</f>
        <v>0.4471</v>
      </c>
      <c r="G380" s="57">
        <f>2*SQRT((POWER(F380,2))+POWER(Päälaskenta!E$15*F380,2))+Päälaskenta!C$15</f>
        <v>4.26</v>
      </c>
      <c r="H380" s="57">
        <f t="shared" si="36"/>
        <v>0.36</v>
      </c>
      <c r="I380" s="62">
        <f t="shared" si="37"/>
        <v>6.5747E-2</v>
      </c>
      <c r="M380" s="8">
        <f>IF(F380&gt;(Päälaskenta!D$24+Päälaskenta!D$20),(F380*Päälaskenta!C$15 + F380*F380*Päälaskenta!E$15)+(Päälaskenta!C$15 + F380*Päälaskenta!E$15)*(F380-(Päälaskenta!D$24+Päälaskenta!D$20)),F380*Päälaskenta!C$15 + F380*F380*Päälaskenta!E$15)</f>
        <v>1.54119841</v>
      </c>
      <c r="N380" s="8">
        <f>IF(F380&gt;Päälaskenta!D$24+Päälaskenta!D$20,2*SQRT(POWER((Päälaskenta!D$24+Päälaskenta!D$20),2)+POWER(Päälaskenta!E$15*(Päälaskenta!D$24+Päälaskenta!D$20),2))+Päälaskenta!C$15,(2*SQRT((POWER(F380,2))+POWER(Päälaskenta!E$15*F380,2))+Päälaskenta!C$15))</f>
        <v>4.2645897674740203</v>
      </c>
      <c r="O380" s="8">
        <f t="shared" si="38"/>
        <v>0.36139429441835302</v>
      </c>
      <c r="P380" s="8">
        <f>Päälaskenta!F$15</f>
        <v>0.08</v>
      </c>
      <c r="Q380" s="8">
        <f t="shared" si="39"/>
        <v>9.7743846663239307</v>
      </c>
      <c r="R380" s="8">
        <f t="shared" si="40"/>
        <v>1.62211431297804</v>
      </c>
      <c r="S380" s="8">
        <f t="shared" si="41"/>
        <v>6.5418587748796206E-2</v>
      </c>
    </row>
    <row r="381" spans="1:19" x14ac:dyDescent="0.2">
      <c r="A381" s="8">
        <v>379</v>
      </c>
      <c r="B381" s="8">
        <f>IF(Päälaskenta!C$7,Päälaskenta!E$7,Päälaskenta!G$5)</f>
        <v>2.5</v>
      </c>
      <c r="C381" s="56">
        <v>1.621</v>
      </c>
      <c r="D381" s="92">
        <f t="shared" si="35"/>
        <v>1.54226</v>
      </c>
      <c r="E381" s="8">
        <f>Päälaskenta!F$15</f>
        <v>0.08</v>
      </c>
      <c r="F381" s="93">
        <f>SQRT(POWER(Päälaskenta!C$15/(2*Päälaskenta!E$15),2)+(D381/Päälaskenta!E$15))-Päälaskenta!C$15/(2*Päälaskenta!E$15)</f>
        <v>0.44740000000000002</v>
      </c>
      <c r="G381" s="57">
        <f>2*SQRT((POWER(F381,2))+POWER(Päälaskenta!E$15*F381,2))+Päälaskenta!C$15</f>
        <v>4.2699999999999996</v>
      </c>
      <c r="H381" s="57">
        <f t="shared" si="36"/>
        <v>0.36</v>
      </c>
      <c r="I381" s="62">
        <f t="shared" si="37"/>
        <v>6.5666000000000002E-2</v>
      </c>
      <c r="M381" s="8">
        <f>IF(F381&gt;(Päälaskenta!D$24+Päälaskenta!D$20),(F381*Päälaskenta!C$15 + F381*F381*Päälaskenta!E$15)+(Päälaskenta!C$15 + F381*Päälaskenta!E$15)*(F381-(Päälaskenta!D$24+Päälaskenta!D$20)),F381*Päälaskenta!C$15 + F381*F381*Päälaskenta!E$15)</f>
        <v>1.5423667599999999</v>
      </c>
      <c r="N381" s="8">
        <f>IF(F381&gt;Päälaskenta!D$24+Päälaskenta!D$20,2*SQRT(POWER((Päälaskenta!D$24+Päälaskenta!D$20),2)+POWER(Päälaskenta!E$15*(Päälaskenta!D$24+Päälaskenta!D$20),2))+Päälaskenta!C$15,(2*SQRT((POWER(F381,2))+POWER(Päälaskenta!E$15*F381,2))+Päälaskenta!C$15))</f>
        <v>4.2654382956114496</v>
      </c>
      <c r="O381" s="8">
        <f t="shared" si="38"/>
        <v>0.36159631276037502</v>
      </c>
      <c r="P381" s="8">
        <f>Päälaskenta!F$15</f>
        <v>0.08</v>
      </c>
      <c r="Q381" s="8">
        <f t="shared" si="39"/>
        <v>9.7854394110317902</v>
      </c>
      <c r="R381" s="8">
        <f t="shared" si="40"/>
        <v>1.6208855538354601</v>
      </c>
      <c r="S381" s="8">
        <f t="shared" si="41"/>
        <v>6.5270862693248693E-2</v>
      </c>
    </row>
    <row r="382" spans="1:19" x14ac:dyDescent="0.2">
      <c r="A382" s="8">
        <v>380</v>
      </c>
      <c r="B382" s="8">
        <f>IF(Päälaskenta!C$7,Päälaskenta!E$7,Päälaskenta!G$5)</f>
        <v>2.5</v>
      </c>
      <c r="C382" s="56">
        <v>1.62</v>
      </c>
      <c r="D382" s="92">
        <f t="shared" si="35"/>
        <v>1.54321</v>
      </c>
      <c r="E382" s="8">
        <f>Päälaskenta!F$15</f>
        <v>0.08</v>
      </c>
      <c r="F382" s="93">
        <f>SQRT(POWER(Päälaskenta!C$15/(2*Päälaskenta!E$15),2)+(D382/Päälaskenta!E$15))-Päälaskenta!C$15/(2*Päälaskenta!E$15)</f>
        <v>0.4476</v>
      </c>
      <c r="G382" s="57">
        <f>2*SQRT((POWER(F382,2))+POWER(Päälaskenta!E$15*F382,2))+Päälaskenta!C$15</f>
        <v>4.2699999999999996</v>
      </c>
      <c r="H382" s="57">
        <f t="shared" si="36"/>
        <v>0.36</v>
      </c>
      <c r="I382" s="62">
        <f t="shared" si="37"/>
        <v>6.5585000000000004E-2</v>
      </c>
      <c r="M382" s="8">
        <f>IF(F382&gt;(Päälaskenta!D$24+Päälaskenta!D$20),(F382*Päälaskenta!C$15 + F382*F382*Päälaskenta!E$15)+(Päälaskenta!C$15 + F382*Päälaskenta!E$15)*(F382-(Päälaskenta!D$24+Päälaskenta!D$20)),F382*Päälaskenta!C$15 + F382*F382*Päälaskenta!E$15)</f>
        <v>1.54314576</v>
      </c>
      <c r="N382" s="8">
        <f>IF(F382&gt;Päälaskenta!D$24+Päälaskenta!D$20,2*SQRT(POWER((Päälaskenta!D$24+Päälaskenta!D$20),2)+POWER(Päälaskenta!E$15*(Päälaskenta!D$24+Päälaskenta!D$20),2))+Päälaskenta!C$15,(2*SQRT((POWER(F382,2))+POWER(Päälaskenta!E$15*F382,2))+Päälaskenta!C$15))</f>
        <v>4.2660039810363903</v>
      </c>
      <c r="O382" s="8">
        <f t="shared" si="38"/>
        <v>0.36173097044909602</v>
      </c>
      <c r="P382" s="8">
        <f>Päälaskenta!F$15</f>
        <v>0.08</v>
      </c>
      <c r="Q382" s="8">
        <f t="shared" si="39"/>
        <v>9.7928121832989099</v>
      </c>
      <c r="R382" s="8">
        <f t="shared" si="40"/>
        <v>1.62006730977895</v>
      </c>
      <c r="S382" s="8">
        <f t="shared" si="41"/>
        <v>6.5172617971481495E-2</v>
      </c>
    </row>
    <row r="383" spans="1:19" x14ac:dyDescent="0.2">
      <c r="A383" s="8">
        <v>381</v>
      </c>
      <c r="B383" s="8">
        <f>IF(Päälaskenta!C$7,Päälaskenta!E$7,Päälaskenta!G$5)</f>
        <v>2.5</v>
      </c>
      <c r="C383" s="56">
        <v>1.619</v>
      </c>
      <c r="D383" s="92">
        <f t="shared" si="35"/>
        <v>1.54416</v>
      </c>
      <c r="E383" s="8">
        <f>Päälaskenta!F$15</f>
        <v>0.08</v>
      </c>
      <c r="F383" s="93">
        <f>SQRT(POWER(Päälaskenta!C$15/(2*Päälaskenta!E$15),2)+(D383/Päälaskenta!E$15))-Päälaskenta!C$15/(2*Päälaskenta!E$15)</f>
        <v>0.44790000000000002</v>
      </c>
      <c r="G383" s="57">
        <f>2*SQRT((POWER(F383,2))+POWER(Päälaskenta!E$15*F383,2))+Päälaskenta!C$15</f>
        <v>4.2699999999999996</v>
      </c>
      <c r="H383" s="57">
        <f t="shared" si="36"/>
        <v>0.36</v>
      </c>
      <c r="I383" s="62">
        <f t="shared" si="37"/>
        <v>6.5504000000000007E-2</v>
      </c>
      <c r="M383" s="8">
        <f>IF(F383&gt;(Päälaskenta!D$24+Päälaskenta!D$20),(F383*Päälaskenta!C$15 + F383*F383*Päälaskenta!E$15)+(Päälaskenta!C$15 + F383*Päälaskenta!E$15)*(F383-(Päälaskenta!D$24+Päälaskenta!D$20)),F383*Päälaskenta!C$15 + F383*F383*Päälaskenta!E$15)</f>
        <v>1.5443144099999999</v>
      </c>
      <c r="N383" s="8">
        <f>IF(F383&gt;Päälaskenta!D$24+Päälaskenta!D$20,2*SQRT(POWER((Päälaskenta!D$24+Päälaskenta!D$20),2)+POWER(Päälaskenta!E$15*(Päälaskenta!D$24+Päälaskenta!D$20),2))+Päälaskenta!C$15,(2*SQRT((POWER(F383,2))+POWER(Päälaskenta!E$15*F383,2))+Päälaskenta!C$15))</f>
        <v>4.2668525091738196</v>
      </c>
      <c r="O383" s="8">
        <f t="shared" si="38"/>
        <v>0.36193292519010001</v>
      </c>
      <c r="P383" s="8">
        <f>Päälaskenta!F$15</f>
        <v>0.08</v>
      </c>
      <c r="Q383" s="8">
        <f t="shared" si="39"/>
        <v>9.8038757549997708</v>
      </c>
      <c r="R383" s="8">
        <f t="shared" si="40"/>
        <v>1.6188413342591299</v>
      </c>
      <c r="S383" s="8">
        <f t="shared" si="41"/>
        <v>6.5025607726612394E-2</v>
      </c>
    </row>
    <row r="384" spans="1:19" x14ac:dyDescent="0.2">
      <c r="A384" s="8">
        <v>382</v>
      </c>
      <c r="B384" s="8">
        <f>IF(Päälaskenta!C$7,Päälaskenta!E$7,Päälaskenta!G$5)</f>
        <v>2.5</v>
      </c>
      <c r="C384" s="56">
        <v>1.6180000000000001</v>
      </c>
      <c r="D384" s="92">
        <f t="shared" si="35"/>
        <v>1.54512</v>
      </c>
      <c r="E384" s="8">
        <f>Päälaskenta!F$15</f>
        <v>0.08</v>
      </c>
      <c r="F384" s="93">
        <f>SQRT(POWER(Päälaskenta!C$15/(2*Päälaskenta!E$15),2)+(D384/Päälaskenta!E$15))-Päälaskenta!C$15/(2*Päälaskenta!E$15)</f>
        <v>0.4481</v>
      </c>
      <c r="G384" s="57">
        <f>2*SQRT((POWER(F384,2))+POWER(Päälaskenta!E$15*F384,2))+Päälaskenta!C$15</f>
        <v>4.2699999999999996</v>
      </c>
      <c r="H384" s="57">
        <f t="shared" si="36"/>
        <v>0.36</v>
      </c>
      <c r="I384" s="62">
        <f t="shared" si="37"/>
        <v>6.5422999999999995E-2</v>
      </c>
      <c r="M384" s="8">
        <f>IF(F384&gt;(Päälaskenta!D$24+Päälaskenta!D$20),(F384*Päälaskenta!C$15 + F384*F384*Päälaskenta!E$15)+(Päälaskenta!C$15 + F384*Päälaskenta!E$15)*(F384-(Päälaskenta!D$24+Päälaskenta!D$20)),F384*Päälaskenta!C$15 + F384*F384*Päälaskenta!E$15)</f>
        <v>1.5450936099999999</v>
      </c>
      <c r="N384" s="8">
        <f>IF(F384&gt;Päälaskenta!D$24+Päälaskenta!D$20,2*SQRT(POWER((Päälaskenta!D$24+Päälaskenta!D$20),2)+POWER(Päälaskenta!E$15*(Päälaskenta!D$24+Päälaskenta!D$20),2))+Päälaskenta!C$15,(2*SQRT((POWER(F384,2))+POWER(Päälaskenta!E$15*F384,2))+Päälaskenta!C$15))</f>
        <v>4.2674181945987701</v>
      </c>
      <c r="O384" s="8">
        <f t="shared" si="38"/>
        <v>0.36206754049922002</v>
      </c>
      <c r="P384" s="8">
        <f>Päälaskenta!F$15</f>
        <v>0.08</v>
      </c>
      <c r="Q384" s="8">
        <f t="shared" si="39"/>
        <v>9.8112544114385791</v>
      </c>
      <c r="R384" s="8">
        <f t="shared" si="40"/>
        <v>1.61802494283825</v>
      </c>
      <c r="S384" s="8">
        <f t="shared" si="41"/>
        <v>6.4927838128737397E-2</v>
      </c>
    </row>
    <row r="385" spans="1:19" x14ac:dyDescent="0.2">
      <c r="A385" s="8">
        <v>383</v>
      </c>
      <c r="B385" s="8">
        <f>IF(Päälaskenta!C$7,Päälaskenta!E$7,Päälaskenta!G$5)</f>
        <v>2.5</v>
      </c>
      <c r="C385" s="56">
        <v>1.617</v>
      </c>
      <c r="D385" s="92">
        <f t="shared" si="35"/>
        <v>1.5460700000000001</v>
      </c>
      <c r="E385" s="8">
        <f>Päälaskenta!F$15</f>
        <v>0.08</v>
      </c>
      <c r="F385" s="93">
        <f>SQRT(POWER(Päälaskenta!C$15/(2*Päälaskenta!E$15),2)+(D385/Päälaskenta!E$15))-Päälaskenta!C$15/(2*Päälaskenta!E$15)</f>
        <v>0.44840000000000002</v>
      </c>
      <c r="G385" s="57">
        <f>2*SQRT((POWER(F385,2))+POWER(Päälaskenta!E$15*F385,2))+Päälaskenta!C$15</f>
        <v>4.2699999999999996</v>
      </c>
      <c r="H385" s="57">
        <f t="shared" si="36"/>
        <v>0.36</v>
      </c>
      <c r="I385" s="62">
        <f t="shared" si="37"/>
        <v>6.5342999999999998E-2</v>
      </c>
      <c r="M385" s="8">
        <f>IF(F385&gt;(Päälaskenta!D$24+Päälaskenta!D$20),(F385*Päälaskenta!C$15 + F385*F385*Päälaskenta!E$15)+(Päälaskenta!C$15 + F385*Päälaskenta!E$15)*(F385-(Päälaskenta!D$24+Päälaskenta!D$20)),F385*Päälaskenta!C$15 + F385*F385*Päälaskenta!E$15)</f>
        <v>1.54626256</v>
      </c>
      <c r="N385" s="8">
        <f>IF(F385&gt;Päälaskenta!D$24+Päälaskenta!D$20,2*SQRT(POWER((Päälaskenta!D$24+Päälaskenta!D$20),2)+POWER(Päälaskenta!E$15*(Päälaskenta!D$24+Päälaskenta!D$20),2))+Päälaskenta!C$15,(2*SQRT((POWER(F385,2))+POWER(Päälaskenta!E$15*F385,2))+Päälaskenta!C$15))</f>
        <v>4.2682667227361897</v>
      </c>
      <c r="O385" s="8">
        <f t="shared" si="38"/>
        <v>0.36226943170242198</v>
      </c>
      <c r="P385" s="8">
        <f>Päälaskenta!F$15</f>
        <v>0.08</v>
      </c>
      <c r="Q385" s="8">
        <f t="shared" si="39"/>
        <v>9.8223268086629396</v>
      </c>
      <c r="R385" s="8">
        <f t="shared" si="40"/>
        <v>1.61680174161366</v>
      </c>
      <c r="S385" s="8">
        <f t="shared" si="41"/>
        <v>6.4781538452854004E-2</v>
      </c>
    </row>
    <row r="386" spans="1:19" x14ac:dyDescent="0.2">
      <c r="A386" s="8">
        <v>384</v>
      </c>
      <c r="B386" s="8">
        <f>IF(Päälaskenta!C$7,Päälaskenta!E$7,Päälaskenta!G$5)</f>
        <v>2.5</v>
      </c>
      <c r="C386" s="56">
        <v>1.6160000000000001</v>
      </c>
      <c r="D386" s="92">
        <f t="shared" si="35"/>
        <v>1.5470299999999999</v>
      </c>
      <c r="E386" s="8">
        <f>Päälaskenta!F$15</f>
        <v>0.08</v>
      </c>
      <c r="F386" s="93">
        <f>SQRT(POWER(Päälaskenta!C$15/(2*Päälaskenta!E$15),2)+(D386/Päälaskenta!E$15))-Päälaskenta!C$15/(2*Päälaskenta!E$15)</f>
        <v>0.4486</v>
      </c>
      <c r="G386" s="57">
        <f>2*SQRT((POWER(F386,2))+POWER(Päälaskenta!E$15*F386,2))+Päälaskenta!C$15</f>
        <v>4.2699999999999996</v>
      </c>
      <c r="H386" s="57">
        <f t="shared" si="36"/>
        <v>0.36</v>
      </c>
      <c r="I386" s="62">
        <f t="shared" si="37"/>
        <v>6.5262000000000001E-2</v>
      </c>
      <c r="M386" s="8">
        <f>IF(F386&gt;(Päälaskenta!D$24+Päälaskenta!D$20),(F386*Päälaskenta!C$15 + F386*F386*Päälaskenta!E$15)+(Päälaskenta!C$15 + F386*Päälaskenta!E$15)*(F386-(Päälaskenta!D$24+Päälaskenta!D$20)),F386*Päälaskenta!C$15 + F386*F386*Päälaskenta!E$15)</f>
        <v>1.54704196</v>
      </c>
      <c r="N386" s="8">
        <f>IF(F386&gt;Päälaskenta!D$24+Päälaskenta!D$20,2*SQRT(POWER((Päälaskenta!D$24+Päälaskenta!D$20),2)+POWER(Päälaskenta!E$15*(Päälaskenta!D$24+Päälaskenta!D$20),2))+Päälaskenta!C$15,(2*SQRT((POWER(F386,2))+POWER(Päälaskenta!E$15*F386,2))+Päälaskenta!C$15))</f>
        <v>4.2688324081611402</v>
      </c>
      <c r="O386" s="8">
        <f t="shared" si="38"/>
        <v>0.36240400467405798</v>
      </c>
      <c r="P386" s="8">
        <f>Päälaskenta!F$15</f>
        <v>0.08</v>
      </c>
      <c r="Q386" s="8">
        <f t="shared" si="39"/>
        <v>9.8297113482954295</v>
      </c>
      <c r="R386" s="8">
        <f t="shared" si="40"/>
        <v>1.6159871966239401</v>
      </c>
      <c r="S386" s="8">
        <f t="shared" si="41"/>
        <v>6.4684241161043099E-2</v>
      </c>
    </row>
    <row r="387" spans="1:19" x14ac:dyDescent="0.2">
      <c r="A387" s="8">
        <v>385</v>
      </c>
      <c r="B387" s="8">
        <f>IF(Päälaskenta!C$7,Päälaskenta!E$7,Päälaskenta!G$5)</f>
        <v>2.5</v>
      </c>
      <c r="C387" s="56">
        <v>1.615</v>
      </c>
      <c r="D387" s="92">
        <f t="shared" ref="D387:D450" si="42">B387/C387</f>
        <v>1.54799</v>
      </c>
      <c r="E387" s="8">
        <f>Päälaskenta!F$15</f>
        <v>0.08</v>
      </c>
      <c r="F387" s="93">
        <f>SQRT(POWER(Päälaskenta!C$15/(2*Päälaskenta!E$15),2)+(D387/Päälaskenta!E$15))-Päälaskenta!C$15/(2*Päälaskenta!E$15)</f>
        <v>0.44879999999999998</v>
      </c>
      <c r="G387" s="57">
        <f>2*SQRT((POWER(F387,2))+POWER(Päälaskenta!E$15*F387,2))+Päälaskenta!C$15</f>
        <v>4.2699999999999996</v>
      </c>
      <c r="H387" s="57">
        <f t="shared" ref="H387:H450" si="43">D387/G387</f>
        <v>0.36</v>
      </c>
      <c r="I387" s="62">
        <f t="shared" ref="I387:I450" si="44">POWER(C387/((1/E387)*POWER(H387,2/3)),2)</f>
        <v>6.5181000000000003E-2</v>
      </c>
      <c r="M387" s="8">
        <f>IF(F387&gt;(Päälaskenta!D$24+Päälaskenta!D$20),(F387*Päälaskenta!C$15 + F387*F387*Päälaskenta!E$15)+(Päälaskenta!C$15 + F387*Päälaskenta!E$15)*(F387-(Päälaskenta!D$24+Päälaskenta!D$20)),F387*Päälaskenta!C$15 + F387*F387*Päälaskenta!E$15)</f>
        <v>1.5478214400000001</v>
      </c>
      <c r="N387" s="8">
        <f>IF(F387&gt;Päälaskenta!D$24+Päälaskenta!D$20,2*SQRT(POWER((Päälaskenta!D$24+Päälaskenta!D$20),2)+POWER(Päälaskenta!E$15*(Päälaskenta!D$24+Päälaskenta!D$20),2))+Päälaskenta!C$15,(2*SQRT((POWER(F387,2))+POWER(Päälaskenta!E$15*F387,2))+Päälaskenta!C$15))</f>
        <v>4.2693980935860898</v>
      </c>
      <c r="O387" s="8">
        <f t="shared" si="38"/>
        <v>0.36253856072247997</v>
      </c>
      <c r="P387" s="8">
        <f>Päälaskenta!F$15</f>
        <v>0.08</v>
      </c>
      <c r="Q387" s="8">
        <f t="shared" si="39"/>
        <v>9.8370982409322494</v>
      </c>
      <c r="R387" s="8">
        <f t="shared" si="40"/>
        <v>1.6151733884756101</v>
      </c>
      <c r="S387" s="8">
        <f t="shared" si="41"/>
        <v>6.4587132007109596E-2</v>
      </c>
    </row>
    <row r="388" spans="1:19" x14ac:dyDescent="0.2">
      <c r="A388" s="8">
        <v>386</v>
      </c>
      <c r="B388" s="8">
        <f>IF(Päälaskenta!C$7,Päälaskenta!E$7,Päälaskenta!G$5)</f>
        <v>2.5</v>
      </c>
      <c r="C388" s="56">
        <v>1.6140000000000001</v>
      </c>
      <c r="D388" s="92">
        <f t="shared" si="42"/>
        <v>1.54895</v>
      </c>
      <c r="E388" s="8">
        <f>Päälaskenta!F$15</f>
        <v>0.08</v>
      </c>
      <c r="F388" s="93">
        <f>SQRT(POWER(Päälaskenta!C$15/(2*Päälaskenta!E$15),2)+(D388/Päälaskenta!E$15))-Päälaskenta!C$15/(2*Päälaskenta!E$15)</f>
        <v>0.4491</v>
      </c>
      <c r="G388" s="57">
        <f>2*SQRT((POWER(F388,2))+POWER(Päälaskenta!E$15*F388,2))+Päälaskenta!C$15</f>
        <v>4.2699999999999996</v>
      </c>
      <c r="H388" s="57">
        <f t="shared" si="43"/>
        <v>0.36</v>
      </c>
      <c r="I388" s="62">
        <f t="shared" si="44"/>
        <v>6.5100000000000005E-2</v>
      </c>
      <c r="M388" s="8">
        <f>IF(F388&gt;(Päälaskenta!D$24+Päälaskenta!D$20),(F388*Päälaskenta!C$15 + F388*F388*Päälaskenta!E$15)+(Päälaskenta!C$15 + F388*Päälaskenta!E$15)*(F388-(Päälaskenta!D$24+Päälaskenta!D$20)),F388*Päälaskenta!C$15 + F388*F388*Päälaskenta!E$15)</f>
        <v>1.5489908100000001</v>
      </c>
      <c r="N388" s="8">
        <f>IF(F388&gt;Päälaskenta!D$24+Päälaskenta!D$20,2*SQRT(POWER((Päälaskenta!D$24+Päälaskenta!D$20),2)+POWER(Päälaskenta!E$15*(Päälaskenta!D$24+Päälaskenta!D$20),2))+Päälaskenta!C$15,(2*SQRT((POWER(F388,2))+POWER(Päälaskenta!E$15*F388,2))+Päälaskenta!C$15))</f>
        <v>4.2702466217235102</v>
      </c>
      <c r="O388" s="8">
        <f t="shared" ref="O388:O451" si="45">M388/N388</f>
        <v>0.36274036307879898</v>
      </c>
      <c r="P388" s="8">
        <f>Päälaskenta!F$15</f>
        <v>0.08</v>
      </c>
      <c r="Q388" s="8">
        <f t="shared" ref="Q388:Q451" si="46">(1/P388)*M388*POWER(O388,(2/3))</f>
        <v>9.8481829914299102</v>
      </c>
      <c r="R388" s="8">
        <f t="shared" ref="R388:R451" si="47">B388/M388</f>
        <v>1.6139540556731899</v>
      </c>
      <c r="S388" s="8">
        <f t="shared" ref="S388:S451" si="48">(B388*B388)/(Q388*Q388)</f>
        <v>6.4441820058528804E-2</v>
      </c>
    </row>
    <row r="389" spans="1:19" x14ac:dyDescent="0.2">
      <c r="A389" s="8">
        <v>387</v>
      </c>
      <c r="B389" s="8">
        <f>IF(Päälaskenta!C$7,Päälaskenta!E$7,Päälaskenta!G$5)</f>
        <v>2.5</v>
      </c>
      <c r="C389" s="56">
        <v>1.613</v>
      </c>
      <c r="D389" s="92">
        <f t="shared" si="42"/>
        <v>1.5499099999999999</v>
      </c>
      <c r="E389" s="8">
        <f>Päälaskenta!F$15</f>
        <v>0.08</v>
      </c>
      <c r="F389" s="93">
        <f>SQRT(POWER(Päälaskenta!C$15/(2*Päälaskenta!E$15),2)+(D389/Päälaskenta!E$15))-Päälaskenta!C$15/(2*Päälaskenta!E$15)</f>
        <v>0.44929999999999998</v>
      </c>
      <c r="G389" s="57">
        <f>2*SQRT((POWER(F389,2))+POWER(Päälaskenta!E$15*F389,2))+Päälaskenta!C$15</f>
        <v>4.2699999999999996</v>
      </c>
      <c r="H389" s="57">
        <f t="shared" si="43"/>
        <v>0.36</v>
      </c>
      <c r="I389" s="62">
        <f t="shared" si="44"/>
        <v>6.5019999999999994E-2</v>
      </c>
      <c r="M389" s="8">
        <f>IF(F389&gt;(Päälaskenta!D$24+Päälaskenta!D$20),(F389*Päälaskenta!C$15 + F389*F389*Päälaskenta!E$15)+(Päälaskenta!C$15 + F389*Päälaskenta!E$15)*(F389-(Päälaskenta!D$24+Päälaskenta!D$20)),F389*Päälaskenta!C$15 + F389*F389*Päälaskenta!E$15)</f>
        <v>1.54977049</v>
      </c>
      <c r="N389" s="8">
        <f>IF(F389&gt;Päälaskenta!D$24+Päälaskenta!D$20,2*SQRT(POWER((Päälaskenta!D$24+Päälaskenta!D$20),2)+POWER(Päälaskenta!E$15*(Päälaskenta!D$24+Päälaskenta!D$20),2))+Päälaskenta!C$15,(2*SQRT((POWER(F389,2))+POWER(Päälaskenta!E$15*F389,2))+Päälaskenta!C$15))</f>
        <v>4.2708123071484598</v>
      </c>
      <c r="O389" s="8">
        <f t="shared" si="45"/>
        <v>0.36287487684860398</v>
      </c>
      <c r="P389" s="8">
        <f>Päälaskenta!F$15</f>
        <v>0.08</v>
      </c>
      <c r="Q389" s="8">
        <f t="shared" si="46"/>
        <v>9.8555757658965</v>
      </c>
      <c r="R389" s="8">
        <f t="shared" si="47"/>
        <v>1.61314208531613</v>
      </c>
      <c r="S389" s="8">
        <f t="shared" si="48"/>
        <v>6.4345179298948202E-2</v>
      </c>
    </row>
    <row r="390" spans="1:19" x14ac:dyDescent="0.2">
      <c r="A390" s="8">
        <v>388</v>
      </c>
      <c r="B390" s="8">
        <f>IF(Päälaskenta!C$7,Päälaskenta!E$7,Päälaskenta!G$5)</f>
        <v>2.5</v>
      </c>
      <c r="C390" s="56">
        <v>1.6120000000000001</v>
      </c>
      <c r="D390" s="92">
        <f t="shared" si="42"/>
        <v>1.55087</v>
      </c>
      <c r="E390" s="8">
        <f>Päälaskenta!F$15</f>
        <v>0.08</v>
      </c>
      <c r="F390" s="93">
        <f>SQRT(POWER(Päälaskenta!C$15/(2*Päälaskenta!E$15),2)+(D390/Päälaskenta!E$15))-Päälaskenta!C$15/(2*Päälaskenta!E$15)</f>
        <v>0.4496</v>
      </c>
      <c r="G390" s="57">
        <f>2*SQRT((POWER(F390,2))+POWER(Päälaskenta!E$15*F390,2))+Päälaskenta!C$15</f>
        <v>4.2699999999999996</v>
      </c>
      <c r="H390" s="57">
        <f t="shared" si="43"/>
        <v>0.36</v>
      </c>
      <c r="I390" s="62">
        <f t="shared" si="44"/>
        <v>6.4938999999999997E-2</v>
      </c>
      <c r="M390" s="8">
        <f>IF(F390&gt;(Päälaskenta!D$24+Päälaskenta!D$20),(F390*Päälaskenta!C$15 + F390*F390*Päälaskenta!E$15)+(Päälaskenta!C$15 + F390*Päälaskenta!E$15)*(F390-(Päälaskenta!D$24+Päälaskenta!D$20)),F390*Päälaskenta!C$15 + F390*F390*Päälaskenta!E$15)</f>
        <v>1.5509401599999999</v>
      </c>
      <c r="N390" s="8">
        <f>IF(F390&gt;Päälaskenta!D$24+Päälaskenta!D$20,2*SQRT(POWER((Päälaskenta!D$24+Päälaskenta!D$20),2)+POWER(Päälaskenta!E$15*(Päälaskenta!D$24+Päälaskenta!D$20),2))+Päälaskenta!C$15,(2*SQRT((POWER(F390,2))+POWER(Päälaskenta!E$15*F390,2))+Päälaskenta!C$15))</f>
        <v>4.27166083528589</v>
      </c>
      <c r="O390" s="8">
        <f t="shared" si="45"/>
        <v>0.36307661581849299</v>
      </c>
      <c r="P390" s="8">
        <f>Päälaskenta!F$15</f>
        <v>0.08</v>
      </c>
      <c r="Q390" s="8">
        <f t="shared" si="46"/>
        <v>9.8666693384104907</v>
      </c>
      <c r="R390" s="8">
        <f t="shared" si="47"/>
        <v>1.611925504592</v>
      </c>
      <c r="S390" s="8">
        <f t="shared" si="48"/>
        <v>6.4200567860570101E-2</v>
      </c>
    </row>
    <row r="391" spans="1:19" x14ac:dyDescent="0.2">
      <c r="A391" s="8">
        <v>389</v>
      </c>
      <c r="B391" s="8">
        <f>IF(Päälaskenta!C$7,Päälaskenta!E$7,Päälaskenta!G$5)</f>
        <v>2.5</v>
      </c>
      <c r="C391" s="56">
        <v>1.611</v>
      </c>
      <c r="D391" s="92">
        <f t="shared" si="42"/>
        <v>1.55183</v>
      </c>
      <c r="E391" s="8">
        <f>Päälaskenta!F$15</f>
        <v>0.08</v>
      </c>
      <c r="F391" s="93">
        <f>SQRT(POWER(Päälaskenta!C$15/(2*Päälaskenta!E$15),2)+(D391/Päälaskenta!E$15))-Päälaskenta!C$15/(2*Päälaskenta!E$15)</f>
        <v>0.44979999999999998</v>
      </c>
      <c r="G391" s="57">
        <f>2*SQRT((POWER(F391,2))+POWER(Päälaskenta!E$15*F391,2))+Päälaskenta!C$15</f>
        <v>4.2699999999999996</v>
      </c>
      <c r="H391" s="57">
        <f t="shared" si="43"/>
        <v>0.36</v>
      </c>
      <c r="I391" s="62">
        <f t="shared" si="44"/>
        <v>6.4859E-2</v>
      </c>
      <c r="M391" s="8">
        <f>IF(F391&gt;(Päälaskenta!D$24+Päälaskenta!D$20),(F391*Päälaskenta!C$15 + F391*F391*Päälaskenta!E$15)+(Päälaskenta!C$15 + F391*Päälaskenta!E$15)*(F391-(Päälaskenta!D$24+Päälaskenta!D$20)),F391*Päälaskenta!C$15 + F391*F391*Päälaskenta!E$15)</f>
        <v>1.55172004</v>
      </c>
      <c r="N391" s="8">
        <f>IF(F391&gt;Päälaskenta!D$24+Päälaskenta!D$20,2*SQRT(POWER((Päälaskenta!D$24+Päälaskenta!D$20),2)+POWER(Päälaskenta!E$15*(Päälaskenta!D$24+Päälaskenta!D$20),2))+Päälaskenta!C$15,(2*SQRT((POWER(F391,2))+POWER(Päälaskenta!E$15*F391,2))+Päälaskenta!C$15))</f>
        <v>4.2722265207108396</v>
      </c>
      <c r="O391" s="8">
        <f t="shared" si="45"/>
        <v>0.36321108735166402</v>
      </c>
      <c r="P391" s="8">
        <f>Päälaskenta!F$15</f>
        <v>0.08</v>
      </c>
      <c r="Q391" s="8">
        <f t="shared" si="46"/>
        <v>9.8740679937365297</v>
      </c>
      <c r="R391" s="8">
        <f t="shared" si="47"/>
        <v>1.6111153658877799</v>
      </c>
      <c r="S391" s="8">
        <f t="shared" si="48"/>
        <v>6.4104392724791195E-2</v>
      </c>
    </row>
    <row r="392" spans="1:19" x14ac:dyDescent="0.2">
      <c r="A392" s="8">
        <v>390</v>
      </c>
      <c r="B392" s="8">
        <f>IF(Päälaskenta!C$7,Päälaskenta!E$7,Päälaskenta!G$5)</f>
        <v>2.5</v>
      </c>
      <c r="C392" s="56">
        <v>1.61</v>
      </c>
      <c r="D392" s="92">
        <f t="shared" si="42"/>
        <v>1.5528</v>
      </c>
      <c r="E392" s="8">
        <f>Päälaskenta!F$15</f>
        <v>0.08</v>
      </c>
      <c r="F392" s="93">
        <f>SQRT(POWER(Päälaskenta!C$15/(2*Päälaskenta!E$15),2)+(D392/Päälaskenta!E$15))-Päälaskenta!C$15/(2*Päälaskenta!E$15)</f>
        <v>0.4501</v>
      </c>
      <c r="G392" s="57">
        <f>2*SQRT((POWER(F392,2))+POWER(Päälaskenta!E$15*F392,2))+Päälaskenta!C$15</f>
        <v>4.2699999999999996</v>
      </c>
      <c r="H392" s="57">
        <f t="shared" si="43"/>
        <v>0.36</v>
      </c>
      <c r="I392" s="62">
        <f t="shared" si="44"/>
        <v>6.4778000000000002E-2</v>
      </c>
      <c r="M392" s="8">
        <f>IF(F392&gt;(Päälaskenta!D$24+Päälaskenta!D$20),(F392*Päälaskenta!C$15 + F392*F392*Päälaskenta!E$15)+(Päälaskenta!C$15 + F392*Päälaskenta!E$15)*(F392-(Päälaskenta!D$24+Päälaskenta!D$20)),F392*Päälaskenta!C$15 + F392*F392*Päälaskenta!E$15)</f>
        <v>1.55289001</v>
      </c>
      <c r="N392" s="8">
        <f>IF(F392&gt;Päälaskenta!D$24+Päälaskenta!D$20,2*SQRT(POWER((Päälaskenta!D$24+Päälaskenta!D$20),2)+POWER(Päälaskenta!E$15*(Päälaskenta!D$24+Päälaskenta!D$20),2))+Päälaskenta!C$15,(2*SQRT((POWER(F392,2))+POWER(Päälaskenta!E$15*F392,2))+Päälaskenta!C$15))</f>
        <v>4.2730750488482601</v>
      </c>
      <c r="O392" s="8">
        <f t="shared" si="45"/>
        <v>0.36341276299805603</v>
      </c>
      <c r="P392" s="8">
        <f>Päälaskenta!F$15</f>
        <v>0.08</v>
      </c>
      <c r="Q392" s="8">
        <f t="shared" si="46"/>
        <v>9.8851703868137495</v>
      </c>
      <c r="R392" s="8">
        <f t="shared" si="47"/>
        <v>1.6099015280547799</v>
      </c>
      <c r="S392" s="8">
        <f t="shared" si="48"/>
        <v>6.3960477655387094E-2</v>
      </c>
    </row>
    <row r="393" spans="1:19" x14ac:dyDescent="0.2">
      <c r="A393" s="8">
        <v>391</v>
      </c>
      <c r="B393" s="8">
        <f>IF(Päälaskenta!C$7,Päälaskenta!E$7,Päälaskenta!G$5)</f>
        <v>2.5</v>
      </c>
      <c r="C393" s="56">
        <v>1.609</v>
      </c>
      <c r="D393" s="92">
        <f t="shared" si="42"/>
        <v>1.55376</v>
      </c>
      <c r="E393" s="8">
        <f>Päälaskenta!F$15</f>
        <v>0.08</v>
      </c>
      <c r="F393" s="93">
        <f>SQRT(POWER(Päälaskenta!C$15/(2*Päälaskenta!E$15),2)+(D393/Päälaskenta!E$15))-Päälaskenta!C$15/(2*Päälaskenta!E$15)</f>
        <v>0.45029999999999998</v>
      </c>
      <c r="G393" s="57">
        <f>2*SQRT((POWER(F393,2))+POWER(Päälaskenta!E$15*F393,2))+Päälaskenta!C$15</f>
        <v>4.2699999999999996</v>
      </c>
      <c r="H393" s="57">
        <f t="shared" si="43"/>
        <v>0.36</v>
      </c>
      <c r="I393" s="62">
        <f t="shared" si="44"/>
        <v>6.4698000000000006E-2</v>
      </c>
      <c r="M393" s="8">
        <f>IF(F393&gt;(Päälaskenta!D$24+Päälaskenta!D$20),(F393*Päälaskenta!C$15 + F393*F393*Päälaskenta!E$15)+(Päälaskenta!C$15 + F393*Päälaskenta!E$15)*(F393-(Päälaskenta!D$24+Päälaskenta!D$20)),F393*Päälaskenta!C$15 + F393*F393*Päälaskenta!E$15)</f>
        <v>1.55367009</v>
      </c>
      <c r="N393" s="8">
        <f>IF(F393&gt;Päälaskenta!D$24+Päälaskenta!D$20,2*SQRT(POWER((Päälaskenta!D$24+Päälaskenta!D$20),2)+POWER(Päälaskenta!E$15*(Päälaskenta!D$24+Päälaskenta!D$20),2))+Päälaskenta!C$15,(2*SQRT((POWER(F393,2))+POWER(Päälaskenta!E$15*F393,2))+Päälaskenta!C$15))</f>
        <v>4.2736407342732097</v>
      </c>
      <c r="O393" s="8">
        <f t="shared" si="45"/>
        <v>0.363547192336518</v>
      </c>
      <c r="P393" s="8">
        <f>Päälaskenta!F$15</f>
        <v>0.08</v>
      </c>
      <c r="Q393" s="8">
        <f t="shared" si="46"/>
        <v>9.8925749220320593</v>
      </c>
      <c r="R393" s="8">
        <f t="shared" si="47"/>
        <v>1.6090932148922299</v>
      </c>
      <c r="S393" s="8">
        <f t="shared" si="48"/>
        <v>6.3864765392286194E-2</v>
      </c>
    </row>
    <row r="394" spans="1:19" x14ac:dyDescent="0.2">
      <c r="A394" s="8">
        <v>392</v>
      </c>
      <c r="B394" s="8">
        <f>IF(Päälaskenta!C$7,Päälaskenta!E$7,Päälaskenta!G$5)</f>
        <v>2.5</v>
      </c>
      <c r="C394" s="56">
        <v>1.6080000000000001</v>
      </c>
      <c r="D394" s="92">
        <f t="shared" si="42"/>
        <v>1.5547299999999999</v>
      </c>
      <c r="E394" s="8">
        <f>Päälaskenta!F$15</f>
        <v>0.08</v>
      </c>
      <c r="F394" s="93">
        <f>SQRT(POWER(Päälaskenta!C$15/(2*Päälaskenta!E$15),2)+(D394/Päälaskenta!E$15))-Päälaskenta!C$15/(2*Päälaskenta!E$15)</f>
        <v>0.4506</v>
      </c>
      <c r="G394" s="57">
        <f>2*SQRT((POWER(F394,2))+POWER(Päälaskenta!E$15*F394,2))+Päälaskenta!C$15</f>
        <v>4.2699999999999996</v>
      </c>
      <c r="H394" s="57">
        <f t="shared" si="43"/>
        <v>0.36</v>
      </c>
      <c r="I394" s="62">
        <f t="shared" si="44"/>
        <v>6.4616999999999994E-2</v>
      </c>
      <c r="M394" s="8">
        <f>IF(F394&gt;(Päälaskenta!D$24+Päälaskenta!D$20),(F394*Päälaskenta!C$15 + F394*F394*Päälaskenta!E$15)+(Päälaskenta!C$15 + F394*Päälaskenta!E$15)*(F394-(Päälaskenta!D$24+Päälaskenta!D$20)),F394*Päälaskenta!C$15 + F394*F394*Päälaskenta!E$15)</f>
        <v>1.55484036</v>
      </c>
      <c r="N394" s="8">
        <f>IF(F394&gt;Päälaskenta!D$24+Päälaskenta!D$20,2*SQRT(POWER((Päälaskenta!D$24+Päälaskenta!D$20),2)+POWER(Päälaskenta!E$15*(Päälaskenta!D$24+Päälaskenta!D$20),2))+Päälaskenta!C$15,(2*SQRT((POWER(F394,2))+POWER(Päälaskenta!E$15*F394,2))+Päälaskenta!C$15))</f>
        <v>4.2744892624106301</v>
      </c>
      <c r="O394" s="8">
        <f t="shared" si="45"/>
        <v>0.36374880472226001</v>
      </c>
      <c r="P394" s="8">
        <f>Päälaskenta!F$15</f>
        <v>0.08</v>
      </c>
      <c r="Q394" s="8">
        <f t="shared" si="46"/>
        <v>9.9036861342241806</v>
      </c>
      <c r="R394" s="8">
        <f t="shared" si="47"/>
        <v>1.60788211080397</v>
      </c>
      <c r="S394" s="8">
        <f t="shared" si="48"/>
        <v>6.3721542579649695E-2</v>
      </c>
    </row>
    <row r="395" spans="1:19" x14ac:dyDescent="0.2">
      <c r="A395" s="8">
        <v>393</v>
      </c>
      <c r="B395" s="8">
        <f>IF(Päälaskenta!C$7,Päälaskenta!E$7,Päälaskenta!G$5)</f>
        <v>2.5</v>
      </c>
      <c r="C395" s="56">
        <v>1.607</v>
      </c>
      <c r="D395" s="92">
        <f t="shared" si="42"/>
        <v>1.55569</v>
      </c>
      <c r="E395" s="8">
        <f>Päälaskenta!F$15</f>
        <v>0.08</v>
      </c>
      <c r="F395" s="93">
        <f>SQRT(POWER(Päälaskenta!C$15/(2*Päälaskenta!E$15),2)+(D395/Päälaskenta!E$15))-Päälaskenta!C$15/(2*Päälaskenta!E$15)</f>
        <v>0.45079999999999998</v>
      </c>
      <c r="G395" s="57">
        <f>2*SQRT((POWER(F395,2))+POWER(Päälaskenta!E$15*F395,2))+Päälaskenta!C$15</f>
        <v>4.28</v>
      </c>
      <c r="H395" s="57">
        <f t="shared" si="43"/>
        <v>0.36</v>
      </c>
      <c r="I395" s="62">
        <f t="shared" si="44"/>
        <v>6.4536999999999997E-2</v>
      </c>
      <c r="M395" s="8">
        <f>IF(F395&gt;(Päälaskenta!D$24+Päälaskenta!D$20),(F395*Päälaskenta!C$15 + F395*F395*Päälaskenta!E$15)+(Päälaskenta!C$15 + F395*Päälaskenta!E$15)*(F395-(Päälaskenta!D$24+Päälaskenta!D$20)),F395*Päälaskenta!C$15 + F395*F395*Päälaskenta!E$15)</f>
        <v>1.5556206400000001</v>
      </c>
      <c r="N395" s="8">
        <f>IF(F395&gt;Päälaskenta!D$24+Päälaskenta!D$20,2*SQRT(POWER((Päälaskenta!D$24+Päälaskenta!D$20),2)+POWER(Päälaskenta!E$15*(Päälaskenta!D$24+Päälaskenta!D$20),2))+Päälaskenta!C$15,(2*SQRT((POWER(F395,2))+POWER(Päälaskenta!E$15*F395,2))+Päälaskenta!C$15))</f>
        <v>4.2750549478355797</v>
      </c>
      <c r="O395" s="8">
        <f t="shared" si="45"/>
        <v>0.36388319190788299</v>
      </c>
      <c r="P395" s="8">
        <f>Päälaskenta!F$15</f>
        <v>0.08</v>
      </c>
      <c r="Q395" s="8">
        <f t="shared" si="46"/>
        <v>9.9110965483707805</v>
      </c>
      <c r="R395" s="8">
        <f t="shared" si="47"/>
        <v>1.6070756170990399</v>
      </c>
      <c r="S395" s="8">
        <f t="shared" si="48"/>
        <v>6.3626290457372794E-2</v>
      </c>
    </row>
    <row r="396" spans="1:19" x14ac:dyDescent="0.2">
      <c r="A396" s="8">
        <v>394</v>
      </c>
      <c r="B396" s="8">
        <f>IF(Päälaskenta!C$7,Päälaskenta!E$7,Päälaskenta!G$5)</f>
        <v>2.5</v>
      </c>
      <c r="C396" s="56">
        <v>1.6060000000000001</v>
      </c>
      <c r="D396" s="92">
        <f t="shared" si="42"/>
        <v>1.5566599999999999</v>
      </c>
      <c r="E396" s="8">
        <f>Päälaskenta!F$15</f>
        <v>0.08</v>
      </c>
      <c r="F396" s="93">
        <f>SQRT(POWER(Päälaskenta!C$15/(2*Päälaskenta!E$15),2)+(D396/Päälaskenta!E$15))-Päälaskenta!C$15/(2*Päälaskenta!E$15)</f>
        <v>0.4511</v>
      </c>
      <c r="G396" s="57">
        <f>2*SQRT((POWER(F396,2))+POWER(Päälaskenta!E$15*F396,2))+Päälaskenta!C$15</f>
        <v>4.28</v>
      </c>
      <c r="H396" s="57">
        <f t="shared" si="43"/>
        <v>0.36</v>
      </c>
      <c r="I396" s="62">
        <f t="shared" si="44"/>
        <v>6.4457E-2</v>
      </c>
      <c r="M396" s="8">
        <f>IF(F396&gt;(Päälaskenta!D$24+Päälaskenta!D$20),(F396*Päälaskenta!C$15 + F396*F396*Päälaskenta!E$15)+(Päälaskenta!C$15 + F396*Päälaskenta!E$15)*(F396-(Päälaskenta!D$24+Päälaskenta!D$20)),F396*Päälaskenta!C$15 + F396*F396*Päälaskenta!E$15)</f>
        <v>1.5567912100000001</v>
      </c>
      <c r="N396" s="8">
        <f>IF(F396&gt;Päälaskenta!D$24+Päälaskenta!D$20,2*SQRT(POWER((Päälaskenta!D$24+Päälaskenta!D$20),2)+POWER(Päälaskenta!E$15*(Päälaskenta!D$24+Päälaskenta!D$20),2))+Päälaskenta!C$15,(2*SQRT((POWER(F396,2))+POWER(Päälaskenta!E$15*F396,2))+Päälaskenta!C$15))</f>
        <v>4.2759034759730099</v>
      </c>
      <c r="O396" s="8">
        <f t="shared" si="45"/>
        <v>0.36408474109573802</v>
      </c>
      <c r="P396" s="8">
        <f>Päälaskenta!F$15</f>
        <v>0.08</v>
      </c>
      <c r="Q396" s="8">
        <f t="shared" si="46"/>
        <v>9.92221657823419</v>
      </c>
      <c r="R396" s="8">
        <f t="shared" si="47"/>
        <v>1.6058672376496801</v>
      </c>
      <c r="S396" s="8">
        <f t="shared" si="48"/>
        <v>6.3483755818085005E-2</v>
      </c>
    </row>
    <row r="397" spans="1:19" x14ac:dyDescent="0.2">
      <c r="A397" s="8">
        <v>395</v>
      </c>
      <c r="B397" s="8">
        <f>IF(Päälaskenta!C$7,Päälaskenta!E$7,Päälaskenta!G$5)</f>
        <v>2.5</v>
      </c>
      <c r="C397" s="56">
        <v>1.605</v>
      </c>
      <c r="D397" s="92">
        <f t="shared" si="42"/>
        <v>1.5576300000000001</v>
      </c>
      <c r="E397" s="8">
        <f>Päälaskenta!F$15</f>
        <v>0.08</v>
      </c>
      <c r="F397" s="93">
        <f>SQRT(POWER(Päälaskenta!C$15/(2*Päälaskenta!E$15),2)+(D397/Päälaskenta!E$15))-Päälaskenta!C$15/(2*Päälaskenta!E$15)</f>
        <v>0.45129999999999998</v>
      </c>
      <c r="G397" s="57">
        <f>2*SQRT((POWER(F397,2))+POWER(Päälaskenta!E$15*F397,2))+Päälaskenta!C$15</f>
        <v>4.28</v>
      </c>
      <c r="H397" s="57">
        <f t="shared" si="43"/>
        <v>0.36</v>
      </c>
      <c r="I397" s="62">
        <f t="shared" si="44"/>
        <v>6.4376000000000003E-2</v>
      </c>
      <c r="M397" s="8">
        <f>IF(F397&gt;(Päälaskenta!D$24+Päälaskenta!D$20),(F397*Päälaskenta!C$15 + F397*F397*Päälaskenta!E$15)+(Päälaskenta!C$15 + F397*Päälaskenta!E$15)*(F397-(Päälaskenta!D$24+Päälaskenta!D$20)),F397*Päälaskenta!C$15 + F397*F397*Päälaskenta!E$15)</f>
        <v>1.5575716900000001</v>
      </c>
      <c r="N397" s="8">
        <f>IF(F397&gt;Päälaskenta!D$24+Päälaskenta!D$20,2*SQRT(POWER((Päälaskenta!D$24+Päälaskenta!D$20),2)+POWER(Päälaskenta!E$15*(Päälaskenta!D$24+Päälaskenta!D$20),2))+Päälaskenta!C$15,(2*SQRT((POWER(F397,2))+POWER(Päälaskenta!E$15*F397,2))+Päälaskenta!C$15))</f>
        <v>4.2764691613979604</v>
      </c>
      <c r="O397" s="8">
        <f t="shared" si="45"/>
        <v>0.36421908617033899</v>
      </c>
      <c r="P397" s="8">
        <f>Päälaskenta!F$15</f>
        <v>0.08</v>
      </c>
      <c r="Q397" s="8">
        <f t="shared" si="46"/>
        <v>9.9296328703483194</v>
      </c>
      <c r="R397" s="8">
        <f t="shared" si="47"/>
        <v>1.6050625573452699</v>
      </c>
      <c r="S397" s="8">
        <f t="shared" si="48"/>
        <v>6.33889611238906E-2</v>
      </c>
    </row>
    <row r="398" spans="1:19" x14ac:dyDescent="0.2">
      <c r="A398" s="8">
        <v>396</v>
      </c>
      <c r="B398" s="8">
        <f>IF(Päälaskenta!C$7,Päälaskenta!E$7,Päälaskenta!G$5)</f>
        <v>2.5</v>
      </c>
      <c r="C398" s="56">
        <v>1.6040000000000001</v>
      </c>
      <c r="D398" s="92">
        <f t="shared" si="42"/>
        <v>1.5586</v>
      </c>
      <c r="E398" s="8">
        <f>Päälaskenta!F$15</f>
        <v>0.08</v>
      </c>
      <c r="F398" s="93">
        <f>SQRT(POWER(Päälaskenta!C$15/(2*Päälaskenta!E$15),2)+(D398/Päälaskenta!E$15))-Päälaskenta!C$15/(2*Päälaskenta!E$15)</f>
        <v>0.4516</v>
      </c>
      <c r="G398" s="57">
        <f>2*SQRT((POWER(F398,2))+POWER(Päälaskenta!E$15*F398,2))+Päälaskenta!C$15</f>
        <v>4.28</v>
      </c>
      <c r="H398" s="57">
        <f t="shared" si="43"/>
        <v>0.36</v>
      </c>
      <c r="I398" s="62">
        <f t="shared" si="44"/>
        <v>6.4296000000000006E-2</v>
      </c>
      <c r="M398" s="8">
        <f>IF(F398&gt;(Päälaskenta!D$24+Päälaskenta!D$20),(F398*Päälaskenta!C$15 + F398*F398*Päälaskenta!E$15)+(Päälaskenta!C$15 + F398*Päälaskenta!E$15)*(F398-(Päälaskenta!D$24+Päälaskenta!D$20)),F398*Päälaskenta!C$15 + F398*F398*Päälaskenta!E$15)</f>
        <v>1.55874256</v>
      </c>
      <c r="N398" s="8">
        <f>IF(F398&gt;Päälaskenta!D$24+Päälaskenta!D$20,2*SQRT(POWER((Päälaskenta!D$24+Päälaskenta!D$20),2)+POWER(Päälaskenta!E$15*(Päälaskenta!D$24+Päälaskenta!D$20),2))+Päälaskenta!C$15,(2*SQRT((POWER(F398,2))+POWER(Päälaskenta!E$15*F398,2))+Päälaskenta!C$15))</f>
        <v>4.2773176895353799</v>
      </c>
      <c r="O398" s="8">
        <f t="shared" si="45"/>
        <v>0.36442057222299001</v>
      </c>
      <c r="P398" s="8">
        <f>Päälaskenta!F$15</f>
        <v>0.08</v>
      </c>
      <c r="Q398" s="8">
        <f t="shared" si="46"/>
        <v>9.9407617164442605</v>
      </c>
      <c r="R398" s="8">
        <f t="shared" si="47"/>
        <v>1.60385689346931</v>
      </c>
      <c r="S398" s="8">
        <f t="shared" si="48"/>
        <v>6.3247110603085396E-2</v>
      </c>
    </row>
    <row r="399" spans="1:19" x14ac:dyDescent="0.2">
      <c r="A399" s="8">
        <v>397</v>
      </c>
      <c r="B399" s="8">
        <f>IF(Päälaskenta!C$7,Päälaskenta!E$7,Päälaskenta!G$5)</f>
        <v>2.5</v>
      </c>
      <c r="C399" s="56">
        <v>1.603</v>
      </c>
      <c r="D399" s="92">
        <f t="shared" si="42"/>
        <v>1.55958</v>
      </c>
      <c r="E399" s="8">
        <f>Päälaskenta!F$15</f>
        <v>0.08</v>
      </c>
      <c r="F399" s="93">
        <f>SQRT(POWER(Päälaskenta!C$15/(2*Päälaskenta!E$15),2)+(D399/Päälaskenta!E$15))-Päälaskenta!C$15/(2*Päälaskenta!E$15)</f>
        <v>0.45179999999999998</v>
      </c>
      <c r="G399" s="57">
        <f>2*SQRT((POWER(F399,2))+POWER(Päälaskenta!E$15*F399,2))+Päälaskenta!C$15</f>
        <v>4.28</v>
      </c>
      <c r="H399" s="57">
        <f t="shared" si="43"/>
        <v>0.36</v>
      </c>
      <c r="I399" s="62">
        <f t="shared" si="44"/>
        <v>6.4215999999999995E-2</v>
      </c>
      <c r="M399" s="8">
        <f>IF(F399&gt;(Päälaskenta!D$24+Päälaskenta!D$20),(F399*Päälaskenta!C$15 + F399*F399*Päälaskenta!E$15)+(Päälaskenta!C$15 + F399*Päälaskenta!E$15)*(F399-(Päälaskenta!D$24+Päälaskenta!D$20)),F399*Päälaskenta!C$15 + F399*F399*Päälaskenta!E$15)</f>
        <v>1.5595232400000001</v>
      </c>
      <c r="N399" s="8">
        <f>IF(F399&gt;Päälaskenta!D$24+Päälaskenta!D$20,2*SQRT(POWER((Päälaskenta!D$24+Päälaskenta!D$20),2)+POWER(Päälaskenta!E$15*(Päälaskenta!D$24+Päälaskenta!D$20),2))+Päälaskenta!C$15,(2*SQRT((POWER(F399,2))+POWER(Päälaskenta!E$15*F399,2))+Päälaskenta!C$15))</f>
        <v>4.2778833749603304</v>
      </c>
      <c r="O399" s="8">
        <f t="shared" si="45"/>
        <v>0.36455487522832802</v>
      </c>
      <c r="P399" s="8">
        <f>Päälaskenta!F$15</f>
        <v>0.08</v>
      </c>
      <c r="Q399" s="8">
        <f t="shared" si="46"/>
        <v>9.9481838855682891</v>
      </c>
      <c r="R399" s="8">
        <f t="shared" si="47"/>
        <v>1.60305402053515</v>
      </c>
      <c r="S399" s="8">
        <f t="shared" si="48"/>
        <v>6.3152770643191303E-2</v>
      </c>
    </row>
    <row r="400" spans="1:19" x14ac:dyDescent="0.2">
      <c r="A400" s="8">
        <v>398</v>
      </c>
      <c r="B400" s="8">
        <f>IF(Päälaskenta!C$7,Päälaskenta!E$7,Päälaskenta!G$5)</f>
        <v>2.5</v>
      </c>
      <c r="C400" s="56">
        <v>1.6020000000000001</v>
      </c>
      <c r="D400" s="92">
        <f t="shared" si="42"/>
        <v>1.5605500000000001</v>
      </c>
      <c r="E400" s="8">
        <f>Päälaskenta!F$15</f>
        <v>0.08</v>
      </c>
      <c r="F400" s="93">
        <f>SQRT(POWER(Päälaskenta!C$15/(2*Päälaskenta!E$15),2)+(D400/Päälaskenta!E$15))-Päälaskenta!C$15/(2*Päälaskenta!E$15)</f>
        <v>0.4521</v>
      </c>
      <c r="G400" s="57">
        <f>2*SQRT((POWER(F400,2))+POWER(Päälaskenta!E$15*F400,2))+Päälaskenta!C$15</f>
        <v>4.28</v>
      </c>
      <c r="H400" s="57">
        <f t="shared" si="43"/>
        <v>0.36</v>
      </c>
      <c r="I400" s="62">
        <f t="shared" si="44"/>
        <v>6.4135999999999999E-2</v>
      </c>
      <c r="M400" s="8">
        <f>IF(F400&gt;(Päälaskenta!D$24+Päälaskenta!D$20),(F400*Päälaskenta!C$15 + F400*F400*Päälaskenta!E$15)+(Päälaskenta!C$15 + F400*Päälaskenta!E$15)*(F400-(Päälaskenta!D$24+Päälaskenta!D$20)),F400*Päälaskenta!C$15 + F400*F400*Päälaskenta!E$15)</f>
        <v>1.56069441</v>
      </c>
      <c r="N400" s="8">
        <f>IF(F400&gt;Päälaskenta!D$24+Päälaskenta!D$20,2*SQRT(POWER((Päälaskenta!D$24+Päälaskenta!D$20),2)+POWER(Päälaskenta!E$15*(Päälaskenta!D$24+Päälaskenta!D$20),2))+Päälaskenta!C$15,(2*SQRT((POWER(F400,2))+POWER(Päälaskenta!E$15*F400,2))+Päälaskenta!C$15))</f>
        <v>4.27873190309775</v>
      </c>
      <c r="O400" s="8">
        <f t="shared" si="45"/>
        <v>0.36475629820837202</v>
      </c>
      <c r="P400" s="8">
        <f>Päälaskenta!F$15</f>
        <v>0.08</v>
      </c>
      <c r="Q400" s="8">
        <f t="shared" si="46"/>
        <v>9.9593215464626699</v>
      </c>
      <c r="R400" s="8">
        <f t="shared" si="47"/>
        <v>1.6018510632071801</v>
      </c>
      <c r="S400" s="8">
        <f t="shared" si="48"/>
        <v>6.3011600214326502E-2</v>
      </c>
    </row>
    <row r="401" spans="1:19" x14ac:dyDescent="0.2">
      <c r="A401" s="8">
        <v>399</v>
      </c>
      <c r="B401" s="8">
        <f>IF(Päälaskenta!C$7,Päälaskenta!E$7,Päälaskenta!G$5)</f>
        <v>2.5</v>
      </c>
      <c r="C401" s="56">
        <v>1.601</v>
      </c>
      <c r="D401" s="92">
        <f t="shared" si="42"/>
        <v>1.56152</v>
      </c>
      <c r="E401" s="8">
        <f>Päälaskenta!F$15</f>
        <v>0.08</v>
      </c>
      <c r="F401" s="93">
        <f>SQRT(POWER(Päälaskenta!C$15/(2*Päälaskenta!E$15),2)+(D401/Päälaskenta!E$15))-Päälaskenta!C$15/(2*Päälaskenta!E$15)</f>
        <v>0.45229999999999998</v>
      </c>
      <c r="G401" s="57">
        <f>2*SQRT((POWER(F401,2))+POWER(Päälaskenta!E$15*F401,2))+Päälaskenta!C$15</f>
        <v>4.28</v>
      </c>
      <c r="H401" s="57">
        <f t="shared" si="43"/>
        <v>0.36</v>
      </c>
      <c r="I401" s="62">
        <f t="shared" si="44"/>
        <v>6.4056000000000002E-2</v>
      </c>
      <c r="M401" s="8">
        <f>IF(F401&gt;(Päälaskenta!D$24+Päälaskenta!D$20),(F401*Päälaskenta!C$15 + F401*F401*Päälaskenta!E$15)+(Päälaskenta!C$15 + F401*Päälaskenta!E$15)*(F401-(Päälaskenta!D$24+Päälaskenta!D$20)),F401*Päälaskenta!C$15 + F401*F401*Päälaskenta!E$15)</f>
        <v>1.56147529</v>
      </c>
      <c r="N401" s="8">
        <f>IF(F401&gt;Päälaskenta!D$24+Päälaskenta!D$20,2*SQRT(POWER((Päälaskenta!D$24+Päälaskenta!D$20),2)+POWER(Päälaskenta!E$15*(Päälaskenta!D$24+Päälaskenta!D$20),2))+Päälaskenta!C$15,(2*SQRT((POWER(F401,2))+POWER(Päälaskenta!E$15*F401,2))+Päälaskenta!C$15))</f>
        <v>4.2792975885226996</v>
      </c>
      <c r="O401" s="8">
        <f t="shared" si="45"/>
        <v>0.36489055918615199</v>
      </c>
      <c r="P401" s="8">
        <f>Päälaskenta!F$15</f>
        <v>0.08</v>
      </c>
      <c r="Q401" s="8">
        <f t="shared" si="46"/>
        <v>9.9667495916421505</v>
      </c>
      <c r="R401" s="8">
        <f t="shared" si="47"/>
        <v>1.6010499916396399</v>
      </c>
      <c r="S401" s="8">
        <f t="shared" si="48"/>
        <v>6.2917712313755703E-2</v>
      </c>
    </row>
    <row r="402" spans="1:19" x14ac:dyDescent="0.2">
      <c r="A402" s="8">
        <v>400</v>
      </c>
      <c r="B402" s="8">
        <f>IF(Päälaskenta!C$7,Päälaskenta!E$7,Päälaskenta!G$5)</f>
        <v>2.5</v>
      </c>
      <c r="C402" s="56">
        <v>1.6</v>
      </c>
      <c r="D402" s="92">
        <f t="shared" si="42"/>
        <v>1.5625</v>
      </c>
      <c r="E402" s="8">
        <f>Päälaskenta!F$15</f>
        <v>0.08</v>
      </c>
      <c r="F402" s="93">
        <f>SQRT(POWER(Päälaskenta!C$15/(2*Päälaskenta!E$15),2)+(D402/Päälaskenta!E$15))-Päälaskenta!C$15/(2*Päälaskenta!E$15)</f>
        <v>0.4526</v>
      </c>
      <c r="G402" s="57">
        <f>2*SQRT((POWER(F402,2))+POWER(Päälaskenta!E$15*F402,2))+Päälaskenta!C$15</f>
        <v>4.28</v>
      </c>
      <c r="H402" s="57">
        <f t="shared" si="43"/>
        <v>0.37</v>
      </c>
      <c r="I402" s="62">
        <f t="shared" si="44"/>
        <v>6.1681E-2</v>
      </c>
      <c r="M402" s="8">
        <f>IF(F402&gt;(Päälaskenta!D$24+Päälaskenta!D$20),(F402*Päälaskenta!C$15 + F402*F402*Päälaskenta!E$15)+(Päälaskenta!C$15 + F402*Päälaskenta!E$15)*(F402-(Päälaskenta!D$24+Päälaskenta!D$20)),F402*Päälaskenta!C$15 + F402*F402*Päälaskenta!E$15)</f>
        <v>1.56264676</v>
      </c>
      <c r="N402" s="8">
        <f>IF(F402&gt;Päälaskenta!D$24+Päälaskenta!D$20,2*SQRT(POWER((Päälaskenta!D$24+Päälaskenta!D$20),2)+POWER(Päälaskenta!E$15*(Päälaskenta!D$24+Päälaskenta!D$20),2))+Päälaskenta!C$15,(2*SQRT((POWER(F402,2))+POWER(Päälaskenta!E$15*F402,2))+Päälaskenta!C$15))</f>
        <v>4.2801461166601298</v>
      </c>
      <c r="O402" s="8">
        <f t="shared" si="45"/>
        <v>0.365091919156106</v>
      </c>
      <c r="P402" s="8">
        <f>Päälaskenta!F$15</f>
        <v>0.08</v>
      </c>
      <c r="Q402" s="8">
        <f t="shared" si="46"/>
        <v>9.9778960659056803</v>
      </c>
      <c r="R402" s="8">
        <f t="shared" si="47"/>
        <v>1.59984973187414</v>
      </c>
      <c r="S402" s="8">
        <f t="shared" si="48"/>
        <v>6.2777217978382302E-2</v>
      </c>
    </row>
    <row r="403" spans="1:19" x14ac:dyDescent="0.2">
      <c r="A403" s="8">
        <v>401</v>
      </c>
      <c r="B403" s="8">
        <f>IF(Päälaskenta!C$7,Päälaskenta!E$7,Päälaskenta!G$5)</f>
        <v>2.5</v>
      </c>
      <c r="C403" s="56">
        <v>1.599</v>
      </c>
      <c r="D403" s="92">
        <f t="shared" si="42"/>
        <v>1.56348</v>
      </c>
      <c r="E403" s="8">
        <f>Päälaskenta!F$15</f>
        <v>0.08</v>
      </c>
      <c r="F403" s="93">
        <f>SQRT(POWER(Päälaskenta!C$15/(2*Päälaskenta!E$15),2)+(D403/Päälaskenta!E$15))-Päälaskenta!C$15/(2*Päälaskenta!E$15)</f>
        <v>0.45279999999999998</v>
      </c>
      <c r="G403" s="57">
        <f>2*SQRT((POWER(F403,2))+POWER(Päälaskenta!E$15*F403,2))+Päälaskenta!C$15</f>
        <v>4.28</v>
      </c>
      <c r="H403" s="57">
        <f t="shared" si="43"/>
        <v>0.37</v>
      </c>
      <c r="I403" s="62">
        <f t="shared" si="44"/>
        <v>6.1603999999999999E-2</v>
      </c>
      <c r="M403" s="8">
        <f>IF(F403&gt;(Päälaskenta!D$24+Päälaskenta!D$20),(F403*Päälaskenta!C$15 + F403*F403*Päälaskenta!E$15)+(Päälaskenta!C$15 + F403*Päälaskenta!E$15)*(F403-(Päälaskenta!D$24+Päälaskenta!D$20)),F403*Päälaskenta!C$15 + F403*F403*Päälaskenta!E$15)</f>
        <v>1.5634278399999999</v>
      </c>
      <c r="N403" s="8">
        <f>IF(F403&gt;Päälaskenta!D$24+Päälaskenta!D$20,2*SQRT(POWER((Päälaskenta!D$24+Päälaskenta!D$20),2)+POWER(Päälaskenta!E$15*(Päälaskenta!D$24+Päälaskenta!D$20),2))+Päälaskenta!C$15,(2*SQRT((POWER(F403,2))+POWER(Päälaskenta!E$15*F403,2))+Päälaskenta!C$15))</f>
        <v>4.2807118020850696</v>
      </c>
      <c r="O403" s="8">
        <f t="shared" si="45"/>
        <v>0.365226138147978</v>
      </c>
      <c r="P403" s="8">
        <f>Päälaskenta!F$15</f>
        <v>0.08</v>
      </c>
      <c r="Q403" s="8">
        <f t="shared" si="46"/>
        <v>9.9853299861893099</v>
      </c>
      <c r="R403" s="8">
        <f t="shared" si="47"/>
        <v>1.59905045569612</v>
      </c>
      <c r="S403" s="8">
        <f t="shared" si="48"/>
        <v>6.2683779480811594E-2</v>
      </c>
    </row>
    <row r="404" spans="1:19" x14ac:dyDescent="0.2">
      <c r="A404" s="8">
        <v>402</v>
      </c>
      <c r="B404" s="8">
        <f>IF(Päälaskenta!C$7,Päälaskenta!E$7,Päälaskenta!G$5)</f>
        <v>2.5</v>
      </c>
      <c r="C404" s="56">
        <v>1.5980000000000001</v>
      </c>
      <c r="D404" s="92">
        <f t="shared" si="42"/>
        <v>1.56446</v>
      </c>
      <c r="E404" s="8">
        <f>Päälaskenta!F$15</f>
        <v>0.08</v>
      </c>
      <c r="F404" s="93">
        <f>SQRT(POWER(Päälaskenta!C$15/(2*Päälaskenta!E$15),2)+(D404/Päälaskenta!E$15))-Päälaskenta!C$15/(2*Päälaskenta!E$15)</f>
        <v>0.4531</v>
      </c>
      <c r="G404" s="57">
        <f>2*SQRT((POWER(F404,2))+POWER(Päälaskenta!E$15*F404,2))+Päälaskenta!C$15</f>
        <v>4.28</v>
      </c>
      <c r="H404" s="57">
        <f t="shared" si="43"/>
        <v>0.37</v>
      </c>
      <c r="I404" s="62">
        <f t="shared" si="44"/>
        <v>6.1526999999999998E-2</v>
      </c>
      <c r="M404" s="8">
        <f>IF(F404&gt;(Päälaskenta!D$24+Päälaskenta!D$20),(F404*Päälaskenta!C$15 + F404*F404*Päälaskenta!E$15)+(Päälaskenta!C$15 + F404*Päälaskenta!E$15)*(F404-(Päälaskenta!D$24+Päälaskenta!D$20)),F404*Päälaskenta!C$15 + F404*F404*Päälaskenta!E$15)</f>
        <v>1.5645996099999999</v>
      </c>
      <c r="N404" s="8">
        <f>IF(F404&gt;Päälaskenta!D$24+Päälaskenta!D$20,2*SQRT(POWER((Päälaskenta!D$24+Päälaskenta!D$20),2)+POWER(Päälaskenta!E$15*(Päälaskenta!D$24+Päälaskenta!D$20),2))+Päälaskenta!C$15,(2*SQRT((POWER(F404,2))+POWER(Päälaskenta!E$15*F404,2))+Päälaskenta!C$15))</f>
        <v>4.2815603302224998</v>
      </c>
      <c r="O404" s="8">
        <f t="shared" si="45"/>
        <v>0.36542743517027398</v>
      </c>
      <c r="P404" s="8">
        <f>Päälaskenta!F$15</f>
        <v>0.08</v>
      </c>
      <c r="Q404" s="8">
        <f t="shared" si="46"/>
        <v>9.9964852723973703</v>
      </c>
      <c r="R404" s="8">
        <f t="shared" si="47"/>
        <v>1.5978528845472499</v>
      </c>
      <c r="S404" s="8">
        <f t="shared" si="48"/>
        <v>6.2543957268348702E-2</v>
      </c>
    </row>
    <row r="405" spans="1:19" x14ac:dyDescent="0.2">
      <c r="A405" s="8">
        <v>403</v>
      </c>
      <c r="B405" s="8">
        <f>IF(Päälaskenta!C$7,Päälaskenta!E$7,Päälaskenta!G$5)</f>
        <v>2.5</v>
      </c>
      <c r="C405" s="56">
        <v>1.597</v>
      </c>
      <c r="D405" s="92">
        <f t="shared" si="42"/>
        <v>1.5654399999999999</v>
      </c>
      <c r="E405" s="8">
        <f>Päälaskenta!F$15</f>
        <v>0.08</v>
      </c>
      <c r="F405" s="93">
        <f>SQRT(POWER(Päälaskenta!C$15/(2*Päälaskenta!E$15),2)+(D405/Päälaskenta!E$15))-Päälaskenta!C$15/(2*Päälaskenta!E$15)</f>
        <v>0.45329999999999998</v>
      </c>
      <c r="G405" s="57">
        <f>2*SQRT((POWER(F405,2))+POWER(Päälaskenta!E$15*F405,2))+Päälaskenta!C$15</f>
        <v>4.28</v>
      </c>
      <c r="H405" s="57">
        <f t="shared" si="43"/>
        <v>0.37</v>
      </c>
      <c r="I405" s="62">
        <f t="shared" si="44"/>
        <v>6.1449999999999998E-2</v>
      </c>
      <c r="M405" s="8">
        <f>IF(F405&gt;(Päälaskenta!D$24+Päälaskenta!D$20),(F405*Päälaskenta!C$15 + F405*F405*Päälaskenta!E$15)+(Päälaskenta!C$15 + F405*Päälaskenta!E$15)*(F405-(Päälaskenta!D$24+Päälaskenta!D$20)),F405*Päälaskenta!C$15 + F405*F405*Päälaskenta!E$15)</f>
        <v>1.5653808899999999</v>
      </c>
      <c r="N405" s="8">
        <f>IF(F405&gt;Päälaskenta!D$24+Päälaskenta!D$20,2*SQRT(POWER((Päälaskenta!D$24+Päälaskenta!D$20),2)+POWER(Päälaskenta!E$15*(Päälaskenta!D$24+Päälaskenta!D$20),2))+Päälaskenta!C$15,(2*SQRT((POWER(F405,2))+POWER(Päälaskenta!E$15*F405,2))+Päälaskenta!C$15))</f>
        <v>4.2821260156474503</v>
      </c>
      <c r="O405" s="8">
        <f t="shared" si="45"/>
        <v>0.36556161221783101</v>
      </c>
      <c r="P405" s="8">
        <f>Päälaskenta!F$15</f>
        <v>0.08</v>
      </c>
      <c r="Q405" s="8">
        <f t="shared" si="46"/>
        <v>10.003925066837001</v>
      </c>
      <c r="R405" s="8">
        <f t="shared" si="47"/>
        <v>1.59705539780801</v>
      </c>
      <c r="S405" s="8">
        <f t="shared" si="48"/>
        <v>6.2450965535957997E-2</v>
      </c>
    </row>
    <row r="406" spans="1:19" x14ac:dyDescent="0.2">
      <c r="A406" s="8">
        <v>404</v>
      </c>
      <c r="B406" s="8">
        <f>IF(Päälaskenta!C$7,Päälaskenta!E$7,Päälaskenta!G$5)</f>
        <v>2.5</v>
      </c>
      <c r="C406" s="56">
        <v>1.5960000000000001</v>
      </c>
      <c r="D406" s="92">
        <f t="shared" si="42"/>
        <v>1.5664199999999999</v>
      </c>
      <c r="E406" s="8">
        <f>Päälaskenta!F$15</f>
        <v>0.08</v>
      </c>
      <c r="F406" s="93">
        <f>SQRT(POWER(Päälaskenta!C$15/(2*Päälaskenta!E$15),2)+(D406/Päälaskenta!E$15))-Päälaskenta!C$15/(2*Päälaskenta!E$15)</f>
        <v>0.4536</v>
      </c>
      <c r="G406" s="57">
        <f>2*SQRT((POWER(F406,2))+POWER(Päälaskenta!E$15*F406,2))+Päälaskenta!C$15</f>
        <v>4.28</v>
      </c>
      <c r="H406" s="57">
        <f t="shared" si="43"/>
        <v>0.37</v>
      </c>
      <c r="I406" s="62">
        <f t="shared" si="44"/>
        <v>6.1372999999999997E-2</v>
      </c>
      <c r="M406" s="8">
        <f>IF(F406&gt;(Päälaskenta!D$24+Päälaskenta!D$20),(F406*Päälaskenta!C$15 + F406*F406*Päälaskenta!E$15)+(Päälaskenta!C$15 + F406*Päälaskenta!E$15)*(F406-(Päälaskenta!D$24+Päälaskenta!D$20)),F406*Päälaskenta!C$15 + F406*F406*Päälaskenta!E$15)</f>
        <v>1.5665529600000001</v>
      </c>
      <c r="N406" s="8">
        <f>IF(F406&gt;Päälaskenta!D$24+Päälaskenta!D$20,2*SQRT(POWER((Päälaskenta!D$24+Päälaskenta!D$20),2)+POWER(Päälaskenta!E$15*(Päälaskenta!D$24+Päälaskenta!D$20),2))+Päälaskenta!C$15,(2*SQRT((POWER(F406,2))+POWER(Päälaskenta!E$15*F406,2))+Päälaskenta!C$15))</f>
        <v>4.2829745437848699</v>
      </c>
      <c r="O406" s="8">
        <f t="shared" si="45"/>
        <v>0.36576284635482198</v>
      </c>
      <c r="P406" s="8">
        <f>Päälaskenta!F$15</f>
        <v>0.08</v>
      </c>
      <c r="Q406" s="8">
        <f t="shared" si="46"/>
        <v>10.0150891635697</v>
      </c>
      <c r="R406" s="8">
        <f t="shared" si="47"/>
        <v>1.5958605063693501</v>
      </c>
      <c r="S406" s="8">
        <f t="shared" si="48"/>
        <v>6.23118115034672E-2</v>
      </c>
    </row>
    <row r="407" spans="1:19" x14ac:dyDescent="0.2">
      <c r="A407" s="8">
        <v>405</v>
      </c>
      <c r="B407" s="8">
        <f>IF(Päälaskenta!C$7,Päälaskenta!E$7,Päälaskenta!G$5)</f>
        <v>2.5</v>
      </c>
      <c r="C407" s="56">
        <v>1.595</v>
      </c>
      <c r="D407" s="92">
        <f t="shared" si="42"/>
        <v>1.5673999999999999</v>
      </c>
      <c r="E407" s="8">
        <f>Päälaskenta!F$15</f>
        <v>0.08</v>
      </c>
      <c r="F407" s="93">
        <f>SQRT(POWER(Päälaskenta!C$15/(2*Päälaskenta!E$15),2)+(D407/Päälaskenta!E$15))-Päälaskenta!C$15/(2*Päälaskenta!E$15)</f>
        <v>0.45379999999999998</v>
      </c>
      <c r="G407" s="57">
        <f>2*SQRT((POWER(F407,2))+POWER(Päälaskenta!E$15*F407,2))+Päälaskenta!C$15</f>
        <v>4.28</v>
      </c>
      <c r="H407" s="57">
        <f t="shared" si="43"/>
        <v>0.37</v>
      </c>
      <c r="I407" s="62">
        <f t="shared" si="44"/>
        <v>6.1296000000000003E-2</v>
      </c>
      <c r="M407" s="8">
        <f>IF(F407&gt;(Päälaskenta!D$24+Päälaskenta!D$20),(F407*Päälaskenta!C$15 + F407*F407*Päälaskenta!E$15)+(Päälaskenta!C$15 + F407*Päälaskenta!E$15)*(F407-(Päälaskenta!D$24+Päälaskenta!D$20)),F407*Päälaskenta!C$15 + F407*F407*Päälaskenta!E$15)</f>
        <v>1.56733444</v>
      </c>
      <c r="N407" s="8">
        <f>IF(F407&gt;Päälaskenta!D$24+Päälaskenta!D$20,2*SQRT(POWER((Päälaskenta!D$24+Päälaskenta!D$20),2)+POWER(Päälaskenta!E$15*(Päälaskenta!D$24+Päälaskenta!D$20),2))+Päälaskenta!C$15,(2*SQRT((POWER(F407,2))+POWER(Päälaskenta!E$15*F407,2))+Päälaskenta!C$15))</f>
        <v>4.2835402292098204</v>
      </c>
      <c r="O407" s="8">
        <f t="shared" si="45"/>
        <v>0.36589698149960498</v>
      </c>
      <c r="P407" s="8">
        <f>Päälaskenta!F$15</f>
        <v>0.08</v>
      </c>
      <c r="Q407" s="8">
        <f t="shared" si="46"/>
        <v>10.0225348312203</v>
      </c>
      <c r="R407" s="8">
        <f t="shared" si="47"/>
        <v>1.5950648031443799</v>
      </c>
      <c r="S407" s="8">
        <f t="shared" si="48"/>
        <v>6.2219263916790502E-2</v>
      </c>
    </row>
    <row r="408" spans="1:19" x14ac:dyDescent="0.2">
      <c r="A408" s="8">
        <v>406</v>
      </c>
      <c r="B408" s="8">
        <f>IF(Päälaskenta!C$7,Päälaskenta!E$7,Päälaskenta!G$5)</f>
        <v>2.5</v>
      </c>
      <c r="C408" s="56">
        <v>1.5940000000000001</v>
      </c>
      <c r="D408" s="92">
        <f t="shared" si="42"/>
        <v>1.5683800000000001</v>
      </c>
      <c r="E408" s="8">
        <f>Päälaskenta!F$15</f>
        <v>0.08</v>
      </c>
      <c r="F408" s="93">
        <f>SQRT(POWER(Päälaskenta!C$15/(2*Päälaskenta!E$15),2)+(D408/Päälaskenta!E$15))-Päälaskenta!C$15/(2*Päälaskenta!E$15)</f>
        <v>0.4541</v>
      </c>
      <c r="G408" s="57">
        <f>2*SQRT((POWER(F408,2))+POWER(Päälaskenta!E$15*F408,2))+Päälaskenta!C$15</f>
        <v>4.28</v>
      </c>
      <c r="H408" s="57">
        <f t="shared" si="43"/>
        <v>0.37</v>
      </c>
      <c r="I408" s="62">
        <f t="shared" si="44"/>
        <v>6.1219000000000003E-2</v>
      </c>
      <c r="M408" s="8">
        <f>IF(F408&gt;(Päälaskenta!D$24+Päälaskenta!D$20),(F408*Päälaskenta!C$15 + F408*F408*Päälaskenta!E$15)+(Päälaskenta!C$15 + F408*Päälaskenta!E$15)*(F408-(Päälaskenta!D$24+Päälaskenta!D$20)),F408*Päälaskenta!C$15 + F408*F408*Päälaskenta!E$15)</f>
        <v>1.5685068099999999</v>
      </c>
      <c r="N408" s="8">
        <f>IF(F408&gt;Päälaskenta!D$24+Päälaskenta!D$20,2*SQRT(POWER((Päälaskenta!D$24+Päälaskenta!D$20),2)+POWER(Päälaskenta!E$15*(Päälaskenta!D$24+Päälaskenta!D$20),2))+Päälaskenta!C$15,(2*SQRT((POWER(F408,2))+POWER(Päälaskenta!E$15*F408,2))+Päälaskenta!C$15))</f>
        <v>4.2843887573472497</v>
      </c>
      <c r="O408" s="8">
        <f t="shared" si="45"/>
        <v>0.36609815281355701</v>
      </c>
      <c r="P408" s="8">
        <f>Päälaskenta!F$15</f>
        <v>0.08</v>
      </c>
      <c r="Q408" s="8">
        <f t="shared" si="46"/>
        <v>10.0337077370625</v>
      </c>
      <c r="R408" s="8">
        <f t="shared" si="47"/>
        <v>1.5938725825487501</v>
      </c>
      <c r="S408" s="8">
        <f t="shared" si="48"/>
        <v>6.20807741487528E-2</v>
      </c>
    </row>
    <row r="409" spans="1:19" x14ac:dyDescent="0.2">
      <c r="A409" s="8">
        <v>407</v>
      </c>
      <c r="B409" s="8">
        <f>IF(Päälaskenta!C$7,Päälaskenta!E$7,Päälaskenta!G$5)</f>
        <v>2.5</v>
      </c>
      <c r="C409" s="56">
        <v>1.593</v>
      </c>
      <c r="D409" s="92">
        <f t="shared" si="42"/>
        <v>1.5693699999999999</v>
      </c>
      <c r="E409" s="8">
        <f>Päälaskenta!F$15</f>
        <v>0.08</v>
      </c>
      <c r="F409" s="93">
        <f>SQRT(POWER(Päälaskenta!C$15/(2*Päälaskenta!E$15),2)+(D409/Päälaskenta!E$15))-Päälaskenta!C$15/(2*Päälaskenta!E$15)</f>
        <v>0.45429999999999998</v>
      </c>
      <c r="G409" s="57">
        <f>2*SQRT((POWER(F409,2))+POWER(Päälaskenta!E$15*F409,2))+Päälaskenta!C$15</f>
        <v>4.28</v>
      </c>
      <c r="H409" s="57">
        <f t="shared" si="43"/>
        <v>0.37</v>
      </c>
      <c r="I409" s="62">
        <f t="shared" si="44"/>
        <v>6.1142000000000002E-2</v>
      </c>
      <c r="M409" s="8">
        <f>IF(F409&gt;(Päälaskenta!D$24+Päälaskenta!D$20),(F409*Päälaskenta!C$15 + F409*F409*Päälaskenta!E$15)+(Päälaskenta!C$15 + F409*Päälaskenta!E$15)*(F409-(Päälaskenta!D$24+Päälaskenta!D$20)),F409*Päälaskenta!C$15 + F409*F409*Päälaskenta!E$15)</f>
        <v>1.5692884899999999</v>
      </c>
      <c r="N409" s="8">
        <f>IF(F409&gt;Päälaskenta!D$24+Päälaskenta!D$20,2*SQRT(POWER((Päälaskenta!D$24+Päälaskenta!D$20),2)+POWER(Päälaskenta!E$15*(Päälaskenta!D$24+Päälaskenta!D$20),2))+Päälaskenta!C$15,(2*SQRT((POWER(F409,2))+POWER(Päälaskenta!E$15*F409,2))+Päälaskenta!C$15))</f>
        <v>4.2849544427721904</v>
      </c>
      <c r="O409" s="8">
        <f t="shared" si="45"/>
        <v>0.36623224609705202</v>
      </c>
      <c r="P409" s="8">
        <f>Päälaskenta!F$15</f>
        <v>0.08</v>
      </c>
      <c r="Q409" s="8">
        <f t="shared" si="46"/>
        <v>10.041159276982199</v>
      </c>
      <c r="R409" s="8">
        <f t="shared" si="47"/>
        <v>1.59307865693962</v>
      </c>
      <c r="S409" s="8">
        <f t="shared" si="48"/>
        <v>6.1988668106530503E-2</v>
      </c>
    </row>
    <row r="410" spans="1:19" x14ac:dyDescent="0.2">
      <c r="A410" s="8">
        <v>408</v>
      </c>
      <c r="B410" s="8">
        <f>IF(Päälaskenta!C$7,Päälaskenta!E$7,Päälaskenta!G$5)</f>
        <v>2.5</v>
      </c>
      <c r="C410" s="56">
        <v>1.5920000000000001</v>
      </c>
      <c r="D410" s="92">
        <f t="shared" si="42"/>
        <v>1.5703499999999999</v>
      </c>
      <c r="E410" s="8">
        <f>Päälaskenta!F$15</f>
        <v>0.08</v>
      </c>
      <c r="F410" s="93">
        <f>SQRT(POWER(Päälaskenta!C$15/(2*Päälaskenta!E$15),2)+(D410/Päälaskenta!E$15))-Päälaskenta!C$15/(2*Päälaskenta!E$15)</f>
        <v>0.4546</v>
      </c>
      <c r="G410" s="57">
        <f>2*SQRT((POWER(F410,2))+POWER(Päälaskenta!E$15*F410,2))+Päälaskenta!C$15</f>
        <v>4.29</v>
      </c>
      <c r="H410" s="57">
        <f t="shared" si="43"/>
        <v>0.37</v>
      </c>
      <c r="I410" s="62">
        <f t="shared" si="44"/>
        <v>6.1066000000000002E-2</v>
      </c>
      <c r="M410" s="8">
        <f>IF(F410&gt;(Päälaskenta!D$24+Päälaskenta!D$20),(F410*Päälaskenta!C$15 + F410*F410*Päälaskenta!E$15)+(Päälaskenta!C$15 + F410*Päälaskenta!E$15)*(F410-(Päälaskenta!D$24+Päälaskenta!D$20)),F410*Päälaskenta!C$15 + F410*F410*Päälaskenta!E$15)</f>
        <v>1.57046116</v>
      </c>
      <c r="N410" s="8">
        <f>IF(F410&gt;Päälaskenta!D$24+Päälaskenta!D$20,2*SQRT(POWER((Päälaskenta!D$24+Päälaskenta!D$20),2)+POWER(Päälaskenta!E$15*(Päälaskenta!D$24+Päälaskenta!D$20),2))+Päälaskenta!C$15,(2*SQRT((POWER(F410,2))+POWER(Päälaskenta!E$15*F410,2))+Päälaskenta!C$15))</f>
        <v>4.2858029709096197</v>
      </c>
      <c r="O410" s="8">
        <f t="shared" si="45"/>
        <v>0.36643335465015198</v>
      </c>
      <c r="P410" s="8">
        <f>Päälaskenta!F$15</f>
        <v>0.08</v>
      </c>
      <c r="Q410" s="8">
        <f t="shared" si="46"/>
        <v>10.052340990523399</v>
      </c>
      <c r="R410" s="8">
        <f t="shared" si="47"/>
        <v>1.5918890983588501</v>
      </c>
      <c r="S410" s="8">
        <f t="shared" si="48"/>
        <v>6.1850838714627203E-2</v>
      </c>
    </row>
    <row r="411" spans="1:19" x14ac:dyDescent="0.2">
      <c r="A411" s="8">
        <v>409</v>
      </c>
      <c r="B411" s="8">
        <f>IF(Päälaskenta!C$7,Päälaskenta!E$7,Päälaskenta!G$5)</f>
        <v>2.5</v>
      </c>
      <c r="C411" s="56">
        <v>1.591</v>
      </c>
      <c r="D411" s="92">
        <f t="shared" si="42"/>
        <v>1.57134</v>
      </c>
      <c r="E411" s="8">
        <f>Päälaskenta!F$15</f>
        <v>0.08</v>
      </c>
      <c r="F411" s="93">
        <f>SQRT(POWER(Päälaskenta!C$15/(2*Päälaskenta!E$15),2)+(D411/Päälaskenta!E$15))-Päälaskenta!C$15/(2*Päälaskenta!E$15)</f>
        <v>0.45479999999999998</v>
      </c>
      <c r="G411" s="57">
        <f>2*SQRT((POWER(F411,2))+POWER(Päälaskenta!E$15*F411,2))+Päälaskenta!C$15</f>
        <v>4.29</v>
      </c>
      <c r="H411" s="57">
        <f t="shared" si="43"/>
        <v>0.37</v>
      </c>
      <c r="I411" s="62">
        <f t="shared" si="44"/>
        <v>6.0989000000000002E-2</v>
      </c>
      <c r="M411" s="8">
        <f>IF(F411&gt;(Päälaskenta!D$24+Päälaskenta!D$20),(F411*Päälaskenta!C$15 + F411*F411*Päälaskenta!E$15)+(Päälaskenta!C$15 + F411*Päälaskenta!E$15)*(F411-(Päälaskenta!D$24+Päälaskenta!D$20)),F411*Päälaskenta!C$15 + F411*F411*Päälaskenta!E$15)</f>
        <v>1.5712430399999999</v>
      </c>
      <c r="N411" s="8">
        <f>IF(F411&gt;Päälaskenta!D$24+Päälaskenta!D$20,2*SQRT(POWER((Päälaskenta!D$24+Päälaskenta!D$20),2)+POWER(Päälaskenta!E$15*(Päälaskenta!D$24+Päälaskenta!D$20),2))+Päälaskenta!C$15,(2*SQRT((POWER(F411,2))+POWER(Päälaskenta!E$15*F411,2))+Päälaskenta!C$15))</f>
        <v>4.2863686563345702</v>
      </c>
      <c r="O411" s="8">
        <f t="shared" si="45"/>
        <v>0.36656740611378702</v>
      </c>
      <c r="P411" s="8">
        <f>Päälaskenta!F$15</f>
        <v>0.08</v>
      </c>
      <c r="Q411" s="8">
        <f t="shared" si="46"/>
        <v>10.0597984017733</v>
      </c>
      <c r="R411" s="8">
        <f t="shared" si="47"/>
        <v>1.59109694449307</v>
      </c>
      <c r="S411" s="8">
        <f t="shared" si="48"/>
        <v>6.1759171633661299E-2</v>
      </c>
    </row>
    <row r="412" spans="1:19" x14ac:dyDescent="0.2">
      <c r="A412" s="8">
        <v>410</v>
      </c>
      <c r="B412" s="8">
        <f>IF(Päälaskenta!C$7,Päälaskenta!E$7,Päälaskenta!G$5)</f>
        <v>2.5</v>
      </c>
      <c r="C412" s="56">
        <v>1.59</v>
      </c>
      <c r="D412" s="92">
        <f t="shared" si="42"/>
        <v>1.57233</v>
      </c>
      <c r="E412" s="8">
        <f>Päälaskenta!F$15</f>
        <v>0.08</v>
      </c>
      <c r="F412" s="93">
        <f>SQRT(POWER(Päälaskenta!C$15/(2*Päälaskenta!E$15),2)+(D412/Päälaskenta!E$15))-Päälaskenta!C$15/(2*Päälaskenta!E$15)</f>
        <v>0.4551</v>
      </c>
      <c r="G412" s="57">
        <f>2*SQRT((POWER(F412,2))+POWER(Päälaskenta!E$15*F412,2))+Päälaskenta!C$15</f>
        <v>4.29</v>
      </c>
      <c r="H412" s="57">
        <f t="shared" si="43"/>
        <v>0.37</v>
      </c>
      <c r="I412" s="62">
        <f t="shared" si="44"/>
        <v>6.0912000000000001E-2</v>
      </c>
      <c r="M412" s="8">
        <f>IF(F412&gt;(Päälaskenta!D$24+Päälaskenta!D$20),(F412*Päälaskenta!C$15 + F412*F412*Päälaskenta!E$15)+(Päälaskenta!C$15 + F412*Päälaskenta!E$15)*(F412-(Päälaskenta!D$24+Päälaskenta!D$20)),F412*Päälaskenta!C$15 + F412*F412*Päälaskenta!E$15)</f>
        <v>1.57241601</v>
      </c>
      <c r="N412" s="8">
        <f>IF(F412&gt;Päälaskenta!D$24+Päälaskenta!D$20,2*SQRT(POWER((Päälaskenta!D$24+Päälaskenta!D$20),2)+POWER(Päälaskenta!E$15*(Päälaskenta!D$24+Päälaskenta!D$20),2))+Päälaskenta!C$15,(2*SQRT((POWER(F412,2))+POWER(Päälaskenta!E$15*F412,2))+Päälaskenta!C$15))</f>
        <v>4.2872171844719897</v>
      </c>
      <c r="O412" s="8">
        <f t="shared" si="45"/>
        <v>0.36676845196814001</v>
      </c>
      <c r="P412" s="8">
        <f>Päälaskenta!F$15</f>
        <v>0.08</v>
      </c>
      <c r="Q412" s="8">
        <f t="shared" si="46"/>
        <v>10.0709889216077</v>
      </c>
      <c r="R412" s="8">
        <f t="shared" si="47"/>
        <v>1.5899100391378</v>
      </c>
      <c r="S412" s="8">
        <f t="shared" si="48"/>
        <v>6.1621998756554497E-2</v>
      </c>
    </row>
    <row r="413" spans="1:19" x14ac:dyDescent="0.2">
      <c r="A413" s="8">
        <v>411</v>
      </c>
      <c r="B413" s="8">
        <f>IF(Päälaskenta!C$7,Päälaskenta!E$7,Päälaskenta!G$5)</f>
        <v>2.5</v>
      </c>
      <c r="C413" s="56">
        <v>1.589</v>
      </c>
      <c r="D413" s="92">
        <f t="shared" si="42"/>
        <v>1.5733200000000001</v>
      </c>
      <c r="E413" s="8">
        <f>Päälaskenta!F$15</f>
        <v>0.08</v>
      </c>
      <c r="F413" s="93">
        <f>SQRT(POWER(Päälaskenta!C$15/(2*Päälaskenta!E$15),2)+(D413/Päälaskenta!E$15))-Päälaskenta!C$15/(2*Päälaskenta!E$15)</f>
        <v>0.45529999999999998</v>
      </c>
      <c r="G413" s="57">
        <f>2*SQRT((POWER(F413,2))+POWER(Päälaskenta!E$15*F413,2))+Päälaskenta!C$15</f>
        <v>4.29</v>
      </c>
      <c r="H413" s="57">
        <f t="shared" si="43"/>
        <v>0.37</v>
      </c>
      <c r="I413" s="62">
        <f t="shared" si="44"/>
        <v>6.0836000000000001E-2</v>
      </c>
      <c r="M413" s="8">
        <f>IF(F413&gt;(Päälaskenta!D$24+Päälaskenta!D$20),(F413*Päälaskenta!C$15 + F413*F413*Päälaskenta!E$15)+(Päälaskenta!C$15 + F413*Päälaskenta!E$15)*(F413-(Päälaskenta!D$24+Päälaskenta!D$20)),F413*Päälaskenta!C$15 + F413*F413*Päälaskenta!E$15)</f>
        <v>1.57319809</v>
      </c>
      <c r="N413" s="8">
        <f>IF(F413&gt;Päälaskenta!D$24+Päälaskenta!D$20,2*SQRT(POWER((Päälaskenta!D$24+Päälaskenta!D$20),2)+POWER(Päälaskenta!E$15*(Päälaskenta!D$24+Päälaskenta!D$20),2))+Päälaskenta!C$15,(2*SQRT((POWER(F413,2))+POWER(Päälaskenta!E$15*F413,2))+Päälaskenta!C$15))</f>
        <v>4.2877828698969402</v>
      </c>
      <c r="O413" s="8">
        <f t="shared" si="45"/>
        <v>0.36690246165329099</v>
      </c>
      <c r="P413" s="8">
        <f>Päälaskenta!F$15</f>
        <v>0.08</v>
      </c>
      <c r="Q413" s="8">
        <f t="shared" si="46"/>
        <v>10.078452203252301</v>
      </c>
      <c r="R413" s="8">
        <f t="shared" si="47"/>
        <v>1.5891196511686601</v>
      </c>
      <c r="S413" s="8">
        <f t="shared" si="48"/>
        <v>6.1530768071558599E-2</v>
      </c>
    </row>
    <row r="414" spans="1:19" x14ac:dyDescent="0.2">
      <c r="A414" s="8">
        <v>412</v>
      </c>
      <c r="B414" s="8">
        <f>IF(Päälaskenta!C$7,Päälaskenta!E$7,Päälaskenta!G$5)</f>
        <v>2.5</v>
      </c>
      <c r="C414" s="56">
        <v>1.5880000000000001</v>
      </c>
      <c r="D414" s="92">
        <f t="shared" si="42"/>
        <v>1.5743100000000001</v>
      </c>
      <c r="E414" s="8">
        <f>Päälaskenta!F$15</f>
        <v>0.08</v>
      </c>
      <c r="F414" s="93">
        <f>SQRT(POWER(Päälaskenta!C$15/(2*Päälaskenta!E$15),2)+(D414/Päälaskenta!E$15))-Päälaskenta!C$15/(2*Päälaskenta!E$15)</f>
        <v>0.4556</v>
      </c>
      <c r="G414" s="57">
        <f>2*SQRT((POWER(F414,2))+POWER(Päälaskenta!E$15*F414,2))+Päälaskenta!C$15</f>
        <v>4.29</v>
      </c>
      <c r="H414" s="57">
        <f t="shared" si="43"/>
        <v>0.37</v>
      </c>
      <c r="I414" s="62">
        <f t="shared" si="44"/>
        <v>6.0759000000000001E-2</v>
      </c>
      <c r="M414" s="8">
        <f>IF(F414&gt;(Päälaskenta!D$24+Päälaskenta!D$20),(F414*Päälaskenta!C$15 + F414*F414*Päälaskenta!E$15)+(Päälaskenta!C$15 + F414*Päälaskenta!E$15)*(F414-(Päälaskenta!D$24+Päälaskenta!D$20)),F414*Päälaskenta!C$15 + F414*F414*Päälaskenta!E$15)</f>
        <v>1.57437136</v>
      </c>
      <c r="N414" s="8">
        <f>IF(F414&gt;Päälaskenta!D$24+Päälaskenta!D$20,2*SQRT(POWER((Päälaskenta!D$24+Päälaskenta!D$20),2)+POWER(Päälaskenta!E$15*(Päälaskenta!D$24+Päälaskenta!D$20),2))+Päälaskenta!C$15,(2*SQRT((POWER(F414,2))+POWER(Päälaskenta!E$15*F414,2))+Päälaskenta!C$15))</f>
        <v>4.2886313980343598</v>
      </c>
      <c r="O414" s="8">
        <f t="shared" si="45"/>
        <v>0.367103444870919</v>
      </c>
      <c r="P414" s="8">
        <f>Päälaskenta!F$15</f>
        <v>0.08</v>
      </c>
      <c r="Q414" s="8">
        <f t="shared" si="46"/>
        <v>10.089651527978599</v>
      </c>
      <c r="R414" s="8">
        <f t="shared" si="47"/>
        <v>1.5879353902880999</v>
      </c>
      <c r="S414" s="8">
        <f t="shared" si="48"/>
        <v>6.1394247874676899E-2</v>
      </c>
    </row>
    <row r="415" spans="1:19" x14ac:dyDescent="0.2">
      <c r="A415" s="8">
        <v>413</v>
      </c>
      <c r="B415" s="8">
        <f>IF(Päälaskenta!C$7,Päälaskenta!E$7,Päälaskenta!G$5)</f>
        <v>2.5</v>
      </c>
      <c r="C415" s="56">
        <v>1.587</v>
      </c>
      <c r="D415" s="92">
        <f t="shared" si="42"/>
        <v>1.5752999999999999</v>
      </c>
      <c r="E415" s="8">
        <f>Päälaskenta!F$15</f>
        <v>0.08</v>
      </c>
      <c r="F415" s="93">
        <f>SQRT(POWER(Päälaskenta!C$15/(2*Päälaskenta!E$15),2)+(D415/Päälaskenta!E$15))-Päälaskenta!C$15/(2*Päälaskenta!E$15)</f>
        <v>0.45579999999999998</v>
      </c>
      <c r="G415" s="57">
        <f>2*SQRT((POWER(F415,2))+POWER(Päälaskenta!E$15*F415,2))+Päälaskenta!C$15</f>
        <v>4.29</v>
      </c>
      <c r="H415" s="57">
        <f t="shared" si="43"/>
        <v>0.37</v>
      </c>
      <c r="I415" s="62">
        <f t="shared" si="44"/>
        <v>6.0683000000000001E-2</v>
      </c>
      <c r="M415" s="8">
        <f>IF(F415&gt;(Päälaskenta!D$24+Päälaskenta!D$20),(F415*Päälaskenta!C$15 + F415*F415*Päälaskenta!E$15)+(Päälaskenta!C$15 + F415*Päälaskenta!E$15)*(F415-(Päälaskenta!D$24+Päälaskenta!D$20)),F415*Päälaskenta!C$15 + F415*F415*Päälaskenta!E$15)</f>
        <v>1.5751536399999999</v>
      </c>
      <c r="N415" s="8">
        <f>IF(F415&gt;Päälaskenta!D$24+Päälaskenta!D$20,2*SQRT(POWER((Päälaskenta!D$24+Päälaskenta!D$20),2)+POWER(Päälaskenta!E$15*(Päälaskenta!D$24+Päälaskenta!D$20),2))+Päälaskenta!C$15,(2*SQRT((POWER(F415,2))+POWER(Päälaskenta!E$15*F415,2))+Päälaskenta!C$15))</f>
        <v>4.2891970834593103</v>
      </c>
      <c r="O415" s="8">
        <f t="shared" si="45"/>
        <v>0.36723741281890698</v>
      </c>
      <c r="P415" s="8">
        <f>Päälaskenta!F$15</f>
        <v>0.08</v>
      </c>
      <c r="Q415" s="8">
        <f t="shared" si="46"/>
        <v>10.0971206790853</v>
      </c>
      <c r="R415" s="8">
        <f t="shared" si="47"/>
        <v>1.5871467623945601</v>
      </c>
      <c r="S415" s="8">
        <f t="shared" si="48"/>
        <v>6.1303451038138501E-2</v>
      </c>
    </row>
    <row r="416" spans="1:19" x14ac:dyDescent="0.2">
      <c r="A416" s="8">
        <v>414</v>
      </c>
      <c r="B416" s="8">
        <f>IF(Päälaskenta!C$7,Päälaskenta!E$7,Päälaskenta!G$5)</f>
        <v>2.5</v>
      </c>
      <c r="C416" s="56">
        <v>1.5860000000000001</v>
      </c>
      <c r="D416" s="92">
        <f t="shared" si="42"/>
        <v>1.57629</v>
      </c>
      <c r="E416" s="8">
        <f>Päälaskenta!F$15</f>
        <v>0.08</v>
      </c>
      <c r="F416" s="93">
        <f>SQRT(POWER(Päälaskenta!C$15/(2*Päälaskenta!E$15),2)+(D416/Päälaskenta!E$15))-Päälaskenta!C$15/(2*Päälaskenta!E$15)</f>
        <v>0.45610000000000001</v>
      </c>
      <c r="G416" s="57">
        <f>2*SQRT((POWER(F416,2))+POWER(Päälaskenta!E$15*F416,2))+Päälaskenta!C$15</f>
        <v>4.29</v>
      </c>
      <c r="H416" s="57">
        <f t="shared" si="43"/>
        <v>0.37</v>
      </c>
      <c r="I416" s="62">
        <f t="shared" si="44"/>
        <v>6.0606E-2</v>
      </c>
      <c r="M416" s="8">
        <f>IF(F416&gt;(Päälaskenta!D$24+Päälaskenta!D$20),(F416*Päälaskenta!C$15 + F416*F416*Päälaskenta!E$15)+(Päälaskenta!C$15 + F416*Päälaskenta!E$15)*(F416-(Päälaskenta!D$24+Päälaskenta!D$20)),F416*Päälaskenta!C$15 + F416*F416*Päälaskenta!E$15)</f>
        <v>1.5763272100000001</v>
      </c>
      <c r="N416" s="8">
        <f>IF(F416&gt;Päälaskenta!D$24+Päälaskenta!D$20,2*SQRT(POWER((Päälaskenta!D$24+Päälaskenta!D$20),2)+POWER(Päälaskenta!E$15*(Päälaskenta!D$24+Päälaskenta!D$20),2))+Päälaskenta!C$15,(2*SQRT((POWER(F416,2))+POWER(Päälaskenta!E$15*F416,2))+Päälaskenta!C$15))</f>
        <v>4.2900456115967396</v>
      </c>
      <c r="O416" s="8">
        <f t="shared" si="45"/>
        <v>0.36743833346174998</v>
      </c>
      <c r="P416" s="8">
        <f>Päälaskenta!F$15</f>
        <v>0.08</v>
      </c>
      <c r="Q416" s="8">
        <f t="shared" si="46"/>
        <v>10.1083288073071</v>
      </c>
      <c r="R416" s="8">
        <f t="shared" si="47"/>
        <v>1.58596513727629</v>
      </c>
      <c r="S416" s="8">
        <f t="shared" si="48"/>
        <v>6.11675797134573E-2</v>
      </c>
    </row>
    <row r="417" spans="1:19" x14ac:dyDescent="0.2">
      <c r="A417" s="8">
        <v>415</v>
      </c>
      <c r="B417" s="8">
        <f>IF(Päälaskenta!C$7,Päälaskenta!E$7,Päälaskenta!G$5)</f>
        <v>2.5</v>
      </c>
      <c r="C417" s="56">
        <v>1.585</v>
      </c>
      <c r="D417" s="92">
        <f t="shared" si="42"/>
        <v>1.5772900000000001</v>
      </c>
      <c r="E417" s="8">
        <f>Päälaskenta!F$15</f>
        <v>0.08</v>
      </c>
      <c r="F417" s="93">
        <f>SQRT(POWER(Päälaskenta!C$15/(2*Päälaskenta!E$15),2)+(D417/Päälaskenta!E$15))-Päälaskenta!C$15/(2*Päälaskenta!E$15)</f>
        <v>0.45629999999999998</v>
      </c>
      <c r="G417" s="57">
        <f>2*SQRT((POWER(F417,2))+POWER(Päälaskenta!E$15*F417,2))+Päälaskenta!C$15</f>
        <v>4.29</v>
      </c>
      <c r="H417" s="57">
        <f t="shared" si="43"/>
        <v>0.37</v>
      </c>
      <c r="I417" s="62">
        <f t="shared" si="44"/>
        <v>6.053E-2</v>
      </c>
      <c r="M417" s="8">
        <f>IF(F417&gt;(Päälaskenta!D$24+Päälaskenta!D$20),(F417*Päälaskenta!C$15 + F417*F417*Päälaskenta!E$15)+(Päälaskenta!C$15 + F417*Päälaskenta!E$15)*(F417-(Päälaskenta!D$24+Päälaskenta!D$20)),F417*Päälaskenta!C$15 + F417*F417*Päälaskenta!E$15)</f>
        <v>1.5771096899999999</v>
      </c>
      <c r="N417" s="8">
        <f>IF(F417&gt;Päälaskenta!D$24+Päälaskenta!D$20,2*SQRT(POWER((Päälaskenta!D$24+Päälaskenta!D$20),2)+POWER(Päälaskenta!E$15*(Päälaskenta!D$24+Päälaskenta!D$20),2))+Päälaskenta!C$15,(2*SQRT((POWER(F417,2))+POWER(Päälaskenta!E$15*F417,2))+Päälaskenta!C$15))</f>
        <v>4.2906112970216901</v>
      </c>
      <c r="O417" s="8">
        <f t="shared" si="45"/>
        <v>0.367572259713842</v>
      </c>
      <c r="P417" s="8">
        <f>Päälaskenta!F$15</f>
        <v>0.08</v>
      </c>
      <c r="Q417" s="8">
        <f t="shared" si="46"/>
        <v>10.115803826946401</v>
      </c>
      <c r="R417" s="8">
        <f t="shared" si="47"/>
        <v>1.58517826366281</v>
      </c>
      <c r="S417" s="8">
        <f t="shared" si="48"/>
        <v>6.1077214195492703E-2</v>
      </c>
    </row>
    <row r="418" spans="1:19" x14ac:dyDescent="0.2">
      <c r="A418" s="8">
        <v>416</v>
      </c>
      <c r="B418" s="8">
        <f>IF(Päälaskenta!C$7,Päälaskenta!E$7,Päälaskenta!G$5)</f>
        <v>2.5</v>
      </c>
      <c r="C418" s="56">
        <v>1.5840000000000001</v>
      </c>
      <c r="D418" s="92">
        <f t="shared" si="42"/>
        <v>1.5782799999999999</v>
      </c>
      <c r="E418" s="8">
        <f>Päälaskenta!F$15</f>
        <v>0.08</v>
      </c>
      <c r="F418" s="93">
        <f>SQRT(POWER(Päälaskenta!C$15/(2*Päälaskenta!E$15),2)+(D418/Päälaskenta!E$15))-Päälaskenta!C$15/(2*Päälaskenta!E$15)</f>
        <v>0.45660000000000001</v>
      </c>
      <c r="G418" s="57">
        <f>2*SQRT((POWER(F418,2))+POWER(Päälaskenta!E$15*F418,2))+Päälaskenta!C$15</f>
        <v>4.29</v>
      </c>
      <c r="H418" s="57">
        <f t="shared" si="43"/>
        <v>0.37</v>
      </c>
      <c r="I418" s="62">
        <f t="shared" si="44"/>
        <v>6.0453E-2</v>
      </c>
      <c r="M418" s="8">
        <f>IF(F418&gt;(Päälaskenta!D$24+Päälaskenta!D$20),(F418*Päälaskenta!C$15 + F418*F418*Päälaskenta!E$15)+(Päälaskenta!C$15 + F418*Päälaskenta!E$15)*(F418-(Päälaskenta!D$24+Päälaskenta!D$20)),F418*Päälaskenta!C$15 + F418*F418*Päälaskenta!E$15)</f>
        <v>1.57828356</v>
      </c>
      <c r="N418" s="8">
        <f>IF(F418&gt;Päälaskenta!D$24+Päälaskenta!D$20,2*SQRT(POWER((Päälaskenta!D$24+Päälaskenta!D$20),2)+POWER(Päälaskenta!E$15*(Päälaskenta!D$24+Päälaskenta!D$20),2))+Päälaskenta!C$15,(2*SQRT((POWER(F418,2))+POWER(Päälaskenta!E$15*F418,2))+Päälaskenta!C$15))</f>
        <v>4.2914598251591096</v>
      </c>
      <c r="O418" s="8">
        <f t="shared" si="45"/>
        <v>0.36777311784375899</v>
      </c>
      <c r="P418" s="8">
        <f>Päälaskenta!F$15</f>
        <v>0.08</v>
      </c>
      <c r="Q418" s="8">
        <f t="shared" si="46"/>
        <v>10.127020757271801</v>
      </c>
      <c r="R418" s="8">
        <f t="shared" si="47"/>
        <v>1.5839992656326001</v>
      </c>
      <c r="S418" s="8">
        <f t="shared" si="48"/>
        <v>6.0941987961326702E-2</v>
      </c>
    </row>
    <row r="419" spans="1:19" x14ac:dyDescent="0.2">
      <c r="A419" s="8">
        <v>417</v>
      </c>
      <c r="B419" s="8">
        <f>IF(Päälaskenta!C$7,Päälaskenta!E$7,Päälaskenta!G$5)</f>
        <v>2.5</v>
      </c>
      <c r="C419" s="56">
        <v>1.583</v>
      </c>
      <c r="D419" s="92">
        <f t="shared" si="42"/>
        <v>1.57928</v>
      </c>
      <c r="E419" s="8">
        <f>Päälaskenta!F$15</f>
        <v>0.08</v>
      </c>
      <c r="F419" s="93">
        <f>SQRT(POWER(Päälaskenta!C$15/(2*Päälaskenta!E$15),2)+(D419/Päälaskenta!E$15))-Päälaskenta!C$15/(2*Päälaskenta!E$15)</f>
        <v>0.45689999999999997</v>
      </c>
      <c r="G419" s="57">
        <f>2*SQRT((POWER(F419,2))+POWER(Päälaskenta!E$15*F419,2))+Päälaskenta!C$15</f>
        <v>4.29</v>
      </c>
      <c r="H419" s="57">
        <f t="shared" si="43"/>
        <v>0.37</v>
      </c>
      <c r="I419" s="62">
        <f t="shared" si="44"/>
        <v>6.0377E-2</v>
      </c>
      <c r="M419" s="8">
        <f>IF(F419&gt;(Päälaskenta!D$24+Päälaskenta!D$20),(F419*Päälaskenta!C$15 + F419*F419*Päälaskenta!E$15)+(Päälaskenta!C$15 + F419*Päälaskenta!E$15)*(F419-(Päälaskenta!D$24+Päälaskenta!D$20)),F419*Päälaskenta!C$15 + F419*F419*Päälaskenta!E$15)</f>
        <v>1.57945761</v>
      </c>
      <c r="N419" s="8">
        <f>IF(F419&gt;Päälaskenta!D$24+Päälaskenta!D$20,2*SQRT(POWER((Päälaskenta!D$24+Päälaskenta!D$20),2)+POWER(Päälaskenta!E$15*(Päälaskenta!D$24+Päälaskenta!D$20),2))+Päälaskenta!C$15,(2*SQRT((POWER(F419,2))+POWER(Päälaskenta!E$15*F419,2))+Päälaskenta!C$15))</f>
        <v>4.29230835329653</v>
      </c>
      <c r="O419" s="8">
        <f t="shared" si="45"/>
        <v>0.36797393849558002</v>
      </c>
      <c r="P419" s="8">
        <f>Päälaskenta!F$15</f>
        <v>0.08</v>
      </c>
      <c r="Q419" s="8">
        <f t="shared" si="46"/>
        <v>10.138242968193101</v>
      </c>
      <c r="R419" s="8">
        <f t="shared" si="47"/>
        <v>1.5828218397073699</v>
      </c>
      <c r="S419" s="8">
        <f t="shared" si="48"/>
        <v>6.0807146977139001E-2</v>
      </c>
    </row>
    <row r="420" spans="1:19" x14ac:dyDescent="0.2">
      <c r="A420" s="8">
        <v>418</v>
      </c>
      <c r="B420" s="8">
        <f>IF(Päälaskenta!C$7,Päälaskenta!E$7,Päälaskenta!G$5)</f>
        <v>2.5</v>
      </c>
      <c r="C420" s="56">
        <v>1.5820000000000001</v>
      </c>
      <c r="D420" s="92">
        <f t="shared" si="42"/>
        <v>1.5802799999999999</v>
      </c>
      <c r="E420" s="8">
        <f>Päälaskenta!F$15</f>
        <v>0.08</v>
      </c>
      <c r="F420" s="93">
        <f>SQRT(POWER(Päälaskenta!C$15/(2*Päälaskenta!E$15),2)+(D420/Päälaskenta!E$15))-Päälaskenta!C$15/(2*Päälaskenta!E$15)</f>
        <v>0.45710000000000001</v>
      </c>
      <c r="G420" s="57">
        <f>2*SQRT((POWER(F420,2))+POWER(Päälaskenta!E$15*F420,2))+Päälaskenta!C$15</f>
        <v>4.29</v>
      </c>
      <c r="H420" s="57">
        <f t="shared" si="43"/>
        <v>0.37</v>
      </c>
      <c r="I420" s="62">
        <f t="shared" si="44"/>
        <v>6.0301E-2</v>
      </c>
      <c r="M420" s="8">
        <f>IF(F420&gt;(Päälaskenta!D$24+Päälaskenta!D$20),(F420*Päälaskenta!C$15 + F420*F420*Päälaskenta!E$15)+(Päälaskenta!C$15 + F420*Päälaskenta!E$15)*(F420-(Päälaskenta!D$24+Päälaskenta!D$20)),F420*Päälaskenta!C$15 + F420*F420*Päälaskenta!E$15)</f>
        <v>1.58024041</v>
      </c>
      <c r="N420" s="8">
        <f>IF(F420&gt;Päälaskenta!D$24+Päälaskenta!D$20,2*SQRT(POWER((Päälaskenta!D$24+Päälaskenta!D$20),2)+POWER(Päälaskenta!E$15*(Päälaskenta!D$24+Päälaskenta!D$20),2))+Päälaskenta!C$15,(2*SQRT((POWER(F420,2))+POWER(Päälaskenta!E$15*F420,2))+Päälaskenta!C$15))</f>
        <v>4.2928740387214797</v>
      </c>
      <c r="O420" s="8">
        <f t="shared" si="45"/>
        <v>0.36810779811993599</v>
      </c>
      <c r="P420" s="8">
        <f>Päälaskenta!F$15</f>
        <v>0.08</v>
      </c>
      <c r="Q420" s="8">
        <f t="shared" si="46"/>
        <v>10.145727375559</v>
      </c>
      <c r="R420" s="8">
        <f t="shared" si="47"/>
        <v>1.58203776095056</v>
      </c>
      <c r="S420" s="8">
        <f t="shared" si="48"/>
        <v>6.07174663503307E-2</v>
      </c>
    </row>
    <row r="421" spans="1:19" x14ac:dyDescent="0.2">
      <c r="A421" s="8">
        <v>419</v>
      </c>
      <c r="B421" s="8">
        <f>IF(Päälaskenta!C$7,Päälaskenta!E$7,Päälaskenta!G$5)</f>
        <v>2.5</v>
      </c>
      <c r="C421" s="56">
        <v>1.581</v>
      </c>
      <c r="D421" s="92">
        <f t="shared" si="42"/>
        <v>1.58128</v>
      </c>
      <c r="E421" s="8">
        <f>Päälaskenta!F$15</f>
        <v>0.08</v>
      </c>
      <c r="F421" s="93">
        <f>SQRT(POWER(Päälaskenta!C$15/(2*Päälaskenta!E$15),2)+(D421/Päälaskenta!E$15))-Päälaskenta!C$15/(2*Päälaskenta!E$15)</f>
        <v>0.45739999999999997</v>
      </c>
      <c r="G421" s="57">
        <f>2*SQRT((POWER(F421,2))+POWER(Päälaskenta!E$15*F421,2))+Päälaskenta!C$15</f>
        <v>4.29</v>
      </c>
      <c r="H421" s="57">
        <f t="shared" si="43"/>
        <v>0.37</v>
      </c>
      <c r="I421" s="62">
        <f t="shared" si="44"/>
        <v>6.0225000000000001E-2</v>
      </c>
      <c r="M421" s="8">
        <f>IF(F421&gt;(Päälaskenta!D$24+Päälaskenta!D$20),(F421*Päälaskenta!C$15 + F421*F421*Päälaskenta!E$15)+(Päälaskenta!C$15 + F421*Päälaskenta!E$15)*(F421-(Päälaskenta!D$24+Päälaskenta!D$20)),F421*Päälaskenta!C$15 + F421*F421*Päälaskenta!E$15)</f>
        <v>1.5814147599999999</v>
      </c>
      <c r="N421" s="8">
        <f>IF(F421&gt;Päälaskenta!D$24+Päälaskenta!D$20,2*SQRT(POWER((Päälaskenta!D$24+Päälaskenta!D$20),2)+POWER(Päälaskenta!E$15*(Päälaskenta!D$24+Päälaskenta!D$20),2))+Päälaskenta!C$15,(2*SQRT((POWER(F421,2))+POWER(Päälaskenta!E$15*F421,2))+Päälaskenta!C$15))</f>
        <v>4.2937225668589099</v>
      </c>
      <c r="O421" s="8">
        <f t="shared" si="45"/>
        <v>0.36830855635763399</v>
      </c>
      <c r="P421" s="8">
        <f>Päälaskenta!F$15</f>
        <v>0.08</v>
      </c>
      <c r="Q421" s="8">
        <f t="shared" si="46"/>
        <v>10.156958386366499</v>
      </c>
      <c r="R421" s="8">
        <f t="shared" si="47"/>
        <v>1.58086294831345</v>
      </c>
      <c r="S421" s="8">
        <f t="shared" si="48"/>
        <v>6.0583264460217799E-2</v>
      </c>
    </row>
    <row r="422" spans="1:19" x14ac:dyDescent="0.2">
      <c r="A422" s="8">
        <v>420</v>
      </c>
      <c r="B422" s="8">
        <f>IF(Päälaskenta!C$7,Päälaskenta!E$7,Päälaskenta!G$5)</f>
        <v>2.5</v>
      </c>
      <c r="C422" s="56">
        <v>1.58</v>
      </c>
      <c r="D422" s="92">
        <f t="shared" si="42"/>
        <v>1.5822799999999999</v>
      </c>
      <c r="E422" s="8">
        <f>Päälaskenta!F$15</f>
        <v>0.08</v>
      </c>
      <c r="F422" s="93">
        <f>SQRT(POWER(Päälaskenta!C$15/(2*Päälaskenta!E$15),2)+(D422/Päälaskenta!E$15))-Päälaskenta!C$15/(2*Päälaskenta!E$15)</f>
        <v>0.45760000000000001</v>
      </c>
      <c r="G422" s="57">
        <f>2*SQRT((POWER(F422,2))+POWER(Päälaskenta!E$15*F422,2))+Päälaskenta!C$15</f>
        <v>4.29</v>
      </c>
      <c r="H422" s="57">
        <f t="shared" si="43"/>
        <v>0.37</v>
      </c>
      <c r="I422" s="62">
        <f t="shared" si="44"/>
        <v>6.0149000000000001E-2</v>
      </c>
      <c r="M422" s="8">
        <f>IF(F422&gt;(Päälaskenta!D$24+Päälaskenta!D$20),(F422*Päälaskenta!C$15 + F422*F422*Päälaskenta!E$15)+(Päälaskenta!C$15 + F422*Päälaskenta!E$15)*(F422-(Päälaskenta!D$24+Päälaskenta!D$20)),F422*Päälaskenta!C$15 + F422*F422*Päälaskenta!E$15)</f>
        <v>1.5821977599999999</v>
      </c>
      <c r="N422" s="8">
        <f>IF(F422&gt;Päälaskenta!D$24+Päälaskenta!D$20,2*SQRT(POWER((Päälaskenta!D$24+Päälaskenta!D$20),2)+POWER(Päälaskenta!E$15*(Päälaskenta!D$24+Päälaskenta!D$20),2))+Päälaskenta!C$15,(2*SQRT((POWER(F422,2))+POWER(Päälaskenta!E$15*F422,2))+Päälaskenta!C$15))</f>
        <v>4.2942882522838604</v>
      </c>
      <c r="O422" s="8">
        <f t="shared" si="45"/>
        <v>0.36844237439313199</v>
      </c>
      <c r="P422" s="8">
        <f>Päälaskenta!F$15</f>
        <v>0.08</v>
      </c>
      <c r="Q422" s="8">
        <f t="shared" si="46"/>
        <v>10.1644486598627</v>
      </c>
      <c r="R422" s="8">
        <f t="shared" si="47"/>
        <v>1.5800806088867201</v>
      </c>
      <c r="S422" s="8">
        <f t="shared" si="48"/>
        <v>6.0494008655780702E-2</v>
      </c>
    </row>
    <row r="423" spans="1:19" x14ac:dyDescent="0.2">
      <c r="A423" s="8">
        <v>421</v>
      </c>
      <c r="B423" s="8">
        <f>IF(Päälaskenta!C$7,Päälaskenta!E$7,Päälaskenta!G$5)</f>
        <v>2.5</v>
      </c>
      <c r="C423" s="56">
        <v>1.579</v>
      </c>
      <c r="D423" s="92">
        <f t="shared" si="42"/>
        <v>1.58328</v>
      </c>
      <c r="E423" s="8">
        <f>Päälaskenta!F$15</f>
        <v>0.08</v>
      </c>
      <c r="F423" s="93">
        <f>SQRT(POWER(Päälaskenta!C$15/(2*Päälaskenta!E$15),2)+(D423/Päälaskenta!E$15))-Päälaskenta!C$15/(2*Päälaskenta!E$15)</f>
        <v>0.45789999999999997</v>
      </c>
      <c r="G423" s="57">
        <f>2*SQRT((POWER(F423,2))+POWER(Päälaskenta!E$15*F423,2))+Päälaskenta!C$15</f>
        <v>4.3</v>
      </c>
      <c r="H423" s="57">
        <f t="shared" si="43"/>
        <v>0.37</v>
      </c>
      <c r="I423" s="62">
        <f t="shared" si="44"/>
        <v>6.0072E-2</v>
      </c>
      <c r="M423" s="8">
        <f>IF(F423&gt;(Päälaskenta!D$24+Päälaskenta!D$20),(F423*Päälaskenta!C$15 + F423*F423*Päälaskenta!E$15)+(Päälaskenta!C$15 + F423*Päälaskenta!E$15)*(F423-(Päälaskenta!D$24+Päälaskenta!D$20)),F423*Päälaskenta!C$15 + F423*F423*Päälaskenta!E$15)</f>
        <v>1.58337241</v>
      </c>
      <c r="N423" s="8">
        <f>IF(F423&gt;Päälaskenta!D$24+Päälaskenta!D$20,2*SQRT(POWER((Päälaskenta!D$24+Päälaskenta!D$20),2)+POWER(Päälaskenta!E$15*(Päälaskenta!D$24+Päälaskenta!D$20),2))+Päälaskenta!C$15,(2*SQRT((POWER(F423,2))+POWER(Päälaskenta!E$15*F423,2))+Päälaskenta!C$15))</f>
        <v>4.2951367804212799</v>
      </c>
      <c r="O423" s="8">
        <f t="shared" si="45"/>
        <v>0.36864307027835702</v>
      </c>
      <c r="P423" s="8">
        <f>Päälaskenta!F$15</f>
        <v>0.08</v>
      </c>
      <c r="Q423" s="8">
        <f t="shared" si="46"/>
        <v>10.175688469176601</v>
      </c>
      <c r="R423" s="8">
        <f t="shared" si="47"/>
        <v>1.57890840096172</v>
      </c>
      <c r="S423" s="8">
        <f t="shared" si="48"/>
        <v>6.0360442145552001E-2</v>
      </c>
    </row>
    <row r="424" spans="1:19" x14ac:dyDescent="0.2">
      <c r="A424" s="8">
        <v>422</v>
      </c>
      <c r="B424" s="8">
        <f>IF(Päälaskenta!C$7,Päälaskenta!E$7,Päälaskenta!G$5)</f>
        <v>2.5</v>
      </c>
      <c r="C424" s="56">
        <v>1.5780000000000001</v>
      </c>
      <c r="D424" s="92">
        <f t="shared" si="42"/>
        <v>1.5842799999999999</v>
      </c>
      <c r="E424" s="8">
        <f>Päälaskenta!F$15</f>
        <v>0.08</v>
      </c>
      <c r="F424" s="93">
        <f>SQRT(POWER(Päälaskenta!C$15/(2*Päälaskenta!E$15),2)+(D424/Päälaskenta!E$15))-Päälaskenta!C$15/(2*Päälaskenta!E$15)</f>
        <v>0.45810000000000001</v>
      </c>
      <c r="G424" s="57">
        <f>2*SQRT((POWER(F424,2))+POWER(Päälaskenta!E$15*F424,2))+Päälaskenta!C$15</f>
        <v>4.3</v>
      </c>
      <c r="H424" s="57">
        <f t="shared" si="43"/>
        <v>0.37</v>
      </c>
      <c r="I424" s="62">
        <f t="shared" si="44"/>
        <v>5.9996000000000001E-2</v>
      </c>
      <c r="M424" s="8">
        <f>IF(F424&gt;(Päälaskenta!D$24+Päälaskenta!D$20),(F424*Päälaskenta!C$15 + F424*F424*Päälaskenta!E$15)+(Päälaskenta!C$15 + F424*Päälaskenta!E$15)*(F424-(Päälaskenta!D$24+Päälaskenta!D$20)),F424*Päälaskenta!C$15 + F424*F424*Päälaskenta!E$15)</f>
        <v>1.58415561</v>
      </c>
      <c r="N424" s="8">
        <f>IF(F424&gt;Päälaskenta!D$24+Päälaskenta!D$20,2*SQRT(POWER((Päälaskenta!D$24+Päälaskenta!D$20),2)+POWER(Päälaskenta!E$15*(Päälaskenta!D$24+Päälaskenta!D$20),2))+Päälaskenta!C$15,(2*SQRT((POWER(F424,2))+POWER(Päälaskenta!E$15*F424,2))+Päälaskenta!C$15))</f>
        <v>4.2957024658462304</v>
      </c>
      <c r="O424" s="8">
        <f t="shared" si="45"/>
        <v>0.36877684676606898</v>
      </c>
      <c r="P424" s="8">
        <f>Päälaskenta!F$15</f>
        <v>0.08</v>
      </c>
      <c r="Q424" s="8">
        <f t="shared" si="46"/>
        <v>10.183184607884799</v>
      </c>
      <c r="R424" s="8">
        <f t="shared" si="47"/>
        <v>1.5781277951602199</v>
      </c>
      <c r="S424" s="8">
        <f t="shared" si="48"/>
        <v>6.0271608695906101E-2</v>
      </c>
    </row>
    <row r="425" spans="1:19" x14ac:dyDescent="0.2">
      <c r="A425" s="8">
        <v>423</v>
      </c>
      <c r="B425" s="8">
        <f>IF(Päälaskenta!C$7,Päälaskenta!E$7,Päälaskenta!G$5)</f>
        <v>2.5</v>
      </c>
      <c r="C425" s="56">
        <v>1.577</v>
      </c>
      <c r="D425" s="92">
        <f t="shared" si="42"/>
        <v>1.5852900000000001</v>
      </c>
      <c r="E425" s="8">
        <f>Päälaskenta!F$15</f>
        <v>0.08</v>
      </c>
      <c r="F425" s="93">
        <f>SQRT(POWER(Päälaskenta!C$15/(2*Päälaskenta!E$15),2)+(D425/Päälaskenta!E$15))-Päälaskenta!C$15/(2*Päälaskenta!E$15)</f>
        <v>0.45839999999999997</v>
      </c>
      <c r="G425" s="57">
        <f>2*SQRT((POWER(F425,2))+POWER(Päälaskenta!E$15*F425,2))+Päälaskenta!C$15</f>
        <v>4.3</v>
      </c>
      <c r="H425" s="57">
        <f t="shared" si="43"/>
        <v>0.37</v>
      </c>
      <c r="I425" s="62">
        <f t="shared" si="44"/>
        <v>5.9920000000000001E-2</v>
      </c>
      <c r="M425" s="8">
        <f>IF(F425&gt;(Päälaskenta!D$24+Päälaskenta!D$20),(F425*Päälaskenta!C$15 + F425*F425*Päälaskenta!E$15)+(Päälaskenta!C$15 + F425*Päälaskenta!E$15)*(F425-(Päälaskenta!D$24+Päälaskenta!D$20)),F425*Päälaskenta!C$15 + F425*F425*Päälaskenta!E$15)</f>
        <v>1.5853305600000001</v>
      </c>
      <c r="N425" s="8">
        <f>IF(F425&gt;Päälaskenta!D$24+Päälaskenta!D$20,2*SQRT(POWER((Päälaskenta!D$24+Päälaskenta!D$20),2)+POWER(Päälaskenta!E$15*(Päälaskenta!D$24+Päälaskenta!D$20),2))+Päälaskenta!C$15,(2*SQRT((POWER(F425,2))+POWER(Päälaskenta!E$15*F425,2))+Päälaskenta!C$15))</f>
        <v>4.2965509939836499</v>
      </c>
      <c r="O425" s="8">
        <f t="shared" si="45"/>
        <v>0.36897748036038602</v>
      </c>
      <c r="P425" s="8">
        <f>Päälaskenta!F$15</f>
        <v>0.08</v>
      </c>
      <c r="Q425" s="8">
        <f t="shared" si="46"/>
        <v>10.194433214329599</v>
      </c>
      <c r="R425" s="8">
        <f t="shared" si="47"/>
        <v>1.57695818340876</v>
      </c>
      <c r="S425" s="8">
        <f t="shared" si="48"/>
        <v>6.0138673876962201E-2</v>
      </c>
    </row>
    <row r="426" spans="1:19" x14ac:dyDescent="0.2">
      <c r="A426" s="8">
        <v>424</v>
      </c>
      <c r="B426" s="8">
        <f>IF(Päälaskenta!C$7,Päälaskenta!E$7,Päälaskenta!G$5)</f>
        <v>2.5</v>
      </c>
      <c r="C426" s="56">
        <v>1.5760000000000001</v>
      </c>
      <c r="D426" s="92">
        <f t="shared" si="42"/>
        <v>1.58629</v>
      </c>
      <c r="E426" s="8">
        <f>Päälaskenta!F$15</f>
        <v>0.08</v>
      </c>
      <c r="F426" s="93">
        <f>SQRT(POWER(Päälaskenta!C$15/(2*Päälaskenta!E$15),2)+(D426/Päälaskenta!E$15))-Päälaskenta!C$15/(2*Päälaskenta!E$15)</f>
        <v>0.45860000000000001</v>
      </c>
      <c r="G426" s="57">
        <f>2*SQRT((POWER(F426,2))+POWER(Päälaskenta!E$15*F426,2))+Päälaskenta!C$15</f>
        <v>4.3</v>
      </c>
      <c r="H426" s="57">
        <f t="shared" si="43"/>
        <v>0.37</v>
      </c>
      <c r="I426" s="62">
        <f t="shared" si="44"/>
        <v>5.9844000000000001E-2</v>
      </c>
      <c r="M426" s="8">
        <f>IF(F426&gt;(Päälaskenta!D$24+Päälaskenta!D$20),(F426*Päälaskenta!C$15 + F426*F426*Päälaskenta!E$15)+(Päälaskenta!C$15 + F426*Päälaskenta!E$15)*(F426-(Päälaskenta!D$24+Päälaskenta!D$20)),F426*Päälaskenta!C$15 + F426*F426*Päälaskenta!E$15)</f>
        <v>1.58611396</v>
      </c>
      <c r="N426" s="8">
        <f>IF(F426&gt;Päälaskenta!D$24+Päälaskenta!D$20,2*SQRT(POWER((Päälaskenta!D$24+Päälaskenta!D$20),2)+POWER(Päälaskenta!E$15*(Päälaskenta!D$24+Päälaskenta!D$20),2))+Päälaskenta!C$15,(2*SQRT((POWER(F426,2))+POWER(Päälaskenta!E$15*F426,2))+Päälaskenta!C$15))</f>
        <v>4.2971166794086004</v>
      </c>
      <c r="O426" s="8">
        <f t="shared" si="45"/>
        <v>0.36911121534132801</v>
      </c>
      <c r="P426" s="8">
        <f>Päälaskenta!F$15</f>
        <v>0.08</v>
      </c>
      <c r="Q426" s="8">
        <f t="shared" si="46"/>
        <v>10.201935217334499</v>
      </c>
      <c r="R426" s="8">
        <f t="shared" si="47"/>
        <v>1.5761793055525499</v>
      </c>
      <c r="S426" s="8">
        <f t="shared" si="48"/>
        <v>6.00502603315188E-2</v>
      </c>
    </row>
    <row r="427" spans="1:19" x14ac:dyDescent="0.2">
      <c r="A427" s="8">
        <v>425</v>
      </c>
      <c r="B427" s="8">
        <f>IF(Päälaskenta!C$7,Päälaskenta!E$7,Päälaskenta!G$5)</f>
        <v>2.5</v>
      </c>
      <c r="C427" s="56">
        <v>1.575</v>
      </c>
      <c r="D427" s="92">
        <f t="shared" si="42"/>
        <v>1.5872999999999999</v>
      </c>
      <c r="E427" s="8">
        <f>Päälaskenta!F$15</f>
        <v>0.08</v>
      </c>
      <c r="F427" s="93">
        <f>SQRT(POWER(Päälaskenta!C$15/(2*Päälaskenta!E$15),2)+(D427/Päälaskenta!E$15))-Päälaskenta!C$15/(2*Päälaskenta!E$15)</f>
        <v>0.45889999999999997</v>
      </c>
      <c r="G427" s="57">
        <f>2*SQRT((POWER(F427,2))+POWER(Päälaskenta!E$15*F427,2))+Päälaskenta!C$15</f>
        <v>4.3</v>
      </c>
      <c r="H427" s="57">
        <f t="shared" si="43"/>
        <v>0.37</v>
      </c>
      <c r="I427" s="62">
        <f t="shared" si="44"/>
        <v>5.9768000000000002E-2</v>
      </c>
      <c r="M427" s="8">
        <f>IF(F427&gt;(Päälaskenta!D$24+Päälaskenta!D$20),(F427*Päälaskenta!C$15 + F427*F427*Päälaskenta!E$15)+(Päälaskenta!C$15 + F427*Päälaskenta!E$15)*(F427-(Päälaskenta!D$24+Päälaskenta!D$20)),F427*Päälaskenta!C$15 + F427*F427*Päälaskenta!E$15)</f>
        <v>1.58728921</v>
      </c>
      <c r="N427" s="8">
        <f>IF(F427&gt;Päälaskenta!D$24+Päälaskenta!D$20,2*SQRT(POWER((Päälaskenta!D$24+Päälaskenta!D$20),2)+POWER(Päälaskenta!E$15*(Päälaskenta!D$24+Päälaskenta!D$20),2))+Päälaskenta!C$15,(2*SQRT((POWER(F427,2))+POWER(Päälaskenta!E$15*F427,2))+Päälaskenta!C$15))</f>
        <v>4.2979652075460297</v>
      </c>
      <c r="O427" s="8">
        <f t="shared" si="45"/>
        <v>0.369311786706221</v>
      </c>
      <c r="P427" s="8">
        <f>Päälaskenta!F$15</f>
        <v>0.08</v>
      </c>
      <c r="Q427" s="8">
        <f t="shared" si="46"/>
        <v>10.213192619539599</v>
      </c>
      <c r="R427" s="8">
        <f t="shared" si="47"/>
        <v>1.5750122814732701</v>
      </c>
      <c r="S427" s="8">
        <f t="shared" si="48"/>
        <v>5.9917953540640598E-2</v>
      </c>
    </row>
    <row r="428" spans="1:19" x14ac:dyDescent="0.2">
      <c r="A428" s="8">
        <v>426</v>
      </c>
      <c r="B428" s="8">
        <f>IF(Päälaskenta!C$7,Päälaskenta!E$7,Päälaskenta!G$5)</f>
        <v>2.5</v>
      </c>
      <c r="C428" s="56">
        <v>1.5740000000000001</v>
      </c>
      <c r="D428" s="92">
        <f t="shared" si="42"/>
        <v>1.5883100000000001</v>
      </c>
      <c r="E428" s="8">
        <f>Päälaskenta!F$15</f>
        <v>0.08</v>
      </c>
      <c r="F428" s="93">
        <f>SQRT(POWER(Päälaskenta!C$15/(2*Päälaskenta!E$15),2)+(D428/Päälaskenta!E$15))-Päälaskenta!C$15/(2*Päälaskenta!E$15)</f>
        <v>0.4592</v>
      </c>
      <c r="G428" s="57">
        <f>2*SQRT((POWER(F428,2))+POWER(Päälaskenta!E$15*F428,2))+Päälaskenta!C$15</f>
        <v>4.3</v>
      </c>
      <c r="H428" s="57">
        <f t="shared" si="43"/>
        <v>0.37</v>
      </c>
      <c r="I428" s="62">
        <f t="shared" si="44"/>
        <v>5.9693000000000003E-2</v>
      </c>
      <c r="M428" s="8">
        <f>IF(F428&gt;(Päälaskenta!D$24+Päälaskenta!D$20),(F428*Päälaskenta!C$15 + F428*F428*Päälaskenta!E$15)+(Päälaskenta!C$15 + F428*Päälaskenta!E$15)*(F428-(Päälaskenta!D$24+Päälaskenta!D$20)),F428*Päälaskenta!C$15 + F428*F428*Päälaskenta!E$15)</f>
        <v>1.58846464</v>
      </c>
      <c r="N428" s="8">
        <f>IF(F428&gt;Päälaskenta!D$24+Päälaskenta!D$20,2*SQRT(POWER((Päälaskenta!D$24+Päälaskenta!D$20),2)+POWER(Päälaskenta!E$15*(Päälaskenta!D$24+Päälaskenta!D$20),2))+Päälaskenta!C$15,(2*SQRT((POWER(F428,2))+POWER(Päälaskenta!E$15*F428,2))+Päälaskenta!C$15))</f>
        <v>4.2988137356834502</v>
      </c>
      <c r="O428" s="8">
        <f t="shared" si="45"/>
        <v>0.36951232076294099</v>
      </c>
      <c r="P428" s="8">
        <f>Päälaskenta!F$15</f>
        <v>0.08</v>
      </c>
      <c r="Q428" s="8">
        <f t="shared" si="46"/>
        <v>10.224455298544701</v>
      </c>
      <c r="R428" s="8">
        <f t="shared" si="47"/>
        <v>1.5738468059320501</v>
      </c>
      <c r="S428" s="8">
        <f t="shared" si="48"/>
        <v>5.9786021818742999E-2</v>
      </c>
    </row>
    <row r="429" spans="1:19" x14ac:dyDescent="0.2">
      <c r="A429" s="8">
        <v>427</v>
      </c>
      <c r="B429" s="8">
        <f>IF(Päälaskenta!C$7,Päälaskenta!E$7,Päälaskenta!G$5)</f>
        <v>2.5</v>
      </c>
      <c r="C429" s="56">
        <v>1.573</v>
      </c>
      <c r="D429" s="92">
        <f t="shared" si="42"/>
        <v>1.5893200000000001</v>
      </c>
      <c r="E429" s="8">
        <f>Päälaskenta!F$15</f>
        <v>0.08</v>
      </c>
      <c r="F429" s="93">
        <f>SQRT(POWER(Päälaskenta!C$15/(2*Päälaskenta!E$15),2)+(D429/Päälaskenta!E$15))-Päälaskenta!C$15/(2*Päälaskenta!E$15)</f>
        <v>0.45939999999999998</v>
      </c>
      <c r="G429" s="57">
        <f>2*SQRT((POWER(F429,2))+POWER(Päälaskenta!E$15*F429,2))+Päälaskenta!C$15</f>
        <v>4.3</v>
      </c>
      <c r="H429" s="57">
        <f t="shared" si="43"/>
        <v>0.37</v>
      </c>
      <c r="I429" s="62">
        <f t="shared" si="44"/>
        <v>5.9617000000000003E-2</v>
      </c>
      <c r="M429" s="8">
        <f>IF(F429&gt;(Päälaskenta!D$24+Päälaskenta!D$20),(F429*Päälaskenta!C$15 + F429*F429*Päälaskenta!E$15)+(Päälaskenta!C$15 + F429*Päälaskenta!E$15)*(F429-(Päälaskenta!D$24+Päälaskenta!D$20)),F429*Päälaskenta!C$15 + F429*F429*Päälaskenta!E$15)</f>
        <v>1.58924836</v>
      </c>
      <c r="N429" s="8">
        <f>IF(F429&gt;Päälaskenta!D$24+Päälaskenta!D$20,2*SQRT(POWER((Päälaskenta!D$24+Päälaskenta!D$20),2)+POWER(Päälaskenta!E$15*(Päälaskenta!D$24+Päälaskenta!D$20),2))+Päälaskenta!C$15,(2*SQRT((POWER(F429,2))+POWER(Päälaskenta!E$15*F429,2))+Päälaskenta!C$15))</f>
        <v>4.2993794211083998</v>
      </c>
      <c r="O429" s="8">
        <f t="shared" si="45"/>
        <v>0.36964598941823201</v>
      </c>
      <c r="P429" s="8">
        <f>Päälaskenta!F$15</f>
        <v>0.08</v>
      </c>
      <c r="Q429" s="8">
        <f t="shared" si="46"/>
        <v>10.231966682528</v>
      </c>
      <c r="R429" s="8">
        <f t="shared" si="47"/>
        <v>1.5730706810356601</v>
      </c>
      <c r="S429" s="8">
        <f t="shared" si="48"/>
        <v>5.9698275064819999E-2</v>
      </c>
    </row>
    <row r="430" spans="1:19" x14ac:dyDescent="0.2">
      <c r="A430" s="8">
        <v>428</v>
      </c>
      <c r="B430" s="8">
        <f>IF(Päälaskenta!C$7,Päälaskenta!E$7,Päälaskenta!G$5)</f>
        <v>2.5</v>
      </c>
      <c r="C430" s="56">
        <v>1.5720000000000001</v>
      </c>
      <c r="D430" s="92">
        <f t="shared" si="42"/>
        <v>1.59033</v>
      </c>
      <c r="E430" s="8">
        <f>Päälaskenta!F$15</f>
        <v>0.08</v>
      </c>
      <c r="F430" s="93">
        <f>SQRT(POWER(Päälaskenta!C$15/(2*Päälaskenta!E$15),2)+(D430/Päälaskenta!E$15))-Päälaskenta!C$15/(2*Päälaskenta!E$15)</f>
        <v>0.4597</v>
      </c>
      <c r="G430" s="57">
        <f>2*SQRT((POWER(F430,2))+POWER(Päälaskenta!E$15*F430,2))+Päälaskenta!C$15</f>
        <v>4.3</v>
      </c>
      <c r="H430" s="57">
        <f t="shared" si="43"/>
        <v>0.37</v>
      </c>
      <c r="I430" s="62">
        <f t="shared" si="44"/>
        <v>5.9540999999999997E-2</v>
      </c>
      <c r="M430" s="8">
        <f>IF(F430&gt;(Päälaskenta!D$24+Päälaskenta!D$20),(F430*Päälaskenta!C$15 + F430*F430*Päälaskenta!E$15)+(Päälaskenta!C$15 + F430*Päälaskenta!E$15)*(F430-(Päälaskenta!D$24+Päälaskenta!D$20)),F430*Päälaskenta!C$15 + F430*F430*Päälaskenta!E$15)</f>
        <v>1.59042409</v>
      </c>
      <c r="N430" s="8">
        <f>IF(F430&gt;Päälaskenta!D$24+Päälaskenta!D$20,2*SQRT(POWER((Päälaskenta!D$24+Päälaskenta!D$20),2)+POWER(Päälaskenta!E$15*(Päälaskenta!D$24+Päälaskenta!D$20),2))+Päälaskenta!C$15,(2*SQRT((POWER(F430,2))+POWER(Päälaskenta!E$15*F430,2))+Päälaskenta!C$15))</f>
        <v>4.3002279492458202</v>
      </c>
      <c r="O430" s="8">
        <f t="shared" si="45"/>
        <v>0.369846461343737</v>
      </c>
      <c r="P430" s="8">
        <f>Päälaskenta!F$15</f>
        <v>0.08</v>
      </c>
      <c r="Q430" s="8">
        <f t="shared" si="46"/>
        <v>10.243238155109699</v>
      </c>
      <c r="R430" s="8">
        <f t="shared" si="47"/>
        <v>1.5719077796413401</v>
      </c>
      <c r="S430" s="8">
        <f t="shared" si="48"/>
        <v>5.9566965562135497E-2</v>
      </c>
    </row>
    <row r="431" spans="1:19" x14ac:dyDescent="0.2">
      <c r="A431" s="8">
        <v>429</v>
      </c>
      <c r="B431" s="8">
        <f>IF(Päälaskenta!C$7,Päälaskenta!E$7,Päälaskenta!G$5)</f>
        <v>2.5</v>
      </c>
      <c r="C431" s="56">
        <v>1.571</v>
      </c>
      <c r="D431" s="92">
        <f t="shared" si="42"/>
        <v>1.59134</v>
      </c>
      <c r="E431" s="8">
        <f>Päälaskenta!F$15</f>
        <v>0.08</v>
      </c>
      <c r="F431" s="93">
        <f>SQRT(POWER(Päälaskenta!C$15/(2*Päälaskenta!E$15),2)+(D431/Päälaskenta!E$15))-Päälaskenta!C$15/(2*Päälaskenta!E$15)</f>
        <v>0.45989999999999998</v>
      </c>
      <c r="G431" s="57">
        <f>2*SQRT((POWER(F431,2))+POWER(Päälaskenta!E$15*F431,2))+Päälaskenta!C$15</f>
        <v>4.3</v>
      </c>
      <c r="H431" s="57">
        <f t="shared" si="43"/>
        <v>0.37</v>
      </c>
      <c r="I431" s="62">
        <f t="shared" si="44"/>
        <v>5.9464999999999997E-2</v>
      </c>
      <c r="M431" s="8">
        <f>IF(F431&gt;(Päälaskenta!D$24+Päälaskenta!D$20),(F431*Päälaskenta!C$15 + F431*F431*Päälaskenta!E$15)+(Päälaskenta!C$15 + F431*Päälaskenta!E$15)*(F431-(Päälaskenta!D$24+Päälaskenta!D$20)),F431*Päälaskenta!C$15 + F431*F431*Päälaskenta!E$15)</f>
        <v>1.5912080099999999</v>
      </c>
      <c r="N431" s="8">
        <f>IF(F431&gt;Päälaskenta!D$24+Päälaskenta!D$20,2*SQRT(POWER((Päälaskenta!D$24+Päälaskenta!D$20),2)+POWER(Päälaskenta!E$15*(Päälaskenta!D$24+Päälaskenta!D$20),2))+Päälaskenta!C$15,(2*SQRT((POWER(F431,2))+POWER(Päälaskenta!E$15*F431,2))+Päälaskenta!C$15))</f>
        <v>4.3007936346707698</v>
      </c>
      <c r="O431" s="8">
        <f t="shared" si="45"/>
        <v>0.36998008859865</v>
      </c>
      <c r="P431" s="8">
        <f>Päälaskenta!F$15</f>
        <v>0.08</v>
      </c>
      <c r="Q431" s="8">
        <f t="shared" si="46"/>
        <v>10.2507554010239</v>
      </c>
      <c r="R431" s="8">
        <f t="shared" si="47"/>
        <v>1.5711333680377799</v>
      </c>
      <c r="S431" s="8">
        <f t="shared" si="48"/>
        <v>5.94796324194347E-2</v>
      </c>
    </row>
    <row r="432" spans="1:19" x14ac:dyDescent="0.2">
      <c r="A432" s="8">
        <v>430</v>
      </c>
      <c r="B432" s="8">
        <f>IF(Päälaskenta!C$7,Päälaskenta!E$7,Päälaskenta!G$5)</f>
        <v>2.5</v>
      </c>
      <c r="C432" s="56">
        <v>1.57</v>
      </c>
      <c r="D432" s="92">
        <f t="shared" si="42"/>
        <v>1.59236</v>
      </c>
      <c r="E432" s="8">
        <f>Päälaskenta!F$15</f>
        <v>0.08</v>
      </c>
      <c r="F432" s="93">
        <f>SQRT(POWER(Päälaskenta!C$15/(2*Päälaskenta!E$15),2)+(D432/Päälaskenta!E$15))-Päälaskenta!C$15/(2*Päälaskenta!E$15)</f>
        <v>0.4602</v>
      </c>
      <c r="G432" s="57">
        <f>2*SQRT((POWER(F432,2))+POWER(Päälaskenta!E$15*F432,2))+Päälaskenta!C$15</f>
        <v>4.3</v>
      </c>
      <c r="H432" s="57">
        <f t="shared" si="43"/>
        <v>0.37</v>
      </c>
      <c r="I432" s="62">
        <f t="shared" si="44"/>
        <v>5.9389999999999998E-2</v>
      </c>
      <c r="M432" s="8">
        <f>IF(F432&gt;(Päälaskenta!D$24+Päälaskenta!D$20),(F432*Päälaskenta!C$15 + F432*F432*Päälaskenta!E$15)+(Päälaskenta!C$15 + F432*Päälaskenta!E$15)*(F432-(Päälaskenta!D$24+Päälaskenta!D$20)),F432*Päälaskenta!C$15 + F432*F432*Päälaskenta!E$15)</f>
        <v>1.59238404</v>
      </c>
      <c r="N432" s="8">
        <f>IF(F432&gt;Päälaskenta!D$24+Päälaskenta!D$20,2*SQRT(POWER((Päälaskenta!D$24+Päälaskenta!D$20),2)+POWER(Päälaskenta!E$15*(Päälaskenta!D$24+Päälaskenta!D$20),2))+Päälaskenta!C$15,(2*SQRT((POWER(F432,2))+POWER(Päälaskenta!E$15*F432,2))+Päälaskenta!C$15))</f>
        <v>4.3016421628082</v>
      </c>
      <c r="O432" s="8">
        <f t="shared" si="45"/>
        <v>0.37018049845421303</v>
      </c>
      <c r="P432" s="8">
        <f>Päälaskenta!F$15</f>
        <v>0.08</v>
      </c>
      <c r="Q432" s="8">
        <f t="shared" si="46"/>
        <v>10.2620356658233</v>
      </c>
      <c r="R432" s="8">
        <f t="shared" si="47"/>
        <v>1.56997303238483</v>
      </c>
      <c r="S432" s="8">
        <f t="shared" si="48"/>
        <v>5.9348941537803297E-2</v>
      </c>
    </row>
    <row r="433" spans="1:19" x14ac:dyDescent="0.2">
      <c r="A433" s="8">
        <v>431</v>
      </c>
      <c r="B433" s="8">
        <f>IF(Päälaskenta!C$7,Päälaskenta!E$7,Päälaskenta!G$5)</f>
        <v>2.5</v>
      </c>
      <c r="C433" s="56">
        <v>1.569</v>
      </c>
      <c r="D433" s="92">
        <f t="shared" si="42"/>
        <v>1.59337</v>
      </c>
      <c r="E433" s="8">
        <f>Päälaskenta!F$15</f>
        <v>0.08</v>
      </c>
      <c r="F433" s="93">
        <f>SQRT(POWER(Päälaskenta!C$15/(2*Päälaskenta!E$15),2)+(D433/Päälaskenta!E$15))-Päälaskenta!C$15/(2*Päälaskenta!E$15)</f>
        <v>0.46050000000000002</v>
      </c>
      <c r="G433" s="57">
        <f>2*SQRT((POWER(F433,2))+POWER(Päälaskenta!E$15*F433,2))+Päälaskenta!C$15</f>
        <v>4.3</v>
      </c>
      <c r="H433" s="57">
        <f t="shared" si="43"/>
        <v>0.37</v>
      </c>
      <c r="I433" s="62">
        <f t="shared" si="44"/>
        <v>5.9313999999999999E-2</v>
      </c>
      <c r="M433" s="8">
        <f>IF(F433&gt;(Päälaskenta!D$24+Päälaskenta!D$20),(F433*Päälaskenta!C$15 + F433*F433*Päälaskenta!E$15)+(Päälaskenta!C$15 + F433*Päälaskenta!E$15)*(F433-(Päälaskenta!D$24+Päälaskenta!D$20)),F433*Päälaskenta!C$15 + F433*F433*Päälaskenta!E$15)</f>
        <v>1.5935602499999999</v>
      </c>
      <c r="N433" s="8">
        <f>IF(F433&gt;Päälaskenta!D$24+Päälaskenta!D$20,2*SQRT(POWER((Päälaskenta!D$24+Päälaskenta!D$20),2)+POWER(Päälaskenta!E$15*(Päälaskenta!D$24+Päälaskenta!D$20),2))+Päälaskenta!C$15,(2*SQRT((POWER(F433,2))+POWER(Päälaskenta!E$15*F433,2))+Päälaskenta!C$15))</f>
        <v>4.3024906909456204</v>
      </c>
      <c r="O433" s="8">
        <f t="shared" si="45"/>
        <v>0.37038087109719198</v>
      </c>
      <c r="P433" s="8">
        <f>Päälaskenta!F$15</f>
        <v>0.08</v>
      </c>
      <c r="Q433" s="8">
        <f t="shared" si="46"/>
        <v>10.273321205302899</v>
      </c>
      <c r="R433" s="8">
        <f t="shared" si="47"/>
        <v>1.5688142321572101</v>
      </c>
      <c r="S433" s="8">
        <f t="shared" si="48"/>
        <v>5.9218620111956298E-2</v>
      </c>
    </row>
    <row r="434" spans="1:19" x14ac:dyDescent="0.2">
      <c r="A434" s="8">
        <v>432</v>
      </c>
      <c r="B434" s="8">
        <f>IF(Päälaskenta!C$7,Päälaskenta!E$7,Päälaskenta!G$5)</f>
        <v>2.5</v>
      </c>
      <c r="C434" s="56">
        <v>1.5680000000000001</v>
      </c>
      <c r="D434" s="92">
        <f t="shared" si="42"/>
        <v>1.59439</v>
      </c>
      <c r="E434" s="8">
        <f>Päälaskenta!F$15</f>
        <v>0.08</v>
      </c>
      <c r="F434" s="93">
        <f>SQRT(POWER(Päälaskenta!C$15/(2*Päälaskenta!E$15),2)+(D434/Päälaskenta!E$15))-Päälaskenta!C$15/(2*Päälaskenta!E$15)</f>
        <v>0.4607</v>
      </c>
      <c r="G434" s="57">
        <f>2*SQRT((POWER(F434,2))+POWER(Päälaskenta!E$15*F434,2))+Päälaskenta!C$15</f>
        <v>4.3</v>
      </c>
      <c r="H434" s="57">
        <f t="shared" si="43"/>
        <v>0.37</v>
      </c>
      <c r="I434" s="62">
        <f t="shared" si="44"/>
        <v>5.9237999999999999E-2</v>
      </c>
      <c r="M434" s="8">
        <f>IF(F434&gt;(Päälaskenta!D$24+Päälaskenta!D$20),(F434*Päälaskenta!C$15 + F434*F434*Päälaskenta!E$15)+(Päälaskenta!C$15 + F434*Päälaskenta!E$15)*(F434-(Päälaskenta!D$24+Päälaskenta!D$20)),F434*Päälaskenta!C$15 + F434*F434*Päälaskenta!E$15)</f>
        <v>1.5943444899999999</v>
      </c>
      <c r="N434" s="8">
        <f>IF(F434&gt;Päälaskenta!D$24+Päälaskenta!D$20,2*SQRT(POWER((Päälaskenta!D$24+Päälaskenta!D$20),2)+POWER(Päälaskenta!E$15*(Päälaskenta!D$24+Päälaskenta!D$20),2))+Päälaskenta!C$15,(2*SQRT((POWER(F434,2))+POWER(Päälaskenta!E$15*F434,2))+Päälaskenta!C$15))</f>
        <v>4.30305637637057</v>
      </c>
      <c r="O434" s="8">
        <f t="shared" si="45"/>
        <v>0.37051443219639102</v>
      </c>
      <c r="P434" s="8">
        <f>Päälaskenta!F$15</f>
        <v>0.08</v>
      </c>
      <c r="Q434" s="8">
        <f t="shared" si="46"/>
        <v>10.2808478284269</v>
      </c>
      <c r="R434" s="8">
        <f t="shared" si="47"/>
        <v>1.56804255020193</v>
      </c>
      <c r="S434" s="8">
        <f t="shared" si="48"/>
        <v>5.9131943781715601E-2</v>
      </c>
    </row>
    <row r="435" spans="1:19" x14ac:dyDescent="0.2">
      <c r="A435" s="8">
        <v>433</v>
      </c>
      <c r="B435" s="8">
        <f>IF(Päälaskenta!C$7,Päälaskenta!E$7,Päälaskenta!G$5)</f>
        <v>2.5</v>
      </c>
      <c r="C435" s="56">
        <v>1.5669999999999999</v>
      </c>
      <c r="D435" s="92">
        <f t="shared" si="42"/>
        <v>1.59541</v>
      </c>
      <c r="E435" s="8">
        <f>Päälaskenta!F$15</f>
        <v>0.08</v>
      </c>
      <c r="F435" s="93">
        <f>SQRT(POWER(Päälaskenta!C$15/(2*Päälaskenta!E$15),2)+(D435/Päälaskenta!E$15))-Päälaskenta!C$15/(2*Päälaskenta!E$15)</f>
        <v>0.46100000000000002</v>
      </c>
      <c r="G435" s="57">
        <f>2*SQRT((POWER(F435,2))+POWER(Päälaskenta!E$15*F435,2))+Päälaskenta!C$15</f>
        <v>4.3</v>
      </c>
      <c r="H435" s="57">
        <f t="shared" si="43"/>
        <v>0.37</v>
      </c>
      <c r="I435" s="62">
        <f t="shared" si="44"/>
        <v>5.9163E-2</v>
      </c>
      <c r="M435" s="8">
        <f>IF(F435&gt;(Päälaskenta!D$24+Päälaskenta!D$20),(F435*Päälaskenta!C$15 + F435*F435*Päälaskenta!E$15)+(Päälaskenta!C$15 + F435*Päälaskenta!E$15)*(F435-(Päälaskenta!D$24+Päälaskenta!D$20)),F435*Päälaskenta!C$15 + F435*F435*Päälaskenta!E$15)</f>
        <v>1.595521</v>
      </c>
      <c r="N435" s="8">
        <f>IF(F435&gt;Päälaskenta!D$24+Päälaskenta!D$20,2*SQRT(POWER((Päälaskenta!D$24+Päälaskenta!D$20),2)+POWER(Päälaskenta!E$15*(Päälaskenta!D$24+Päälaskenta!D$20),2))+Päälaskenta!C$15,(2*SQRT((POWER(F435,2))+POWER(Päälaskenta!E$15*F435,2))+Päälaskenta!C$15))</f>
        <v>4.3039049045079896</v>
      </c>
      <c r="O435" s="8">
        <f t="shared" si="45"/>
        <v>0.37071474286730199</v>
      </c>
      <c r="P435" s="8">
        <f>Päälaskenta!F$15</f>
        <v>0.08</v>
      </c>
      <c r="Q435" s="8">
        <f t="shared" si="46"/>
        <v>10.292142157959301</v>
      </c>
      <c r="R435" s="8">
        <f t="shared" si="47"/>
        <v>1.5668863023426201</v>
      </c>
      <c r="S435" s="8">
        <f t="shared" si="48"/>
        <v>5.9002235271088901E-2</v>
      </c>
    </row>
    <row r="436" spans="1:19" x14ac:dyDescent="0.2">
      <c r="A436" s="8">
        <v>434</v>
      </c>
      <c r="B436" s="8">
        <f>IF(Päälaskenta!C$7,Päälaskenta!E$7,Päälaskenta!G$5)</f>
        <v>2.5</v>
      </c>
      <c r="C436" s="56">
        <v>1.5660000000000001</v>
      </c>
      <c r="D436" s="92">
        <f t="shared" si="42"/>
        <v>1.59642</v>
      </c>
      <c r="E436" s="8">
        <f>Päälaskenta!F$15</f>
        <v>0.08</v>
      </c>
      <c r="F436" s="93">
        <f>SQRT(POWER(Päälaskenta!C$15/(2*Päälaskenta!E$15),2)+(D436/Päälaskenta!E$15))-Päälaskenta!C$15/(2*Päälaskenta!E$15)</f>
        <v>0.4612</v>
      </c>
      <c r="G436" s="57">
        <f>2*SQRT((POWER(F436,2))+POWER(Päälaskenta!E$15*F436,2))+Päälaskenta!C$15</f>
        <v>4.3</v>
      </c>
      <c r="H436" s="57">
        <f t="shared" si="43"/>
        <v>0.37</v>
      </c>
      <c r="I436" s="62">
        <f t="shared" si="44"/>
        <v>5.9087000000000001E-2</v>
      </c>
      <c r="M436" s="8">
        <f>IF(F436&gt;(Päälaskenta!D$24+Päälaskenta!D$20),(F436*Päälaskenta!C$15 + F436*F436*Päälaskenta!E$15)+(Päälaskenta!C$15 + F436*Päälaskenta!E$15)*(F436-(Päälaskenta!D$24+Päälaskenta!D$20)),F436*Päälaskenta!C$15 + F436*F436*Päälaskenta!E$15)</f>
        <v>1.5963054400000001</v>
      </c>
      <c r="N436" s="8">
        <f>IF(F436&gt;Päälaskenta!D$24+Päälaskenta!D$20,2*SQRT(POWER((Päälaskenta!D$24+Päälaskenta!D$20),2)+POWER(Päälaskenta!E$15*(Päälaskenta!D$24+Päälaskenta!D$20),2))+Päälaskenta!C$15,(2*SQRT((POWER(F436,2))+POWER(Päälaskenta!E$15*F436,2))+Päälaskenta!C$15))</f>
        <v>4.3044705899329401</v>
      </c>
      <c r="O436" s="8">
        <f t="shared" si="45"/>
        <v>0.37084826267215099</v>
      </c>
      <c r="P436" s="8">
        <f>Päälaskenta!F$15</f>
        <v>0.08</v>
      </c>
      <c r="Q436" s="8">
        <f t="shared" si="46"/>
        <v>10.2996746406691</v>
      </c>
      <c r="R436" s="8">
        <f t="shared" si="47"/>
        <v>1.5661163191926499</v>
      </c>
      <c r="S436" s="8">
        <f t="shared" si="48"/>
        <v>5.8915966370693101E-2</v>
      </c>
    </row>
    <row r="437" spans="1:19" x14ac:dyDescent="0.2">
      <c r="A437" s="8">
        <v>435</v>
      </c>
      <c r="B437" s="8">
        <f>IF(Päälaskenta!C$7,Päälaskenta!E$7,Päälaskenta!G$5)</f>
        <v>2.5</v>
      </c>
      <c r="C437" s="56">
        <v>1.5649999999999999</v>
      </c>
      <c r="D437" s="92">
        <f t="shared" si="42"/>
        <v>1.59744</v>
      </c>
      <c r="E437" s="8">
        <f>Päälaskenta!F$15</f>
        <v>0.08</v>
      </c>
      <c r="F437" s="93">
        <f>SQRT(POWER(Päälaskenta!C$15/(2*Päälaskenta!E$15),2)+(D437/Päälaskenta!E$15))-Päälaskenta!C$15/(2*Päälaskenta!E$15)</f>
        <v>0.46150000000000002</v>
      </c>
      <c r="G437" s="57">
        <f>2*SQRT((POWER(F437,2))+POWER(Päälaskenta!E$15*F437,2))+Päälaskenta!C$15</f>
        <v>4.3099999999999996</v>
      </c>
      <c r="H437" s="57">
        <f t="shared" si="43"/>
        <v>0.37</v>
      </c>
      <c r="I437" s="62">
        <f t="shared" si="44"/>
        <v>5.9012000000000002E-2</v>
      </c>
      <c r="M437" s="8">
        <f>IF(F437&gt;(Päälaskenta!D$24+Päälaskenta!D$20),(F437*Päälaskenta!C$15 + F437*F437*Päälaskenta!E$15)+(Päälaskenta!C$15 + F437*Päälaskenta!E$15)*(F437-(Päälaskenta!D$24+Päälaskenta!D$20)),F437*Päälaskenta!C$15 + F437*F437*Päälaskenta!E$15)</f>
        <v>1.5974822500000001</v>
      </c>
      <c r="N437" s="8">
        <f>IF(F437&gt;Päälaskenta!D$24+Päälaskenta!D$20,2*SQRT(POWER((Päälaskenta!D$24+Päälaskenta!D$20),2)+POWER(Päälaskenta!E$15*(Päälaskenta!D$24+Päälaskenta!D$20),2))+Päälaskenta!C$15,(2*SQRT((POWER(F437,2))+POWER(Päälaskenta!E$15*F437,2))+Päälaskenta!C$15))</f>
        <v>4.3053191180703703</v>
      </c>
      <c r="O437" s="8">
        <f t="shared" si="45"/>
        <v>0.37104851143206002</v>
      </c>
      <c r="P437" s="8">
        <f>Päälaskenta!F$15</f>
        <v>0.08</v>
      </c>
      <c r="Q437" s="8">
        <f t="shared" si="46"/>
        <v>10.310977758907301</v>
      </c>
      <c r="R437" s="8">
        <f t="shared" si="47"/>
        <v>1.56496261539056</v>
      </c>
      <c r="S437" s="8">
        <f t="shared" si="48"/>
        <v>5.8786867240848702E-2</v>
      </c>
    </row>
    <row r="438" spans="1:19" x14ac:dyDescent="0.2">
      <c r="A438" s="8">
        <v>436</v>
      </c>
      <c r="B438" s="8">
        <f>IF(Päälaskenta!C$7,Päälaskenta!E$7,Päälaskenta!G$5)</f>
        <v>2.5</v>
      </c>
      <c r="C438" s="56">
        <v>1.5640000000000001</v>
      </c>
      <c r="D438" s="92">
        <f t="shared" si="42"/>
        <v>1.5984700000000001</v>
      </c>
      <c r="E438" s="8">
        <f>Päälaskenta!F$15</f>
        <v>0.08</v>
      </c>
      <c r="F438" s="93">
        <f>SQRT(POWER(Päälaskenta!C$15/(2*Päälaskenta!E$15),2)+(D438/Päälaskenta!E$15))-Päälaskenta!C$15/(2*Päälaskenta!E$15)</f>
        <v>0.46179999999999999</v>
      </c>
      <c r="G438" s="57">
        <f>2*SQRT((POWER(F438,2))+POWER(Päälaskenta!E$15*F438,2))+Päälaskenta!C$15</f>
        <v>4.3099999999999996</v>
      </c>
      <c r="H438" s="57">
        <f t="shared" si="43"/>
        <v>0.37</v>
      </c>
      <c r="I438" s="62">
        <f t="shared" si="44"/>
        <v>5.8937000000000003E-2</v>
      </c>
      <c r="M438" s="8">
        <f>IF(F438&gt;(Päälaskenta!D$24+Päälaskenta!D$20),(F438*Päälaskenta!C$15 + F438*F438*Päälaskenta!E$15)+(Päälaskenta!C$15 + F438*Päälaskenta!E$15)*(F438-(Päälaskenta!D$24+Päälaskenta!D$20)),F438*Päälaskenta!C$15 + F438*F438*Päälaskenta!E$15)</f>
        <v>1.5986592399999999</v>
      </c>
      <c r="N438" s="8">
        <f>IF(F438&gt;Päälaskenta!D$24+Päälaskenta!D$20,2*SQRT(POWER((Päälaskenta!D$24+Päälaskenta!D$20),2)+POWER(Päälaskenta!E$15*(Päälaskenta!D$24+Päälaskenta!D$20),2))+Päälaskenta!C$15,(2*SQRT((POWER(F438,2))+POWER(Päälaskenta!E$15*F438,2))+Päälaskenta!C$15))</f>
        <v>4.3061676462077898</v>
      </c>
      <c r="O438" s="8">
        <f t="shared" si="45"/>
        <v>0.37124872307464701</v>
      </c>
      <c r="P438" s="8">
        <f>Päälaskenta!F$15</f>
        <v>0.08</v>
      </c>
      <c r="Q438" s="8">
        <f t="shared" si="46"/>
        <v>10.322286149724301</v>
      </c>
      <c r="R438" s="8">
        <f t="shared" si="47"/>
        <v>1.56381043404847</v>
      </c>
      <c r="S438" s="8">
        <f t="shared" si="48"/>
        <v>5.8658132053002E-2</v>
      </c>
    </row>
    <row r="439" spans="1:19" x14ac:dyDescent="0.2">
      <c r="A439" s="8">
        <v>437</v>
      </c>
      <c r="B439" s="8">
        <f>IF(Päälaskenta!C$7,Päälaskenta!E$7,Päälaskenta!G$5)</f>
        <v>2.5</v>
      </c>
      <c r="C439" s="56">
        <v>1.5629999999999999</v>
      </c>
      <c r="D439" s="92">
        <f t="shared" si="42"/>
        <v>1.5994900000000001</v>
      </c>
      <c r="E439" s="8">
        <f>Päälaskenta!F$15</f>
        <v>0.08</v>
      </c>
      <c r="F439" s="93">
        <f>SQRT(POWER(Päälaskenta!C$15/(2*Päälaskenta!E$15),2)+(D439/Päälaskenta!E$15))-Päälaskenta!C$15/(2*Päälaskenta!E$15)</f>
        <v>0.46200000000000002</v>
      </c>
      <c r="G439" s="57">
        <f>2*SQRT((POWER(F439,2))+POWER(Päälaskenta!E$15*F439,2))+Päälaskenta!C$15</f>
        <v>4.3099999999999996</v>
      </c>
      <c r="H439" s="57">
        <f t="shared" si="43"/>
        <v>0.37</v>
      </c>
      <c r="I439" s="62">
        <f t="shared" si="44"/>
        <v>5.8860999999999997E-2</v>
      </c>
      <c r="M439" s="8">
        <f>IF(F439&gt;(Päälaskenta!D$24+Päälaskenta!D$20),(F439*Päälaskenta!C$15 + F439*F439*Päälaskenta!E$15)+(Päälaskenta!C$15 + F439*Päälaskenta!E$15)*(F439-(Päälaskenta!D$24+Päälaskenta!D$20)),F439*Päälaskenta!C$15 + F439*F439*Päälaskenta!E$15)</f>
        <v>1.5994440000000001</v>
      </c>
      <c r="N439" s="8">
        <f>IF(F439&gt;Päälaskenta!D$24+Päälaskenta!D$20,2*SQRT(POWER((Päälaskenta!D$24+Päälaskenta!D$20),2)+POWER(Päälaskenta!E$15*(Päälaskenta!D$24+Päälaskenta!D$20),2))+Päälaskenta!C$15,(2*SQRT((POWER(F439,2))+POWER(Päälaskenta!E$15*F439,2))+Päälaskenta!C$15))</f>
        <v>4.3067333316327403</v>
      </c>
      <c r="O439" s="8">
        <f t="shared" si="45"/>
        <v>0.37138217689313702</v>
      </c>
      <c r="P439" s="8">
        <f>Päälaskenta!F$15</f>
        <v>0.08</v>
      </c>
      <c r="Q439" s="8">
        <f t="shared" si="46"/>
        <v>10.3298280059077</v>
      </c>
      <c r="R439" s="8">
        <f t="shared" si="47"/>
        <v>1.5630431574972301</v>
      </c>
      <c r="S439" s="8">
        <f t="shared" si="48"/>
        <v>5.8572510162738699E-2</v>
      </c>
    </row>
    <row r="440" spans="1:19" x14ac:dyDescent="0.2">
      <c r="A440" s="8">
        <v>438</v>
      </c>
      <c r="B440" s="8">
        <f>IF(Päälaskenta!C$7,Päälaskenta!E$7,Päälaskenta!G$5)</f>
        <v>2.5</v>
      </c>
      <c r="C440" s="56">
        <v>1.5620000000000001</v>
      </c>
      <c r="D440" s="92">
        <f t="shared" si="42"/>
        <v>1.6005100000000001</v>
      </c>
      <c r="E440" s="8">
        <f>Päälaskenta!F$15</f>
        <v>0.08</v>
      </c>
      <c r="F440" s="93">
        <f>SQRT(POWER(Päälaskenta!C$15/(2*Päälaskenta!E$15),2)+(D440/Päälaskenta!E$15))-Päälaskenta!C$15/(2*Päälaskenta!E$15)</f>
        <v>0.46229999999999999</v>
      </c>
      <c r="G440" s="57">
        <f>2*SQRT((POWER(F440,2))+POWER(Päälaskenta!E$15*F440,2))+Päälaskenta!C$15</f>
        <v>4.3099999999999996</v>
      </c>
      <c r="H440" s="57">
        <f t="shared" si="43"/>
        <v>0.37</v>
      </c>
      <c r="I440" s="62">
        <f t="shared" si="44"/>
        <v>5.8785999999999998E-2</v>
      </c>
      <c r="M440" s="8">
        <f>IF(F440&gt;(Päälaskenta!D$24+Päälaskenta!D$20),(F440*Päälaskenta!C$15 + F440*F440*Päälaskenta!E$15)+(Päälaskenta!C$15 + F440*Päälaskenta!E$15)*(F440-(Päälaskenta!D$24+Päälaskenta!D$20)),F440*Päälaskenta!C$15 + F440*F440*Päälaskenta!E$15)</f>
        <v>1.6006212900000001</v>
      </c>
      <c r="N440" s="8">
        <f>IF(F440&gt;Päälaskenta!D$24+Päälaskenta!D$20,2*SQRT(POWER((Päälaskenta!D$24+Päälaskenta!D$20),2)+POWER(Päälaskenta!E$15*(Päälaskenta!D$24+Päälaskenta!D$20),2))+Päälaskenta!C$15,(2*SQRT((POWER(F440,2))+POWER(Päälaskenta!E$15*F440,2))+Päälaskenta!C$15))</f>
        <v>4.3075818597701598</v>
      </c>
      <c r="O440" s="8">
        <f t="shared" si="45"/>
        <v>0.37158232672226099</v>
      </c>
      <c r="P440" s="8">
        <f>Päälaskenta!F$15</f>
        <v>0.08</v>
      </c>
      <c r="Q440" s="8">
        <f t="shared" si="46"/>
        <v>10.341145183284301</v>
      </c>
      <c r="R440" s="8">
        <f t="shared" si="47"/>
        <v>1.5618935069894</v>
      </c>
      <c r="S440" s="8">
        <f t="shared" si="48"/>
        <v>5.8444378750751799E-2</v>
      </c>
    </row>
    <row r="441" spans="1:19" x14ac:dyDescent="0.2">
      <c r="A441" s="8">
        <v>439</v>
      </c>
      <c r="B441" s="8">
        <f>IF(Päälaskenta!C$7,Päälaskenta!E$7,Päälaskenta!G$5)</f>
        <v>2.5</v>
      </c>
      <c r="C441" s="56">
        <v>1.5609999999999999</v>
      </c>
      <c r="D441" s="92">
        <f t="shared" si="42"/>
        <v>1.60154</v>
      </c>
      <c r="E441" s="8">
        <f>Päälaskenta!F$15</f>
        <v>0.08</v>
      </c>
      <c r="F441" s="93">
        <f>SQRT(POWER(Päälaskenta!C$15/(2*Päälaskenta!E$15),2)+(D441/Päälaskenta!E$15))-Päälaskenta!C$15/(2*Päälaskenta!E$15)</f>
        <v>0.46250000000000002</v>
      </c>
      <c r="G441" s="57">
        <f>2*SQRT((POWER(F441,2))+POWER(Päälaskenta!E$15*F441,2))+Päälaskenta!C$15</f>
        <v>4.3099999999999996</v>
      </c>
      <c r="H441" s="57">
        <f t="shared" si="43"/>
        <v>0.37</v>
      </c>
      <c r="I441" s="62">
        <f t="shared" si="44"/>
        <v>5.8710999999999999E-2</v>
      </c>
      <c r="M441" s="8">
        <f>IF(F441&gt;(Päälaskenta!D$24+Päälaskenta!D$20),(F441*Päälaskenta!C$15 + F441*F441*Päälaskenta!E$15)+(Päälaskenta!C$15 + F441*Päälaskenta!E$15)*(F441-(Päälaskenta!D$24+Päälaskenta!D$20)),F441*Päälaskenta!C$15 + F441*F441*Päälaskenta!E$15)</f>
        <v>1.6014062499999999</v>
      </c>
      <c r="N441" s="8">
        <f>IF(F441&gt;Päälaskenta!D$24+Päälaskenta!D$20,2*SQRT(POWER((Päälaskenta!D$24+Päälaskenta!D$20),2)+POWER(Päälaskenta!E$15*(Päälaskenta!D$24+Päälaskenta!D$20),2))+Päälaskenta!C$15,(2*SQRT((POWER(F441,2))+POWER(Päälaskenta!E$15*F441,2))+Päälaskenta!C$15))</f>
        <v>4.3081475451951103</v>
      </c>
      <c r="O441" s="8">
        <f t="shared" si="45"/>
        <v>0.37171573935206897</v>
      </c>
      <c r="P441" s="8">
        <f>Päälaskenta!F$15</f>
        <v>0.08</v>
      </c>
      <c r="Q441" s="8">
        <f t="shared" si="46"/>
        <v>10.3486928967287</v>
      </c>
      <c r="R441" s="8">
        <f t="shared" si="47"/>
        <v>1.56112791491853</v>
      </c>
      <c r="S441" s="8">
        <f t="shared" si="48"/>
        <v>5.8359158218275801E-2</v>
      </c>
    </row>
    <row r="442" spans="1:19" x14ac:dyDescent="0.2">
      <c r="A442" s="8">
        <v>440</v>
      </c>
      <c r="B442" s="8">
        <f>IF(Päälaskenta!C$7,Päälaskenta!E$7,Päälaskenta!G$5)</f>
        <v>2.5</v>
      </c>
      <c r="C442" s="56">
        <v>1.56</v>
      </c>
      <c r="D442" s="92">
        <f t="shared" si="42"/>
        <v>1.60256</v>
      </c>
      <c r="E442" s="8">
        <f>Päälaskenta!F$15</f>
        <v>0.08</v>
      </c>
      <c r="F442" s="93">
        <f>SQRT(POWER(Päälaskenta!C$15/(2*Päälaskenta!E$15),2)+(D442/Päälaskenta!E$15))-Päälaskenta!C$15/(2*Päälaskenta!E$15)</f>
        <v>0.46279999999999999</v>
      </c>
      <c r="G442" s="57">
        <f>2*SQRT((POWER(F442,2))+POWER(Päälaskenta!E$15*F442,2))+Päälaskenta!C$15</f>
        <v>4.3099999999999996</v>
      </c>
      <c r="H442" s="57">
        <f t="shared" si="43"/>
        <v>0.37</v>
      </c>
      <c r="I442" s="62">
        <f t="shared" si="44"/>
        <v>5.8635E-2</v>
      </c>
      <c r="M442" s="8">
        <f>IF(F442&gt;(Päälaskenta!D$24+Päälaskenta!D$20),(F442*Päälaskenta!C$15 + F442*F442*Päälaskenta!E$15)+(Päälaskenta!C$15 + F442*Päälaskenta!E$15)*(F442-(Päälaskenta!D$24+Päälaskenta!D$20)),F442*Päälaskenta!C$15 + F442*F442*Päälaskenta!E$15)</f>
        <v>1.6025838400000001</v>
      </c>
      <c r="N442" s="8">
        <f>IF(F442&gt;Päälaskenta!D$24+Päälaskenta!D$20,2*SQRT(POWER((Päälaskenta!D$24+Päälaskenta!D$20),2)+POWER(Päälaskenta!E$15*(Päälaskenta!D$24+Päälaskenta!D$20),2))+Päälaskenta!C$15,(2*SQRT((POWER(F442,2))+POWER(Päälaskenta!E$15*F442,2))+Päälaskenta!C$15))</f>
        <v>4.3089960733325396</v>
      </c>
      <c r="O442" s="8">
        <f t="shared" si="45"/>
        <v>0.37191582742858598</v>
      </c>
      <c r="P442" s="8">
        <f>Päälaskenta!F$15</f>
        <v>0.08</v>
      </c>
      <c r="Q442" s="8">
        <f t="shared" si="46"/>
        <v>10.3600188593296</v>
      </c>
      <c r="R442" s="8">
        <f t="shared" si="47"/>
        <v>1.5599807870270299</v>
      </c>
      <c r="S442" s="8">
        <f t="shared" si="48"/>
        <v>5.8231627110130899E-2</v>
      </c>
    </row>
    <row r="443" spans="1:19" x14ac:dyDescent="0.2">
      <c r="A443" s="8">
        <v>441</v>
      </c>
      <c r="B443" s="8">
        <f>IF(Päälaskenta!C$7,Päälaskenta!E$7,Päälaskenta!G$5)</f>
        <v>2.5</v>
      </c>
      <c r="C443" s="56">
        <v>1.5589999999999999</v>
      </c>
      <c r="D443" s="92">
        <f t="shared" si="42"/>
        <v>1.6035900000000001</v>
      </c>
      <c r="E443" s="8">
        <f>Päälaskenta!F$15</f>
        <v>0.08</v>
      </c>
      <c r="F443" s="93">
        <f>SQRT(POWER(Päälaskenta!C$15/(2*Päälaskenta!E$15),2)+(D443/Päälaskenta!E$15))-Päälaskenta!C$15/(2*Päälaskenta!E$15)</f>
        <v>0.46310000000000001</v>
      </c>
      <c r="G443" s="57">
        <f>2*SQRT((POWER(F443,2))+POWER(Päälaskenta!E$15*F443,2))+Päälaskenta!C$15</f>
        <v>4.3099999999999996</v>
      </c>
      <c r="H443" s="57">
        <f t="shared" si="43"/>
        <v>0.37</v>
      </c>
      <c r="I443" s="62">
        <f t="shared" si="44"/>
        <v>5.8560000000000001E-2</v>
      </c>
      <c r="M443" s="8">
        <f>IF(F443&gt;(Päälaskenta!D$24+Päälaskenta!D$20),(F443*Päälaskenta!C$15 + F443*F443*Päälaskenta!E$15)+(Päälaskenta!C$15 + F443*Päälaskenta!E$15)*(F443-(Päälaskenta!D$24+Päälaskenta!D$20)),F443*Päälaskenta!C$15 + F443*F443*Päälaskenta!E$15)</f>
        <v>1.6037616100000001</v>
      </c>
      <c r="N443" s="8">
        <f>IF(F443&gt;Päälaskenta!D$24+Päälaskenta!D$20,2*SQRT(POWER((Päälaskenta!D$24+Päälaskenta!D$20),2)+POWER(Päälaskenta!E$15*(Päälaskenta!D$24+Päälaskenta!D$20),2))+Päälaskenta!C$15,(2*SQRT((POWER(F443,2))+POWER(Päälaskenta!E$15*F443,2))+Päälaskenta!C$15))</f>
        <v>4.3098446014699601</v>
      </c>
      <c r="O443" s="8">
        <f t="shared" si="45"/>
        <v>0.37211587848271899</v>
      </c>
      <c r="P443" s="8">
        <f>Päälaskenta!F$15</f>
        <v>0.08</v>
      </c>
      <c r="Q443" s="8">
        <f t="shared" si="46"/>
        <v>10.3713500924258</v>
      </c>
      <c r="R443" s="8">
        <f t="shared" si="47"/>
        <v>1.55883516877549</v>
      </c>
      <c r="S443" s="8">
        <f t="shared" si="48"/>
        <v>5.81044545275783E-2</v>
      </c>
    </row>
    <row r="444" spans="1:19" x14ac:dyDescent="0.2">
      <c r="A444" s="8">
        <v>442</v>
      </c>
      <c r="B444" s="8">
        <f>IF(Päälaskenta!C$7,Päälaskenta!E$7,Päälaskenta!G$5)</f>
        <v>2.5</v>
      </c>
      <c r="C444" s="56">
        <v>1.5580000000000001</v>
      </c>
      <c r="D444" s="92">
        <f t="shared" si="42"/>
        <v>1.6046199999999999</v>
      </c>
      <c r="E444" s="8">
        <f>Päälaskenta!F$15</f>
        <v>0.08</v>
      </c>
      <c r="F444" s="93">
        <f>SQRT(POWER(Päälaskenta!C$15/(2*Päälaskenta!E$15),2)+(D444/Päälaskenta!E$15))-Päälaskenta!C$15/(2*Päälaskenta!E$15)</f>
        <v>0.46329999999999999</v>
      </c>
      <c r="G444" s="57">
        <f>2*SQRT((POWER(F444,2))+POWER(Päälaskenta!E$15*F444,2))+Päälaskenta!C$15</f>
        <v>4.3099999999999996</v>
      </c>
      <c r="H444" s="57">
        <f t="shared" si="43"/>
        <v>0.37</v>
      </c>
      <c r="I444" s="62">
        <f t="shared" si="44"/>
        <v>5.8485000000000002E-2</v>
      </c>
      <c r="M444" s="8">
        <f>IF(F444&gt;(Päälaskenta!D$24+Päälaskenta!D$20),(F444*Päälaskenta!C$15 + F444*F444*Päälaskenta!E$15)+(Päälaskenta!C$15 + F444*Päälaskenta!E$15)*(F444-(Päälaskenta!D$24+Päälaskenta!D$20)),F444*Päälaskenta!C$15 + F444*F444*Päälaskenta!E$15)</f>
        <v>1.6045468899999999</v>
      </c>
      <c r="N444" s="8">
        <f>IF(F444&gt;Päälaskenta!D$24+Päälaskenta!D$20,2*SQRT(POWER((Päälaskenta!D$24+Päälaskenta!D$20),2)+POWER(Päälaskenta!E$15*(Päälaskenta!D$24+Päälaskenta!D$20),2))+Päälaskenta!C$15,(2*SQRT((POWER(F444,2))+POWER(Päälaskenta!E$15*F444,2))+Päälaskenta!C$15))</f>
        <v>4.3104102868949097</v>
      </c>
      <c r="O444" s="8">
        <f t="shared" si="45"/>
        <v>0.37224922529494697</v>
      </c>
      <c r="P444" s="8">
        <f>Päälaskenta!F$15</f>
        <v>0.08</v>
      </c>
      <c r="Q444" s="8">
        <f t="shared" si="46"/>
        <v>10.378907175640199</v>
      </c>
      <c r="R444" s="8">
        <f t="shared" si="47"/>
        <v>1.55807226051213</v>
      </c>
      <c r="S444" s="8">
        <f t="shared" si="48"/>
        <v>5.8019871376021603E-2</v>
      </c>
    </row>
    <row r="445" spans="1:19" x14ac:dyDescent="0.2">
      <c r="A445" s="8">
        <v>443</v>
      </c>
      <c r="B445" s="8">
        <f>IF(Päälaskenta!C$7,Päälaskenta!E$7,Päälaskenta!G$5)</f>
        <v>2.5</v>
      </c>
      <c r="C445" s="56">
        <v>1.5569999999999999</v>
      </c>
      <c r="D445" s="92">
        <f t="shared" si="42"/>
        <v>1.60565</v>
      </c>
      <c r="E445" s="8">
        <f>Päälaskenta!F$15</f>
        <v>0.08</v>
      </c>
      <c r="F445" s="93">
        <f>SQRT(POWER(Päälaskenta!C$15/(2*Päälaskenta!E$15),2)+(D445/Päälaskenta!E$15))-Päälaskenta!C$15/(2*Päälaskenta!E$15)</f>
        <v>0.46360000000000001</v>
      </c>
      <c r="G445" s="57">
        <f>2*SQRT((POWER(F445,2))+POWER(Päälaskenta!E$15*F445,2))+Päälaskenta!C$15</f>
        <v>4.3099999999999996</v>
      </c>
      <c r="H445" s="57">
        <f t="shared" si="43"/>
        <v>0.37</v>
      </c>
      <c r="I445" s="62">
        <f t="shared" si="44"/>
        <v>5.8409999999999997E-2</v>
      </c>
      <c r="M445" s="8">
        <f>IF(F445&gt;(Päälaskenta!D$24+Päälaskenta!D$20),(F445*Päälaskenta!C$15 + F445*F445*Päälaskenta!E$15)+(Päälaskenta!C$15 + F445*Päälaskenta!E$15)*(F445-(Päälaskenta!D$24+Päälaskenta!D$20)),F445*Päälaskenta!C$15 + F445*F445*Päälaskenta!E$15)</f>
        <v>1.6057249600000001</v>
      </c>
      <c r="N445" s="8">
        <f>IF(F445&gt;Päälaskenta!D$24+Päälaskenta!D$20,2*SQRT(POWER((Päälaskenta!D$24+Päälaskenta!D$20),2)+POWER(Päälaskenta!E$15*(Päälaskenta!D$24+Päälaskenta!D$20),2))+Päälaskenta!C$15,(2*SQRT((POWER(F445,2))+POWER(Päälaskenta!E$15*F445,2))+Päälaskenta!C$15))</f>
        <v>4.3112588150323301</v>
      </c>
      <c r="O445" s="8">
        <f t="shared" si="45"/>
        <v>0.37244921469368097</v>
      </c>
      <c r="P445" s="8">
        <f>Päälaskenta!F$15</f>
        <v>0.08</v>
      </c>
      <c r="Q445" s="8">
        <f t="shared" si="46"/>
        <v>10.3902471918333</v>
      </c>
      <c r="R445" s="8">
        <f t="shared" si="47"/>
        <v>1.5569291518019399</v>
      </c>
      <c r="S445" s="8">
        <f t="shared" si="48"/>
        <v>5.7893293591235503E-2</v>
      </c>
    </row>
    <row r="446" spans="1:19" x14ac:dyDescent="0.2">
      <c r="A446" s="8">
        <v>444</v>
      </c>
      <c r="B446" s="8">
        <f>IF(Päälaskenta!C$7,Päälaskenta!E$7,Päälaskenta!G$5)</f>
        <v>2.5</v>
      </c>
      <c r="C446" s="56">
        <v>1.556</v>
      </c>
      <c r="D446" s="92">
        <f t="shared" si="42"/>
        <v>1.6066800000000001</v>
      </c>
      <c r="E446" s="8">
        <f>Päälaskenta!F$15</f>
        <v>0.08</v>
      </c>
      <c r="F446" s="93">
        <f>SQRT(POWER(Päälaskenta!C$15/(2*Päälaskenta!E$15),2)+(D446/Päälaskenta!E$15))-Päälaskenta!C$15/(2*Päälaskenta!E$15)</f>
        <v>0.46379999999999999</v>
      </c>
      <c r="G446" s="57">
        <f>2*SQRT((POWER(F446,2))+POWER(Päälaskenta!E$15*F446,2))+Päälaskenta!C$15</f>
        <v>4.3099999999999996</v>
      </c>
      <c r="H446" s="57">
        <f t="shared" si="43"/>
        <v>0.37</v>
      </c>
      <c r="I446" s="62">
        <f t="shared" si="44"/>
        <v>5.8334999999999998E-2</v>
      </c>
      <c r="M446" s="8">
        <f>IF(F446&gt;(Päälaskenta!D$24+Päälaskenta!D$20),(F446*Päälaskenta!C$15 + F446*F446*Päälaskenta!E$15)+(Päälaskenta!C$15 + F446*Päälaskenta!E$15)*(F446-(Päälaskenta!D$24+Päälaskenta!D$20)),F446*Päälaskenta!C$15 + F446*F446*Päälaskenta!E$15)</f>
        <v>1.6065104400000001</v>
      </c>
      <c r="N446" s="8">
        <f>IF(F446&gt;Päälaskenta!D$24+Päälaskenta!D$20,2*SQRT(POWER((Päälaskenta!D$24+Päälaskenta!D$20),2)+POWER(Päälaskenta!E$15*(Päälaskenta!D$24+Päälaskenta!D$20),2))+Päälaskenta!C$15,(2*SQRT((POWER(F446,2))+POWER(Päälaskenta!E$15*F446,2))+Päälaskenta!C$15))</f>
        <v>4.3118245004572797</v>
      </c>
      <c r="O446" s="8">
        <f t="shared" si="45"/>
        <v>0.37258252042253198</v>
      </c>
      <c r="P446" s="8">
        <f>Päälaskenta!F$15</f>
        <v>0.08</v>
      </c>
      <c r="Q446" s="8">
        <f t="shared" si="46"/>
        <v>10.3978101300038</v>
      </c>
      <c r="R446" s="8">
        <f t="shared" si="47"/>
        <v>1.5561679138543301</v>
      </c>
      <c r="S446" s="8">
        <f t="shared" si="48"/>
        <v>5.7809105832499597E-2</v>
      </c>
    </row>
    <row r="447" spans="1:19" x14ac:dyDescent="0.2">
      <c r="A447" s="8">
        <v>445</v>
      </c>
      <c r="B447" s="8">
        <f>IF(Päälaskenta!C$7,Päälaskenta!E$7,Päälaskenta!G$5)</f>
        <v>2.5</v>
      </c>
      <c r="C447" s="56">
        <v>1.5549999999999999</v>
      </c>
      <c r="D447" s="92">
        <f t="shared" si="42"/>
        <v>1.60772</v>
      </c>
      <c r="E447" s="8">
        <f>Päälaskenta!F$15</f>
        <v>0.08</v>
      </c>
      <c r="F447" s="93">
        <f>SQRT(POWER(Päälaskenta!C$15/(2*Päälaskenta!E$15),2)+(D447/Päälaskenta!E$15))-Päälaskenta!C$15/(2*Päälaskenta!E$15)</f>
        <v>0.46410000000000001</v>
      </c>
      <c r="G447" s="57">
        <f>2*SQRT((POWER(F447,2))+POWER(Päälaskenta!E$15*F447,2))+Päälaskenta!C$15</f>
        <v>4.3099999999999996</v>
      </c>
      <c r="H447" s="57">
        <f t="shared" si="43"/>
        <v>0.37</v>
      </c>
      <c r="I447" s="62">
        <f t="shared" si="44"/>
        <v>5.8259999999999999E-2</v>
      </c>
      <c r="M447" s="8">
        <f>IF(F447&gt;(Päälaskenta!D$24+Päälaskenta!D$20),(F447*Päälaskenta!C$15 + F447*F447*Päälaskenta!E$15)+(Päälaskenta!C$15 + F447*Päälaskenta!E$15)*(F447-(Päälaskenta!D$24+Päälaskenta!D$20)),F447*Päälaskenta!C$15 + F447*F447*Päälaskenta!E$15)</f>
        <v>1.60768881</v>
      </c>
      <c r="N447" s="8">
        <f>IF(F447&gt;Päälaskenta!D$24+Päälaskenta!D$20,2*SQRT(POWER((Päälaskenta!D$24+Päälaskenta!D$20),2)+POWER(Päälaskenta!E$15*(Päälaskenta!D$24+Päälaskenta!D$20),2))+Päälaskenta!C$15,(2*SQRT((POWER(F447,2))+POWER(Päälaskenta!E$15*F447,2))+Päälaskenta!C$15))</f>
        <v>4.3126730285947099</v>
      </c>
      <c r="O447" s="8">
        <f t="shared" si="45"/>
        <v>0.37278244822651602</v>
      </c>
      <c r="P447" s="8">
        <f>Päälaskenta!F$15</f>
        <v>0.08</v>
      </c>
      <c r="Q447" s="8">
        <f t="shared" si="46"/>
        <v>10.4091589279699</v>
      </c>
      <c r="R447" s="8">
        <f t="shared" si="47"/>
        <v>1.55502730655941</v>
      </c>
      <c r="S447" s="8">
        <f t="shared" si="48"/>
        <v>5.7683119434612302E-2</v>
      </c>
    </row>
    <row r="448" spans="1:19" x14ac:dyDescent="0.2">
      <c r="A448" s="8">
        <v>446</v>
      </c>
      <c r="B448" s="8">
        <f>IF(Päälaskenta!C$7,Päälaskenta!E$7,Päälaskenta!G$5)</f>
        <v>2.5</v>
      </c>
      <c r="C448" s="56">
        <v>1.554</v>
      </c>
      <c r="D448" s="92">
        <f t="shared" si="42"/>
        <v>1.6087499999999999</v>
      </c>
      <c r="E448" s="8">
        <f>Päälaskenta!F$15</f>
        <v>0.08</v>
      </c>
      <c r="F448" s="93">
        <f>SQRT(POWER(Päälaskenta!C$15/(2*Päälaskenta!E$15),2)+(D448/Päälaskenta!E$15))-Päälaskenta!C$15/(2*Päälaskenta!E$15)</f>
        <v>0.46439999999999998</v>
      </c>
      <c r="G448" s="57">
        <f>2*SQRT((POWER(F448,2))+POWER(Päälaskenta!E$15*F448,2))+Päälaskenta!C$15</f>
        <v>4.3099999999999996</v>
      </c>
      <c r="H448" s="57">
        <f t="shared" si="43"/>
        <v>0.37</v>
      </c>
      <c r="I448" s="62">
        <f t="shared" si="44"/>
        <v>5.8185000000000001E-2</v>
      </c>
      <c r="M448" s="8">
        <f>IF(F448&gt;(Päälaskenta!D$24+Päälaskenta!D$20),(F448*Päälaskenta!C$15 + F448*F448*Päälaskenta!E$15)+(Päälaskenta!C$15 + F448*Päälaskenta!E$15)*(F448-(Päälaskenta!D$24+Päälaskenta!D$20)),F448*Päälaskenta!C$15 + F448*F448*Päälaskenta!E$15)</f>
        <v>1.6088673600000001</v>
      </c>
      <c r="N448" s="8">
        <f>IF(F448&gt;Päälaskenta!D$24+Päälaskenta!D$20,2*SQRT(POWER((Päälaskenta!D$24+Päälaskenta!D$20),2)+POWER(Päälaskenta!E$15*(Päälaskenta!D$24+Päälaskenta!D$20),2))+Päälaskenta!C$15,(2*SQRT((POWER(F448,2))+POWER(Päälaskenta!E$15*F448,2))+Päälaskenta!C$15))</f>
        <v>4.3135215567321303</v>
      </c>
      <c r="O448" s="8">
        <f t="shared" si="45"/>
        <v>0.37298233910272999</v>
      </c>
      <c r="P448" s="8">
        <f>Päälaskenta!F$15</f>
        <v>0.08</v>
      </c>
      <c r="Q448" s="8">
        <f t="shared" si="46"/>
        <v>10.420512994366099</v>
      </c>
      <c r="R448" s="8">
        <f t="shared" si="47"/>
        <v>1.55388819622769</v>
      </c>
      <c r="S448" s="8">
        <f t="shared" si="48"/>
        <v>5.75574862413014E-2</v>
      </c>
    </row>
    <row r="449" spans="1:19" x14ac:dyDescent="0.2">
      <c r="A449" s="8">
        <v>447</v>
      </c>
      <c r="B449" s="8">
        <f>IF(Päälaskenta!C$7,Päälaskenta!E$7,Päälaskenta!G$5)</f>
        <v>2.5</v>
      </c>
      <c r="C449" s="56">
        <v>1.5529999999999999</v>
      </c>
      <c r="D449" s="92">
        <f t="shared" si="42"/>
        <v>1.6097900000000001</v>
      </c>
      <c r="E449" s="8">
        <f>Päälaskenta!F$15</f>
        <v>0.08</v>
      </c>
      <c r="F449" s="93">
        <f>SQRT(POWER(Päälaskenta!C$15/(2*Päälaskenta!E$15),2)+(D449/Päälaskenta!E$15))-Päälaskenta!C$15/(2*Päälaskenta!E$15)</f>
        <v>0.46460000000000001</v>
      </c>
      <c r="G449" s="57">
        <f>2*SQRT((POWER(F449,2))+POWER(Päälaskenta!E$15*F449,2))+Päälaskenta!C$15</f>
        <v>4.3099999999999996</v>
      </c>
      <c r="H449" s="57">
        <f t="shared" si="43"/>
        <v>0.37</v>
      </c>
      <c r="I449" s="62">
        <f t="shared" si="44"/>
        <v>5.8110000000000002E-2</v>
      </c>
      <c r="M449" s="8">
        <f>IF(F449&gt;(Päälaskenta!D$24+Päälaskenta!D$20),(F449*Päälaskenta!C$15 + F449*F449*Päälaskenta!E$15)+(Päälaskenta!C$15 + F449*Päälaskenta!E$15)*(F449-(Päälaskenta!D$24+Päälaskenta!D$20)),F449*Päälaskenta!C$15 + F449*F449*Päälaskenta!E$15)</f>
        <v>1.6096531599999999</v>
      </c>
      <c r="N449" s="8">
        <f>IF(F449&gt;Päälaskenta!D$24+Päälaskenta!D$20,2*SQRT(POWER((Päälaskenta!D$24+Päälaskenta!D$20),2)+POWER(Päälaskenta!E$15*(Päälaskenta!D$24+Päälaskenta!D$20),2))+Päälaskenta!C$15,(2*SQRT((POWER(F449,2))+POWER(Päälaskenta!E$15*F449,2))+Päälaskenta!C$15))</f>
        <v>4.3140872421570799</v>
      </c>
      <c r="O449" s="8">
        <f t="shared" si="45"/>
        <v>0.373115579182205</v>
      </c>
      <c r="P449" s="8">
        <f>Päälaskenta!F$15</f>
        <v>0.08</v>
      </c>
      <c r="Q449" s="8">
        <f t="shared" si="46"/>
        <v>10.4280852986351</v>
      </c>
      <c r="R449" s="8">
        <f t="shared" si="47"/>
        <v>1.55312961955108</v>
      </c>
      <c r="S449" s="8">
        <f t="shared" si="48"/>
        <v>5.7473926403858698E-2</v>
      </c>
    </row>
    <row r="450" spans="1:19" x14ac:dyDescent="0.2">
      <c r="A450" s="8">
        <v>448</v>
      </c>
      <c r="B450" s="8">
        <f>IF(Päälaskenta!C$7,Päälaskenta!E$7,Päälaskenta!G$5)</f>
        <v>2.5</v>
      </c>
      <c r="C450" s="56">
        <v>1.552</v>
      </c>
      <c r="D450" s="92">
        <f t="shared" si="42"/>
        <v>1.6108199999999999</v>
      </c>
      <c r="E450" s="8">
        <f>Päälaskenta!F$15</f>
        <v>0.08</v>
      </c>
      <c r="F450" s="93">
        <f>SQRT(POWER(Päälaskenta!C$15/(2*Päälaskenta!E$15),2)+(D450/Päälaskenta!E$15))-Päälaskenta!C$15/(2*Päälaskenta!E$15)</f>
        <v>0.46489999999999998</v>
      </c>
      <c r="G450" s="57">
        <f>2*SQRT((POWER(F450,2))+POWER(Päälaskenta!E$15*F450,2))+Päälaskenta!C$15</f>
        <v>4.3099999999999996</v>
      </c>
      <c r="H450" s="57">
        <f t="shared" si="43"/>
        <v>0.37</v>
      </c>
      <c r="I450" s="62">
        <f t="shared" si="44"/>
        <v>5.8035999999999997E-2</v>
      </c>
      <c r="M450" s="8">
        <f>IF(F450&gt;(Päälaskenta!D$24+Päälaskenta!D$20),(F450*Päälaskenta!C$15 + F450*F450*Päälaskenta!E$15)+(Päälaskenta!C$15 + F450*Päälaskenta!E$15)*(F450-(Päälaskenta!D$24+Päälaskenta!D$20)),F450*Päälaskenta!C$15 + F450*F450*Päälaskenta!E$15)</f>
        <v>1.61083201</v>
      </c>
      <c r="N450" s="8">
        <f>IF(F450&gt;Päälaskenta!D$24+Päälaskenta!D$20,2*SQRT(POWER((Päälaskenta!D$24+Päälaskenta!D$20),2)+POWER(Päälaskenta!E$15*(Päälaskenta!D$24+Päälaskenta!D$20),2))+Päälaskenta!C$15,(2*SQRT((POWER(F450,2))+POWER(Päälaskenta!E$15*F450,2))+Päälaskenta!C$15))</f>
        <v>4.3149357702945004</v>
      </c>
      <c r="O450" s="8">
        <f t="shared" si="45"/>
        <v>0.37331540856054501</v>
      </c>
      <c r="P450" s="8">
        <f>Päälaskenta!F$15</f>
        <v>0.08</v>
      </c>
      <c r="Q450" s="8">
        <f t="shared" si="46"/>
        <v>10.439448144695399</v>
      </c>
      <c r="R450" s="8">
        <f t="shared" si="47"/>
        <v>1.55199299770558</v>
      </c>
      <c r="S450" s="8">
        <f t="shared" si="48"/>
        <v>5.7348879188207302E-2</v>
      </c>
    </row>
    <row r="451" spans="1:19" x14ac:dyDescent="0.2">
      <c r="A451" s="8">
        <v>449</v>
      </c>
      <c r="B451" s="8">
        <f>IF(Päälaskenta!C$7,Päälaskenta!E$7,Päälaskenta!G$5)</f>
        <v>2.5</v>
      </c>
      <c r="C451" s="56">
        <v>1.5509999999999999</v>
      </c>
      <c r="D451" s="92">
        <f t="shared" ref="D451:D514" si="49">B451/C451</f>
        <v>1.6118600000000001</v>
      </c>
      <c r="E451" s="8">
        <f>Päälaskenta!F$15</f>
        <v>0.08</v>
      </c>
      <c r="F451" s="93">
        <f>SQRT(POWER(Päälaskenta!C$15/(2*Päälaskenta!E$15),2)+(D451/Päälaskenta!E$15))-Päälaskenta!C$15/(2*Päälaskenta!E$15)</f>
        <v>0.4652</v>
      </c>
      <c r="G451" s="57">
        <f>2*SQRT((POWER(F451,2))+POWER(Päälaskenta!E$15*F451,2))+Päälaskenta!C$15</f>
        <v>4.32</v>
      </c>
      <c r="H451" s="57">
        <f t="shared" ref="H451:H514" si="50">D451/G451</f>
        <v>0.37</v>
      </c>
      <c r="I451" s="62">
        <f t="shared" ref="I451:I514" si="51">POWER(C451/((1/E451)*POWER(H451,2/3)),2)</f>
        <v>5.7960999999999999E-2</v>
      </c>
      <c r="M451" s="8">
        <f>IF(F451&gt;(Päälaskenta!D$24+Päälaskenta!D$20),(F451*Päälaskenta!C$15 + F451*F451*Päälaskenta!E$15)+(Päälaskenta!C$15 + F451*Päälaskenta!E$15)*(F451-(Päälaskenta!D$24+Päälaskenta!D$20)),F451*Päälaskenta!C$15 + F451*F451*Päälaskenta!E$15)</f>
        <v>1.6120110400000001</v>
      </c>
      <c r="N451" s="8">
        <f>IF(F451&gt;Päälaskenta!D$24+Päälaskenta!D$20,2*SQRT(POWER((Päälaskenta!D$24+Päälaskenta!D$20),2)+POWER(Päälaskenta!E$15*(Päälaskenta!D$24+Päälaskenta!D$20),2))+Päälaskenta!C$15,(2*SQRT((POWER(F451,2))+POWER(Päälaskenta!E$15*F451,2))+Päälaskenta!C$15))</f>
        <v>4.3157842984319297</v>
      </c>
      <c r="O451" s="8">
        <f t="shared" si="45"/>
        <v>0.37351520106917702</v>
      </c>
      <c r="P451" s="8">
        <f>Päälaskenta!F$15</f>
        <v>0.08</v>
      </c>
      <c r="Q451" s="8">
        <f t="shared" si="46"/>
        <v>10.450816257923901</v>
      </c>
      <c r="R451" s="8">
        <f t="shared" si="47"/>
        <v>1.55085786509254</v>
      </c>
      <c r="S451" s="8">
        <f t="shared" si="48"/>
        <v>5.7224181949231803E-2</v>
      </c>
    </row>
    <row r="452" spans="1:19" x14ac:dyDescent="0.2">
      <c r="A452" s="8">
        <v>450</v>
      </c>
      <c r="B452" s="8">
        <f>IF(Päälaskenta!C$7,Päälaskenta!E$7,Päälaskenta!G$5)</f>
        <v>2.5</v>
      </c>
      <c r="C452" s="56">
        <v>1.55</v>
      </c>
      <c r="D452" s="92">
        <f t="shared" si="49"/>
        <v>1.6129</v>
      </c>
      <c r="E452" s="8">
        <f>Päälaskenta!F$15</f>
        <v>0.08</v>
      </c>
      <c r="F452" s="93">
        <f>SQRT(POWER(Päälaskenta!C$15/(2*Päälaskenta!E$15),2)+(D452/Päälaskenta!E$15))-Päälaskenta!C$15/(2*Päälaskenta!E$15)</f>
        <v>0.46539999999999998</v>
      </c>
      <c r="G452" s="57">
        <f>2*SQRT((POWER(F452,2))+POWER(Päälaskenta!E$15*F452,2))+Päälaskenta!C$15</f>
        <v>4.32</v>
      </c>
      <c r="H452" s="57">
        <f t="shared" si="50"/>
        <v>0.37</v>
      </c>
      <c r="I452" s="62">
        <f t="shared" si="51"/>
        <v>5.7886E-2</v>
      </c>
      <c r="M452" s="8">
        <f>IF(F452&gt;(Päälaskenta!D$24+Päälaskenta!D$20),(F452*Päälaskenta!C$15 + F452*F452*Päälaskenta!E$15)+(Päälaskenta!C$15 + F452*Päälaskenta!E$15)*(F452-(Päälaskenta!D$24+Päälaskenta!D$20)),F452*Päälaskenta!C$15 + F452*F452*Päälaskenta!E$15)</f>
        <v>1.61279716</v>
      </c>
      <c r="N452" s="8">
        <f>IF(F452&gt;Päälaskenta!D$24+Päälaskenta!D$20,2*SQRT(POWER((Päälaskenta!D$24+Päälaskenta!D$20),2)+POWER(Päälaskenta!E$15*(Päälaskenta!D$24+Päälaskenta!D$20),2))+Päälaskenta!C$15,(2*SQRT((POWER(F452,2))+POWER(Päälaskenta!E$15*F452,2))+Päälaskenta!C$15))</f>
        <v>4.3163499838568802</v>
      </c>
      <c r="O452" s="8">
        <f t="shared" ref="O452:O515" si="52">M452/N452</f>
        <v>0.37364837560250003</v>
      </c>
      <c r="P452" s="8">
        <f>Päälaskenta!F$15</f>
        <v>0.08</v>
      </c>
      <c r="Q452" s="8">
        <f t="shared" ref="Q452:Q515" si="53">(1/P452)*M452*POWER(O452,(2/3))</f>
        <v>10.458397926047899</v>
      </c>
      <c r="R452" s="8">
        <f t="shared" ref="R452:R515" si="54">B452/M452</f>
        <v>1.5501019359433901</v>
      </c>
      <c r="S452" s="8">
        <f t="shared" ref="S452:S515" si="55">(B452*B452)/(Q452*Q452)</f>
        <v>5.7141244294568301E-2</v>
      </c>
    </row>
    <row r="453" spans="1:19" x14ac:dyDescent="0.2">
      <c r="A453" s="8">
        <v>451</v>
      </c>
      <c r="B453" s="8">
        <f>IF(Päälaskenta!C$7,Päälaskenta!E$7,Päälaskenta!G$5)</f>
        <v>2.5</v>
      </c>
      <c r="C453" s="56">
        <v>1.5489999999999999</v>
      </c>
      <c r="D453" s="92">
        <f t="shared" si="49"/>
        <v>1.6139399999999999</v>
      </c>
      <c r="E453" s="8">
        <f>Päälaskenta!F$15</f>
        <v>0.08</v>
      </c>
      <c r="F453" s="93">
        <f>SQRT(POWER(Päälaskenta!C$15/(2*Päälaskenta!E$15),2)+(D453/Päälaskenta!E$15))-Päälaskenta!C$15/(2*Päälaskenta!E$15)</f>
        <v>0.4657</v>
      </c>
      <c r="G453" s="57">
        <f>2*SQRT((POWER(F453,2))+POWER(Päälaskenta!E$15*F453,2))+Päälaskenta!C$15</f>
        <v>4.32</v>
      </c>
      <c r="H453" s="57">
        <f t="shared" si="50"/>
        <v>0.37</v>
      </c>
      <c r="I453" s="62">
        <f t="shared" si="51"/>
        <v>5.7811000000000001E-2</v>
      </c>
      <c r="M453" s="8">
        <f>IF(F453&gt;(Päälaskenta!D$24+Päälaskenta!D$20),(F453*Päälaskenta!C$15 + F453*F453*Päälaskenta!E$15)+(Päälaskenta!C$15 + F453*Päälaskenta!E$15)*(F453-(Päälaskenta!D$24+Päälaskenta!D$20)),F453*Päälaskenta!C$15 + F453*F453*Päälaskenta!E$15)</f>
        <v>1.61397649</v>
      </c>
      <c r="N453" s="8">
        <f>IF(F453&gt;Päälaskenta!D$24+Päälaskenta!D$20,2*SQRT(POWER((Päälaskenta!D$24+Päälaskenta!D$20),2)+POWER(Päälaskenta!E$15*(Päälaskenta!D$24+Päälaskenta!D$20),2))+Päälaskenta!C$15,(2*SQRT((POWER(F453,2))+POWER(Päälaskenta!E$15*F453,2))+Päälaskenta!C$15))</f>
        <v>4.3171985119942997</v>
      </c>
      <c r="O453" s="8">
        <f t="shared" si="52"/>
        <v>0.37384810670993102</v>
      </c>
      <c r="P453" s="8">
        <f>Päälaskenta!F$15</f>
        <v>0.08</v>
      </c>
      <c r="Q453" s="8">
        <f t="shared" si="53"/>
        <v>10.469774816842699</v>
      </c>
      <c r="R453" s="8">
        <f t="shared" si="54"/>
        <v>1.5489692789763001</v>
      </c>
      <c r="S453" s="8">
        <f t="shared" si="55"/>
        <v>5.7017127682626803E-2</v>
      </c>
    </row>
    <row r="454" spans="1:19" x14ac:dyDescent="0.2">
      <c r="A454" s="8">
        <v>452</v>
      </c>
      <c r="B454" s="8">
        <f>IF(Päälaskenta!C$7,Päälaskenta!E$7,Päälaskenta!G$5)</f>
        <v>2.5</v>
      </c>
      <c r="C454" s="56">
        <v>1.548</v>
      </c>
      <c r="D454" s="92">
        <f t="shared" si="49"/>
        <v>1.6149899999999999</v>
      </c>
      <c r="E454" s="8">
        <f>Päälaskenta!F$15</f>
        <v>0.08</v>
      </c>
      <c r="F454" s="93">
        <f>SQRT(POWER(Päälaskenta!C$15/(2*Päälaskenta!E$15),2)+(D454/Päälaskenta!E$15))-Päälaskenta!C$15/(2*Päälaskenta!E$15)</f>
        <v>0.46600000000000003</v>
      </c>
      <c r="G454" s="57">
        <f>2*SQRT((POWER(F454,2))+POWER(Päälaskenta!E$15*F454,2))+Päälaskenta!C$15</f>
        <v>4.32</v>
      </c>
      <c r="H454" s="57">
        <f t="shared" si="50"/>
        <v>0.37</v>
      </c>
      <c r="I454" s="62">
        <f t="shared" si="51"/>
        <v>5.7736999999999997E-2</v>
      </c>
      <c r="M454" s="8">
        <f>IF(F454&gt;(Päälaskenta!D$24+Päälaskenta!D$20),(F454*Päälaskenta!C$15 + F454*F454*Päälaskenta!E$15)+(Päälaskenta!C$15 + F454*Päälaskenta!E$15)*(F454-(Päälaskenta!D$24+Päälaskenta!D$20)),F454*Päälaskenta!C$15 + F454*F454*Päälaskenta!E$15)</f>
        <v>1.615156</v>
      </c>
      <c r="N454" s="8">
        <f>IF(F454&gt;Päälaskenta!D$24+Päälaskenta!D$20,2*SQRT(POWER((Päälaskenta!D$24+Päälaskenta!D$20),2)+POWER(Päälaskenta!E$15*(Päälaskenta!D$24+Päälaskenta!D$20),2))+Päälaskenta!C$15,(2*SQRT((POWER(F454,2))+POWER(Päälaskenta!E$15*F454,2))+Päälaskenta!C$15))</f>
        <v>4.3180470401317201</v>
      </c>
      <c r="O454" s="8">
        <f t="shared" si="52"/>
        <v>0.37404780100559798</v>
      </c>
      <c r="P454" s="8">
        <f>Päälaskenta!F$15</f>
        <v>0.08</v>
      </c>
      <c r="Q454" s="8">
        <f t="shared" si="53"/>
        <v>10.4811569735506</v>
      </c>
      <c r="R454" s="8">
        <f t="shared" si="54"/>
        <v>1.5478381035639901</v>
      </c>
      <c r="S454" s="8">
        <f t="shared" si="55"/>
        <v>5.68933578544061E-2</v>
      </c>
    </row>
    <row r="455" spans="1:19" x14ac:dyDescent="0.2">
      <c r="A455" s="8">
        <v>453</v>
      </c>
      <c r="B455" s="8">
        <f>IF(Päälaskenta!C$7,Päälaskenta!E$7,Päälaskenta!G$5)</f>
        <v>2.5</v>
      </c>
      <c r="C455" s="56">
        <v>1.5469999999999999</v>
      </c>
      <c r="D455" s="92">
        <f t="shared" si="49"/>
        <v>1.6160300000000001</v>
      </c>
      <c r="E455" s="8">
        <f>Päälaskenta!F$15</f>
        <v>0.08</v>
      </c>
      <c r="F455" s="93">
        <f>SQRT(POWER(Päälaskenta!C$15/(2*Päälaskenta!E$15),2)+(D455/Päälaskenta!E$15))-Päälaskenta!C$15/(2*Päälaskenta!E$15)</f>
        <v>0.4662</v>
      </c>
      <c r="G455" s="57">
        <f>2*SQRT((POWER(F455,2))+POWER(Päälaskenta!E$15*F455,2))+Päälaskenta!C$15</f>
        <v>4.32</v>
      </c>
      <c r="H455" s="57">
        <f t="shared" si="50"/>
        <v>0.37</v>
      </c>
      <c r="I455" s="62">
        <f t="shared" si="51"/>
        <v>5.7661999999999998E-2</v>
      </c>
      <c r="M455" s="8">
        <f>IF(F455&gt;(Päälaskenta!D$24+Päälaskenta!D$20),(F455*Päälaskenta!C$15 + F455*F455*Päälaskenta!E$15)+(Päälaskenta!C$15 + F455*Päälaskenta!E$15)*(F455-(Päälaskenta!D$24+Päälaskenta!D$20)),F455*Päälaskenta!C$15 + F455*F455*Päälaskenta!E$15)</f>
        <v>1.61594244</v>
      </c>
      <c r="N455" s="8">
        <f>IF(F455&gt;Päälaskenta!D$24+Päälaskenta!D$20,2*SQRT(POWER((Päälaskenta!D$24+Päälaskenta!D$20),2)+POWER(Päälaskenta!E$15*(Päälaskenta!D$24+Päälaskenta!D$20),2))+Päälaskenta!C$15,(2*SQRT((POWER(F455,2))+POWER(Päälaskenta!E$15*F455,2))+Päälaskenta!C$15))</f>
        <v>4.3186127255566698</v>
      </c>
      <c r="O455" s="8">
        <f t="shared" si="52"/>
        <v>0.37418091009577698</v>
      </c>
      <c r="P455" s="8">
        <f>Päälaskenta!F$15</f>
        <v>0.08</v>
      </c>
      <c r="Q455" s="8">
        <f t="shared" si="53"/>
        <v>10.488748003298101</v>
      </c>
      <c r="R455" s="8">
        <f t="shared" si="54"/>
        <v>1.54708480829305</v>
      </c>
      <c r="S455" s="8">
        <f t="shared" si="55"/>
        <v>5.6811036706134098E-2</v>
      </c>
    </row>
    <row r="456" spans="1:19" x14ac:dyDescent="0.2">
      <c r="A456" s="8">
        <v>454</v>
      </c>
      <c r="B456" s="8">
        <f>IF(Päälaskenta!C$7,Päälaskenta!E$7,Päälaskenta!G$5)</f>
        <v>2.5</v>
      </c>
      <c r="C456" s="56">
        <v>1.546</v>
      </c>
      <c r="D456" s="92">
        <f t="shared" si="49"/>
        <v>1.6170800000000001</v>
      </c>
      <c r="E456" s="8">
        <f>Päälaskenta!F$15</f>
        <v>0.08</v>
      </c>
      <c r="F456" s="93">
        <f>SQRT(POWER(Päälaskenta!C$15/(2*Päälaskenta!E$15),2)+(D456/Päälaskenta!E$15))-Päälaskenta!C$15/(2*Päälaskenta!E$15)</f>
        <v>0.46650000000000003</v>
      </c>
      <c r="G456" s="57">
        <f>2*SQRT((POWER(F456,2))+POWER(Päälaskenta!E$15*F456,2))+Päälaskenta!C$15</f>
        <v>4.32</v>
      </c>
      <c r="H456" s="57">
        <f t="shared" si="50"/>
        <v>0.37</v>
      </c>
      <c r="I456" s="62">
        <f t="shared" si="51"/>
        <v>5.7588E-2</v>
      </c>
      <c r="M456" s="8">
        <f>IF(F456&gt;(Päälaskenta!D$24+Päälaskenta!D$20),(F456*Päälaskenta!C$15 + F456*F456*Päälaskenta!E$15)+(Päälaskenta!C$15 + F456*Päälaskenta!E$15)*(F456-(Päälaskenta!D$24+Päälaskenta!D$20)),F456*Päälaskenta!C$15 + F456*F456*Päälaskenta!E$15)</f>
        <v>1.61712225</v>
      </c>
      <c r="N456" s="8">
        <f>IF(F456&gt;Päälaskenta!D$24+Päälaskenta!D$20,2*SQRT(POWER((Päälaskenta!D$24+Päälaskenta!D$20),2)+POWER(Päälaskenta!E$15*(Päälaskenta!D$24+Päälaskenta!D$20),2))+Päälaskenta!C$15,(2*SQRT((POWER(F456,2))+POWER(Päälaskenta!E$15*F456,2))+Päälaskenta!C$15))</f>
        <v>4.3194612536940999</v>
      </c>
      <c r="O456" s="8">
        <f t="shared" si="52"/>
        <v>0.37438054308670998</v>
      </c>
      <c r="P456" s="8">
        <f>Päälaskenta!F$15</f>
        <v>0.08</v>
      </c>
      <c r="Q456" s="8">
        <f t="shared" si="53"/>
        <v>10.500138935486</v>
      </c>
      <c r="R456" s="8">
        <f t="shared" si="54"/>
        <v>1.54595609577445</v>
      </c>
      <c r="S456" s="8">
        <f t="shared" si="55"/>
        <v>5.66878422121967E-2</v>
      </c>
    </row>
    <row r="457" spans="1:19" x14ac:dyDescent="0.2">
      <c r="A457" s="8">
        <v>455</v>
      </c>
      <c r="B457" s="8">
        <f>IF(Päälaskenta!C$7,Päälaskenta!E$7,Päälaskenta!G$5)</f>
        <v>2.5</v>
      </c>
      <c r="C457" s="56">
        <v>1.5449999999999999</v>
      </c>
      <c r="D457" s="92">
        <f t="shared" si="49"/>
        <v>1.61812</v>
      </c>
      <c r="E457" s="8">
        <f>Päälaskenta!F$15</f>
        <v>0.08</v>
      </c>
      <c r="F457" s="93">
        <f>SQRT(POWER(Päälaskenta!C$15/(2*Päälaskenta!E$15),2)+(D457/Päälaskenta!E$15))-Päälaskenta!C$15/(2*Päälaskenta!E$15)</f>
        <v>0.46679999999999999</v>
      </c>
      <c r="G457" s="57">
        <f>2*SQRT((POWER(F457,2))+POWER(Päälaskenta!E$15*F457,2))+Päälaskenta!C$15</f>
        <v>4.32</v>
      </c>
      <c r="H457" s="57">
        <f t="shared" si="50"/>
        <v>0.37</v>
      </c>
      <c r="I457" s="62">
        <f t="shared" si="51"/>
        <v>5.7513000000000002E-2</v>
      </c>
      <c r="M457" s="8">
        <f>IF(F457&gt;(Päälaskenta!D$24+Päälaskenta!D$20),(F457*Päälaskenta!C$15 + F457*F457*Päälaskenta!E$15)+(Päälaskenta!C$15 + F457*Päälaskenta!E$15)*(F457-(Päälaskenta!D$24+Päälaskenta!D$20)),F457*Päälaskenta!C$15 + F457*F457*Päälaskenta!E$15)</f>
        <v>1.61830224</v>
      </c>
      <c r="N457" s="8">
        <f>IF(F457&gt;Päälaskenta!D$24+Päälaskenta!D$20,2*SQRT(POWER((Päälaskenta!D$24+Päälaskenta!D$20),2)+POWER(Päälaskenta!E$15*(Päälaskenta!D$24+Päälaskenta!D$20),2))+Päälaskenta!C$15,(2*SQRT((POWER(F457,2))+POWER(Päälaskenta!E$15*F457,2))+Päälaskenta!C$15))</f>
        <v>4.3203097818315204</v>
      </c>
      <c r="O457" s="8">
        <f t="shared" si="52"/>
        <v>0.37458013932370099</v>
      </c>
      <c r="P457" s="8">
        <f>Päälaskenta!F$15</f>
        <v>0.08</v>
      </c>
      <c r="Q457" s="8">
        <f t="shared" si="53"/>
        <v>10.5115351323385</v>
      </c>
      <c r="R457" s="8">
        <f t="shared" si="54"/>
        <v>1.54482885718554</v>
      </c>
      <c r="S457" s="8">
        <f t="shared" si="55"/>
        <v>5.6564991343535001E-2</v>
      </c>
    </row>
    <row r="458" spans="1:19" x14ac:dyDescent="0.2">
      <c r="A458" s="8">
        <v>456</v>
      </c>
      <c r="B458" s="8">
        <f>IF(Päälaskenta!C$7,Päälaskenta!E$7,Päälaskenta!G$5)</f>
        <v>2.5</v>
      </c>
      <c r="C458" s="56">
        <v>1.544</v>
      </c>
      <c r="D458" s="92">
        <f t="shared" si="49"/>
        <v>1.61917</v>
      </c>
      <c r="E458" s="8">
        <f>Päälaskenta!F$15</f>
        <v>0.08</v>
      </c>
      <c r="F458" s="93">
        <f>SQRT(POWER(Päälaskenta!C$15/(2*Päälaskenta!E$15),2)+(D458/Päälaskenta!E$15))-Päälaskenta!C$15/(2*Päälaskenta!E$15)</f>
        <v>0.46700000000000003</v>
      </c>
      <c r="G458" s="57">
        <f>2*SQRT((POWER(F458,2))+POWER(Päälaskenta!E$15*F458,2))+Päälaskenta!C$15</f>
        <v>4.32</v>
      </c>
      <c r="H458" s="57">
        <f t="shared" si="50"/>
        <v>0.37</v>
      </c>
      <c r="I458" s="62">
        <f t="shared" si="51"/>
        <v>5.7438999999999997E-2</v>
      </c>
      <c r="M458" s="8">
        <f>IF(F458&gt;(Päälaskenta!D$24+Päälaskenta!D$20),(F458*Päälaskenta!C$15 + F458*F458*Päälaskenta!E$15)+(Päälaskenta!C$15 + F458*Päälaskenta!E$15)*(F458-(Päälaskenta!D$24+Päälaskenta!D$20)),F458*Päälaskenta!C$15 + F458*F458*Päälaskenta!E$15)</f>
        <v>1.619089</v>
      </c>
      <c r="N458" s="8">
        <f>IF(F458&gt;Päälaskenta!D$24+Päälaskenta!D$20,2*SQRT(POWER((Päälaskenta!D$24+Päälaskenta!D$20),2)+POWER(Päälaskenta!E$15*(Päälaskenta!D$24+Päälaskenta!D$20),2))+Päälaskenta!C$15,(2*SQRT((POWER(F458,2))+POWER(Päälaskenta!E$15*F458,2))+Päälaskenta!C$15))</f>
        <v>4.32087546725647</v>
      </c>
      <c r="O458" s="8">
        <f t="shared" si="52"/>
        <v>0.37471318307353002</v>
      </c>
      <c r="P458" s="8">
        <f>Päälaskenta!F$15</f>
        <v>0.08</v>
      </c>
      <c r="Q458" s="8">
        <f t="shared" si="53"/>
        <v>10.519135521490099</v>
      </c>
      <c r="R458" s="8">
        <f t="shared" si="54"/>
        <v>1.54407818223705</v>
      </c>
      <c r="S458" s="8">
        <f t="shared" si="55"/>
        <v>5.6483281086614601E-2</v>
      </c>
    </row>
    <row r="459" spans="1:19" x14ac:dyDescent="0.2">
      <c r="A459" s="8">
        <v>457</v>
      </c>
      <c r="B459" s="8">
        <f>IF(Päälaskenta!C$7,Päälaskenta!E$7,Päälaskenta!G$5)</f>
        <v>2.5</v>
      </c>
      <c r="C459" s="56">
        <v>1.5429999999999999</v>
      </c>
      <c r="D459" s="92">
        <f t="shared" si="49"/>
        <v>1.62022</v>
      </c>
      <c r="E459" s="8">
        <f>Päälaskenta!F$15</f>
        <v>0.08</v>
      </c>
      <c r="F459" s="93">
        <f>SQRT(POWER(Päälaskenta!C$15/(2*Päälaskenta!E$15),2)+(D459/Päälaskenta!E$15))-Päälaskenta!C$15/(2*Päälaskenta!E$15)</f>
        <v>0.46729999999999999</v>
      </c>
      <c r="G459" s="57">
        <f>2*SQRT((POWER(F459,2))+POWER(Päälaskenta!E$15*F459,2))+Päälaskenta!C$15</f>
        <v>4.32</v>
      </c>
      <c r="H459" s="57">
        <f t="shared" si="50"/>
        <v>0.38</v>
      </c>
      <c r="I459" s="62">
        <f t="shared" si="51"/>
        <v>5.5361E-2</v>
      </c>
      <c r="M459" s="8">
        <f>IF(F459&gt;(Päälaskenta!D$24+Päälaskenta!D$20),(F459*Päälaskenta!C$15 + F459*F459*Päälaskenta!E$15)+(Päälaskenta!C$15 + F459*Päälaskenta!E$15)*(F459-(Päälaskenta!D$24+Päälaskenta!D$20)),F459*Päälaskenta!C$15 + F459*F459*Päälaskenta!E$15)</f>
        <v>1.62026929</v>
      </c>
      <c r="N459" s="8">
        <f>IF(F459&gt;Päälaskenta!D$24+Päälaskenta!D$20,2*SQRT(POWER((Päälaskenta!D$24+Päälaskenta!D$20),2)+POWER(Päälaskenta!E$15*(Päälaskenta!D$24+Päälaskenta!D$20),2))+Päälaskenta!C$15,(2*SQRT((POWER(F459,2))+POWER(Päälaskenta!E$15*F459,2))+Päälaskenta!C$15))</f>
        <v>4.3217239953938904</v>
      </c>
      <c r="O459" s="8">
        <f t="shared" si="52"/>
        <v>0.37491271810205601</v>
      </c>
      <c r="P459" s="8">
        <f>Päälaskenta!F$15</f>
        <v>0.08</v>
      </c>
      <c r="Q459" s="8">
        <f t="shared" si="53"/>
        <v>10.5305404917475</v>
      </c>
      <c r="R459" s="8">
        <f t="shared" si="54"/>
        <v>1.54295339387689</v>
      </c>
      <c r="S459" s="8">
        <f t="shared" si="55"/>
        <v>5.6361000316639397E-2</v>
      </c>
    </row>
    <row r="460" spans="1:19" x14ac:dyDescent="0.2">
      <c r="A460" s="8">
        <v>458</v>
      </c>
      <c r="B460" s="8">
        <f>IF(Päälaskenta!C$7,Päälaskenta!E$7,Päälaskenta!G$5)</f>
        <v>2.5</v>
      </c>
      <c r="C460" s="56">
        <v>1.542</v>
      </c>
      <c r="D460" s="92">
        <f t="shared" si="49"/>
        <v>1.62127</v>
      </c>
      <c r="E460" s="8">
        <f>Päälaskenta!F$15</f>
        <v>0.08</v>
      </c>
      <c r="F460" s="93">
        <f>SQRT(POWER(Päälaskenta!C$15/(2*Päälaskenta!E$15),2)+(D460/Päälaskenta!E$15))-Päälaskenta!C$15/(2*Päälaskenta!E$15)</f>
        <v>0.46760000000000002</v>
      </c>
      <c r="G460" s="57">
        <f>2*SQRT((POWER(F460,2))+POWER(Päälaskenta!E$15*F460,2))+Päälaskenta!C$15</f>
        <v>4.32</v>
      </c>
      <c r="H460" s="57">
        <f t="shared" si="50"/>
        <v>0.38</v>
      </c>
      <c r="I460" s="62">
        <f t="shared" si="51"/>
        <v>5.5288999999999998E-2</v>
      </c>
      <c r="M460" s="8">
        <f>IF(F460&gt;(Päälaskenta!D$24+Päälaskenta!D$20),(F460*Päälaskenta!C$15 + F460*F460*Päälaskenta!E$15)+(Päälaskenta!C$15 + F460*Päälaskenta!E$15)*(F460-(Päälaskenta!D$24+Päälaskenta!D$20)),F460*Päälaskenta!C$15 + F460*F460*Päälaskenta!E$15)</f>
        <v>1.62144976</v>
      </c>
      <c r="N460" s="8">
        <f>IF(F460&gt;Päälaskenta!D$24+Päälaskenta!D$20,2*SQRT(POWER((Päälaskenta!D$24+Päälaskenta!D$20),2)+POWER(Päälaskenta!E$15*(Päälaskenta!D$24+Päälaskenta!D$20),2))+Päälaskenta!C$15,(2*SQRT((POWER(F460,2))+POWER(Päälaskenta!E$15*F460,2))+Päälaskenta!C$15))</f>
        <v>4.3225725235313197</v>
      </c>
      <c r="O460" s="8">
        <f t="shared" si="52"/>
        <v>0.37511221643433701</v>
      </c>
      <c r="P460" s="8">
        <f>Päälaskenta!F$15</f>
        <v>0.08</v>
      </c>
      <c r="Q460" s="8">
        <f t="shared" si="53"/>
        <v>10.5419507254277</v>
      </c>
      <c r="R460" s="8">
        <f t="shared" si="54"/>
        <v>1.5418300718734601</v>
      </c>
      <c r="S460" s="8">
        <f t="shared" si="55"/>
        <v>5.6239060047572599E-2</v>
      </c>
    </row>
    <row r="461" spans="1:19" x14ac:dyDescent="0.2">
      <c r="A461" s="8">
        <v>459</v>
      </c>
      <c r="B461" s="8">
        <f>IF(Päälaskenta!C$7,Päälaskenta!E$7,Päälaskenta!G$5)</f>
        <v>2.5</v>
      </c>
      <c r="C461" s="56">
        <v>1.5409999999999999</v>
      </c>
      <c r="D461" s="92">
        <f t="shared" si="49"/>
        <v>1.62232</v>
      </c>
      <c r="E461" s="8">
        <f>Päälaskenta!F$15</f>
        <v>0.08</v>
      </c>
      <c r="F461" s="93">
        <f>SQRT(POWER(Päälaskenta!C$15/(2*Päälaskenta!E$15),2)+(D461/Päälaskenta!E$15))-Päälaskenta!C$15/(2*Päälaskenta!E$15)</f>
        <v>0.46779999999999999</v>
      </c>
      <c r="G461" s="57">
        <f>2*SQRT((POWER(F461,2))+POWER(Päälaskenta!E$15*F461,2))+Päälaskenta!C$15</f>
        <v>4.32</v>
      </c>
      <c r="H461" s="57">
        <f t="shared" si="50"/>
        <v>0.38</v>
      </c>
      <c r="I461" s="62">
        <f t="shared" si="51"/>
        <v>5.5217000000000002E-2</v>
      </c>
      <c r="M461" s="8">
        <f>IF(F461&gt;(Päälaskenta!D$24+Päälaskenta!D$20),(F461*Päälaskenta!C$15 + F461*F461*Päälaskenta!E$15)+(Päälaskenta!C$15 + F461*Päälaskenta!E$15)*(F461-(Päälaskenta!D$24+Päälaskenta!D$20)),F461*Päälaskenta!C$15 + F461*F461*Päälaskenta!E$15)</f>
        <v>1.62223684</v>
      </c>
      <c r="N461" s="8">
        <f>IF(F461&gt;Päälaskenta!D$24+Päälaskenta!D$20,2*SQRT(POWER((Päälaskenta!D$24+Päälaskenta!D$20),2)+POWER(Päälaskenta!E$15*(Päälaskenta!D$24+Päälaskenta!D$20),2))+Päälaskenta!C$15,(2*SQRT((POWER(F461,2))+POWER(Päälaskenta!E$15*F461,2))+Päälaskenta!C$15))</f>
        <v>4.3231382089562702</v>
      </c>
      <c r="O461" s="8">
        <f t="shared" si="52"/>
        <v>0.37524519494639402</v>
      </c>
      <c r="P461" s="8">
        <f>Päälaskenta!F$15</f>
        <v>0.08</v>
      </c>
      <c r="Q461" s="8">
        <f t="shared" si="53"/>
        <v>10.5495604717758</v>
      </c>
      <c r="R461" s="8">
        <f t="shared" si="54"/>
        <v>1.54108200378435</v>
      </c>
      <c r="S461" s="8">
        <f t="shared" si="55"/>
        <v>5.6157955127547697E-2</v>
      </c>
    </row>
    <row r="462" spans="1:19" x14ac:dyDescent="0.2">
      <c r="A462" s="8">
        <v>460</v>
      </c>
      <c r="B462" s="8">
        <f>IF(Päälaskenta!C$7,Päälaskenta!E$7,Päälaskenta!G$5)</f>
        <v>2.5</v>
      </c>
      <c r="C462" s="56">
        <v>1.54</v>
      </c>
      <c r="D462" s="92">
        <f t="shared" si="49"/>
        <v>1.62338</v>
      </c>
      <c r="E462" s="8">
        <f>Päälaskenta!F$15</f>
        <v>0.08</v>
      </c>
      <c r="F462" s="93">
        <f>SQRT(POWER(Päälaskenta!C$15/(2*Päälaskenta!E$15),2)+(D462/Päälaskenta!E$15))-Päälaskenta!C$15/(2*Päälaskenta!E$15)</f>
        <v>0.46810000000000002</v>
      </c>
      <c r="G462" s="57">
        <f>2*SQRT((POWER(F462,2))+POWER(Päälaskenta!E$15*F462,2))+Päälaskenta!C$15</f>
        <v>4.32</v>
      </c>
      <c r="H462" s="57">
        <f t="shared" si="50"/>
        <v>0.38</v>
      </c>
      <c r="I462" s="62">
        <f t="shared" si="51"/>
        <v>5.5145E-2</v>
      </c>
      <c r="M462" s="8">
        <f>IF(F462&gt;(Päälaskenta!D$24+Päälaskenta!D$20),(F462*Päälaskenta!C$15 + F462*F462*Päälaskenta!E$15)+(Päälaskenta!C$15 + F462*Päälaskenta!E$15)*(F462-(Päälaskenta!D$24+Päälaskenta!D$20)),F462*Päälaskenta!C$15 + F462*F462*Päälaskenta!E$15)</f>
        <v>1.62341761</v>
      </c>
      <c r="N462" s="8">
        <f>IF(F462&gt;Päälaskenta!D$24+Päälaskenta!D$20,2*SQRT(POWER((Päälaskenta!D$24+Päälaskenta!D$20),2)+POWER(Päälaskenta!E$15*(Päälaskenta!D$24+Päälaskenta!D$20),2))+Päälaskenta!C$15,(2*SQRT((POWER(F462,2))+POWER(Päälaskenta!E$15*F462,2))+Päälaskenta!C$15))</f>
        <v>4.3239867370936897</v>
      </c>
      <c r="O462" s="8">
        <f t="shared" si="52"/>
        <v>0.37544463216627699</v>
      </c>
      <c r="P462" s="8">
        <f>Päälaskenta!F$15</f>
        <v>0.08</v>
      </c>
      <c r="Q462" s="8">
        <f t="shared" si="53"/>
        <v>10.5609794767969</v>
      </c>
      <c r="R462" s="8">
        <f t="shared" si="54"/>
        <v>1.5399611194312499</v>
      </c>
      <c r="S462" s="8">
        <f t="shared" si="55"/>
        <v>5.60365797780117E-2</v>
      </c>
    </row>
    <row r="463" spans="1:19" x14ac:dyDescent="0.2">
      <c r="A463" s="8">
        <v>461</v>
      </c>
      <c r="B463" s="8">
        <f>IF(Päälaskenta!C$7,Päälaskenta!E$7,Päälaskenta!G$5)</f>
        <v>2.5</v>
      </c>
      <c r="C463" s="56">
        <v>1.5389999999999999</v>
      </c>
      <c r="D463" s="92">
        <f t="shared" si="49"/>
        <v>1.62443</v>
      </c>
      <c r="E463" s="8">
        <f>Päälaskenta!F$15</f>
        <v>0.08</v>
      </c>
      <c r="F463" s="93">
        <f>SQRT(POWER(Päälaskenta!C$15/(2*Päälaskenta!E$15),2)+(D463/Päälaskenta!E$15))-Päälaskenta!C$15/(2*Päälaskenta!E$15)</f>
        <v>0.46839999999999998</v>
      </c>
      <c r="G463" s="57">
        <f>2*SQRT((POWER(F463,2))+POWER(Päälaskenta!E$15*F463,2))+Päälaskenta!C$15</f>
        <v>4.32</v>
      </c>
      <c r="H463" s="57">
        <f t="shared" si="50"/>
        <v>0.38</v>
      </c>
      <c r="I463" s="62">
        <f t="shared" si="51"/>
        <v>5.5073999999999998E-2</v>
      </c>
      <c r="M463" s="8">
        <f>IF(F463&gt;(Päälaskenta!D$24+Päälaskenta!D$20),(F463*Päälaskenta!C$15 + F463*F463*Päälaskenta!E$15)+(Päälaskenta!C$15 + F463*Päälaskenta!E$15)*(F463-(Päälaskenta!D$24+Päälaskenta!D$20)),F463*Päälaskenta!C$15 + F463*F463*Päälaskenta!E$15)</f>
        <v>1.6245985599999999</v>
      </c>
      <c r="N463" s="8">
        <f>IF(F463&gt;Päälaskenta!D$24+Päälaskenta!D$20,2*SQRT(POWER((Päälaskenta!D$24+Päälaskenta!D$20),2)+POWER(Päälaskenta!E$15*(Päälaskenta!D$24+Päälaskenta!D$20),2))+Päälaskenta!C$15,(2*SQRT((POWER(F463,2))+POWER(Päälaskenta!E$15*F463,2))+Päälaskenta!C$15))</f>
        <v>4.3248352652311199</v>
      </c>
      <c r="O463" s="8">
        <f t="shared" si="52"/>
        <v>0.37564403274749503</v>
      </c>
      <c r="P463" s="8">
        <f>Päälaskenta!F$15</f>
        <v>0.08</v>
      </c>
      <c r="Q463" s="8">
        <f t="shared" si="53"/>
        <v>10.572403744005801</v>
      </c>
      <c r="R463" s="8">
        <f t="shared" si="54"/>
        <v>1.5388416939136</v>
      </c>
      <c r="S463" s="8">
        <f t="shared" si="55"/>
        <v>5.5915541838667898E-2</v>
      </c>
    </row>
    <row r="464" spans="1:19" x14ac:dyDescent="0.2">
      <c r="A464" s="8">
        <v>462</v>
      </c>
      <c r="B464" s="8">
        <f>IF(Päälaskenta!C$7,Päälaskenta!E$7,Päälaskenta!G$5)</f>
        <v>2.5</v>
      </c>
      <c r="C464" s="56">
        <v>1.538</v>
      </c>
      <c r="D464" s="92">
        <f t="shared" si="49"/>
        <v>1.6254900000000001</v>
      </c>
      <c r="E464" s="8">
        <f>Päälaskenta!F$15</f>
        <v>0.08</v>
      </c>
      <c r="F464" s="93">
        <f>SQRT(POWER(Päälaskenta!C$15/(2*Päälaskenta!E$15),2)+(D464/Päälaskenta!E$15))-Päälaskenta!C$15/(2*Päälaskenta!E$15)</f>
        <v>0.46860000000000002</v>
      </c>
      <c r="G464" s="57">
        <f>2*SQRT((POWER(F464,2))+POWER(Päälaskenta!E$15*F464,2))+Päälaskenta!C$15</f>
        <v>4.33</v>
      </c>
      <c r="H464" s="57">
        <f t="shared" si="50"/>
        <v>0.38</v>
      </c>
      <c r="I464" s="62">
        <f t="shared" si="51"/>
        <v>5.5002000000000002E-2</v>
      </c>
      <c r="M464" s="8">
        <f>IF(F464&gt;(Päälaskenta!D$24+Päälaskenta!D$20),(F464*Päälaskenta!C$15 + F464*F464*Päälaskenta!E$15)+(Päälaskenta!C$15 + F464*Päälaskenta!E$15)*(F464-(Päälaskenta!D$24+Päälaskenta!D$20)),F464*Päälaskenta!C$15 + F464*F464*Päälaskenta!E$15)</f>
        <v>1.62538596</v>
      </c>
      <c r="N464" s="8">
        <f>IF(F464&gt;Päälaskenta!D$24+Päälaskenta!D$20,2*SQRT(POWER((Päälaskenta!D$24+Päälaskenta!D$20),2)+POWER(Päälaskenta!E$15*(Päälaskenta!D$24+Päälaskenta!D$20),2))+Päälaskenta!C$15,(2*SQRT((POWER(F464,2))+POWER(Päälaskenta!E$15*F464,2))+Päälaskenta!C$15))</f>
        <v>4.3254009506560598</v>
      </c>
      <c r="O464" s="8">
        <f t="shared" si="52"/>
        <v>0.37577694612414297</v>
      </c>
      <c r="P464" s="8">
        <f>Päälaskenta!F$15</f>
        <v>0.08</v>
      </c>
      <c r="Q464" s="8">
        <f t="shared" si="53"/>
        <v>10.580022845354801</v>
      </c>
      <c r="R464" s="8">
        <f t="shared" si="54"/>
        <v>1.5380962193127301</v>
      </c>
      <c r="S464" s="8">
        <f t="shared" si="55"/>
        <v>5.5835036760908299E-2</v>
      </c>
    </row>
    <row r="465" spans="1:19" x14ac:dyDescent="0.2">
      <c r="A465" s="8">
        <v>463</v>
      </c>
      <c r="B465" s="8">
        <f>IF(Päälaskenta!C$7,Päälaskenta!E$7,Päälaskenta!G$5)</f>
        <v>2.5</v>
      </c>
      <c r="C465" s="56">
        <v>1.5369999999999999</v>
      </c>
      <c r="D465" s="92">
        <f t="shared" si="49"/>
        <v>1.6265499999999999</v>
      </c>
      <c r="E465" s="8">
        <f>Päälaskenta!F$15</f>
        <v>0.08</v>
      </c>
      <c r="F465" s="93">
        <f>SQRT(POWER(Päälaskenta!C$15/(2*Päälaskenta!E$15),2)+(D465/Päälaskenta!E$15))-Päälaskenta!C$15/(2*Päälaskenta!E$15)</f>
        <v>0.46889999999999998</v>
      </c>
      <c r="G465" s="57">
        <f>2*SQRT((POWER(F465,2))+POWER(Päälaskenta!E$15*F465,2))+Päälaskenta!C$15</f>
        <v>4.33</v>
      </c>
      <c r="H465" s="57">
        <f t="shared" si="50"/>
        <v>0.38</v>
      </c>
      <c r="I465" s="62">
        <f t="shared" si="51"/>
        <v>5.4931000000000001E-2</v>
      </c>
      <c r="M465" s="8">
        <f>IF(F465&gt;(Päälaskenta!D$24+Päälaskenta!D$20),(F465*Päälaskenta!C$15 + F465*F465*Päälaskenta!E$15)+(Päälaskenta!C$15 + F465*Päälaskenta!E$15)*(F465-(Päälaskenta!D$24+Päälaskenta!D$20)),F465*Päälaskenta!C$15 + F465*F465*Päälaskenta!E$15)</f>
        <v>1.6265672099999999</v>
      </c>
      <c r="N465" s="8">
        <f>IF(F465&gt;Päälaskenta!D$24+Päälaskenta!D$20,2*SQRT(POWER((Päälaskenta!D$24+Päälaskenta!D$20),2)+POWER(Päälaskenta!E$15*(Päälaskenta!D$24+Päälaskenta!D$20),2))+Päälaskenta!C$15,(2*SQRT((POWER(F465,2))+POWER(Päälaskenta!E$15*F465,2))+Päälaskenta!C$15))</f>
        <v>4.32624947879349</v>
      </c>
      <c r="O465" s="8">
        <f t="shared" si="52"/>
        <v>0.37597628568882702</v>
      </c>
      <c r="P465" s="8">
        <f>Päälaskenta!F$15</f>
        <v>0.08</v>
      </c>
      <c r="Q465" s="8">
        <f t="shared" si="53"/>
        <v>10.5914558818518</v>
      </c>
      <c r="R465" s="8">
        <f t="shared" si="54"/>
        <v>1.53697921895278</v>
      </c>
      <c r="S465" s="8">
        <f t="shared" si="55"/>
        <v>5.5714558617675998E-2</v>
      </c>
    </row>
    <row r="466" spans="1:19" x14ac:dyDescent="0.2">
      <c r="A466" s="8">
        <v>464</v>
      </c>
      <c r="B466" s="8">
        <f>IF(Päälaskenta!C$7,Päälaskenta!E$7,Päälaskenta!G$5)</f>
        <v>2.5</v>
      </c>
      <c r="C466" s="56">
        <v>1.536</v>
      </c>
      <c r="D466" s="92">
        <f t="shared" si="49"/>
        <v>1.6275999999999999</v>
      </c>
      <c r="E466" s="8">
        <f>Päälaskenta!F$15</f>
        <v>0.08</v>
      </c>
      <c r="F466" s="93">
        <f>SQRT(POWER(Päälaskenta!C$15/(2*Päälaskenta!E$15),2)+(D466/Päälaskenta!E$15))-Päälaskenta!C$15/(2*Päälaskenta!E$15)</f>
        <v>0.46920000000000001</v>
      </c>
      <c r="G466" s="57">
        <f>2*SQRT((POWER(F466,2))+POWER(Päälaskenta!E$15*F466,2))+Päälaskenta!C$15</f>
        <v>4.33</v>
      </c>
      <c r="H466" s="57">
        <f t="shared" si="50"/>
        <v>0.38</v>
      </c>
      <c r="I466" s="62">
        <f t="shared" si="51"/>
        <v>5.4858999999999998E-2</v>
      </c>
      <c r="M466" s="8">
        <f>IF(F466&gt;(Päälaskenta!D$24+Päälaskenta!D$20),(F466*Päälaskenta!C$15 + F466*F466*Päälaskenta!E$15)+(Päälaskenta!C$15 + F466*Päälaskenta!E$15)*(F466-(Päälaskenta!D$24+Päälaskenta!D$20)),F466*Päälaskenta!C$15 + F466*F466*Päälaskenta!E$15)</f>
        <v>1.6277486400000001</v>
      </c>
      <c r="N466" s="8">
        <f>IF(F466&gt;Päälaskenta!D$24+Päälaskenta!D$20,2*SQRT(POWER((Päälaskenta!D$24+Päälaskenta!D$20),2)+POWER(Päälaskenta!E$15*(Päälaskenta!D$24+Päälaskenta!D$20),2))+Päälaskenta!C$15,(2*SQRT((POWER(F466,2))+POWER(Päälaskenta!E$15*F466,2))+Päälaskenta!C$15))</f>
        <v>4.3270980069309104</v>
      </c>
      <c r="O466" s="8">
        <f t="shared" si="52"/>
        <v>0.37617558867230699</v>
      </c>
      <c r="P466" s="8">
        <f>Päälaskenta!F$15</f>
        <v>0.08</v>
      </c>
      <c r="Q466" s="8">
        <f t="shared" si="53"/>
        <v>10.6028941793081</v>
      </c>
      <c r="R466" s="8">
        <f t="shared" si="54"/>
        <v>1.5358636699582799</v>
      </c>
      <c r="S466" s="8">
        <f t="shared" si="55"/>
        <v>5.5594414827154999E-2</v>
      </c>
    </row>
    <row r="467" spans="1:19" x14ac:dyDescent="0.2">
      <c r="A467" s="8">
        <v>465</v>
      </c>
      <c r="B467" s="8">
        <f>IF(Päälaskenta!C$7,Päälaskenta!E$7,Päälaskenta!G$5)</f>
        <v>2.5</v>
      </c>
      <c r="C467" s="56">
        <v>1.5349999999999999</v>
      </c>
      <c r="D467" s="92">
        <f t="shared" si="49"/>
        <v>1.62866</v>
      </c>
      <c r="E467" s="8">
        <f>Päälaskenta!F$15</f>
        <v>0.08</v>
      </c>
      <c r="F467" s="93">
        <f>SQRT(POWER(Päälaskenta!C$15/(2*Päälaskenta!E$15),2)+(D467/Päälaskenta!E$15))-Päälaskenta!C$15/(2*Päälaskenta!E$15)</f>
        <v>0.46939999999999998</v>
      </c>
      <c r="G467" s="57">
        <f>2*SQRT((POWER(F467,2))+POWER(Päälaskenta!E$15*F467,2))+Päälaskenta!C$15</f>
        <v>4.33</v>
      </c>
      <c r="H467" s="57">
        <f t="shared" si="50"/>
        <v>0.38</v>
      </c>
      <c r="I467" s="62">
        <f t="shared" si="51"/>
        <v>5.4788000000000003E-2</v>
      </c>
      <c r="M467" s="8">
        <f>IF(F467&gt;(Päälaskenta!D$24+Päälaskenta!D$20),(F467*Päälaskenta!C$15 + F467*F467*Päälaskenta!E$15)+(Päälaskenta!C$15 + F467*Päälaskenta!E$15)*(F467-(Päälaskenta!D$24+Päälaskenta!D$20)),F467*Päälaskenta!C$15 + F467*F467*Päälaskenta!E$15)</f>
        <v>1.62853636</v>
      </c>
      <c r="N467" s="8">
        <f>IF(F467&gt;Päälaskenta!D$24+Päälaskenta!D$20,2*SQRT(POWER((Päälaskenta!D$24+Päälaskenta!D$20),2)+POWER(Päälaskenta!E$15*(Päälaskenta!D$24+Päälaskenta!D$20),2))+Päälaskenta!C$15,(2*SQRT((POWER(F467,2))+POWER(Päälaskenta!E$15*F467,2))+Päälaskenta!C$15))</f>
        <v>4.32766369235586</v>
      </c>
      <c r="O467" s="8">
        <f t="shared" si="52"/>
        <v>0.376308437015694</v>
      </c>
      <c r="P467" s="8">
        <f>Päälaskenta!F$15</f>
        <v>0.08</v>
      </c>
      <c r="Q467" s="8">
        <f t="shared" si="53"/>
        <v>10.610522633474201</v>
      </c>
      <c r="R467" s="8">
        <f t="shared" si="54"/>
        <v>1.53512077556561</v>
      </c>
      <c r="S467" s="8">
        <f t="shared" si="55"/>
        <v>5.55145041561129E-2</v>
      </c>
    </row>
    <row r="468" spans="1:19" x14ac:dyDescent="0.2">
      <c r="A468" s="8">
        <v>466</v>
      </c>
      <c r="B468" s="8">
        <f>IF(Päälaskenta!C$7,Päälaskenta!E$7,Päälaskenta!G$5)</f>
        <v>2.5</v>
      </c>
      <c r="C468" s="56">
        <v>1.534</v>
      </c>
      <c r="D468" s="92">
        <f t="shared" si="49"/>
        <v>1.6297299999999999</v>
      </c>
      <c r="E468" s="8">
        <f>Päälaskenta!F$15</f>
        <v>0.08</v>
      </c>
      <c r="F468" s="93">
        <f>SQRT(POWER(Päälaskenta!C$15/(2*Päälaskenta!E$15),2)+(D468/Päälaskenta!E$15))-Päälaskenta!C$15/(2*Päälaskenta!E$15)</f>
        <v>0.46970000000000001</v>
      </c>
      <c r="G468" s="57">
        <f>2*SQRT((POWER(F468,2))+POWER(Päälaskenta!E$15*F468,2))+Päälaskenta!C$15</f>
        <v>4.33</v>
      </c>
      <c r="H468" s="57">
        <f t="shared" si="50"/>
        <v>0.38</v>
      </c>
      <c r="I468" s="62">
        <f t="shared" si="51"/>
        <v>5.4717000000000002E-2</v>
      </c>
      <c r="M468" s="8">
        <f>IF(F468&gt;(Päälaskenta!D$24+Päälaskenta!D$20),(F468*Päälaskenta!C$15 + F468*F468*Päälaskenta!E$15)+(Päälaskenta!C$15 + F468*Päälaskenta!E$15)*(F468-(Päälaskenta!D$24+Päälaskenta!D$20)),F468*Päälaskenta!C$15 + F468*F468*Päälaskenta!E$15)</f>
        <v>1.6297180899999999</v>
      </c>
      <c r="N468" s="8">
        <f>IF(F468&gt;Päälaskenta!D$24+Päälaskenta!D$20,2*SQRT(POWER((Päälaskenta!D$24+Päälaskenta!D$20),2)+POWER(Päälaskenta!E$15*(Päälaskenta!D$24+Päälaskenta!D$20),2))+Päälaskenta!C$15,(2*SQRT((POWER(F468,2))+POWER(Päälaskenta!E$15*F468,2))+Päälaskenta!C$15))</f>
        <v>4.3285122204932902</v>
      </c>
      <c r="O468" s="8">
        <f t="shared" si="52"/>
        <v>0.37650767907830301</v>
      </c>
      <c r="P468" s="8">
        <f>Päälaskenta!F$15</f>
        <v>0.08</v>
      </c>
      <c r="Q468" s="8">
        <f t="shared" si="53"/>
        <v>10.621969698176899</v>
      </c>
      <c r="R468" s="8">
        <f t="shared" si="54"/>
        <v>1.5340076393212301</v>
      </c>
      <c r="S468" s="8">
        <f t="shared" si="55"/>
        <v>5.5394915093327703E-2</v>
      </c>
    </row>
    <row r="469" spans="1:19" x14ac:dyDescent="0.2">
      <c r="A469" s="8">
        <v>467</v>
      </c>
      <c r="B469" s="8">
        <f>IF(Päälaskenta!C$7,Päälaskenta!E$7,Päälaskenta!G$5)</f>
        <v>2.5</v>
      </c>
      <c r="C469" s="56">
        <v>1.5329999999999999</v>
      </c>
      <c r="D469" s="92">
        <f t="shared" si="49"/>
        <v>1.63079</v>
      </c>
      <c r="E469" s="8">
        <f>Päälaskenta!F$15</f>
        <v>0.08</v>
      </c>
      <c r="F469" s="93">
        <f>SQRT(POWER(Päälaskenta!C$15/(2*Päälaskenta!E$15),2)+(D469/Päälaskenta!E$15))-Päälaskenta!C$15/(2*Päälaskenta!E$15)</f>
        <v>0.47</v>
      </c>
      <c r="G469" s="57">
        <f>2*SQRT((POWER(F469,2))+POWER(Päälaskenta!E$15*F469,2))+Päälaskenta!C$15</f>
        <v>4.33</v>
      </c>
      <c r="H469" s="57">
        <f t="shared" si="50"/>
        <v>0.38</v>
      </c>
      <c r="I469" s="62">
        <f t="shared" si="51"/>
        <v>5.4644999999999999E-2</v>
      </c>
      <c r="M469" s="8">
        <f>IF(F469&gt;(Päälaskenta!D$24+Päälaskenta!D$20),(F469*Päälaskenta!C$15 + F469*F469*Päälaskenta!E$15)+(Päälaskenta!C$15 + F469*Päälaskenta!E$15)*(F469-(Päälaskenta!D$24+Päälaskenta!D$20)),F469*Päälaskenta!C$15 + F469*F469*Päälaskenta!E$15)</f>
        <v>1.6309</v>
      </c>
      <c r="N469" s="8">
        <f>IF(F469&gt;Päälaskenta!D$24+Päälaskenta!D$20,2*SQRT(POWER((Päälaskenta!D$24+Päälaskenta!D$20),2)+POWER(Päälaskenta!E$15*(Päälaskenta!D$24+Päälaskenta!D$20),2))+Päälaskenta!C$15,(2*SQRT((POWER(F469,2))+POWER(Päälaskenta!E$15*F469,2))+Päälaskenta!C$15))</f>
        <v>4.3293607486307097</v>
      </c>
      <c r="O469" s="8">
        <f t="shared" si="52"/>
        <v>0.37670688461704699</v>
      </c>
      <c r="P469" s="8">
        <f>Päälaskenta!F$15</f>
        <v>0.08</v>
      </c>
      <c r="Q469" s="8">
        <f t="shared" si="53"/>
        <v>10.633422022617101</v>
      </c>
      <c r="R469" s="8">
        <f t="shared" si="54"/>
        <v>1.53289594702312</v>
      </c>
      <c r="S469" s="8">
        <f t="shared" si="55"/>
        <v>5.5275657358592703E-2</v>
      </c>
    </row>
    <row r="470" spans="1:19" x14ac:dyDescent="0.2">
      <c r="A470" s="8">
        <v>468</v>
      </c>
      <c r="B470" s="8">
        <f>IF(Päälaskenta!C$7,Päälaskenta!E$7,Päälaskenta!G$5)</f>
        <v>2.5</v>
      </c>
      <c r="C470" s="56">
        <v>1.532</v>
      </c>
      <c r="D470" s="92">
        <f t="shared" si="49"/>
        <v>1.63185</v>
      </c>
      <c r="E470" s="8">
        <f>Päälaskenta!F$15</f>
        <v>0.08</v>
      </c>
      <c r="F470" s="93">
        <f>SQRT(POWER(Päälaskenta!C$15/(2*Päälaskenta!E$15),2)+(D470/Päälaskenta!E$15))-Päälaskenta!C$15/(2*Päälaskenta!E$15)</f>
        <v>0.47020000000000001</v>
      </c>
      <c r="G470" s="57">
        <f>2*SQRT((POWER(F470,2))+POWER(Päälaskenta!E$15*F470,2))+Päälaskenta!C$15</f>
        <v>4.33</v>
      </c>
      <c r="H470" s="57">
        <f t="shared" si="50"/>
        <v>0.38</v>
      </c>
      <c r="I470" s="62">
        <f t="shared" si="51"/>
        <v>5.4573999999999998E-2</v>
      </c>
      <c r="M470" s="8">
        <f>IF(F470&gt;(Päälaskenta!D$24+Päälaskenta!D$20),(F470*Päälaskenta!C$15 + F470*F470*Päälaskenta!E$15)+(Päälaskenta!C$15 + F470*Päälaskenta!E$15)*(F470-(Päälaskenta!D$24+Päälaskenta!D$20)),F470*Päälaskenta!C$15 + F470*F470*Päälaskenta!E$15)</f>
        <v>1.63168804</v>
      </c>
      <c r="N470" s="8">
        <f>IF(F470&gt;Päälaskenta!D$24+Päälaskenta!D$20,2*SQRT(POWER((Päälaskenta!D$24+Päälaskenta!D$20),2)+POWER(Päälaskenta!E$15*(Päälaskenta!D$24+Päälaskenta!D$20),2))+Päälaskenta!C$15,(2*SQRT((POWER(F470,2))+POWER(Päälaskenta!E$15*F470,2))+Päälaskenta!C$15))</f>
        <v>4.3299264340556602</v>
      </c>
      <c r="O470" s="8">
        <f t="shared" si="52"/>
        <v>0.37683966802910901</v>
      </c>
      <c r="P470" s="8">
        <f>Päälaskenta!F$15</f>
        <v>0.08</v>
      </c>
      <c r="Q470" s="8">
        <f t="shared" si="53"/>
        <v>10.6410598274283</v>
      </c>
      <c r="R470" s="8">
        <f t="shared" si="54"/>
        <v>1.5321556196489601</v>
      </c>
      <c r="S470" s="8">
        <f t="shared" si="55"/>
        <v>5.51963357170683E-2</v>
      </c>
    </row>
    <row r="471" spans="1:19" x14ac:dyDescent="0.2">
      <c r="A471" s="8">
        <v>469</v>
      </c>
      <c r="B471" s="8">
        <f>IF(Päälaskenta!C$7,Päälaskenta!E$7,Päälaskenta!G$5)</f>
        <v>2.5</v>
      </c>
      <c r="C471" s="56">
        <v>1.5309999999999999</v>
      </c>
      <c r="D471" s="92">
        <f t="shared" si="49"/>
        <v>1.6329199999999999</v>
      </c>
      <c r="E471" s="8">
        <f>Päälaskenta!F$15</f>
        <v>0.08</v>
      </c>
      <c r="F471" s="93">
        <f>SQRT(POWER(Päälaskenta!C$15/(2*Päälaskenta!E$15),2)+(D471/Päälaskenta!E$15))-Päälaskenta!C$15/(2*Päälaskenta!E$15)</f>
        <v>0.47049999999999997</v>
      </c>
      <c r="G471" s="57">
        <f>2*SQRT((POWER(F471,2))+POWER(Päälaskenta!E$15*F471,2))+Päälaskenta!C$15</f>
        <v>4.33</v>
      </c>
      <c r="H471" s="57">
        <f t="shared" si="50"/>
        <v>0.38</v>
      </c>
      <c r="I471" s="62">
        <f t="shared" si="51"/>
        <v>5.4503000000000003E-2</v>
      </c>
      <c r="M471" s="8">
        <f>IF(F471&gt;(Päälaskenta!D$24+Päälaskenta!D$20),(F471*Päälaskenta!C$15 + F471*F471*Päälaskenta!E$15)+(Päälaskenta!C$15 + F471*Päälaskenta!E$15)*(F471-(Päälaskenta!D$24+Päälaskenta!D$20)),F471*Päälaskenta!C$15 + F471*F471*Päälaskenta!E$15)</f>
        <v>1.6328702500000001</v>
      </c>
      <c r="N471" s="8">
        <f>IF(F471&gt;Päälaskenta!D$24+Päälaskenta!D$20,2*SQRT(POWER((Päälaskenta!D$24+Päälaskenta!D$20),2)+POWER(Päälaskenta!E$15*(Päälaskenta!D$24+Päälaskenta!D$20),2))+Päälaskenta!C$15,(2*SQRT((POWER(F471,2))+POWER(Päälaskenta!E$15*F471,2))+Päälaskenta!C$15))</f>
        <v>4.3307749621930798</v>
      </c>
      <c r="O471" s="8">
        <f t="shared" si="52"/>
        <v>0.37703881274244799</v>
      </c>
      <c r="P471" s="8">
        <f>Päälaskenta!F$15</f>
        <v>0.08</v>
      </c>
      <c r="Q471" s="8">
        <f t="shared" si="53"/>
        <v>10.6525209170841</v>
      </c>
      <c r="R471" s="8">
        <f t="shared" si="54"/>
        <v>1.53104632777773</v>
      </c>
      <c r="S471" s="8">
        <f t="shared" si="55"/>
        <v>5.50776276960551E-2</v>
      </c>
    </row>
    <row r="472" spans="1:19" x14ac:dyDescent="0.2">
      <c r="A472" s="8">
        <v>470</v>
      </c>
      <c r="B472" s="8">
        <f>IF(Päälaskenta!C$7,Päälaskenta!E$7,Päälaskenta!G$5)</f>
        <v>2.5</v>
      </c>
      <c r="C472" s="56">
        <v>1.53</v>
      </c>
      <c r="D472" s="92">
        <f t="shared" si="49"/>
        <v>1.6339900000000001</v>
      </c>
      <c r="E472" s="8">
        <f>Päälaskenta!F$15</f>
        <v>0.08</v>
      </c>
      <c r="F472" s="93">
        <f>SQRT(POWER(Päälaskenta!C$15/(2*Päälaskenta!E$15),2)+(D472/Päälaskenta!E$15))-Päälaskenta!C$15/(2*Päälaskenta!E$15)</f>
        <v>0.4708</v>
      </c>
      <c r="G472" s="57">
        <f>2*SQRT((POWER(F472,2))+POWER(Päälaskenta!E$15*F472,2))+Päälaskenta!C$15</f>
        <v>4.33</v>
      </c>
      <c r="H472" s="57">
        <f t="shared" si="50"/>
        <v>0.38</v>
      </c>
      <c r="I472" s="62">
        <f t="shared" si="51"/>
        <v>5.4432000000000001E-2</v>
      </c>
      <c r="M472" s="8">
        <f>IF(F472&gt;(Päälaskenta!D$24+Päälaskenta!D$20),(F472*Päälaskenta!C$15 + F472*F472*Päälaskenta!E$15)+(Päälaskenta!C$15 + F472*Päälaskenta!E$15)*(F472-(Päälaskenta!D$24+Päälaskenta!D$20)),F472*Päälaskenta!C$15 + F472*F472*Päälaskenta!E$15)</f>
        <v>1.6340526399999999</v>
      </c>
      <c r="N472" s="8">
        <f>IF(F472&gt;Päälaskenta!D$24+Päälaskenta!D$20,2*SQRT(POWER((Päälaskenta!D$24+Päälaskenta!D$20),2)+POWER(Päälaskenta!E$15*(Päälaskenta!D$24+Päälaskenta!D$20),2))+Päälaskenta!C$15,(2*SQRT((POWER(F472,2))+POWER(Päälaskenta!E$15*F472,2))+Päälaskenta!C$15))</f>
        <v>4.33162349033051</v>
      </c>
      <c r="O472" s="8">
        <f t="shared" si="52"/>
        <v>0.377237920989139</v>
      </c>
      <c r="P472" s="8">
        <f>Päälaskenta!F$15</f>
        <v>0.08</v>
      </c>
      <c r="Q472" s="8">
        <f t="shared" si="53"/>
        <v>10.663987265262399</v>
      </c>
      <c r="R472" s="8">
        <f t="shared" si="54"/>
        <v>1.52993847248397</v>
      </c>
      <c r="S472" s="8">
        <f t="shared" si="55"/>
        <v>5.49592480108421E-2</v>
      </c>
    </row>
    <row r="473" spans="1:19" x14ac:dyDescent="0.2">
      <c r="A473" s="8">
        <v>471</v>
      </c>
      <c r="B473" s="8">
        <f>IF(Päälaskenta!C$7,Päälaskenta!E$7,Päälaskenta!G$5)</f>
        <v>2.5</v>
      </c>
      <c r="C473" s="56">
        <v>1.5289999999999999</v>
      </c>
      <c r="D473" s="92">
        <f t="shared" si="49"/>
        <v>1.63506</v>
      </c>
      <c r="E473" s="8">
        <f>Päälaskenta!F$15</f>
        <v>0.08</v>
      </c>
      <c r="F473" s="93">
        <f>SQRT(POWER(Päälaskenta!C$15/(2*Päälaskenta!E$15),2)+(D473/Päälaskenta!E$15))-Päälaskenta!C$15/(2*Päälaskenta!E$15)</f>
        <v>0.47110000000000002</v>
      </c>
      <c r="G473" s="57">
        <f>2*SQRT((POWER(F473,2))+POWER(Päälaskenta!E$15*F473,2))+Päälaskenta!C$15</f>
        <v>4.33</v>
      </c>
      <c r="H473" s="57">
        <f t="shared" si="50"/>
        <v>0.38</v>
      </c>
      <c r="I473" s="62">
        <f t="shared" si="51"/>
        <v>5.4361E-2</v>
      </c>
      <c r="M473" s="8">
        <f>IF(F473&gt;(Päälaskenta!D$24+Päälaskenta!D$20),(F473*Päälaskenta!C$15 + F473*F473*Päälaskenta!E$15)+(Päälaskenta!C$15 + F473*Päälaskenta!E$15)*(F473-(Päälaskenta!D$24+Päälaskenta!D$20)),F473*Päälaskenta!C$15 + F473*F473*Päälaskenta!E$15)</f>
        <v>1.6352352100000001</v>
      </c>
      <c r="N473" s="8">
        <f>IF(F473&gt;Päälaskenta!D$24+Päälaskenta!D$20,2*SQRT(POWER((Päälaskenta!D$24+Päälaskenta!D$20),2)+POWER(Päälaskenta!E$15*(Päälaskenta!D$24+Päälaskenta!D$20),2))+Päälaskenta!C$15,(2*SQRT((POWER(F473,2))+POWER(Päälaskenta!E$15*F473,2))+Päälaskenta!C$15))</f>
        <v>4.3324720184679304</v>
      </c>
      <c r="O473" s="8">
        <f t="shared" si="52"/>
        <v>0.37743699279060999</v>
      </c>
      <c r="P473" s="8">
        <f>Päälaskenta!F$15</f>
        <v>0.08</v>
      </c>
      <c r="Q473" s="8">
        <f t="shared" si="53"/>
        <v>10.6754588715092</v>
      </c>
      <c r="R473" s="8">
        <f t="shared" si="54"/>
        <v>1.5288320510172999</v>
      </c>
      <c r="S473" s="8">
        <f t="shared" si="55"/>
        <v>5.4841195547610702E-2</v>
      </c>
    </row>
    <row r="474" spans="1:19" x14ac:dyDescent="0.2">
      <c r="A474" s="8">
        <v>472</v>
      </c>
      <c r="B474" s="8">
        <f>IF(Päälaskenta!C$7,Päälaskenta!E$7,Päälaskenta!G$5)</f>
        <v>2.5</v>
      </c>
      <c r="C474" s="56">
        <v>1.528</v>
      </c>
      <c r="D474" s="92">
        <f t="shared" si="49"/>
        <v>1.6361300000000001</v>
      </c>
      <c r="E474" s="8">
        <f>Päälaskenta!F$15</f>
        <v>0.08</v>
      </c>
      <c r="F474" s="93">
        <f>SQRT(POWER(Päälaskenta!C$15/(2*Päälaskenta!E$15),2)+(D474/Päälaskenta!E$15))-Päälaskenta!C$15/(2*Päälaskenta!E$15)</f>
        <v>0.4713</v>
      </c>
      <c r="G474" s="57">
        <f>2*SQRT((POWER(F474,2))+POWER(Päälaskenta!E$15*F474,2))+Päälaskenta!C$15</f>
        <v>4.33</v>
      </c>
      <c r="H474" s="57">
        <f t="shared" si="50"/>
        <v>0.38</v>
      </c>
      <c r="I474" s="62">
        <f t="shared" si="51"/>
        <v>5.4288999999999997E-2</v>
      </c>
      <c r="M474" s="8">
        <f>IF(F474&gt;(Päälaskenta!D$24+Päälaskenta!D$20),(F474*Päälaskenta!C$15 + F474*F474*Päälaskenta!E$15)+(Päälaskenta!C$15 + F474*Päälaskenta!E$15)*(F474-(Päälaskenta!D$24+Päälaskenta!D$20)),F474*Päälaskenta!C$15 + F474*F474*Päälaskenta!E$15)</f>
        <v>1.63602369</v>
      </c>
      <c r="N474" s="8">
        <f>IF(F474&gt;Päälaskenta!D$24+Päälaskenta!D$20,2*SQRT(POWER((Päälaskenta!D$24+Päälaskenta!D$20),2)+POWER(Päälaskenta!E$15*(Päälaskenta!D$24+Päälaskenta!D$20),2))+Päälaskenta!C$15,(2*SQRT((POWER(F474,2))+POWER(Päälaskenta!E$15*F474,2))+Päälaskenta!C$15))</f>
        <v>4.33303770389288</v>
      </c>
      <c r="O474" s="8">
        <f t="shared" si="52"/>
        <v>0.37756968708815197</v>
      </c>
      <c r="P474" s="8">
        <f>Päälaskenta!F$15</f>
        <v>0.08</v>
      </c>
      <c r="Q474" s="8">
        <f t="shared" si="53"/>
        <v>10.6831095299324</v>
      </c>
      <c r="R474" s="8">
        <f t="shared" si="54"/>
        <v>1.52809523192173</v>
      </c>
      <c r="S474" s="8">
        <f t="shared" si="55"/>
        <v>5.4762675147441903E-2</v>
      </c>
    </row>
    <row r="475" spans="1:19" x14ac:dyDescent="0.2">
      <c r="A475" s="8">
        <v>473</v>
      </c>
      <c r="B475" s="8">
        <f>IF(Päälaskenta!C$7,Päälaskenta!E$7,Päälaskenta!G$5)</f>
        <v>2.5</v>
      </c>
      <c r="C475" s="56">
        <v>1.5269999999999999</v>
      </c>
      <c r="D475" s="92">
        <f t="shared" si="49"/>
        <v>1.6372</v>
      </c>
      <c r="E475" s="8">
        <f>Päälaskenta!F$15</f>
        <v>0.08</v>
      </c>
      <c r="F475" s="93">
        <f>SQRT(POWER(Päälaskenta!C$15/(2*Päälaskenta!E$15),2)+(D475/Päälaskenta!E$15))-Päälaskenta!C$15/(2*Päälaskenta!E$15)</f>
        <v>0.47160000000000002</v>
      </c>
      <c r="G475" s="57">
        <f>2*SQRT((POWER(F475,2))+POWER(Päälaskenta!E$15*F475,2))+Päälaskenta!C$15</f>
        <v>4.33</v>
      </c>
      <c r="H475" s="57">
        <f t="shared" si="50"/>
        <v>0.38</v>
      </c>
      <c r="I475" s="62">
        <f t="shared" si="51"/>
        <v>5.4218000000000002E-2</v>
      </c>
      <c r="M475" s="8">
        <f>IF(F475&gt;(Päälaskenta!D$24+Päälaskenta!D$20),(F475*Päälaskenta!C$15 + F475*F475*Päälaskenta!E$15)+(Päälaskenta!C$15 + F475*Päälaskenta!E$15)*(F475-(Päälaskenta!D$24+Päälaskenta!D$20)),F475*Päälaskenta!C$15 + F475*F475*Päälaskenta!E$15)</f>
        <v>1.6372065600000001</v>
      </c>
      <c r="N475" s="8">
        <f>IF(F475&gt;Päälaskenta!D$24+Päälaskenta!D$20,2*SQRT(POWER((Päälaskenta!D$24+Päälaskenta!D$20),2)+POWER(Päälaskenta!E$15*(Päälaskenta!D$24+Päälaskenta!D$20),2))+Päälaskenta!C$15,(2*SQRT((POWER(F475,2))+POWER(Päälaskenta!E$15*F475,2))+Päälaskenta!C$15))</f>
        <v>4.3338862320303004</v>
      </c>
      <c r="O475" s="8">
        <f t="shared" si="52"/>
        <v>0.37776869819515702</v>
      </c>
      <c r="P475" s="8">
        <f>Päälaskenta!F$15</f>
        <v>0.08</v>
      </c>
      <c r="Q475" s="8">
        <f t="shared" si="53"/>
        <v>10.6945898986204</v>
      </c>
      <c r="R475" s="8">
        <f t="shared" si="54"/>
        <v>1.5269911940738901</v>
      </c>
      <c r="S475" s="8">
        <f t="shared" si="55"/>
        <v>5.4645165591187102E-2</v>
      </c>
    </row>
    <row r="476" spans="1:19" x14ac:dyDescent="0.2">
      <c r="A476" s="8">
        <v>474</v>
      </c>
      <c r="B476" s="8">
        <f>IF(Päälaskenta!C$7,Päälaskenta!E$7,Päälaskenta!G$5)</f>
        <v>2.5</v>
      </c>
      <c r="C476" s="56">
        <v>1.526</v>
      </c>
      <c r="D476" s="92">
        <f t="shared" si="49"/>
        <v>1.6382699999999999</v>
      </c>
      <c r="E476" s="8">
        <f>Päälaskenta!F$15</f>
        <v>0.08</v>
      </c>
      <c r="F476" s="93">
        <f>SQRT(POWER(Päälaskenta!C$15/(2*Päälaskenta!E$15),2)+(D476/Päälaskenta!E$15))-Päälaskenta!C$15/(2*Päälaskenta!E$15)</f>
        <v>0.47189999999999999</v>
      </c>
      <c r="G476" s="57">
        <f>2*SQRT((POWER(F476,2))+POWER(Päälaskenta!E$15*F476,2))+Päälaskenta!C$15</f>
        <v>4.33</v>
      </c>
      <c r="H476" s="57">
        <f t="shared" si="50"/>
        <v>0.38</v>
      </c>
      <c r="I476" s="62">
        <f t="shared" si="51"/>
        <v>5.4147000000000001E-2</v>
      </c>
      <c r="M476" s="8">
        <f>IF(F476&gt;(Päälaskenta!D$24+Päälaskenta!D$20),(F476*Päälaskenta!C$15 + F476*F476*Päälaskenta!E$15)+(Päälaskenta!C$15 + F476*Päälaskenta!E$15)*(F476-(Päälaskenta!D$24+Päälaskenta!D$20)),F476*Päälaskenta!C$15 + F476*F476*Päälaskenta!E$15)</f>
        <v>1.6383896099999999</v>
      </c>
      <c r="N476" s="8">
        <f>IF(F476&gt;Päälaskenta!D$24+Päälaskenta!D$20,2*SQRT(POWER((Päälaskenta!D$24+Päälaskenta!D$20),2)+POWER(Päälaskenta!E$15*(Päälaskenta!D$24+Päälaskenta!D$20),2))+Päälaskenta!C$15,(2*SQRT((POWER(F476,2))+POWER(Päälaskenta!E$15*F476,2))+Päälaskenta!C$15))</f>
        <v>4.3347347601677297</v>
      </c>
      <c r="O476" s="8">
        <f t="shared" si="52"/>
        <v>0.37796767291399502</v>
      </c>
      <c r="P476" s="8">
        <f>Päälaskenta!F$15</f>
        <v>0.08</v>
      </c>
      <c r="Q476" s="8">
        <f t="shared" si="53"/>
        <v>10.7060755241707</v>
      </c>
      <c r="R476" s="8">
        <f t="shared" si="54"/>
        <v>1.5258885827529101</v>
      </c>
      <c r="S476" s="8">
        <f t="shared" si="55"/>
        <v>5.4527980308580297E-2</v>
      </c>
    </row>
    <row r="477" spans="1:19" x14ac:dyDescent="0.2">
      <c r="A477" s="8">
        <v>475</v>
      </c>
      <c r="B477" s="8">
        <f>IF(Päälaskenta!C$7,Päälaskenta!E$7,Päälaskenta!G$5)</f>
        <v>2.5</v>
      </c>
      <c r="C477" s="56">
        <v>1.5249999999999999</v>
      </c>
      <c r="D477" s="92">
        <f t="shared" si="49"/>
        <v>1.63934</v>
      </c>
      <c r="E477" s="8">
        <f>Päälaskenta!F$15</f>
        <v>0.08</v>
      </c>
      <c r="F477" s="93">
        <f>SQRT(POWER(Päälaskenta!C$15/(2*Päälaskenta!E$15),2)+(D477/Päälaskenta!E$15))-Päälaskenta!C$15/(2*Päälaskenta!E$15)</f>
        <v>0.47210000000000002</v>
      </c>
      <c r="G477" s="57">
        <f>2*SQRT((POWER(F477,2))+POWER(Päälaskenta!E$15*F477,2))+Päälaskenta!C$15</f>
        <v>4.34</v>
      </c>
      <c r="H477" s="57">
        <f t="shared" si="50"/>
        <v>0.38</v>
      </c>
      <c r="I477" s="62">
        <f t="shared" si="51"/>
        <v>5.4075999999999999E-2</v>
      </c>
      <c r="M477" s="8">
        <f>IF(F477&gt;(Päälaskenta!D$24+Päälaskenta!D$20),(F477*Päälaskenta!C$15 + F477*F477*Päälaskenta!E$15)+(Päälaskenta!C$15 + F477*Päälaskenta!E$15)*(F477-(Päälaskenta!D$24+Päälaskenta!D$20)),F477*Päälaskenta!C$15 + F477*F477*Päälaskenta!E$15)</f>
        <v>1.63917841</v>
      </c>
      <c r="N477" s="8">
        <f>IF(F477&gt;Päälaskenta!D$24+Päälaskenta!D$20,2*SQRT(POWER((Päälaskenta!D$24+Päälaskenta!D$20),2)+POWER(Päälaskenta!E$15*(Päälaskenta!D$24+Päälaskenta!D$20),2))+Päälaskenta!C$15,(2*SQRT((POWER(F477,2))+POWER(Päälaskenta!E$15*F477,2))+Päälaskenta!C$15))</f>
        <v>4.3353004455926802</v>
      </c>
      <c r="O477" s="8">
        <f t="shared" si="52"/>
        <v>0.37810030252145699</v>
      </c>
      <c r="P477" s="8">
        <f>Päälaskenta!F$15</f>
        <v>0.08</v>
      </c>
      <c r="Q477" s="8">
        <f t="shared" si="53"/>
        <v>10.713735528127501</v>
      </c>
      <c r="R477" s="8">
        <f t="shared" si="54"/>
        <v>1.5251542997079901</v>
      </c>
      <c r="S477" s="8">
        <f t="shared" si="55"/>
        <v>5.4450036396715501E-2</v>
      </c>
    </row>
    <row r="478" spans="1:19" x14ac:dyDescent="0.2">
      <c r="A478" s="8">
        <v>476</v>
      </c>
      <c r="B478" s="8">
        <f>IF(Päälaskenta!C$7,Päälaskenta!E$7,Päälaskenta!G$5)</f>
        <v>2.5</v>
      </c>
      <c r="C478" s="56">
        <v>1.524</v>
      </c>
      <c r="D478" s="92">
        <f t="shared" si="49"/>
        <v>1.64042</v>
      </c>
      <c r="E478" s="8">
        <f>Päälaskenta!F$15</f>
        <v>0.08</v>
      </c>
      <c r="F478" s="93">
        <f>SQRT(POWER(Päälaskenta!C$15/(2*Päälaskenta!E$15),2)+(D478/Päälaskenta!E$15))-Päälaskenta!C$15/(2*Päälaskenta!E$15)</f>
        <v>0.47239999999999999</v>
      </c>
      <c r="G478" s="57">
        <f>2*SQRT((POWER(F478,2))+POWER(Päälaskenta!E$15*F478,2))+Päälaskenta!C$15</f>
        <v>4.34</v>
      </c>
      <c r="H478" s="57">
        <f t="shared" si="50"/>
        <v>0.38</v>
      </c>
      <c r="I478" s="62">
        <f t="shared" si="51"/>
        <v>5.4005999999999998E-2</v>
      </c>
      <c r="M478" s="8">
        <f>IF(F478&gt;(Päälaskenta!D$24+Päälaskenta!D$20),(F478*Päälaskenta!C$15 + F478*F478*Päälaskenta!E$15)+(Päälaskenta!C$15 + F478*Päälaskenta!E$15)*(F478-(Päälaskenta!D$24+Päälaskenta!D$20)),F478*Päälaskenta!C$15 + F478*F478*Päälaskenta!E$15)</f>
        <v>1.64036176</v>
      </c>
      <c r="N478" s="8">
        <f>IF(F478&gt;Päälaskenta!D$24+Päälaskenta!D$20,2*SQRT(POWER((Päälaskenta!D$24+Päälaskenta!D$20),2)+POWER(Päälaskenta!E$15*(Päälaskenta!D$24+Päälaskenta!D$20),2))+Päälaskenta!C$15,(2*SQRT((POWER(F478,2))+POWER(Päälaskenta!E$15*F478,2))+Päälaskenta!C$15))</f>
        <v>4.3361489737300998</v>
      </c>
      <c r="O478" s="8">
        <f t="shared" si="52"/>
        <v>0.378299216640822</v>
      </c>
      <c r="P478" s="8">
        <f>Päälaskenta!F$15</f>
        <v>0.08</v>
      </c>
      <c r="Q478" s="8">
        <f t="shared" si="53"/>
        <v>10.7252299141142</v>
      </c>
      <c r="R478" s="8">
        <f t="shared" si="54"/>
        <v>1.52405405988006</v>
      </c>
      <c r="S478" s="8">
        <f t="shared" si="55"/>
        <v>5.4333389133493802E-2</v>
      </c>
    </row>
    <row r="479" spans="1:19" x14ac:dyDescent="0.2">
      <c r="A479" s="8">
        <v>477</v>
      </c>
      <c r="B479" s="8">
        <f>IF(Päälaskenta!C$7,Päälaskenta!E$7,Päälaskenta!G$5)</f>
        <v>2.5</v>
      </c>
      <c r="C479" s="56">
        <v>1.5229999999999999</v>
      </c>
      <c r="D479" s="92">
        <f t="shared" si="49"/>
        <v>1.6415</v>
      </c>
      <c r="E479" s="8">
        <f>Päälaskenta!F$15</f>
        <v>0.08</v>
      </c>
      <c r="F479" s="93">
        <f>SQRT(POWER(Päälaskenta!C$15/(2*Päälaskenta!E$15),2)+(D479/Päälaskenta!E$15))-Päälaskenta!C$15/(2*Päälaskenta!E$15)</f>
        <v>0.47270000000000001</v>
      </c>
      <c r="G479" s="57">
        <f>2*SQRT((POWER(F479,2))+POWER(Päälaskenta!E$15*F479,2))+Päälaskenta!C$15</f>
        <v>4.34</v>
      </c>
      <c r="H479" s="57">
        <f t="shared" si="50"/>
        <v>0.38</v>
      </c>
      <c r="I479" s="62">
        <f t="shared" si="51"/>
        <v>5.3934999999999997E-2</v>
      </c>
      <c r="M479" s="8">
        <f>IF(F479&gt;(Päälaskenta!D$24+Päälaskenta!D$20),(F479*Päälaskenta!C$15 + F479*F479*Päälaskenta!E$15)+(Päälaskenta!C$15 + F479*Päälaskenta!E$15)*(F479-(Päälaskenta!D$24+Päälaskenta!D$20)),F479*Päälaskenta!C$15 + F479*F479*Päälaskenta!E$15)</f>
        <v>1.64154529</v>
      </c>
      <c r="N479" s="8">
        <f>IF(F479&gt;Päälaskenta!D$24+Päälaskenta!D$20,2*SQRT(POWER((Päälaskenta!D$24+Päälaskenta!D$20),2)+POWER(Päälaskenta!E$15*(Päälaskenta!D$24+Päälaskenta!D$20),2))+Päälaskenta!C$15,(2*SQRT((POWER(F479,2))+POWER(Päälaskenta!E$15*F479,2))+Päälaskenta!C$15))</f>
        <v>4.3369975018675202</v>
      </c>
      <c r="O479" s="8">
        <f t="shared" si="52"/>
        <v>0.37849809442895599</v>
      </c>
      <c r="P479" s="8">
        <f>Päälaskenta!F$15</f>
        <v>0.08</v>
      </c>
      <c r="Q479" s="8">
        <f t="shared" si="53"/>
        <v>10.7367295557637</v>
      </c>
      <c r="R479" s="8">
        <f t="shared" si="54"/>
        <v>1.52295523932818</v>
      </c>
      <c r="S479" s="8">
        <f t="shared" si="55"/>
        <v>5.4217063227053802E-2</v>
      </c>
    </row>
    <row r="480" spans="1:19" x14ac:dyDescent="0.2">
      <c r="A480" s="8">
        <v>478</v>
      </c>
      <c r="B480" s="8">
        <f>IF(Päälaskenta!C$7,Päälaskenta!E$7,Päälaskenta!G$5)</f>
        <v>2.5</v>
      </c>
      <c r="C480" s="56">
        <v>1.522</v>
      </c>
      <c r="D480" s="92">
        <f t="shared" si="49"/>
        <v>1.6425799999999999</v>
      </c>
      <c r="E480" s="8">
        <f>Päälaskenta!F$15</f>
        <v>0.08</v>
      </c>
      <c r="F480" s="93">
        <f>SQRT(POWER(Päälaskenta!C$15/(2*Päälaskenta!E$15),2)+(D480/Päälaskenta!E$15))-Päälaskenta!C$15/(2*Päälaskenta!E$15)</f>
        <v>0.47299999999999998</v>
      </c>
      <c r="G480" s="57">
        <f>2*SQRT((POWER(F480,2))+POWER(Päälaskenta!E$15*F480,2))+Päälaskenta!C$15</f>
        <v>4.34</v>
      </c>
      <c r="H480" s="57">
        <f t="shared" si="50"/>
        <v>0.38</v>
      </c>
      <c r="I480" s="62">
        <f t="shared" si="51"/>
        <v>5.3864000000000002E-2</v>
      </c>
      <c r="M480" s="8">
        <f>IF(F480&gt;(Päälaskenta!D$24+Päälaskenta!D$20),(F480*Päälaskenta!C$15 + F480*F480*Päälaskenta!E$15)+(Päälaskenta!C$15 + F480*Päälaskenta!E$15)*(F480-(Päälaskenta!D$24+Päälaskenta!D$20)),F480*Päälaskenta!C$15 + F480*F480*Päälaskenta!E$15)</f>
        <v>1.6427290000000001</v>
      </c>
      <c r="N480" s="8">
        <f>IF(F480&gt;Päälaskenta!D$24+Päälaskenta!D$20,2*SQRT(POWER((Päälaskenta!D$24+Päälaskenta!D$20),2)+POWER(Päälaskenta!E$15*(Päälaskenta!D$24+Päälaskenta!D$20),2))+Päälaskenta!C$15,(2*SQRT((POWER(F480,2))+POWER(Päälaskenta!E$15*F480,2))+Päälaskenta!C$15))</f>
        <v>4.3378460300049504</v>
      </c>
      <c r="O480" s="8">
        <f t="shared" si="52"/>
        <v>0.37869693590718001</v>
      </c>
      <c r="P480" s="8">
        <f>Päälaskenta!F$15</f>
        <v>0.08</v>
      </c>
      <c r="Q480" s="8">
        <f t="shared" si="53"/>
        <v>10.7482344526279</v>
      </c>
      <c r="R480" s="8">
        <f t="shared" si="54"/>
        <v>1.52185783534594</v>
      </c>
      <c r="S480" s="8">
        <f t="shared" si="55"/>
        <v>5.41010575916041E-2</v>
      </c>
    </row>
    <row r="481" spans="1:19" x14ac:dyDescent="0.2">
      <c r="A481" s="8">
        <v>479</v>
      </c>
      <c r="B481" s="8">
        <f>IF(Päälaskenta!C$7,Päälaskenta!E$7,Päälaskenta!G$5)</f>
        <v>2.5</v>
      </c>
      <c r="C481" s="56">
        <v>1.5209999999999999</v>
      </c>
      <c r="D481" s="92">
        <f t="shared" si="49"/>
        <v>1.6436599999999999</v>
      </c>
      <c r="E481" s="8">
        <f>Päälaskenta!F$15</f>
        <v>0.08</v>
      </c>
      <c r="F481" s="93">
        <f>SQRT(POWER(Päälaskenta!C$15/(2*Päälaskenta!E$15),2)+(D481/Päälaskenta!E$15))-Päälaskenta!C$15/(2*Päälaskenta!E$15)</f>
        <v>0.47320000000000001</v>
      </c>
      <c r="G481" s="57">
        <f>2*SQRT((POWER(F481,2))+POWER(Päälaskenta!E$15*F481,2))+Päälaskenta!C$15</f>
        <v>4.34</v>
      </c>
      <c r="H481" s="57">
        <f t="shared" si="50"/>
        <v>0.38</v>
      </c>
      <c r="I481" s="62">
        <f t="shared" si="51"/>
        <v>5.3793000000000001E-2</v>
      </c>
      <c r="M481" s="8">
        <f>IF(F481&gt;(Päälaskenta!D$24+Päälaskenta!D$20),(F481*Päälaskenta!C$15 + F481*F481*Päälaskenta!E$15)+(Päälaskenta!C$15 + F481*Päälaskenta!E$15)*(F481-(Päälaskenta!D$24+Päälaskenta!D$20)),F481*Päälaskenta!C$15 + F481*F481*Päälaskenta!E$15)</f>
        <v>1.6435182399999999</v>
      </c>
      <c r="N481" s="8">
        <f>IF(F481&gt;Päälaskenta!D$24+Päälaskenta!D$20,2*SQRT(POWER((Päälaskenta!D$24+Päälaskenta!D$20),2)+POWER(Päälaskenta!E$15*(Päälaskenta!D$24+Päälaskenta!D$20),2))+Päälaskenta!C$15,(2*SQRT((POWER(F481,2))+POWER(Päälaskenta!E$15*F481,2))+Päälaskenta!C$15))</f>
        <v>4.3384117154299</v>
      </c>
      <c r="O481" s="8">
        <f t="shared" si="52"/>
        <v>0.37882947673101203</v>
      </c>
      <c r="P481" s="8">
        <f>Päälaskenta!F$15</f>
        <v>0.08</v>
      </c>
      <c r="Q481" s="8">
        <f t="shared" si="53"/>
        <v>10.755907303213499</v>
      </c>
      <c r="R481" s="8">
        <f t="shared" si="54"/>
        <v>1.5211270183408501</v>
      </c>
      <c r="S481" s="8">
        <f t="shared" si="55"/>
        <v>5.4023897895409297E-2</v>
      </c>
    </row>
    <row r="482" spans="1:19" x14ac:dyDescent="0.2">
      <c r="A482" s="8">
        <v>480</v>
      </c>
      <c r="B482" s="8">
        <f>IF(Päälaskenta!C$7,Päälaskenta!E$7,Päälaskenta!G$5)</f>
        <v>2.5</v>
      </c>
      <c r="C482" s="56">
        <v>1.52</v>
      </c>
      <c r="D482" s="92">
        <f t="shared" si="49"/>
        <v>1.6447400000000001</v>
      </c>
      <c r="E482" s="8">
        <f>Päälaskenta!F$15</f>
        <v>0.08</v>
      </c>
      <c r="F482" s="93">
        <f>SQRT(POWER(Päälaskenta!C$15/(2*Päälaskenta!E$15),2)+(D482/Päälaskenta!E$15))-Päälaskenta!C$15/(2*Päälaskenta!E$15)</f>
        <v>0.47349999999999998</v>
      </c>
      <c r="G482" s="57">
        <f>2*SQRT((POWER(F482,2))+POWER(Päälaskenta!E$15*F482,2))+Päälaskenta!C$15</f>
        <v>4.34</v>
      </c>
      <c r="H482" s="57">
        <f t="shared" si="50"/>
        <v>0.38</v>
      </c>
      <c r="I482" s="62">
        <f t="shared" si="51"/>
        <v>5.3721999999999999E-2</v>
      </c>
      <c r="M482" s="8">
        <f>IF(F482&gt;(Päälaskenta!D$24+Päälaskenta!D$20),(F482*Päälaskenta!C$15 + F482*F482*Päälaskenta!E$15)+(Päälaskenta!C$15 + F482*Päälaskenta!E$15)*(F482-(Päälaskenta!D$24+Päälaskenta!D$20)),F482*Päälaskenta!C$15 + F482*F482*Päälaskenta!E$15)</f>
        <v>1.6447022499999999</v>
      </c>
      <c r="N482" s="8">
        <f>IF(F482&gt;Päälaskenta!D$24+Päälaskenta!D$20,2*SQRT(POWER((Päälaskenta!D$24+Päälaskenta!D$20),2)+POWER(Päälaskenta!E$15*(Päälaskenta!D$24+Päälaskenta!D$20),2))+Päälaskenta!C$15,(2*SQRT((POWER(F482,2))+POWER(Päälaskenta!E$15*F482,2))+Päälaskenta!C$15))</f>
        <v>4.3392602435673204</v>
      </c>
      <c r="O482" s="8">
        <f t="shared" si="52"/>
        <v>0.379028257740053</v>
      </c>
      <c r="P482" s="8">
        <f>Päälaskenta!F$15</f>
        <v>0.08</v>
      </c>
      <c r="Q482" s="8">
        <f t="shared" si="53"/>
        <v>10.767420957775199</v>
      </c>
      <c r="R482" s="8">
        <f t="shared" si="54"/>
        <v>1.52003196931238</v>
      </c>
      <c r="S482" s="8">
        <f t="shared" si="55"/>
        <v>5.3908423643883797E-2</v>
      </c>
    </row>
    <row r="483" spans="1:19" x14ac:dyDescent="0.2">
      <c r="A483" s="8">
        <v>481</v>
      </c>
      <c r="B483" s="8">
        <f>IF(Päälaskenta!C$7,Päälaskenta!E$7,Päälaskenta!G$5)</f>
        <v>2.5</v>
      </c>
      <c r="C483" s="56">
        <v>1.5189999999999999</v>
      </c>
      <c r="D483" s="92">
        <f t="shared" si="49"/>
        <v>1.6458200000000001</v>
      </c>
      <c r="E483" s="8">
        <f>Päälaskenta!F$15</f>
        <v>0.08</v>
      </c>
      <c r="F483" s="93">
        <f>SQRT(POWER(Päälaskenta!C$15/(2*Päälaskenta!E$15),2)+(D483/Päälaskenta!E$15))-Päälaskenta!C$15/(2*Päälaskenta!E$15)</f>
        <v>0.4738</v>
      </c>
      <c r="G483" s="57">
        <f>2*SQRT((POWER(F483,2))+POWER(Päälaskenta!E$15*F483,2))+Päälaskenta!C$15</f>
        <v>4.34</v>
      </c>
      <c r="H483" s="57">
        <f t="shared" si="50"/>
        <v>0.38</v>
      </c>
      <c r="I483" s="62">
        <f t="shared" si="51"/>
        <v>5.3651999999999998E-2</v>
      </c>
      <c r="M483" s="8">
        <f>IF(F483&gt;(Päälaskenta!D$24+Päälaskenta!D$20),(F483*Päälaskenta!C$15 + F483*F483*Päälaskenta!E$15)+(Päälaskenta!C$15 + F483*Päälaskenta!E$15)*(F483-(Päälaskenta!D$24+Päälaskenta!D$20)),F483*Päälaskenta!C$15 + F483*F483*Päälaskenta!E$15)</f>
        <v>1.64588644</v>
      </c>
      <c r="N483" s="8">
        <f>IF(F483&gt;Päälaskenta!D$24+Päälaskenta!D$20,2*SQRT(POWER((Päälaskenta!D$24+Päälaskenta!D$20),2)+POWER(Päälaskenta!E$15*(Päälaskenta!D$24+Päälaskenta!D$20),2))+Päälaskenta!C$15,(2*SQRT((POWER(F483,2))+POWER(Päälaskenta!E$15*F483,2))+Päälaskenta!C$15))</f>
        <v>4.3401087717047497</v>
      </c>
      <c r="O483" s="8">
        <f t="shared" si="52"/>
        <v>0.37922700249595698</v>
      </c>
      <c r="P483" s="8">
        <f>Päälaskenta!F$15</f>
        <v>0.08</v>
      </c>
      <c r="Q483" s="8">
        <f t="shared" si="53"/>
        <v>10.778939866361</v>
      </c>
      <c r="R483" s="8">
        <f t="shared" si="54"/>
        <v>1.5189383296699399</v>
      </c>
      <c r="S483" s="8">
        <f t="shared" si="55"/>
        <v>5.3793266789119797E-2</v>
      </c>
    </row>
    <row r="484" spans="1:19" x14ac:dyDescent="0.2">
      <c r="A484" s="8">
        <v>482</v>
      </c>
      <c r="B484" s="8">
        <f>IF(Päälaskenta!C$7,Päälaskenta!E$7,Päälaskenta!G$5)</f>
        <v>2.5</v>
      </c>
      <c r="C484" s="56">
        <v>1.518</v>
      </c>
      <c r="D484" s="92">
        <f t="shared" si="49"/>
        <v>1.6469</v>
      </c>
      <c r="E484" s="8">
        <f>Päälaskenta!F$15</f>
        <v>0.08</v>
      </c>
      <c r="F484" s="93">
        <f>SQRT(POWER(Päälaskenta!C$15/(2*Päälaskenta!E$15),2)+(D484/Päälaskenta!E$15))-Päälaskenta!C$15/(2*Päälaskenta!E$15)</f>
        <v>0.47410000000000002</v>
      </c>
      <c r="G484" s="57">
        <f>2*SQRT((POWER(F484,2))+POWER(Päälaskenta!E$15*F484,2))+Päälaskenta!C$15</f>
        <v>4.34</v>
      </c>
      <c r="H484" s="57">
        <f t="shared" si="50"/>
        <v>0.38</v>
      </c>
      <c r="I484" s="62">
        <f t="shared" si="51"/>
        <v>5.3580999999999997E-2</v>
      </c>
      <c r="M484" s="8">
        <f>IF(F484&gt;(Päälaskenta!D$24+Päälaskenta!D$20),(F484*Päälaskenta!C$15 + F484*F484*Päälaskenta!E$15)+(Päälaskenta!C$15 + F484*Päälaskenta!E$15)*(F484-(Päälaskenta!D$24+Päälaskenta!D$20)),F484*Päälaskenta!C$15 + F484*F484*Päälaskenta!E$15)</f>
        <v>1.64707081</v>
      </c>
      <c r="N484" s="8">
        <f>IF(F484&gt;Päälaskenta!D$24+Päälaskenta!D$20,2*SQRT(POWER((Päälaskenta!D$24+Päälaskenta!D$20),2)+POWER(Päälaskenta!E$15*(Päälaskenta!D$24+Päälaskenta!D$20),2))+Päälaskenta!C$15,(2*SQRT((POWER(F484,2))+POWER(Päälaskenta!E$15*F484,2))+Päälaskenta!C$15))</f>
        <v>4.3409572998421702</v>
      </c>
      <c r="O484" s="8">
        <f t="shared" si="52"/>
        <v>0.37942571101998301</v>
      </c>
      <c r="P484" s="8">
        <f>Päälaskenta!F$15</f>
        <v>0.08</v>
      </c>
      <c r="Q484" s="8">
        <f t="shared" si="53"/>
        <v>10.790464028525999</v>
      </c>
      <c r="R484" s="8">
        <f t="shared" si="54"/>
        <v>1.5178460967321701</v>
      </c>
      <c r="S484" s="8">
        <f t="shared" si="55"/>
        <v>5.3678426261180502E-2</v>
      </c>
    </row>
    <row r="485" spans="1:19" x14ac:dyDescent="0.2">
      <c r="A485" s="8">
        <v>483</v>
      </c>
      <c r="B485" s="8">
        <f>IF(Päälaskenta!C$7,Päälaskenta!E$7,Päälaskenta!G$5)</f>
        <v>2.5</v>
      </c>
      <c r="C485" s="56">
        <v>1.5169999999999999</v>
      </c>
      <c r="D485" s="92">
        <f t="shared" si="49"/>
        <v>1.6479900000000001</v>
      </c>
      <c r="E485" s="8">
        <f>Päälaskenta!F$15</f>
        <v>0.08</v>
      </c>
      <c r="F485" s="93">
        <f>SQRT(POWER(Päälaskenta!C$15/(2*Päälaskenta!E$15),2)+(D485/Päälaskenta!E$15))-Päälaskenta!C$15/(2*Päälaskenta!E$15)</f>
        <v>0.4743</v>
      </c>
      <c r="G485" s="57">
        <f>2*SQRT((POWER(F485,2))+POWER(Päälaskenta!E$15*F485,2))+Päälaskenta!C$15</f>
        <v>4.34</v>
      </c>
      <c r="H485" s="57">
        <f t="shared" si="50"/>
        <v>0.38</v>
      </c>
      <c r="I485" s="62">
        <f t="shared" si="51"/>
        <v>5.3511000000000003E-2</v>
      </c>
      <c r="M485" s="8">
        <f>IF(F485&gt;(Päälaskenta!D$24+Päälaskenta!D$20),(F485*Päälaskenta!C$15 + F485*F485*Päälaskenta!E$15)+(Päälaskenta!C$15 + F485*Päälaskenta!E$15)*(F485-(Päälaskenta!D$24+Päälaskenta!D$20)),F485*Päälaskenta!C$15 + F485*F485*Päälaskenta!E$15)</f>
        <v>1.64786049</v>
      </c>
      <c r="N485" s="8">
        <f>IF(F485&gt;Päälaskenta!D$24+Päälaskenta!D$20,2*SQRT(POWER((Päälaskenta!D$24+Päälaskenta!D$20),2)+POWER(Päälaskenta!E$15*(Päälaskenta!D$24+Päälaskenta!D$20),2))+Päälaskenta!C$15,(2*SQRT((POWER(F485,2))+POWER(Päälaskenta!E$15*F485,2))+Päälaskenta!C$15))</f>
        <v>4.3415229852671198</v>
      </c>
      <c r="O485" s="8">
        <f t="shared" si="52"/>
        <v>0.379558163251003</v>
      </c>
      <c r="P485" s="8">
        <f>Päälaskenta!F$15</f>
        <v>0.08</v>
      </c>
      <c r="Q485" s="8">
        <f t="shared" si="53"/>
        <v>10.798149721738501</v>
      </c>
      <c r="R485" s="8">
        <f t="shared" si="54"/>
        <v>1.51711872162188</v>
      </c>
      <c r="S485" s="8">
        <f t="shared" si="55"/>
        <v>5.3602041119918398E-2</v>
      </c>
    </row>
    <row r="486" spans="1:19" x14ac:dyDescent="0.2">
      <c r="A486" s="8">
        <v>484</v>
      </c>
      <c r="B486" s="8">
        <f>IF(Päälaskenta!C$7,Päälaskenta!E$7,Päälaskenta!G$5)</f>
        <v>2.5</v>
      </c>
      <c r="C486" s="56">
        <v>1.516</v>
      </c>
      <c r="D486" s="92">
        <f t="shared" si="49"/>
        <v>1.6490800000000001</v>
      </c>
      <c r="E486" s="8">
        <f>Päälaskenta!F$15</f>
        <v>0.08</v>
      </c>
      <c r="F486" s="93">
        <f>SQRT(POWER(Päälaskenta!C$15/(2*Päälaskenta!E$15),2)+(D486/Päälaskenta!E$15))-Päälaskenta!C$15/(2*Päälaskenta!E$15)</f>
        <v>0.47460000000000002</v>
      </c>
      <c r="G486" s="57">
        <f>2*SQRT((POWER(F486,2))+POWER(Päälaskenta!E$15*F486,2))+Päälaskenta!C$15</f>
        <v>4.34</v>
      </c>
      <c r="H486" s="57">
        <f t="shared" si="50"/>
        <v>0.38</v>
      </c>
      <c r="I486" s="62">
        <f t="shared" si="51"/>
        <v>5.3440000000000001E-2</v>
      </c>
      <c r="M486" s="8">
        <f>IF(F486&gt;(Päälaskenta!D$24+Päälaskenta!D$20),(F486*Päälaskenta!C$15 + F486*F486*Päälaskenta!E$15)+(Päälaskenta!C$15 + F486*Päälaskenta!E$15)*(F486-(Päälaskenta!D$24+Päälaskenta!D$20)),F486*Päälaskenta!C$15 + F486*F486*Päälaskenta!E$15)</f>
        <v>1.64904516</v>
      </c>
      <c r="N486" s="8">
        <f>IF(F486&gt;Päälaskenta!D$24+Päälaskenta!D$20,2*SQRT(POWER((Päälaskenta!D$24+Päälaskenta!D$20),2)+POWER(Päälaskenta!E$15*(Päälaskenta!D$24+Päälaskenta!D$20),2))+Päälaskenta!C$15,(2*SQRT((POWER(F486,2))+POWER(Päälaskenta!E$15*F486,2))+Päälaskenta!C$15))</f>
        <v>4.3423715134045402</v>
      </c>
      <c r="O486" s="8">
        <f t="shared" si="52"/>
        <v>0.37975681143576401</v>
      </c>
      <c r="P486" s="8">
        <f>Päälaskenta!F$15</f>
        <v>0.08</v>
      </c>
      <c r="Q486" s="8">
        <f t="shared" si="53"/>
        <v>10.8096826388827</v>
      </c>
      <c r="R486" s="8">
        <f t="shared" si="54"/>
        <v>1.5160288272517699</v>
      </c>
      <c r="S486" s="8">
        <f t="shared" si="55"/>
        <v>5.3487725437322699E-2</v>
      </c>
    </row>
    <row r="487" spans="1:19" x14ac:dyDescent="0.2">
      <c r="A487" s="8">
        <v>485</v>
      </c>
      <c r="B487" s="8">
        <f>IF(Päälaskenta!C$7,Päälaskenta!E$7,Päälaskenta!G$5)</f>
        <v>2.5</v>
      </c>
      <c r="C487" s="56">
        <v>1.5149999999999999</v>
      </c>
      <c r="D487" s="92">
        <f t="shared" si="49"/>
        <v>1.6501699999999999</v>
      </c>
      <c r="E487" s="8">
        <f>Päälaskenta!F$15</f>
        <v>0.08</v>
      </c>
      <c r="F487" s="93">
        <f>SQRT(POWER(Päälaskenta!C$15/(2*Päälaskenta!E$15),2)+(D487/Päälaskenta!E$15))-Päälaskenta!C$15/(2*Päälaskenta!E$15)</f>
        <v>0.47489999999999999</v>
      </c>
      <c r="G487" s="57">
        <f>2*SQRT((POWER(F487,2))+POWER(Päälaskenta!E$15*F487,2))+Päälaskenta!C$15</f>
        <v>4.34</v>
      </c>
      <c r="H487" s="57">
        <f t="shared" si="50"/>
        <v>0.38</v>
      </c>
      <c r="I487" s="62">
        <f t="shared" si="51"/>
        <v>5.3370000000000001E-2</v>
      </c>
      <c r="M487" s="8">
        <f>IF(F487&gt;(Päälaskenta!D$24+Päälaskenta!D$20),(F487*Päälaskenta!C$15 + F487*F487*Päälaskenta!E$15)+(Päälaskenta!C$15 + F487*Päälaskenta!E$15)*(F487-(Päälaskenta!D$24+Päälaskenta!D$20)),F487*Päälaskenta!C$15 + F487*F487*Päälaskenta!E$15)</f>
        <v>1.65023001</v>
      </c>
      <c r="N487" s="8">
        <f>IF(F487&gt;Päälaskenta!D$24+Päälaskenta!D$20,2*SQRT(POWER((Päälaskenta!D$24+Päälaskenta!D$20),2)+POWER(Päälaskenta!E$15*(Päälaskenta!D$24+Päälaskenta!D$20),2))+Päälaskenta!C$15,(2*SQRT((POWER(F487,2))+POWER(Päälaskenta!E$15*F487,2))+Päälaskenta!C$15))</f>
        <v>4.3432200415419704</v>
      </c>
      <c r="O487" s="8">
        <f t="shared" si="52"/>
        <v>0.37995542344525601</v>
      </c>
      <c r="P487" s="8">
        <f>Päälaskenta!F$15</f>
        <v>0.08</v>
      </c>
      <c r="Q487" s="8">
        <f t="shared" si="53"/>
        <v>10.8212208084243</v>
      </c>
      <c r="R487" s="8">
        <f t="shared" si="54"/>
        <v>1.5149403324691699</v>
      </c>
      <c r="S487" s="8">
        <f t="shared" si="55"/>
        <v>5.3373723249241001E-2</v>
      </c>
    </row>
    <row r="488" spans="1:19" x14ac:dyDescent="0.2">
      <c r="A488" s="8">
        <v>486</v>
      </c>
      <c r="B488" s="8">
        <f>IF(Päälaskenta!C$7,Päälaskenta!E$7,Päälaskenta!G$5)</f>
        <v>2.5</v>
      </c>
      <c r="C488" s="56">
        <v>1.514</v>
      </c>
      <c r="D488" s="92">
        <f t="shared" si="49"/>
        <v>1.6512500000000001</v>
      </c>
      <c r="E488" s="8">
        <f>Päälaskenta!F$15</f>
        <v>0.08</v>
      </c>
      <c r="F488" s="93">
        <f>SQRT(POWER(Päälaskenta!C$15/(2*Päälaskenta!E$15),2)+(D488/Päälaskenta!E$15))-Päälaskenta!C$15/(2*Päälaskenta!E$15)</f>
        <v>0.47520000000000001</v>
      </c>
      <c r="G488" s="57">
        <f>2*SQRT((POWER(F488,2))+POWER(Päälaskenta!E$15*F488,2))+Päälaskenta!C$15</f>
        <v>4.34</v>
      </c>
      <c r="H488" s="57">
        <f t="shared" si="50"/>
        <v>0.38</v>
      </c>
      <c r="I488" s="62">
        <f t="shared" si="51"/>
        <v>5.3298999999999999E-2</v>
      </c>
      <c r="M488" s="8">
        <f>IF(F488&gt;(Päälaskenta!D$24+Päälaskenta!D$20),(F488*Päälaskenta!C$15 + F488*F488*Päälaskenta!E$15)+(Päälaskenta!C$15 + F488*Päälaskenta!E$15)*(F488-(Päälaskenta!D$24+Päälaskenta!D$20)),F488*Päälaskenta!C$15 + F488*F488*Päälaskenta!E$15)</f>
        <v>1.6514150400000001</v>
      </c>
      <c r="N488" s="8">
        <f>IF(F488&gt;Päälaskenta!D$24+Päälaskenta!D$20,2*SQRT(POWER((Päälaskenta!D$24+Päälaskenta!D$20),2)+POWER(Päälaskenta!E$15*(Päälaskenta!D$24+Päälaskenta!D$20),2))+Päälaskenta!C$15,(2*SQRT((POWER(F488,2))+POWER(Päälaskenta!E$15*F488,2))+Päälaskenta!C$15))</f>
        <v>4.3440685696793899</v>
      </c>
      <c r="O488" s="8">
        <f t="shared" si="52"/>
        <v>0.380153999300679</v>
      </c>
      <c r="P488" s="8">
        <f>Päälaskenta!F$15</f>
        <v>0.08</v>
      </c>
      <c r="Q488" s="8">
        <f t="shared" si="53"/>
        <v>10.832764229921899</v>
      </c>
      <c r="R488" s="8">
        <f t="shared" si="54"/>
        <v>1.51385323461751</v>
      </c>
      <c r="S488" s="8">
        <f t="shared" si="55"/>
        <v>5.3260033501320601E-2</v>
      </c>
    </row>
    <row r="489" spans="1:19" x14ac:dyDescent="0.2">
      <c r="A489" s="8">
        <v>487</v>
      </c>
      <c r="B489" s="8">
        <f>IF(Päälaskenta!C$7,Päälaskenta!E$7,Päälaskenta!G$5)</f>
        <v>2.5</v>
      </c>
      <c r="C489" s="56">
        <v>1.5129999999999999</v>
      </c>
      <c r="D489" s="92">
        <f t="shared" si="49"/>
        <v>1.65235</v>
      </c>
      <c r="E489" s="8">
        <f>Päälaskenta!F$15</f>
        <v>0.08</v>
      </c>
      <c r="F489" s="93">
        <f>SQRT(POWER(Päälaskenta!C$15/(2*Päälaskenta!E$15),2)+(D489/Päälaskenta!E$15))-Päälaskenta!C$15/(2*Päälaskenta!E$15)</f>
        <v>0.47539999999999999</v>
      </c>
      <c r="G489" s="57">
        <f>2*SQRT((POWER(F489,2))+POWER(Päälaskenta!E$15*F489,2))+Päälaskenta!C$15</f>
        <v>4.34</v>
      </c>
      <c r="H489" s="57">
        <f t="shared" si="50"/>
        <v>0.38</v>
      </c>
      <c r="I489" s="62">
        <f t="shared" si="51"/>
        <v>5.3228999999999999E-2</v>
      </c>
      <c r="M489" s="8">
        <f>IF(F489&gt;(Päälaskenta!D$24+Päälaskenta!D$20),(F489*Päälaskenta!C$15 + F489*F489*Päälaskenta!E$15)+(Päälaskenta!C$15 + F489*Päälaskenta!E$15)*(F489-(Päälaskenta!D$24+Päälaskenta!D$20)),F489*Päälaskenta!C$15 + F489*F489*Päälaskenta!E$15)</f>
        <v>1.6522051600000001</v>
      </c>
      <c r="N489" s="8">
        <f>IF(F489&gt;Päälaskenta!D$24+Päälaskenta!D$20,2*SQRT(POWER((Päälaskenta!D$24+Päälaskenta!D$20),2)+POWER(Päälaskenta!E$15*(Päälaskenta!D$24+Päälaskenta!D$20),2))+Päälaskenta!C$15,(2*SQRT((POWER(F489,2))+POWER(Päälaskenta!E$15*F489,2))+Päälaskenta!C$15))</f>
        <v>4.3446342551043404</v>
      </c>
      <c r="O489" s="8">
        <f t="shared" si="52"/>
        <v>0.38028636312916098</v>
      </c>
      <c r="P489" s="8">
        <f>Päälaskenta!F$15</f>
        <v>0.08</v>
      </c>
      <c r="Q489" s="8">
        <f t="shared" si="53"/>
        <v>10.840462761789301</v>
      </c>
      <c r="R489" s="8">
        <f t="shared" si="54"/>
        <v>1.51312927748029</v>
      </c>
      <c r="S489" s="8">
        <f t="shared" si="55"/>
        <v>5.31844133951445E-2</v>
      </c>
    </row>
    <row r="490" spans="1:19" x14ac:dyDescent="0.2">
      <c r="A490" s="8">
        <v>488</v>
      </c>
      <c r="B490" s="8">
        <f>IF(Päälaskenta!C$7,Päälaskenta!E$7,Päälaskenta!G$5)</f>
        <v>2.5</v>
      </c>
      <c r="C490" s="56">
        <v>1.512</v>
      </c>
      <c r="D490" s="92">
        <f t="shared" si="49"/>
        <v>1.65344</v>
      </c>
      <c r="E490" s="8">
        <f>Päälaskenta!F$15</f>
        <v>0.08</v>
      </c>
      <c r="F490" s="93">
        <f>SQRT(POWER(Päälaskenta!C$15/(2*Päälaskenta!E$15),2)+(D490/Päälaskenta!E$15))-Päälaskenta!C$15/(2*Päälaskenta!E$15)</f>
        <v>0.47570000000000001</v>
      </c>
      <c r="G490" s="57">
        <f>2*SQRT((POWER(F490,2))+POWER(Päälaskenta!E$15*F490,2))+Päälaskenta!C$15</f>
        <v>4.3499999999999996</v>
      </c>
      <c r="H490" s="57">
        <f t="shared" si="50"/>
        <v>0.38</v>
      </c>
      <c r="I490" s="62">
        <f t="shared" si="51"/>
        <v>5.3157999999999997E-2</v>
      </c>
      <c r="M490" s="8">
        <f>IF(F490&gt;(Päälaskenta!D$24+Päälaskenta!D$20),(F490*Päälaskenta!C$15 + F490*F490*Päälaskenta!E$15)+(Päälaskenta!C$15 + F490*Päälaskenta!E$15)*(F490-(Päälaskenta!D$24+Päälaskenta!D$20)),F490*Päälaskenta!C$15 + F490*F490*Päälaskenta!E$15)</f>
        <v>1.65339049</v>
      </c>
      <c r="N490" s="8">
        <f>IF(F490&gt;Päälaskenta!D$24+Päälaskenta!D$20,2*SQRT(POWER((Päälaskenta!D$24+Päälaskenta!D$20),2)+POWER(Päälaskenta!E$15*(Päälaskenta!D$24+Päälaskenta!D$20),2))+Päälaskenta!C$15,(2*SQRT((POWER(F490,2))+POWER(Päälaskenta!E$15*F490,2))+Päälaskenta!C$15))</f>
        <v>4.34548278324176</v>
      </c>
      <c r="O490" s="8">
        <f t="shared" si="52"/>
        <v>0.38048487877486398</v>
      </c>
      <c r="P490" s="8">
        <f>Päälaskenta!F$15</f>
        <v>0.08</v>
      </c>
      <c r="Q490" s="8">
        <f t="shared" si="53"/>
        <v>10.8520149355681</v>
      </c>
      <c r="R490" s="8">
        <f t="shared" si="54"/>
        <v>1.5120445019615401</v>
      </c>
      <c r="S490" s="8">
        <f t="shared" si="55"/>
        <v>5.3071242049235398E-2</v>
      </c>
    </row>
    <row r="491" spans="1:19" x14ac:dyDescent="0.2">
      <c r="A491" s="8">
        <v>489</v>
      </c>
      <c r="B491" s="8">
        <f>IF(Päälaskenta!C$7,Päälaskenta!E$7,Päälaskenta!G$5)</f>
        <v>2.5</v>
      </c>
      <c r="C491" s="56">
        <v>1.5109999999999999</v>
      </c>
      <c r="D491" s="92">
        <f t="shared" si="49"/>
        <v>1.6545300000000001</v>
      </c>
      <c r="E491" s="8">
        <f>Päälaskenta!F$15</f>
        <v>0.08</v>
      </c>
      <c r="F491" s="93">
        <f>SQRT(POWER(Päälaskenta!C$15/(2*Päälaskenta!E$15),2)+(D491/Päälaskenta!E$15))-Päälaskenta!C$15/(2*Päälaskenta!E$15)</f>
        <v>0.47599999999999998</v>
      </c>
      <c r="G491" s="57">
        <f>2*SQRT((POWER(F491,2))+POWER(Päälaskenta!E$15*F491,2))+Päälaskenta!C$15</f>
        <v>4.3499999999999996</v>
      </c>
      <c r="H491" s="57">
        <f t="shared" si="50"/>
        <v>0.38</v>
      </c>
      <c r="I491" s="62">
        <f t="shared" si="51"/>
        <v>5.3088000000000003E-2</v>
      </c>
      <c r="M491" s="8">
        <f>IF(F491&gt;(Päälaskenta!D$24+Päälaskenta!D$20),(F491*Päälaskenta!C$15 + F491*F491*Päälaskenta!E$15)+(Päälaskenta!C$15 + F491*Päälaskenta!E$15)*(F491-(Päälaskenta!D$24+Päälaskenta!D$20)),F491*Päälaskenta!C$15 + F491*F491*Päälaskenta!E$15)</f>
        <v>1.654576</v>
      </c>
      <c r="N491" s="8">
        <f>IF(F491&gt;Päälaskenta!D$24+Päälaskenta!D$20,2*SQRT(POWER((Päälaskenta!D$24+Päälaskenta!D$20),2)+POWER(Päälaskenta!E$15*(Päälaskenta!D$24+Päälaskenta!D$20),2))+Päälaskenta!C$15,(2*SQRT((POWER(F491,2))+POWER(Päälaskenta!E$15*F491,2))+Päälaskenta!C$15))</f>
        <v>4.3463313113791902</v>
      </c>
      <c r="O491" s="8">
        <f t="shared" si="52"/>
        <v>0.38068335832294498</v>
      </c>
      <c r="P491" s="8">
        <f>Päälaskenta!F$15</f>
        <v>0.08</v>
      </c>
      <c r="Q491" s="8">
        <f t="shared" si="53"/>
        <v>10.863572360129799</v>
      </c>
      <c r="R491" s="8">
        <f t="shared" si="54"/>
        <v>1.5109611163222501</v>
      </c>
      <c r="S491" s="8">
        <f t="shared" si="55"/>
        <v>5.29583803523892E-2</v>
      </c>
    </row>
    <row r="492" spans="1:19" x14ac:dyDescent="0.2">
      <c r="A492" s="8">
        <v>490</v>
      </c>
      <c r="B492" s="8">
        <f>IF(Päälaskenta!C$7,Päälaskenta!E$7,Päälaskenta!G$5)</f>
        <v>2.5</v>
      </c>
      <c r="C492" s="56">
        <v>1.51</v>
      </c>
      <c r="D492" s="92">
        <f t="shared" si="49"/>
        <v>1.6556299999999999</v>
      </c>
      <c r="E492" s="8">
        <f>Päälaskenta!F$15</f>
        <v>0.08</v>
      </c>
      <c r="F492" s="93">
        <f>SQRT(POWER(Päälaskenta!C$15/(2*Päälaskenta!E$15),2)+(D492/Päälaskenta!E$15))-Päälaskenta!C$15/(2*Päälaskenta!E$15)</f>
        <v>0.4763</v>
      </c>
      <c r="G492" s="57">
        <f>2*SQRT((POWER(F492,2))+POWER(Päälaskenta!E$15*F492,2))+Päälaskenta!C$15</f>
        <v>4.3499999999999996</v>
      </c>
      <c r="H492" s="57">
        <f t="shared" si="50"/>
        <v>0.38</v>
      </c>
      <c r="I492" s="62">
        <f t="shared" si="51"/>
        <v>5.3018000000000003E-2</v>
      </c>
      <c r="M492" s="8">
        <f>IF(F492&gt;(Päälaskenta!D$24+Päälaskenta!D$20),(F492*Päälaskenta!C$15 + F492*F492*Päälaskenta!E$15)+(Päälaskenta!C$15 + F492*Päälaskenta!E$15)*(F492-(Päälaskenta!D$24+Päälaskenta!D$20)),F492*Päälaskenta!C$15 + F492*F492*Päälaskenta!E$15)</f>
        <v>1.6557616900000001</v>
      </c>
      <c r="N492" s="8">
        <f>IF(F492&gt;Päälaskenta!D$24+Päälaskenta!D$20,2*SQRT(POWER((Päälaskenta!D$24+Päälaskenta!D$20),2)+POWER(Päälaskenta!E$15*(Päälaskenta!D$24+Päälaskenta!D$20),2))+Päälaskenta!C$15,(2*SQRT((POWER(F492,2))+POWER(Päälaskenta!E$15*F492,2))+Päälaskenta!C$15))</f>
        <v>4.3471798395166097</v>
      </c>
      <c r="O492" s="8">
        <f t="shared" si="52"/>
        <v>0.38088180179454301</v>
      </c>
      <c r="P492" s="8">
        <f>Päälaskenta!F$15</f>
        <v>0.08</v>
      </c>
      <c r="Q492" s="8">
        <f t="shared" si="53"/>
        <v>10.8751350350365</v>
      </c>
      <c r="R492" s="8">
        <f t="shared" si="54"/>
        <v>1.5098791179303099</v>
      </c>
      <c r="S492" s="8">
        <f t="shared" si="55"/>
        <v>5.2845827265574699E-2</v>
      </c>
    </row>
    <row r="493" spans="1:19" x14ac:dyDescent="0.2">
      <c r="A493" s="8">
        <v>491</v>
      </c>
      <c r="B493" s="8">
        <f>IF(Päälaskenta!C$7,Päälaskenta!E$7,Päälaskenta!G$5)</f>
        <v>2.5</v>
      </c>
      <c r="C493" s="56">
        <v>1.5089999999999999</v>
      </c>
      <c r="D493" s="92">
        <f t="shared" si="49"/>
        <v>1.65673</v>
      </c>
      <c r="E493" s="8">
        <f>Päälaskenta!F$15</f>
        <v>0.08</v>
      </c>
      <c r="F493" s="93">
        <f>SQRT(POWER(Päälaskenta!C$15/(2*Päälaskenta!E$15),2)+(D493/Päälaskenta!E$15))-Päälaskenta!C$15/(2*Päälaskenta!E$15)</f>
        <v>0.47649999999999998</v>
      </c>
      <c r="G493" s="57">
        <f>2*SQRT((POWER(F493,2))+POWER(Päälaskenta!E$15*F493,2))+Päälaskenta!C$15</f>
        <v>4.3499999999999996</v>
      </c>
      <c r="H493" s="57">
        <f t="shared" si="50"/>
        <v>0.38</v>
      </c>
      <c r="I493" s="62">
        <f t="shared" si="51"/>
        <v>5.2948000000000002E-2</v>
      </c>
      <c r="M493" s="8">
        <f>IF(F493&gt;(Päälaskenta!D$24+Päälaskenta!D$20),(F493*Päälaskenta!C$15 + F493*F493*Päälaskenta!E$15)+(Päälaskenta!C$15 + F493*Päälaskenta!E$15)*(F493-(Päälaskenta!D$24+Päälaskenta!D$20)),F493*Päälaskenta!C$15 + F493*F493*Päälaskenta!E$15)</f>
        <v>1.6565522500000001</v>
      </c>
      <c r="N493" s="8">
        <f>IF(F493&gt;Päälaskenta!D$24+Päälaskenta!D$20,2*SQRT(POWER((Päälaskenta!D$24+Päälaskenta!D$20),2)+POWER(Päälaskenta!E$15*(Päälaskenta!D$24+Päälaskenta!D$20),2))+Päälaskenta!C$15,(2*SQRT((POWER(F493,2))+POWER(Päälaskenta!E$15*F493,2))+Päälaskenta!C$15))</f>
        <v>4.3477455249415602</v>
      </c>
      <c r="O493" s="8">
        <f t="shared" si="52"/>
        <v>0.38101407741021498</v>
      </c>
      <c r="P493" s="8">
        <f>Päälaskenta!F$15</f>
        <v>0.08</v>
      </c>
      <c r="Q493" s="8">
        <f t="shared" si="53"/>
        <v>10.882846401616501</v>
      </c>
      <c r="R493" s="8">
        <f t="shared" si="54"/>
        <v>1.5091585550652</v>
      </c>
      <c r="S493" s="8">
        <f t="shared" si="55"/>
        <v>5.2770962813155901E-2</v>
      </c>
    </row>
    <row r="494" spans="1:19" x14ac:dyDescent="0.2">
      <c r="A494" s="8">
        <v>492</v>
      </c>
      <c r="B494" s="8">
        <f>IF(Päälaskenta!C$7,Päälaskenta!E$7,Päälaskenta!G$5)</f>
        <v>2.5</v>
      </c>
      <c r="C494" s="56">
        <v>1.508</v>
      </c>
      <c r="D494" s="92">
        <f t="shared" si="49"/>
        <v>1.6578200000000001</v>
      </c>
      <c r="E494" s="8">
        <f>Päälaskenta!F$15</f>
        <v>0.08</v>
      </c>
      <c r="F494" s="93">
        <f>SQRT(POWER(Päälaskenta!C$15/(2*Päälaskenta!E$15),2)+(D494/Päälaskenta!E$15))-Päälaskenta!C$15/(2*Päälaskenta!E$15)</f>
        <v>0.4768</v>
      </c>
      <c r="G494" s="57">
        <f>2*SQRT((POWER(F494,2))+POWER(Päälaskenta!E$15*F494,2))+Päälaskenta!C$15</f>
        <v>4.3499999999999996</v>
      </c>
      <c r="H494" s="57">
        <f t="shared" si="50"/>
        <v>0.38</v>
      </c>
      <c r="I494" s="62">
        <f t="shared" si="51"/>
        <v>5.2878000000000001E-2</v>
      </c>
      <c r="M494" s="8">
        <f>IF(F494&gt;(Päälaskenta!D$24+Päälaskenta!D$20),(F494*Päälaskenta!C$15 + F494*F494*Päälaskenta!E$15)+(Päälaskenta!C$15 + F494*Päälaskenta!E$15)*(F494-(Päälaskenta!D$24+Päälaskenta!D$20)),F494*Päälaskenta!C$15 + F494*F494*Päälaskenta!E$15)</f>
        <v>1.65773824</v>
      </c>
      <c r="N494" s="8">
        <f>IF(F494&gt;Päälaskenta!D$24+Päälaskenta!D$20,2*SQRT(POWER((Päälaskenta!D$24+Päälaskenta!D$20),2)+POWER(Päälaskenta!E$15*(Päälaskenta!D$24+Päälaskenta!D$20),2))+Päälaskenta!C$15,(2*SQRT((POWER(F494,2))+POWER(Päälaskenta!E$15*F494,2))+Päälaskenta!C$15))</f>
        <v>4.3485940530789797</v>
      </c>
      <c r="O494" s="8">
        <f t="shared" si="52"/>
        <v>0.38121246080126903</v>
      </c>
      <c r="P494" s="8">
        <f>Päälaskenta!F$15</f>
        <v>0.08</v>
      </c>
      <c r="Q494" s="8">
        <f t="shared" si="53"/>
        <v>10.894417826126499</v>
      </c>
      <c r="R494" s="8">
        <f t="shared" si="54"/>
        <v>1.50807886292108</v>
      </c>
      <c r="S494" s="8">
        <f t="shared" si="55"/>
        <v>5.2658921778666899E-2</v>
      </c>
    </row>
    <row r="495" spans="1:19" x14ac:dyDescent="0.2">
      <c r="A495" s="8">
        <v>493</v>
      </c>
      <c r="B495" s="8">
        <f>IF(Päälaskenta!C$7,Päälaskenta!E$7,Päälaskenta!G$5)</f>
        <v>2.5</v>
      </c>
      <c r="C495" s="56">
        <v>1.5069999999999999</v>
      </c>
      <c r="D495" s="92">
        <f t="shared" si="49"/>
        <v>1.65893</v>
      </c>
      <c r="E495" s="8">
        <f>Päälaskenta!F$15</f>
        <v>0.08</v>
      </c>
      <c r="F495" s="93">
        <f>SQRT(POWER(Päälaskenta!C$15/(2*Päälaskenta!E$15),2)+(D495/Päälaskenta!E$15))-Päälaskenta!C$15/(2*Päälaskenta!E$15)</f>
        <v>0.47710000000000002</v>
      </c>
      <c r="G495" s="57">
        <f>2*SQRT((POWER(F495,2))+POWER(Päälaskenta!E$15*F495,2))+Päälaskenta!C$15</f>
        <v>4.3499999999999996</v>
      </c>
      <c r="H495" s="57">
        <f t="shared" si="50"/>
        <v>0.38</v>
      </c>
      <c r="I495" s="62">
        <f t="shared" si="51"/>
        <v>5.2807E-2</v>
      </c>
      <c r="M495" s="8">
        <f>IF(F495&gt;(Päälaskenta!D$24+Päälaskenta!D$20),(F495*Päälaskenta!C$15 + F495*F495*Päälaskenta!E$15)+(Päälaskenta!C$15 + F495*Päälaskenta!E$15)*(F495-(Päälaskenta!D$24+Päälaskenta!D$20)),F495*Päälaskenta!C$15 + F495*F495*Päälaskenta!E$15)</f>
        <v>1.65892441</v>
      </c>
      <c r="N495" s="8">
        <f>IF(F495&gt;Päälaskenta!D$24+Päälaskenta!D$20,2*SQRT(POWER((Päälaskenta!D$24+Päälaskenta!D$20),2)+POWER(Päälaskenta!E$15*(Päälaskenta!D$24+Päälaskenta!D$20),2))+Päälaskenta!C$15,(2*SQRT((POWER(F495,2))+POWER(Päälaskenta!E$15*F495,2))+Päälaskenta!C$15))</f>
        <v>4.3494425812164099</v>
      </c>
      <c r="O495" s="8">
        <f t="shared" si="52"/>
        <v>0.38141080817212403</v>
      </c>
      <c r="P495" s="8">
        <f>Päälaskenta!F$15</f>
        <v>0.08</v>
      </c>
      <c r="Q495" s="8">
        <f t="shared" si="53"/>
        <v>10.905994499817201</v>
      </c>
      <c r="R495" s="8">
        <f t="shared" si="54"/>
        <v>1.50700055103777</v>
      </c>
      <c r="S495" s="8">
        <f t="shared" si="55"/>
        <v>5.2547186603629698E-2</v>
      </c>
    </row>
    <row r="496" spans="1:19" x14ac:dyDescent="0.2">
      <c r="A496" s="8">
        <v>494</v>
      </c>
      <c r="B496" s="8">
        <f>IF(Päälaskenta!C$7,Päälaskenta!E$7,Päälaskenta!G$5)</f>
        <v>2.5</v>
      </c>
      <c r="C496" s="56">
        <v>1.506</v>
      </c>
      <c r="D496" s="92">
        <f t="shared" si="49"/>
        <v>1.6600299999999999</v>
      </c>
      <c r="E496" s="8">
        <f>Päälaskenta!F$15</f>
        <v>0.08</v>
      </c>
      <c r="F496" s="93">
        <f>SQRT(POWER(Päälaskenta!C$15/(2*Päälaskenta!E$15),2)+(D496/Päälaskenta!E$15))-Päälaskenta!C$15/(2*Päälaskenta!E$15)</f>
        <v>0.47739999999999999</v>
      </c>
      <c r="G496" s="57">
        <f>2*SQRT((POWER(F496,2))+POWER(Päälaskenta!E$15*F496,2))+Päälaskenta!C$15</f>
        <v>4.3499999999999996</v>
      </c>
      <c r="H496" s="57">
        <f t="shared" si="50"/>
        <v>0.38</v>
      </c>
      <c r="I496" s="62">
        <f t="shared" si="51"/>
        <v>5.2736999999999999E-2</v>
      </c>
      <c r="M496" s="8">
        <f>IF(F496&gt;(Päälaskenta!D$24+Päälaskenta!D$20),(F496*Päälaskenta!C$15 + F496*F496*Päälaskenta!E$15)+(Päälaskenta!C$15 + F496*Päälaskenta!E$15)*(F496-(Päälaskenta!D$24+Päälaskenta!D$20)),F496*Päälaskenta!C$15 + F496*F496*Päälaskenta!E$15)</f>
        <v>1.66011076</v>
      </c>
      <c r="N496" s="8">
        <f>IF(F496&gt;Päälaskenta!D$24+Päälaskenta!D$20,2*SQRT(POWER((Päälaskenta!D$24+Päälaskenta!D$20),2)+POWER(Päälaskenta!E$15*(Päälaskenta!D$24+Päälaskenta!D$20),2))+Päälaskenta!C$15,(2*SQRT((POWER(F496,2))+POWER(Päälaskenta!E$15*F496,2))+Päälaskenta!C$15))</f>
        <v>4.3502911093538303</v>
      </c>
      <c r="O496" s="8">
        <f t="shared" si="52"/>
        <v>0.38160911954386101</v>
      </c>
      <c r="P496" s="8">
        <f>Päälaskenta!F$15</f>
        <v>0.08</v>
      </c>
      <c r="Q496" s="8">
        <f t="shared" si="53"/>
        <v>10.917576422253701</v>
      </c>
      <c r="R496" s="8">
        <f t="shared" si="54"/>
        <v>1.50592361680735</v>
      </c>
      <c r="S496" s="8">
        <f t="shared" si="55"/>
        <v>5.2435756264082402E-2</v>
      </c>
    </row>
    <row r="497" spans="1:19" x14ac:dyDescent="0.2">
      <c r="A497" s="8">
        <v>495</v>
      </c>
      <c r="B497" s="8">
        <f>IF(Päälaskenta!C$7,Päälaskenta!E$7,Päälaskenta!G$5)</f>
        <v>2.5</v>
      </c>
      <c r="C497" s="56">
        <v>1.5049999999999999</v>
      </c>
      <c r="D497" s="92">
        <f t="shared" si="49"/>
        <v>1.66113</v>
      </c>
      <c r="E497" s="8">
        <f>Päälaskenta!F$15</f>
        <v>0.08</v>
      </c>
      <c r="F497" s="93">
        <f>SQRT(POWER(Päälaskenta!C$15/(2*Päälaskenta!E$15),2)+(D497/Päälaskenta!E$15))-Päälaskenta!C$15/(2*Päälaskenta!E$15)</f>
        <v>0.47770000000000001</v>
      </c>
      <c r="G497" s="57">
        <f>2*SQRT((POWER(F497,2))+POWER(Päälaskenta!E$15*F497,2))+Päälaskenta!C$15</f>
        <v>4.3499999999999996</v>
      </c>
      <c r="H497" s="57">
        <f t="shared" si="50"/>
        <v>0.38</v>
      </c>
      <c r="I497" s="62">
        <f t="shared" si="51"/>
        <v>5.2666999999999999E-2</v>
      </c>
      <c r="M497" s="8">
        <f>IF(F497&gt;(Päälaskenta!D$24+Päälaskenta!D$20),(F497*Päälaskenta!C$15 + F497*F497*Päälaskenta!E$15)+(Päälaskenta!C$15 + F497*Päälaskenta!E$15)*(F497-(Päälaskenta!D$24+Päälaskenta!D$20)),F497*Päälaskenta!C$15 + F497*F497*Päälaskenta!E$15)</f>
        <v>1.66129729</v>
      </c>
      <c r="N497" s="8">
        <f>IF(F497&gt;Päälaskenta!D$24+Päälaskenta!D$20,2*SQRT(POWER((Päälaskenta!D$24+Päälaskenta!D$20),2)+POWER(Päälaskenta!E$15*(Päälaskenta!D$24+Päälaskenta!D$20),2))+Päälaskenta!C$15,(2*SQRT((POWER(F497,2))+POWER(Päälaskenta!E$15*F497,2))+Päälaskenta!C$15))</f>
        <v>4.3511396374912596</v>
      </c>
      <c r="O497" s="8">
        <f t="shared" si="52"/>
        <v>0.38180739493753801</v>
      </c>
      <c r="P497" s="8">
        <f>Päälaskenta!F$15</f>
        <v>0.08</v>
      </c>
      <c r="Q497" s="8">
        <f t="shared" si="53"/>
        <v>10.929163593001901</v>
      </c>
      <c r="R497" s="8">
        <f t="shared" si="54"/>
        <v>1.5048480576285099</v>
      </c>
      <c r="S497" s="8">
        <f t="shared" si="55"/>
        <v>5.23246297401289E-2</v>
      </c>
    </row>
    <row r="498" spans="1:19" x14ac:dyDescent="0.2">
      <c r="A498" s="8">
        <v>496</v>
      </c>
      <c r="B498" s="8">
        <f>IF(Päälaskenta!C$7,Päälaskenta!E$7,Päälaskenta!G$5)</f>
        <v>2.5</v>
      </c>
      <c r="C498" s="56">
        <v>1.504</v>
      </c>
      <c r="D498" s="92">
        <f t="shared" si="49"/>
        <v>1.6622300000000001</v>
      </c>
      <c r="E498" s="8">
        <f>Päälaskenta!F$15</f>
        <v>0.08</v>
      </c>
      <c r="F498" s="93">
        <f>SQRT(POWER(Päälaskenta!C$15/(2*Päälaskenta!E$15),2)+(D498/Päälaskenta!E$15))-Päälaskenta!C$15/(2*Päälaskenta!E$15)</f>
        <v>0.47789999999999999</v>
      </c>
      <c r="G498" s="57">
        <f>2*SQRT((POWER(F498,2))+POWER(Päälaskenta!E$15*F498,2))+Päälaskenta!C$15</f>
        <v>4.3499999999999996</v>
      </c>
      <c r="H498" s="57">
        <f t="shared" si="50"/>
        <v>0.38</v>
      </c>
      <c r="I498" s="62">
        <f t="shared" si="51"/>
        <v>5.2596999999999998E-2</v>
      </c>
      <c r="M498" s="8">
        <f>IF(F498&gt;(Päälaskenta!D$24+Päälaskenta!D$20),(F498*Päälaskenta!C$15 + F498*F498*Päälaskenta!E$15)+(Päälaskenta!C$15 + F498*Päälaskenta!E$15)*(F498-(Päälaskenta!D$24+Päälaskenta!D$20)),F498*Päälaskenta!C$15 + F498*F498*Päälaskenta!E$15)</f>
        <v>1.66208841</v>
      </c>
      <c r="N498" s="8">
        <f>IF(F498&gt;Päälaskenta!D$24+Päälaskenta!D$20,2*SQRT(POWER((Päälaskenta!D$24+Päälaskenta!D$20),2)+POWER(Päälaskenta!E$15*(Päälaskenta!D$24+Päälaskenta!D$20),2))+Päälaskenta!C$15,(2*SQRT((POWER(F498,2))+POWER(Päälaskenta!E$15*F498,2))+Päälaskenta!C$15))</f>
        <v>4.3517053229162004</v>
      </c>
      <c r="O498" s="8">
        <f t="shared" si="52"/>
        <v>0.381939558555906</v>
      </c>
      <c r="P498" s="8">
        <f>Päälaskenta!F$15</f>
        <v>0.08</v>
      </c>
      <c r="Q498" s="8">
        <f t="shared" si="53"/>
        <v>10.9368912890156</v>
      </c>
      <c r="R498" s="8">
        <f t="shared" si="54"/>
        <v>1.50413178081183</v>
      </c>
      <c r="S498" s="8">
        <f t="shared" si="55"/>
        <v>5.2250713675446002E-2</v>
      </c>
    </row>
    <row r="499" spans="1:19" x14ac:dyDescent="0.2">
      <c r="A499" s="8">
        <v>497</v>
      </c>
      <c r="B499" s="8">
        <f>IF(Päälaskenta!C$7,Päälaskenta!E$7,Päälaskenta!G$5)</f>
        <v>2.5</v>
      </c>
      <c r="C499" s="56">
        <v>1.5029999999999999</v>
      </c>
      <c r="D499" s="92">
        <f t="shared" si="49"/>
        <v>1.66334</v>
      </c>
      <c r="E499" s="8">
        <f>Päälaskenta!F$15</f>
        <v>0.08</v>
      </c>
      <c r="F499" s="93">
        <f>SQRT(POWER(Päälaskenta!C$15/(2*Päälaskenta!E$15),2)+(D499/Päälaskenta!E$15))-Päälaskenta!C$15/(2*Päälaskenta!E$15)</f>
        <v>0.47820000000000001</v>
      </c>
      <c r="G499" s="57">
        <f>2*SQRT((POWER(F499,2))+POWER(Päälaskenta!E$15*F499,2))+Päälaskenta!C$15</f>
        <v>4.3499999999999996</v>
      </c>
      <c r="H499" s="57">
        <f t="shared" si="50"/>
        <v>0.38</v>
      </c>
      <c r="I499" s="62">
        <f t="shared" si="51"/>
        <v>5.2526999999999997E-2</v>
      </c>
      <c r="M499" s="8">
        <f>IF(F499&gt;(Päälaskenta!D$24+Päälaskenta!D$20),(F499*Päälaskenta!C$15 + F499*F499*Päälaskenta!E$15)+(Päälaskenta!C$15 + F499*Päälaskenta!E$15)*(F499-(Päälaskenta!D$24+Päälaskenta!D$20)),F499*Päälaskenta!C$15 + F499*F499*Päälaskenta!E$15)</f>
        <v>1.6632752399999999</v>
      </c>
      <c r="N499" s="8">
        <f>IF(F499&gt;Päälaskenta!D$24+Päälaskenta!D$20,2*SQRT(POWER((Päälaskenta!D$24+Päälaskenta!D$20),2)+POWER(Päälaskenta!E$15*(Päälaskenta!D$24+Päälaskenta!D$20),2))+Päälaskenta!C$15,(2*SQRT((POWER(F499,2))+POWER(Päälaskenta!E$15*F499,2))+Päälaskenta!C$15))</f>
        <v>4.3525538510536297</v>
      </c>
      <c r="O499" s="8">
        <f t="shared" si="52"/>
        <v>0.38213777403290899</v>
      </c>
      <c r="P499" s="8">
        <f>Päälaskenta!F$15</f>
        <v>0.08</v>
      </c>
      <c r="Q499" s="8">
        <f t="shared" si="53"/>
        <v>10.9484872059881</v>
      </c>
      <c r="R499" s="8">
        <f t="shared" si="54"/>
        <v>1.50305850762259</v>
      </c>
      <c r="S499" s="8">
        <f t="shared" si="55"/>
        <v>5.2140091255357603E-2</v>
      </c>
    </row>
    <row r="500" spans="1:19" x14ac:dyDescent="0.2">
      <c r="A500" s="8">
        <v>498</v>
      </c>
      <c r="B500" s="8">
        <f>IF(Päälaskenta!C$7,Päälaskenta!E$7,Päälaskenta!G$5)</f>
        <v>2.5</v>
      </c>
      <c r="C500" s="56">
        <v>1.502</v>
      </c>
      <c r="D500" s="92">
        <f t="shared" si="49"/>
        <v>1.66445</v>
      </c>
      <c r="E500" s="8">
        <f>Päälaskenta!F$15</f>
        <v>0.08</v>
      </c>
      <c r="F500" s="93">
        <f>SQRT(POWER(Päälaskenta!C$15/(2*Päälaskenta!E$15),2)+(D500/Päälaskenta!E$15))-Päälaskenta!C$15/(2*Päälaskenta!E$15)</f>
        <v>0.47849999999999998</v>
      </c>
      <c r="G500" s="57">
        <f>2*SQRT((POWER(F500,2))+POWER(Päälaskenta!E$15*F500,2))+Päälaskenta!C$15</f>
        <v>4.3499999999999996</v>
      </c>
      <c r="H500" s="57">
        <f t="shared" si="50"/>
        <v>0.38</v>
      </c>
      <c r="I500" s="62">
        <f t="shared" si="51"/>
        <v>5.2457999999999998E-2</v>
      </c>
      <c r="M500" s="8">
        <f>IF(F500&gt;(Päälaskenta!D$24+Päälaskenta!D$20),(F500*Päälaskenta!C$15 + F500*F500*Päälaskenta!E$15)+(Päälaskenta!C$15 + F500*Päälaskenta!E$15)*(F500-(Päälaskenta!D$24+Päälaskenta!D$20)),F500*Päälaskenta!C$15 + F500*F500*Päälaskenta!E$15)</f>
        <v>1.6644622499999999</v>
      </c>
      <c r="N500" s="8">
        <f>IF(F500&gt;Päälaskenta!D$24+Päälaskenta!D$20,2*SQRT(POWER((Päälaskenta!D$24+Päälaskenta!D$20),2)+POWER(Päälaskenta!E$15*(Päälaskenta!D$24+Päälaskenta!D$20),2))+Päälaskenta!C$15,(2*SQRT((POWER(F500,2))+POWER(Päälaskenta!E$15*F500,2))+Päälaskenta!C$15))</f>
        <v>4.3534023791910501</v>
      </c>
      <c r="O500" s="8">
        <f t="shared" si="52"/>
        <v>0.38233595358793598</v>
      </c>
      <c r="P500" s="8">
        <f>Päälaskenta!F$15</f>
        <v>0.08</v>
      </c>
      <c r="Q500" s="8">
        <f t="shared" si="53"/>
        <v>10.960088370119401</v>
      </c>
      <c r="R500" s="8">
        <f t="shared" si="54"/>
        <v>1.5019866025799</v>
      </c>
      <c r="S500" s="8">
        <f t="shared" si="55"/>
        <v>5.2029769950868297E-2</v>
      </c>
    </row>
    <row r="501" spans="1:19" x14ac:dyDescent="0.2">
      <c r="A501" s="8">
        <v>499</v>
      </c>
      <c r="B501" s="8">
        <f>IF(Päälaskenta!C$7,Päälaskenta!E$7,Päälaskenta!G$5)</f>
        <v>2.5</v>
      </c>
      <c r="C501" s="56">
        <v>1.5009999999999999</v>
      </c>
      <c r="D501" s="92">
        <f t="shared" si="49"/>
        <v>1.6655599999999999</v>
      </c>
      <c r="E501" s="8">
        <f>Päälaskenta!F$15</f>
        <v>0.08</v>
      </c>
      <c r="F501" s="93">
        <f>SQRT(POWER(Päälaskenta!C$15/(2*Päälaskenta!E$15),2)+(D501/Päälaskenta!E$15))-Päälaskenta!C$15/(2*Päälaskenta!E$15)</f>
        <v>0.4788</v>
      </c>
      <c r="G501" s="57">
        <f>2*SQRT((POWER(F501,2))+POWER(Päälaskenta!E$15*F501,2))+Päälaskenta!C$15</f>
        <v>4.3499999999999996</v>
      </c>
      <c r="H501" s="57">
        <f t="shared" si="50"/>
        <v>0.38</v>
      </c>
      <c r="I501" s="62">
        <f t="shared" si="51"/>
        <v>5.2387999999999997E-2</v>
      </c>
      <c r="M501" s="8">
        <f>IF(F501&gt;(Päälaskenta!D$24+Päälaskenta!D$20),(F501*Päälaskenta!C$15 + F501*F501*Päälaskenta!E$15)+(Päälaskenta!C$15 + F501*Päälaskenta!E$15)*(F501-(Päälaskenta!D$24+Päälaskenta!D$20)),F501*Päälaskenta!C$15 + F501*F501*Päälaskenta!E$15)</f>
        <v>1.6656494399999999</v>
      </c>
      <c r="N501" s="8">
        <f>IF(F501&gt;Päälaskenta!D$24+Päälaskenta!D$20,2*SQRT(POWER((Päälaskenta!D$24+Päälaskenta!D$20),2)+POWER(Päälaskenta!E$15*(Päälaskenta!D$24+Päälaskenta!D$20),2))+Päälaskenta!C$15,(2*SQRT((POWER(F501,2))+POWER(Päälaskenta!E$15*F501,2))+Päälaskenta!C$15))</f>
        <v>4.3542509073284803</v>
      </c>
      <c r="O501" s="8">
        <f t="shared" si="52"/>
        <v>0.382534097241986</v>
      </c>
      <c r="P501" s="8">
        <f>Päälaskenta!F$15</f>
        <v>0.08</v>
      </c>
      <c r="Q501" s="8">
        <f t="shared" si="53"/>
        <v>10.9716947809787</v>
      </c>
      <c r="R501" s="8">
        <f t="shared" si="54"/>
        <v>1.5009160631062901</v>
      </c>
      <c r="S501" s="8">
        <f t="shared" si="55"/>
        <v>5.1919748756827498E-2</v>
      </c>
    </row>
    <row r="502" spans="1:19" x14ac:dyDescent="0.2">
      <c r="A502" s="8">
        <v>500</v>
      </c>
      <c r="B502" s="8">
        <f>IF(Päälaskenta!C$7,Päälaskenta!E$7,Päälaskenta!G$5)</f>
        <v>2.5</v>
      </c>
      <c r="C502" s="56">
        <v>1.5</v>
      </c>
      <c r="D502" s="92">
        <f t="shared" si="49"/>
        <v>1.6666700000000001</v>
      </c>
      <c r="E502" s="8">
        <f>Päälaskenta!F$15</f>
        <v>0.08</v>
      </c>
      <c r="F502" s="93">
        <f>SQRT(POWER(Päälaskenta!C$15/(2*Päälaskenta!E$15),2)+(D502/Päälaskenta!E$15))-Päälaskenta!C$15/(2*Päälaskenta!E$15)</f>
        <v>0.47910000000000003</v>
      </c>
      <c r="G502" s="57">
        <f>2*SQRT((POWER(F502,2))+POWER(Päälaskenta!E$15*F502,2))+Päälaskenta!C$15</f>
        <v>4.3600000000000003</v>
      </c>
      <c r="H502" s="57">
        <f t="shared" si="50"/>
        <v>0.38</v>
      </c>
      <c r="I502" s="62">
        <f t="shared" si="51"/>
        <v>5.2318000000000003E-2</v>
      </c>
      <c r="M502" s="8">
        <f>IF(F502&gt;(Päälaskenta!D$24+Päälaskenta!D$20),(F502*Päälaskenta!C$15 + F502*F502*Päälaskenta!E$15)+(Päälaskenta!C$15 + F502*Päälaskenta!E$15)*(F502-(Päälaskenta!D$24+Päälaskenta!D$20)),F502*Päälaskenta!C$15 + F502*F502*Päälaskenta!E$15)</f>
        <v>1.6668368099999999</v>
      </c>
      <c r="N502" s="8">
        <f>IF(F502&gt;Päälaskenta!D$24+Päälaskenta!D$20,2*SQRT(POWER((Päälaskenta!D$24+Päälaskenta!D$20),2)+POWER(Päälaskenta!E$15*(Päälaskenta!D$24+Päälaskenta!D$20),2))+Päälaskenta!C$15,(2*SQRT((POWER(F502,2))+POWER(Päälaskenta!E$15*F502,2))+Päälaskenta!C$15))</f>
        <v>4.3550994354658998</v>
      </c>
      <c r="O502" s="8">
        <f t="shared" si="52"/>
        <v>0.38273220501604599</v>
      </c>
      <c r="P502" s="8">
        <f>Päälaskenta!F$15</f>
        <v>0.08</v>
      </c>
      <c r="Q502" s="8">
        <f t="shared" si="53"/>
        <v>10.9833064381362</v>
      </c>
      <c r="R502" s="8">
        <f t="shared" si="54"/>
        <v>1.49984688663073</v>
      </c>
      <c r="S502" s="8">
        <f t="shared" si="55"/>
        <v>5.1810026672062401E-2</v>
      </c>
    </row>
    <row r="503" spans="1:19" x14ac:dyDescent="0.2">
      <c r="A503" s="8">
        <v>501</v>
      </c>
      <c r="B503" s="8">
        <f>IF(Päälaskenta!C$7,Päälaskenta!E$7,Päälaskenta!G$5)</f>
        <v>2.5</v>
      </c>
      <c r="C503" s="56">
        <v>1.4990000000000001</v>
      </c>
      <c r="D503" s="92">
        <f t="shared" si="49"/>
        <v>1.66778</v>
      </c>
      <c r="E503" s="8">
        <f>Päälaskenta!F$15</f>
        <v>0.08</v>
      </c>
      <c r="F503" s="93">
        <f>SQRT(POWER(Päälaskenta!C$15/(2*Päälaskenta!E$15),2)+(D503/Päälaskenta!E$15))-Päälaskenta!C$15/(2*Päälaskenta!E$15)</f>
        <v>0.4793</v>
      </c>
      <c r="G503" s="57">
        <f>2*SQRT((POWER(F503,2))+POWER(Päälaskenta!E$15*F503,2))+Päälaskenta!C$15</f>
        <v>4.3600000000000003</v>
      </c>
      <c r="H503" s="57">
        <f t="shared" si="50"/>
        <v>0.38</v>
      </c>
      <c r="I503" s="62">
        <f t="shared" si="51"/>
        <v>5.2248000000000003E-2</v>
      </c>
      <c r="M503" s="8">
        <f>IF(F503&gt;(Päälaskenta!D$24+Päälaskenta!D$20),(F503*Päälaskenta!C$15 + F503*F503*Päälaskenta!E$15)+(Päälaskenta!C$15 + F503*Päälaskenta!E$15)*(F503-(Päälaskenta!D$24+Päälaskenta!D$20)),F503*Päälaskenta!C$15 + F503*F503*Päälaskenta!E$15)</f>
        <v>1.66762849</v>
      </c>
      <c r="N503" s="8">
        <f>IF(F503&gt;Päälaskenta!D$24+Päälaskenta!D$20,2*SQRT(POWER((Päälaskenta!D$24+Päälaskenta!D$20),2)+POWER(Päälaskenta!E$15*(Päälaskenta!D$24+Päälaskenta!D$20),2))+Päälaskenta!C$15,(2*SQRT((POWER(F503,2))+POWER(Päälaskenta!E$15*F503,2))+Päälaskenta!C$15))</f>
        <v>4.3556651208908503</v>
      </c>
      <c r="O503" s="8">
        <f t="shared" si="52"/>
        <v>0.38286425694244502</v>
      </c>
      <c r="P503" s="8">
        <f>Päälaskenta!F$15</f>
        <v>0.08</v>
      </c>
      <c r="Q503" s="8">
        <f t="shared" si="53"/>
        <v>10.991050457306001</v>
      </c>
      <c r="R503" s="8">
        <f t="shared" si="54"/>
        <v>1.4991348582680999</v>
      </c>
      <c r="S503" s="8">
        <f t="shared" si="55"/>
        <v>5.17370442947604E-2</v>
      </c>
    </row>
    <row r="504" spans="1:19" x14ac:dyDescent="0.2">
      <c r="A504" s="8">
        <v>502</v>
      </c>
      <c r="B504" s="8">
        <f>IF(Päälaskenta!C$7,Päälaskenta!E$7,Päälaskenta!G$5)</f>
        <v>2.5</v>
      </c>
      <c r="C504" s="56">
        <v>1.498</v>
      </c>
      <c r="D504" s="92">
        <f t="shared" si="49"/>
        <v>1.66889</v>
      </c>
      <c r="E504" s="8">
        <f>Päälaskenta!F$15</f>
        <v>0.08</v>
      </c>
      <c r="F504" s="93">
        <f>SQRT(POWER(Päälaskenta!C$15/(2*Päälaskenta!E$15),2)+(D504/Päälaskenta!E$15))-Päälaskenta!C$15/(2*Päälaskenta!E$15)</f>
        <v>0.47960000000000003</v>
      </c>
      <c r="G504" s="57">
        <f>2*SQRT((POWER(F504,2))+POWER(Päälaskenta!E$15*F504,2))+Päälaskenta!C$15</f>
        <v>4.3600000000000003</v>
      </c>
      <c r="H504" s="57">
        <f t="shared" si="50"/>
        <v>0.38</v>
      </c>
      <c r="I504" s="62">
        <f t="shared" si="51"/>
        <v>5.2179000000000003E-2</v>
      </c>
      <c r="M504" s="8">
        <f>IF(F504&gt;(Päälaskenta!D$24+Päälaskenta!D$20),(F504*Päälaskenta!C$15 + F504*F504*Päälaskenta!E$15)+(Päälaskenta!C$15 + F504*Päälaskenta!E$15)*(F504-(Päälaskenta!D$24+Päälaskenta!D$20)),F504*Päälaskenta!C$15 + F504*F504*Päälaskenta!E$15)</f>
        <v>1.66881616</v>
      </c>
      <c r="N504" s="8">
        <f>IF(F504&gt;Päälaskenta!D$24+Päälaskenta!D$20,2*SQRT(POWER((Päälaskenta!D$24+Päälaskenta!D$20),2)+POWER(Päälaskenta!E$15*(Päälaskenta!D$24+Päälaskenta!D$20),2))+Päälaskenta!C$15,(2*SQRT((POWER(F504,2))+POWER(Päälaskenta!E$15*F504,2))+Päälaskenta!C$15))</f>
        <v>4.3565136490282699</v>
      </c>
      <c r="O504" s="8">
        <f t="shared" si="52"/>
        <v>0.383062304963106</v>
      </c>
      <c r="P504" s="8">
        <f>Päälaskenta!F$15</f>
        <v>0.08</v>
      </c>
      <c r="Q504" s="8">
        <f t="shared" si="53"/>
        <v>11.002670857340901</v>
      </c>
      <c r="R504" s="8">
        <f t="shared" si="54"/>
        <v>1.49806794776005</v>
      </c>
      <c r="S504" s="8">
        <f t="shared" si="55"/>
        <v>5.1627818511376801E-2</v>
      </c>
    </row>
    <row r="505" spans="1:19" x14ac:dyDescent="0.2">
      <c r="A505" s="8">
        <v>503</v>
      </c>
      <c r="B505" s="8">
        <f>IF(Päälaskenta!C$7,Päälaskenta!E$7,Päälaskenta!G$5)</f>
        <v>2.5</v>
      </c>
      <c r="C505" s="56">
        <v>1.4970000000000001</v>
      </c>
      <c r="D505" s="92">
        <f t="shared" si="49"/>
        <v>1.67001</v>
      </c>
      <c r="E505" s="8">
        <f>Päälaskenta!F$15</f>
        <v>0.08</v>
      </c>
      <c r="F505" s="93">
        <f>SQRT(POWER(Päälaskenta!C$15/(2*Päälaskenta!E$15),2)+(D505/Päälaskenta!E$15))-Päälaskenta!C$15/(2*Päälaskenta!E$15)</f>
        <v>0.47989999999999999</v>
      </c>
      <c r="G505" s="57">
        <f>2*SQRT((POWER(F505,2))+POWER(Päälaskenta!E$15*F505,2))+Päälaskenta!C$15</f>
        <v>4.3600000000000003</v>
      </c>
      <c r="H505" s="57">
        <f t="shared" si="50"/>
        <v>0.38</v>
      </c>
      <c r="I505" s="62">
        <f t="shared" si="51"/>
        <v>5.2109000000000003E-2</v>
      </c>
      <c r="M505" s="8">
        <f>IF(F505&gt;(Päälaskenta!D$24+Päälaskenta!D$20),(F505*Päälaskenta!C$15 + F505*F505*Päälaskenta!E$15)+(Päälaskenta!C$15 + F505*Päälaskenta!E$15)*(F505-(Päälaskenta!D$24+Päälaskenta!D$20)),F505*Päälaskenta!C$15 + F505*F505*Päälaskenta!E$15)</f>
        <v>1.67000401</v>
      </c>
      <c r="N505" s="8">
        <f>IF(F505&gt;Päälaskenta!D$24+Päälaskenta!D$20,2*SQRT(POWER((Päälaskenta!D$24+Päälaskenta!D$20),2)+POWER(Päälaskenta!E$15*(Päälaskenta!D$24+Päälaskenta!D$20),2))+Päälaskenta!C$15,(2*SQRT((POWER(F505,2))+POWER(Päälaskenta!E$15*F505,2))+Päälaskenta!C$15))</f>
        <v>4.3573621771657001</v>
      </c>
      <c r="O505" s="8">
        <f t="shared" si="52"/>
        <v>0.38326031715965198</v>
      </c>
      <c r="P505" s="8">
        <f>Päälaskenta!F$15</f>
        <v>0.08</v>
      </c>
      <c r="Q505" s="8">
        <f t="shared" si="53"/>
        <v>11.0142965025319</v>
      </c>
      <c r="R505" s="8">
        <f t="shared" si="54"/>
        <v>1.49700239342539</v>
      </c>
      <c r="S505" s="8">
        <f t="shared" si="55"/>
        <v>5.1518889186790401E-2</v>
      </c>
    </row>
    <row r="506" spans="1:19" x14ac:dyDescent="0.2">
      <c r="A506" s="8">
        <v>504</v>
      </c>
      <c r="B506" s="8">
        <f>IF(Päälaskenta!C$7,Päälaskenta!E$7,Päälaskenta!G$5)</f>
        <v>2.5</v>
      </c>
      <c r="C506" s="56">
        <v>1.496</v>
      </c>
      <c r="D506" s="92">
        <f t="shared" si="49"/>
        <v>1.6711199999999999</v>
      </c>
      <c r="E506" s="8">
        <f>Päälaskenta!F$15</f>
        <v>0.08</v>
      </c>
      <c r="F506" s="93">
        <f>SQRT(POWER(Päälaskenta!C$15/(2*Päälaskenta!E$15),2)+(D506/Päälaskenta!E$15))-Päälaskenta!C$15/(2*Päälaskenta!E$15)</f>
        <v>0.48020000000000002</v>
      </c>
      <c r="G506" s="57">
        <f>2*SQRT((POWER(F506,2))+POWER(Päälaskenta!E$15*F506,2))+Päälaskenta!C$15</f>
        <v>4.3600000000000003</v>
      </c>
      <c r="H506" s="57">
        <f t="shared" si="50"/>
        <v>0.38</v>
      </c>
      <c r="I506" s="62">
        <f t="shared" si="51"/>
        <v>5.2039000000000002E-2</v>
      </c>
      <c r="M506" s="8">
        <f>IF(F506&gt;(Päälaskenta!D$24+Päälaskenta!D$20),(F506*Päälaskenta!C$15 + F506*F506*Päälaskenta!E$15)+(Päälaskenta!C$15 + F506*Päälaskenta!E$15)*(F506-(Päälaskenta!D$24+Päälaskenta!D$20)),F506*Päälaskenta!C$15 + F506*F506*Päälaskenta!E$15)</f>
        <v>1.67119204</v>
      </c>
      <c r="N506" s="8">
        <f>IF(F506&gt;Päälaskenta!D$24+Päälaskenta!D$20,2*SQRT(POWER((Päälaskenta!D$24+Päälaskenta!D$20),2)+POWER(Päälaskenta!E$15*(Päälaskenta!D$24+Päälaskenta!D$20),2))+Päälaskenta!C$15,(2*SQRT((POWER(F506,2))+POWER(Päälaskenta!E$15*F506,2))+Päälaskenta!C$15))</f>
        <v>4.3582107053031196</v>
      </c>
      <c r="O506" s="8">
        <f t="shared" si="52"/>
        <v>0.38345829355301098</v>
      </c>
      <c r="P506" s="8">
        <f>Päälaskenta!F$15</f>
        <v>0.08</v>
      </c>
      <c r="Q506" s="8">
        <f t="shared" si="53"/>
        <v>11.0259273924525</v>
      </c>
      <c r="R506" s="8">
        <f t="shared" si="54"/>
        <v>1.49593819271662</v>
      </c>
      <c r="S506" s="8">
        <f t="shared" si="55"/>
        <v>5.1410255334261003E-2</v>
      </c>
    </row>
    <row r="507" spans="1:19" x14ac:dyDescent="0.2">
      <c r="A507" s="8">
        <v>505</v>
      </c>
      <c r="B507" s="8">
        <f>IF(Päälaskenta!C$7,Päälaskenta!E$7,Päälaskenta!G$5)</f>
        <v>2.5</v>
      </c>
      <c r="C507" s="56">
        <v>1.4950000000000001</v>
      </c>
      <c r="D507" s="92">
        <f t="shared" si="49"/>
        <v>1.6722399999999999</v>
      </c>
      <c r="E507" s="8">
        <f>Päälaskenta!F$15</f>
        <v>0.08</v>
      </c>
      <c r="F507" s="93">
        <f>SQRT(POWER(Päälaskenta!C$15/(2*Päälaskenta!E$15),2)+(D507/Päälaskenta!E$15))-Päälaskenta!C$15/(2*Päälaskenta!E$15)</f>
        <v>0.48049999999999998</v>
      </c>
      <c r="G507" s="57">
        <f>2*SQRT((POWER(F507,2))+POWER(Päälaskenta!E$15*F507,2))+Päälaskenta!C$15</f>
        <v>4.3600000000000003</v>
      </c>
      <c r="H507" s="57">
        <f t="shared" si="50"/>
        <v>0.38</v>
      </c>
      <c r="I507" s="62">
        <f t="shared" si="51"/>
        <v>5.1970000000000002E-2</v>
      </c>
      <c r="M507" s="8">
        <f>IF(F507&gt;(Päälaskenta!D$24+Päälaskenta!D$20),(F507*Päälaskenta!C$15 + F507*F507*Päälaskenta!E$15)+(Päälaskenta!C$15 + F507*Päälaskenta!E$15)*(F507-(Päälaskenta!D$24+Päälaskenta!D$20)),F507*Päälaskenta!C$15 + F507*F507*Päälaskenta!E$15)</f>
        <v>1.67238025</v>
      </c>
      <c r="N507" s="8">
        <f>IF(F507&gt;Päälaskenta!D$24+Päälaskenta!D$20,2*SQRT(POWER((Päälaskenta!D$24+Päälaskenta!D$20),2)+POWER(Päälaskenta!E$15*(Päälaskenta!D$24+Päälaskenta!D$20),2))+Päälaskenta!C$15,(2*SQRT((POWER(F507,2))+POWER(Päälaskenta!E$15*F507,2))+Päälaskenta!C$15))</f>
        <v>4.35905923344054</v>
      </c>
      <c r="O507" s="8">
        <f t="shared" si="52"/>
        <v>0.38365623416408901</v>
      </c>
      <c r="P507" s="8">
        <f>Päälaskenta!F$15</f>
        <v>0.08</v>
      </c>
      <c r="Q507" s="8">
        <f t="shared" si="53"/>
        <v>11.0375635266769</v>
      </c>
      <c r="R507" s="8">
        <f t="shared" si="54"/>
        <v>1.4948753430925801</v>
      </c>
      <c r="S507" s="8">
        <f t="shared" si="55"/>
        <v>5.1301915970944599E-2</v>
      </c>
    </row>
    <row r="508" spans="1:19" x14ac:dyDescent="0.2">
      <c r="A508" s="8">
        <v>506</v>
      </c>
      <c r="B508" s="8">
        <f>IF(Päälaskenta!C$7,Päälaskenta!E$7,Päälaskenta!G$5)</f>
        <v>2.5</v>
      </c>
      <c r="C508" s="56">
        <v>1.494</v>
      </c>
      <c r="D508" s="92">
        <f t="shared" si="49"/>
        <v>1.67336</v>
      </c>
      <c r="E508" s="8">
        <f>Päälaskenta!F$15</f>
        <v>0.08</v>
      </c>
      <c r="F508" s="93">
        <f>SQRT(POWER(Päälaskenta!C$15/(2*Päälaskenta!E$15),2)+(D508/Päälaskenta!E$15))-Päälaskenta!C$15/(2*Päälaskenta!E$15)</f>
        <v>0.48070000000000002</v>
      </c>
      <c r="G508" s="57">
        <f>2*SQRT((POWER(F508,2))+POWER(Päälaskenta!E$15*F508,2))+Päälaskenta!C$15</f>
        <v>4.3600000000000003</v>
      </c>
      <c r="H508" s="57">
        <f t="shared" si="50"/>
        <v>0.38</v>
      </c>
      <c r="I508" s="62">
        <f t="shared" si="51"/>
        <v>5.1900000000000002E-2</v>
      </c>
      <c r="M508" s="8">
        <f>IF(F508&gt;(Päälaskenta!D$24+Päälaskenta!D$20),(F508*Päälaskenta!C$15 + F508*F508*Päälaskenta!E$15)+(Päälaskenta!C$15 + F508*Päälaskenta!E$15)*(F508-(Päälaskenta!D$24+Päälaskenta!D$20)),F508*Päälaskenta!C$15 + F508*F508*Päälaskenta!E$15)</f>
        <v>1.67317249</v>
      </c>
      <c r="N508" s="8">
        <f>IF(F508&gt;Päälaskenta!D$24+Päälaskenta!D$20,2*SQRT(POWER((Päälaskenta!D$24+Päälaskenta!D$20),2)+POWER(Päälaskenta!E$15*(Päälaskenta!D$24+Päälaskenta!D$20),2))+Päälaskenta!C$15,(2*SQRT((POWER(F508,2))+POWER(Päälaskenta!E$15*F508,2))+Päälaskenta!C$15))</f>
        <v>4.3596249188654896</v>
      </c>
      <c r="O508" s="8">
        <f t="shared" si="52"/>
        <v>0.38378817470274801</v>
      </c>
      <c r="P508" s="8">
        <f>Päälaskenta!F$15</f>
        <v>0.08</v>
      </c>
      <c r="Q508" s="8">
        <f t="shared" si="53"/>
        <v>11.0453238627854</v>
      </c>
      <c r="R508" s="8">
        <f t="shared" si="54"/>
        <v>1.4941675260271601</v>
      </c>
      <c r="S508" s="8">
        <f t="shared" si="55"/>
        <v>5.12298528502525E-2</v>
      </c>
    </row>
    <row r="509" spans="1:19" x14ac:dyDescent="0.2">
      <c r="A509" s="8">
        <v>507</v>
      </c>
      <c r="B509" s="8">
        <f>IF(Päälaskenta!C$7,Päälaskenta!E$7,Päälaskenta!G$5)</f>
        <v>2.5</v>
      </c>
      <c r="C509" s="56">
        <v>1.4930000000000001</v>
      </c>
      <c r="D509" s="92">
        <f t="shared" si="49"/>
        <v>1.67448</v>
      </c>
      <c r="E509" s="8">
        <f>Päälaskenta!F$15</f>
        <v>0.08</v>
      </c>
      <c r="F509" s="93">
        <f>SQRT(POWER(Päälaskenta!C$15/(2*Päälaskenta!E$15),2)+(D509/Päälaskenta!E$15))-Päälaskenta!C$15/(2*Päälaskenta!E$15)</f>
        <v>0.48099999999999998</v>
      </c>
      <c r="G509" s="57">
        <f>2*SQRT((POWER(F509,2))+POWER(Päälaskenta!E$15*F509,2))+Päälaskenta!C$15</f>
        <v>4.3600000000000003</v>
      </c>
      <c r="H509" s="57">
        <f t="shared" si="50"/>
        <v>0.38</v>
      </c>
      <c r="I509" s="62">
        <f t="shared" si="51"/>
        <v>5.1831000000000002E-2</v>
      </c>
      <c r="M509" s="8">
        <f>IF(F509&gt;(Päälaskenta!D$24+Päälaskenta!D$20),(F509*Päälaskenta!C$15 + F509*F509*Päälaskenta!E$15)+(Päälaskenta!C$15 + F509*Päälaskenta!E$15)*(F509-(Päälaskenta!D$24+Päälaskenta!D$20)),F509*Päälaskenta!C$15 + F509*F509*Päälaskenta!E$15)</f>
        <v>1.674361</v>
      </c>
      <c r="N509" s="8">
        <f>IF(F509&gt;Päälaskenta!D$24+Päälaskenta!D$20,2*SQRT(POWER((Päälaskenta!D$24+Päälaskenta!D$20),2)+POWER(Päälaskenta!E$15*(Päälaskenta!D$24+Päälaskenta!D$20),2))+Päälaskenta!C$15,(2*SQRT((POWER(F509,2))+POWER(Päälaskenta!E$15*F509,2))+Päälaskenta!C$15))</f>
        <v>4.3604734470029198</v>
      </c>
      <c r="O509" s="8">
        <f t="shared" si="52"/>
        <v>0.38398605572310901</v>
      </c>
      <c r="P509" s="8">
        <f>Päälaskenta!F$15</f>
        <v>0.08</v>
      </c>
      <c r="Q509" s="8">
        <f t="shared" si="53"/>
        <v>11.056968736572401</v>
      </c>
      <c r="R509" s="8">
        <f t="shared" si="54"/>
        <v>1.4931069225812099</v>
      </c>
      <c r="S509" s="8">
        <f t="shared" si="55"/>
        <v>5.1122002128713803E-2</v>
      </c>
    </row>
    <row r="510" spans="1:19" x14ac:dyDescent="0.2">
      <c r="A510" s="8">
        <v>508</v>
      </c>
      <c r="B510" s="8">
        <f>IF(Päälaskenta!C$7,Päälaskenta!E$7,Päälaskenta!G$5)</f>
        <v>2.5</v>
      </c>
      <c r="C510" s="56">
        <v>1.492</v>
      </c>
      <c r="D510" s="92">
        <f t="shared" si="49"/>
        <v>1.6756</v>
      </c>
      <c r="E510" s="8">
        <f>Päälaskenta!F$15</f>
        <v>0.08</v>
      </c>
      <c r="F510" s="93">
        <f>SQRT(POWER(Päälaskenta!C$15/(2*Päälaskenta!E$15),2)+(D510/Päälaskenta!E$15))-Päälaskenta!C$15/(2*Päälaskenta!E$15)</f>
        <v>0.48130000000000001</v>
      </c>
      <c r="G510" s="57">
        <f>2*SQRT((POWER(F510,2))+POWER(Päälaskenta!E$15*F510,2))+Päälaskenta!C$15</f>
        <v>4.3600000000000003</v>
      </c>
      <c r="H510" s="57">
        <f t="shared" si="50"/>
        <v>0.38</v>
      </c>
      <c r="I510" s="62">
        <f t="shared" si="51"/>
        <v>5.1761000000000001E-2</v>
      </c>
      <c r="M510" s="8">
        <f>IF(F510&gt;(Päälaskenta!D$24+Päälaskenta!D$20),(F510*Päälaskenta!C$15 + F510*F510*Päälaskenta!E$15)+(Päälaskenta!C$15 + F510*Päälaskenta!E$15)*(F510-(Päälaskenta!D$24+Päälaskenta!D$20)),F510*Päälaskenta!C$15 + F510*F510*Päälaskenta!E$15)</f>
        <v>1.67554969</v>
      </c>
      <c r="N510" s="8">
        <f>IF(F510&gt;Päälaskenta!D$24+Päälaskenta!D$20,2*SQRT(POWER((Päälaskenta!D$24+Päälaskenta!D$20),2)+POWER(Päälaskenta!E$15*(Päälaskenta!D$24+Päälaskenta!D$20),2))+Päälaskenta!C$15,(2*SQRT((POWER(F510,2))+POWER(Päälaskenta!E$15*F510,2))+Päälaskenta!C$15))</f>
        <v>4.3613219751403403</v>
      </c>
      <c r="O510" s="8">
        <f t="shared" si="52"/>
        <v>0.384183901016866</v>
      </c>
      <c r="P510" s="8">
        <f>Päälaskenta!F$15</f>
        <v>0.08</v>
      </c>
      <c r="Q510" s="8">
        <f t="shared" si="53"/>
        <v>11.0686188535322</v>
      </c>
      <c r="R510" s="8">
        <f t="shared" si="54"/>
        <v>1.4920476634745501</v>
      </c>
      <c r="S510" s="8">
        <f t="shared" si="55"/>
        <v>5.1014443294373997E-2</v>
      </c>
    </row>
    <row r="511" spans="1:19" x14ac:dyDescent="0.2">
      <c r="A511" s="8">
        <v>509</v>
      </c>
      <c r="B511" s="8">
        <f>IF(Päälaskenta!C$7,Päälaskenta!E$7,Päälaskenta!G$5)</f>
        <v>2.5</v>
      </c>
      <c r="C511" s="56">
        <v>1.4910000000000001</v>
      </c>
      <c r="D511" s="92">
        <f t="shared" si="49"/>
        <v>1.6767300000000001</v>
      </c>
      <c r="E511" s="8">
        <f>Päälaskenta!F$15</f>
        <v>0.08</v>
      </c>
      <c r="F511" s="93">
        <f>SQRT(POWER(Päälaskenta!C$15/(2*Päälaskenta!E$15),2)+(D511/Päälaskenta!E$15))-Päälaskenta!C$15/(2*Päälaskenta!E$15)</f>
        <v>0.48159999999999997</v>
      </c>
      <c r="G511" s="57">
        <f>2*SQRT((POWER(F511,2))+POWER(Päälaskenta!E$15*F511,2))+Päälaskenta!C$15</f>
        <v>4.3600000000000003</v>
      </c>
      <c r="H511" s="57">
        <f t="shared" si="50"/>
        <v>0.38</v>
      </c>
      <c r="I511" s="62">
        <f t="shared" si="51"/>
        <v>5.1692000000000002E-2</v>
      </c>
      <c r="M511" s="8">
        <f>IF(F511&gt;(Päälaskenta!D$24+Päälaskenta!D$20),(F511*Päälaskenta!C$15 + F511*F511*Päälaskenta!E$15)+(Päälaskenta!C$15 + F511*Päälaskenta!E$15)*(F511-(Päälaskenta!D$24+Päälaskenta!D$20)),F511*Päälaskenta!C$15 + F511*F511*Päälaskenta!E$15)</f>
        <v>1.67673856</v>
      </c>
      <c r="N511" s="8">
        <f>IF(F511&gt;Päälaskenta!D$24+Päälaskenta!D$20,2*SQRT(POWER((Päälaskenta!D$24+Päälaskenta!D$20),2)+POWER(Päälaskenta!E$15*(Päälaskenta!D$24+Päälaskenta!D$20),2))+Päälaskenta!C$15,(2*SQRT((POWER(F511,2))+POWER(Päälaskenta!E$15*F511,2))+Päälaskenta!C$15))</f>
        <v>4.3621705032777696</v>
      </c>
      <c r="O511" s="8">
        <f t="shared" si="52"/>
        <v>0.38438171060486598</v>
      </c>
      <c r="P511" s="8">
        <f>Päälaskenta!F$15</f>
        <v>0.08</v>
      </c>
      <c r="Q511" s="8">
        <f t="shared" si="53"/>
        <v>11.0802742132422</v>
      </c>
      <c r="R511" s="8">
        <f t="shared" si="54"/>
        <v>1.4909897461891699</v>
      </c>
      <c r="S511" s="8">
        <f t="shared" si="55"/>
        <v>5.0907175378517501E-2</v>
      </c>
    </row>
    <row r="512" spans="1:19" x14ac:dyDescent="0.2">
      <c r="A512" s="8">
        <v>510</v>
      </c>
      <c r="B512" s="8">
        <f>IF(Päälaskenta!C$7,Päälaskenta!E$7,Päälaskenta!G$5)</f>
        <v>2.5</v>
      </c>
      <c r="C512" s="56">
        <v>1.49</v>
      </c>
      <c r="D512" s="92">
        <f t="shared" si="49"/>
        <v>1.6778500000000001</v>
      </c>
      <c r="E512" s="8">
        <f>Päälaskenta!F$15</f>
        <v>0.08</v>
      </c>
      <c r="F512" s="93">
        <f>SQRT(POWER(Päälaskenta!C$15/(2*Päälaskenta!E$15),2)+(D512/Päälaskenta!E$15))-Päälaskenta!C$15/(2*Päälaskenta!E$15)</f>
        <v>0.4819</v>
      </c>
      <c r="G512" s="57">
        <f>2*SQRT((POWER(F512,2))+POWER(Päälaskenta!E$15*F512,2))+Päälaskenta!C$15</f>
        <v>4.3600000000000003</v>
      </c>
      <c r="H512" s="57">
        <f t="shared" si="50"/>
        <v>0.38</v>
      </c>
      <c r="I512" s="62">
        <f t="shared" si="51"/>
        <v>5.1623000000000002E-2</v>
      </c>
      <c r="M512" s="8">
        <f>IF(F512&gt;(Päälaskenta!D$24+Päälaskenta!D$20),(F512*Päälaskenta!C$15 + F512*F512*Päälaskenta!E$15)+(Päälaskenta!C$15 + F512*Päälaskenta!E$15)*(F512-(Päälaskenta!D$24+Päälaskenta!D$20)),F512*Päälaskenta!C$15 + F512*F512*Päälaskenta!E$15)</f>
        <v>1.67792761</v>
      </c>
      <c r="N512" s="8">
        <f>IF(F512&gt;Päälaskenta!D$24+Päälaskenta!D$20,2*SQRT(POWER((Päälaskenta!D$24+Päälaskenta!D$20),2)+POWER(Päälaskenta!E$15*(Päälaskenta!D$24+Päälaskenta!D$20),2))+Päälaskenta!C$15,(2*SQRT((POWER(F512,2))+POWER(Päälaskenta!E$15*F512,2))+Päälaskenta!C$15))</f>
        <v>4.36301903141519</v>
      </c>
      <c r="O512" s="8">
        <f t="shared" si="52"/>
        <v>0.38457948450794299</v>
      </c>
      <c r="P512" s="8">
        <f>Päälaskenta!F$15</f>
        <v>0.08</v>
      </c>
      <c r="Q512" s="8">
        <f t="shared" si="53"/>
        <v>11.091934815280799</v>
      </c>
      <c r="R512" s="8">
        <f t="shared" si="54"/>
        <v>1.4899331682133801</v>
      </c>
      <c r="S512" s="8">
        <f t="shared" si="55"/>
        <v>5.0800197416239701E-2</v>
      </c>
    </row>
    <row r="513" spans="1:19" x14ac:dyDescent="0.2">
      <c r="A513" s="8">
        <v>511</v>
      </c>
      <c r="B513" s="8">
        <f>IF(Päälaskenta!C$7,Päälaskenta!E$7,Päälaskenta!G$5)</f>
        <v>2.5</v>
      </c>
      <c r="C513" s="56">
        <v>1.4890000000000001</v>
      </c>
      <c r="D513" s="92">
        <f t="shared" si="49"/>
        <v>1.6789799999999999</v>
      </c>
      <c r="E513" s="8">
        <f>Päälaskenta!F$15</f>
        <v>0.08</v>
      </c>
      <c r="F513" s="93">
        <f>SQRT(POWER(Päälaskenta!C$15/(2*Päälaskenta!E$15),2)+(D513/Päälaskenta!E$15))-Päälaskenta!C$15/(2*Päälaskenta!E$15)</f>
        <v>0.48220000000000002</v>
      </c>
      <c r="G513" s="57">
        <f>2*SQRT((POWER(F513,2))+POWER(Päälaskenta!E$15*F513,2))+Päälaskenta!C$15</f>
        <v>4.3600000000000003</v>
      </c>
      <c r="H513" s="57">
        <f t="shared" si="50"/>
        <v>0.39</v>
      </c>
      <c r="I513" s="62">
        <f t="shared" si="51"/>
        <v>4.9799000000000003E-2</v>
      </c>
      <c r="M513" s="8">
        <f>IF(F513&gt;(Päälaskenta!D$24+Päälaskenta!D$20),(F513*Päälaskenta!C$15 + F513*F513*Päälaskenta!E$15)+(Päälaskenta!C$15 + F513*Päälaskenta!E$15)*(F513-(Päälaskenta!D$24+Päälaskenta!D$20)),F513*Päälaskenta!C$15 + F513*F513*Päälaskenta!E$15)</f>
        <v>1.6791168400000001</v>
      </c>
      <c r="N513" s="8">
        <f>IF(F513&gt;Päälaskenta!D$24+Päälaskenta!D$20,2*SQRT(POWER((Päälaskenta!D$24+Päälaskenta!D$20),2)+POWER(Päälaskenta!E$15*(Päälaskenta!D$24+Päälaskenta!D$20),2))+Päälaskenta!C$15,(2*SQRT((POWER(F513,2))+POWER(Päälaskenta!E$15*F513,2))+Päälaskenta!C$15))</f>
        <v>4.3638675595526104</v>
      </c>
      <c r="O513" s="8">
        <f t="shared" si="52"/>
        <v>0.38477722274691201</v>
      </c>
      <c r="P513" s="8">
        <f>Päälaskenta!F$15</f>
        <v>0.08</v>
      </c>
      <c r="Q513" s="8">
        <f t="shared" si="53"/>
        <v>11.103600659227199</v>
      </c>
      <c r="R513" s="8">
        <f t="shared" si="54"/>
        <v>1.4888779270416901</v>
      </c>
      <c r="S513" s="8">
        <f t="shared" si="55"/>
        <v>5.0693508446431897E-2</v>
      </c>
    </row>
    <row r="514" spans="1:19" x14ac:dyDescent="0.2">
      <c r="A514" s="8">
        <v>512</v>
      </c>
      <c r="B514" s="8">
        <f>IF(Päälaskenta!C$7,Päälaskenta!E$7,Päälaskenta!G$5)</f>
        <v>2.5</v>
      </c>
      <c r="C514" s="56">
        <v>1.488</v>
      </c>
      <c r="D514" s="92">
        <f t="shared" si="49"/>
        <v>1.68011</v>
      </c>
      <c r="E514" s="8">
        <f>Päälaskenta!F$15</f>
        <v>0.08</v>
      </c>
      <c r="F514" s="93">
        <f>SQRT(POWER(Päälaskenta!C$15/(2*Päälaskenta!E$15),2)+(D514/Päälaskenta!E$15))-Päälaskenta!C$15/(2*Päälaskenta!E$15)</f>
        <v>0.48249999999999998</v>
      </c>
      <c r="G514" s="57">
        <f>2*SQRT((POWER(F514,2))+POWER(Päälaskenta!E$15*F514,2))+Päälaskenta!C$15</f>
        <v>4.3600000000000003</v>
      </c>
      <c r="H514" s="57">
        <f t="shared" si="50"/>
        <v>0.39</v>
      </c>
      <c r="I514" s="62">
        <f t="shared" si="51"/>
        <v>4.9731999999999998E-2</v>
      </c>
      <c r="M514" s="8">
        <f>IF(F514&gt;(Päälaskenta!D$24+Päälaskenta!D$20),(F514*Päälaskenta!C$15 + F514*F514*Päälaskenta!E$15)+(Päälaskenta!C$15 + F514*Päälaskenta!E$15)*(F514-(Päälaskenta!D$24+Päälaskenta!D$20)),F514*Päälaskenta!C$15 + F514*F514*Päälaskenta!E$15)</f>
        <v>1.6803062499999999</v>
      </c>
      <c r="N514" s="8">
        <f>IF(F514&gt;Päälaskenta!D$24+Päälaskenta!D$20,2*SQRT(POWER((Päälaskenta!D$24+Päälaskenta!D$20),2)+POWER(Päälaskenta!E$15*(Päälaskenta!D$24+Päälaskenta!D$20),2))+Päälaskenta!C$15,(2*SQRT((POWER(F514,2))+POWER(Päälaskenta!E$15*F514,2))+Päälaskenta!C$15))</f>
        <v>4.3647160876900397</v>
      </c>
      <c r="O514" s="8">
        <f t="shared" si="52"/>
        <v>0.38497492534257299</v>
      </c>
      <c r="P514" s="8">
        <f>Päälaskenta!F$15</f>
        <v>0.08</v>
      </c>
      <c r="Q514" s="8">
        <f t="shared" si="53"/>
        <v>11.1152717446615</v>
      </c>
      <c r="R514" s="8">
        <f t="shared" si="54"/>
        <v>1.48782402017489</v>
      </c>
      <c r="S514" s="8">
        <f t="shared" si="55"/>
        <v>5.0587107511762403E-2</v>
      </c>
    </row>
    <row r="515" spans="1:19" x14ac:dyDescent="0.2">
      <c r="A515" s="8">
        <v>513</v>
      </c>
      <c r="B515" s="8">
        <f>IF(Päälaskenta!C$7,Päälaskenta!E$7,Päälaskenta!G$5)</f>
        <v>2.5</v>
      </c>
      <c r="C515" s="56">
        <v>1.4870000000000001</v>
      </c>
      <c r="D515" s="92">
        <f t="shared" ref="D515:D578" si="56">B515/C515</f>
        <v>1.6812400000000001</v>
      </c>
      <c r="E515" s="8">
        <f>Päälaskenta!F$15</f>
        <v>0.08</v>
      </c>
      <c r="F515" s="93">
        <f>SQRT(POWER(Päälaskenta!C$15/(2*Päälaskenta!E$15),2)+(D515/Päälaskenta!E$15))-Päälaskenta!C$15/(2*Päälaskenta!E$15)</f>
        <v>0.48270000000000002</v>
      </c>
      <c r="G515" s="57">
        <f>2*SQRT((POWER(F515,2))+POWER(Päälaskenta!E$15*F515,2))+Päälaskenta!C$15</f>
        <v>4.37</v>
      </c>
      <c r="H515" s="57">
        <f t="shared" ref="H515:H578" si="57">D515/G515</f>
        <v>0.38</v>
      </c>
      <c r="I515" s="62">
        <f t="shared" ref="I515:I578" si="58">POWER(C515/((1/E515)*POWER(H515,2/3)),2)</f>
        <v>5.1415000000000002E-2</v>
      </c>
      <c r="M515" s="8">
        <f>IF(F515&gt;(Päälaskenta!D$24+Päälaskenta!D$20),(F515*Päälaskenta!C$15 + F515*F515*Päälaskenta!E$15)+(Päälaskenta!C$15 + F515*Päälaskenta!E$15)*(F515-(Päälaskenta!D$24+Päälaskenta!D$20)),F515*Päälaskenta!C$15 + F515*F515*Päälaskenta!E$15)</f>
        <v>1.6810992899999999</v>
      </c>
      <c r="N515" s="8">
        <f>IF(F515&gt;Päälaskenta!D$24+Päälaskenta!D$20,2*SQRT(POWER((Päälaskenta!D$24+Päälaskenta!D$20),2)+POWER(Päälaskenta!E$15*(Päälaskenta!D$24+Päälaskenta!D$20),2))+Päälaskenta!C$15,(2*SQRT((POWER(F515,2))+POWER(Päälaskenta!E$15*F515,2))+Päälaskenta!C$15))</f>
        <v>4.3652817731149902</v>
      </c>
      <c r="O515" s="8">
        <f t="shared" si="52"/>
        <v>0.38510670728143997</v>
      </c>
      <c r="P515" s="8">
        <f>Päälaskenta!F$15</f>
        <v>0.08</v>
      </c>
      <c r="Q515" s="8">
        <f t="shared" si="53"/>
        <v>11.123055380015099</v>
      </c>
      <c r="R515" s="8">
        <f t="shared" si="54"/>
        <v>1.48712215564614</v>
      </c>
      <c r="S515" s="8">
        <f t="shared" si="55"/>
        <v>5.0516333103784103E-2</v>
      </c>
    </row>
    <row r="516" spans="1:19" x14ac:dyDescent="0.2">
      <c r="A516" s="8">
        <v>514</v>
      </c>
      <c r="B516" s="8">
        <f>IF(Päälaskenta!C$7,Päälaskenta!E$7,Päälaskenta!G$5)</f>
        <v>2.5</v>
      </c>
      <c r="C516" s="56">
        <v>1.486</v>
      </c>
      <c r="D516" s="92">
        <f t="shared" si="56"/>
        <v>1.6823699999999999</v>
      </c>
      <c r="E516" s="8">
        <f>Päälaskenta!F$15</f>
        <v>0.08</v>
      </c>
      <c r="F516" s="93">
        <f>SQRT(POWER(Päälaskenta!C$15/(2*Päälaskenta!E$15),2)+(D516/Päälaskenta!E$15))-Päälaskenta!C$15/(2*Päälaskenta!E$15)</f>
        <v>0.48299999999999998</v>
      </c>
      <c r="G516" s="57">
        <f>2*SQRT((POWER(F516,2))+POWER(Päälaskenta!E$15*F516,2))+Päälaskenta!C$15</f>
        <v>4.37</v>
      </c>
      <c r="H516" s="57">
        <f t="shared" si="57"/>
        <v>0.38</v>
      </c>
      <c r="I516" s="62">
        <f t="shared" si="58"/>
        <v>5.1346000000000003E-2</v>
      </c>
      <c r="M516" s="8">
        <f>IF(F516&gt;(Päälaskenta!D$24+Päälaskenta!D$20),(F516*Päälaskenta!C$15 + F516*F516*Päälaskenta!E$15)+(Päälaskenta!C$15 + F516*Päälaskenta!E$15)*(F516-(Päälaskenta!D$24+Päälaskenta!D$20)),F516*Päälaskenta!C$15 + F516*F516*Päälaskenta!E$15)</f>
        <v>1.6822889999999999</v>
      </c>
      <c r="N516" s="8">
        <f>IF(F516&gt;Päälaskenta!D$24+Päälaskenta!D$20,2*SQRT(POWER((Päälaskenta!D$24+Päälaskenta!D$20),2)+POWER(Päälaskenta!E$15*(Päälaskenta!D$24+Päälaskenta!D$20),2))+Päälaskenta!C$15,(2*SQRT((POWER(F516,2))+POWER(Päälaskenta!E$15*F516,2))+Päälaskenta!C$15))</f>
        <v>4.3661303012524098</v>
      </c>
      <c r="O516" s="8">
        <f t="shared" ref="O516:O579" si="59">M516/N516</f>
        <v>0.38530435051776701</v>
      </c>
      <c r="P516" s="8">
        <f>Päälaskenta!F$15</f>
        <v>0.08</v>
      </c>
      <c r="Q516" s="8">
        <f t="shared" ref="Q516:Q579" si="60">(1/P516)*M516*POWER(O516,(2/3))</f>
        <v>11.134735200331701</v>
      </c>
      <c r="R516" s="8">
        <f t="shared" ref="R516:R579" si="61">B516/M516</f>
        <v>1.4860704670838401</v>
      </c>
      <c r="S516" s="8">
        <f t="shared" ref="S516:S579" si="62">(B516*B516)/(Q516*Q516)</f>
        <v>5.0410410110482001E-2</v>
      </c>
    </row>
    <row r="517" spans="1:19" x14ac:dyDescent="0.2">
      <c r="A517" s="8">
        <v>515</v>
      </c>
      <c r="B517" s="8">
        <f>IF(Päälaskenta!C$7,Päälaskenta!E$7,Päälaskenta!G$5)</f>
        <v>2.5</v>
      </c>
      <c r="C517" s="56">
        <v>1.4850000000000001</v>
      </c>
      <c r="D517" s="92">
        <f t="shared" si="56"/>
        <v>1.6835</v>
      </c>
      <c r="E517" s="8">
        <f>Päälaskenta!F$15</f>
        <v>0.08</v>
      </c>
      <c r="F517" s="93">
        <f>SQRT(POWER(Päälaskenta!C$15/(2*Päälaskenta!E$15),2)+(D517/Päälaskenta!E$15))-Päälaskenta!C$15/(2*Päälaskenta!E$15)</f>
        <v>0.48330000000000001</v>
      </c>
      <c r="G517" s="57">
        <f>2*SQRT((POWER(F517,2))+POWER(Päälaskenta!E$15*F517,2))+Päälaskenta!C$15</f>
        <v>4.37</v>
      </c>
      <c r="H517" s="57">
        <f t="shared" si="57"/>
        <v>0.39</v>
      </c>
      <c r="I517" s="62">
        <f t="shared" si="58"/>
        <v>4.9530999999999999E-2</v>
      </c>
      <c r="M517" s="8">
        <f>IF(F517&gt;(Päälaskenta!D$24+Päälaskenta!D$20),(F517*Päälaskenta!C$15 + F517*F517*Päälaskenta!E$15)+(Päälaskenta!C$15 + F517*Päälaskenta!E$15)*(F517-(Päälaskenta!D$24+Päälaskenta!D$20)),F517*Päälaskenta!C$15 + F517*F517*Päälaskenta!E$15)</f>
        <v>1.68347889</v>
      </c>
      <c r="N517" s="8">
        <f>IF(F517&gt;Päälaskenta!D$24+Päälaskenta!D$20,2*SQRT(POWER((Päälaskenta!D$24+Päälaskenta!D$20),2)+POWER(Päälaskenta!E$15*(Päälaskenta!D$24+Päälaskenta!D$20),2))+Päälaskenta!C$15,(2*SQRT((POWER(F517,2))+POWER(Päälaskenta!E$15*F517,2))+Päälaskenta!C$15))</f>
        <v>4.3669788293898302</v>
      </c>
      <c r="O517" s="8">
        <f t="shared" si="59"/>
        <v>0.385501958166173</v>
      </c>
      <c r="P517" s="8">
        <f>Päälaskenta!F$15</f>
        <v>0.08</v>
      </c>
      <c r="Q517" s="8">
        <f t="shared" si="60"/>
        <v>11.146420261020699</v>
      </c>
      <c r="R517" s="8">
        <f t="shared" si="61"/>
        <v>1.48502010619212</v>
      </c>
      <c r="S517" s="8">
        <f t="shared" si="62"/>
        <v>5.03047726177724E-2</v>
      </c>
    </row>
    <row r="518" spans="1:19" x14ac:dyDescent="0.2">
      <c r="A518" s="8">
        <v>516</v>
      </c>
      <c r="B518" s="8">
        <f>IF(Päälaskenta!C$7,Päälaskenta!E$7,Päälaskenta!G$5)</f>
        <v>2.5</v>
      </c>
      <c r="C518" s="56">
        <v>1.484</v>
      </c>
      <c r="D518" s="92">
        <f t="shared" si="56"/>
        <v>1.6846399999999999</v>
      </c>
      <c r="E518" s="8">
        <f>Päälaskenta!F$15</f>
        <v>0.08</v>
      </c>
      <c r="F518" s="93">
        <f>SQRT(POWER(Päälaskenta!C$15/(2*Päälaskenta!E$15),2)+(D518/Päälaskenta!E$15))-Päälaskenta!C$15/(2*Päälaskenta!E$15)</f>
        <v>0.48359999999999997</v>
      </c>
      <c r="G518" s="57">
        <f>2*SQRT((POWER(F518,2))+POWER(Päälaskenta!E$15*F518,2))+Päälaskenta!C$15</f>
        <v>4.37</v>
      </c>
      <c r="H518" s="57">
        <f t="shared" si="57"/>
        <v>0.39</v>
      </c>
      <c r="I518" s="62">
        <f t="shared" si="58"/>
        <v>4.9465000000000002E-2</v>
      </c>
      <c r="M518" s="8">
        <f>IF(F518&gt;(Päälaskenta!D$24+Päälaskenta!D$20),(F518*Päälaskenta!C$15 + F518*F518*Päälaskenta!E$15)+(Päälaskenta!C$15 + F518*Päälaskenta!E$15)*(F518-(Päälaskenta!D$24+Päälaskenta!D$20)),F518*Päälaskenta!C$15 + F518*F518*Päälaskenta!E$15)</f>
        <v>1.68466896</v>
      </c>
      <c r="N518" s="8">
        <f>IF(F518&gt;Päälaskenta!D$24+Päälaskenta!D$20,2*SQRT(POWER((Päälaskenta!D$24+Päälaskenta!D$20),2)+POWER(Päälaskenta!E$15*(Päälaskenta!D$24+Päälaskenta!D$20),2))+Päälaskenta!C$15,(2*SQRT((POWER(F518,2))+POWER(Päälaskenta!E$15*F518,2))+Päälaskenta!C$15))</f>
        <v>4.3678273575272604</v>
      </c>
      <c r="O518" s="8">
        <f t="shared" si="59"/>
        <v>0.385699530247398</v>
      </c>
      <c r="P518" s="8">
        <f>Päälaskenta!F$15</f>
        <v>0.08</v>
      </c>
      <c r="Q518" s="8">
        <f t="shared" si="60"/>
        <v>11.1581105616653</v>
      </c>
      <c r="R518" s="8">
        <f t="shared" si="61"/>
        <v>1.48397107049447</v>
      </c>
      <c r="S518" s="8">
        <f t="shared" si="62"/>
        <v>5.0199419682029303E-2</v>
      </c>
    </row>
    <row r="519" spans="1:19" x14ac:dyDescent="0.2">
      <c r="A519" s="8">
        <v>517</v>
      </c>
      <c r="B519" s="8">
        <f>IF(Päälaskenta!C$7,Päälaskenta!E$7,Päälaskenta!G$5)</f>
        <v>2.5</v>
      </c>
      <c r="C519" s="56">
        <v>1.4830000000000001</v>
      </c>
      <c r="D519" s="92">
        <f t="shared" si="56"/>
        <v>1.68577</v>
      </c>
      <c r="E519" s="8">
        <f>Päälaskenta!F$15</f>
        <v>0.08</v>
      </c>
      <c r="F519" s="93">
        <f>SQRT(POWER(Päälaskenta!C$15/(2*Päälaskenta!E$15),2)+(D519/Päälaskenta!E$15))-Päälaskenta!C$15/(2*Päälaskenta!E$15)</f>
        <v>0.4839</v>
      </c>
      <c r="G519" s="57">
        <f>2*SQRT((POWER(F519,2))+POWER(Päälaskenta!E$15*F519,2))+Päälaskenta!C$15</f>
        <v>4.37</v>
      </c>
      <c r="H519" s="57">
        <f t="shared" si="57"/>
        <v>0.39</v>
      </c>
      <c r="I519" s="62">
        <f t="shared" si="58"/>
        <v>4.9397999999999997E-2</v>
      </c>
      <c r="M519" s="8">
        <f>IF(F519&gt;(Päälaskenta!D$24+Päälaskenta!D$20),(F519*Päälaskenta!C$15 + F519*F519*Päälaskenta!E$15)+(Päälaskenta!C$15 + F519*Päälaskenta!E$15)*(F519-(Päälaskenta!D$24+Päälaskenta!D$20)),F519*Päälaskenta!C$15 + F519*F519*Päälaskenta!E$15)</f>
        <v>1.6858592100000001</v>
      </c>
      <c r="N519" s="8">
        <f>IF(F519&gt;Päälaskenta!D$24+Päälaskenta!D$20,2*SQRT(POWER((Päälaskenta!D$24+Päälaskenta!D$20),2)+POWER(Päälaskenta!E$15*(Päälaskenta!D$24+Päälaskenta!D$20),2))+Päälaskenta!C$15,(2*SQRT((POWER(F519,2))+POWER(Päälaskenta!E$15*F519,2))+Päälaskenta!C$15))</f>
        <v>4.3686758856646799</v>
      </c>
      <c r="O519" s="8">
        <f t="shared" si="59"/>
        <v>0.38589706678217001</v>
      </c>
      <c r="P519" s="8">
        <f>Päälaskenta!F$15</f>
        <v>0.08</v>
      </c>
      <c r="Q519" s="8">
        <f t="shared" si="60"/>
        <v>11.1698061018496</v>
      </c>
      <c r="R519" s="8">
        <f t="shared" si="61"/>
        <v>1.4829233575204701</v>
      </c>
      <c r="S519" s="8">
        <f t="shared" si="62"/>
        <v>5.0094350363324901E-2</v>
      </c>
    </row>
    <row r="520" spans="1:19" x14ac:dyDescent="0.2">
      <c r="A520" s="8">
        <v>518</v>
      </c>
      <c r="B520" s="8">
        <f>IF(Päälaskenta!C$7,Päälaskenta!E$7,Päälaskenta!G$5)</f>
        <v>2.5</v>
      </c>
      <c r="C520" s="56">
        <v>1.482</v>
      </c>
      <c r="D520" s="92">
        <f t="shared" si="56"/>
        <v>1.6869099999999999</v>
      </c>
      <c r="E520" s="8">
        <f>Päälaskenta!F$15</f>
        <v>0.08</v>
      </c>
      <c r="F520" s="93">
        <f>SQRT(POWER(Päälaskenta!C$15/(2*Päälaskenta!E$15),2)+(D520/Päälaskenta!E$15))-Päälaskenta!C$15/(2*Päälaskenta!E$15)</f>
        <v>0.48420000000000002</v>
      </c>
      <c r="G520" s="57">
        <f>2*SQRT((POWER(F520,2))+POWER(Päälaskenta!E$15*F520,2))+Päälaskenta!C$15</f>
        <v>4.37</v>
      </c>
      <c r="H520" s="57">
        <f t="shared" si="57"/>
        <v>0.39</v>
      </c>
      <c r="I520" s="62">
        <f t="shared" si="58"/>
        <v>4.9331E-2</v>
      </c>
      <c r="M520" s="8">
        <f>IF(F520&gt;(Päälaskenta!D$24+Päälaskenta!D$20),(F520*Päälaskenta!C$15 + F520*F520*Päälaskenta!E$15)+(Päälaskenta!C$15 + F520*Päälaskenta!E$15)*(F520-(Päälaskenta!D$24+Päälaskenta!D$20)),F520*Päälaskenta!C$15 + F520*F520*Päälaskenta!E$15)</f>
        <v>1.6870496399999999</v>
      </c>
      <c r="N520" s="8">
        <f>IF(F520&gt;Päälaskenta!D$24+Päälaskenta!D$20,2*SQRT(POWER((Päälaskenta!D$24+Päälaskenta!D$20),2)+POWER(Päälaskenta!E$15*(Päälaskenta!D$24+Päälaskenta!D$20),2))+Päälaskenta!C$15,(2*SQRT((POWER(F520,2))+POWER(Päälaskenta!E$15*F520,2))+Päälaskenta!C$15))</f>
        <v>4.3695244138021101</v>
      </c>
      <c r="O520" s="8">
        <f t="shared" si="59"/>
        <v>0.386094567791195</v>
      </c>
      <c r="P520" s="8">
        <f>Päälaskenta!F$15</f>
        <v>0.08</v>
      </c>
      <c r="Q520" s="8">
        <f t="shared" si="60"/>
        <v>11.1815068811587</v>
      </c>
      <c r="R520" s="8">
        <f t="shared" si="61"/>
        <v>1.4818769648058501</v>
      </c>
      <c r="S520" s="8">
        <f t="shared" si="62"/>
        <v>4.99895637254116E-2</v>
      </c>
    </row>
    <row r="521" spans="1:19" x14ac:dyDescent="0.2">
      <c r="A521" s="8">
        <v>519</v>
      </c>
      <c r="B521" s="8">
        <f>IF(Päälaskenta!C$7,Päälaskenta!E$7,Päälaskenta!G$5)</f>
        <v>2.5</v>
      </c>
      <c r="C521" s="56">
        <v>1.4810000000000001</v>
      </c>
      <c r="D521" s="92">
        <f t="shared" si="56"/>
        <v>1.6880500000000001</v>
      </c>
      <c r="E521" s="8">
        <f>Päälaskenta!F$15</f>
        <v>0.08</v>
      </c>
      <c r="F521" s="93">
        <f>SQRT(POWER(Päälaskenta!C$15/(2*Päälaskenta!E$15),2)+(D521/Päälaskenta!E$15))-Päälaskenta!C$15/(2*Päälaskenta!E$15)</f>
        <v>0.48449999999999999</v>
      </c>
      <c r="G521" s="57">
        <f>2*SQRT((POWER(F521,2))+POWER(Päälaskenta!E$15*F521,2))+Päälaskenta!C$15</f>
        <v>4.37</v>
      </c>
      <c r="H521" s="57">
        <f t="shared" si="57"/>
        <v>0.39</v>
      </c>
      <c r="I521" s="62">
        <f t="shared" si="58"/>
        <v>4.9265000000000003E-2</v>
      </c>
      <c r="M521" s="8">
        <f>IF(F521&gt;(Päälaskenta!D$24+Päälaskenta!D$20),(F521*Päälaskenta!C$15 + F521*F521*Päälaskenta!E$15)+(Päälaskenta!C$15 + F521*Päälaskenta!E$15)*(F521-(Päälaskenta!D$24+Päälaskenta!D$20)),F521*Päälaskenta!C$15 + F521*F521*Päälaskenta!E$15)</f>
        <v>1.68824025</v>
      </c>
      <c r="N521" s="8">
        <f>IF(F521&gt;Päälaskenta!D$24+Päälaskenta!D$20,2*SQRT(POWER((Päälaskenta!D$24+Päälaskenta!D$20),2)+POWER(Päälaskenta!E$15*(Päälaskenta!D$24+Päälaskenta!D$20),2))+Päälaskenta!C$15,(2*SQRT((POWER(F521,2))+POWER(Päälaskenta!E$15*F521,2))+Päälaskenta!C$15))</f>
        <v>4.3703729419395296</v>
      </c>
      <c r="O521" s="8">
        <f t="shared" si="59"/>
        <v>0.38629203329516698</v>
      </c>
      <c r="P521" s="8">
        <f>Päälaskenta!F$15</f>
        <v>0.08</v>
      </c>
      <c r="Q521" s="8">
        <f t="shared" si="60"/>
        <v>11.1932128991784</v>
      </c>
      <c r="R521" s="8">
        <f t="shared" si="61"/>
        <v>1.48083188989245</v>
      </c>
      <c r="S521" s="8">
        <f t="shared" si="62"/>
        <v>4.9885058835707798E-2</v>
      </c>
    </row>
    <row r="522" spans="1:19" x14ac:dyDescent="0.2">
      <c r="A522" s="8">
        <v>520</v>
      </c>
      <c r="B522" s="8">
        <f>IF(Päälaskenta!C$7,Päälaskenta!E$7,Päälaskenta!G$5)</f>
        <v>2.5</v>
      </c>
      <c r="C522" s="56">
        <v>1.48</v>
      </c>
      <c r="D522" s="92">
        <f t="shared" si="56"/>
        <v>1.68919</v>
      </c>
      <c r="E522" s="8">
        <f>Päälaskenta!F$15</f>
        <v>0.08</v>
      </c>
      <c r="F522" s="93">
        <f>SQRT(POWER(Päälaskenta!C$15/(2*Päälaskenta!E$15),2)+(D522/Päälaskenta!E$15))-Päälaskenta!C$15/(2*Päälaskenta!E$15)</f>
        <v>0.48470000000000002</v>
      </c>
      <c r="G522" s="57">
        <f>2*SQRT((POWER(F522,2))+POWER(Päälaskenta!E$15*F522,2))+Päälaskenta!C$15</f>
        <v>4.37</v>
      </c>
      <c r="H522" s="57">
        <f t="shared" si="57"/>
        <v>0.39</v>
      </c>
      <c r="I522" s="62">
        <f t="shared" si="58"/>
        <v>4.9197999999999999E-2</v>
      </c>
      <c r="M522" s="8">
        <f>IF(F522&gt;(Päälaskenta!D$24+Päälaskenta!D$20),(F522*Päälaskenta!C$15 + F522*F522*Päälaskenta!E$15)+(Päälaskenta!C$15 + F522*Päälaskenta!E$15)*(F522-(Päälaskenta!D$24+Päälaskenta!D$20)),F522*Päälaskenta!C$15 + F522*F522*Päälaskenta!E$15)</f>
        <v>1.68903409</v>
      </c>
      <c r="N522" s="8">
        <f>IF(F522&gt;Päälaskenta!D$24+Päälaskenta!D$20,2*SQRT(POWER((Päälaskenta!D$24+Päälaskenta!D$20),2)+POWER(Päälaskenta!E$15*(Päälaskenta!D$24+Päälaskenta!D$20),2))+Päälaskenta!C$15,(2*SQRT((POWER(F522,2))+POWER(Päälaskenta!E$15*F522,2))+Päälaskenta!C$15))</f>
        <v>4.3709386273644801</v>
      </c>
      <c r="O522" s="8">
        <f t="shared" si="59"/>
        <v>0.38642365724966199</v>
      </c>
      <c r="P522" s="8">
        <f>Päälaskenta!F$15</f>
        <v>0.08</v>
      </c>
      <c r="Q522" s="8">
        <f t="shared" si="60"/>
        <v>11.2010198213822</v>
      </c>
      <c r="R522" s="8">
        <f t="shared" si="61"/>
        <v>1.48013590418415</v>
      </c>
      <c r="S522" s="8">
        <f t="shared" si="62"/>
        <v>4.9815544977139199E-2</v>
      </c>
    </row>
    <row r="523" spans="1:19" x14ac:dyDescent="0.2">
      <c r="A523" s="8">
        <v>521</v>
      </c>
      <c r="B523" s="8">
        <f>IF(Päälaskenta!C$7,Päälaskenta!E$7,Päälaskenta!G$5)</f>
        <v>2.5</v>
      </c>
      <c r="C523" s="56">
        <v>1.4790000000000001</v>
      </c>
      <c r="D523" s="92">
        <f t="shared" si="56"/>
        <v>1.6903300000000001</v>
      </c>
      <c r="E523" s="8">
        <f>Päälaskenta!F$15</f>
        <v>0.08</v>
      </c>
      <c r="F523" s="93">
        <f>SQRT(POWER(Päälaskenta!C$15/(2*Päälaskenta!E$15),2)+(D523/Päälaskenta!E$15))-Päälaskenta!C$15/(2*Päälaskenta!E$15)</f>
        <v>0.48499999999999999</v>
      </c>
      <c r="G523" s="57">
        <f>2*SQRT((POWER(F523,2))+POWER(Päälaskenta!E$15*F523,2))+Päälaskenta!C$15</f>
        <v>4.37</v>
      </c>
      <c r="H523" s="57">
        <f t="shared" si="57"/>
        <v>0.39</v>
      </c>
      <c r="I523" s="62">
        <f t="shared" si="58"/>
        <v>4.9132000000000002E-2</v>
      </c>
      <c r="M523" s="8">
        <f>IF(F523&gt;(Päälaskenta!D$24+Päälaskenta!D$20),(F523*Päälaskenta!C$15 + F523*F523*Päälaskenta!E$15)+(Päälaskenta!C$15 + F523*Päälaskenta!E$15)*(F523-(Päälaskenta!D$24+Päälaskenta!D$20)),F523*Päälaskenta!C$15 + F523*F523*Päälaskenta!E$15)</f>
        <v>1.6902250000000001</v>
      </c>
      <c r="N523" s="8">
        <f>IF(F523&gt;Päälaskenta!D$24+Päälaskenta!D$20,2*SQRT(POWER((Päälaskenta!D$24+Päälaskenta!D$20),2)+POWER(Päälaskenta!E$15*(Päälaskenta!D$24+Päälaskenta!D$20),2))+Päälaskenta!C$15,(2*SQRT((POWER(F523,2))+POWER(Päälaskenta!E$15*F523,2))+Päälaskenta!C$15))</f>
        <v>4.3717871555018997</v>
      </c>
      <c r="O523" s="8">
        <f t="shared" si="59"/>
        <v>0.38662106362448401</v>
      </c>
      <c r="P523" s="8">
        <f>Päälaskenta!F$15</f>
        <v>0.08</v>
      </c>
      <c r="Q523" s="8">
        <f t="shared" si="60"/>
        <v>11.212734569668299</v>
      </c>
      <c r="R523" s="8">
        <f t="shared" si="61"/>
        <v>1.4790930201600401</v>
      </c>
      <c r="S523" s="8">
        <f t="shared" si="62"/>
        <v>4.9711507605281098E-2</v>
      </c>
    </row>
    <row r="524" spans="1:19" x14ac:dyDescent="0.2">
      <c r="A524" s="8">
        <v>522</v>
      </c>
      <c r="B524" s="8">
        <f>IF(Päälaskenta!C$7,Päälaskenta!E$7,Päälaskenta!G$5)</f>
        <v>2.5</v>
      </c>
      <c r="C524" s="56">
        <v>1.478</v>
      </c>
      <c r="D524" s="92">
        <f t="shared" si="56"/>
        <v>1.69147</v>
      </c>
      <c r="E524" s="8">
        <f>Päälaskenta!F$15</f>
        <v>0.08</v>
      </c>
      <c r="F524" s="93">
        <f>SQRT(POWER(Päälaskenta!C$15/(2*Päälaskenta!E$15),2)+(D524/Päälaskenta!E$15))-Päälaskenta!C$15/(2*Päälaskenta!E$15)</f>
        <v>0.48530000000000001</v>
      </c>
      <c r="G524" s="57">
        <f>2*SQRT((POWER(F524,2))+POWER(Päälaskenta!E$15*F524,2))+Päälaskenta!C$15</f>
        <v>4.37</v>
      </c>
      <c r="H524" s="57">
        <f t="shared" si="57"/>
        <v>0.39</v>
      </c>
      <c r="I524" s="62">
        <f t="shared" si="58"/>
        <v>4.9064999999999998E-2</v>
      </c>
      <c r="M524" s="8">
        <f>IF(F524&gt;(Päälaskenta!D$24+Päälaskenta!D$20),(F524*Päälaskenta!C$15 + F524*F524*Päälaskenta!E$15)+(Päälaskenta!C$15 + F524*Päälaskenta!E$15)*(F524-(Päälaskenta!D$24+Päälaskenta!D$20)),F524*Päälaskenta!C$15 + F524*F524*Päälaskenta!E$15)</f>
        <v>1.6914160899999999</v>
      </c>
      <c r="N524" s="8">
        <f>IF(F524&gt;Päälaskenta!D$24+Päälaskenta!D$20,2*SQRT(POWER((Päälaskenta!D$24+Päälaskenta!D$20),2)+POWER(Päälaskenta!E$15*(Päälaskenta!D$24+Päälaskenta!D$20),2))+Päälaskenta!C$15,(2*SQRT((POWER(F524,2))+POWER(Päälaskenta!E$15*F524,2))+Päälaskenta!C$15))</f>
        <v>4.3726356836393299</v>
      </c>
      <c r="O524" s="8">
        <f t="shared" si="59"/>
        <v>0.386818434549352</v>
      </c>
      <c r="P524" s="8">
        <f>Päälaskenta!F$15</f>
        <v>0.08</v>
      </c>
      <c r="Q524" s="8">
        <f t="shared" si="60"/>
        <v>11.224454555564799</v>
      </c>
      <c r="R524" s="8">
        <f t="shared" si="61"/>
        <v>1.4780514474117401</v>
      </c>
      <c r="S524" s="8">
        <f t="shared" si="62"/>
        <v>4.9607749512538102E-2</v>
      </c>
    </row>
    <row r="525" spans="1:19" x14ac:dyDescent="0.2">
      <c r="A525" s="8">
        <v>523</v>
      </c>
      <c r="B525" s="8">
        <f>IF(Päälaskenta!C$7,Päälaskenta!E$7,Päälaskenta!G$5)</f>
        <v>2.5</v>
      </c>
      <c r="C525" s="56">
        <v>1.4770000000000001</v>
      </c>
      <c r="D525" s="92">
        <f t="shared" si="56"/>
        <v>1.69262</v>
      </c>
      <c r="E525" s="8">
        <f>Päälaskenta!F$15</f>
        <v>0.08</v>
      </c>
      <c r="F525" s="93">
        <f>SQRT(POWER(Päälaskenta!C$15/(2*Päälaskenta!E$15),2)+(D525/Päälaskenta!E$15))-Päälaskenta!C$15/(2*Päälaskenta!E$15)</f>
        <v>0.48559999999999998</v>
      </c>
      <c r="G525" s="57">
        <f>2*SQRT((POWER(F525,2))+POWER(Päälaskenta!E$15*F525,2))+Päälaskenta!C$15</f>
        <v>4.37</v>
      </c>
      <c r="H525" s="57">
        <f t="shared" si="57"/>
        <v>0.39</v>
      </c>
      <c r="I525" s="62">
        <f t="shared" si="58"/>
        <v>4.8999000000000001E-2</v>
      </c>
      <c r="M525" s="8">
        <f>IF(F525&gt;(Päälaskenta!D$24+Päälaskenta!D$20),(F525*Päälaskenta!C$15 + F525*F525*Päälaskenta!E$15)+(Päälaskenta!C$15 + F525*Päälaskenta!E$15)*(F525-(Päälaskenta!D$24+Päälaskenta!D$20)),F525*Päälaskenta!C$15 + F525*F525*Päälaskenta!E$15)</f>
        <v>1.69260736</v>
      </c>
      <c r="N525" s="8">
        <f>IF(F525&gt;Päälaskenta!D$24+Päälaskenta!D$20,2*SQRT(POWER((Päälaskenta!D$24+Päälaskenta!D$20),2)+POWER(Päälaskenta!E$15*(Päälaskenta!D$24+Päälaskenta!D$20),2))+Päälaskenta!C$15,(2*SQRT((POWER(F525,2))+POWER(Päälaskenta!E$15*F525,2))+Päälaskenta!C$15))</f>
        <v>4.3734842117767503</v>
      </c>
      <c r="O525" s="8">
        <f t="shared" si="59"/>
        <v>0.38701577004490201</v>
      </c>
      <c r="P525" s="8">
        <f>Päälaskenta!F$15</f>
        <v>0.08</v>
      </c>
      <c r="Q525" s="8">
        <f t="shared" si="60"/>
        <v>11.2361797786607</v>
      </c>
      <c r="R525" s="8">
        <f t="shared" si="61"/>
        <v>1.4770111835033</v>
      </c>
      <c r="S525" s="8">
        <f t="shared" si="62"/>
        <v>4.95042697796245E-2</v>
      </c>
    </row>
    <row r="526" spans="1:19" x14ac:dyDescent="0.2">
      <c r="A526" s="8">
        <v>524</v>
      </c>
      <c r="B526" s="8">
        <f>IF(Päälaskenta!C$7,Päälaskenta!E$7,Päälaskenta!G$5)</f>
        <v>2.5</v>
      </c>
      <c r="C526" s="56">
        <v>1.476</v>
      </c>
      <c r="D526" s="92">
        <f t="shared" si="56"/>
        <v>1.69377</v>
      </c>
      <c r="E526" s="8">
        <f>Päälaskenta!F$15</f>
        <v>0.08</v>
      </c>
      <c r="F526" s="93">
        <f>SQRT(POWER(Päälaskenta!C$15/(2*Päälaskenta!E$15),2)+(D526/Päälaskenta!E$15))-Päälaskenta!C$15/(2*Päälaskenta!E$15)</f>
        <v>0.4859</v>
      </c>
      <c r="G526" s="57">
        <f>2*SQRT((POWER(F526,2))+POWER(Päälaskenta!E$15*F526,2))+Päälaskenta!C$15</f>
        <v>4.37</v>
      </c>
      <c r="H526" s="57">
        <f t="shared" si="57"/>
        <v>0.39</v>
      </c>
      <c r="I526" s="62">
        <f t="shared" si="58"/>
        <v>4.8932999999999997E-2</v>
      </c>
      <c r="M526" s="8">
        <f>IF(F526&gt;(Päälaskenta!D$24+Päälaskenta!D$20),(F526*Päälaskenta!C$15 + F526*F526*Päälaskenta!E$15)+(Päälaskenta!C$15 + F526*Päälaskenta!E$15)*(F526-(Päälaskenta!D$24+Päälaskenta!D$20)),F526*Päälaskenta!C$15 + F526*F526*Päälaskenta!E$15)</f>
        <v>1.6937988100000001</v>
      </c>
      <c r="N526" s="8">
        <f>IF(F526&gt;Päälaskenta!D$24+Päälaskenta!D$20,2*SQRT(POWER((Päälaskenta!D$24+Päälaskenta!D$20),2)+POWER(Päälaskenta!E$15*(Päälaskenta!D$24+Päälaskenta!D$20),2))+Päälaskenta!C$15,(2*SQRT((POWER(F526,2))+POWER(Päälaskenta!E$15*F526,2))+Päälaskenta!C$15))</f>
        <v>4.3743327399141698</v>
      </c>
      <c r="O526" s="8">
        <f t="shared" si="59"/>
        <v>0.38721307013175099</v>
      </c>
      <c r="P526" s="8">
        <f>Päälaskenta!F$15</f>
        <v>0.08</v>
      </c>
      <c r="Q526" s="8">
        <f t="shared" si="60"/>
        <v>11.2479102385459</v>
      </c>
      <c r="R526" s="8">
        <f t="shared" si="61"/>
        <v>1.47597222600481</v>
      </c>
      <c r="S526" s="8">
        <f t="shared" si="62"/>
        <v>4.94010674908422E-2</v>
      </c>
    </row>
    <row r="527" spans="1:19" x14ac:dyDescent="0.2">
      <c r="A527" s="8">
        <v>525</v>
      </c>
      <c r="B527" s="8">
        <f>IF(Päälaskenta!C$7,Päälaskenta!E$7,Päälaskenta!G$5)</f>
        <v>2.5</v>
      </c>
      <c r="C527" s="56">
        <v>1.4750000000000001</v>
      </c>
      <c r="D527" s="92">
        <f t="shared" si="56"/>
        <v>1.69492</v>
      </c>
      <c r="E527" s="8">
        <f>Päälaskenta!F$15</f>
        <v>0.08</v>
      </c>
      <c r="F527" s="93">
        <f>SQRT(POWER(Päälaskenta!C$15/(2*Päälaskenta!E$15),2)+(D527/Päälaskenta!E$15))-Päälaskenta!C$15/(2*Päälaskenta!E$15)</f>
        <v>0.48620000000000002</v>
      </c>
      <c r="G527" s="57">
        <f>2*SQRT((POWER(F527,2))+POWER(Päälaskenta!E$15*F527,2))+Päälaskenta!C$15</f>
        <v>4.38</v>
      </c>
      <c r="H527" s="57">
        <f t="shared" si="57"/>
        <v>0.39</v>
      </c>
      <c r="I527" s="62">
        <f t="shared" si="58"/>
        <v>4.8866E-2</v>
      </c>
      <c r="M527" s="8">
        <f>IF(F527&gt;(Päälaskenta!D$24+Päälaskenta!D$20),(F527*Päälaskenta!C$15 + F527*F527*Päälaskenta!E$15)+(Päälaskenta!C$15 + F527*Päälaskenta!E$15)*(F527-(Päälaskenta!D$24+Päälaskenta!D$20)),F527*Päälaskenta!C$15 + F527*F527*Päälaskenta!E$15)</f>
        <v>1.69499044</v>
      </c>
      <c r="N527" s="8">
        <f>IF(F527&gt;Päälaskenta!D$24+Päälaskenta!D$20,2*SQRT(POWER((Päälaskenta!D$24+Päälaskenta!D$20),2)+POWER(Päälaskenta!E$15*(Päälaskenta!D$24+Päälaskenta!D$20),2))+Päälaskenta!C$15,(2*SQRT((POWER(F527,2))+POWER(Päälaskenta!E$15*F527,2))+Päälaskenta!C$15))</f>
        <v>4.3751812680516</v>
      </c>
      <c r="O527" s="8">
        <f t="shared" si="59"/>
        <v>0.38741033483050002</v>
      </c>
      <c r="P527" s="8">
        <f>Päälaskenta!F$15</f>
        <v>0.08</v>
      </c>
      <c r="Q527" s="8">
        <f t="shared" si="60"/>
        <v>11.2596459348111</v>
      </c>
      <c r="R527" s="8">
        <f t="shared" si="61"/>
        <v>1.4749345724923399</v>
      </c>
      <c r="S527" s="8">
        <f t="shared" si="62"/>
        <v>4.9298141734065201E-2</v>
      </c>
    </row>
    <row r="528" spans="1:19" x14ac:dyDescent="0.2">
      <c r="A528" s="8">
        <v>526</v>
      </c>
      <c r="B528" s="8">
        <f>IF(Päälaskenta!C$7,Päälaskenta!E$7,Päälaskenta!G$5)</f>
        <v>2.5</v>
      </c>
      <c r="C528" s="56">
        <v>1.474</v>
      </c>
      <c r="D528" s="92">
        <f t="shared" si="56"/>
        <v>1.69607</v>
      </c>
      <c r="E528" s="8">
        <f>Päälaskenta!F$15</f>
        <v>0.08</v>
      </c>
      <c r="F528" s="93">
        <f>SQRT(POWER(Päälaskenta!C$15/(2*Päälaskenta!E$15),2)+(D528/Päälaskenta!E$15))-Päälaskenta!C$15/(2*Päälaskenta!E$15)</f>
        <v>0.48649999999999999</v>
      </c>
      <c r="G528" s="57">
        <f>2*SQRT((POWER(F528,2))+POWER(Päälaskenta!E$15*F528,2))+Päälaskenta!C$15</f>
        <v>4.38</v>
      </c>
      <c r="H528" s="57">
        <f t="shared" si="57"/>
        <v>0.39</v>
      </c>
      <c r="I528" s="62">
        <f t="shared" si="58"/>
        <v>4.8800000000000003E-2</v>
      </c>
      <c r="M528" s="8">
        <f>IF(F528&gt;(Päälaskenta!D$24+Päälaskenta!D$20),(F528*Päälaskenta!C$15 + F528*F528*Päälaskenta!E$15)+(Päälaskenta!C$15 + F528*Päälaskenta!E$15)*(F528-(Päälaskenta!D$24+Päälaskenta!D$20)),F528*Päälaskenta!C$15 + F528*F528*Päälaskenta!E$15)</f>
        <v>1.6961822499999999</v>
      </c>
      <c r="N528" s="8">
        <f>IF(F528&gt;Päälaskenta!D$24+Päälaskenta!D$20,2*SQRT(POWER((Päälaskenta!D$24+Päälaskenta!D$20),2)+POWER(Päälaskenta!E$15*(Päälaskenta!D$24+Päälaskenta!D$20),2))+Päälaskenta!C$15,(2*SQRT((POWER(F528,2))+POWER(Päälaskenta!E$15*F528,2))+Päälaskenta!C$15))</f>
        <v>4.3760297961890204</v>
      </c>
      <c r="O528" s="8">
        <f t="shared" si="59"/>
        <v>0.38760756416173497</v>
      </c>
      <c r="P528" s="8">
        <f>Päälaskenta!F$15</f>
        <v>0.08</v>
      </c>
      <c r="Q528" s="8">
        <f t="shared" si="60"/>
        <v>11.2713868670479</v>
      </c>
      <c r="R528" s="8">
        <f t="shared" si="61"/>
        <v>1.4738982205479401</v>
      </c>
      <c r="S528" s="8">
        <f t="shared" si="62"/>
        <v>4.9195491600723201E-2</v>
      </c>
    </row>
    <row r="529" spans="1:19" x14ac:dyDescent="0.2">
      <c r="A529" s="8">
        <v>527</v>
      </c>
      <c r="B529" s="8">
        <f>IF(Päälaskenta!C$7,Päälaskenta!E$7,Päälaskenta!G$5)</f>
        <v>2.5</v>
      </c>
      <c r="C529" s="56">
        <v>1.4730000000000001</v>
      </c>
      <c r="D529" s="92">
        <f t="shared" si="56"/>
        <v>1.69722</v>
      </c>
      <c r="E529" s="8">
        <f>Päälaskenta!F$15</f>
        <v>0.08</v>
      </c>
      <c r="F529" s="93">
        <f>SQRT(POWER(Päälaskenta!C$15/(2*Päälaskenta!E$15),2)+(D529/Päälaskenta!E$15))-Päälaskenta!C$15/(2*Päälaskenta!E$15)</f>
        <v>0.48680000000000001</v>
      </c>
      <c r="G529" s="57">
        <f>2*SQRT((POWER(F529,2))+POWER(Päälaskenta!E$15*F529,2))+Päälaskenta!C$15</f>
        <v>4.38</v>
      </c>
      <c r="H529" s="57">
        <f t="shared" si="57"/>
        <v>0.39</v>
      </c>
      <c r="I529" s="62">
        <f t="shared" si="58"/>
        <v>4.8734E-2</v>
      </c>
      <c r="M529" s="8">
        <f>IF(F529&gt;(Päälaskenta!D$24+Päälaskenta!D$20),(F529*Päälaskenta!C$15 + F529*F529*Päälaskenta!E$15)+(Päälaskenta!C$15 + F529*Päälaskenta!E$15)*(F529-(Päälaskenta!D$24+Päälaskenta!D$20)),F529*Päälaskenta!C$15 + F529*F529*Päälaskenta!E$15)</f>
        <v>1.69737424</v>
      </c>
      <c r="N529" s="8">
        <f>IF(F529&gt;Päälaskenta!D$24+Päälaskenta!D$20,2*SQRT(POWER((Päälaskenta!D$24+Päälaskenta!D$20),2)+POWER(Päälaskenta!E$15*(Päälaskenta!D$24+Päälaskenta!D$20),2))+Päälaskenta!C$15,(2*SQRT((POWER(F529,2))+POWER(Päälaskenta!E$15*F529,2))+Päälaskenta!C$15))</f>
        <v>4.3768783243264497</v>
      </c>
      <c r="O529" s="8">
        <f t="shared" si="59"/>
        <v>0.387804758146025</v>
      </c>
      <c r="P529" s="8">
        <f>Päälaskenta!F$15</f>
        <v>0.08</v>
      </c>
      <c r="Q529" s="8">
        <f t="shared" si="60"/>
        <v>11.2831330348486</v>
      </c>
      <c r="R529" s="8">
        <f t="shared" si="61"/>
        <v>1.47286316775963</v>
      </c>
      <c r="S529" s="8">
        <f t="shared" si="62"/>
        <v>4.9093116185786399E-2</v>
      </c>
    </row>
    <row r="530" spans="1:19" x14ac:dyDescent="0.2">
      <c r="A530" s="8">
        <v>528</v>
      </c>
      <c r="B530" s="8">
        <f>IF(Päälaskenta!C$7,Päälaskenta!E$7,Päälaskenta!G$5)</f>
        <v>2.5</v>
      </c>
      <c r="C530" s="56">
        <v>1.472</v>
      </c>
      <c r="D530" s="92">
        <f t="shared" si="56"/>
        <v>1.6983699999999999</v>
      </c>
      <c r="E530" s="8">
        <f>Päälaskenta!F$15</f>
        <v>0.08</v>
      </c>
      <c r="F530" s="93">
        <f>SQRT(POWER(Päälaskenta!C$15/(2*Päälaskenta!E$15),2)+(D530/Päälaskenta!E$15))-Päälaskenta!C$15/(2*Päälaskenta!E$15)</f>
        <v>0.48709999999999998</v>
      </c>
      <c r="G530" s="57">
        <f>2*SQRT((POWER(F530,2))+POWER(Päälaskenta!E$15*F530,2))+Päälaskenta!C$15</f>
        <v>4.38</v>
      </c>
      <c r="H530" s="57">
        <f t="shared" si="57"/>
        <v>0.39</v>
      </c>
      <c r="I530" s="62">
        <f t="shared" si="58"/>
        <v>4.8668000000000003E-2</v>
      </c>
      <c r="M530" s="8">
        <f>IF(F530&gt;(Päälaskenta!D$24+Päälaskenta!D$20),(F530*Päälaskenta!C$15 + F530*F530*Päälaskenta!E$15)+(Päälaskenta!C$15 + F530*Päälaskenta!E$15)*(F530-(Päälaskenta!D$24+Päälaskenta!D$20)),F530*Päälaskenta!C$15 + F530*F530*Päälaskenta!E$15)</f>
        <v>1.69856641</v>
      </c>
      <c r="N530" s="8">
        <f>IF(F530&gt;Päälaskenta!D$24+Päälaskenta!D$20,2*SQRT(POWER((Päälaskenta!D$24+Päälaskenta!D$20),2)+POWER(Päälaskenta!E$15*(Päälaskenta!D$24+Päälaskenta!D$20),2))+Päälaskenta!C$15,(2*SQRT((POWER(F530,2))+POWER(Päälaskenta!E$15*F530,2))+Päälaskenta!C$15))</f>
        <v>4.3777268524638702</v>
      </c>
      <c r="O530" s="8">
        <f t="shared" si="59"/>
        <v>0.38800191680392598</v>
      </c>
      <c r="P530" s="8">
        <f>Päälaskenta!F$15</f>
        <v>0.08</v>
      </c>
      <c r="Q530" s="8">
        <f t="shared" si="60"/>
        <v>11.294884437806701</v>
      </c>
      <c r="R530" s="8">
        <f t="shared" si="61"/>
        <v>1.4718294117213799</v>
      </c>
      <c r="S530" s="8">
        <f t="shared" si="62"/>
        <v>4.8991014587746198E-2</v>
      </c>
    </row>
    <row r="531" spans="1:19" x14ac:dyDescent="0.2">
      <c r="A531" s="8">
        <v>529</v>
      </c>
      <c r="B531" s="8">
        <f>IF(Päälaskenta!C$7,Päälaskenta!E$7,Päälaskenta!G$5)</f>
        <v>2.5</v>
      </c>
      <c r="C531" s="56">
        <v>1.4710000000000001</v>
      </c>
      <c r="D531" s="92">
        <f t="shared" si="56"/>
        <v>1.6995199999999999</v>
      </c>
      <c r="E531" s="8">
        <f>Päälaskenta!F$15</f>
        <v>0.08</v>
      </c>
      <c r="F531" s="93">
        <f>SQRT(POWER(Päälaskenta!C$15/(2*Päälaskenta!E$15),2)+(D531/Päälaskenta!E$15))-Päälaskenta!C$15/(2*Päälaskenta!E$15)</f>
        <v>0.48730000000000001</v>
      </c>
      <c r="G531" s="57">
        <f>2*SQRT((POWER(F531,2))+POWER(Päälaskenta!E$15*F531,2))+Päälaskenta!C$15</f>
        <v>4.38</v>
      </c>
      <c r="H531" s="57">
        <f t="shared" si="57"/>
        <v>0.39</v>
      </c>
      <c r="I531" s="62">
        <f t="shared" si="58"/>
        <v>4.8601999999999999E-2</v>
      </c>
      <c r="M531" s="8">
        <f>IF(F531&gt;(Päälaskenta!D$24+Päälaskenta!D$20),(F531*Päälaskenta!C$15 + F531*F531*Päälaskenta!E$15)+(Päälaskenta!C$15 + F531*Päälaskenta!E$15)*(F531-(Päälaskenta!D$24+Päälaskenta!D$20)),F531*Päälaskenta!C$15 + F531*F531*Päälaskenta!E$15)</f>
        <v>1.6993612899999999</v>
      </c>
      <c r="N531" s="8">
        <f>IF(F531&gt;Päälaskenta!D$24+Päälaskenta!D$20,2*SQRT(POWER((Päälaskenta!D$24+Päälaskenta!D$20),2)+POWER(Päälaskenta!E$15*(Päälaskenta!D$24+Päälaskenta!D$20),2))+Päälaskenta!C$15,(2*SQRT((POWER(F531,2))+POWER(Päälaskenta!E$15*F531,2))+Päälaskenta!C$15))</f>
        <v>4.3782925378888198</v>
      </c>
      <c r="O531" s="8">
        <f t="shared" si="59"/>
        <v>0.388133336293563</v>
      </c>
      <c r="P531" s="8">
        <f>Päälaskenta!F$15</f>
        <v>0.08</v>
      </c>
      <c r="Q531" s="8">
        <f t="shared" si="60"/>
        <v>11.3027216146656</v>
      </c>
      <c r="R531" s="8">
        <f t="shared" si="61"/>
        <v>1.47114096026043</v>
      </c>
      <c r="S531" s="8">
        <f t="shared" si="62"/>
        <v>4.8923098532618503E-2</v>
      </c>
    </row>
    <row r="532" spans="1:19" x14ac:dyDescent="0.2">
      <c r="A532" s="8">
        <v>530</v>
      </c>
      <c r="B532" s="8">
        <f>IF(Päälaskenta!C$7,Päälaskenta!E$7,Päälaskenta!G$5)</f>
        <v>2.5</v>
      </c>
      <c r="C532" s="56">
        <v>1.47</v>
      </c>
      <c r="D532" s="92">
        <f t="shared" si="56"/>
        <v>1.70068</v>
      </c>
      <c r="E532" s="8">
        <f>Päälaskenta!F$15</f>
        <v>0.08</v>
      </c>
      <c r="F532" s="93">
        <f>SQRT(POWER(Päälaskenta!C$15/(2*Päälaskenta!E$15),2)+(D532/Päälaskenta!E$15))-Päälaskenta!C$15/(2*Päälaskenta!E$15)</f>
        <v>0.48759999999999998</v>
      </c>
      <c r="G532" s="57">
        <f>2*SQRT((POWER(F532,2))+POWER(Päälaskenta!E$15*F532,2))+Päälaskenta!C$15</f>
        <v>4.38</v>
      </c>
      <c r="H532" s="57">
        <f t="shared" si="57"/>
        <v>0.39</v>
      </c>
      <c r="I532" s="62">
        <f t="shared" si="58"/>
        <v>4.8536000000000003E-2</v>
      </c>
      <c r="M532" s="8">
        <f>IF(F532&gt;(Päälaskenta!D$24+Päälaskenta!D$20),(F532*Päälaskenta!C$15 + F532*F532*Päälaskenta!E$15)+(Päälaskenta!C$15 + F532*Päälaskenta!E$15)*(F532-(Päälaskenta!D$24+Päälaskenta!D$20)),F532*Päälaskenta!C$15 + F532*F532*Päälaskenta!E$15)</f>
        <v>1.70055376</v>
      </c>
      <c r="N532" s="8">
        <f>IF(F532&gt;Päälaskenta!D$24+Päälaskenta!D$20,2*SQRT(POWER((Päälaskenta!D$24+Päälaskenta!D$20),2)+POWER(Päälaskenta!E$15*(Päälaskenta!D$24+Päälaskenta!D$20),2))+Päälaskenta!C$15,(2*SQRT((POWER(F532,2))+POWER(Päälaskenta!E$15*F532,2))+Päälaskenta!C$15))</f>
        <v>4.3791410660262402</v>
      </c>
      <c r="O532" s="8">
        <f t="shared" si="59"/>
        <v>0.38833043611977802</v>
      </c>
      <c r="P532" s="8">
        <f>Päälaskenta!F$15</f>
        <v>0.08</v>
      </c>
      <c r="Q532" s="8">
        <f t="shared" si="60"/>
        <v>11.314481741984199</v>
      </c>
      <c r="R532" s="8">
        <f t="shared" si="61"/>
        <v>1.4701093601416</v>
      </c>
      <c r="S532" s="8">
        <f t="shared" si="62"/>
        <v>4.8821451302246702E-2</v>
      </c>
    </row>
    <row r="533" spans="1:19" x14ac:dyDescent="0.2">
      <c r="A533" s="8">
        <v>531</v>
      </c>
      <c r="B533" s="8">
        <f>IF(Päälaskenta!C$7,Päälaskenta!E$7,Päälaskenta!G$5)</f>
        <v>2.5</v>
      </c>
      <c r="C533" s="56">
        <v>1.4690000000000001</v>
      </c>
      <c r="D533" s="92">
        <f t="shared" si="56"/>
        <v>1.70184</v>
      </c>
      <c r="E533" s="8">
        <f>Päälaskenta!F$15</f>
        <v>0.08</v>
      </c>
      <c r="F533" s="93">
        <f>SQRT(POWER(Päälaskenta!C$15/(2*Päälaskenta!E$15),2)+(D533/Päälaskenta!E$15))-Päälaskenta!C$15/(2*Päälaskenta!E$15)</f>
        <v>0.4879</v>
      </c>
      <c r="G533" s="57">
        <f>2*SQRT((POWER(F533,2))+POWER(Päälaskenta!E$15*F533,2))+Päälaskenta!C$15</f>
        <v>4.38</v>
      </c>
      <c r="H533" s="57">
        <f t="shared" si="57"/>
        <v>0.39</v>
      </c>
      <c r="I533" s="62">
        <f t="shared" si="58"/>
        <v>4.8469999999999999E-2</v>
      </c>
      <c r="M533" s="8">
        <f>IF(F533&gt;(Päälaskenta!D$24+Päälaskenta!D$20),(F533*Päälaskenta!C$15 + F533*F533*Päälaskenta!E$15)+(Päälaskenta!C$15 + F533*Päälaskenta!E$15)*(F533-(Päälaskenta!D$24+Päälaskenta!D$20)),F533*Päälaskenta!C$15 + F533*F533*Päälaskenta!E$15)</f>
        <v>1.7017464099999999</v>
      </c>
      <c r="N533" s="8">
        <f>IF(F533&gt;Päälaskenta!D$24+Päälaskenta!D$20,2*SQRT(POWER((Päälaskenta!D$24+Päälaskenta!D$20),2)+POWER(Päälaskenta!E$15*(Päälaskenta!D$24+Päälaskenta!D$20),2))+Päälaskenta!C$15,(2*SQRT((POWER(F533,2))+POWER(Päälaskenta!E$15*F533,2))+Päälaskenta!C$15))</f>
        <v>4.3799895941636704</v>
      </c>
      <c r="O533" s="8">
        <f t="shared" si="59"/>
        <v>0.388527500674334</v>
      </c>
      <c r="P533" s="8">
        <f>Päälaskenta!F$15</f>
        <v>0.08</v>
      </c>
      <c r="Q533" s="8">
        <f t="shared" si="60"/>
        <v>11.326247103379499</v>
      </c>
      <c r="R533" s="8">
        <f t="shared" si="61"/>
        <v>1.4690790503856599</v>
      </c>
      <c r="S533" s="8">
        <f t="shared" si="62"/>
        <v>4.8720075501861901E-2</v>
      </c>
    </row>
    <row r="534" spans="1:19" x14ac:dyDescent="0.2">
      <c r="A534" s="8">
        <v>532</v>
      </c>
      <c r="B534" s="8">
        <f>IF(Päälaskenta!C$7,Päälaskenta!E$7,Päälaskenta!G$5)</f>
        <v>2.5</v>
      </c>
      <c r="C534" s="56">
        <v>1.468</v>
      </c>
      <c r="D534" s="92">
        <f t="shared" si="56"/>
        <v>1.7030000000000001</v>
      </c>
      <c r="E534" s="8">
        <f>Päälaskenta!F$15</f>
        <v>0.08</v>
      </c>
      <c r="F534" s="93">
        <f>SQRT(POWER(Päälaskenta!C$15/(2*Päälaskenta!E$15),2)+(D534/Päälaskenta!E$15))-Päälaskenta!C$15/(2*Päälaskenta!E$15)</f>
        <v>0.48820000000000002</v>
      </c>
      <c r="G534" s="57">
        <f>2*SQRT((POWER(F534,2))+POWER(Päälaskenta!E$15*F534,2))+Päälaskenta!C$15</f>
        <v>4.38</v>
      </c>
      <c r="H534" s="57">
        <f t="shared" si="57"/>
        <v>0.39</v>
      </c>
      <c r="I534" s="62">
        <f t="shared" si="58"/>
        <v>4.8404000000000003E-2</v>
      </c>
      <c r="M534" s="8">
        <f>IF(F534&gt;(Päälaskenta!D$24+Päälaskenta!D$20),(F534*Päälaskenta!C$15 + F534*F534*Päälaskenta!E$15)+(Päälaskenta!C$15 + F534*Päälaskenta!E$15)*(F534-(Päälaskenta!D$24+Päälaskenta!D$20)),F534*Päälaskenta!C$15 + F534*F534*Päälaskenta!E$15)</f>
        <v>1.7029392400000001</v>
      </c>
      <c r="N534" s="8">
        <f>IF(F534&gt;Päälaskenta!D$24+Päälaskenta!D$20,2*SQRT(POWER((Päälaskenta!D$24+Päälaskenta!D$20),2)+POWER(Päälaskenta!E$15*(Päälaskenta!D$24+Päälaskenta!D$20),2))+Päälaskenta!C$15,(2*SQRT((POWER(F534,2))+POWER(Päälaskenta!E$15*F534,2))+Päälaskenta!C$15))</f>
        <v>4.3808381223010899</v>
      </c>
      <c r="O534" s="8">
        <f t="shared" si="59"/>
        <v>0.388724529977727</v>
      </c>
      <c r="P534" s="8">
        <f>Päälaskenta!F$15</f>
        <v>0.08</v>
      </c>
      <c r="Q534" s="8">
        <f t="shared" si="60"/>
        <v>11.3380176984481</v>
      </c>
      <c r="R534" s="8">
        <f t="shared" si="61"/>
        <v>1.4680500286081799</v>
      </c>
      <c r="S534" s="8">
        <f t="shared" si="62"/>
        <v>4.8618970242740298E-2</v>
      </c>
    </row>
    <row r="535" spans="1:19" x14ac:dyDescent="0.2">
      <c r="A535" s="8">
        <v>533</v>
      </c>
      <c r="B535" s="8">
        <f>IF(Päälaskenta!C$7,Päälaskenta!E$7,Päälaskenta!G$5)</f>
        <v>2.5</v>
      </c>
      <c r="C535" s="56">
        <v>1.4670000000000001</v>
      </c>
      <c r="D535" s="92">
        <f t="shared" si="56"/>
        <v>1.7041599999999999</v>
      </c>
      <c r="E535" s="8">
        <f>Päälaskenta!F$15</f>
        <v>0.08</v>
      </c>
      <c r="F535" s="93">
        <f>SQRT(POWER(Päälaskenta!C$15/(2*Päälaskenta!E$15),2)+(D535/Päälaskenta!E$15))-Päälaskenta!C$15/(2*Päälaskenta!E$15)</f>
        <v>0.48849999999999999</v>
      </c>
      <c r="G535" s="57">
        <f>2*SQRT((POWER(F535,2))+POWER(Päälaskenta!E$15*F535,2))+Päälaskenta!C$15</f>
        <v>4.38</v>
      </c>
      <c r="H535" s="57">
        <f t="shared" si="57"/>
        <v>0.39</v>
      </c>
      <c r="I535" s="62">
        <f t="shared" si="58"/>
        <v>4.8337999999999999E-2</v>
      </c>
      <c r="M535" s="8">
        <f>IF(F535&gt;(Päälaskenta!D$24+Päälaskenta!D$20),(F535*Päälaskenta!C$15 + F535*F535*Päälaskenta!E$15)+(Päälaskenta!C$15 + F535*Päälaskenta!E$15)*(F535-(Päälaskenta!D$24+Päälaskenta!D$20)),F535*Päälaskenta!C$15 + F535*F535*Päälaskenta!E$15)</f>
        <v>1.70413225</v>
      </c>
      <c r="N535" s="8">
        <f>IF(F535&gt;Päälaskenta!D$24+Päälaskenta!D$20,2*SQRT(POWER((Päälaskenta!D$24+Päälaskenta!D$20),2)+POWER(Päälaskenta!E$15*(Päälaskenta!D$24+Päälaskenta!D$20),2))+Päälaskenta!C$15,(2*SQRT((POWER(F535,2))+POWER(Päälaskenta!E$15*F535,2))+Päälaskenta!C$15))</f>
        <v>4.3816866504385104</v>
      </c>
      <c r="O535" s="8">
        <f t="shared" si="59"/>
        <v>0.38892152405043701</v>
      </c>
      <c r="P535" s="8">
        <f>Päälaskenta!F$15</f>
        <v>0.08</v>
      </c>
      <c r="Q535" s="8">
        <f t="shared" si="60"/>
        <v>11.349793526787</v>
      </c>
      <c r="R535" s="8">
        <f t="shared" si="61"/>
        <v>1.46702229243065</v>
      </c>
      <c r="S535" s="8">
        <f t="shared" si="62"/>
        <v>4.8518134639612402E-2</v>
      </c>
    </row>
    <row r="536" spans="1:19" x14ac:dyDescent="0.2">
      <c r="A536" s="8">
        <v>534</v>
      </c>
      <c r="B536" s="8">
        <f>IF(Päälaskenta!C$7,Päälaskenta!E$7,Päälaskenta!G$5)</f>
        <v>2.5</v>
      </c>
      <c r="C536" s="56">
        <v>1.466</v>
      </c>
      <c r="D536" s="92">
        <f t="shared" si="56"/>
        <v>1.7053199999999999</v>
      </c>
      <c r="E536" s="8">
        <f>Päälaskenta!F$15</f>
        <v>0.08</v>
      </c>
      <c r="F536" s="93">
        <f>SQRT(POWER(Päälaskenta!C$15/(2*Päälaskenta!E$15),2)+(D536/Päälaskenta!E$15))-Päälaskenta!C$15/(2*Päälaskenta!E$15)</f>
        <v>0.48880000000000001</v>
      </c>
      <c r="G536" s="57">
        <f>2*SQRT((POWER(F536,2))+POWER(Päälaskenta!E$15*F536,2))+Päälaskenta!C$15</f>
        <v>4.38</v>
      </c>
      <c r="H536" s="57">
        <f t="shared" si="57"/>
        <v>0.39</v>
      </c>
      <c r="I536" s="62">
        <f t="shared" si="58"/>
        <v>4.8272000000000002E-2</v>
      </c>
      <c r="M536" s="8">
        <f>IF(F536&gt;(Päälaskenta!D$24+Päälaskenta!D$20),(F536*Päälaskenta!C$15 + F536*F536*Päälaskenta!E$15)+(Päälaskenta!C$15 + F536*Päälaskenta!E$15)*(F536-(Päälaskenta!D$24+Päälaskenta!D$20)),F536*Päälaskenta!C$15 + F536*F536*Päälaskenta!E$15)</f>
        <v>1.70532544</v>
      </c>
      <c r="N536" s="8">
        <f>IF(F536&gt;Päälaskenta!D$24+Päälaskenta!D$20,2*SQRT(POWER((Päälaskenta!D$24+Päälaskenta!D$20),2)+POWER(Päälaskenta!E$15*(Päälaskenta!D$24+Päälaskenta!D$20),2))+Päälaskenta!C$15,(2*SQRT((POWER(F536,2))+POWER(Päälaskenta!E$15*F536,2))+Päälaskenta!C$15))</f>
        <v>4.3825351785759397</v>
      </c>
      <c r="O536" s="8">
        <f t="shared" si="59"/>
        <v>0.389118482912926</v>
      </c>
      <c r="P536" s="8">
        <f>Päälaskenta!F$15</f>
        <v>0.08</v>
      </c>
      <c r="Q536" s="8">
        <f t="shared" si="60"/>
        <v>11.361574587994401</v>
      </c>
      <c r="R536" s="8">
        <f t="shared" si="61"/>
        <v>1.4659958394803501</v>
      </c>
      <c r="S536" s="8">
        <f t="shared" si="62"/>
        <v>4.8417567810640598E-2</v>
      </c>
    </row>
    <row r="537" spans="1:19" x14ac:dyDescent="0.2">
      <c r="A537" s="8">
        <v>535</v>
      </c>
      <c r="B537" s="8">
        <f>IF(Päälaskenta!C$7,Päälaskenta!E$7,Päälaskenta!G$5)</f>
        <v>2.5</v>
      </c>
      <c r="C537" s="56">
        <v>1.4650000000000001</v>
      </c>
      <c r="D537" s="92">
        <f t="shared" si="56"/>
        <v>1.70648</v>
      </c>
      <c r="E537" s="8">
        <f>Päälaskenta!F$15</f>
        <v>0.08</v>
      </c>
      <c r="F537" s="93">
        <f>SQRT(POWER(Päälaskenta!C$15/(2*Päälaskenta!E$15),2)+(D537/Päälaskenta!E$15))-Päälaskenta!C$15/(2*Päälaskenta!E$15)</f>
        <v>0.48909999999999998</v>
      </c>
      <c r="G537" s="57">
        <f>2*SQRT((POWER(F537,2))+POWER(Päälaskenta!E$15*F537,2))+Päälaskenta!C$15</f>
        <v>4.38</v>
      </c>
      <c r="H537" s="57">
        <f t="shared" si="57"/>
        <v>0.39</v>
      </c>
      <c r="I537" s="62">
        <f t="shared" si="58"/>
        <v>4.8205999999999999E-2</v>
      </c>
      <c r="M537" s="8">
        <f>IF(F537&gt;(Päälaskenta!D$24+Päälaskenta!D$20),(F537*Päälaskenta!C$15 + F537*F537*Päälaskenta!E$15)+(Päälaskenta!C$15 + F537*Päälaskenta!E$15)*(F537-(Päälaskenta!D$24+Päälaskenta!D$20)),F537*Päälaskenta!C$15 + F537*F537*Päälaskenta!E$15)</f>
        <v>1.7065188099999999</v>
      </c>
      <c r="N537" s="8">
        <f>IF(F537&gt;Päälaskenta!D$24+Päälaskenta!D$20,2*SQRT(POWER((Päälaskenta!D$24+Päälaskenta!D$20),2)+POWER(Päälaskenta!E$15*(Päälaskenta!D$24+Päälaskenta!D$20),2))+Päälaskenta!C$15,(2*SQRT((POWER(F537,2))+POWER(Päälaskenta!E$15*F537,2))+Päälaskenta!C$15))</f>
        <v>4.3833837067133601</v>
      </c>
      <c r="O537" s="8">
        <f t="shared" si="59"/>
        <v>0.38931540658564401</v>
      </c>
      <c r="P537" s="8">
        <f>Päälaskenta!F$15</f>
        <v>0.08</v>
      </c>
      <c r="Q537" s="8">
        <f t="shared" si="60"/>
        <v>11.3733608816691</v>
      </c>
      <c r="R537" s="8">
        <f t="shared" si="61"/>
        <v>1.4649706673904199</v>
      </c>
      <c r="S537" s="8">
        <f t="shared" si="62"/>
        <v>4.8317268877408601E-2</v>
      </c>
    </row>
    <row r="538" spans="1:19" x14ac:dyDescent="0.2">
      <c r="A538" s="8">
        <v>536</v>
      </c>
      <c r="B538" s="8">
        <f>IF(Päälaskenta!C$7,Päälaskenta!E$7,Päälaskenta!G$5)</f>
        <v>2.5</v>
      </c>
      <c r="C538" s="56">
        <v>1.464</v>
      </c>
      <c r="D538" s="92">
        <f t="shared" si="56"/>
        <v>1.7076499999999999</v>
      </c>
      <c r="E538" s="8">
        <f>Päälaskenta!F$15</f>
        <v>0.08</v>
      </c>
      <c r="F538" s="93">
        <f>SQRT(POWER(Päälaskenta!C$15/(2*Päälaskenta!E$15),2)+(D538/Päälaskenta!E$15))-Päälaskenta!C$15/(2*Päälaskenta!E$15)</f>
        <v>0.4894</v>
      </c>
      <c r="G538" s="57">
        <f>2*SQRT((POWER(F538,2))+POWER(Päälaskenta!E$15*F538,2))+Päälaskenta!C$15</f>
        <v>4.38</v>
      </c>
      <c r="H538" s="57">
        <f t="shared" si="57"/>
        <v>0.39</v>
      </c>
      <c r="I538" s="62">
        <f t="shared" si="58"/>
        <v>4.8140000000000002E-2</v>
      </c>
      <c r="M538" s="8">
        <f>IF(F538&gt;(Päälaskenta!D$24+Päälaskenta!D$20),(F538*Päälaskenta!C$15 + F538*F538*Päälaskenta!E$15)+(Päälaskenta!C$15 + F538*Päälaskenta!E$15)*(F538-(Päälaskenta!D$24+Päälaskenta!D$20)),F538*Päälaskenta!C$15 + F538*F538*Päälaskenta!E$15)</f>
        <v>1.7077123599999999</v>
      </c>
      <c r="N538" s="8">
        <f>IF(F538&gt;Päälaskenta!D$24+Päälaskenta!D$20,2*SQRT(POWER((Päälaskenta!D$24+Päälaskenta!D$20),2)+POWER(Päälaskenta!E$15*(Päälaskenta!D$24+Päälaskenta!D$20),2))+Päälaskenta!C$15,(2*SQRT((POWER(F538,2))+POWER(Päälaskenta!E$15*F538,2))+Päälaskenta!C$15))</f>
        <v>4.3842322348507796</v>
      </c>
      <c r="O538" s="8">
        <f t="shared" si="59"/>
        <v>0.38951229508902202</v>
      </c>
      <c r="P538" s="8">
        <f>Päälaskenta!F$15</f>
        <v>0.08</v>
      </c>
      <c r="Q538" s="8">
        <f t="shared" si="60"/>
        <v>11.385152407410899</v>
      </c>
      <c r="R538" s="8">
        <f t="shared" si="61"/>
        <v>1.46394677379978</v>
      </c>
      <c r="S538" s="8">
        <f t="shared" si="62"/>
        <v>4.8217236964903001E-2</v>
      </c>
    </row>
    <row r="539" spans="1:19" x14ac:dyDescent="0.2">
      <c r="A539" s="8">
        <v>537</v>
      </c>
      <c r="B539" s="8">
        <f>IF(Päälaskenta!C$7,Päälaskenta!E$7,Päälaskenta!G$5)</f>
        <v>2.5</v>
      </c>
      <c r="C539" s="56">
        <v>1.4630000000000001</v>
      </c>
      <c r="D539" s="92">
        <f t="shared" si="56"/>
        <v>1.70882</v>
      </c>
      <c r="E539" s="8">
        <f>Päälaskenta!F$15</f>
        <v>0.08</v>
      </c>
      <c r="F539" s="93">
        <f>SQRT(POWER(Päälaskenta!C$15/(2*Päälaskenta!E$15),2)+(D539/Päälaskenta!E$15))-Päälaskenta!C$15/(2*Päälaskenta!E$15)</f>
        <v>0.48970000000000002</v>
      </c>
      <c r="G539" s="57">
        <f>2*SQRT((POWER(F539,2))+POWER(Päälaskenta!E$15*F539,2))+Päälaskenta!C$15</f>
        <v>4.3899999999999997</v>
      </c>
      <c r="H539" s="57">
        <f t="shared" si="57"/>
        <v>0.39</v>
      </c>
      <c r="I539" s="62">
        <f t="shared" si="58"/>
        <v>4.8075E-2</v>
      </c>
      <c r="M539" s="8">
        <f>IF(F539&gt;(Päälaskenta!D$24+Päälaskenta!D$20),(F539*Päälaskenta!C$15 + F539*F539*Päälaskenta!E$15)+(Päälaskenta!C$15 + F539*Päälaskenta!E$15)*(F539-(Päälaskenta!D$24+Päälaskenta!D$20)),F539*Päälaskenta!C$15 + F539*F539*Päälaskenta!E$15)</f>
        <v>1.7089060899999999</v>
      </c>
      <c r="N539" s="8">
        <f>IF(F539&gt;Päälaskenta!D$24+Päälaskenta!D$20,2*SQRT(POWER((Päälaskenta!D$24+Päälaskenta!D$20),2)+POWER(Päälaskenta!E$15*(Päälaskenta!D$24+Päälaskenta!D$20),2))+Päälaskenta!C$15,(2*SQRT((POWER(F539,2))+POWER(Päälaskenta!E$15*F539,2))+Päälaskenta!C$15))</f>
        <v>4.3850807629882098</v>
      </c>
      <c r="O539" s="8">
        <f t="shared" si="59"/>
        <v>0.38970914844347498</v>
      </c>
      <c r="P539" s="8">
        <f>Päälaskenta!F$15</f>
        <v>0.08</v>
      </c>
      <c r="Q539" s="8">
        <f t="shared" si="60"/>
        <v>11.3969491648204</v>
      </c>
      <c r="R539" s="8">
        <f t="shared" si="61"/>
        <v>1.4629241563531401</v>
      </c>
      <c r="S539" s="8">
        <f t="shared" si="62"/>
        <v>4.8117471201499298E-2</v>
      </c>
    </row>
    <row r="540" spans="1:19" x14ac:dyDescent="0.2">
      <c r="A540" s="8">
        <v>538</v>
      </c>
      <c r="B540" s="8">
        <f>IF(Päälaskenta!C$7,Päälaskenta!E$7,Päälaskenta!G$5)</f>
        <v>2.5</v>
      </c>
      <c r="C540" s="56">
        <v>1.462</v>
      </c>
      <c r="D540" s="92">
        <f t="shared" si="56"/>
        <v>1.7099899999999999</v>
      </c>
      <c r="E540" s="8">
        <f>Päälaskenta!F$15</f>
        <v>0.08</v>
      </c>
      <c r="F540" s="93">
        <f>SQRT(POWER(Päälaskenta!C$15/(2*Päälaskenta!E$15),2)+(D540/Päälaskenta!E$15))-Päälaskenta!C$15/(2*Päälaskenta!E$15)</f>
        <v>0.49</v>
      </c>
      <c r="G540" s="57">
        <f>2*SQRT((POWER(F540,2))+POWER(Päälaskenta!E$15*F540,2))+Päälaskenta!C$15</f>
        <v>4.3899999999999997</v>
      </c>
      <c r="H540" s="57">
        <f t="shared" si="57"/>
        <v>0.39</v>
      </c>
      <c r="I540" s="62">
        <f t="shared" si="58"/>
        <v>4.8009000000000003E-2</v>
      </c>
      <c r="M540" s="8">
        <f>IF(F540&gt;(Päälaskenta!D$24+Päälaskenta!D$20),(F540*Päälaskenta!C$15 + F540*F540*Päälaskenta!E$15)+(Päälaskenta!C$15 + F540*Päälaskenta!E$15)*(F540-(Päälaskenta!D$24+Päälaskenta!D$20)),F540*Päälaskenta!C$15 + F540*F540*Päälaskenta!E$15)</f>
        <v>1.7101</v>
      </c>
      <c r="N540" s="8">
        <f>IF(F540&gt;Päälaskenta!D$24+Päälaskenta!D$20,2*SQRT(POWER((Päälaskenta!D$24+Päälaskenta!D$20),2)+POWER(Päälaskenta!E$15*(Päälaskenta!D$24+Päälaskenta!D$20),2))+Päälaskenta!C$15,(2*SQRT((POWER(F540,2))+POWER(Päälaskenta!E$15*F540,2))+Päälaskenta!C$15))</f>
        <v>4.3859292911256302</v>
      </c>
      <c r="O540" s="8">
        <f t="shared" si="59"/>
        <v>0.38990596666940602</v>
      </c>
      <c r="P540" s="8">
        <f>Päälaskenta!F$15</f>
        <v>0.08</v>
      </c>
      <c r="Q540" s="8">
        <f t="shared" si="60"/>
        <v>11.408751153499001</v>
      </c>
      <c r="R540" s="8">
        <f t="shared" si="61"/>
        <v>1.4619028127010101</v>
      </c>
      <c r="S540" s="8">
        <f t="shared" si="62"/>
        <v>4.8017970718947298E-2</v>
      </c>
    </row>
    <row r="541" spans="1:19" x14ac:dyDescent="0.2">
      <c r="A541" s="8">
        <v>539</v>
      </c>
      <c r="B541" s="8">
        <f>IF(Päälaskenta!C$7,Päälaskenta!E$7,Päälaskenta!G$5)</f>
        <v>2.5</v>
      </c>
      <c r="C541" s="56">
        <v>1.4610000000000001</v>
      </c>
      <c r="D541" s="92">
        <f t="shared" si="56"/>
        <v>1.71116</v>
      </c>
      <c r="E541" s="8">
        <f>Päälaskenta!F$15</f>
        <v>0.08</v>
      </c>
      <c r="F541" s="93">
        <f>SQRT(POWER(Päälaskenta!C$15/(2*Päälaskenta!E$15),2)+(D541/Päälaskenta!E$15))-Päälaskenta!C$15/(2*Päälaskenta!E$15)</f>
        <v>0.49030000000000001</v>
      </c>
      <c r="G541" s="57">
        <f>2*SQRT((POWER(F541,2))+POWER(Päälaskenta!E$15*F541,2))+Päälaskenta!C$15</f>
        <v>4.3899999999999997</v>
      </c>
      <c r="H541" s="57">
        <f t="shared" si="57"/>
        <v>0.39</v>
      </c>
      <c r="I541" s="62">
        <f t="shared" si="58"/>
        <v>4.7943E-2</v>
      </c>
      <c r="M541" s="8">
        <f>IF(F541&gt;(Päälaskenta!D$24+Päälaskenta!D$20),(F541*Päälaskenta!C$15 + F541*F541*Päälaskenta!E$15)+(Päälaskenta!C$15 + F541*Päälaskenta!E$15)*(F541-(Päälaskenta!D$24+Päälaskenta!D$20)),F541*Päälaskenta!C$15 + F541*F541*Päälaskenta!E$15)</f>
        <v>1.71129409</v>
      </c>
      <c r="N541" s="8">
        <f>IF(F541&gt;Päälaskenta!D$24+Päälaskenta!D$20,2*SQRT(POWER((Päälaskenta!D$24+Päälaskenta!D$20),2)+POWER(Päälaskenta!E$15*(Päälaskenta!D$24+Päälaskenta!D$20),2))+Päälaskenta!C$15,(2*SQRT((POWER(F541,2))+POWER(Päälaskenta!E$15*F541,2))+Päälaskenta!C$15))</f>
        <v>4.3867778192630604</v>
      </c>
      <c r="O541" s="8">
        <f t="shared" si="59"/>
        <v>0.390102749787196</v>
      </c>
      <c r="P541" s="8">
        <f>Päälaskenta!F$15</f>
        <v>0.08</v>
      </c>
      <c r="Q541" s="8">
        <f t="shared" si="60"/>
        <v>11.420558373048999</v>
      </c>
      <c r="R541" s="8">
        <f t="shared" si="61"/>
        <v>1.4608827404996201</v>
      </c>
      <c r="S541" s="8">
        <f t="shared" si="62"/>
        <v>4.7918734652354397E-2</v>
      </c>
    </row>
    <row r="542" spans="1:19" x14ac:dyDescent="0.2">
      <c r="A542" s="8">
        <v>540</v>
      </c>
      <c r="B542" s="8">
        <f>IF(Päälaskenta!C$7,Päälaskenta!E$7,Päälaskenta!G$5)</f>
        <v>2.5</v>
      </c>
      <c r="C542" s="56">
        <v>1.46</v>
      </c>
      <c r="D542" s="92">
        <f t="shared" si="56"/>
        <v>1.7123299999999999</v>
      </c>
      <c r="E542" s="8">
        <f>Päälaskenta!F$15</f>
        <v>0.08</v>
      </c>
      <c r="F542" s="93">
        <f>SQRT(POWER(Päälaskenta!C$15/(2*Päälaskenta!E$15),2)+(D542/Päälaskenta!E$15))-Päälaskenta!C$15/(2*Päälaskenta!E$15)</f>
        <v>0.49059999999999998</v>
      </c>
      <c r="G542" s="57">
        <f>2*SQRT((POWER(F542,2))+POWER(Päälaskenta!E$15*F542,2))+Päälaskenta!C$15</f>
        <v>4.3899999999999997</v>
      </c>
      <c r="H542" s="57">
        <f t="shared" si="57"/>
        <v>0.39</v>
      </c>
      <c r="I542" s="62">
        <f t="shared" si="58"/>
        <v>4.7877999999999997E-2</v>
      </c>
      <c r="M542" s="8">
        <f>IF(F542&gt;(Päälaskenta!D$24+Päälaskenta!D$20),(F542*Päälaskenta!C$15 + F542*F542*Päälaskenta!E$15)+(Päälaskenta!C$15 + F542*Päälaskenta!E$15)*(F542-(Päälaskenta!D$24+Päälaskenta!D$20)),F542*Päälaskenta!C$15 + F542*F542*Päälaskenta!E$15)</f>
        <v>1.71248836</v>
      </c>
      <c r="N542" s="8">
        <f>IF(F542&gt;Päälaskenta!D$24+Päälaskenta!D$20,2*SQRT(POWER((Päälaskenta!D$24+Päälaskenta!D$20),2)+POWER(Päälaskenta!E$15*(Päälaskenta!D$24+Päälaskenta!D$20),2))+Päälaskenta!C$15,(2*SQRT((POWER(F542,2))+POWER(Päälaskenta!E$15*F542,2))+Päälaskenta!C$15))</f>
        <v>4.38762634740048</v>
      </c>
      <c r="O542" s="8">
        <f t="shared" si="59"/>
        <v>0.39029949781721801</v>
      </c>
      <c r="P542" s="8">
        <f>Päälaskenta!F$15</f>
        <v>0.08</v>
      </c>
      <c r="Q542" s="8">
        <f t="shared" si="60"/>
        <v>11.4323708230734</v>
      </c>
      <c r="R542" s="8">
        <f t="shared" si="61"/>
        <v>1.4598639374109399</v>
      </c>
      <c r="S542" s="8">
        <f t="shared" si="62"/>
        <v>4.7819762140172903E-2</v>
      </c>
    </row>
    <row r="543" spans="1:19" x14ac:dyDescent="0.2">
      <c r="A543" s="8">
        <v>541</v>
      </c>
      <c r="B543" s="8">
        <f>IF(Päälaskenta!C$7,Päälaskenta!E$7,Päälaskenta!G$5)</f>
        <v>2.5</v>
      </c>
      <c r="C543" s="56">
        <v>1.4590000000000001</v>
      </c>
      <c r="D543" s="92">
        <f t="shared" si="56"/>
        <v>1.7135</v>
      </c>
      <c r="E543" s="8">
        <f>Päälaskenta!F$15</f>
        <v>0.08</v>
      </c>
      <c r="F543" s="93">
        <f>SQRT(POWER(Päälaskenta!C$15/(2*Päälaskenta!E$15),2)+(D543/Päälaskenta!E$15))-Päälaskenta!C$15/(2*Päälaskenta!E$15)</f>
        <v>0.4909</v>
      </c>
      <c r="G543" s="57">
        <f>2*SQRT((POWER(F543,2))+POWER(Päälaskenta!E$15*F543,2))+Päälaskenta!C$15</f>
        <v>4.3899999999999997</v>
      </c>
      <c r="H543" s="57">
        <f t="shared" si="57"/>
        <v>0.39</v>
      </c>
      <c r="I543" s="62">
        <f t="shared" si="58"/>
        <v>4.7812E-2</v>
      </c>
      <c r="M543" s="8">
        <f>IF(F543&gt;(Päälaskenta!D$24+Päälaskenta!D$20),(F543*Päälaskenta!C$15 + F543*F543*Päälaskenta!E$15)+(Päälaskenta!C$15 + F543*Päälaskenta!E$15)*(F543-(Päälaskenta!D$24+Päälaskenta!D$20)),F543*Päälaskenta!C$15 + F543*F543*Päälaskenta!E$15)</f>
        <v>1.7136828099999999</v>
      </c>
      <c r="N543" s="8">
        <f>IF(F543&gt;Päälaskenta!D$24+Päälaskenta!D$20,2*SQRT(POWER((Päälaskenta!D$24+Päälaskenta!D$20),2)+POWER(Päälaskenta!E$15*(Päälaskenta!D$24+Päälaskenta!D$20),2))+Päälaskenta!C$15,(2*SQRT((POWER(F543,2))+POWER(Päälaskenta!E$15*F543,2))+Päälaskenta!C$15))</f>
        <v>4.3884748755379004</v>
      </c>
      <c r="O543" s="8">
        <f t="shared" si="59"/>
        <v>0.390496210779822</v>
      </c>
      <c r="P543" s="8">
        <f>Päälaskenta!F$15</f>
        <v>0.08</v>
      </c>
      <c r="Q543" s="8">
        <f t="shared" si="60"/>
        <v>11.4441885031762</v>
      </c>
      <c r="R543" s="8">
        <f t="shared" si="61"/>
        <v>1.4588464011026601</v>
      </c>
      <c r="S543" s="8">
        <f t="shared" si="62"/>
        <v>4.7721052324182202E-2</v>
      </c>
    </row>
    <row r="544" spans="1:19" x14ac:dyDescent="0.2">
      <c r="A544" s="8">
        <v>542</v>
      </c>
      <c r="B544" s="8">
        <f>IF(Päälaskenta!C$7,Päälaskenta!E$7,Päälaskenta!G$5)</f>
        <v>2.5</v>
      </c>
      <c r="C544" s="56">
        <v>1.458</v>
      </c>
      <c r="D544" s="92">
        <f t="shared" si="56"/>
        <v>1.71468</v>
      </c>
      <c r="E544" s="8">
        <f>Päälaskenta!F$15</f>
        <v>0.08</v>
      </c>
      <c r="F544" s="93">
        <f>SQRT(POWER(Päälaskenta!C$15/(2*Päälaskenta!E$15),2)+(D544/Päälaskenta!E$15))-Päälaskenta!C$15/(2*Päälaskenta!E$15)</f>
        <v>0.49120000000000003</v>
      </c>
      <c r="G544" s="57">
        <f>2*SQRT((POWER(F544,2))+POWER(Päälaskenta!E$15*F544,2))+Päälaskenta!C$15</f>
        <v>4.3899999999999997</v>
      </c>
      <c r="H544" s="57">
        <f t="shared" si="57"/>
        <v>0.39</v>
      </c>
      <c r="I544" s="62">
        <f t="shared" si="58"/>
        <v>4.7746999999999998E-2</v>
      </c>
      <c r="M544" s="8">
        <f>IF(F544&gt;(Päälaskenta!D$24+Päälaskenta!D$20),(F544*Päälaskenta!C$15 + F544*F544*Päälaskenta!E$15)+(Päälaskenta!C$15 + F544*Päälaskenta!E$15)*(F544-(Päälaskenta!D$24+Päälaskenta!D$20)),F544*Päälaskenta!C$15 + F544*F544*Päälaskenta!E$15)</f>
        <v>1.71487744</v>
      </c>
      <c r="N544" s="8">
        <f>IF(F544&gt;Päälaskenta!D$24+Päälaskenta!D$20,2*SQRT(POWER((Päälaskenta!D$24+Päälaskenta!D$20),2)+POWER(Päälaskenta!E$15*(Päälaskenta!D$24+Päälaskenta!D$20),2))+Päälaskenta!C$15,(2*SQRT((POWER(F544,2))+POWER(Päälaskenta!E$15*F544,2))+Päälaskenta!C$15))</f>
        <v>4.3893234036753297</v>
      </c>
      <c r="O544" s="8">
        <f t="shared" si="59"/>
        <v>0.39069288869534502</v>
      </c>
      <c r="P544" s="8">
        <f>Päälaskenta!F$15</f>
        <v>0.08</v>
      </c>
      <c r="Q544" s="8">
        <f t="shared" si="60"/>
        <v>11.4560114129622</v>
      </c>
      <c r="R544" s="8">
        <f t="shared" si="61"/>
        <v>1.4578301292481901</v>
      </c>
      <c r="S544" s="8">
        <f t="shared" si="62"/>
        <v>4.76226043494756E-2</v>
      </c>
    </row>
    <row r="545" spans="1:19" x14ac:dyDescent="0.2">
      <c r="A545" s="8">
        <v>543</v>
      </c>
      <c r="B545" s="8">
        <f>IF(Päälaskenta!C$7,Päälaskenta!E$7,Päälaskenta!G$5)</f>
        <v>2.5</v>
      </c>
      <c r="C545" s="56">
        <v>1.4570000000000001</v>
      </c>
      <c r="D545" s="92">
        <f t="shared" si="56"/>
        <v>1.7158500000000001</v>
      </c>
      <c r="E545" s="8">
        <f>Päälaskenta!F$15</f>
        <v>0.08</v>
      </c>
      <c r="F545" s="93">
        <f>SQRT(POWER(Päälaskenta!C$15/(2*Päälaskenta!E$15),2)+(D545/Päälaskenta!E$15))-Päälaskenta!C$15/(2*Päälaskenta!E$15)</f>
        <v>0.4914</v>
      </c>
      <c r="G545" s="57">
        <f>2*SQRT((POWER(F545,2))+POWER(Päälaskenta!E$15*F545,2))+Päälaskenta!C$15</f>
        <v>4.3899999999999997</v>
      </c>
      <c r="H545" s="57">
        <f t="shared" si="57"/>
        <v>0.39</v>
      </c>
      <c r="I545" s="62">
        <f t="shared" si="58"/>
        <v>4.7681000000000001E-2</v>
      </c>
      <c r="M545" s="8">
        <f>IF(F545&gt;(Päälaskenta!D$24+Päälaskenta!D$20),(F545*Päälaskenta!C$15 + F545*F545*Päälaskenta!E$15)+(Päälaskenta!C$15 + F545*Päälaskenta!E$15)*(F545-(Päälaskenta!D$24+Päälaskenta!D$20)),F545*Päälaskenta!C$15 + F545*F545*Päälaskenta!E$15)</f>
        <v>1.7156739599999999</v>
      </c>
      <c r="N545" s="8">
        <f>IF(F545&gt;Päälaskenta!D$24+Päälaskenta!D$20,2*SQRT(POWER((Päälaskenta!D$24+Päälaskenta!D$20),2)+POWER(Päälaskenta!E$15*(Päälaskenta!D$24+Päälaskenta!D$20),2))+Päälaskenta!C$15,(2*SQRT((POWER(F545,2))+POWER(Päälaskenta!E$15*F545,2))+Päälaskenta!C$15))</f>
        <v>4.3898890891002802</v>
      </c>
      <c r="O545" s="8">
        <f t="shared" si="59"/>
        <v>0.390823987845131</v>
      </c>
      <c r="P545" s="8">
        <f>Päälaskenta!F$15</f>
        <v>0.08</v>
      </c>
      <c r="Q545" s="8">
        <f t="shared" si="60"/>
        <v>11.463896258004199</v>
      </c>
      <c r="R545" s="8">
        <f t="shared" si="61"/>
        <v>1.4571533160065</v>
      </c>
      <c r="S545" s="8">
        <f t="shared" si="62"/>
        <v>4.75571174130364E-2</v>
      </c>
    </row>
    <row r="546" spans="1:19" x14ac:dyDescent="0.2">
      <c r="A546" s="8">
        <v>544</v>
      </c>
      <c r="B546" s="8">
        <f>IF(Päälaskenta!C$7,Päälaskenta!E$7,Päälaskenta!G$5)</f>
        <v>2.5</v>
      </c>
      <c r="C546" s="56">
        <v>1.456</v>
      </c>
      <c r="D546" s="92">
        <f t="shared" si="56"/>
        <v>1.7170300000000001</v>
      </c>
      <c r="E546" s="8">
        <f>Päälaskenta!F$15</f>
        <v>0.08</v>
      </c>
      <c r="F546" s="93">
        <f>SQRT(POWER(Päälaskenta!C$15/(2*Päälaskenta!E$15),2)+(D546/Päälaskenta!E$15))-Päälaskenta!C$15/(2*Päälaskenta!E$15)</f>
        <v>0.49170000000000003</v>
      </c>
      <c r="G546" s="57">
        <f>2*SQRT((POWER(F546,2))+POWER(Päälaskenta!E$15*F546,2))+Päälaskenta!C$15</f>
        <v>4.3899999999999997</v>
      </c>
      <c r="H546" s="57">
        <f t="shared" si="57"/>
        <v>0.39</v>
      </c>
      <c r="I546" s="62">
        <f t="shared" si="58"/>
        <v>4.7615999999999999E-2</v>
      </c>
      <c r="M546" s="8">
        <f>IF(F546&gt;(Päälaskenta!D$24+Päälaskenta!D$20),(F546*Päälaskenta!C$15 + F546*F546*Päälaskenta!E$15)+(Päälaskenta!C$15 + F546*Päälaskenta!E$15)*(F546-(Päälaskenta!D$24+Päälaskenta!D$20)),F546*Päälaskenta!C$15 + F546*F546*Päälaskenta!E$15)</f>
        <v>1.71686889</v>
      </c>
      <c r="N546" s="8">
        <f>IF(F546&gt;Päälaskenta!D$24+Päälaskenta!D$20,2*SQRT(POWER((Päälaskenta!D$24+Päälaskenta!D$20),2)+POWER(Päälaskenta!E$15*(Päälaskenta!D$24+Päälaskenta!D$20),2))+Päälaskenta!C$15,(2*SQRT((POWER(F546,2))+POWER(Päälaskenta!E$15*F546,2))+Päälaskenta!C$15))</f>
        <v>4.3907376172376997</v>
      </c>
      <c r="O546" s="8">
        <f t="shared" si="59"/>
        <v>0.39102060739400701</v>
      </c>
      <c r="P546" s="8">
        <f>Päälaskenta!F$15</f>
        <v>0.08</v>
      </c>
      <c r="Q546" s="8">
        <f t="shared" si="60"/>
        <v>11.475727883052601</v>
      </c>
      <c r="R546" s="8">
        <f t="shared" si="61"/>
        <v>1.4561391464202</v>
      </c>
      <c r="S546" s="8">
        <f t="shared" si="62"/>
        <v>4.7459103949632903E-2</v>
      </c>
    </row>
    <row r="547" spans="1:19" x14ac:dyDescent="0.2">
      <c r="A547" s="8">
        <v>545</v>
      </c>
      <c r="B547" s="8">
        <f>IF(Päälaskenta!C$7,Päälaskenta!E$7,Päälaskenta!G$5)</f>
        <v>2.5</v>
      </c>
      <c r="C547" s="56">
        <v>1.4550000000000001</v>
      </c>
      <c r="D547" s="92">
        <f t="shared" si="56"/>
        <v>1.71821</v>
      </c>
      <c r="E547" s="8">
        <f>Päälaskenta!F$15</f>
        <v>0.08</v>
      </c>
      <c r="F547" s="93">
        <f>SQRT(POWER(Päälaskenta!C$15/(2*Päälaskenta!E$15),2)+(D547/Päälaskenta!E$15))-Päälaskenta!C$15/(2*Päälaskenta!E$15)</f>
        <v>0.49199999999999999</v>
      </c>
      <c r="G547" s="57">
        <f>2*SQRT((POWER(F547,2))+POWER(Päälaskenta!E$15*F547,2))+Päälaskenta!C$15</f>
        <v>4.3899999999999997</v>
      </c>
      <c r="H547" s="57">
        <f t="shared" si="57"/>
        <v>0.39</v>
      </c>
      <c r="I547" s="62">
        <f t="shared" si="58"/>
        <v>4.7550000000000002E-2</v>
      </c>
      <c r="M547" s="8">
        <f>IF(F547&gt;(Päälaskenta!D$24+Päälaskenta!D$20),(F547*Päälaskenta!C$15 + F547*F547*Päälaskenta!E$15)+(Päälaskenta!C$15 + F547*Päälaskenta!E$15)*(F547-(Päälaskenta!D$24+Päälaskenta!D$20)),F547*Päälaskenta!C$15 + F547*F547*Päälaskenta!E$15)</f>
        <v>1.718064</v>
      </c>
      <c r="N547" s="8">
        <f>IF(F547&gt;Päälaskenta!D$24+Päälaskenta!D$20,2*SQRT(POWER((Päälaskenta!D$24+Päälaskenta!D$20),2)+POWER(Päälaskenta!E$15*(Päälaskenta!D$24+Päälaskenta!D$20),2))+Päälaskenta!C$15,(2*SQRT((POWER(F547,2))+POWER(Päälaskenta!E$15*F547,2))+Päälaskenta!C$15))</f>
        <v>4.3915861453751299</v>
      </c>
      <c r="O547" s="8">
        <f t="shared" si="59"/>
        <v>0.39121719194995802</v>
      </c>
      <c r="P547" s="8">
        <f>Päälaskenta!F$15</f>
        <v>0.08</v>
      </c>
      <c r="Q547" s="8">
        <f t="shared" si="60"/>
        <v>11.487564736734299</v>
      </c>
      <c r="R547" s="8">
        <f t="shared" si="61"/>
        <v>1.45512623511115</v>
      </c>
      <c r="S547" s="8">
        <f t="shared" si="62"/>
        <v>4.7361350063850997E-2</v>
      </c>
    </row>
    <row r="548" spans="1:19" x14ac:dyDescent="0.2">
      <c r="A548" s="8">
        <v>546</v>
      </c>
      <c r="B548" s="8">
        <f>IF(Päälaskenta!C$7,Päälaskenta!E$7,Päälaskenta!G$5)</f>
        <v>2.5</v>
      </c>
      <c r="C548" s="56">
        <v>1.454</v>
      </c>
      <c r="D548" s="92">
        <f t="shared" si="56"/>
        <v>1.71939</v>
      </c>
      <c r="E548" s="8">
        <f>Päälaskenta!F$15</f>
        <v>0.08</v>
      </c>
      <c r="F548" s="93">
        <f>SQRT(POWER(Päälaskenta!C$15/(2*Päälaskenta!E$15),2)+(D548/Päälaskenta!E$15))-Päälaskenta!C$15/(2*Päälaskenta!E$15)</f>
        <v>0.49230000000000002</v>
      </c>
      <c r="G548" s="57">
        <f>2*SQRT((POWER(F548,2))+POWER(Päälaskenta!E$15*F548,2))+Päälaskenta!C$15</f>
        <v>4.3899999999999997</v>
      </c>
      <c r="H548" s="57">
        <f t="shared" si="57"/>
        <v>0.39</v>
      </c>
      <c r="I548" s="62">
        <f t="shared" si="58"/>
        <v>4.7484999999999999E-2</v>
      </c>
      <c r="M548" s="8">
        <f>IF(F548&gt;(Päälaskenta!D$24+Päälaskenta!D$20),(F548*Päälaskenta!C$15 + F548*F548*Päälaskenta!E$15)+(Päälaskenta!C$15 + F548*Päälaskenta!E$15)*(F548-(Päälaskenta!D$24+Päälaskenta!D$20)),F548*Päälaskenta!C$15 + F548*F548*Päälaskenta!E$15)</f>
        <v>1.7192592900000001</v>
      </c>
      <c r="N548" s="8">
        <f>IF(F548&gt;Päälaskenta!D$24+Päälaskenta!D$20,2*SQRT(POWER((Päälaskenta!D$24+Päälaskenta!D$20),2)+POWER(Päälaskenta!E$15*(Päälaskenta!D$24+Päälaskenta!D$20),2))+Päälaskenta!C$15,(2*SQRT((POWER(F548,2))+POWER(Päälaskenta!E$15*F548,2))+Päälaskenta!C$15))</f>
        <v>4.3924346735125503</v>
      </c>
      <c r="O548" s="8">
        <f t="shared" si="59"/>
        <v>0.39141374153326702</v>
      </c>
      <c r="P548" s="8">
        <f>Päälaskenta!F$15</f>
        <v>0.08</v>
      </c>
      <c r="Q548" s="8">
        <f t="shared" si="60"/>
        <v>11.499406818657</v>
      </c>
      <c r="R548" s="8">
        <f t="shared" si="61"/>
        <v>1.45411457977348</v>
      </c>
      <c r="S548" s="8">
        <f t="shared" si="62"/>
        <v>4.7263854912809003E-2</v>
      </c>
    </row>
    <row r="549" spans="1:19" x14ac:dyDescent="0.2">
      <c r="A549" s="8">
        <v>547</v>
      </c>
      <c r="B549" s="8">
        <f>IF(Päälaskenta!C$7,Päälaskenta!E$7,Päälaskenta!G$5)</f>
        <v>2.5</v>
      </c>
      <c r="C549" s="56">
        <v>1.4530000000000001</v>
      </c>
      <c r="D549" s="92">
        <f t="shared" si="56"/>
        <v>1.72058</v>
      </c>
      <c r="E549" s="8">
        <f>Päälaskenta!F$15</f>
        <v>0.08</v>
      </c>
      <c r="F549" s="93">
        <f>SQRT(POWER(Päälaskenta!C$15/(2*Päälaskenta!E$15),2)+(D549/Päälaskenta!E$15))-Päälaskenta!C$15/(2*Päälaskenta!E$15)</f>
        <v>0.49259999999999998</v>
      </c>
      <c r="G549" s="57">
        <f>2*SQRT((POWER(F549,2))+POWER(Päälaskenta!E$15*F549,2))+Päälaskenta!C$15</f>
        <v>4.3899999999999997</v>
      </c>
      <c r="H549" s="57">
        <f t="shared" si="57"/>
        <v>0.39</v>
      </c>
      <c r="I549" s="62">
        <f t="shared" si="58"/>
        <v>4.7419999999999997E-2</v>
      </c>
      <c r="M549" s="8">
        <f>IF(F549&gt;(Päälaskenta!D$24+Päälaskenta!D$20),(F549*Päälaskenta!C$15 + F549*F549*Päälaskenta!E$15)+(Päälaskenta!C$15 + F549*Päälaskenta!E$15)*(F549-(Päälaskenta!D$24+Päälaskenta!D$20)),F549*Päälaskenta!C$15 + F549*F549*Päälaskenta!E$15)</f>
        <v>1.72045476</v>
      </c>
      <c r="N549" s="8">
        <f>IF(F549&gt;Päälaskenta!D$24+Päälaskenta!D$20,2*SQRT(POWER((Päälaskenta!D$24+Päälaskenta!D$20),2)+POWER(Päälaskenta!E$15*(Päälaskenta!D$24+Päälaskenta!D$20),2))+Päälaskenta!C$15,(2*SQRT((POWER(F549,2))+POWER(Päälaskenta!E$15*F549,2))+Päälaskenta!C$15))</f>
        <v>4.3932832016499699</v>
      </c>
      <c r="O549" s="8">
        <f t="shared" si="59"/>
        <v>0.39161025616419498</v>
      </c>
      <c r="P549" s="8">
        <f>Päälaskenta!F$15</f>
        <v>0.08</v>
      </c>
      <c r="Q549" s="8">
        <f t="shared" si="60"/>
        <v>11.5112541284294</v>
      </c>
      <c r="R549" s="8">
        <f t="shared" si="61"/>
        <v>1.45310417810696</v>
      </c>
      <c r="S549" s="8">
        <f t="shared" si="62"/>
        <v>4.7166617656869303E-2</v>
      </c>
    </row>
    <row r="550" spans="1:19" x14ac:dyDescent="0.2">
      <c r="A550" s="8">
        <v>548</v>
      </c>
      <c r="B550" s="8">
        <f>IF(Päälaskenta!C$7,Päälaskenta!E$7,Päälaskenta!G$5)</f>
        <v>2.5</v>
      </c>
      <c r="C550" s="56">
        <v>1.452</v>
      </c>
      <c r="D550" s="92">
        <f t="shared" si="56"/>
        <v>1.72176</v>
      </c>
      <c r="E550" s="8">
        <f>Päälaskenta!F$15</f>
        <v>0.08</v>
      </c>
      <c r="F550" s="93">
        <f>SQRT(POWER(Päälaskenta!C$15/(2*Päälaskenta!E$15),2)+(D550/Päälaskenta!E$15))-Päälaskenta!C$15/(2*Päälaskenta!E$15)</f>
        <v>0.4929</v>
      </c>
      <c r="G550" s="57">
        <f>2*SQRT((POWER(F550,2))+POWER(Päälaskenta!E$15*F550,2))+Päälaskenta!C$15</f>
        <v>4.3899999999999997</v>
      </c>
      <c r="H550" s="57">
        <f t="shared" si="57"/>
        <v>0.39</v>
      </c>
      <c r="I550" s="62">
        <f t="shared" si="58"/>
        <v>4.7354E-2</v>
      </c>
      <c r="M550" s="8">
        <f>IF(F550&gt;(Päälaskenta!D$24+Päälaskenta!D$20),(F550*Päälaskenta!C$15 + F550*F550*Päälaskenta!E$15)+(Päälaskenta!C$15 + F550*Päälaskenta!E$15)*(F550-(Päälaskenta!D$24+Päälaskenta!D$20)),F550*Päälaskenta!C$15 + F550*F550*Päälaskenta!E$15)</f>
        <v>1.7216504100000001</v>
      </c>
      <c r="N550" s="8">
        <f>IF(F550&gt;Päälaskenta!D$24+Päälaskenta!D$20,2*SQRT(POWER((Päälaskenta!D$24+Päälaskenta!D$20),2)+POWER(Päälaskenta!E$15*(Päälaskenta!D$24+Päälaskenta!D$20),2))+Päälaskenta!C$15,(2*SQRT((POWER(F550,2))+POWER(Päälaskenta!E$15*F550,2))+Päälaskenta!C$15))</f>
        <v>4.3941317297874001</v>
      </c>
      <c r="O550" s="8">
        <f t="shared" si="59"/>
        <v>0.39180673586299097</v>
      </c>
      <c r="P550" s="8">
        <f>Päälaskenta!F$15</f>
        <v>0.08</v>
      </c>
      <c r="Q550" s="8">
        <f t="shared" si="60"/>
        <v>11.5231066656608</v>
      </c>
      <c r="R550" s="8">
        <f t="shared" si="61"/>
        <v>1.45209502781694</v>
      </c>
      <c r="S550" s="8">
        <f t="shared" si="62"/>
        <v>4.7069637459626799E-2</v>
      </c>
    </row>
    <row r="551" spans="1:19" x14ac:dyDescent="0.2">
      <c r="A551" s="8">
        <v>549</v>
      </c>
      <c r="B551" s="8">
        <f>IF(Päälaskenta!C$7,Päälaskenta!E$7,Päälaskenta!G$5)</f>
        <v>2.5</v>
      </c>
      <c r="C551" s="56">
        <v>1.4510000000000001</v>
      </c>
      <c r="D551" s="92">
        <f t="shared" si="56"/>
        <v>1.72295</v>
      </c>
      <c r="E551" s="8">
        <f>Päälaskenta!F$15</f>
        <v>0.08</v>
      </c>
      <c r="F551" s="93">
        <f>SQRT(POWER(Päälaskenta!C$15/(2*Päälaskenta!E$15),2)+(D551/Päälaskenta!E$15))-Päälaskenta!C$15/(2*Päälaskenta!E$15)</f>
        <v>0.49320000000000003</v>
      </c>
      <c r="G551" s="57">
        <f>2*SQRT((POWER(F551,2))+POWER(Päälaskenta!E$15*F551,2))+Päälaskenta!C$15</f>
        <v>4.3899999999999997</v>
      </c>
      <c r="H551" s="57">
        <f t="shared" si="57"/>
        <v>0.39</v>
      </c>
      <c r="I551" s="62">
        <f t="shared" si="58"/>
        <v>4.7288999999999998E-2</v>
      </c>
      <c r="M551" s="8">
        <f>IF(F551&gt;(Päälaskenta!D$24+Päälaskenta!D$20),(F551*Päälaskenta!C$15 + F551*F551*Päälaskenta!E$15)+(Päälaskenta!C$15 + F551*Päälaskenta!E$15)*(F551-(Päälaskenta!D$24+Päälaskenta!D$20)),F551*Päälaskenta!C$15 + F551*F551*Päälaskenta!E$15)</f>
        <v>1.72284624</v>
      </c>
      <c r="N551" s="8">
        <f>IF(F551&gt;Päälaskenta!D$24+Päälaskenta!D$20,2*SQRT(POWER((Päälaskenta!D$24+Päälaskenta!D$20),2)+POWER(Päälaskenta!E$15*(Päälaskenta!D$24+Päälaskenta!D$20),2))+Päälaskenta!C$15,(2*SQRT((POWER(F551,2))+POWER(Päälaskenta!E$15*F551,2))+Päälaskenta!C$15))</f>
        <v>4.3949802579248196</v>
      </c>
      <c r="O551" s="8">
        <f t="shared" si="59"/>
        <v>0.39200318064988898</v>
      </c>
      <c r="P551" s="8">
        <f>Päälaskenta!F$15</f>
        <v>0.08</v>
      </c>
      <c r="Q551" s="8">
        <f t="shared" si="60"/>
        <v>11.534964429961599</v>
      </c>
      <c r="R551" s="8">
        <f t="shared" si="61"/>
        <v>1.4510871266143901</v>
      </c>
      <c r="S551" s="8">
        <f t="shared" si="62"/>
        <v>4.6972913487890497E-2</v>
      </c>
    </row>
    <row r="552" spans="1:19" x14ac:dyDescent="0.2">
      <c r="A552" s="8">
        <v>550</v>
      </c>
      <c r="B552" s="8">
        <f>IF(Päälaskenta!C$7,Päälaskenta!E$7,Päälaskenta!G$5)</f>
        <v>2.5</v>
      </c>
      <c r="C552" s="56">
        <v>1.45</v>
      </c>
      <c r="D552" s="92">
        <f t="shared" si="56"/>
        <v>1.72414</v>
      </c>
      <c r="E552" s="8">
        <f>Päälaskenta!F$15</f>
        <v>0.08</v>
      </c>
      <c r="F552" s="93">
        <f>SQRT(POWER(Päälaskenta!C$15/(2*Päälaskenta!E$15),2)+(D552/Päälaskenta!E$15))-Päälaskenta!C$15/(2*Päälaskenta!E$15)</f>
        <v>0.49349999999999999</v>
      </c>
      <c r="G552" s="57">
        <f>2*SQRT((POWER(F552,2))+POWER(Päälaskenta!E$15*F552,2))+Päälaskenta!C$15</f>
        <v>4.4000000000000004</v>
      </c>
      <c r="H552" s="57">
        <f t="shared" si="57"/>
        <v>0.39</v>
      </c>
      <c r="I552" s="62">
        <f t="shared" si="58"/>
        <v>4.7224000000000002E-2</v>
      </c>
      <c r="M552" s="8">
        <f>IF(F552&gt;(Päälaskenta!D$24+Päälaskenta!D$20),(F552*Päälaskenta!C$15 + F552*F552*Päälaskenta!E$15)+(Päälaskenta!C$15 + F552*Päälaskenta!E$15)*(F552-(Päälaskenta!D$24+Päälaskenta!D$20)),F552*Päälaskenta!C$15 + F552*F552*Päälaskenta!E$15)</f>
        <v>1.7240422500000001</v>
      </c>
      <c r="N552" s="8">
        <f>IF(F552&gt;Päälaskenta!D$24+Päälaskenta!D$20,2*SQRT(POWER((Päälaskenta!D$24+Päälaskenta!D$20),2)+POWER(Päälaskenta!E$15*(Päälaskenta!D$24+Päälaskenta!D$20),2))+Päälaskenta!C$15,(2*SQRT((POWER(F552,2))+POWER(Päälaskenta!E$15*F552,2))+Päälaskenta!C$15))</f>
        <v>4.39582878606224</v>
      </c>
      <c r="O552" s="8">
        <f t="shared" si="59"/>
        <v>0.392199590545106</v>
      </c>
      <c r="P552" s="8">
        <f>Päälaskenta!F$15</f>
        <v>0.08</v>
      </c>
      <c r="Q552" s="8">
        <f t="shared" si="60"/>
        <v>11.546827420943</v>
      </c>
      <c r="R552" s="8">
        <f t="shared" si="61"/>
        <v>1.45008047221581</v>
      </c>
      <c r="S552" s="8">
        <f t="shared" si="62"/>
        <v>4.68764449116717E-2</v>
      </c>
    </row>
    <row r="553" spans="1:19" x14ac:dyDescent="0.2">
      <c r="A553" s="8">
        <v>551</v>
      </c>
      <c r="B553" s="8">
        <f>IF(Päälaskenta!C$7,Päälaskenta!E$7,Päälaskenta!G$5)</f>
        <v>2.5</v>
      </c>
      <c r="C553" s="56">
        <v>1.4490000000000001</v>
      </c>
      <c r="D553" s="92">
        <f t="shared" si="56"/>
        <v>1.72533</v>
      </c>
      <c r="E553" s="8">
        <f>Päälaskenta!F$15</f>
        <v>0.08</v>
      </c>
      <c r="F553" s="93">
        <f>SQRT(POWER(Päälaskenta!C$15/(2*Päälaskenta!E$15),2)+(D553/Päälaskenta!E$15))-Päälaskenta!C$15/(2*Päälaskenta!E$15)</f>
        <v>0.49380000000000002</v>
      </c>
      <c r="G553" s="57">
        <f>2*SQRT((POWER(F553,2))+POWER(Päälaskenta!E$15*F553,2))+Päälaskenta!C$15</f>
        <v>4.4000000000000004</v>
      </c>
      <c r="H553" s="57">
        <f t="shared" si="57"/>
        <v>0.39</v>
      </c>
      <c r="I553" s="62">
        <f t="shared" si="58"/>
        <v>4.7159E-2</v>
      </c>
      <c r="M553" s="8">
        <f>IF(F553&gt;(Päälaskenta!D$24+Päälaskenta!D$20),(F553*Päälaskenta!C$15 + F553*F553*Päälaskenta!E$15)+(Päälaskenta!C$15 + F553*Päälaskenta!E$15)*(F553-(Päälaskenta!D$24+Päälaskenta!D$20)),F553*Päälaskenta!C$15 + F553*F553*Päälaskenta!E$15)</f>
        <v>1.72523844</v>
      </c>
      <c r="N553" s="8">
        <f>IF(F553&gt;Päälaskenta!D$24+Päälaskenta!D$20,2*SQRT(POWER((Päälaskenta!D$24+Päälaskenta!D$20),2)+POWER(Päälaskenta!E$15*(Päälaskenta!D$24+Päälaskenta!D$20),2))+Päälaskenta!C$15,(2*SQRT((POWER(F553,2))+POWER(Päälaskenta!E$15*F553,2))+Päälaskenta!C$15))</f>
        <v>4.3966773141996702</v>
      </c>
      <c r="O553" s="8">
        <f t="shared" si="59"/>
        <v>0.39239596556884099</v>
      </c>
      <c r="P553" s="8">
        <f>Päälaskenta!F$15</f>
        <v>0.08</v>
      </c>
      <c r="Q553" s="8">
        <f t="shared" si="60"/>
        <v>11.558695638216699</v>
      </c>
      <c r="R553" s="8">
        <f t="shared" si="61"/>
        <v>1.44907506234327</v>
      </c>
      <c r="S553" s="8">
        <f t="shared" si="62"/>
        <v>4.6780230904172097E-2</v>
      </c>
    </row>
    <row r="554" spans="1:19" x14ac:dyDescent="0.2">
      <c r="A554" s="8">
        <v>552</v>
      </c>
      <c r="B554" s="8">
        <f>IF(Päälaskenta!C$7,Päälaskenta!E$7,Päälaskenta!G$5)</f>
        <v>2.5</v>
      </c>
      <c r="C554" s="56">
        <v>1.448</v>
      </c>
      <c r="D554" s="92">
        <f t="shared" si="56"/>
        <v>1.7265200000000001</v>
      </c>
      <c r="E554" s="8">
        <f>Päälaskenta!F$15</f>
        <v>0.08</v>
      </c>
      <c r="F554" s="93">
        <f>SQRT(POWER(Päälaskenta!C$15/(2*Päälaskenta!E$15),2)+(D554/Päälaskenta!E$15))-Päälaskenta!C$15/(2*Päälaskenta!E$15)</f>
        <v>0.49409999999999998</v>
      </c>
      <c r="G554" s="57">
        <f>2*SQRT((POWER(F554,2))+POWER(Päälaskenta!E$15*F554,2))+Päälaskenta!C$15</f>
        <v>4.4000000000000004</v>
      </c>
      <c r="H554" s="57">
        <f t="shared" si="57"/>
        <v>0.39</v>
      </c>
      <c r="I554" s="62">
        <f t="shared" si="58"/>
        <v>4.7093999999999997E-2</v>
      </c>
      <c r="M554" s="8">
        <f>IF(F554&gt;(Päälaskenta!D$24+Päälaskenta!D$20),(F554*Päälaskenta!C$15 + F554*F554*Päälaskenta!E$15)+(Päälaskenta!C$15 + F554*Päälaskenta!E$15)*(F554-(Päälaskenta!D$24+Päälaskenta!D$20)),F554*Päälaskenta!C$15 + F554*F554*Päälaskenta!E$15)</f>
        <v>1.72643481</v>
      </c>
      <c r="N554" s="8">
        <f>IF(F554&gt;Päälaskenta!D$24+Päälaskenta!D$20,2*SQRT(POWER((Päälaskenta!D$24+Päälaskenta!D$20),2)+POWER(Päälaskenta!E$15*(Päälaskenta!D$24+Päälaskenta!D$20),2))+Päälaskenta!C$15,(2*SQRT((POWER(F554,2))+POWER(Päälaskenta!E$15*F554,2))+Päälaskenta!C$15))</f>
        <v>4.3975258423370898</v>
      </c>
      <c r="O554" s="8">
        <f t="shared" si="59"/>
        <v>0.39259230574128401</v>
      </c>
      <c r="P554" s="8">
        <f>Päälaskenta!F$15</f>
        <v>0.08</v>
      </c>
      <c r="Q554" s="8">
        <f t="shared" si="60"/>
        <v>11.570569081395501</v>
      </c>
      <c r="R554" s="8">
        <f t="shared" si="61"/>
        <v>1.4480708947243699</v>
      </c>
      <c r="S554" s="8">
        <f t="shared" si="62"/>
        <v>4.6684270641764898E-2</v>
      </c>
    </row>
    <row r="555" spans="1:19" x14ac:dyDescent="0.2">
      <c r="A555" s="8">
        <v>553</v>
      </c>
      <c r="B555" s="8">
        <f>IF(Päälaskenta!C$7,Päälaskenta!E$7,Päälaskenta!G$5)</f>
        <v>2.5</v>
      </c>
      <c r="C555" s="56">
        <v>1.4470000000000001</v>
      </c>
      <c r="D555" s="92">
        <f t="shared" si="56"/>
        <v>1.7277100000000001</v>
      </c>
      <c r="E555" s="8">
        <f>Päälaskenta!F$15</f>
        <v>0.08</v>
      </c>
      <c r="F555" s="93">
        <f>SQRT(POWER(Päälaskenta!C$15/(2*Päälaskenta!E$15),2)+(D555/Päälaskenta!E$15))-Päälaskenta!C$15/(2*Päälaskenta!E$15)</f>
        <v>0.49440000000000001</v>
      </c>
      <c r="G555" s="57">
        <f>2*SQRT((POWER(F555,2))+POWER(Päälaskenta!E$15*F555,2))+Päälaskenta!C$15</f>
        <v>4.4000000000000004</v>
      </c>
      <c r="H555" s="57">
        <f t="shared" si="57"/>
        <v>0.39</v>
      </c>
      <c r="I555" s="62">
        <f t="shared" si="58"/>
        <v>4.7029000000000001E-2</v>
      </c>
      <c r="M555" s="8">
        <f>IF(F555&gt;(Päälaskenta!D$24+Päälaskenta!D$20),(F555*Päälaskenta!C$15 + F555*F555*Päälaskenta!E$15)+(Päälaskenta!C$15 + F555*Päälaskenta!E$15)*(F555-(Päälaskenta!D$24+Päälaskenta!D$20)),F555*Päälaskenta!C$15 + F555*F555*Päälaskenta!E$15)</f>
        <v>1.7276313599999999</v>
      </c>
      <c r="N555" s="8">
        <f>IF(F555&gt;Päälaskenta!D$24+Päälaskenta!D$20,2*SQRT(POWER((Päälaskenta!D$24+Päälaskenta!D$20),2)+POWER(Päälaskenta!E$15*(Päälaskenta!D$24+Päälaskenta!D$20),2))+Päälaskenta!C$15,(2*SQRT((POWER(F555,2))+POWER(Päälaskenta!E$15*F555,2))+Päälaskenta!C$15))</f>
        <v>4.39837437047452</v>
      </c>
      <c r="O555" s="8">
        <f t="shared" si="59"/>
        <v>0.39278861108260199</v>
      </c>
      <c r="P555" s="8">
        <f>Päälaskenta!F$15</f>
        <v>0.08</v>
      </c>
      <c r="Q555" s="8">
        <f t="shared" si="60"/>
        <v>11.582447750093101</v>
      </c>
      <c r="R555" s="8">
        <f t="shared" si="61"/>
        <v>1.4470679670922399</v>
      </c>
      <c r="S555" s="8">
        <f t="shared" si="62"/>
        <v>4.65885633039822E-2</v>
      </c>
    </row>
    <row r="556" spans="1:19" x14ac:dyDescent="0.2">
      <c r="A556" s="8">
        <v>554</v>
      </c>
      <c r="B556" s="8">
        <f>IF(Päälaskenta!C$7,Päälaskenta!E$7,Päälaskenta!G$5)</f>
        <v>2.5</v>
      </c>
      <c r="C556" s="56">
        <v>1.446</v>
      </c>
      <c r="D556" s="92">
        <f t="shared" si="56"/>
        <v>1.7289099999999999</v>
      </c>
      <c r="E556" s="8">
        <f>Päälaskenta!F$15</f>
        <v>0.08</v>
      </c>
      <c r="F556" s="93">
        <f>SQRT(POWER(Päälaskenta!C$15/(2*Päälaskenta!E$15),2)+(D556/Päälaskenta!E$15))-Päälaskenta!C$15/(2*Päälaskenta!E$15)</f>
        <v>0.49469999999999997</v>
      </c>
      <c r="G556" s="57">
        <f>2*SQRT((POWER(F556,2))+POWER(Päälaskenta!E$15*F556,2))+Päälaskenta!C$15</f>
        <v>4.4000000000000004</v>
      </c>
      <c r="H556" s="57">
        <f t="shared" si="57"/>
        <v>0.39</v>
      </c>
      <c r="I556" s="62">
        <f t="shared" si="58"/>
        <v>4.6963999999999999E-2</v>
      </c>
      <c r="M556" s="8">
        <f>IF(F556&gt;(Päälaskenta!D$24+Päälaskenta!D$20),(F556*Päälaskenta!C$15 + F556*F556*Päälaskenta!E$15)+(Päälaskenta!C$15 + F556*Päälaskenta!E$15)*(F556-(Päälaskenta!D$24+Päälaskenta!D$20)),F556*Päälaskenta!C$15 + F556*F556*Päälaskenta!E$15)</f>
        <v>1.7288280899999999</v>
      </c>
      <c r="N556" s="8">
        <f>IF(F556&gt;Päälaskenta!D$24+Päälaskenta!D$20,2*SQRT(POWER((Päälaskenta!D$24+Päälaskenta!D$20),2)+POWER(Päälaskenta!E$15*(Päälaskenta!D$24+Päälaskenta!D$20),2))+Päälaskenta!C$15,(2*SQRT((POWER(F556,2))+POWER(Päälaskenta!E$15*F556,2))+Päälaskenta!C$15))</f>
        <v>4.3992228986119404</v>
      </c>
      <c r="O556" s="8">
        <f t="shared" si="59"/>
        <v>0.39298488161295198</v>
      </c>
      <c r="P556" s="8">
        <f>Päälaskenta!F$15</f>
        <v>0.08</v>
      </c>
      <c r="Q556" s="8">
        <f t="shared" si="60"/>
        <v>11.594331643923701</v>
      </c>
      <c r="R556" s="8">
        <f t="shared" si="61"/>
        <v>1.44606627718549</v>
      </c>
      <c r="S556" s="8">
        <f t="shared" si="62"/>
        <v>4.6493108073504E-2</v>
      </c>
    </row>
    <row r="557" spans="1:19" x14ac:dyDescent="0.2">
      <c r="A557" s="8">
        <v>555</v>
      </c>
      <c r="B557" s="8">
        <f>IF(Päälaskenta!C$7,Päälaskenta!E$7,Päälaskenta!G$5)</f>
        <v>2.5</v>
      </c>
      <c r="C557" s="56">
        <v>1.4450000000000001</v>
      </c>
      <c r="D557" s="92">
        <f t="shared" si="56"/>
        <v>1.7301</v>
      </c>
      <c r="E557" s="8">
        <f>Päälaskenta!F$15</f>
        <v>0.08</v>
      </c>
      <c r="F557" s="93">
        <f>SQRT(POWER(Päälaskenta!C$15/(2*Päälaskenta!E$15),2)+(D557/Päälaskenta!E$15))-Päälaskenta!C$15/(2*Päälaskenta!E$15)</f>
        <v>0.495</v>
      </c>
      <c r="G557" s="57">
        <f>2*SQRT((POWER(F557,2))+POWER(Päälaskenta!E$15*F557,2))+Päälaskenta!C$15</f>
        <v>4.4000000000000004</v>
      </c>
      <c r="H557" s="57">
        <f t="shared" si="57"/>
        <v>0.39</v>
      </c>
      <c r="I557" s="62">
        <f t="shared" si="58"/>
        <v>4.6899000000000003E-2</v>
      </c>
      <c r="M557" s="8">
        <f>IF(F557&gt;(Päälaskenta!D$24+Päälaskenta!D$20),(F557*Päälaskenta!C$15 + F557*F557*Päälaskenta!E$15)+(Päälaskenta!C$15 + F557*Päälaskenta!E$15)*(F557-(Päälaskenta!D$24+Päälaskenta!D$20)),F557*Päälaskenta!C$15 + F557*F557*Päälaskenta!E$15)</f>
        <v>1.7300249999999999</v>
      </c>
      <c r="N557" s="8">
        <f>IF(F557&gt;Päälaskenta!D$24+Päälaskenta!D$20,2*SQRT(POWER((Päälaskenta!D$24+Päälaskenta!D$20),2)+POWER(Päälaskenta!E$15*(Päälaskenta!D$24+Päälaskenta!D$20),2))+Päälaskenta!C$15,(2*SQRT((POWER(F557,2))+POWER(Päälaskenta!E$15*F557,2))+Päälaskenta!C$15))</f>
        <v>4.4000714267493599</v>
      </c>
      <c r="O557" s="8">
        <f t="shared" si="59"/>
        <v>0.39318111735247202</v>
      </c>
      <c r="P557" s="8">
        <f>Päälaskenta!F$15</f>
        <v>0.08</v>
      </c>
      <c r="Q557" s="8">
        <f t="shared" si="60"/>
        <v>11.6062207625026</v>
      </c>
      <c r="R557" s="8">
        <f t="shared" si="61"/>
        <v>1.44506582274823</v>
      </c>
      <c r="S557" s="8">
        <f t="shared" si="62"/>
        <v>4.6397904136139999E-2</v>
      </c>
    </row>
    <row r="558" spans="1:19" x14ac:dyDescent="0.2">
      <c r="A558" s="8">
        <v>556</v>
      </c>
      <c r="B558" s="8">
        <f>IF(Päälaskenta!C$7,Päälaskenta!E$7,Päälaskenta!G$5)</f>
        <v>2.5</v>
      </c>
      <c r="C558" s="56">
        <v>1.444</v>
      </c>
      <c r="D558" s="92">
        <f t="shared" si="56"/>
        <v>1.7313000000000001</v>
      </c>
      <c r="E558" s="8">
        <f>Päälaskenta!F$15</f>
        <v>0.08</v>
      </c>
      <c r="F558" s="93">
        <f>SQRT(POWER(Päälaskenta!C$15/(2*Päälaskenta!E$15),2)+(D558/Päälaskenta!E$15))-Päälaskenta!C$15/(2*Päälaskenta!E$15)</f>
        <v>0.49530000000000002</v>
      </c>
      <c r="G558" s="57">
        <f>2*SQRT((POWER(F558,2))+POWER(Päälaskenta!E$15*F558,2))+Päälaskenta!C$15</f>
        <v>4.4000000000000004</v>
      </c>
      <c r="H558" s="57">
        <f t="shared" si="57"/>
        <v>0.39</v>
      </c>
      <c r="I558" s="62">
        <f t="shared" si="58"/>
        <v>4.6834000000000001E-2</v>
      </c>
      <c r="M558" s="8">
        <f>IF(F558&gt;(Päälaskenta!D$24+Päälaskenta!D$20),(F558*Päälaskenta!C$15 + F558*F558*Päälaskenta!E$15)+(Päälaskenta!C$15 + F558*Päälaskenta!E$15)*(F558-(Päälaskenta!D$24+Päälaskenta!D$20)),F558*Päälaskenta!C$15 + F558*F558*Päälaskenta!E$15)</f>
        <v>1.7312220899999999</v>
      </c>
      <c r="N558" s="8">
        <f>IF(F558&gt;Päälaskenta!D$24+Päälaskenta!D$20,2*SQRT(POWER((Päälaskenta!D$24+Päälaskenta!D$20),2)+POWER(Päälaskenta!E$15*(Päälaskenta!D$24+Päälaskenta!D$20),2))+Päälaskenta!C$15,(2*SQRT((POWER(F558,2))+POWER(Päälaskenta!E$15*F558,2))+Päälaskenta!C$15))</f>
        <v>4.4009199548867901</v>
      </c>
      <c r="O558" s="8">
        <f t="shared" si="59"/>
        <v>0.39337731832128597</v>
      </c>
      <c r="P558" s="8">
        <f>Päälaskenta!F$15</f>
        <v>0.08</v>
      </c>
      <c r="Q558" s="8">
        <f t="shared" si="60"/>
        <v>11.618115105445799</v>
      </c>
      <c r="R558" s="8">
        <f t="shared" si="61"/>
        <v>1.4440666015300201</v>
      </c>
      <c r="S558" s="8">
        <f t="shared" si="62"/>
        <v>4.63029506808183E-2</v>
      </c>
    </row>
    <row r="559" spans="1:19" x14ac:dyDescent="0.2">
      <c r="A559" s="8">
        <v>557</v>
      </c>
      <c r="B559" s="8">
        <f>IF(Päälaskenta!C$7,Päälaskenta!E$7,Päälaskenta!G$5)</f>
        <v>2.5</v>
      </c>
      <c r="C559" s="56">
        <v>1.4430000000000001</v>
      </c>
      <c r="D559" s="92">
        <f t="shared" si="56"/>
        <v>1.7324999999999999</v>
      </c>
      <c r="E559" s="8">
        <f>Päälaskenta!F$15</f>
        <v>0.08</v>
      </c>
      <c r="F559" s="93">
        <f>SQRT(POWER(Päälaskenta!C$15/(2*Päälaskenta!E$15),2)+(D559/Päälaskenta!E$15))-Päälaskenta!C$15/(2*Päälaskenta!E$15)</f>
        <v>0.49559999999999998</v>
      </c>
      <c r="G559" s="57">
        <f>2*SQRT((POWER(F559,2))+POWER(Päälaskenta!E$15*F559,2))+Päälaskenta!C$15</f>
        <v>4.4000000000000004</v>
      </c>
      <c r="H559" s="57">
        <f t="shared" si="57"/>
        <v>0.39</v>
      </c>
      <c r="I559" s="62">
        <f t="shared" si="58"/>
        <v>4.6768999999999998E-2</v>
      </c>
      <c r="M559" s="8">
        <f>IF(F559&gt;(Päälaskenta!D$24+Päälaskenta!D$20),(F559*Päälaskenta!C$15 + F559*F559*Päälaskenta!E$15)+(Päälaskenta!C$15 + F559*Päälaskenta!E$15)*(F559-(Päälaskenta!D$24+Päälaskenta!D$20)),F559*Päälaskenta!C$15 + F559*F559*Päälaskenta!E$15)</f>
        <v>1.73241936</v>
      </c>
      <c r="N559" s="8">
        <f>IF(F559&gt;Päälaskenta!D$24+Päälaskenta!D$20,2*SQRT(POWER((Päälaskenta!D$24+Päälaskenta!D$20),2)+POWER(Päälaskenta!E$15*(Päälaskenta!D$24+Päälaskenta!D$20),2))+Päälaskenta!C$15,(2*SQRT((POWER(F559,2))+POWER(Päälaskenta!E$15*F559,2))+Päälaskenta!C$15))</f>
        <v>4.4017684830242096</v>
      </c>
      <c r="O559" s="8">
        <f t="shared" si="59"/>
        <v>0.39357348453950303</v>
      </c>
      <c r="P559" s="8">
        <f>Päälaskenta!F$15</f>
        <v>0.08</v>
      </c>
      <c r="Q559" s="8">
        <f t="shared" si="60"/>
        <v>11.6300146723701</v>
      </c>
      <c r="R559" s="8">
        <f t="shared" si="61"/>
        <v>1.4430686112858999</v>
      </c>
      <c r="S559" s="8">
        <f t="shared" si="62"/>
        <v>4.6208246899570898E-2</v>
      </c>
    </row>
    <row r="560" spans="1:19" x14ac:dyDescent="0.2">
      <c r="A560" s="8">
        <v>558</v>
      </c>
      <c r="B560" s="8">
        <f>IF(Päälaskenta!C$7,Päälaskenta!E$7,Päälaskenta!G$5)</f>
        <v>2.5</v>
      </c>
      <c r="C560" s="56">
        <v>1.4419999999999999</v>
      </c>
      <c r="D560" s="92">
        <f t="shared" si="56"/>
        <v>1.7337</v>
      </c>
      <c r="E560" s="8">
        <f>Päälaskenta!F$15</f>
        <v>0.08</v>
      </c>
      <c r="F560" s="93">
        <f>SQRT(POWER(Päälaskenta!C$15/(2*Päälaskenta!E$15),2)+(D560/Päälaskenta!E$15))-Päälaskenta!C$15/(2*Päälaskenta!E$15)</f>
        <v>0.49590000000000001</v>
      </c>
      <c r="G560" s="57">
        <f>2*SQRT((POWER(F560,2))+POWER(Päälaskenta!E$15*F560,2))+Päälaskenta!C$15</f>
        <v>4.4000000000000004</v>
      </c>
      <c r="H560" s="57">
        <f t="shared" si="57"/>
        <v>0.39</v>
      </c>
      <c r="I560" s="62">
        <f t="shared" si="58"/>
        <v>4.6704000000000002E-2</v>
      </c>
      <c r="M560" s="8">
        <f>IF(F560&gt;(Päälaskenta!D$24+Päälaskenta!D$20),(F560*Päälaskenta!C$15 + F560*F560*Päälaskenta!E$15)+(Päälaskenta!C$15 + F560*Päälaskenta!E$15)*(F560-(Päälaskenta!D$24+Päälaskenta!D$20)),F560*Päälaskenta!C$15 + F560*F560*Päälaskenta!E$15)</f>
        <v>1.73361681</v>
      </c>
      <c r="N560" s="8">
        <f>IF(F560&gt;Päälaskenta!D$24+Päälaskenta!D$20,2*SQRT(POWER((Päälaskenta!D$24+Päälaskenta!D$20),2)+POWER(Päälaskenta!E$15*(Päälaskenta!D$24+Päälaskenta!D$20),2))+Päälaskenta!C$15,(2*SQRT((POWER(F560,2))+POWER(Päälaskenta!E$15*F560,2))+Päälaskenta!C$15))</f>
        <v>4.4026170111616398</v>
      </c>
      <c r="O560" s="8">
        <f t="shared" si="59"/>
        <v>0.393769616027214</v>
      </c>
      <c r="P560" s="8">
        <f>Päälaskenta!F$15</f>
        <v>0.08</v>
      </c>
      <c r="Q560" s="8">
        <f t="shared" si="60"/>
        <v>11.641919462893201</v>
      </c>
      <c r="R560" s="8">
        <f t="shared" si="61"/>
        <v>1.4420718497763101</v>
      </c>
      <c r="S560" s="8">
        <f t="shared" si="62"/>
        <v>4.6113791987519602E-2</v>
      </c>
    </row>
    <row r="561" spans="1:19" x14ac:dyDescent="0.2">
      <c r="A561" s="8">
        <v>559</v>
      </c>
      <c r="B561" s="8">
        <f>IF(Päälaskenta!C$7,Päälaskenta!E$7,Päälaskenta!G$5)</f>
        <v>2.5</v>
      </c>
      <c r="C561" s="56">
        <v>1.4410000000000001</v>
      </c>
      <c r="D561" s="92">
        <f t="shared" si="56"/>
        <v>1.73491</v>
      </c>
      <c r="E561" s="8">
        <f>Päälaskenta!F$15</f>
        <v>0.08</v>
      </c>
      <c r="F561" s="93">
        <f>SQRT(POWER(Päälaskenta!C$15/(2*Päälaskenta!E$15),2)+(D561/Päälaskenta!E$15))-Päälaskenta!C$15/(2*Päälaskenta!E$15)</f>
        <v>0.49619999999999997</v>
      </c>
      <c r="G561" s="57">
        <f>2*SQRT((POWER(F561,2))+POWER(Päälaskenta!E$15*F561,2))+Päälaskenta!C$15</f>
        <v>4.4000000000000004</v>
      </c>
      <c r="H561" s="57">
        <f t="shared" si="57"/>
        <v>0.39</v>
      </c>
      <c r="I561" s="62">
        <f t="shared" si="58"/>
        <v>4.6640000000000001E-2</v>
      </c>
      <c r="M561" s="8">
        <f>IF(F561&gt;(Päälaskenta!D$24+Päälaskenta!D$20),(F561*Päälaskenta!C$15 + F561*F561*Päälaskenta!E$15)+(Päälaskenta!C$15 + F561*Päälaskenta!E$15)*(F561-(Päälaskenta!D$24+Päälaskenta!D$20)),F561*Päälaskenta!C$15 + F561*F561*Päälaskenta!E$15)</f>
        <v>1.7348144400000001</v>
      </c>
      <c r="N561" s="8">
        <f>IF(F561&gt;Päälaskenta!D$24+Päälaskenta!D$20,2*SQRT(POWER((Päälaskenta!D$24+Päälaskenta!D$20),2)+POWER(Päälaskenta!E$15*(Päälaskenta!D$24+Päälaskenta!D$20),2))+Päälaskenta!C$15,(2*SQRT((POWER(F561,2))+POWER(Päälaskenta!E$15*F561,2))+Päälaskenta!C$15))</f>
        <v>4.4034655392990603</v>
      </c>
      <c r="O561" s="8">
        <f t="shared" si="59"/>
        <v>0.39396571280449899</v>
      </c>
      <c r="P561" s="8">
        <f>Päälaskenta!F$15</f>
        <v>0.08</v>
      </c>
      <c r="Q561" s="8">
        <f t="shared" si="60"/>
        <v>11.653829476633399</v>
      </c>
      <c r="R561" s="8">
        <f t="shared" si="61"/>
        <v>1.4410763147671299</v>
      </c>
      <c r="S561" s="8">
        <f t="shared" si="62"/>
        <v>4.6019585142864097E-2</v>
      </c>
    </row>
    <row r="562" spans="1:19" x14ac:dyDescent="0.2">
      <c r="A562" s="8">
        <v>560</v>
      </c>
      <c r="B562" s="8">
        <f>IF(Päälaskenta!C$7,Päälaskenta!E$7,Päälaskenta!G$5)</f>
        <v>2.5</v>
      </c>
      <c r="C562" s="56">
        <v>1.44</v>
      </c>
      <c r="D562" s="92">
        <f t="shared" si="56"/>
        <v>1.73611</v>
      </c>
      <c r="E562" s="8">
        <f>Päälaskenta!F$15</f>
        <v>0.08</v>
      </c>
      <c r="F562" s="93">
        <f>SQRT(POWER(Päälaskenta!C$15/(2*Päälaskenta!E$15),2)+(D562/Päälaskenta!E$15))-Päälaskenta!C$15/(2*Päälaskenta!E$15)</f>
        <v>0.4965</v>
      </c>
      <c r="G562" s="57">
        <f>2*SQRT((POWER(F562,2))+POWER(Päälaskenta!E$15*F562,2))+Päälaskenta!C$15</f>
        <v>4.4000000000000004</v>
      </c>
      <c r="H562" s="57">
        <f t="shared" si="57"/>
        <v>0.39</v>
      </c>
      <c r="I562" s="62">
        <f t="shared" si="58"/>
        <v>4.6574999999999998E-2</v>
      </c>
      <c r="M562" s="8">
        <f>IF(F562&gt;(Päälaskenta!D$24+Päälaskenta!D$20),(F562*Päälaskenta!C$15 + F562*F562*Päälaskenta!E$15)+(Päälaskenta!C$15 + F562*Päälaskenta!E$15)*(F562-(Päälaskenta!D$24+Päälaskenta!D$20)),F562*Päälaskenta!C$15 + F562*F562*Päälaskenta!E$15)</f>
        <v>1.7360122499999999</v>
      </c>
      <c r="N562" s="8">
        <f>IF(F562&gt;Päälaskenta!D$24+Päälaskenta!D$20,2*SQRT(POWER((Päälaskenta!D$24+Päälaskenta!D$20),2)+POWER(Päälaskenta!E$15*(Päälaskenta!D$24+Päälaskenta!D$20),2))+Päälaskenta!C$15,(2*SQRT((POWER(F562,2))+POWER(Päälaskenta!E$15*F562,2))+Päälaskenta!C$15))</f>
        <v>4.4043140674364798</v>
      </c>
      <c r="O562" s="8">
        <f t="shared" si="59"/>
        <v>0.39416177489141702</v>
      </c>
      <c r="P562" s="8">
        <f>Päälaskenta!F$15</f>
        <v>0.08</v>
      </c>
      <c r="Q562" s="8">
        <f t="shared" si="60"/>
        <v>11.665744713210101</v>
      </c>
      <c r="R562" s="8">
        <f t="shared" si="61"/>
        <v>1.44008200402964</v>
      </c>
      <c r="S562" s="8">
        <f t="shared" si="62"/>
        <v>4.5925625566864803E-2</v>
      </c>
    </row>
    <row r="563" spans="1:19" x14ac:dyDescent="0.2">
      <c r="A563" s="8">
        <v>561</v>
      </c>
      <c r="B563" s="8">
        <f>IF(Päälaskenta!C$7,Päälaskenta!E$7,Päälaskenta!G$5)</f>
        <v>2.5</v>
      </c>
      <c r="C563" s="56">
        <v>1.4390000000000001</v>
      </c>
      <c r="D563" s="92">
        <f t="shared" si="56"/>
        <v>1.73732</v>
      </c>
      <c r="E563" s="8">
        <f>Päälaskenta!F$15</f>
        <v>0.08</v>
      </c>
      <c r="F563" s="93">
        <f>SQRT(POWER(Päälaskenta!C$15/(2*Päälaskenta!E$15),2)+(D563/Päälaskenta!E$15))-Päälaskenta!C$15/(2*Päälaskenta!E$15)</f>
        <v>0.49680000000000002</v>
      </c>
      <c r="G563" s="57">
        <f>2*SQRT((POWER(F563,2))+POWER(Päälaskenta!E$15*F563,2))+Päälaskenta!C$15</f>
        <v>4.41</v>
      </c>
      <c r="H563" s="57">
        <f t="shared" si="57"/>
        <v>0.39</v>
      </c>
      <c r="I563" s="62">
        <f t="shared" si="58"/>
        <v>4.6510000000000003E-2</v>
      </c>
      <c r="M563" s="8">
        <f>IF(F563&gt;(Päälaskenta!D$24+Päälaskenta!D$20),(F563*Päälaskenta!C$15 + F563*F563*Päälaskenta!E$15)+(Päälaskenta!C$15 + F563*Päälaskenta!E$15)*(F563-(Päälaskenta!D$24+Päälaskenta!D$20)),F563*Päälaskenta!C$15 + F563*F563*Päälaskenta!E$15)</f>
        <v>1.73721024</v>
      </c>
      <c r="N563" s="8">
        <f>IF(F563&gt;Päälaskenta!D$24+Päälaskenta!D$20,2*SQRT(POWER((Päälaskenta!D$24+Päälaskenta!D$20),2)+POWER(Päälaskenta!E$15*(Päälaskenta!D$24+Päälaskenta!D$20),2))+Päälaskenta!C$15,(2*SQRT((POWER(F563,2))+POWER(Päälaskenta!E$15*F563,2))+Päälaskenta!C$15))</f>
        <v>4.40516259557391</v>
      </c>
      <c r="O563" s="8">
        <f t="shared" si="59"/>
        <v>0.39435780230801498</v>
      </c>
      <c r="P563" s="8">
        <f>Päälaskenta!F$15</f>
        <v>0.08</v>
      </c>
      <c r="Q563" s="8">
        <f t="shared" si="60"/>
        <v>11.6776651722433</v>
      </c>
      <c r="R563" s="8">
        <f t="shared" si="61"/>
        <v>1.43908891534049</v>
      </c>
      <c r="S563" s="8">
        <f t="shared" si="62"/>
        <v>4.5831912463833002E-2</v>
      </c>
    </row>
    <row r="564" spans="1:19" x14ac:dyDescent="0.2">
      <c r="A564" s="8">
        <v>562</v>
      </c>
      <c r="B564" s="8">
        <f>IF(Päälaskenta!C$7,Päälaskenta!E$7,Päälaskenta!G$5)</f>
        <v>2.5</v>
      </c>
      <c r="C564" s="56">
        <v>1.4379999999999999</v>
      </c>
      <c r="D564" s="92">
        <f t="shared" si="56"/>
        <v>1.7385299999999999</v>
      </c>
      <c r="E564" s="8">
        <f>Päälaskenta!F$15</f>
        <v>0.08</v>
      </c>
      <c r="F564" s="93">
        <f>SQRT(POWER(Päälaskenta!C$15/(2*Päälaskenta!E$15),2)+(D564/Päälaskenta!E$15))-Päälaskenta!C$15/(2*Päälaskenta!E$15)</f>
        <v>0.49709999999999999</v>
      </c>
      <c r="G564" s="57">
        <f>2*SQRT((POWER(F564,2))+POWER(Päälaskenta!E$15*F564,2))+Päälaskenta!C$15</f>
        <v>4.41</v>
      </c>
      <c r="H564" s="57">
        <f t="shared" si="57"/>
        <v>0.39</v>
      </c>
      <c r="I564" s="62">
        <f t="shared" si="58"/>
        <v>4.6446000000000001E-2</v>
      </c>
      <c r="M564" s="8">
        <f>IF(F564&gt;(Päälaskenta!D$24+Päälaskenta!D$20),(F564*Päälaskenta!C$15 + F564*F564*Päälaskenta!E$15)+(Päälaskenta!C$15 + F564*Päälaskenta!E$15)*(F564-(Päälaskenta!D$24+Päälaskenta!D$20)),F564*Päälaskenta!C$15 + F564*F564*Päälaskenta!E$15)</f>
        <v>1.7384084099999999</v>
      </c>
      <c r="N564" s="8">
        <f>IF(F564&gt;Päälaskenta!D$24+Päälaskenta!D$20,2*SQRT(POWER((Päälaskenta!D$24+Päälaskenta!D$20),2)+POWER(Päälaskenta!E$15*(Päälaskenta!D$24+Päälaskenta!D$20),2))+Päälaskenta!C$15,(2*SQRT((POWER(F564,2))+POWER(Päälaskenta!E$15*F564,2))+Päälaskenta!C$15))</f>
        <v>4.4060111237113304</v>
      </c>
      <c r="O564" s="8">
        <f t="shared" si="59"/>
        <v>0.39455379507432597</v>
      </c>
      <c r="P564" s="8">
        <f>Päälaskenta!F$15</f>
        <v>0.08</v>
      </c>
      <c r="Q564" s="8">
        <f t="shared" si="60"/>
        <v>11.6895908533539</v>
      </c>
      <c r="R564" s="8">
        <f t="shared" si="61"/>
        <v>1.43809704648173</v>
      </c>
      <c r="S564" s="8">
        <f t="shared" si="62"/>
        <v>4.5738445041115301E-2</v>
      </c>
    </row>
    <row r="565" spans="1:19" x14ac:dyDescent="0.2">
      <c r="A565" s="8">
        <v>563</v>
      </c>
      <c r="B565" s="8">
        <f>IF(Päälaskenta!C$7,Päälaskenta!E$7,Päälaskenta!G$5)</f>
        <v>2.5</v>
      </c>
      <c r="C565" s="56">
        <v>1.4370000000000001</v>
      </c>
      <c r="D565" s="92">
        <f t="shared" si="56"/>
        <v>1.7397400000000001</v>
      </c>
      <c r="E565" s="8">
        <f>Päälaskenta!F$15</f>
        <v>0.08</v>
      </c>
      <c r="F565" s="93">
        <f>SQRT(POWER(Päälaskenta!C$15/(2*Päälaskenta!E$15),2)+(D565/Päälaskenta!E$15))-Päälaskenta!C$15/(2*Päälaskenta!E$15)</f>
        <v>0.49740000000000001</v>
      </c>
      <c r="G565" s="57">
        <f>2*SQRT((POWER(F565,2))+POWER(Päälaskenta!E$15*F565,2))+Päälaskenta!C$15</f>
        <v>4.41</v>
      </c>
      <c r="H565" s="57">
        <f t="shared" si="57"/>
        <v>0.39</v>
      </c>
      <c r="I565" s="62">
        <f t="shared" si="58"/>
        <v>4.6380999999999999E-2</v>
      </c>
      <c r="M565" s="8">
        <f>IF(F565&gt;(Päälaskenta!D$24+Päälaskenta!D$20),(F565*Päälaskenta!C$15 + F565*F565*Päälaskenta!E$15)+(Päälaskenta!C$15 + F565*Päälaskenta!E$15)*(F565-(Päälaskenta!D$24+Päälaskenta!D$20)),F565*Päälaskenta!C$15 + F565*F565*Päälaskenta!E$15)</f>
        <v>1.73960676</v>
      </c>
      <c r="N565" s="8">
        <f>IF(F565&gt;Päälaskenta!D$24+Päälaskenta!D$20,2*SQRT(POWER((Päälaskenta!D$24+Päälaskenta!D$20),2)+POWER(Päälaskenta!E$15*(Päälaskenta!D$24+Päälaskenta!D$20),2))+Päälaskenta!C$15,(2*SQRT((POWER(F565,2))+POWER(Päälaskenta!E$15*F565,2))+Päälaskenta!C$15))</f>
        <v>4.4068596518487597</v>
      </c>
      <c r="O565" s="8">
        <f t="shared" si="59"/>
        <v>0.39474975321036199</v>
      </c>
      <c r="P565" s="8">
        <f>Päälaskenta!F$15</f>
        <v>0.08</v>
      </c>
      <c r="Q565" s="8">
        <f t="shared" si="60"/>
        <v>11.701521756163601</v>
      </c>
      <c r="R565" s="8">
        <f t="shared" si="61"/>
        <v>1.4371063952407299</v>
      </c>
      <c r="S565" s="8">
        <f t="shared" si="62"/>
        <v>4.56452225090807E-2</v>
      </c>
    </row>
    <row r="566" spans="1:19" x14ac:dyDescent="0.2">
      <c r="A566" s="8">
        <v>564</v>
      </c>
      <c r="B566" s="8">
        <f>IF(Päälaskenta!C$7,Päälaskenta!E$7,Päälaskenta!G$5)</f>
        <v>2.5</v>
      </c>
      <c r="C566" s="56">
        <v>1.4359999999999999</v>
      </c>
      <c r="D566" s="92">
        <f t="shared" si="56"/>
        <v>1.74095</v>
      </c>
      <c r="E566" s="8">
        <f>Päälaskenta!F$15</f>
        <v>0.08</v>
      </c>
      <c r="F566" s="93">
        <f>SQRT(POWER(Päälaskenta!C$15/(2*Päälaskenta!E$15),2)+(D566/Päälaskenta!E$15))-Päälaskenta!C$15/(2*Päälaskenta!E$15)</f>
        <v>0.49769999999999998</v>
      </c>
      <c r="G566" s="57">
        <f>2*SQRT((POWER(F566,2))+POWER(Päälaskenta!E$15*F566,2))+Päälaskenta!C$15</f>
        <v>4.41</v>
      </c>
      <c r="H566" s="57">
        <f t="shared" si="57"/>
        <v>0.39</v>
      </c>
      <c r="I566" s="62">
        <f t="shared" si="58"/>
        <v>4.6316999999999997E-2</v>
      </c>
      <c r="M566" s="8">
        <f>IF(F566&gt;(Päälaskenta!D$24+Päälaskenta!D$20),(F566*Päälaskenta!C$15 + F566*F566*Päälaskenta!E$15)+(Päälaskenta!C$15 + F566*Päälaskenta!E$15)*(F566-(Päälaskenta!D$24+Päälaskenta!D$20)),F566*Päälaskenta!C$15 + F566*F566*Päälaskenta!E$15)</f>
        <v>1.7408052899999999</v>
      </c>
      <c r="N566" s="8">
        <f>IF(F566&gt;Päälaskenta!D$24+Päälaskenta!D$20,2*SQRT(POWER((Päälaskenta!D$24+Päälaskenta!D$20),2)+POWER(Päälaskenta!E$15*(Päälaskenta!D$24+Päälaskenta!D$20),2))+Päälaskenta!C$15,(2*SQRT((POWER(F566,2))+POWER(Päälaskenta!E$15*F566,2))+Päälaskenta!C$15))</f>
        <v>4.4077081799861801</v>
      </c>
      <c r="O566" s="8">
        <f t="shared" si="59"/>
        <v>0.39494567673612602</v>
      </c>
      <c r="P566" s="8">
        <f>Päälaskenta!F$15</f>
        <v>0.08</v>
      </c>
      <c r="Q566" s="8">
        <f t="shared" si="60"/>
        <v>11.713457880294801</v>
      </c>
      <c r="R566" s="8">
        <f t="shared" si="61"/>
        <v>1.4361169594102099</v>
      </c>
      <c r="S566" s="8">
        <f t="shared" si="62"/>
        <v>4.5552244081108202E-2</v>
      </c>
    </row>
    <row r="567" spans="1:19" x14ac:dyDescent="0.2">
      <c r="A567" s="8">
        <v>565</v>
      </c>
      <c r="B567" s="8">
        <f>IF(Päälaskenta!C$7,Päälaskenta!E$7,Päälaskenta!G$5)</f>
        <v>2.5</v>
      </c>
      <c r="C567" s="56">
        <v>1.4350000000000001</v>
      </c>
      <c r="D567" s="92">
        <f t="shared" si="56"/>
        <v>1.7421599999999999</v>
      </c>
      <c r="E567" s="8">
        <f>Päälaskenta!F$15</f>
        <v>0.08</v>
      </c>
      <c r="F567" s="93">
        <f>SQRT(POWER(Päälaskenta!C$15/(2*Päälaskenta!E$15),2)+(D567/Päälaskenta!E$15))-Päälaskenta!C$15/(2*Päälaskenta!E$15)</f>
        <v>0.498</v>
      </c>
      <c r="G567" s="57">
        <f>2*SQRT((POWER(F567,2))+POWER(Päälaskenta!E$15*F567,2))+Päälaskenta!C$15</f>
        <v>4.41</v>
      </c>
      <c r="H567" s="57">
        <f t="shared" si="57"/>
        <v>0.4</v>
      </c>
      <c r="I567" s="62">
        <f t="shared" si="58"/>
        <v>4.4717E-2</v>
      </c>
      <c r="M567" s="8">
        <f>IF(F567&gt;(Päälaskenta!D$24+Päälaskenta!D$20),(F567*Päälaskenta!C$15 + F567*F567*Päälaskenta!E$15)+(Päälaskenta!C$15 + F567*Päälaskenta!E$15)*(F567-(Päälaskenta!D$24+Päälaskenta!D$20)),F567*Päälaskenta!C$15 + F567*F567*Päälaskenta!E$15)</f>
        <v>1.7420040000000001</v>
      </c>
      <c r="N567" s="8">
        <f>IF(F567&gt;Päälaskenta!D$24+Päälaskenta!D$20,2*SQRT(POWER((Päälaskenta!D$24+Päälaskenta!D$20),2)+POWER(Päälaskenta!E$15*(Päälaskenta!D$24+Päälaskenta!D$20),2))+Päälaskenta!C$15,(2*SQRT((POWER(F567,2))+POWER(Päälaskenta!E$15*F567,2))+Päälaskenta!C$15))</f>
        <v>4.4085567081235997</v>
      </c>
      <c r="O567" s="8">
        <f t="shared" si="59"/>
        <v>0.39514156567160102</v>
      </c>
      <c r="P567" s="8">
        <f>Päälaskenta!F$15</f>
        <v>0.08</v>
      </c>
      <c r="Q567" s="8">
        <f t="shared" si="60"/>
        <v>11.7253992253709</v>
      </c>
      <c r="R567" s="8">
        <f t="shared" si="61"/>
        <v>1.4351287367882</v>
      </c>
      <c r="S567" s="8">
        <f t="shared" si="62"/>
        <v>4.5459508973571199E-2</v>
      </c>
    </row>
    <row r="568" spans="1:19" x14ac:dyDescent="0.2">
      <c r="A568" s="8">
        <v>566</v>
      </c>
      <c r="B568" s="8">
        <f>IF(Päälaskenta!C$7,Päälaskenta!E$7,Päälaskenta!G$5)</f>
        <v>2.5</v>
      </c>
      <c r="C568" s="56">
        <v>1.4339999999999999</v>
      </c>
      <c r="D568" s="92">
        <f t="shared" si="56"/>
        <v>1.7433799999999999</v>
      </c>
      <c r="E568" s="8">
        <f>Päälaskenta!F$15</f>
        <v>0.08</v>
      </c>
      <c r="F568" s="93">
        <f>SQRT(POWER(Päälaskenta!C$15/(2*Päälaskenta!E$15),2)+(D568/Päälaskenta!E$15))-Päälaskenta!C$15/(2*Päälaskenta!E$15)</f>
        <v>0.49830000000000002</v>
      </c>
      <c r="G568" s="57">
        <f>2*SQRT((POWER(F568,2))+POWER(Päälaskenta!E$15*F568,2))+Päälaskenta!C$15</f>
        <v>4.41</v>
      </c>
      <c r="H568" s="57">
        <f t="shared" si="57"/>
        <v>0.4</v>
      </c>
      <c r="I568" s="62">
        <f t="shared" si="58"/>
        <v>4.4653999999999999E-2</v>
      </c>
      <c r="M568" s="8">
        <f>IF(F568&gt;(Päälaskenta!D$24+Päälaskenta!D$20),(F568*Päälaskenta!C$15 + F568*F568*Päälaskenta!E$15)+(Päälaskenta!C$15 + F568*Päälaskenta!E$15)*(F568-(Päälaskenta!D$24+Päälaskenta!D$20)),F568*Päälaskenta!C$15 + F568*F568*Päälaskenta!E$15)</f>
        <v>1.7432028900000001</v>
      </c>
      <c r="N568" s="8">
        <f>IF(F568&gt;Päälaskenta!D$24+Päälaskenta!D$20,2*SQRT(POWER((Päälaskenta!D$24+Päälaskenta!D$20),2)+POWER(Päälaskenta!E$15*(Päälaskenta!D$24+Päälaskenta!D$20),2))+Päälaskenta!C$15,(2*SQRT((POWER(F568,2))+POWER(Päälaskenta!E$15*F568,2))+Päälaskenta!C$15))</f>
        <v>4.4094052362610299</v>
      </c>
      <c r="O568" s="8">
        <f t="shared" si="59"/>
        <v>0.39533742003675598</v>
      </c>
      <c r="P568" s="8">
        <f>Päälaskenta!F$15</f>
        <v>0.08</v>
      </c>
      <c r="Q568" s="8">
        <f t="shared" si="60"/>
        <v>11.737345791015899</v>
      </c>
      <c r="R568" s="8">
        <f t="shared" si="61"/>
        <v>1.4341417251780699</v>
      </c>
      <c r="S568" s="8">
        <f t="shared" si="62"/>
        <v>4.5367016405827298E-2</v>
      </c>
    </row>
    <row r="569" spans="1:19" x14ac:dyDescent="0.2">
      <c r="A569" s="8">
        <v>567</v>
      </c>
      <c r="B569" s="8">
        <f>IF(Päälaskenta!C$7,Päälaskenta!E$7,Päälaskenta!G$5)</f>
        <v>2.5</v>
      </c>
      <c r="C569" s="56">
        <v>1.4330000000000001</v>
      </c>
      <c r="D569" s="92">
        <f t="shared" si="56"/>
        <v>1.7445900000000001</v>
      </c>
      <c r="E569" s="8">
        <f>Päälaskenta!F$15</f>
        <v>0.08</v>
      </c>
      <c r="F569" s="93">
        <f>SQRT(POWER(Päälaskenta!C$15/(2*Päälaskenta!E$15),2)+(D569/Päälaskenta!E$15))-Päälaskenta!C$15/(2*Päälaskenta!E$15)</f>
        <v>0.49859999999999999</v>
      </c>
      <c r="G569" s="57">
        <f>2*SQRT((POWER(F569,2))+POWER(Päälaskenta!E$15*F569,2))+Päälaskenta!C$15</f>
        <v>4.41</v>
      </c>
      <c r="H569" s="57">
        <f t="shared" si="57"/>
        <v>0.4</v>
      </c>
      <c r="I569" s="62">
        <f t="shared" si="58"/>
        <v>4.4592E-2</v>
      </c>
      <c r="M569" s="8">
        <f>IF(F569&gt;(Päälaskenta!D$24+Päälaskenta!D$20),(F569*Päälaskenta!C$15 + F569*F569*Päälaskenta!E$15)+(Päälaskenta!C$15 + F569*Päälaskenta!E$15)*(F569-(Päälaskenta!D$24+Päälaskenta!D$20)),F569*Päälaskenta!C$15 + F569*F569*Päälaskenta!E$15)</f>
        <v>1.74440196</v>
      </c>
      <c r="N569" s="8">
        <f>IF(F569&gt;Päälaskenta!D$24+Päälaskenta!D$20,2*SQRT(POWER((Päälaskenta!D$24+Päälaskenta!D$20),2)+POWER(Päälaskenta!E$15*(Päälaskenta!D$24+Päälaskenta!D$20),2))+Päälaskenta!C$15,(2*SQRT((POWER(F569,2))+POWER(Päälaskenta!E$15*F569,2))+Päälaskenta!C$15))</f>
        <v>4.4102537643984503</v>
      </c>
      <c r="O569" s="8">
        <f t="shared" si="59"/>
        <v>0.39553323985154698</v>
      </c>
      <c r="P569" s="8">
        <f>Päälaskenta!F$15</f>
        <v>0.08</v>
      </c>
      <c r="Q569" s="8">
        <f t="shared" si="60"/>
        <v>11.749297576854801</v>
      </c>
      <c r="R569" s="8">
        <f t="shared" si="61"/>
        <v>1.43315592238844</v>
      </c>
      <c r="S569" s="8">
        <f t="shared" si="62"/>
        <v>4.5274765600202098E-2</v>
      </c>
    </row>
    <row r="570" spans="1:19" x14ac:dyDescent="0.2">
      <c r="A570" s="8">
        <v>568</v>
      </c>
      <c r="B570" s="8">
        <f>IF(Päälaskenta!C$7,Päälaskenta!E$7,Päälaskenta!G$5)</f>
        <v>2.5</v>
      </c>
      <c r="C570" s="56">
        <v>1.4319999999999999</v>
      </c>
      <c r="D570" s="92">
        <f t="shared" si="56"/>
        <v>1.7458100000000001</v>
      </c>
      <c r="E570" s="8">
        <f>Päälaskenta!F$15</f>
        <v>0.08</v>
      </c>
      <c r="F570" s="93">
        <f>SQRT(POWER(Päälaskenta!C$15/(2*Päälaskenta!E$15),2)+(D570/Päälaskenta!E$15))-Päälaskenta!C$15/(2*Päälaskenta!E$15)</f>
        <v>0.499</v>
      </c>
      <c r="G570" s="57">
        <f>2*SQRT((POWER(F570,2))+POWER(Päälaskenta!E$15*F570,2))+Päälaskenta!C$15</f>
        <v>4.41</v>
      </c>
      <c r="H570" s="57">
        <f t="shared" si="57"/>
        <v>0.4</v>
      </c>
      <c r="I570" s="62">
        <f t="shared" si="58"/>
        <v>4.453E-2</v>
      </c>
      <c r="M570" s="8">
        <f>IF(F570&gt;(Päälaskenta!D$24+Päälaskenta!D$20),(F570*Päälaskenta!C$15 + F570*F570*Päälaskenta!E$15)+(Päälaskenta!C$15 + F570*Päälaskenta!E$15)*(F570-(Päälaskenta!D$24+Päälaskenta!D$20)),F570*Päälaskenta!C$15 + F570*F570*Päälaskenta!E$15)</f>
        <v>1.7460009999999999</v>
      </c>
      <c r="N570" s="8">
        <f>IF(F570&gt;Päälaskenta!D$24+Päälaskenta!D$20,2*SQRT(POWER((Päälaskenta!D$24+Päälaskenta!D$20),2)+POWER(Päälaskenta!E$15*(Päälaskenta!D$24+Päälaskenta!D$20),2))+Päälaskenta!C$15,(2*SQRT((POWER(F570,2))+POWER(Päälaskenta!E$15*F570,2))+Päälaskenta!C$15))</f>
        <v>4.4113851352483504</v>
      </c>
      <c r="O570" s="8">
        <f t="shared" si="59"/>
        <v>0.39579427922737997</v>
      </c>
      <c r="P570" s="8">
        <f>Päälaskenta!F$15</f>
        <v>0.08</v>
      </c>
      <c r="Q570" s="8">
        <f t="shared" si="60"/>
        <v>11.7652414109614</v>
      </c>
      <c r="R570" s="8">
        <f t="shared" si="61"/>
        <v>1.4318433952787</v>
      </c>
      <c r="S570" s="8">
        <f t="shared" si="62"/>
        <v>4.5152139261849501E-2</v>
      </c>
    </row>
    <row r="571" spans="1:19" x14ac:dyDescent="0.2">
      <c r="A571" s="8">
        <v>569</v>
      </c>
      <c r="B571" s="8">
        <f>IF(Päälaskenta!C$7,Päälaskenta!E$7,Päälaskenta!G$5)</f>
        <v>2.5</v>
      </c>
      <c r="C571" s="56">
        <v>1.431</v>
      </c>
      <c r="D571" s="92">
        <f t="shared" si="56"/>
        <v>1.7470300000000001</v>
      </c>
      <c r="E571" s="8">
        <f>Päälaskenta!F$15</f>
        <v>0.08</v>
      </c>
      <c r="F571" s="93">
        <f>SQRT(POWER(Päälaskenta!C$15/(2*Päälaskenta!E$15),2)+(D571/Päälaskenta!E$15))-Päälaskenta!C$15/(2*Päälaskenta!E$15)</f>
        <v>0.49930000000000002</v>
      </c>
      <c r="G571" s="57">
        <f>2*SQRT((POWER(F571,2))+POWER(Päälaskenta!E$15*F571,2))+Päälaskenta!C$15</f>
        <v>4.41</v>
      </c>
      <c r="H571" s="57">
        <f t="shared" si="57"/>
        <v>0.4</v>
      </c>
      <c r="I571" s="62">
        <f t="shared" si="58"/>
        <v>4.4468000000000001E-2</v>
      </c>
      <c r="M571" s="8">
        <f>IF(F571&gt;(Päälaskenta!D$24+Päälaskenta!D$20),(F571*Päälaskenta!C$15 + F571*F571*Päälaskenta!E$15)+(Päälaskenta!C$15 + F571*Päälaskenta!E$15)*(F571-(Päälaskenta!D$24+Päälaskenta!D$20)),F571*Päälaskenta!C$15 + F571*F571*Päälaskenta!E$15)</f>
        <v>1.74720049</v>
      </c>
      <c r="N571" s="8">
        <f>IF(F571&gt;Päälaskenta!D$24+Päälaskenta!D$20,2*SQRT(POWER((Päälaskenta!D$24+Päälaskenta!D$20),2)+POWER(Päälaskenta!E$15*(Päälaskenta!D$24+Päälaskenta!D$20),2))+Päälaskenta!C$15,(2*SQRT((POWER(F571,2))+POWER(Päälaskenta!E$15*F571,2))+Päälaskenta!C$15))</f>
        <v>4.4122336633857699</v>
      </c>
      <c r="O571" s="8">
        <f t="shared" si="59"/>
        <v>0.39599001850216398</v>
      </c>
      <c r="P571" s="8">
        <f>Päälaskenta!F$15</f>
        <v>0.08</v>
      </c>
      <c r="Q571" s="8">
        <f t="shared" si="60"/>
        <v>11.7772053757983</v>
      </c>
      <c r="R571" s="8">
        <f t="shared" si="61"/>
        <v>1.4308604045778399</v>
      </c>
      <c r="S571" s="8">
        <f t="shared" si="62"/>
        <v>4.5060449560132901E-2</v>
      </c>
    </row>
    <row r="572" spans="1:19" x14ac:dyDescent="0.2">
      <c r="A572" s="8">
        <v>570</v>
      </c>
      <c r="B572" s="8">
        <f>IF(Päälaskenta!C$7,Päälaskenta!E$7,Päälaskenta!G$5)</f>
        <v>2.5</v>
      </c>
      <c r="C572" s="56">
        <v>1.43</v>
      </c>
      <c r="D572" s="92">
        <f t="shared" si="56"/>
        <v>1.7482500000000001</v>
      </c>
      <c r="E572" s="8">
        <f>Päälaskenta!F$15</f>
        <v>0.08</v>
      </c>
      <c r="F572" s="93">
        <f>SQRT(POWER(Päälaskenta!C$15/(2*Päälaskenta!E$15),2)+(D572/Päälaskenta!E$15))-Päälaskenta!C$15/(2*Päälaskenta!E$15)</f>
        <v>0.49959999999999999</v>
      </c>
      <c r="G572" s="57">
        <f>2*SQRT((POWER(F572,2))+POWER(Päälaskenta!E$15*F572,2))+Päälaskenta!C$15</f>
        <v>4.41</v>
      </c>
      <c r="H572" s="57">
        <f t="shared" si="57"/>
        <v>0.4</v>
      </c>
      <c r="I572" s="62">
        <f t="shared" si="58"/>
        <v>4.4406000000000001E-2</v>
      </c>
      <c r="M572" s="8">
        <f>IF(F572&gt;(Päälaskenta!D$24+Päälaskenta!D$20),(F572*Päälaskenta!C$15 + F572*F572*Päälaskenta!E$15)+(Päälaskenta!C$15 + F572*Päälaskenta!E$15)*(F572-(Päälaskenta!D$24+Päälaskenta!D$20)),F572*Päälaskenta!C$15 + F572*F572*Päälaskenta!E$15)</f>
        <v>1.7484001600000001</v>
      </c>
      <c r="N572" s="8">
        <f>IF(F572&gt;Päälaskenta!D$24+Päälaskenta!D$20,2*SQRT(POWER((Päälaskenta!D$24+Päälaskenta!D$20),2)+POWER(Päälaskenta!E$15*(Päälaskenta!D$24+Päälaskenta!D$20),2))+Päälaskenta!C$15,(2*SQRT((POWER(F572,2))+POWER(Päälaskenta!E$15*F572,2))+Päälaskenta!C$15))</f>
        <v>4.4130821915232001</v>
      </c>
      <c r="O572" s="8">
        <f t="shared" si="59"/>
        <v>0.39618572329298302</v>
      </c>
      <c r="P572" s="8">
        <f>Päälaskenta!F$15</f>
        <v>0.08</v>
      </c>
      <c r="Q572" s="8">
        <f t="shared" si="60"/>
        <v>11.789174559584501</v>
      </c>
      <c r="R572" s="8">
        <f t="shared" si="61"/>
        <v>1.42987861543092</v>
      </c>
      <c r="S572" s="8">
        <f t="shared" si="62"/>
        <v>4.4968999049569303E-2</v>
      </c>
    </row>
    <row r="573" spans="1:19" x14ac:dyDescent="0.2">
      <c r="A573" s="8">
        <v>571</v>
      </c>
      <c r="B573" s="8">
        <f>IF(Päälaskenta!C$7,Päälaskenta!E$7,Päälaskenta!G$5)</f>
        <v>2.5</v>
      </c>
      <c r="C573" s="56">
        <v>1.429</v>
      </c>
      <c r="D573" s="92">
        <f t="shared" si="56"/>
        <v>1.7494799999999999</v>
      </c>
      <c r="E573" s="8">
        <f>Päälaskenta!F$15</f>
        <v>0.08</v>
      </c>
      <c r="F573" s="93">
        <f>SQRT(POWER(Päälaskenta!C$15/(2*Päälaskenta!E$15),2)+(D573/Päälaskenta!E$15))-Päälaskenta!C$15/(2*Päälaskenta!E$15)</f>
        <v>0.49990000000000001</v>
      </c>
      <c r="G573" s="57">
        <f>2*SQRT((POWER(F573,2))+POWER(Päälaskenta!E$15*F573,2))+Päälaskenta!C$15</f>
        <v>4.41</v>
      </c>
      <c r="H573" s="57">
        <f t="shared" si="57"/>
        <v>0.4</v>
      </c>
      <c r="I573" s="62">
        <f t="shared" si="58"/>
        <v>4.4344000000000001E-2</v>
      </c>
      <c r="M573" s="8">
        <f>IF(F573&gt;(Päälaskenta!D$24+Päälaskenta!D$20),(F573*Päälaskenta!C$15 + F573*F573*Päälaskenta!E$15)+(Päälaskenta!C$15 + F573*Päälaskenta!E$15)*(F573-(Päälaskenta!D$24+Päälaskenta!D$20)),F573*Päälaskenta!C$15 + F573*F573*Päälaskenta!E$15)</f>
        <v>1.74960001</v>
      </c>
      <c r="N573" s="8">
        <f>IF(F573&gt;Päälaskenta!D$24+Päälaskenta!D$20,2*SQRT(POWER((Päälaskenta!D$24+Päälaskenta!D$20),2)+POWER(Päälaskenta!E$15*(Päälaskenta!D$24+Päälaskenta!D$20),2))+Päälaskenta!C$15,(2*SQRT((POWER(F573,2))+POWER(Päälaskenta!E$15*F573,2))+Päälaskenta!C$15))</f>
        <v>4.4139307196606197</v>
      </c>
      <c r="O573" s="8">
        <f t="shared" si="59"/>
        <v>0.39638139361972702</v>
      </c>
      <c r="P573" s="8">
        <f>Päälaskenta!F$15</f>
        <v>0.08</v>
      </c>
      <c r="Q573" s="8">
        <f t="shared" si="60"/>
        <v>11.8011489619483</v>
      </c>
      <c r="R573" s="8">
        <f t="shared" si="61"/>
        <v>1.42889802566931</v>
      </c>
      <c r="S573" s="8">
        <f t="shared" si="62"/>
        <v>4.4877786965203399E-2</v>
      </c>
    </row>
    <row r="574" spans="1:19" x14ac:dyDescent="0.2">
      <c r="A574" s="8">
        <v>572</v>
      </c>
      <c r="B574" s="8">
        <f>IF(Päälaskenta!C$7,Päälaskenta!E$7,Päälaskenta!G$5)</f>
        <v>2.5</v>
      </c>
      <c r="C574" s="56">
        <v>1.4279999999999999</v>
      </c>
      <c r="D574" s="92">
        <f t="shared" si="56"/>
        <v>1.7506999999999999</v>
      </c>
      <c r="E574" s="8">
        <f>Päälaskenta!F$15</f>
        <v>0.08</v>
      </c>
      <c r="F574" s="93">
        <f>SQRT(POWER(Päälaskenta!C$15/(2*Päälaskenta!E$15),2)+(D574/Päälaskenta!E$15))-Päälaskenta!C$15/(2*Päälaskenta!E$15)</f>
        <v>0.50019999999999998</v>
      </c>
      <c r="G574" s="57">
        <f>2*SQRT((POWER(F574,2))+POWER(Päälaskenta!E$15*F574,2))+Päälaskenta!C$15</f>
        <v>4.41</v>
      </c>
      <c r="H574" s="57">
        <f t="shared" si="57"/>
        <v>0.4</v>
      </c>
      <c r="I574" s="62">
        <f t="shared" si="58"/>
        <v>4.4282000000000002E-2</v>
      </c>
      <c r="M574" s="8">
        <f>IF(F574&gt;(Päälaskenta!D$24+Päälaskenta!D$20),(F574*Päälaskenta!C$15 + F574*F574*Päälaskenta!E$15)+(Päälaskenta!C$15 + F574*Päälaskenta!E$15)*(F574-(Päälaskenta!D$24+Päälaskenta!D$20)),F574*Päälaskenta!C$15 + F574*F574*Päälaskenta!E$15)</f>
        <v>1.7508000399999999</v>
      </c>
      <c r="N574" s="8">
        <f>IF(F574&gt;Päälaskenta!D$24+Päälaskenta!D$20,2*SQRT(POWER((Päälaskenta!D$24+Päälaskenta!D$20),2)+POWER(Päälaskenta!E$15*(Päälaskenta!D$24+Päälaskenta!D$20),2))+Päälaskenta!C$15,(2*SQRT((POWER(F574,2))+POWER(Päälaskenta!E$15*F574,2))+Päälaskenta!C$15))</f>
        <v>4.4147792477980401</v>
      </c>
      <c r="O574" s="8">
        <f t="shared" si="59"/>
        <v>0.39657702950226698</v>
      </c>
      <c r="P574" s="8">
        <f>Päälaskenta!F$15</f>
        <v>0.08</v>
      </c>
      <c r="Q574" s="8">
        <f t="shared" si="60"/>
        <v>11.8131285825189</v>
      </c>
      <c r="R574" s="8">
        <f t="shared" si="61"/>
        <v>1.4279186331295699</v>
      </c>
      <c r="S574" s="8">
        <f t="shared" si="62"/>
        <v>4.4786812544979501E-2</v>
      </c>
    </row>
    <row r="575" spans="1:19" x14ac:dyDescent="0.2">
      <c r="A575" s="8">
        <v>573</v>
      </c>
      <c r="B575" s="8">
        <f>IF(Päälaskenta!C$7,Päälaskenta!E$7,Päälaskenta!G$5)</f>
        <v>2.5</v>
      </c>
      <c r="C575" s="56">
        <v>1.427</v>
      </c>
      <c r="D575" s="92">
        <f t="shared" si="56"/>
        <v>1.75193</v>
      </c>
      <c r="E575" s="8">
        <f>Päälaskenta!F$15</f>
        <v>0.08</v>
      </c>
      <c r="F575" s="93">
        <f>SQRT(POWER(Päälaskenta!C$15/(2*Päälaskenta!E$15),2)+(D575/Päälaskenta!E$15))-Päälaskenta!C$15/(2*Päälaskenta!E$15)</f>
        <v>0.50049999999999994</v>
      </c>
      <c r="G575" s="57">
        <f>2*SQRT((POWER(F575,2))+POWER(Päälaskenta!E$15*F575,2))+Päälaskenta!C$15</f>
        <v>4.42</v>
      </c>
      <c r="H575" s="57">
        <f t="shared" si="57"/>
        <v>0.4</v>
      </c>
      <c r="I575" s="62">
        <f t="shared" si="58"/>
        <v>4.4220000000000002E-2</v>
      </c>
      <c r="M575" s="8">
        <f>IF(F575&gt;(Päälaskenta!D$24+Päälaskenta!D$20),(F575*Päälaskenta!C$15 + F575*F575*Päälaskenta!E$15)+(Päälaskenta!C$15 + F575*Päälaskenta!E$15)*(F575-(Päälaskenta!D$24+Päälaskenta!D$20)),F575*Päälaskenta!C$15 + F575*F575*Päälaskenta!E$15)</f>
        <v>1.75200025</v>
      </c>
      <c r="N575" s="8">
        <f>IF(F575&gt;Päälaskenta!D$24+Päälaskenta!D$20,2*SQRT(POWER((Päälaskenta!D$24+Päälaskenta!D$20),2)+POWER(Päälaskenta!E$15*(Päälaskenta!D$24+Päälaskenta!D$20),2))+Päälaskenta!C$15,(2*SQRT((POWER(F575,2))+POWER(Päälaskenta!E$15*F575,2))+Päälaskenta!C$15))</f>
        <v>4.4156277759354703</v>
      </c>
      <c r="O575" s="8">
        <f t="shared" si="59"/>
        <v>0.39677263096046</v>
      </c>
      <c r="P575" s="8">
        <f>Päälaskenta!F$15</f>
        <v>0.08</v>
      </c>
      <c r="Q575" s="8">
        <f t="shared" si="60"/>
        <v>11.825113420926201</v>
      </c>
      <c r="R575" s="8">
        <f t="shared" si="61"/>
        <v>1.4269404356534801</v>
      </c>
      <c r="S575" s="8">
        <f t="shared" si="62"/>
        <v>4.4696075029730699E-2</v>
      </c>
    </row>
    <row r="576" spans="1:19" x14ac:dyDescent="0.2">
      <c r="A576" s="8">
        <v>574</v>
      </c>
      <c r="B576" s="8">
        <f>IF(Päälaskenta!C$7,Päälaskenta!E$7,Päälaskenta!G$5)</f>
        <v>2.5</v>
      </c>
      <c r="C576" s="56">
        <v>1.4259999999999999</v>
      </c>
      <c r="D576" s="92">
        <f t="shared" si="56"/>
        <v>1.7531600000000001</v>
      </c>
      <c r="E576" s="8">
        <f>Päälaskenta!F$15</f>
        <v>0.08</v>
      </c>
      <c r="F576" s="93">
        <f>SQRT(POWER(Päälaskenta!C$15/(2*Päälaskenta!E$15),2)+(D576/Päälaskenta!E$15))-Päälaskenta!C$15/(2*Päälaskenta!E$15)</f>
        <v>0.50080000000000002</v>
      </c>
      <c r="G576" s="57">
        <f>2*SQRT((POWER(F576,2))+POWER(Päälaskenta!E$15*F576,2))+Päälaskenta!C$15</f>
        <v>4.42</v>
      </c>
      <c r="H576" s="57">
        <f t="shared" si="57"/>
        <v>0.4</v>
      </c>
      <c r="I576" s="62">
        <f t="shared" si="58"/>
        <v>4.4158000000000003E-2</v>
      </c>
      <c r="M576" s="8">
        <f>IF(F576&gt;(Päälaskenta!D$24+Päälaskenta!D$20),(F576*Päälaskenta!C$15 + F576*F576*Päälaskenta!E$15)+(Päälaskenta!C$15 + F576*Päälaskenta!E$15)*(F576-(Päälaskenta!D$24+Päälaskenta!D$20)),F576*Päälaskenta!C$15 + F576*F576*Päälaskenta!E$15)</f>
        <v>1.75320064</v>
      </c>
      <c r="N576" s="8">
        <f>IF(F576&gt;Päälaskenta!D$24+Päälaskenta!D$20,2*SQRT(POWER((Päälaskenta!D$24+Päälaskenta!D$20),2)+POWER(Päälaskenta!E$15*(Päälaskenta!D$24+Päälaskenta!D$20),2))+Päälaskenta!C$15,(2*SQRT((POWER(F576,2))+POWER(Päälaskenta!E$15*F576,2))+Päälaskenta!C$15))</f>
        <v>4.4164763040728898</v>
      </c>
      <c r="O576" s="8">
        <f t="shared" si="59"/>
        <v>0.39696819801414801</v>
      </c>
      <c r="P576" s="8">
        <f>Päälaskenta!F$15</f>
        <v>0.08</v>
      </c>
      <c r="Q576" s="8">
        <f t="shared" si="60"/>
        <v>11.837103476801</v>
      </c>
      <c r="R576" s="8">
        <f t="shared" si="61"/>
        <v>1.4259634310879601</v>
      </c>
      <c r="S576" s="8">
        <f t="shared" si="62"/>
        <v>4.4605573663164401E-2</v>
      </c>
    </row>
    <row r="577" spans="1:19" x14ac:dyDescent="0.2">
      <c r="A577" s="8">
        <v>575</v>
      </c>
      <c r="B577" s="8">
        <f>IF(Päälaskenta!C$7,Päälaskenta!E$7,Päälaskenta!G$5)</f>
        <v>2.5</v>
      </c>
      <c r="C577" s="56">
        <v>1.425</v>
      </c>
      <c r="D577" s="92">
        <f t="shared" si="56"/>
        <v>1.7543899999999999</v>
      </c>
      <c r="E577" s="8">
        <f>Päälaskenta!F$15</f>
        <v>0.08</v>
      </c>
      <c r="F577" s="93">
        <f>SQRT(POWER(Päälaskenta!C$15/(2*Päälaskenta!E$15),2)+(D577/Päälaskenta!E$15))-Päälaskenta!C$15/(2*Päälaskenta!E$15)</f>
        <v>0.50109999999999999</v>
      </c>
      <c r="G577" s="57">
        <f>2*SQRT((POWER(F577,2))+POWER(Päälaskenta!E$15*F577,2))+Päälaskenta!C$15</f>
        <v>4.42</v>
      </c>
      <c r="H577" s="57">
        <f t="shared" si="57"/>
        <v>0.4</v>
      </c>
      <c r="I577" s="62">
        <f t="shared" si="58"/>
        <v>4.4096000000000003E-2</v>
      </c>
      <c r="M577" s="8">
        <f>IF(F577&gt;(Päälaskenta!D$24+Päälaskenta!D$20),(F577*Päälaskenta!C$15 + F577*F577*Päälaskenta!E$15)+(Päälaskenta!C$15 + F577*Päälaskenta!E$15)*(F577-(Päälaskenta!D$24+Päälaskenta!D$20)),F577*Päälaskenta!C$15 + F577*F577*Päälaskenta!E$15)</f>
        <v>1.7544012099999999</v>
      </c>
      <c r="N577" s="8">
        <f>IF(F577&gt;Päälaskenta!D$24+Päälaskenta!D$20,2*SQRT(POWER((Päälaskenta!D$24+Päälaskenta!D$20),2)+POWER(Päälaskenta!E$15*(Päälaskenta!D$24+Päälaskenta!D$20),2))+Päälaskenta!C$15,(2*SQRT((POWER(F577,2))+POWER(Päälaskenta!E$15*F577,2))+Päälaskenta!C$15))</f>
        <v>4.41732483221032</v>
      </c>
      <c r="O577" s="8">
        <f t="shared" si="59"/>
        <v>0.39716373068315702</v>
      </c>
      <c r="P577" s="8">
        <f>Päälaskenta!F$15</f>
        <v>0.08</v>
      </c>
      <c r="Q577" s="8">
        <f t="shared" si="60"/>
        <v>11.8490987497748</v>
      </c>
      <c r="R577" s="8">
        <f t="shared" si="61"/>
        <v>1.4249876172850999</v>
      </c>
      <c r="S577" s="8">
        <f t="shared" si="62"/>
        <v>4.45153076918514E-2</v>
      </c>
    </row>
    <row r="578" spans="1:19" x14ac:dyDescent="0.2">
      <c r="A578" s="8">
        <v>576</v>
      </c>
      <c r="B578" s="8">
        <f>IF(Päälaskenta!C$7,Päälaskenta!E$7,Päälaskenta!G$5)</f>
        <v>2.5</v>
      </c>
      <c r="C578" s="56">
        <v>1.4239999999999999</v>
      </c>
      <c r="D578" s="92">
        <f t="shared" si="56"/>
        <v>1.75562</v>
      </c>
      <c r="E578" s="8">
        <f>Päälaskenta!F$15</f>
        <v>0.08</v>
      </c>
      <c r="F578" s="93">
        <f>SQRT(POWER(Päälaskenta!C$15/(2*Päälaskenta!E$15),2)+(D578/Päälaskenta!E$15))-Päälaskenta!C$15/(2*Päälaskenta!E$15)</f>
        <v>0.50139999999999996</v>
      </c>
      <c r="G578" s="57">
        <f>2*SQRT((POWER(F578,2))+POWER(Päälaskenta!E$15*F578,2))+Päälaskenta!C$15</f>
        <v>4.42</v>
      </c>
      <c r="H578" s="57">
        <f t="shared" si="57"/>
        <v>0.4</v>
      </c>
      <c r="I578" s="62">
        <f t="shared" si="58"/>
        <v>4.4033999999999997E-2</v>
      </c>
      <c r="M578" s="8">
        <f>IF(F578&gt;(Päälaskenta!D$24+Päälaskenta!D$20),(F578*Päälaskenta!C$15 + F578*F578*Päälaskenta!E$15)+(Päälaskenta!C$15 + F578*Päälaskenta!E$15)*(F578-(Päälaskenta!D$24+Päälaskenta!D$20)),F578*Päälaskenta!C$15 + F578*F578*Päälaskenta!E$15)</f>
        <v>1.7556019599999999</v>
      </c>
      <c r="N578" s="8">
        <f>IF(F578&gt;Päälaskenta!D$24+Päälaskenta!D$20,2*SQRT(POWER((Päälaskenta!D$24+Päälaskenta!D$20),2)+POWER(Päälaskenta!E$15*(Päälaskenta!D$24+Päälaskenta!D$20),2))+Päälaskenta!C$15,(2*SQRT((POWER(F578,2))+POWER(Päälaskenta!E$15*F578,2))+Päälaskenta!C$15))</f>
        <v>4.4181733603477404</v>
      </c>
      <c r="O578" s="8">
        <f t="shared" si="59"/>
        <v>0.39735922898729897</v>
      </c>
      <c r="P578" s="8">
        <f>Päälaskenta!F$15</f>
        <v>0.08</v>
      </c>
      <c r="Q578" s="8">
        <f t="shared" si="60"/>
        <v>11.861099239479801</v>
      </c>
      <c r="R578" s="8">
        <f t="shared" si="61"/>
        <v>1.42401299210215</v>
      </c>
      <c r="S578" s="8">
        <f t="shared" si="62"/>
        <v>4.4425276365212998E-2</v>
      </c>
    </row>
    <row r="579" spans="1:19" x14ac:dyDescent="0.2">
      <c r="A579" s="8">
        <v>577</v>
      </c>
      <c r="B579" s="8">
        <f>IF(Päälaskenta!C$7,Päälaskenta!E$7,Päälaskenta!G$5)</f>
        <v>2.5</v>
      </c>
      <c r="C579" s="56">
        <v>1.423</v>
      </c>
      <c r="D579" s="92">
        <f t="shared" ref="D579:D642" si="63">B579/C579</f>
        <v>1.75685</v>
      </c>
      <c r="E579" s="8">
        <f>Päälaskenta!F$15</f>
        <v>0.08</v>
      </c>
      <c r="F579" s="93">
        <f>SQRT(POWER(Päälaskenta!C$15/(2*Päälaskenta!E$15),2)+(D579/Päälaskenta!E$15))-Päälaskenta!C$15/(2*Päälaskenta!E$15)</f>
        <v>0.50170000000000003</v>
      </c>
      <c r="G579" s="57">
        <f>2*SQRT((POWER(F579,2))+POWER(Päälaskenta!E$15*F579,2))+Päälaskenta!C$15</f>
        <v>4.42</v>
      </c>
      <c r="H579" s="57">
        <f t="shared" ref="H579:H642" si="64">D579/G579</f>
        <v>0.4</v>
      </c>
      <c r="I579" s="62">
        <f t="shared" ref="I579:I642" si="65">POWER(C579/((1/E579)*POWER(H579,2/3)),2)</f>
        <v>4.3971999999999997E-2</v>
      </c>
      <c r="M579" s="8">
        <f>IF(F579&gt;(Päälaskenta!D$24+Päälaskenta!D$20),(F579*Päälaskenta!C$15 + F579*F579*Päälaskenta!E$15)+(Päälaskenta!C$15 + F579*Päälaskenta!E$15)*(F579-(Päälaskenta!D$24+Päälaskenta!D$20)),F579*Päälaskenta!C$15 + F579*F579*Päälaskenta!E$15)</f>
        <v>1.7568028899999999</v>
      </c>
      <c r="N579" s="8">
        <f>IF(F579&gt;Päälaskenta!D$24+Päälaskenta!D$20,2*SQRT(POWER((Päälaskenta!D$24+Päälaskenta!D$20),2)+POWER(Päälaskenta!E$15*(Päälaskenta!D$24+Päälaskenta!D$20),2))+Päälaskenta!C$15,(2*SQRT((POWER(F579,2))+POWER(Päälaskenta!E$15*F579,2))+Päälaskenta!C$15))</f>
        <v>4.41902188848516</v>
      </c>
      <c r="O579" s="8">
        <f t="shared" si="59"/>
        <v>0.39755469294636903</v>
      </c>
      <c r="P579" s="8">
        <f>Päälaskenta!F$15</f>
        <v>0.08</v>
      </c>
      <c r="Q579" s="8">
        <f t="shared" si="60"/>
        <v>11.873104945549301</v>
      </c>
      <c r="R579" s="8">
        <f t="shared" si="61"/>
        <v>1.4230395534014599</v>
      </c>
      <c r="S579" s="8">
        <f t="shared" si="62"/>
        <v>4.43354789355059E-2</v>
      </c>
    </row>
    <row r="580" spans="1:19" x14ac:dyDescent="0.2">
      <c r="A580" s="8">
        <v>578</v>
      </c>
      <c r="B580" s="8">
        <f>IF(Päälaskenta!C$7,Päälaskenta!E$7,Päälaskenta!G$5)</f>
        <v>2.5</v>
      </c>
      <c r="C580" s="56">
        <v>1.4219999999999999</v>
      </c>
      <c r="D580" s="92">
        <f t="shared" si="63"/>
        <v>1.7580899999999999</v>
      </c>
      <c r="E580" s="8">
        <f>Päälaskenta!F$15</f>
        <v>0.08</v>
      </c>
      <c r="F580" s="93">
        <f>SQRT(POWER(Päälaskenta!C$15/(2*Päälaskenta!E$15),2)+(D580/Päälaskenta!E$15))-Päälaskenta!C$15/(2*Päälaskenta!E$15)</f>
        <v>0.502</v>
      </c>
      <c r="G580" s="57">
        <f>2*SQRT((POWER(F580,2))+POWER(Päälaskenta!E$15*F580,2))+Päälaskenta!C$15</f>
        <v>4.42</v>
      </c>
      <c r="H580" s="57">
        <f t="shared" si="64"/>
        <v>0.4</v>
      </c>
      <c r="I580" s="62">
        <f t="shared" si="65"/>
        <v>4.3909999999999998E-2</v>
      </c>
      <c r="M580" s="8">
        <f>IF(F580&gt;(Päälaskenta!D$24+Päälaskenta!D$20),(F580*Päälaskenta!C$15 + F580*F580*Päälaskenta!E$15)+(Päälaskenta!C$15 + F580*Päälaskenta!E$15)*(F580-(Päälaskenta!D$24+Päälaskenta!D$20)),F580*Päälaskenta!C$15 + F580*F580*Päälaskenta!E$15)</f>
        <v>1.7580039999999999</v>
      </c>
      <c r="N580" s="8">
        <f>IF(F580&gt;Päälaskenta!D$24+Päälaskenta!D$20,2*SQRT(POWER((Päälaskenta!D$24+Päälaskenta!D$20),2)+POWER(Päälaskenta!E$15*(Päälaskenta!D$24+Päälaskenta!D$20),2))+Päälaskenta!C$15,(2*SQRT((POWER(F580,2))+POWER(Päälaskenta!E$15*F580,2))+Päälaskenta!C$15))</f>
        <v>4.4198704166225902</v>
      </c>
      <c r="O580" s="8">
        <f t="shared" ref="O580:O643" si="66">M580/N580</f>
        <v>0.39775012258014703</v>
      </c>
      <c r="P580" s="8">
        <f>Päälaskenta!F$15</f>
        <v>0.08</v>
      </c>
      <c r="Q580" s="8">
        <f t="shared" ref="Q580:Q643" si="67">(1/P580)*M580*POWER(O580,(2/3))</f>
        <v>11.885115867617101</v>
      </c>
      <c r="R580" s="8">
        <f t="shared" ref="R580:R643" si="68">B580/M580</f>
        <v>1.4220672990505101</v>
      </c>
      <c r="S580" s="8">
        <f t="shared" ref="S580:S643" si="69">(B580*B580)/(Q580*Q580)</f>
        <v>4.42459146578143E-2</v>
      </c>
    </row>
    <row r="581" spans="1:19" x14ac:dyDescent="0.2">
      <c r="A581" s="8">
        <v>579</v>
      </c>
      <c r="B581" s="8">
        <f>IF(Päälaskenta!C$7,Päälaskenta!E$7,Päälaskenta!G$5)</f>
        <v>2.5</v>
      </c>
      <c r="C581" s="56">
        <v>1.421</v>
      </c>
      <c r="D581" s="92">
        <f t="shared" si="63"/>
        <v>1.75932</v>
      </c>
      <c r="E581" s="8">
        <f>Päälaskenta!F$15</f>
        <v>0.08</v>
      </c>
      <c r="F581" s="93">
        <f>SQRT(POWER(Päälaskenta!C$15/(2*Päälaskenta!E$15),2)+(D581/Päälaskenta!E$15))-Päälaskenta!C$15/(2*Päälaskenta!E$15)</f>
        <v>0.50229999999999997</v>
      </c>
      <c r="G581" s="57">
        <f>2*SQRT((POWER(F581,2))+POWER(Päälaskenta!E$15*F581,2))+Päälaskenta!C$15</f>
        <v>4.42</v>
      </c>
      <c r="H581" s="57">
        <f t="shared" si="64"/>
        <v>0.4</v>
      </c>
      <c r="I581" s="62">
        <f t="shared" si="65"/>
        <v>4.3848999999999999E-2</v>
      </c>
      <c r="M581" s="8">
        <f>IF(F581&gt;(Päälaskenta!D$24+Päälaskenta!D$20),(F581*Päälaskenta!C$15 + F581*F581*Päälaskenta!E$15)+(Päälaskenta!C$15 + F581*Päälaskenta!E$15)*(F581-(Päälaskenta!D$24+Päälaskenta!D$20)),F581*Päälaskenta!C$15 + F581*F581*Päälaskenta!E$15)</f>
        <v>1.7592052899999999</v>
      </c>
      <c r="N581" s="8">
        <f>IF(F581&gt;Päälaskenta!D$24+Päälaskenta!D$20,2*SQRT(POWER((Päälaskenta!D$24+Päälaskenta!D$20),2)+POWER(Päälaskenta!E$15*(Päälaskenta!D$24+Päälaskenta!D$20),2))+Päälaskenta!C$15,(2*SQRT((POWER(F581,2))+POWER(Päälaskenta!E$15*F581,2))+Päälaskenta!C$15))</f>
        <v>4.4207189447600097</v>
      </c>
      <c r="O581" s="8">
        <f t="shared" si="66"/>
        <v>0.39794551790840099</v>
      </c>
      <c r="P581" s="8">
        <f>Päälaskenta!F$15</f>
        <v>0.08</v>
      </c>
      <c r="Q581" s="8">
        <f t="shared" si="67"/>
        <v>11.8971320053179</v>
      </c>
      <c r="R581" s="8">
        <f t="shared" si="68"/>
        <v>1.4210962269218701</v>
      </c>
      <c r="S581" s="8">
        <f t="shared" si="69"/>
        <v>4.41565827900341E-2</v>
      </c>
    </row>
    <row r="582" spans="1:19" x14ac:dyDescent="0.2">
      <c r="A582" s="8">
        <v>580</v>
      </c>
      <c r="B582" s="8">
        <f>IF(Päälaskenta!C$7,Päälaskenta!E$7,Päälaskenta!G$5)</f>
        <v>2.5</v>
      </c>
      <c r="C582" s="56">
        <v>1.42</v>
      </c>
      <c r="D582" s="92">
        <f t="shared" si="63"/>
        <v>1.7605599999999999</v>
      </c>
      <c r="E582" s="8">
        <f>Päälaskenta!F$15</f>
        <v>0.08</v>
      </c>
      <c r="F582" s="93">
        <f>SQRT(POWER(Päälaskenta!C$15/(2*Päälaskenta!E$15),2)+(D582/Päälaskenta!E$15))-Päälaskenta!C$15/(2*Päälaskenta!E$15)</f>
        <v>0.50260000000000005</v>
      </c>
      <c r="G582" s="57">
        <f>2*SQRT((POWER(F582,2))+POWER(Päälaskenta!E$15*F582,2))+Päälaskenta!C$15</f>
        <v>4.42</v>
      </c>
      <c r="H582" s="57">
        <f t="shared" si="64"/>
        <v>0.4</v>
      </c>
      <c r="I582" s="62">
        <f t="shared" si="65"/>
        <v>4.3787E-2</v>
      </c>
      <c r="M582" s="8">
        <f>IF(F582&gt;(Päälaskenta!D$24+Päälaskenta!D$20),(F582*Päälaskenta!C$15 + F582*F582*Päälaskenta!E$15)+(Päälaskenta!C$15 + F582*Päälaskenta!E$15)*(F582-(Päälaskenta!D$24+Päälaskenta!D$20)),F582*Päälaskenta!C$15 + F582*F582*Päälaskenta!E$15)</f>
        <v>1.76040676</v>
      </c>
      <c r="N582" s="8">
        <f>IF(F582&gt;Päälaskenta!D$24+Päälaskenta!D$20,2*SQRT(POWER((Päälaskenta!D$24+Päälaskenta!D$20),2)+POWER(Päälaskenta!E$15*(Päälaskenta!D$24+Päälaskenta!D$20),2))+Päälaskenta!C$15,(2*SQRT((POWER(F582,2))+POWER(Päälaskenta!E$15*F582,2))+Päälaskenta!C$15))</f>
        <v>4.4215674728974399</v>
      </c>
      <c r="O582" s="8">
        <f t="shared" si="66"/>
        <v>0.39814087895087802</v>
      </c>
      <c r="P582" s="8">
        <f>Päälaskenta!F$15</f>
        <v>0.08</v>
      </c>
      <c r="Q582" s="8">
        <f t="shared" si="67"/>
        <v>11.909153358287099</v>
      </c>
      <c r="R582" s="8">
        <f t="shared" si="68"/>
        <v>1.4201263348931901</v>
      </c>
      <c r="S582" s="8">
        <f t="shared" si="69"/>
        <v>4.40674825928625E-2</v>
      </c>
    </row>
    <row r="583" spans="1:19" x14ac:dyDescent="0.2">
      <c r="A583" s="8">
        <v>581</v>
      </c>
      <c r="B583" s="8">
        <f>IF(Päälaskenta!C$7,Päälaskenta!E$7,Päälaskenta!G$5)</f>
        <v>2.5</v>
      </c>
      <c r="C583" s="56">
        <v>1.419</v>
      </c>
      <c r="D583" s="92">
        <f t="shared" si="63"/>
        <v>1.7618</v>
      </c>
      <c r="E583" s="8">
        <f>Päälaskenta!F$15</f>
        <v>0.08</v>
      </c>
      <c r="F583" s="93">
        <f>SQRT(POWER(Päälaskenta!C$15/(2*Päälaskenta!E$15),2)+(D583/Päälaskenta!E$15))-Päälaskenta!C$15/(2*Päälaskenta!E$15)</f>
        <v>0.50290000000000001</v>
      </c>
      <c r="G583" s="57">
        <f>2*SQRT((POWER(F583,2))+POWER(Päälaskenta!E$15*F583,2))+Päälaskenta!C$15</f>
        <v>4.42</v>
      </c>
      <c r="H583" s="57">
        <f t="shared" si="64"/>
        <v>0.4</v>
      </c>
      <c r="I583" s="62">
        <f t="shared" si="65"/>
        <v>4.3725E-2</v>
      </c>
      <c r="M583" s="8">
        <f>IF(F583&gt;(Päälaskenta!D$24+Päälaskenta!D$20),(F583*Päälaskenta!C$15 + F583*F583*Päälaskenta!E$15)+(Päälaskenta!C$15 + F583*Päälaskenta!E$15)*(F583-(Päälaskenta!D$24+Päälaskenta!D$20)),F583*Päälaskenta!C$15 + F583*F583*Päälaskenta!E$15)</f>
        <v>1.76160841</v>
      </c>
      <c r="N583" s="8">
        <f>IF(F583&gt;Päälaskenta!D$24+Päälaskenta!D$20,2*SQRT(POWER((Päälaskenta!D$24+Päälaskenta!D$20),2)+POWER(Päälaskenta!E$15*(Päälaskenta!D$24+Päälaskenta!D$20),2))+Päälaskenta!C$15,(2*SQRT((POWER(F583,2))+POWER(Päälaskenta!E$15*F583,2))+Päälaskenta!C$15))</f>
        <v>4.4224160010348603</v>
      </c>
      <c r="O583" s="8">
        <f t="shared" si="66"/>
        <v>0.39833620572731698</v>
      </c>
      <c r="P583" s="8">
        <f>Päälaskenta!F$15</f>
        <v>0.08</v>
      </c>
      <c r="Q583" s="8">
        <f t="shared" si="67"/>
        <v>11.9211799261611</v>
      </c>
      <c r="R583" s="8">
        <f t="shared" si="68"/>
        <v>1.4191576208471901</v>
      </c>
      <c r="S583" s="8">
        <f t="shared" si="69"/>
        <v>4.3978613329783499E-2</v>
      </c>
    </row>
    <row r="584" spans="1:19" x14ac:dyDescent="0.2">
      <c r="A584" s="8">
        <v>582</v>
      </c>
      <c r="B584" s="8">
        <f>IF(Päälaskenta!C$7,Päälaskenta!E$7,Päälaskenta!G$5)</f>
        <v>2.5</v>
      </c>
      <c r="C584" s="56">
        <v>1.4179999999999999</v>
      </c>
      <c r="D584" s="92">
        <f t="shared" si="63"/>
        <v>1.76305</v>
      </c>
      <c r="E584" s="8">
        <f>Päälaskenta!F$15</f>
        <v>0.08</v>
      </c>
      <c r="F584" s="93">
        <f>SQRT(POWER(Päälaskenta!C$15/(2*Päälaskenta!E$15),2)+(D584/Päälaskenta!E$15))-Päälaskenta!C$15/(2*Päälaskenta!E$15)</f>
        <v>0.50329999999999997</v>
      </c>
      <c r="G584" s="57">
        <f>2*SQRT((POWER(F584,2))+POWER(Päälaskenta!E$15*F584,2))+Päälaskenta!C$15</f>
        <v>4.42</v>
      </c>
      <c r="H584" s="57">
        <f t="shared" si="64"/>
        <v>0.4</v>
      </c>
      <c r="I584" s="62">
        <f t="shared" si="65"/>
        <v>4.3664000000000001E-2</v>
      </c>
      <c r="M584" s="8">
        <f>IF(F584&gt;(Päälaskenta!D$24+Päälaskenta!D$20),(F584*Päälaskenta!C$15 + F584*F584*Päälaskenta!E$15)+(Päälaskenta!C$15 + F584*Päälaskenta!E$15)*(F584-(Päälaskenta!D$24+Päälaskenta!D$20)),F584*Päälaskenta!C$15 + F584*F584*Päälaskenta!E$15)</f>
        <v>1.7632108900000001</v>
      </c>
      <c r="N584" s="8">
        <f>IF(F584&gt;Päälaskenta!D$24+Päälaskenta!D$20,2*SQRT(POWER((Päälaskenta!D$24+Päälaskenta!D$20),2)+POWER(Päälaskenta!E$15*(Päälaskenta!D$24+Päälaskenta!D$20),2))+Päälaskenta!C$15,(2*SQRT((POWER(F584,2))+POWER(Päälaskenta!E$15*F584,2))+Päälaskenta!C$15))</f>
        <v>4.4235473718847604</v>
      </c>
      <c r="O584" s="8">
        <f t="shared" si="66"/>
        <v>0.39859658816058802</v>
      </c>
      <c r="P584" s="8">
        <f>Päälaskenta!F$15</f>
        <v>0.08</v>
      </c>
      <c r="Q584" s="8">
        <f t="shared" si="67"/>
        <v>11.9372234614398</v>
      </c>
      <c r="R584" s="8">
        <f t="shared" si="68"/>
        <v>1.4178678308866399</v>
      </c>
      <c r="S584" s="8">
        <f t="shared" si="69"/>
        <v>4.3860478942031302E-2</v>
      </c>
    </row>
    <row r="585" spans="1:19" x14ac:dyDescent="0.2">
      <c r="A585" s="8">
        <v>583</v>
      </c>
      <c r="B585" s="8">
        <f>IF(Päälaskenta!C$7,Päälaskenta!E$7,Päälaskenta!G$5)</f>
        <v>2.5</v>
      </c>
      <c r="C585" s="56">
        <v>1.417</v>
      </c>
      <c r="D585" s="92">
        <f t="shared" si="63"/>
        <v>1.7642899999999999</v>
      </c>
      <c r="E585" s="8">
        <f>Päälaskenta!F$15</f>
        <v>0.08</v>
      </c>
      <c r="F585" s="93">
        <f>SQRT(POWER(Päälaskenta!C$15/(2*Päälaskenta!E$15),2)+(D585/Päälaskenta!E$15))-Päälaskenta!C$15/(2*Päälaskenta!E$15)</f>
        <v>0.50360000000000005</v>
      </c>
      <c r="G585" s="57">
        <f>2*SQRT((POWER(F585,2))+POWER(Päälaskenta!E$15*F585,2))+Päälaskenta!C$15</f>
        <v>4.42</v>
      </c>
      <c r="H585" s="57">
        <f t="shared" si="64"/>
        <v>0.4</v>
      </c>
      <c r="I585" s="62">
        <f t="shared" si="65"/>
        <v>4.3602000000000002E-2</v>
      </c>
      <c r="M585" s="8">
        <f>IF(F585&gt;(Päälaskenta!D$24+Päälaskenta!D$20),(F585*Päälaskenta!C$15 + F585*F585*Päälaskenta!E$15)+(Päälaskenta!C$15 + F585*Päälaskenta!E$15)*(F585-(Päälaskenta!D$24+Päälaskenta!D$20)),F585*Päälaskenta!C$15 + F585*F585*Päälaskenta!E$15)</f>
        <v>1.76441296</v>
      </c>
      <c r="N585" s="8">
        <f>IF(F585&gt;Päälaskenta!D$24+Päälaskenta!D$20,2*SQRT(POWER((Päälaskenta!D$24+Päälaskenta!D$20),2)+POWER(Päälaskenta!E$15*(Päälaskenta!D$24+Päälaskenta!D$20),2))+Päälaskenta!C$15,(2*SQRT((POWER(F585,2))+POWER(Päälaskenta!E$15*F585,2))+Päälaskenta!C$15))</f>
        <v>4.42439590002218</v>
      </c>
      <c r="O585" s="8">
        <f t="shared" si="66"/>
        <v>0.39879183505959598</v>
      </c>
      <c r="P585" s="8">
        <f>Päälaskenta!F$15</f>
        <v>0.08</v>
      </c>
      <c r="Q585" s="8">
        <f t="shared" si="67"/>
        <v>11.949262196014599</v>
      </c>
      <c r="R585" s="8">
        <f t="shared" si="68"/>
        <v>1.4169018572613501</v>
      </c>
      <c r="S585" s="8">
        <f t="shared" si="69"/>
        <v>4.3772145676516799E-2</v>
      </c>
    </row>
    <row r="586" spans="1:19" x14ac:dyDescent="0.2">
      <c r="A586" s="8">
        <v>584</v>
      </c>
      <c r="B586" s="8">
        <f>IF(Päälaskenta!C$7,Päälaskenta!E$7,Päälaskenta!G$5)</f>
        <v>2.5</v>
      </c>
      <c r="C586" s="56">
        <v>1.4159999999999999</v>
      </c>
      <c r="D586" s="92">
        <f t="shared" si="63"/>
        <v>1.7655400000000001</v>
      </c>
      <c r="E586" s="8">
        <f>Päälaskenta!F$15</f>
        <v>0.08</v>
      </c>
      <c r="F586" s="93">
        <f>SQRT(POWER(Päälaskenta!C$15/(2*Päälaskenta!E$15),2)+(D586/Päälaskenta!E$15))-Päälaskenta!C$15/(2*Päälaskenta!E$15)</f>
        <v>0.50390000000000001</v>
      </c>
      <c r="G586" s="57">
        <f>2*SQRT((POWER(F586,2))+POWER(Päälaskenta!E$15*F586,2))+Päälaskenta!C$15</f>
        <v>4.43</v>
      </c>
      <c r="H586" s="57">
        <f t="shared" si="64"/>
        <v>0.4</v>
      </c>
      <c r="I586" s="62">
        <f t="shared" si="65"/>
        <v>4.3540000000000002E-2</v>
      </c>
      <c r="M586" s="8">
        <f>IF(F586&gt;(Päälaskenta!D$24+Päälaskenta!D$20),(F586*Päälaskenta!C$15 + F586*F586*Päälaskenta!E$15)+(Päälaskenta!C$15 + F586*Päälaskenta!E$15)*(F586-(Päälaskenta!D$24+Päälaskenta!D$20)),F586*Päälaskenta!C$15 + F586*F586*Päälaskenta!E$15)</f>
        <v>1.76561521</v>
      </c>
      <c r="N586" s="8">
        <f>IF(F586&gt;Päälaskenta!D$24+Päälaskenta!D$20,2*SQRT(POWER((Päälaskenta!D$24+Päälaskenta!D$20),2)+POWER(Päälaskenta!E$15*(Päälaskenta!D$24+Päälaskenta!D$20),2))+Päälaskenta!C$15,(2*SQRT((POWER(F586,2))+POWER(Päälaskenta!E$15*F586,2))+Päälaskenta!C$15))</f>
        <v>4.4252444281596004</v>
      </c>
      <c r="O586" s="8">
        <f t="shared" si="66"/>
        <v>0.39898704775824001</v>
      </c>
      <c r="P586" s="8">
        <f>Päälaskenta!F$15</f>
        <v>0.08</v>
      </c>
      <c r="Q586" s="8">
        <f t="shared" si="67"/>
        <v>11.961306144287301</v>
      </c>
      <c r="R586" s="8">
        <f t="shared" si="68"/>
        <v>1.4159370545975301</v>
      </c>
      <c r="S586" s="8">
        <f t="shared" si="69"/>
        <v>4.3684040910027297E-2</v>
      </c>
    </row>
    <row r="587" spans="1:19" x14ac:dyDescent="0.2">
      <c r="A587" s="8">
        <v>585</v>
      </c>
      <c r="B587" s="8">
        <f>IF(Päälaskenta!C$7,Päälaskenta!E$7,Päälaskenta!G$5)</f>
        <v>2.5</v>
      </c>
      <c r="C587" s="56">
        <v>1.415</v>
      </c>
      <c r="D587" s="92">
        <f t="shared" si="63"/>
        <v>1.76678</v>
      </c>
      <c r="E587" s="8">
        <f>Päälaskenta!F$15</f>
        <v>0.08</v>
      </c>
      <c r="F587" s="93">
        <f>SQRT(POWER(Päälaskenta!C$15/(2*Päälaskenta!E$15),2)+(D587/Päälaskenta!E$15))-Päälaskenta!C$15/(2*Päälaskenta!E$15)</f>
        <v>0.50419999999999998</v>
      </c>
      <c r="G587" s="57">
        <f>2*SQRT((POWER(F587,2))+POWER(Päälaskenta!E$15*F587,2))+Päälaskenta!C$15</f>
        <v>4.43</v>
      </c>
      <c r="H587" s="57">
        <f t="shared" si="64"/>
        <v>0.4</v>
      </c>
      <c r="I587" s="62">
        <f t="shared" si="65"/>
        <v>4.3478999999999997E-2</v>
      </c>
      <c r="M587" s="8">
        <f>IF(F587&gt;(Päälaskenta!D$24+Päälaskenta!D$20),(F587*Päälaskenta!C$15 + F587*F587*Päälaskenta!E$15)+(Päälaskenta!C$15 + F587*Päälaskenta!E$15)*(F587-(Päälaskenta!D$24+Päälaskenta!D$20)),F587*Päälaskenta!C$15 + F587*F587*Päälaskenta!E$15)</f>
        <v>1.76681764</v>
      </c>
      <c r="N587" s="8">
        <f>IF(F587&gt;Päälaskenta!D$24+Päälaskenta!D$20,2*SQRT(POWER((Päälaskenta!D$24+Päälaskenta!D$20),2)+POWER(Päälaskenta!E$15*(Päälaskenta!D$24+Päälaskenta!D$20),2))+Päälaskenta!C$15,(2*SQRT((POWER(F587,2))+POWER(Päälaskenta!E$15*F587,2))+Päälaskenta!C$15))</f>
        <v>4.4260929562970297</v>
      </c>
      <c r="O587" s="8">
        <f t="shared" si="66"/>
        <v>0.39918222627618699</v>
      </c>
      <c r="P587" s="8">
        <f>Päälaskenta!F$15</f>
        <v>0.08</v>
      </c>
      <c r="Q587" s="8">
        <f t="shared" si="67"/>
        <v>11.973355305897501</v>
      </c>
      <c r="R587" s="8">
        <f t="shared" si="68"/>
        <v>1.41497342079967</v>
      </c>
      <c r="S587" s="8">
        <f t="shared" si="69"/>
        <v>4.35961639179911E-2</v>
      </c>
    </row>
    <row r="588" spans="1:19" x14ac:dyDescent="0.2">
      <c r="A588" s="8">
        <v>586</v>
      </c>
      <c r="B588" s="8">
        <f>IF(Päälaskenta!C$7,Päälaskenta!E$7,Päälaskenta!G$5)</f>
        <v>2.5</v>
      </c>
      <c r="C588" s="56">
        <v>1.4139999999999999</v>
      </c>
      <c r="D588" s="92">
        <f t="shared" si="63"/>
        <v>1.76803</v>
      </c>
      <c r="E588" s="8">
        <f>Päälaskenta!F$15</f>
        <v>0.08</v>
      </c>
      <c r="F588" s="93">
        <f>SQRT(POWER(Päälaskenta!C$15/(2*Päälaskenta!E$15),2)+(D588/Päälaskenta!E$15))-Päälaskenta!C$15/(2*Päälaskenta!E$15)</f>
        <v>0.50449999999999995</v>
      </c>
      <c r="G588" s="57">
        <f>2*SQRT((POWER(F588,2))+POWER(Päälaskenta!E$15*F588,2))+Päälaskenta!C$15</f>
        <v>4.43</v>
      </c>
      <c r="H588" s="57">
        <f t="shared" si="64"/>
        <v>0.4</v>
      </c>
      <c r="I588" s="62">
        <f t="shared" si="65"/>
        <v>4.3417999999999998E-2</v>
      </c>
      <c r="M588" s="8">
        <f>IF(F588&gt;(Päälaskenta!D$24+Päälaskenta!D$20),(F588*Päälaskenta!C$15 + F588*F588*Päälaskenta!E$15)+(Päälaskenta!C$15 + F588*Päälaskenta!E$15)*(F588-(Päälaskenta!D$24+Päälaskenta!D$20)),F588*Päälaskenta!C$15 + F588*F588*Päälaskenta!E$15)</f>
        <v>1.76802025</v>
      </c>
      <c r="N588" s="8">
        <f>IF(F588&gt;Päälaskenta!D$24+Päälaskenta!D$20,2*SQRT(POWER((Päälaskenta!D$24+Päälaskenta!D$20),2)+POWER(Päälaskenta!E$15*(Päälaskenta!D$24+Päälaskenta!D$20),2))+Päälaskenta!C$15,(2*SQRT((POWER(F588,2))+POWER(Päälaskenta!E$15*F588,2))+Päälaskenta!C$15))</f>
        <v>4.4269414844344501</v>
      </c>
      <c r="O588" s="8">
        <f t="shared" si="66"/>
        <v>0.39937737063309497</v>
      </c>
      <c r="P588" s="8">
        <f>Päälaskenta!F$15</f>
        <v>0.08</v>
      </c>
      <c r="Q588" s="8">
        <f t="shared" si="67"/>
        <v>11.9854096804857</v>
      </c>
      <c r="R588" s="8">
        <f t="shared" si="68"/>
        <v>1.4140109537772501</v>
      </c>
      <c r="S588" s="8">
        <f t="shared" si="69"/>
        <v>4.3508513978559697E-2</v>
      </c>
    </row>
    <row r="589" spans="1:19" x14ac:dyDescent="0.2">
      <c r="A589" s="8">
        <v>587</v>
      </c>
      <c r="B589" s="8">
        <f>IF(Päälaskenta!C$7,Päälaskenta!E$7,Päälaskenta!G$5)</f>
        <v>2.5</v>
      </c>
      <c r="C589" s="56">
        <v>1.413</v>
      </c>
      <c r="D589" s="92">
        <f t="shared" si="63"/>
        <v>1.76929</v>
      </c>
      <c r="E589" s="8">
        <f>Päälaskenta!F$15</f>
        <v>0.08</v>
      </c>
      <c r="F589" s="93">
        <f>SQRT(POWER(Päälaskenta!C$15/(2*Päälaskenta!E$15),2)+(D589/Päälaskenta!E$15))-Päälaskenta!C$15/(2*Päälaskenta!E$15)</f>
        <v>0.50480000000000003</v>
      </c>
      <c r="G589" s="57">
        <f>2*SQRT((POWER(F589,2))+POWER(Päälaskenta!E$15*F589,2))+Päälaskenta!C$15</f>
        <v>4.43</v>
      </c>
      <c r="H589" s="57">
        <f t="shared" si="64"/>
        <v>0.4</v>
      </c>
      <c r="I589" s="62">
        <f t="shared" si="65"/>
        <v>4.3355999999999999E-2</v>
      </c>
      <c r="M589" s="8">
        <f>IF(F589&gt;(Päälaskenta!D$24+Päälaskenta!D$20),(F589*Päälaskenta!C$15 + F589*F589*Päälaskenta!E$15)+(Päälaskenta!C$15 + F589*Päälaskenta!E$15)*(F589-(Päälaskenta!D$24+Päälaskenta!D$20)),F589*Päälaskenta!C$15 + F589*F589*Päälaskenta!E$15)</f>
        <v>1.76922304</v>
      </c>
      <c r="N589" s="8">
        <f>IF(F589&gt;Päälaskenta!D$24+Päälaskenta!D$20,2*SQRT(POWER((Päälaskenta!D$24+Päälaskenta!D$20),2)+POWER(Päälaskenta!E$15*(Päälaskenta!D$24+Päälaskenta!D$20),2))+Päälaskenta!C$15,(2*SQRT((POWER(F589,2))+POWER(Päälaskenta!E$15*F589,2))+Päälaskenta!C$15))</f>
        <v>4.4277900125718803</v>
      </c>
      <c r="O589" s="8">
        <f t="shared" si="66"/>
        <v>0.39957248084859998</v>
      </c>
      <c r="P589" s="8">
        <f>Päälaskenta!F$15</f>
        <v>0.08</v>
      </c>
      <c r="Q589" s="8">
        <f t="shared" si="67"/>
        <v>11.9974692676929</v>
      </c>
      <c r="R589" s="8">
        <f t="shared" si="68"/>
        <v>1.4130496514447399</v>
      </c>
      <c r="S589" s="8">
        <f t="shared" si="69"/>
        <v>4.34210903725986E-2</v>
      </c>
    </row>
    <row r="590" spans="1:19" x14ac:dyDescent="0.2">
      <c r="A590" s="8">
        <v>588</v>
      </c>
      <c r="B590" s="8">
        <f>IF(Päälaskenta!C$7,Päälaskenta!E$7,Päälaskenta!G$5)</f>
        <v>2.5</v>
      </c>
      <c r="C590" s="56">
        <v>1.4119999999999999</v>
      </c>
      <c r="D590" s="92">
        <f t="shared" si="63"/>
        <v>1.77054</v>
      </c>
      <c r="E590" s="8">
        <f>Päälaskenta!F$15</f>
        <v>0.08</v>
      </c>
      <c r="F590" s="93">
        <f>SQRT(POWER(Päälaskenta!C$15/(2*Päälaskenta!E$15),2)+(D590/Päälaskenta!E$15))-Päälaskenta!C$15/(2*Päälaskenta!E$15)</f>
        <v>0.50509999999999999</v>
      </c>
      <c r="G590" s="57">
        <f>2*SQRT((POWER(F590,2))+POWER(Päälaskenta!E$15*F590,2))+Päälaskenta!C$15</f>
        <v>4.43</v>
      </c>
      <c r="H590" s="57">
        <f t="shared" si="64"/>
        <v>0.4</v>
      </c>
      <c r="I590" s="62">
        <f t="shared" si="65"/>
        <v>4.3295E-2</v>
      </c>
      <c r="M590" s="8">
        <f>IF(F590&gt;(Päälaskenta!D$24+Päälaskenta!D$20),(F590*Päälaskenta!C$15 + F590*F590*Päälaskenta!E$15)+(Päälaskenta!C$15 + F590*Päälaskenta!E$15)*(F590-(Päälaskenta!D$24+Päälaskenta!D$20)),F590*Päälaskenta!C$15 + F590*F590*Päälaskenta!E$15)</f>
        <v>1.77042601</v>
      </c>
      <c r="N590" s="8">
        <f>IF(F590&gt;Päälaskenta!D$24+Päälaskenta!D$20,2*SQRT(POWER((Päälaskenta!D$24+Päälaskenta!D$20),2)+POWER(Päälaskenta!E$15*(Päälaskenta!D$24+Päälaskenta!D$20),2))+Päälaskenta!C$15,(2*SQRT((POWER(F590,2))+POWER(Päälaskenta!E$15*F590,2))+Päälaskenta!C$15))</f>
        <v>4.4286385407092999</v>
      </c>
      <c r="O590" s="8">
        <f t="shared" si="66"/>
        <v>0.39976755694232902</v>
      </c>
      <c r="P590" s="8">
        <f>Päälaskenta!F$15</f>
        <v>0.08</v>
      </c>
      <c r="Q590" s="8">
        <f t="shared" si="67"/>
        <v>12.009534067161299</v>
      </c>
      <c r="R590" s="8">
        <f t="shared" si="68"/>
        <v>1.41208951172153</v>
      </c>
      <c r="S590" s="8">
        <f t="shared" si="69"/>
        <v>4.3333892383670899E-2</v>
      </c>
    </row>
    <row r="591" spans="1:19" x14ac:dyDescent="0.2">
      <c r="A591" s="8">
        <v>589</v>
      </c>
      <c r="B591" s="8">
        <f>IF(Päälaskenta!C$7,Päälaskenta!E$7,Päälaskenta!G$5)</f>
        <v>2.5</v>
      </c>
      <c r="C591" s="56">
        <v>1.411</v>
      </c>
      <c r="D591" s="92">
        <f t="shared" si="63"/>
        <v>1.77179</v>
      </c>
      <c r="E591" s="8">
        <f>Päälaskenta!F$15</f>
        <v>0.08</v>
      </c>
      <c r="F591" s="93">
        <f>SQRT(POWER(Päälaskenta!C$15/(2*Päälaskenta!E$15),2)+(D591/Päälaskenta!E$15))-Päälaskenta!C$15/(2*Päälaskenta!E$15)</f>
        <v>0.50539999999999996</v>
      </c>
      <c r="G591" s="57">
        <f>2*SQRT((POWER(F591,2))+POWER(Päälaskenta!E$15*F591,2))+Päälaskenta!C$15</f>
        <v>4.43</v>
      </c>
      <c r="H591" s="57">
        <f t="shared" si="64"/>
        <v>0.4</v>
      </c>
      <c r="I591" s="62">
        <f t="shared" si="65"/>
        <v>4.3234000000000002E-2</v>
      </c>
      <c r="M591" s="8">
        <f>IF(F591&gt;(Päälaskenta!D$24+Päälaskenta!D$20),(F591*Päälaskenta!C$15 + F591*F591*Päälaskenta!E$15)+(Päälaskenta!C$15 + F591*Päälaskenta!E$15)*(F591-(Päälaskenta!D$24+Päälaskenta!D$20)),F591*Päälaskenta!C$15 + F591*F591*Päälaskenta!E$15)</f>
        <v>1.77162916</v>
      </c>
      <c r="N591" s="8">
        <f>IF(F591&gt;Päälaskenta!D$24+Päälaskenta!D$20,2*SQRT(POWER((Päälaskenta!D$24+Päälaskenta!D$20),2)+POWER(Päälaskenta!E$15*(Päälaskenta!D$24+Päälaskenta!D$20),2))+Päälaskenta!C$15,(2*SQRT((POWER(F591,2))+POWER(Päälaskenta!E$15*F591,2))+Päälaskenta!C$15))</f>
        <v>4.4294870688467203</v>
      </c>
      <c r="O591" s="8">
        <f t="shared" si="66"/>
        <v>0.39996259893389202</v>
      </c>
      <c r="P591" s="8">
        <f>Päälaskenta!F$15</f>
        <v>0.08</v>
      </c>
      <c r="Q591" s="8">
        <f t="shared" si="67"/>
        <v>12.0216040785335</v>
      </c>
      <c r="R591" s="8">
        <f t="shared" si="68"/>
        <v>1.4111305325319901</v>
      </c>
      <c r="S591" s="8">
        <f t="shared" si="69"/>
        <v>4.3246919298031303E-2</v>
      </c>
    </row>
    <row r="592" spans="1:19" x14ac:dyDescent="0.2">
      <c r="A592" s="8">
        <v>590</v>
      </c>
      <c r="B592" s="8">
        <f>IF(Päälaskenta!C$7,Päälaskenta!E$7,Päälaskenta!G$5)</f>
        <v>2.5</v>
      </c>
      <c r="C592" s="56">
        <v>1.41</v>
      </c>
      <c r="D592" s="92">
        <f t="shared" si="63"/>
        <v>1.77305</v>
      </c>
      <c r="E592" s="8">
        <f>Päälaskenta!F$15</f>
        <v>0.08</v>
      </c>
      <c r="F592" s="93">
        <f>SQRT(POWER(Päälaskenta!C$15/(2*Päälaskenta!E$15),2)+(D592/Päälaskenta!E$15))-Päälaskenta!C$15/(2*Päälaskenta!E$15)</f>
        <v>0.50580000000000003</v>
      </c>
      <c r="G592" s="57">
        <f>2*SQRT((POWER(F592,2))+POWER(Päälaskenta!E$15*F592,2))+Päälaskenta!C$15</f>
        <v>4.43</v>
      </c>
      <c r="H592" s="57">
        <f t="shared" si="64"/>
        <v>0.4</v>
      </c>
      <c r="I592" s="62">
        <f t="shared" si="65"/>
        <v>4.3172000000000002E-2</v>
      </c>
      <c r="M592" s="8">
        <f>IF(F592&gt;(Päälaskenta!D$24+Päälaskenta!D$20),(F592*Päälaskenta!C$15 + F592*F592*Päälaskenta!E$15)+(Päälaskenta!C$15 + F592*Päälaskenta!E$15)*(F592-(Päälaskenta!D$24+Päälaskenta!D$20)),F592*Päälaskenta!C$15 + F592*F592*Päälaskenta!E$15)</f>
        <v>1.7732336399999999</v>
      </c>
      <c r="N592" s="8">
        <f>IF(F592&gt;Päälaskenta!D$24+Päälaskenta!D$20,2*SQRT(POWER((Päälaskenta!D$24+Päälaskenta!D$20),2)+POWER(Päälaskenta!E$15*(Päälaskenta!D$24+Päälaskenta!D$20),2))+Päälaskenta!C$15,(2*SQRT((POWER(F592,2))+POWER(Päälaskenta!E$15*F592,2))+Päälaskenta!C$15))</f>
        <v>4.4306184396966204</v>
      </c>
      <c r="O592" s="8">
        <f t="shared" si="66"/>
        <v>0.40022260190869002</v>
      </c>
      <c r="P592" s="8">
        <f>Päälaskenta!F$15</f>
        <v>0.08</v>
      </c>
      <c r="Q592" s="8">
        <f t="shared" si="67"/>
        <v>12.0377055338198</v>
      </c>
      <c r="R592" s="8">
        <f t="shared" si="68"/>
        <v>1.4098536953088701</v>
      </c>
      <c r="S592" s="8">
        <f t="shared" si="69"/>
        <v>4.3131303804778399E-2</v>
      </c>
    </row>
    <row r="593" spans="1:19" x14ac:dyDescent="0.2">
      <c r="A593" s="8">
        <v>591</v>
      </c>
      <c r="B593" s="8">
        <f>IF(Päälaskenta!C$7,Päälaskenta!E$7,Päälaskenta!G$5)</f>
        <v>2.5</v>
      </c>
      <c r="C593" s="56">
        <v>1.409</v>
      </c>
      <c r="D593" s="92">
        <f t="shared" si="63"/>
        <v>1.7743100000000001</v>
      </c>
      <c r="E593" s="8">
        <f>Päälaskenta!F$15</f>
        <v>0.08</v>
      </c>
      <c r="F593" s="93">
        <f>SQRT(POWER(Päälaskenta!C$15/(2*Päälaskenta!E$15),2)+(D593/Päälaskenta!E$15))-Päälaskenta!C$15/(2*Päälaskenta!E$15)</f>
        <v>0.50609999999999999</v>
      </c>
      <c r="G593" s="57">
        <f>2*SQRT((POWER(F593,2))+POWER(Päälaskenta!E$15*F593,2))+Päälaskenta!C$15</f>
        <v>4.43</v>
      </c>
      <c r="H593" s="57">
        <f t="shared" si="64"/>
        <v>0.4</v>
      </c>
      <c r="I593" s="62">
        <f t="shared" si="65"/>
        <v>4.3110999999999997E-2</v>
      </c>
      <c r="M593" s="8">
        <f>IF(F593&gt;(Päälaskenta!D$24+Päälaskenta!D$20),(F593*Päälaskenta!C$15 + F593*F593*Päälaskenta!E$15)+(Päälaskenta!C$15 + F593*Päälaskenta!E$15)*(F593-(Päälaskenta!D$24+Päälaskenta!D$20)),F593*Päälaskenta!C$15 + F593*F593*Päälaskenta!E$15)</f>
        <v>1.7744372100000001</v>
      </c>
      <c r="N593" s="8">
        <f>IF(F593&gt;Päälaskenta!D$24+Päälaskenta!D$20,2*SQRT(POWER((Päälaskenta!D$24+Päälaskenta!D$20),2)+POWER(Päälaskenta!E$15*(Päälaskenta!D$24+Päälaskenta!D$20),2))+Päälaskenta!C$15,(2*SQRT((POWER(F593,2))+POWER(Päälaskenta!E$15*F593,2))+Päälaskenta!C$15))</f>
        <v>4.4314669678340497</v>
      </c>
      <c r="O593" s="8">
        <f t="shared" si="66"/>
        <v>0.400417564404702</v>
      </c>
      <c r="P593" s="8">
        <f>Päälaskenta!F$15</f>
        <v>0.08</v>
      </c>
      <c r="Q593" s="8">
        <f t="shared" si="67"/>
        <v>12.049787704916</v>
      </c>
      <c r="R593" s="8">
        <f t="shared" si="68"/>
        <v>1.4088974159869001</v>
      </c>
      <c r="S593" s="8">
        <f t="shared" si="69"/>
        <v>4.3044852732811799E-2</v>
      </c>
    </row>
    <row r="594" spans="1:19" x14ac:dyDescent="0.2">
      <c r="A594" s="8">
        <v>592</v>
      </c>
      <c r="B594" s="8">
        <f>IF(Päälaskenta!C$7,Päälaskenta!E$7,Päälaskenta!G$5)</f>
        <v>2.5</v>
      </c>
      <c r="C594" s="56">
        <v>1.4079999999999999</v>
      </c>
      <c r="D594" s="92">
        <f t="shared" si="63"/>
        <v>1.7755700000000001</v>
      </c>
      <c r="E594" s="8">
        <f>Päälaskenta!F$15</f>
        <v>0.08</v>
      </c>
      <c r="F594" s="93">
        <f>SQRT(POWER(Päälaskenta!C$15/(2*Päälaskenta!E$15),2)+(D594/Päälaskenta!E$15))-Päälaskenta!C$15/(2*Päälaskenta!E$15)</f>
        <v>0.50639999999999996</v>
      </c>
      <c r="G594" s="57">
        <f>2*SQRT((POWER(F594,2))+POWER(Päälaskenta!E$15*F594,2))+Päälaskenta!C$15</f>
        <v>4.43</v>
      </c>
      <c r="H594" s="57">
        <f t="shared" si="64"/>
        <v>0.4</v>
      </c>
      <c r="I594" s="62">
        <f t="shared" si="65"/>
        <v>4.3049999999999998E-2</v>
      </c>
      <c r="M594" s="8">
        <f>IF(F594&gt;(Päälaskenta!D$24+Päälaskenta!D$20),(F594*Päälaskenta!C$15 + F594*F594*Päälaskenta!E$15)+(Päälaskenta!C$15 + F594*Päälaskenta!E$15)*(F594-(Päälaskenta!D$24+Päälaskenta!D$20)),F594*Päälaskenta!C$15 + F594*F594*Päälaskenta!E$15)</f>
        <v>1.77564096</v>
      </c>
      <c r="N594" s="8">
        <f>IF(F594&gt;Päälaskenta!D$24+Päälaskenta!D$20,2*SQRT(POWER((Päälaskenta!D$24+Päälaskenta!D$20),2)+POWER(Päälaskenta!E$15*(Päälaskenta!D$24+Päälaskenta!D$20),2))+Päälaskenta!C$15,(2*SQRT((POWER(F594,2))+POWER(Päälaskenta!E$15*F594,2))+Päälaskenta!C$15))</f>
        <v>4.4323154959714701</v>
      </c>
      <c r="O594" s="8">
        <f t="shared" si="66"/>
        <v>0.40061249286380402</v>
      </c>
      <c r="P594" s="8">
        <f>Päälaskenta!F$15</f>
        <v>0.08</v>
      </c>
      <c r="Q594" s="8">
        <f t="shared" si="67"/>
        <v>12.0618750867307</v>
      </c>
      <c r="R594" s="8">
        <f t="shared" si="68"/>
        <v>1.4079422903152701</v>
      </c>
      <c r="S594" s="8">
        <f t="shared" si="69"/>
        <v>4.2958624204247703E-2</v>
      </c>
    </row>
    <row r="595" spans="1:19" x14ac:dyDescent="0.2">
      <c r="A595" s="8">
        <v>593</v>
      </c>
      <c r="B595" s="8">
        <f>IF(Päälaskenta!C$7,Päälaskenta!E$7,Päälaskenta!G$5)</f>
        <v>2.5</v>
      </c>
      <c r="C595" s="56">
        <v>1.407</v>
      </c>
      <c r="D595" s="92">
        <f t="shared" si="63"/>
        <v>1.7768299999999999</v>
      </c>
      <c r="E595" s="8">
        <f>Päälaskenta!F$15</f>
        <v>0.08</v>
      </c>
      <c r="F595" s="93">
        <f>SQRT(POWER(Päälaskenta!C$15/(2*Päälaskenta!E$15),2)+(D595/Päälaskenta!E$15))-Päälaskenta!C$15/(2*Päälaskenta!E$15)</f>
        <v>0.50670000000000004</v>
      </c>
      <c r="G595" s="57">
        <f>2*SQRT((POWER(F595,2))+POWER(Päälaskenta!E$15*F595,2))+Päälaskenta!C$15</f>
        <v>4.43</v>
      </c>
      <c r="H595" s="57">
        <f t="shared" si="64"/>
        <v>0.4</v>
      </c>
      <c r="I595" s="62">
        <f t="shared" si="65"/>
        <v>4.2988999999999999E-2</v>
      </c>
      <c r="M595" s="8">
        <f>IF(F595&gt;(Päälaskenta!D$24+Päälaskenta!D$20),(F595*Päälaskenta!C$15 + F595*F595*Päälaskenta!E$15)+(Päälaskenta!C$15 + F595*Päälaskenta!E$15)*(F595-(Päälaskenta!D$24+Päälaskenta!D$20)),F595*Päälaskenta!C$15 + F595*F595*Päälaskenta!E$15)</f>
        <v>1.77684489</v>
      </c>
      <c r="N595" s="8">
        <f>IF(F595&gt;Päälaskenta!D$24+Päälaskenta!D$20,2*SQRT(POWER((Päälaskenta!D$24+Päälaskenta!D$20),2)+POWER(Päälaskenta!E$15*(Päälaskenta!D$24+Päälaskenta!D$20),2))+Päälaskenta!C$15,(2*SQRT((POWER(F595,2))+POWER(Päälaskenta!E$15*F595,2))+Päälaskenta!C$15))</f>
        <v>4.4331640241088897</v>
      </c>
      <c r="O595" s="8">
        <f t="shared" si="66"/>
        <v>0.40080738730554</v>
      </c>
      <c r="P595" s="8">
        <f>Päälaskenta!F$15</f>
        <v>0.08</v>
      </c>
      <c r="Q595" s="8">
        <f t="shared" si="67"/>
        <v>12.073967678910201</v>
      </c>
      <c r="R595" s="8">
        <f t="shared" si="68"/>
        <v>1.40698831623958</v>
      </c>
      <c r="S595" s="8">
        <f t="shared" si="69"/>
        <v>4.2872617516855102E-2</v>
      </c>
    </row>
    <row r="596" spans="1:19" x14ac:dyDescent="0.2">
      <c r="A596" s="8">
        <v>594</v>
      </c>
      <c r="B596" s="8">
        <f>IF(Päälaskenta!C$7,Päälaskenta!E$7,Päälaskenta!G$5)</f>
        <v>2.5</v>
      </c>
      <c r="C596" s="56">
        <v>1.4059999999999999</v>
      </c>
      <c r="D596" s="92">
        <f t="shared" si="63"/>
        <v>1.7780899999999999</v>
      </c>
      <c r="E596" s="8">
        <f>Päälaskenta!F$15</f>
        <v>0.08</v>
      </c>
      <c r="F596" s="93">
        <f>SQRT(POWER(Päälaskenta!C$15/(2*Päälaskenta!E$15),2)+(D596/Päälaskenta!E$15))-Päälaskenta!C$15/(2*Päälaskenta!E$15)</f>
        <v>0.50700000000000001</v>
      </c>
      <c r="G596" s="57">
        <f>2*SQRT((POWER(F596,2))+POWER(Päälaskenta!E$15*F596,2))+Päälaskenta!C$15</f>
        <v>4.43</v>
      </c>
      <c r="H596" s="57">
        <f t="shared" si="64"/>
        <v>0.4</v>
      </c>
      <c r="I596" s="62">
        <f t="shared" si="65"/>
        <v>4.2928000000000001E-2</v>
      </c>
      <c r="M596" s="8">
        <f>IF(F596&gt;(Päälaskenta!D$24+Päälaskenta!D$20),(F596*Päälaskenta!C$15 + F596*F596*Päälaskenta!E$15)+(Päälaskenta!C$15 + F596*Päälaskenta!E$15)*(F596-(Päälaskenta!D$24+Päälaskenta!D$20)),F596*Päälaskenta!C$15 + F596*F596*Päälaskenta!E$15)</f>
        <v>1.778049</v>
      </c>
      <c r="N596" s="8">
        <f>IF(F596&gt;Päälaskenta!D$24+Päälaskenta!D$20,2*SQRT(POWER((Päälaskenta!D$24+Päälaskenta!D$20),2)+POWER(Päälaskenta!E$15*(Päälaskenta!D$24+Päälaskenta!D$20),2))+Päälaskenta!C$15,(2*SQRT((POWER(F596,2))+POWER(Päälaskenta!E$15*F596,2))+Päälaskenta!C$15))</f>
        <v>4.4340125522463198</v>
      </c>
      <c r="O596" s="8">
        <f t="shared" si="66"/>
        <v>0.40100224774943899</v>
      </c>
      <c r="P596" s="8">
        <f>Päälaskenta!F$15</f>
        <v>0.08</v>
      </c>
      <c r="Q596" s="8">
        <f t="shared" si="67"/>
        <v>12.086065481101199</v>
      </c>
      <c r="R596" s="8">
        <f t="shared" si="68"/>
        <v>1.4060354917103</v>
      </c>
      <c r="S596" s="8">
        <f t="shared" si="69"/>
        <v>4.27868319710328E-2</v>
      </c>
    </row>
    <row r="597" spans="1:19" x14ac:dyDescent="0.2">
      <c r="A597" s="8">
        <v>595</v>
      </c>
      <c r="B597" s="8">
        <f>IF(Päälaskenta!C$7,Päälaskenta!E$7,Päälaskenta!G$5)</f>
        <v>2.5</v>
      </c>
      <c r="C597" s="56">
        <v>1.405</v>
      </c>
      <c r="D597" s="92">
        <f t="shared" si="63"/>
        <v>1.7793600000000001</v>
      </c>
      <c r="E597" s="8">
        <f>Päälaskenta!F$15</f>
        <v>0.08</v>
      </c>
      <c r="F597" s="93">
        <f>SQRT(POWER(Päälaskenta!C$15/(2*Päälaskenta!E$15),2)+(D597/Päälaskenta!E$15))-Päälaskenta!C$15/(2*Päälaskenta!E$15)</f>
        <v>0.50729999999999997</v>
      </c>
      <c r="G597" s="57">
        <f>2*SQRT((POWER(F597,2))+POWER(Päälaskenta!E$15*F597,2))+Päälaskenta!C$15</f>
        <v>4.43</v>
      </c>
      <c r="H597" s="57">
        <f t="shared" si="64"/>
        <v>0.4</v>
      </c>
      <c r="I597" s="62">
        <f t="shared" si="65"/>
        <v>4.2867000000000002E-2</v>
      </c>
      <c r="M597" s="8">
        <f>IF(F597&gt;(Päälaskenta!D$24+Päälaskenta!D$20),(F597*Päälaskenta!C$15 + F597*F597*Päälaskenta!E$15)+(Päälaskenta!C$15 + F597*Päälaskenta!E$15)*(F597-(Päälaskenta!D$24+Päälaskenta!D$20)),F597*Päälaskenta!C$15 + F597*F597*Päälaskenta!E$15)</f>
        <v>1.77925329</v>
      </c>
      <c r="N597" s="8">
        <f>IF(F597&gt;Päälaskenta!D$24+Päälaskenta!D$20,2*SQRT(POWER((Päälaskenta!D$24+Päälaskenta!D$20),2)+POWER(Päälaskenta!E$15*(Päälaskenta!D$24+Päälaskenta!D$20),2))+Päälaskenta!C$15,(2*SQRT((POWER(F597,2))+POWER(Päälaskenta!E$15*F597,2))+Päälaskenta!C$15))</f>
        <v>4.4348610803837403</v>
      </c>
      <c r="O597" s="8">
        <f t="shared" si="66"/>
        <v>0.40119707421501599</v>
      </c>
      <c r="P597" s="8">
        <f>Päälaskenta!F$15</f>
        <v>0.08</v>
      </c>
      <c r="Q597" s="8">
        <f t="shared" si="67"/>
        <v>12.0981684929513</v>
      </c>
      <c r="R597" s="8">
        <f t="shared" si="68"/>
        <v>1.40508381468273</v>
      </c>
      <c r="S597" s="8">
        <f t="shared" si="69"/>
        <v>4.2701266869794398E-2</v>
      </c>
    </row>
    <row r="598" spans="1:19" x14ac:dyDescent="0.2">
      <c r="A598" s="8">
        <v>596</v>
      </c>
      <c r="B598" s="8">
        <f>IF(Päälaskenta!C$7,Päälaskenta!E$7,Päälaskenta!G$5)</f>
        <v>2.5</v>
      </c>
      <c r="C598" s="56">
        <v>1.4039999999999999</v>
      </c>
      <c r="D598" s="92">
        <f t="shared" si="63"/>
        <v>1.7806299999999999</v>
      </c>
      <c r="E598" s="8">
        <f>Päälaskenta!F$15</f>
        <v>0.08</v>
      </c>
      <c r="F598" s="93">
        <f>SQRT(POWER(Päälaskenta!C$15/(2*Päälaskenta!E$15),2)+(D598/Päälaskenta!E$15))-Päälaskenta!C$15/(2*Päälaskenta!E$15)</f>
        <v>0.50760000000000005</v>
      </c>
      <c r="G598" s="57">
        <f>2*SQRT((POWER(F598,2))+POWER(Päälaskenta!E$15*F598,2))+Päälaskenta!C$15</f>
        <v>4.4400000000000004</v>
      </c>
      <c r="H598" s="57">
        <f t="shared" si="64"/>
        <v>0.4</v>
      </c>
      <c r="I598" s="62">
        <f t="shared" si="65"/>
        <v>4.2805999999999997E-2</v>
      </c>
      <c r="M598" s="8">
        <f>IF(F598&gt;(Päälaskenta!D$24+Päälaskenta!D$20),(F598*Päälaskenta!C$15 + F598*F598*Päälaskenta!E$15)+(Päälaskenta!C$15 + F598*Päälaskenta!E$15)*(F598-(Päälaskenta!D$24+Päälaskenta!D$20)),F598*Päälaskenta!C$15 + F598*F598*Päälaskenta!E$15)</f>
        <v>1.78045776</v>
      </c>
      <c r="N598" s="8">
        <f>IF(F598&gt;Päälaskenta!D$24+Päälaskenta!D$20,2*SQRT(POWER((Päälaskenta!D$24+Päälaskenta!D$20),2)+POWER(Päälaskenta!E$15*(Päälaskenta!D$24+Päälaskenta!D$20),2))+Päälaskenta!C$15,(2*SQRT((POWER(F598,2))+POWER(Päälaskenta!E$15*F598,2))+Päälaskenta!C$15))</f>
        <v>4.4357096085211696</v>
      </c>
      <c r="O598" s="8">
        <f t="shared" si="66"/>
        <v>0.40139186672176902</v>
      </c>
      <c r="P598" s="8">
        <f>Päälaskenta!F$15</f>
        <v>0.08</v>
      </c>
      <c r="Q598" s="8">
        <f t="shared" si="67"/>
        <v>12.110276714108901</v>
      </c>
      <c r="R598" s="8">
        <f t="shared" si="68"/>
        <v>1.4041332831170299</v>
      </c>
      <c r="S598" s="8">
        <f t="shared" si="69"/>
        <v>4.2615921518757899E-2</v>
      </c>
    </row>
    <row r="599" spans="1:19" x14ac:dyDescent="0.2">
      <c r="A599" s="8">
        <v>597</v>
      </c>
      <c r="B599" s="8">
        <f>IF(Päälaskenta!C$7,Päälaskenta!E$7,Päälaskenta!G$5)</f>
        <v>2.5</v>
      </c>
      <c r="C599" s="56">
        <v>1.403</v>
      </c>
      <c r="D599" s="92">
        <f t="shared" si="63"/>
        <v>1.7819</v>
      </c>
      <c r="E599" s="8">
        <f>Päälaskenta!F$15</f>
        <v>0.08</v>
      </c>
      <c r="F599" s="93">
        <f>SQRT(POWER(Päälaskenta!C$15/(2*Päälaskenta!E$15),2)+(D599/Päälaskenta!E$15))-Päälaskenta!C$15/(2*Päälaskenta!E$15)</f>
        <v>0.50800000000000001</v>
      </c>
      <c r="G599" s="57">
        <f>2*SQRT((POWER(F599,2))+POWER(Päälaskenta!E$15*F599,2))+Päälaskenta!C$15</f>
        <v>4.4400000000000004</v>
      </c>
      <c r="H599" s="57">
        <f t="shared" si="64"/>
        <v>0.4</v>
      </c>
      <c r="I599" s="62">
        <f t="shared" si="65"/>
        <v>4.2744999999999998E-2</v>
      </c>
      <c r="M599" s="8">
        <f>IF(F599&gt;(Päälaskenta!D$24+Päälaskenta!D$20),(F599*Päälaskenta!C$15 + F599*F599*Päälaskenta!E$15)+(Päälaskenta!C$15 + F599*Päälaskenta!E$15)*(F599-(Päälaskenta!D$24+Päälaskenta!D$20)),F599*Päälaskenta!C$15 + F599*F599*Päälaskenta!E$15)</f>
        <v>1.7820640000000001</v>
      </c>
      <c r="N599" s="8">
        <f>IF(F599&gt;Päälaskenta!D$24+Päälaskenta!D$20,2*SQRT(POWER((Päälaskenta!D$24+Päälaskenta!D$20),2)+POWER(Päälaskenta!E$15*(Päälaskenta!D$24+Päälaskenta!D$20),2))+Päälaskenta!C$15,(2*SQRT((POWER(F599,2))+POWER(Päälaskenta!E$15*F599,2))+Päälaskenta!C$15))</f>
        <v>4.4368409793710599</v>
      </c>
      <c r="O599" s="8">
        <f t="shared" si="66"/>
        <v>0.401651537272948</v>
      </c>
      <c r="P599" s="8">
        <f>Päälaskenta!F$15</f>
        <v>0.08</v>
      </c>
      <c r="Q599" s="8">
        <f t="shared" si="67"/>
        <v>12.126429111746701</v>
      </c>
      <c r="R599" s="8">
        <f t="shared" si="68"/>
        <v>1.4028676860090299</v>
      </c>
      <c r="S599" s="8">
        <f t="shared" si="69"/>
        <v>4.2502468355710199E-2</v>
      </c>
    </row>
    <row r="600" spans="1:19" x14ac:dyDescent="0.2">
      <c r="A600" s="8">
        <v>598</v>
      </c>
      <c r="B600" s="8">
        <f>IF(Päälaskenta!C$7,Päälaskenta!E$7,Päälaskenta!G$5)</f>
        <v>2.5</v>
      </c>
      <c r="C600" s="56">
        <v>1.4019999999999999</v>
      </c>
      <c r="D600" s="92">
        <f t="shared" si="63"/>
        <v>1.7831699999999999</v>
      </c>
      <c r="E600" s="8">
        <f>Päälaskenta!F$15</f>
        <v>0.08</v>
      </c>
      <c r="F600" s="93">
        <f>SQRT(POWER(Päälaskenta!C$15/(2*Päälaskenta!E$15),2)+(D600/Päälaskenta!E$15))-Päälaskenta!C$15/(2*Päälaskenta!E$15)</f>
        <v>0.50829999999999997</v>
      </c>
      <c r="G600" s="57">
        <f>2*SQRT((POWER(F600,2))+POWER(Päälaskenta!E$15*F600,2))+Päälaskenta!C$15</f>
        <v>4.4400000000000004</v>
      </c>
      <c r="H600" s="57">
        <f t="shared" si="64"/>
        <v>0.4</v>
      </c>
      <c r="I600" s="62">
        <f t="shared" si="65"/>
        <v>4.2684E-2</v>
      </c>
      <c r="M600" s="8">
        <f>IF(F600&gt;(Päälaskenta!D$24+Päälaskenta!D$20),(F600*Päälaskenta!C$15 + F600*F600*Päälaskenta!E$15)+(Päälaskenta!C$15 + F600*Päälaskenta!E$15)*(F600-(Päälaskenta!D$24+Päälaskenta!D$20)),F600*Päälaskenta!C$15 + F600*F600*Päälaskenta!E$15)</f>
        <v>1.78326889</v>
      </c>
      <c r="N600" s="8">
        <f>IF(F600&gt;Päälaskenta!D$24+Päälaskenta!D$20,2*SQRT(POWER((Päälaskenta!D$24+Päälaskenta!D$20),2)+POWER(Päälaskenta!E$15*(Päälaskenta!D$24+Päälaskenta!D$20),2))+Päälaskenta!C$15,(2*SQRT((POWER(F600,2))+POWER(Päälaskenta!E$15*F600,2))+Päälaskenta!C$15))</f>
        <v>4.4376895075084901</v>
      </c>
      <c r="O600" s="8">
        <f t="shared" si="66"/>
        <v>0.40184625061819701</v>
      </c>
      <c r="P600" s="8">
        <f>Päälaskenta!F$15</f>
        <v>0.08</v>
      </c>
      <c r="Q600" s="8">
        <f t="shared" si="67"/>
        <v>12.138549486592201</v>
      </c>
      <c r="R600" s="8">
        <f t="shared" si="68"/>
        <v>1.4019198192819899</v>
      </c>
      <c r="S600" s="8">
        <f t="shared" si="69"/>
        <v>4.2417633069314599E-2</v>
      </c>
    </row>
    <row r="601" spans="1:19" x14ac:dyDescent="0.2">
      <c r="A601" s="8">
        <v>599</v>
      </c>
      <c r="B601" s="8">
        <f>IF(Päälaskenta!C$7,Päälaskenta!E$7,Päälaskenta!G$5)</f>
        <v>2.5</v>
      </c>
      <c r="C601" s="56">
        <v>1.401</v>
      </c>
      <c r="D601" s="92">
        <f t="shared" si="63"/>
        <v>1.78444</v>
      </c>
      <c r="E601" s="8">
        <f>Päälaskenta!F$15</f>
        <v>0.08</v>
      </c>
      <c r="F601" s="93">
        <f>SQRT(POWER(Päälaskenta!C$15/(2*Päälaskenta!E$15),2)+(D601/Päälaskenta!E$15))-Päälaskenta!C$15/(2*Päälaskenta!E$15)</f>
        <v>0.50860000000000005</v>
      </c>
      <c r="G601" s="57">
        <f>2*SQRT((POWER(F601,2))+POWER(Päälaskenta!E$15*F601,2))+Päälaskenta!C$15</f>
        <v>4.4400000000000004</v>
      </c>
      <c r="H601" s="57">
        <f t="shared" si="64"/>
        <v>0.4</v>
      </c>
      <c r="I601" s="62">
        <f t="shared" si="65"/>
        <v>4.2623000000000001E-2</v>
      </c>
      <c r="M601" s="8">
        <f>IF(F601&gt;(Päälaskenta!D$24+Päälaskenta!D$20),(F601*Päälaskenta!C$15 + F601*F601*Päälaskenta!E$15)+(Päälaskenta!C$15 + F601*Päälaskenta!E$15)*(F601-(Päälaskenta!D$24+Päälaskenta!D$20)),F601*Päälaskenta!C$15 + F601*F601*Päälaskenta!E$15)</f>
        <v>1.7844739599999999</v>
      </c>
      <c r="N601" s="8">
        <f>IF(F601&gt;Päälaskenta!D$24+Päälaskenta!D$20,2*SQRT(POWER((Päälaskenta!D$24+Päälaskenta!D$20),2)+POWER(Päälaskenta!E$15*(Päälaskenta!D$24+Päälaskenta!D$20),2))+Päälaskenta!C$15,(2*SQRT((POWER(F601,2))+POWER(Päälaskenta!E$15*F601,2))+Päälaskenta!C$15))</f>
        <v>4.4385380356459097</v>
      </c>
      <c r="O601" s="8">
        <f t="shared" si="66"/>
        <v>0.40204093006951502</v>
      </c>
      <c r="P601" s="8">
        <f>Päälaskenta!F$15</f>
        <v>0.08</v>
      </c>
      <c r="Q601" s="8">
        <f t="shared" si="67"/>
        <v>12.1506750695787</v>
      </c>
      <c r="R601" s="8">
        <f t="shared" si="68"/>
        <v>1.4009730912520599</v>
      </c>
      <c r="S601" s="8">
        <f t="shared" si="69"/>
        <v>4.2333015237179597E-2</v>
      </c>
    </row>
    <row r="602" spans="1:19" x14ac:dyDescent="0.2">
      <c r="A602" s="8">
        <v>600</v>
      </c>
      <c r="B602" s="8">
        <f>IF(Päälaskenta!C$7,Päälaskenta!E$7,Päälaskenta!G$5)</f>
        <v>2.5</v>
      </c>
      <c r="C602" s="56">
        <v>1.4</v>
      </c>
      <c r="D602" s="92">
        <f t="shared" si="63"/>
        <v>1.7857099999999999</v>
      </c>
      <c r="E602" s="8">
        <f>Päälaskenta!F$15</f>
        <v>0.08</v>
      </c>
      <c r="F602" s="93">
        <f>SQRT(POWER(Päälaskenta!C$15/(2*Päälaskenta!E$15),2)+(D602/Päälaskenta!E$15))-Päälaskenta!C$15/(2*Päälaskenta!E$15)</f>
        <v>0.50890000000000002</v>
      </c>
      <c r="G602" s="57">
        <f>2*SQRT((POWER(F602,2))+POWER(Päälaskenta!E$15*F602,2))+Päälaskenta!C$15</f>
        <v>4.4400000000000004</v>
      </c>
      <c r="H602" s="57">
        <f t="shared" si="64"/>
        <v>0.4</v>
      </c>
      <c r="I602" s="62">
        <f t="shared" si="65"/>
        <v>4.2562000000000003E-2</v>
      </c>
      <c r="M602" s="8">
        <f>IF(F602&gt;(Päälaskenta!D$24+Päälaskenta!D$20),(F602*Päälaskenta!C$15 + F602*F602*Päälaskenta!E$15)+(Päälaskenta!C$15 + F602*Päälaskenta!E$15)*(F602-(Päälaskenta!D$24+Päälaskenta!D$20)),F602*Päälaskenta!C$15 + F602*F602*Päälaskenta!E$15)</f>
        <v>1.7856792100000001</v>
      </c>
      <c r="N602" s="8">
        <f>IF(F602&gt;Päälaskenta!D$24+Päälaskenta!D$20,2*SQRT(POWER((Päälaskenta!D$24+Päälaskenta!D$20),2)+POWER(Päälaskenta!E$15*(Päälaskenta!D$24+Päälaskenta!D$20),2))+Päälaskenta!C$15,(2*SQRT((POWER(F602,2))+POWER(Päälaskenta!E$15*F602,2))+Päälaskenta!C$15))</f>
        <v>4.4393865637833398</v>
      </c>
      <c r="O602" s="8">
        <f t="shared" si="66"/>
        <v>0.402235575646336</v>
      </c>
      <c r="P602" s="8">
        <f>Päälaskenta!F$15</f>
        <v>0.08</v>
      </c>
      <c r="Q602" s="8">
        <f t="shared" si="67"/>
        <v>12.162805860357899</v>
      </c>
      <c r="R602" s="8">
        <f t="shared" si="68"/>
        <v>1.4000274999001601</v>
      </c>
      <c r="S602" s="8">
        <f t="shared" si="69"/>
        <v>4.2248614176079703E-2</v>
      </c>
    </row>
    <row r="603" spans="1:19" x14ac:dyDescent="0.2">
      <c r="A603" s="8">
        <v>601</v>
      </c>
      <c r="B603" s="8">
        <f>IF(Päälaskenta!C$7,Päälaskenta!E$7,Päälaskenta!G$5)</f>
        <v>2.5</v>
      </c>
      <c r="C603" s="56">
        <v>1.399</v>
      </c>
      <c r="D603" s="92">
        <f t="shared" si="63"/>
        <v>1.7869900000000001</v>
      </c>
      <c r="E603" s="8">
        <f>Päälaskenta!F$15</f>
        <v>0.08</v>
      </c>
      <c r="F603" s="93">
        <f>SQRT(POWER(Päälaskenta!C$15/(2*Päälaskenta!E$15),2)+(D603/Päälaskenta!E$15))-Päälaskenta!C$15/(2*Päälaskenta!E$15)</f>
        <v>0.50919999999999999</v>
      </c>
      <c r="G603" s="57">
        <f>2*SQRT((POWER(F603,2))+POWER(Päälaskenta!E$15*F603,2))+Päälaskenta!C$15</f>
        <v>4.4400000000000004</v>
      </c>
      <c r="H603" s="57">
        <f t="shared" si="64"/>
        <v>0.4</v>
      </c>
      <c r="I603" s="62">
        <f t="shared" si="65"/>
        <v>4.2500999999999997E-2</v>
      </c>
      <c r="M603" s="8">
        <f>IF(F603&gt;(Päälaskenta!D$24+Päälaskenta!D$20),(F603*Päälaskenta!C$15 + F603*F603*Päälaskenta!E$15)+(Päälaskenta!C$15 + F603*Päälaskenta!E$15)*(F603-(Päälaskenta!D$24+Päälaskenta!D$20)),F603*Päälaskenta!C$15 + F603*F603*Päälaskenta!E$15)</f>
        <v>1.78688464</v>
      </c>
      <c r="N603" s="8">
        <f>IF(F603&gt;Päälaskenta!D$24+Päälaskenta!D$20,2*SQRT(POWER((Päälaskenta!D$24+Päälaskenta!D$20),2)+POWER(Päälaskenta!E$15*(Päälaskenta!D$24+Päälaskenta!D$20),2))+Päälaskenta!C$15,(2*SQRT((POWER(F603,2))+POWER(Päälaskenta!E$15*F603,2))+Päälaskenta!C$15))</f>
        <v>4.4402350919207603</v>
      </c>
      <c r="O603" s="8">
        <f t="shared" si="66"/>
        <v>0.402430187368081</v>
      </c>
      <c r="P603" s="8">
        <f>Päälaskenta!F$15</f>
        <v>0.08</v>
      </c>
      <c r="Q603" s="8">
        <f t="shared" si="67"/>
        <v>12.174941858582301</v>
      </c>
      <c r="R603" s="8">
        <f t="shared" si="68"/>
        <v>1.39908304321201</v>
      </c>
      <c r="S603" s="8">
        <f t="shared" si="69"/>
        <v>4.21644292053341E-2</v>
      </c>
    </row>
    <row r="604" spans="1:19" x14ac:dyDescent="0.2">
      <c r="A604" s="8">
        <v>602</v>
      </c>
      <c r="B604" s="8">
        <f>IF(Päälaskenta!C$7,Päälaskenta!E$7,Päälaskenta!G$5)</f>
        <v>2.5</v>
      </c>
      <c r="C604" s="56">
        <v>1.3979999999999999</v>
      </c>
      <c r="D604" s="92">
        <f t="shared" si="63"/>
        <v>1.78827</v>
      </c>
      <c r="E604" s="8">
        <f>Päälaskenta!F$15</f>
        <v>0.08</v>
      </c>
      <c r="F604" s="93">
        <f>SQRT(POWER(Päälaskenta!C$15/(2*Päälaskenta!E$15),2)+(D604/Päälaskenta!E$15))-Päälaskenta!C$15/(2*Päälaskenta!E$15)</f>
        <v>0.50949999999999995</v>
      </c>
      <c r="G604" s="57">
        <f>2*SQRT((POWER(F604,2))+POWER(Päälaskenta!E$15*F604,2))+Päälaskenta!C$15</f>
        <v>4.4400000000000004</v>
      </c>
      <c r="H604" s="57">
        <f t="shared" si="64"/>
        <v>0.4</v>
      </c>
      <c r="I604" s="62">
        <f t="shared" si="65"/>
        <v>4.2441E-2</v>
      </c>
      <c r="M604" s="8">
        <f>IF(F604&gt;(Päälaskenta!D$24+Päälaskenta!D$20),(F604*Päälaskenta!C$15 + F604*F604*Päälaskenta!E$15)+(Päälaskenta!C$15 + F604*Päälaskenta!E$15)*(F604-(Päälaskenta!D$24+Päälaskenta!D$20)),F604*Päälaskenta!C$15 + F604*F604*Päälaskenta!E$15)</f>
        <v>1.78809025</v>
      </c>
      <c r="N604" s="8">
        <f>IF(F604&gt;Päälaskenta!D$24+Päälaskenta!D$20,2*SQRT(POWER((Päälaskenta!D$24+Päälaskenta!D$20),2)+POWER(Päälaskenta!E$15*(Päälaskenta!D$24+Päälaskenta!D$20),2))+Päälaskenta!C$15,(2*SQRT((POWER(F604,2))+POWER(Päälaskenta!E$15*F604,2))+Päälaskenta!C$15))</f>
        <v>4.4410836200581798</v>
      </c>
      <c r="O604" s="8">
        <f t="shared" si="66"/>
        <v>0.40262476525415603</v>
      </c>
      <c r="P604" s="8">
        <f>Päälaskenta!F$15</f>
        <v>0.08</v>
      </c>
      <c r="Q604" s="8">
        <f t="shared" si="67"/>
        <v>12.187083063905</v>
      </c>
      <c r="R604" s="8">
        <f t="shared" si="68"/>
        <v>1.39813971917804</v>
      </c>
      <c r="S604" s="8">
        <f t="shared" si="69"/>
        <v>4.2080459646797297E-2</v>
      </c>
    </row>
    <row r="605" spans="1:19" x14ac:dyDescent="0.2">
      <c r="A605" s="8">
        <v>603</v>
      </c>
      <c r="B605" s="8">
        <f>IF(Päälaskenta!C$7,Päälaskenta!E$7,Päälaskenta!G$5)</f>
        <v>2.5</v>
      </c>
      <c r="C605" s="56">
        <v>1.397</v>
      </c>
      <c r="D605" s="92">
        <f t="shared" si="63"/>
        <v>1.78955</v>
      </c>
      <c r="E605" s="8">
        <f>Päälaskenta!F$15</f>
        <v>0.08</v>
      </c>
      <c r="F605" s="93">
        <f>SQRT(POWER(Päälaskenta!C$15/(2*Päälaskenta!E$15),2)+(D605/Päälaskenta!E$15))-Päälaskenta!C$15/(2*Päälaskenta!E$15)</f>
        <v>0.50990000000000002</v>
      </c>
      <c r="G605" s="57">
        <f>2*SQRT((POWER(F605,2))+POWER(Päälaskenta!E$15*F605,2))+Päälaskenta!C$15</f>
        <v>4.4400000000000004</v>
      </c>
      <c r="H605" s="57">
        <f t="shared" si="64"/>
        <v>0.4</v>
      </c>
      <c r="I605" s="62">
        <f t="shared" si="65"/>
        <v>4.2380000000000001E-2</v>
      </c>
      <c r="M605" s="8">
        <f>IF(F605&gt;(Päälaskenta!D$24+Päälaskenta!D$20),(F605*Päälaskenta!C$15 + F605*F605*Päälaskenta!E$15)+(Päälaskenta!C$15 + F605*Päälaskenta!E$15)*(F605-(Päälaskenta!D$24+Päälaskenta!D$20)),F605*Päälaskenta!C$15 + F605*F605*Päälaskenta!E$15)</f>
        <v>1.78969801</v>
      </c>
      <c r="N605" s="8">
        <f>IF(F605&gt;Päälaskenta!D$24+Päälaskenta!D$20,2*SQRT(POWER((Päälaskenta!D$24+Päälaskenta!D$20),2)+POWER(Päälaskenta!E$15*(Päälaskenta!D$24+Päälaskenta!D$20),2))+Päälaskenta!C$15,(2*SQRT((POWER(F605,2))+POWER(Päälaskenta!E$15*F605,2))+Päälaskenta!C$15))</f>
        <v>4.4422149909080799</v>
      </c>
      <c r="O605" s="8">
        <f t="shared" si="66"/>
        <v>0.40288414983583398</v>
      </c>
      <c r="P605" s="8">
        <f>Päälaskenta!F$15</f>
        <v>0.08</v>
      </c>
      <c r="Q605" s="8">
        <f t="shared" si="67"/>
        <v>12.2032794370016</v>
      </c>
      <c r="R605" s="8">
        <f t="shared" si="68"/>
        <v>1.3968837122414901</v>
      </c>
      <c r="S605" s="8">
        <f t="shared" si="69"/>
        <v>4.1968834153689398E-2</v>
      </c>
    </row>
    <row r="606" spans="1:19" x14ac:dyDescent="0.2">
      <c r="A606" s="8">
        <v>604</v>
      </c>
      <c r="B606" s="8">
        <f>IF(Päälaskenta!C$7,Päälaskenta!E$7,Päälaskenta!G$5)</f>
        <v>2.5</v>
      </c>
      <c r="C606" s="56">
        <v>1.3959999999999999</v>
      </c>
      <c r="D606" s="92">
        <f t="shared" si="63"/>
        <v>1.7908299999999999</v>
      </c>
      <c r="E606" s="8">
        <f>Päälaskenta!F$15</f>
        <v>0.08</v>
      </c>
      <c r="F606" s="93">
        <f>SQRT(POWER(Päälaskenta!C$15/(2*Päälaskenta!E$15),2)+(D606/Päälaskenta!E$15))-Päälaskenta!C$15/(2*Päälaskenta!E$15)</f>
        <v>0.51019999999999999</v>
      </c>
      <c r="G606" s="57">
        <f>2*SQRT((POWER(F606,2))+POWER(Päälaskenta!E$15*F606,2))+Päälaskenta!C$15</f>
        <v>4.4400000000000004</v>
      </c>
      <c r="H606" s="57">
        <f t="shared" si="64"/>
        <v>0.4</v>
      </c>
      <c r="I606" s="62">
        <f t="shared" si="65"/>
        <v>4.2319000000000002E-2</v>
      </c>
      <c r="M606" s="8">
        <f>IF(F606&gt;(Päälaskenta!D$24+Päälaskenta!D$20),(F606*Päälaskenta!C$15 + F606*F606*Päälaskenta!E$15)+(Päälaskenta!C$15 + F606*Päälaskenta!E$15)*(F606-(Päälaskenta!D$24+Päälaskenta!D$20)),F606*Päälaskenta!C$15 + F606*F606*Päälaskenta!E$15)</f>
        <v>1.79090404</v>
      </c>
      <c r="N606" s="8">
        <f>IF(F606&gt;Päälaskenta!D$24+Päälaskenta!D$20,2*SQRT(POWER((Päälaskenta!D$24+Päälaskenta!D$20),2)+POWER(Päälaskenta!E$15*(Päälaskenta!D$24+Päälaskenta!D$20),2))+Päälaskenta!C$15,(2*SQRT((POWER(F606,2))+POWER(Päälaskenta!E$15*F606,2))+Päälaskenta!C$15))</f>
        <v>4.4430635190455101</v>
      </c>
      <c r="O606" s="8">
        <f t="shared" si="66"/>
        <v>0.40307864884739097</v>
      </c>
      <c r="P606" s="8">
        <f>Päälaskenta!F$15</f>
        <v>0.08</v>
      </c>
      <c r="Q606" s="8">
        <f t="shared" si="67"/>
        <v>12.2154327908762</v>
      </c>
      <c r="R606" s="8">
        <f t="shared" si="68"/>
        <v>1.3959430232789001</v>
      </c>
      <c r="S606" s="8">
        <f t="shared" si="69"/>
        <v>4.1885364600555197E-2</v>
      </c>
    </row>
    <row r="607" spans="1:19" x14ac:dyDescent="0.2">
      <c r="A607" s="8">
        <v>605</v>
      </c>
      <c r="B607" s="8">
        <f>IF(Päälaskenta!C$7,Päälaskenta!E$7,Päälaskenta!G$5)</f>
        <v>2.5</v>
      </c>
      <c r="C607" s="56">
        <v>1.395</v>
      </c>
      <c r="D607" s="92">
        <f t="shared" si="63"/>
        <v>1.7921100000000001</v>
      </c>
      <c r="E607" s="8">
        <f>Päälaskenta!F$15</f>
        <v>0.08</v>
      </c>
      <c r="F607" s="93">
        <f>SQRT(POWER(Päälaskenta!C$15/(2*Päälaskenta!E$15),2)+(D607/Päälaskenta!E$15))-Päälaskenta!C$15/(2*Päälaskenta!E$15)</f>
        <v>0.51049999999999995</v>
      </c>
      <c r="G607" s="57">
        <f>2*SQRT((POWER(F607,2))+POWER(Päälaskenta!E$15*F607,2))+Päälaskenta!C$15</f>
        <v>4.4400000000000004</v>
      </c>
      <c r="H607" s="57">
        <f t="shared" si="64"/>
        <v>0.4</v>
      </c>
      <c r="I607" s="62">
        <f t="shared" si="65"/>
        <v>4.2258999999999998E-2</v>
      </c>
      <c r="M607" s="8">
        <f>IF(F607&gt;(Päälaskenta!D$24+Päälaskenta!D$20),(F607*Päälaskenta!C$15 + F607*F607*Päälaskenta!E$15)+(Päälaskenta!C$15 + F607*Päälaskenta!E$15)*(F607-(Päälaskenta!D$24+Päälaskenta!D$20)),F607*Päälaskenta!C$15 + F607*F607*Päälaskenta!E$15)</f>
        <v>1.7921102499999999</v>
      </c>
      <c r="N607" s="8">
        <f>IF(F607&gt;Päälaskenta!D$24+Päälaskenta!D$20,2*SQRT(POWER((Päälaskenta!D$24+Päälaskenta!D$20),2)+POWER(Päälaskenta!E$15*(Päälaskenta!D$24+Päälaskenta!D$20),2))+Päälaskenta!C$15,(2*SQRT((POWER(F607,2))+POWER(Päälaskenta!E$15*F607,2))+Päälaskenta!C$15))</f>
        <v>4.4439120471829296</v>
      </c>
      <c r="O607" s="8">
        <f t="shared" si="66"/>
        <v>0.40327311408785599</v>
      </c>
      <c r="P607" s="8">
        <f>Päälaskenta!F$15</f>
        <v>0.08</v>
      </c>
      <c r="Q607" s="8">
        <f t="shared" si="67"/>
        <v>12.2275913506988</v>
      </c>
      <c r="R607" s="8">
        <f t="shared" si="68"/>
        <v>1.3950034603060799</v>
      </c>
      <c r="S607" s="8">
        <f t="shared" si="69"/>
        <v>4.1802108217302597E-2</v>
      </c>
    </row>
    <row r="608" spans="1:19" x14ac:dyDescent="0.2">
      <c r="A608" s="8">
        <v>606</v>
      </c>
      <c r="B608" s="8">
        <f>IF(Päälaskenta!C$7,Päälaskenta!E$7,Päälaskenta!G$5)</f>
        <v>2.5</v>
      </c>
      <c r="C608" s="56">
        <v>1.3939999999999999</v>
      </c>
      <c r="D608" s="92">
        <f t="shared" si="63"/>
        <v>1.7934000000000001</v>
      </c>
      <c r="E608" s="8">
        <f>Päälaskenta!F$15</f>
        <v>0.08</v>
      </c>
      <c r="F608" s="93">
        <f>SQRT(POWER(Päälaskenta!C$15/(2*Päälaskenta!E$15),2)+(D608/Päälaskenta!E$15))-Päälaskenta!C$15/(2*Päälaskenta!E$15)</f>
        <v>0.51080000000000003</v>
      </c>
      <c r="G608" s="57">
        <f>2*SQRT((POWER(F608,2))+POWER(Päälaskenta!E$15*F608,2))+Päälaskenta!C$15</f>
        <v>4.4400000000000004</v>
      </c>
      <c r="H608" s="57">
        <f t="shared" si="64"/>
        <v>0.4</v>
      </c>
      <c r="I608" s="62">
        <f t="shared" si="65"/>
        <v>4.2197999999999999E-2</v>
      </c>
      <c r="M608" s="8">
        <f>IF(F608&gt;(Päälaskenta!D$24+Päälaskenta!D$20),(F608*Päälaskenta!C$15 + F608*F608*Päälaskenta!E$15)+(Päälaskenta!C$15 + F608*Päälaskenta!E$15)*(F608-(Päälaskenta!D$24+Päälaskenta!D$20)),F608*Päälaskenta!C$15 + F608*F608*Päälaskenta!E$15)</f>
        <v>1.79331664</v>
      </c>
      <c r="N608" s="8">
        <f>IF(F608&gt;Päälaskenta!D$24+Päälaskenta!D$20,2*SQRT(POWER((Päälaskenta!D$24+Päälaskenta!D$20),2)+POWER(Päälaskenta!E$15*(Päälaskenta!D$24+Päälaskenta!D$20),2))+Päälaskenta!C$15,(2*SQRT((POWER(F608,2))+POWER(Päälaskenta!E$15*F608,2))+Päälaskenta!C$15))</f>
        <v>4.4447605753203501</v>
      </c>
      <c r="O608" s="8">
        <f t="shared" si="66"/>
        <v>0.403467545576569</v>
      </c>
      <c r="P608" s="8">
        <f>Päälaskenta!F$15</f>
        <v>0.08</v>
      </c>
      <c r="Q608" s="8">
        <f t="shared" si="67"/>
        <v>12.2397551161257</v>
      </c>
      <c r="R608" s="8">
        <f t="shared" si="68"/>
        <v>1.3940650213338801</v>
      </c>
      <c r="S608" s="8">
        <f t="shared" si="69"/>
        <v>4.1719064336641902E-2</v>
      </c>
    </row>
    <row r="609" spans="1:19" x14ac:dyDescent="0.2">
      <c r="A609" s="8">
        <v>607</v>
      </c>
      <c r="B609" s="8">
        <f>IF(Päälaskenta!C$7,Päälaskenta!E$7,Päälaskenta!G$5)</f>
        <v>2.5</v>
      </c>
      <c r="C609" s="56">
        <v>1.393</v>
      </c>
      <c r="D609" s="92">
        <f t="shared" si="63"/>
        <v>1.7946899999999999</v>
      </c>
      <c r="E609" s="8">
        <f>Päälaskenta!F$15</f>
        <v>0.08</v>
      </c>
      <c r="F609" s="93">
        <f>SQRT(POWER(Päälaskenta!C$15/(2*Päälaskenta!E$15),2)+(D609/Päälaskenta!E$15))-Päälaskenta!C$15/(2*Päälaskenta!E$15)</f>
        <v>0.5111</v>
      </c>
      <c r="G609" s="57">
        <f>2*SQRT((POWER(F609,2))+POWER(Päälaskenta!E$15*F609,2))+Päälaskenta!C$15</f>
        <v>4.45</v>
      </c>
      <c r="H609" s="57">
        <f t="shared" si="64"/>
        <v>0.4</v>
      </c>
      <c r="I609" s="62">
        <f t="shared" si="65"/>
        <v>4.2138000000000002E-2</v>
      </c>
      <c r="M609" s="8">
        <f>IF(F609&gt;(Päälaskenta!D$24+Päälaskenta!D$20),(F609*Päälaskenta!C$15 + F609*F609*Päälaskenta!E$15)+(Päälaskenta!C$15 + F609*Päälaskenta!E$15)*(F609-(Päälaskenta!D$24+Päälaskenta!D$20)),F609*Päälaskenta!C$15 + F609*F609*Päälaskenta!E$15)</f>
        <v>1.7945232099999999</v>
      </c>
      <c r="N609" s="8">
        <f>IF(F609&gt;Päälaskenta!D$24+Päälaskenta!D$20,2*SQRT(POWER((Päälaskenta!D$24+Päälaskenta!D$20),2)+POWER(Päälaskenta!E$15*(Päälaskenta!D$24+Päälaskenta!D$20),2))+Päälaskenta!C$15,(2*SQRT((POWER(F609,2))+POWER(Päälaskenta!E$15*F609,2))+Päälaskenta!C$15))</f>
        <v>4.4456091034577803</v>
      </c>
      <c r="O609" s="8">
        <f t="shared" si="66"/>
        <v>0.40366194333285499</v>
      </c>
      <c r="P609" s="8">
        <f>Päälaskenta!F$15</f>
        <v>0.08</v>
      </c>
      <c r="Q609" s="8">
        <f t="shared" si="67"/>
        <v>12.2519240868143</v>
      </c>
      <c r="R609" s="8">
        <f t="shared" si="68"/>
        <v>1.3931277043778101</v>
      </c>
      <c r="S609" s="8">
        <f t="shared" si="69"/>
        <v>4.1636232293757798E-2</v>
      </c>
    </row>
    <row r="610" spans="1:19" x14ac:dyDescent="0.2">
      <c r="A610" s="8">
        <v>608</v>
      </c>
      <c r="B610" s="8">
        <f>IF(Päälaskenta!C$7,Päälaskenta!E$7,Päälaskenta!G$5)</f>
        <v>2.5</v>
      </c>
      <c r="C610" s="56">
        <v>1.3919999999999999</v>
      </c>
      <c r="D610" s="92">
        <f t="shared" si="63"/>
        <v>1.7959799999999999</v>
      </c>
      <c r="E610" s="8">
        <f>Päälaskenta!F$15</f>
        <v>0.08</v>
      </c>
      <c r="F610" s="93">
        <f>SQRT(POWER(Päälaskenta!C$15/(2*Päälaskenta!E$15),2)+(D610/Päälaskenta!E$15))-Päälaskenta!C$15/(2*Päälaskenta!E$15)</f>
        <v>0.51149999999999995</v>
      </c>
      <c r="G610" s="57">
        <f>2*SQRT((POWER(F610,2))+POWER(Päälaskenta!E$15*F610,2))+Päälaskenta!C$15</f>
        <v>4.45</v>
      </c>
      <c r="H610" s="57">
        <f t="shared" si="64"/>
        <v>0.4</v>
      </c>
      <c r="I610" s="62">
        <f t="shared" si="65"/>
        <v>4.2077000000000003E-2</v>
      </c>
      <c r="M610" s="8">
        <f>IF(F610&gt;(Päälaskenta!D$24+Päälaskenta!D$20),(F610*Päälaskenta!C$15 + F610*F610*Päälaskenta!E$15)+(Päälaskenta!C$15 + F610*Päälaskenta!E$15)*(F610-(Päälaskenta!D$24+Päälaskenta!D$20)),F610*Päälaskenta!C$15 + F610*F610*Päälaskenta!E$15)</f>
        <v>1.7961322500000001</v>
      </c>
      <c r="N610" s="8">
        <f>IF(F610&gt;Päälaskenta!D$24+Päälaskenta!D$20,2*SQRT(POWER((Päälaskenta!D$24+Päälaskenta!D$20),2)+POWER(Päälaskenta!E$15*(Päälaskenta!D$24+Päälaskenta!D$20),2))+Päälaskenta!C$15,(2*SQRT((POWER(F610,2))+POWER(Päälaskenta!E$15*F610,2))+Päälaskenta!C$15))</f>
        <v>4.4467404743076804</v>
      </c>
      <c r="O610" s="8">
        <f t="shared" si="66"/>
        <v>0.40392108790195203</v>
      </c>
      <c r="P610" s="8">
        <f>Päälaskenta!F$15</f>
        <v>0.08</v>
      </c>
      <c r="Q610" s="8">
        <f t="shared" si="67"/>
        <v>12.268157477548399</v>
      </c>
      <c r="R610" s="8">
        <f t="shared" si="68"/>
        <v>1.3918796903735799</v>
      </c>
      <c r="S610" s="8">
        <f t="shared" si="69"/>
        <v>4.1526117950897001E-2</v>
      </c>
    </row>
    <row r="611" spans="1:19" x14ac:dyDescent="0.2">
      <c r="A611" s="8">
        <v>609</v>
      </c>
      <c r="B611" s="8">
        <f>IF(Päälaskenta!C$7,Päälaskenta!E$7,Päälaskenta!G$5)</f>
        <v>2.5</v>
      </c>
      <c r="C611" s="56">
        <v>1.391</v>
      </c>
      <c r="D611" s="92">
        <f t="shared" si="63"/>
        <v>1.7972699999999999</v>
      </c>
      <c r="E611" s="8">
        <f>Päälaskenta!F$15</f>
        <v>0.08</v>
      </c>
      <c r="F611" s="93">
        <f>SQRT(POWER(Päälaskenta!C$15/(2*Päälaskenta!E$15),2)+(D611/Päälaskenta!E$15))-Päälaskenta!C$15/(2*Päälaskenta!E$15)</f>
        <v>0.51180000000000003</v>
      </c>
      <c r="G611" s="57">
        <f>2*SQRT((POWER(F611,2))+POWER(Päälaskenta!E$15*F611,2))+Päälaskenta!C$15</f>
        <v>4.45</v>
      </c>
      <c r="H611" s="57">
        <f t="shared" si="64"/>
        <v>0.4</v>
      </c>
      <c r="I611" s="62">
        <f t="shared" si="65"/>
        <v>4.2016999999999999E-2</v>
      </c>
      <c r="M611" s="8">
        <f>IF(F611&gt;(Päälaskenta!D$24+Päälaskenta!D$20),(F611*Päälaskenta!C$15 + F611*F611*Päälaskenta!E$15)+(Päälaskenta!C$15 + F611*Päälaskenta!E$15)*(F611-(Päälaskenta!D$24+Päälaskenta!D$20)),F611*Päälaskenta!C$15 + F611*F611*Päälaskenta!E$15)</f>
        <v>1.7973392399999999</v>
      </c>
      <c r="N611" s="8">
        <f>IF(F611&gt;Päälaskenta!D$24+Päälaskenta!D$20,2*SQRT(POWER((Päälaskenta!D$24+Päälaskenta!D$20),2)+POWER(Päälaskenta!E$15*(Päälaskenta!D$24+Päälaskenta!D$20),2))+Päälaskenta!C$15,(2*SQRT((POWER(F611,2))+POWER(Päälaskenta!E$15*F611,2))+Päälaskenta!C$15))</f>
        <v>4.4475890024450999</v>
      </c>
      <c r="O611" s="8">
        <f t="shared" si="66"/>
        <v>0.40411540702432203</v>
      </c>
      <c r="P611" s="8">
        <f>Päälaskenta!F$15</f>
        <v>0.08</v>
      </c>
      <c r="Q611" s="8">
        <f t="shared" si="67"/>
        <v>12.280338592518699</v>
      </c>
      <c r="R611" s="8">
        <f t="shared" si="68"/>
        <v>1.3909449837638901</v>
      </c>
      <c r="S611" s="8">
        <f t="shared" si="69"/>
        <v>4.1443777624601899E-2</v>
      </c>
    </row>
    <row r="612" spans="1:19" x14ac:dyDescent="0.2">
      <c r="A612" s="8">
        <v>610</v>
      </c>
      <c r="B612" s="8">
        <f>IF(Päälaskenta!C$7,Päälaskenta!E$7,Päälaskenta!G$5)</f>
        <v>2.5</v>
      </c>
      <c r="C612" s="56">
        <v>1.39</v>
      </c>
      <c r="D612" s="92">
        <f t="shared" si="63"/>
        <v>1.7985599999999999</v>
      </c>
      <c r="E612" s="8">
        <f>Päälaskenta!F$15</f>
        <v>0.08</v>
      </c>
      <c r="F612" s="93">
        <f>SQRT(POWER(Päälaskenta!C$15/(2*Päälaskenta!E$15),2)+(D612/Päälaskenta!E$15))-Päälaskenta!C$15/(2*Päälaskenta!E$15)</f>
        <v>0.5121</v>
      </c>
      <c r="G612" s="57">
        <f>2*SQRT((POWER(F612,2))+POWER(Päälaskenta!E$15*F612,2))+Päälaskenta!C$15</f>
        <v>4.45</v>
      </c>
      <c r="H612" s="57">
        <f t="shared" si="64"/>
        <v>0.4</v>
      </c>
      <c r="I612" s="62">
        <f t="shared" si="65"/>
        <v>4.1956E-2</v>
      </c>
      <c r="M612" s="8">
        <f>IF(F612&gt;(Päälaskenta!D$24+Päälaskenta!D$20),(F612*Päälaskenta!C$15 + F612*F612*Päälaskenta!E$15)+(Päälaskenta!C$15 + F612*Päälaskenta!E$15)*(F612-(Päälaskenta!D$24+Päälaskenta!D$20)),F612*Päälaskenta!C$15 + F612*F612*Päälaskenta!E$15)</f>
        <v>1.7985464099999999</v>
      </c>
      <c r="N612" s="8">
        <f>IF(F612&gt;Päälaskenta!D$24+Päälaskenta!D$20,2*SQRT(POWER((Päälaskenta!D$24+Päälaskenta!D$20),2)+POWER(Päälaskenta!E$15*(Päälaskenta!D$24+Päälaskenta!D$20),2))+Päälaskenta!C$15,(2*SQRT((POWER(F612,2))+POWER(Päälaskenta!E$15*F612,2))+Päälaskenta!C$15))</f>
        <v>4.4484375305825203</v>
      </c>
      <c r="O612" s="8">
        <f t="shared" si="66"/>
        <v>0.40430969247858201</v>
      </c>
      <c r="P612" s="8">
        <f>Päälaskenta!F$15</f>
        <v>0.08</v>
      </c>
      <c r="Q612" s="8">
        <f t="shared" si="67"/>
        <v>12.2925249116137</v>
      </c>
      <c r="R612" s="8">
        <f t="shared" si="68"/>
        <v>1.3900113925889701</v>
      </c>
      <c r="S612" s="8">
        <f t="shared" si="69"/>
        <v>4.1361646937784199E-2</v>
      </c>
    </row>
    <row r="613" spans="1:19" x14ac:dyDescent="0.2">
      <c r="A613" s="8">
        <v>611</v>
      </c>
      <c r="B613" s="8">
        <f>IF(Päälaskenta!C$7,Päälaskenta!E$7,Päälaskenta!G$5)</f>
        <v>2.5</v>
      </c>
      <c r="C613" s="56">
        <v>1.389</v>
      </c>
      <c r="D613" s="92">
        <f t="shared" si="63"/>
        <v>1.79986</v>
      </c>
      <c r="E613" s="8">
        <f>Päälaskenta!F$15</f>
        <v>0.08</v>
      </c>
      <c r="F613" s="93">
        <f>SQRT(POWER(Päälaskenta!C$15/(2*Päälaskenta!E$15),2)+(D613/Päälaskenta!E$15))-Päälaskenta!C$15/(2*Päälaskenta!E$15)</f>
        <v>0.51239999999999997</v>
      </c>
      <c r="G613" s="57">
        <f>2*SQRT((POWER(F613,2))+POWER(Päälaskenta!E$15*F613,2))+Päälaskenta!C$15</f>
        <v>4.45</v>
      </c>
      <c r="H613" s="57">
        <f t="shared" si="64"/>
        <v>0.4</v>
      </c>
      <c r="I613" s="62">
        <f t="shared" si="65"/>
        <v>4.1896000000000003E-2</v>
      </c>
      <c r="M613" s="8">
        <f>IF(F613&gt;(Päälaskenta!D$24+Päälaskenta!D$20),(F613*Päälaskenta!C$15 + F613*F613*Päälaskenta!E$15)+(Päälaskenta!C$15 + F613*Päälaskenta!E$15)*(F613-(Päälaskenta!D$24+Päälaskenta!D$20)),F613*Päälaskenta!C$15 + F613*F613*Päälaskenta!E$15)</f>
        <v>1.79975376</v>
      </c>
      <c r="N613" s="8">
        <f>IF(F613&gt;Päälaskenta!D$24+Päälaskenta!D$20,2*SQRT(POWER((Päälaskenta!D$24+Päälaskenta!D$20),2)+POWER(Päälaskenta!E$15*(Päälaskenta!D$24+Päälaskenta!D$20),2))+Päälaskenta!C$15,(2*SQRT((POWER(F613,2))+POWER(Päälaskenta!E$15*F613,2))+Päälaskenta!C$15))</f>
        <v>4.4492860587199496</v>
      </c>
      <c r="O613" s="8">
        <f t="shared" si="66"/>
        <v>0.404503944283993</v>
      </c>
      <c r="P613" s="8">
        <f>Päälaskenta!F$15</f>
        <v>0.08</v>
      </c>
      <c r="Q613" s="8">
        <f t="shared" si="67"/>
        <v>12.304716434493599</v>
      </c>
      <c r="R613" s="8">
        <f t="shared" si="68"/>
        <v>1.38907891488445</v>
      </c>
      <c r="S613" s="8">
        <f t="shared" si="69"/>
        <v>4.1279725236240898E-2</v>
      </c>
    </row>
    <row r="614" spans="1:19" x14ac:dyDescent="0.2">
      <c r="A614" s="8">
        <v>612</v>
      </c>
      <c r="B614" s="8">
        <f>IF(Päälaskenta!C$7,Päälaskenta!E$7,Päälaskenta!G$5)</f>
        <v>2.5</v>
      </c>
      <c r="C614" s="56">
        <v>1.3879999999999999</v>
      </c>
      <c r="D614" s="92">
        <f t="shared" si="63"/>
        <v>1.80115</v>
      </c>
      <c r="E614" s="8">
        <f>Päälaskenta!F$15</f>
        <v>0.08</v>
      </c>
      <c r="F614" s="93">
        <f>SQRT(POWER(Päälaskenta!C$15/(2*Päälaskenta!E$15),2)+(D614/Päälaskenta!E$15))-Päälaskenta!C$15/(2*Päälaskenta!E$15)</f>
        <v>0.51270000000000004</v>
      </c>
      <c r="G614" s="57">
        <f>2*SQRT((POWER(F614,2))+POWER(Päälaskenta!E$15*F614,2))+Päälaskenta!C$15</f>
        <v>4.45</v>
      </c>
      <c r="H614" s="57">
        <f t="shared" si="64"/>
        <v>0.4</v>
      </c>
      <c r="I614" s="62">
        <f t="shared" si="65"/>
        <v>4.1835999999999998E-2</v>
      </c>
      <c r="M614" s="8">
        <f>IF(F614&gt;(Päälaskenta!D$24+Päälaskenta!D$20),(F614*Päälaskenta!C$15 + F614*F614*Päälaskenta!E$15)+(Päälaskenta!C$15 + F614*Päälaskenta!E$15)*(F614-(Päälaskenta!D$24+Päälaskenta!D$20)),F614*Päälaskenta!C$15 + F614*F614*Päälaskenta!E$15)</f>
        <v>1.80096129</v>
      </c>
      <c r="N614" s="8">
        <f>IF(F614&gt;Päälaskenta!D$24+Päälaskenta!D$20,2*SQRT(POWER((Päälaskenta!D$24+Päälaskenta!D$20),2)+POWER(Päälaskenta!E$15*(Päälaskenta!D$24+Päälaskenta!D$20),2))+Päälaskenta!C$15,(2*SQRT((POWER(F614,2))+POWER(Päälaskenta!E$15*F614,2))+Päälaskenta!C$15))</f>
        <v>4.4501345868573701</v>
      </c>
      <c r="O614" s="8">
        <f t="shared" si="66"/>
        <v>0.404698162459805</v>
      </c>
      <c r="P614" s="8">
        <f>Päälaskenta!F$15</f>
        <v>0.08</v>
      </c>
      <c r="Q614" s="8">
        <f t="shared" si="67"/>
        <v>12.3169131608198</v>
      </c>
      <c r="R614" s="8">
        <f t="shared" si="68"/>
        <v>1.3881475486905099</v>
      </c>
      <c r="S614" s="8">
        <f t="shared" si="69"/>
        <v>4.1198011868186002E-2</v>
      </c>
    </row>
    <row r="615" spans="1:19" x14ac:dyDescent="0.2">
      <c r="A615" s="8">
        <v>613</v>
      </c>
      <c r="B615" s="8">
        <f>IF(Päälaskenta!C$7,Päälaskenta!E$7,Päälaskenta!G$5)</f>
        <v>2.5</v>
      </c>
      <c r="C615" s="56">
        <v>1.387</v>
      </c>
      <c r="D615" s="92">
        <f t="shared" si="63"/>
        <v>1.8024500000000001</v>
      </c>
      <c r="E615" s="8">
        <f>Päälaskenta!F$15</f>
        <v>0.08</v>
      </c>
      <c r="F615" s="93">
        <f>SQRT(POWER(Päälaskenta!C$15/(2*Päälaskenta!E$15),2)+(D615/Päälaskenta!E$15))-Päälaskenta!C$15/(2*Päälaskenta!E$15)</f>
        <v>0.5131</v>
      </c>
      <c r="G615" s="57">
        <f>2*SQRT((POWER(F615,2))+POWER(Päälaskenta!E$15*F615,2))+Päälaskenta!C$15</f>
        <v>4.45</v>
      </c>
      <c r="H615" s="57">
        <f t="shared" si="64"/>
        <v>0.41</v>
      </c>
      <c r="I615" s="62">
        <f t="shared" si="65"/>
        <v>4.0422E-2</v>
      </c>
      <c r="M615" s="8">
        <f>IF(F615&gt;(Päälaskenta!D$24+Päälaskenta!D$20),(F615*Päälaskenta!C$15 + F615*F615*Päälaskenta!E$15)+(Päälaskenta!C$15 + F615*Päälaskenta!E$15)*(F615-(Päälaskenta!D$24+Päälaskenta!D$20)),F615*Päälaskenta!C$15 + F615*F615*Päälaskenta!E$15)</f>
        <v>1.80257161</v>
      </c>
      <c r="N615" s="8">
        <f>IF(F615&gt;Päälaskenta!D$24+Päälaskenta!D$20,2*SQRT(POWER((Päälaskenta!D$24+Päälaskenta!D$20),2)+POWER(Päälaskenta!E$15*(Päälaskenta!D$24+Päälaskenta!D$20),2))+Päälaskenta!C$15,(2*SQRT((POWER(F615,2))+POWER(Päälaskenta!E$15*F615,2))+Päälaskenta!C$15))</f>
        <v>4.4512659577072702</v>
      </c>
      <c r="O615" s="8">
        <f t="shared" si="66"/>
        <v>0.40495706774808299</v>
      </c>
      <c r="P615" s="8">
        <f>Päälaskenta!F$15</f>
        <v>0.08</v>
      </c>
      <c r="Q615" s="8">
        <f t="shared" si="67"/>
        <v>12.333183556253701</v>
      </c>
      <c r="R615" s="8">
        <f t="shared" si="68"/>
        <v>1.3869074527363701</v>
      </c>
      <c r="S615" s="8">
        <f t="shared" si="69"/>
        <v>4.1089383663064603E-2</v>
      </c>
    </row>
    <row r="616" spans="1:19" x14ac:dyDescent="0.2">
      <c r="A616" s="8">
        <v>614</v>
      </c>
      <c r="B616" s="8">
        <f>IF(Päälaskenta!C$7,Päälaskenta!E$7,Päälaskenta!G$5)</f>
        <v>2.5</v>
      </c>
      <c r="C616" s="56">
        <v>1.3859999999999999</v>
      </c>
      <c r="D616" s="92">
        <f t="shared" si="63"/>
        <v>1.80375</v>
      </c>
      <c r="E616" s="8">
        <f>Päälaskenta!F$15</f>
        <v>0.08</v>
      </c>
      <c r="F616" s="93">
        <f>SQRT(POWER(Päälaskenta!C$15/(2*Päälaskenta!E$15),2)+(D616/Päälaskenta!E$15))-Päälaskenta!C$15/(2*Päälaskenta!E$15)</f>
        <v>0.51339999999999997</v>
      </c>
      <c r="G616" s="57">
        <f>2*SQRT((POWER(F616,2))+POWER(Päälaskenta!E$15*F616,2))+Päälaskenta!C$15</f>
        <v>4.45</v>
      </c>
      <c r="H616" s="57">
        <f t="shared" si="64"/>
        <v>0.41</v>
      </c>
      <c r="I616" s="62">
        <f t="shared" si="65"/>
        <v>4.0363999999999997E-2</v>
      </c>
      <c r="M616" s="8">
        <f>IF(F616&gt;(Päälaskenta!D$24+Päälaskenta!D$20),(F616*Päälaskenta!C$15 + F616*F616*Päälaskenta!E$15)+(Päälaskenta!C$15 + F616*Päälaskenta!E$15)*(F616-(Päälaskenta!D$24+Päälaskenta!D$20)),F616*Päälaskenta!C$15 + F616*F616*Päälaskenta!E$15)</f>
        <v>1.8037795599999999</v>
      </c>
      <c r="N616" s="8">
        <f>IF(F616&gt;Päälaskenta!D$24+Päälaskenta!D$20,2*SQRT(POWER((Päälaskenta!D$24+Päälaskenta!D$20),2)+POWER(Päälaskenta!E$15*(Päälaskenta!D$24+Päälaskenta!D$20),2))+Päälaskenta!C$15,(2*SQRT((POWER(F616,2))+POWER(Päälaskenta!E$15*F616,2))+Päälaskenta!C$15))</f>
        <v>4.4521144858446897</v>
      </c>
      <c r="O616" s="8">
        <f t="shared" si="66"/>
        <v>0.40515120752959999</v>
      </c>
      <c r="P616" s="8">
        <f>Päälaskenta!F$15</f>
        <v>0.08</v>
      </c>
      <c r="Q616" s="8">
        <f t="shared" si="67"/>
        <v>12.3453924226414</v>
      </c>
      <c r="R616" s="8">
        <f t="shared" si="68"/>
        <v>1.38597867247149</v>
      </c>
      <c r="S616" s="8">
        <f t="shared" si="69"/>
        <v>4.10081538852822E-2</v>
      </c>
    </row>
    <row r="617" spans="1:19" x14ac:dyDescent="0.2">
      <c r="A617" s="8">
        <v>615</v>
      </c>
      <c r="B617" s="8">
        <f>IF(Päälaskenta!C$7,Päälaskenta!E$7,Päälaskenta!G$5)</f>
        <v>2.5</v>
      </c>
      <c r="C617" s="56">
        <v>1.385</v>
      </c>
      <c r="D617" s="92">
        <f t="shared" si="63"/>
        <v>1.80505</v>
      </c>
      <c r="E617" s="8">
        <f>Päälaskenta!F$15</f>
        <v>0.08</v>
      </c>
      <c r="F617" s="93">
        <f>SQRT(POWER(Päälaskenta!C$15/(2*Päälaskenta!E$15),2)+(D617/Päälaskenta!E$15))-Päälaskenta!C$15/(2*Päälaskenta!E$15)</f>
        <v>0.51370000000000005</v>
      </c>
      <c r="G617" s="57">
        <f>2*SQRT((POWER(F617,2))+POWER(Päälaskenta!E$15*F617,2))+Päälaskenta!C$15</f>
        <v>4.45</v>
      </c>
      <c r="H617" s="57">
        <f t="shared" si="64"/>
        <v>0.41</v>
      </c>
      <c r="I617" s="62">
        <f t="shared" si="65"/>
        <v>4.0306000000000002E-2</v>
      </c>
      <c r="M617" s="8">
        <f>IF(F617&gt;(Päälaskenta!D$24+Päälaskenta!D$20),(F617*Päälaskenta!C$15 + F617*F617*Päälaskenta!E$15)+(Päälaskenta!C$15 + F617*Päälaskenta!E$15)*(F617-(Päälaskenta!D$24+Päälaskenta!D$20)),F617*Päälaskenta!C$15 + F617*F617*Päälaskenta!E$15)</f>
        <v>1.8049876899999999</v>
      </c>
      <c r="N617" s="8">
        <f>IF(F617&gt;Päälaskenta!D$24+Päälaskenta!D$20,2*SQRT(POWER((Päälaskenta!D$24+Päälaskenta!D$20),2)+POWER(Päälaskenta!E$15*(Päälaskenta!D$24+Päälaskenta!D$20),2))+Päälaskenta!C$15,(2*SQRT((POWER(F617,2))+POWER(Päälaskenta!E$15*F617,2))+Päälaskenta!C$15))</f>
        <v>4.4529630139821199</v>
      </c>
      <c r="O617" s="8">
        <f t="shared" si="66"/>
        <v>0.40534531374556998</v>
      </c>
      <c r="P617" s="8">
        <f>Päälaskenta!F$15</f>
        <v>0.08</v>
      </c>
      <c r="Q617" s="8">
        <f t="shared" si="67"/>
        <v>12.3576064913515</v>
      </c>
      <c r="R617" s="8">
        <f t="shared" si="68"/>
        <v>1.3850509972175999</v>
      </c>
      <c r="S617" s="8">
        <f t="shared" si="69"/>
        <v>4.0927130285720301E-2</v>
      </c>
    </row>
    <row r="618" spans="1:19" x14ac:dyDescent="0.2">
      <c r="A618" s="8">
        <v>616</v>
      </c>
      <c r="B618" s="8">
        <f>IF(Päälaskenta!C$7,Päälaskenta!E$7,Päälaskenta!G$5)</f>
        <v>2.5</v>
      </c>
      <c r="C618" s="56">
        <v>1.3839999999999999</v>
      </c>
      <c r="D618" s="92">
        <f t="shared" si="63"/>
        <v>1.80636</v>
      </c>
      <c r="E618" s="8">
        <f>Päälaskenta!F$15</f>
        <v>0.08</v>
      </c>
      <c r="F618" s="93">
        <f>SQRT(POWER(Päälaskenta!C$15/(2*Päälaskenta!E$15),2)+(D618/Päälaskenta!E$15))-Päälaskenta!C$15/(2*Päälaskenta!E$15)</f>
        <v>0.51400000000000001</v>
      </c>
      <c r="G618" s="57">
        <f>2*SQRT((POWER(F618,2))+POWER(Päälaskenta!E$15*F618,2))+Päälaskenta!C$15</f>
        <v>4.45</v>
      </c>
      <c r="H618" s="57">
        <f t="shared" si="64"/>
        <v>0.41</v>
      </c>
      <c r="I618" s="62">
        <f t="shared" si="65"/>
        <v>4.0247999999999999E-2</v>
      </c>
      <c r="M618" s="8">
        <f>IF(F618&gt;(Päälaskenta!D$24+Päälaskenta!D$20),(F618*Päälaskenta!C$15 + F618*F618*Päälaskenta!E$15)+(Päälaskenta!C$15 + F618*Päälaskenta!E$15)*(F618-(Päälaskenta!D$24+Päälaskenta!D$20)),F618*Päälaskenta!C$15 + F618*F618*Päälaskenta!E$15)</f>
        <v>1.8061959999999999</v>
      </c>
      <c r="N618" s="8">
        <f>IF(F618&gt;Päälaskenta!D$24+Päälaskenta!D$20,2*SQRT(POWER((Päälaskenta!D$24+Päälaskenta!D$20),2)+POWER(Päälaskenta!E$15*(Päälaskenta!D$24+Päälaskenta!D$20),2))+Päälaskenta!C$15,(2*SQRT((POWER(F618,2))+POWER(Päälaskenta!E$15*F618,2))+Päälaskenta!C$15))</f>
        <v>4.4538115421195403</v>
      </c>
      <c r="O618" s="8">
        <f t="shared" si="66"/>
        <v>0.405539386415179</v>
      </c>
      <c r="P618" s="8">
        <f>Päälaskenta!F$15</f>
        <v>0.08</v>
      </c>
      <c r="Q618" s="8">
        <f t="shared" si="67"/>
        <v>12.369825762048499</v>
      </c>
      <c r="R618" s="8">
        <f t="shared" si="68"/>
        <v>1.38412442503471</v>
      </c>
      <c r="S618" s="8">
        <f t="shared" si="69"/>
        <v>4.0846312222963199E-2</v>
      </c>
    </row>
    <row r="619" spans="1:19" x14ac:dyDescent="0.2">
      <c r="A619" s="8">
        <v>617</v>
      </c>
      <c r="B619" s="8">
        <f>IF(Päälaskenta!C$7,Päälaskenta!E$7,Päälaskenta!G$5)</f>
        <v>2.5</v>
      </c>
      <c r="C619" s="56">
        <v>1.383</v>
      </c>
      <c r="D619" s="92">
        <f t="shared" si="63"/>
        <v>1.80766</v>
      </c>
      <c r="E619" s="8">
        <f>Päälaskenta!F$15</f>
        <v>0.08</v>
      </c>
      <c r="F619" s="93">
        <f>SQRT(POWER(Päälaskenta!C$15/(2*Päälaskenta!E$15),2)+(D619/Päälaskenta!E$15))-Päälaskenta!C$15/(2*Päälaskenta!E$15)</f>
        <v>0.51439999999999997</v>
      </c>
      <c r="G619" s="57">
        <f>2*SQRT((POWER(F619,2))+POWER(Päälaskenta!E$15*F619,2))+Päälaskenta!C$15</f>
        <v>4.45</v>
      </c>
      <c r="H619" s="57">
        <f t="shared" si="64"/>
        <v>0.41</v>
      </c>
      <c r="I619" s="62">
        <f t="shared" si="65"/>
        <v>4.0189000000000002E-2</v>
      </c>
      <c r="M619" s="8">
        <f>IF(F619&gt;(Päälaskenta!D$24+Päälaskenta!D$20),(F619*Päälaskenta!C$15 + F619*F619*Päälaskenta!E$15)+(Päälaskenta!C$15 + F619*Päälaskenta!E$15)*(F619-(Päälaskenta!D$24+Päälaskenta!D$20)),F619*Päälaskenta!C$15 + F619*F619*Päälaskenta!E$15)</f>
        <v>1.80780736</v>
      </c>
      <c r="N619" s="8">
        <f>IF(F619&gt;Päälaskenta!D$24+Päälaskenta!D$20,2*SQRT(POWER((Päälaskenta!D$24+Päälaskenta!D$20),2)+POWER(Päälaskenta!E$15*(Päälaskenta!D$24+Päälaskenta!D$20),2))+Päälaskenta!C$15,(2*SQRT((POWER(F619,2))+POWER(Päälaskenta!E$15*F619,2))+Päälaskenta!C$15))</f>
        <v>4.4549429129694396</v>
      </c>
      <c r="O619" s="8">
        <f t="shared" si="66"/>
        <v>0.405798097824559</v>
      </c>
      <c r="P619" s="8">
        <f>Päälaskenta!F$15</f>
        <v>0.08</v>
      </c>
      <c r="Q619" s="8">
        <f t="shared" si="67"/>
        <v>12.386126214379001</v>
      </c>
      <c r="R619" s="8">
        <f t="shared" si="68"/>
        <v>1.3828907080010999</v>
      </c>
      <c r="S619" s="8">
        <f t="shared" si="69"/>
        <v>4.0738873425680097E-2</v>
      </c>
    </row>
    <row r="620" spans="1:19" x14ac:dyDescent="0.2">
      <c r="A620" s="8">
        <v>618</v>
      </c>
      <c r="B620" s="8">
        <f>IF(Päälaskenta!C$7,Päälaskenta!E$7,Päälaskenta!G$5)</f>
        <v>2.5</v>
      </c>
      <c r="C620" s="56">
        <v>1.3819999999999999</v>
      </c>
      <c r="D620" s="92">
        <f t="shared" si="63"/>
        <v>1.80897</v>
      </c>
      <c r="E620" s="8">
        <f>Päälaskenta!F$15</f>
        <v>0.08</v>
      </c>
      <c r="F620" s="93">
        <f>SQRT(POWER(Päälaskenta!C$15/(2*Päälaskenta!E$15),2)+(D620/Päälaskenta!E$15))-Päälaskenta!C$15/(2*Päälaskenta!E$15)</f>
        <v>0.51470000000000005</v>
      </c>
      <c r="G620" s="57">
        <f>2*SQRT((POWER(F620,2))+POWER(Päälaskenta!E$15*F620,2))+Päälaskenta!C$15</f>
        <v>4.46</v>
      </c>
      <c r="H620" s="57">
        <f t="shared" si="64"/>
        <v>0.41</v>
      </c>
      <c r="I620" s="62">
        <f t="shared" si="65"/>
        <v>4.0131E-2</v>
      </c>
      <c r="M620" s="8">
        <f>IF(F620&gt;(Päälaskenta!D$24+Päälaskenta!D$20),(F620*Päälaskenta!C$15 + F620*F620*Päälaskenta!E$15)+(Päälaskenta!C$15 + F620*Päälaskenta!E$15)*(F620-(Päälaskenta!D$24+Päälaskenta!D$20)),F620*Päälaskenta!C$15 + F620*F620*Päälaskenta!E$15)</f>
        <v>1.8090160900000001</v>
      </c>
      <c r="N620" s="8">
        <f>IF(F620&gt;Päälaskenta!D$24+Päälaskenta!D$20,2*SQRT(POWER((Päälaskenta!D$24+Päälaskenta!D$20),2)+POWER(Päälaskenta!E$15*(Päälaskenta!D$24+Päälaskenta!D$20),2))+Päälaskenta!C$15,(2*SQRT((POWER(F620,2))+POWER(Päälaskenta!E$15*F620,2))+Päälaskenta!C$15))</f>
        <v>4.45579144110686</v>
      </c>
      <c r="O620" s="8">
        <f t="shared" si="66"/>
        <v>0.40599209229384903</v>
      </c>
      <c r="P620" s="8">
        <f>Päälaskenta!F$15</f>
        <v>0.08</v>
      </c>
      <c r="Q620" s="8">
        <f t="shared" si="67"/>
        <v>12.3983576217448</v>
      </c>
      <c r="R620" s="8">
        <f t="shared" si="68"/>
        <v>1.3819667021314299</v>
      </c>
      <c r="S620" s="8">
        <f t="shared" si="69"/>
        <v>4.0658532467675798E-2</v>
      </c>
    </row>
    <row r="621" spans="1:19" x14ac:dyDescent="0.2">
      <c r="A621" s="8">
        <v>619</v>
      </c>
      <c r="B621" s="8">
        <f>IF(Päälaskenta!C$7,Päälaskenta!E$7,Päälaskenta!G$5)</f>
        <v>2.5</v>
      </c>
      <c r="C621" s="56">
        <v>1.381</v>
      </c>
      <c r="D621" s="92">
        <f t="shared" si="63"/>
        <v>1.8102799999999999</v>
      </c>
      <c r="E621" s="8">
        <f>Päälaskenta!F$15</f>
        <v>0.08</v>
      </c>
      <c r="F621" s="93">
        <f>SQRT(POWER(Päälaskenta!C$15/(2*Päälaskenta!E$15),2)+(D621/Päälaskenta!E$15))-Päälaskenta!C$15/(2*Päälaskenta!E$15)</f>
        <v>0.51500000000000001</v>
      </c>
      <c r="G621" s="57">
        <f>2*SQRT((POWER(F621,2))+POWER(Päälaskenta!E$15*F621,2))+Päälaskenta!C$15</f>
        <v>4.46</v>
      </c>
      <c r="H621" s="57">
        <f t="shared" si="64"/>
        <v>0.41</v>
      </c>
      <c r="I621" s="62">
        <f t="shared" si="65"/>
        <v>4.0072999999999998E-2</v>
      </c>
      <c r="M621" s="8">
        <f>IF(F621&gt;(Päälaskenta!D$24+Päälaskenta!D$20),(F621*Päälaskenta!C$15 + F621*F621*Päälaskenta!E$15)+(Päälaskenta!C$15 + F621*Päälaskenta!E$15)*(F621-(Päälaskenta!D$24+Päälaskenta!D$20)),F621*Päälaskenta!C$15 + F621*F621*Päälaskenta!E$15)</f>
        <v>1.810225</v>
      </c>
      <c r="N621" s="8">
        <f>IF(F621&gt;Päälaskenta!D$24+Päälaskenta!D$20,2*SQRT(POWER((Päälaskenta!D$24+Päälaskenta!D$20),2)+POWER(Päälaskenta!E$15*(Päälaskenta!D$24+Päälaskenta!D$20),2))+Päälaskenta!C$15,(2*SQRT((POWER(F621,2))+POWER(Päälaskenta!E$15*F621,2))+Päälaskenta!C$15))</f>
        <v>4.4566399692442902</v>
      </c>
      <c r="O621" s="8">
        <f t="shared" si="66"/>
        <v>0.40618605328062002</v>
      </c>
      <c r="P621" s="8">
        <f>Päälaskenta!F$15</f>
        <v>0.08</v>
      </c>
      <c r="Q621" s="8">
        <f t="shared" si="67"/>
        <v>12.410594229984399</v>
      </c>
      <c r="R621" s="8">
        <f t="shared" si="68"/>
        <v>1.3810437928986701</v>
      </c>
      <c r="S621" s="8">
        <f t="shared" si="69"/>
        <v>4.0578394925452801E-2</v>
      </c>
    </row>
    <row r="622" spans="1:19" x14ac:dyDescent="0.2">
      <c r="A622" s="8">
        <v>620</v>
      </c>
      <c r="B622" s="8">
        <f>IF(Päälaskenta!C$7,Päälaskenta!E$7,Päälaskenta!G$5)</f>
        <v>2.5</v>
      </c>
      <c r="C622" s="56">
        <v>1.38</v>
      </c>
      <c r="D622" s="92">
        <f t="shared" si="63"/>
        <v>1.81159</v>
      </c>
      <c r="E622" s="8">
        <f>Päälaskenta!F$15</f>
        <v>0.08</v>
      </c>
      <c r="F622" s="93">
        <f>SQRT(POWER(Päälaskenta!C$15/(2*Päälaskenta!E$15),2)+(D622/Päälaskenta!E$15))-Päälaskenta!C$15/(2*Päälaskenta!E$15)</f>
        <v>0.51529999999999998</v>
      </c>
      <c r="G622" s="57">
        <f>2*SQRT((POWER(F622,2))+POWER(Päälaskenta!E$15*F622,2))+Päälaskenta!C$15</f>
        <v>4.46</v>
      </c>
      <c r="H622" s="57">
        <f t="shared" si="64"/>
        <v>0.41</v>
      </c>
      <c r="I622" s="62">
        <f t="shared" si="65"/>
        <v>4.0015000000000002E-2</v>
      </c>
      <c r="M622" s="8">
        <f>IF(F622&gt;(Päälaskenta!D$24+Päälaskenta!D$20),(F622*Päälaskenta!C$15 + F622*F622*Päälaskenta!E$15)+(Päälaskenta!C$15 + F622*Päälaskenta!E$15)*(F622-(Päälaskenta!D$24+Päälaskenta!D$20)),F622*Päälaskenta!C$15 + F622*F622*Päälaskenta!E$15)</f>
        <v>1.8114340900000001</v>
      </c>
      <c r="N622" s="8">
        <f>IF(F622&gt;Päälaskenta!D$24+Päälaskenta!D$20,2*SQRT(POWER((Päälaskenta!D$24+Päälaskenta!D$20),2)+POWER(Päälaskenta!E$15*(Päälaskenta!D$24+Päälaskenta!D$20),2))+Päälaskenta!C$15,(2*SQRT((POWER(F622,2))+POWER(Päälaskenta!E$15*F622,2))+Päälaskenta!C$15))</f>
        <v>4.4574884973817097</v>
      </c>
      <c r="O622" s="8">
        <f t="shared" si="66"/>
        <v>0.40637998080399301</v>
      </c>
      <c r="P622" s="8">
        <f>Päälaskenta!F$15</f>
        <v>0.08</v>
      </c>
      <c r="Q622" s="8">
        <f t="shared" si="67"/>
        <v>12.422836038765499</v>
      </c>
      <c r="R622" s="8">
        <f t="shared" si="68"/>
        <v>1.38012197838233</v>
      </c>
      <c r="S622" s="8">
        <f t="shared" si="69"/>
        <v>4.0498460167773899E-2</v>
      </c>
    </row>
    <row r="623" spans="1:19" x14ac:dyDescent="0.2">
      <c r="A623" s="8">
        <v>621</v>
      </c>
      <c r="B623" s="8">
        <f>IF(Päälaskenta!C$7,Päälaskenta!E$7,Päälaskenta!G$5)</f>
        <v>2.5</v>
      </c>
      <c r="C623" s="56">
        <v>1.379</v>
      </c>
      <c r="D623" s="92">
        <f t="shared" si="63"/>
        <v>1.81291</v>
      </c>
      <c r="E623" s="8">
        <f>Päälaskenta!F$15</f>
        <v>0.08</v>
      </c>
      <c r="F623" s="93">
        <f>SQRT(POWER(Päälaskenta!C$15/(2*Päälaskenta!E$15),2)+(D623/Päälaskenta!E$15))-Päälaskenta!C$15/(2*Päälaskenta!E$15)</f>
        <v>0.51570000000000005</v>
      </c>
      <c r="G623" s="57">
        <f>2*SQRT((POWER(F623,2))+POWER(Päälaskenta!E$15*F623,2))+Päälaskenta!C$15</f>
        <v>4.46</v>
      </c>
      <c r="H623" s="57">
        <f t="shared" si="64"/>
        <v>0.41</v>
      </c>
      <c r="I623" s="62">
        <f t="shared" si="65"/>
        <v>3.9956999999999999E-2</v>
      </c>
      <c r="M623" s="8">
        <f>IF(F623&gt;(Päälaskenta!D$24+Päälaskenta!D$20),(F623*Päälaskenta!C$15 + F623*F623*Päälaskenta!E$15)+(Päälaskenta!C$15 + F623*Päälaskenta!E$15)*(F623-(Päälaskenta!D$24+Päälaskenta!D$20)),F623*Päälaskenta!C$15 + F623*F623*Päälaskenta!E$15)</f>
        <v>1.8130464900000001</v>
      </c>
      <c r="N623" s="8">
        <f>IF(F623&gt;Päälaskenta!D$24+Päälaskenta!D$20,2*SQRT(POWER((Päälaskenta!D$24+Päälaskenta!D$20),2)+POWER(Päälaskenta!E$15*(Päälaskenta!D$24+Päälaskenta!D$20),2))+Päälaskenta!C$15,(2*SQRT((POWER(F623,2))+POWER(Päälaskenta!E$15*F623,2))+Päälaskenta!C$15))</f>
        <v>4.4586198682316098</v>
      </c>
      <c r="O623" s="8">
        <f t="shared" si="66"/>
        <v>0.40663849881400499</v>
      </c>
      <c r="P623" s="8">
        <f>Päälaskenta!F$15</f>
        <v>0.08</v>
      </c>
      <c r="Q623" s="8">
        <f t="shared" si="67"/>
        <v>12.439166539631801</v>
      </c>
      <c r="R623" s="8">
        <f t="shared" si="68"/>
        <v>1.3788945919417701</v>
      </c>
      <c r="S623" s="8">
        <f t="shared" si="69"/>
        <v>4.0392194846813403E-2</v>
      </c>
    </row>
    <row r="624" spans="1:19" x14ac:dyDescent="0.2">
      <c r="A624" s="8">
        <v>622</v>
      </c>
      <c r="B624" s="8">
        <f>IF(Päälaskenta!C$7,Päälaskenta!E$7,Päälaskenta!G$5)</f>
        <v>2.5</v>
      </c>
      <c r="C624" s="56">
        <v>1.3779999999999999</v>
      </c>
      <c r="D624" s="92">
        <f t="shared" si="63"/>
        <v>1.8142199999999999</v>
      </c>
      <c r="E624" s="8">
        <f>Päälaskenta!F$15</f>
        <v>0.08</v>
      </c>
      <c r="F624" s="93">
        <f>SQRT(POWER(Päälaskenta!C$15/(2*Päälaskenta!E$15),2)+(D624/Päälaskenta!E$15))-Päälaskenta!C$15/(2*Päälaskenta!E$15)</f>
        <v>0.51600000000000001</v>
      </c>
      <c r="G624" s="57">
        <f>2*SQRT((POWER(F624,2))+POWER(Päälaskenta!E$15*F624,2))+Päälaskenta!C$15</f>
        <v>4.46</v>
      </c>
      <c r="H624" s="57">
        <f t="shared" si="64"/>
        <v>0.41</v>
      </c>
      <c r="I624" s="62">
        <f t="shared" si="65"/>
        <v>3.9898999999999997E-2</v>
      </c>
      <c r="M624" s="8">
        <f>IF(F624&gt;(Päälaskenta!D$24+Päälaskenta!D$20),(F624*Päälaskenta!C$15 + F624*F624*Päälaskenta!E$15)+(Päälaskenta!C$15 + F624*Päälaskenta!E$15)*(F624-(Päälaskenta!D$24+Päälaskenta!D$20)),F624*Päälaskenta!C$15 + F624*F624*Päälaskenta!E$15)</f>
        <v>1.8142560000000001</v>
      </c>
      <c r="N624" s="8">
        <f>IF(F624&gt;Päälaskenta!D$24+Päälaskenta!D$20,2*SQRT(POWER((Päälaskenta!D$24+Päälaskenta!D$20),2)+POWER(Päälaskenta!E$15*(Päälaskenta!D$24+Päälaskenta!D$20),2))+Päälaskenta!C$15,(2*SQRT((POWER(F624,2))+POWER(Päälaskenta!E$15*F624,2))+Päälaskenta!C$15))</f>
        <v>4.4594683963690303</v>
      </c>
      <c r="O624" s="8">
        <f t="shared" si="66"/>
        <v>0.406832348330396</v>
      </c>
      <c r="P624" s="8">
        <f>Päälaskenta!F$15</f>
        <v>0.08</v>
      </c>
      <c r="Q624" s="8">
        <f t="shared" si="67"/>
        <v>12.451420481721399</v>
      </c>
      <c r="R624" s="8">
        <f t="shared" si="68"/>
        <v>1.3779753243202699</v>
      </c>
      <c r="S624" s="8">
        <f t="shared" si="69"/>
        <v>4.0312730811287202E-2</v>
      </c>
    </row>
    <row r="625" spans="1:19" x14ac:dyDescent="0.2">
      <c r="A625" s="8">
        <v>623</v>
      </c>
      <c r="B625" s="8">
        <f>IF(Päälaskenta!C$7,Päälaskenta!E$7,Päälaskenta!G$5)</f>
        <v>2.5</v>
      </c>
      <c r="C625" s="56">
        <v>1.377</v>
      </c>
      <c r="D625" s="92">
        <f t="shared" si="63"/>
        <v>1.8155399999999999</v>
      </c>
      <c r="E625" s="8">
        <f>Päälaskenta!F$15</f>
        <v>0.08</v>
      </c>
      <c r="F625" s="93">
        <f>SQRT(POWER(Päälaskenta!C$15/(2*Päälaskenta!E$15),2)+(D625/Päälaskenta!E$15))-Päälaskenta!C$15/(2*Päälaskenta!E$15)</f>
        <v>0.51629999999999998</v>
      </c>
      <c r="G625" s="57">
        <f>2*SQRT((POWER(F625,2))+POWER(Päälaskenta!E$15*F625,2))+Päälaskenta!C$15</f>
        <v>4.46</v>
      </c>
      <c r="H625" s="57">
        <f t="shared" si="64"/>
        <v>0.41</v>
      </c>
      <c r="I625" s="62">
        <f t="shared" si="65"/>
        <v>3.9842000000000002E-2</v>
      </c>
      <c r="M625" s="8">
        <f>IF(F625&gt;(Päälaskenta!D$24+Päälaskenta!D$20),(F625*Päälaskenta!C$15 + F625*F625*Päälaskenta!E$15)+(Päälaskenta!C$15 + F625*Päälaskenta!E$15)*(F625-(Päälaskenta!D$24+Päälaskenta!D$20)),F625*Päälaskenta!C$15 + F625*F625*Päälaskenta!E$15)</f>
        <v>1.8154656899999999</v>
      </c>
      <c r="N625" s="8">
        <f>IF(F625&gt;Päälaskenta!D$24+Päälaskenta!D$20,2*SQRT(POWER((Päälaskenta!D$24+Päälaskenta!D$20),2)+POWER(Päälaskenta!E$15*(Päälaskenta!D$24+Päälaskenta!D$20),2))+Päälaskenta!C$15,(2*SQRT((POWER(F625,2))+POWER(Päälaskenta!E$15*F625,2))+Päälaskenta!C$15))</f>
        <v>4.4603169245064596</v>
      </c>
      <c r="O625" s="8">
        <f t="shared" si="66"/>
        <v>0.407026164447022</v>
      </c>
      <c r="P625" s="8">
        <f>Päälaskenta!F$15</f>
        <v>0.08</v>
      </c>
      <c r="Q625" s="8">
        <f t="shared" si="67"/>
        <v>12.463679623250099</v>
      </c>
      <c r="R625" s="8">
        <f t="shared" si="68"/>
        <v>1.3770571450458</v>
      </c>
      <c r="S625" s="8">
        <f t="shared" si="69"/>
        <v>4.0233467472898202E-2</v>
      </c>
    </row>
    <row r="626" spans="1:19" x14ac:dyDescent="0.2">
      <c r="A626" s="8">
        <v>624</v>
      </c>
      <c r="B626" s="8">
        <f>IF(Päälaskenta!C$7,Päälaskenta!E$7,Päälaskenta!G$5)</f>
        <v>2.5</v>
      </c>
      <c r="C626" s="56">
        <v>1.3759999999999999</v>
      </c>
      <c r="D626" s="92">
        <f t="shared" si="63"/>
        <v>1.8168599999999999</v>
      </c>
      <c r="E626" s="8">
        <f>Päälaskenta!F$15</f>
        <v>0.08</v>
      </c>
      <c r="F626" s="93">
        <f>SQRT(POWER(Päälaskenta!C$15/(2*Päälaskenta!E$15),2)+(D626/Päälaskenta!E$15))-Päälaskenta!C$15/(2*Päälaskenta!E$15)</f>
        <v>0.51659999999999995</v>
      </c>
      <c r="G626" s="57">
        <f>2*SQRT((POWER(F626,2))+POWER(Päälaskenta!E$15*F626,2))+Päälaskenta!C$15</f>
        <v>4.46</v>
      </c>
      <c r="H626" s="57">
        <f t="shared" si="64"/>
        <v>0.41</v>
      </c>
      <c r="I626" s="62">
        <f t="shared" si="65"/>
        <v>3.9784E-2</v>
      </c>
      <c r="M626" s="8">
        <f>IF(F626&gt;(Päälaskenta!D$24+Päälaskenta!D$20),(F626*Päälaskenta!C$15 + F626*F626*Päälaskenta!E$15)+(Päälaskenta!C$15 + F626*Päälaskenta!E$15)*(F626-(Päälaskenta!D$24+Päälaskenta!D$20)),F626*Päälaskenta!C$15 + F626*F626*Päälaskenta!E$15)</f>
        <v>1.81667556</v>
      </c>
      <c r="N626" s="8">
        <f>IF(F626&gt;Päälaskenta!D$24+Päälaskenta!D$20,2*SQRT(POWER((Päälaskenta!D$24+Päälaskenta!D$20),2)+POWER(Päälaskenta!E$15*(Päälaskenta!D$24+Päälaskenta!D$20),2))+Päälaskenta!C$15,(2*SQRT((POWER(F626,2))+POWER(Päälaskenta!E$15*F626,2))+Päälaskenta!C$15))</f>
        <v>4.46116545264388</v>
      </c>
      <c r="O626" s="8">
        <f t="shared" si="66"/>
        <v>0.40721994718294102</v>
      </c>
      <c r="P626" s="8">
        <f>Päälaskenta!F$15</f>
        <v>0.08</v>
      </c>
      <c r="Q626" s="8">
        <f t="shared" si="67"/>
        <v>12.4759439638886</v>
      </c>
      <c r="R626" s="8">
        <f t="shared" si="68"/>
        <v>1.3761400522171401</v>
      </c>
      <c r="S626" s="8">
        <f t="shared" si="69"/>
        <v>4.0154404210402402E-2</v>
      </c>
    </row>
    <row r="627" spans="1:19" x14ac:dyDescent="0.2">
      <c r="A627" s="8">
        <v>625</v>
      </c>
      <c r="B627" s="8">
        <f>IF(Päälaskenta!C$7,Päälaskenta!E$7,Päälaskenta!G$5)</f>
        <v>2.5</v>
      </c>
      <c r="C627" s="56">
        <v>1.375</v>
      </c>
      <c r="D627" s="92">
        <f t="shared" si="63"/>
        <v>1.8181799999999999</v>
      </c>
      <c r="E627" s="8">
        <f>Päälaskenta!F$15</f>
        <v>0.08</v>
      </c>
      <c r="F627" s="93">
        <f>SQRT(POWER(Päälaskenta!C$15/(2*Päälaskenta!E$15),2)+(D627/Päälaskenta!E$15))-Päälaskenta!C$15/(2*Päälaskenta!E$15)</f>
        <v>0.51700000000000002</v>
      </c>
      <c r="G627" s="57">
        <f>2*SQRT((POWER(F627,2))+POWER(Päälaskenta!E$15*F627,2))+Päälaskenta!C$15</f>
        <v>4.46</v>
      </c>
      <c r="H627" s="57">
        <f t="shared" si="64"/>
        <v>0.41</v>
      </c>
      <c r="I627" s="62">
        <f t="shared" si="65"/>
        <v>3.9725999999999997E-2</v>
      </c>
      <c r="M627" s="8">
        <f>IF(F627&gt;(Päälaskenta!D$24+Päälaskenta!D$20),(F627*Päälaskenta!C$15 + F627*F627*Päälaskenta!E$15)+(Päälaskenta!C$15 + F627*Päälaskenta!E$15)*(F627-(Päälaskenta!D$24+Päälaskenta!D$20)),F627*Päälaskenta!C$15 + F627*F627*Päälaskenta!E$15)</f>
        <v>1.818289</v>
      </c>
      <c r="N627" s="8">
        <f>IF(F627&gt;Päälaskenta!D$24+Päälaskenta!D$20,2*SQRT(POWER((Päälaskenta!D$24+Päälaskenta!D$20),2)+POWER(Päälaskenta!E$15*(Päälaskenta!D$24+Päälaskenta!D$20),2))+Päälaskenta!C$15,(2*SQRT((POWER(F627,2))+POWER(Päälaskenta!E$15*F627,2))+Päälaskenta!C$15))</f>
        <v>4.4622968234937801</v>
      </c>
      <c r="O627" s="8">
        <f t="shared" si="66"/>
        <v>0.40747827227153399</v>
      </c>
      <c r="P627" s="8">
        <f>Päälaskenta!F$15</f>
        <v>0.08</v>
      </c>
      <c r="Q627" s="8">
        <f t="shared" si="67"/>
        <v>12.492304505010001</v>
      </c>
      <c r="R627" s="8">
        <f t="shared" si="68"/>
        <v>1.37491894852798</v>
      </c>
      <c r="S627" s="8">
        <f t="shared" si="69"/>
        <v>4.0049296686752299E-2</v>
      </c>
    </row>
    <row r="628" spans="1:19" x14ac:dyDescent="0.2">
      <c r="A628" s="8">
        <v>626</v>
      </c>
      <c r="B628" s="8">
        <f>IF(Päälaskenta!C$7,Päälaskenta!E$7,Päälaskenta!G$5)</f>
        <v>2.5</v>
      </c>
      <c r="C628" s="56">
        <v>1.3740000000000001</v>
      </c>
      <c r="D628" s="92">
        <f t="shared" si="63"/>
        <v>1.81951</v>
      </c>
      <c r="E628" s="8">
        <f>Päälaskenta!F$15</f>
        <v>0.08</v>
      </c>
      <c r="F628" s="93">
        <f>SQRT(POWER(Päälaskenta!C$15/(2*Päälaskenta!E$15),2)+(D628/Päälaskenta!E$15))-Päälaskenta!C$15/(2*Päälaskenta!E$15)</f>
        <v>0.51729999999999998</v>
      </c>
      <c r="G628" s="57">
        <f>2*SQRT((POWER(F628,2))+POWER(Päälaskenta!E$15*F628,2))+Päälaskenta!C$15</f>
        <v>4.46</v>
      </c>
      <c r="H628" s="57">
        <f t="shared" si="64"/>
        <v>0.41</v>
      </c>
      <c r="I628" s="62">
        <f t="shared" si="65"/>
        <v>3.9668000000000002E-2</v>
      </c>
      <c r="M628" s="8">
        <f>IF(F628&gt;(Päälaskenta!D$24+Päälaskenta!D$20),(F628*Päälaskenta!C$15 + F628*F628*Päälaskenta!E$15)+(Päälaskenta!C$15 + F628*Päälaskenta!E$15)*(F628-(Päälaskenta!D$24+Päälaskenta!D$20)),F628*Päälaskenta!C$15 + F628*F628*Päälaskenta!E$15)</f>
        <v>1.81949929</v>
      </c>
      <c r="N628" s="8">
        <f>IF(F628&gt;Päälaskenta!D$24+Päälaskenta!D$20,2*SQRT(POWER((Päälaskenta!D$24+Päälaskenta!D$20),2)+POWER(Päälaskenta!E$15*(Päälaskenta!D$24+Päälaskenta!D$20),2))+Päälaskenta!C$15,(2*SQRT((POWER(F628,2))+POWER(Päälaskenta!E$15*F628,2))+Päälaskenta!C$15))</f>
        <v>4.4631453516311996</v>
      </c>
      <c r="O628" s="8">
        <f t="shared" si="66"/>
        <v>0.407671977193171</v>
      </c>
      <c r="P628" s="8">
        <f>Päälaskenta!F$15</f>
        <v>0.08</v>
      </c>
      <c r="Q628" s="8">
        <f t="shared" si="67"/>
        <v>12.504580975628899</v>
      </c>
      <c r="R628" s="8">
        <f t="shared" si="68"/>
        <v>1.37400438337077</v>
      </c>
      <c r="S628" s="8">
        <f t="shared" si="69"/>
        <v>3.9970697864842801E-2</v>
      </c>
    </row>
    <row r="629" spans="1:19" x14ac:dyDescent="0.2">
      <c r="A629" s="8">
        <v>627</v>
      </c>
      <c r="B629" s="8">
        <f>IF(Päälaskenta!C$7,Päälaskenta!E$7,Päälaskenta!G$5)</f>
        <v>2.5</v>
      </c>
      <c r="C629" s="56">
        <v>1.373</v>
      </c>
      <c r="D629" s="92">
        <f t="shared" si="63"/>
        <v>1.8208299999999999</v>
      </c>
      <c r="E629" s="8">
        <f>Päälaskenta!F$15</f>
        <v>0.08</v>
      </c>
      <c r="F629" s="93">
        <f>SQRT(POWER(Päälaskenta!C$15/(2*Päälaskenta!E$15),2)+(D629/Päälaskenta!E$15))-Päälaskenta!C$15/(2*Päälaskenta!E$15)</f>
        <v>0.51759999999999995</v>
      </c>
      <c r="G629" s="57">
        <f>2*SQRT((POWER(F629,2))+POWER(Päälaskenta!E$15*F629,2))+Päälaskenta!C$15</f>
        <v>4.46</v>
      </c>
      <c r="H629" s="57">
        <f t="shared" si="64"/>
        <v>0.41</v>
      </c>
      <c r="I629" s="62">
        <f t="shared" si="65"/>
        <v>3.9609999999999999E-2</v>
      </c>
      <c r="M629" s="8">
        <f>IF(F629&gt;(Päälaskenta!D$24+Päälaskenta!D$20),(F629*Päälaskenta!C$15 + F629*F629*Päälaskenta!E$15)+(Päälaskenta!C$15 + F629*Päälaskenta!E$15)*(F629-(Päälaskenta!D$24+Päälaskenta!D$20)),F629*Päälaskenta!C$15 + F629*F629*Päälaskenta!E$15)</f>
        <v>1.82070976</v>
      </c>
      <c r="N629" s="8">
        <f>IF(F629&gt;Päälaskenta!D$24+Päälaskenta!D$20,2*SQRT(POWER((Päälaskenta!D$24+Päälaskenta!D$20),2)+POWER(Päälaskenta!E$15*(Päälaskenta!D$24+Päälaskenta!D$20),2))+Päälaskenta!C$15,(2*SQRT((POWER(F629,2))+POWER(Päälaskenta!E$15*F629,2))+Päälaskenta!C$15))</f>
        <v>4.4639938797686298</v>
      </c>
      <c r="O629" s="8">
        <f t="shared" si="66"/>
        <v>0.40786564879752202</v>
      </c>
      <c r="P629" s="8">
        <f>Päälaskenta!F$15</f>
        <v>0.08</v>
      </c>
      <c r="Q629" s="8">
        <f t="shared" si="67"/>
        <v>12.516862644265901</v>
      </c>
      <c r="R629" s="8">
        <f t="shared" si="68"/>
        <v>1.3730908983538399</v>
      </c>
      <c r="S629" s="8">
        <f t="shared" si="69"/>
        <v>3.9892297064420199E-2</v>
      </c>
    </row>
    <row r="630" spans="1:19" x14ac:dyDescent="0.2">
      <c r="A630" s="8">
        <v>628</v>
      </c>
      <c r="B630" s="8">
        <f>IF(Päälaskenta!C$7,Päälaskenta!E$7,Päälaskenta!G$5)</f>
        <v>2.5</v>
      </c>
      <c r="C630" s="56">
        <v>1.3720000000000001</v>
      </c>
      <c r="D630" s="92">
        <f t="shared" si="63"/>
        <v>1.82216</v>
      </c>
      <c r="E630" s="8">
        <f>Päälaskenta!F$15</f>
        <v>0.08</v>
      </c>
      <c r="F630" s="93">
        <f>SQRT(POWER(Päälaskenta!C$15/(2*Päälaskenta!E$15),2)+(D630/Päälaskenta!E$15))-Päälaskenta!C$15/(2*Päälaskenta!E$15)</f>
        <v>0.51800000000000002</v>
      </c>
      <c r="G630" s="57">
        <f>2*SQRT((POWER(F630,2))+POWER(Päälaskenta!E$15*F630,2))+Päälaskenta!C$15</f>
        <v>4.47</v>
      </c>
      <c r="H630" s="57">
        <f t="shared" si="64"/>
        <v>0.41</v>
      </c>
      <c r="I630" s="62">
        <f t="shared" si="65"/>
        <v>3.9552999999999998E-2</v>
      </c>
      <c r="M630" s="8">
        <f>IF(F630&gt;(Päälaskenta!D$24+Päälaskenta!D$20),(F630*Päälaskenta!C$15 + F630*F630*Päälaskenta!E$15)+(Päälaskenta!C$15 + F630*Päälaskenta!E$15)*(F630-(Päälaskenta!D$24+Päälaskenta!D$20)),F630*Päälaskenta!C$15 + F630*F630*Päälaskenta!E$15)</f>
        <v>1.8223240000000001</v>
      </c>
      <c r="N630" s="8">
        <f>IF(F630&gt;Päälaskenta!D$24+Päälaskenta!D$20,2*SQRT(POWER((Päälaskenta!D$24+Päälaskenta!D$20),2)+POWER(Päälaskenta!E$15*(Päälaskenta!D$24+Päälaskenta!D$20),2))+Päälaskenta!C$15,(2*SQRT((POWER(F630,2))+POWER(Päälaskenta!E$15*F630,2))+Päälaskenta!C$15))</f>
        <v>4.4651252506185299</v>
      </c>
      <c r="O630" s="8">
        <f t="shared" si="66"/>
        <v>0.40812382580926798</v>
      </c>
      <c r="P630" s="8">
        <f>Päälaskenta!F$15</f>
        <v>0.08</v>
      </c>
      <c r="Q630" s="8">
        <f t="shared" si="67"/>
        <v>12.533246287690799</v>
      </c>
      <c r="R630" s="8">
        <f t="shared" si="68"/>
        <v>1.37187459529699</v>
      </c>
      <c r="S630" s="8">
        <f t="shared" si="69"/>
        <v>3.97880696408041E-2</v>
      </c>
    </row>
    <row r="631" spans="1:19" x14ac:dyDescent="0.2">
      <c r="A631" s="8">
        <v>629</v>
      </c>
      <c r="B631" s="8">
        <f>IF(Päälaskenta!C$7,Päälaskenta!E$7,Päälaskenta!G$5)</f>
        <v>2.5</v>
      </c>
      <c r="C631" s="56">
        <v>1.371</v>
      </c>
      <c r="D631" s="92">
        <f t="shared" si="63"/>
        <v>1.8234900000000001</v>
      </c>
      <c r="E631" s="8">
        <f>Päälaskenta!F$15</f>
        <v>0.08</v>
      </c>
      <c r="F631" s="93">
        <f>SQRT(POWER(Päälaskenta!C$15/(2*Päälaskenta!E$15),2)+(D631/Päälaskenta!E$15))-Päälaskenta!C$15/(2*Päälaskenta!E$15)</f>
        <v>0.51829999999999998</v>
      </c>
      <c r="G631" s="57">
        <f>2*SQRT((POWER(F631,2))+POWER(Päälaskenta!E$15*F631,2))+Päälaskenta!C$15</f>
        <v>4.47</v>
      </c>
      <c r="H631" s="57">
        <f t="shared" si="64"/>
        <v>0.41</v>
      </c>
      <c r="I631" s="62">
        <f t="shared" si="65"/>
        <v>3.9495000000000002E-2</v>
      </c>
      <c r="M631" s="8">
        <f>IF(F631&gt;(Päälaskenta!D$24+Päälaskenta!D$20),(F631*Päälaskenta!C$15 + F631*F631*Päälaskenta!E$15)+(Päälaskenta!C$15 + F631*Päälaskenta!E$15)*(F631-(Päälaskenta!D$24+Päälaskenta!D$20)),F631*Päälaskenta!C$15 + F631*F631*Päälaskenta!E$15)</f>
        <v>1.8235348899999999</v>
      </c>
      <c r="N631" s="8">
        <f>IF(F631&gt;Päälaskenta!D$24+Päälaskenta!D$20,2*SQRT(POWER((Päälaskenta!D$24+Päälaskenta!D$20),2)+POWER(Päälaskenta!E$15*(Päälaskenta!D$24+Päälaskenta!D$20),2))+Päälaskenta!C$15,(2*SQRT((POWER(F631,2))+POWER(Päälaskenta!E$15*F631,2))+Päälaskenta!C$15))</f>
        <v>4.4659737787559504</v>
      </c>
      <c r="O631" s="8">
        <f t="shared" si="66"/>
        <v>0.40831741974713698</v>
      </c>
      <c r="P631" s="8">
        <f>Päälaskenta!F$15</f>
        <v>0.08</v>
      </c>
      <c r="Q631" s="8">
        <f t="shared" si="67"/>
        <v>12.5455400837699</v>
      </c>
      <c r="R631" s="8">
        <f t="shared" si="68"/>
        <v>1.3709636232954101</v>
      </c>
      <c r="S631" s="8">
        <f t="shared" si="69"/>
        <v>3.9710128516583003E-2</v>
      </c>
    </row>
    <row r="632" spans="1:19" x14ac:dyDescent="0.2">
      <c r="A632" s="8">
        <v>630</v>
      </c>
      <c r="B632" s="8">
        <f>IF(Päälaskenta!C$7,Päälaskenta!E$7,Päälaskenta!G$5)</f>
        <v>2.5</v>
      </c>
      <c r="C632" s="56">
        <v>1.37</v>
      </c>
      <c r="D632" s="92">
        <f t="shared" si="63"/>
        <v>1.8248200000000001</v>
      </c>
      <c r="E632" s="8">
        <f>Päälaskenta!F$15</f>
        <v>0.08</v>
      </c>
      <c r="F632" s="93">
        <f>SQRT(POWER(Päälaskenta!C$15/(2*Päälaskenta!E$15),2)+(D632/Päälaskenta!E$15))-Päälaskenta!C$15/(2*Päälaskenta!E$15)</f>
        <v>0.51859999999999995</v>
      </c>
      <c r="G632" s="57">
        <f>2*SQRT((POWER(F632,2))+POWER(Päälaskenta!E$15*F632,2))+Päälaskenta!C$15</f>
        <v>4.47</v>
      </c>
      <c r="H632" s="57">
        <f t="shared" si="64"/>
        <v>0.41</v>
      </c>
      <c r="I632" s="62">
        <f t="shared" si="65"/>
        <v>3.9437E-2</v>
      </c>
      <c r="M632" s="8">
        <f>IF(F632&gt;(Päälaskenta!D$24+Päälaskenta!D$20),(F632*Päälaskenta!C$15 + F632*F632*Päälaskenta!E$15)+(Päälaskenta!C$15 + F632*Päälaskenta!E$15)*(F632-(Päälaskenta!D$24+Päälaskenta!D$20)),F632*Päälaskenta!C$15 + F632*F632*Päälaskenta!E$15)</f>
        <v>1.82474596</v>
      </c>
      <c r="N632" s="8">
        <f>IF(F632&gt;Päälaskenta!D$24+Päälaskenta!D$20,2*SQRT(POWER((Päälaskenta!D$24+Päälaskenta!D$20),2)+POWER(Päälaskenta!E$15*(Päälaskenta!D$24+Päälaskenta!D$20),2))+Päälaskenta!C$15,(2*SQRT((POWER(F632,2))+POWER(Päälaskenta!E$15*F632,2))+Päälaskenta!C$15))</f>
        <v>4.4668223068933699</v>
      </c>
      <c r="O632" s="8">
        <f t="shared" si="66"/>
        <v>0.40851098043098399</v>
      </c>
      <c r="P632" s="8">
        <f>Päälaskenta!F$15</f>
        <v>0.08</v>
      </c>
      <c r="Q632" s="8">
        <f t="shared" si="67"/>
        <v>12.5578390767831</v>
      </c>
      <c r="R632" s="8">
        <f t="shared" si="68"/>
        <v>1.3700537251771701</v>
      </c>
      <c r="S632" s="8">
        <f t="shared" si="69"/>
        <v>3.96323833844201E-2</v>
      </c>
    </row>
    <row r="633" spans="1:19" x14ac:dyDescent="0.2">
      <c r="A633" s="8">
        <v>631</v>
      </c>
      <c r="B633" s="8">
        <f>IF(Päälaskenta!C$7,Päälaskenta!E$7,Päälaskenta!G$5)</f>
        <v>2.5</v>
      </c>
      <c r="C633" s="56">
        <v>1.369</v>
      </c>
      <c r="D633" s="92">
        <f t="shared" si="63"/>
        <v>1.8261499999999999</v>
      </c>
      <c r="E633" s="8">
        <f>Päälaskenta!F$15</f>
        <v>0.08</v>
      </c>
      <c r="F633" s="93">
        <f>SQRT(POWER(Päälaskenta!C$15/(2*Päälaskenta!E$15),2)+(D633/Päälaskenta!E$15))-Päälaskenta!C$15/(2*Päälaskenta!E$15)</f>
        <v>0.51890000000000003</v>
      </c>
      <c r="G633" s="57">
        <f>2*SQRT((POWER(F633,2))+POWER(Päälaskenta!E$15*F633,2))+Päälaskenta!C$15</f>
        <v>4.47</v>
      </c>
      <c r="H633" s="57">
        <f t="shared" si="64"/>
        <v>0.41</v>
      </c>
      <c r="I633" s="62">
        <f t="shared" si="65"/>
        <v>3.9379999999999998E-2</v>
      </c>
      <c r="M633" s="8">
        <f>IF(F633&gt;(Päälaskenta!D$24+Päälaskenta!D$20),(F633*Päälaskenta!C$15 + F633*F633*Päälaskenta!E$15)+(Päälaskenta!C$15 + F633*Päälaskenta!E$15)*(F633-(Päälaskenta!D$24+Päälaskenta!D$20)),F633*Päälaskenta!C$15 + F633*F633*Päälaskenta!E$15)</f>
        <v>1.8259572100000001</v>
      </c>
      <c r="N633" s="8">
        <f>IF(F633&gt;Päälaskenta!D$24+Päälaskenta!D$20,2*SQRT(POWER((Päälaskenta!D$24+Päälaskenta!D$20),2)+POWER(Päälaskenta!E$15*(Päälaskenta!D$24+Päälaskenta!D$20),2))+Päälaskenta!C$15,(2*SQRT((POWER(F633,2))+POWER(Päälaskenta!E$15*F633,2))+Päälaskenta!C$15))</f>
        <v>4.4676708350308001</v>
      </c>
      <c r="O633" s="8">
        <f t="shared" si="66"/>
        <v>0.40870450787975598</v>
      </c>
      <c r="P633" s="8">
        <f>Päälaskenta!F$15</f>
        <v>0.08</v>
      </c>
      <c r="Q633" s="8">
        <f t="shared" si="67"/>
        <v>12.570143266406999</v>
      </c>
      <c r="R633" s="8">
        <f t="shared" si="68"/>
        <v>1.36914489907461</v>
      </c>
      <c r="S633" s="8">
        <f t="shared" si="69"/>
        <v>3.9554833640303003E-2</v>
      </c>
    </row>
    <row r="634" spans="1:19" x14ac:dyDescent="0.2">
      <c r="A634" s="8">
        <v>632</v>
      </c>
      <c r="B634" s="8">
        <f>IF(Päälaskenta!C$7,Päälaskenta!E$7,Päälaskenta!G$5)</f>
        <v>2.5</v>
      </c>
      <c r="C634" s="56">
        <v>1.3680000000000001</v>
      </c>
      <c r="D634" s="92">
        <f t="shared" si="63"/>
        <v>1.8274900000000001</v>
      </c>
      <c r="E634" s="8">
        <f>Päälaskenta!F$15</f>
        <v>0.08</v>
      </c>
      <c r="F634" s="93">
        <f>SQRT(POWER(Päälaskenta!C$15/(2*Päälaskenta!E$15),2)+(D634/Päälaskenta!E$15))-Päälaskenta!C$15/(2*Päälaskenta!E$15)</f>
        <v>0.51929999999999998</v>
      </c>
      <c r="G634" s="57">
        <f>2*SQRT((POWER(F634,2))+POWER(Päälaskenta!E$15*F634,2))+Päälaskenta!C$15</f>
        <v>4.47</v>
      </c>
      <c r="H634" s="57">
        <f t="shared" si="64"/>
        <v>0.41</v>
      </c>
      <c r="I634" s="62">
        <f t="shared" si="65"/>
        <v>3.9322000000000003E-2</v>
      </c>
      <c r="M634" s="8">
        <f>IF(F634&gt;(Päälaskenta!D$24+Päälaskenta!D$20),(F634*Päälaskenta!C$15 + F634*F634*Päälaskenta!E$15)+(Päälaskenta!C$15 + F634*Päälaskenta!E$15)*(F634-(Päälaskenta!D$24+Päälaskenta!D$20)),F634*Päälaskenta!C$15 + F634*F634*Päälaskenta!E$15)</f>
        <v>1.8275724900000001</v>
      </c>
      <c r="N634" s="8">
        <f>IF(F634&gt;Päälaskenta!D$24+Päälaskenta!D$20,2*SQRT(POWER((Päälaskenta!D$24+Päälaskenta!D$20),2)+POWER(Päälaskenta!E$15*(Päälaskenta!D$24+Päälaskenta!D$20),2))+Päälaskenta!C$15,(2*SQRT((POWER(F634,2))+POWER(Päälaskenta!E$15*F634,2))+Päälaskenta!C$15))</f>
        <v>4.4688022058807002</v>
      </c>
      <c r="O634" s="8">
        <f t="shared" si="66"/>
        <v>0.408962492811835</v>
      </c>
      <c r="P634" s="8">
        <f>Päälaskenta!F$15</f>
        <v>0.08</v>
      </c>
      <c r="Q634" s="8">
        <f t="shared" si="67"/>
        <v>12.5865569356307</v>
      </c>
      <c r="R634" s="8">
        <f t="shared" si="68"/>
        <v>1.3679347952977801</v>
      </c>
      <c r="S634" s="8">
        <f t="shared" si="69"/>
        <v>3.9451736878602199E-2</v>
      </c>
    </row>
    <row r="635" spans="1:19" x14ac:dyDescent="0.2">
      <c r="A635" s="8">
        <v>633</v>
      </c>
      <c r="B635" s="8">
        <f>IF(Päälaskenta!C$7,Päälaskenta!E$7,Päälaskenta!G$5)</f>
        <v>2.5</v>
      </c>
      <c r="C635" s="56">
        <v>1.367</v>
      </c>
      <c r="D635" s="92">
        <f t="shared" si="63"/>
        <v>1.8288199999999999</v>
      </c>
      <c r="E635" s="8">
        <f>Päälaskenta!F$15</f>
        <v>0.08</v>
      </c>
      <c r="F635" s="93">
        <f>SQRT(POWER(Päälaskenta!C$15/(2*Päälaskenta!E$15),2)+(D635/Päälaskenta!E$15))-Päälaskenta!C$15/(2*Päälaskenta!E$15)</f>
        <v>0.51959999999999995</v>
      </c>
      <c r="G635" s="57">
        <f>2*SQRT((POWER(F635,2))+POWER(Päälaskenta!E$15*F635,2))+Päälaskenta!C$15</f>
        <v>4.47</v>
      </c>
      <c r="H635" s="57">
        <f t="shared" si="64"/>
        <v>0.41</v>
      </c>
      <c r="I635" s="62">
        <f t="shared" si="65"/>
        <v>3.9265000000000001E-2</v>
      </c>
      <c r="M635" s="8">
        <f>IF(F635&gt;(Päälaskenta!D$24+Päälaskenta!D$20),(F635*Päälaskenta!C$15 + F635*F635*Päälaskenta!E$15)+(Päälaskenta!C$15 + F635*Päälaskenta!E$15)*(F635-(Päälaskenta!D$24+Päälaskenta!D$20)),F635*Päälaskenta!C$15 + F635*F635*Päälaskenta!E$15)</f>
        <v>1.8287841600000001</v>
      </c>
      <c r="N635" s="8">
        <f>IF(F635&gt;Päälaskenta!D$24+Päälaskenta!D$20,2*SQRT(POWER((Päälaskenta!D$24+Päälaskenta!D$20),2)+POWER(Päälaskenta!E$15*(Päälaskenta!D$24+Päälaskenta!D$20),2))+Päälaskenta!C$15,(2*SQRT((POWER(F635,2))+POWER(Päälaskenta!E$15*F635,2))+Päälaskenta!C$15))</f>
        <v>4.4696507340181197</v>
      </c>
      <c r="O635" s="8">
        <f t="shared" si="66"/>
        <v>0.409155942785705</v>
      </c>
      <c r="P635" s="8">
        <f>Päälaskenta!F$15</f>
        <v>0.08</v>
      </c>
      <c r="Q635" s="8">
        <f t="shared" si="67"/>
        <v>12.598873249425001</v>
      </c>
      <c r="R635" s="8">
        <f t="shared" si="68"/>
        <v>1.36702846332615</v>
      </c>
      <c r="S635" s="8">
        <f t="shared" si="69"/>
        <v>3.93746407033723E-2</v>
      </c>
    </row>
    <row r="636" spans="1:19" x14ac:dyDescent="0.2">
      <c r="A636" s="8">
        <v>634</v>
      </c>
      <c r="B636" s="8">
        <f>IF(Päälaskenta!C$7,Päälaskenta!E$7,Päälaskenta!G$5)</f>
        <v>2.5</v>
      </c>
      <c r="C636" s="56">
        <v>1.3660000000000001</v>
      </c>
      <c r="D636" s="92">
        <f t="shared" si="63"/>
        <v>1.83016</v>
      </c>
      <c r="E636" s="8">
        <f>Päälaskenta!F$15</f>
        <v>0.08</v>
      </c>
      <c r="F636" s="93">
        <f>SQRT(POWER(Päälaskenta!C$15/(2*Päälaskenta!E$15),2)+(D636/Päälaskenta!E$15))-Päälaskenta!C$15/(2*Päälaskenta!E$15)</f>
        <v>0.51990000000000003</v>
      </c>
      <c r="G636" s="57">
        <f>2*SQRT((POWER(F636,2))+POWER(Päälaskenta!E$15*F636,2))+Päälaskenta!C$15</f>
        <v>4.47</v>
      </c>
      <c r="H636" s="57">
        <f t="shared" si="64"/>
        <v>0.41</v>
      </c>
      <c r="I636" s="62">
        <f t="shared" si="65"/>
        <v>3.9208E-2</v>
      </c>
      <c r="M636" s="8">
        <f>IF(F636&gt;(Päälaskenta!D$24+Päälaskenta!D$20),(F636*Päälaskenta!C$15 + F636*F636*Päälaskenta!E$15)+(Päälaskenta!C$15 + F636*Päälaskenta!E$15)*(F636-(Päälaskenta!D$24+Päälaskenta!D$20)),F636*Päälaskenta!C$15 + F636*F636*Päälaskenta!E$15)</f>
        <v>1.8299960099999999</v>
      </c>
      <c r="N636" s="8">
        <f>IF(F636&gt;Päälaskenta!D$24+Päälaskenta!D$20,2*SQRT(POWER((Päälaskenta!D$24+Päälaskenta!D$20),2)+POWER(Päälaskenta!E$15*(Päälaskenta!D$24+Päälaskenta!D$20),2))+Päälaskenta!C$15,(2*SQRT((POWER(F636,2))+POWER(Päälaskenta!E$15*F636,2))+Päälaskenta!C$15))</f>
        <v>4.4704992621555402</v>
      </c>
      <c r="O636" s="8">
        <f t="shared" si="66"/>
        <v>0.40934935958755297</v>
      </c>
      <c r="P636" s="8">
        <f>Päälaskenta!F$15</f>
        <v>0.08</v>
      </c>
      <c r="Q636" s="8">
        <f t="shared" si="67"/>
        <v>12.6111947587566</v>
      </c>
      <c r="R636" s="8">
        <f t="shared" si="68"/>
        <v>1.36612319717571</v>
      </c>
      <c r="S636" s="8">
        <f t="shared" si="69"/>
        <v>3.9297737918702703E-2</v>
      </c>
    </row>
    <row r="637" spans="1:19" x14ac:dyDescent="0.2">
      <c r="A637" s="8">
        <v>635</v>
      </c>
      <c r="B637" s="8">
        <f>IF(Päälaskenta!C$7,Päälaskenta!E$7,Päälaskenta!G$5)</f>
        <v>2.5</v>
      </c>
      <c r="C637" s="56">
        <v>1.365</v>
      </c>
      <c r="D637" s="92">
        <f t="shared" si="63"/>
        <v>1.8314999999999999</v>
      </c>
      <c r="E637" s="8">
        <f>Päälaskenta!F$15</f>
        <v>0.08</v>
      </c>
      <c r="F637" s="93">
        <f>SQRT(POWER(Päälaskenta!C$15/(2*Päälaskenta!E$15),2)+(D637/Päälaskenta!E$15))-Päälaskenta!C$15/(2*Päälaskenta!E$15)</f>
        <v>0.52029999999999998</v>
      </c>
      <c r="G637" s="57">
        <f>2*SQRT((POWER(F637,2))+POWER(Päälaskenta!E$15*F637,2))+Päälaskenta!C$15</f>
        <v>4.47</v>
      </c>
      <c r="H637" s="57">
        <f t="shared" si="64"/>
        <v>0.41</v>
      </c>
      <c r="I637" s="62">
        <f t="shared" si="65"/>
        <v>3.9149999999999997E-2</v>
      </c>
      <c r="M637" s="8">
        <f>IF(F637&gt;(Päälaskenta!D$24+Päälaskenta!D$20),(F637*Päälaskenta!C$15 + F637*F637*Päälaskenta!E$15)+(Päälaskenta!C$15 + F637*Päälaskenta!E$15)*(F637-(Päälaskenta!D$24+Päälaskenta!D$20)),F637*Päälaskenta!C$15 + F637*F637*Päälaskenta!E$15)</f>
        <v>1.8316120899999999</v>
      </c>
      <c r="N637" s="8">
        <f>IF(F637&gt;Päälaskenta!D$24+Päälaskenta!D$20,2*SQRT(POWER((Päälaskenta!D$24+Päälaskenta!D$20),2)+POWER(Päälaskenta!E$15*(Päälaskenta!D$24+Päälaskenta!D$20),2))+Päälaskenta!C$15,(2*SQRT((POWER(F637,2))+POWER(Päälaskenta!E$15*F637,2))+Päälaskenta!C$15))</f>
        <v>4.4716306330054403</v>
      </c>
      <c r="O637" s="8">
        <f t="shared" si="66"/>
        <v>0.40960719708840299</v>
      </c>
      <c r="P637" s="8">
        <f>Päälaskenta!F$15</f>
        <v>0.08</v>
      </c>
      <c r="Q637" s="8">
        <f t="shared" si="67"/>
        <v>12.6276315192585</v>
      </c>
      <c r="R637" s="8">
        <f t="shared" si="68"/>
        <v>1.3649178303906</v>
      </c>
      <c r="S637" s="8">
        <f t="shared" si="69"/>
        <v>3.91955006749913E-2</v>
      </c>
    </row>
    <row r="638" spans="1:19" x14ac:dyDescent="0.2">
      <c r="A638" s="8">
        <v>636</v>
      </c>
      <c r="B638" s="8">
        <f>IF(Päälaskenta!C$7,Päälaskenta!E$7,Päälaskenta!G$5)</f>
        <v>2.5</v>
      </c>
      <c r="C638" s="56">
        <v>1.3640000000000001</v>
      </c>
      <c r="D638" s="92">
        <f t="shared" si="63"/>
        <v>1.83284</v>
      </c>
      <c r="E638" s="8">
        <f>Päälaskenta!F$15</f>
        <v>0.08</v>
      </c>
      <c r="F638" s="93">
        <f>SQRT(POWER(Päälaskenta!C$15/(2*Päälaskenta!E$15),2)+(D638/Päälaskenta!E$15))-Päälaskenta!C$15/(2*Päälaskenta!E$15)</f>
        <v>0.52059999999999995</v>
      </c>
      <c r="G638" s="57">
        <f>2*SQRT((POWER(F638,2))+POWER(Päälaskenta!E$15*F638,2))+Päälaskenta!C$15</f>
        <v>4.47</v>
      </c>
      <c r="H638" s="57">
        <f t="shared" si="64"/>
        <v>0.41</v>
      </c>
      <c r="I638" s="62">
        <f t="shared" si="65"/>
        <v>3.9093000000000003E-2</v>
      </c>
      <c r="M638" s="8">
        <f>IF(F638&gt;(Päälaskenta!D$24+Päälaskenta!D$20),(F638*Päälaskenta!C$15 + F638*F638*Päälaskenta!E$15)+(Päälaskenta!C$15 + F638*Päälaskenta!E$15)*(F638-(Päälaskenta!D$24+Päälaskenta!D$20)),F638*Päälaskenta!C$15 + F638*F638*Päälaskenta!E$15)</f>
        <v>1.83282436</v>
      </c>
      <c r="N638" s="8">
        <f>IF(F638&gt;Päälaskenta!D$24+Päälaskenta!D$20,2*SQRT(POWER((Päälaskenta!D$24+Päälaskenta!D$20),2)+POWER(Päälaskenta!E$15*(Päälaskenta!D$24+Päälaskenta!D$20),2))+Päälaskenta!C$15,(2*SQRT((POWER(F638,2))+POWER(Päälaskenta!E$15*F638,2))+Päälaskenta!C$15))</f>
        <v>4.4724791611428696</v>
      </c>
      <c r="O638" s="8">
        <f t="shared" si="66"/>
        <v>0.40980053656228799</v>
      </c>
      <c r="P638" s="8">
        <f>Päälaskenta!F$15</f>
        <v>0.08</v>
      </c>
      <c r="Q638" s="8">
        <f t="shared" si="67"/>
        <v>12.6399651502654</v>
      </c>
      <c r="R638" s="8">
        <f t="shared" si="68"/>
        <v>1.3640150439729</v>
      </c>
      <c r="S638" s="8">
        <f t="shared" si="69"/>
        <v>3.9119046826700699E-2</v>
      </c>
    </row>
    <row r="639" spans="1:19" x14ac:dyDescent="0.2">
      <c r="A639" s="8">
        <v>637</v>
      </c>
      <c r="B639" s="8">
        <f>IF(Päälaskenta!C$7,Päälaskenta!E$7,Päälaskenta!G$5)</f>
        <v>2.5</v>
      </c>
      <c r="C639" s="56">
        <v>1.363</v>
      </c>
      <c r="D639" s="92">
        <f t="shared" si="63"/>
        <v>1.83419</v>
      </c>
      <c r="E639" s="8">
        <f>Päälaskenta!F$15</f>
        <v>0.08</v>
      </c>
      <c r="F639" s="93">
        <f>SQRT(POWER(Päälaskenta!C$15/(2*Päälaskenta!E$15),2)+(D639/Päälaskenta!E$15))-Päälaskenta!C$15/(2*Päälaskenta!E$15)</f>
        <v>0.52090000000000003</v>
      </c>
      <c r="G639" s="57">
        <f>2*SQRT((POWER(F639,2))+POWER(Päälaskenta!E$15*F639,2))+Päälaskenta!C$15</f>
        <v>4.47</v>
      </c>
      <c r="H639" s="57">
        <f t="shared" si="64"/>
        <v>0.41</v>
      </c>
      <c r="I639" s="62">
        <f t="shared" si="65"/>
        <v>3.9036000000000001E-2</v>
      </c>
      <c r="M639" s="8">
        <f>IF(F639&gt;(Päälaskenta!D$24+Päälaskenta!D$20),(F639*Päälaskenta!C$15 + F639*F639*Päälaskenta!E$15)+(Päälaskenta!C$15 + F639*Päälaskenta!E$15)*(F639-(Päälaskenta!D$24+Päälaskenta!D$20)),F639*Päälaskenta!C$15 + F639*F639*Päälaskenta!E$15)</f>
        <v>1.83403681</v>
      </c>
      <c r="N639" s="8">
        <f>IF(F639&gt;Päälaskenta!D$24+Päälaskenta!D$20,2*SQRT(POWER((Päälaskenta!D$24+Päälaskenta!D$20),2)+POWER(Päälaskenta!E$15*(Päälaskenta!D$24+Päälaskenta!D$20),2))+Päälaskenta!C$15,(2*SQRT((POWER(F639,2))+POWER(Päälaskenta!E$15*F639,2))+Päälaskenta!C$15))</f>
        <v>4.47332768928029</v>
      </c>
      <c r="O639" s="8">
        <f t="shared" si="66"/>
        <v>0.40999384292704799</v>
      </c>
      <c r="P639" s="8">
        <f>Päälaskenta!F$15</f>
        <v>0.08</v>
      </c>
      <c r="Q639" s="8">
        <f t="shared" si="67"/>
        <v>12.652303975744299</v>
      </c>
      <c r="R639" s="8">
        <f t="shared" si="68"/>
        <v>1.3631133172294401</v>
      </c>
      <c r="S639" s="8">
        <f t="shared" si="69"/>
        <v>3.9042784395660703E-2</v>
      </c>
    </row>
    <row r="640" spans="1:19" x14ac:dyDescent="0.2">
      <c r="A640" s="8">
        <v>638</v>
      </c>
      <c r="B640" s="8">
        <f>IF(Päälaskenta!C$7,Päälaskenta!E$7,Päälaskenta!G$5)</f>
        <v>2.5</v>
      </c>
      <c r="C640" s="56">
        <v>1.3620000000000001</v>
      </c>
      <c r="D640" s="92">
        <f t="shared" si="63"/>
        <v>1.8355399999999999</v>
      </c>
      <c r="E640" s="8">
        <f>Päälaskenta!F$15</f>
        <v>0.08</v>
      </c>
      <c r="F640" s="93">
        <f>SQRT(POWER(Päälaskenta!C$15/(2*Päälaskenta!E$15),2)+(D640/Päälaskenta!E$15))-Päälaskenta!C$15/(2*Päälaskenta!E$15)</f>
        <v>0.52129999999999999</v>
      </c>
      <c r="G640" s="57">
        <f>2*SQRT((POWER(F640,2))+POWER(Päälaskenta!E$15*F640,2))+Päälaskenta!C$15</f>
        <v>4.47</v>
      </c>
      <c r="H640" s="57">
        <f t="shared" si="64"/>
        <v>0.41</v>
      </c>
      <c r="I640" s="62">
        <f t="shared" si="65"/>
        <v>3.8977999999999999E-2</v>
      </c>
      <c r="M640" s="8">
        <f>IF(F640&gt;(Päälaskenta!D$24+Päälaskenta!D$20),(F640*Päälaskenta!C$15 + F640*F640*Päälaskenta!E$15)+(Päälaskenta!C$15 + F640*Päälaskenta!E$15)*(F640-(Päälaskenta!D$24+Päälaskenta!D$20)),F640*Päälaskenta!C$15 + F640*F640*Päälaskenta!E$15)</f>
        <v>1.83565369</v>
      </c>
      <c r="N640" s="8">
        <f>IF(F640&gt;Päälaskenta!D$24+Päälaskenta!D$20,2*SQRT(POWER((Päälaskenta!D$24+Päälaskenta!D$20),2)+POWER(Päälaskenta!E$15*(Päälaskenta!D$24+Päälaskenta!D$20),2))+Päälaskenta!C$15,(2*SQRT((POWER(F640,2))+POWER(Päälaskenta!E$15*F640,2))+Päälaskenta!C$15))</f>
        <v>4.4744590601301901</v>
      </c>
      <c r="O640" s="8">
        <f t="shared" si="66"/>
        <v>0.41025153327620101</v>
      </c>
      <c r="P640" s="8">
        <f>Päälaskenta!F$15</f>
        <v>0.08</v>
      </c>
      <c r="Q640" s="8">
        <f t="shared" si="67"/>
        <v>12.668763822789501</v>
      </c>
      <c r="R640" s="8">
        <f t="shared" si="68"/>
        <v>1.3619126601161899</v>
      </c>
      <c r="S640" s="8">
        <f t="shared" si="69"/>
        <v>3.8941397899614101E-2</v>
      </c>
    </row>
    <row r="641" spans="1:19" x14ac:dyDescent="0.2">
      <c r="A641" s="8">
        <v>639</v>
      </c>
      <c r="B641" s="8">
        <f>IF(Päälaskenta!C$7,Päälaskenta!E$7,Päälaskenta!G$5)</f>
        <v>2.5</v>
      </c>
      <c r="C641" s="56">
        <v>1.361</v>
      </c>
      <c r="D641" s="92">
        <f t="shared" si="63"/>
        <v>1.8368800000000001</v>
      </c>
      <c r="E641" s="8">
        <f>Päälaskenta!F$15</f>
        <v>0.08</v>
      </c>
      <c r="F641" s="93">
        <f>SQRT(POWER(Päälaskenta!C$15/(2*Päälaskenta!E$15),2)+(D641/Päälaskenta!E$15))-Päälaskenta!C$15/(2*Päälaskenta!E$15)</f>
        <v>0.52159999999999995</v>
      </c>
      <c r="G641" s="57">
        <f>2*SQRT((POWER(F641,2))+POWER(Päälaskenta!E$15*F641,2))+Päälaskenta!C$15</f>
        <v>4.4800000000000004</v>
      </c>
      <c r="H641" s="57">
        <f t="shared" si="64"/>
        <v>0.41</v>
      </c>
      <c r="I641" s="62">
        <f t="shared" si="65"/>
        <v>3.8920999999999997E-2</v>
      </c>
      <c r="M641" s="8">
        <f>IF(F641&gt;(Päälaskenta!D$24+Päälaskenta!D$20),(F641*Päälaskenta!C$15 + F641*F641*Päälaskenta!E$15)+(Päälaskenta!C$15 + F641*Päälaskenta!E$15)*(F641-(Päälaskenta!D$24+Päälaskenta!D$20)),F641*Päälaskenta!C$15 + F641*F641*Päälaskenta!E$15)</f>
        <v>1.83686656</v>
      </c>
      <c r="N641" s="8">
        <f>IF(F641&gt;Päälaskenta!D$24+Päälaskenta!D$20,2*SQRT(POWER((Päälaskenta!D$24+Päälaskenta!D$20),2)+POWER(Päälaskenta!E$15*(Päälaskenta!D$24+Päälaskenta!D$20),2))+Päälaskenta!C$15,(2*SQRT((POWER(F641,2))+POWER(Päälaskenta!E$15*F641,2))+Päälaskenta!C$15))</f>
        <v>4.4753075882676097</v>
      </c>
      <c r="O641" s="8">
        <f t="shared" si="66"/>
        <v>0.41044476245956801</v>
      </c>
      <c r="P641" s="8">
        <f>Päälaskenta!F$15</f>
        <v>0.08</v>
      </c>
      <c r="Q641" s="8">
        <f t="shared" si="67"/>
        <v>12.6811147674672</v>
      </c>
      <c r="R641" s="8">
        <f t="shared" si="68"/>
        <v>1.3610133988176001</v>
      </c>
      <c r="S641" s="8">
        <f t="shared" si="69"/>
        <v>3.8865579828461297E-2</v>
      </c>
    </row>
    <row r="642" spans="1:19" x14ac:dyDescent="0.2">
      <c r="A642" s="8">
        <v>640</v>
      </c>
      <c r="B642" s="8">
        <f>IF(Päälaskenta!C$7,Päälaskenta!E$7,Päälaskenta!G$5)</f>
        <v>2.5</v>
      </c>
      <c r="C642" s="56">
        <v>1.36</v>
      </c>
      <c r="D642" s="92">
        <f t="shared" si="63"/>
        <v>1.8382400000000001</v>
      </c>
      <c r="E642" s="8">
        <f>Päälaskenta!F$15</f>
        <v>0.08</v>
      </c>
      <c r="F642" s="93">
        <f>SQRT(POWER(Päälaskenta!C$15/(2*Päälaskenta!E$15),2)+(D642/Päälaskenta!E$15))-Päälaskenta!C$15/(2*Päälaskenta!E$15)</f>
        <v>0.52190000000000003</v>
      </c>
      <c r="G642" s="57">
        <f>2*SQRT((POWER(F642,2))+POWER(Päälaskenta!E$15*F642,2))+Päälaskenta!C$15</f>
        <v>4.4800000000000004</v>
      </c>
      <c r="H642" s="57">
        <f t="shared" si="64"/>
        <v>0.41</v>
      </c>
      <c r="I642" s="62">
        <f t="shared" si="65"/>
        <v>3.8864000000000003E-2</v>
      </c>
      <c r="M642" s="8">
        <f>IF(F642&gt;(Päälaskenta!D$24+Päälaskenta!D$20),(F642*Päälaskenta!C$15 + F642*F642*Päälaskenta!E$15)+(Päälaskenta!C$15 + F642*Päälaskenta!E$15)*(F642-(Päälaskenta!D$24+Päälaskenta!D$20)),F642*Päälaskenta!C$15 + F642*F642*Päälaskenta!E$15)</f>
        <v>1.8380796100000001</v>
      </c>
      <c r="N642" s="8">
        <f>IF(F642&gt;Päälaskenta!D$24+Päälaskenta!D$20,2*SQRT(POWER((Päälaskenta!D$24+Päälaskenta!D$20),2)+POWER(Päälaskenta!E$15*(Päälaskenta!D$24+Päälaskenta!D$20),2))+Päälaskenta!C$15,(2*SQRT((POWER(F642,2))+POWER(Päälaskenta!E$15*F642,2))+Päälaskenta!C$15))</f>
        <v>4.4761561164050399</v>
      </c>
      <c r="O642" s="8">
        <f t="shared" si="66"/>
        <v>0.41063795859654401</v>
      </c>
      <c r="P642" s="8">
        <f>Päälaskenta!F$15</f>
        <v>0.08</v>
      </c>
      <c r="Q642" s="8">
        <f t="shared" si="67"/>
        <v>12.6934709055593</v>
      </c>
      <c r="R642" s="8">
        <f t="shared" si="68"/>
        <v>1.36011519109338</v>
      </c>
      <c r="S642" s="8">
        <f t="shared" si="69"/>
        <v>3.87899512250897E-2</v>
      </c>
    </row>
    <row r="643" spans="1:19" x14ac:dyDescent="0.2">
      <c r="A643" s="8">
        <v>641</v>
      </c>
      <c r="B643" s="8">
        <f>IF(Päälaskenta!C$7,Päälaskenta!E$7,Päälaskenta!G$5)</f>
        <v>2.5</v>
      </c>
      <c r="C643" s="56">
        <v>1.359</v>
      </c>
      <c r="D643" s="92">
        <f t="shared" ref="D643:D706" si="70">B643/C643</f>
        <v>1.8395900000000001</v>
      </c>
      <c r="E643" s="8">
        <f>Päälaskenta!F$15</f>
        <v>0.08</v>
      </c>
      <c r="F643" s="93">
        <f>SQRT(POWER(Päälaskenta!C$15/(2*Päälaskenta!E$15),2)+(D643/Päälaskenta!E$15))-Päälaskenta!C$15/(2*Päälaskenta!E$15)</f>
        <v>0.52229999999999999</v>
      </c>
      <c r="G643" s="57">
        <f>2*SQRT((POWER(F643,2))+POWER(Päälaskenta!E$15*F643,2))+Päälaskenta!C$15</f>
        <v>4.4800000000000004</v>
      </c>
      <c r="H643" s="57">
        <f t="shared" ref="H643:H706" si="71">D643/G643</f>
        <v>0.41</v>
      </c>
      <c r="I643" s="62">
        <f t="shared" ref="I643:I706" si="72">POWER(C643/((1/E643)*POWER(H643,2/3)),2)</f>
        <v>3.8807000000000001E-2</v>
      </c>
      <c r="M643" s="8">
        <f>IF(F643&gt;(Päälaskenta!D$24+Päälaskenta!D$20),(F643*Päälaskenta!C$15 + F643*F643*Päälaskenta!E$15)+(Päälaskenta!C$15 + F643*Päälaskenta!E$15)*(F643-(Päälaskenta!D$24+Päälaskenta!D$20)),F643*Päälaskenta!C$15 + F643*F643*Päälaskenta!E$15)</f>
        <v>1.8396972899999999</v>
      </c>
      <c r="N643" s="8">
        <f>IF(F643&gt;Päälaskenta!D$24+Päälaskenta!D$20,2*SQRT(POWER((Päälaskenta!D$24+Päälaskenta!D$20),2)+POWER(Päälaskenta!E$15*(Päälaskenta!D$24+Päälaskenta!D$20),2))+Päälaskenta!C$15,(2*SQRT((POWER(F643,2))+POWER(Päälaskenta!E$15*F643,2))+Päälaskenta!C$15))</f>
        <v>4.47728748725494</v>
      </c>
      <c r="O643" s="8">
        <f t="shared" si="66"/>
        <v>0.41089550207282599</v>
      </c>
      <c r="P643" s="8">
        <f>Päälaskenta!F$15</f>
        <v>0.08</v>
      </c>
      <c r="Q643" s="8">
        <f t="shared" si="67"/>
        <v>12.7099538344482</v>
      </c>
      <c r="R643" s="8">
        <f t="shared" si="68"/>
        <v>1.35891921654133</v>
      </c>
      <c r="S643" s="8">
        <f t="shared" si="69"/>
        <v>3.8689406812334098E-2</v>
      </c>
    </row>
    <row r="644" spans="1:19" x14ac:dyDescent="0.2">
      <c r="A644" s="8">
        <v>642</v>
      </c>
      <c r="B644" s="8">
        <f>IF(Päälaskenta!C$7,Päälaskenta!E$7,Päälaskenta!G$5)</f>
        <v>2.5</v>
      </c>
      <c r="C644" s="56">
        <v>1.3580000000000001</v>
      </c>
      <c r="D644" s="92">
        <f t="shared" si="70"/>
        <v>1.84094</v>
      </c>
      <c r="E644" s="8">
        <f>Päälaskenta!F$15</f>
        <v>0.08</v>
      </c>
      <c r="F644" s="93">
        <f>SQRT(POWER(Päälaskenta!C$15/(2*Päälaskenta!E$15),2)+(D644/Päälaskenta!E$15))-Päälaskenta!C$15/(2*Päälaskenta!E$15)</f>
        <v>0.52259999999999995</v>
      </c>
      <c r="G644" s="57">
        <f>2*SQRT((POWER(F644,2))+POWER(Päälaskenta!E$15*F644,2))+Päälaskenta!C$15</f>
        <v>4.4800000000000004</v>
      </c>
      <c r="H644" s="57">
        <f t="shared" si="71"/>
        <v>0.41</v>
      </c>
      <c r="I644" s="62">
        <f t="shared" si="72"/>
        <v>3.875E-2</v>
      </c>
      <c r="M644" s="8">
        <f>IF(F644&gt;(Päälaskenta!D$24+Päälaskenta!D$20),(F644*Päälaskenta!C$15 + F644*F644*Päälaskenta!E$15)+(Päälaskenta!C$15 + F644*Päälaskenta!E$15)*(F644-(Päälaskenta!D$24+Päälaskenta!D$20)),F644*Päälaskenta!C$15 + F644*F644*Päälaskenta!E$15)</f>
        <v>1.8409107600000001</v>
      </c>
      <c r="N644" s="8">
        <f>IF(F644&gt;Päälaskenta!D$24+Päälaskenta!D$20,2*SQRT(POWER((Päälaskenta!D$24+Päälaskenta!D$20),2)+POWER(Päälaskenta!E$15*(Päälaskenta!D$24+Päälaskenta!D$20),2))+Päälaskenta!C$15,(2*SQRT((POWER(F644,2))+POWER(Päälaskenta!E$15*F644,2))+Päälaskenta!C$15))</f>
        <v>4.4781360153923604</v>
      </c>
      <c r="O644" s="8">
        <f t="shared" ref="O644:O707" si="73">M644/N644</f>
        <v>0.41108862117460798</v>
      </c>
      <c r="P644" s="8">
        <f>Päälaskenta!F$15</f>
        <v>0.08</v>
      </c>
      <c r="Q644" s="8">
        <f t="shared" ref="Q644:Q707" si="74">(1/P644)*M644*POWER(O644,(2/3))</f>
        <v>12.722322089281301</v>
      </c>
      <c r="R644" s="8">
        <f t="shared" ref="R644:R707" si="75">B644/M644</f>
        <v>1.35802346008342</v>
      </c>
      <c r="S644" s="8">
        <f t="shared" ref="S644:S707" si="76">(B644*B644)/(Q644*Q644)</f>
        <v>3.86142180475905E-2</v>
      </c>
    </row>
    <row r="645" spans="1:19" x14ac:dyDescent="0.2">
      <c r="A645" s="8">
        <v>643</v>
      </c>
      <c r="B645" s="8">
        <f>IF(Päälaskenta!C$7,Päälaskenta!E$7,Päälaskenta!G$5)</f>
        <v>2.5</v>
      </c>
      <c r="C645" s="56">
        <v>1.357</v>
      </c>
      <c r="D645" s="92">
        <f t="shared" si="70"/>
        <v>1.8423</v>
      </c>
      <c r="E645" s="8">
        <f>Päälaskenta!F$15</f>
        <v>0.08</v>
      </c>
      <c r="F645" s="93">
        <f>SQRT(POWER(Päälaskenta!C$15/(2*Päälaskenta!E$15),2)+(D645/Päälaskenta!E$15))-Päälaskenta!C$15/(2*Päälaskenta!E$15)</f>
        <v>0.52290000000000003</v>
      </c>
      <c r="G645" s="57">
        <f>2*SQRT((POWER(F645,2))+POWER(Päälaskenta!E$15*F645,2))+Päälaskenta!C$15</f>
        <v>4.4800000000000004</v>
      </c>
      <c r="H645" s="57">
        <f t="shared" si="71"/>
        <v>0.41</v>
      </c>
      <c r="I645" s="62">
        <f t="shared" si="72"/>
        <v>3.8692999999999998E-2</v>
      </c>
      <c r="M645" s="8">
        <f>IF(F645&gt;(Päälaskenta!D$24+Päälaskenta!D$20),(F645*Päälaskenta!C$15 + F645*F645*Päälaskenta!E$15)+(Päälaskenta!C$15 + F645*Päälaskenta!E$15)*(F645-(Päälaskenta!D$24+Päälaskenta!D$20)),F645*Päälaskenta!C$15 + F645*F645*Päälaskenta!E$15)</f>
        <v>1.84212441</v>
      </c>
      <c r="N645" s="8">
        <f>IF(F645&gt;Päälaskenta!D$24+Päälaskenta!D$20,2*SQRT(POWER((Päälaskenta!D$24+Päälaskenta!D$20),2)+POWER(Päälaskenta!E$15*(Päälaskenta!D$24+Päälaskenta!D$20),2))+Päälaskenta!C$15,(2*SQRT((POWER(F645,2))+POWER(Päälaskenta!E$15*F645,2))+Päälaskenta!C$15))</f>
        <v>4.4789845435297799</v>
      </c>
      <c r="O645" s="8">
        <f t="shared" si="73"/>
        <v>0.41128170729257901</v>
      </c>
      <c r="P645" s="8">
        <f>Päälaskenta!F$15</f>
        <v>0.08</v>
      </c>
      <c r="Q645" s="8">
        <f t="shared" si="74"/>
        <v>12.7346955364794</v>
      </c>
      <c r="R645" s="8">
        <f t="shared" si="75"/>
        <v>1.3571287511466199</v>
      </c>
      <c r="S645" s="8">
        <f t="shared" si="76"/>
        <v>3.8539216824662999E-2</v>
      </c>
    </row>
    <row r="646" spans="1:19" x14ac:dyDescent="0.2">
      <c r="A646" s="8">
        <v>644</v>
      </c>
      <c r="B646" s="8">
        <f>IF(Päälaskenta!C$7,Päälaskenta!E$7,Päälaskenta!G$5)</f>
        <v>2.5</v>
      </c>
      <c r="C646" s="56">
        <v>1.3560000000000001</v>
      </c>
      <c r="D646" s="92">
        <f t="shared" si="70"/>
        <v>1.8436600000000001</v>
      </c>
      <c r="E646" s="8">
        <f>Päälaskenta!F$15</f>
        <v>0.08</v>
      </c>
      <c r="F646" s="93">
        <f>SQRT(POWER(Päälaskenta!C$15/(2*Päälaskenta!E$15),2)+(D646/Päälaskenta!E$15))-Päälaskenta!C$15/(2*Päälaskenta!E$15)</f>
        <v>0.52329999999999999</v>
      </c>
      <c r="G646" s="57">
        <f>2*SQRT((POWER(F646,2))+POWER(Päälaskenta!E$15*F646,2))+Päälaskenta!C$15</f>
        <v>4.4800000000000004</v>
      </c>
      <c r="H646" s="57">
        <f t="shared" si="71"/>
        <v>0.41</v>
      </c>
      <c r="I646" s="62">
        <f t="shared" si="72"/>
        <v>3.8635999999999997E-2</v>
      </c>
      <c r="M646" s="8">
        <f>IF(F646&gt;(Päälaskenta!D$24+Päälaskenta!D$20),(F646*Päälaskenta!C$15 + F646*F646*Päälaskenta!E$15)+(Päälaskenta!C$15 + F646*Päälaskenta!E$15)*(F646-(Päälaskenta!D$24+Päälaskenta!D$20)),F646*Päälaskenta!C$15 + F646*F646*Päälaskenta!E$15)</f>
        <v>1.8437428899999999</v>
      </c>
      <c r="N646" s="8">
        <f>IF(F646&gt;Päälaskenta!D$24+Päälaskenta!D$20,2*SQRT(POWER((Päälaskenta!D$24+Päälaskenta!D$20),2)+POWER(Päälaskenta!E$15*(Päälaskenta!D$24+Päälaskenta!D$20),2))+Päälaskenta!C$15,(2*SQRT((POWER(F646,2))+POWER(Päälaskenta!E$15*F646,2))+Päälaskenta!C$15))</f>
        <v>4.48011591437968</v>
      </c>
      <c r="O646" s="8">
        <f t="shared" si="73"/>
        <v>0.41153910417411299</v>
      </c>
      <c r="P646" s="8">
        <f>Päälaskenta!F$15</f>
        <v>0.08</v>
      </c>
      <c r="Q646" s="8">
        <f t="shared" si="74"/>
        <v>12.751201542547699</v>
      </c>
      <c r="R646" s="8">
        <f t="shared" si="75"/>
        <v>1.3559374322522799</v>
      </c>
      <c r="S646" s="8">
        <f t="shared" si="76"/>
        <v>3.8439505935295201E-2</v>
      </c>
    </row>
    <row r="647" spans="1:19" x14ac:dyDescent="0.2">
      <c r="A647" s="8">
        <v>645</v>
      </c>
      <c r="B647" s="8">
        <f>IF(Päälaskenta!C$7,Päälaskenta!E$7,Päälaskenta!G$5)</f>
        <v>2.5</v>
      </c>
      <c r="C647" s="56">
        <v>1.355</v>
      </c>
      <c r="D647" s="92">
        <f t="shared" si="70"/>
        <v>1.8450200000000001</v>
      </c>
      <c r="E647" s="8">
        <f>Päälaskenta!F$15</f>
        <v>0.08</v>
      </c>
      <c r="F647" s="93">
        <f>SQRT(POWER(Päälaskenta!C$15/(2*Päälaskenta!E$15),2)+(D647/Päälaskenta!E$15))-Päälaskenta!C$15/(2*Päälaskenta!E$15)</f>
        <v>0.52359999999999995</v>
      </c>
      <c r="G647" s="57">
        <f>2*SQRT((POWER(F647,2))+POWER(Päälaskenta!E$15*F647,2))+Päälaskenta!C$15</f>
        <v>4.4800000000000004</v>
      </c>
      <c r="H647" s="57">
        <f t="shared" si="71"/>
        <v>0.41</v>
      </c>
      <c r="I647" s="62">
        <f t="shared" si="72"/>
        <v>3.8579000000000002E-2</v>
      </c>
      <c r="M647" s="8">
        <f>IF(F647&gt;(Päälaskenta!D$24+Päälaskenta!D$20),(F647*Päälaskenta!C$15 + F647*F647*Päälaskenta!E$15)+(Päälaskenta!C$15 + F647*Päälaskenta!E$15)*(F647-(Päälaskenta!D$24+Päälaskenta!D$20)),F647*Päälaskenta!C$15 + F647*F647*Päälaskenta!E$15)</f>
        <v>1.84495696</v>
      </c>
      <c r="N647" s="8">
        <f>IF(F647&gt;Päälaskenta!D$24+Päälaskenta!D$20,2*SQRT(POWER((Päälaskenta!D$24+Päälaskenta!D$20),2)+POWER(Päälaskenta!E$15*(Päälaskenta!D$24+Päälaskenta!D$20),2))+Päälaskenta!C$15,(2*SQRT((POWER(F647,2))+POWER(Päälaskenta!E$15*F647,2))+Päälaskenta!C$15))</f>
        <v>4.4809644425170996</v>
      </c>
      <c r="O647" s="8">
        <f t="shared" si="73"/>
        <v>0.41173211340271898</v>
      </c>
      <c r="P647" s="8">
        <f>Päälaskenta!F$15</f>
        <v>0.08</v>
      </c>
      <c r="Q647" s="8">
        <f t="shared" si="74"/>
        <v>12.763587104047099</v>
      </c>
      <c r="R647" s="8">
        <f t="shared" si="75"/>
        <v>1.3550451605114999</v>
      </c>
      <c r="S647" s="8">
        <f t="shared" si="76"/>
        <v>3.8364940084202097E-2</v>
      </c>
    </row>
    <row r="648" spans="1:19" x14ac:dyDescent="0.2">
      <c r="A648" s="8">
        <v>646</v>
      </c>
      <c r="B648" s="8">
        <f>IF(Päälaskenta!C$7,Päälaskenta!E$7,Päälaskenta!G$5)</f>
        <v>2.5</v>
      </c>
      <c r="C648" s="56">
        <v>1.3540000000000001</v>
      </c>
      <c r="D648" s="92">
        <f t="shared" si="70"/>
        <v>1.8463799999999999</v>
      </c>
      <c r="E648" s="8">
        <f>Päälaskenta!F$15</f>
        <v>0.08</v>
      </c>
      <c r="F648" s="93">
        <f>SQRT(POWER(Päälaskenta!C$15/(2*Päälaskenta!E$15),2)+(D648/Päälaskenta!E$15))-Päälaskenta!C$15/(2*Päälaskenta!E$15)</f>
        <v>0.52400000000000002</v>
      </c>
      <c r="G648" s="57">
        <f>2*SQRT((POWER(F648,2))+POWER(Päälaskenta!E$15*F648,2))+Päälaskenta!C$15</f>
        <v>4.4800000000000004</v>
      </c>
      <c r="H648" s="57">
        <f t="shared" si="71"/>
        <v>0.41</v>
      </c>
      <c r="I648" s="62">
        <f t="shared" si="72"/>
        <v>3.8522000000000001E-2</v>
      </c>
      <c r="M648" s="8">
        <f>IF(F648&gt;(Päälaskenta!D$24+Päälaskenta!D$20),(F648*Päälaskenta!C$15 + F648*F648*Päälaskenta!E$15)+(Päälaskenta!C$15 + F648*Päälaskenta!E$15)*(F648-(Päälaskenta!D$24+Päälaskenta!D$20)),F648*Päälaskenta!C$15 + F648*F648*Päälaskenta!E$15)</f>
        <v>1.846576</v>
      </c>
      <c r="N648" s="8">
        <f>IF(F648&gt;Päälaskenta!D$24+Päälaskenta!D$20,2*SQRT(POWER((Päälaskenta!D$24+Päälaskenta!D$20),2)+POWER(Päälaskenta!E$15*(Päälaskenta!D$24+Päälaskenta!D$20),2))+Päälaskenta!C$15,(2*SQRT((POWER(F648,2))+POWER(Päälaskenta!E$15*F648,2))+Päälaskenta!C$15))</f>
        <v>4.4820958133669997</v>
      </c>
      <c r="O648" s="8">
        <f t="shared" si="73"/>
        <v>0.411989407833036</v>
      </c>
      <c r="P648" s="8">
        <f>Päälaskenta!F$15</f>
        <v>0.08</v>
      </c>
      <c r="Q648" s="8">
        <f t="shared" si="74"/>
        <v>12.780109261384499</v>
      </c>
      <c r="R648" s="8">
        <f t="shared" si="75"/>
        <v>1.35385708467997</v>
      </c>
      <c r="S648" s="8">
        <f t="shared" si="76"/>
        <v>3.8265807623286102E-2</v>
      </c>
    </row>
    <row r="649" spans="1:19" x14ac:dyDescent="0.2">
      <c r="A649" s="8">
        <v>647</v>
      </c>
      <c r="B649" s="8">
        <f>IF(Päälaskenta!C$7,Päälaskenta!E$7,Päälaskenta!G$5)</f>
        <v>2.5</v>
      </c>
      <c r="C649" s="56">
        <v>1.353</v>
      </c>
      <c r="D649" s="92">
        <f t="shared" si="70"/>
        <v>1.84775</v>
      </c>
      <c r="E649" s="8">
        <f>Päälaskenta!F$15</f>
        <v>0.08</v>
      </c>
      <c r="F649" s="93">
        <f>SQRT(POWER(Päälaskenta!C$15/(2*Päälaskenta!E$15),2)+(D649/Päälaskenta!E$15))-Päälaskenta!C$15/(2*Päälaskenta!E$15)</f>
        <v>0.52429999999999999</v>
      </c>
      <c r="G649" s="57">
        <f>2*SQRT((POWER(F649,2))+POWER(Päälaskenta!E$15*F649,2))+Päälaskenta!C$15</f>
        <v>4.4800000000000004</v>
      </c>
      <c r="H649" s="57">
        <f t="shared" si="71"/>
        <v>0.41</v>
      </c>
      <c r="I649" s="62">
        <f t="shared" si="72"/>
        <v>3.8464999999999999E-2</v>
      </c>
      <c r="M649" s="8">
        <f>IF(F649&gt;(Päälaskenta!D$24+Päälaskenta!D$20),(F649*Päälaskenta!C$15 + F649*F649*Päälaskenta!E$15)+(Päälaskenta!C$15 + F649*Päälaskenta!E$15)*(F649-(Päälaskenta!D$24+Päälaskenta!D$20)),F649*Päälaskenta!C$15 + F649*F649*Päälaskenta!E$15)</f>
        <v>1.84779049</v>
      </c>
      <c r="N649" s="8">
        <f>IF(F649&gt;Päälaskenta!D$24+Päälaskenta!D$20,2*SQRT(POWER((Päälaskenta!D$24+Päälaskenta!D$20),2)+POWER(Päälaskenta!E$15*(Päälaskenta!D$24+Päälaskenta!D$20),2))+Päälaskenta!C$15,(2*SQRT((POWER(F649,2))+POWER(Päälaskenta!E$15*F649,2))+Päälaskenta!C$15))</f>
        <v>4.4829443415044299</v>
      </c>
      <c r="O649" s="8">
        <f t="shared" si="73"/>
        <v>0.41218234027413803</v>
      </c>
      <c r="P649" s="8">
        <f>Päälaskenta!F$15</f>
        <v>0.08</v>
      </c>
      <c r="Q649" s="8">
        <f t="shared" si="74"/>
        <v>12.792506935488399</v>
      </c>
      <c r="R649" s="8">
        <f t="shared" si="75"/>
        <v>1.3529672403498501</v>
      </c>
      <c r="S649" s="8">
        <f t="shared" si="76"/>
        <v>3.8191674049271103E-2</v>
      </c>
    </row>
    <row r="650" spans="1:19" x14ac:dyDescent="0.2">
      <c r="A650" s="8">
        <v>648</v>
      </c>
      <c r="B650" s="8">
        <f>IF(Päälaskenta!C$7,Päälaskenta!E$7,Päälaskenta!G$5)</f>
        <v>2.5</v>
      </c>
      <c r="C650" s="56">
        <v>1.3520000000000001</v>
      </c>
      <c r="D650" s="92">
        <f t="shared" si="70"/>
        <v>1.84911</v>
      </c>
      <c r="E650" s="8">
        <f>Päälaskenta!F$15</f>
        <v>0.08</v>
      </c>
      <c r="F650" s="93">
        <f>SQRT(POWER(Päälaskenta!C$15/(2*Päälaskenta!E$15),2)+(D650/Päälaskenta!E$15))-Päälaskenta!C$15/(2*Päälaskenta!E$15)</f>
        <v>0.52459999999999996</v>
      </c>
      <c r="G650" s="57">
        <f>2*SQRT((POWER(F650,2))+POWER(Päälaskenta!E$15*F650,2))+Päälaskenta!C$15</f>
        <v>4.4800000000000004</v>
      </c>
      <c r="H650" s="57">
        <f t="shared" si="71"/>
        <v>0.41</v>
      </c>
      <c r="I650" s="62">
        <f t="shared" si="72"/>
        <v>3.8407999999999998E-2</v>
      </c>
      <c r="M650" s="8">
        <f>IF(F650&gt;(Päälaskenta!D$24+Päälaskenta!D$20),(F650*Päälaskenta!C$15 + F650*F650*Päälaskenta!E$15)+(Päälaskenta!C$15 + F650*Päälaskenta!E$15)*(F650-(Päälaskenta!D$24+Päälaskenta!D$20)),F650*Päälaskenta!C$15 + F650*F650*Päälaskenta!E$15)</f>
        <v>1.8490051599999999</v>
      </c>
      <c r="N650" s="8">
        <f>IF(F650&gt;Päälaskenta!D$24+Päälaskenta!D$20,2*SQRT(POWER((Päälaskenta!D$24+Päälaskenta!D$20),2)+POWER(Päälaskenta!E$15*(Päälaskenta!D$24+Päälaskenta!D$20),2))+Päälaskenta!C$15,(2*SQRT((POWER(F650,2))+POWER(Päälaskenta!E$15*F650,2))+Päälaskenta!C$15))</f>
        <v>4.4837928696418503</v>
      </c>
      <c r="O650" s="8">
        <f t="shared" si="73"/>
        <v>0.412375239837449</v>
      </c>
      <c r="P650" s="8">
        <f>Päälaskenta!F$15</f>
        <v>0.08</v>
      </c>
      <c r="Q650" s="8">
        <f t="shared" si="74"/>
        <v>12.804909800191201</v>
      </c>
      <c r="R650" s="8">
        <f t="shared" si="75"/>
        <v>1.3520784333560201</v>
      </c>
      <c r="S650" s="8">
        <f t="shared" si="76"/>
        <v>3.8117724795953899E-2</v>
      </c>
    </row>
    <row r="651" spans="1:19" x14ac:dyDescent="0.2">
      <c r="A651" s="8">
        <v>649</v>
      </c>
      <c r="B651" s="8">
        <f>IF(Päälaskenta!C$7,Päälaskenta!E$7,Päälaskenta!G$5)</f>
        <v>2.5</v>
      </c>
      <c r="C651" s="56">
        <v>1.351</v>
      </c>
      <c r="D651" s="92">
        <f t="shared" si="70"/>
        <v>1.8504799999999999</v>
      </c>
      <c r="E651" s="8">
        <f>Päälaskenta!F$15</f>
        <v>0.08</v>
      </c>
      <c r="F651" s="93">
        <f>SQRT(POWER(Päälaskenta!C$15/(2*Päälaskenta!E$15),2)+(D651/Päälaskenta!E$15))-Päälaskenta!C$15/(2*Päälaskenta!E$15)</f>
        <v>0.52500000000000002</v>
      </c>
      <c r="G651" s="57">
        <f>2*SQRT((POWER(F651,2))+POWER(Päälaskenta!E$15*F651,2))+Päälaskenta!C$15</f>
        <v>4.4800000000000004</v>
      </c>
      <c r="H651" s="57">
        <f t="shared" si="71"/>
        <v>0.41</v>
      </c>
      <c r="I651" s="62">
        <f t="shared" si="72"/>
        <v>3.8351000000000003E-2</v>
      </c>
      <c r="M651" s="8">
        <f>IF(F651&gt;(Päälaskenta!D$24+Päälaskenta!D$20),(F651*Päälaskenta!C$15 + F651*F651*Päälaskenta!E$15)+(Päälaskenta!C$15 + F651*Päälaskenta!E$15)*(F651-(Päälaskenta!D$24+Päälaskenta!D$20)),F651*Päälaskenta!C$15 + F651*F651*Päälaskenta!E$15)</f>
        <v>1.850625</v>
      </c>
      <c r="N651" s="8">
        <f>IF(F651&gt;Päälaskenta!D$24+Päälaskenta!D$20,2*SQRT(POWER((Päälaskenta!D$24+Päälaskenta!D$20),2)+POWER(Päälaskenta!E$15*(Päälaskenta!D$24+Päälaskenta!D$20),2))+Päälaskenta!C$15,(2*SQRT((POWER(F651,2))+POWER(Päälaskenta!E$15*F651,2))+Päälaskenta!C$15))</f>
        <v>4.4849242404917504</v>
      </c>
      <c r="O651" s="8">
        <f t="shared" si="73"/>
        <v>0.41263238814421699</v>
      </c>
      <c r="P651" s="8">
        <f>Päälaskenta!F$15</f>
        <v>0.08</v>
      </c>
      <c r="Q651" s="8">
        <f t="shared" si="74"/>
        <v>12.821455026859001</v>
      </c>
      <c r="R651" s="8">
        <f t="shared" si="75"/>
        <v>1.3508949679162401</v>
      </c>
      <c r="S651" s="8">
        <f t="shared" si="76"/>
        <v>3.8019411542243801E-2</v>
      </c>
    </row>
    <row r="652" spans="1:19" x14ac:dyDescent="0.2">
      <c r="A652" s="8">
        <v>650</v>
      </c>
      <c r="B652" s="8">
        <f>IF(Päälaskenta!C$7,Päälaskenta!E$7,Päälaskenta!G$5)</f>
        <v>2.5</v>
      </c>
      <c r="C652" s="56">
        <v>1.35</v>
      </c>
      <c r="D652" s="92">
        <f t="shared" si="70"/>
        <v>1.85185</v>
      </c>
      <c r="E652" s="8">
        <f>Päälaskenta!F$15</f>
        <v>0.08</v>
      </c>
      <c r="F652" s="93">
        <f>SQRT(POWER(Päälaskenta!C$15/(2*Päälaskenta!E$15),2)+(D652/Päälaskenta!E$15))-Päälaskenta!C$15/(2*Päälaskenta!E$15)</f>
        <v>0.52529999999999999</v>
      </c>
      <c r="G652" s="57">
        <f>2*SQRT((POWER(F652,2))+POWER(Päälaskenta!E$15*F652,2))+Päälaskenta!C$15</f>
        <v>4.49</v>
      </c>
      <c r="H652" s="57">
        <f t="shared" si="71"/>
        <v>0.41</v>
      </c>
      <c r="I652" s="62">
        <f t="shared" si="72"/>
        <v>3.8294000000000002E-2</v>
      </c>
      <c r="M652" s="8">
        <f>IF(F652&gt;(Päälaskenta!D$24+Päälaskenta!D$20),(F652*Päälaskenta!C$15 + F652*F652*Päälaskenta!E$15)+(Päälaskenta!C$15 + F652*Päälaskenta!E$15)*(F652-(Päälaskenta!D$24+Päälaskenta!D$20)),F652*Päälaskenta!C$15 + F652*F652*Päälaskenta!E$15)</f>
        <v>1.85184009</v>
      </c>
      <c r="N652" s="8">
        <f>IF(F652&gt;Päälaskenta!D$24+Päälaskenta!D$20,2*SQRT(POWER((Päälaskenta!D$24+Päälaskenta!D$20),2)+POWER(Päälaskenta!E$15*(Päälaskenta!D$24+Päälaskenta!D$20),2))+Päälaskenta!C$15,(2*SQRT((POWER(F652,2))+POWER(Päälaskenta!E$15*F652,2))+Päälaskenta!C$15))</f>
        <v>4.48577276862917</v>
      </c>
      <c r="O652" s="8">
        <f t="shared" si="73"/>
        <v>0.41282521106523001</v>
      </c>
      <c r="P652" s="8">
        <f>Päälaskenta!F$15</f>
        <v>0.08</v>
      </c>
      <c r="Q652" s="8">
        <f t="shared" si="74"/>
        <v>12.833870001757999</v>
      </c>
      <c r="R652" s="8">
        <f t="shared" si="75"/>
        <v>1.3500085744444601</v>
      </c>
      <c r="S652" s="8">
        <f t="shared" si="76"/>
        <v>3.7945890190064599E-2</v>
      </c>
    </row>
    <row r="653" spans="1:19" x14ac:dyDescent="0.2">
      <c r="A653" s="8">
        <v>651</v>
      </c>
      <c r="B653" s="8">
        <f>IF(Päälaskenta!C$7,Päälaskenta!E$7,Päälaskenta!G$5)</f>
        <v>2.5</v>
      </c>
      <c r="C653" s="56">
        <v>1.349</v>
      </c>
      <c r="D653" s="92">
        <f t="shared" si="70"/>
        <v>1.8532200000000001</v>
      </c>
      <c r="E653" s="8">
        <f>Päälaskenta!F$15</f>
        <v>0.08</v>
      </c>
      <c r="F653" s="93">
        <f>SQRT(POWER(Päälaskenta!C$15/(2*Päälaskenta!E$15),2)+(D653/Päälaskenta!E$15))-Päälaskenta!C$15/(2*Päälaskenta!E$15)</f>
        <v>0.52559999999999996</v>
      </c>
      <c r="G653" s="57">
        <f>2*SQRT((POWER(F653,2))+POWER(Päälaskenta!E$15*F653,2))+Päälaskenta!C$15</f>
        <v>4.49</v>
      </c>
      <c r="H653" s="57">
        <f t="shared" si="71"/>
        <v>0.41</v>
      </c>
      <c r="I653" s="62">
        <f t="shared" si="72"/>
        <v>3.8238000000000001E-2</v>
      </c>
      <c r="M653" s="8">
        <f>IF(F653&gt;(Päälaskenta!D$24+Päälaskenta!D$20),(F653*Päälaskenta!C$15 + F653*F653*Päälaskenta!E$15)+(Päälaskenta!C$15 + F653*Päälaskenta!E$15)*(F653-(Päälaskenta!D$24+Päälaskenta!D$20)),F653*Päälaskenta!C$15 + F653*F653*Päälaskenta!E$15)</f>
        <v>1.8530553599999999</v>
      </c>
      <c r="N653" s="8">
        <f>IF(F653&gt;Päälaskenta!D$24+Päälaskenta!D$20,2*SQRT(POWER((Päälaskenta!D$24+Päälaskenta!D$20),2)+POWER(Päälaskenta!E$15*(Päälaskenta!D$24+Päälaskenta!D$20),2))+Päälaskenta!C$15,(2*SQRT((POWER(F653,2))+POWER(Päälaskenta!E$15*F653,2))+Päälaskenta!C$15))</f>
        <v>4.4866212967666002</v>
      </c>
      <c r="O653" s="8">
        <f t="shared" si="73"/>
        <v>0.413018001170603</v>
      </c>
      <c r="P653" s="8">
        <f>Päälaskenta!F$15</f>
        <v>0.08</v>
      </c>
      <c r="Q653" s="8">
        <f t="shared" si="74"/>
        <v>12.8462901662276</v>
      </c>
      <c r="R653" s="8">
        <f t="shared" si="75"/>
        <v>1.3491232123793599</v>
      </c>
      <c r="S653" s="8">
        <f t="shared" si="76"/>
        <v>3.7872551294463201E-2</v>
      </c>
    </row>
    <row r="654" spans="1:19" x14ac:dyDescent="0.2">
      <c r="A654" s="8">
        <v>652</v>
      </c>
      <c r="B654" s="8">
        <f>IF(Päälaskenta!C$7,Päälaskenta!E$7,Päälaskenta!G$5)</f>
        <v>2.5</v>
      </c>
      <c r="C654" s="56">
        <v>1.3480000000000001</v>
      </c>
      <c r="D654" s="92">
        <f t="shared" si="70"/>
        <v>1.8546</v>
      </c>
      <c r="E654" s="8">
        <f>Päälaskenta!F$15</f>
        <v>0.08</v>
      </c>
      <c r="F654" s="93">
        <f>SQRT(POWER(Päälaskenta!C$15/(2*Päälaskenta!E$15),2)+(D654/Päälaskenta!E$15))-Päälaskenta!C$15/(2*Päälaskenta!E$15)</f>
        <v>0.52600000000000002</v>
      </c>
      <c r="G654" s="57">
        <f>2*SQRT((POWER(F654,2))+POWER(Päälaskenta!E$15*F654,2))+Päälaskenta!C$15</f>
        <v>4.49</v>
      </c>
      <c r="H654" s="57">
        <f t="shared" si="71"/>
        <v>0.41</v>
      </c>
      <c r="I654" s="62">
        <f t="shared" si="72"/>
        <v>3.8181E-2</v>
      </c>
      <c r="M654" s="8">
        <f>IF(F654&gt;(Päälaskenta!D$24+Päälaskenta!D$20),(F654*Päälaskenta!C$15 + F654*F654*Päälaskenta!E$15)+(Päälaskenta!C$15 + F654*Päälaskenta!E$15)*(F654-(Päälaskenta!D$24+Päälaskenta!D$20)),F654*Päälaskenta!C$15 + F654*F654*Päälaskenta!E$15)</f>
        <v>1.854676</v>
      </c>
      <c r="N654" s="8">
        <f>IF(F654&gt;Päälaskenta!D$24+Päälaskenta!D$20,2*SQRT(POWER((Päälaskenta!D$24+Päälaskenta!D$20),2)+POWER(Päälaskenta!E$15*(Päälaskenta!D$24+Päälaskenta!D$20),2))+Päälaskenta!C$15,(2*SQRT((POWER(F654,2))+POWER(Päälaskenta!E$15*F654,2))+Päälaskenta!C$15))</f>
        <v>4.4877526676165003</v>
      </c>
      <c r="O654" s="8">
        <f t="shared" si="73"/>
        <v>0.41327500363005498</v>
      </c>
      <c r="P654" s="8">
        <f>Päälaskenta!F$15</f>
        <v>0.08</v>
      </c>
      <c r="Q654" s="8">
        <f t="shared" si="74"/>
        <v>12.8628584576556</v>
      </c>
      <c r="R654" s="8">
        <f t="shared" si="75"/>
        <v>1.3479443309774899</v>
      </c>
      <c r="S654" s="8">
        <f t="shared" si="76"/>
        <v>3.7775048962924197E-2</v>
      </c>
    </row>
    <row r="655" spans="1:19" x14ac:dyDescent="0.2">
      <c r="A655" s="8">
        <v>653</v>
      </c>
      <c r="B655" s="8">
        <f>IF(Päälaskenta!C$7,Päälaskenta!E$7,Päälaskenta!G$5)</f>
        <v>2.5</v>
      </c>
      <c r="C655" s="56">
        <v>1.347</v>
      </c>
      <c r="D655" s="92">
        <f t="shared" si="70"/>
        <v>1.85598</v>
      </c>
      <c r="E655" s="8">
        <f>Päälaskenta!F$15</f>
        <v>0.08</v>
      </c>
      <c r="F655" s="93">
        <f>SQRT(POWER(Päälaskenta!C$15/(2*Päälaskenta!E$15),2)+(D655/Päälaskenta!E$15))-Päälaskenta!C$15/(2*Päälaskenta!E$15)</f>
        <v>0.52629999999999999</v>
      </c>
      <c r="G655" s="57">
        <f>2*SQRT((POWER(F655,2))+POWER(Päälaskenta!E$15*F655,2))+Päälaskenta!C$15</f>
        <v>4.49</v>
      </c>
      <c r="H655" s="57">
        <f t="shared" si="71"/>
        <v>0.41</v>
      </c>
      <c r="I655" s="62">
        <f t="shared" si="72"/>
        <v>3.8123999999999998E-2</v>
      </c>
      <c r="M655" s="8">
        <f>IF(F655&gt;(Päälaskenta!D$24+Päälaskenta!D$20),(F655*Päälaskenta!C$15 + F655*F655*Päälaskenta!E$15)+(Päälaskenta!C$15 + F655*Päälaskenta!E$15)*(F655-(Päälaskenta!D$24+Päälaskenta!D$20)),F655*Päälaskenta!C$15 + F655*F655*Päälaskenta!E$15)</f>
        <v>1.85589169</v>
      </c>
      <c r="N655" s="8">
        <f>IF(F655&gt;Päälaskenta!D$24+Päälaskenta!D$20,2*SQRT(POWER((Päälaskenta!D$24+Päälaskenta!D$20),2)+POWER(Päälaskenta!E$15*(Päälaskenta!D$24+Päälaskenta!D$20),2))+Päälaskenta!C$15,(2*SQRT((POWER(F655,2))+POWER(Päälaskenta!E$15*F655,2))+Päälaskenta!C$15))</f>
        <v>4.4886011957539198</v>
      </c>
      <c r="O655" s="8">
        <f t="shared" si="73"/>
        <v>0.41346771723797099</v>
      </c>
      <c r="P655" s="8">
        <f>Päälaskenta!F$15</f>
        <v>0.08</v>
      </c>
      <c r="Q655" s="8">
        <f t="shared" si="74"/>
        <v>12.8752907299311</v>
      </c>
      <c r="R655" s="8">
        <f t="shared" si="75"/>
        <v>1.34706136865131</v>
      </c>
      <c r="S655" s="8">
        <f t="shared" si="76"/>
        <v>3.7702133644965899E-2</v>
      </c>
    </row>
    <row r="656" spans="1:19" x14ac:dyDescent="0.2">
      <c r="A656" s="8">
        <v>654</v>
      </c>
      <c r="B656" s="8">
        <f>IF(Päälaskenta!C$7,Päälaskenta!E$7,Päälaskenta!G$5)</f>
        <v>2.5</v>
      </c>
      <c r="C656" s="56">
        <v>1.3460000000000001</v>
      </c>
      <c r="D656" s="92">
        <f t="shared" si="70"/>
        <v>1.8573599999999999</v>
      </c>
      <c r="E656" s="8">
        <f>Päälaskenta!F$15</f>
        <v>0.08</v>
      </c>
      <c r="F656" s="93">
        <f>SQRT(POWER(Päälaskenta!C$15/(2*Päälaskenta!E$15),2)+(D656/Päälaskenta!E$15))-Päälaskenta!C$15/(2*Päälaskenta!E$15)</f>
        <v>0.52669999999999995</v>
      </c>
      <c r="G656" s="57">
        <f>2*SQRT((POWER(F656,2))+POWER(Päälaskenta!E$15*F656,2))+Päälaskenta!C$15</f>
        <v>4.49</v>
      </c>
      <c r="H656" s="57">
        <f t="shared" si="71"/>
        <v>0.41</v>
      </c>
      <c r="I656" s="62">
        <f t="shared" si="72"/>
        <v>3.8067999999999998E-2</v>
      </c>
      <c r="M656" s="8">
        <f>IF(F656&gt;(Päälaskenta!D$24+Päälaskenta!D$20),(F656*Päälaskenta!C$15 + F656*F656*Päälaskenta!E$15)+(Päälaskenta!C$15 + F656*Päälaskenta!E$15)*(F656-(Päälaskenta!D$24+Päälaskenta!D$20)),F656*Päälaskenta!C$15 + F656*F656*Päälaskenta!E$15)</f>
        <v>1.85751289</v>
      </c>
      <c r="N656" s="8">
        <f>IF(F656&gt;Päälaskenta!D$24+Päälaskenta!D$20,2*SQRT(POWER((Päälaskenta!D$24+Päälaskenta!D$20),2)+POWER(Päälaskenta!E$15*(Päälaskenta!D$24+Päälaskenta!D$20),2))+Päälaskenta!C$15,(2*SQRT((POWER(F656,2))+POWER(Päälaskenta!E$15*F656,2))+Päälaskenta!C$15))</f>
        <v>4.4897325666038199</v>
      </c>
      <c r="O656" s="8">
        <f t="shared" si="73"/>
        <v>0.41372461776828801</v>
      </c>
      <c r="P656" s="8">
        <f>Päälaskenta!F$15</f>
        <v>0.08</v>
      </c>
      <c r="Q656" s="8">
        <f t="shared" si="74"/>
        <v>12.8918751639906</v>
      </c>
      <c r="R656" s="8">
        <f t="shared" si="75"/>
        <v>1.3458856805026</v>
      </c>
      <c r="S656" s="8">
        <f t="shared" si="76"/>
        <v>3.76051940825275E-2</v>
      </c>
    </row>
    <row r="657" spans="1:19" x14ac:dyDescent="0.2">
      <c r="A657" s="8">
        <v>655</v>
      </c>
      <c r="B657" s="8">
        <f>IF(Päälaskenta!C$7,Päälaskenta!E$7,Päälaskenta!G$5)</f>
        <v>2.5</v>
      </c>
      <c r="C657" s="56">
        <v>1.345</v>
      </c>
      <c r="D657" s="92">
        <f t="shared" si="70"/>
        <v>1.8587400000000001</v>
      </c>
      <c r="E657" s="8">
        <f>Päälaskenta!F$15</f>
        <v>0.08</v>
      </c>
      <c r="F657" s="93">
        <f>SQRT(POWER(Päälaskenta!C$15/(2*Päälaskenta!E$15),2)+(D657/Päälaskenta!E$15))-Päälaskenta!C$15/(2*Päälaskenta!E$15)</f>
        <v>0.52700000000000002</v>
      </c>
      <c r="G657" s="57">
        <f>2*SQRT((POWER(F657,2))+POWER(Päälaskenta!E$15*F657,2))+Päälaskenta!C$15</f>
        <v>4.49</v>
      </c>
      <c r="H657" s="57">
        <f t="shared" si="71"/>
        <v>0.41</v>
      </c>
      <c r="I657" s="62">
        <f t="shared" si="72"/>
        <v>3.8011000000000003E-2</v>
      </c>
      <c r="M657" s="8">
        <f>IF(F657&gt;(Päälaskenta!D$24+Päälaskenta!D$20),(F657*Päälaskenta!C$15 + F657*F657*Päälaskenta!E$15)+(Päälaskenta!C$15 + F657*Päälaskenta!E$15)*(F657-(Päälaskenta!D$24+Päälaskenta!D$20)),F657*Päälaskenta!C$15 + F657*F657*Päälaskenta!E$15)</f>
        <v>1.8587290000000001</v>
      </c>
      <c r="N657" s="8">
        <f>IF(F657&gt;Päälaskenta!D$24+Päälaskenta!D$20,2*SQRT(POWER((Päälaskenta!D$24+Päälaskenta!D$20),2)+POWER(Päälaskenta!E$15*(Päälaskenta!D$24+Päälaskenta!D$20),2))+Päälaskenta!C$15,(2*SQRT((POWER(F657,2))+POWER(Päälaskenta!E$15*F657,2))+Päälaskenta!C$15))</f>
        <v>4.4905810947412403</v>
      </c>
      <c r="O657" s="8">
        <f t="shared" si="73"/>
        <v>0.41391725497991599</v>
      </c>
      <c r="P657" s="8">
        <f>Päälaskenta!F$15</f>
        <v>0.08</v>
      </c>
      <c r="Q657" s="8">
        <f t="shared" si="74"/>
        <v>12.9043195424095</v>
      </c>
      <c r="R657" s="8">
        <f t="shared" si="75"/>
        <v>1.3450051083293999</v>
      </c>
      <c r="S657" s="8">
        <f t="shared" si="76"/>
        <v>3.7532699346581398E-2</v>
      </c>
    </row>
    <row r="658" spans="1:19" x14ac:dyDescent="0.2">
      <c r="A658" s="8">
        <v>656</v>
      </c>
      <c r="B658" s="8">
        <f>IF(Päälaskenta!C$7,Päälaskenta!E$7,Päälaskenta!G$5)</f>
        <v>2.5</v>
      </c>
      <c r="C658" s="56">
        <v>1.3440000000000001</v>
      </c>
      <c r="D658" s="92">
        <f t="shared" si="70"/>
        <v>1.86012</v>
      </c>
      <c r="E658" s="8">
        <f>Päälaskenta!F$15</f>
        <v>0.08</v>
      </c>
      <c r="F658" s="93">
        <f>SQRT(POWER(Päälaskenta!C$15/(2*Päälaskenta!E$15),2)+(D658/Päälaskenta!E$15))-Päälaskenta!C$15/(2*Päälaskenta!E$15)</f>
        <v>0.52729999999999999</v>
      </c>
      <c r="G658" s="57">
        <f>2*SQRT((POWER(F658,2))+POWER(Päälaskenta!E$15*F658,2))+Päälaskenta!C$15</f>
        <v>4.49</v>
      </c>
      <c r="H658" s="57">
        <f t="shared" si="71"/>
        <v>0.41</v>
      </c>
      <c r="I658" s="62">
        <f t="shared" si="72"/>
        <v>3.7955000000000003E-2</v>
      </c>
      <c r="M658" s="8">
        <f>IF(F658&gt;(Päälaskenta!D$24+Päälaskenta!D$20),(F658*Päälaskenta!C$15 + F658*F658*Päälaskenta!E$15)+(Päälaskenta!C$15 + F658*Päälaskenta!E$15)*(F658-(Päälaskenta!D$24+Päälaskenta!D$20)),F658*Päälaskenta!C$15 + F658*F658*Päälaskenta!E$15)</f>
        <v>1.85994529</v>
      </c>
      <c r="N658" s="8">
        <f>IF(F658&gt;Päälaskenta!D$24+Päälaskenta!D$20,2*SQRT(POWER((Päälaskenta!D$24+Päälaskenta!D$20),2)+POWER(Päälaskenta!E$15*(Päälaskenta!D$24+Päälaskenta!D$20),2))+Päälaskenta!C$15,(2*SQRT((POWER(F658,2))+POWER(Päälaskenta!E$15*F658,2))+Päälaskenta!C$15))</f>
        <v>4.4914296228786696</v>
      </c>
      <c r="O658" s="8">
        <f t="shared" si="73"/>
        <v>0.41410985948120299</v>
      </c>
      <c r="P658" s="8">
        <f>Päälaskenta!F$15</f>
        <v>0.08</v>
      </c>
      <c r="Q658" s="8">
        <f t="shared" si="74"/>
        <v>12.9167691086689</v>
      </c>
      <c r="R658" s="8">
        <f t="shared" si="75"/>
        <v>1.3441255575856199</v>
      </c>
      <c r="S658" s="8">
        <f t="shared" si="76"/>
        <v>3.74603839492667E-2</v>
      </c>
    </row>
    <row r="659" spans="1:19" x14ac:dyDescent="0.2">
      <c r="A659" s="8">
        <v>657</v>
      </c>
      <c r="B659" s="8">
        <f>IF(Päälaskenta!C$7,Päälaskenta!E$7,Päälaskenta!G$5)</f>
        <v>2.5</v>
      </c>
      <c r="C659" s="56">
        <v>1.343</v>
      </c>
      <c r="D659" s="92">
        <f t="shared" si="70"/>
        <v>1.8614999999999999</v>
      </c>
      <c r="E659" s="8">
        <f>Päälaskenta!F$15</f>
        <v>0.08</v>
      </c>
      <c r="F659" s="93">
        <f>SQRT(POWER(Päälaskenta!C$15/(2*Päälaskenta!E$15),2)+(D659/Päälaskenta!E$15))-Päälaskenta!C$15/(2*Päälaskenta!E$15)</f>
        <v>0.52769999999999995</v>
      </c>
      <c r="G659" s="57">
        <f>2*SQRT((POWER(F659,2))+POWER(Päälaskenta!E$15*F659,2))+Päälaskenta!C$15</f>
        <v>4.49</v>
      </c>
      <c r="H659" s="57">
        <f t="shared" si="71"/>
        <v>0.41</v>
      </c>
      <c r="I659" s="62">
        <f t="shared" si="72"/>
        <v>3.7898000000000001E-2</v>
      </c>
      <c r="M659" s="8">
        <f>IF(F659&gt;(Päälaskenta!D$24+Päälaskenta!D$20),(F659*Päälaskenta!C$15 + F659*F659*Päälaskenta!E$15)+(Päälaskenta!C$15 + F659*Päälaskenta!E$15)*(F659-(Päälaskenta!D$24+Päälaskenta!D$20)),F659*Päälaskenta!C$15 + F659*F659*Päälaskenta!E$15)</f>
        <v>1.86156729</v>
      </c>
      <c r="N659" s="8">
        <f>IF(F659&gt;Päälaskenta!D$24+Päälaskenta!D$20,2*SQRT(POWER((Päälaskenta!D$24+Päälaskenta!D$20),2)+POWER(Päälaskenta!E$15*(Päälaskenta!D$24+Päälaskenta!D$20),2))+Päälaskenta!C$15,(2*SQRT((POWER(F659,2))+POWER(Päälaskenta!E$15*F659,2))+Päälaskenta!C$15))</f>
        <v>4.49256099372856</v>
      </c>
      <c r="O659" s="8">
        <f t="shared" si="73"/>
        <v>0.41436661463220498</v>
      </c>
      <c r="P659" s="8">
        <f>Päälaskenta!F$15</f>
        <v>0.08</v>
      </c>
      <c r="Q659" s="8">
        <f t="shared" si="74"/>
        <v>12.9333765997985</v>
      </c>
      <c r="R659" s="8">
        <f t="shared" si="75"/>
        <v>1.34295440913124</v>
      </c>
      <c r="S659" s="8">
        <f t="shared" si="76"/>
        <v>3.7364241451368699E-2</v>
      </c>
    </row>
    <row r="660" spans="1:19" x14ac:dyDescent="0.2">
      <c r="A660" s="8">
        <v>658</v>
      </c>
      <c r="B660" s="8">
        <f>IF(Päälaskenta!C$7,Päälaskenta!E$7,Päälaskenta!G$5)</f>
        <v>2.5</v>
      </c>
      <c r="C660" s="56">
        <v>1.3420000000000001</v>
      </c>
      <c r="D660" s="92">
        <f t="shared" si="70"/>
        <v>1.8628899999999999</v>
      </c>
      <c r="E660" s="8">
        <f>Päälaskenta!F$15</f>
        <v>0.08</v>
      </c>
      <c r="F660" s="93">
        <f>SQRT(POWER(Päälaskenta!C$15/(2*Päälaskenta!E$15),2)+(D660/Päälaskenta!E$15))-Päälaskenta!C$15/(2*Päälaskenta!E$15)</f>
        <v>0.52800000000000002</v>
      </c>
      <c r="G660" s="57">
        <f>2*SQRT((POWER(F660,2))+POWER(Päälaskenta!E$15*F660,2))+Päälaskenta!C$15</f>
        <v>4.49</v>
      </c>
      <c r="H660" s="57">
        <f t="shared" si="71"/>
        <v>0.41</v>
      </c>
      <c r="I660" s="62">
        <f t="shared" si="72"/>
        <v>3.7842000000000001E-2</v>
      </c>
      <c r="M660" s="8">
        <f>IF(F660&gt;(Päälaskenta!D$24+Päälaskenta!D$20),(F660*Päälaskenta!C$15 + F660*F660*Päälaskenta!E$15)+(Päälaskenta!C$15 + F660*Päälaskenta!E$15)*(F660-(Päälaskenta!D$24+Päälaskenta!D$20)),F660*Päälaskenta!C$15 + F660*F660*Päälaskenta!E$15)</f>
        <v>1.862784</v>
      </c>
      <c r="N660" s="8">
        <f>IF(F660&gt;Päälaskenta!D$24+Päälaskenta!D$20,2*SQRT(POWER((Päälaskenta!D$24+Päälaskenta!D$20),2)+POWER(Päälaskenta!E$15*(Päälaskenta!D$24+Päälaskenta!D$20),2))+Päälaskenta!C$15,(2*SQRT((POWER(F660,2))+POWER(Päälaskenta!E$15*F660,2))+Päälaskenta!C$15))</f>
        <v>4.4934095218659902</v>
      </c>
      <c r="O660" s="8">
        <f t="shared" si="73"/>
        <v>0.41455914288142498</v>
      </c>
      <c r="P660" s="8">
        <f>Päälaskenta!F$15</f>
        <v>0.08</v>
      </c>
      <c r="Q660" s="8">
        <f t="shared" si="74"/>
        <v>12.945838269841801</v>
      </c>
      <c r="R660" s="8">
        <f t="shared" si="75"/>
        <v>1.3420772349343799</v>
      </c>
      <c r="S660" s="8">
        <f t="shared" si="76"/>
        <v>3.7292342400065903E-2</v>
      </c>
    </row>
    <row r="661" spans="1:19" x14ac:dyDescent="0.2">
      <c r="A661" s="8">
        <v>659</v>
      </c>
      <c r="B661" s="8">
        <f>IF(Päälaskenta!C$7,Päälaskenta!E$7,Päälaskenta!G$5)</f>
        <v>2.5</v>
      </c>
      <c r="C661" s="56">
        <v>1.341</v>
      </c>
      <c r="D661" s="92">
        <f t="shared" si="70"/>
        <v>1.8642799999999999</v>
      </c>
      <c r="E661" s="8">
        <f>Päälaskenta!F$15</f>
        <v>0.08</v>
      </c>
      <c r="F661" s="93">
        <f>SQRT(POWER(Päälaskenta!C$15/(2*Päälaskenta!E$15),2)+(D661/Päälaskenta!E$15))-Päälaskenta!C$15/(2*Päälaskenta!E$15)</f>
        <v>0.52839999999999998</v>
      </c>
      <c r="G661" s="57">
        <f>2*SQRT((POWER(F661,2))+POWER(Päälaskenta!E$15*F661,2))+Päälaskenta!C$15</f>
        <v>4.49</v>
      </c>
      <c r="H661" s="57">
        <f t="shared" si="71"/>
        <v>0.42</v>
      </c>
      <c r="I661" s="62">
        <f t="shared" si="72"/>
        <v>3.6590999999999999E-2</v>
      </c>
      <c r="M661" s="8">
        <f>IF(F661&gt;(Päälaskenta!D$24+Päälaskenta!D$20),(F661*Päälaskenta!C$15 + F661*F661*Päälaskenta!E$15)+(Päälaskenta!C$15 + F661*Päälaskenta!E$15)*(F661-(Päälaskenta!D$24+Päälaskenta!D$20)),F661*Päälaskenta!C$15 + F661*F661*Päälaskenta!E$15)</f>
        <v>1.8644065599999999</v>
      </c>
      <c r="N661" s="8">
        <f>IF(F661&gt;Päälaskenta!D$24+Päälaskenta!D$20,2*SQRT(POWER((Päälaskenta!D$24+Päälaskenta!D$20),2)+POWER(Päälaskenta!E$15*(Päälaskenta!D$24+Päälaskenta!D$20),2))+Päälaskenta!C$15,(2*SQRT((POWER(F661,2))+POWER(Päälaskenta!E$15*F661,2))+Päälaskenta!C$15))</f>
        <v>4.4945408927158903</v>
      </c>
      <c r="O661" s="8">
        <f t="shared" si="73"/>
        <v>0.41481579643019001</v>
      </c>
      <c r="P661" s="8">
        <f>Päälaskenta!F$15</f>
        <v>0.08</v>
      </c>
      <c r="Q661" s="8">
        <f t="shared" si="74"/>
        <v>12.962461898254601</v>
      </c>
      <c r="R661" s="8">
        <f t="shared" si="75"/>
        <v>1.34090924889258</v>
      </c>
      <c r="S661" s="8">
        <f t="shared" si="76"/>
        <v>3.7196753069537299E-2</v>
      </c>
    </row>
    <row r="662" spans="1:19" x14ac:dyDescent="0.2">
      <c r="A662" s="8">
        <v>660</v>
      </c>
      <c r="B662" s="8">
        <f>IF(Päälaskenta!C$7,Päälaskenta!E$7,Päälaskenta!G$5)</f>
        <v>2.5</v>
      </c>
      <c r="C662" s="56">
        <v>1.34</v>
      </c>
      <c r="D662" s="92">
        <f t="shared" si="70"/>
        <v>1.8656699999999999</v>
      </c>
      <c r="E662" s="8">
        <f>Päälaskenta!F$15</f>
        <v>0.08</v>
      </c>
      <c r="F662" s="93">
        <f>SQRT(POWER(Päälaskenta!C$15/(2*Päälaskenta!E$15),2)+(D662/Päälaskenta!E$15))-Päälaskenta!C$15/(2*Päälaskenta!E$15)</f>
        <v>0.52869999999999995</v>
      </c>
      <c r="G662" s="57">
        <f>2*SQRT((POWER(F662,2))+POWER(Päälaskenta!E$15*F662,2))+Päälaskenta!C$15</f>
        <v>4.5</v>
      </c>
      <c r="H662" s="57">
        <f t="shared" si="71"/>
        <v>0.41</v>
      </c>
      <c r="I662" s="62">
        <f t="shared" si="72"/>
        <v>3.7728999999999999E-2</v>
      </c>
      <c r="M662" s="8">
        <f>IF(F662&gt;(Päälaskenta!D$24+Päälaskenta!D$20),(F662*Päälaskenta!C$15 + F662*F662*Päälaskenta!E$15)+(Päälaskenta!C$15 + F662*Päälaskenta!E$15)*(F662-(Päälaskenta!D$24+Päälaskenta!D$20)),F662*Päälaskenta!C$15 + F662*F662*Päälaskenta!E$15)</f>
        <v>1.8656236900000001</v>
      </c>
      <c r="N662" s="8">
        <f>IF(F662&gt;Päälaskenta!D$24+Päälaskenta!D$20,2*SQRT(POWER((Päälaskenta!D$24+Päälaskenta!D$20),2)+POWER(Päälaskenta!E$15*(Päälaskenta!D$24+Päälaskenta!D$20),2))+Päälaskenta!C$15,(2*SQRT((POWER(F662,2))+POWER(Päälaskenta!E$15*F662,2))+Päälaskenta!C$15))</f>
        <v>4.4953894208533098</v>
      </c>
      <c r="O662" s="8">
        <f t="shared" si="73"/>
        <v>0.41500824852808199</v>
      </c>
      <c r="P662" s="8">
        <f>Päälaskenta!F$15</f>
        <v>0.08</v>
      </c>
      <c r="Q662" s="8">
        <f t="shared" si="74"/>
        <v>12.9749356704409</v>
      </c>
      <c r="R662" s="8">
        <f t="shared" si="75"/>
        <v>1.3400344417796299</v>
      </c>
      <c r="S662" s="8">
        <f t="shared" si="76"/>
        <v>3.7125267429140699E-2</v>
      </c>
    </row>
    <row r="663" spans="1:19" x14ac:dyDescent="0.2">
      <c r="A663" s="8">
        <v>661</v>
      </c>
      <c r="B663" s="8">
        <f>IF(Päälaskenta!C$7,Päälaskenta!E$7,Päälaskenta!G$5)</f>
        <v>2.5</v>
      </c>
      <c r="C663" s="56">
        <v>1.339</v>
      </c>
      <c r="D663" s="92">
        <f t="shared" si="70"/>
        <v>1.8670599999999999</v>
      </c>
      <c r="E663" s="8">
        <f>Päälaskenta!F$15</f>
        <v>0.08</v>
      </c>
      <c r="F663" s="93">
        <f>SQRT(POWER(Päälaskenta!C$15/(2*Päälaskenta!E$15),2)+(D663/Päälaskenta!E$15))-Päälaskenta!C$15/(2*Päälaskenta!E$15)</f>
        <v>0.52910000000000001</v>
      </c>
      <c r="G663" s="57">
        <f>2*SQRT((POWER(F663,2))+POWER(Päälaskenta!E$15*F663,2))+Päälaskenta!C$15</f>
        <v>4.5</v>
      </c>
      <c r="H663" s="57">
        <f t="shared" si="71"/>
        <v>0.41</v>
      </c>
      <c r="I663" s="62">
        <f t="shared" si="72"/>
        <v>3.7672999999999998E-2</v>
      </c>
      <c r="M663" s="8">
        <f>IF(F663&gt;(Päälaskenta!D$24+Päälaskenta!D$20),(F663*Päälaskenta!C$15 + F663*F663*Päälaskenta!E$15)+(Päälaskenta!C$15 + F663*Päälaskenta!E$15)*(F663-(Päälaskenta!D$24+Päälaskenta!D$20)),F663*Päälaskenta!C$15 + F663*F663*Päälaskenta!E$15)</f>
        <v>1.8672468099999999</v>
      </c>
      <c r="N663" s="8">
        <f>IF(F663&gt;Päälaskenta!D$24+Päälaskenta!D$20,2*SQRT(POWER((Päälaskenta!D$24+Päälaskenta!D$20),2)+POWER(Päälaskenta!E$15*(Päälaskenta!D$24+Päälaskenta!D$20),2))+Päälaskenta!C$15,(2*SQRT((POWER(F663,2))+POWER(Päälaskenta!E$15*F663,2))+Päälaskenta!C$15))</f>
        <v>4.49652079170321</v>
      </c>
      <c r="O663" s="8">
        <f t="shared" si="73"/>
        <v>0.41526480060880999</v>
      </c>
      <c r="P663" s="8">
        <f>Päälaskenta!F$15</f>
        <v>0.08</v>
      </c>
      <c r="Q663" s="8">
        <f t="shared" si="74"/>
        <v>12.9915754339548</v>
      </c>
      <c r="R663" s="8">
        <f t="shared" si="75"/>
        <v>1.3388696055664999</v>
      </c>
      <c r="S663" s="8">
        <f t="shared" si="76"/>
        <v>3.7030227368885602E-2</v>
      </c>
    </row>
    <row r="664" spans="1:19" x14ac:dyDescent="0.2">
      <c r="A664" s="8">
        <v>662</v>
      </c>
      <c r="B664" s="8">
        <f>IF(Päälaskenta!C$7,Päälaskenta!E$7,Päälaskenta!G$5)</f>
        <v>2.5</v>
      </c>
      <c r="C664" s="56">
        <v>1.3380000000000001</v>
      </c>
      <c r="D664" s="92">
        <f t="shared" si="70"/>
        <v>1.86846</v>
      </c>
      <c r="E664" s="8">
        <f>Päälaskenta!F$15</f>
        <v>0.08</v>
      </c>
      <c r="F664" s="93">
        <f>SQRT(POWER(Päälaskenta!C$15/(2*Päälaskenta!E$15),2)+(D664/Päälaskenta!E$15))-Päälaskenta!C$15/(2*Päälaskenta!E$15)</f>
        <v>0.52939999999999998</v>
      </c>
      <c r="G664" s="57">
        <f>2*SQRT((POWER(F664,2))+POWER(Päälaskenta!E$15*F664,2))+Päälaskenta!C$15</f>
        <v>4.5</v>
      </c>
      <c r="H664" s="57">
        <f t="shared" si="71"/>
        <v>0.42</v>
      </c>
      <c r="I664" s="62">
        <f t="shared" si="72"/>
        <v>3.6427000000000001E-2</v>
      </c>
      <c r="M664" s="8">
        <f>IF(F664&gt;(Päälaskenta!D$24+Päälaskenta!D$20),(F664*Päälaskenta!C$15 + F664*F664*Päälaskenta!E$15)+(Päälaskenta!C$15 + F664*Päälaskenta!E$15)*(F664-(Päälaskenta!D$24+Päälaskenta!D$20)),F664*Päälaskenta!C$15 + F664*F664*Päälaskenta!E$15)</f>
        <v>1.8684643599999999</v>
      </c>
      <c r="N664" s="8">
        <f>IF(F664&gt;Päälaskenta!D$24+Päälaskenta!D$20,2*SQRT(POWER((Päälaskenta!D$24+Päälaskenta!D$20),2)+POWER(Päälaskenta!E$15*(Päälaskenta!D$24+Päälaskenta!D$20),2))+Päälaskenta!C$15,(2*SQRT((POWER(F664,2))+POWER(Päälaskenta!E$15*F664,2))+Päälaskenta!C$15))</f>
        <v>4.4973693198406304</v>
      </c>
      <c r="O664" s="8">
        <f t="shared" si="73"/>
        <v>0.41545717665593301</v>
      </c>
      <c r="P664" s="8">
        <f>Päälaskenta!F$15</f>
        <v>0.08</v>
      </c>
      <c r="Q664" s="8">
        <f t="shared" si="74"/>
        <v>13.004061306651799</v>
      </c>
      <c r="R664" s="8">
        <f t="shared" si="75"/>
        <v>1.3379971561245101</v>
      </c>
      <c r="S664" s="8">
        <f t="shared" si="76"/>
        <v>3.69591522288008E-2</v>
      </c>
    </row>
    <row r="665" spans="1:19" x14ac:dyDescent="0.2">
      <c r="A665" s="8">
        <v>663</v>
      </c>
      <c r="B665" s="8">
        <f>IF(Päälaskenta!C$7,Päälaskenta!E$7,Päälaskenta!G$5)</f>
        <v>2.5</v>
      </c>
      <c r="C665" s="56">
        <v>1.337</v>
      </c>
      <c r="D665" s="92">
        <f t="shared" si="70"/>
        <v>1.8698600000000001</v>
      </c>
      <c r="E665" s="8">
        <f>Päälaskenta!F$15</f>
        <v>0.08</v>
      </c>
      <c r="F665" s="93">
        <f>SQRT(POWER(Päälaskenta!C$15/(2*Päälaskenta!E$15),2)+(D665/Päälaskenta!E$15))-Päälaskenta!C$15/(2*Päälaskenta!E$15)</f>
        <v>0.52969999999999995</v>
      </c>
      <c r="G665" s="57">
        <f>2*SQRT((POWER(F665,2))+POWER(Päälaskenta!E$15*F665,2))+Päälaskenta!C$15</f>
        <v>4.5</v>
      </c>
      <c r="H665" s="57">
        <f t="shared" si="71"/>
        <v>0.42</v>
      </c>
      <c r="I665" s="62">
        <f t="shared" si="72"/>
        <v>3.6373000000000003E-2</v>
      </c>
      <c r="M665" s="8">
        <f>IF(F665&gt;(Päälaskenta!D$24+Päälaskenta!D$20),(F665*Päälaskenta!C$15 + F665*F665*Päälaskenta!E$15)+(Päälaskenta!C$15 + F665*Päälaskenta!E$15)*(F665-(Päälaskenta!D$24+Päälaskenta!D$20)),F665*Päälaskenta!C$15 + F665*F665*Päälaskenta!E$15)</f>
        <v>1.86968209</v>
      </c>
      <c r="N665" s="8">
        <f>IF(F665&gt;Päälaskenta!D$24+Päälaskenta!D$20,2*SQRT(POWER((Päälaskenta!D$24+Päälaskenta!D$20),2)+POWER(Päälaskenta!E$15*(Päälaskenta!D$24+Päälaskenta!D$20),2))+Päälaskenta!C$15,(2*SQRT((POWER(F665,2))+POWER(Päälaskenta!E$15*F665,2))+Päälaskenta!C$15))</f>
        <v>4.4982178479780597</v>
      </c>
      <c r="O665" s="8">
        <f t="shared" si="73"/>
        <v>0.41564952014060802</v>
      </c>
      <c r="P665" s="8">
        <f>Päälaskenta!F$15</f>
        <v>0.08</v>
      </c>
      <c r="Q665" s="8">
        <f t="shared" si="74"/>
        <v>13.016552364784401</v>
      </c>
      <c r="R665" s="8">
        <f t="shared" si="75"/>
        <v>1.33712571424375</v>
      </c>
      <c r="S665" s="8">
        <f t="shared" si="76"/>
        <v>3.6888252132446599E-2</v>
      </c>
    </row>
    <row r="666" spans="1:19" x14ac:dyDescent="0.2">
      <c r="A666" s="8">
        <v>664</v>
      </c>
      <c r="B666" s="8">
        <f>IF(Päälaskenta!C$7,Päälaskenta!E$7,Päälaskenta!G$5)</f>
        <v>2.5</v>
      </c>
      <c r="C666" s="56">
        <v>1.3360000000000001</v>
      </c>
      <c r="D666" s="92">
        <f t="shared" si="70"/>
        <v>1.8712599999999999</v>
      </c>
      <c r="E666" s="8">
        <f>Päälaskenta!F$15</f>
        <v>0.08</v>
      </c>
      <c r="F666" s="93">
        <f>SQRT(POWER(Päälaskenta!C$15/(2*Päälaskenta!E$15),2)+(D666/Päälaskenta!E$15))-Päälaskenta!C$15/(2*Päälaskenta!E$15)</f>
        <v>0.53010000000000002</v>
      </c>
      <c r="G666" s="57">
        <f>2*SQRT((POWER(F666,2))+POWER(Päälaskenta!E$15*F666,2))+Päälaskenta!C$15</f>
        <v>4.5</v>
      </c>
      <c r="H666" s="57">
        <f t="shared" si="71"/>
        <v>0.42</v>
      </c>
      <c r="I666" s="62">
        <f t="shared" si="72"/>
        <v>3.6318000000000003E-2</v>
      </c>
      <c r="M666" s="8">
        <f>IF(F666&gt;(Päälaskenta!D$24+Päälaskenta!D$20),(F666*Päälaskenta!C$15 + F666*F666*Päälaskenta!E$15)+(Päälaskenta!C$15 + F666*Päälaskenta!E$15)*(F666-(Päälaskenta!D$24+Päälaskenta!D$20)),F666*Päälaskenta!C$15 + F666*F666*Päälaskenta!E$15)</f>
        <v>1.8713060100000001</v>
      </c>
      <c r="N666" s="8">
        <f>IF(F666&gt;Päälaskenta!D$24+Päälaskenta!D$20,2*SQRT(POWER((Päälaskenta!D$24+Päälaskenta!D$20),2)+POWER(Päälaskenta!E$15*(Päälaskenta!D$24+Päälaskenta!D$20),2))+Päälaskenta!C$15,(2*SQRT((POWER(F666,2))+POWER(Päälaskenta!E$15*F666,2))+Päälaskenta!C$15))</f>
        <v>4.4993492188279598</v>
      </c>
      <c r="O666" s="8">
        <f t="shared" si="73"/>
        <v>0.41590592749932398</v>
      </c>
      <c r="P666" s="8">
        <f>Päälaskenta!F$15</f>
        <v>0.08</v>
      </c>
      <c r="Q666" s="8">
        <f t="shared" si="74"/>
        <v>13.0332151746805</v>
      </c>
      <c r="R666" s="8">
        <f t="shared" si="75"/>
        <v>1.33596535608839</v>
      </c>
      <c r="S666" s="8">
        <f t="shared" si="76"/>
        <v>3.6793990048151898E-2</v>
      </c>
    </row>
    <row r="667" spans="1:19" x14ac:dyDescent="0.2">
      <c r="A667" s="8">
        <v>665</v>
      </c>
      <c r="B667" s="8">
        <f>IF(Päälaskenta!C$7,Päälaskenta!E$7,Päälaskenta!G$5)</f>
        <v>2.5</v>
      </c>
      <c r="C667" s="56">
        <v>1.335</v>
      </c>
      <c r="D667" s="92">
        <f t="shared" si="70"/>
        <v>1.87266</v>
      </c>
      <c r="E667" s="8">
        <f>Päälaskenta!F$15</f>
        <v>0.08</v>
      </c>
      <c r="F667" s="93">
        <f>SQRT(POWER(Päälaskenta!C$15/(2*Päälaskenta!E$15),2)+(D667/Päälaskenta!E$15))-Päälaskenta!C$15/(2*Päälaskenta!E$15)</f>
        <v>0.53039999999999998</v>
      </c>
      <c r="G667" s="57">
        <f>2*SQRT((POWER(F667,2))+POWER(Päälaskenta!E$15*F667,2))+Päälaskenta!C$15</f>
        <v>4.5</v>
      </c>
      <c r="H667" s="57">
        <f t="shared" si="71"/>
        <v>0.42</v>
      </c>
      <c r="I667" s="62">
        <f t="shared" si="72"/>
        <v>3.6263999999999998E-2</v>
      </c>
      <c r="M667" s="8">
        <f>IF(F667&gt;(Päälaskenta!D$24+Päälaskenta!D$20),(F667*Päälaskenta!C$15 + F667*F667*Päälaskenta!E$15)+(Päälaskenta!C$15 + F667*Päälaskenta!E$15)*(F667-(Päälaskenta!D$24+Päälaskenta!D$20)),F667*Päälaskenta!C$15 + F667*F667*Päälaskenta!E$15)</f>
        <v>1.87252416</v>
      </c>
      <c r="N667" s="8">
        <f>IF(F667&gt;Päälaskenta!D$24+Päälaskenta!D$20,2*SQRT(POWER((Päälaskenta!D$24+Päälaskenta!D$20),2)+POWER(Päälaskenta!E$15*(Päälaskenta!D$24+Päälaskenta!D$20),2))+Päälaskenta!C$15,(2*SQRT((POWER(F667,2))+POWER(Päälaskenta!E$15*F667,2))+Päälaskenta!C$15))</f>
        <v>4.5001977469653802</v>
      </c>
      <c r="O667" s="8">
        <f t="shared" si="73"/>
        <v>0.41609819507658302</v>
      </c>
      <c r="P667" s="8">
        <f>Päälaskenta!F$15</f>
        <v>0.08</v>
      </c>
      <c r="Q667" s="8">
        <f t="shared" si="74"/>
        <v>13.045718331007301</v>
      </c>
      <c r="R667" s="8">
        <f t="shared" si="75"/>
        <v>1.3350962585177</v>
      </c>
      <c r="S667" s="8">
        <f t="shared" si="76"/>
        <v>3.67234963361655E-2</v>
      </c>
    </row>
    <row r="668" spans="1:19" x14ac:dyDescent="0.2">
      <c r="A668" s="8">
        <v>666</v>
      </c>
      <c r="B668" s="8">
        <f>IF(Päälaskenta!C$7,Päälaskenta!E$7,Päälaskenta!G$5)</f>
        <v>2.5</v>
      </c>
      <c r="C668" s="56">
        <v>1.3340000000000001</v>
      </c>
      <c r="D668" s="92">
        <f t="shared" si="70"/>
        <v>1.8740600000000001</v>
      </c>
      <c r="E668" s="8">
        <f>Päälaskenta!F$15</f>
        <v>0.08</v>
      </c>
      <c r="F668" s="93">
        <f>SQRT(POWER(Päälaskenta!C$15/(2*Päälaskenta!E$15),2)+(D668/Päälaskenta!E$15))-Päälaskenta!C$15/(2*Päälaskenta!E$15)</f>
        <v>0.53080000000000005</v>
      </c>
      <c r="G668" s="57">
        <f>2*SQRT((POWER(F668,2))+POWER(Päälaskenta!E$15*F668,2))+Päälaskenta!C$15</f>
        <v>4.5</v>
      </c>
      <c r="H668" s="57">
        <f t="shared" si="71"/>
        <v>0.42</v>
      </c>
      <c r="I668" s="62">
        <f t="shared" si="72"/>
        <v>3.6209999999999999E-2</v>
      </c>
      <c r="M668" s="8">
        <f>IF(F668&gt;(Päälaskenta!D$24+Päälaskenta!D$20),(F668*Päälaskenta!C$15 + F668*F668*Päälaskenta!E$15)+(Päälaskenta!C$15 + F668*Päälaskenta!E$15)*(F668-(Päälaskenta!D$24+Päälaskenta!D$20)),F668*Päälaskenta!C$15 + F668*F668*Päälaskenta!E$15)</f>
        <v>1.87414864</v>
      </c>
      <c r="N668" s="8">
        <f>IF(F668&gt;Päälaskenta!D$24+Päälaskenta!D$20,2*SQRT(POWER((Päälaskenta!D$24+Päälaskenta!D$20),2)+POWER(Päälaskenta!E$15*(Päälaskenta!D$24+Päälaskenta!D$20),2))+Päälaskenta!C$15,(2*SQRT((POWER(F668,2))+POWER(Päälaskenta!E$15*F668,2))+Päälaskenta!C$15))</f>
        <v>4.5013291178152803</v>
      </c>
      <c r="O668" s="8">
        <f t="shared" si="73"/>
        <v>0.41635450129219098</v>
      </c>
      <c r="P668" s="8">
        <f>Päälaskenta!F$15</f>
        <v>0.08</v>
      </c>
      <c r="Q668" s="8">
        <f t="shared" si="74"/>
        <v>13.0623972707535</v>
      </c>
      <c r="R668" s="8">
        <f t="shared" si="75"/>
        <v>1.3339390199061301</v>
      </c>
      <c r="S668" s="8">
        <f t="shared" si="76"/>
        <v>3.6629774192546802E-2</v>
      </c>
    </row>
    <row r="669" spans="1:19" x14ac:dyDescent="0.2">
      <c r="A669" s="8">
        <v>667</v>
      </c>
      <c r="B669" s="8">
        <f>IF(Päälaskenta!C$7,Päälaskenta!E$7,Päälaskenta!G$5)</f>
        <v>2.5</v>
      </c>
      <c r="C669" s="56">
        <v>1.333</v>
      </c>
      <c r="D669" s="92">
        <f t="shared" si="70"/>
        <v>1.87547</v>
      </c>
      <c r="E669" s="8">
        <f>Päälaskenta!F$15</f>
        <v>0.08</v>
      </c>
      <c r="F669" s="93">
        <f>SQRT(POWER(Päälaskenta!C$15/(2*Päälaskenta!E$15),2)+(D669/Päälaskenta!E$15))-Päälaskenta!C$15/(2*Päälaskenta!E$15)</f>
        <v>0.53110000000000002</v>
      </c>
      <c r="G669" s="57">
        <f>2*SQRT((POWER(F669,2))+POWER(Päälaskenta!E$15*F669,2))+Päälaskenta!C$15</f>
        <v>4.5</v>
      </c>
      <c r="H669" s="57">
        <f t="shared" si="71"/>
        <v>0.42</v>
      </c>
      <c r="I669" s="62">
        <f t="shared" si="72"/>
        <v>3.6156000000000001E-2</v>
      </c>
      <c r="M669" s="8">
        <f>IF(F669&gt;(Päälaskenta!D$24+Päälaskenta!D$20),(F669*Päälaskenta!C$15 + F669*F669*Päälaskenta!E$15)+(Päälaskenta!C$15 + F669*Päälaskenta!E$15)*(F669-(Päälaskenta!D$24+Päälaskenta!D$20)),F669*Päälaskenta!C$15 + F669*F669*Päälaskenta!E$15)</f>
        <v>1.8753672100000001</v>
      </c>
      <c r="N669" s="8">
        <f>IF(F669&gt;Päälaskenta!D$24+Päälaskenta!D$20,2*SQRT(POWER((Päälaskenta!D$24+Päälaskenta!D$20),2)+POWER(Päälaskenta!E$15*(Päälaskenta!D$24+Päälaskenta!D$20),2))+Päälaskenta!C$15,(2*SQRT((POWER(F669,2))+POWER(Päälaskenta!E$15*F669,2))+Päälaskenta!C$15))</f>
        <v>4.5021776459526999</v>
      </c>
      <c r="O669" s="8">
        <f t="shared" si="73"/>
        <v>0.41654669306216502</v>
      </c>
      <c r="P669" s="8">
        <f>Päälaskenta!F$15</f>
        <v>0.08</v>
      </c>
      <c r="Q669" s="8">
        <f t="shared" si="74"/>
        <v>13.0749125236635</v>
      </c>
      <c r="R669" s="8">
        <f t="shared" si="75"/>
        <v>1.3330722573527301</v>
      </c>
      <c r="S669" s="8">
        <f t="shared" si="76"/>
        <v>3.6559684012877999E-2</v>
      </c>
    </row>
    <row r="670" spans="1:19" x14ac:dyDescent="0.2">
      <c r="A670" s="8">
        <v>668</v>
      </c>
      <c r="B670" s="8">
        <f>IF(Päälaskenta!C$7,Päälaskenta!E$7,Päälaskenta!G$5)</f>
        <v>2.5</v>
      </c>
      <c r="C670" s="56">
        <v>1.3320000000000001</v>
      </c>
      <c r="D670" s="92">
        <f t="shared" si="70"/>
        <v>1.8768800000000001</v>
      </c>
      <c r="E670" s="8">
        <f>Päälaskenta!F$15</f>
        <v>0.08</v>
      </c>
      <c r="F670" s="93">
        <f>SQRT(POWER(Päälaskenta!C$15/(2*Päälaskenta!E$15),2)+(D670/Päälaskenta!E$15))-Päälaskenta!C$15/(2*Päälaskenta!E$15)</f>
        <v>0.53149999999999997</v>
      </c>
      <c r="G670" s="57">
        <f>2*SQRT((POWER(F670,2))+POWER(Päälaskenta!E$15*F670,2))+Päälaskenta!C$15</f>
        <v>4.5</v>
      </c>
      <c r="H670" s="57">
        <f t="shared" si="71"/>
        <v>0.42</v>
      </c>
      <c r="I670" s="62">
        <f t="shared" si="72"/>
        <v>3.6101000000000001E-2</v>
      </c>
      <c r="M670" s="8">
        <f>IF(F670&gt;(Päälaskenta!D$24+Päälaskenta!D$20),(F670*Päälaskenta!C$15 + F670*F670*Päälaskenta!E$15)+(Päälaskenta!C$15 + F670*Päälaskenta!E$15)*(F670-(Päälaskenta!D$24+Päälaskenta!D$20)),F670*Päälaskenta!C$15 + F670*F670*Päälaskenta!E$15)</f>
        <v>1.87699225</v>
      </c>
      <c r="N670" s="8">
        <f>IF(F670&gt;Päälaskenta!D$24+Päälaskenta!D$20,2*SQRT(POWER((Päälaskenta!D$24+Päälaskenta!D$20),2)+POWER(Päälaskenta!E$15*(Päälaskenta!D$24+Päälaskenta!D$20),2))+Päälaskenta!C$15,(2*SQRT((POWER(F670,2))+POWER(Päälaskenta!E$15*F670,2))+Päälaskenta!C$15))</f>
        <v>4.5033090168026</v>
      </c>
      <c r="O670" s="8">
        <f t="shared" si="73"/>
        <v>0.416802898268057</v>
      </c>
      <c r="P670" s="8">
        <f>Päälaskenta!F$15</f>
        <v>0.08</v>
      </c>
      <c r="Q670" s="8">
        <f t="shared" si="74"/>
        <v>13.091607591117601</v>
      </c>
      <c r="R670" s="8">
        <f t="shared" si="75"/>
        <v>1.3319181259272601</v>
      </c>
      <c r="S670" s="8">
        <f t="shared" si="76"/>
        <v>3.6466498023044497E-2</v>
      </c>
    </row>
    <row r="671" spans="1:19" x14ac:dyDescent="0.2">
      <c r="A671" s="8">
        <v>669</v>
      </c>
      <c r="B671" s="8">
        <f>IF(Päälaskenta!C$7,Päälaskenta!E$7,Päälaskenta!G$5)</f>
        <v>2.5</v>
      </c>
      <c r="C671" s="56">
        <v>1.331</v>
      </c>
      <c r="D671" s="92">
        <f t="shared" si="70"/>
        <v>1.87829</v>
      </c>
      <c r="E671" s="8">
        <f>Päälaskenta!F$15</f>
        <v>0.08</v>
      </c>
      <c r="F671" s="93">
        <f>SQRT(POWER(Päälaskenta!C$15/(2*Päälaskenta!E$15),2)+(D671/Päälaskenta!E$15))-Päälaskenta!C$15/(2*Päälaskenta!E$15)</f>
        <v>0.53180000000000005</v>
      </c>
      <c r="G671" s="57">
        <f>2*SQRT((POWER(F671,2))+POWER(Päälaskenta!E$15*F671,2))+Päälaskenta!C$15</f>
        <v>4.5</v>
      </c>
      <c r="H671" s="57">
        <f t="shared" si="71"/>
        <v>0.42</v>
      </c>
      <c r="I671" s="62">
        <f t="shared" si="72"/>
        <v>3.6047000000000003E-2</v>
      </c>
      <c r="M671" s="8">
        <f>IF(F671&gt;(Päälaskenta!D$24+Päälaskenta!D$20),(F671*Päälaskenta!C$15 + F671*F671*Päälaskenta!E$15)+(Päälaskenta!C$15 + F671*Päälaskenta!E$15)*(F671-(Päälaskenta!D$24+Päälaskenta!D$20)),F671*Päälaskenta!C$15 + F671*F671*Päälaskenta!E$15)</f>
        <v>1.8782112399999999</v>
      </c>
      <c r="N671" s="8">
        <f>IF(F671&gt;Päälaskenta!D$24+Päälaskenta!D$20,2*SQRT(POWER((Päälaskenta!D$24+Päälaskenta!D$20),2)+POWER(Päälaskenta!E$15*(Päälaskenta!D$24+Päälaskenta!D$20),2))+Päälaskenta!C$15,(2*SQRT((POWER(F671,2))+POWER(Päälaskenta!E$15*F671,2))+Päälaskenta!C$15))</f>
        <v>4.5041575449400204</v>
      </c>
      <c r="O671" s="8">
        <f t="shared" si="73"/>
        <v>0.41699501433070102</v>
      </c>
      <c r="P671" s="8">
        <f>Päälaskenta!F$15</f>
        <v>0.08</v>
      </c>
      <c r="Q671" s="8">
        <f t="shared" si="74"/>
        <v>13.104134939008301</v>
      </c>
      <c r="R671" s="8">
        <f t="shared" si="75"/>
        <v>1.3310536891473399</v>
      </c>
      <c r="S671" s="8">
        <f t="shared" si="76"/>
        <v>3.6396808547353901E-2</v>
      </c>
    </row>
    <row r="672" spans="1:19" x14ac:dyDescent="0.2">
      <c r="A672" s="8">
        <v>670</v>
      </c>
      <c r="B672" s="8">
        <f>IF(Päälaskenta!C$7,Päälaskenta!E$7,Päälaskenta!G$5)</f>
        <v>2.5</v>
      </c>
      <c r="C672" s="56">
        <v>1.33</v>
      </c>
      <c r="D672" s="92">
        <f t="shared" si="70"/>
        <v>1.8796999999999999</v>
      </c>
      <c r="E672" s="8">
        <f>Päälaskenta!F$15</f>
        <v>0.08</v>
      </c>
      <c r="F672" s="93">
        <f>SQRT(POWER(Päälaskenta!C$15/(2*Päälaskenta!E$15),2)+(D672/Päälaskenta!E$15))-Päälaskenta!C$15/(2*Päälaskenta!E$15)</f>
        <v>0.53220000000000001</v>
      </c>
      <c r="G672" s="57">
        <f>2*SQRT((POWER(F672,2))+POWER(Päälaskenta!E$15*F672,2))+Päälaskenta!C$15</f>
        <v>4.51</v>
      </c>
      <c r="H672" s="57">
        <f t="shared" si="71"/>
        <v>0.42</v>
      </c>
      <c r="I672" s="62">
        <f t="shared" si="72"/>
        <v>3.5992999999999997E-2</v>
      </c>
      <c r="M672" s="8">
        <f>IF(F672&gt;(Päälaskenta!D$24+Päälaskenta!D$20),(F672*Päälaskenta!C$15 + F672*F672*Päälaskenta!E$15)+(Päälaskenta!C$15 + F672*Päälaskenta!E$15)*(F672-(Päälaskenta!D$24+Päälaskenta!D$20)),F672*Päälaskenta!C$15 + F672*F672*Päälaskenta!E$15)</f>
        <v>1.8798368400000001</v>
      </c>
      <c r="N672" s="8">
        <f>IF(F672&gt;Päälaskenta!D$24+Päälaskenta!D$20,2*SQRT(POWER((Päälaskenta!D$24+Päälaskenta!D$20),2)+POWER(Päälaskenta!E$15*(Päälaskenta!D$24+Päälaskenta!D$20),2))+Päälaskenta!C$15,(2*SQRT((POWER(F672,2))+POWER(Päälaskenta!E$15*F672,2))+Päälaskenta!C$15))</f>
        <v>4.5052889157899196</v>
      </c>
      <c r="O672" s="8">
        <f t="shared" si="73"/>
        <v>0.417251118660035</v>
      </c>
      <c r="P672" s="8">
        <f>Päälaskenta!F$15</f>
        <v>0.08</v>
      </c>
      <c r="Q672" s="8">
        <f t="shared" si="74"/>
        <v>13.1208461320395</v>
      </c>
      <c r="R672" s="8">
        <f t="shared" si="75"/>
        <v>1.3299026526153199</v>
      </c>
      <c r="S672" s="8">
        <f t="shared" si="76"/>
        <v>3.63041549558763E-2</v>
      </c>
    </row>
    <row r="673" spans="1:19" x14ac:dyDescent="0.2">
      <c r="A673" s="8">
        <v>671</v>
      </c>
      <c r="B673" s="8">
        <f>IF(Päälaskenta!C$7,Päälaskenta!E$7,Päälaskenta!G$5)</f>
        <v>2.5</v>
      </c>
      <c r="C673" s="56">
        <v>1.329</v>
      </c>
      <c r="D673" s="92">
        <f t="shared" si="70"/>
        <v>1.8811100000000001</v>
      </c>
      <c r="E673" s="8">
        <f>Päälaskenta!F$15</f>
        <v>0.08</v>
      </c>
      <c r="F673" s="93">
        <f>SQRT(POWER(Päälaskenta!C$15/(2*Päälaskenta!E$15),2)+(D673/Päälaskenta!E$15))-Päälaskenta!C$15/(2*Päälaskenta!E$15)</f>
        <v>0.53249999999999997</v>
      </c>
      <c r="G673" s="57">
        <f>2*SQRT((POWER(F673,2))+POWER(Päälaskenta!E$15*F673,2))+Päälaskenta!C$15</f>
        <v>4.51</v>
      </c>
      <c r="H673" s="57">
        <f t="shared" si="71"/>
        <v>0.42</v>
      </c>
      <c r="I673" s="62">
        <f t="shared" si="72"/>
        <v>3.5938999999999999E-2</v>
      </c>
      <c r="M673" s="8">
        <f>IF(F673&gt;(Päälaskenta!D$24+Päälaskenta!D$20),(F673*Päälaskenta!C$15 + F673*F673*Päälaskenta!E$15)+(Päälaskenta!C$15 + F673*Päälaskenta!E$15)*(F673-(Päälaskenta!D$24+Päälaskenta!D$20)),F673*Päälaskenta!C$15 + F673*F673*Päälaskenta!E$15)</f>
        <v>1.8810562500000001</v>
      </c>
      <c r="N673" s="8">
        <f>IF(F673&gt;Päälaskenta!D$24+Päälaskenta!D$20,2*SQRT(POWER((Päälaskenta!D$24+Päälaskenta!D$20),2)+POWER(Päälaskenta!E$15*(Päälaskenta!D$24+Päälaskenta!D$20),2))+Päälaskenta!C$15,(2*SQRT((POWER(F673,2))+POWER(Päälaskenta!E$15*F673,2))+Päälaskenta!C$15))</f>
        <v>4.5061374439273498</v>
      </c>
      <c r="O673" s="8">
        <f t="shared" si="73"/>
        <v>0.41744315911512803</v>
      </c>
      <c r="P673" s="8">
        <f>Päälaskenta!F$15</f>
        <v>0.08</v>
      </c>
      <c r="Q673" s="8">
        <f t="shared" si="74"/>
        <v>13.1333855733172</v>
      </c>
      <c r="R673" s="8">
        <f t="shared" si="75"/>
        <v>1.3290405324136401</v>
      </c>
      <c r="S673" s="8">
        <f t="shared" si="76"/>
        <v>3.6234863379305399E-2</v>
      </c>
    </row>
    <row r="674" spans="1:19" x14ac:dyDescent="0.2">
      <c r="A674" s="8">
        <v>672</v>
      </c>
      <c r="B674" s="8">
        <f>IF(Päälaskenta!C$7,Päälaskenta!E$7,Päälaskenta!G$5)</f>
        <v>2.5</v>
      </c>
      <c r="C674" s="56">
        <v>1.3280000000000001</v>
      </c>
      <c r="D674" s="92">
        <f t="shared" si="70"/>
        <v>1.88253</v>
      </c>
      <c r="E674" s="8">
        <f>Päälaskenta!F$15</f>
        <v>0.08</v>
      </c>
      <c r="F674" s="93">
        <f>SQRT(POWER(Päälaskenta!C$15/(2*Päälaskenta!E$15),2)+(D674/Päälaskenta!E$15))-Päälaskenta!C$15/(2*Päälaskenta!E$15)</f>
        <v>0.53290000000000004</v>
      </c>
      <c r="G674" s="57">
        <f>2*SQRT((POWER(F674,2))+POWER(Päälaskenta!E$15*F674,2))+Päälaskenta!C$15</f>
        <v>4.51</v>
      </c>
      <c r="H674" s="57">
        <f t="shared" si="71"/>
        <v>0.42</v>
      </c>
      <c r="I674" s="62">
        <f t="shared" si="72"/>
        <v>3.5885E-2</v>
      </c>
      <c r="M674" s="8">
        <f>IF(F674&gt;(Päälaskenta!D$24+Päälaskenta!D$20),(F674*Päälaskenta!C$15 + F674*F674*Päälaskenta!E$15)+(Päälaskenta!C$15 + F674*Päälaskenta!E$15)*(F674-(Päälaskenta!D$24+Päälaskenta!D$20)),F674*Päälaskenta!C$15 + F674*F674*Päälaskenta!E$15)</f>
        <v>1.8826824099999999</v>
      </c>
      <c r="N674" s="8">
        <f>IF(F674&gt;Päälaskenta!D$24+Päälaskenta!D$20,2*SQRT(POWER((Päälaskenta!D$24+Päälaskenta!D$20),2)+POWER(Päälaskenta!E$15*(Päälaskenta!D$24+Päälaskenta!D$20),2))+Päälaskenta!C$15,(2*SQRT((POWER(F674,2))+POWER(Päälaskenta!E$15*F674,2))+Päälaskenta!C$15))</f>
        <v>4.5072688147772402</v>
      </c>
      <c r="O674" s="8">
        <f t="shared" si="73"/>
        <v>0.41769916270082702</v>
      </c>
      <c r="P674" s="8">
        <f>Päälaskenta!F$15</f>
        <v>0.08</v>
      </c>
      <c r="Q674" s="8">
        <f t="shared" si="74"/>
        <v>13.150112889806399</v>
      </c>
      <c r="R674" s="8">
        <f t="shared" si="75"/>
        <v>1.3278925785470099</v>
      </c>
      <c r="S674" s="8">
        <f t="shared" si="76"/>
        <v>3.6142738461911697E-2</v>
      </c>
    </row>
    <row r="675" spans="1:19" x14ac:dyDescent="0.2">
      <c r="A675" s="8">
        <v>673</v>
      </c>
      <c r="B675" s="8">
        <f>IF(Päälaskenta!C$7,Päälaskenta!E$7,Päälaskenta!G$5)</f>
        <v>2.5</v>
      </c>
      <c r="C675" s="56">
        <v>1.327</v>
      </c>
      <c r="D675" s="92">
        <f t="shared" si="70"/>
        <v>1.88395</v>
      </c>
      <c r="E675" s="8">
        <f>Päälaskenta!F$15</f>
        <v>0.08</v>
      </c>
      <c r="F675" s="93">
        <f>SQRT(POWER(Päälaskenta!C$15/(2*Päälaskenta!E$15),2)+(D675/Päälaskenta!E$15))-Päälaskenta!C$15/(2*Päälaskenta!E$15)</f>
        <v>0.53320000000000001</v>
      </c>
      <c r="G675" s="57">
        <f>2*SQRT((POWER(F675,2))+POWER(Päälaskenta!E$15*F675,2))+Päälaskenta!C$15</f>
        <v>4.51</v>
      </c>
      <c r="H675" s="57">
        <f t="shared" si="71"/>
        <v>0.42</v>
      </c>
      <c r="I675" s="62">
        <f t="shared" si="72"/>
        <v>3.5831000000000002E-2</v>
      </c>
      <c r="M675" s="8">
        <f>IF(F675&gt;(Päälaskenta!D$24+Päälaskenta!D$20),(F675*Päälaskenta!C$15 + F675*F675*Päälaskenta!E$15)+(Päälaskenta!C$15 + F675*Päälaskenta!E$15)*(F675-(Päälaskenta!D$24+Päälaskenta!D$20)),F675*Päälaskenta!C$15 + F675*F675*Päälaskenta!E$15)</f>
        <v>1.8839022400000001</v>
      </c>
      <c r="N675" s="8">
        <f>IF(F675&gt;Päälaskenta!D$24+Päälaskenta!D$20,2*SQRT(POWER((Päälaskenta!D$24+Päälaskenta!D$20),2)+POWER(Päälaskenta!E$15*(Päälaskenta!D$24+Päälaskenta!D$20),2))+Päälaskenta!C$15,(2*SQRT((POWER(F675,2))+POWER(Päälaskenta!E$15*F675,2))+Päälaskenta!C$15))</f>
        <v>4.5081173429146704</v>
      </c>
      <c r="O675" s="8">
        <f t="shared" si="73"/>
        <v>0.41789112764797398</v>
      </c>
      <c r="P675" s="8">
        <f>Päälaskenta!F$15</f>
        <v>0.08</v>
      </c>
      <c r="Q675" s="8">
        <f t="shared" si="74"/>
        <v>13.162664422885999</v>
      </c>
      <c r="R675" s="8">
        <f t="shared" si="75"/>
        <v>1.3270327657766401</v>
      </c>
      <c r="S675" s="8">
        <f t="shared" si="76"/>
        <v>3.6073842002858597E-2</v>
      </c>
    </row>
    <row r="676" spans="1:19" x14ac:dyDescent="0.2">
      <c r="A676" s="8">
        <v>674</v>
      </c>
      <c r="B676" s="8">
        <f>IF(Päälaskenta!C$7,Päälaskenta!E$7,Päälaskenta!G$5)</f>
        <v>2.5</v>
      </c>
      <c r="C676" s="56">
        <v>1.3260000000000001</v>
      </c>
      <c r="D676" s="92">
        <f t="shared" si="70"/>
        <v>1.88537</v>
      </c>
      <c r="E676" s="8">
        <f>Päälaskenta!F$15</f>
        <v>0.08</v>
      </c>
      <c r="F676" s="93">
        <f>SQRT(POWER(Päälaskenta!C$15/(2*Päälaskenta!E$15),2)+(D676/Päälaskenta!E$15))-Päälaskenta!C$15/(2*Päälaskenta!E$15)</f>
        <v>0.53359999999999996</v>
      </c>
      <c r="G676" s="57">
        <f>2*SQRT((POWER(F676,2))+POWER(Päälaskenta!E$15*F676,2))+Päälaskenta!C$15</f>
        <v>4.51</v>
      </c>
      <c r="H676" s="57">
        <f t="shared" si="71"/>
        <v>0.42</v>
      </c>
      <c r="I676" s="62">
        <f t="shared" si="72"/>
        <v>3.5777000000000003E-2</v>
      </c>
      <c r="M676" s="8">
        <f>IF(F676&gt;(Päälaskenta!D$24+Päälaskenta!D$20),(F676*Päälaskenta!C$15 + F676*F676*Päälaskenta!E$15)+(Päälaskenta!C$15 + F676*Päälaskenta!E$15)*(F676-(Päälaskenta!D$24+Päälaskenta!D$20)),F676*Päälaskenta!C$15 + F676*F676*Päälaskenta!E$15)</f>
        <v>1.88552896</v>
      </c>
      <c r="N676" s="8">
        <f>IF(F676&gt;Päälaskenta!D$24+Päälaskenta!D$20,2*SQRT(POWER((Päälaskenta!D$24+Päälaskenta!D$20),2)+POWER(Päälaskenta!E$15*(Päälaskenta!D$24+Päälaskenta!D$20),2))+Päälaskenta!C$15,(2*SQRT((POWER(F676,2))+POWER(Päälaskenta!E$15*F676,2))+Päälaskenta!C$15))</f>
        <v>4.5092487137645696</v>
      </c>
      <c r="O676" s="8">
        <f t="shared" si="73"/>
        <v>0.41814703062272601</v>
      </c>
      <c r="P676" s="8">
        <f>Päälaskenta!F$15</f>
        <v>0.08</v>
      </c>
      <c r="Q676" s="8">
        <f t="shared" si="74"/>
        <v>13.1794078607253</v>
      </c>
      <c r="R676" s="8">
        <f t="shared" si="75"/>
        <v>1.3258878824115199</v>
      </c>
      <c r="S676" s="8">
        <f t="shared" si="76"/>
        <v>3.5982242066138197E-2</v>
      </c>
    </row>
    <row r="677" spans="1:19" x14ac:dyDescent="0.2">
      <c r="A677" s="8">
        <v>675</v>
      </c>
      <c r="B677" s="8">
        <f>IF(Päälaskenta!C$7,Päälaskenta!E$7,Päälaskenta!G$5)</f>
        <v>2.5</v>
      </c>
      <c r="C677" s="56">
        <v>1.325</v>
      </c>
      <c r="D677" s="92">
        <f t="shared" si="70"/>
        <v>1.88679</v>
      </c>
      <c r="E677" s="8">
        <f>Päälaskenta!F$15</f>
        <v>0.08</v>
      </c>
      <c r="F677" s="93">
        <f>SQRT(POWER(Päälaskenta!C$15/(2*Päälaskenta!E$15),2)+(D677/Päälaskenta!E$15))-Päälaskenta!C$15/(2*Päälaskenta!E$15)</f>
        <v>0.53390000000000004</v>
      </c>
      <c r="G677" s="57">
        <f>2*SQRT((POWER(F677,2))+POWER(Päälaskenta!E$15*F677,2))+Päälaskenta!C$15</f>
        <v>4.51</v>
      </c>
      <c r="H677" s="57">
        <f t="shared" si="71"/>
        <v>0.42</v>
      </c>
      <c r="I677" s="62">
        <f t="shared" si="72"/>
        <v>3.5722999999999998E-2</v>
      </c>
      <c r="M677" s="8">
        <f>IF(F677&gt;(Päälaskenta!D$24+Päälaskenta!D$20),(F677*Päälaskenta!C$15 + F677*F677*Päälaskenta!E$15)+(Päälaskenta!C$15 + F677*Päälaskenta!E$15)*(F677-(Päälaskenta!D$24+Päälaskenta!D$20)),F677*Päälaskenta!C$15 + F677*F677*Päälaskenta!E$15)</f>
        <v>1.8867492100000001</v>
      </c>
      <c r="N677" s="8">
        <f>IF(F677&gt;Päälaskenta!D$24+Päälaskenta!D$20,2*SQRT(POWER((Päälaskenta!D$24+Päälaskenta!D$20),2)+POWER(Päälaskenta!E$15*(Päälaskenta!D$24+Päälaskenta!D$20),2))+Päälaskenta!C$15,(2*SQRT((POWER(F677,2))+POWER(Päälaskenta!E$15*F677,2))+Päälaskenta!C$15))</f>
        <v>4.51009724190199</v>
      </c>
      <c r="O677" s="8">
        <f t="shared" si="73"/>
        <v>0.41833892016135898</v>
      </c>
      <c r="P677" s="8">
        <f>Päälaskenta!F$15</f>
        <v>0.08</v>
      </c>
      <c r="Q677" s="8">
        <f t="shared" si="74"/>
        <v>13.191971484030301</v>
      </c>
      <c r="R677" s="8">
        <f t="shared" si="75"/>
        <v>1.3250303679734901</v>
      </c>
      <c r="S677" s="8">
        <f t="shared" si="76"/>
        <v>3.5913737966034399E-2</v>
      </c>
    </row>
    <row r="678" spans="1:19" x14ac:dyDescent="0.2">
      <c r="A678" s="8">
        <v>676</v>
      </c>
      <c r="B678" s="8">
        <f>IF(Päälaskenta!C$7,Päälaskenta!E$7,Päälaskenta!G$5)</f>
        <v>2.5</v>
      </c>
      <c r="C678" s="56">
        <v>1.3240000000000001</v>
      </c>
      <c r="D678" s="92">
        <f t="shared" si="70"/>
        <v>1.88822</v>
      </c>
      <c r="E678" s="8">
        <f>Päälaskenta!F$15</f>
        <v>0.08</v>
      </c>
      <c r="F678" s="93">
        <f>SQRT(POWER(Päälaskenta!C$15/(2*Päälaskenta!E$15),2)+(D678/Päälaskenta!E$15))-Päälaskenta!C$15/(2*Päälaskenta!E$15)</f>
        <v>0.5343</v>
      </c>
      <c r="G678" s="57">
        <f>2*SQRT((POWER(F678,2))+POWER(Päälaskenta!E$15*F678,2))+Päälaskenta!C$15</f>
        <v>4.51</v>
      </c>
      <c r="H678" s="57">
        <f t="shared" si="71"/>
        <v>0.42</v>
      </c>
      <c r="I678" s="62">
        <f t="shared" si="72"/>
        <v>3.5668999999999999E-2</v>
      </c>
      <c r="M678" s="8">
        <f>IF(F678&gt;(Päälaskenta!D$24+Päälaskenta!D$20),(F678*Päälaskenta!C$15 + F678*F678*Päälaskenta!E$15)+(Päälaskenta!C$15 + F678*Päälaskenta!E$15)*(F678-(Päälaskenta!D$24+Päälaskenta!D$20)),F678*Päälaskenta!C$15 + F678*F678*Päälaskenta!E$15)</f>
        <v>1.88837649</v>
      </c>
      <c r="N678" s="8">
        <f>IF(F678&gt;Päälaskenta!D$24+Päälaskenta!D$20,2*SQRT(POWER((Päälaskenta!D$24+Päälaskenta!D$20),2)+POWER(Päälaskenta!E$15*(Päälaskenta!D$24+Päälaskenta!D$20),2))+Päälaskenta!C$15,(2*SQRT((POWER(F678,2))+POWER(Päälaskenta!E$15*F678,2))+Päälaskenta!C$15))</f>
        <v>4.5112286127518901</v>
      </c>
      <c r="O678" s="8">
        <f t="shared" si="73"/>
        <v>0.41859472265762099</v>
      </c>
      <c r="P678" s="8">
        <f>Päälaskenta!F$15</f>
        <v>0.08</v>
      </c>
      <c r="Q678" s="8">
        <f t="shared" si="74"/>
        <v>13.208731041123301</v>
      </c>
      <c r="R678" s="8">
        <f t="shared" si="75"/>
        <v>1.32388854300977</v>
      </c>
      <c r="S678" s="8">
        <f t="shared" si="76"/>
        <v>3.5822659347140198E-2</v>
      </c>
    </row>
    <row r="679" spans="1:19" x14ac:dyDescent="0.2">
      <c r="A679" s="8">
        <v>677</v>
      </c>
      <c r="B679" s="8">
        <f>IF(Päälaskenta!C$7,Päälaskenta!E$7,Päälaskenta!G$5)</f>
        <v>2.5</v>
      </c>
      <c r="C679" s="56">
        <v>1.323</v>
      </c>
      <c r="D679" s="92">
        <f t="shared" si="70"/>
        <v>1.88964</v>
      </c>
      <c r="E679" s="8">
        <f>Päälaskenta!F$15</f>
        <v>0.08</v>
      </c>
      <c r="F679" s="93">
        <f>SQRT(POWER(Päälaskenta!C$15/(2*Päälaskenta!E$15),2)+(D679/Päälaskenta!E$15))-Päälaskenta!C$15/(2*Päälaskenta!E$15)</f>
        <v>0.53459999999999996</v>
      </c>
      <c r="G679" s="57">
        <f>2*SQRT((POWER(F679,2))+POWER(Päälaskenta!E$15*F679,2))+Päälaskenta!C$15</f>
        <v>4.51</v>
      </c>
      <c r="H679" s="57">
        <f t="shared" si="71"/>
        <v>0.42</v>
      </c>
      <c r="I679" s="62">
        <f t="shared" si="72"/>
        <v>3.5615000000000001E-2</v>
      </c>
      <c r="M679" s="8">
        <f>IF(F679&gt;(Päälaskenta!D$24+Päälaskenta!D$20),(F679*Päälaskenta!C$15 + F679*F679*Päälaskenta!E$15)+(Päälaskenta!C$15 + F679*Päälaskenta!E$15)*(F679-(Päälaskenta!D$24+Päälaskenta!D$20)),F679*Päälaskenta!C$15 + F679*F679*Päälaskenta!E$15)</f>
        <v>1.8895971600000001</v>
      </c>
      <c r="N679" s="8">
        <f>IF(F679&gt;Päälaskenta!D$24+Päälaskenta!D$20,2*SQRT(POWER((Päälaskenta!D$24+Päälaskenta!D$20),2)+POWER(Päälaskenta!E$15*(Päälaskenta!D$24+Päälaskenta!D$20),2))+Päälaskenta!C$15,(2*SQRT((POWER(F679,2))+POWER(Päälaskenta!E$15*F679,2))+Päälaskenta!C$15))</f>
        <v>4.5120771408893097</v>
      </c>
      <c r="O679" s="8">
        <f t="shared" si="73"/>
        <v>0.41878653688699302</v>
      </c>
      <c r="P679" s="8">
        <f>Päälaskenta!F$15</f>
        <v>0.08</v>
      </c>
      <c r="Q679" s="8">
        <f t="shared" si="74"/>
        <v>13.221306753085599</v>
      </c>
      <c r="R679" s="8">
        <f t="shared" si="75"/>
        <v>1.32303331785279</v>
      </c>
      <c r="S679" s="8">
        <f t="shared" si="76"/>
        <v>3.5754544870231303E-2</v>
      </c>
    </row>
    <row r="680" spans="1:19" x14ac:dyDescent="0.2">
      <c r="A680" s="8">
        <v>678</v>
      </c>
      <c r="B680" s="8">
        <f>IF(Päälaskenta!C$7,Päälaskenta!E$7,Päälaskenta!G$5)</f>
        <v>2.5</v>
      </c>
      <c r="C680" s="56">
        <v>1.3220000000000001</v>
      </c>
      <c r="D680" s="92">
        <f t="shared" si="70"/>
        <v>1.89107</v>
      </c>
      <c r="E680" s="8">
        <f>Päälaskenta!F$15</f>
        <v>0.08</v>
      </c>
      <c r="F680" s="93">
        <f>SQRT(POWER(Päälaskenta!C$15/(2*Päälaskenta!E$15),2)+(D680/Päälaskenta!E$15))-Päälaskenta!C$15/(2*Päälaskenta!E$15)</f>
        <v>0.53500000000000003</v>
      </c>
      <c r="G680" s="57">
        <f>2*SQRT((POWER(F680,2))+POWER(Päälaskenta!E$15*F680,2))+Päälaskenta!C$15</f>
        <v>4.51</v>
      </c>
      <c r="H680" s="57">
        <f t="shared" si="71"/>
        <v>0.42</v>
      </c>
      <c r="I680" s="62">
        <f t="shared" si="72"/>
        <v>3.5561000000000002E-2</v>
      </c>
      <c r="M680" s="8">
        <f>IF(F680&gt;(Päälaskenta!D$24+Päälaskenta!D$20),(F680*Päälaskenta!C$15 + F680*F680*Päälaskenta!E$15)+(Päälaskenta!C$15 + F680*Päälaskenta!E$15)*(F680-(Päälaskenta!D$24+Päälaskenta!D$20)),F680*Päälaskenta!C$15 + F680*F680*Päälaskenta!E$15)</f>
        <v>1.8912249999999999</v>
      </c>
      <c r="N680" s="8">
        <f>IF(F680&gt;Päälaskenta!D$24+Päälaskenta!D$20,2*SQRT(POWER((Päälaskenta!D$24+Päälaskenta!D$20),2)+POWER(Päälaskenta!E$15*(Päälaskenta!D$24+Päälaskenta!D$20),2))+Päälaskenta!C$15,(2*SQRT((POWER(F680,2))+POWER(Päälaskenta!E$15*F680,2))+Päälaskenta!C$15))</f>
        <v>4.5132085117392098</v>
      </c>
      <c r="O680" s="8">
        <f t="shared" si="73"/>
        <v>0.41904223903699001</v>
      </c>
      <c r="P680" s="8">
        <f>Päälaskenta!F$15</f>
        <v>0.08</v>
      </c>
      <c r="Q680" s="8">
        <f t="shared" si="74"/>
        <v>13.2380824273475</v>
      </c>
      <c r="R680" s="8">
        <f t="shared" si="75"/>
        <v>1.3218945392536601</v>
      </c>
      <c r="S680" s="8">
        <f t="shared" si="76"/>
        <v>3.5663983936586797E-2</v>
      </c>
    </row>
    <row r="681" spans="1:19" x14ac:dyDescent="0.2">
      <c r="A681" s="8">
        <v>679</v>
      </c>
      <c r="B681" s="8">
        <f>IF(Päälaskenta!C$7,Päälaskenta!E$7,Päälaskenta!G$5)</f>
        <v>2.5</v>
      </c>
      <c r="C681" s="56">
        <v>1.321</v>
      </c>
      <c r="D681" s="92">
        <f t="shared" si="70"/>
        <v>1.8925099999999999</v>
      </c>
      <c r="E681" s="8">
        <f>Päälaskenta!F$15</f>
        <v>0.08</v>
      </c>
      <c r="F681" s="93">
        <f>SQRT(POWER(Päälaskenta!C$15/(2*Päälaskenta!E$15),2)+(D681/Päälaskenta!E$15))-Päälaskenta!C$15/(2*Päälaskenta!E$15)</f>
        <v>0.5353</v>
      </c>
      <c r="G681" s="57">
        <f>2*SQRT((POWER(F681,2))+POWER(Päälaskenta!E$15*F681,2))+Päälaskenta!C$15</f>
        <v>4.51</v>
      </c>
      <c r="H681" s="57">
        <f t="shared" si="71"/>
        <v>0.42</v>
      </c>
      <c r="I681" s="62">
        <f t="shared" si="72"/>
        <v>3.5506999999999997E-2</v>
      </c>
      <c r="M681" s="8">
        <f>IF(F681&gt;(Päälaskenta!D$24+Päälaskenta!D$20),(F681*Päälaskenta!C$15 + F681*F681*Päälaskenta!E$15)+(Päälaskenta!C$15 + F681*Päälaskenta!E$15)*(F681-(Päälaskenta!D$24+Päälaskenta!D$20)),F681*Päälaskenta!C$15 + F681*F681*Päälaskenta!E$15)</f>
        <v>1.89244609</v>
      </c>
      <c r="N681" s="8">
        <f>IF(F681&gt;Päälaskenta!D$24+Päälaskenta!D$20,2*SQRT(POWER((Päälaskenta!D$24+Päälaskenta!D$20),2)+POWER(Päälaskenta!E$15*(Päälaskenta!D$24+Päälaskenta!D$20),2))+Päälaskenta!C$15,(2*SQRT((POWER(F681,2))+POWER(Päälaskenta!E$15*F681,2))+Päälaskenta!C$15))</f>
        <v>4.51405703987664</v>
      </c>
      <c r="O681" s="8">
        <f t="shared" si="73"/>
        <v>0.41923397805618301</v>
      </c>
      <c r="P681" s="8">
        <f>Päälaskenta!F$15</f>
        <v>0.08</v>
      </c>
      <c r="Q681" s="8">
        <f t="shared" si="74"/>
        <v>13.250670226407699</v>
      </c>
      <c r="R681" s="8">
        <f t="shared" si="75"/>
        <v>1.3210415943737699</v>
      </c>
      <c r="S681" s="8">
        <f t="shared" si="76"/>
        <v>3.5596256369712399E-2</v>
      </c>
    </row>
    <row r="682" spans="1:19" x14ac:dyDescent="0.2">
      <c r="A682" s="8">
        <v>680</v>
      </c>
      <c r="B682" s="8">
        <f>IF(Päälaskenta!C$7,Päälaskenta!E$7,Päälaskenta!G$5)</f>
        <v>2.5</v>
      </c>
      <c r="C682" s="56">
        <v>1.32</v>
      </c>
      <c r="D682" s="92">
        <f t="shared" si="70"/>
        <v>1.89394</v>
      </c>
      <c r="E682" s="8">
        <f>Päälaskenta!F$15</f>
        <v>0.08</v>
      </c>
      <c r="F682" s="93">
        <f>SQRT(POWER(Päälaskenta!C$15/(2*Päälaskenta!E$15),2)+(D682/Päälaskenta!E$15))-Päälaskenta!C$15/(2*Päälaskenta!E$15)</f>
        <v>0.53569999999999995</v>
      </c>
      <c r="G682" s="57">
        <f>2*SQRT((POWER(F682,2))+POWER(Päälaskenta!E$15*F682,2))+Päälaskenta!C$15</f>
        <v>4.5199999999999996</v>
      </c>
      <c r="H682" s="57">
        <f t="shared" si="71"/>
        <v>0.42</v>
      </c>
      <c r="I682" s="62">
        <f t="shared" si="72"/>
        <v>3.5453999999999999E-2</v>
      </c>
      <c r="M682" s="8">
        <f>IF(F682&gt;(Päälaskenta!D$24+Päälaskenta!D$20),(F682*Päälaskenta!C$15 + F682*F682*Päälaskenta!E$15)+(Päälaskenta!C$15 + F682*Päälaskenta!E$15)*(F682-(Päälaskenta!D$24+Päälaskenta!D$20)),F682*Päälaskenta!C$15 + F682*F682*Päälaskenta!E$15)</f>
        <v>1.8940744899999999</v>
      </c>
      <c r="N682" s="8">
        <f>IF(F682&gt;Päälaskenta!D$24+Päälaskenta!D$20,2*SQRT(POWER((Päälaskenta!D$24+Päälaskenta!D$20),2)+POWER(Päälaskenta!E$15*(Päälaskenta!D$24+Päälaskenta!D$20),2))+Päälaskenta!C$15,(2*SQRT((POWER(F682,2))+POWER(Päälaskenta!E$15*F682,2))+Päälaskenta!C$15))</f>
        <v>4.5151884107265303</v>
      </c>
      <c r="O682" s="8">
        <f t="shared" si="73"/>
        <v>0.419489579991907</v>
      </c>
      <c r="P682" s="8">
        <f>Päälaskenta!F$15</f>
        <v>0.08</v>
      </c>
      <c r="Q682" s="8">
        <f t="shared" si="74"/>
        <v>13.2674620157647</v>
      </c>
      <c r="R682" s="8">
        <f t="shared" si="75"/>
        <v>1.31990585016538</v>
      </c>
      <c r="S682" s="8">
        <f t="shared" si="76"/>
        <v>3.5506209518725303E-2</v>
      </c>
    </row>
    <row r="683" spans="1:19" x14ac:dyDescent="0.2">
      <c r="A683" s="8">
        <v>681</v>
      </c>
      <c r="B683" s="8">
        <f>IF(Päälaskenta!C$7,Päälaskenta!E$7,Päälaskenta!G$5)</f>
        <v>2.5</v>
      </c>
      <c r="C683" s="56">
        <v>1.319</v>
      </c>
      <c r="D683" s="92">
        <f t="shared" si="70"/>
        <v>1.8953800000000001</v>
      </c>
      <c r="E683" s="8">
        <f>Päälaskenta!F$15</f>
        <v>0.08</v>
      </c>
      <c r="F683" s="93">
        <f>SQRT(POWER(Päälaskenta!C$15/(2*Päälaskenta!E$15),2)+(D683/Päälaskenta!E$15))-Päälaskenta!C$15/(2*Päälaskenta!E$15)</f>
        <v>0.53600000000000003</v>
      </c>
      <c r="G683" s="57">
        <f>2*SQRT((POWER(F683,2))+POWER(Päälaskenta!E$15*F683,2))+Päälaskenta!C$15</f>
        <v>4.5199999999999996</v>
      </c>
      <c r="H683" s="57">
        <f t="shared" si="71"/>
        <v>0.42</v>
      </c>
      <c r="I683" s="62">
        <f t="shared" si="72"/>
        <v>3.5400000000000001E-2</v>
      </c>
      <c r="M683" s="8">
        <f>IF(F683&gt;(Päälaskenta!D$24+Päälaskenta!D$20),(F683*Päälaskenta!C$15 + F683*F683*Päälaskenta!E$15)+(Päälaskenta!C$15 + F683*Päälaskenta!E$15)*(F683-(Päälaskenta!D$24+Päälaskenta!D$20)),F683*Päälaskenta!C$15 + F683*F683*Päälaskenta!E$15)</f>
        <v>1.8952960000000001</v>
      </c>
      <c r="N683" s="8">
        <f>IF(F683&gt;Päälaskenta!D$24+Päälaskenta!D$20,2*SQRT(POWER((Päälaskenta!D$24+Päälaskenta!D$20),2)+POWER(Päälaskenta!E$15*(Päälaskenta!D$24+Päälaskenta!D$20),2))+Päälaskenta!C$15,(2*SQRT((POWER(F683,2))+POWER(Päälaskenta!E$15*F683,2))+Päälaskenta!C$15))</f>
        <v>4.5160369388639596</v>
      </c>
      <c r="O683" s="8">
        <f t="shared" si="73"/>
        <v>0.41968124389982803</v>
      </c>
      <c r="P683" s="8">
        <f>Päälaskenta!F$15</f>
        <v>0.08</v>
      </c>
      <c r="Q683" s="8">
        <f t="shared" si="74"/>
        <v>13.2800619003718</v>
      </c>
      <c r="R683" s="8">
        <f t="shared" si="75"/>
        <v>1.31905517660566</v>
      </c>
      <c r="S683" s="8">
        <f t="shared" si="76"/>
        <v>3.5438866171104901E-2</v>
      </c>
    </row>
    <row r="684" spans="1:19" x14ac:dyDescent="0.2">
      <c r="A684" s="8">
        <v>682</v>
      </c>
      <c r="B684" s="8">
        <f>IF(Päälaskenta!C$7,Päälaskenta!E$7,Päälaskenta!G$5)</f>
        <v>2.5</v>
      </c>
      <c r="C684" s="56">
        <v>1.3180000000000001</v>
      </c>
      <c r="D684" s="92">
        <f t="shared" si="70"/>
        <v>1.8968100000000001</v>
      </c>
      <c r="E684" s="8">
        <f>Päälaskenta!F$15</f>
        <v>0.08</v>
      </c>
      <c r="F684" s="93">
        <f>SQRT(POWER(Päälaskenta!C$15/(2*Päälaskenta!E$15),2)+(D684/Päälaskenta!E$15))-Päälaskenta!C$15/(2*Päälaskenta!E$15)</f>
        <v>0.53639999999999999</v>
      </c>
      <c r="G684" s="57">
        <f>2*SQRT((POWER(F684,2))+POWER(Päälaskenta!E$15*F684,2))+Päälaskenta!C$15</f>
        <v>4.5199999999999996</v>
      </c>
      <c r="H684" s="57">
        <f t="shared" si="71"/>
        <v>0.42</v>
      </c>
      <c r="I684" s="62">
        <f t="shared" si="72"/>
        <v>3.5346000000000002E-2</v>
      </c>
      <c r="M684" s="8">
        <f>IF(F684&gt;(Päälaskenta!D$24+Päälaskenta!D$20),(F684*Päälaskenta!C$15 + F684*F684*Päälaskenta!E$15)+(Päälaskenta!C$15 + F684*Päälaskenta!E$15)*(F684-(Päälaskenta!D$24+Päälaskenta!D$20)),F684*Päälaskenta!C$15 + F684*F684*Päälaskenta!E$15)</f>
        <v>1.89692496</v>
      </c>
      <c r="N684" s="8">
        <f>IF(F684&gt;Päälaskenta!D$24+Päälaskenta!D$20,2*SQRT(POWER((Päälaskenta!D$24+Päälaskenta!D$20),2)+POWER(Päälaskenta!E$15*(Päälaskenta!D$24+Päälaskenta!D$20),2))+Päälaskenta!C$15,(2*SQRT((POWER(F684,2))+POWER(Päälaskenta!E$15*F684,2))+Päälaskenta!C$15))</f>
        <v>4.5171683097138597</v>
      </c>
      <c r="O684" s="8">
        <f t="shared" si="73"/>
        <v>0.41993674575304002</v>
      </c>
      <c r="P684" s="8">
        <f>Päälaskenta!F$15</f>
        <v>0.08</v>
      </c>
      <c r="Q684" s="8">
        <f t="shared" si="74"/>
        <v>13.2968698027616</v>
      </c>
      <c r="R684" s="8">
        <f t="shared" si="75"/>
        <v>1.3179224548766499</v>
      </c>
      <c r="S684" s="8">
        <f t="shared" si="76"/>
        <v>3.5349329829878498E-2</v>
      </c>
    </row>
    <row r="685" spans="1:19" x14ac:dyDescent="0.2">
      <c r="A685" s="8">
        <v>683</v>
      </c>
      <c r="B685" s="8">
        <f>IF(Päälaskenta!C$7,Päälaskenta!E$7,Päälaskenta!G$5)</f>
        <v>2.5</v>
      </c>
      <c r="C685" s="56">
        <v>1.3169999999999999</v>
      </c>
      <c r="D685" s="92">
        <f t="shared" si="70"/>
        <v>1.89825</v>
      </c>
      <c r="E685" s="8">
        <f>Päälaskenta!F$15</f>
        <v>0.08</v>
      </c>
      <c r="F685" s="93">
        <f>SQRT(POWER(Päälaskenta!C$15/(2*Päälaskenta!E$15),2)+(D685/Päälaskenta!E$15))-Päälaskenta!C$15/(2*Päälaskenta!E$15)</f>
        <v>0.53669999999999995</v>
      </c>
      <c r="G685" s="57">
        <f>2*SQRT((POWER(F685,2))+POWER(Päälaskenta!E$15*F685,2))+Päälaskenta!C$15</f>
        <v>4.5199999999999996</v>
      </c>
      <c r="H685" s="57">
        <f t="shared" si="71"/>
        <v>0.42</v>
      </c>
      <c r="I685" s="62">
        <f t="shared" si="72"/>
        <v>3.5292999999999998E-2</v>
      </c>
      <c r="M685" s="8">
        <f>IF(F685&gt;(Päälaskenta!D$24+Päälaskenta!D$20),(F685*Päälaskenta!C$15 + F685*F685*Päälaskenta!E$15)+(Päälaskenta!C$15 + F685*Päälaskenta!E$15)*(F685-(Päälaskenta!D$24+Päälaskenta!D$20)),F685*Päälaskenta!C$15 + F685*F685*Päälaskenta!E$15)</f>
        <v>1.89814689</v>
      </c>
      <c r="N685" s="8">
        <f>IF(F685&gt;Päälaskenta!D$24+Päälaskenta!D$20,2*SQRT(POWER((Päälaskenta!D$24+Päälaskenta!D$20),2)+POWER(Päälaskenta!E$15*(Päälaskenta!D$24+Päälaskenta!D$20),2))+Päälaskenta!C$15,(2*SQRT((POWER(F685,2))+POWER(Päälaskenta!E$15*F685,2))+Päälaskenta!C$15))</f>
        <v>4.5180168378512802</v>
      </c>
      <c r="O685" s="8">
        <f t="shared" si="73"/>
        <v>0.42012833464842497</v>
      </c>
      <c r="P685" s="8">
        <f>Päälaskenta!F$15</f>
        <v>0.08</v>
      </c>
      <c r="Q685" s="8">
        <f t="shared" si="74"/>
        <v>13.3094817713731</v>
      </c>
      <c r="R685" s="8">
        <f t="shared" si="75"/>
        <v>1.3170740437269299</v>
      </c>
      <c r="S685" s="8">
        <f t="shared" si="76"/>
        <v>3.5282368032896999E-2</v>
      </c>
    </row>
    <row r="686" spans="1:19" x14ac:dyDescent="0.2">
      <c r="A686" s="8">
        <v>684</v>
      </c>
      <c r="B686" s="8">
        <f>IF(Päälaskenta!C$7,Päälaskenta!E$7,Päälaskenta!G$5)</f>
        <v>2.5</v>
      </c>
      <c r="C686" s="56">
        <v>1.3160000000000001</v>
      </c>
      <c r="D686" s="92">
        <f t="shared" si="70"/>
        <v>1.8996999999999999</v>
      </c>
      <c r="E686" s="8">
        <f>Päälaskenta!F$15</f>
        <v>0.08</v>
      </c>
      <c r="F686" s="93">
        <f>SQRT(POWER(Päälaskenta!C$15/(2*Päälaskenta!E$15),2)+(D686/Päälaskenta!E$15))-Päälaskenta!C$15/(2*Päälaskenta!E$15)</f>
        <v>0.53710000000000002</v>
      </c>
      <c r="G686" s="57">
        <f>2*SQRT((POWER(F686,2))+POWER(Päälaskenta!E$15*F686,2))+Päälaskenta!C$15</f>
        <v>4.5199999999999996</v>
      </c>
      <c r="H686" s="57">
        <f t="shared" si="71"/>
        <v>0.42</v>
      </c>
      <c r="I686" s="62">
        <f t="shared" si="72"/>
        <v>3.5238999999999999E-2</v>
      </c>
      <c r="M686" s="8">
        <f>IF(F686&gt;(Päälaskenta!D$24+Päälaskenta!D$20),(F686*Päälaskenta!C$15 + F686*F686*Päälaskenta!E$15)+(Päälaskenta!C$15 + F686*Päälaskenta!E$15)*(F686-(Päälaskenta!D$24+Päälaskenta!D$20)),F686*Päälaskenta!C$15 + F686*F686*Päälaskenta!E$15)</f>
        <v>1.8997764100000001</v>
      </c>
      <c r="N686" s="8">
        <f>IF(F686&gt;Päälaskenta!D$24+Päälaskenta!D$20,2*SQRT(POWER((Päälaskenta!D$24+Päälaskenta!D$20),2)+POWER(Päälaskenta!E$15*(Päälaskenta!D$24+Päälaskenta!D$20),2))+Päälaskenta!C$15,(2*SQRT((POWER(F686,2))+POWER(Päälaskenta!E$15*F686,2))+Päälaskenta!C$15))</f>
        <v>4.5191482087011803</v>
      </c>
      <c r="O686" s="8">
        <f t="shared" si="73"/>
        <v>0.42038373655065497</v>
      </c>
      <c r="P686" s="8">
        <f>Päälaskenta!F$15</f>
        <v>0.08</v>
      </c>
      <c r="Q686" s="8">
        <f t="shared" si="74"/>
        <v>13.3263057847448</v>
      </c>
      <c r="R686" s="8">
        <f t="shared" si="75"/>
        <v>1.31594433262807</v>
      </c>
      <c r="S686" s="8">
        <f t="shared" si="76"/>
        <v>3.5193338657947298E-2</v>
      </c>
    </row>
    <row r="687" spans="1:19" x14ac:dyDescent="0.2">
      <c r="A687" s="8">
        <v>685</v>
      </c>
      <c r="B687" s="8">
        <f>IF(Päälaskenta!C$7,Päälaskenta!E$7,Päälaskenta!G$5)</f>
        <v>2.5</v>
      </c>
      <c r="C687" s="56">
        <v>1.3149999999999999</v>
      </c>
      <c r="D687" s="92">
        <f t="shared" si="70"/>
        <v>1.9011400000000001</v>
      </c>
      <c r="E687" s="8">
        <f>Päälaskenta!F$15</f>
        <v>0.08</v>
      </c>
      <c r="F687" s="93">
        <f>SQRT(POWER(Päälaskenta!C$15/(2*Päälaskenta!E$15),2)+(D687/Päälaskenta!E$15))-Päälaskenta!C$15/(2*Päälaskenta!E$15)</f>
        <v>0.53739999999999999</v>
      </c>
      <c r="G687" s="57">
        <f>2*SQRT((POWER(F687,2))+POWER(Päälaskenta!E$15*F687,2))+Päälaskenta!C$15</f>
        <v>4.5199999999999996</v>
      </c>
      <c r="H687" s="57">
        <f t="shared" si="71"/>
        <v>0.42</v>
      </c>
      <c r="I687" s="62">
        <f t="shared" si="72"/>
        <v>3.5186000000000002E-2</v>
      </c>
      <c r="M687" s="8">
        <f>IF(F687&gt;(Päälaskenta!D$24+Päälaskenta!D$20),(F687*Päälaskenta!C$15 + F687*F687*Päälaskenta!E$15)+(Päälaskenta!C$15 + F687*Päälaskenta!E$15)*(F687-(Päälaskenta!D$24+Päälaskenta!D$20)),F687*Päälaskenta!C$15 + F687*F687*Päälaskenta!E$15)</f>
        <v>1.90099876</v>
      </c>
      <c r="N687" s="8">
        <f>IF(F687&gt;Päälaskenta!D$24+Päälaskenta!D$20,2*SQRT(POWER((Päälaskenta!D$24+Päälaskenta!D$20),2)+POWER(Päälaskenta!E$15*(Päälaskenta!D$24+Päälaskenta!D$20),2))+Päälaskenta!C$15,(2*SQRT((POWER(F687,2))+POWER(Päälaskenta!E$15*F687,2))+Päälaskenta!C$15))</f>
        <v>4.5199967368385998</v>
      </c>
      <c r="O687" s="8">
        <f t="shared" si="73"/>
        <v>0.42057525053206302</v>
      </c>
      <c r="P687" s="8">
        <f>Päälaskenta!F$15</f>
        <v>0.08</v>
      </c>
      <c r="Q687" s="8">
        <f t="shared" si="74"/>
        <v>13.3389298358265</v>
      </c>
      <c r="R687" s="8">
        <f t="shared" si="75"/>
        <v>1.31509817502459</v>
      </c>
      <c r="S687" s="8">
        <f t="shared" si="76"/>
        <v>3.5126755764945498E-2</v>
      </c>
    </row>
    <row r="688" spans="1:19" x14ac:dyDescent="0.2">
      <c r="A688" s="8">
        <v>686</v>
      </c>
      <c r="B688" s="8">
        <f>IF(Päälaskenta!C$7,Päälaskenta!E$7,Päälaskenta!G$5)</f>
        <v>2.5</v>
      </c>
      <c r="C688" s="56">
        <v>1.3140000000000001</v>
      </c>
      <c r="D688" s="92">
        <f t="shared" si="70"/>
        <v>1.90259</v>
      </c>
      <c r="E688" s="8">
        <f>Päälaskenta!F$15</f>
        <v>0.08</v>
      </c>
      <c r="F688" s="93">
        <f>SQRT(POWER(Päälaskenta!C$15/(2*Päälaskenta!E$15),2)+(D688/Päälaskenta!E$15))-Päälaskenta!C$15/(2*Päälaskenta!E$15)</f>
        <v>0.53779999999999994</v>
      </c>
      <c r="G688" s="57">
        <f>2*SQRT((POWER(F688,2))+POWER(Päälaskenta!E$15*F688,2))+Päälaskenta!C$15</f>
        <v>4.5199999999999996</v>
      </c>
      <c r="H688" s="57">
        <f t="shared" si="71"/>
        <v>0.42</v>
      </c>
      <c r="I688" s="62">
        <f t="shared" si="72"/>
        <v>3.5131999999999997E-2</v>
      </c>
      <c r="M688" s="8">
        <f>IF(F688&gt;(Päälaskenta!D$24+Päälaskenta!D$20),(F688*Päälaskenta!C$15 + F688*F688*Päälaskenta!E$15)+(Päälaskenta!C$15 + F688*Päälaskenta!E$15)*(F688-(Päälaskenta!D$24+Päälaskenta!D$20)),F688*Päälaskenta!C$15 + F688*F688*Päälaskenta!E$15)</f>
        <v>1.90262884</v>
      </c>
      <c r="N688" s="8">
        <f>IF(F688&gt;Päälaskenta!D$24+Päälaskenta!D$20,2*SQRT(POWER((Päälaskenta!D$24+Päälaskenta!D$20),2)+POWER(Päälaskenta!E$15*(Päälaskenta!D$24+Päälaskenta!D$20),2))+Päälaskenta!C$15,(2*SQRT((POWER(F688,2))+POWER(Päälaskenta!E$15*F688,2))+Päälaskenta!C$15))</f>
        <v>4.5211281076884999</v>
      </c>
      <c r="O688" s="8">
        <f t="shared" si="73"/>
        <v>0.420830552614611</v>
      </c>
      <c r="P688" s="8">
        <f>Päälaskenta!F$15</f>
        <v>0.08</v>
      </c>
      <c r="Q688" s="8">
        <f t="shared" si="74"/>
        <v>13.355769958140099</v>
      </c>
      <c r="R688" s="8">
        <f t="shared" si="75"/>
        <v>1.3139714627683201</v>
      </c>
      <c r="S688" s="8">
        <f t="shared" si="76"/>
        <v>3.5038229841923597E-2</v>
      </c>
    </row>
    <row r="689" spans="1:19" x14ac:dyDescent="0.2">
      <c r="A689" s="8">
        <v>687</v>
      </c>
      <c r="B689" s="8">
        <f>IF(Päälaskenta!C$7,Päälaskenta!E$7,Päälaskenta!G$5)</f>
        <v>2.5</v>
      </c>
      <c r="C689" s="56">
        <v>1.3129999999999999</v>
      </c>
      <c r="D689" s="92">
        <f t="shared" si="70"/>
        <v>1.90404</v>
      </c>
      <c r="E689" s="8">
        <f>Päälaskenta!F$15</f>
        <v>0.08</v>
      </c>
      <c r="F689" s="93">
        <f>SQRT(POWER(Päälaskenta!C$15/(2*Päälaskenta!E$15),2)+(D689/Päälaskenta!E$15))-Päälaskenta!C$15/(2*Päälaskenta!E$15)</f>
        <v>0.53810000000000002</v>
      </c>
      <c r="G689" s="57">
        <f>2*SQRT((POWER(F689,2))+POWER(Päälaskenta!E$15*F689,2))+Päälaskenta!C$15</f>
        <v>4.5199999999999996</v>
      </c>
      <c r="H689" s="57">
        <f t="shared" si="71"/>
        <v>0.42</v>
      </c>
      <c r="I689" s="62">
        <f t="shared" si="72"/>
        <v>3.5078999999999999E-2</v>
      </c>
      <c r="M689" s="8">
        <f>IF(F689&gt;(Päälaskenta!D$24+Päälaskenta!D$20),(F689*Päälaskenta!C$15 + F689*F689*Päälaskenta!E$15)+(Päälaskenta!C$15 + F689*Päälaskenta!E$15)*(F689-(Päälaskenta!D$24+Päälaskenta!D$20)),F689*Päälaskenta!C$15 + F689*F689*Päälaskenta!E$15)</f>
        <v>1.90385161</v>
      </c>
      <c r="N689" s="8">
        <f>IF(F689&gt;Päälaskenta!D$24+Päälaskenta!D$20,2*SQRT(POWER((Päälaskenta!D$24+Päälaskenta!D$20),2)+POWER(Päälaskenta!E$15*(Päälaskenta!D$24+Päälaskenta!D$20),2))+Päälaskenta!C$15,(2*SQRT((POWER(F689,2))+POWER(Päälaskenta!E$15*F689,2))+Päälaskenta!C$15))</f>
        <v>4.5219766358259204</v>
      </c>
      <c r="O689" s="8">
        <f t="shared" si="73"/>
        <v>0.42102199178043098</v>
      </c>
      <c r="P689" s="8">
        <f>Päälaskenta!F$15</f>
        <v>0.08</v>
      </c>
      <c r="Q689" s="8">
        <f t="shared" si="74"/>
        <v>13.3684060901665</v>
      </c>
      <c r="R689" s="8">
        <f t="shared" si="75"/>
        <v>1.31312754989345</v>
      </c>
      <c r="S689" s="8">
        <f t="shared" si="76"/>
        <v>3.49720232279866E-2</v>
      </c>
    </row>
    <row r="690" spans="1:19" x14ac:dyDescent="0.2">
      <c r="A690" s="8">
        <v>688</v>
      </c>
      <c r="B690" s="8">
        <f>IF(Päälaskenta!C$7,Päälaskenta!E$7,Päälaskenta!G$5)</f>
        <v>2.5</v>
      </c>
      <c r="C690" s="56">
        <v>1.3120000000000001</v>
      </c>
      <c r="D690" s="92">
        <f t="shared" si="70"/>
        <v>1.9054899999999999</v>
      </c>
      <c r="E690" s="8">
        <f>Päälaskenta!F$15</f>
        <v>0.08</v>
      </c>
      <c r="F690" s="93">
        <f>SQRT(POWER(Päälaskenta!C$15/(2*Päälaskenta!E$15),2)+(D690/Päälaskenta!E$15))-Päälaskenta!C$15/(2*Päälaskenta!E$15)</f>
        <v>0.53849999999999998</v>
      </c>
      <c r="G690" s="57">
        <f>2*SQRT((POWER(F690,2))+POWER(Päälaskenta!E$15*F690,2))+Päälaskenta!C$15</f>
        <v>4.5199999999999996</v>
      </c>
      <c r="H690" s="57">
        <f t="shared" si="71"/>
        <v>0.42</v>
      </c>
      <c r="I690" s="62">
        <f t="shared" si="72"/>
        <v>3.5025000000000001E-2</v>
      </c>
      <c r="M690" s="8">
        <f>IF(F690&gt;(Päälaskenta!D$24+Päälaskenta!D$20),(F690*Päälaskenta!C$15 + F690*F690*Päälaskenta!E$15)+(Päälaskenta!C$15 + F690*Päälaskenta!E$15)*(F690-(Päälaskenta!D$24+Päälaskenta!D$20)),F690*Päälaskenta!C$15 + F690*F690*Päälaskenta!E$15)</f>
        <v>1.9054822499999999</v>
      </c>
      <c r="N690" s="8">
        <f>IF(F690&gt;Päälaskenta!D$24+Päälaskenta!D$20,2*SQRT(POWER((Päälaskenta!D$24+Päälaskenta!D$20),2)+POWER(Päälaskenta!E$15*(Päälaskenta!D$24+Päälaskenta!D$20),2))+Päälaskenta!C$15,(2*SQRT((POWER(F690,2))+POWER(Päälaskenta!E$15*F690,2))+Päälaskenta!C$15))</f>
        <v>4.5231080066758196</v>
      </c>
      <c r="O690" s="8">
        <f t="shared" si="73"/>
        <v>0.42127719417436599</v>
      </c>
      <c r="P690" s="8">
        <f>Päälaskenta!F$15</f>
        <v>0.08</v>
      </c>
      <c r="Q690" s="8">
        <f t="shared" si="74"/>
        <v>13.3852623193934</v>
      </c>
      <c r="R690" s="8">
        <f t="shared" si="75"/>
        <v>1.3120038247535499</v>
      </c>
      <c r="S690" s="8">
        <f t="shared" si="76"/>
        <v>3.4883997271399403E-2</v>
      </c>
    </row>
    <row r="691" spans="1:19" x14ac:dyDescent="0.2">
      <c r="A691" s="8">
        <v>689</v>
      </c>
      <c r="B691" s="8">
        <f>IF(Päälaskenta!C$7,Päälaskenta!E$7,Päälaskenta!G$5)</f>
        <v>2.5</v>
      </c>
      <c r="C691" s="56">
        <v>1.3109999999999999</v>
      </c>
      <c r="D691" s="92">
        <f t="shared" si="70"/>
        <v>1.9069400000000001</v>
      </c>
      <c r="E691" s="8">
        <f>Päälaskenta!F$15</f>
        <v>0.08</v>
      </c>
      <c r="F691" s="93">
        <f>SQRT(POWER(Päälaskenta!C$15/(2*Päälaskenta!E$15),2)+(D691/Päälaskenta!E$15))-Päälaskenta!C$15/(2*Päälaskenta!E$15)</f>
        <v>0.53890000000000005</v>
      </c>
      <c r="G691" s="57">
        <f>2*SQRT((POWER(F691,2))+POWER(Päälaskenta!E$15*F691,2))+Päälaskenta!C$15</f>
        <v>4.5199999999999996</v>
      </c>
      <c r="H691" s="57">
        <f t="shared" si="71"/>
        <v>0.42</v>
      </c>
      <c r="I691" s="62">
        <f t="shared" si="72"/>
        <v>3.4972000000000003E-2</v>
      </c>
      <c r="M691" s="8">
        <f>IF(F691&gt;(Päälaskenta!D$24+Päälaskenta!D$20),(F691*Päälaskenta!C$15 + F691*F691*Päälaskenta!E$15)+(Päälaskenta!C$15 + F691*Päälaskenta!E$15)*(F691-(Päälaskenta!D$24+Päälaskenta!D$20)),F691*Päälaskenta!C$15 + F691*F691*Päälaskenta!E$15)</f>
        <v>1.9071132099999999</v>
      </c>
      <c r="N691" s="8">
        <f>IF(F691&gt;Päälaskenta!D$24+Päälaskenta!D$20,2*SQRT(POWER((Päälaskenta!D$24+Päälaskenta!D$20),2)+POWER(Päälaskenta!E$15*(Päälaskenta!D$24+Päälaskenta!D$20),2))+Päälaskenta!C$15,(2*SQRT((POWER(F691,2))+POWER(Päälaskenta!E$15*F691,2))+Päälaskenta!C$15))</f>
        <v>4.5242393775257197</v>
      </c>
      <c r="O691" s="8">
        <f t="shared" si="73"/>
        <v>0.42153233966213999</v>
      </c>
      <c r="P691" s="8">
        <f>Päälaskenta!F$15</f>
        <v>0.08</v>
      </c>
      <c r="Q691" s="8">
        <f t="shared" si="74"/>
        <v>13.402127751664199</v>
      </c>
      <c r="R691" s="8">
        <f t="shared" si="75"/>
        <v>1.3108818012959</v>
      </c>
      <c r="S691" s="8">
        <f t="shared" si="76"/>
        <v>3.4796255456013503E-2</v>
      </c>
    </row>
    <row r="692" spans="1:19" x14ac:dyDescent="0.2">
      <c r="A692" s="8">
        <v>690</v>
      </c>
      <c r="B692" s="8">
        <f>IF(Päälaskenta!C$7,Päälaskenta!E$7,Päälaskenta!G$5)</f>
        <v>2.5</v>
      </c>
      <c r="C692" s="56">
        <v>1.31</v>
      </c>
      <c r="D692" s="92">
        <f t="shared" si="70"/>
        <v>1.9084000000000001</v>
      </c>
      <c r="E692" s="8">
        <f>Päälaskenta!F$15</f>
        <v>0.08</v>
      </c>
      <c r="F692" s="93">
        <f>SQRT(POWER(Päälaskenta!C$15/(2*Päälaskenta!E$15),2)+(D692/Päälaskenta!E$15))-Päälaskenta!C$15/(2*Päälaskenta!E$15)</f>
        <v>0.53920000000000001</v>
      </c>
      <c r="G692" s="57">
        <f>2*SQRT((POWER(F692,2))+POWER(Päälaskenta!E$15*F692,2))+Päälaskenta!C$15</f>
        <v>4.53</v>
      </c>
      <c r="H692" s="57">
        <f t="shared" si="71"/>
        <v>0.42</v>
      </c>
      <c r="I692" s="62">
        <f t="shared" si="72"/>
        <v>3.4918999999999999E-2</v>
      </c>
      <c r="M692" s="8">
        <f>IF(F692&gt;(Päälaskenta!D$24+Päälaskenta!D$20),(F692*Päälaskenta!C$15 + F692*F692*Päälaskenta!E$15)+(Päälaskenta!C$15 + F692*Päälaskenta!E$15)*(F692-(Päälaskenta!D$24+Päälaskenta!D$20)),F692*Päälaskenta!C$15 + F692*F692*Päälaskenta!E$15)</f>
        <v>1.9083366399999999</v>
      </c>
      <c r="N692" s="8">
        <f>IF(F692&gt;Päälaskenta!D$24+Päälaskenta!D$20,2*SQRT(POWER((Päälaskenta!D$24+Päälaskenta!D$20),2)+POWER(Päälaskenta!E$15*(Päälaskenta!D$24+Päälaskenta!D$20),2))+Päälaskenta!C$15,(2*SQRT((POWER(F692,2))+POWER(Päälaskenta!E$15*F692,2))+Päälaskenta!C$15))</f>
        <v>4.5250879056631499</v>
      </c>
      <c r="O692" s="8">
        <f t="shared" si="73"/>
        <v>0.42172366145897799</v>
      </c>
      <c r="P692" s="8">
        <f>Päälaskenta!F$15</f>
        <v>0.08</v>
      </c>
      <c r="Q692" s="8">
        <f t="shared" si="74"/>
        <v>13.4147828649698</v>
      </c>
      <c r="R692" s="8">
        <f t="shared" si="75"/>
        <v>1.3100413981466099</v>
      </c>
      <c r="S692" s="8">
        <f t="shared" si="76"/>
        <v>3.4730634886090399E-2</v>
      </c>
    </row>
    <row r="693" spans="1:19" x14ac:dyDescent="0.2">
      <c r="A693" s="8">
        <v>691</v>
      </c>
      <c r="B693" s="8">
        <f>IF(Päälaskenta!C$7,Päälaskenta!E$7,Päälaskenta!G$5)</f>
        <v>2.5</v>
      </c>
      <c r="C693" s="56">
        <v>1.3089999999999999</v>
      </c>
      <c r="D693" s="92">
        <f t="shared" si="70"/>
        <v>1.90985</v>
      </c>
      <c r="E693" s="8">
        <f>Päälaskenta!F$15</f>
        <v>0.08</v>
      </c>
      <c r="F693" s="93">
        <f>SQRT(POWER(Päälaskenta!C$15/(2*Päälaskenta!E$15),2)+(D693/Päälaskenta!E$15))-Päälaskenta!C$15/(2*Päälaskenta!E$15)</f>
        <v>0.53959999999999997</v>
      </c>
      <c r="G693" s="57">
        <f>2*SQRT((POWER(F693,2))+POWER(Päälaskenta!E$15*F693,2))+Päälaskenta!C$15</f>
        <v>4.53</v>
      </c>
      <c r="H693" s="57">
        <f t="shared" si="71"/>
        <v>0.42</v>
      </c>
      <c r="I693" s="62">
        <f t="shared" si="72"/>
        <v>3.4865E-2</v>
      </c>
      <c r="M693" s="8">
        <f>IF(F693&gt;(Päälaskenta!D$24+Päälaskenta!D$20),(F693*Päälaskenta!C$15 + F693*F693*Päälaskenta!E$15)+(Päälaskenta!C$15 + F693*Päälaskenta!E$15)*(F693-(Päälaskenta!D$24+Päälaskenta!D$20)),F693*Päälaskenta!C$15 + F693*F693*Päälaskenta!E$15)</f>
        <v>1.90996816</v>
      </c>
      <c r="N693" s="8">
        <f>IF(F693&gt;Päälaskenta!D$24+Päälaskenta!D$20,2*SQRT(POWER((Päälaskenta!D$24+Päälaskenta!D$20),2)+POWER(Päälaskenta!E$15*(Päälaskenta!D$24+Päälaskenta!D$20),2))+Päälaskenta!C$15,(2*SQRT((POWER(F693,2))+POWER(Päälaskenta!E$15*F693,2))+Päälaskenta!C$15))</f>
        <v>4.5262192765130402</v>
      </c>
      <c r="O693" s="8">
        <f t="shared" si="73"/>
        <v>0.42197870746364302</v>
      </c>
      <c r="P693" s="8">
        <f>Päälaskenta!F$15</f>
        <v>0.08</v>
      </c>
      <c r="Q693" s="8">
        <f t="shared" si="74"/>
        <v>13.4316644009886</v>
      </c>
      <c r="R693" s="8">
        <f t="shared" si="75"/>
        <v>1.30892234350127</v>
      </c>
      <c r="S693" s="8">
        <f t="shared" si="76"/>
        <v>3.4643387617579999E-2</v>
      </c>
    </row>
    <row r="694" spans="1:19" x14ac:dyDescent="0.2">
      <c r="A694" s="8">
        <v>692</v>
      </c>
      <c r="B694" s="8">
        <f>IF(Päälaskenta!C$7,Päälaskenta!E$7,Päälaskenta!G$5)</f>
        <v>2.5</v>
      </c>
      <c r="C694" s="56">
        <v>1.3080000000000001</v>
      </c>
      <c r="D694" s="92">
        <f t="shared" si="70"/>
        <v>1.9113100000000001</v>
      </c>
      <c r="E694" s="8">
        <f>Päälaskenta!F$15</f>
        <v>0.08</v>
      </c>
      <c r="F694" s="93">
        <f>SQRT(POWER(Päälaskenta!C$15/(2*Päälaskenta!E$15),2)+(D694/Päälaskenta!E$15))-Päälaskenta!C$15/(2*Päälaskenta!E$15)</f>
        <v>0.53990000000000005</v>
      </c>
      <c r="G694" s="57">
        <f>2*SQRT((POWER(F694,2))+POWER(Päälaskenta!E$15*F694,2))+Päälaskenta!C$15</f>
        <v>4.53</v>
      </c>
      <c r="H694" s="57">
        <f t="shared" si="71"/>
        <v>0.42</v>
      </c>
      <c r="I694" s="62">
        <f t="shared" si="72"/>
        <v>3.4812000000000003E-2</v>
      </c>
      <c r="M694" s="8">
        <f>IF(F694&gt;(Päälaskenta!D$24+Päälaskenta!D$20),(F694*Päälaskenta!C$15 + F694*F694*Päälaskenta!E$15)+(Päälaskenta!C$15 + F694*Päälaskenta!E$15)*(F694-(Päälaskenta!D$24+Päälaskenta!D$20)),F694*Päälaskenta!C$15 + F694*F694*Päälaskenta!E$15)</f>
        <v>1.9111920099999999</v>
      </c>
      <c r="N694" s="8">
        <f>IF(F694&gt;Päälaskenta!D$24+Päälaskenta!D$20,2*SQRT(POWER((Päälaskenta!D$24+Päälaskenta!D$20),2)+POWER(Päälaskenta!E$15*(Päälaskenta!D$24+Päälaskenta!D$20),2))+Päälaskenta!C$15,(2*SQRT((POWER(F694,2))+POWER(Päälaskenta!E$15*F694,2))+Päälaskenta!C$15))</f>
        <v>4.5270678046504704</v>
      </c>
      <c r="O694" s="8">
        <f t="shared" si="73"/>
        <v>0.422169954697102</v>
      </c>
      <c r="P694" s="8">
        <f>Päälaskenta!F$15</f>
        <v>0.08</v>
      </c>
      <c r="Q694" s="8">
        <f t="shared" si="74"/>
        <v>13.4443315913541</v>
      </c>
      <c r="R694" s="8">
        <f t="shared" si="75"/>
        <v>1.3080841626163999</v>
      </c>
      <c r="S694" s="8">
        <f t="shared" si="76"/>
        <v>3.4578136675358202E-2</v>
      </c>
    </row>
    <row r="695" spans="1:19" x14ac:dyDescent="0.2">
      <c r="A695" s="8">
        <v>693</v>
      </c>
      <c r="B695" s="8">
        <f>IF(Päälaskenta!C$7,Päälaskenta!E$7,Päälaskenta!G$5)</f>
        <v>2.5</v>
      </c>
      <c r="C695" s="56">
        <v>1.3069999999999999</v>
      </c>
      <c r="D695" s="92">
        <f t="shared" si="70"/>
        <v>1.9127799999999999</v>
      </c>
      <c r="E695" s="8">
        <f>Päälaskenta!F$15</f>
        <v>0.08</v>
      </c>
      <c r="F695" s="93">
        <f>SQRT(POWER(Päälaskenta!C$15/(2*Päälaskenta!E$15),2)+(D695/Päälaskenta!E$15))-Päälaskenta!C$15/(2*Päälaskenta!E$15)</f>
        <v>0.5403</v>
      </c>
      <c r="G695" s="57">
        <f>2*SQRT((POWER(F695,2))+POWER(Päälaskenta!E$15*F695,2))+Päälaskenta!C$15</f>
        <v>4.53</v>
      </c>
      <c r="H695" s="57">
        <f t="shared" si="71"/>
        <v>0.42</v>
      </c>
      <c r="I695" s="62">
        <f t="shared" si="72"/>
        <v>3.4758999999999998E-2</v>
      </c>
      <c r="M695" s="8">
        <f>IF(F695&gt;(Päälaskenta!D$24+Päälaskenta!D$20),(F695*Päälaskenta!C$15 + F695*F695*Päälaskenta!E$15)+(Päälaskenta!C$15 + F695*Päälaskenta!E$15)*(F695-(Päälaskenta!D$24+Päälaskenta!D$20)),F695*Päälaskenta!C$15 + F695*F695*Päälaskenta!E$15)</f>
        <v>1.91282409</v>
      </c>
      <c r="N695" s="8">
        <f>IF(F695&gt;Päälaskenta!D$24+Päälaskenta!D$20,2*SQRT(POWER((Päälaskenta!D$24+Päälaskenta!D$20),2)+POWER(Päälaskenta!E$15*(Päälaskenta!D$24+Päälaskenta!D$20),2))+Päälaskenta!C$15,(2*SQRT((POWER(F695,2))+POWER(Päälaskenta!E$15*F695,2))+Päälaskenta!C$15))</f>
        <v>4.5281991755003697</v>
      </c>
      <c r="O695" s="8">
        <f t="shared" si="73"/>
        <v>0.42242490134914001</v>
      </c>
      <c r="P695" s="8">
        <f>Päälaskenta!F$15</f>
        <v>0.08</v>
      </c>
      <c r="Q695" s="8">
        <f t="shared" si="74"/>
        <v>13.4612292291208</v>
      </c>
      <c r="R695" s="8">
        <f t="shared" si="75"/>
        <v>1.3069680652129401</v>
      </c>
      <c r="S695" s="8">
        <f t="shared" si="76"/>
        <v>3.4491380541182698E-2</v>
      </c>
    </row>
    <row r="696" spans="1:19" x14ac:dyDescent="0.2">
      <c r="A696" s="8">
        <v>694</v>
      </c>
      <c r="B696" s="8">
        <f>IF(Päälaskenta!C$7,Päälaskenta!E$7,Päälaskenta!G$5)</f>
        <v>2.5</v>
      </c>
      <c r="C696" s="56">
        <v>1.306</v>
      </c>
      <c r="D696" s="92">
        <f t="shared" si="70"/>
        <v>1.9142399999999999</v>
      </c>
      <c r="E696" s="8">
        <f>Päälaskenta!F$15</f>
        <v>0.08</v>
      </c>
      <c r="F696" s="93">
        <f>SQRT(POWER(Päälaskenta!C$15/(2*Päälaskenta!E$15),2)+(D696/Päälaskenta!E$15))-Päälaskenta!C$15/(2*Päälaskenta!E$15)</f>
        <v>0.54059999999999997</v>
      </c>
      <c r="G696" s="57">
        <f>2*SQRT((POWER(F696,2))+POWER(Päälaskenta!E$15*F696,2))+Päälaskenta!C$15</f>
        <v>4.53</v>
      </c>
      <c r="H696" s="57">
        <f t="shared" si="71"/>
        <v>0.42</v>
      </c>
      <c r="I696" s="62">
        <f t="shared" si="72"/>
        <v>3.4706000000000001E-2</v>
      </c>
      <c r="M696" s="8">
        <f>IF(F696&gt;(Päälaskenta!D$24+Päälaskenta!D$20),(F696*Päälaskenta!C$15 + F696*F696*Päälaskenta!E$15)+(Päälaskenta!C$15 + F696*Päälaskenta!E$15)*(F696-(Päälaskenta!D$24+Päälaskenta!D$20)),F696*Päälaskenta!C$15 + F696*F696*Päälaskenta!E$15)</f>
        <v>1.91404836</v>
      </c>
      <c r="N696" s="8">
        <f>IF(F696&gt;Päälaskenta!D$24+Päälaskenta!D$20,2*SQRT(POWER((Päälaskenta!D$24+Päälaskenta!D$20),2)+POWER(Päälaskenta!E$15*(Päälaskenta!D$24+Päälaskenta!D$20),2))+Päälaskenta!C$15,(2*SQRT((POWER(F696,2))+POWER(Päälaskenta!E$15*F696,2))+Päälaskenta!C$15))</f>
        <v>4.5290477036377901</v>
      </c>
      <c r="O696" s="8">
        <f t="shared" si="73"/>
        <v>0.42261607411699598</v>
      </c>
      <c r="P696" s="8">
        <f>Päälaskenta!F$15</f>
        <v>0.08</v>
      </c>
      <c r="Q696" s="8">
        <f t="shared" si="74"/>
        <v>13.473908495050299</v>
      </c>
      <c r="R696" s="8">
        <f t="shared" si="75"/>
        <v>1.30613209793717</v>
      </c>
      <c r="S696" s="8">
        <f t="shared" si="76"/>
        <v>3.4426496677742099E-2</v>
      </c>
    </row>
    <row r="697" spans="1:19" x14ac:dyDescent="0.2">
      <c r="A697" s="8">
        <v>695</v>
      </c>
      <c r="B697" s="8">
        <f>IF(Päälaskenta!C$7,Päälaskenta!E$7,Päälaskenta!G$5)</f>
        <v>2.5</v>
      </c>
      <c r="C697" s="56">
        <v>1.3049999999999999</v>
      </c>
      <c r="D697" s="92">
        <f t="shared" si="70"/>
        <v>1.91571</v>
      </c>
      <c r="E697" s="8">
        <f>Päälaskenta!F$15</f>
        <v>0.08</v>
      </c>
      <c r="F697" s="93">
        <f>SQRT(POWER(Päälaskenta!C$15/(2*Päälaskenta!E$15),2)+(D697/Päälaskenta!E$15))-Päälaskenta!C$15/(2*Päälaskenta!E$15)</f>
        <v>0.54100000000000004</v>
      </c>
      <c r="G697" s="57">
        <f>2*SQRT((POWER(F697,2))+POWER(Päälaskenta!E$15*F697,2))+Päälaskenta!C$15</f>
        <v>4.53</v>
      </c>
      <c r="H697" s="57">
        <f t="shared" si="71"/>
        <v>0.42</v>
      </c>
      <c r="I697" s="62">
        <f t="shared" si="72"/>
        <v>3.4653000000000003E-2</v>
      </c>
      <c r="M697" s="8">
        <f>IF(F697&gt;(Päälaskenta!D$24+Päälaskenta!D$20),(F697*Päälaskenta!C$15 + F697*F697*Päälaskenta!E$15)+(Päälaskenta!C$15 + F697*Päälaskenta!E$15)*(F697-(Päälaskenta!D$24+Päälaskenta!D$20)),F697*Päälaskenta!C$15 + F697*F697*Päälaskenta!E$15)</f>
        <v>1.915681</v>
      </c>
      <c r="N697" s="8">
        <f>IF(F697&gt;Päälaskenta!D$24+Päälaskenta!D$20,2*SQRT(POWER((Päälaskenta!D$24+Päälaskenta!D$20),2)+POWER(Päälaskenta!E$15*(Päälaskenta!D$24+Päälaskenta!D$20),2))+Päälaskenta!C$15,(2*SQRT((POWER(F697,2))+POWER(Päälaskenta!E$15*F697,2))+Päälaskenta!C$15))</f>
        <v>4.5301790744876902</v>
      </c>
      <c r="O697" s="8">
        <f t="shared" si="73"/>
        <v>0.42287092154665901</v>
      </c>
      <c r="P697" s="8">
        <f>Päälaskenta!F$15</f>
        <v>0.08</v>
      </c>
      <c r="Q697" s="8">
        <f t="shared" si="74"/>
        <v>13.490822232576001</v>
      </c>
      <c r="R697" s="8">
        <f t="shared" si="75"/>
        <v>1.3050189462650601</v>
      </c>
      <c r="S697" s="8">
        <f t="shared" si="76"/>
        <v>3.4340228293251999E-2</v>
      </c>
    </row>
    <row r="698" spans="1:19" x14ac:dyDescent="0.2">
      <c r="A698" s="8">
        <v>696</v>
      </c>
      <c r="B698" s="8">
        <f>IF(Päälaskenta!C$7,Päälaskenta!E$7,Päälaskenta!G$5)</f>
        <v>2.5</v>
      </c>
      <c r="C698" s="56">
        <v>1.304</v>
      </c>
      <c r="D698" s="92">
        <f t="shared" si="70"/>
        <v>1.9171800000000001</v>
      </c>
      <c r="E698" s="8">
        <f>Päälaskenta!F$15</f>
        <v>0.08</v>
      </c>
      <c r="F698" s="93">
        <f>SQRT(POWER(Päälaskenta!C$15/(2*Päälaskenta!E$15),2)+(D698/Päälaskenta!E$15))-Päälaskenta!C$15/(2*Päälaskenta!E$15)</f>
        <v>0.54139999999999999</v>
      </c>
      <c r="G698" s="57">
        <f>2*SQRT((POWER(F698,2))+POWER(Päälaskenta!E$15*F698,2))+Päälaskenta!C$15</f>
        <v>4.53</v>
      </c>
      <c r="H698" s="57">
        <f t="shared" si="71"/>
        <v>0.42</v>
      </c>
      <c r="I698" s="62">
        <f t="shared" si="72"/>
        <v>3.4598999999999998E-2</v>
      </c>
      <c r="M698" s="8">
        <f>IF(F698&gt;(Päälaskenta!D$24+Päälaskenta!D$20),(F698*Päälaskenta!C$15 + F698*F698*Päälaskenta!E$15)+(Päälaskenta!C$15 + F698*Päälaskenta!E$15)*(F698-(Päälaskenta!D$24+Päälaskenta!D$20)),F698*Päälaskenta!C$15 + F698*F698*Päälaskenta!E$15)</f>
        <v>1.91731396</v>
      </c>
      <c r="N698" s="8">
        <f>IF(F698&gt;Päälaskenta!D$24+Päälaskenta!D$20,2*SQRT(POWER((Päälaskenta!D$24+Päälaskenta!D$20),2)+POWER(Päälaskenta!E$15*(Päälaskenta!D$24+Päälaskenta!D$20),2))+Päälaskenta!C$15,(2*SQRT((POWER(F698,2))+POWER(Päälaskenta!E$15*F698,2))+Päälaskenta!C$15))</f>
        <v>4.5313104453375903</v>
      </c>
      <c r="O698" s="8">
        <f t="shared" si="73"/>
        <v>0.42312571233621499</v>
      </c>
      <c r="P698" s="8">
        <f>Päälaskenta!F$15</f>
        <v>0.08</v>
      </c>
      <c r="Q698" s="8">
        <f t="shared" si="74"/>
        <v>13.5077451690752</v>
      </c>
      <c r="R698" s="8">
        <f t="shared" si="75"/>
        <v>1.3039074727229301</v>
      </c>
      <c r="S698" s="8">
        <f t="shared" si="76"/>
        <v>3.42542371138728E-2</v>
      </c>
    </row>
    <row r="699" spans="1:19" x14ac:dyDescent="0.2">
      <c r="A699" s="8">
        <v>697</v>
      </c>
      <c r="B699" s="8">
        <f>IF(Päälaskenta!C$7,Päälaskenta!E$7,Päälaskenta!G$5)</f>
        <v>2.5</v>
      </c>
      <c r="C699" s="56">
        <v>1.3029999999999999</v>
      </c>
      <c r="D699" s="92">
        <f t="shared" si="70"/>
        <v>1.91865</v>
      </c>
      <c r="E699" s="8">
        <f>Päälaskenta!F$15</f>
        <v>0.08</v>
      </c>
      <c r="F699" s="93">
        <f>SQRT(POWER(Päälaskenta!C$15/(2*Päälaskenta!E$15),2)+(D699/Päälaskenta!E$15))-Päälaskenta!C$15/(2*Päälaskenta!E$15)</f>
        <v>0.54169999999999996</v>
      </c>
      <c r="G699" s="57">
        <f>2*SQRT((POWER(F699,2))+POWER(Päälaskenta!E$15*F699,2))+Päälaskenta!C$15</f>
        <v>4.53</v>
      </c>
      <c r="H699" s="57">
        <f t="shared" si="71"/>
        <v>0.42</v>
      </c>
      <c r="I699" s="62">
        <f t="shared" si="72"/>
        <v>3.4546E-2</v>
      </c>
      <c r="M699" s="8">
        <f>IF(F699&gt;(Päälaskenta!D$24+Päälaskenta!D$20),(F699*Päälaskenta!C$15 + F699*F699*Päälaskenta!E$15)+(Päälaskenta!C$15 + F699*Päälaskenta!E$15)*(F699-(Päälaskenta!D$24+Päälaskenta!D$20)),F699*Päälaskenta!C$15 + F699*F699*Päälaskenta!E$15)</f>
        <v>1.91853889</v>
      </c>
      <c r="N699" s="8">
        <f>IF(F699&gt;Päälaskenta!D$24+Päälaskenta!D$20,2*SQRT(POWER((Päälaskenta!D$24+Päälaskenta!D$20),2)+POWER(Päälaskenta!E$15*(Päälaskenta!D$24+Päälaskenta!D$20),2))+Päälaskenta!C$15,(2*SQRT((POWER(F699,2))+POWER(Päälaskenta!E$15*F699,2))+Päälaskenta!C$15))</f>
        <v>4.5321589734750098</v>
      </c>
      <c r="O699" s="8">
        <f t="shared" si="73"/>
        <v>0.42331676828383002</v>
      </c>
      <c r="P699" s="8">
        <f>Päälaskenta!F$15</f>
        <v>0.08</v>
      </c>
      <c r="Q699" s="8">
        <f t="shared" si="74"/>
        <v>13.5204434078885</v>
      </c>
      <c r="R699" s="8">
        <f t="shared" si="75"/>
        <v>1.3030749665960599</v>
      </c>
      <c r="S699" s="8">
        <f t="shared" si="76"/>
        <v>3.4189924988667499E-2</v>
      </c>
    </row>
    <row r="700" spans="1:19" x14ac:dyDescent="0.2">
      <c r="A700" s="8">
        <v>698</v>
      </c>
      <c r="B700" s="8">
        <f>IF(Päälaskenta!C$7,Päälaskenta!E$7,Päälaskenta!G$5)</f>
        <v>2.5</v>
      </c>
      <c r="C700" s="56">
        <v>1.302</v>
      </c>
      <c r="D700" s="92">
        <f t="shared" si="70"/>
        <v>1.92012</v>
      </c>
      <c r="E700" s="8">
        <f>Päälaskenta!F$15</f>
        <v>0.08</v>
      </c>
      <c r="F700" s="93">
        <f>SQRT(POWER(Päälaskenta!C$15/(2*Päälaskenta!E$15),2)+(D700/Päälaskenta!E$15))-Päälaskenta!C$15/(2*Päälaskenta!E$15)</f>
        <v>0.54210000000000003</v>
      </c>
      <c r="G700" s="57">
        <f>2*SQRT((POWER(F700,2))+POWER(Päälaskenta!E$15*F700,2))+Päälaskenta!C$15</f>
        <v>4.53</v>
      </c>
      <c r="H700" s="57">
        <f t="shared" si="71"/>
        <v>0.42</v>
      </c>
      <c r="I700" s="62">
        <f t="shared" si="72"/>
        <v>3.4493000000000003E-2</v>
      </c>
      <c r="M700" s="8">
        <f>IF(F700&gt;(Päälaskenta!D$24+Päälaskenta!D$20),(F700*Päälaskenta!C$15 + F700*F700*Päälaskenta!E$15)+(Päälaskenta!C$15 + F700*Päälaskenta!E$15)*(F700-(Päälaskenta!D$24+Päälaskenta!D$20)),F700*Päälaskenta!C$15 + F700*F700*Päälaskenta!E$15)</f>
        <v>1.9201724099999999</v>
      </c>
      <c r="N700" s="8">
        <f>IF(F700&gt;Päälaskenta!D$24+Päälaskenta!D$20,2*SQRT(POWER((Päälaskenta!D$24+Päälaskenta!D$20),2)+POWER(Päälaskenta!E$15*(Päälaskenta!D$24+Päälaskenta!D$20),2))+Päälaskenta!C$15,(2*SQRT((POWER(F700,2))+POWER(Päälaskenta!E$15*F700,2))+Päälaskenta!C$15))</f>
        <v>4.53329034432491</v>
      </c>
      <c r="O700" s="8">
        <f t="shared" si="73"/>
        <v>0.42357146005523499</v>
      </c>
      <c r="P700" s="8">
        <f>Päälaskenta!F$15</f>
        <v>0.08</v>
      </c>
      <c r="Q700" s="8">
        <f t="shared" si="74"/>
        <v>13.5373824410434</v>
      </c>
      <c r="R700" s="8">
        <f t="shared" si="75"/>
        <v>1.30196642081739</v>
      </c>
      <c r="S700" s="8">
        <f t="shared" si="76"/>
        <v>3.4104416295959603E-2</v>
      </c>
    </row>
    <row r="701" spans="1:19" x14ac:dyDescent="0.2">
      <c r="A701" s="8">
        <v>699</v>
      </c>
      <c r="B701" s="8">
        <f>IF(Päälaskenta!C$7,Päälaskenta!E$7,Päälaskenta!G$5)</f>
        <v>2.5</v>
      </c>
      <c r="C701" s="56">
        <v>1.3009999999999999</v>
      </c>
      <c r="D701" s="92">
        <f t="shared" si="70"/>
        <v>1.9216</v>
      </c>
      <c r="E701" s="8">
        <f>Päälaskenta!F$15</f>
        <v>0.08</v>
      </c>
      <c r="F701" s="93">
        <f>SQRT(POWER(Päälaskenta!C$15/(2*Päälaskenta!E$15),2)+(D701/Päälaskenta!E$15))-Päälaskenta!C$15/(2*Päälaskenta!E$15)</f>
        <v>0.54239999999999999</v>
      </c>
      <c r="G701" s="57">
        <f>2*SQRT((POWER(F701,2))+POWER(Päälaskenta!E$15*F701,2))+Päälaskenta!C$15</f>
        <v>4.53</v>
      </c>
      <c r="H701" s="57">
        <f t="shared" si="71"/>
        <v>0.42</v>
      </c>
      <c r="I701" s="62">
        <f t="shared" si="72"/>
        <v>3.4439999999999998E-2</v>
      </c>
      <c r="M701" s="8">
        <f>IF(F701&gt;(Päälaskenta!D$24+Päälaskenta!D$20),(F701*Päälaskenta!C$15 + F701*F701*Päälaskenta!E$15)+(Päälaskenta!C$15 + F701*Päälaskenta!E$15)*(F701-(Päälaskenta!D$24+Päälaskenta!D$20)),F701*Päälaskenta!C$15 + F701*F701*Päälaskenta!E$15)</f>
        <v>1.9213977600000001</v>
      </c>
      <c r="N701" s="8">
        <f>IF(F701&gt;Päälaskenta!D$24+Päälaskenta!D$20,2*SQRT(POWER((Päälaskenta!D$24+Päälaskenta!D$20),2)+POWER(Päälaskenta!E$15*(Päälaskenta!D$24+Päälaskenta!D$20),2))+Päälaskenta!C$15,(2*SQRT((POWER(F701,2))+POWER(Päälaskenta!E$15*F701,2))+Päälaskenta!C$15))</f>
        <v>4.5341388724623304</v>
      </c>
      <c r="O701" s="8">
        <f t="shared" si="73"/>
        <v>0.42376244178788403</v>
      </c>
      <c r="P701" s="8">
        <f>Päälaskenta!F$15</f>
        <v>0.08</v>
      </c>
      <c r="Q701" s="8">
        <f t="shared" si="74"/>
        <v>13.550092751612199</v>
      </c>
      <c r="R701" s="8">
        <f t="shared" si="75"/>
        <v>1.30113610624798</v>
      </c>
      <c r="S701" s="8">
        <f t="shared" si="76"/>
        <v>3.4040464790297799E-2</v>
      </c>
    </row>
    <row r="702" spans="1:19" x14ac:dyDescent="0.2">
      <c r="A702" s="8">
        <v>700</v>
      </c>
      <c r="B702" s="8">
        <f>IF(Päälaskenta!C$7,Päälaskenta!E$7,Päälaskenta!G$5)</f>
        <v>2.5</v>
      </c>
      <c r="C702" s="56">
        <v>1.3</v>
      </c>
      <c r="D702" s="92">
        <f t="shared" si="70"/>
        <v>1.9230799999999999</v>
      </c>
      <c r="E702" s="8">
        <f>Päälaskenta!F$15</f>
        <v>0.08</v>
      </c>
      <c r="F702" s="93">
        <f>SQRT(POWER(Päälaskenta!C$15/(2*Päälaskenta!E$15),2)+(D702/Päälaskenta!E$15))-Päälaskenta!C$15/(2*Päälaskenta!E$15)</f>
        <v>0.54279999999999995</v>
      </c>
      <c r="G702" s="57">
        <f>2*SQRT((POWER(F702,2))+POWER(Päälaskenta!E$15*F702,2))+Päälaskenta!C$15</f>
        <v>4.54</v>
      </c>
      <c r="H702" s="57">
        <f t="shared" si="71"/>
        <v>0.42</v>
      </c>
      <c r="I702" s="62">
        <f t="shared" si="72"/>
        <v>3.4388000000000002E-2</v>
      </c>
      <c r="M702" s="8">
        <f>IF(F702&gt;(Päälaskenta!D$24+Päälaskenta!D$20),(F702*Päälaskenta!C$15 + F702*F702*Päälaskenta!E$15)+(Päälaskenta!C$15 + F702*Päälaskenta!E$15)*(F702-(Päälaskenta!D$24+Päälaskenta!D$20)),F702*Päälaskenta!C$15 + F702*F702*Päälaskenta!E$15)</f>
        <v>1.9230318399999999</v>
      </c>
      <c r="N702" s="8">
        <f>IF(F702&gt;Päälaskenta!D$24+Päälaskenta!D$20,2*SQRT(POWER((Päälaskenta!D$24+Päälaskenta!D$20),2)+POWER(Päälaskenta!E$15*(Päälaskenta!D$24+Päälaskenta!D$20),2))+Päälaskenta!C$15,(2*SQRT((POWER(F702,2))+POWER(Päälaskenta!E$15*F702,2))+Päälaskenta!C$15))</f>
        <v>4.5352702433122296</v>
      </c>
      <c r="O702" s="8">
        <f t="shared" si="73"/>
        <v>0.42401703467080698</v>
      </c>
      <c r="P702" s="8">
        <f>Päälaskenta!F$15</f>
        <v>0.08</v>
      </c>
      <c r="Q702" s="8">
        <f t="shared" si="74"/>
        <v>13.567047879462001</v>
      </c>
      <c r="R702" s="8">
        <f t="shared" si="75"/>
        <v>1.3000304768744799</v>
      </c>
      <c r="S702" s="8">
        <f t="shared" si="76"/>
        <v>3.3955435270131097E-2</v>
      </c>
    </row>
    <row r="703" spans="1:19" x14ac:dyDescent="0.2">
      <c r="A703" s="8">
        <v>701</v>
      </c>
      <c r="B703" s="8">
        <f>IF(Päälaskenta!C$7,Päälaskenta!E$7,Päälaskenta!G$5)</f>
        <v>2.5</v>
      </c>
      <c r="C703" s="56">
        <v>1.2989999999999999</v>
      </c>
      <c r="D703" s="92">
        <f t="shared" si="70"/>
        <v>1.92456</v>
      </c>
      <c r="E703" s="8">
        <f>Päälaskenta!F$15</f>
        <v>0.08</v>
      </c>
      <c r="F703" s="93">
        <f>SQRT(POWER(Päälaskenta!C$15/(2*Päälaskenta!E$15),2)+(D703/Päälaskenta!E$15))-Päälaskenta!C$15/(2*Päälaskenta!E$15)</f>
        <v>0.54320000000000002</v>
      </c>
      <c r="G703" s="57">
        <f>2*SQRT((POWER(F703,2))+POWER(Päälaskenta!E$15*F703,2))+Päälaskenta!C$15</f>
        <v>4.54</v>
      </c>
      <c r="H703" s="57">
        <f t="shared" si="71"/>
        <v>0.42</v>
      </c>
      <c r="I703" s="62">
        <f t="shared" si="72"/>
        <v>3.4334999999999997E-2</v>
      </c>
      <c r="M703" s="8">
        <f>IF(F703&gt;(Päälaskenta!D$24+Päälaskenta!D$20),(F703*Päälaskenta!C$15 + F703*F703*Päälaskenta!E$15)+(Päälaskenta!C$15 + F703*Päälaskenta!E$15)*(F703-(Päälaskenta!D$24+Päälaskenta!D$20)),F703*Päälaskenta!C$15 + F703*F703*Päälaskenta!E$15)</f>
        <v>1.9246662400000001</v>
      </c>
      <c r="N703" s="8">
        <f>IF(F703&gt;Päälaskenta!D$24+Päälaskenta!D$20,2*SQRT(POWER((Päälaskenta!D$24+Päälaskenta!D$20),2)+POWER(Päälaskenta!E$15*(Päälaskenta!D$24+Päälaskenta!D$20),2))+Päälaskenta!C$15,(2*SQRT((POWER(F703,2))+POWER(Päälaskenta!E$15*F703,2))+Päälaskenta!C$15))</f>
        <v>4.5364016141621297</v>
      </c>
      <c r="O703" s="8">
        <f t="shared" si="73"/>
        <v>0.42427157110415697</v>
      </c>
      <c r="P703" s="8">
        <f>Päälaskenta!F$15</f>
        <v>0.08</v>
      </c>
      <c r="Q703" s="8">
        <f t="shared" si="74"/>
        <v>13.584012203404299</v>
      </c>
      <c r="R703" s="8">
        <f t="shared" si="75"/>
        <v>1.2989265089411</v>
      </c>
      <c r="S703" s="8">
        <f t="shared" si="76"/>
        <v>3.3870678085254798E-2</v>
      </c>
    </row>
    <row r="704" spans="1:19" x14ac:dyDescent="0.2">
      <c r="A704" s="8">
        <v>702</v>
      </c>
      <c r="B704" s="8">
        <f>IF(Päälaskenta!C$7,Päälaskenta!E$7,Päälaskenta!G$5)</f>
        <v>2.5</v>
      </c>
      <c r="C704" s="56">
        <v>1.298</v>
      </c>
      <c r="D704" s="92">
        <f t="shared" si="70"/>
        <v>1.92604</v>
      </c>
      <c r="E704" s="8">
        <f>Päälaskenta!F$15</f>
        <v>0.08</v>
      </c>
      <c r="F704" s="93">
        <f>SQRT(POWER(Päälaskenta!C$15/(2*Päälaskenta!E$15),2)+(D704/Päälaskenta!E$15))-Päälaskenta!C$15/(2*Päälaskenta!E$15)</f>
        <v>0.54349999999999998</v>
      </c>
      <c r="G704" s="57">
        <f>2*SQRT((POWER(F704,2))+POWER(Päälaskenta!E$15*F704,2))+Päälaskenta!C$15</f>
        <v>4.54</v>
      </c>
      <c r="H704" s="57">
        <f t="shared" si="71"/>
        <v>0.42</v>
      </c>
      <c r="I704" s="62">
        <f t="shared" si="72"/>
        <v>3.4282E-2</v>
      </c>
      <c r="M704" s="8">
        <f>IF(F704&gt;(Päälaskenta!D$24+Päälaskenta!D$20),(F704*Päälaskenta!C$15 + F704*F704*Päälaskenta!E$15)+(Päälaskenta!C$15 + F704*Päälaskenta!E$15)*(F704-(Päälaskenta!D$24+Päälaskenta!D$20)),F704*Päälaskenta!C$15 + F704*F704*Päälaskenta!E$15)</f>
        <v>1.92589225</v>
      </c>
      <c r="N704" s="8">
        <f>IF(F704&gt;Päälaskenta!D$24+Päälaskenta!D$20,2*SQRT(POWER((Päälaskenta!D$24+Päälaskenta!D$20),2)+POWER(Päälaskenta!E$15*(Päälaskenta!D$24+Päälaskenta!D$20),2))+Päälaskenta!C$15,(2*SQRT((POWER(F704,2))+POWER(Päälaskenta!E$15*F704,2))+Päälaskenta!C$15))</f>
        <v>4.5372501422995501</v>
      </c>
      <c r="O704" s="8">
        <f t="shared" si="73"/>
        <v>0.42446243640954001</v>
      </c>
      <c r="P704" s="8">
        <f>Päälaskenta!F$15</f>
        <v>0.08</v>
      </c>
      <c r="Q704" s="8">
        <f t="shared" si="74"/>
        <v>13.596741480914799</v>
      </c>
      <c r="R704" s="8">
        <f t="shared" si="75"/>
        <v>1.2980996210977001</v>
      </c>
      <c r="S704" s="8">
        <f t="shared" si="76"/>
        <v>3.3807288273758798E-2</v>
      </c>
    </row>
    <row r="705" spans="1:19" x14ac:dyDescent="0.2">
      <c r="A705" s="8">
        <v>703</v>
      </c>
      <c r="B705" s="8">
        <f>IF(Päälaskenta!C$7,Päälaskenta!E$7,Päälaskenta!G$5)</f>
        <v>2.5</v>
      </c>
      <c r="C705" s="56">
        <v>1.2969999999999999</v>
      </c>
      <c r="D705" s="92">
        <f t="shared" si="70"/>
        <v>1.92753</v>
      </c>
      <c r="E705" s="8">
        <f>Päälaskenta!F$15</f>
        <v>0.08</v>
      </c>
      <c r="F705" s="93">
        <f>SQRT(POWER(Päälaskenta!C$15/(2*Päälaskenta!E$15),2)+(D705/Päälaskenta!E$15))-Päälaskenta!C$15/(2*Päälaskenta!E$15)</f>
        <v>0.54390000000000005</v>
      </c>
      <c r="G705" s="57">
        <f>2*SQRT((POWER(F705,2))+POWER(Päälaskenta!E$15*F705,2))+Päälaskenta!C$15</f>
        <v>4.54</v>
      </c>
      <c r="H705" s="57">
        <f t="shared" si="71"/>
        <v>0.42</v>
      </c>
      <c r="I705" s="62">
        <f t="shared" si="72"/>
        <v>3.4229000000000002E-2</v>
      </c>
      <c r="M705" s="8">
        <f>IF(F705&gt;(Päälaskenta!D$24+Päälaskenta!D$20),(F705*Päälaskenta!C$15 + F705*F705*Päälaskenta!E$15)+(Päälaskenta!C$15 + F705*Päälaskenta!E$15)*(F705-(Päälaskenta!D$24+Päälaskenta!D$20)),F705*Päälaskenta!C$15 + F705*F705*Päälaskenta!E$15)</f>
        <v>1.92752721</v>
      </c>
      <c r="N705" s="8">
        <f>IF(F705&gt;Päälaskenta!D$24+Päälaskenta!D$20,2*SQRT(POWER((Päälaskenta!D$24+Päälaskenta!D$20),2)+POWER(Päälaskenta!E$15*(Päälaskenta!D$24+Päälaskenta!D$20),2))+Päälaskenta!C$15,(2*SQRT((POWER(F705,2))+POWER(Päälaskenta!E$15*F705,2))+Päälaskenta!C$15))</f>
        <v>4.5383815131494503</v>
      </c>
      <c r="O705" s="8">
        <f t="shared" si="73"/>
        <v>0.42471687415771597</v>
      </c>
      <c r="P705" s="8">
        <f>Päälaskenta!F$15</f>
        <v>0.08</v>
      </c>
      <c r="Q705" s="8">
        <f t="shared" si="74"/>
        <v>13.613721896493001</v>
      </c>
      <c r="R705" s="8">
        <f t="shared" si="75"/>
        <v>1.29699855183886</v>
      </c>
      <c r="S705" s="8">
        <f t="shared" si="76"/>
        <v>3.3723005107883799E-2</v>
      </c>
    </row>
    <row r="706" spans="1:19" x14ac:dyDescent="0.2">
      <c r="A706" s="8">
        <v>704</v>
      </c>
      <c r="B706" s="8">
        <f>IF(Päälaskenta!C$7,Päälaskenta!E$7,Päälaskenta!G$5)</f>
        <v>2.5</v>
      </c>
      <c r="C706" s="56">
        <v>1.296</v>
      </c>
      <c r="D706" s="92">
        <f t="shared" si="70"/>
        <v>1.9290099999999999</v>
      </c>
      <c r="E706" s="8">
        <f>Päälaskenta!F$15</f>
        <v>0.08</v>
      </c>
      <c r="F706" s="93">
        <f>SQRT(POWER(Päälaskenta!C$15/(2*Päälaskenta!E$15),2)+(D706/Päälaskenta!E$15))-Päälaskenta!C$15/(2*Päälaskenta!E$15)</f>
        <v>0.54430000000000001</v>
      </c>
      <c r="G706" s="57">
        <f>2*SQRT((POWER(F706,2))+POWER(Päälaskenta!E$15*F706,2))+Päälaskenta!C$15</f>
        <v>4.54</v>
      </c>
      <c r="H706" s="57">
        <f t="shared" si="71"/>
        <v>0.42</v>
      </c>
      <c r="I706" s="62">
        <f t="shared" si="72"/>
        <v>3.4175999999999998E-2</v>
      </c>
      <c r="M706" s="8">
        <f>IF(F706&gt;(Päälaskenta!D$24+Päälaskenta!D$20),(F706*Päälaskenta!C$15 + F706*F706*Päälaskenta!E$15)+(Päälaskenta!C$15 + F706*Päälaskenta!E$15)*(F706-(Päälaskenta!D$24+Päälaskenta!D$20)),F706*Päälaskenta!C$15 + F706*F706*Päälaskenta!E$15)</f>
        <v>1.92916249</v>
      </c>
      <c r="N706" s="8">
        <f>IF(F706&gt;Päälaskenta!D$24+Päälaskenta!D$20,2*SQRT(POWER((Päälaskenta!D$24+Päälaskenta!D$20),2)+POWER(Päälaskenta!E$15*(Päälaskenta!D$24+Päälaskenta!D$20),2))+Päälaskenta!C$15,(2*SQRT((POWER(F706,2))+POWER(Päälaskenta!E$15*F706,2))+Päälaskenta!C$15))</f>
        <v>4.5395128839993504</v>
      </c>
      <c r="O706" s="8">
        <f t="shared" si="73"/>
        <v>0.424971255572336</v>
      </c>
      <c r="P706" s="8">
        <f>Päälaskenta!F$15</f>
        <v>0.08</v>
      </c>
      <c r="Q706" s="8">
        <f t="shared" si="74"/>
        <v>13.6307115064232</v>
      </c>
      <c r="R706" s="8">
        <f t="shared" si="75"/>
        <v>1.29589913392936</v>
      </c>
      <c r="S706" s="8">
        <f t="shared" si="76"/>
        <v>3.3638991351239697E-2</v>
      </c>
    </row>
    <row r="707" spans="1:19" x14ac:dyDescent="0.2">
      <c r="A707" s="8">
        <v>705</v>
      </c>
      <c r="B707" s="8">
        <f>IF(Päälaskenta!C$7,Päälaskenta!E$7,Päälaskenta!G$5)</f>
        <v>2.5</v>
      </c>
      <c r="C707" s="56">
        <v>1.2949999999999999</v>
      </c>
      <c r="D707" s="92">
        <f t="shared" ref="D707:D770" si="77">B707/C707</f>
        <v>1.9305000000000001</v>
      </c>
      <c r="E707" s="8">
        <f>Päälaskenta!F$15</f>
        <v>0.08</v>
      </c>
      <c r="F707" s="93">
        <f>SQRT(POWER(Päälaskenta!C$15/(2*Päälaskenta!E$15),2)+(D707/Päälaskenta!E$15))-Päälaskenta!C$15/(2*Päälaskenta!E$15)</f>
        <v>0.54459999999999997</v>
      </c>
      <c r="G707" s="57">
        <f>2*SQRT((POWER(F707,2))+POWER(Päälaskenta!E$15*F707,2))+Päälaskenta!C$15</f>
        <v>4.54</v>
      </c>
      <c r="H707" s="57">
        <f t="shared" ref="H707:H770" si="78">D707/G707</f>
        <v>0.43</v>
      </c>
      <c r="I707" s="62">
        <f t="shared" ref="I707:I770" si="79">POWER(C707/((1/E707)*POWER(H707,2/3)),2)</f>
        <v>3.3070000000000002E-2</v>
      </c>
      <c r="M707" s="8">
        <f>IF(F707&gt;(Päälaskenta!D$24+Päälaskenta!D$20),(F707*Päälaskenta!C$15 + F707*F707*Päälaskenta!E$15)+(Päälaskenta!C$15 + F707*Päälaskenta!E$15)*(F707-(Päälaskenta!D$24+Päälaskenta!D$20)),F707*Päälaskenta!C$15 + F707*F707*Päälaskenta!E$15)</f>
        <v>1.93038916</v>
      </c>
      <c r="N707" s="8">
        <f>IF(F707&gt;Päälaskenta!D$24+Päälaskenta!D$20,2*SQRT(POWER((Päälaskenta!D$24+Päälaskenta!D$20),2)+POWER(Päälaskenta!E$15*(Päälaskenta!D$24+Päälaskenta!D$20),2))+Päälaskenta!C$15,(2*SQRT((POWER(F707,2))+POWER(Päälaskenta!E$15*F707,2))+Päälaskenta!C$15))</f>
        <v>4.5403614121367797</v>
      </c>
      <c r="O707" s="8">
        <f t="shared" si="73"/>
        <v>0.42516200468973703</v>
      </c>
      <c r="P707" s="8">
        <f>Päälaskenta!F$15</f>
        <v>0.08</v>
      </c>
      <c r="Q707" s="8">
        <f t="shared" si="74"/>
        <v>13.643459747286</v>
      </c>
      <c r="R707" s="8">
        <f t="shared" si="75"/>
        <v>1.29507565199962</v>
      </c>
      <c r="S707" s="8">
        <f t="shared" si="76"/>
        <v>3.3576157198870998E-2</v>
      </c>
    </row>
    <row r="708" spans="1:19" x14ac:dyDescent="0.2">
      <c r="A708" s="8">
        <v>706</v>
      </c>
      <c r="B708" s="8">
        <f>IF(Päälaskenta!C$7,Päälaskenta!E$7,Päälaskenta!G$5)</f>
        <v>2.5</v>
      </c>
      <c r="C708" s="56">
        <v>1.294</v>
      </c>
      <c r="D708" s="92">
        <f t="shared" si="77"/>
        <v>1.9319900000000001</v>
      </c>
      <c r="E708" s="8">
        <f>Päälaskenta!F$15</f>
        <v>0.08</v>
      </c>
      <c r="F708" s="93">
        <f>SQRT(POWER(Päälaskenta!C$15/(2*Päälaskenta!E$15),2)+(D708/Päälaskenta!E$15))-Päälaskenta!C$15/(2*Päälaskenta!E$15)</f>
        <v>0.54500000000000004</v>
      </c>
      <c r="G708" s="57">
        <f>2*SQRT((POWER(F708,2))+POWER(Päälaskenta!E$15*F708,2))+Päälaskenta!C$15</f>
        <v>4.54</v>
      </c>
      <c r="H708" s="57">
        <f t="shared" si="78"/>
        <v>0.43</v>
      </c>
      <c r="I708" s="62">
        <f t="shared" si="79"/>
        <v>3.3017999999999999E-2</v>
      </c>
      <c r="M708" s="8">
        <f>IF(F708&gt;(Päälaskenta!D$24+Päälaskenta!D$20),(F708*Päälaskenta!C$15 + F708*F708*Päälaskenta!E$15)+(Päälaskenta!C$15 + F708*Päälaskenta!E$15)*(F708-(Päälaskenta!D$24+Päälaskenta!D$20)),F708*Päälaskenta!C$15 + F708*F708*Päälaskenta!E$15)</f>
        <v>1.9320250000000001</v>
      </c>
      <c r="N708" s="8">
        <f>IF(F708&gt;Päälaskenta!D$24+Päälaskenta!D$20,2*SQRT(POWER((Päälaskenta!D$24+Päälaskenta!D$20),2)+POWER(Päälaskenta!E$15*(Päälaskenta!D$24+Päälaskenta!D$20),2))+Päälaskenta!C$15,(2*SQRT((POWER(F708,2))+POWER(Päälaskenta!E$15*F708,2))+Päälaskenta!C$15))</f>
        <v>4.54149278298667</v>
      </c>
      <c r="O708" s="8">
        <f t="shared" ref="O708:O771" si="80">M708/N708</f>
        <v>0.42541628762193501</v>
      </c>
      <c r="P708" s="8">
        <f>Päälaskenta!F$15</f>
        <v>0.08</v>
      </c>
      <c r="Q708" s="8">
        <f t="shared" ref="Q708:Q771" si="81">(1/P708)*M708*POWER(O708,(2/3))</f>
        <v>13.66046544582</v>
      </c>
      <c r="R708" s="8">
        <f t="shared" ref="R708:R771" si="82">B708/M708</f>
        <v>1.2939791151770801</v>
      </c>
      <c r="S708" s="8">
        <f t="shared" ref="S708:S771" si="83">(B708*B708)/(Q708*Q708)</f>
        <v>3.3492612373291201E-2</v>
      </c>
    </row>
    <row r="709" spans="1:19" x14ac:dyDescent="0.2">
      <c r="A709" s="8">
        <v>707</v>
      </c>
      <c r="B709" s="8">
        <f>IF(Päälaskenta!C$7,Päälaskenta!E$7,Päälaskenta!G$5)</f>
        <v>2.5</v>
      </c>
      <c r="C709" s="56">
        <v>1.2929999999999999</v>
      </c>
      <c r="D709" s="92">
        <f t="shared" si="77"/>
        <v>1.9334899999999999</v>
      </c>
      <c r="E709" s="8">
        <f>Päälaskenta!F$15</f>
        <v>0.08</v>
      </c>
      <c r="F709" s="93">
        <f>SQRT(POWER(Päälaskenta!C$15/(2*Päälaskenta!E$15),2)+(D709/Päälaskenta!E$15))-Päälaskenta!C$15/(2*Päälaskenta!E$15)</f>
        <v>0.5454</v>
      </c>
      <c r="G709" s="57">
        <f>2*SQRT((POWER(F709,2))+POWER(Päälaskenta!E$15*F709,2))+Päälaskenta!C$15</f>
        <v>4.54</v>
      </c>
      <c r="H709" s="57">
        <f t="shared" si="78"/>
        <v>0.43</v>
      </c>
      <c r="I709" s="62">
        <f t="shared" si="79"/>
        <v>3.2967000000000003E-2</v>
      </c>
      <c r="M709" s="8">
        <f>IF(F709&gt;(Päälaskenta!D$24+Päälaskenta!D$20),(F709*Päälaskenta!C$15 + F709*F709*Päälaskenta!E$15)+(Päälaskenta!C$15 + F709*Päälaskenta!E$15)*(F709-(Päälaskenta!D$24+Päälaskenta!D$20)),F709*Päälaskenta!C$15 + F709*F709*Päälaskenta!E$15)</f>
        <v>1.93366116</v>
      </c>
      <c r="N709" s="8">
        <f>IF(F709&gt;Päälaskenta!D$24+Päälaskenta!D$20,2*SQRT(POWER((Päälaskenta!D$24+Päälaskenta!D$20),2)+POWER(Päälaskenta!E$15*(Päälaskenta!D$24+Päälaskenta!D$20),2))+Päälaskenta!C$15,(2*SQRT((POWER(F709,2))+POWER(Päälaskenta!E$15*F709,2))+Päälaskenta!C$15))</f>
        <v>4.5426241538365701</v>
      </c>
      <c r="O709" s="8">
        <f t="shared" si="80"/>
        <v>0.42567051433627501</v>
      </c>
      <c r="P709" s="8">
        <f>Päälaskenta!F$15</f>
        <v>0.08</v>
      </c>
      <c r="Q709" s="8">
        <f t="shared" si="81"/>
        <v>13.677480336981001</v>
      </c>
      <c r="R709" s="8">
        <f t="shared" si="82"/>
        <v>1.2928842196944199</v>
      </c>
      <c r="S709" s="8">
        <f t="shared" si="83"/>
        <v>3.3409334068092399E-2</v>
      </c>
    </row>
    <row r="710" spans="1:19" x14ac:dyDescent="0.2">
      <c r="A710" s="8">
        <v>708</v>
      </c>
      <c r="B710" s="8">
        <f>IF(Päälaskenta!C$7,Päälaskenta!E$7,Päälaskenta!G$5)</f>
        <v>2.5</v>
      </c>
      <c r="C710" s="56">
        <v>1.292</v>
      </c>
      <c r="D710" s="92">
        <f t="shared" si="77"/>
        <v>1.9349799999999999</v>
      </c>
      <c r="E710" s="8">
        <f>Päälaskenta!F$15</f>
        <v>0.08</v>
      </c>
      <c r="F710" s="93">
        <f>SQRT(POWER(Päälaskenta!C$15/(2*Päälaskenta!E$15),2)+(D710/Päälaskenta!E$15))-Päälaskenta!C$15/(2*Päälaskenta!E$15)</f>
        <v>0.54569999999999996</v>
      </c>
      <c r="G710" s="57">
        <f>2*SQRT((POWER(F710,2))+POWER(Päälaskenta!E$15*F710,2))+Päälaskenta!C$15</f>
        <v>4.54</v>
      </c>
      <c r="H710" s="57">
        <f t="shared" si="78"/>
        <v>0.43</v>
      </c>
      <c r="I710" s="62">
        <f t="shared" si="79"/>
        <v>3.2917000000000002E-2</v>
      </c>
      <c r="M710" s="8">
        <f>IF(F710&gt;(Päälaskenta!D$24+Päälaskenta!D$20),(F710*Päälaskenta!C$15 + F710*F710*Päälaskenta!E$15)+(Päälaskenta!C$15 + F710*Päälaskenta!E$15)*(F710-(Päälaskenta!D$24+Päälaskenta!D$20)),F710*Päälaskenta!C$15 + F710*F710*Päälaskenta!E$15)</f>
        <v>1.9348884900000001</v>
      </c>
      <c r="N710" s="8">
        <f>IF(F710&gt;Päälaskenta!D$24+Päälaskenta!D$20,2*SQRT(POWER((Päälaskenta!D$24+Päälaskenta!D$20),2)+POWER(Päälaskenta!E$15*(Päälaskenta!D$24+Päälaskenta!D$20),2))+Päälaskenta!C$15,(2*SQRT((POWER(F710,2))+POWER(Päälaskenta!E$15*F710,2))+Päälaskenta!C$15))</f>
        <v>4.5434726819740003</v>
      </c>
      <c r="O710" s="8">
        <f t="shared" si="80"/>
        <v>0.42586114750432502</v>
      </c>
      <c r="P710" s="8">
        <f>Päälaskenta!F$15</f>
        <v>0.08</v>
      </c>
      <c r="Q710" s="8">
        <f t="shared" si="81"/>
        <v>13.690247537638101</v>
      </c>
      <c r="R710" s="8">
        <f t="shared" si="82"/>
        <v>1.2920641230337799</v>
      </c>
      <c r="S710" s="8">
        <f t="shared" si="83"/>
        <v>3.3347049616561299E-2</v>
      </c>
    </row>
    <row r="711" spans="1:19" x14ac:dyDescent="0.2">
      <c r="A711" s="8">
        <v>709</v>
      </c>
      <c r="B711" s="8">
        <f>IF(Päälaskenta!C$7,Päälaskenta!E$7,Päälaskenta!G$5)</f>
        <v>2.5</v>
      </c>
      <c r="C711" s="56">
        <v>1.2909999999999999</v>
      </c>
      <c r="D711" s="92">
        <f t="shared" si="77"/>
        <v>1.93648</v>
      </c>
      <c r="E711" s="8">
        <f>Päälaskenta!F$15</f>
        <v>0.08</v>
      </c>
      <c r="F711" s="93">
        <f>SQRT(POWER(Päälaskenta!C$15/(2*Päälaskenta!E$15),2)+(D711/Päälaskenta!E$15))-Päälaskenta!C$15/(2*Päälaskenta!E$15)</f>
        <v>0.54610000000000003</v>
      </c>
      <c r="G711" s="57">
        <f>2*SQRT((POWER(F711,2))+POWER(Päälaskenta!E$15*F711,2))+Päälaskenta!C$15</f>
        <v>4.54</v>
      </c>
      <c r="H711" s="57">
        <f t="shared" si="78"/>
        <v>0.43</v>
      </c>
      <c r="I711" s="62">
        <f t="shared" si="79"/>
        <v>3.2865999999999999E-2</v>
      </c>
      <c r="M711" s="8">
        <f>IF(F711&gt;(Päälaskenta!D$24+Päälaskenta!D$20),(F711*Päälaskenta!C$15 + F711*F711*Päälaskenta!E$15)+(Päälaskenta!C$15 + F711*Päälaskenta!E$15)*(F711-(Päälaskenta!D$24+Päälaskenta!D$20)),F711*Päälaskenta!C$15 + F711*F711*Päälaskenta!E$15)</f>
        <v>1.9365252100000001</v>
      </c>
      <c r="N711" s="8">
        <f>IF(F711&gt;Päälaskenta!D$24+Päälaskenta!D$20,2*SQRT(POWER((Päälaskenta!D$24+Päälaskenta!D$20),2)+POWER(Päälaskenta!E$15*(Päälaskenta!D$24+Päälaskenta!D$20),2))+Päälaskenta!C$15,(2*SQRT((POWER(F711,2))+POWER(Päälaskenta!E$15*F711,2))+Päälaskenta!C$15))</f>
        <v>4.5446040528238898</v>
      </c>
      <c r="O711" s="8">
        <f t="shared" si="80"/>
        <v>0.42611527593843901</v>
      </c>
      <c r="P711" s="8">
        <f>Päälaskenta!F$15</f>
        <v>0.08</v>
      </c>
      <c r="Q711" s="8">
        <f t="shared" si="81"/>
        <v>13.7072785143974</v>
      </c>
      <c r="R711" s="8">
        <f t="shared" si="82"/>
        <v>1.2909720911921401</v>
      </c>
      <c r="S711" s="8">
        <f t="shared" si="83"/>
        <v>3.3264235219128697E-2</v>
      </c>
    </row>
    <row r="712" spans="1:19" x14ac:dyDescent="0.2">
      <c r="A712" s="8">
        <v>710</v>
      </c>
      <c r="B712" s="8">
        <f>IF(Päälaskenta!C$7,Päälaskenta!E$7,Päälaskenta!G$5)</f>
        <v>2.5</v>
      </c>
      <c r="C712" s="56">
        <v>1.29</v>
      </c>
      <c r="D712" s="92">
        <f t="shared" si="77"/>
        <v>1.93798</v>
      </c>
      <c r="E712" s="8">
        <f>Päälaskenta!F$15</f>
        <v>0.08</v>
      </c>
      <c r="F712" s="93">
        <f>SQRT(POWER(Päälaskenta!C$15/(2*Päälaskenta!E$15),2)+(D712/Päälaskenta!E$15))-Päälaskenta!C$15/(2*Päälaskenta!E$15)</f>
        <v>0.54649999999999999</v>
      </c>
      <c r="G712" s="57">
        <f>2*SQRT((POWER(F712,2))+POWER(Päälaskenta!E$15*F712,2))+Päälaskenta!C$15</f>
        <v>4.55</v>
      </c>
      <c r="H712" s="57">
        <f t="shared" si="78"/>
        <v>0.43</v>
      </c>
      <c r="I712" s="62">
        <f t="shared" si="79"/>
        <v>3.2814999999999997E-2</v>
      </c>
      <c r="M712" s="8">
        <f>IF(F712&gt;(Päälaskenta!D$24+Päälaskenta!D$20),(F712*Päälaskenta!C$15 + F712*F712*Päälaskenta!E$15)+(Päälaskenta!C$15 + F712*Päälaskenta!E$15)*(F712-(Päälaskenta!D$24+Päälaskenta!D$20)),F712*Päälaskenta!C$15 + F712*F712*Päälaskenta!E$15)</f>
        <v>1.93816225</v>
      </c>
      <c r="N712" s="8">
        <f>IF(F712&gt;Päälaskenta!D$24+Päälaskenta!D$20,2*SQRT(POWER((Päälaskenta!D$24+Päälaskenta!D$20),2)+POWER(Päälaskenta!E$15*(Päälaskenta!D$24+Päälaskenta!D$20),2))+Päälaskenta!C$15,(2*SQRT((POWER(F712,2))+POWER(Päälaskenta!E$15*F712,2))+Päälaskenta!C$15))</f>
        <v>4.5457354236737899</v>
      </c>
      <c r="O712" s="8">
        <f t="shared" si="80"/>
        <v>0.426369348270078</v>
      </c>
      <c r="P712" s="8">
        <f>Päälaskenta!F$15</f>
        <v>0.08</v>
      </c>
      <c r="Q712" s="8">
        <f t="shared" si="81"/>
        <v>13.7243186820738</v>
      </c>
      <c r="R712" s="8">
        <f t="shared" si="82"/>
        <v>1.2898816907614401</v>
      </c>
      <c r="S712" s="8">
        <f t="shared" si="83"/>
        <v>3.3181684489891998E-2</v>
      </c>
    </row>
    <row r="713" spans="1:19" x14ac:dyDescent="0.2">
      <c r="A713" s="8">
        <v>711</v>
      </c>
      <c r="B713" s="8">
        <f>IF(Päälaskenta!C$7,Päälaskenta!E$7,Päälaskenta!G$5)</f>
        <v>2.5</v>
      </c>
      <c r="C713" s="56">
        <v>1.2889999999999999</v>
      </c>
      <c r="D713" s="92">
        <f t="shared" si="77"/>
        <v>1.9394899999999999</v>
      </c>
      <c r="E713" s="8">
        <f>Päälaskenta!F$15</f>
        <v>0.08</v>
      </c>
      <c r="F713" s="93">
        <f>SQRT(POWER(Päälaskenta!C$15/(2*Päälaskenta!E$15),2)+(D713/Päälaskenta!E$15))-Päälaskenta!C$15/(2*Päälaskenta!E$15)</f>
        <v>0.54679999999999995</v>
      </c>
      <c r="G713" s="57">
        <f>2*SQRT((POWER(F713,2))+POWER(Päälaskenta!E$15*F713,2))+Päälaskenta!C$15</f>
        <v>4.55</v>
      </c>
      <c r="H713" s="57">
        <f t="shared" si="78"/>
        <v>0.43</v>
      </c>
      <c r="I713" s="62">
        <f t="shared" si="79"/>
        <v>3.2764000000000001E-2</v>
      </c>
      <c r="M713" s="8">
        <f>IF(F713&gt;(Päälaskenta!D$24+Päälaskenta!D$20),(F713*Päälaskenta!C$15 + F713*F713*Päälaskenta!E$15)+(Päälaskenta!C$15 + F713*Päälaskenta!E$15)*(F713-(Päälaskenta!D$24+Päälaskenta!D$20)),F713*Päälaskenta!C$15 + F713*F713*Päälaskenta!E$15)</f>
        <v>1.93939024</v>
      </c>
      <c r="N713" s="8">
        <f>IF(F713&gt;Päälaskenta!D$24+Päälaskenta!D$20,2*SQRT(POWER((Päälaskenta!D$24+Päälaskenta!D$20),2)+POWER(Päälaskenta!E$15*(Päälaskenta!D$24+Päälaskenta!D$20),2))+Päälaskenta!C$15,(2*SQRT((POWER(F713,2))+POWER(Päälaskenta!E$15*F713,2))+Päälaskenta!C$15))</f>
        <v>4.5465839518112201</v>
      </c>
      <c r="O713" s="8">
        <f t="shared" si="80"/>
        <v>0.42655986572675197</v>
      </c>
      <c r="P713" s="8">
        <f>Päälaskenta!F$15</f>
        <v>0.08</v>
      </c>
      <c r="Q713" s="8">
        <f t="shared" si="81"/>
        <v>13.7371048389987</v>
      </c>
      <c r="R713" s="8">
        <f t="shared" si="82"/>
        <v>1.28906495889141</v>
      </c>
      <c r="S713" s="8">
        <f t="shared" si="83"/>
        <v>3.3119943856528E-2</v>
      </c>
    </row>
    <row r="714" spans="1:19" x14ac:dyDescent="0.2">
      <c r="A714" s="8">
        <v>712</v>
      </c>
      <c r="B714" s="8">
        <f>IF(Päälaskenta!C$7,Päälaskenta!E$7,Päälaskenta!G$5)</f>
        <v>2.5</v>
      </c>
      <c r="C714" s="56">
        <v>1.288</v>
      </c>
      <c r="D714" s="92">
        <f t="shared" si="77"/>
        <v>1.94099</v>
      </c>
      <c r="E714" s="8">
        <f>Päälaskenta!F$15</f>
        <v>0.08</v>
      </c>
      <c r="F714" s="93">
        <f>SQRT(POWER(Päälaskenta!C$15/(2*Päälaskenta!E$15),2)+(D714/Päälaskenta!E$15))-Päälaskenta!C$15/(2*Päälaskenta!E$15)</f>
        <v>0.54720000000000002</v>
      </c>
      <c r="G714" s="57">
        <f>2*SQRT((POWER(F714,2))+POWER(Päälaskenta!E$15*F714,2))+Päälaskenta!C$15</f>
        <v>4.55</v>
      </c>
      <c r="H714" s="57">
        <f t="shared" si="78"/>
        <v>0.43</v>
      </c>
      <c r="I714" s="62">
        <f t="shared" si="79"/>
        <v>3.2712999999999999E-2</v>
      </c>
      <c r="M714" s="8">
        <f>IF(F714&gt;(Päälaskenta!D$24+Päälaskenta!D$20),(F714*Päälaskenta!C$15 + F714*F714*Päälaskenta!E$15)+(Päälaskenta!C$15 + F714*Päälaskenta!E$15)*(F714-(Päälaskenta!D$24+Päälaskenta!D$20)),F714*Päälaskenta!C$15 + F714*F714*Päälaskenta!E$15)</f>
        <v>1.9410278400000001</v>
      </c>
      <c r="N714" s="8">
        <f>IF(F714&gt;Päälaskenta!D$24+Päälaskenta!D$20,2*SQRT(POWER((Päälaskenta!D$24+Päälaskenta!D$20),2)+POWER(Päälaskenta!E$15*(Päälaskenta!D$24+Päälaskenta!D$20),2))+Päälaskenta!C$15,(2*SQRT((POWER(F714,2))+POWER(Päälaskenta!E$15*F714,2))+Päälaskenta!C$15))</f>
        <v>4.5477153226611202</v>
      </c>
      <c r="O714" s="8">
        <f t="shared" si="80"/>
        <v>0.42681383997980699</v>
      </c>
      <c r="P714" s="8">
        <f>Päälaskenta!F$15</f>
        <v>0.08</v>
      </c>
      <c r="Q714" s="8">
        <f t="shared" si="81"/>
        <v>13.754161089294501</v>
      </c>
      <c r="R714" s="8">
        <f t="shared" si="82"/>
        <v>1.28797740479601</v>
      </c>
      <c r="S714" s="8">
        <f t="shared" si="83"/>
        <v>3.3037852075449202E-2</v>
      </c>
    </row>
    <row r="715" spans="1:19" x14ac:dyDescent="0.2">
      <c r="A715" s="8">
        <v>713</v>
      </c>
      <c r="B715" s="8">
        <f>IF(Päälaskenta!C$7,Päälaskenta!E$7,Päälaskenta!G$5)</f>
        <v>2.5</v>
      </c>
      <c r="C715" s="56">
        <v>1.2869999999999999</v>
      </c>
      <c r="D715" s="92">
        <f t="shared" si="77"/>
        <v>1.9424999999999999</v>
      </c>
      <c r="E715" s="8">
        <f>Päälaskenta!F$15</f>
        <v>0.08</v>
      </c>
      <c r="F715" s="93">
        <f>SQRT(POWER(Päälaskenta!C$15/(2*Päälaskenta!E$15),2)+(D715/Päälaskenta!E$15))-Päälaskenta!C$15/(2*Päälaskenta!E$15)</f>
        <v>0.54759999999999998</v>
      </c>
      <c r="G715" s="57">
        <f>2*SQRT((POWER(F715,2))+POWER(Päälaskenta!E$15*F715,2))+Päälaskenta!C$15</f>
        <v>4.55</v>
      </c>
      <c r="H715" s="57">
        <f t="shared" si="78"/>
        <v>0.43</v>
      </c>
      <c r="I715" s="62">
        <f t="shared" si="79"/>
        <v>3.2661999999999997E-2</v>
      </c>
      <c r="M715" s="8">
        <f>IF(F715&gt;(Päälaskenta!D$24+Päälaskenta!D$20),(F715*Päälaskenta!C$15 + F715*F715*Päälaskenta!E$15)+(Päälaskenta!C$15 + F715*Päälaskenta!E$15)*(F715-(Päälaskenta!D$24+Päälaskenta!D$20)),F715*Päälaskenta!C$15 + F715*F715*Päälaskenta!E$15)</f>
        <v>1.9426657599999999</v>
      </c>
      <c r="N715" s="8">
        <f>IF(F715&gt;Päälaskenta!D$24+Päälaskenta!D$20,2*SQRT(POWER((Päälaskenta!D$24+Päälaskenta!D$20),2)+POWER(Päälaskenta!E$15*(Päälaskenta!D$24+Päälaskenta!D$20),2))+Päälaskenta!C$15,(2*SQRT((POWER(F715,2))+POWER(Päälaskenta!E$15*F715,2))+Päälaskenta!C$15))</f>
        <v>4.5488466935110097</v>
      </c>
      <c r="O715" s="8">
        <f t="shared" si="80"/>
        <v>0.42706775824545601</v>
      </c>
      <c r="P715" s="8">
        <f>Päälaskenta!F$15</f>
        <v>0.08</v>
      </c>
      <c r="Q715" s="8">
        <f t="shared" si="81"/>
        <v>13.7712265288128</v>
      </c>
      <c r="R715" s="8">
        <f t="shared" si="82"/>
        <v>1.2868914722623199</v>
      </c>
      <c r="S715" s="8">
        <f t="shared" si="83"/>
        <v>3.2956021146506698E-2</v>
      </c>
    </row>
    <row r="716" spans="1:19" x14ac:dyDescent="0.2">
      <c r="A716" s="8">
        <v>714</v>
      </c>
      <c r="B716" s="8">
        <f>IF(Päälaskenta!C$7,Päälaskenta!E$7,Päälaskenta!G$5)</f>
        <v>2.5</v>
      </c>
      <c r="C716" s="56">
        <v>1.286</v>
      </c>
      <c r="D716" s="92">
        <f t="shared" si="77"/>
        <v>1.94401</v>
      </c>
      <c r="E716" s="8">
        <f>Päälaskenta!F$15</f>
        <v>0.08</v>
      </c>
      <c r="F716" s="93">
        <f>SQRT(POWER(Päälaskenta!C$15/(2*Päälaskenta!E$15),2)+(D716/Päälaskenta!E$15))-Päälaskenta!C$15/(2*Päälaskenta!E$15)</f>
        <v>0.54790000000000005</v>
      </c>
      <c r="G716" s="57">
        <f>2*SQRT((POWER(F716,2))+POWER(Päälaskenta!E$15*F716,2))+Päälaskenta!C$15</f>
        <v>4.55</v>
      </c>
      <c r="H716" s="57">
        <f t="shared" si="78"/>
        <v>0.43</v>
      </c>
      <c r="I716" s="62">
        <f t="shared" si="79"/>
        <v>3.2611000000000001E-2</v>
      </c>
      <c r="M716" s="8">
        <f>IF(F716&gt;(Päälaskenta!D$24+Päälaskenta!D$20),(F716*Päälaskenta!C$15 + F716*F716*Päälaskenta!E$15)+(Päälaskenta!C$15 + F716*Päälaskenta!E$15)*(F716-(Päälaskenta!D$24+Päälaskenta!D$20)),F716*Päälaskenta!C$15 + F716*F716*Päälaskenta!E$15)</f>
        <v>1.94389441</v>
      </c>
      <c r="N716" s="8">
        <f>IF(F716&gt;Päälaskenta!D$24+Päälaskenta!D$20,2*SQRT(POWER((Päälaskenta!D$24+Päälaskenta!D$20),2)+POWER(Päälaskenta!E$15*(Päälaskenta!D$24+Päälaskenta!D$20),2))+Päälaskenta!C$15,(2*SQRT((POWER(F716,2))+POWER(Päälaskenta!E$15*F716,2))+Päälaskenta!C$15))</f>
        <v>4.5496952216484399</v>
      </c>
      <c r="O716" s="8">
        <f t="shared" si="80"/>
        <v>0.42725816022808</v>
      </c>
      <c r="P716" s="8">
        <f>Päälaskenta!F$15</f>
        <v>0.08</v>
      </c>
      <c r="Q716" s="8">
        <f t="shared" si="81"/>
        <v>13.7840316385102</v>
      </c>
      <c r="R716" s="8">
        <f t="shared" si="82"/>
        <v>1.28607808486882</v>
      </c>
      <c r="S716" s="8">
        <f t="shared" si="83"/>
        <v>3.2894818523151202E-2</v>
      </c>
    </row>
    <row r="717" spans="1:19" x14ac:dyDescent="0.2">
      <c r="A717" s="8">
        <v>715</v>
      </c>
      <c r="B717" s="8">
        <f>IF(Päälaskenta!C$7,Päälaskenta!E$7,Päälaskenta!G$5)</f>
        <v>2.5</v>
      </c>
      <c r="C717" s="56">
        <v>1.2849999999999999</v>
      </c>
      <c r="D717" s="92">
        <f t="shared" si="77"/>
        <v>1.94553</v>
      </c>
      <c r="E717" s="8">
        <f>Päälaskenta!F$15</f>
        <v>0.08</v>
      </c>
      <c r="F717" s="93">
        <f>SQRT(POWER(Päälaskenta!C$15/(2*Päälaskenta!E$15),2)+(D717/Päälaskenta!E$15))-Päälaskenta!C$15/(2*Päälaskenta!E$15)</f>
        <v>0.54830000000000001</v>
      </c>
      <c r="G717" s="57">
        <f>2*SQRT((POWER(F717,2))+POWER(Päälaskenta!E$15*F717,2))+Päälaskenta!C$15</f>
        <v>4.55</v>
      </c>
      <c r="H717" s="57">
        <f t="shared" si="78"/>
        <v>0.43</v>
      </c>
      <c r="I717" s="62">
        <f t="shared" si="79"/>
        <v>3.2561E-2</v>
      </c>
      <c r="M717" s="8">
        <f>IF(F717&gt;(Päälaskenta!D$24+Päälaskenta!D$20),(F717*Päälaskenta!C$15 + F717*F717*Päälaskenta!E$15)+(Päälaskenta!C$15 + F717*Päälaskenta!E$15)*(F717-(Päälaskenta!D$24+Päälaskenta!D$20)),F717*Päälaskenta!C$15 + F717*F717*Päälaskenta!E$15)</f>
        <v>1.94553289</v>
      </c>
      <c r="N717" s="8">
        <f>IF(F717&gt;Päälaskenta!D$24+Päälaskenta!D$20,2*SQRT(POWER((Päälaskenta!D$24+Päälaskenta!D$20),2)+POWER(Päälaskenta!E$15*(Päälaskenta!D$24+Päälaskenta!D$20),2))+Päälaskenta!C$15,(2*SQRT((POWER(F717,2))+POWER(Päälaskenta!E$15*F717,2))+Päälaskenta!C$15))</f>
        <v>4.55082659249834</v>
      </c>
      <c r="O717" s="8">
        <f t="shared" si="80"/>
        <v>0.42751198061623602</v>
      </c>
      <c r="P717" s="8">
        <f>Päälaskenta!F$15</f>
        <v>0.08</v>
      </c>
      <c r="Q717" s="8">
        <f t="shared" si="81"/>
        <v>13.8011131576952</v>
      </c>
      <c r="R717" s="8">
        <f t="shared" si="82"/>
        <v>1.2849949815035</v>
      </c>
      <c r="S717" s="8">
        <f t="shared" si="83"/>
        <v>3.28134416455165E-2</v>
      </c>
    </row>
    <row r="718" spans="1:19" x14ac:dyDescent="0.2">
      <c r="A718" s="8">
        <v>716</v>
      </c>
      <c r="B718" s="8">
        <f>IF(Päälaskenta!C$7,Päälaskenta!E$7,Päälaskenta!G$5)</f>
        <v>2.5</v>
      </c>
      <c r="C718" s="56">
        <v>1.284</v>
      </c>
      <c r="D718" s="92">
        <f t="shared" si="77"/>
        <v>1.9470400000000001</v>
      </c>
      <c r="E718" s="8">
        <f>Päälaskenta!F$15</f>
        <v>0.08</v>
      </c>
      <c r="F718" s="93">
        <f>SQRT(POWER(Päälaskenta!C$15/(2*Päälaskenta!E$15),2)+(D718/Päälaskenta!E$15))-Päälaskenta!C$15/(2*Päälaskenta!E$15)</f>
        <v>0.54869999999999997</v>
      </c>
      <c r="G718" s="57">
        <f>2*SQRT((POWER(F718,2))+POWER(Päälaskenta!E$15*F718,2))+Päälaskenta!C$15</f>
        <v>4.55</v>
      </c>
      <c r="H718" s="57">
        <f t="shared" si="78"/>
        <v>0.43</v>
      </c>
      <c r="I718" s="62">
        <f t="shared" si="79"/>
        <v>3.2509999999999997E-2</v>
      </c>
      <c r="M718" s="8">
        <f>IF(F718&gt;(Päälaskenta!D$24+Päälaskenta!D$20),(F718*Päälaskenta!C$15 + F718*F718*Päälaskenta!E$15)+(Päälaskenta!C$15 + F718*Päälaskenta!E$15)*(F718-(Päälaskenta!D$24+Päälaskenta!D$20)),F718*Päälaskenta!C$15 + F718*F718*Päälaskenta!E$15)</f>
        <v>1.94717169</v>
      </c>
      <c r="N718" s="8">
        <f>IF(F718&gt;Päälaskenta!D$24+Päälaskenta!D$20,2*SQRT(POWER((Päälaskenta!D$24+Päälaskenta!D$20),2)+POWER(Päälaskenta!E$15*(Päälaskenta!D$24+Päälaskenta!D$20),2))+Päälaskenta!C$15,(2*SQRT((POWER(F718,2))+POWER(Päälaskenta!E$15*F718,2))+Päälaskenta!C$15))</f>
        <v>4.5519579633482303</v>
      </c>
      <c r="O718" s="8">
        <f t="shared" si="80"/>
        <v>0.42776574513173699</v>
      </c>
      <c r="P718" s="8">
        <f>Päälaskenta!F$15</f>
        <v>0.08</v>
      </c>
      <c r="Q718" s="8">
        <f t="shared" si="81"/>
        <v>13.818203864423101</v>
      </c>
      <c r="R718" s="8">
        <f t="shared" si="82"/>
        <v>1.2839134899295901</v>
      </c>
      <c r="S718" s="8">
        <f t="shared" si="83"/>
        <v>3.27323228395568E-2</v>
      </c>
    </row>
    <row r="719" spans="1:19" x14ac:dyDescent="0.2">
      <c r="A719" s="8">
        <v>717</v>
      </c>
      <c r="B719" s="8">
        <f>IF(Päälaskenta!C$7,Päälaskenta!E$7,Päälaskenta!G$5)</f>
        <v>2.5</v>
      </c>
      <c r="C719" s="56">
        <v>1.2829999999999999</v>
      </c>
      <c r="D719" s="92">
        <f t="shared" si="77"/>
        <v>1.9485600000000001</v>
      </c>
      <c r="E719" s="8">
        <f>Päälaskenta!F$15</f>
        <v>0.08</v>
      </c>
      <c r="F719" s="93">
        <f>SQRT(POWER(Päälaskenta!C$15/(2*Päälaskenta!E$15),2)+(D719/Päälaskenta!E$15))-Päälaskenta!C$15/(2*Päälaskenta!E$15)</f>
        <v>0.54900000000000004</v>
      </c>
      <c r="G719" s="57">
        <f>2*SQRT((POWER(F719,2))+POWER(Päälaskenta!E$15*F719,2))+Päälaskenta!C$15</f>
        <v>4.55</v>
      </c>
      <c r="H719" s="57">
        <f t="shared" si="78"/>
        <v>0.43</v>
      </c>
      <c r="I719" s="62">
        <f t="shared" si="79"/>
        <v>3.2460000000000003E-2</v>
      </c>
      <c r="M719" s="8">
        <f>IF(F719&gt;(Päälaskenta!D$24+Päälaskenta!D$20),(F719*Päälaskenta!C$15 + F719*F719*Päälaskenta!E$15)+(Päälaskenta!C$15 + F719*Päälaskenta!E$15)*(F719-(Päälaskenta!D$24+Päälaskenta!D$20)),F719*Päälaskenta!C$15 + F719*F719*Päälaskenta!E$15)</f>
        <v>1.948401</v>
      </c>
      <c r="N719" s="8">
        <f>IF(F719&gt;Päälaskenta!D$24+Päälaskenta!D$20,2*SQRT(POWER((Päälaskenta!D$24+Päälaskenta!D$20),2)+POWER(Päälaskenta!E$15*(Päälaskenta!D$24+Päälaskenta!D$20),2))+Päälaskenta!C$15,(2*SQRT((POWER(F719,2))+POWER(Päälaskenta!E$15*F719,2))+Päälaskenta!C$15))</f>
        <v>4.5528064914856596</v>
      </c>
      <c r="O719" s="8">
        <f t="shared" si="80"/>
        <v>0.427956031876989</v>
      </c>
      <c r="P719" s="8">
        <f>Päälaskenta!F$15</f>
        <v>0.08</v>
      </c>
      <c r="Q719" s="8">
        <f t="shared" si="81"/>
        <v>13.8310279234289</v>
      </c>
      <c r="R719" s="8">
        <f t="shared" si="82"/>
        <v>1.28310342686131</v>
      </c>
      <c r="S719" s="8">
        <f t="shared" si="83"/>
        <v>3.2671652491471803E-2</v>
      </c>
    </row>
    <row r="720" spans="1:19" x14ac:dyDescent="0.2">
      <c r="A720" s="8">
        <v>718</v>
      </c>
      <c r="B720" s="8">
        <f>IF(Päälaskenta!C$7,Päälaskenta!E$7,Päälaskenta!G$5)</f>
        <v>2.5</v>
      </c>
      <c r="C720" s="56">
        <v>1.282</v>
      </c>
      <c r="D720" s="92">
        <f t="shared" si="77"/>
        <v>1.95008</v>
      </c>
      <c r="E720" s="8">
        <f>Päälaskenta!F$15</f>
        <v>0.08</v>
      </c>
      <c r="F720" s="93">
        <f>SQRT(POWER(Päälaskenta!C$15/(2*Päälaskenta!E$15),2)+(D720/Päälaskenta!E$15))-Päälaskenta!C$15/(2*Päälaskenta!E$15)</f>
        <v>0.5494</v>
      </c>
      <c r="G720" s="57">
        <f>2*SQRT((POWER(F720,2))+POWER(Päälaskenta!E$15*F720,2))+Päälaskenta!C$15</f>
        <v>4.55</v>
      </c>
      <c r="H720" s="57">
        <f t="shared" si="78"/>
        <v>0.43</v>
      </c>
      <c r="I720" s="62">
        <f t="shared" si="79"/>
        <v>3.2409E-2</v>
      </c>
      <c r="M720" s="8">
        <f>IF(F720&gt;(Päälaskenta!D$24+Päälaskenta!D$20),(F720*Päälaskenta!C$15 + F720*F720*Päälaskenta!E$15)+(Päälaskenta!C$15 + F720*Päälaskenta!E$15)*(F720-(Päälaskenta!D$24+Päälaskenta!D$20)),F720*Päälaskenta!C$15 + F720*F720*Päälaskenta!E$15)</f>
        <v>1.95004036</v>
      </c>
      <c r="N720" s="8">
        <f>IF(F720&gt;Päälaskenta!D$24+Päälaskenta!D$20,2*SQRT(POWER((Päälaskenta!D$24+Päälaskenta!D$20),2)+POWER(Päälaskenta!E$15*(Päälaskenta!D$24+Päälaskenta!D$20),2))+Päälaskenta!C$15,(2*SQRT((POWER(F720,2))+POWER(Päälaskenta!E$15*F720,2))+Päälaskenta!C$15))</f>
        <v>4.5539378623355597</v>
      </c>
      <c r="O720" s="8">
        <f t="shared" si="80"/>
        <v>0.42820969871553999</v>
      </c>
      <c r="P720" s="8">
        <f>Päälaskenta!F$15</f>
        <v>0.08</v>
      </c>
      <c r="Q720" s="8">
        <f t="shared" si="81"/>
        <v>13.8481347068973</v>
      </c>
      <c r="R720" s="8">
        <f t="shared" si="82"/>
        <v>1.2820247474262501</v>
      </c>
      <c r="S720" s="8">
        <f t="shared" si="83"/>
        <v>3.2590982901808598E-2</v>
      </c>
    </row>
    <row r="721" spans="1:19" x14ac:dyDescent="0.2">
      <c r="A721" s="8">
        <v>719</v>
      </c>
      <c r="B721" s="8">
        <f>IF(Päälaskenta!C$7,Päälaskenta!E$7,Päälaskenta!G$5)</f>
        <v>2.5</v>
      </c>
      <c r="C721" s="56">
        <v>1.2809999999999999</v>
      </c>
      <c r="D721" s="92">
        <f t="shared" si="77"/>
        <v>1.9516</v>
      </c>
      <c r="E721" s="8">
        <f>Päälaskenta!F$15</f>
        <v>0.08</v>
      </c>
      <c r="F721" s="93">
        <f>SQRT(POWER(Päälaskenta!C$15/(2*Päälaskenta!E$15),2)+(D721/Päälaskenta!E$15))-Päälaskenta!C$15/(2*Päälaskenta!E$15)</f>
        <v>0.54979999999999996</v>
      </c>
      <c r="G721" s="57">
        <f>2*SQRT((POWER(F721,2))+POWER(Päälaskenta!E$15*F721,2))+Päälaskenta!C$15</f>
        <v>4.5599999999999996</v>
      </c>
      <c r="H721" s="57">
        <f t="shared" si="78"/>
        <v>0.43</v>
      </c>
      <c r="I721" s="62">
        <f t="shared" si="79"/>
        <v>3.2357999999999998E-2</v>
      </c>
      <c r="M721" s="8">
        <f>IF(F721&gt;(Päälaskenta!D$24+Päälaskenta!D$20),(F721*Päälaskenta!C$15 + F721*F721*Päälaskenta!E$15)+(Päälaskenta!C$15 + F721*Päälaskenta!E$15)*(F721-(Päälaskenta!D$24+Päälaskenta!D$20)),F721*Päälaskenta!C$15 + F721*F721*Päälaskenta!E$15)</f>
        <v>1.9516800400000001</v>
      </c>
      <c r="N721" s="8">
        <f>IF(F721&gt;Päälaskenta!D$24+Päälaskenta!D$20,2*SQRT(POWER((Päälaskenta!D$24+Päälaskenta!D$20),2)+POWER(Päälaskenta!E$15*(Päälaskenta!D$24+Päälaskenta!D$20),2))+Päälaskenta!C$15,(2*SQRT((POWER(F721,2))+POWER(Päälaskenta!E$15*F721,2))+Päälaskenta!C$15))</f>
        <v>4.5550692331854599</v>
      </c>
      <c r="O721" s="8">
        <f t="shared" si="80"/>
        <v>0.42846330979587499</v>
      </c>
      <c r="P721" s="8">
        <f>Päälaskenta!F$15</f>
        <v>0.08</v>
      </c>
      <c r="Q721" s="8">
        <f t="shared" si="81"/>
        <v>13.8652506762441</v>
      </c>
      <c r="R721" s="8">
        <f t="shared" si="82"/>
        <v>1.2809476700904301</v>
      </c>
      <c r="S721" s="8">
        <f t="shared" si="83"/>
        <v>3.2510568638436599E-2</v>
      </c>
    </row>
    <row r="722" spans="1:19" x14ac:dyDescent="0.2">
      <c r="A722" s="8">
        <v>720</v>
      </c>
      <c r="B722" s="8">
        <f>IF(Päälaskenta!C$7,Päälaskenta!E$7,Päälaskenta!G$5)</f>
        <v>2.5</v>
      </c>
      <c r="C722" s="56">
        <v>1.28</v>
      </c>
      <c r="D722" s="92">
        <f t="shared" si="77"/>
        <v>1.95313</v>
      </c>
      <c r="E722" s="8">
        <f>Päälaskenta!F$15</f>
        <v>0.08</v>
      </c>
      <c r="F722" s="93">
        <f>SQRT(POWER(Päälaskenta!C$15/(2*Päälaskenta!E$15),2)+(D722/Päälaskenta!E$15))-Päälaskenta!C$15/(2*Päälaskenta!E$15)</f>
        <v>0.55020000000000002</v>
      </c>
      <c r="G722" s="57">
        <f>2*SQRT((POWER(F722,2))+POWER(Päälaskenta!E$15*F722,2))+Päälaskenta!C$15</f>
        <v>4.5599999999999996</v>
      </c>
      <c r="H722" s="57">
        <f t="shared" si="78"/>
        <v>0.43</v>
      </c>
      <c r="I722" s="62">
        <f t="shared" si="79"/>
        <v>3.2308000000000003E-2</v>
      </c>
      <c r="M722" s="8">
        <f>IF(F722&gt;(Päälaskenta!D$24+Päälaskenta!D$20),(F722*Päälaskenta!C$15 + F722*F722*Päälaskenta!E$15)+(Päälaskenta!C$15 + F722*Päälaskenta!E$15)*(F722-(Päälaskenta!D$24+Päälaskenta!D$20)),F722*Päälaskenta!C$15 + F722*F722*Päälaskenta!E$15)</f>
        <v>1.9533200399999999</v>
      </c>
      <c r="N722" s="8">
        <f>IF(F722&gt;Päälaskenta!D$24+Päälaskenta!D$20,2*SQRT(POWER((Päälaskenta!D$24+Päälaskenta!D$20),2)+POWER(Päälaskenta!E$15*(Päälaskenta!D$24+Päälaskenta!D$20),2))+Päälaskenta!C$15,(2*SQRT((POWER(F722,2))+POWER(Päälaskenta!E$15*F722,2))+Päälaskenta!C$15))</f>
        <v>4.5562006040353502</v>
      </c>
      <c r="O722" s="8">
        <f t="shared" si="80"/>
        <v>0.428716865159532</v>
      </c>
      <c r="P722" s="8">
        <f>Päälaskenta!F$15</f>
        <v>0.08</v>
      </c>
      <c r="Q722" s="8">
        <f t="shared" si="81"/>
        <v>13.882375830867501</v>
      </c>
      <c r="R722" s="8">
        <f t="shared" si="82"/>
        <v>1.27987219134863</v>
      </c>
      <c r="S722" s="8">
        <f t="shared" si="83"/>
        <v>3.24304087116324E-2</v>
      </c>
    </row>
    <row r="723" spans="1:19" x14ac:dyDescent="0.2">
      <c r="A723" s="8">
        <v>721</v>
      </c>
      <c r="B723" s="8">
        <f>IF(Päälaskenta!C$7,Päälaskenta!E$7,Päälaskenta!G$5)</f>
        <v>2.5</v>
      </c>
      <c r="C723" s="56">
        <v>1.2789999999999999</v>
      </c>
      <c r="D723" s="92">
        <f t="shared" si="77"/>
        <v>1.95465</v>
      </c>
      <c r="E723" s="8">
        <f>Päälaskenta!F$15</f>
        <v>0.08</v>
      </c>
      <c r="F723" s="93">
        <f>SQRT(POWER(Päälaskenta!C$15/(2*Päälaskenta!E$15),2)+(D723/Päälaskenta!E$15))-Päälaskenta!C$15/(2*Päälaskenta!E$15)</f>
        <v>0.55049999999999999</v>
      </c>
      <c r="G723" s="57">
        <f>2*SQRT((POWER(F723,2))+POWER(Päälaskenta!E$15*F723,2))+Päälaskenta!C$15</f>
        <v>4.5599999999999996</v>
      </c>
      <c r="H723" s="57">
        <f t="shared" si="78"/>
        <v>0.43</v>
      </c>
      <c r="I723" s="62">
        <f t="shared" si="79"/>
        <v>3.2257000000000001E-2</v>
      </c>
      <c r="M723" s="8">
        <f>IF(F723&gt;(Päälaskenta!D$24+Päälaskenta!D$20),(F723*Päälaskenta!C$15 + F723*F723*Päälaskenta!E$15)+(Päälaskenta!C$15 + F723*Päälaskenta!E$15)*(F723-(Päälaskenta!D$24+Päälaskenta!D$20)),F723*Päälaskenta!C$15 + F723*F723*Päälaskenta!E$15)</f>
        <v>1.95455025</v>
      </c>
      <c r="N723" s="8">
        <f>IF(F723&gt;Päälaskenta!D$24+Päälaskenta!D$20,2*SQRT(POWER((Päälaskenta!D$24+Päälaskenta!D$20),2)+POWER(Päälaskenta!E$15*(Päälaskenta!D$24+Päälaskenta!D$20),2))+Päälaskenta!C$15,(2*SQRT((POWER(F723,2))+POWER(Päälaskenta!E$15*F723,2))+Päälaskenta!C$15))</f>
        <v>4.5570491321727804</v>
      </c>
      <c r="O723" s="8">
        <f t="shared" si="80"/>
        <v>0.42890699514316599</v>
      </c>
      <c r="P723" s="8">
        <f>Päälaskenta!F$15</f>
        <v>0.08</v>
      </c>
      <c r="Q723" s="8">
        <f t="shared" si="81"/>
        <v>13.895225724312001</v>
      </c>
      <c r="R723" s="8">
        <f t="shared" si="82"/>
        <v>1.2790666292667601</v>
      </c>
      <c r="S723" s="8">
        <f t="shared" si="83"/>
        <v>3.2370455082085602E-2</v>
      </c>
    </row>
    <row r="724" spans="1:19" x14ac:dyDescent="0.2">
      <c r="A724" s="8">
        <v>722</v>
      </c>
      <c r="B724" s="8">
        <f>IF(Päälaskenta!C$7,Päälaskenta!E$7,Päälaskenta!G$5)</f>
        <v>2.5</v>
      </c>
      <c r="C724" s="56">
        <v>1.278</v>
      </c>
      <c r="D724" s="92">
        <f t="shared" si="77"/>
        <v>1.95618</v>
      </c>
      <c r="E724" s="8">
        <f>Päälaskenta!F$15</f>
        <v>0.08</v>
      </c>
      <c r="F724" s="93">
        <f>SQRT(POWER(Päälaskenta!C$15/(2*Päälaskenta!E$15),2)+(D724/Päälaskenta!E$15))-Päälaskenta!C$15/(2*Päälaskenta!E$15)</f>
        <v>0.55089999999999995</v>
      </c>
      <c r="G724" s="57">
        <f>2*SQRT((POWER(F724,2))+POWER(Päälaskenta!E$15*F724,2))+Päälaskenta!C$15</f>
        <v>4.5599999999999996</v>
      </c>
      <c r="H724" s="57">
        <f t="shared" si="78"/>
        <v>0.43</v>
      </c>
      <c r="I724" s="62">
        <f t="shared" si="79"/>
        <v>3.2207E-2</v>
      </c>
      <c r="M724" s="8">
        <f>IF(F724&gt;(Päälaskenta!D$24+Päälaskenta!D$20),(F724*Päälaskenta!C$15 + F724*F724*Päälaskenta!E$15)+(Päälaskenta!C$15 + F724*Päälaskenta!E$15)*(F724-(Päälaskenta!D$24+Päälaskenta!D$20)),F724*Päälaskenta!C$15 + F724*F724*Päälaskenta!E$15)</f>
        <v>1.9561908100000001</v>
      </c>
      <c r="N724" s="8">
        <f>IF(F724&gt;Päälaskenta!D$24+Päälaskenta!D$20,2*SQRT(POWER((Päälaskenta!D$24+Päälaskenta!D$20),2)+POWER(Päälaskenta!E$15*(Päälaskenta!D$24+Päälaskenta!D$20),2))+Päälaskenta!C$15,(2*SQRT((POWER(F724,2))+POWER(Päälaskenta!E$15*F724,2))+Päälaskenta!C$15))</f>
        <v>4.5581805030226796</v>
      </c>
      <c r="O724" s="8">
        <f t="shared" si="80"/>
        <v>0.42916045310245698</v>
      </c>
      <c r="P724" s="8">
        <f>Päälaskenta!F$15</f>
        <v>0.08</v>
      </c>
      <c r="Q724" s="8">
        <f t="shared" si="81"/>
        <v>13.9123669517277</v>
      </c>
      <c r="R724" s="8">
        <f t="shared" si="82"/>
        <v>1.2779939396607201</v>
      </c>
      <c r="S724" s="8">
        <f t="shared" si="83"/>
        <v>3.2290737876412401E-2</v>
      </c>
    </row>
    <row r="725" spans="1:19" x14ac:dyDescent="0.2">
      <c r="A725" s="8">
        <v>723</v>
      </c>
      <c r="B725" s="8">
        <f>IF(Päälaskenta!C$7,Päälaskenta!E$7,Päälaskenta!G$5)</f>
        <v>2.5</v>
      </c>
      <c r="C725" s="56">
        <v>1.2769999999999999</v>
      </c>
      <c r="D725" s="92">
        <f t="shared" si="77"/>
        <v>1.9577100000000001</v>
      </c>
      <c r="E725" s="8">
        <f>Päälaskenta!F$15</f>
        <v>0.08</v>
      </c>
      <c r="F725" s="93">
        <f>SQRT(POWER(Päälaskenta!C$15/(2*Päälaskenta!E$15),2)+(D725/Päälaskenta!E$15))-Päälaskenta!C$15/(2*Päälaskenta!E$15)</f>
        <v>0.55130000000000001</v>
      </c>
      <c r="G725" s="57">
        <f>2*SQRT((POWER(F725,2))+POWER(Päälaskenta!E$15*F725,2))+Päälaskenta!C$15</f>
        <v>4.5599999999999996</v>
      </c>
      <c r="H725" s="57">
        <f t="shared" si="78"/>
        <v>0.43</v>
      </c>
      <c r="I725" s="62">
        <f t="shared" si="79"/>
        <v>3.2156999999999998E-2</v>
      </c>
      <c r="M725" s="8">
        <f>IF(F725&gt;(Päälaskenta!D$24+Päälaskenta!D$20),(F725*Päälaskenta!C$15 + F725*F725*Päälaskenta!E$15)+(Päälaskenta!C$15 + F725*Päälaskenta!E$15)*(F725-(Päälaskenta!D$24+Päälaskenta!D$20)),F725*Päälaskenta!C$15 + F725*F725*Päälaskenta!E$15)</f>
        <v>1.9578316899999999</v>
      </c>
      <c r="N725" s="8">
        <f>IF(F725&gt;Päälaskenta!D$24+Päälaskenta!D$20,2*SQRT(POWER((Päälaskenta!D$24+Päälaskenta!D$20),2)+POWER(Päälaskenta!E$15*(Päälaskenta!D$24+Päälaskenta!D$20),2))+Päälaskenta!C$15,(2*SQRT((POWER(F725,2))+POWER(Päälaskenta!E$15*F725,2))+Päälaskenta!C$15))</f>
        <v>4.55931187387257</v>
      </c>
      <c r="O725" s="8">
        <f t="shared" si="80"/>
        <v>0.429413855459084</v>
      </c>
      <c r="P725" s="8">
        <f>Päälaskenta!F$15</f>
        <v>0.08</v>
      </c>
      <c r="Q725" s="8">
        <f t="shared" si="81"/>
        <v>13.929517362775799</v>
      </c>
      <c r="R725" s="8">
        <f t="shared" si="82"/>
        <v>1.2769228390618199</v>
      </c>
      <c r="S725" s="8">
        <f t="shared" si="83"/>
        <v>3.22112723089348E-2</v>
      </c>
    </row>
    <row r="726" spans="1:19" x14ac:dyDescent="0.2">
      <c r="A726" s="8">
        <v>724</v>
      </c>
      <c r="B726" s="8">
        <f>IF(Päälaskenta!C$7,Päälaskenta!E$7,Päälaskenta!G$5)</f>
        <v>2.5</v>
      </c>
      <c r="C726" s="56">
        <v>1.276</v>
      </c>
      <c r="D726" s="92">
        <f t="shared" si="77"/>
        <v>1.9592499999999999</v>
      </c>
      <c r="E726" s="8">
        <f>Päälaskenta!F$15</f>
        <v>0.08</v>
      </c>
      <c r="F726" s="93">
        <f>SQRT(POWER(Päälaskenta!C$15/(2*Päälaskenta!E$15),2)+(D726/Päälaskenta!E$15))-Päälaskenta!C$15/(2*Päälaskenta!E$15)</f>
        <v>0.55159999999999998</v>
      </c>
      <c r="G726" s="57">
        <f>2*SQRT((POWER(F726,2))+POWER(Päälaskenta!E$15*F726,2))+Päälaskenta!C$15</f>
        <v>4.5599999999999996</v>
      </c>
      <c r="H726" s="57">
        <f t="shared" si="78"/>
        <v>0.43</v>
      </c>
      <c r="I726" s="62">
        <f t="shared" si="79"/>
        <v>3.2106000000000003E-2</v>
      </c>
      <c r="M726" s="8">
        <f>IF(F726&gt;(Päälaskenta!D$24+Päälaskenta!D$20),(F726*Päälaskenta!C$15 + F726*F726*Päälaskenta!E$15)+(Päälaskenta!C$15 + F726*Päälaskenta!E$15)*(F726-(Päälaskenta!D$24+Päälaskenta!D$20)),F726*Päälaskenta!C$15 + F726*F726*Päälaskenta!E$15)</f>
        <v>1.95906256</v>
      </c>
      <c r="N726" s="8">
        <f>IF(F726&gt;Päälaskenta!D$24+Päälaskenta!D$20,2*SQRT(POWER((Päälaskenta!D$24+Päälaskenta!D$20),2)+POWER(Päälaskenta!E$15*(Päälaskenta!D$24+Päälaskenta!D$20),2))+Päälaskenta!C$15,(2*SQRT((POWER(F726,2))+POWER(Päälaskenta!E$15*F726,2))+Päälaskenta!C$15))</f>
        <v>4.5601604020100002</v>
      </c>
      <c r="O726" s="8">
        <f t="shared" si="80"/>
        <v>0.42960387076219902</v>
      </c>
      <c r="P726" s="8">
        <f>Päälaskenta!F$15</f>
        <v>0.08</v>
      </c>
      <c r="Q726" s="8">
        <f t="shared" si="81"/>
        <v>13.942386197463</v>
      </c>
      <c r="R726" s="8">
        <f t="shared" si="82"/>
        <v>1.2761205543124701</v>
      </c>
      <c r="S726" s="8">
        <f t="shared" si="83"/>
        <v>3.2151837685525597E-2</v>
      </c>
    </row>
    <row r="727" spans="1:19" x14ac:dyDescent="0.2">
      <c r="A727" s="8">
        <v>725</v>
      </c>
      <c r="B727" s="8">
        <f>IF(Päälaskenta!C$7,Päälaskenta!E$7,Päälaskenta!G$5)</f>
        <v>2.5</v>
      </c>
      <c r="C727" s="56">
        <v>1.2749999999999999</v>
      </c>
      <c r="D727" s="92">
        <f t="shared" si="77"/>
        <v>1.96078</v>
      </c>
      <c r="E727" s="8">
        <f>Päälaskenta!F$15</f>
        <v>0.08</v>
      </c>
      <c r="F727" s="93">
        <f>SQRT(POWER(Päälaskenta!C$15/(2*Päälaskenta!E$15),2)+(D727/Päälaskenta!E$15))-Päälaskenta!C$15/(2*Päälaskenta!E$15)</f>
        <v>0.55200000000000005</v>
      </c>
      <c r="G727" s="57">
        <f>2*SQRT((POWER(F727,2))+POWER(Päälaskenta!E$15*F727,2))+Päälaskenta!C$15</f>
        <v>4.5599999999999996</v>
      </c>
      <c r="H727" s="57">
        <f t="shared" si="78"/>
        <v>0.43</v>
      </c>
      <c r="I727" s="62">
        <f t="shared" si="79"/>
        <v>3.2056000000000001E-2</v>
      </c>
      <c r="M727" s="8">
        <f>IF(F727&gt;(Päälaskenta!D$24+Päälaskenta!D$20),(F727*Päälaskenta!C$15 + F727*F727*Päälaskenta!E$15)+(Päälaskenta!C$15 + F727*Päälaskenta!E$15)*(F727-(Päälaskenta!D$24+Päälaskenta!D$20)),F727*Päälaskenta!C$15 + F727*F727*Päälaskenta!E$15)</f>
        <v>1.960704</v>
      </c>
      <c r="N727" s="8">
        <f>IF(F727&gt;Päälaskenta!D$24+Päälaskenta!D$20,2*SQRT(POWER((Päälaskenta!D$24+Päälaskenta!D$20),2)+POWER(Päälaskenta!E$15*(Päälaskenta!D$24+Päälaskenta!D$20),2))+Päälaskenta!C$15,(2*SQRT((POWER(F727,2))+POWER(Päälaskenta!E$15*F727,2))+Päälaskenta!C$15))</f>
        <v>4.5612917728599003</v>
      </c>
      <c r="O727" s="8">
        <f t="shared" si="80"/>
        <v>0.42985717591371098</v>
      </c>
      <c r="P727" s="8">
        <f>Päälaskenta!F$15</f>
        <v>0.08</v>
      </c>
      <c r="Q727" s="8">
        <f t="shared" si="81"/>
        <v>13.959552678438801</v>
      </c>
      <c r="R727" s="8">
        <f t="shared" si="82"/>
        <v>1.2750522261391799</v>
      </c>
      <c r="S727" s="8">
        <f t="shared" si="83"/>
        <v>3.2072810146775099E-2</v>
      </c>
    </row>
    <row r="728" spans="1:19" x14ac:dyDescent="0.2">
      <c r="A728" s="8">
        <v>726</v>
      </c>
      <c r="B728" s="8">
        <f>IF(Päälaskenta!C$7,Päälaskenta!E$7,Päälaskenta!G$5)</f>
        <v>2.5</v>
      </c>
      <c r="C728" s="56">
        <v>1.274</v>
      </c>
      <c r="D728" s="92">
        <f t="shared" si="77"/>
        <v>1.9623200000000001</v>
      </c>
      <c r="E728" s="8">
        <f>Päälaskenta!F$15</f>
        <v>0.08</v>
      </c>
      <c r="F728" s="93">
        <f>SQRT(POWER(Päälaskenta!C$15/(2*Päälaskenta!E$15),2)+(D728/Päälaskenta!E$15))-Päälaskenta!C$15/(2*Päälaskenta!E$15)</f>
        <v>0.5524</v>
      </c>
      <c r="G728" s="57">
        <f>2*SQRT((POWER(F728,2))+POWER(Päälaskenta!E$15*F728,2))+Päälaskenta!C$15</f>
        <v>4.5599999999999996</v>
      </c>
      <c r="H728" s="57">
        <f t="shared" si="78"/>
        <v>0.43</v>
      </c>
      <c r="I728" s="62">
        <f t="shared" si="79"/>
        <v>3.2006E-2</v>
      </c>
      <c r="M728" s="8">
        <f>IF(F728&gt;(Päälaskenta!D$24+Päälaskenta!D$20),(F728*Päälaskenta!C$15 + F728*F728*Päälaskenta!E$15)+(Päälaskenta!C$15 + F728*Päälaskenta!E$15)*(F728-(Päälaskenta!D$24+Päälaskenta!D$20)),F728*Päälaskenta!C$15 + F728*F728*Päälaskenta!E$15)</f>
        <v>1.9623457600000001</v>
      </c>
      <c r="N728" s="8">
        <f>IF(F728&gt;Päälaskenta!D$24+Päälaskenta!D$20,2*SQRT(POWER((Päälaskenta!D$24+Päälaskenta!D$20),2)+POWER(Päälaskenta!E$15*(Päälaskenta!D$24+Päälaskenta!D$20),2))+Päälaskenta!C$15,(2*SQRT((POWER(F728,2))+POWER(Päälaskenta!E$15*F728,2))+Päälaskenta!C$15))</f>
        <v>4.5624231437098004</v>
      </c>
      <c r="O728" s="8">
        <f t="shared" si="80"/>
        <v>0.43011042557626</v>
      </c>
      <c r="P728" s="8">
        <f>Päälaskenta!F$15</f>
        <v>0.08</v>
      </c>
      <c r="Q728" s="8">
        <f t="shared" si="81"/>
        <v>13.976728341417401</v>
      </c>
      <c r="R728" s="8">
        <f t="shared" si="82"/>
        <v>1.27398547746244</v>
      </c>
      <c r="S728" s="8">
        <f t="shared" si="83"/>
        <v>3.1994031581732502E-2</v>
      </c>
    </row>
    <row r="729" spans="1:19" x14ac:dyDescent="0.2">
      <c r="A729" s="8">
        <v>727</v>
      </c>
      <c r="B729" s="8">
        <f>IF(Päälaskenta!C$7,Päälaskenta!E$7,Päälaskenta!G$5)</f>
        <v>2.5</v>
      </c>
      <c r="C729" s="56">
        <v>1.2729999999999999</v>
      </c>
      <c r="D729" s="92">
        <f t="shared" si="77"/>
        <v>1.9638599999999999</v>
      </c>
      <c r="E729" s="8">
        <f>Päälaskenta!F$15</f>
        <v>0.08</v>
      </c>
      <c r="F729" s="93">
        <f>SQRT(POWER(Päälaskenta!C$15/(2*Päälaskenta!E$15),2)+(D729/Päälaskenta!E$15))-Päälaskenta!C$15/(2*Päälaskenta!E$15)</f>
        <v>0.55279999999999996</v>
      </c>
      <c r="G729" s="57">
        <f>2*SQRT((POWER(F729,2))+POWER(Päälaskenta!E$15*F729,2))+Päälaskenta!C$15</f>
        <v>4.5599999999999996</v>
      </c>
      <c r="H729" s="57">
        <f t="shared" si="78"/>
        <v>0.43</v>
      </c>
      <c r="I729" s="62">
        <f t="shared" si="79"/>
        <v>3.1954999999999997E-2</v>
      </c>
      <c r="M729" s="8">
        <f>IF(F729&gt;(Päälaskenta!D$24+Päälaskenta!D$20),(F729*Päälaskenta!C$15 + F729*F729*Päälaskenta!E$15)+(Päälaskenta!C$15 + F729*Päälaskenta!E$15)*(F729-(Päälaskenta!D$24+Päälaskenta!D$20)),F729*Päälaskenta!C$15 + F729*F729*Päälaskenta!E$15)</f>
        <v>1.9639878399999999</v>
      </c>
      <c r="N729" s="8">
        <f>IF(F729&gt;Päälaskenta!D$24+Päälaskenta!D$20,2*SQRT(POWER((Päälaskenta!D$24+Päälaskenta!D$20),2)+POWER(Päälaskenta!E$15*(Päälaskenta!D$24+Päälaskenta!D$20),2))+Päälaskenta!C$15,(2*SQRT((POWER(F729,2))+POWER(Päälaskenta!E$15*F729,2))+Päälaskenta!C$15))</f>
        <v>4.5635545145596899</v>
      </c>
      <c r="O729" s="8">
        <f t="shared" si="80"/>
        <v>0.43036361979111698</v>
      </c>
      <c r="P729" s="8">
        <f>Päälaskenta!F$15</f>
        <v>0.08</v>
      </c>
      <c r="Q729" s="8">
        <f t="shared" si="81"/>
        <v>13.9939131858098</v>
      </c>
      <c r="R729" s="8">
        <f t="shared" si="82"/>
        <v>1.2729203048426201</v>
      </c>
      <c r="S729" s="8">
        <f t="shared" si="83"/>
        <v>3.1915501029797698E-2</v>
      </c>
    </row>
    <row r="730" spans="1:19" x14ac:dyDescent="0.2">
      <c r="A730" s="8">
        <v>728</v>
      </c>
      <c r="B730" s="8">
        <f>IF(Päälaskenta!C$7,Päälaskenta!E$7,Päälaskenta!G$5)</f>
        <v>2.5</v>
      </c>
      <c r="C730" s="56">
        <v>1.272</v>
      </c>
      <c r="D730" s="92">
        <f t="shared" si="77"/>
        <v>1.9654100000000001</v>
      </c>
      <c r="E730" s="8">
        <f>Päälaskenta!F$15</f>
        <v>0.08</v>
      </c>
      <c r="F730" s="93">
        <f>SQRT(POWER(Päälaskenta!C$15/(2*Päälaskenta!E$15),2)+(D730/Päälaskenta!E$15))-Päälaskenta!C$15/(2*Päälaskenta!E$15)</f>
        <v>0.55310000000000004</v>
      </c>
      <c r="G730" s="57">
        <f>2*SQRT((POWER(F730,2))+POWER(Päälaskenta!E$15*F730,2))+Päälaskenta!C$15</f>
        <v>4.5599999999999996</v>
      </c>
      <c r="H730" s="57">
        <f t="shared" si="78"/>
        <v>0.43</v>
      </c>
      <c r="I730" s="62">
        <f t="shared" si="79"/>
        <v>3.1905000000000003E-2</v>
      </c>
      <c r="M730" s="8">
        <f>IF(F730&gt;(Päälaskenta!D$24+Päälaskenta!D$20),(F730*Päälaskenta!C$15 + F730*F730*Päälaskenta!E$15)+(Päälaskenta!C$15 + F730*Päälaskenta!E$15)*(F730-(Päälaskenta!D$24+Päälaskenta!D$20)),F730*Päälaskenta!C$15 + F730*F730*Päälaskenta!E$15)</f>
        <v>1.9652196099999999</v>
      </c>
      <c r="N730" s="8">
        <f>IF(F730&gt;Päälaskenta!D$24+Päälaskenta!D$20,2*SQRT(POWER((Päälaskenta!D$24+Päälaskenta!D$20),2)+POWER(Päälaskenta!E$15*(Päälaskenta!D$24+Päälaskenta!D$20),2))+Päälaskenta!C$15,(2*SQRT((POWER(F730,2))+POWER(Päälaskenta!E$15*F730,2))+Päälaskenta!C$15))</f>
        <v>4.56440304269712</v>
      </c>
      <c r="O730" s="8">
        <f t="shared" si="80"/>
        <v>0.43055347908951203</v>
      </c>
      <c r="P730" s="8">
        <f>Päälaskenta!F$15</f>
        <v>0.08</v>
      </c>
      <c r="Q730" s="8">
        <f t="shared" si="81"/>
        <v>14.006807844053901</v>
      </c>
      <c r="R730" s="8">
        <f t="shared" si="82"/>
        <v>1.2721224576015699</v>
      </c>
      <c r="S730" s="8">
        <f t="shared" si="83"/>
        <v>3.1856765299064602E-2</v>
      </c>
    </row>
    <row r="731" spans="1:19" x14ac:dyDescent="0.2">
      <c r="A731" s="8">
        <v>729</v>
      </c>
      <c r="B731" s="8">
        <f>IF(Päälaskenta!C$7,Päälaskenta!E$7,Päälaskenta!G$5)</f>
        <v>2.5</v>
      </c>
      <c r="C731" s="56">
        <v>1.2709999999999999</v>
      </c>
      <c r="D731" s="92">
        <f t="shared" si="77"/>
        <v>1.96696</v>
      </c>
      <c r="E731" s="8">
        <f>Päälaskenta!F$15</f>
        <v>0.08</v>
      </c>
      <c r="F731" s="93">
        <f>SQRT(POWER(Päälaskenta!C$15/(2*Päälaskenta!E$15),2)+(D731/Päälaskenta!E$15))-Päälaskenta!C$15/(2*Päälaskenta!E$15)</f>
        <v>0.55349999999999999</v>
      </c>
      <c r="G731" s="57">
        <f>2*SQRT((POWER(F731,2))+POWER(Päälaskenta!E$15*F731,2))+Päälaskenta!C$15</f>
        <v>4.57</v>
      </c>
      <c r="H731" s="57">
        <f t="shared" si="78"/>
        <v>0.43</v>
      </c>
      <c r="I731" s="62">
        <f t="shared" si="79"/>
        <v>3.1855000000000001E-2</v>
      </c>
      <c r="M731" s="8">
        <f>IF(F731&gt;(Päälaskenta!D$24+Päälaskenta!D$20),(F731*Päälaskenta!C$15 + F731*F731*Päälaskenta!E$15)+(Päälaskenta!C$15 + F731*Päälaskenta!E$15)*(F731-(Päälaskenta!D$24+Päälaskenta!D$20)),F731*Päälaskenta!C$15 + F731*F731*Päälaskenta!E$15)</f>
        <v>1.9668622499999999</v>
      </c>
      <c r="N731" s="8">
        <f>IF(F731&gt;Päälaskenta!D$24+Päälaskenta!D$20,2*SQRT(POWER((Päälaskenta!D$24+Päälaskenta!D$20),2)+POWER(Päälaskenta!E$15*(Päälaskenta!D$24+Päälaskenta!D$20),2))+Päälaskenta!C$15,(2*SQRT((POWER(F731,2))+POWER(Päälaskenta!E$15*F731,2))+Päälaskenta!C$15))</f>
        <v>4.5655344135470202</v>
      </c>
      <c r="O731" s="8">
        <f t="shared" si="80"/>
        <v>0.43080657637008601</v>
      </c>
      <c r="P731" s="8">
        <f>Päälaskenta!F$15</f>
        <v>0.08</v>
      </c>
      <c r="Q731" s="8">
        <f t="shared" si="81"/>
        <v>14.024008754509399</v>
      </c>
      <c r="R731" s="8">
        <f t="shared" si="82"/>
        <v>1.2710600348346699</v>
      </c>
      <c r="S731" s="8">
        <f t="shared" si="83"/>
        <v>3.17786664718211E-2</v>
      </c>
    </row>
    <row r="732" spans="1:19" x14ac:dyDescent="0.2">
      <c r="A732" s="8">
        <v>730</v>
      </c>
      <c r="B732" s="8">
        <f>IF(Päälaskenta!C$7,Päälaskenta!E$7,Päälaskenta!G$5)</f>
        <v>2.5</v>
      </c>
      <c r="C732" s="56">
        <v>1.27</v>
      </c>
      <c r="D732" s="92">
        <f t="shared" si="77"/>
        <v>1.9684999999999999</v>
      </c>
      <c r="E732" s="8">
        <f>Päälaskenta!F$15</f>
        <v>0.08</v>
      </c>
      <c r="F732" s="93">
        <f>SQRT(POWER(Päälaskenta!C$15/(2*Päälaskenta!E$15),2)+(D732/Päälaskenta!E$15))-Päälaskenta!C$15/(2*Päälaskenta!E$15)</f>
        <v>0.55389999999999995</v>
      </c>
      <c r="G732" s="57">
        <f>2*SQRT((POWER(F732,2))+POWER(Päälaskenta!E$15*F732,2))+Päälaskenta!C$15</f>
        <v>4.57</v>
      </c>
      <c r="H732" s="57">
        <f t="shared" si="78"/>
        <v>0.43</v>
      </c>
      <c r="I732" s="62">
        <f t="shared" si="79"/>
        <v>3.1805E-2</v>
      </c>
      <c r="M732" s="8">
        <f>IF(F732&gt;(Päälaskenta!D$24+Päälaskenta!D$20),(F732*Päälaskenta!C$15 + F732*F732*Päälaskenta!E$15)+(Päälaskenta!C$15 + F732*Päälaskenta!E$15)*(F732-(Päälaskenta!D$24+Päälaskenta!D$20)),F732*Päälaskenta!C$15 + F732*F732*Päälaskenta!E$15)</f>
        <v>1.96850521</v>
      </c>
      <c r="N732" s="8">
        <f>IF(F732&gt;Päälaskenta!D$24+Päälaskenta!D$20,2*SQRT(POWER((Päälaskenta!D$24+Päälaskenta!D$20),2)+POWER(Päälaskenta!E$15*(Päälaskenta!D$24+Päälaskenta!D$20),2))+Päälaskenta!C$15,(2*SQRT((POWER(F732,2))+POWER(Päälaskenta!E$15*F732,2))+Päälaskenta!C$15))</f>
        <v>4.5666657843969096</v>
      </c>
      <c r="O732" s="8">
        <f t="shared" si="80"/>
        <v>0.43105961831624801</v>
      </c>
      <c r="P732" s="8">
        <f>Päälaskenta!F$15</f>
        <v>0.08</v>
      </c>
      <c r="Q732" s="8">
        <f t="shared" si="81"/>
        <v>14.0412188447693</v>
      </c>
      <c r="R732" s="8">
        <f t="shared" si="82"/>
        <v>1.26999917871693</v>
      </c>
      <c r="S732" s="8">
        <f t="shared" si="83"/>
        <v>3.1700813038611102E-2</v>
      </c>
    </row>
    <row r="733" spans="1:19" x14ac:dyDescent="0.2">
      <c r="A733" s="8">
        <v>731</v>
      </c>
      <c r="B733" s="8">
        <f>IF(Päälaskenta!C$7,Päälaskenta!E$7,Päälaskenta!G$5)</f>
        <v>2.5</v>
      </c>
      <c r="C733" s="56">
        <v>1.2689999999999999</v>
      </c>
      <c r="D733" s="92">
        <f t="shared" si="77"/>
        <v>1.9700599999999999</v>
      </c>
      <c r="E733" s="8">
        <f>Päälaskenta!F$15</f>
        <v>0.08</v>
      </c>
      <c r="F733" s="93">
        <f>SQRT(POWER(Päälaskenta!C$15/(2*Päälaskenta!E$15),2)+(D733/Päälaskenta!E$15))-Päälaskenta!C$15/(2*Päälaskenta!E$15)</f>
        <v>0.55430000000000001</v>
      </c>
      <c r="G733" s="57">
        <f>2*SQRT((POWER(F733,2))+POWER(Päälaskenta!E$15*F733,2))+Päälaskenta!C$15</f>
        <v>4.57</v>
      </c>
      <c r="H733" s="57">
        <f t="shared" si="78"/>
        <v>0.43</v>
      </c>
      <c r="I733" s="62">
        <f t="shared" si="79"/>
        <v>3.1754999999999999E-2</v>
      </c>
      <c r="M733" s="8">
        <f>IF(F733&gt;(Päälaskenta!D$24+Päälaskenta!D$20),(F733*Päälaskenta!C$15 + F733*F733*Päälaskenta!E$15)+(Päälaskenta!C$15 + F733*Päälaskenta!E$15)*(F733-(Päälaskenta!D$24+Päälaskenta!D$20)),F733*Päälaskenta!C$15 + F733*F733*Päälaskenta!E$15)</f>
        <v>1.9701484899999999</v>
      </c>
      <c r="N733" s="8">
        <f>IF(F733&gt;Päälaskenta!D$24+Päälaskenta!D$20,2*SQRT(POWER((Päälaskenta!D$24+Päälaskenta!D$20),2)+POWER(Päälaskenta!E$15*(Päälaskenta!D$24+Päälaskenta!D$20),2))+Päälaskenta!C$15,(2*SQRT((POWER(F733,2))+POWER(Päälaskenta!E$15*F733,2))+Päälaskenta!C$15))</f>
        <v>4.5677971552468097</v>
      </c>
      <c r="O733" s="8">
        <f t="shared" si="80"/>
        <v>0.431312604969112</v>
      </c>
      <c r="P733" s="8">
        <f>Päälaskenta!F$15</f>
        <v>0.08</v>
      </c>
      <c r="Q733" s="8">
        <f t="shared" si="81"/>
        <v>14.058438114252001</v>
      </c>
      <c r="R733" s="8">
        <f t="shared" si="82"/>
        <v>1.26893988584586</v>
      </c>
      <c r="S733" s="8">
        <f t="shared" si="83"/>
        <v>3.1623204055184997E-2</v>
      </c>
    </row>
    <row r="734" spans="1:19" x14ac:dyDescent="0.2">
      <c r="A734" s="8">
        <v>732</v>
      </c>
      <c r="B734" s="8">
        <f>IF(Päälaskenta!C$7,Päälaskenta!E$7,Päälaskenta!G$5)</f>
        <v>2.5</v>
      </c>
      <c r="C734" s="56">
        <v>1.268</v>
      </c>
      <c r="D734" s="92">
        <f t="shared" si="77"/>
        <v>1.9716100000000001</v>
      </c>
      <c r="E734" s="8">
        <f>Päälaskenta!F$15</f>
        <v>0.08</v>
      </c>
      <c r="F734" s="93">
        <f>SQRT(POWER(Päälaskenta!C$15/(2*Päälaskenta!E$15),2)+(D734/Päälaskenta!E$15))-Päälaskenta!C$15/(2*Päälaskenta!E$15)</f>
        <v>0.55469999999999997</v>
      </c>
      <c r="G734" s="57">
        <f>2*SQRT((POWER(F734,2))+POWER(Päälaskenta!E$15*F734,2))+Päälaskenta!C$15</f>
        <v>4.57</v>
      </c>
      <c r="H734" s="57">
        <f t="shared" si="78"/>
        <v>0.43</v>
      </c>
      <c r="I734" s="62">
        <f t="shared" si="79"/>
        <v>3.1704999999999997E-2</v>
      </c>
      <c r="M734" s="8">
        <f>IF(F734&gt;(Päälaskenta!D$24+Päälaskenta!D$20),(F734*Päälaskenta!C$15 + F734*F734*Päälaskenta!E$15)+(Päälaskenta!C$15 + F734*Päälaskenta!E$15)*(F734-(Päälaskenta!D$24+Päälaskenta!D$20)),F734*Päälaskenta!C$15 + F734*F734*Päälaskenta!E$15)</f>
        <v>1.9717920900000001</v>
      </c>
      <c r="N734" s="8">
        <f>IF(F734&gt;Päälaskenta!D$24+Päälaskenta!D$20,2*SQRT(POWER((Päälaskenta!D$24+Päälaskenta!D$20),2)+POWER(Päälaskenta!E$15*(Päälaskenta!D$24+Päälaskenta!D$20),2))+Päälaskenta!C$15,(2*SQRT((POWER(F734,2))+POWER(Päälaskenta!E$15*F734,2))+Päälaskenta!C$15))</f>
        <v>4.5689285260967099</v>
      </c>
      <c r="O734" s="8">
        <f t="shared" si="80"/>
        <v>0.43156553636975498</v>
      </c>
      <c r="P734" s="8">
        <f>Päälaskenta!F$15</f>
        <v>0.08</v>
      </c>
      <c r="Q734" s="8">
        <f t="shared" si="81"/>
        <v>14.075666562377799</v>
      </c>
      <c r="R734" s="8">
        <f t="shared" si="82"/>
        <v>1.2678821528288</v>
      </c>
      <c r="S734" s="8">
        <f t="shared" si="83"/>
        <v>3.1545838581598797E-2</v>
      </c>
    </row>
    <row r="735" spans="1:19" x14ac:dyDescent="0.2">
      <c r="A735" s="8">
        <v>733</v>
      </c>
      <c r="B735" s="8">
        <f>IF(Päälaskenta!C$7,Päälaskenta!E$7,Päälaskenta!G$5)</f>
        <v>2.5</v>
      </c>
      <c r="C735" s="56">
        <v>1.2669999999999999</v>
      </c>
      <c r="D735" s="92">
        <f t="shared" si="77"/>
        <v>1.97316</v>
      </c>
      <c r="E735" s="8">
        <f>Päälaskenta!F$15</f>
        <v>0.08</v>
      </c>
      <c r="F735" s="93">
        <f>SQRT(POWER(Päälaskenta!C$15/(2*Päälaskenta!E$15),2)+(D735/Päälaskenta!E$15))-Päälaskenta!C$15/(2*Päälaskenta!E$15)</f>
        <v>0.55500000000000005</v>
      </c>
      <c r="G735" s="57">
        <f>2*SQRT((POWER(F735,2))+POWER(Päälaskenta!E$15*F735,2))+Päälaskenta!C$15</f>
        <v>4.57</v>
      </c>
      <c r="H735" s="57">
        <f t="shared" si="78"/>
        <v>0.43</v>
      </c>
      <c r="I735" s="62">
        <f t="shared" si="79"/>
        <v>3.1655000000000003E-2</v>
      </c>
      <c r="M735" s="8">
        <f>IF(F735&gt;(Päälaskenta!D$24+Päälaskenta!D$20),(F735*Päälaskenta!C$15 + F735*F735*Päälaskenta!E$15)+(Päälaskenta!C$15 + F735*Päälaskenta!E$15)*(F735-(Päälaskenta!D$24+Päälaskenta!D$20)),F735*Päälaskenta!C$15 + F735*F735*Päälaskenta!E$15)</f>
        <v>1.973025</v>
      </c>
      <c r="N735" s="8">
        <f>IF(F735&gt;Päälaskenta!D$24+Päälaskenta!D$20,2*SQRT(POWER((Päälaskenta!D$24+Päälaskenta!D$20),2)+POWER(Päälaskenta!E$15*(Päälaskenta!D$24+Päälaskenta!D$20),2))+Päälaskenta!C$15,(2*SQRT((POWER(F735,2))+POWER(Päälaskenta!E$15*F735,2))+Päälaskenta!C$15))</f>
        <v>4.56977705423414</v>
      </c>
      <c r="O735" s="8">
        <f t="shared" si="80"/>
        <v>0.43175519868565299</v>
      </c>
      <c r="P735" s="8">
        <f>Päälaskenta!F$15</f>
        <v>0.08</v>
      </c>
      <c r="Q735" s="8">
        <f t="shared" si="81"/>
        <v>14.088593921609</v>
      </c>
      <c r="R735" s="8">
        <f t="shared" si="82"/>
        <v>1.26708987468481</v>
      </c>
      <c r="S735" s="8">
        <f t="shared" si="83"/>
        <v>3.1487973716722899E-2</v>
      </c>
    </row>
    <row r="736" spans="1:19" x14ac:dyDescent="0.2">
      <c r="A736" s="8">
        <v>734</v>
      </c>
      <c r="B736" s="8">
        <f>IF(Päälaskenta!C$7,Päälaskenta!E$7,Päälaskenta!G$5)</f>
        <v>2.5</v>
      </c>
      <c r="C736" s="56">
        <v>1.266</v>
      </c>
      <c r="D736" s="92">
        <f t="shared" si="77"/>
        <v>1.97472</v>
      </c>
      <c r="E736" s="8">
        <f>Päälaskenta!F$15</f>
        <v>0.08</v>
      </c>
      <c r="F736" s="93">
        <f>SQRT(POWER(Päälaskenta!C$15/(2*Päälaskenta!E$15),2)+(D736/Päälaskenta!E$15))-Päälaskenta!C$15/(2*Päälaskenta!E$15)</f>
        <v>0.5554</v>
      </c>
      <c r="G736" s="57">
        <f>2*SQRT((POWER(F736,2))+POWER(Päälaskenta!E$15*F736,2))+Päälaskenta!C$15</f>
        <v>4.57</v>
      </c>
      <c r="H736" s="57">
        <f t="shared" si="78"/>
        <v>0.43</v>
      </c>
      <c r="I736" s="62">
        <f t="shared" si="79"/>
        <v>3.1605000000000001E-2</v>
      </c>
      <c r="M736" s="8">
        <f>IF(F736&gt;(Päälaskenta!D$24+Päälaskenta!D$20),(F736*Päälaskenta!C$15 + F736*F736*Päälaskenta!E$15)+(Päälaskenta!C$15 + F736*Päälaskenta!E$15)*(F736-(Päälaskenta!D$24+Päälaskenta!D$20)),F736*Päälaskenta!C$15 + F736*F736*Päälaskenta!E$15)</f>
        <v>1.9746691599999999</v>
      </c>
      <c r="N736" s="8">
        <f>IF(F736&gt;Päälaskenta!D$24+Päälaskenta!D$20,2*SQRT(POWER((Päälaskenta!D$24+Päälaskenta!D$20),2)+POWER(Päälaskenta!E$15*(Päälaskenta!D$24+Päälaskenta!D$20),2))+Päälaskenta!C$15,(2*SQRT((POWER(F736,2))+POWER(Päälaskenta!E$15*F736,2))+Päälaskenta!C$15))</f>
        <v>4.5709084250840304</v>
      </c>
      <c r="O736" s="8">
        <f t="shared" si="80"/>
        <v>0.43200803349362599</v>
      </c>
      <c r="P736" s="8">
        <f>Päälaskenta!F$15</f>
        <v>0.08</v>
      </c>
      <c r="Q736" s="8">
        <f t="shared" si="81"/>
        <v>14.105838430971</v>
      </c>
      <c r="R736" s="8">
        <f t="shared" si="82"/>
        <v>1.26603486327806</v>
      </c>
      <c r="S736" s="8">
        <f t="shared" si="83"/>
        <v>3.1411032136486702E-2</v>
      </c>
    </row>
    <row r="737" spans="1:19" x14ac:dyDescent="0.2">
      <c r="A737" s="8">
        <v>735</v>
      </c>
      <c r="B737" s="8">
        <f>IF(Päälaskenta!C$7,Päälaskenta!E$7,Päälaskenta!G$5)</f>
        <v>2.5</v>
      </c>
      <c r="C737" s="56">
        <v>1.2649999999999999</v>
      </c>
      <c r="D737" s="92">
        <f t="shared" si="77"/>
        <v>1.97628</v>
      </c>
      <c r="E737" s="8">
        <f>Päälaskenta!F$15</f>
        <v>0.08</v>
      </c>
      <c r="F737" s="93">
        <f>SQRT(POWER(Päälaskenta!C$15/(2*Päälaskenta!E$15),2)+(D737/Päälaskenta!E$15))-Päälaskenta!C$15/(2*Päälaskenta!E$15)</f>
        <v>0.55579999999999996</v>
      </c>
      <c r="G737" s="57">
        <f>2*SQRT((POWER(F737,2))+POWER(Päälaskenta!E$15*F737,2))+Päälaskenta!C$15</f>
        <v>4.57</v>
      </c>
      <c r="H737" s="57">
        <f t="shared" si="78"/>
        <v>0.43</v>
      </c>
      <c r="I737" s="62">
        <f t="shared" si="79"/>
        <v>3.1555E-2</v>
      </c>
      <c r="M737" s="8">
        <f>IF(F737&gt;(Päälaskenta!D$24+Päälaskenta!D$20),(F737*Päälaskenta!C$15 + F737*F737*Päälaskenta!E$15)+(Päälaskenta!C$15 + F737*Päälaskenta!E$15)*(F737-(Päälaskenta!D$24+Päälaskenta!D$20)),F737*Päälaskenta!C$15 + F737*F737*Päälaskenta!E$15)</f>
        <v>1.9763136400000001</v>
      </c>
      <c r="N737" s="8">
        <f>IF(F737&gt;Päälaskenta!D$24+Päälaskenta!D$20,2*SQRT(POWER((Päälaskenta!D$24+Päälaskenta!D$20),2)+POWER(Päälaskenta!E$15*(Päälaskenta!D$24+Päälaskenta!D$20),2))+Päälaskenta!C$15,(2*SQRT((POWER(F737,2))+POWER(Päälaskenta!E$15*F737,2))+Päälaskenta!C$15))</f>
        <v>4.5720397959339296</v>
      </c>
      <c r="O737" s="8">
        <f t="shared" si="80"/>
        <v>0.432260813162126</v>
      </c>
      <c r="P737" s="8">
        <f>Päälaskenta!F$15</f>
        <v>0.08</v>
      </c>
      <c r="Q737" s="8">
        <f t="shared" si="81"/>
        <v>14.123092117391799</v>
      </c>
      <c r="R737" s="8">
        <f t="shared" si="82"/>
        <v>1.2649814024458199</v>
      </c>
      <c r="S737" s="8">
        <f t="shared" si="83"/>
        <v>3.1334331503260801E-2</v>
      </c>
    </row>
    <row r="738" spans="1:19" x14ac:dyDescent="0.2">
      <c r="A738" s="8">
        <v>736</v>
      </c>
      <c r="B738" s="8">
        <f>IF(Päälaskenta!C$7,Päälaskenta!E$7,Päälaskenta!G$5)</f>
        <v>2.5</v>
      </c>
      <c r="C738" s="56">
        <v>1.264</v>
      </c>
      <c r="D738" s="92">
        <f t="shared" si="77"/>
        <v>1.9778500000000001</v>
      </c>
      <c r="E738" s="8">
        <f>Päälaskenta!F$15</f>
        <v>0.08</v>
      </c>
      <c r="F738" s="93">
        <f>SQRT(POWER(Päälaskenta!C$15/(2*Päälaskenta!E$15),2)+(D738/Päälaskenta!E$15))-Päälaskenta!C$15/(2*Päälaskenta!E$15)</f>
        <v>0.55620000000000003</v>
      </c>
      <c r="G738" s="57">
        <f>2*SQRT((POWER(F738,2))+POWER(Päälaskenta!E$15*F738,2))+Päälaskenta!C$15</f>
        <v>4.57</v>
      </c>
      <c r="H738" s="57">
        <f t="shared" si="78"/>
        <v>0.43</v>
      </c>
      <c r="I738" s="62">
        <f t="shared" si="79"/>
        <v>3.1504999999999998E-2</v>
      </c>
      <c r="M738" s="8">
        <f>IF(F738&gt;(Päälaskenta!D$24+Päälaskenta!D$20),(F738*Päälaskenta!C$15 + F738*F738*Päälaskenta!E$15)+(Päälaskenta!C$15 + F738*Päälaskenta!E$15)*(F738-(Päälaskenta!D$24+Päälaskenta!D$20)),F738*Päälaskenta!C$15 + F738*F738*Päälaskenta!E$15)</f>
        <v>1.9779584400000001</v>
      </c>
      <c r="N738" s="8">
        <f>IF(F738&gt;Päälaskenta!D$24+Päälaskenta!D$20,2*SQRT(POWER((Päälaskenta!D$24+Päälaskenta!D$20),2)+POWER(Päälaskenta!E$15*(Päälaskenta!D$24+Päälaskenta!D$20),2))+Päälaskenta!C$15,(2*SQRT((POWER(F738,2))+POWER(Päälaskenta!E$15*F738,2))+Päälaskenta!C$15))</f>
        <v>4.5731711667838297</v>
      </c>
      <c r="O738" s="8">
        <f t="shared" si="80"/>
        <v>0.43251353773207601</v>
      </c>
      <c r="P738" s="8">
        <f>Päälaskenta!F$15</f>
        <v>0.08</v>
      </c>
      <c r="Q738" s="8">
        <f t="shared" si="81"/>
        <v>14.140354980299</v>
      </c>
      <c r="R738" s="8">
        <f t="shared" si="82"/>
        <v>1.2639294888319299</v>
      </c>
      <c r="S738" s="8">
        <f t="shared" si="83"/>
        <v>3.1257870893045998E-2</v>
      </c>
    </row>
    <row r="739" spans="1:19" x14ac:dyDescent="0.2">
      <c r="A739" s="8">
        <v>737</v>
      </c>
      <c r="B739" s="8">
        <f>IF(Päälaskenta!C$7,Päälaskenta!E$7,Päälaskenta!G$5)</f>
        <v>2.5</v>
      </c>
      <c r="C739" s="56">
        <v>1.2629999999999999</v>
      </c>
      <c r="D739" s="92">
        <f t="shared" si="77"/>
        <v>1.9794099999999999</v>
      </c>
      <c r="E739" s="8">
        <f>Päälaskenta!F$15</f>
        <v>0.08</v>
      </c>
      <c r="F739" s="93">
        <f>SQRT(POWER(Päälaskenta!C$15/(2*Päälaskenta!E$15),2)+(D739/Päälaskenta!E$15))-Päälaskenta!C$15/(2*Päälaskenta!E$15)</f>
        <v>0.55659999999999998</v>
      </c>
      <c r="G739" s="57">
        <f>2*SQRT((POWER(F739,2))+POWER(Päälaskenta!E$15*F739,2))+Päälaskenta!C$15</f>
        <v>4.57</v>
      </c>
      <c r="H739" s="57">
        <f t="shared" si="78"/>
        <v>0.43</v>
      </c>
      <c r="I739" s="62">
        <f t="shared" si="79"/>
        <v>3.1454999999999997E-2</v>
      </c>
      <c r="M739" s="8">
        <f>IF(F739&gt;(Päälaskenta!D$24+Päälaskenta!D$20),(F739*Päälaskenta!C$15 + F739*F739*Päälaskenta!E$15)+(Päälaskenta!C$15 + F739*Päälaskenta!E$15)*(F739-(Päälaskenta!D$24+Päälaskenta!D$20)),F739*Päälaskenta!C$15 + F739*F739*Päälaskenta!E$15)</f>
        <v>1.9796035599999999</v>
      </c>
      <c r="N739" s="8">
        <f>IF(F739&gt;Päälaskenta!D$24+Päälaskenta!D$20,2*SQRT(POWER((Päälaskenta!D$24+Päälaskenta!D$20),2)+POWER(Päälaskenta!E$15*(Päälaskenta!D$24+Päälaskenta!D$20),2))+Päälaskenta!C$15,(2*SQRT((POWER(F739,2))+POWER(Päälaskenta!E$15*F739,2))+Päälaskenta!C$15))</f>
        <v>4.5743025376337298</v>
      </c>
      <c r="O739" s="8">
        <f t="shared" si="80"/>
        <v>0.43276620724435999</v>
      </c>
      <c r="P739" s="8">
        <f>Päälaskenta!F$15</f>
        <v>0.08</v>
      </c>
      <c r="Q739" s="8">
        <f t="shared" si="81"/>
        <v>14.157627019121801</v>
      </c>
      <c r="R739" s="8">
        <f t="shared" si="82"/>
        <v>1.26287911908988</v>
      </c>
      <c r="S739" s="8">
        <f t="shared" si="83"/>
        <v>3.11816493860433E-2</v>
      </c>
    </row>
    <row r="740" spans="1:19" x14ac:dyDescent="0.2">
      <c r="A740" s="8">
        <v>738</v>
      </c>
      <c r="B740" s="8">
        <f>IF(Päälaskenta!C$7,Päälaskenta!E$7,Päälaskenta!G$5)</f>
        <v>2.5</v>
      </c>
      <c r="C740" s="56">
        <v>1.262</v>
      </c>
      <c r="D740" s="92">
        <f t="shared" si="77"/>
        <v>1.98098</v>
      </c>
      <c r="E740" s="8">
        <f>Päälaskenta!F$15</f>
        <v>0.08</v>
      </c>
      <c r="F740" s="93">
        <f>SQRT(POWER(Päälaskenta!C$15/(2*Päälaskenta!E$15),2)+(D740/Päälaskenta!E$15))-Päälaskenta!C$15/(2*Päälaskenta!E$15)</f>
        <v>0.55689999999999995</v>
      </c>
      <c r="G740" s="57">
        <f>2*SQRT((POWER(F740,2))+POWER(Päälaskenta!E$15*F740,2))+Päälaskenta!C$15</f>
        <v>4.58</v>
      </c>
      <c r="H740" s="57">
        <f t="shared" si="78"/>
        <v>0.43</v>
      </c>
      <c r="I740" s="62">
        <f t="shared" si="79"/>
        <v>3.1406000000000003E-2</v>
      </c>
      <c r="M740" s="8">
        <f>IF(F740&gt;(Päälaskenta!D$24+Päälaskenta!D$20),(F740*Päälaskenta!C$15 + F740*F740*Päälaskenta!E$15)+(Päälaskenta!C$15 + F740*Päälaskenta!E$15)*(F740-(Päälaskenta!D$24+Päälaskenta!D$20)),F740*Päälaskenta!C$15 + F740*F740*Päälaskenta!E$15)</f>
        <v>1.98083761</v>
      </c>
      <c r="N740" s="8">
        <f>IF(F740&gt;Päälaskenta!D$24+Päälaskenta!D$20,2*SQRT(POWER((Päälaskenta!D$24+Päälaskenta!D$20),2)+POWER(Päälaskenta!E$15*(Päälaskenta!D$24+Päälaskenta!D$20),2))+Päälaskenta!C$15,(2*SQRT((POWER(F740,2))+POWER(Päälaskenta!E$15*F740,2))+Päälaskenta!C$15))</f>
        <v>4.5751510657711503</v>
      </c>
      <c r="O740" s="8">
        <f t="shared" si="80"/>
        <v>0.43295567327154999</v>
      </c>
      <c r="P740" s="8">
        <f>Päälaskenta!F$15</f>
        <v>0.08</v>
      </c>
      <c r="Q740" s="8">
        <f t="shared" si="81"/>
        <v>14.1705870695915</v>
      </c>
      <c r="R740" s="8">
        <f t="shared" si="82"/>
        <v>1.26209235294154</v>
      </c>
      <c r="S740" s="8">
        <f t="shared" si="83"/>
        <v>3.1124639616312601E-2</v>
      </c>
    </row>
    <row r="741" spans="1:19" x14ac:dyDescent="0.2">
      <c r="A741" s="8">
        <v>739</v>
      </c>
      <c r="B741" s="8">
        <f>IF(Päälaskenta!C$7,Päälaskenta!E$7,Päälaskenta!G$5)</f>
        <v>2.5</v>
      </c>
      <c r="C741" s="56">
        <v>1.2609999999999999</v>
      </c>
      <c r="D741" s="92">
        <f t="shared" si="77"/>
        <v>1.98255</v>
      </c>
      <c r="E741" s="8">
        <f>Päälaskenta!F$15</f>
        <v>0.08</v>
      </c>
      <c r="F741" s="93">
        <f>SQRT(POWER(Päälaskenta!C$15/(2*Päälaskenta!E$15),2)+(D741/Päälaskenta!E$15))-Päälaskenta!C$15/(2*Päälaskenta!E$15)</f>
        <v>0.55730000000000002</v>
      </c>
      <c r="G741" s="57">
        <f>2*SQRT((POWER(F741,2))+POWER(Päälaskenta!E$15*F741,2))+Päälaskenta!C$15</f>
        <v>4.58</v>
      </c>
      <c r="H741" s="57">
        <f t="shared" si="78"/>
        <v>0.43</v>
      </c>
      <c r="I741" s="62">
        <f t="shared" si="79"/>
        <v>3.1356000000000002E-2</v>
      </c>
      <c r="M741" s="8">
        <f>IF(F741&gt;(Päälaskenta!D$24+Päälaskenta!D$20),(F741*Päälaskenta!C$15 + F741*F741*Päälaskenta!E$15)+(Päälaskenta!C$15 + F741*Päälaskenta!E$15)*(F741-(Päälaskenta!D$24+Päälaskenta!D$20)),F741*Päälaskenta!C$15 + F741*F741*Päälaskenta!E$15)</f>
        <v>1.98248329</v>
      </c>
      <c r="N741" s="8">
        <f>IF(F741&gt;Päälaskenta!D$24+Päälaskenta!D$20,2*SQRT(POWER((Päälaskenta!D$24+Päälaskenta!D$20),2)+POWER(Päälaskenta!E$15*(Päälaskenta!D$24+Päälaskenta!D$20),2))+Päälaskenta!C$15,(2*SQRT((POWER(F741,2))+POWER(Päälaskenta!E$15*F741,2))+Päälaskenta!C$15))</f>
        <v>4.5762824366210504</v>
      </c>
      <c r="O741" s="8">
        <f t="shared" si="80"/>
        <v>0.43320824653117102</v>
      </c>
      <c r="P741" s="8">
        <f>Päälaskenta!F$15</f>
        <v>0.08</v>
      </c>
      <c r="Q741" s="8">
        <f t="shared" si="81"/>
        <v>14.187875164899699</v>
      </c>
      <c r="R741" s="8">
        <f t="shared" si="82"/>
        <v>1.2610446769515999</v>
      </c>
      <c r="S741" s="8">
        <f t="shared" si="83"/>
        <v>3.1048834339211899E-2</v>
      </c>
    </row>
    <row r="742" spans="1:19" x14ac:dyDescent="0.2">
      <c r="A742" s="8">
        <v>740</v>
      </c>
      <c r="B742" s="8">
        <f>IF(Päälaskenta!C$7,Päälaskenta!E$7,Päälaskenta!G$5)</f>
        <v>2.5</v>
      </c>
      <c r="C742" s="56">
        <v>1.26</v>
      </c>
      <c r="D742" s="92">
        <f t="shared" si="77"/>
        <v>1.9841299999999999</v>
      </c>
      <c r="E742" s="8">
        <f>Päälaskenta!F$15</f>
        <v>0.08</v>
      </c>
      <c r="F742" s="93">
        <f>SQRT(POWER(Päälaskenta!C$15/(2*Päälaskenta!E$15),2)+(D742/Päälaskenta!E$15))-Päälaskenta!C$15/(2*Päälaskenta!E$15)</f>
        <v>0.55769999999999997</v>
      </c>
      <c r="G742" s="57">
        <f>2*SQRT((POWER(F742,2))+POWER(Päälaskenta!E$15*F742,2))+Päälaskenta!C$15</f>
        <v>4.58</v>
      </c>
      <c r="H742" s="57">
        <f t="shared" si="78"/>
        <v>0.43</v>
      </c>
      <c r="I742" s="62">
        <f t="shared" si="79"/>
        <v>3.1306E-2</v>
      </c>
      <c r="M742" s="8">
        <f>IF(F742&gt;(Päälaskenta!D$24+Päälaskenta!D$20),(F742*Päälaskenta!C$15 + F742*F742*Päälaskenta!E$15)+(Päälaskenta!C$15 + F742*Päälaskenta!E$15)*(F742-(Päälaskenta!D$24+Päälaskenta!D$20)),F742*Päälaskenta!C$15 + F742*F742*Päälaskenta!E$15)</f>
        <v>1.98412929</v>
      </c>
      <c r="N742" s="8">
        <f>IF(F742&gt;Päälaskenta!D$24+Päälaskenta!D$20,2*SQRT(POWER((Päälaskenta!D$24+Päälaskenta!D$20),2)+POWER(Päälaskenta!E$15*(Päälaskenta!D$24+Päälaskenta!D$20),2))+Päälaskenta!C$15,(2*SQRT((POWER(F742,2))+POWER(Päälaskenta!E$15*F742,2))+Päälaskenta!C$15))</f>
        <v>4.5774138074709496</v>
      </c>
      <c r="O742" s="8">
        <f t="shared" si="80"/>
        <v>0.43346076484534501</v>
      </c>
      <c r="P742" s="8">
        <f>Päälaskenta!F$15</f>
        <v>0.08</v>
      </c>
      <c r="Q742" s="8">
        <f t="shared" si="81"/>
        <v>14.2051724345643</v>
      </c>
      <c r="R742" s="8">
        <f t="shared" si="82"/>
        <v>1.2599985356801</v>
      </c>
      <c r="S742" s="8">
        <f t="shared" si="83"/>
        <v>3.09732656573443E-2</v>
      </c>
    </row>
    <row r="743" spans="1:19" x14ac:dyDescent="0.2">
      <c r="A743" s="8">
        <v>741</v>
      </c>
      <c r="B743" s="8">
        <f>IF(Päälaskenta!C$7,Päälaskenta!E$7,Päälaskenta!G$5)</f>
        <v>2.5</v>
      </c>
      <c r="C743" s="56">
        <v>1.2589999999999999</v>
      </c>
      <c r="D743" s="92">
        <f t="shared" si="77"/>
        <v>1.9857</v>
      </c>
      <c r="E743" s="8">
        <f>Päälaskenta!F$15</f>
        <v>0.08</v>
      </c>
      <c r="F743" s="93">
        <f>SQRT(POWER(Päälaskenta!C$15/(2*Päälaskenta!E$15),2)+(D743/Päälaskenta!E$15))-Päälaskenta!C$15/(2*Päälaskenta!E$15)</f>
        <v>0.55810000000000004</v>
      </c>
      <c r="G743" s="57">
        <f>2*SQRT((POWER(F743,2))+POWER(Päälaskenta!E$15*F743,2))+Päälaskenta!C$15</f>
        <v>4.58</v>
      </c>
      <c r="H743" s="57">
        <f t="shared" si="78"/>
        <v>0.43</v>
      </c>
      <c r="I743" s="62">
        <f t="shared" si="79"/>
        <v>3.1255999999999999E-2</v>
      </c>
      <c r="M743" s="8">
        <f>IF(F743&gt;(Päälaskenta!D$24+Päälaskenta!D$20),(F743*Päälaskenta!C$15 + F743*F743*Päälaskenta!E$15)+(Päälaskenta!C$15 + F743*Päälaskenta!E$15)*(F743-(Päälaskenta!D$24+Päälaskenta!D$20)),F743*Päälaskenta!C$15 + F743*F743*Päälaskenta!E$15)</f>
        <v>1.9857756099999999</v>
      </c>
      <c r="N743" s="8">
        <f>IF(F743&gt;Päälaskenta!D$24+Päälaskenta!D$20,2*SQRT(POWER((Päälaskenta!D$24+Päälaskenta!D$20),2)+POWER(Päälaskenta!E$15*(Päälaskenta!D$24+Päälaskenta!D$20),2))+Päälaskenta!C$15,(2*SQRT((POWER(F743,2))+POWER(Päälaskenta!E$15*F743,2))+Päälaskenta!C$15))</f>
        <v>4.5785451783208497</v>
      </c>
      <c r="O743" s="8">
        <f t="shared" si="80"/>
        <v>0.43371322825480302</v>
      </c>
      <c r="P743" s="8">
        <f>Päälaskenta!F$15</f>
        <v>0.08</v>
      </c>
      <c r="Q743" s="8">
        <f t="shared" si="81"/>
        <v>14.2224788780218</v>
      </c>
      <c r="R743" s="8">
        <f t="shared" si="82"/>
        <v>1.25895392581642</v>
      </c>
      <c r="S743" s="8">
        <f t="shared" si="83"/>
        <v>3.0897932666460799E-2</v>
      </c>
    </row>
    <row r="744" spans="1:19" x14ac:dyDescent="0.2">
      <c r="A744" s="8">
        <v>742</v>
      </c>
      <c r="B744" s="8">
        <f>IF(Päälaskenta!C$7,Päälaskenta!E$7,Päälaskenta!G$5)</f>
        <v>2.5</v>
      </c>
      <c r="C744" s="56">
        <v>1.258</v>
      </c>
      <c r="D744" s="92">
        <f t="shared" si="77"/>
        <v>1.9872799999999999</v>
      </c>
      <c r="E744" s="8">
        <f>Päälaskenta!F$15</f>
        <v>0.08</v>
      </c>
      <c r="F744" s="93">
        <f>SQRT(POWER(Päälaskenta!C$15/(2*Päälaskenta!E$15),2)+(D744/Päälaskenta!E$15))-Päälaskenta!C$15/(2*Päälaskenta!E$15)</f>
        <v>0.5585</v>
      </c>
      <c r="G744" s="57">
        <f>2*SQRT((POWER(F744,2))+POWER(Päälaskenta!E$15*F744,2))+Päälaskenta!C$15</f>
        <v>4.58</v>
      </c>
      <c r="H744" s="57">
        <f t="shared" si="78"/>
        <v>0.43</v>
      </c>
      <c r="I744" s="62">
        <f t="shared" si="79"/>
        <v>3.1206999999999999E-2</v>
      </c>
      <c r="M744" s="8">
        <f>IF(F744&gt;(Päälaskenta!D$24+Päälaskenta!D$20),(F744*Päälaskenta!C$15 + F744*F744*Päälaskenta!E$15)+(Päälaskenta!C$15 + F744*Päälaskenta!E$15)*(F744-(Päälaskenta!D$24+Päälaskenta!D$20)),F744*Päälaskenta!C$15 + F744*F744*Päälaskenta!E$15)</f>
        <v>1.9874222500000001</v>
      </c>
      <c r="N744" s="8">
        <f>IF(F744&gt;Päälaskenta!D$24+Päälaskenta!D$20,2*SQRT(POWER((Päälaskenta!D$24+Päälaskenta!D$20),2)+POWER(Päälaskenta!E$15*(Päälaskenta!D$24+Päälaskenta!D$20),2))+Päälaskenta!C$15,(2*SQRT((POWER(F744,2))+POWER(Päälaskenta!E$15*F744,2))+Päälaskenta!C$15))</f>
        <v>4.5796765491707498</v>
      </c>
      <c r="O744" s="8">
        <f t="shared" si="80"/>
        <v>0.43396563680023797</v>
      </c>
      <c r="P744" s="8">
        <f>Päälaskenta!F$15</f>
        <v>0.08</v>
      </c>
      <c r="Q744" s="8">
        <f t="shared" si="81"/>
        <v>14.2397944947109</v>
      </c>
      <c r="R744" s="8">
        <f t="shared" si="82"/>
        <v>1.25791084405943</v>
      </c>
      <c r="S744" s="8">
        <f t="shared" si="83"/>
        <v>3.0822834466406299E-2</v>
      </c>
    </row>
    <row r="745" spans="1:19" x14ac:dyDescent="0.2">
      <c r="A745" s="8">
        <v>743</v>
      </c>
      <c r="B745" s="8">
        <f>IF(Päälaskenta!C$7,Päälaskenta!E$7,Päälaskenta!G$5)</f>
        <v>2.5</v>
      </c>
      <c r="C745" s="56">
        <v>1.2569999999999999</v>
      </c>
      <c r="D745" s="92">
        <f t="shared" si="77"/>
        <v>1.9888600000000001</v>
      </c>
      <c r="E745" s="8">
        <f>Päälaskenta!F$15</f>
        <v>0.08</v>
      </c>
      <c r="F745" s="93">
        <f>SQRT(POWER(Päälaskenta!C$15/(2*Päälaskenta!E$15),2)+(D745/Päälaskenta!E$15))-Päälaskenta!C$15/(2*Päälaskenta!E$15)</f>
        <v>0.55879999999999996</v>
      </c>
      <c r="G745" s="57">
        <f>2*SQRT((POWER(F745,2))+POWER(Päälaskenta!E$15*F745,2))+Päälaskenta!C$15</f>
        <v>4.58</v>
      </c>
      <c r="H745" s="57">
        <f t="shared" si="78"/>
        <v>0.43</v>
      </c>
      <c r="I745" s="62">
        <f t="shared" si="79"/>
        <v>3.1157000000000001E-2</v>
      </c>
      <c r="M745" s="8">
        <f>IF(F745&gt;(Päälaskenta!D$24+Päälaskenta!D$20),(F745*Päälaskenta!C$15 + F745*F745*Päälaskenta!E$15)+(Päälaskenta!C$15 + F745*Päälaskenta!E$15)*(F745-(Päälaskenta!D$24+Päälaskenta!D$20)),F745*Päälaskenta!C$15 + F745*F745*Päälaskenta!E$15)</f>
        <v>1.9886574400000001</v>
      </c>
      <c r="N745" s="8">
        <f>IF(F745&gt;Päälaskenta!D$24+Päälaskenta!D$20,2*SQRT(POWER((Päälaskenta!D$24+Päälaskenta!D$20),2)+POWER(Päälaskenta!E$15*(Päälaskenta!D$24+Päälaskenta!D$20),2))+Päälaskenta!C$15,(2*SQRT((POWER(F745,2))+POWER(Päälaskenta!E$15*F745,2))+Päälaskenta!C$15))</f>
        <v>4.5805250773081703</v>
      </c>
      <c r="O745" s="8">
        <f t="shared" si="80"/>
        <v>0.43415490722925398</v>
      </c>
      <c r="P745" s="8">
        <f>Päälaskenta!F$15</f>
        <v>0.08</v>
      </c>
      <c r="Q745" s="8">
        <f t="shared" si="81"/>
        <v>14.2527872268241</v>
      </c>
      <c r="R745" s="8">
        <f t="shared" si="82"/>
        <v>1.25712953358121</v>
      </c>
      <c r="S745" s="8">
        <f t="shared" si="83"/>
        <v>3.0766664358646698E-2</v>
      </c>
    </row>
    <row r="746" spans="1:19" x14ac:dyDescent="0.2">
      <c r="A746" s="8">
        <v>744</v>
      </c>
      <c r="B746" s="8">
        <f>IF(Päälaskenta!C$7,Päälaskenta!E$7,Päälaskenta!G$5)</f>
        <v>2.5</v>
      </c>
      <c r="C746" s="56">
        <v>1.256</v>
      </c>
      <c r="D746" s="92">
        <f t="shared" si="77"/>
        <v>1.9904500000000001</v>
      </c>
      <c r="E746" s="8">
        <f>Päälaskenta!F$15</f>
        <v>0.08</v>
      </c>
      <c r="F746" s="93">
        <f>SQRT(POWER(Päälaskenta!C$15/(2*Päälaskenta!E$15),2)+(D746/Päälaskenta!E$15))-Päälaskenta!C$15/(2*Päälaskenta!E$15)</f>
        <v>0.55920000000000003</v>
      </c>
      <c r="G746" s="57">
        <f>2*SQRT((POWER(F746,2))+POWER(Päälaskenta!E$15*F746,2))+Päälaskenta!C$15</f>
        <v>4.58</v>
      </c>
      <c r="H746" s="57">
        <f t="shared" si="78"/>
        <v>0.43</v>
      </c>
      <c r="I746" s="62">
        <f t="shared" si="79"/>
        <v>3.1108E-2</v>
      </c>
      <c r="M746" s="8">
        <f>IF(F746&gt;(Päälaskenta!D$24+Päälaskenta!D$20),(F746*Päälaskenta!C$15 + F746*F746*Päälaskenta!E$15)+(Päälaskenta!C$15 + F746*Päälaskenta!E$15)*(F746-(Päälaskenta!D$24+Päälaskenta!D$20)),F746*Päälaskenta!C$15 + F746*F746*Päälaskenta!E$15)</f>
        <v>1.99030464</v>
      </c>
      <c r="N746" s="8">
        <f>IF(F746&gt;Päälaskenta!D$24+Päälaskenta!D$20,2*SQRT(POWER((Päälaskenta!D$24+Päälaskenta!D$20),2)+POWER(Päälaskenta!E$15*(Päälaskenta!D$24+Päälaskenta!D$20),2))+Päälaskenta!C$15,(2*SQRT((POWER(F746,2))+POWER(Päälaskenta!E$15*F746,2))+Päälaskenta!C$15))</f>
        <v>4.5816564481580704</v>
      </c>
      <c r="O746" s="8">
        <f t="shared" si="80"/>
        <v>0.43440721986043901</v>
      </c>
      <c r="P746" s="8">
        <f>Päälaskenta!F$15</f>
        <v>0.08</v>
      </c>
      <c r="Q746" s="8">
        <f t="shared" si="81"/>
        <v>14.2701188953227</v>
      </c>
      <c r="R746" s="8">
        <f t="shared" si="82"/>
        <v>1.2560891180960101</v>
      </c>
      <c r="S746" s="8">
        <f t="shared" si="83"/>
        <v>3.06919748887899E-2</v>
      </c>
    </row>
    <row r="747" spans="1:19" x14ac:dyDescent="0.2">
      <c r="A747" s="8">
        <v>745</v>
      </c>
      <c r="B747" s="8">
        <f>IF(Päälaskenta!C$7,Päälaskenta!E$7,Päälaskenta!G$5)</f>
        <v>2.5</v>
      </c>
      <c r="C747" s="56">
        <v>1.2549999999999999</v>
      </c>
      <c r="D747" s="92">
        <f t="shared" si="77"/>
        <v>1.99203</v>
      </c>
      <c r="E747" s="8">
        <f>Päälaskenta!F$15</f>
        <v>0.08</v>
      </c>
      <c r="F747" s="93">
        <f>SQRT(POWER(Päälaskenta!C$15/(2*Päälaskenta!E$15),2)+(D747/Päälaskenta!E$15))-Päälaskenta!C$15/(2*Päälaskenta!E$15)</f>
        <v>0.55959999999999999</v>
      </c>
      <c r="G747" s="57">
        <f>2*SQRT((POWER(F747,2))+POWER(Päälaskenta!E$15*F747,2))+Päälaskenta!C$15</f>
        <v>4.58</v>
      </c>
      <c r="H747" s="57">
        <f t="shared" si="78"/>
        <v>0.43</v>
      </c>
      <c r="I747" s="62">
        <f t="shared" si="79"/>
        <v>3.1057999999999999E-2</v>
      </c>
      <c r="M747" s="8">
        <f>IF(F747&gt;(Päälaskenta!D$24+Päälaskenta!D$20),(F747*Päälaskenta!C$15 + F747*F747*Päälaskenta!E$15)+(Päälaskenta!C$15 + F747*Päälaskenta!E$15)*(F747-(Päälaskenta!D$24+Päälaskenta!D$20)),F747*Päälaskenta!C$15 + F747*F747*Päälaskenta!E$15)</f>
        <v>1.9919521600000001</v>
      </c>
      <c r="N747" s="8">
        <f>IF(F747&gt;Päälaskenta!D$24+Päälaskenta!D$20,2*SQRT(POWER((Päälaskenta!D$24+Päälaskenta!D$20),2)+POWER(Päälaskenta!E$15*(Päälaskenta!D$24+Päälaskenta!D$20),2))+Päälaskenta!C$15,(2*SQRT((POWER(F747,2))+POWER(Päälaskenta!E$15*F747,2))+Päälaskenta!C$15))</f>
        <v>4.5827878190079696</v>
      </c>
      <c r="O747" s="8">
        <f t="shared" si="80"/>
        <v>0.43465947773929398</v>
      </c>
      <c r="P747" s="8">
        <f>Päälaskenta!F$15</f>
        <v>0.08</v>
      </c>
      <c r="Q747" s="8">
        <f t="shared" si="81"/>
        <v>14.287459735518301</v>
      </c>
      <c r="R747" s="8">
        <f t="shared" si="82"/>
        <v>1.2550502216880599</v>
      </c>
      <c r="S747" s="8">
        <f t="shared" si="83"/>
        <v>3.0617517755280901E-2</v>
      </c>
    </row>
    <row r="748" spans="1:19" x14ac:dyDescent="0.2">
      <c r="A748" s="8">
        <v>746</v>
      </c>
      <c r="B748" s="8">
        <f>IF(Päälaskenta!C$7,Päälaskenta!E$7,Päälaskenta!G$5)</f>
        <v>2.5</v>
      </c>
      <c r="C748" s="56">
        <v>1.254</v>
      </c>
      <c r="D748" s="92">
        <f t="shared" si="77"/>
        <v>1.9936199999999999</v>
      </c>
      <c r="E748" s="8">
        <f>Päälaskenta!F$15</f>
        <v>0.08</v>
      </c>
      <c r="F748" s="93">
        <f>SQRT(POWER(Päälaskenta!C$15/(2*Päälaskenta!E$15),2)+(D748/Päälaskenta!E$15))-Päälaskenta!C$15/(2*Päälaskenta!E$15)</f>
        <v>0.56000000000000005</v>
      </c>
      <c r="G748" s="57">
        <f>2*SQRT((POWER(F748,2))+POWER(Päälaskenta!E$15*F748,2))+Päälaskenta!C$15</f>
        <v>4.58</v>
      </c>
      <c r="H748" s="57">
        <f t="shared" si="78"/>
        <v>0.44</v>
      </c>
      <c r="I748" s="62">
        <f t="shared" si="79"/>
        <v>3.0072999999999999E-2</v>
      </c>
      <c r="M748" s="8">
        <f>IF(F748&gt;(Päälaskenta!D$24+Päälaskenta!D$20),(F748*Päälaskenta!C$15 + F748*F748*Päälaskenta!E$15)+(Päälaskenta!C$15 + F748*Päälaskenta!E$15)*(F748-(Päälaskenta!D$24+Päälaskenta!D$20)),F748*Päälaskenta!C$15 + F748*F748*Päälaskenta!E$15)</f>
        <v>1.9936</v>
      </c>
      <c r="N748" s="8">
        <f>IF(F748&gt;Päälaskenta!D$24+Päälaskenta!D$20,2*SQRT(POWER((Päälaskenta!D$24+Päälaskenta!D$20),2)+POWER(Päälaskenta!E$15*(Päälaskenta!D$24+Päälaskenta!D$20),2))+Päälaskenta!C$15,(2*SQRT((POWER(F748,2))+POWER(Päälaskenta!E$15*F748,2))+Päälaskenta!C$15))</f>
        <v>4.5839191898578697</v>
      </c>
      <c r="O748" s="8">
        <f t="shared" si="80"/>
        <v>0.43491168090635901</v>
      </c>
      <c r="P748" s="8">
        <f>Päälaskenta!F$15</f>
        <v>0.08</v>
      </c>
      <c r="Q748" s="8">
        <f t="shared" si="81"/>
        <v>14.3048097468563</v>
      </c>
      <c r="R748" s="8">
        <f t="shared" si="82"/>
        <v>1.2540128410914899</v>
      </c>
      <c r="S748" s="8">
        <f t="shared" si="83"/>
        <v>3.0543292073133499E-2</v>
      </c>
    </row>
    <row r="749" spans="1:19" x14ac:dyDescent="0.2">
      <c r="A749" s="8">
        <v>747</v>
      </c>
      <c r="B749" s="8">
        <f>IF(Päälaskenta!C$7,Päälaskenta!E$7,Päälaskenta!G$5)</f>
        <v>2.5</v>
      </c>
      <c r="C749" s="56">
        <v>1.2529999999999999</v>
      </c>
      <c r="D749" s="92">
        <f t="shared" si="77"/>
        <v>1.9952099999999999</v>
      </c>
      <c r="E749" s="8">
        <f>Päälaskenta!F$15</f>
        <v>0.08</v>
      </c>
      <c r="F749" s="93">
        <f>SQRT(POWER(Päälaskenta!C$15/(2*Päälaskenta!E$15),2)+(D749/Päälaskenta!E$15))-Päälaskenta!C$15/(2*Päälaskenta!E$15)</f>
        <v>0.56040000000000001</v>
      </c>
      <c r="G749" s="57">
        <f>2*SQRT((POWER(F749,2))+POWER(Päälaskenta!E$15*F749,2))+Päälaskenta!C$15</f>
        <v>4.59</v>
      </c>
      <c r="H749" s="57">
        <f t="shared" si="78"/>
        <v>0.43</v>
      </c>
      <c r="I749" s="62">
        <f t="shared" si="79"/>
        <v>3.0959E-2</v>
      </c>
      <c r="M749" s="8">
        <f>IF(F749&gt;(Päälaskenta!D$24+Päälaskenta!D$20),(F749*Päälaskenta!C$15 + F749*F749*Päälaskenta!E$15)+(Päälaskenta!C$15 + F749*Päälaskenta!E$15)*(F749-(Päälaskenta!D$24+Päälaskenta!D$20)),F749*Päälaskenta!C$15 + F749*F749*Päälaskenta!E$15)</f>
        <v>1.99524816</v>
      </c>
      <c r="N749" s="8">
        <f>IF(F749&gt;Päälaskenta!D$24+Päälaskenta!D$20,2*SQRT(POWER((Päälaskenta!D$24+Päälaskenta!D$20),2)+POWER(Päälaskenta!E$15*(Päälaskenta!D$24+Päälaskenta!D$20),2))+Päälaskenta!C$15,(2*SQRT((POWER(F749,2))+POWER(Päälaskenta!E$15*F749,2))+Päälaskenta!C$15))</f>
        <v>4.5850505607077698</v>
      </c>
      <c r="O749" s="8">
        <f t="shared" si="80"/>
        <v>0.43516382940213499</v>
      </c>
      <c r="P749" s="8">
        <f>Päälaskenta!F$15</f>
        <v>0.08</v>
      </c>
      <c r="Q749" s="8">
        <f t="shared" si="81"/>
        <v>14.322168928784199</v>
      </c>
      <c r="R749" s="8">
        <f t="shared" si="82"/>
        <v>1.2529769730498099</v>
      </c>
      <c r="S749" s="8">
        <f t="shared" si="83"/>
        <v>3.0469296961355301E-2</v>
      </c>
    </row>
    <row r="750" spans="1:19" x14ac:dyDescent="0.2">
      <c r="A750" s="8">
        <v>748</v>
      </c>
      <c r="B750" s="8">
        <f>IF(Päälaskenta!C$7,Päälaskenta!E$7,Päälaskenta!G$5)</f>
        <v>2.5</v>
      </c>
      <c r="C750" s="56">
        <v>1.252</v>
      </c>
      <c r="D750" s="92">
        <f t="shared" si="77"/>
        <v>1.99681</v>
      </c>
      <c r="E750" s="8">
        <f>Päälaskenta!F$15</f>
        <v>0.08</v>
      </c>
      <c r="F750" s="93">
        <f>SQRT(POWER(Päälaskenta!C$15/(2*Päälaskenta!E$15),2)+(D750/Päälaskenta!E$15))-Päälaskenta!C$15/(2*Päälaskenta!E$15)</f>
        <v>0.56079999999999997</v>
      </c>
      <c r="G750" s="57">
        <f>2*SQRT((POWER(F750,2))+POWER(Päälaskenta!E$15*F750,2))+Päälaskenta!C$15</f>
        <v>4.59</v>
      </c>
      <c r="H750" s="57">
        <f t="shared" si="78"/>
        <v>0.44</v>
      </c>
      <c r="I750" s="62">
        <f t="shared" si="79"/>
        <v>2.9977E-2</v>
      </c>
      <c r="M750" s="8">
        <f>IF(F750&gt;(Päälaskenta!D$24+Päälaskenta!D$20),(F750*Päälaskenta!C$15 + F750*F750*Päälaskenta!E$15)+(Päälaskenta!C$15 + F750*Päälaskenta!E$15)*(F750-(Päälaskenta!D$24+Päälaskenta!D$20)),F750*Päälaskenta!C$15 + F750*F750*Päälaskenta!E$15)</f>
        <v>1.9968966399999999</v>
      </c>
      <c r="N750" s="8">
        <f>IF(F750&gt;Päälaskenta!D$24+Päälaskenta!D$20,2*SQRT(POWER((Päälaskenta!D$24+Päälaskenta!D$20),2)+POWER(Päälaskenta!E$15*(Päälaskenta!D$24+Päälaskenta!D$20),2))+Päälaskenta!C$15,(2*SQRT((POWER(F750,2))+POWER(Päälaskenta!E$15*F750,2))+Päälaskenta!C$15))</f>
        <v>4.5861819315576602</v>
      </c>
      <c r="O750" s="8">
        <f t="shared" si="80"/>
        <v>0.435415923267085</v>
      </c>
      <c r="P750" s="8">
        <f>Päälaskenta!F$15</f>
        <v>0.08</v>
      </c>
      <c r="Q750" s="8">
        <f t="shared" si="81"/>
        <v>14.339537280751401</v>
      </c>
      <c r="R750" s="8">
        <f t="shared" si="82"/>
        <v>1.2519426143157799</v>
      </c>
      <c r="S750" s="8">
        <f t="shared" si="83"/>
        <v>3.0395531542927401E-2</v>
      </c>
    </row>
    <row r="751" spans="1:19" x14ac:dyDescent="0.2">
      <c r="A751" s="8">
        <v>749</v>
      </c>
      <c r="B751" s="8">
        <f>IF(Päälaskenta!C$7,Päälaskenta!E$7,Päälaskenta!G$5)</f>
        <v>2.5</v>
      </c>
      <c r="C751" s="56">
        <v>1.2509999999999999</v>
      </c>
      <c r="D751" s="92">
        <f t="shared" si="77"/>
        <v>1.9984</v>
      </c>
      <c r="E751" s="8">
        <f>Päälaskenta!F$15</f>
        <v>0.08</v>
      </c>
      <c r="F751" s="93">
        <f>SQRT(POWER(Päälaskenta!C$15/(2*Päälaskenta!E$15),2)+(D751/Päälaskenta!E$15))-Päälaskenta!C$15/(2*Päälaskenta!E$15)</f>
        <v>0.56120000000000003</v>
      </c>
      <c r="G751" s="57">
        <f>2*SQRT((POWER(F751,2))+POWER(Päälaskenta!E$15*F751,2))+Päälaskenta!C$15</f>
        <v>4.59</v>
      </c>
      <c r="H751" s="57">
        <f t="shared" si="78"/>
        <v>0.44</v>
      </c>
      <c r="I751" s="62">
        <f t="shared" si="79"/>
        <v>2.9929000000000001E-2</v>
      </c>
      <c r="M751" s="8">
        <f>IF(F751&gt;(Päälaskenta!D$24+Päälaskenta!D$20),(F751*Päälaskenta!C$15 + F751*F751*Päälaskenta!E$15)+(Päälaskenta!C$15 + F751*Päälaskenta!E$15)*(F751-(Päälaskenta!D$24+Päälaskenta!D$20)),F751*Päälaskenta!C$15 + F751*F751*Päälaskenta!E$15)</f>
        <v>1.99854544</v>
      </c>
      <c r="N751" s="8">
        <f>IF(F751&gt;Päälaskenta!D$24+Päälaskenta!D$20,2*SQRT(POWER((Päälaskenta!D$24+Päälaskenta!D$20),2)+POWER(Päälaskenta!E$15*(Päälaskenta!D$24+Päälaskenta!D$20),2))+Päälaskenta!C$15,(2*SQRT((POWER(F751,2))+POWER(Päälaskenta!E$15*F751,2))+Päälaskenta!C$15))</f>
        <v>4.5873133024075603</v>
      </c>
      <c r="O751" s="8">
        <f t="shared" si="80"/>
        <v>0.43566796254162599</v>
      </c>
      <c r="P751" s="8">
        <f>Päälaskenta!F$15</f>
        <v>0.08</v>
      </c>
      <c r="Q751" s="8">
        <f t="shared" si="81"/>
        <v>14.3569148022088</v>
      </c>
      <c r="R751" s="8">
        <f t="shared" si="82"/>
        <v>1.25090976165145</v>
      </c>
      <c r="S751" s="8">
        <f t="shared" si="83"/>
        <v>3.0321994944785598E-2</v>
      </c>
    </row>
    <row r="752" spans="1:19" x14ac:dyDescent="0.2">
      <c r="A752" s="8">
        <v>750</v>
      </c>
      <c r="B752" s="8">
        <f>IF(Päälaskenta!C$7,Päälaskenta!E$7,Päälaskenta!G$5)</f>
        <v>2.5</v>
      </c>
      <c r="C752" s="56">
        <v>1.25</v>
      </c>
      <c r="D752" s="92">
        <f t="shared" si="77"/>
        <v>2</v>
      </c>
      <c r="E752" s="8">
        <f>Päälaskenta!F$15</f>
        <v>0.08</v>
      </c>
      <c r="F752" s="93">
        <f>SQRT(POWER(Päälaskenta!C$15/(2*Päälaskenta!E$15),2)+(D752/Päälaskenta!E$15))-Päälaskenta!C$15/(2*Päälaskenta!E$15)</f>
        <v>0.56159999999999999</v>
      </c>
      <c r="G752" s="57">
        <f>2*SQRT((POWER(F752,2))+POWER(Päälaskenta!E$15*F752,2))+Päälaskenta!C$15</f>
        <v>4.59</v>
      </c>
      <c r="H752" s="57">
        <f t="shared" si="78"/>
        <v>0.44</v>
      </c>
      <c r="I752" s="62">
        <f t="shared" si="79"/>
        <v>2.9881000000000001E-2</v>
      </c>
      <c r="M752" s="8">
        <f>IF(F752&gt;(Päälaskenta!D$24+Päälaskenta!D$20),(F752*Päälaskenta!C$15 + F752*F752*Päälaskenta!E$15)+(Päälaskenta!C$15 + F752*Päälaskenta!E$15)*(F752-(Päälaskenta!D$24+Päälaskenta!D$20)),F752*Päälaskenta!C$15 + F752*F752*Päälaskenta!E$15)</f>
        <v>2.0001945600000002</v>
      </c>
      <c r="N752" s="8">
        <f>IF(F752&gt;Päälaskenta!D$24+Päälaskenta!D$20,2*SQRT(POWER((Päälaskenta!D$24+Päälaskenta!D$20),2)+POWER(Päälaskenta!E$15*(Päälaskenta!D$24+Päälaskenta!D$20),2))+Päälaskenta!C$15,(2*SQRT((POWER(F752,2))+POWER(Päälaskenta!E$15*F752,2))+Päälaskenta!C$15))</f>
        <v>4.5884446732574604</v>
      </c>
      <c r="O752" s="8">
        <f t="shared" si="80"/>
        <v>0.43591994726614203</v>
      </c>
      <c r="P752" s="8">
        <f>Päälaskenta!F$15</f>
        <v>0.08</v>
      </c>
      <c r="Q752" s="8">
        <f t="shared" si="81"/>
        <v>14.3743014926096</v>
      </c>
      <c r="R752" s="8">
        <f t="shared" si="82"/>
        <v>1.2498784118280999</v>
      </c>
      <c r="S752" s="8">
        <f t="shared" si="83"/>
        <v>3.0248686297796E-2</v>
      </c>
    </row>
    <row r="753" spans="1:19" x14ac:dyDescent="0.2">
      <c r="A753" s="8">
        <v>751</v>
      </c>
      <c r="B753" s="8">
        <f>IF(Päälaskenta!C$7,Päälaskenta!E$7,Päälaskenta!G$5)</f>
        <v>2.5</v>
      </c>
      <c r="C753" s="56">
        <v>1.2490000000000001</v>
      </c>
      <c r="D753" s="92">
        <f t="shared" si="77"/>
        <v>2.0015999999999998</v>
      </c>
      <c r="E753" s="8">
        <f>Päälaskenta!F$15</f>
        <v>0.08</v>
      </c>
      <c r="F753" s="93">
        <f>SQRT(POWER(Päälaskenta!C$15/(2*Päälaskenta!E$15),2)+(D753/Päälaskenta!E$15))-Päälaskenta!C$15/(2*Päälaskenta!E$15)</f>
        <v>0.56189999999999996</v>
      </c>
      <c r="G753" s="57">
        <f>2*SQRT((POWER(F753,2))+POWER(Päälaskenta!E$15*F753,2))+Päälaskenta!C$15</f>
        <v>4.59</v>
      </c>
      <c r="H753" s="57">
        <f t="shared" si="78"/>
        <v>0.44</v>
      </c>
      <c r="I753" s="62">
        <f t="shared" si="79"/>
        <v>2.9832999999999998E-2</v>
      </c>
      <c r="M753" s="8">
        <f>IF(F753&gt;(Päälaskenta!D$24+Päälaskenta!D$20),(F753*Päälaskenta!C$15 + F753*F753*Päälaskenta!E$15)+(Päälaskenta!C$15 + F753*Päälaskenta!E$15)*(F753-(Päälaskenta!D$24+Päälaskenta!D$20)),F753*Päälaskenta!C$15 + F753*F753*Päälaskenta!E$15)</f>
        <v>2.00143161</v>
      </c>
      <c r="N753" s="8">
        <f>IF(F753&gt;Päälaskenta!D$24+Päälaskenta!D$20,2*SQRT(POWER((Päälaskenta!D$24+Päälaskenta!D$20),2)+POWER(Päälaskenta!E$15*(Päälaskenta!D$24+Päälaskenta!D$20),2))+Päälaskenta!C$15,(2*SQRT((POWER(F753,2))+POWER(Päälaskenta!E$15*F753,2))+Päälaskenta!C$15))</f>
        <v>4.58929320139488</v>
      </c>
      <c r="O753" s="8">
        <f t="shared" si="80"/>
        <v>0.43610890003534297</v>
      </c>
      <c r="P753" s="8">
        <f>Päälaskenta!F$15</f>
        <v>0.08</v>
      </c>
      <c r="Q753" s="8">
        <f t="shared" si="81"/>
        <v>14.3873475272013</v>
      </c>
      <c r="R753" s="8">
        <f t="shared" si="82"/>
        <v>1.2491058837628699</v>
      </c>
      <c r="S753" s="8">
        <f t="shared" si="83"/>
        <v>3.0193853884866301E-2</v>
      </c>
    </row>
    <row r="754" spans="1:19" x14ac:dyDescent="0.2">
      <c r="A754" s="8">
        <v>752</v>
      </c>
      <c r="B754" s="8">
        <f>IF(Päälaskenta!C$7,Päälaskenta!E$7,Päälaskenta!G$5)</f>
        <v>2.5</v>
      </c>
      <c r="C754" s="56">
        <v>1.248</v>
      </c>
      <c r="D754" s="92">
        <f t="shared" si="77"/>
        <v>2.0032100000000002</v>
      </c>
      <c r="E754" s="8">
        <f>Päälaskenta!F$15</f>
        <v>0.08</v>
      </c>
      <c r="F754" s="93">
        <f>SQRT(POWER(Päälaskenta!C$15/(2*Päälaskenta!E$15),2)+(D754/Päälaskenta!E$15))-Päälaskenta!C$15/(2*Päälaskenta!E$15)</f>
        <v>0.56230000000000002</v>
      </c>
      <c r="G754" s="57">
        <f>2*SQRT((POWER(F754,2))+POWER(Päälaskenta!E$15*F754,2))+Päälaskenta!C$15</f>
        <v>4.59</v>
      </c>
      <c r="H754" s="57">
        <f t="shared" si="78"/>
        <v>0.44</v>
      </c>
      <c r="I754" s="62">
        <f t="shared" si="79"/>
        <v>2.9786E-2</v>
      </c>
      <c r="M754" s="8">
        <f>IF(F754&gt;(Päälaskenta!D$24+Päälaskenta!D$20),(F754*Päälaskenta!C$15 + F754*F754*Päälaskenta!E$15)+(Päälaskenta!C$15 + F754*Päälaskenta!E$15)*(F754-(Päälaskenta!D$24+Päälaskenta!D$20)),F754*Päälaskenta!C$15 + F754*F754*Päälaskenta!E$15)</f>
        <v>2.0030812899999999</v>
      </c>
      <c r="N754" s="8">
        <f>IF(F754&gt;Päälaskenta!D$24+Päälaskenta!D$20,2*SQRT(POWER((Päälaskenta!D$24+Päälaskenta!D$20),2)+POWER(Päälaskenta!E$15*(Päälaskenta!D$24+Päälaskenta!D$20),2))+Päälaskenta!C$15,(2*SQRT((POWER(F754,2))+POWER(Päälaskenta!E$15*F754,2))+Päälaskenta!C$15))</f>
        <v>4.5904245722447801</v>
      </c>
      <c r="O754" s="8">
        <f t="shared" si="80"/>
        <v>0.43636078939436002</v>
      </c>
      <c r="P754" s="8">
        <f>Päälaskenta!F$15</f>
        <v>0.08</v>
      </c>
      <c r="Q754" s="8">
        <f t="shared" si="81"/>
        <v>14.4047502619425</v>
      </c>
      <c r="R754" s="8">
        <f t="shared" si="82"/>
        <v>1.2480771561697299</v>
      </c>
      <c r="S754" s="8">
        <f t="shared" si="83"/>
        <v>3.0120942072796201E-2</v>
      </c>
    </row>
    <row r="755" spans="1:19" x14ac:dyDescent="0.2">
      <c r="A755" s="8">
        <v>753</v>
      </c>
      <c r="B755" s="8">
        <f>IF(Päälaskenta!C$7,Päälaskenta!E$7,Päälaskenta!G$5)</f>
        <v>2.5</v>
      </c>
      <c r="C755" s="56">
        <v>1.2470000000000001</v>
      </c>
      <c r="D755" s="92">
        <f t="shared" si="77"/>
        <v>2.00481</v>
      </c>
      <c r="E755" s="8">
        <f>Päälaskenta!F$15</f>
        <v>0.08</v>
      </c>
      <c r="F755" s="93">
        <f>SQRT(POWER(Päälaskenta!C$15/(2*Päälaskenta!E$15),2)+(D755/Päälaskenta!E$15))-Päälaskenta!C$15/(2*Päälaskenta!E$15)</f>
        <v>0.56269999999999998</v>
      </c>
      <c r="G755" s="57">
        <f>2*SQRT((POWER(F755,2))+POWER(Päälaskenta!E$15*F755,2))+Päälaskenta!C$15</f>
        <v>4.59</v>
      </c>
      <c r="H755" s="57">
        <f t="shared" si="78"/>
        <v>0.44</v>
      </c>
      <c r="I755" s="62">
        <f t="shared" si="79"/>
        <v>2.9738000000000001E-2</v>
      </c>
      <c r="M755" s="8">
        <f>IF(F755&gt;(Päälaskenta!D$24+Päälaskenta!D$20),(F755*Päälaskenta!C$15 + F755*F755*Päälaskenta!E$15)+(Päälaskenta!C$15 + F755*Päälaskenta!E$15)*(F755-(Päälaskenta!D$24+Päälaskenta!D$20)),F755*Päälaskenta!C$15 + F755*F755*Päälaskenta!E$15)</f>
        <v>2.0047312900000001</v>
      </c>
      <c r="N755" s="8">
        <f>IF(F755&gt;Päälaskenta!D$24+Päälaskenta!D$20,2*SQRT(POWER((Päälaskenta!D$24+Päälaskenta!D$20),2)+POWER(Päälaskenta!E$15*(Päälaskenta!D$24+Päälaskenta!D$20),2))+Päälaskenta!C$15,(2*SQRT((POWER(F755,2))+POWER(Päälaskenta!E$15*F755,2))+Päälaskenta!C$15))</f>
        <v>4.5915559430946802</v>
      </c>
      <c r="O755" s="8">
        <f t="shared" si="80"/>
        <v>0.43661262431419401</v>
      </c>
      <c r="P755" s="8">
        <f>Päälaskenta!F$15</f>
        <v>0.08</v>
      </c>
      <c r="Q755" s="8">
        <f t="shared" si="81"/>
        <v>14.4221621641325</v>
      </c>
      <c r="R755" s="8">
        <f t="shared" si="82"/>
        <v>1.24704992258588</v>
      </c>
      <c r="S755" s="8">
        <f t="shared" si="83"/>
        <v>3.0048255841871901E-2</v>
      </c>
    </row>
    <row r="756" spans="1:19" x14ac:dyDescent="0.2">
      <c r="A756" s="8">
        <v>754</v>
      </c>
      <c r="B756" s="8">
        <f>IF(Päälaskenta!C$7,Päälaskenta!E$7,Päälaskenta!G$5)</f>
        <v>2.5</v>
      </c>
      <c r="C756" s="56">
        <v>1.246</v>
      </c>
      <c r="D756" s="92">
        <f t="shared" si="77"/>
        <v>2.0064199999999999</v>
      </c>
      <c r="E756" s="8">
        <f>Päälaskenta!F$15</f>
        <v>0.08</v>
      </c>
      <c r="F756" s="93">
        <f>SQRT(POWER(Päälaskenta!C$15/(2*Päälaskenta!E$15),2)+(D756/Päälaskenta!E$15))-Päälaskenta!C$15/(2*Päälaskenta!E$15)</f>
        <v>0.56310000000000004</v>
      </c>
      <c r="G756" s="57">
        <f>2*SQRT((POWER(F756,2))+POWER(Päälaskenta!E$15*F756,2))+Päälaskenta!C$15</f>
        <v>4.59</v>
      </c>
      <c r="H756" s="57">
        <f t="shared" si="78"/>
        <v>0.44</v>
      </c>
      <c r="I756" s="62">
        <f t="shared" si="79"/>
        <v>2.9690000000000001E-2</v>
      </c>
      <c r="M756" s="8">
        <f>IF(F756&gt;(Päälaskenta!D$24+Päälaskenta!D$20),(F756*Päälaskenta!C$15 + F756*F756*Päälaskenta!E$15)+(Päälaskenta!C$15 + F756*Päälaskenta!E$15)*(F756-(Päälaskenta!D$24+Päälaskenta!D$20)),F756*Päälaskenta!C$15 + F756*F756*Päälaskenta!E$15)</f>
        <v>2.00638161</v>
      </c>
      <c r="N756" s="8">
        <f>IF(F756&gt;Päälaskenta!D$24+Päälaskenta!D$20,2*SQRT(POWER((Päälaskenta!D$24+Päälaskenta!D$20),2)+POWER(Päälaskenta!E$15*(Päälaskenta!D$24+Päälaskenta!D$20),2))+Päälaskenta!C$15,(2*SQRT((POWER(F756,2))+POWER(Päälaskenta!E$15*F756,2))+Päälaskenta!C$15))</f>
        <v>4.5926873139445803</v>
      </c>
      <c r="O756" s="8">
        <f t="shared" si="80"/>
        <v>0.43686440483507499</v>
      </c>
      <c r="P756" s="8">
        <f>Päälaskenta!F$15</f>
        <v>0.08</v>
      </c>
      <c r="Q756" s="8">
        <f t="shared" si="81"/>
        <v>14.4395832332313</v>
      </c>
      <c r="R756" s="8">
        <f t="shared" si="82"/>
        <v>1.24602417981692</v>
      </c>
      <c r="S756" s="8">
        <f t="shared" si="83"/>
        <v>2.9975794337525199E-2</v>
      </c>
    </row>
    <row r="757" spans="1:19" x14ac:dyDescent="0.2">
      <c r="A757" s="8">
        <v>755</v>
      </c>
      <c r="B757" s="8">
        <f>IF(Päälaskenta!C$7,Päälaskenta!E$7,Päälaskenta!G$5)</f>
        <v>2.5</v>
      </c>
      <c r="C757" s="56">
        <v>1.2450000000000001</v>
      </c>
      <c r="D757" s="92">
        <f t="shared" si="77"/>
        <v>2.0080300000000002</v>
      </c>
      <c r="E757" s="8">
        <f>Päälaskenta!F$15</f>
        <v>0.08</v>
      </c>
      <c r="F757" s="93">
        <f>SQRT(POWER(Päälaskenta!C$15/(2*Päälaskenta!E$15),2)+(D757/Päälaskenta!E$15))-Päälaskenta!C$15/(2*Päälaskenta!E$15)</f>
        <v>0.5635</v>
      </c>
      <c r="G757" s="57">
        <f>2*SQRT((POWER(F757,2))+POWER(Päälaskenta!E$15*F757,2))+Päälaskenta!C$15</f>
        <v>4.59</v>
      </c>
      <c r="H757" s="57">
        <f t="shared" si="78"/>
        <v>0.44</v>
      </c>
      <c r="I757" s="62">
        <f t="shared" si="79"/>
        <v>2.9642999999999999E-2</v>
      </c>
      <c r="M757" s="8">
        <f>IF(F757&gt;(Päälaskenta!D$24+Päälaskenta!D$20),(F757*Päälaskenta!C$15 + F757*F757*Päälaskenta!E$15)+(Päälaskenta!C$15 + F757*Päälaskenta!E$15)*(F757-(Päälaskenta!D$24+Päälaskenta!D$20)),F757*Päälaskenta!C$15 + F757*F757*Päälaskenta!E$15)</f>
        <v>2.0080322499999999</v>
      </c>
      <c r="N757" s="8">
        <f>IF(F757&gt;Päälaskenta!D$24+Päälaskenta!D$20,2*SQRT(POWER((Päälaskenta!D$24+Päälaskenta!D$20),2)+POWER(Päälaskenta!E$15*(Päälaskenta!D$24+Päälaskenta!D$20),2))+Päälaskenta!C$15,(2*SQRT((POWER(F757,2))+POWER(Päälaskenta!E$15*F757,2))+Päälaskenta!C$15))</f>
        <v>4.5938186847944804</v>
      </c>
      <c r="O757" s="8">
        <f t="shared" si="80"/>
        <v>0.43711613099719798</v>
      </c>
      <c r="P757" s="8">
        <f>Päälaskenta!F$15</f>
        <v>0.08</v>
      </c>
      <c r="Q757" s="8">
        <f t="shared" si="81"/>
        <v>14.457013468700699</v>
      </c>
      <c r="R757" s="8">
        <f t="shared" si="82"/>
        <v>1.2449999246775001</v>
      </c>
      <c r="S757" s="8">
        <f t="shared" si="83"/>
        <v>2.9903556709024101E-2</v>
      </c>
    </row>
    <row r="758" spans="1:19" x14ac:dyDescent="0.2">
      <c r="A758" s="8">
        <v>756</v>
      </c>
      <c r="B758" s="8">
        <f>IF(Päälaskenta!C$7,Päälaskenta!E$7,Päälaskenta!G$5)</f>
        <v>2.5</v>
      </c>
      <c r="C758" s="56">
        <v>1.244</v>
      </c>
      <c r="D758" s="92">
        <f t="shared" si="77"/>
        <v>2.0096500000000002</v>
      </c>
      <c r="E758" s="8">
        <f>Päälaskenta!F$15</f>
        <v>0.08</v>
      </c>
      <c r="F758" s="93">
        <f>SQRT(POWER(Päälaskenta!C$15/(2*Päälaskenta!E$15),2)+(D758/Päälaskenta!E$15))-Päälaskenta!C$15/(2*Päälaskenta!E$15)</f>
        <v>0.56389999999999996</v>
      </c>
      <c r="G758" s="57">
        <f>2*SQRT((POWER(F758,2))+POWER(Päälaskenta!E$15*F758,2))+Päälaskenta!C$15</f>
        <v>4.59</v>
      </c>
      <c r="H758" s="57">
        <f t="shared" si="78"/>
        <v>0.44</v>
      </c>
      <c r="I758" s="62">
        <f t="shared" si="79"/>
        <v>2.9595E-2</v>
      </c>
      <c r="M758" s="8">
        <f>IF(F758&gt;(Päälaskenta!D$24+Päälaskenta!D$20),(F758*Päälaskenta!C$15 + F758*F758*Päälaskenta!E$15)+(Päälaskenta!C$15 + F758*Päälaskenta!E$15)*(F758-(Päälaskenta!D$24+Päälaskenta!D$20)),F758*Päälaskenta!C$15 + F758*F758*Päälaskenta!E$15)</f>
        <v>2.0096832099999999</v>
      </c>
      <c r="N758" s="8">
        <f>IF(F758&gt;Päälaskenta!D$24+Päälaskenta!D$20,2*SQRT(POWER((Päälaskenta!D$24+Päälaskenta!D$20),2)+POWER(Päälaskenta!E$15*(Päälaskenta!D$24+Päälaskenta!D$20),2))+Päälaskenta!C$15,(2*SQRT((POWER(F758,2))+POWER(Päälaskenta!E$15*F758,2))+Päälaskenta!C$15))</f>
        <v>4.5949500556443796</v>
      </c>
      <c r="O758" s="8">
        <f t="shared" si="80"/>
        <v>0.43736780284071403</v>
      </c>
      <c r="P758" s="8">
        <f>Päälaskenta!F$15</f>
        <v>0.08</v>
      </c>
      <c r="Q758" s="8">
        <f t="shared" si="81"/>
        <v>14.4744528700045</v>
      </c>
      <c r="R758" s="8">
        <f t="shared" si="82"/>
        <v>1.24397715399135</v>
      </c>
      <c r="S758" s="8">
        <f t="shared" si="83"/>
        <v>2.98315421094523E-2</v>
      </c>
    </row>
    <row r="759" spans="1:19" x14ac:dyDescent="0.2">
      <c r="A759" s="8">
        <v>757</v>
      </c>
      <c r="B759" s="8">
        <f>IF(Päälaskenta!C$7,Päälaskenta!E$7,Päälaskenta!G$5)</f>
        <v>2.5</v>
      </c>
      <c r="C759" s="56">
        <v>1.2430000000000001</v>
      </c>
      <c r="D759" s="92">
        <f t="shared" si="77"/>
        <v>2.01126</v>
      </c>
      <c r="E759" s="8">
        <f>Päälaskenta!F$15</f>
        <v>0.08</v>
      </c>
      <c r="F759" s="93">
        <f>SQRT(POWER(Päälaskenta!C$15/(2*Päälaskenta!E$15),2)+(D759/Päälaskenta!E$15))-Päälaskenta!C$15/(2*Päälaskenta!E$15)</f>
        <v>0.56430000000000002</v>
      </c>
      <c r="G759" s="57">
        <f>2*SQRT((POWER(F759,2))+POWER(Päälaskenta!E$15*F759,2))+Päälaskenta!C$15</f>
        <v>4.5999999999999996</v>
      </c>
      <c r="H759" s="57">
        <f t="shared" si="78"/>
        <v>0.44</v>
      </c>
      <c r="I759" s="62">
        <f t="shared" si="79"/>
        <v>2.9547E-2</v>
      </c>
      <c r="M759" s="8">
        <f>IF(F759&gt;(Päälaskenta!D$24+Päälaskenta!D$20),(F759*Päälaskenta!C$15 + F759*F759*Päälaskenta!E$15)+(Päälaskenta!C$15 + F759*Päälaskenta!E$15)*(F759-(Päälaskenta!D$24+Päälaskenta!D$20)),F759*Päälaskenta!C$15 + F759*F759*Päälaskenta!E$15)</f>
        <v>2.0113344899999999</v>
      </c>
      <c r="N759" s="8">
        <f>IF(F759&gt;Päälaskenta!D$24+Päälaskenta!D$20,2*SQRT(POWER((Päälaskenta!D$24+Päälaskenta!D$20),2)+POWER(Päälaskenta!E$15*(Päälaskenta!D$24+Päälaskenta!D$20),2))+Päälaskenta!C$15,(2*SQRT((POWER(F759,2))+POWER(Päälaskenta!E$15*F759,2))+Päälaskenta!C$15))</f>
        <v>4.5960814264942798</v>
      </c>
      <c r="O759" s="8">
        <f t="shared" si="80"/>
        <v>0.43761942040573698</v>
      </c>
      <c r="P759" s="8">
        <f>Päälaskenta!F$15</f>
        <v>0.08</v>
      </c>
      <c r="Q759" s="8">
        <f t="shared" si="81"/>
        <v>14.4919014366083</v>
      </c>
      <c r="R759" s="8">
        <f t="shared" si="82"/>
        <v>1.24295586459118</v>
      </c>
      <c r="S759" s="8">
        <f t="shared" si="83"/>
        <v>2.9759749695690299E-2</v>
      </c>
    </row>
    <row r="760" spans="1:19" x14ac:dyDescent="0.2">
      <c r="A760" s="8">
        <v>758</v>
      </c>
      <c r="B760" s="8">
        <f>IF(Päälaskenta!C$7,Päälaskenta!E$7,Päälaskenta!G$5)</f>
        <v>2.5</v>
      </c>
      <c r="C760" s="56">
        <v>1.242</v>
      </c>
      <c r="D760" s="92">
        <f t="shared" si="77"/>
        <v>2.01288</v>
      </c>
      <c r="E760" s="8">
        <f>Päälaskenta!F$15</f>
        <v>0.08</v>
      </c>
      <c r="F760" s="93">
        <f>SQRT(POWER(Päälaskenta!C$15/(2*Päälaskenta!E$15),2)+(D760/Päälaskenta!E$15))-Päälaskenta!C$15/(2*Päälaskenta!E$15)</f>
        <v>0.56469999999999998</v>
      </c>
      <c r="G760" s="57">
        <f>2*SQRT((POWER(F760,2))+POWER(Päälaskenta!E$15*F760,2))+Päälaskenta!C$15</f>
        <v>4.5999999999999996</v>
      </c>
      <c r="H760" s="57">
        <f t="shared" si="78"/>
        <v>0.44</v>
      </c>
      <c r="I760" s="62">
        <f t="shared" si="79"/>
        <v>2.9499999999999998E-2</v>
      </c>
      <c r="M760" s="8">
        <f>IF(F760&gt;(Päälaskenta!D$24+Päälaskenta!D$20),(F760*Päälaskenta!C$15 + F760*F760*Päälaskenta!E$15)+(Päälaskenta!C$15 + F760*Päälaskenta!E$15)*(F760-(Päälaskenta!D$24+Päälaskenta!D$20)),F760*Päälaskenta!C$15 + F760*F760*Päälaskenta!E$15)</f>
        <v>2.0129860900000001</v>
      </c>
      <c r="N760" s="8">
        <f>IF(F760&gt;Päälaskenta!D$24+Päälaskenta!D$20,2*SQRT(POWER((Päälaskenta!D$24+Päälaskenta!D$20),2)+POWER(Päälaskenta!E$15*(Päälaskenta!D$24+Päälaskenta!D$20),2))+Päälaskenta!C$15,(2*SQRT((POWER(F760,2))+POWER(Päälaskenta!E$15*F760,2))+Päälaskenta!C$15))</f>
        <v>4.5972127973441701</v>
      </c>
      <c r="O760" s="8">
        <f t="shared" si="80"/>
        <v>0.43787098373234101</v>
      </c>
      <c r="P760" s="8">
        <f>Päälaskenta!F$15</f>
        <v>0.08</v>
      </c>
      <c r="Q760" s="8">
        <f t="shared" si="81"/>
        <v>14.509359167979399</v>
      </c>
      <c r="R760" s="8">
        <f t="shared" si="82"/>
        <v>1.2419360533186801</v>
      </c>
      <c r="S760" s="8">
        <f t="shared" si="83"/>
        <v>2.9688178628395501E-2</v>
      </c>
    </row>
    <row r="761" spans="1:19" x14ac:dyDescent="0.2">
      <c r="A761" s="8">
        <v>759</v>
      </c>
      <c r="B761" s="8">
        <f>IF(Päälaskenta!C$7,Päälaskenta!E$7,Päälaskenta!G$5)</f>
        <v>2.5</v>
      </c>
      <c r="C761" s="56">
        <v>1.2410000000000001</v>
      </c>
      <c r="D761" s="92">
        <f t="shared" si="77"/>
        <v>2.0145</v>
      </c>
      <c r="E761" s="8">
        <f>Päälaskenta!F$15</f>
        <v>0.08</v>
      </c>
      <c r="F761" s="93">
        <f>SQRT(POWER(Päälaskenta!C$15/(2*Päälaskenta!E$15),2)+(D761/Päälaskenta!E$15))-Päälaskenta!C$15/(2*Päälaskenta!E$15)</f>
        <v>0.56510000000000005</v>
      </c>
      <c r="G761" s="57">
        <f>2*SQRT((POWER(F761,2))+POWER(Päälaskenta!E$15*F761,2))+Päälaskenta!C$15</f>
        <v>4.5999999999999996</v>
      </c>
      <c r="H761" s="57">
        <f t="shared" si="78"/>
        <v>0.44</v>
      </c>
      <c r="I761" s="62">
        <f t="shared" si="79"/>
        <v>2.9451999999999999E-2</v>
      </c>
      <c r="M761" s="8">
        <f>IF(F761&gt;(Päälaskenta!D$24+Päälaskenta!D$20),(F761*Päälaskenta!C$15 + F761*F761*Päälaskenta!E$15)+(Päälaskenta!C$15 + F761*Päälaskenta!E$15)*(F761-(Päälaskenta!D$24+Päälaskenta!D$20)),F761*Päälaskenta!C$15 + F761*F761*Päälaskenta!E$15)</f>
        <v>2.0146380100000001</v>
      </c>
      <c r="N761" s="8">
        <f>IF(F761&gt;Päälaskenta!D$24+Päälaskenta!D$20,2*SQRT(POWER((Päälaskenta!D$24+Päälaskenta!D$20),2)+POWER(Päälaskenta!E$15*(Päälaskenta!D$24+Päälaskenta!D$20),2))+Päälaskenta!C$15,(2*SQRT((POWER(F761,2))+POWER(Päälaskenta!E$15*F761,2))+Päälaskenta!C$15))</f>
        <v>4.5983441681940702</v>
      </c>
      <c r="O761" s="8">
        <f t="shared" si="80"/>
        <v>0.43812249286055899</v>
      </c>
      <c r="P761" s="8">
        <f>Päälaskenta!F$15</f>
        <v>0.08</v>
      </c>
      <c r="Q761" s="8">
        <f t="shared" si="81"/>
        <v>14.526826063587</v>
      </c>
      <c r="R761" s="8">
        <f t="shared" si="82"/>
        <v>1.24091771702451</v>
      </c>
      <c r="S761" s="8">
        <f t="shared" si="83"/>
        <v>2.96168280719824E-2</v>
      </c>
    </row>
    <row r="762" spans="1:19" x14ac:dyDescent="0.2">
      <c r="A762" s="8">
        <v>760</v>
      </c>
      <c r="B762" s="8">
        <f>IF(Päälaskenta!C$7,Päälaskenta!E$7,Päälaskenta!G$5)</f>
        <v>2.5</v>
      </c>
      <c r="C762" s="56">
        <v>1.24</v>
      </c>
      <c r="D762" s="92">
        <f t="shared" si="77"/>
        <v>2.01613</v>
      </c>
      <c r="E762" s="8">
        <f>Päälaskenta!F$15</f>
        <v>0.08</v>
      </c>
      <c r="F762" s="93">
        <f>SQRT(POWER(Päälaskenta!C$15/(2*Päälaskenta!E$15),2)+(D762/Päälaskenta!E$15))-Päälaskenta!C$15/(2*Päälaskenta!E$15)</f>
        <v>0.5655</v>
      </c>
      <c r="G762" s="57">
        <f>2*SQRT((POWER(F762,2))+POWER(Päälaskenta!E$15*F762,2))+Päälaskenta!C$15</f>
        <v>4.5999999999999996</v>
      </c>
      <c r="H762" s="57">
        <f t="shared" si="78"/>
        <v>0.44</v>
      </c>
      <c r="I762" s="62">
        <f t="shared" si="79"/>
        <v>2.9405000000000001E-2</v>
      </c>
      <c r="M762" s="8">
        <f>IF(F762&gt;(Päälaskenta!D$24+Päälaskenta!D$20),(F762*Päälaskenta!C$15 + F762*F762*Päälaskenta!E$15)+(Päälaskenta!C$15 + F762*Päälaskenta!E$15)*(F762-(Päälaskenta!D$24+Päälaskenta!D$20)),F762*Päälaskenta!C$15 + F762*F762*Päälaskenta!E$15)</f>
        <v>2.01629025</v>
      </c>
      <c r="N762" s="8">
        <f>IF(F762&gt;Päälaskenta!D$24+Päälaskenta!D$20,2*SQRT(POWER((Päälaskenta!D$24+Päälaskenta!D$20),2)+POWER(Päälaskenta!E$15*(Päälaskenta!D$24+Päälaskenta!D$20),2))+Päälaskenta!C$15,(2*SQRT((POWER(F762,2))+POWER(Päälaskenta!E$15*F762,2))+Päälaskenta!C$15))</f>
        <v>4.5994755390439703</v>
      </c>
      <c r="O762" s="8">
        <f t="shared" si="80"/>
        <v>0.43837394783038602</v>
      </c>
      <c r="P762" s="8">
        <f>Päälaskenta!F$15</f>
        <v>0.08</v>
      </c>
      <c r="Q762" s="8">
        <f t="shared" si="81"/>
        <v>14.5443021229022</v>
      </c>
      <c r="R762" s="8">
        <f t="shared" si="82"/>
        <v>1.23990085256823</v>
      </c>
      <c r="S762" s="8">
        <f t="shared" si="83"/>
        <v>2.95456971946031E-2</v>
      </c>
    </row>
    <row r="763" spans="1:19" x14ac:dyDescent="0.2">
      <c r="A763" s="8">
        <v>761</v>
      </c>
      <c r="B763" s="8">
        <f>IF(Päälaskenta!C$7,Päälaskenta!E$7,Päälaskenta!G$5)</f>
        <v>2.5</v>
      </c>
      <c r="C763" s="56">
        <v>1.2390000000000001</v>
      </c>
      <c r="D763" s="92">
        <f t="shared" si="77"/>
        <v>2.01776</v>
      </c>
      <c r="E763" s="8">
        <f>Päälaskenta!F$15</f>
        <v>0.08</v>
      </c>
      <c r="F763" s="93">
        <f>SQRT(POWER(Päälaskenta!C$15/(2*Päälaskenta!E$15),2)+(D763/Päälaskenta!E$15))-Päälaskenta!C$15/(2*Päälaskenta!E$15)</f>
        <v>0.56589999999999996</v>
      </c>
      <c r="G763" s="57">
        <f>2*SQRT((POWER(F763,2))+POWER(Päälaskenta!E$15*F763,2))+Päälaskenta!C$15</f>
        <v>4.5999999999999996</v>
      </c>
      <c r="H763" s="57">
        <f t="shared" si="78"/>
        <v>0.44</v>
      </c>
      <c r="I763" s="62">
        <f t="shared" si="79"/>
        <v>2.9357000000000001E-2</v>
      </c>
      <c r="M763" s="8">
        <f>IF(F763&gt;(Päälaskenta!D$24+Päälaskenta!D$20),(F763*Päälaskenta!C$15 + F763*F763*Päälaskenta!E$15)+(Päälaskenta!C$15 + F763*Päälaskenta!E$15)*(F763-(Päälaskenta!D$24+Päälaskenta!D$20)),F763*Päälaskenta!C$15 + F763*F763*Päälaskenta!E$15)</f>
        <v>2.0179428100000001</v>
      </c>
      <c r="N763" s="8">
        <f>IF(F763&gt;Päälaskenta!D$24+Päälaskenta!D$20,2*SQRT(POWER((Päälaskenta!D$24+Päälaskenta!D$20),2)+POWER(Päälaskenta!E$15*(Päälaskenta!D$24+Päälaskenta!D$20),2))+Päälaskenta!C$15,(2*SQRT((POWER(F763,2))+POWER(Päälaskenta!E$15*F763,2))+Päälaskenta!C$15))</f>
        <v>4.6006069098938696</v>
      </c>
      <c r="O763" s="8">
        <f t="shared" si="80"/>
        <v>0.43862534868177899</v>
      </c>
      <c r="P763" s="8">
        <f>Päälaskenta!F$15</f>
        <v>0.08</v>
      </c>
      <c r="Q763" s="8">
        <f t="shared" si="81"/>
        <v>14.561787345398001</v>
      </c>
      <c r="R763" s="8">
        <f t="shared" si="82"/>
        <v>1.2388854568182699</v>
      </c>
      <c r="S763" s="8">
        <f t="shared" si="83"/>
        <v>2.9474785168127501E-2</v>
      </c>
    </row>
    <row r="764" spans="1:19" x14ac:dyDescent="0.2">
      <c r="A764" s="8">
        <v>762</v>
      </c>
      <c r="B764" s="8">
        <f>IF(Päälaskenta!C$7,Päälaskenta!E$7,Päälaskenta!G$5)</f>
        <v>2.5</v>
      </c>
      <c r="C764" s="56">
        <v>1.238</v>
      </c>
      <c r="D764" s="92">
        <f t="shared" si="77"/>
        <v>2.01939</v>
      </c>
      <c r="E764" s="8">
        <f>Päälaskenta!F$15</f>
        <v>0.08</v>
      </c>
      <c r="F764" s="93">
        <f>SQRT(POWER(Päälaskenta!C$15/(2*Päälaskenta!E$15),2)+(D764/Päälaskenta!E$15))-Päälaskenta!C$15/(2*Päälaskenta!E$15)</f>
        <v>0.56630000000000003</v>
      </c>
      <c r="G764" s="57">
        <f>2*SQRT((POWER(F764,2))+POWER(Päälaskenta!E$15*F764,2))+Päälaskenta!C$15</f>
        <v>4.5999999999999996</v>
      </c>
      <c r="H764" s="57">
        <f t="shared" si="78"/>
        <v>0.44</v>
      </c>
      <c r="I764" s="62">
        <f t="shared" si="79"/>
        <v>2.9309999999999999E-2</v>
      </c>
      <c r="M764" s="8">
        <f>IF(F764&gt;(Päälaskenta!D$24+Päälaskenta!D$20),(F764*Päälaskenta!C$15 + F764*F764*Päälaskenta!E$15)+(Päälaskenta!C$15 + F764*Päälaskenta!E$15)*(F764-(Päälaskenta!D$24+Päälaskenta!D$20)),F764*Päälaskenta!C$15 + F764*F764*Päälaskenta!E$15)</f>
        <v>2.0195956900000001</v>
      </c>
      <c r="N764" s="8">
        <f>IF(F764&gt;Päälaskenta!D$24+Päälaskenta!D$20,2*SQRT(POWER((Päälaskenta!D$24+Päälaskenta!D$20),2)+POWER(Päälaskenta!E$15*(Päälaskenta!D$24+Päälaskenta!D$20),2))+Päälaskenta!C$15,(2*SQRT((POWER(F764,2))+POWER(Päälaskenta!E$15*F764,2))+Päälaskenta!C$15))</f>
        <v>4.6017382807437697</v>
      </c>
      <c r="O764" s="8">
        <f t="shared" si="80"/>
        <v>0.43887669545465302</v>
      </c>
      <c r="P764" s="8">
        <f>Päälaskenta!F$15</f>
        <v>0.08</v>
      </c>
      <c r="Q764" s="8">
        <f t="shared" si="81"/>
        <v>14.579281730549001</v>
      </c>
      <c r="R764" s="8">
        <f t="shared" si="82"/>
        <v>1.23787152665195</v>
      </c>
      <c r="S764" s="8">
        <f t="shared" si="83"/>
        <v>2.9404091168125701E-2</v>
      </c>
    </row>
    <row r="765" spans="1:19" x14ac:dyDescent="0.2">
      <c r="A765" s="8">
        <v>763</v>
      </c>
      <c r="B765" s="8">
        <f>IF(Päälaskenta!C$7,Päälaskenta!E$7,Päälaskenta!G$5)</f>
        <v>2.5</v>
      </c>
      <c r="C765" s="56">
        <v>1.2370000000000001</v>
      </c>
      <c r="D765" s="92">
        <f t="shared" si="77"/>
        <v>2.02102</v>
      </c>
      <c r="E765" s="8">
        <f>Päälaskenta!F$15</f>
        <v>0.08</v>
      </c>
      <c r="F765" s="93">
        <f>SQRT(POWER(Päälaskenta!C$15/(2*Päälaskenta!E$15),2)+(D765/Päälaskenta!E$15))-Päälaskenta!C$15/(2*Päälaskenta!E$15)</f>
        <v>0.56659999999999999</v>
      </c>
      <c r="G765" s="57">
        <f>2*SQRT((POWER(F765,2))+POWER(Päälaskenta!E$15*F765,2))+Päälaskenta!C$15</f>
        <v>4.5999999999999996</v>
      </c>
      <c r="H765" s="57">
        <f t="shared" si="78"/>
        <v>0.44</v>
      </c>
      <c r="I765" s="62">
        <f t="shared" si="79"/>
        <v>2.9263000000000001E-2</v>
      </c>
      <c r="M765" s="8">
        <f>IF(F765&gt;(Päälaskenta!D$24+Päälaskenta!D$20),(F765*Päälaskenta!C$15 + F765*F765*Päälaskenta!E$15)+(Päälaskenta!C$15 + F765*Päälaskenta!E$15)*(F765-(Päälaskenta!D$24+Päälaskenta!D$20)),F765*Päälaskenta!C$15 + F765*F765*Päälaskenta!E$15)</f>
        <v>2.0208355600000001</v>
      </c>
      <c r="N765" s="8">
        <f>IF(F765&gt;Päälaskenta!D$24+Päälaskenta!D$20,2*SQRT(POWER((Päälaskenta!D$24+Päälaskenta!D$20),2)+POWER(Päälaskenta!E$15*(Päälaskenta!D$24+Päälaskenta!D$20),2))+Päälaskenta!C$15,(2*SQRT((POWER(F765,2))+POWER(Päälaskenta!E$15*F765,2))+Päälaskenta!C$15))</f>
        <v>4.6025868088811901</v>
      </c>
      <c r="O765" s="8">
        <f t="shared" si="80"/>
        <v>0.43906517006926998</v>
      </c>
      <c r="P765" s="8">
        <f>Päälaskenta!F$15</f>
        <v>0.08</v>
      </c>
      <c r="Q765" s="8">
        <f t="shared" si="81"/>
        <v>14.5924085320899</v>
      </c>
      <c r="R765" s="8">
        <f t="shared" si="82"/>
        <v>1.23711203894294</v>
      </c>
      <c r="S765" s="8">
        <f t="shared" si="83"/>
        <v>2.9351213254126901E-2</v>
      </c>
    </row>
    <row r="766" spans="1:19" x14ac:dyDescent="0.2">
      <c r="A766" s="8">
        <v>764</v>
      </c>
      <c r="B766" s="8">
        <f>IF(Päälaskenta!C$7,Päälaskenta!E$7,Päälaskenta!G$5)</f>
        <v>2.5</v>
      </c>
      <c r="C766" s="56">
        <v>1.236</v>
      </c>
      <c r="D766" s="92">
        <f t="shared" si="77"/>
        <v>2.0226500000000001</v>
      </c>
      <c r="E766" s="8">
        <f>Päälaskenta!F$15</f>
        <v>0.08</v>
      </c>
      <c r="F766" s="93">
        <f>SQRT(POWER(Päälaskenta!C$15/(2*Päälaskenta!E$15),2)+(D766/Päälaskenta!E$15))-Päälaskenta!C$15/(2*Päälaskenta!E$15)</f>
        <v>0.56699999999999995</v>
      </c>
      <c r="G766" s="57">
        <f>2*SQRT((POWER(F766,2))+POWER(Päälaskenta!E$15*F766,2))+Päälaskenta!C$15</f>
        <v>4.5999999999999996</v>
      </c>
      <c r="H766" s="57">
        <f t="shared" si="78"/>
        <v>0.44</v>
      </c>
      <c r="I766" s="62">
        <f t="shared" si="79"/>
        <v>2.9215999999999999E-2</v>
      </c>
      <c r="M766" s="8">
        <f>IF(F766&gt;(Päälaskenta!D$24+Päälaskenta!D$20),(F766*Päälaskenta!C$15 + F766*F766*Päälaskenta!E$15)+(Päälaskenta!C$15 + F766*Päälaskenta!E$15)*(F766-(Päälaskenta!D$24+Päälaskenta!D$20)),F766*Päälaskenta!C$15 + F766*F766*Päälaskenta!E$15)</f>
        <v>2.0224890000000002</v>
      </c>
      <c r="N766" s="8">
        <f>IF(F766&gt;Päälaskenta!D$24+Päälaskenta!D$20,2*SQRT(POWER((Päälaskenta!D$24+Päälaskenta!D$20),2)+POWER(Päälaskenta!E$15*(Päälaskenta!D$24+Päälaskenta!D$20),2))+Päälaskenta!C$15,(2*SQRT((POWER(F766,2))+POWER(Päälaskenta!E$15*F766,2))+Päälaskenta!C$15))</f>
        <v>4.6037181797310902</v>
      </c>
      <c r="O766" s="8">
        <f t="shared" si="80"/>
        <v>0.43931642230066698</v>
      </c>
      <c r="P766" s="8">
        <f>Päälaskenta!F$15</f>
        <v>0.08</v>
      </c>
      <c r="Q766" s="8">
        <f t="shared" si="81"/>
        <v>14.609918950629099</v>
      </c>
      <c r="R766" s="8">
        <f t="shared" si="82"/>
        <v>1.2361006660604801</v>
      </c>
      <c r="S766" s="8">
        <f t="shared" si="83"/>
        <v>2.9280898827726502E-2</v>
      </c>
    </row>
    <row r="767" spans="1:19" x14ac:dyDescent="0.2">
      <c r="A767" s="8">
        <v>765</v>
      </c>
      <c r="B767" s="8">
        <f>IF(Päälaskenta!C$7,Päälaskenta!E$7,Päälaskenta!G$5)</f>
        <v>2.5</v>
      </c>
      <c r="C767" s="56">
        <v>1.2350000000000001</v>
      </c>
      <c r="D767" s="92">
        <f t="shared" si="77"/>
        <v>2.0242900000000001</v>
      </c>
      <c r="E767" s="8">
        <f>Päälaskenta!F$15</f>
        <v>0.08</v>
      </c>
      <c r="F767" s="93">
        <f>SQRT(POWER(Päälaskenta!C$15/(2*Päälaskenta!E$15),2)+(D767/Päälaskenta!E$15))-Päälaskenta!C$15/(2*Päälaskenta!E$15)</f>
        <v>0.56740000000000002</v>
      </c>
      <c r="G767" s="57">
        <f>2*SQRT((POWER(F767,2))+POWER(Päälaskenta!E$15*F767,2))+Päälaskenta!C$15</f>
        <v>4.5999999999999996</v>
      </c>
      <c r="H767" s="57">
        <f t="shared" si="78"/>
        <v>0.44</v>
      </c>
      <c r="I767" s="62">
        <f t="shared" si="79"/>
        <v>2.9167999999999999E-2</v>
      </c>
      <c r="M767" s="8">
        <f>IF(F767&gt;(Päälaskenta!D$24+Päälaskenta!D$20),(F767*Päälaskenta!C$15 + F767*F767*Päälaskenta!E$15)+(Päälaskenta!C$15 + F767*Päälaskenta!E$15)*(F767-(Päälaskenta!D$24+Päälaskenta!D$20)),F767*Päälaskenta!C$15 + F767*F767*Päälaskenta!E$15)</f>
        <v>2.0241427600000002</v>
      </c>
      <c r="N767" s="8">
        <f>IF(F767&gt;Päälaskenta!D$24+Päälaskenta!D$20,2*SQRT(POWER((Päälaskenta!D$24+Päälaskenta!D$20),2)+POWER(Päälaskenta!E$15*(Päälaskenta!D$24+Päälaskenta!D$20),2))+Päälaskenta!C$15,(2*SQRT((POWER(F767,2))+POWER(Päälaskenta!E$15*F767,2))+Päälaskenta!C$15))</f>
        <v>4.6048495505809903</v>
      </c>
      <c r="O767" s="8">
        <f t="shared" si="80"/>
        <v>0.43956762056311199</v>
      </c>
      <c r="P767" s="8">
        <f>Päälaskenta!F$15</f>
        <v>0.08</v>
      </c>
      <c r="Q767" s="8">
        <f t="shared" si="81"/>
        <v>14.6274385303886</v>
      </c>
      <c r="R767" s="8">
        <f t="shared" si="82"/>
        <v>1.23509075021961</v>
      </c>
      <c r="S767" s="8">
        <f t="shared" si="83"/>
        <v>2.9210800179533598E-2</v>
      </c>
    </row>
    <row r="768" spans="1:19" x14ac:dyDescent="0.2">
      <c r="A768" s="8">
        <v>766</v>
      </c>
      <c r="B768" s="8">
        <f>IF(Päälaskenta!C$7,Päälaskenta!E$7,Päälaskenta!G$5)</f>
        <v>2.5</v>
      </c>
      <c r="C768" s="56">
        <v>1.234</v>
      </c>
      <c r="D768" s="92">
        <f t="shared" si="77"/>
        <v>2.0259299999999998</v>
      </c>
      <c r="E768" s="8">
        <f>Päälaskenta!F$15</f>
        <v>0.08</v>
      </c>
      <c r="F768" s="93">
        <f>SQRT(POWER(Päälaskenta!C$15/(2*Päälaskenta!E$15),2)+(D768/Päälaskenta!E$15))-Päälaskenta!C$15/(2*Päälaskenta!E$15)</f>
        <v>0.56779999999999997</v>
      </c>
      <c r="G768" s="57">
        <f>2*SQRT((POWER(F768,2))+POWER(Päälaskenta!E$15*F768,2))+Päälaskenta!C$15</f>
        <v>4.6100000000000003</v>
      </c>
      <c r="H768" s="57">
        <f t="shared" si="78"/>
        <v>0.44</v>
      </c>
      <c r="I768" s="62">
        <f t="shared" si="79"/>
        <v>2.9121000000000001E-2</v>
      </c>
      <c r="M768" s="8">
        <f>IF(F768&gt;(Päälaskenta!D$24+Päälaskenta!D$20),(F768*Päälaskenta!C$15 + F768*F768*Päälaskenta!E$15)+(Päälaskenta!C$15 + F768*Päälaskenta!E$15)*(F768-(Päälaskenta!D$24+Päälaskenta!D$20)),F768*Päälaskenta!C$15 + F768*F768*Päälaskenta!E$15)</f>
        <v>2.0257968399999999</v>
      </c>
      <c r="N768" s="8">
        <f>IF(F768&gt;Päälaskenta!D$24+Päälaskenta!D$20,2*SQRT(POWER((Päälaskenta!D$24+Päälaskenta!D$20),2)+POWER(Päälaskenta!E$15*(Päälaskenta!D$24+Päälaskenta!D$20),2))+Päälaskenta!C$15,(2*SQRT((POWER(F768,2))+POWER(Päälaskenta!E$15*F768,2))+Päälaskenta!C$15))</f>
        <v>4.6059809214308904</v>
      </c>
      <c r="O768" s="8">
        <f t="shared" si="80"/>
        <v>0.439818764896375</v>
      </c>
      <c r="P768" s="8">
        <f>Päälaskenta!F$15</f>
        <v>0.08</v>
      </c>
      <c r="Q768" s="8">
        <f t="shared" si="81"/>
        <v>14.644967270849699</v>
      </c>
      <c r="R768" s="8">
        <f t="shared" si="82"/>
        <v>1.23408228833055</v>
      </c>
      <c r="S768" s="8">
        <f t="shared" si="83"/>
        <v>2.9140916498821199E-2</v>
      </c>
    </row>
    <row r="769" spans="1:19" x14ac:dyDescent="0.2">
      <c r="A769" s="8">
        <v>767</v>
      </c>
      <c r="B769" s="8">
        <f>IF(Päälaskenta!C$7,Päälaskenta!E$7,Päälaskenta!G$5)</f>
        <v>2.5</v>
      </c>
      <c r="C769" s="56">
        <v>1.2330000000000001</v>
      </c>
      <c r="D769" s="92">
        <f t="shared" si="77"/>
        <v>2.0275799999999999</v>
      </c>
      <c r="E769" s="8">
        <f>Päälaskenta!F$15</f>
        <v>0.08</v>
      </c>
      <c r="F769" s="93">
        <f>SQRT(POWER(Päälaskenta!C$15/(2*Päälaskenta!E$15),2)+(D769/Päälaskenta!E$15))-Päälaskenta!C$15/(2*Päälaskenta!E$15)</f>
        <v>0.56820000000000004</v>
      </c>
      <c r="G769" s="57">
        <f>2*SQRT((POWER(F769,2))+POWER(Päälaskenta!E$15*F769,2))+Päälaskenta!C$15</f>
        <v>4.6100000000000003</v>
      </c>
      <c r="H769" s="57">
        <f t="shared" si="78"/>
        <v>0.44</v>
      </c>
      <c r="I769" s="62">
        <f t="shared" si="79"/>
        <v>2.9073999999999999E-2</v>
      </c>
      <c r="M769" s="8">
        <f>IF(F769&gt;(Päälaskenta!D$24+Päälaskenta!D$20),(F769*Päälaskenta!C$15 + F769*F769*Päälaskenta!E$15)+(Päälaskenta!C$15 + F769*Päälaskenta!E$15)*(F769-(Päälaskenta!D$24+Päälaskenta!D$20)),F769*Päälaskenta!C$15 + F769*F769*Päälaskenta!E$15)</f>
        <v>2.02745124</v>
      </c>
      <c r="N769" s="8">
        <f>IF(F769&gt;Päälaskenta!D$24+Päälaskenta!D$20,2*SQRT(POWER((Päälaskenta!D$24+Päälaskenta!D$20),2)+POWER(Päälaskenta!E$15*(Päälaskenta!D$24+Päälaskenta!D$20),2))+Päälaskenta!C$15,(2*SQRT((POWER(F769,2))+POWER(Päälaskenta!E$15*F769,2))+Päälaskenta!C$15))</f>
        <v>4.6071122922807897</v>
      </c>
      <c r="O769" s="8">
        <f t="shared" si="80"/>
        <v>0.440069855340186</v>
      </c>
      <c r="P769" s="8">
        <f>Päälaskenta!F$15</f>
        <v>0.08</v>
      </c>
      <c r="Q769" s="8">
        <f t="shared" si="81"/>
        <v>14.6625051714959</v>
      </c>
      <c r="R769" s="8">
        <f t="shared" si="82"/>
        <v>1.23307527731222</v>
      </c>
      <c r="S769" s="8">
        <f t="shared" si="83"/>
        <v>2.9071246978470199E-2</v>
      </c>
    </row>
    <row r="770" spans="1:19" x14ac:dyDescent="0.2">
      <c r="A770" s="8">
        <v>768</v>
      </c>
      <c r="B770" s="8">
        <f>IF(Päälaskenta!C$7,Päälaskenta!E$7,Päälaskenta!G$5)</f>
        <v>2.5</v>
      </c>
      <c r="C770" s="56">
        <v>1.232</v>
      </c>
      <c r="D770" s="92">
        <f t="shared" si="77"/>
        <v>2.02922</v>
      </c>
      <c r="E770" s="8">
        <f>Päälaskenta!F$15</f>
        <v>0.08</v>
      </c>
      <c r="F770" s="93">
        <f>SQRT(POWER(Päälaskenta!C$15/(2*Päälaskenta!E$15),2)+(D770/Päälaskenta!E$15))-Päälaskenta!C$15/(2*Päälaskenta!E$15)</f>
        <v>0.56859999999999999</v>
      </c>
      <c r="G770" s="57">
        <f>2*SQRT((POWER(F770,2))+POWER(Päälaskenta!E$15*F770,2))+Päälaskenta!C$15</f>
        <v>4.6100000000000003</v>
      </c>
      <c r="H770" s="57">
        <f t="shared" si="78"/>
        <v>0.44</v>
      </c>
      <c r="I770" s="62">
        <f t="shared" si="79"/>
        <v>2.9027000000000001E-2</v>
      </c>
      <c r="M770" s="8">
        <f>IF(F770&gt;(Päälaskenta!D$24+Päälaskenta!D$20),(F770*Päälaskenta!C$15 + F770*F770*Päälaskenta!E$15)+(Päälaskenta!C$15 + F770*Päälaskenta!E$15)*(F770-(Päälaskenta!D$24+Päälaskenta!D$20)),F770*Päälaskenta!C$15 + F770*F770*Päälaskenta!E$15)</f>
        <v>2.0291059599999999</v>
      </c>
      <c r="N770" s="8">
        <f>IF(F770&gt;Päälaskenta!D$24+Päälaskenta!D$20,2*SQRT(POWER((Päälaskenta!D$24+Päälaskenta!D$20),2)+POWER(Päälaskenta!E$15*(Päälaskenta!D$24+Päälaskenta!D$20),2))+Päälaskenta!C$15,(2*SQRT((POWER(F770,2))+POWER(Päälaskenta!E$15*F770,2))+Päälaskenta!C$15))</f>
        <v>4.60824366313068</v>
      </c>
      <c r="O770" s="8">
        <f t="shared" si="80"/>
        <v>0.44032089193423801</v>
      </c>
      <c r="P770" s="8">
        <f>Päälaskenta!F$15</f>
        <v>0.08</v>
      </c>
      <c r="Q770" s="8">
        <f t="shared" si="81"/>
        <v>14.6800522318125</v>
      </c>
      <c r="R770" s="8">
        <f t="shared" si="82"/>
        <v>1.2320697140922101</v>
      </c>
      <c r="S770" s="8">
        <f t="shared" si="83"/>
        <v>2.90017908149523E-2</v>
      </c>
    </row>
    <row r="771" spans="1:19" x14ac:dyDescent="0.2">
      <c r="A771" s="8">
        <v>769</v>
      </c>
      <c r="B771" s="8">
        <f>IF(Päälaskenta!C$7,Päälaskenta!E$7,Päälaskenta!G$5)</f>
        <v>2.5</v>
      </c>
      <c r="C771" s="56">
        <v>1.2310000000000001</v>
      </c>
      <c r="D771" s="92">
        <f t="shared" ref="D771:D834" si="84">B771/C771</f>
        <v>2.0308700000000002</v>
      </c>
      <c r="E771" s="8">
        <f>Päälaskenta!F$15</f>
        <v>0.08</v>
      </c>
      <c r="F771" s="93">
        <f>SQRT(POWER(Päälaskenta!C$15/(2*Päälaskenta!E$15),2)+(D771/Päälaskenta!E$15))-Päälaskenta!C$15/(2*Päälaskenta!E$15)</f>
        <v>0.56899999999999995</v>
      </c>
      <c r="G771" s="57">
        <f>2*SQRT((POWER(F771,2))+POWER(Päälaskenta!E$15*F771,2))+Päälaskenta!C$15</f>
        <v>4.6100000000000003</v>
      </c>
      <c r="H771" s="57">
        <f t="shared" ref="H771:H834" si="85">D771/G771</f>
        <v>0.44</v>
      </c>
      <c r="I771" s="62">
        <f t="shared" ref="I771:I834" si="86">POWER(C771/((1/E771)*POWER(H771,2/3)),2)</f>
        <v>2.8979999999999999E-2</v>
      </c>
      <c r="M771" s="8">
        <f>IF(F771&gt;(Päälaskenta!D$24+Päälaskenta!D$20),(F771*Päälaskenta!C$15 + F771*F771*Päälaskenta!E$15)+(Päälaskenta!C$15 + F771*Päälaskenta!E$15)*(F771-(Päälaskenta!D$24+Päälaskenta!D$20)),F771*Päälaskenta!C$15 + F771*F771*Päälaskenta!E$15)</f>
        <v>2.030761</v>
      </c>
      <c r="N771" s="8">
        <f>IF(F771&gt;Päälaskenta!D$24+Päälaskenta!D$20,2*SQRT(POWER((Päälaskenta!D$24+Päälaskenta!D$20),2)+POWER(Päälaskenta!E$15*(Päälaskenta!D$24+Päälaskenta!D$20),2))+Päälaskenta!C$15,(2*SQRT((POWER(F771,2))+POWER(Päälaskenta!E$15*F771,2))+Päälaskenta!C$15))</f>
        <v>4.6093750339805801</v>
      </c>
      <c r="O771" s="8">
        <f t="shared" si="80"/>
        <v>0.44057187471817999</v>
      </c>
      <c r="P771" s="8">
        <f>Päälaskenta!F$15</f>
        <v>0.08</v>
      </c>
      <c r="Q771" s="8">
        <f t="shared" si="81"/>
        <v>14.6976084512862</v>
      </c>
      <c r="R771" s="8">
        <f t="shared" si="82"/>
        <v>1.23106559560677</v>
      </c>
      <c r="S771" s="8">
        <f t="shared" si="83"/>
        <v>2.8932547208313199E-2</v>
      </c>
    </row>
    <row r="772" spans="1:19" x14ac:dyDescent="0.2">
      <c r="A772" s="8">
        <v>770</v>
      </c>
      <c r="B772" s="8">
        <f>IF(Päälaskenta!C$7,Päälaskenta!E$7,Päälaskenta!G$5)</f>
        <v>2.5</v>
      </c>
      <c r="C772" s="56">
        <v>1.23</v>
      </c>
      <c r="D772" s="92">
        <f t="shared" si="84"/>
        <v>2.0325199999999999</v>
      </c>
      <c r="E772" s="8">
        <f>Päälaskenta!F$15</f>
        <v>0.08</v>
      </c>
      <c r="F772" s="93">
        <f>SQRT(POWER(Päälaskenta!C$15/(2*Päälaskenta!E$15),2)+(D772/Päälaskenta!E$15))-Päälaskenta!C$15/(2*Päälaskenta!E$15)</f>
        <v>0.56940000000000002</v>
      </c>
      <c r="G772" s="57">
        <f>2*SQRT((POWER(F772,2))+POWER(Päälaskenta!E$15*F772,2))+Päälaskenta!C$15</f>
        <v>4.6100000000000003</v>
      </c>
      <c r="H772" s="57">
        <f t="shared" si="85"/>
        <v>0.44</v>
      </c>
      <c r="I772" s="62">
        <f t="shared" si="86"/>
        <v>2.8933E-2</v>
      </c>
      <c r="M772" s="8">
        <f>IF(F772&gt;(Päälaskenta!D$24+Päälaskenta!D$20),(F772*Päälaskenta!C$15 + F772*F772*Päälaskenta!E$15)+(Päälaskenta!C$15 + F772*Päälaskenta!E$15)*(F772-(Päälaskenta!D$24+Päälaskenta!D$20)),F772*Päälaskenta!C$15 + F772*F772*Päälaskenta!E$15)</f>
        <v>2.03241636</v>
      </c>
      <c r="N772" s="8">
        <f>IF(F772&gt;Päälaskenta!D$24+Päälaskenta!D$20,2*SQRT(POWER((Päälaskenta!D$24+Päälaskenta!D$20),2)+POWER(Päälaskenta!E$15*(Päälaskenta!D$24+Päälaskenta!D$20),2))+Päälaskenta!C$15,(2*SQRT((POWER(F772,2))+POWER(Päälaskenta!E$15*F772,2))+Päälaskenta!C$15))</f>
        <v>4.6105064048304802</v>
      </c>
      <c r="O772" s="8">
        <f t="shared" ref="O772:O835" si="87">M772/N772</f>
        <v>0.44082280373162802</v>
      </c>
      <c r="P772" s="8">
        <f>Päälaskenta!F$15</f>
        <v>0.08</v>
      </c>
      <c r="Q772" s="8">
        <f t="shared" ref="Q772:Q835" si="88">(1/P772)*M772*POWER(O772,(2/3))</f>
        <v>14.715173829406</v>
      </c>
      <c r="R772" s="8">
        <f t="shared" ref="R772:R835" si="89">B772/M772</f>
        <v>1.2300629188007499</v>
      </c>
      <c r="S772" s="8">
        <f t="shared" ref="S772:S835" si="90">(B772*B772)/(Q772*Q772)</f>
        <v>2.8863515362150299E-2</v>
      </c>
    </row>
    <row r="773" spans="1:19" x14ac:dyDescent="0.2">
      <c r="A773" s="8">
        <v>771</v>
      </c>
      <c r="B773" s="8">
        <f>IF(Päälaskenta!C$7,Päälaskenta!E$7,Päälaskenta!G$5)</f>
        <v>2.5</v>
      </c>
      <c r="C773" s="56">
        <v>1.2290000000000001</v>
      </c>
      <c r="D773" s="92">
        <f t="shared" si="84"/>
        <v>2.03417</v>
      </c>
      <c r="E773" s="8">
        <f>Päälaskenta!F$15</f>
        <v>0.08</v>
      </c>
      <c r="F773" s="93">
        <f>SQRT(POWER(Päälaskenta!C$15/(2*Päälaskenta!E$15),2)+(D773/Päälaskenta!E$15))-Päälaskenta!C$15/(2*Päälaskenta!E$15)</f>
        <v>0.56979999999999997</v>
      </c>
      <c r="G773" s="57">
        <f>2*SQRT((POWER(F773,2))+POWER(Päälaskenta!E$15*F773,2))+Päälaskenta!C$15</f>
        <v>4.6100000000000003</v>
      </c>
      <c r="H773" s="57">
        <f t="shared" si="85"/>
        <v>0.44</v>
      </c>
      <c r="I773" s="62">
        <f t="shared" si="86"/>
        <v>2.8885999999999998E-2</v>
      </c>
      <c r="M773" s="8">
        <f>IF(F773&gt;(Päälaskenta!D$24+Päälaskenta!D$20),(F773*Päälaskenta!C$15 + F773*F773*Päälaskenta!E$15)+(Päälaskenta!C$15 + F773*Päälaskenta!E$15)*(F773-(Päälaskenta!D$24+Päälaskenta!D$20)),F773*Päälaskenta!C$15 + F773*F773*Päälaskenta!E$15)</f>
        <v>2.0340720399999999</v>
      </c>
      <c r="N773" s="8">
        <f>IF(F773&gt;Päälaskenta!D$24+Päälaskenta!D$20,2*SQRT(POWER((Päälaskenta!D$24+Päälaskenta!D$20),2)+POWER(Päälaskenta!E$15*(Päälaskenta!D$24+Päälaskenta!D$20),2))+Päälaskenta!C$15,(2*SQRT((POWER(F773,2))+POWER(Päälaskenta!E$15*F773,2))+Päälaskenta!C$15))</f>
        <v>4.6116377756803804</v>
      </c>
      <c r="O773" s="8">
        <f t="shared" si="87"/>
        <v>0.44107367901415501</v>
      </c>
      <c r="P773" s="8">
        <f>Päälaskenta!F$15</f>
        <v>0.08</v>
      </c>
      <c r="Q773" s="8">
        <f t="shared" si="88"/>
        <v>14.732748365662401</v>
      </c>
      <c r="R773" s="8">
        <f t="shared" si="89"/>
        <v>1.22906168062759</v>
      </c>
      <c r="S773" s="8">
        <f t="shared" si="90"/>
        <v>2.8794694483598199E-2</v>
      </c>
    </row>
    <row r="774" spans="1:19" x14ac:dyDescent="0.2">
      <c r="A774" s="8">
        <v>772</v>
      </c>
      <c r="B774" s="8">
        <f>IF(Päälaskenta!C$7,Päälaskenta!E$7,Päälaskenta!G$5)</f>
        <v>2.5</v>
      </c>
      <c r="C774" s="56">
        <v>1.228</v>
      </c>
      <c r="D774" s="92">
        <f t="shared" si="84"/>
        <v>2.0358299999999998</v>
      </c>
      <c r="E774" s="8">
        <f>Päälaskenta!F$15</f>
        <v>0.08</v>
      </c>
      <c r="F774" s="93">
        <f>SQRT(POWER(Päälaskenta!C$15/(2*Päälaskenta!E$15),2)+(D774/Päälaskenta!E$15))-Päälaskenta!C$15/(2*Päälaskenta!E$15)</f>
        <v>0.57020000000000004</v>
      </c>
      <c r="G774" s="57">
        <f>2*SQRT((POWER(F774,2))+POWER(Päälaskenta!E$15*F774,2))+Päälaskenta!C$15</f>
        <v>4.6100000000000003</v>
      </c>
      <c r="H774" s="57">
        <f t="shared" si="85"/>
        <v>0.44</v>
      </c>
      <c r="I774" s="62">
        <f t="shared" si="86"/>
        <v>2.8839E-2</v>
      </c>
      <c r="M774" s="8">
        <f>IF(F774&gt;(Päälaskenta!D$24+Päälaskenta!D$20),(F774*Päälaskenta!C$15 + F774*F774*Päälaskenta!E$15)+(Päälaskenta!C$15 + F774*Päälaskenta!E$15)*(F774-(Päälaskenta!D$24+Päälaskenta!D$20)),F774*Päälaskenta!C$15 + F774*F774*Päälaskenta!E$15)</f>
        <v>2.03572804</v>
      </c>
      <c r="N774" s="8">
        <f>IF(F774&gt;Päälaskenta!D$24+Päälaskenta!D$20,2*SQRT(POWER((Päälaskenta!D$24+Päälaskenta!D$20),2)+POWER(Päälaskenta!E$15*(Päälaskenta!D$24+Päälaskenta!D$20),2))+Päälaskenta!C$15,(2*SQRT((POWER(F774,2))+POWER(Päälaskenta!E$15*F774,2))+Päälaskenta!C$15))</f>
        <v>4.6127691465302796</v>
      </c>
      <c r="O774" s="8">
        <f t="shared" si="87"/>
        <v>0.44132450060529699</v>
      </c>
      <c r="P774" s="8">
        <f>Päälaskenta!F$15</f>
        <v>0.08</v>
      </c>
      <c r="Q774" s="8">
        <f t="shared" si="88"/>
        <v>14.7503320595478</v>
      </c>
      <c r="R774" s="8">
        <f t="shared" si="89"/>
        <v>1.22806187804929</v>
      </c>
      <c r="S774" s="8">
        <f t="shared" si="90"/>
        <v>2.87260837833083E-2</v>
      </c>
    </row>
    <row r="775" spans="1:19" x14ac:dyDescent="0.2">
      <c r="A775" s="8">
        <v>773</v>
      </c>
      <c r="B775" s="8">
        <f>IF(Päälaskenta!C$7,Päälaskenta!E$7,Päälaskenta!G$5)</f>
        <v>2.5</v>
      </c>
      <c r="C775" s="56">
        <v>1.2270000000000001</v>
      </c>
      <c r="D775" s="92">
        <f t="shared" si="84"/>
        <v>2.03749</v>
      </c>
      <c r="E775" s="8">
        <f>Päälaskenta!F$15</f>
        <v>0.08</v>
      </c>
      <c r="F775" s="93">
        <f>SQRT(POWER(Päälaskenta!C$15/(2*Päälaskenta!E$15),2)+(D775/Päälaskenta!E$15))-Päälaskenta!C$15/(2*Päälaskenta!E$15)</f>
        <v>0.5706</v>
      </c>
      <c r="G775" s="57">
        <f>2*SQRT((POWER(F775,2))+POWER(Päälaskenta!E$15*F775,2))+Päälaskenta!C$15</f>
        <v>4.6100000000000003</v>
      </c>
      <c r="H775" s="57">
        <f t="shared" si="85"/>
        <v>0.44</v>
      </c>
      <c r="I775" s="62">
        <f t="shared" si="86"/>
        <v>2.8792000000000002E-2</v>
      </c>
      <c r="M775" s="8">
        <f>IF(F775&gt;(Päälaskenta!D$24+Päälaskenta!D$20),(F775*Päälaskenta!C$15 + F775*F775*Päälaskenta!E$15)+(Päälaskenta!C$15 + F775*Päälaskenta!E$15)*(F775-(Päälaskenta!D$24+Päälaskenta!D$20)),F775*Päälaskenta!C$15 + F775*F775*Päälaskenta!E$15)</f>
        <v>2.0373843599999999</v>
      </c>
      <c r="N775" s="8">
        <f>IF(F775&gt;Päälaskenta!D$24+Päälaskenta!D$20,2*SQRT(POWER((Päälaskenta!D$24+Päälaskenta!D$20),2)+POWER(Päälaskenta!E$15*(Päälaskenta!D$24+Päälaskenta!D$20),2))+Päälaskenta!C$15,(2*SQRT((POWER(F775,2))+POWER(Päälaskenta!E$15*F775,2))+Päälaskenta!C$15))</f>
        <v>4.6139005173801797</v>
      </c>
      <c r="O775" s="8">
        <f t="shared" si="87"/>
        <v>0.44157526854455198</v>
      </c>
      <c r="P775" s="8">
        <f>Päälaskenta!F$15</f>
        <v>0.08</v>
      </c>
      <c r="Q775" s="8">
        <f t="shared" si="88"/>
        <v>14.7679249105565</v>
      </c>
      <c r="R775" s="8">
        <f t="shared" si="89"/>
        <v>1.2270635080363499</v>
      </c>
      <c r="S775" s="8">
        <f t="shared" si="90"/>
        <v>2.8657682475431299E-2</v>
      </c>
    </row>
    <row r="776" spans="1:19" x14ac:dyDescent="0.2">
      <c r="A776" s="8">
        <v>774</v>
      </c>
      <c r="B776" s="8">
        <f>IF(Päälaskenta!C$7,Päälaskenta!E$7,Päälaskenta!G$5)</f>
        <v>2.5</v>
      </c>
      <c r="C776" s="56">
        <v>1.226</v>
      </c>
      <c r="D776" s="92">
        <f t="shared" si="84"/>
        <v>2.0391499999999998</v>
      </c>
      <c r="E776" s="8">
        <f>Päälaskenta!F$15</f>
        <v>0.08</v>
      </c>
      <c r="F776" s="93">
        <f>SQRT(POWER(Päälaskenta!C$15/(2*Päälaskenta!E$15),2)+(D776/Päälaskenta!E$15))-Päälaskenta!C$15/(2*Päälaskenta!E$15)</f>
        <v>0.57099999999999995</v>
      </c>
      <c r="G776" s="57">
        <f>2*SQRT((POWER(F776,2))+POWER(Päälaskenta!E$15*F776,2))+Päälaskenta!C$15</f>
        <v>4.62</v>
      </c>
      <c r="H776" s="57">
        <f t="shared" si="85"/>
        <v>0.44</v>
      </c>
      <c r="I776" s="62">
        <f t="shared" si="86"/>
        <v>2.8745E-2</v>
      </c>
      <c r="M776" s="8">
        <f>IF(F776&gt;(Päälaskenta!D$24+Päälaskenta!D$20),(F776*Päälaskenta!C$15 + F776*F776*Päälaskenta!E$15)+(Päälaskenta!C$15 + F776*Päälaskenta!E$15)*(F776-(Päälaskenta!D$24+Päälaskenta!D$20)),F776*Päälaskenta!C$15 + F776*F776*Päälaskenta!E$15)</f>
        <v>2.0390410000000001</v>
      </c>
      <c r="N776" s="8">
        <f>IF(F776&gt;Päälaskenta!D$24+Päälaskenta!D$20,2*SQRT(POWER((Päälaskenta!D$24+Päälaskenta!D$20),2)+POWER(Päälaskenta!E$15*(Päälaskenta!D$24+Päälaskenta!D$20),2))+Päälaskenta!C$15,(2*SQRT((POWER(F776,2))+POWER(Päälaskenta!E$15*F776,2))+Päälaskenta!C$15))</f>
        <v>4.61503188823007</v>
      </c>
      <c r="O776" s="8">
        <f t="shared" si="87"/>
        <v>0.44182598287137798</v>
      </c>
      <c r="P776" s="8">
        <f>Päälaskenta!F$15</f>
        <v>0.08</v>
      </c>
      <c r="Q776" s="8">
        <f t="shared" si="88"/>
        <v>14.785526918184299</v>
      </c>
      <c r="R776" s="8">
        <f t="shared" si="89"/>
        <v>1.22606656756779</v>
      </c>
      <c r="S776" s="8">
        <f t="shared" si="90"/>
        <v>2.8589489777600199E-2</v>
      </c>
    </row>
    <row r="777" spans="1:19" x14ac:dyDescent="0.2">
      <c r="A777" s="8">
        <v>775</v>
      </c>
      <c r="B777" s="8">
        <f>IF(Päälaskenta!C$7,Päälaskenta!E$7,Päälaskenta!G$5)</f>
        <v>2.5</v>
      </c>
      <c r="C777" s="56">
        <v>1.2250000000000001</v>
      </c>
      <c r="D777" s="92">
        <f t="shared" si="84"/>
        <v>2.0408200000000001</v>
      </c>
      <c r="E777" s="8">
        <f>Päälaskenta!F$15</f>
        <v>0.08</v>
      </c>
      <c r="F777" s="93">
        <f>SQRT(POWER(Päälaskenta!C$15/(2*Päälaskenta!E$15),2)+(D777/Päälaskenta!E$15))-Päälaskenta!C$15/(2*Päälaskenta!E$15)</f>
        <v>0.57140000000000002</v>
      </c>
      <c r="G777" s="57">
        <f>2*SQRT((POWER(F777,2))+POWER(Päälaskenta!E$15*F777,2))+Päälaskenta!C$15</f>
        <v>4.62</v>
      </c>
      <c r="H777" s="57">
        <f t="shared" si="85"/>
        <v>0.44</v>
      </c>
      <c r="I777" s="62">
        <f t="shared" si="86"/>
        <v>2.8698000000000001E-2</v>
      </c>
      <c r="M777" s="8">
        <f>IF(F777&gt;(Päälaskenta!D$24+Päälaskenta!D$20),(F777*Päälaskenta!C$15 + F777*F777*Päälaskenta!E$15)+(Päälaskenta!C$15 + F777*Päälaskenta!E$15)*(F777-(Päälaskenta!D$24+Päälaskenta!D$20)),F777*Päälaskenta!C$15 + F777*F777*Päälaskenta!E$15)</f>
        <v>2.0406979600000001</v>
      </c>
      <c r="N777" s="8">
        <f>IF(F777&gt;Päälaskenta!D$24+Päälaskenta!D$20,2*SQRT(POWER((Päälaskenta!D$24+Päälaskenta!D$20),2)+POWER(Päälaskenta!E$15*(Päälaskenta!D$24+Päälaskenta!D$20),2))+Päälaskenta!C$15,(2*SQRT((POWER(F777,2))+POWER(Päälaskenta!E$15*F777,2))+Päälaskenta!C$15))</f>
        <v>4.6161632590799702</v>
      </c>
      <c r="O777" s="8">
        <f t="shared" si="87"/>
        <v>0.442076643625192</v>
      </c>
      <c r="P777" s="8">
        <f>Päälaskenta!F$15</f>
        <v>0.08</v>
      </c>
      <c r="Q777" s="8">
        <f t="shared" si="88"/>
        <v>14.8031380819289</v>
      </c>
      <c r="R777" s="8">
        <f t="shared" si="89"/>
        <v>1.22507105363108</v>
      </c>
      <c r="S777" s="8">
        <f t="shared" si="90"/>
        <v>2.85215049109117E-2</v>
      </c>
    </row>
    <row r="778" spans="1:19" x14ac:dyDescent="0.2">
      <c r="A778" s="8">
        <v>776</v>
      </c>
      <c r="B778" s="8">
        <f>IF(Päälaskenta!C$7,Päälaskenta!E$7,Päälaskenta!G$5)</f>
        <v>2.5</v>
      </c>
      <c r="C778" s="56">
        <v>1.224</v>
      </c>
      <c r="D778" s="92">
        <f t="shared" si="84"/>
        <v>2.0424799999999999</v>
      </c>
      <c r="E778" s="8">
        <f>Päälaskenta!F$15</f>
        <v>0.08</v>
      </c>
      <c r="F778" s="93">
        <f>SQRT(POWER(Päälaskenta!C$15/(2*Päälaskenta!E$15),2)+(D778/Päälaskenta!E$15))-Päälaskenta!C$15/(2*Päälaskenta!E$15)</f>
        <v>0.57179999999999997</v>
      </c>
      <c r="G778" s="57">
        <f>2*SQRT((POWER(F778,2))+POWER(Päälaskenta!E$15*F778,2))+Päälaskenta!C$15</f>
        <v>4.62</v>
      </c>
      <c r="H778" s="57">
        <f t="shared" si="85"/>
        <v>0.44</v>
      </c>
      <c r="I778" s="62">
        <f t="shared" si="86"/>
        <v>2.8650999999999999E-2</v>
      </c>
      <c r="M778" s="8">
        <f>IF(F778&gt;(Päälaskenta!D$24+Päälaskenta!D$20),(F778*Päälaskenta!C$15 + F778*F778*Päälaskenta!E$15)+(Päälaskenta!C$15 + F778*Päälaskenta!E$15)*(F778-(Päälaskenta!D$24+Päälaskenta!D$20)),F778*Päälaskenta!C$15 + F778*F778*Päälaskenta!E$15)</f>
        <v>2.04235524</v>
      </c>
      <c r="N778" s="8">
        <f>IF(F778&gt;Päälaskenta!D$24+Päälaskenta!D$20,2*SQRT(POWER((Päälaskenta!D$24+Päälaskenta!D$20),2)+POWER(Päälaskenta!E$15*(Päälaskenta!D$24+Päälaskenta!D$20),2))+Päälaskenta!C$15,(2*SQRT((POWER(F778,2))+POWER(Päälaskenta!E$15*F778,2))+Päälaskenta!C$15))</f>
        <v>4.6172946299298703</v>
      </c>
      <c r="O778" s="8">
        <f t="shared" si="87"/>
        <v>0.442327250845377</v>
      </c>
      <c r="P778" s="8">
        <f>Päälaskenta!F$15</f>
        <v>0.08</v>
      </c>
      <c r="Q778" s="8">
        <f t="shared" si="88"/>
        <v>14.820758401290099</v>
      </c>
      <c r="R778" s="8">
        <f t="shared" si="89"/>
        <v>1.22407696322213</v>
      </c>
      <c r="S778" s="8">
        <f t="shared" si="90"/>
        <v>2.84537270999068E-2</v>
      </c>
    </row>
    <row r="779" spans="1:19" x14ac:dyDescent="0.2">
      <c r="A779" s="8">
        <v>777</v>
      </c>
      <c r="B779" s="8">
        <f>IF(Päälaskenta!C$7,Päälaskenta!E$7,Päälaskenta!G$5)</f>
        <v>2.5</v>
      </c>
      <c r="C779" s="56">
        <v>1.2230000000000001</v>
      </c>
      <c r="D779" s="92">
        <f t="shared" si="84"/>
        <v>2.0441500000000001</v>
      </c>
      <c r="E779" s="8">
        <f>Päälaskenta!F$15</f>
        <v>0.08</v>
      </c>
      <c r="F779" s="93">
        <f>SQRT(POWER(Päälaskenta!C$15/(2*Päälaskenta!E$15),2)+(D779/Päälaskenta!E$15))-Päälaskenta!C$15/(2*Päälaskenta!E$15)</f>
        <v>0.57220000000000004</v>
      </c>
      <c r="G779" s="57">
        <f>2*SQRT((POWER(F779,2))+POWER(Päälaskenta!E$15*F779,2))+Päälaskenta!C$15</f>
        <v>4.62</v>
      </c>
      <c r="H779" s="57">
        <f t="shared" si="85"/>
        <v>0.44</v>
      </c>
      <c r="I779" s="62">
        <f t="shared" si="86"/>
        <v>2.8604000000000001E-2</v>
      </c>
      <c r="M779" s="8">
        <f>IF(F779&gt;(Päälaskenta!D$24+Päälaskenta!D$20),(F779*Päälaskenta!C$15 + F779*F779*Päälaskenta!E$15)+(Päälaskenta!C$15 + F779*Päälaskenta!E$15)*(F779-(Päälaskenta!D$24+Päälaskenta!D$20)),F779*Päälaskenta!C$15 + F779*F779*Päälaskenta!E$15)</f>
        <v>2.0440128400000002</v>
      </c>
      <c r="N779" s="8">
        <f>IF(F779&gt;Päälaskenta!D$24+Päälaskenta!D$20,2*SQRT(POWER((Päälaskenta!D$24+Päälaskenta!D$20),2)+POWER(Päälaskenta!E$15*(Päälaskenta!D$24+Päälaskenta!D$20),2))+Päälaskenta!C$15,(2*SQRT((POWER(F779,2))+POWER(Päälaskenta!E$15*F779,2))+Päälaskenta!C$15))</f>
        <v>4.6184260007797704</v>
      </c>
      <c r="O779" s="8">
        <f t="shared" si="87"/>
        <v>0.44257780457127399</v>
      </c>
      <c r="P779" s="8">
        <f>Päälaskenta!F$15</f>
        <v>0.08</v>
      </c>
      <c r="Q779" s="8">
        <f t="shared" si="88"/>
        <v>14.8383878757689</v>
      </c>
      <c r="R779" s="8">
        <f t="shared" si="89"/>
        <v>1.2230842933452399</v>
      </c>
      <c r="S779" s="8">
        <f t="shared" si="90"/>
        <v>2.8386155572557401E-2</v>
      </c>
    </row>
    <row r="780" spans="1:19" x14ac:dyDescent="0.2">
      <c r="A780" s="8">
        <v>778</v>
      </c>
      <c r="B780" s="8">
        <f>IF(Päälaskenta!C$7,Päälaskenta!E$7,Päälaskenta!G$5)</f>
        <v>2.5</v>
      </c>
      <c r="C780" s="56">
        <v>1.222</v>
      </c>
      <c r="D780" s="92">
        <f t="shared" si="84"/>
        <v>2.04583</v>
      </c>
      <c r="E780" s="8">
        <f>Päälaskenta!F$15</f>
        <v>0.08</v>
      </c>
      <c r="F780" s="93">
        <f>SQRT(POWER(Päälaskenta!C$15/(2*Päälaskenta!E$15),2)+(D780/Päälaskenta!E$15))-Päälaskenta!C$15/(2*Päälaskenta!E$15)</f>
        <v>0.5726</v>
      </c>
      <c r="G780" s="57">
        <f>2*SQRT((POWER(F780,2))+POWER(Päälaskenta!E$15*F780,2))+Päälaskenta!C$15</f>
        <v>4.62</v>
      </c>
      <c r="H780" s="57">
        <f t="shared" si="85"/>
        <v>0.44</v>
      </c>
      <c r="I780" s="62">
        <f t="shared" si="86"/>
        <v>2.8556999999999999E-2</v>
      </c>
      <c r="M780" s="8">
        <f>IF(F780&gt;(Päälaskenta!D$24+Päälaskenta!D$20),(F780*Päälaskenta!C$15 + F780*F780*Päälaskenta!E$15)+(Päälaskenta!C$15 + F780*Päälaskenta!E$15)*(F780-(Päälaskenta!D$24+Päälaskenta!D$20)),F780*Päälaskenta!C$15 + F780*F780*Päälaskenta!E$15)</f>
        <v>2.0456707600000001</v>
      </c>
      <c r="N780" s="8">
        <f>IF(F780&gt;Päälaskenta!D$24+Päälaskenta!D$20,2*SQRT(POWER((Päälaskenta!D$24+Päälaskenta!D$20),2)+POWER(Päälaskenta!E$15*(Päälaskenta!D$24+Päälaskenta!D$20),2))+Päälaskenta!C$15,(2*SQRT((POWER(F780,2))+POWER(Päälaskenta!E$15*F780,2))+Päälaskenta!C$15))</f>
        <v>4.6195573716296696</v>
      </c>
      <c r="O780" s="8">
        <f t="shared" si="87"/>
        <v>0.44282830484218799</v>
      </c>
      <c r="P780" s="8">
        <f>Päälaskenta!F$15</f>
        <v>0.08</v>
      </c>
      <c r="Q780" s="8">
        <f t="shared" si="88"/>
        <v>14.8560265048687</v>
      </c>
      <c r="R780" s="8">
        <f t="shared" si="89"/>
        <v>1.2220930410131099</v>
      </c>
      <c r="S780" s="8">
        <f t="shared" si="90"/>
        <v>2.8318789560243401E-2</v>
      </c>
    </row>
    <row r="781" spans="1:19" x14ac:dyDescent="0.2">
      <c r="A781" s="8">
        <v>779</v>
      </c>
      <c r="B781" s="8">
        <f>IF(Päälaskenta!C$7,Päälaskenta!E$7,Päälaskenta!G$5)</f>
        <v>2.5</v>
      </c>
      <c r="C781" s="56">
        <v>1.2210000000000001</v>
      </c>
      <c r="D781" s="92">
        <f t="shared" si="84"/>
        <v>2.0474999999999999</v>
      </c>
      <c r="E781" s="8">
        <f>Päälaskenta!F$15</f>
        <v>0.08</v>
      </c>
      <c r="F781" s="93">
        <f>SQRT(POWER(Päälaskenta!C$15/(2*Päälaskenta!E$15),2)+(D781/Päälaskenta!E$15))-Päälaskenta!C$15/(2*Päälaskenta!E$15)</f>
        <v>0.57299999999999995</v>
      </c>
      <c r="G781" s="57">
        <f>2*SQRT((POWER(F781,2))+POWER(Päälaskenta!E$15*F781,2))+Päälaskenta!C$15</f>
        <v>4.62</v>
      </c>
      <c r="H781" s="57">
        <f t="shared" si="85"/>
        <v>0.44</v>
      </c>
      <c r="I781" s="62">
        <f t="shared" si="86"/>
        <v>2.8511000000000002E-2</v>
      </c>
      <c r="M781" s="8">
        <f>IF(F781&gt;(Päälaskenta!D$24+Päälaskenta!D$20),(F781*Päälaskenta!C$15 + F781*F781*Päälaskenta!E$15)+(Päälaskenta!C$15 + F781*Päälaskenta!E$15)*(F781-(Päälaskenta!D$24+Päälaskenta!D$20)),F781*Päälaskenta!C$15 + F781*F781*Päälaskenta!E$15)</f>
        <v>2.047329</v>
      </c>
      <c r="N781" s="8">
        <f>IF(F781&gt;Päälaskenta!D$24+Päälaskenta!D$20,2*SQRT(POWER((Päälaskenta!D$24+Päälaskenta!D$20),2)+POWER(Päälaskenta!E$15*(Päälaskenta!D$24+Päälaskenta!D$20),2))+Päälaskenta!C$15,(2*SQRT((POWER(F781,2))+POWER(Päälaskenta!E$15*F781,2))+Päälaskenta!C$15))</f>
        <v>4.6206887424795697</v>
      </c>
      <c r="O781" s="8">
        <f t="shared" si="87"/>
        <v>0.44307875169738298</v>
      </c>
      <c r="P781" s="8">
        <f>Päälaskenta!F$15</f>
        <v>0.08</v>
      </c>
      <c r="Q781" s="8">
        <f t="shared" si="88"/>
        <v>14.873674288094101</v>
      </c>
      <c r="R781" s="8">
        <f t="shared" si="89"/>
        <v>1.2211032032467699</v>
      </c>
      <c r="S781" s="8">
        <f t="shared" si="90"/>
        <v>2.8251628297740701E-2</v>
      </c>
    </row>
    <row r="782" spans="1:19" x14ac:dyDescent="0.2">
      <c r="A782" s="8">
        <v>780</v>
      </c>
      <c r="B782" s="8">
        <f>IF(Päälaskenta!C$7,Päälaskenta!E$7,Päälaskenta!G$5)</f>
        <v>2.5</v>
      </c>
      <c r="C782" s="56">
        <v>1.22</v>
      </c>
      <c r="D782" s="92">
        <f t="shared" si="84"/>
        <v>2.0491799999999998</v>
      </c>
      <c r="E782" s="8">
        <f>Päälaskenta!F$15</f>
        <v>0.08</v>
      </c>
      <c r="F782" s="93">
        <f>SQRT(POWER(Päälaskenta!C$15/(2*Päälaskenta!E$15),2)+(D782/Päälaskenta!E$15))-Päälaskenta!C$15/(2*Päälaskenta!E$15)</f>
        <v>0.57340000000000002</v>
      </c>
      <c r="G782" s="57">
        <f>2*SQRT((POWER(F782,2))+POWER(Päälaskenta!E$15*F782,2))+Päälaskenta!C$15</f>
        <v>4.62</v>
      </c>
      <c r="H782" s="57">
        <f t="shared" si="85"/>
        <v>0.44</v>
      </c>
      <c r="I782" s="62">
        <f t="shared" si="86"/>
        <v>2.8464E-2</v>
      </c>
      <c r="M782" s="8">
        <f>IF(F782&gt;(Päälaskenta!D$24+Päälaskenta!D$20),(F782*Päälaskenta!C$15 + F782*F782*Päälaskenta!E$15)+(Päälaskenta!C$15 + F782*Päälaskenta!E$15)*(F782-(Päälaskenta!D$24+Päälaskenta!D$20)),F782*Päälaskenta!C$15 + F782*F782*Päälaskenta!E$15)</f>
        <v>2.04898756</v>
      </c>
      <c r="N782" s="8">
        <f>IF(F782&gt;Päälaskenta!D$24+Päälaskenta!D$20,2*SQRT(POWER((Päälaskenta!D$24+Päälaskenta!D$20),2)+POWER(Päälaskenta!E$15*(Päälaskenta!D$24+Päälaskenta!D$20),2))+Päälaskenta!C$15,(2*SQRT((POWER(F782,2))+POWER(Päälaskenta!E$15*F782,2))+Päälaskenta!C$15))</f>
        <v>4.6218201133294698</v>
      </c>
      <c r="O782" s="8">
        <f t="shared" si="87"/>
        <v>0.44332914517608701</v>
      </c>
      <c r="P782" s="8">
        <f>Päälaskenta!F$15</f>
        <v>0.08</v>
      </c>
      <c r="Q782" s="8">
        <f t="shared" si="88"/>
        <v>14.8913312249519</v>
      </c>
      <c r="R782" s="8">
        <f t="shared" si="89"/>
        <v>1.22011477707556</v>
      </c>
      <c r="S782" s="8">
        <f t="shared" si="90"/>
        <v>2.8184671023199201E-2</v>
      </c>
    </row>
    <row r="783" spans="1:19" x14ac:dyDescent="0.2">
      <c r="A783" s="8">
        <v>781</v>
      </c>
      <c r="B783" s="8">
        <f>IF(Päälaskenta!C$7,Päälaskenta!E$7,Päälaskenta!G$5)</f>
        <v>2.5</v>
      </c>
      <c r="C783" s="56">
        <v>1.2190000000000001</v>
      </c>
      <c r="D783" s="92">
        <f t="shared" si="84"/>
        <v>2.0508600000000001</v>
      </c>
      <c r="E783" s="8">
        <f>Päälaskenta!F$15</f>
        <v>0.08</v>
      </c>
      <c r="F783" s="93">
        <f>SQRT(POWER(Päälaskenta!C$15/(2*Päälaskenta!E$15),2)+(D783/Päälaskenta!E$15))-Päälaskenta!C$15/(2*Päälaskenta!E$15)</f>
        <v>0.57389999999999997</v>
      </c>
      <c r="G783" s="57">
        <f>2*SQRT((POWER(F783,2))+POWER(Päälaskenta!E$15*F783,2))+Päälaskenta!C$15</f>
        <v>4.62</v>
      </c>
      <c r="H783" s="57">
        <f t="shared" si="85"/>
        <v>0.44</v>
      </c>
      <c r="I783" s="62">
        <f t="shared" si="86"/>
        <v>2.8417000000000001E-2</v>
      </c>
      <c r="M783" s="8">
        <f>IF(F783&gt;(Päälaskenta!D$24+Päälaskenta!D$20),(F783*Päälaskenta!C$15 + F783*F783*Päälaskenta!E$15)+(Päälaskenta!C$15 + F783*Päälaskenta!E$15)*(F783-(Päälaskenta!D$24+Päälaskenta!D$20)),F783*Päälaskenta!C$15 + F783*F783*Päälaskenta!E$15)</f>
        <v>2.0510612099999999</v>
      </c>
      <c r="N783" s="8">
        <f>IF(F783&gt;Päälaskenta!D$24+Päälaskenta!D$20,2*SQRT(POWER((Päälaskenta!D$24+Päälaskenta!D$20),2)+POWER(Päälaskenta!E$15*(Päälaskenta!D$24+Päälaskenta!D$20),2))+Päälaskenta!C$15,(2*SQRT((POWER(F783,2))+POWER(Päälaskenta!E$15*F783,2))+Päälaskenta!C$15))</f>
        <v>4.6232343268918399</v>
      </c>
      <c r="O783" s="8">
        <f t="shared" si="87"/>
        <v>0.44364206202347301</v>
      </c>
      <c r="P783" s="8">
        <f>Päälaskenta!F$15</f>
        <v>0.08</v>
      </c>
      <c r="Q783" s="8">
        <f t="shared" si="88"/>
        <v>14.913415267570899</v>
      </c>
      <c r="R783" s="8">
        <f t="shared" si="89"/>
        <v>1.21888122490503</v>
      </c>
      <c r="S783" s="8">
        <f t="shared" si="90"/>
        <v>2.8101260132898698E-2</v>
      </c>
    </row>
    <row r="784" spans="1:19" x14ac:dyDescent="0.2">
      <c r="A784" s="8">
        <v>782</v>
      </c>
      <c r="B784" s="8">
        <f>IF(Päälaskenta!C$7,Päälaskenta!E$7,Päälaskenta!G$5)</f>
        <v>2.5</v>
      </c>
      <c r="C784" s="56">
        <v>1.218</v>
      </c>
      <c r="D784" s="92">
        <f t="shared" si="84"/>
        <v>2.0525500000000001</v>
      </c>
      <c r="E784" s="8">
        <f>Päälaskenta!F$15</f>
        <v>0.08</v>
      </c>
      <c r="F784" s="93">
        <f>SQRT(POWER(Päälaskenta!C$15/(2*Päälaskenta!E$15),2)+(D784/Päälaskenta!E$15))-Päälaskenta!C$15/(2*Päälaskenta!E$15)</f>
        <v>0.57430000000000003</v>
      </c>
      <c r="G784" s="57">
        <f>2*SQRT((POWER(F784,2))+POWER(Päälaskenta!E$15*F784,2))+Päälaskenta!C$15</f>
        <v>4.62</v>
      </c>
      <c r="H784" s="57">
        <f t="shared" si="85"/>
        <v>0.44</v>
      </c>
      <c r="I784" s="62">
        <f t="shared" si="86"/>
        <v>2.8371E-2</v>
      </c>
      <c r="M784" s="8">
        <f>IF(F784&gt;(Päälaskenta!D$24+Päälaskenta!D$20),(F784*Päälaskenta!C$15 + F784*F784*Päälaskenta!E$15)+(Päälaskenta!C$15 + F784*Päälaskenta!E$15)*(F784-(Päälaskenta!D$24+Päälaskenta!D$20)),F784*Päälaskenta!C$15 + F784*F784*Päälaskenta!E$15)</f>
        <v>2.05272049</v>
      </c>
      <c r="N784" s="8">
        <f>IF(F784&gt;Päälaskenta!D$24+Päälaskenta!D$20,2*SQRT(POWER((Päälaskenta!D$24+Päälaskenta!D$20),2)+POWER(Päälaskenta!E$15*(Päälaskenta!D$24+Päälaskenta!D$20),2))+Päälaskenta!C$15,(2*SQRT((POWER(F784,2))+POWER(Päälaskenta!E$15*F784,2))+Päälaskenta!C$15))</f>
        <v>4.62436569774174</v>
      </c>
      <c r="O784" s="8">
        <f t="shared" si="87"/>
        <v>0.44389233554829499</v>
      </c>
      <c r="P784" s="8">
        <f>Päälaskenta!F$15</f>
        <v>0.08</v>
      </c>
      <c r="Q784" s="8">
        <f t="shared" si="88"/>
        <v>14.9310927983068</v>
      </c>
      <c r="R784" s="8">
        <f t="shared" si="89"/>
        <v>1.2178959640043301</v>
      </c>
      <c r="S784" s="8">
        <f t="shared" si="90"/>
        <v>2.80347590631287E-2</v>
      </c>
    </row>
    <row r="785" spans="1:19" x14ac:dyDescent="0.2">
      <c r="A785" s="8">
        <v>783</v>
      </c>
      <c r="B785" s="8">
        <f>IF(Päälaskenta!C$7,Päälaskenta!E$7,Päälaskenta!G$5)</f>
        <v>2.5</v>
      </c>
      <c r="C785" s="56">
        <v>1.2170000000000001</v>
      </c>
      <c r="D785" s="92">
        <f t="shared" si="84"/>
        <v>2.05423</v>
      </c>
      <c r="E785" s="8">
        <f>Päälaskenta!F$15</f>
        <v>0.08</v>
      </c>
      <c r="F785" s="93">
        <f>SQRT(POWER(Päälaskenta!C$15/(2*Päälaskenta!E$15),2)+(D785/Päälaskenta!E$15))-Päälaskenta!C$15/(2*Päälaskenta!E$15)</f>
        <v>0.57469999999999999</v>
      </c>
      <c r="G785" s="57">
        <f>2*SQRT((POWER(F785,2))+POWER(Päälaskenta!E$15*F785,2))+Päälaskenta!C$15</f>
        <v>4.63</v>
      </c>
      <c r="H785" s="57">
        <f t="shared" si="85"/>
        <v>0.44</v>
      </c>
      <c r="I785" s="62">
        <f t="shared" si="86"/>
        <v>2.8323999999999998E-2</v>
      </c>
      <c r="M785" s="8">
        <f>IF(F785&gt;(Päälaskenta!D$24+Päälaskenta!D$20),(F785*Päälaskenta!C$15 + F785*F785*Päälaskenta!E$15)+(Päälaskenta!C$15 + F785*Päälaskenta!E$15)*(F785-(Päälaskenta!D$24+Päälaskenta!D$20)),F785*Päälaskenta!C$15 + F785*F785*Päälaskenta!E$15)</f>
        <v>2.05438009</v>
      </c>
      <c r="N785" s="8">
        <f>IF(F785&gt;Päälaskenta!D$24+Päälaskenta!D$20,2*SQRT(POWER((Päälaskenta!D$24+Päälaskenta!D$20),2)+POWER(Päälaskenta!E$15*(Päälaskenta!D$24+Päälaskenta!D$20),2))+Päälaskenta!C$15,(2*SQRT((POWER(F785,2))+POWER(Päälaskenta!E$15*F785,2))+Päälaskenta!C$15))</f>
        <v>4.6254970685916401</v>
      </c>
      <c r="O785" s="8">
        <f t="shared" si="87"/>
        <v>0.44414255582384599</v>
      </c>
      <c r="P785" s="8">
        <f>Päälaskenta!F$15</f>
        <v>0.08</v>
      </c>
      <c r="Q785" s="8">
        <f t="shared" si="88"/>
        <v>14.948779481083699</v>
      </c>
      <c r="R785" s="8">
        <f t="shared" si="89"/>
        <v>1.2169121051012499</v>
      </c>
      <c r="S785" s="8">
        <f t="shared" si="90"/>
        <v>2.7968459528418501E-2</v>
      </c>
    </row>
    <row r="786" spans="1:19" x14ac:dyDescent="0.2">
      <c r="A786" s="8">
        <v>784</v>
      </c>
      <c r="B786" s="8">
        <f>IF(Päälaskenta!C$7,Päälaskenta!E$7,Päälaskenta!G$5)</f>
        <v>2.5</v>
      </c>
      <c r="C786" s="56">
        <v>1.216</v>
      </c>
      <c r="D786" s="92">
        <f t="shared" si="84"/>
        <v>2.05592</v>
      </c>
      <c r="E786" s="8">
        <f>Päälaskenta!F$15</f>
        <v>0.08</v>
      </c>
      <c r="F786" s="93">
        <f>SQRT(POWER(Päälaskenta!C$15/(2*Päälaskenta!E$15),2)+(D786/Päälaskenta!E$15))-Päälaskenta!C$15/(2*Päälaskenta!E$15)</f>
        <v>0.57509999999999994</v>
      </c>
      <c r="G786" s="57">
        <f>2*SQRT((POWER(F786,2))+POWER(Päälaskenta!E$15*F786,2))+Päälaskenta!C$15</f>
        <v>4.63</v>
      </c>
      <c r="H786" s="57">
        <f t="shared" si="85"/>
        <v>0.44</v>
      </c>
      <c r="I786" s="62">
        <f t="shared" si="86"/>
        <v>2.8278000000000001E-2</v>
      </c>
      <c r="M786" s="8">
        <f>IF(F786&gt;(Päälaskenta!D$24+Päälaskenta!D$20),(F786*Päälaskenta!C$15 + F786*F786*Päälaskenta!E$15)+(Päälaskenta!C$15 + F786*Päälaskenta!E$15)*(F786-(Päälaskenta!D$24+Päälaskenta!D$20)),F786*Päälaskenta!C$15 + F786*F786*Päälaskenta!E$15)</f>
        <v>2.0560400099999998</v>
      </c>
      <c r="N786" s="8">
        <f>IF(F786&gt;Päälaskenta!D$24+Päälaskenta!D$20,2*SQRT(POWER((Päälaskenta!D$24+Päälaskenta!D$20),2)+POWER(Päälaskenta!E$15*(Päälaskenta!D$24+Päälaskenta!D$20),2))+Päälaskenta!C$15,(2*SQRT((POWER(F786,2))+POWER(Päälaskenta!E$15*F786,2))+Päälaskenta!C$15))</f>
        <v>4.6266284394415296</v>
      </c>
      <c r="O786" s="8">
        <f t="shared" si="87"/>
        <v>0.44439272288919301</v>
      </c>
      <c r="P786" s="8">
        <f>Päälaskenta!F$15</f>
        <v>0.08</v>
      </c>
      <c r="Q786" s="8">
        <f t="shared" si="88"/>
        <v>14.9664753154159</v>
      </c>
      <c r="R786" s="8">
        <f t="shared" si="89"/>
        <v>1.21592964526016</v>
      </c>
      <c r="S786" s="8">
        <f t="shared" si="90"/>
        <v>2.7902360781075299E-2</v>
      </c>
    </row>
    <row r="787" spans="1:19" x14ac:dyDescent="0.2">
      <c r="A787" s="8">
        <v>785</v>
      </c>
      <c r="B787" s="8">
        <f>IF(Päälaskenta!C$7,Päälaskenta!E$7,Päälaskenta!G$5)</f>
        <v>2.5</v>
      </c>
      <c r="C787" s="56">
        <v>1.2150000000000001</v>
      </c>
      <c r="D787" s="92">
        <f t="shared" si="84"/>
        <v>2.0576099999999999</v>
      </c>
      <c r="E787" s="8">
        <f>Päälaskenta!F$15</f>
        <v>0.08</v>
      </c>
      <c r="F787" s="93">
        <f>SQRT(POWER(Päälaskenta!C$15/(2*Päälaskenta!E$15),2)+(D787/Päälaskenta!E$15))-Päälaskenta!C$15/(2*Päälaskenta!E$15)</f>
        <v>0.57550000000000001</v>
      </c>
      <c r="G787" s="57">
        <f>2*SQRT((POWER(F787,2))+POWER(Päälaskenta!E$15*F787,2))+Päälaskenta!C$15</f>
        <v>4.63</v>
      </c>
      <c r="H787" s="57">
        <f t="shared" si="85"/>
        <v>0.44</v>
      </c>
      <c r="I787" s="62">
        <f t="shared" si="86"/>
        <v>2.8230999999999999E-2</v>
      </c>
      <c r="M787" s="8">
        <f>IF(F787&gt;(Päälaskenta!D$24+Päälaskenta!D$20),(F787*Päälaskenta!C$15 + F787*F787*Päälaskenta!E$15)+(Päälaskenta!C$15 + F787*Päälaskenta!E$15)*(F787-(Päälaskenta!D$24+Päälaskenta!D$20)),F787*Päälaskenta!C$15 + F787*F787*Päälaskenta!E$15)</f>
        <v>2.0577002499999999</v>
      </c>
      <c r="N787" s="8">
        <f>IF(F787&gt;Päälaskenta!D$24+Päälaskenta!D$20,2*SQRT(POWER((Päälaskenta!D$24+Päälaskenta!D$20),2)+POWER(Päälaskenta!E$15*(Päälaskenta!D$24+Päälaskenta!D$20),2))+Päälaskenta!C$15,(2*SQRT((POWER(F787,2))+POWER(Päälaskenta!E$15*F787,2))+Päälaskenta!C$15))</f>
        <v>4.6277598102914297</v>
      </c>
      <c r="O787" s="8">
        <f t="shared" si="87"/>
        <v>0.44464283678335897</v>
      </c>
      <c r="P787" s="8">
        <f>Päälaskenta!F$15</f>
        <v>0.08</v>
      </c>
      <c r="Q787" s="8">
        <f t="shared" si="88"/>
        <v>14.984180300819199</v>
      </c>
      <c r="R787" s="8">
        <f t="shared" si="89"/>
        <v>1.2149485815536101</v>
      </c>
      <c r="S787" s="8">
        <f t="shared" si="90"/>
        <v>2.78364620766938E-2</v>
      </c>
    </row>
    <row r="788" spans="1:19" x14ac:dyDescent="0.2">
      <c r="A788" s="8">
        <v>786</v>
      </c>
      <c r="B788" s="8">
        <f>IF(Päälaskenta!C$7,Päälaskenta!E$7,Päälaskenta!G$5)</f>
        <v>2.5</v>
      </c>
      <c r="C788" s="56">
        <v>1.214</v>
      </c>
      <c r="D788" s="92">
        <f t="shared" si="84"/>
        <v>2.05931</v>
      </c>
      <c r="E788" s="8">
        <f>Päälaskenta!F$15</f>
        <v>0.08</v>
      </c>
      <c r="F788" s="93">
        <f>SQRT(POWER(Päälaskenta!C$15/(2*Päälaskenta!E$15),2)+(D788/Päälaskenta!E$15))-Päälaskenta!C$15/(2*Päälaskenta!E$15)</f>
        <v>0.57589999999999997</v>
      </c>
      <c r="G788" s="57">
        <f>2*SQRT((POWER(F788,2))+POWER(Päälaskenta!E$15*F788,2))+Päälaskenta!C$15</f>
        <v>4.63</v>
      </c>
      <c r="H788" s="57">
        <f t="shared" si="85"/>
        <v>0.44</v>
      </c>
      <c r="I788" s="62">
        <f t="shared" si="86"/>
        <v>2.8185000000000002E-2</v>
      </c>
      <c r="M788" s="8">
        <f>IF(F788&gt;(Päälaskenta!D$24+Päälaskenta!D$20),(F788*Päälaskenta!C$15 + F788*F788*Päälaskenta!E$15)+(Päälaskenta!C$15 + F788*Päälaskenta!E$15)*(F788-(Päälaskenta!D$24+Päälaskenta!D$20)),F788*Päälaskenta!C$15 + F788*F788*Päälaskenta!E$15)</f>
        <v>2.0593608099999998</v>
      </c>
      <c r="N788" s="8">
        <f>IF(F788&gt;Päälaskenta!D$24+Päälaskenta!D$20,2*SQRT(POWER((Päälaskenta!D$24+Päälaskenta!D$20),2)+POWER(Päälaskenta!E$15*(Päälaskenta!D$24+Päälaskenta!D$20),2))+Päälaskenta!C$15,(2*SQRT((POWER(F788,2))+POWER(Päälaskenta!E$15*F788,2))+Päälaskenta!C$15))</f>
        <v>4.6288911811413298</v>
      </c>
      <c r="O788" s="8">
        <f t="shared" si="87"/>
        <v>0.44489289754533201</v>
      </c>
      <c r="P788" s="8">
        <f>Päälaskenta!F$15</f>
        <v>0.08</v>
      </c>
      <c r="Q788" s="8">
        <f t="shared" si="88"/>
        <v>15.001894436811201</v>
      </c>
      <c r="R788" s="8">
        <f t="shared" si="89"/>
        <v>1.21396891106226</v>
      </c>
      <c r="S788" s="8">
        <f t="shared" si="90"/>
        <v>2.7770762674138701E-2</v>
      </c>
    </row>
    <row r="789" spans="1:19" x14ac:dyDescent="0.2">
      <c r="A789" s="8">
        <v>787</v>
      </c>
      <c r="B789" s="8">
        <f>IF(Päälaskenta!C$7,Päälaskenta!E$7,Päälaskenta!G$5)</f>
        <v>2.5</v>
      </c>
      <c r="C789" s="56">
        <v>1.2130000000000001</v>
      </c>
      <c r="D789" s="92">
        <f t="shared" si="84"/>
        <v>2.06101</v>
      </c>
      <c r="E789" s="8">
        <f>Päälaskenta!F$15</f>
        <v>0.08</v>
      </c>
      <c r="F789" s="93">
        <f>SQRT(POWER(Päälaskenta!C$15/(2*Päälaskenta!E$15),2)+(D789/Päälaskenta!E$15))-Päälaskenta!C$15/(2*Päälaskenta!E$15)</f>
        <v>0.57630000000000003</v>
      </c>
      <c r="G789" s="57">
        <f>2*SQRT((POWER(F789,2))+POWER(Päälaskenta!E$15*F789,2))+Päälaskenta!C$15</f>
        <v>4.63</v>
      </c>
      <c r="H789" s="57">
        <f t="shared" si="85"/>
        <v>0.45</v>
      </c>
      <c r="I789" s="62">
        <f t="shared" si="86"/>
        <v>2.7307999999999999E-2</v>
      </c>
      <c r="M789" s="8">
        <f>IF(F789&gt;(Päälaskenta!D$24+Päälaskenta!D$20),(F789*Päälaskenta!C$15 + F789*F789*Päälaskenta!E$15)+(Päälaskenta!C$15 + F789*Päälaskenta!E$15)*(F789-(Päälaskenta!D$24+Päälaskenta!D$20)),F789*Päälaskenta!C$15 + F789*F789*Päälaskenta!E$15)</f>
        <v>2.06102169</v>
      </c>
      <c r="N789" s="8">
        <f>IF(F789&gt;Päälaskenta!D$24+Päälaskenta!D$20,2*SQRT(POWER((Päälaskenta!D$24+Päälaskenta!D$20),2)+POWER(Päälaskenta!E$15*(Päälaskenta!D$24+Päälaskenta!D$20),2))+Päälaskenta!C$15,(2*SQRT((POWER(F789,2))+POWER(Päälaskenta!E$15*F789,2))+Päälaskenta!C$15))</f>
        <v>4.6300225519912299</v>
      </c>
      <c r="O789" s="8">
        <f t="shared" si="87"/>
        <v>0.44514290521406202</v>
      </c>
      <c r="P789" s="8">
        <f>Päälaskenta!F$15</f>
        <v>0.08</v>
      </c>
      <c r="Q789" s="8">
        <f t="shared" si="88"/>
        <v>15.0196177229114</v>
      </c>
      <c r="R789" s="8">
        <f t="shared" si="89"/>
        <v>1.2129906308749201</v>
      </c>
      <c r="S789" s="8">
        <f t="shared" si="90"/>
        <v>2.77052618355275E-2</v>
      </c>
    </row>
    <row r="790" spans="1:19" x14ac:dyDescent="0.2">
      <c r="A790" s="8">
        <v>788</v>
      </c>
      <c r="B790" s="8">
        <f>IF(Päälaskenta!C$7,Päälaskenta!E$7,Päälaskenta!G$5)</f>
        <v>2.5</v>
      </c>
      <c r="C790" s="56">
        <v>1.212</v>
      </c>
      <c r="D790" s="92">
        <f t="shared" si="84"/>
        <v>2.06271</v>
      </c>
      <c r="E790" s="8">
        <f>Päälaskenta!F$15</f>
        <v>0.08</v>
      </c>
      <c r="F790" s="93">
        <f>SQRT(POWER(Päälaskenta!C$15/(2*Päälaskenta!E$15),2)+(D790/Päälaskenta!E$15))-Päälaskenta!C$15/(2*Päälaskenta!E$15)</f>
        <v>0.57669999999999999</v>
      </c>
      <c r="G790" s="57">
        <f>2*SQRT((POWER(F790,2))+POWER(Päälaskenta!E$15*F790,2))+Päälaskenta!C$15</f>
        <v>4.63</v>
      </c>
      <c r="H790" s="57">
        <f t="shared" si="85"/>
        <v>0.45</v>
      </c>
      <c r="I790" s="62">
        <f t="shared" si="86"/>
        <v>2.7262999999999999E-2</v>
      </c>
      <c r="M790" s="8">
        <f>IF(F790&gt;(Päälaskenta!D$24+Päälaskenta!D$20),(F790*Päälaskenta!C$15 + F790*F790*Päälaskenta!E$15)+(Päälaskenta!C$15 + F790*Päälaskenta!E$15)*(F790-(Päälaskenta!D$24+Päälaskenta!D$20)),F790*Päälaskenta!C$15 + F790*F790*Päälaskenta!E$15)</f>
        <v>2.06268289</v>
      </c>
      <c r="N790" s="8">
        <f>IF(F790&gt;Päälaskenta!D$24+Päälaskenta!D$20,2*SQRT(POWER((Päälaskenta!D$24+Päälaskenta!D$20),2)+POWER(Päälaskenta!E$15*(Päälaskenta!D$24+Päälaskenta!D$20),2))+Päälaskenta!C$15,(2*SQRT((POWER(F790,2))+POWER(Päälaskenta!E$15*F790,2))+Päälaskenta!C$15))</f>
        <v>4.63115392284113</v>
      </c>
      <c r="O790" s="8">
        <f t="shared" si="87"/>
        <v>0.44539285982846</v>
      </c>
      <c r="P790" s="8">
        <f>Päälaskenta!F$15</f>
        <v>0.08</v>
      </c>
      <c r="Q790" s="8">
        <f t="shared" si="88"/>
        <v>15.037350158640701</v>
      </c>
      <c r="R790" s="8">
        <f t="shared" si="89"/>
        <v>1.2120137380884599</v>
      </c>
      <c r="S790" s="8">
        <f t="shared" si="90"/>
        <v>2.7639958826215699E-2</v>
      </c>
    </row>
    <row r="791" spans="1:19" x14ac:dyDescent="0.2">
      <c r="A791" s="8">
        <v>789</v>
      </c>
      <c r="B791" s="8">
        <f>IF(Päälaskenta!C$7,Päälaskenta!E$7,Päälaskenta!G$5)</f>
        <v>2.5</v>
      </c>
      <c r="C791" s="56">
        <v>1.2110000000000001</v>
      </c>
      <c r="D791" s="92">
        <f t="shared" si="84"/>
        <v>2.0644100000000001</v>
      </c>
      <c r="E791" s="8">
        <f>Päälaskenta!F$15</f>
        <v>0.08</v>
      </c>
      <c r="F791" s="93">
        <f>SQRT(POWER(Päälaskenta!C$15/(2*Päälaskenta!E$15),2)+(D791/Päälaskenta!E$15))-Päälaskenta!C$15/(2*Päälaskenta!E$15)</f>
        <v>0.57709999999999995</v>
      </c>
      <c r="G791" s="57">
        <f>2*SQRT((POWER(F791,2))+POWER(Päälaskenta!E$15*F791,2))+Päälaskenta!C$15</f>
        <v>4.63</v>
      </c>
      <c r="H791" s="57">
        <f t="shared" si="85"/>
        <v>0.45</v>
      </c>
      <c r="I791" s="62">
        <f t="shared" si="86"/>
        <v>2.7217999999999999E-2</v>
      </c>
      <c r="M791" s="8">
        <f>IF(F791&gt;(Päälaskenta!D$24+Päälaskenta!D$20),(F791*Päälaskenta!C$15 + F791*F791*Päälaskenta!E$15)+(Päälaskenta!C$15 + F791*Päälaskenta!E$15)*(F791-(Päälaskenta!D$24+Päälaskenta!D$20)),F791*Päälaskenta!C$15 + F791*F791*Päälaskenta!E$15)</f>
        <v>2.0643444099999999</v>
      </c>
      <c r="N791" s="8">
        <f>IF(F791&gt;Päälaskenta!D$24+Päälaskenta!D$20,2*SQRT(POWER((Päälaskenta!D$24+Päälaskenta!D$20),2)+POWER(Päälaskenta!E$15*(Päälaskenta!D$24+Päälaskenta!D$20),2))+Päälaskenta!C$15,(2*SQRT((POWER(F791,2))+POWER(Päälaskenta!E$15*F791,2))+Päälaskenta!C$15))</f>
        <v>4.6322852936910301</v>
      </c>
      <c r="O791" s="8">
        <f t="shared" si="87"/>
        <v>0.445642761427399</v>
      </c>
      <c r="P791" s="8">
        <f>Päälaskenta!F$15</f>
        <v>0.08</v>
      </c>
      <c r="Q791" s="8">
        <f t="shared" si="88"/>
        <v>15.055091743522</v>
      </c>
      <c r="R791" s="8">
        <f t="shared" si="89"/>
        <v>1.21103822980779</v>
      </c>
      <c r="S791" s="8">
        <f t="shared" si="90"/>
        <v>2.7574852914778399E-2</v>
      </c>
    </row>
    <row r="792" spans="1:19" x14ac:dyDescent="0.2">
      <c r="A792" s="8">
        <v>790</v>
      </c>
      <c r="B792" s="8">
        <f>IF(Päälaskenta!C$7,Päälaskenta!E$7,Päälaskenta!G$5)</f>
        <v>2.5</v>
      </c>
      <c r="C792" s="56">
        <v>1.21</v>
      </c>
      <c r="D792" s="92">
        <f t="shared" si="84"/>
        <v>2.0661200000000002</v>
      </c>
      <c r="E792" s="8">
        <f>Päälaskenta!F$15</f>
        <v>0.08</v>
      </c>
      <c r="F792" s="93">
        <f>SQRT(POWER(Päälaskenta!C$15/(2*Päälaskenta!E$15),2)+(D792/Päälaskenta!E$15))-Päälaskenta!C$15/(2*Päälaskenta!E$15)</f>
        <v>0.57750000000000001</v>
      </c>
      <c r="G792" s="57">
        <f>2*SQRT((POWER(F792,2))+POWER(Päälaskenta!E$15*F792,2))+Päälaskenta!C$15</f>
        <v>4.63</v>
      </c>
      <c r="H792" s="57">
        <f t="shared" si="85"/>
        <v>0.45</v>
      </c>
      <c r="I792" s="62">
        <f t="shared" si="86"/>
        <v>2.7172999999999999E-2</v>
      </c>
      <c r="M792" s="8">
        <f>IF(F792&gt;(Päälaskenta!D$24+Päälaskenta!D$20),(F792*Päälaskenta!C$15 + F792*F792*Päälaskenta!E$15)+(Päälaskenta!C$15 + F792*Päälaskenta!E$15)*(F792-(Päälaskenta!D$24+Päälaskenta!D$20)),F792*Päälaskenta!C$15 + F792*F792*Päälaskenta!E$15)</f>
        <v>2.06600625</v>
      </c>
      <c r="N792" s="8">
        <f>IF(F792&gt;Päälaskenta!D$24+Päälaskenta!D$20,2*SQRT(POWER((Päälaskenta!D$24+Päälaskenta!D$20),2)+POWER(Päälaskenta!E$15*(Päälaskenta!D$24+Päälaskenta!D$20),2))+Päälaskenta!C$15,(2*SQRT((POWER(F792,2))+POWER(Päälaskenta!E$15*F792,2))+Päälaskenta!C$15))</f>
        <v>4.6334166645409196</v>
      </c>
      <c r="O792" s="8">
        <f t="shared" si="87"/>
        <v>0.44589261004971598</v>
      </c>
      <c r="P792" s="8">
        <f>Päälaskenta!F$15</f>
        <v>0.08</v>
      </c>
      <c r="Q792" s="8">
        <f t="shared" si="88"/>
        <v>15.072842477080099</v>
      </c>
      <c r="R792" s="8">
        <f t="shared" si="89"/>
        <v>1.2100641031458601</v>
      </c>
      <c r="S792" s="8">
        <f t="shared" si="90"/>
        <v>2.75099433729942E-2</v>
      </c>
    </row>
    <row r="793" spans="1:19" x14ac:dyDescent="0.2">
      <c r="A793" s="8">
        <v>791</v>
      </c>
      <c r="B793" s="8">
        <f>IF(Päälaskenta!C$7,Päälaskenta!E$7,Päälaskenta!G$5)</f>
        <v>2.5</v>
      </c>
      <c r="C793" s="56">
        <v>1.2090000000000001</v>
      </c>
      <c r="D793" s="92">
        <f t="shared" si="84"/>
        <v>2.0678200000000002</v>
      </c>
      <c r="E793" s="8">
        <f>Päälaskenta!F$15</f>
        <v>0.08</v>
      </c>
      <c r="F793" s="93">
        <f>SQRT(POWER(Päälaskenta!C$15/(2*Päälaskenta!E$15),2)+(D793/Päälaskenta!E$15))-Päälaskenta!C$15/(2*Päälaskenta!E$15)</f>
        <v>0.57789999999999997</v>
      </c>
      <c r="G793" s="57">
        <f>2*SQRT((POWER(F793,2))+POWER(Päälaskenta!E$15*F793,2))+Päälaskenta!C$15</f>
        <v>4.63</v>
      </c>
      <c r="H793" s="57">
        <f t="shared" si="85"/>
        <v>0.45</v>
      </c>
      <c r="I793" s="62">
        <f t="shared" si="86"/>
        <v>2.7127999999999999E-2</v>
      </c>
      <c r="M793" s="8">
        <f>IF(F793&gt;(Päälaskenta!D$24+Päälaskenta!D$20),(F793*Päälaskenta!C$15 + F793*F793*Päälaskenta!E$15)+(Päälaskenta!C$15 + F793*Päälaskenta!E$15)*(F793-(Päälaskenta!D$24+Päälaskenta!D$20)),F793*Päälaskenta!C$15 + F793*F793*Päälaskenta!E$15)</f>
        <v>2.06766841</v>
      </c>
      <c r="N793" s="8">
        <f>IF(F793&gt;Päälaskenta!D$24+Päälaskenta!D$20,2*SQRT(POWER((Päälaskenta!D$24+Päälaskenta!D$20),2)+POWER(Päälaskenta!E$15*(Päälaskenta!D$24+Päälaskenta!D$20),2))+Päälaskenta!C$15,(2*SQRT((POWER(F793,2))+POWER(Päälaskenta!E$15*F793,2))+Päälaskenta!C$15))</f>
        <v>4.6345480353908197</v>
      </c>
      <c r="O793" s="8">
        <f t="shared" si="87"/>
        <v>0.44614240573420599</v>
      </c>
      <c r="P793" s="8">
        <f>Päälaskenta!F$15</f>
        <v>0.08</v>
      </c>
      <c r="Q793" s="8">
        <f t="shared" si="88"/>
        <v>15.0906023588411</v>
      </c>
      <c r="R793" s="8">
        <f t="shared" si="89"/>
        <v>1.20909135522364</v>
      </c>
      <c r="S793" s="8">
        <f t="shared" si="90"/>
        <v>2.7445229475831001E-2</v>
      </c>
    </row>
    <row r="794" spans="1:19" x14ac:dyDescent="0.2">
      <c r="A794" s="8">
        <v>792</v>
      </c>
      <c r="B794" s="8">
        <f>IF(Päälaskenta!C$7,Päälaskenta!E$7,Päälaskenta!G$5)</f>
        <v>2.5</v>
      </c>
      <c r="C794" s="56">
        <v>1.208</v>
      </c>
      <c r="D794" s="92">
        <f t="shared" si="84"/>
        <v>2.0695399999999999</v>
      </c>
      <c r="E794" s="8">
        <f>Päälaskenta!F$15</f>
        <v>0.08</v>
      </c>
      <c r="F794" s="93">
        <f>SQRT(POWER(Päälaskenta!C$15/(2*Päälaskenta!E$15),2)+(D794/Päälaskenta!E$15))-Päälaskenta!C$15/(2*Päälaskenta!E$15)</f>
        <v>0.57840000000000003</v>
      </c>
      <c r="G794" s="57">
        <f>2*SQRT((POWER(F794,2))+POWER(Päälaskenta!E$15*F794,2))+Päälaskenta!C$15</f>
        <v>4.6399999999999997</v>
      </c>
      <c r="H794" s="57">
        <f t="shared" si="85"/>
        <v>0.45</v>
      </c>
      <c r="I794" s="62">
        <f t="shared" si="86"/>
        <v>2.7082999999999999E-2</v>
      </c>
      <c r="M794" s="8">
        <f>IF(F794&gt;(Päälaskenta!D$24+Päälaskenta!D$20),(F794*Päälaskenta!C$15 + F794*F794*Päälaskenta!E$15)+(Päälaskenta!C$15 + F794*Päälaskenta!E$15)*(F794-(Päälaskenta!D$24+Päälaskenta!D$20)),F794*Päälaskenta!C$15 + F794*F794*Päälaskenta!E$15)</f>
        <v>2.06974656</v>
      </c>
      <c r="N794" s="8">
        <f>IF(F794&gt;Päälaskenta!D$24+Päälaskenta!D$20,2*SQRT(POWER((Päälaskenta!D$24+Päälaskenta!D$20),2)+POWER(Päälaskenta!E$15*(Päälaskenta!D$24+Päälaskenta!D$20),2))+Päälaskenta!C$15,(2*SQRT((POWER(F794,2))+POWER(Päälaskenta!E$15*F794,2))+Päälaskenta!C$15))</f>
        <v>4.6359622489532004</v>
      </c>
      <c r="O794" s="8">
        <f t="shared" si="87"/>
        <v>0.44645457595504501</v>
      </c>
      <c r="P794" s="8">
        <f>Päälaskenta!F$15</f>
        <v>0.08</v>
      </c>
      <c r="Q794" s="8">
        <f t="shared" si="88"/>
        <v>15.112815074984001</v>
      </c>
      <c r="R794" s="8">
        <f t="shared" si="89"/>
        <v>1.20787735480039</v>
      </c>
      <c r="S794" s="8">
        <f t="shared" si="90"/>
        <v>2.7364611130215301E-2</v>
      </c>
    </row>
    <row r="795" spans="1:19" x14ac:dyDescent="0.2">
      <c r="A795" s="8">
        <v>793</v>
      </c>
      <c r="B795" s="8">
        <f>IF(Päälaskenta!C$7,Päälaskenta!E$7,Päälaskenta!G$5)</f>
        <v>2.5</v>
      </c>
      <c r="C795" s="56">
        <v>1.2070000000000001</v>
      </c>
      <c r="D795" s="92">
        <f t="shared" si="84"/>
        <v>2.07125</v>
      </c>
      <c r="E795" s="8">
        <f>Päälaskenta!F$15</f>
        <v>0.08</v>
      </c>
      <c r="F795" s="93">
        <f>SQRT(POWER(Päälaskenta!C$15/(2*Päälaskenta!E$15),2)+(D795/Päälaskenta!E$15))-Päälaskenta!C$15/(2*Päälaskenta!E$15)</f>
        <v>0.57879999999999998</v>
      </c>
      <c r="G795" s="57">
        <f>2*SQRT((POWER(F795,2))+POWER(Päälaskenta!E$15*F795,2))+Päälaskenta!C$15</f>
        <v>4.6399999999999997</v>
      </c>
      <c r="H795" s="57">
        <f t="shared" si="85"/>
        <v>0.45</v>
      </c>
      <c r="I795" s="62">
        <f t="shared" si="86"/>
        <v>2.7038E-2</v>
      </c>
      <c r="M795" s="8">
        <f>IF(F795&gt;(Päälaskenta!D$24+Päälaskenta!D$20),(F795*Päälaskenta!C$15 + F795*F795*Päälaskenta!E$15)+(Päälaskenta!C$15 + F795*Päälaskenta!E$15)*(F795-(Päälaskenta!D$24+Päälaskenta!D$20)),F795*Päälaskenta!C$15 + F795*F795*Päälaskenta!E$15)</f>
        <v>2.07140944</v>
      </c>
      <c r="N795" s="8">
        <f>IF(F795&gt;Päälaskenta!D$24+Päälaskenta!D$20,2*SQRT(POWER((Päälaskenta!D$24+Päälaskenta!D$20),2)+POWER(Päälaskenta!E$15*(Päälaskenta!D$24+Päälaskenta!D$20),2))+Päälaskenta!C$15,(2*SQRT((POWER(F795,2))+POWER(Päälaskenta!E$15*F795,2))+Päälaskenta!C$15))</f>
        <v>4.6370936198030899</v>
      </c>
      <c r="O795" s="8">
        <f t="shared" si="87"/>
        <v>0.44670425267108599</v>
      </c>
      <c r="P795" s="8">
        <f>Päälaskenta!F$15</f>
        <v>0.08</v>
      </c>
      <c r="Q795" s="8">
        <f t="shared" si="88"/>
        <v>15.1305955384789</v>
      </c>
      <c r="R795" s="8">
        <f t="shared" si="89"/>
        <v>1.2069076985571701</v>
      </c>
      <c r="S795" s="8">
        <f t="shared" si="90"/>
        <v>2.7300334798949898E-2</v>
      </c>
    </row>
    <row r="796" spans="1:19" x14ac:dyDescent="0.2">
      <c r="A796" s="8">
        <v>794</v>
      </c>
      <c r="B796" s="8">
        <f>IF(Päälaskenta!C$7,Päälaskenta!E$7,Päälaskenta!G$5)</f>
        <v>2.5</v>
      </c>
      <c r="C796" s="56">
        <v>1.206</v>
      </c>
      <c r="D796" s="92">
        <f t="shared" si="84"/>
        <v>2.0729700000000002</v>
      </c>
      <c r="E796" s="8">
        <f>Päälaskenta!F$15</f>
        <v>0.08</v>
      </c>
      <c r="F796" s="93">
        <f>SQRT(POWER(Päälaskenta!C$15/(2*Päälaskenta!E$15),2)+(D796/Päälaskenta!E$15))-Päälaskenta!C$15/(2*Päälaskenta!E$15)</f>
        <v>0.57920000000000005</v>
      </c>
      <c r="G796" s="57">
        <f>2*SQRT((POWER(F796,2))+POWER(Päälaskenta!E$15*F796,2))+Päälaskenta!C$15</f>
        <v>4.6399999999999997</v>
      </c>
      <c r="H796" s="57">
        <f t="shared" si="85"/>
        <v>0.45</v>
      </c>
      <c r="I796" s="62">
        <f t="shared" si="86"/>
        <v>2.6993E-2</v>
      </c>
      <c r="M796" s="8">
        <f>IF(F796&gt;(Päälaskenta!D$24+Päälaskenta!D$20),(F796*Päälaskenta!C$15 + F796*F796*Päälaskenta!E$15)+(Päälaskenta!C$15 + F796*Päälaskenta!E$15)*(F796-(Päälaskenta!D$24+Päälaskenta!D$20)),F796*Päälaskenta!C$15 + F796*F796*Päälaskenta!E$15)</f>
        <v>2.0730726399999999</v>
      </c>
      <c r="N796" s="8">
        <f>IF(F796&gt;Päälaskenta!D$24+Päälaskenta!D$20,2*SQRT(POWER((Päälaskenta!D$24+Päälaskenta!D$20),2)+POWER(Päälaskenta!E$15*(Päälaskenta!D$24+Päälaskenta!D$20),2))+Päälaskenta!C$15,(2*SQRT((POWER(F796,2))+POWER(Päälaskenta!E$15*F796,2))+Päälaskenta!C$15))</f>
        <v>4.63822499065299</v>
      </c>
      <c r="O796" s="8">
        <f t="shared" si="87"/>
        <v>0.44695387657513003</v>
      </c>
      <c r="P796" s="8">
        <f>Päälaskenta!F$15</f>
        <v>0.08</v>
      </c>
      <c r="Q796" s="8">
        <f t="shared" si="88"/>
        <v>15.148385148649201</v>
      </c>
      <c r="R796" s="8">
        <f t="shared" si="89"/>
        <v>1.20593941175163</v>
      </c>
      <c r="S796" s="8">
        <f t="shared" si="90"/>
        <v>2.7236251777770899E-2</v>
      </c>
    </row>
    <row r="797" spans="1:19" x14ac:dyDescent="0.2">
      <c r="A797" s="8">
        <v>795</v>
      </c>
      <c r="B797" s="8">
        <f>IF(Päälaskenta!C$7,Päälaskenta!E$7,Päälaskenta!G$5)</f>
        <v>2.5</v>
      </c>
      <c r="C797" s="56">
        <v>1.2050000000000001</v>
      </c>
      <c r="D797" s="92">
        <f t="shared" si="84"/>
        <v>2.0746899999999999</v>
      </c>
      <c r="E797" s="8">
        <f>Päälaskenta!F$15</f>
        <v>0.08</v>
      </c>
      <c r="F797" s="93">
        <f>SQRT(POWER(Päälaskenta!C$15/(2*Päälaskenta!E$15),2)+(D797/Päälaskenta!E$15))-Päälaskenta!C$15/(2*Päälaskenta!E$15)</f>
        <v>0.5796</v>
      </c>
      <c r="G797" s="57">
        <f>2*SQRT((POWER(F797,2))+POWER(Päälaskenta!E$15*F797,2))+Päälaskenta!C$15</f>
        <v>4.6399999999999997</v>
      </c>
      <c r="H797" s="57">
        <f t="shared" si="85"/>
        <v>0.45</v>
      </c>
      <c r="I797" s="62">
        <f t="shared" si="86"/>
        <v>2.6949000000000001E-2</v>
      </c>
      <c r="M797" s="8">
        <f>IF(F797&gt;(Päälaskenta!D$24+Päälaskenta!D$20),(F797*Päälaskenta!C$15 + F797*F797*Päälaskenta!E$15)+(Päälaskenta!C$15 + F797*Päälaskenta!E$15)*(F797-(Päälaskenta!D$24+Päälaskenta!D$20)),F797*Päälaskenta!C$15 + F797*F797*Päälaskenta!E$15)</f>
        <v>2.0747361600000001</v>
      </c>
      <c r="N797" s="8">
        <f>IF(F797&gt;Päälaskenta!D$24+Päälaskenta!D$20,2*SQRT(POWER((Päälaskenta!D$24+Päälaskenta!D$20),2)+POWER(Päälaskenta!E$15*(Päälaskenta!D$24+Päälaskenta!D$20),2))+Päälaskenta!C$15,(2*SQRT((POWER(F797,2))+POWER(Päälaskenta!E$15*F797,2))+Päälaskenta!C$15))</f>
        <v>4.6393563615028901</v>
      </c>
      <c r="O797" s="8">
        <f t="shared" si="87"/>
        <v>0.44720344770581499</v>
      </c>
      <c r="P797" s="8">
        <f>Päälaskenta!F$15</f>
        <v>0.08</v>
      </c>
      <c r="Q797" s="8">
        <f t="shared" si="88"/>
        <v>15.166183905028699</v>
      </c>
      <c r="R797" s="8">
        <f t="shared" si="89"/>
        <v>1.2049724915383899</v>
      </c>
      <c r="S797" s="8">
        <f t="shared" si="90"/>
        <v>2.7172361355014399E-2</v>
      </c>
    </row>
    <row r="798" spans="1:19" x14ac:dyDescent="0.2">
      <c r="A798" s="8">
        <v>796</v>
      </c>
      <c r="B798" s="8">
        <f>IF(Päälaskenta!C$7,Päälaskenta!E$7,Päälaskenta!G$5)</f>
        <v>2.5</v>
      </c>
      <c r="C798" s="56">
        <v>1.204</v>
      </c>
      <c r="D798" s="92">
        <f t="shared" si="84"/>
        <v>2.0764100000000001</v>
      </c>
      <c r="E798" s="8">
        <f>Päälaskenta!F$15</f>
        <v>0.08</v>
      </c>
      <c r="F798" s="93">
        <f>SQRT(POWER(Päälaskenta!C$15/(2*Päälaskenta!E$15),2)+(D798/Päälaskenta!E$15))-Päälaskenta!C$15/(2*Päälaskenta!E$15)</f>
        <v>0.57999999999999996</v>
      </c>
      <c r="G798" s="57">
        <f>2*SQRT((POWER(F798,2))+POWER(Päälaskenta!E$15*F798,2))+Päälaskenta!C$15</f>
        <v>4.6399999999999997</v>
      </c>
      <c r="H798" s="57">
        <f t="shared" si="85"/>
        <v>0.45</v>
      </c>
      <c r="I798" s="62">
        <f t="shared" si="86"/>
        <v>2.6904000000000001E-2</v>
      </c>
      <c r="M798" s="8">
        <f>IF(F798&gt;(Päälaskenta!D$24+Päälaskenta!D$20),(F798*Päälaskenta!C$15 + F798*F798*Päälaskenta!E$15)+(Päälaskenta!C$15 + F798*Päälaskenta!E$15)*(F798-(Päälaskenta!D$24+Päälaskenta!D$20)),F798*Päälaskenta!C$15 + F798*F798*Päälaskenta!E$15)</f>
        <v>2.0764</v>
      </c>
      <c r="N798" s="8">
        <f>IF(F798&gt;Päälaskenta!D$24+Päälaskenta!D$20,2*SQRT(POWER((Päälaskenta!D$24+Päälaskenta!D$20),2)+POWER(Päälaskenta!E$15*(Päälaskenta!D$24+Päälaskenta!D$20),2))+Päälaskenta!C$15,(2*SQRT((POWER(F798,2))+POWER(Päälaskenta!E$15*F798,2))+Päälaskenta!C$15))</f>
        <v>4.6404877323527902</v>
      </c>
      <c r="O798" s="8">
        <f t="shared" si="87"/>
        <v>0.44745296610174101</v>
      </c>
      <c r="P798" s="8">
        <f>Päälaskenta!F$15</f>
        <v>0.08</v>
      </c>
      <c r="Q798" s="8">
        <f t="shared" si="88"/>
        <v>15.183991807152699</v>
      </c>
      <c r="R798" s="8">
        <f t="shared" si="89"/>
        <v>1.20400693507995</v>
      </c>
      <c r="S798" s="8">
        <f t="shared" si="90"/>
        <v>2.7108662822121599E-2</v>
      </c>
    </row>
    <row r="799" spans="1:19" x14ac:dyDescent="0.2">
      <c r="A799" s="8">
        <v>797</v>
      </c>
      <c r="B799" s="8">
        <f>IF(Päälaskenta!C$7,Päälaskenta!E$7,Päälaskenta!G$5)</f>
        <v>2.5</v>
      </c>
      <c r="C799" s="56">
        <v>1.2030000000000001</v>
      </c>
      <c r="D799" s="92">
        <f t="shared" si="84"/>
        <v>2.0781399999999999</v>
      </c>
      <c r="E799" s="8">
        <f>Päälaskenta!F$15</f>
        <v>0.08</v>
      </c>
      <c r="F799" s="93">
        <f>SQRT(POWER(Päälaskenta!C$15/(2*Päälaskenta!E$15),2)+(D799/Päälaskenta!E$15))-Päälaskenta!C$15/(2*Päälaskenta!E$15)</f>
        <v>0.58040000000000003</v>
      </c>
      <c r="G799" s="57">
        <f>2*SQRT((POWER(F799,2))+POWER(Päälaskenta!E$15*F799,2))+Päälaskenta!C$15</f>
        <v>4.6399999999999997</v>
      </c>
      <c r="H799" s="57">
        <f t="shared" si="85"/>
        <v>0.45</v>
      </c>
      <c r="I799" s="62">
        <f t="shared" si="86"/>
        <v>2.6859000000000001E-2</v>
      </c>
      <c r="M799" s="8">
        <f>IF(F799&gt;(Päälaskenta!D$24+Päälaskenta!D$20),(F799*Päälaskenta!C$15 + F799*F799*Päälaskenta!E$15)+(Päälaskenta!C$15 + F799*Päälaskenta!E$15)*(F799-(Päälaskenta!D$24+Päälaskenta!D$20)),F799*Päälaskenta!C$15 + F799*F799*Päälaskenta!E$15)</f>
        <v>2.0780641599999998</v>
      </c>
      <c r="N799" s="8">
        <f>IF(F799&gt;Päälaskenta!D$24+Päälaskenta!D$20,2*SQRT(POWER((Päälaskenta!D$24+Päälaskenta!D$20),2)+POWER(Päälaskenta!E$15*(Päälaskenta!D$24+Päälaskenta!D$20),2))+Päälaskenta!C$15,(2*SQRT((POWER(F799,2))+POWER(Päälaskenta!E$15*F799,2))+Päälaskenta!C$15))</f>
        <v>4.6416191032026903</v>
      </c>
      <c r="O799" s="8">
        <f t="shared" si="87"/>
        <v>0.44770243180146901</v>
      </c>
      <c r="P799" s="8">
        <f>Päälaskenta!F$15</f>
        <v>0.08</v>
      </c>
      <c r="Q799" s="8">
        <f t="shared" si="88"/>
        <v>15.201808854558401</v>
      </c>
      <c r="R799" s="8">
        <f t="shared" si="89"/>
        <v>1.2030427395465999</v>
      </c>
      <c r="S799" s="8">
        <f t="shared" si="90"/>
        <v>2.7045155473621602E-2</v>
      </c>
    </row>
    <row r="800" spans="1:19" x14ac:dyDescent="0.2">
      <c r="A800" s="8">
        <v>798</v>
      </c>
      <c r="B800" s="8">
        <f>IF(Päälaskenta!C$7,Päälaskenta!E$7,Päälaskenta!G$5)</f>
        <v>2.5</v>
      </c>
      <c r="C800" s="56">
        <v>1.202</v>
      </c>
      <c r="D800" s="92">
        <f t="shared" si="84"/>
        <v>2.0798700000000001</v>
      </c>
      <c r="E800" s="8">
        <f>Päälaskenta!F$15</f>
        <v>0.08</v>
      </c>
      <c r="F800" s="93">
        <f>SQRT(POWER(Päälaskenta!C$15/(2*Päälaskenta!E$15),2)+(D800/Päälaskenta!E$15))-Päälaskenta!C$15/(2*Päälaskenta!E$15)</f>
        <v>0.58079999999999998</v>
      </c>
      <c r="G800" s="57">
        <f>2*SQRT((POWER(F800,2))+POWER(Päälaskenta!E$15*F800,2))+Päälaskenta!C$15</f>
        <v>4.6399999999999997</v>
      </c>
      <c r="H800" s="57">
        <f t="shared" si="85"/>
        <v>0.45</v>
      </c>
      <c r="I800" s="62">
        <f t="shared" si="86"/>
        <v>2.6814999999999999E-2</v>
      </c>
      <c r="M800" s="8">
        <f>IF(F800&gt;(Päälaskenta!D$24+Päälaskenta!D$20),(F800*Päälaskenta!C$15 + F800*F800*Päälaskenta!E$15)+(Päälaskenta!C$15 + F800*Päälaskenta!E$15)*(F800-(Päälaskenta!D$24+Päälaskenta!D$20)),F800*Päälaskenta!C$15 + F800*F800*Päälaskenta!E$15)</f>
        <v>2.0797286399999999</v>
      </c>
      <c r="N800" s="8">
        <f>IF(F800&gt;Päälaskenta!D$24+Päälaskenta!D$20,2*SQRT(POWER((Päälaskenta!D$24+Päälaskenta!D$20),2)+POWER(Päälaskenta!E$15*(Päälaskenta!D$24+Päälaskenta!D$20),2))+Päälaskenta!C$15,(2*SQRT((POWER(F800,2))+POWER(Päälaskenta!E$15*F800,2))+Päälaskenta!C$15))</f>
        <v>4.6427504740525896</v>
      </c>
      <c r="O800" s="8">
        <f t="shared" si="87"/>
        <v>0.44795184484352302</v>
      </c>
      <c r="P800" s="8">
        <f>Päälaskenta!F$15</f>
        <v>0.08</v>
      </c>
      <c r="Q800" s="8">
        <f t="shared" si="88"/>
        <v>15.2196350467845</v>
      </c>
      <c r="R800" s="8">
        <f t="shared" si="89"/>
        <v>1.2020799021164601</v>
      </c>
      <c r="S800" s="8">
        <f t="shared" si="90"/>
        <v>2.6981838607117101E-2</v>
      </c>
    </row>
    <row r="801" spans="1:19" x14ac:dyDescent="0.2">
      <c r="A801" s="8">
        <v>799</v>
      </c>
      <c r="B801" s="8">
        <f>IF(Päälaskenta!C$7,Päälaskenta!E$7,Päälaskenta!G$5)</f>
        <v>2.5</v>
      </c>
      <c r="C801" s="56">
        <v>1.2010000000000001</v>
      </c>
      <c r="D801" s="92">
        <f t="shared" si="84"/>
        <v>2.0815999999999999</v>
      </c>
      <c r="E801" s="8">
        <f>Päälaskenta!F$15</f>
        <v>0.08</v>
      </c>
      <c r="F801" s="93">
        <f>SQRT(POWER(Päälaskenta!C$15/(2*Päälaskenta!E$15),2)+(D801/Päälaskenta!E$15))-Päälaskenta!C$15/(2*Päälaskenta!E$15)</f>
        <v>0.58120000000000005</v>
      </c>
      <c r="G801" s="57">
        <f>2*SQRT((POWER(F801,2))+POWER(Päälaskenta!E$15*F801,2))+Päälaskenta!C$15</f>
        <v>4.6399999999999997</v>
      </c>
      <c r="H801" s="57">
        <f t="shared" si="85"/>
        <v>0.45</v>
      </c>
      <c r="I801" s="62">
        <f t="shared" si="86"/>
        <v>2.6769999999999999E-2</v>
      </c>
      <c r="M801" s="8">
        <f>IF(F801&gt;(Päälaskenta!D$24+Päälaskenta!D$20),(F801*Päälaskenta!C$15 + F801*F801*Päälaskenta!E$15)+(Päälaskenta!C$15 + F801*Päälaskenta!E$15)*(F801-(Päälaskenta!D$24+Päälaskenta!D$20)),F801*Päälaskenta!C$15 + F801*F801*Päälaskenta!E$15)</f>
        <v>2.0813934399999998</v>
      </c>
      <c r="N801" s="8">
        <f>IF(F801&gt;Päälaskenta!D$24+Päälaskenta!D$20,2*SQRT(POWER((Päälaskenta!D$24+Päälaskenta!D$20),2)+POWER(Päälaskenta!E$15*(Päälaskenta!D$24+Päälaskenta!D$20),2))+Päälaskenta!C$15,(2*SQRT((POWER(F801,2))+POWER(Päälaskenta!E$15*F801,2))+Päälaskenta!C$15))</f>
        <v>4.6438818449024897</v>
      </c>
      <c r="O801" s="8">
        <f t="shared" si="87"/>
        <v>0.44820120526638901</v>
      </c>
      <c r="P801" s="8">
        <f>Päälaskenta!F$15</f>
        <v>0.08</v>
      </c>
      <c r="Q801" s="8">
        <f t="shared" si="88"/>
        <v>15.2374703833715</v>
      </c>
      <c r="R801" s="8">
        <f t="shared" si="89"/>
        <v>1.2011184199754199</v>
      </c>
      <c r="S801" s="8">
        <f t="shared" si="90"/>
        <v>2.69187115232681E-2</v>
      </c>
    </row>
    <row r="802" spans="1:19" x14ac:dyDescent="0.2">
      <c r="A802" s="8">
        <v>800</v>
      </c>
      <c r="B802" s="8">
        <f>IF(Päälaskenta!C$7,Päälaskenta!E$7,Päälaskenta!G$5)</f>
        <v>2.5</v>
      </c>
      <c r="C802" s="56">
        <v>1.2</v>
      </c>
      <c r="D802" s="92">
        <f t="shared" si="84"/>
        <v>2.0833300000000001</v>
      </c>
      <c r="E802" s="8">
        <f>Päälaskenta!F$15</f>
        <v>0.08</v>
      </c>
      <c r="F802" s="93">
        <f>SQRT(POWER(Päälaskenta!C$15/(2*Päälaskenta!E$15),2)+(D802/Päälaskenta!E$15))-Päälaskenta!C$15/(2*Päälaskenta!E$15)</f>
        <v>0.58169999999999999</v>
      </c>
      <c r="G802" s="57">
        <f>2*SQRT((POWER(F802,2))+POWER(Päälaskenta!E$15*F802,2))+Päälaskenta!C$15</f>
        <v>4.6500000000000004</v>
      </c>
      <c r="H802" s="57">
        <f t="shared" si="85"/>
        <v>0.45</v>
      </c>
      <c r="I802" s="62">
        <f t="shared" si="86"/>
        <v>2.6724999999999999E-2</v>
      </c>
      <c r="M802" s="8">
        <f>IF(F802&gt;(Päälaskenta!D$24+Päälaskenta!D$20),(F802*Päälaskenta!C$15 + F802*F802*Päälaskenta!E$15)+(Päälaskenta!C$15 + F802*Päälaskenta!E$15)*(F802-(Päälaskenta!D$24+Päälaskenta!D$20)),F802*Päälaskenta!C$15 + F802*F802*Päälaskenta!E$15)</f>
        <v>2.0834748900000002</v>
      </c>
      <c r="N802" s="8">
        <f>IF(F802&gt;Päälaskenta!D$24+Päälaskenta!D$20,2*SQRT(POWER((Päälaskenta!D$24+Päälaskenta!D$20),2)+POWER(Päälaskenta!E$15*(Päälaskenta!D$24+Päälaskenta!D$20),2))+Päälaskenta!C$15,(2*SQRT((POWER(F802,2))+POWER(Päälaskenta!E$15*F802,2))+Päälaskenta!C$15))</f>
        <v>4.6452960584648597</v>
      </c>
      <c r="O802" s="8">
        <f t="shared" si="87"/>
        <v>0.44851283185781099</v>
      </c>
      <c r="P802" s="8">
        <f>Päälaskenta!F$15</f>
        <v>0.08</v>
      </c>
      <c r="Q802" s="8">
        <f t="shared" si="88"/>
        <v>15.2597774126657</v>
      </c>
      <c r="R802" s="8">
        <f t="shared" si="89"/>
        <v>1.1999184688998099</v>
      </c>
      <c r="S802" s="8">
        <f t="shared" si="90"/>
        <v>2.6840068489836999E-2</v>
      </c>
    </row>
    <row r="803" spans="1:19" x14ac:dyDescent="0.2">
      <c r="A803" s="8">
        <v>801</v>
      </c>
      <c r="B803" s="8">
        <f>IF(Päälaskenta!C$7,Päälaskenta!E$7,Päälaskenta!G$5)</f>
        <v>2.5</v>
      </c>
      <c r="C803" s="56">
        <v>1.1990000000000001</v>
      </c>
      <c r="D803" s="92">
        <f t="shared" si="84"/>
        <v>2.08507</v>
      </c>
      <c r="E803" s="8">
        <f>Päälaskenta!F$15</f>
        <v>0.08</v>
      </c>
      <c r="F803" s="93">
        <f>SQRT(POWER(Päälaskenta!C$15/(2*Päälaskenta!E$15),2)+(D803/Päälaskenta!E$15))-Päälaskenta!C$15/(2*Päälaskenta!E$15)</f>
        <v>0.58209999999999995</v>
      </c>
      <c r="G803" s="57">
        <f>2*SQRT((POWER(F803,2))+POWER(Päälaskenta!E$15*F803,2))+Päälaskenta!C$15</f>
        <v>4.6500000000000004</v>
      </c>
      <c r="H803" s="57">
        <f t="shared" si="85"/>
        <v>0.45</v>
      </c>
      <c r="I803" s="62">
        <f t="shared" si="86"/>
        <v>2.6681E-2</v>
      </c>
      <c r="M803" s="8">
        <f>IF(F803&gt;(Päälaskenta!D$24+Päälaskenta!D$20),(F803*Päälaskenta!C$15 + F803*F803*Päälaskenta!E$15)+(Päälaskenta!C$15 + F803*Päälaskenta!E$15)*(F803-(Päälaskenta!D$24+Päälaskenta!D$20)),F803*Päälaskenta!C$15 + F803*F803*Päälaskenta!E$15)</f>
        <v>2.0851404100000002</v>
      </c>
      <c r="N803" s="8">
        <f>IF(F803&gt;Päälaskenta!D$24+Päälaskenta!D$20,2*SQRT(POWER((Päälaskenta!D$24+Päälaskenta!D$20),2)+POWER(Päälaskenta!E$15*(Päälaskenta!D$24+Päälaskenta!D$20),2))+Päälaskenta!C$15,(2*SQRT((POWER(F803,2))+POWER(Päälaskenta!E$15*F803,2))+Päälaskenta!C$15))</f>
        <v>4.6464274293147598</v>
      </c>
      <c r="O803" s="8">
        <f t="shared" si="87"/>
        <v>0.44876207402802598</v>
      </c>
      <c r="P803" s="8">
        <f>Päälaskenta!F$15</f>
        <v>0.08</v>
      </c>
      <c r="Q803" s="8">
        <f t="shared" si="88"/>
        <v>15.277633322393701</v>
      </c>
      <c r="R803" s="8">
        <f t="shared" si="89"/>
        <v>1.1989600259102</v>
      </c>
      <c r="S803" s="8">
        <f t="shared" si="90"/>
        <v>2.67773658757317E-2</v>
      </c>
    </row>
    <row r="804" spans="1:19" x14ac:dyDescent="0.2">
      <c r="A804" s="8">
        <v>802</v>
      </c>
      <c r="B804" s="8">
        <f>IF(Päälaskenta!C$7,Päälaskenta!E$7,Päälaskenta!G$5)</f>
        <v>2.5</v>
      </c>
      <c r="C804" s="56">
        <v>1.198</v>
      </c>
      <c r="D804" s="92">
        <f t="shared" si="84"/>
        <v>2.0868099999999998</v>
      </c>
      <c r="E804" s="8">
        <f>Päälaskenta!F$15</f>
        <v>0.08</v>
      </c>
      <c r="F804" s="93">
        <f>SQRT(POWER(Päälaskenta!C$15/(2*Päälaskenta!E$15),2)+(D804/Päälaskenta!E$15))-Päälaskenta!C$15/(2*Päälaskenta!E$15)</f>
        <v>0.58250000000000002</v>
      </c>
      <c r="G804" s="57">
        <f>2*SQRT((POWER(F804,2))+POWER(Päälaskenta!E$15*F804,2))+Päälaskenta!C$15</f>
        <v>4.6500000000000004</v>
      </c>
      <c r="H804" s="57">
        <f t="shared" si="85"/>
        <v>0.45</v>
      </c>
      <c r="I804" s="62">
        <f t="shared" si="86"/>
        <v>2.6636E-2</v>
      </c>
      <c r="M804" s="8">
        <f>IF(F804&gt;(Päälaskenta!D$24+Päälaskenta!D$20),(F804*Päälaskenta!C$15 + F804*F804*Päälaskenta!E$15)+(Päälaskenta!C$15 + F804*Päälaskenta!E$15)*(F804-(Päälaskenta!D$24+Päälaskenta!D$20)),F804*Päälaskenta!C$15 + F804*F804*Päälaskenta!E$15)</f>
        <v>2.08680625</v>
      </c>
      <c r="N804" s="8">
        <f>IF(F804&gt;Päälaskenta!D$24+Päälaskenta!D$20,2*SQRT(POWER((Päälaskenta!D$24+Päälaskenta!D$20),2)+POWER(Päälaskenta!E$15*(Päälaskenta!D$24+Päälaskenta!D$20),2))+Päälaskenta!C$15,(2*SQRT((POWER(F804,2))+POWER(Päälaskenta!E$15*F804,2))+Päälaskenta!C$15))</f>
        <v>4.6475588001646599</v>
      </c>
      <c r="O804" s="8">
        <f t="shared" si="87"/>
        <v>0.44901126370387501</v>
      </c>
      <c r="P804" s="8">
        <f>Päälaskenta!F$15</f>
        <v>0.08</v>
      </c>
      <c r="Q804" s="8">
        <f t="shared" si="88"/>
        <v>15.295498375000999</v>
      </c>
      <c r="R804" s="8">
        <f t="shared" si="89"/>
        <v>1.1980029291171601</v>
      </c>
      <c r="S804" s="8">
        <f t="shared" si="90"/>
        <v>2.6714850792356502E-2</v>
      </c>
    </row>
    <row r="805" spans="1:19" x14ac:dyDescent="0.2">
      <c r="A805" s="8">
        <v>803</v>
      </c>
      <c r="B805" s="8">
        <f>IF(Päälaskenta!C$7,Päälaskenta!E$7,Päälaskenta!G$5)</f>
        <v>2.5</v>
      </c>
      <c r="C805" s="56">
        <v>1.1970000000000001</v>
      </c>
      <c r="D805" s="92">
        <f t="shared" si="84"/>
        <v>2.0885500000000001</v>
      </c>
      <c r="E805" s="8">
        <f>Päälaskenta!F$15</f>
        <v>0.08</v>
      </c>
      <c r="F805" s="93">
        <f>SQRT(POWER(Päälaskenta!C$15/(2*Päälaskenta!E$15),2)+(D805/Päälaskenta!E$15))-Päälaskenta!C$15/(2*Päälaskenta!E$15)</f>
        <v>0.58289999999999997</v>
      </c>
      <c r="G805" s="57">
        <f>2*SQRT((POWER(F805,2))+POWER(Päälaskenta!E$15*F805,2))+Päälaskenta!C$15</f>
        <v>4.6500000000000004</v>
      </c>
      <c r="H805" s="57">
        <f t="shared" si="85"/>
        <v>0.45</v>
      </c>
      <c r="I805" s="62">
        <f t="shared" si="86"/>
        <v>2.6592000000000001E-2</v>
      </c>
      <c r="M805" s="8">
        <f>IF(F805&gt;(Päälaskenta!D$24+Päälaskenta!D$20),(F805*Päälaskenta!C$15 + F805*F805*Päälaskenta!E$15)+(Päälaskenta!C$15 + F805*Päälaskenta!E$15)*(F805-(Päälaskenta!D$24+Päälaskenta!D$20)),F805*Päälaskenta!C$15 + F805*F805*Päälaskenta!E$15)</f>
        <v>2.0884724100000001</v>
      </c>
      <c r="N805" s="8">
        <f>IF(F805&gt;Päälaskenta!D$24+Päälaskenta!D$20,2*SQRT(POWER((Päälaskenta!D$24+Päälaskenta!D$20),2)+POWER(Päälaskenta!E$15*(Päälaskenta!D$24+Päälaskenta!D$20),2))+Päälaskenta!C$15,(2*SQRT((POWER(F805,2))+POWER(Päälaskenta!E$15*F805,2))+Päälaskenta!C$15))</f>
        <v>4.6486901710145503</v>
      </c>
      <c r="O805" s="8">
        <f t="shared" si="87"/>
        <v>0.44926040092368702</v>
      </c>
      <c r="P805" s="8">
        <f>Päälaskenta!F$15</f>
        <v>0.08</v>
      </c>
      <c r="Q805" s="8">
        <f t="shared" si="88"/>
        <v>15.3133725700356</v>
      </c>
      <c r="R805" s="8">
        <f t="shared" si="89"/>
        <v>1.19704717573932</v>
      </c>
      <c r="S805" s="8">
        <f t="shared" si="90"/>
        <v>2.6652522553193898E-2</v>
      </c>
    </row>
    <row r="806" spans="1:19" x14ac:dyDescent="0.2">
      <c r="A806" s="8">
        <v>804</v>
      </c>
      <c r="B806" s="8">
        <f>IF(Päälaskenta!C$7,Päälaskenta!E$7,Päälaskenta!G$5)</f>
        <v>2.5</v>
      </c>
      <c r="C806" s="56">
        <v>1.196</v>
      </c>
      <c r="D806" s="92">
        <f t="shared" si="84"/>
        <v>2.0903</v>
      </c>
      <c r="E806" s="8">
        <f>Päälaskenta!F$15</f>
        <v>0.08</v>
      </c>
      <c r="F806" s="93">
        <f>SQRT(POWER(Päälaskenta!C$15/(2*Päälaskenta!E$15),2)+(D806/Päälaskenta!E$15))-Päälaskenta!C$15/(2*Päälaskenta!E$15)</f>
        <v>0.58330000000000004</v>
      </c>
      <c r="G806" s="57">
        <f>2*SQRT((POWER(F806,2))+POWER(Päälaskenta!E$15*F806,2))+Päälaskenta!C$15</f>
        <v>4.6500000000000004</v>
      </c>
      <c r="H806" s="57">
        <f t="shared" si="85"/>
        <v>0.45</v>
      </c>
      <c r="I806" s="62">
        <f t="shared" si="86"/>
        <v>2.6547999999999999E-2</v>
      </c>
      <c r="M806" s="8">
        <f>IF(F806&gt;(Päälaskenta!D$24+Päälaskenta!D$20),(F806*Päälaskenta!C$15 + F806*F806*Päälaskenta!E$15)+(Päälaskenta!C$15 + F806*Päälaskenta!E$15)*(F806-(Päälaskenta!D$24+Päälaskenta!D$20)),F806*Päälaskenta!C$15 + F806*F806*Päälaskenta!E$15)</f>
        <v>2.09013889</v>
      </c>
      <c r="N806" s="8">
        <f>IF(F806&gt;Päälaskenta!D$24+Päälaskenta!D$20,2*SQRT(POWER((Päälaskenta!D$24+Päälaskenta!D$20),2)+POWER(Päälaskenta!E$15*(Päälaskenta!D$24+Päälaskenta!D$20),2))+Päälaskenta!C$15,(2*SQRT((POWER(F806,2))+POWER(Päälaskenta!E$15*F806,2))+Päälaskenta!C$15))</f>
        <v>4.6498215418644504</v>
      </c>
      <c r="O806" s="8">
        <f t="shared" si="87"/>
        <v>0.449509485725749</v>
      </c>
      <c r="P806" s="8">
        <f>Päälaskenta!F$15</f>
        <v>0.08</v>
      </c>
      <c r="Q806" s="8">
        <f t="shared" si="88"/>
        <v>15.3312559070466</v>
      </c>
      <c r="R806" s="8">
        <f t="shared" si="89"/>
        <v>1.1960927630029401</v>
      </c>
      <c r="S806" s="8">
        <f t="shared" si="90"/>
        <v>2.6590380474706E-2</v>
      </c>
    </row>
    <row r="807" spans="1:19" x14ac:dyDescent="0.2">
      <c r="A807" s="8">
        <v>805</v>
      </c>
      <c r="B807" s="8">
        <f>IF(Päälaskenta!C$7,Päälaskenta!E$7,Päälaskenta!G$5)</f>
        <v>2.5</v>
      </c>
      <c r="C807" s="56">
        <v>1.1950000000000001</v>
      </c>
      <c r="D807" s="92">
        <f t="shared" si="84"/>
        <v>2.09205</v>
      </c>
      <c r="E807" s="8">
        <f>Päälaskenta!F$15</f>
        <v>0.08</v>
      </c>
      <c r="F807" s="93">
        <f>SQRT(POWER(Päälaskenta!C$15/(2*Päälaskenta!E$15),2)+(D807/Päälaskenta!E$15))-Päälaskenta!C$15/(2*Päälaskenta!E$15)</f>
        <v>0.58379999999999999</v>
      </c>
      <c r="G807" s="57">
        <f>2*SQRT((POWER(F807,2))+POWER(Päälaskenta!E$15*F807,2))+Päälaskenta!C$15</f>
        <v>4.6500000000000004</v>
      </c>
      <c r="H807" s="57">
        <f t="shared" si="85"/>
        <v>0.45</v>
      </c>
      <c r="I807" s="62">
        <f t="shared" si="86"/>
        <v>2.6502999999999999E-2</v>
      </c>
      <c r="M807" s="8">
        <f>IF(F807&gt;(Päälaskenta!D$24+Päälaskenta!D$20),(F807*Päälaskenta!C$15 + F807*F807*Päälaskenta!E$15)+(Päälaskenta!C$15 + F807*Päälaskenta!E$15)*(F807-(Päälaskenta!D$24+Päälaskenta!D$20)),F807*Päälaskenta!C$15 + F807*F807*Päälaskenta!E$15)</f>
        <v>2.09222244</v>
      </c>
      <c r="N807" s="8">
        <f>IF(F807&gt;Päälaskenta!D$24+Päälaskenta!D$20,2*SQRT(POWER((Päälaskenta!D$24+Päälaskenta!D$20),2)+POWER(Päälaskenta!E$15*(Päälaskenta!D$24+Päälaskenta!D$20),2))+Päälaskenta!C$15,(2*SQRT((POWER(F807,2))+POWER(Päälaskenta!E$15*F807,2))+Päälaskenta!C$15))</f>
        <v>4.6512357554268302</v>
      </c>
      <c r="O807" s="8">
        <f t="shared" si="87"/>
        <v>0.44982076807414001</v>
      </c>
      <c r="P807" s="8">
        <f>Päälaskenta!F$15</f>
        <v>0.08</v>
      </c>
      <c r="Q807" s="8">
        <f t="shared" si="88"/>
        <v>15.3536229335313</v>
      </c>
      <c r="R807" s="8">
        <f t="shared" si="89"/>
        <v>1.1949016281461899</v>
      </c>
      <c r="S807" s="8">
        <f t="shared" si="90"/>
        <v>2.65129636285092E-2</v>
      </c>
    </row>
    <row r="808" spans="1:19" x14ac:dyDescent="0.2">
      <c r="A808" s="8">
        <v>806</v>
      </c>
      <c r="B808" s="8">
        <f>IF(Päälaskenta!C$7,Päälaskenta!E$7,Päälaskenta!G$5)</f>
        <v>2.5</v>
      </c>
      <c r="C808" s="56">
        <v>1.194</v>
      </c>
      <c r="D808" s="92">
        <f t="shared" si="84"/>
        <v>2.0937999999999999</v>
      </c>
      <c r="E808" s="8">
        <f>Päälaskenta!F$15</f>
        <v>0.08</v>
      </c>
      <c r="F808" s="93">
        <f>SQRT(POWER(Päälaskenta!C$15/(2*Päälaskenta!E$15),2)+(D808/Päälaskenta!E$15))-Päälaskenta!C$15/(2*Päälaskenta!E$15)</f>
        <v>0.58420000000000005</v>
      </c>
      <c r="G808" s="57">
        <f>2*SQRT((POWER(F808,2))+POWER(Päälaskenta!E$15*F808,2))+Päälaskenta!C$15</f>
        <v>4.6500000000000004</v>
      </c>
      <c r="H808" s="57">
        <f t="shared" si="85"/>
        <v>0.45</v>
      </c>
      <c r="I808" s="62">
        <f t="shared" si="86"/>
        <v>2.6459E-2</v>
      </c>
      <c r="M808" s="8">
        <f>IF(F808&gt;(Päälaskenta!D$24+Päälaskenta!D$20),(F808*Päälaskenta!C$15 + F808*F808*Päälaskenta!E$15)+(Päälaskenta!C$15 + F808*Päälaskenta!E$15)*(F808-(Päälaskenta!D$24+Päälaskenta!D$20)),F808*Päälaskenta!C$15 + F808*F808*Päälaskenta!E$15)</f>
        <v>2.09388964</v>
      </c>
      <c r="N808" s="8">
        <f>IF(F808&gt;Päälaskenta!D$24+Päälaskenta!D$20,2*SQRT(POWER((Päälaskenta!D$24+Päälaskenta!D$20),2)+POWER(Päälaskenta!E$15*(Päälaskenta!D$24+Päälaskenta!D$20),2))+Päälaskenta!C$15,(2*SQRT((POWER(F808,2))+POWER(Päälaskenta!E$15*F808,2))+Päälaskenta!C$15))</f>
        <v>4.6523671262767197</v>
      </c>
      <c r="O808" s="8">
        <f t="shared" si="87"/>
        <v>0.45006973507607401</v>
      </c>
      <c r="P808" s="8">
        <f>Päälaskenta!F$15</f>
        <v>0.08</v>
      </c>
      <c r="Q808" s="8">
        <f t="shared" si="88"/>
        <v>15.371526838351</v>
      </c>
      <c r="R808" s="8">
        <f t="shared" si="89"/>
        <v>1.1939502217509399</v>
      </c>
      <c r="S808" s="8">
        <f t="shared" si="90"/>
        <v>2.64512379276702E-2</v>
      </c>
    </row>
    <row r="809" spans="1:19" x14ac:dyDescent="0.2">
      <c r="A809" s="8">
        <v>807</v>
      </c>
      <c r="B809" s="8">
        <f>IF(Päälaskenta!C$7,Päälaskenta!E$7,Päälaskenta!G$5)</f>
        <v>2.5</v>
      </c>
      <c r="C809" s="56">
        <v>1.1930000000000001</v>
      </c>
      <c r="D809" s="92">
        <f t="shared" si="84"/>
        <v>2.0955599999999999</v>
      </c>
      <c r="E809" s="8">
        <f>Päälaskenta!F$15</f>
        <v>0.08</v>
      </c>
      <c r="F809" s="93">
        <f>SQRT(POWER(Päälaskenta!C$15/(2*Päälaskenta!E$15),2)+(D809/Päälaskenta!E$15))-Päälaskenta!C$15/(2*Päälaskenta!E$15)</f>
        <v>0.58460000000000001</v>
      </c>
      <c r="G809" s="57">
        <f>2*SQRT((POWER(F809,2))+POWER(Päälaskenta!E$15*F809,2))+Päälaskenta!C$15</f>
        <v>4.6500000000000004</v>
      </c>
      <c r="H809" s="57">
        <f t="shared" si="85"/>
        <v>0.45</v>
      </c>
      <c r="I809" s="62">
        <f t="shared" si="86"/>
        <v>2.6415000000000001E-2</v>
      </c>
      <c r="M809" s="8">
        <f>IF(F809&gt;(Päälaskenta!D$24+Päälaskenta!D$20),(F809*Päälaskenta!C$15 + F809*F809*Päälaskenta!E$15)+(Päälaskenta!C$15 + F809*Päälaskenta!E$15)*(F809-(Päälaskenta!D$24+Päälaskenta!D$20)),F809*Päälaskenta!C$15 + F809*F809*Päälaskenta!E$15)</f>
        <v>2.0955571599999998</v>
      </c>
      <c r="N809" s="8">
        <f>IF(F809&gt;Päälaskenta!D$24+Päälaskenta!D$20,2*SQRT(POWER((Päälaskenta!D$24+Päälaskenta!D$20),2)+POWER(Päälaskenta!E$15*(Päälaskenta!D$24+Päälaskenta!D$20),2))+Päälaskenta!C$15,(2*SQRT((POWER(F809,2))+POWER(Päälaskenta!E$15*F809,2))+Päälaskenta!C$15))</f>
        <v>4.6534984971266198</v>
      </c>
      <c r="O809" s="8">
        <f t="shared" si="87"/>
        <v>0.45031864978444403</v>
      </c>
      <c r="P809" s="8">
        <f>Päälaskenta!F$15</f>
        <v>0.08</v>
      </c>
      <c r="Q809" s="8">
        <f t="shared" si="88"/>
        <v>15.3894398836945</v>
      </c>
      <c r="R809" s="8">
        <f t="shared" si="89"/>
        <v>1.1930001470348801</v>
      </c>
      <c r="S809" s="8">
        <f t="shared" si="90"/>
        <v>2.63896961863881E-2</v>
      </c>
    </row>
    <row r="810" spans="1:19" x14ac:dyDescent="0.2">
      <c r="A810" s="8">
        <v>808</v>
      </c>
      <c r="B810" s="8">
        <f>IF(Päälaskenta!C$7,Päälaskenta!E$7,Päälaskenta!G$5)</f>
        <v>2.5</v>
      </c>
      <c r="C810" s="56">
        <v>1.1919999999999999</v>
      </c>
      <c r="D810" s="92">
        <f t="shared" si="84"/>
        <v>2.0973199999999999</v>
      </c>
      <c r="E810" s="8">
        <f>Päälaskenta!F$15</f>
        <v>0.08</v>
      </c>
      <c r="F810" s="93">
        <f>SQRT(POWER(Päälaskenta!C$15/(2*Päälaskenta!E$15),2)+(D810/Päälaskenta!E$15))-Päälaskenta!C$15/(2*Päälaskenta!E$15)</f>
        <v>0.58499999999999996</v>
      </c>
      <c r="G810" s="57">
        <f>2*SQRT((POWER(F810,2))+POWER(Päälaskenta!E$15*F810,2))+Päälaskenta!C$15</f>
        <v>4.6500000000000004</v>
      </c>
      <c r="H810" s="57">
        <f t="shared" si="85"/>
        <v>0.45</v>
      </c>
      <c r="I810" s="62">
        <f t="shared" si="86"/>
        <v>2.6370000000000001E-2</v>
      </c>
      <c r="M810" s="8">
        <f>IF(F810&gt;(Päälaskenta!D$24+Päälaskenta!D$20),(F810*Päälaskenta!C$15 + F810*F810*Päälaskenta!E$15)+(Päälaskenta!C$15 + F810*Päälaskenta!E$15)*(F810-(Päälaskenta!D$24+Päälaskenta!D$20)),F810*Päälaskenta!C$15 + F810*F810*Päälaskenta!E$15)</f>
        <v>2.0972249999999999</v>
      </c>
      <c r="N810" s="8">
        <f>IF(F810&gt;Päälaskenta!D$24+Päälaskenta!D$20,2*SQRT(POWER((Päälaskenta!D$24+Päälaskenta!D$20),2)+POWER(Päälaskenta!E$15*(Päälaskenta!D$24+Päälaskenta!D$20),2))+Päälaskenta!C$15,(2*SQRT((POWER(F810,2))+POWER(Päälaskenta!E$15*F810,2))+Päälaskenta!C$15))</f>
        <v>4.6546298679765199</v>
      </c>
      <c r="O810" s="8">
        <f t="shared" si="87"/>
        <v>0.45056751223738301</v>
      </c>
      <c r="P810" s="8">
        <f>Päälaskenta!F$15</f>
        <v>0.08</v>
      </c>
      <c r="Q810" s="8">
        <f t="shared" si="88"/>
        <v>15.4073620691185</v>
      </c>
      <c r="R810" s="8">
        <f t="shared" si="89"/>
        <v>1.1920514012564201</v>
      </c>
      <c r="S810" s="8">
        <f t="shared" si="90"/>
        <v>2.63283377336129E-2</v>
      </c>
    </row>
    <row r="811" spans="1:19" x14ac:dyDescent="0.2">
      <c r="A811" s="8">
        <v>809</v>
      </c>
      <c r="B811" s="8">
        <f>IF(Päälaskenta!C$7,Päälaskenta!E$7,Päälaskenta!G$5)</f>
        <v>2.5</v>
      </c>
      <c r="C811" s="56">
        <v>1.1910000000000001</v>
      </c>
      <c r="D811" s="92">
        <f t="shared" si="84"/>
        <v>2.0990799999999998</v>
      </c>
      <c r="E811" s="8">
        <f>Päälaskenta!F$15</f>
        <v>0.08</v>
      </c>
      <c r="F811" s="93">
        <f>SQRT(POWER(Päälaskenta!C$15/(2*Päälaskenta!E$15),2)+(D811/Päälaskenta!E$15))-Päälaskenta!C$15/(2*Päälaskenta!E$15)</f>
        <v>0.58540000000000003</v>
      </c>
      <c r="G811" s="57">
        <f>2*SQRT((POWER(F811,2))+POWER(Päälaskenta!E$15*F811,2))+Päälaskenta!C$15</f>
        <v>4.66</v>
      </c>
      <c r="H811" s="57">
        <f t="shared" si="85"/>
        <v>0.45</v>
      </c>
      <c r="I811" s="62">
        <f t="shared" si="86"/>
        <v>2.6325999999999999E-2</v>
      </c>
      <c r="M811" s="8">
        <f>IF(F811&gt;(Päälaskenta!D$24+Päälaskenta!D$20),(F811*Päälaskenta!C$15 + F811*F811*Päälaskenta!E$15)+(Päälaskenta!C$15 + F811*Päälaskenta!E$15)*(F811-(Päälaskenta!D$24+Päälaskenta!D$20)),F811*Päälaskenta!C$15 + F811*F811*Päälaskenta!E$15)</f>
        <v>2.0988931599999998</v>
      </c>
      <c r="N811" s="8">
        <f>IF(F811&gt;Päälaskenta!D$24+Päälaskenta!D$20,2*SQRT(POWER((Päälaskenta!D$24+Päälaskenta!D$20),2)+POWER(Päälaskenta!E$15*(Päälaskenta!D$24+Päälaskenta!D$20),2))+Päälaskenta!C$15,(2*SQRT((POWER(F811,2))+POWER(Päälaskenta!E$15*F811,2))+Päälaskenta!C$15))</f>
        <v>4.65576123882642</v>
      </c>
      <c r="O811" s="8">
        <f t="shared" si="87"/>
        <v>0.45081632247298598</v>
      </c>
      <c r="P811" s="8">
        <f>Päälaskenta!F$15</f>
        <v>0.08</v>
      </c>
      <c r="Q811" s="8">
        <f t="shared" si="88"/>
        <v>15.425293394181301</v>
      </c>
      <c r="R811" s="8">
        <f t="shared" si="89"/>
        <v>1.1911039816814699</v>
      </c>
      <c r="S811" s="8">
        <f t="shared" si="90"/>
        <v>2.6267161901194901E-2</v>
      </c>
    </row>
    <row r="812" spans="1:19" x14ac:dyDescent="0.2">
      <c r="A812" s="8">
        <v>810</v>
      </c>
      <c r="B812" s="8">
        <f>IF(Päälaskenta!C$7,Päälaskenta!E$7,Päälaskenta!G$5)</f>
        <v>2.5</v>
      </c>
      <c r="C812" s="56">
        <v>1.19</v>
      </c>
      <c r="D812" s="92">
        <f t="shared" si="84"/>
        <v>2.1008399999999998</v>
      </c>
      <c r="E812" s="8">
        <f>Päälaskenta!F$15</f>
        <v>0.08</v>
      </c>
      <c r="F812" s="93">
        <f>SQRT(POWER(Päälaskenta!C$15/(2*Päälaskenta!E$15),2)+(D812/Päälaskenta!E$15))-Päälaskenta!C$15/(2*Päälaskenta!E$15)</f>
        <v>0.58589999999999998</v>
      </c>
      <c r="G812" s="57">
        <f>2*SQRT((POWER(F812,2))+POWER(Päälaskenta!E$15*F812,2))+Päälaskenta!C$15</f>
        <v>4.66</v>
      </c>
      <c r="H812" s="57">
        <f t="shared" si="85"/>
        <v>0.45</v>
      </c>
      <c r="I812" s="62">
        <f t="shared" si="86"/>
        <v>2.6282E-2</v>
      </c>
      <c r="M812" s="8">
        <f>IF(F812&gt;(Päälaskenta!D$24+Päälaskenta!D$20),(F812*Päälaskenta!C$15 + F812*F812*Päälaskenta!E$15)+(Päälaskenta!C$15 + F812*Päälaskenta!E$15)*(F812-(Päälaskenta!D$24+Päälaskenta!D$20)),F812*Päälaskenta!C$15 + F812*F812*Päälaskenta!E$15)</f>
        <v>2.10097881</v>
      </c>
      <c r="N812" s="8">
        <f>IF(F812&gt;Päälaskenta!D$24+Päälaskenta!D$20,2*SQRT(POWER((Päälaskenta!D$24+Päälaskenta!D$20),2)+POWER(Päälaskenta!E$15*(Päälaskenta!D$24+Päälaskenta!D$20),2))+Päälaskenta!C$15,(2*SQRT((POWER(F812,2))+POWER(Päälaskenta!E$15*F812,2))+Päälaskenta!C$15))</f>
        <v>4.65717545238879</v>
      </c>
      <c r="O812" s="8">
        <f t="shared" si="87"/>
        <v>0.45112726189483598</v>
      </c>
      <c r="P812" s="8">
        <f>Päälaskenta!F$15</f>
        <v>0.08</v>
      </c>
      <c r="Q812" s="8">
        <f t="shared" si="88"/>
        <v>15.447720402456399</v>
      </c>
      <c r="R812" s="8">
        <f t="shared" si="89"/>
        <v>1.1899215680333299</v>
      </c>
      <c r="S812" s="8">
        <f t="shared" si="90"/>
        <v>2.6190947907336198E-2</v>
      </c>
    </row>
    <row r="813" spans="1:19" x14ac:dyDescent="0.2">
      <c r="A813" s="8">
        <v>811</v>
      </c>
      <c r="B813" s="8">
        <f>IF(Päälaskenta!C$7,Päälaskenta!E$7,Päälaskenta!G$5)</f>
        <v>2.5</v>
      </c>
      <c r="C813" s="56">
        <v>1.1890000000000001</v>
      </c>
      <c r="D813" s="92">
        <f t="shared" si="84"/>
        <v>2.1026099999999999</v>
      </c>
      <c r="E813" s="8">
        <f>Päälaskenta!F$15</f>
        <v>0.08</v>
      </c>
      <c r="F813" s="93">
        <f>SQRT(POWER(Päälaskenta!C$15/(2*Päälaskenta!E$15),2)+(D813/Päälaskenta!E$15))-Päälaskenta!C$15/(2*Päälaskenta!E$15)</f>
        <v>0.58630000000000004</v>
      </c>
      <c r="G813" s="57">
        <f>2*SQRT((POWER(F813,2))+POWER(Päälaskenta!E$15*F813,2))+Päälaskenta!C$15</f>
        <v>4.66</v>
      </c>
      <c r="H813" s="57">
        <f t="shared" si="85"/>
        <v>0.45</v>
      </c>
      <c r="I813" s="62">
        <f t="shared" si="86"/>
        <v>2.6238000000000001E-2</v>
      </c>
      <c r="M813" s="8">
        <f>IF(F813&gt;(Päälaskenta!D$24+Päälaskenta!D$20),(F813*Päälaskenta!C$15 + F813*F813*Päälaskenta!E$15)+(Päälaskenta!C$15 + F813*Päälaskenta!E$15)*(F813-(Päälaskenta!D$24+Päälaskenta!D$20)),F813*Päälaskenta!C$15 + F813*F813*Päälaskenta!E$15)</f>
        <v>2.10264769</v>
      </c>
      <c r="N813" s="8">
        <f>IF(F813&gt;Päälaskenta!D$24+Päälaskenta!D$20,2*SQRT(POWER((Päälaskenta!D$24+Päälaskenta!D$20),2)+POWER(Päälaskenta!E$15*(Päälaskenta!D$24+Päälaskenta!D$20),2))+Päälaskenta!C$15,(2*SQRT((POWER(F813,2))+POWER(Päälaskenta!E$15*F813,2))+Päälaskenta!C$15))</f>
        <v>4.6583068232386902</v>
      </c>
      <c r="O813" s="8">
        <f t="shared" si="87"/>
        <v>0.451375954780525</v>
      </c>
      <c r="P813" s="8">
        <f>Päälaskenta!F$15</f>
        <v>0.08</v>
      </c>
      <c r="Q813" s="8">
        <f t="shared" si="88"/>
        <v>15.4656722900998</v>
      </c>
      <c r="R813" s="8">
        <f t="shared" si="89"/>
        <v>1.1889771224584</v>
      </c>
      <c r="S813" s="8">
        <f t="shared" si="90"/>
        <v>2.6130180542724701E-2</v>
      </c>
    </row>
    <row r="814" spans="1:19" x14ac:dyDescent="0.2">
      <c r="A814" s="8">
        <v>812</v>
      </c>
      <c r="B814" s="8">
        <f>IF(Päälaskenta!C$7,Päälaskenta!E$7,Päälaskenta!G$5)</f>
        <v>2.5</v>
      </c>
      <c r="C814" s="56">
        <v>1.1879999999999999</v>
      </c>
      <c r="D814" s="92">
        <f t="shared" si="84"/>
        <v>2.1043799999999999</v>
      </c>
      <c r="E814" s="8">
        <f>Päälaskenta!F$15</f>
        <v>0.08</v>
      </c>
      <c r="F814" s="93">
        <f>SQRT(POWER(Päälaskenta!C$15/(2*Päälaskenta!E$15),2)+(D814/Päälaskenta!E$15))-Päälaskenta!C$15/(2*Päälaskenta!E$15)</f>
        <v>0.5867</v>
      </c>
      <c r="G814" s="57">
        <f>2*SQRT((POWER(F814,2))+POWER(Päälaskenta!E$15*F814,2))+Päälaskenta!C$15</f>
        <v>4.66</v>
      </c>
      <c r="H814" s="57">
        <f t="shared" si="85"/>
        <v>0.45</v>
      </c>
      <c r="I814" s="62">
        <f t="shared" si="86"/>
        <v>2.6193999999999999E-2</v>
      </c>
      <c r="M814" s="8">
        <f>IF(F814&gt;(Päälaskenta!D$24+Päälaskenta!D$20),(F814*Päälaskenta!C$15 + F814*F814*Päälaskenta!E$15)+(Päälaskenta!C$15 + F814*Päälaskenta!E$15)*(F814-(Päälaskenta!D$24+Päälaskenta!D$20)),F814*Päälaskenta!C$15 + F814*F814*Päälaskenta!E$15)</f>
        <v>2.1043168900000002</v>
      </c>
      <c r="N814" s="8">
        <f>IF(F814&gt;Päälaskenta!D$24+Päälaskenta!D$20,2*SQRT(POWER((Päälaskenta!D$24+Päälaskenta!D$20),2)+POWER(Päälaskenta!E$15*(Päälaskenta!D$24+Päälaskenta!D$20),2))+Päälaskenta!C$15,(2*SQRT((POWER(F814,2))+POWER(Päälaskenta!E$15*F814,2))+Päälaskenta!C$15))</f>
        <v>4.6594381940885903</v>
      </c>
      <c r="O814" s="8">
        <f t="shared" si="87"/>
        <v>0.45162459557243201</v>
      </c>
      <c r="P814" s="8">
        <f>Päälaskenta!F$15</f>
        <v>0.08</v>
      </c>
      <c r="Q814" s="8">
        <f t="shared" si="88"/>
        <v>15.483633315957899</v>
      </c>
      <c r="R814" s="8">
        <f t="shared" si="89"/>
        <v>1.1880339942526399</v>
      </c>
      <c r="S814" s="8">
        <f t="shared" si="90"/>
        <v>2.6069593646839102E-2</v>
      </c>
    </row>
    <row r="815" spans="1:19" x14ac:dyDescent="0.2">
      <c r="A815" s="8">
        <v>813</v>
      </c>
      <c r="B815" s="8">
        <f>IF(Päälaskenta!C$7,Päälaskenta!E$7,Päälaskenta!G$5)</f>
        <v>2.5</v>
      </c>
      <c r="C815" s="56">
        <v>1.1870000000000001</v>
      </c>
      <c r="D815" s="92">
        <f t="shared" si="84"/>
        <v>2.10615</v>
      </c>
      <c r="E815" s="8">
        <f>Päälaskenta!F$15</f>
        <v>0.08</v>
      </c>
      <c r="F815" s="93">
        <f>SQRT(POWER(Päälaskenta!C$15/(2*Päälaskenta!E$15),2)+(D815/Päälaskenta!E$15))-Päälaskenta!C$15/(2*Päälaskenta!E$15)</f>
        <v>0.58709999999999996</v>
      </c>
      <c r="G815" s="57">
        <f>2*SQRT((POWER(F815,2))+POWER(Päälaskenta!E$15*F815,2))+Päälaskenta!C$15</f>
        <v>4.66</v>
      </c>
      <c r="H815" s="57">
        <f t="shared" si="85"/>
        <v>0.45</v>
      </c>
      <c r="I815" s="62">
        <f t="shared" si="86"/>
        <v>2.615E-2</v>
      </c>
      <c r="M815" s="8">
        <f>IF(F815&gt;(Päälaskenta!D$24+Päälaskenta!D$20),(F815*Päälaskenta!C$15 + F815*F815*Päälaskenta!E$15)+(Päälaskenta!C$15 + F815*Päälaskenta!E$15)*(F815-(Päälaskenta!D$24+Päälaskenta!D$20)),F815*Päälaskenta!C$15 + F815*F815*Päälaskenta!E$15)</f>
        <v>2.1059864099999999</v>
      </c>
      <c r="N815" s="8">
        <f>IF(F815&gt;Päälaskenta!D$24+Päälaskenta!D$20,2*SQRT(POWER((Päälaskenta!D$24+Päälaskenta!D$20),2)+POWER(Päälaskenta!E$15*(Päälaskenta!D$24+Päälaskenta!D$20),2))+Päälaskenta!C$15,(2*SQRT((POWER(F815,2))+POWER(Päälaskenta!E$15*F815,2))+Päälaskenta!C$15))</f>
        <v>4.6605695649384904</v>
      </c>
      <c r="O815" s="8">
        <f t="shared" si="87"/>
        <v>0.45187318430849199</v>
      </c>
      <c r="P815" s="8">
        <f>Päälaskenta!F$15</f>
        <v>0.08</v>
      </c>
      <c r="Q815" s="8">
        <f t="shared" si="88"/>
        <v>15.5016034795959</v>
      </c>
      <c r="R815" s="8">
        <f t="shared" si="89"/>
        <v>1.1870921807135499</v>
      </c>
      <c r="S815" s="8">
        <f t="shared" si="90"/>
        <v>2.6009186563695198E-2</v>
      </c>
    </row>
    <row r="816" spans="1:19" x14ac:dyDescent="0.2">
      <c r="A816" s="8">
        <v>814</v>
      </c>
      <c r="B816" s="8">
        <f>IF(Päälaskenta!C$7,Päälaskenta!E$7,Päälaskenta!G$5)</f>
        <v>2.5</v>
      </c>
      <c r="C816" s="56">
        <v>1.1859999999999999</v>
      </c>
      <c r="D816" s="92">
        <f t="shared" si="84"/>
        <v>2.1079300000000001</v>
      </c>
      <c r="E816" s="8">
        <f>Päälaskenta!F$15</f>
        <v>0.08</v>
      </c>
      <c r="F816" s="93">
        <f>SQRT(POWER(Päälaskenta!C$15/(2*Päälaskenta!E$15),2)+(D816/Päälaskenta!E$15))-Päälaskenta!C$15/(2*Päälaskenta!E$15)</f>
        <v>0.58760000000000001</v>
      </c>
      <c r="G816" s="57">
        <f>2*SQRT((POWER(F816,2))+POWER(Päälaskenta!E$15*F816,2))+Päälaskenta!C$15</f>
        <v>4.66</v>
      </c>
      <c r="H816" s="57">
        <f t="shared" si="85"/>
        <v>0.45</v>
      </c>
      <c r="I816" s="62">
        <f t="shared" si="86"/>
        <v>2.6106000000000001E-2</v>
      </c>
      <c r="M816" s="8">
        <f>IF(F816&gt;(Päälaskenta!D$24+Päälaskenta!D$20),(F816*Päälaskenta!C$15 + F816*F816*Päälaskenta!E$15)+(Päälaskenta!C$15 + F816*Päälaskenta!E$15)*(F816-(Päälaskenta!D$24+Päälaskenta!D$20)),F816*Päälaskenta!C$15 + F816*F816*Päälaskenta!E$15)</f>
        <v>2.1080737599999999</v>
      </c>
      <c r="N816" s="8">
        <f>IF(F816&gt;Päälaskenta!D$24+Päälaskenta!D$20,2*SQRT(POWER((Päälaskenta!D$24+Päälaskenta!D$20),2)+POWER(Päälaskenta!E$15*(Päälaskenta!D$24+Päälaskenta!D$20),2))+Päälaskenta!C$15,(2*SQRT((POWER(F816,2))+POWER(Päälaskenta!E$15*F816,2))+Päälaskenta!C$15))</f>
        <v>4.6619837785008604</v>
      </c>
      <c r="O816" s="8">
        <f t="shared" si="87"/>
        <v>0.45218384708277298</v>
      </c>
      <c r="P816" s="8">
        <f>Päälaskenta!F$15</f>
        <v>0.08</v>
      </c>
      <c r="Q816" s="8">
        <f t="shared" si="88"/>
        <v>15.524079033487199</v>
      </c>
      <c r="R816" s="8">
        <f t="shared" si="89"/>
        <v>1.1859167584344901</v>
      </c>
      <c r="S816" s="8">
        <f t="shared" si="90"/>
        <v>2.5933929576652501E-2</v>
      </c>
    </row>
    <row r="817" spans="1:19" x14ac:dyDescent="0.2">
      <c r="A817" s="8">
        <v>815</v>
      </c>
      <c r="B817" s="8">
        <f>IF(Päälaskenta!C$7,Päälaskenta!E$7,Päälaskenta!G$5)</f>
        <v>2.5</v>
      </c>
      <c r="C817" s="56">
        <v>1.1850000000000001</v>
      </c>
      <c r="D817" s="92">
        <f t="shared" si="84"/>
        <v>2.1097000000000001</v>
      </c>
      <c r="E817" s="8">
        <f>Päälaskenta!F$15</f>
        <v>0.08</v>
      </c>
      <c r="F817" s="93">
        <f>SQRT(POWER(Päälaskenta!C$15/(2*Päälaskenta!E$15),2)+(D817/Päälaskenta!E$15))-Päälaskenta!C$15/(2*Päälaskenta!E$15)</f>
        <v>0.58799999999999997</v>
      </c>
      <c r="G817" s="57">
        <f>2*SQRT((POWER(F817,2))+POWER(Päälaskenta!E$15*F817,2))+Päälaskenta!C$15</f>
        <v>4.66</v>
      </c>
      <c r="H817" s="57">
        <f t="shared" si="85"/>
        <v>0.45</v>
      </c>
      <c r="I817" s="62">
        <f t="shared" si="86"/>
        <v>2.6061999999999998E-2</v>
      </c>
      <c r="M817" s="8">
        <f>IF(F817&gt;(Päälaskenta!D$24+Päälaskenta!D$20),(F817*Päälaskenta!C$15 + F817*F817*Päälaskenta!E$15)+(Päälaskenta!C$15 + F817*Päälaskenta!E$15)*(F817-(Päälaskenta!D$24+Päälaskenta!D$20)),F817*Päälaskenta!C$15 + F817*F817*Päälaskenta!E$15)</f>
        <v>2.1097440000000001</v>
      </c>
      <c r="N817" s="8">
        <f>IF(F817&gt;Päälaskenta!D$24+Päälaskenta!D$20,2*SQRT(POWER((Päälaskenta!D$24+Päälaskenta!D$20),2)+POWER(Päälaskenta!E$15*(Päälaskenta!D$24+Päälaskenta!D$20),2))+Päälaskenta!C$15,(2*SQRT((POWER(F817,2))+POWER(Päälaskenta!E$15*F817,2))+Päälaskenta!C$15))</f>
        <v>4.6631151493507597</v>
      </c>
      <c r="O817" s="8">
        <f t="shared" si="87"/>
        <v>0.45243231883170099</v>
      </c>
      <c r="P817" s="8">
        <f>Päälaskenta!F$15</f>
        <v>0.08</v>
      </c>
      <c r="Q817" s="8">
        <f t="shared" si="88"/>
        <v>15.542069755549599</v>
      </c>
      <c r="R817" s="8">
        <f t="shared" si="89"/>
        <v>1.18497789305243</v>
      </c>
      <c r="S817" s="8">
        <f t="shared" si="90"/>
        <v>2.5873924688343E-2</v>
      </c>
    </row>
    <row r="818" spans="1:19" x14ac:dyDescent="0.2">
      <c r="A818" s="8">
        <v>816</v>
      </c>
      <c r="B818" s="8">
        <f>IF(Päälaskenta!C$7,Päälaskenta!E$7,Päälaskenta!G$5)</f>
        <v>2.5</v>
      </c>
      <c r="C818" s="56">
        <v>1.1839999999999999</v>
      </c>
      <c r="D818" s="92">
        <f t="shared" si="84"/>
        <v>2.1114899999999999</v>
      </c>
      <c r="E818" s="8">
        <f>Päälaskenta!F$15</f>
        <v>0.08</v>
      </c>
      <c r="F818" s="93">
        <f>SQRT(POWER(Päälaskenta!C$15/(2*Päälaskenta!E$15),2)+(D818/Päälaskenta!E$15))-Päälaskenta!C$15/(2*Päälaskenta!E$15)</f>
        <v>0.58840000000000003</v>
      </c>
      <c r="G818" s="57">
        <f>2*SQRT((POWER(F818,2))+POWER(Päälaskenta!E$15*F818,2))+Päälaskenta!C$15</f>
        <v>4.66</v>
      </c>
      <c r="H818" s="57">
        <f t="shared" si="85"/>
        <v>0.45</v>
      </c>
      <c r="I818" s="62">
        <f t="shared" si="86"/>
        <v>2.6017999999999999E-2</v>
      </c>
      <c r="M818" s="8">
        <f>IF(F818&gt;(Päälaskenta!D$24+Päälaskenta!D$20),(F818*Päälaskenta!C$15 + F818*F818*Päälaskenta!E$15)+(Päälaskenta!C$15 + F818*Päälaskenta!E$15)*(F818-(Päälaskenta!D$24+Päälaskenta!D$20)),F818*Päälaskenta!C$15 + F818*F818*Päälaskenta!E$15)</f>
        <v>2.1114145600000001</v>
      </c>
      <c r="N818" s="8">
        <f>IF(F818&gt;Päälaskenta!D$24+Päälaskenta!D$20,2*SQRT(POWER((Päälaskenta!D$24+Päälaskenta!D$20),2)+POWER(Päälaskenta!E$15*(Päälaskenta!D$24+Päälaskenta!D$20),2))+Päälaskenta!C$15,(2*SQRT((POWER(F818,2))+POWER(Päälaskenta!E$15*F818,2))+Päälaskenta!C$15))</f>
        <v>4.6642465202006598</v>
      </c>
      <c r="O818" s="8">
        <f t="shared" si="87"/>
        <v>0.45268073864782898</v>
      </c>
      <c r="P818" s="8">
        <f>Päälaskenta!F$15</f>
        <v>0.08</v>
      </c>
      <c r="Q818" s="8">
        <f t="shared" si="88"/>
        <v>15.560069613991001</v>
      </c>
      <c r="R818" s="8">
        <f t="shared" si="89"/>
        <v>1.1840403336045999</v>
      </c>
      <c r="S818" s="8">
        <f t="shared" si="90"/>
        <v>2.5814097500261601E-2</v>
      </c>
    </row>
    <row r="819" spans="1:19" x14ac:dyDescent="0.2">
      <c r="A819" s="8">
        <v>817</v>
      </c>
      <c r="B819" s="8">
        <f>IF(Päälaskenta!C$7,Päälaskenta!E$7,Päälaskenta!G$5)</f>
        <v>2.5</v>
      </c>
      <c r="C819" s="56">
        <v>1.1830000000000001</v>
      </c>
      <c r="D819" s="92">
        <f t="shared" si="84"/>
        <v>2.11327</v>
      </c>
      <c r="E819" s="8">
        <f>Päälaskenta!F$15</f>
        <v>0.08</v>
      </c>
      <c r="F819" s="93">
        <f>SQRT(POWER(Päälaskenta!C$15/(2*Päälaskenta!E$15),2)+(D819/Päälaskenta!E$15))-Päälaskenta!C$15/(2*Päälaskenta!E$15)</f>
        <v>0.58879999999999999</v>
      </c>
      <c r="G819" s="57">
        <f>2*SQRT((POWER(F819,2))+POWER(Päälaskenta!E$15*F819,2))+Päälaskenta!C$15</f>
        <v>4.67</v>
      </c>
      <c r="H819" s="57">
        <f t="shared" si="85"/>
        <v>0.45</v>
      </c>
      <c r="I819" s="62">
        <f t="shared" si="86"/>
        <v>2.5974000000000001E-2</v>
      </c>
      <c r="M819" s="8">
        <f>IF(F819&gt;(Päälaskenta!D$24+Päälaskenta!D$20),(F819*Päälaskenta!C$15 + F819*F819*Päälaskenta!E$15)+(Päälaskenta!C$15 + F819*Päälaskenta!E$15)*(F819-(Päälaskenta!D$24+Päälaskenta!D$20)),F819*Päälaskenta!C$15 + F819*F819*Päälaskenta!E$15)</f>
        <v>2.1130854399999999</v>
      </c>
      <c r="N819" s="8">
        <f>IF(F819&gt;Päälaskenta!D$24+Päälaskenta!D$20,2*SQRT(POWER((Päälaskenta!D$24+Päälaskenta!D$20),2)+POWER(Päälaskenta!E$15*(Päälaskenta!D$24+Päälaskenta!D$20),2))+Päälaskenta!C$15,(2*SQRT((POWER(F819,2))+POWER(Päälaskenta!E$15*F819,2))+Päälaskenta!C$15))</f>
        <v>4.6653778910505599</v>
      </c>
      <c r="O819" s="8">
        <f t="shared" si="87"/>
        <v>0.45292910656893698</v>
      </c>
      <c r="P819" s="8">
        <f>Päälaskenta!F$15</f>
        <v>0.08</v>
      </c>
      <c r="Q819" s="8">
        <f t="shared" si="88"/>
        <v>15.578078608383599</v>
      </c>
      <c r="R819" s="8">
        <f t="shared" si="89"/>
        <v>1.18310407741961</v>
      </c>
      <c r="S819" s="8">
        <f t="shared" si="90"/>
        <v>2.5754447368333801E-2</v>
      </c>
    </row>
    <row r="820" spans="1:19" x14ac:dyDescent="0.2">
      <c r="A820" s="8">
        <v>818</v>
      </c>
      <c r="B820" s="8">
        <f>IF(Päälaskenta!C$7,Päälaskenta!E$7,Päälaskenta!G$5)</f>
        <v>2.5</v>
      </c>
      <c r="C820" s="56">
        <v>1.1819999999999999</v>
      </c>
      <c r="D820" s="92">
        <f t="shared" si="84"/>
        <v>2.1150600000000002</v>
      </c>
      <c r="E820" s="8">
        <f>Päälaskenta!F$15</f>
        <v>0.08</v>
      </c>
      <c r="F820" s="93">
        <f>SQRT(POWER(Päälaskenta!C$15/(2*Päälaskenta!E$15),2)+(D820/Päälaskenta!E$15))-Päälaskenta!C$15/(2*Päälaskenta!E$15)</f>
        <v>0.58930000000000005</v>
      </c>
      <c r="G820" s="57">
        <f>2*SQRT((POWER(F820,2))+POWER(Päälaskenta!E$15*F820,2))+Päälaskenta!C$15</f>
        <v>4.67</v>
      </c>
      <c r="H820" s="57">
        <f t="shared" si="85"/>
        <v>0.45</v>
      </c>
      <c r="I820" s="62">
        <f t="shared" si="86"/>
        <v>2.5930000000000002E-2</v>
      </c>
      <c r="M820" s="8">
        <f>IF(F820&gt;(Päälaskenta!D$24+Päälaskenta!D$20),(F820*Päälaskenta!C$15 + F820*F820*Päälaskenta!E$15)+(Päälaskenta!C$15 + F820*Päälaskenta!E$15)*(F820-(Päälaskenta!D$24+Päälaskenta!D$20)),F820*Päälaskenta!C$15 + F820*F820*Päälaskenta!E$15)</f>
        <v>2.1151744899999998</v>
      </c>
      <c r="N820" s="8">
        <f>IF(F820&gt;Päälaskenta!D$24+Päälaskenta!D$20,2*SQRT(POWER((Päälaskenta!D$24+Päälaskenta!D$20),2)+POWER(Päälaskenta!E$15*(Päälaskenta!D$24+Päälaskenta!D$20),2))+Päälaskenta!C$15,(2*SQRT((POWER(F820,2))+POWER(Päälaskenta!E$15*F820,2))+Päälaskenta!C$15))</f>
        <v>4.6667921046129299</v>
      </c>
      <c r="O820" s="8">
        <f t="shared" si="87"/>
        <v>0.45323949355044901</v>
      </c>
      <c r="P820" s="8">
        <f>Päälaskenta!F$15</f>
        <v>0.08</v>
      </c>
      <c r="Q820" s="8">
        <f t="shared" si="88"/>
        <v>15.600602698156999</v>
      </c>
      <c r="R820" s="8">
        <f t="shared" si="89"/>
        <v>1.1819355858437901</v>
      </c>
      <c r="S820" s="8">
        <f t="shared" si="90"/>
        <v>2.5680132711907101E-2</v>
      </c>
    </row>
    <row r="821" spans="1:19" x14ac:dyDescent="0.2">
      <c r="A821" s="8">
        <v>819</v>
      </c>
      <c r="B821" s="8">
        <f>IF(Päälaskenta!C$7,Päälaskenta!E$7,Päälaskenta!G$5)</f>
        <v>2.5</v>
      </c>
      <c r="C821" s="56">
        <v>1.181</v>
      </c>
      <c r="D821" s="92">
        <f t="shared" si="84"/>
        <v>2.1168499999999999</v>
      </c>
      <c r="E821" s="8">
        <f>Päälaskenta!F$15</f>
        <v>0.08</v>
      </c>
      <c r="F821" s="93">
        <f>SQRT(POWER(Päälaskenta!C$15/(2*Päälaskenta!E$15),2)+(D821/Päälaskenta!E$15))-Päälaskenta!C$15/(2*Päälaskenta!E$15)</f>
        <v>0.5897</v>
      </c>
      <c r="G821" s="57">
        <f>2*SQRT((POWER(F821,2))+POWER(Päälaskenta!E$15*F821,2))+Päälaskenta!C$15</f>
        <v>4.67</v>
      </c>
      <c r="H821" s="57">
        <f t="shared" si="85"/>
        <v>0.45</v>
      </c>
      <c r="I821" s="62">
        <f t="shared" si="86"/>
        <v>2.5885999999999999E-2</v>
      </c>
      <c r="M821" s="8">
        <f>IF(F821&gt;(Päälaskenta!D$24+Päälaskenta!D$20),(F821*Päälaskenta!C$15 + F821*F821*Päälaskenta!E$15)+(Päälaskenta!C$15 + F821*Päälaskenta!E$15)*(F821-(Päälaskenta!D$24+Päälaskenta!D$20)),F821*Päälaskenta!C$15 + F821*F821*Päälaskenta!E$15)</f>
        <v>2.1168460900000001</v>
      </c>
      <c r="N821" s="8">
        <f>IF(F821&gt;Päälaskenta!D$24+Päälaskenta!D$20,2*SQRT(POWER((Päälaskenta!D$24+Päälaskenta!D$20),2)+POWER(Päälaskenta!E$15*(Päälaskenta!D$24+Päälaskenta!D$20),2))+Päälaskenta!C$15,(2*SQRT((POWER(F821,2))+POWER(Päälaskenta!E$15*F821,2))+Päälaskenta!C$15))</f>
        <v>4.66792347546283</v>
      </c>
      <c r="O821" s="8">
        <f t="shared" si="87"/>
        <v>0.45348774484571303</v>
      </c>
      <c r="P821" s="8">
        <f>Päälaskenta!F$15</f>
        <v>0.08</v>
      </c>
      <c r="Q821" s="8">
        <f t="shared" si="88"/>
        <v>15.618632246885101</v>
      </c>
      <c r="R821" s="8">
        <f t="shared" si="89"/>
        <v>1.1810022522704999</v>
      </c>
      <c r="S821" s="8">
        <f t="shared" si="90"/>
        <v>2.5620878615727399E-2</v>
      </c>
    </row>
    <row r="822" spans="1:19" x14ac:dyDescent="0.2">
      <c r="A822" s="8">
        <v>820</v>
      </c>
      <c r="B822" s="8">
        <f>IF(Päälaskenta!C$7,Päälaskenta!E$7,Päälaskenta!G$5)</f>
        <v>2.5</v>
      </c>
      <c r="C822" s="56">
        <v>1.18</v>
      </c>
      <c r="D822" s="92">
        <f t="shared" si="84"/>
        <v>2.1186400000000001</v>
      </c>
      <c r="E822" s="8">
        <f>Päälaskenta!F$15</f>
        <v>0.08</v>
      </c>
      <c r="F822" s="93">
        <f>SQRT(POWER(Päälaskenta!C$15/(2*Päälaskenta!E$15),2)+(D822/Päälaskenta!E$15))-Päälaskenta!C$15/(2*Päälaskenta!E$15)</f>
        <v>0.59009999999999996</v>
      </c>
      <c r="G822" s="57">
        <f>2*SQRT((POWER(F822,2))+POWER(Päälaskenta!E$15*F822,2))+Päälaskenta!C$15</f>
        <v>4.67</v>
      </c>
      <c r="H822" s="57">
        <f t="shared" si="85"/>
        <v>0.45</v>
      </c>
      <c r="I822" s="62">
        <f t="shared" si="86"/>
        <v>2.5842E-2</v>
      </c>
      <c r="M822" s="8">
        <f>IF(F822&gt;(Päälaskenta!D$24+Päälaskenta!D$20),(F822*Päälaskenta!C$15 + F822*F822*Päälaskenta!E$15)+(Päälaskenta!C$15 + F822*Päälaskenta!E$15)*(F822-(Päälaskenta!D$24+Päälaskenta!D$20)),F822*Päälaskenta!C$15 + F822*F822*Päälaskenta!E$15)</f>
        <v>2.1185180099999998</v>
      </c>
      <c r="N822" s="8">
        <f>IF(F822&gt;Päälaskenta!D$24+Päälaskenta!D$20,2*SQRT(POWER((Päälaskenta!D$24+Päälaskenta!D$20),2)+POWER(Päälaskenta!E$15*(Päälaskenta!D$24+Päälaskenta!D$20),2))+Päälaskenta!C$15,(2*SQRT((POWER(F822,2))+POWER(Päälaskenta!E$15*F822,2))+Päälaskenta!C$15))</f>
        <v>4.6690548463127302</v>
      </c>
      <c r="O822" s="8">
        <f t="shared" si="87"/>
        <v>0.45373594436849402</v>
      </c>
      <c r="P822" s="8">
        <f>Päälaskenta!F$15</f>
        <v>0.08</v>
      </c>
      <c r="Q822" s="8">
        <f t="shared" si="88"/>
        <v>15.636670930186</v>
      </c>
      <c r="R822" s="8">
        <f t="shared" si="89"/>
        <v>1.1800702133280401</v>
      </c>
      <c r="S822" s="8">
        <f t="shared" si="90"/>
        <v>2.5561799501486401E-2</v>
      </c>
    </row>
    <row r="823" spans="1:19" x14ac:dyDescent="0.2">
      <c r="A823" s="8">
        <v>821</v>
      </c>
      <c r="B823" s="8">
        <f>IF(Päälaskenta!C$7,Päälaskenta!E$7,Päälaskenta!G$5)</f>
        <v>2.5</v>
      </c>
      <c r="C823" s="56">
        <v>1.179</v>
      </c>
      <c r="D823" s="92">
        <f t="shared" si="84"/>
        <v>2.1204399999999999</v>
      </c>
      <c r="E823" s="8">
        <f>Päälaskenta!F$15</f>
        <v>0.08</v>
      </c>
      <c r="F823" s="93">
        <f>SQRT(POWER(Päälaskenta!C$15/(2*Päälaskenta!E$15),2)+(D823/Päälaskenta!E$15))-Päälaskenta!C$15/(2*Päälaskenta!E$15)</f>
        <v>0.59060000000000001</v>
      </c>
      <c r="G823" s="57">
        <f>2*SQRT((POWER(F823,2))+POWER(Päälaskenta!E$15*F823,2))+Päälaskenta!C$15</f>
        <v>4.67</v>
      </c>
      <c r="H823" s="57">
        <f t="shared" si="85"/>
        <v>0.45</v>
      </c>
      <c r="I823" s="62">
        <f t="shared" si="86"/>
        <v>2.5798000000000001E-2</v>
      </c>
      <c r="M823" s="8">
        <f>IF(F823&gt;(Päälaskenta!D$24+Päälaskenta!D$20),(F823*Päälaskenta!C$15 + F823*F823*Päälaskenta!E$15)+(Päälaskenta!C$15 + F823*Päälaskenta!E$15)*(F823-(Päälaskenta!D$24+Päälaskenta!D$20)),F823*Päälaskenta!C$15 + F823*F823*Päälaskenta!E$15)</f>
        <v>2.1206083599999999</v>
      </c>
      <c r="N823" s="8">
        <f>IF(F823&gt;Päälaskenta!D$24+Päälaskenta!D$20,2*SQRT(POWER((Päälaskenta!D$24+Päälaskenta!D$20),2)+POWER(Päälaskenta!E$15*(Päälaskenta!D$24+Päälaskenta!D$20),2))+Päälaskenta!C$15,(2*SQRT((POWER(F823,2))+POWER(Päälaskenta!E$15*F823,2))+Päälaskenta!C$15))</f>
        <v>4.6704690598751002</v>
      </c>
      <c r="O823" s="8">
        <f t="shared" si="87"/>
        <v>0.45404612102423603</v>
      </c>
      <c r="P823" s="8">
        <f>Päälaskenta!F$15</f>
        <v>0.08</v>
      </c>
      <c r="Q823" s="8">
        <f t="shared" si="88"/>
        <v>15.6592321291647</v>
      </c>
      <c r="R823" s="8">
        <f t="shared" si="89"/>
        <v>1.1789069812023201</v>
      </c>
      <c r="S823" s="8">
        <f t="shared" si="90"/>
        <v>2.5488195713848701E-2</v>
      </c>
    </row>
    <row r="824" spans="1:19" x14ac:dyDescent="0.2">
      <c r="A824" s="8">
        <v>822</v>
      </c>
      <c r="B824" s="8">
        <f>IF(Päälaskenta!C$7,Päälaskenta!E$7,Päälaskenta!G$5)</f>
        <v>2.5</v>
      </c>
      <c r="C824" s="56">
        <v>1.1779999999999999</v>
      </c>
      <c r="D824" s="92">
        <f t="shared" si="84"/>
        <v>2.1222400000000001</v>
      </c>
      <c r="E824" s="8">
        <f>Päälaskenta!F$15</f>
        <v>0.08</v>
      </c>
      <c r="F824" s="93">
        <f>SQRT(POWER(Päälaskenta!C$15/(2*Päälaskenta!E$15),2)+(D824/Päälaskenta!E$15))-Päälaskenta!C$15/(2*Päälaskenta!E$15)</f>
        <v>0.59099999999999997</v>
      </c>
      <c r="G824" s="57">
        <f>2*SQRT((POWER(F824,2))+POWER(Päälaskenta!E$15*F824,2))+Päälaskenta!C$15</f>
        <v>4.67</v>
      </c>
      <c r="H824" s="57">
        <f t="shared" si="85"/>
        <v>0.45</v>
      </c>
      <c r="I824" s="62">
        <f t="shared" si="86"/>
        <v>2.5755E-2</v>
      </c>
      <c r="M824" s="8">
        <f>IF(F824&gt;(Päälaskenta!D$24+Päälaskenta!D$20),(F824*Päälaskenta!C$15 + F824*F824*Päälaskenta!E$15)+(Päälaskenta!C$15 + F824*Päälaskenta!E$15)*(F824-(Päälaskenta!D$24+Päälaskenta!D$20)),F824*Päälaskenta!C$15 + F824*F824*Päälaskenta!E$15)</f>
        <v>2.1222810000000001</v>
      </c>
      <c r="N824" s="8">
        <f>IF(F824&gt;Päälaskenta!D$24+Päälaskenta!D$20,2*SQRT(POWER((Päälaskenta!D$24+Päälaskenta!D$20),2)+POWER(Päälaskenta!E$15*(Päälaskenta!D$24+Päälaskenta!D$20),2))+Päälaskenta!C$15,(2*SQRT((POWER(F824,2))+POWER(Päälaskenta!E$15*F824,2))+Päälaskenta!C$15))</f>
        <v>4.6716004307250003</v>
      </c>
      <c r="O824" s="8">
        <f t="shared" si="87"/>
        <v>0.454294204196449</v>
      </c>
      <c r="P824" s="8">
        <f>Päälaskenta!F$15</f>
        <v>0.08</v>
      </c>
      <c r="Q824" s="8">
        <f t="shared" si="88"/>
        <v>15.6772913637193</v>
      </c>
      <c r="R824" s="8">
        <f t="shared" si="89"/>
        <v>1.17797784553506</v>
      </c>
      <c r="S824" s="8">
        <f t="shared" si="90"/>
        <v>2.5429508000824198E-2</v>
      </c>
    </row>
    <row r="825" spans="1:19" x14ac:dyDescent="0.2">
      <c r="A825" s="8">
        <v>823</v>
      </c>
      <c r="B825" s="8">
        <f>IF(Päälaskenta!C$7,Päälaskenta!E$7,Päälaskenta!G$5)</f>
        <v>2.5</v>
      </c>
      <c r="C825" s="56">
        <v>1.177</v>
      </c>
      <c r="D825" s="92">
        <f t="shared" si="84"/>
        <v>2.1240399999999999</v>
      </c>
      <c r="E825" s="8">
        <f>Päälaskenta!F$15</f>
        <v>0.08</v>
      </c>
      <c r="F825" s="93">
        <f>SQRT(POWER(Päälaskenta!C$15/(2*Päälaskenta!E$15),2)+(D825/Päälaskenta!E$15))-Päälaskenta!C$15/(2*Päälaskenta!E$15)</f>
        <v>0.59140000000000004</v>
      </c>
      <c r="G825" s="57">
        <f>2*SQRT((POWER(F825,2))+POWER(Päälaskenta!E$15*F825,2))+Päälaskenta!C$15</f>
        <v>4.67</v>
      </c>
      <c r="H825" s="57">
        <f t="shared" si="85"/>
        <v>0.45</v>
      </c>
      <c r="I825" s="62">
        <f t="shared" si="86"/>
        <v>2.5711000000000001E-2</v>
      </c>
      <c r="M825" s="8">
        <f>IF(F825&gt;(Päälaskenta!D$24+Päälaskenta!D$20),(F825*Päälaskenta!C$15 + F825*F825*Päälaskenta!E$15)+(Päälaskenta!C$15 + F825*Päälaskenta!E$15)*(F825-(Päälaskenta!D$24+Päälaskenta!D$20)),F825*Päälaskenta!C$15 + F825*F825*Päälaskenta!E$15)</f>
        <v>2.1239539600000001</v>
      </c>
      <c r="N825" s="8">
        <f>IF(F825&gt;Päälaskenta!D$24+Päälaskenta!D$20,2*SQRT(POWER((Päälaskenta!D$24+Päälaskenta!D$20),2)+POWER(Päälaskenta!E$15*(Päälaskenta!D$24+Päälaskenta!D$20),2))+Päälaskenta!C$15,(2*SQRT((POWER(F825,2))+POWER(Päälaskenta!E$15*F825,2))+Päälaskenta!C$15))</f>
        <v>4.6727318015749004</v>
      </c>
      <c r="O825" s="8">
        <f t="shared" si="87"/>
        <v>0.45454223571833102</v>
      </c>
      <c r="P825" s="8">
        <f>Päälaskenta!F$15</f>
        <v>0.08</v>
      </c>
      <c r="Q825" s="8">
        <f t="shared" si="88"/>
        <v>15.6953597314857</v>
      </c>
      <c r="R825" s="8">
        <f t="shared" si="89"/>
        <v>1.1770499959424701</v>
      </c>
      <c r="S825" s="8">
        <f t="shared" si="90"/>
        <v>2.5370993224268501E-2</v>
      </c>
    </row>
    <row r="826" spans="1:19" x14ac:dyDescent="0.2">
      <c r="A826" s="8">
        <v>824</v>
      </c>
      <c r="B826" s="8">
        <f>IF(Päälaskenta!C$7,Päälaskenta!E$7,Päälaskenta!G$5)</f>
        <v>2.5</v>
      </c>
      <c r="C826" s="56">
        <v>1.1759999999999999</v>
      </c>
      <c r="D826" s="92">
        <f t="shared" si="84"/>
        <v>2.1258499999999998</v>
      </c>
      <c r="E826" s="8">
        <f>Päälaskenta!F$15</f>
        <v>0.08</v>
      </c>
      <c r="F826" s="93">
        <f>SQRT(POWER(Päälaskenta!C$15/(2*Päälaskenta!E$15),2)+(D826/Päälaskenta!E$15))-Päälaskenta!C$15/(2*Päälaskenta!E$15)</f>
        <v>0.59189999999999998</v>
      </c>
      <c r="G826" s="57">
        <f>2*SQRT((POWER(F826,2))+POWER(Päälaskenta!E$15*F826,2))+Päälaskenta!C$15</f>
        <v>4.67</v>
      </c>
      <c r="H826" s="57">
        <f t="shared" si="85"/>
        <v>0.46</v>
      </c>
      <c r="I826" s="62">
        <f t="shared" si="86"/>
        <v>2.4926E-2</v>
      </c>
      <c r="M826" s="8">
        <f>IF(F826&gt;(Päälaskenta!D$24+Päälaskenta!D$20),(F826*Päälaskenta!C$15 + F826*F826*Päälaskenta!E$15)+(Päälaskenta!C$15 + F826*Päälaskenta!E$15)*(F826-(Päälaskenta!D$24+Päälaskenta!D$20)),F826*Päälaskenta!C$15 + F826*F826*Päälaskenta!E$15)</f>
        <v>2.1260456099999998</v>
      </c>
      <c r="N826" s="8">
        <f>IF(F826&gt;Päälaskenta!D$24+Päälaskenta!D$20,2*SQRT(POWER((Päälaskenta!D$24+Päälaskenta!D$20),2)+POWER(Päälaskenta!E$15*(Päälaskenta!D$24+Päälaskenta!D$20),2))+Päälaskenta!C$15,(2*SQRT((POWER(F826,2))+POWER(Päälaskenta!E$15*F826,2))+Päälaskenta!C$15))</f>
        <v>4.6741460151372696</v>
      </c>
      <c r="O826" s="8">
        <f t="shared" si="87"/>
        <v>0.454852202544546</v>
      </c>
      <c r="P826" s="8">
        <f>Päälaskenta!F$15</f>
        <v>0.08</v>
      </c>
      <c r="Q826" s="8">
        <f t="shared" si="88"/>
        <v>15.7179580341404</v>
      </c>
      <c r="R826" s="8">
        <f t="shared" si="89"/>
        <v>1.1758919885072501</v>
      </c>
      <c r="S826" s="8">
        <f t="shared" si="90"/>
        <v>2.52980919956237E-2</v>
      </c>
    </row>
    <row r="827" spans="1:19" x14ac:dyDescent="0.2">
      <c r="A827" s="8">
        <v>825</v>
      </c>
      <c r="B827" s="8">
        <f>IF(Päälaskenta!C$7,Päälaskenta!E$7,Päälaskenta!G$5)</f>
        <v>2.5</v>
      </c>
      <c r="C827" s="56">
        <v>1.175</v>
      </c>
      <c r="D827" s="92">
        <f t="shared" si="84"/>
        <v>2.1276600000000001</v>
      </c>
      <c r="E827" s="8">
        <f>Päälaskenta!F$15</f>
        <v>0.08</v>
      </c>
      <c r="F827" s="93">
        <f>SQRT(POWER(Päälaskenta!C$15/(2*Päälaskenta!E$15),2)+(D827/Päälaskenta!E$15))-Päälaskenta!C$15/(2*Päälaskenta!E$15)</f>
        <v>0.59230000000000005</v>
      </c>
      <c r="G827" s="57">
        <f>2*SQRT((POWER(F827,2))+POWER(Päälaskenta!E$15*F827,2))+Päälaskenta!C$15</f>
        <v>4.68</v>
      </c>
      <c r="H827" s="57">
        <f t="shared" si="85"/>
        <v>0.45</v>
      </c>
      <c r="I827" s="62">
        <f t="shared" si="86"/>
        <v>2.5624000000000001E-2</v>
      </c>
      <c r="M827" s="8">
        <f>IF(F827&gt;(Päälaskenta!D$24+Päälaskenta!D$20),(F827*Päälaskenta!C$15 + F827*F827*Päälaskenta!E$15)+(Päälaskenta!C$15 + F827*Päälaskenta!E$15)*(F827-(Päälaskenta!D$24+Päälaskenta!D$20)),F827*Päälaskenta!C$15 + F827*F827*Päälaskenta!E$15)</f>
        <v>2.1277192899999999</v>
      </c>
      <c r="N827" s="8">
        <f>IF(F827&gt;Päälaskenta!D$24+Päälaskenta!D$20,2*SQRT(POWER((Päälaskenta!D$24+Päälaskenta!D$20),2)+POWER(Päälaskenta!E$15*(Päälaskenta!D$24+Päälaskenta!D$20),2))+Päälaskenta!C$15,(2*SQRT((POWER(F827,2))+POWER(Päälaskenta!E$15*F827,2))+Päälaskenta!C$15))</f>
        <v>4.6752773859871697</v>
      </c>
      <c r="O827" s="8">
        <f t="shared" si="87"/>
        <v>0.45510011799027</v>
      </c>
      <c r="P827" s="8">
        <f>Päälaskenta!F$15</f>
        <v>0.08</v>
      </c>
      <c r="Q827" s="8">
        <f t="shared" si="88"/>
        <v>15.736046950117499</v>
      </c>
      <c r="R827" s="8">
        <f t="shared" si="89"/>
        <v>1.17496702302304</v>
      </c>
      <c r="S827" s="8">
        <f t="shared" si="90"/>
        <v>2.5239964049909601E-2</v>
      </c>
    </row>
    <row r="828" spans="1:19" x14ac:dyDescent="0.2">
      <c r="A828" s="8">
        <v>826</v>
      </c>
      <c r="B828" s="8">
        <f>IF(Päälaskenta!C$7,Päälaskenta!E$7,Päälaskenta!G$5)</f>
        <v>2.5</v>
      </c>
      <c r="C828" s="56">
        <v>1.1739999999999999</v>
      </c>
      <c r="D828" s="92">
        <f t="shared" si="84"/>
        <v>2.12947</v>
      </c>
      <c r="E828" s="8">
        <f>Päälaskenta!F$15</f>
        <v>0.08</v>
      </c>
      <c r="F828" s="93">
        <f>SQRT(POWER(Päälaskenta!C$15/(2*Päälaskenta!E$15),2)+(D828/Päälaskenta!E$15))-Päälaskenta!C$15/(2*Päälaskenta!E$15)</f>
        <v>0.5927</v>
      </c>
      <c r="G828" s="57">
        <f>2*SQRT((POWER(F828,2))+POWER(Päälaskenta!E$15*F828,2))+Päälaskenta!C$15</f>
        <v>4.68</v>
      </c>
      <c r="H828" s="57">
        <f t="shared" si="85"/>
        <v>0.46</v>
      </c>
      <c r="I828" s="62">
        <f t="shared" si="86"/>
        <v>2.4840999999999998E-2</v>
      </c>
      <c r="M828" s="8">
        <f>IF(F828&gt;(Päälaskenta!D$24+Päälaskenta!D$20),(F828*Päälaskenta!C$15 + F828*F828*Päälaskenta!E$15)+(Päälaskenta!C$15 + F828*Päälaskenta!E$15)*(F828-(Päälaskenta!D$24+Päälaskenta!D$20)),F828*Päälaskenta!C$15 + F828*F828*Päälaskenta!E$15)</f>
        <v>2.1293932899999999</v>
      </c>
      <c r="N828" s="8">
        <f>IF(F828&gt;Päälaskenta!D$24+Päälaskenta!D$20,2*SQRT(POWER((Päälaskenta!D$24+Päälaskenta!D$20),2)+POWER(Päälaskenta!E$15*(Päälaskenta!D$24+Päälaskenta!D$20),2))+Päälaskenta!C$15,(2*SQRT((POWER(F828,2))+POWER(Päälaskenta!E$15*F828,2))+Päälaskenta!C$15))</f>
        <v>4.6764087568370698</v>
      </c>
      <c r="O828" s="8">
        <f t="shared" si="87"/>
        <v>0.45534798190743098</v>
      </c>
      <c r="P828" s="8">
        <f>Päälaskenta!F$15</f>
        <v>0.08</v>
      </c>
      <c r="Q828" s="8">
        <f t="shared" si="88"/>
        <v>15.754144997962699</v>
      </c>
      <c r="R828" s="8">
        <f t="shared" si="89"/>
        <v>1.1740433351323301</v>
      </c>
      <c r="S828" s="8">
        <f t="shared" si="90"/>
        <v>2.5182007023478999E-2</v>
      </c>
    </row>
    <row r="829" spans="1:19" x14ac:dyDescent="0.2">
      <c r="A829" s="8">
        <v>827</v>
      </c>
      <c r="B829" s="8">
        <f>IF(Päälaskenta!C$7,Päälaskenta!E$7,Päälaskenta!G$5)</f>
        <v>2.5</v>
      </c>
      <c r="C829" s="56">
        <v>1.173</v>
      </c>
      <c r="D829" s="92">
        <f t="shared" si="84"/>
        <v>2.1312899999999999</v>
      </c>
      <c r="E829" s="8">
        <f>Päälaskenta!F$15</f>
        <v>0.08</v>
      </c>
      <c r="F829" s="93">
        <f>SQRT(POWER(Päälaskenta!C$15/(2*Päälaskenta!E$15),2)+(D829/Päälaskenta!E$15))-Päälaskenta!C$15/(2*Päälaskenta!E$15)</f>
        <v>0.59319999999999995</v>
      </c>
      <c r="G829" s="57">
        <f>2*SQRT((POWER(F829,2))+POWER(Päälaskenta!E$15*F829,2))+Päälaskenta!C$15</f>
        <v>4.68</v>
      </c>
      <c r="H829" s="57">
        <f t="shared" si="85"/>
        <v>0.46</v>
      </c>
      <c r="I829" s="62">
        <f t="shared" si="86"/>
        <v>2.4799000000000002E-2</v>
      </c>
      <c r="M829" s="8">
        <f>IF(F829&gt;(Päälaskenta!D$24+Päälaskenta!D$20),(F829*Päälaskenta!C$15 + F829*F829*Päälaskenta!E$15)+(Päälaskenta!C$15 + F829*Päälaskenta!E$15)*(F829-(Päälaskenta!D$24+Päälaskenta!D$20)),F829*Päälaskenta!C$15 + F829*F829*Päälaskenta!E$15)</f>
        <v>2.1314862400000001</v>
      </c>
      <c r="N829" s="8">
        <f>IF(F829&gt;Päälaskenta!D$24+Päälaskenta!D$20,2*SQRT(POWER((Päälaskenta!D$24+Päälaskenta!D$20),2)+POWER(Päälaskenta!E$15*(Päälaskenta!D$24+Päälaskenta!D$20),2))+Päälaskenta!C$15,(2*SQRT((POWER(F829,2))+POWER(Päälaskenta!E$15*F829,2))+Päälaskenta!C$15))</f>
        <v>4.6778229703994398</v>
      </c>
      <c r="O829" s="8">
        <f t="shared" si="87"/>
        <v>0.455657739398802</v>
      </c>
      <c r="P829" s="8">
        <f>Päälaskenta!F$15</f>
        <v>0.08</v>
      </c>
      <c r="Q829" s="8">
        <f t="shared" si="88"/>
        <v>15.776780398833999</v>
      </c>
      <c r="R829" s="8">
        <f t="shared" si="89"/>
        <v>1.1728905179326901</v>
      </c>
      <c r="S829" s="8">
        <f t="shared" si="90"/>
        <v>2.5109800158940199E-2</v>
      </c>
    </row>
    <row r="830" spans="1:19" x14ac:dyDescent="0.2">
      <c r="A830" s="8">
        <v>828</v>
      </c>
      <c r="B830" s="8">
        <f>IF(Päälaskenta!C$7,Päälaskenta!E$7,Päälaskenta!G$5)</f>
        <v>2.5</v>
      </c>
      <c r="C830" s="56">
        <v>1.1719999999999999</v>
      </c>
      <c r="D830" s="92">
        <f t="shared" si="84"/>
        <v>2.1331099999999998</v>
      </c>
      <c r="E830" s="8">
        <f>Päälaskenta!F$15</f>
        <v>0.08</v>
      </c>
      <c r="F830" s="93">
        <f>SQRT(POWER(Päälaskenta!C$15/(2*Päälaskenta!E$15),2)+(D830/Päälaskenta!E$15))-Päälaskenta!C$15/(2*Päälaskenta!E$15)</f>
        <v>0.59360000000000002</v>
      </c>
      <c r="G830" s="57">
        <f>2*SQRT((POWER(F830,2))+POWER(Päälaskenta!E$15*F830,2))+Päälaskenta!C$15</f>
        <v>4.68</v>
      </c>
      <c r="H830" s="57">
        <f t="shared" si="85"/>
        <v>0.46</v>
      </c>
      <c r="I830" s="62">
        <f t="shared" si="86"/>
        <v>2.4757000000000001E-2</v>
      </c>
      <c r="M830" s="8">
        <f>IF(F830&gt;(Päälaskenta!D$24+Päälaskenta!D$20),(F830*Päälaskenta!C$15 + F830*F830*Päälaskenta!E$15)+(Päälaskenta!C$15 + F830*Päälaskenta!E$15)*(F830-(Päälaskenta!D$24+Päälaskenta!D$20)),F830*Päälaskenta!C$15 + F830*F830*Päälaskenta!E$15)</f>
        <v>2.1331609600000001</v>
      </c>
      <c r="N830" s="8">
        <f>IF(F830&gt;Päälaskenta!D$24+Päälaskenta!D$20,2*SQRT(POWER((Päälaskenta!D$24+Päälaskenta!D$20),2)+POWER(Päälaskenta!E$15*(Päälaskenta!D$24+Päälaskenta!D$20),2))+Päälaskenta!C$15,(2*SQRT((POWER(F830,2))+POWER(Päälaskenta!E$15*F830,2))+Päälaskenta!C$15))</f>
        <v>4.67895434124934</v>
      </c>
      <c r="O830" s="8">
        <f t="shared" si="87"/>
        <v>0.45590548751335302</v>
      </c>
      <c r="P830" s="8">
        <f>Päälaskenta!F$15</f>
        <v>0.08</v>
      </c>
      <c r="Q830" s="8">
        <f t="shared" si="88"/>
        <v>15.7948989918854</v>
      </c>
      <c r="R830" s="8">
        <f t="shared" si="89"/>
        <v>1.1719696951513701</v>
      </c>
      <c r="S830" s="8">
        <f t="shared" si="90"/>
        <v>2.5052225456107802E-2</v>
      </c>
    </row>
    <row r="831" spans="1:19" x14ac:dyDescent="0.2">
      <c r="A831" s="8">
        <v>829</v>
      </c>
      <c r="B831" s="8">
        <f>IF(Päälaskenta!C$7,Päälaskenta!E$7,Päälaskenta!G$5)</f>
        <v>2.5</v>
      </c>
      <c r="C831" s="56">
        <v>1.171</v>
      </c>
      <c r="D831" s="92">
        <f t="shared" si="84"/>
        <v>2.1349300000000002</v>
      </c>
      <c r="E831" s="8">
        <f>Päälaskenta!F$15</f>
        <v>0.08</v>
      </c>
      <c r="F831" s="93">
        <f>SQRT(POWER(Päälaskenta!C$15/(2*Päälaskenta!E$15),2)+(D831/Päälaskenta!E$15))-Päälaskenta!C$15/(2*Päälaskenta!E$15)</f>
        <v>0.59399999999999997</v>
      </c>
      <c r="G831" s="57">
        <f>2*SQRT((POWER(F831,2))+POWER(Päälaskenta!E$15*F831,2))+Päälaskenta!C$15</f>
        <v>4.68</v>
      </c>
      <c r="H831" s="57">
        <f t="shared" si="85"/>
        <v>0.46</v>
      </c>
      <c r="I831" s="62">
        <f t="shared" si="86"/>
        <v>2.4714E-2</v>
      </c>
      <c r="M831" s="8">
        <f>IF(F831&gt;(Päälaskenta!D$24+Päälaskenta!D$20),(F831*Päälaskenta!C$15 + F831*F831*Päälaskenta!E$15)+(Päälaskenta!C$15 + F831*Päälaskenta!E$15)*(F831-(Päälaskenta!D$24+Päälaskenta!D$20)),F831*Päälaskenta!C$15 + F831*F831*Päälaskenta!E$15)</f>
        <v>2.134836</v>
      </c>
      <c r="N831" s="8">
        <f>IF(F831&gt;Päälaskenta!D$24+Päälaskenta!D$20,2*SQRT(POWER((Päälaskenta!D$24+Päälaskenta!D$20),2)+POWER(Päälaskenta!E$15*(Päälaskenta!D$24+Päälaskenta!D$20),2))+Päälaskenta!C$15,(2*SQRT((POWER(F831,2))+POWER(Päälaskenta!E$15*F831,2))+Päälaskenta!C$15))</f>
        <v>4.6800857120992401</v>
      </c>
      <c r="O831" s="8">
        <f t="shared" si="87"/>
        <v>0.45615318422072798</v>
      </c>
      <c r="P831" s="8">
        <f>Päälaskenta!F$15</f>
        <v>0.08</v>
      </c>
      <c r="Q831" s="8">
        <f t="shared" si="88"/>
        <v>15.8130267154782</v>
      </c>
      <c r="R831" s="8">
        <f t="shared" si="89"/>
        <v>1.17105014155654</v>
      </c>
      <c r="S831" s="8">
        <f t="shared" si="90"/>
        <v>2.4994819683206999E-2</v>
      </c>
    </row>
    <row r="832" spans="1:19" x14ac:dyDescent="0.2">
      <c r="A832" s="8">
        <v>830</v>
      </c>
      <c r="B832" s="8">
        <f>IF(Päälaskenta!C$7,Päälaskenta!E$7,Päälaskenta!G$5)</f>
        <v>2.5</v>
      </c>
      <c r="C832" s="56">
        <v>1.17</v>
      </c>
      <c r="D832" s="92">
        <f t="shared" si="84"/>
        <v>2.1367500000000001</v>
      </c>
      <c r="E832" s="8">
        <f>Päälaskenta!F$15</f>
        <v>0.08</v>
      </c>
      <c r="F832" s="93">
        <f>SQRT(POWER(Päälaskenta!C$15/(2*Päälaskenta!E$15),2)+(D832/Päälaskenta!E$15))-Päälaskenta!C$15/(2*Päälaskenta!E$15)</f>
        <v>0.59450000000000003</v>
      </c>
      <c r="G832" s="57">
        <f>2*SQRT((POWER(F832,2))+POWER(Päälaskenta!E$15*F832,2))+Päälaskenta!C$15</f>
        <v>4.68</v>
      </c>
      <c r="H832" s="57">
        <f t="shared" si="85"/>
        <v>0.46</v>
      </c>
      <c r="I832" s="62">
        <f t="shared" si="86"/>
        <v>2.4671999999999999E-2</v>
      </c>
      <c r="M832" s="8">
        <f>IF(F832&gt;(Päälaskenta!D$24+Päälaskenta!D$20),(F832*Päälaskenta!C$15 + F832*F832*Päälaskenta!E$15)+(Päälaskenta!C$15 + F832*Päälaskenta!E$15)*(F832-(Päälaskenta!D$24+Päälaskenta!D$20)),F832*Päälaskenta!C$15 + F832*F832*Päälaskenta!E$15)</f>
        <v>2.1369302499999998</v>
      </c>
      <c r="N832" s="8">
        <f>IF(F832&gt;Päälaskenta!D$24+Päälaskenta!D$20,2*SQRT(POWER((Päälaskenta!D$24+Päälaskenta!D$20),2)+POWER(Päälaskenta!E$15*(Päälaskenta!D$24+Päälaskenta!D$20),2))+Päälaskenta!C$15,(2*SQRT((POWER(F832,2))+POWER(Päälaskenta!E$15*F832,2))+Päälaskenta!C$15))</f>
        <v>4.6814999256616101</v>
      </c>
      <c r="O832" s="8">
        <f t="shared" si="87"/>
        <v>0.45646273287038402</v>
      </c>
      <c r="P832" s="8">
        <f>Päälaskenta!F$15</f>
        <v>0.08</v>
      </c>
      <c r="Q832" s="8">
        <f t="shared" si="88"/>
        <v>15.835699209176299</v>
      </c>
      <c r="R832" s="8">
        <f t="shared" si="89"/>
        <v>1.16990248043894</v>
      </c>
      <c r="S832" s="8">
        <f t="shared" si="90"/>
        <v>2.4923299100961398E-2</v>
      </c>
    </row>
    <row r="833" spans="1:19" x14ac:dyDescent="0.2">
      <c r="A833" s="8">
        <v>831</v>
      </c>
      <c r="B833" s="8">
        <f>IF(Päälaskenta!C$7,Päälaskenta!E$7,Päälaskenta!G$5)</f>
        <v>2.5</v>
      </c>
      <c r="C833" s="56">
        <v>1.169</v>
      </c>
      <c r="D833" s="92">
        <f t="shared" si="84"/>
        <v>2.1385800000000001</v>
      </c>
      <c r="E833" s="8">
        <f>Päälaskenta!F$15</f>
        <v>0.08</v>
      </c>
      <c r="F833" s="93">
        <f>SQRT(POWER(Päälaskenta!C$15/(2*Päälaskenta!E$15),2)+(D833/Päälaskenta!E$15))-Päälaskenta!C$15/(2*Päälaskenta!E$15)</f>
        <v>0.59489999999999998</v>
      </c>
      <c r="G833" s="57">
        <f>2*SQRT((POWER(F833,2))+POWER(Päälaskenta!E$15*F833,2))+Päälaskenta!C$15</f>
        <v>4.68</v>
      </c>
      <c r="H833" s="57">
        <f t="shared" si="85"/>
        <v>0.46</v>
      </c>
      <c r="I833" s="62">
        <f t="shared" si="86"/>
        <v>2.4629999999999999E-2</v>
      </c>
      <c r="M833" s="8">
        <f>IF(F833&gt;(Päälaskenta!D$24+Päälaskenta!D$20),(F833*Päälaskenta!C$15 + F833*F833*Päälaskenta!E$15)+(Päälaskenta!C$15 + F833*Päälaskenta!E$15)*(F833-(Päälaskenta!D$24+Päälaskenta!D$20)),F833*Päälaskenta!C$15 + F833*F833*Päälaskenta!E$15)</f>
        <v>2.1386060100000002</v>
      </c>
      <c r="N833" s="8">
        <f>IF(F833&gt;Päälaskenta!D$24+Päälaskenta!D$20,2*SQRT(POWER((Päälaskenta!D$24+Päälaskenta!D$20),2)+POWER(Päälaskenta!E$15*(Päälaskenta!D$24+Päälaskenta!D$20),2))+Päälaskenta!C$15,(2*SQRT((POWER(F833,2))+POWER(Päälaskenta!E$15*F833,2))+Päälaskenta!C$15))</f>
        <v>4.6826312965115102</v>
      </c>
      <c r="O833" s="8">
        <f t="shared" si="87"/>
        <v>0.45671031404783702</v>
      </c>
      <c r="P833" s="8">
        <f>Päälaskenta!F$15</f>
        <v>0.08</v>
      </c>
      <c r="Q833" s="8">
        <f t="shared" si="88"/>
        <v>15.853847475009299</v>
      </c>
      <c r="R833" s="8">
        <f t="shared" si="89"/>
        <v>1.1689857731205</v>
      </c>
      <c r="S833" s="8">
        <f t="shared" si="90"/>
        <v>2.4866271206539101E-2</v>
      </c>
    </row>
    <row r="834" spans="1:19" x14ac:dyDescent="0.2">
      <c r="A834" s="8">
        <v>832</v>
      </c>
      <c r="B834" s="8">
        <f>IF(Päälaskenta!C$7,Päälaskenta!E$7,Päälaskenta!G$5)</f>
        <v>2.5</v>
      </c>
      <c r="C834" s="56">
        <v>1.1679999999999999</v>
      </c>
      <c r="D834" s="92">
        <f t="shared" si="84"/>
        <v>2.1404100000000001</v>
      </c>
      <c r="E834" s="8">
        <f>Päälaskenta!F$15</f>
        <v>0.08</v>
      </c>
      <c r="F834" s="93">
        <f>SQRT(POWER(Päälaskenta!C$15/(2*Päälaskenta!E$15),2)+(D834/Päälaskenta!E$15))-Päälaskenta!C$15/(2*Päälaskenta!E$15)</f>
        <v>0.59530000000000005</v>
      </c>
      <c r="G834" s="57">
        <f>2*SQRT((POWER(F834,2))+POWER(Päälaskenta!E$15*F834,2))+Päälaskenta!C$15</f>
        <v>4.68</v>
      </c>
      <c r="H834" s="57">
        <f t="shared" si="85"/>
        <v>0.46</v>
      </c>
      <c r="I834" s="62">
        <f t="shared" si="86"/>
        <v>2.4587999999999999E-2</v>
      </c>
      <c r="M834" s="8">
        <f>IF(F834&gt;(Päälaskenta!D$24+Päälaskenta!D$20),(F834*Päälaskenta!C$15 + F834*F834*Päälaskenta!E$15)+(Päälaskenta!C$15 + F834*Päälaskenta!E$15)*(F834-(Päälaskenta!D$24+Päälaskenta!D$20)),F834*Päälaskenta!C$15 + F834*F834*Päälaskenta!E$15)</f>
        <v>2.1402820899999999</v>
      </c>
      <c r="N834" s="8">
        <f>IF(F834&gt;Päälaskenta!D$24+Päälaskenta!D$20,2*SQRT(POWER((Päälaskenta!D$24+Päälaskenta!D$20),2)+POWER(Päälaskenta!E$15*(Päälaskenta!D$24+Päälaskenta!D$20),2))+Päälaskenta!C$15,(2*SQRT((POWER(F834,2))+POWER(Päälaskenta!E$15*F834,2))+Päälaskenta!C$15))</f>
        <v>4.6837626673614103</v>
      </c>
      <c r="O834" s="8">
        <f t="shared" si="87"/>
        <v>0.45695784393911698</v>
      </c>
      <c r="P834" s="8">
        <f>Päälaskenta!F$15</f>
        <v>0.08</v>
      </c>
      <c r="Q834" s="8">
        <f t="shared" si="88"/>
        <v>15.8720048700739</v>
      </c>
      <c r="R834" s="8">
        <f t="shared" si="89"/>
        <v>1.1680703266549299</v>
      </c>
      <c r="S834" s="8">
        <f t="shared" si="90"/>
        <v>2.48094102800871E-2</v>
      </c>
    </row>
    <row r="835" spans="1:19" x14ac:dyDescent="0.2">
      <c r="A835" s="8">
        <v>833</v>
      </c>
      <c r="B835" s="8">
        <f>IF(Päälaskenta!C$7,Päälaskenta!E$7,Päälaskenta!G$5)</f>
        <v>2.5</v>
      </c>
      <c r="C835" s="56">
        <v>1.167</v>
      </c>
      <c r="D835" s="92">
        <f t="shared" ref="D835:D898" si="91">B835/C835</f>
        <v>2.1422500000000002</v>
      </c>
      <c r="E835" s="8">
        <f>Päälaskenta!F$15</f>
        <v>0.08</v>
      </c>
      <c r="F835" s="93">
        <f>SQRT(POWER(Päälaskenta!C$15/(2*Päälaskenta!E$15),2)+(D835/Päälaskenta!E$15))-Päälaskenta!C$15/(2*Päälaskenta!E$15)</f>
        <v>0.5958</v>
      </c>
      <c r="G835" s="57">
        <f>2*SQRT((POWER(F835,2))+POWER(Päälaskenta!E$15*F835,2))+Päälaskenta!C$15</f>
        <v>4.6900000000000004</v>
      </c>
      <c r="H835" s="57">
        <f t="shared" ref="H835:H898" si="92">D835/G835</f>
        <v>0.46</v>
      </c>
      <c r="I835" s="62">
        <f t="shared" ref="I835:I898" si="93">POWER(C835/((1/E835)*POWER(H835,2/3)),2)</f>
        <v>2.4545999999999998E-2</v>
      </c>
      <c r="M835" s="8">
        <f>IF(F835&gt;(Päälaskenta!D$24+Päälaskenta!D$20),(F835*Päälaskenta!C$15 + F835*F835*Päälaskenta!E$15)+(Päälaskenta!C$15 + F835*Päälaskenta!E$15)*(F835-(Päälaskenta!D$24+Päälaskenta!D$20)),F835*Päälaskenta!C$15 + F835*F835*Päälaskenta!E$15)</f>
        <v>2.1423776399999999</v>
      </c>
      <c r="N835" s="8">
        <f>IF(F835&gt;Päälaskenta!D$24+Päälaskenta!D$20,2*SQRT(POWER((Päälaskenta!D$24+Päälaskenta!D$20),2)+POWER(Päälaskenta!E$15*(Päälaskenta!D$24+Päälaskenta!D$20),2))+Päälaskenta!C$15,(2*SQRT((POWER(F835,2))+POWER(Päälaskenta!E$15*F835,2))+Päälaskenta!C$15))</f>
        <v>4.6851768809237804</v>
      </c>
      <c r="O835" s="8">
        <f t="shared" si="87"/>
        <v>0.45726718423864199</v>
      </c>
      <c r="P835" s="8">
        <f>Päälaskenta!F$15</f>
        <v>0.08</v>
      </c>
      <c r="Q835" s="8">
        <f t="shared" si="88"/>
        <v>15.8947144512781</v>
      </c>
      <c r="R835" s="8">
        <f t="shared" si="89"/>
        <v>1.16692778776388</v>
      </c>
      <c r="S835" s="8">
        <f t="shared" si="90"/>
        <v>2.4738568009594099E-2</v>
      </c>
    </row>
    <row r="836" spans="1:19" x14ac:dyDescent="0.2">
      <c r="A836" s="8">
        <v>834</v>
      </c>
      <c r="B836" s="8">
        <f>IF(Päälaskenta!C$7,Päälaskenta!E$7,Päälaskenta!G$5)</f>
        <v>2.5</v>
      </c>
      <c r="C836" s="56">
        <v>1.1659999999999999</v>
      </c>
      <c r="D836" s="92">
        <f t="shared" si="91"/>
        <v>2.1440800000000002</v>
      </c>
      <c r="E836" s="8">
        <f>Päälaskenta!F$15</f>
        <v>0.08</v>
      </c>
      <c r="F836" s="93">
        <f>SQRT(POWER(Päälaskenta!C$15/(2*Päälaskenta!E$15),2)+(D836/Päälaskenta!E$15))-Päälaskenta!C$15/(2*Päälaskenta!E$15)</f>
        <v>0.59619999999999995</v>
      </c>
      <c r="G836" s="57">
        <f>2*SQRT((POWER(F836,2))+POWER(Päälaskenta!E$15*F836,2))+Päälaskenta!C$15</f>
        <v>4.6900000000000004</v>
      </c>
      <c r="H836" s="57">
        <f t="shared" si="92"/>
        <v>0.46</v>
      </c>
      <c r="I836" s="62">
        <f t="shared" si="93"/>
        <v>2.4504000000000001E-2</v>
      </c>
      <c r="M836" s="8">
        <f>IF(F836&gt;(Päälaskenta!D$24+Päälaskenta!D$20),(F836*Päälaskenta!C$15 + F836*F836*Päälaskenta!E$15)+(Päälaskenta!C$15 + F836*Päälaskenta!E$15)*(F836-(Päälaskenta!D$24+Päälaskenta!D$20)),F836*Päälaskenta!C$15 + F836*F836*Päälaskenta!E$15)</f>
        <v>2.1440544400000001</v>
      </c>
      <c r="N836" s="8">
        <f>IF(F836&gt;Päälaskenta!D$24+Päälaskenta!D$20,2*SQRT(POWER((Päälaskenta!D$24+Päälaskenta!D$20),2)+POWER(Päälaskenta!E$15*(Päälaskenta!D$24+Päälaskenta!D$20),2))+Päälaskenta!C$15,(2*SQRT((POWER(F836,2))+POWER(Päälaskenta!E$15*F836,2))+Päälaskenta!C$15))</f>
        <v>4.6863082517736796</v>
      </c>
      <c r="O836" s="8">
        <f t="shared" ref="O836:O899" si="94">M836/N836</f>
        <v>0.45751459887183399</v>
      </c>
      <c r="P836" s="8">
        <f>Päälaskenta!F$15</f>
        <v>0.08</v>
      </c>
      <c r="Q836" s="8">
        <f t="shared" ref="Q836:Q899" si="95">(1/P836)*M836*POWER(O836,(2/3))</f>
        <v>15.9128923856552</v>
      </c>
      <c r="R836" s="8">
        <f t="shared" ref="R836:R899" si="96">B836/M836</f>
        <v>1.16601516890588</v>
      </c>
      <c r="S836" s="8">
        <f t="shared" ref="S836:S899" si="97">(B836*B836)/(Q836*Q836)</f>
        <v>2.4682080577635799E-2</v>
      </c>
    </row>
    <row r="837" spans="1:19" x14ac:dyDescent="0.2">
      <c r="A837" s="8">
        <v>835</v>
      </c>
      <c r="B837" s="8">
        <f>IF(Päälaskenta!C$7,Päälaskenta!E$7,Päälaskenta!G$5)</f>
        <v>2.5</v>
      </c>
      <c r="C837" s="56">
        <v>1.165</v>
      </c>
      <c r="D837" s="92">
        <f t="shared" si="91"/>
        <v>2.1459199999999998</v>
      </c>
      <c r="E837" s="8">
        <f>Päälaskenta!F$15</f>
        <v>0.08</v>
      </c>
      <c r="F837" s="93">
        <f>SQRT(POWER(Päälaskenta!C$15/(2*Päälaskenta!E$15),2)+(D837/Päälaskenta!E$15))-Päälaskenta!C$15/(2*Päälaskenta!E$15)</f>
        <v>0.59660000000000002</v>
      </c>
      <c r="G837" s="57">
        <f>2*SQRT((POWER(F837,2))+POWER(Päälaskenta!E$15*F837,2))+Päälaskenta!C$15</f>
        <v>4.6900000000000004</v>
      </c>
      <c r="H837" s="57">
        <f t="shared" si="92"/>
        <v>0.46</v>
      </c>
      <c r="I837" s="62">
        <f t="shared" si="93"/>
        <v>2.4462000000000001E-2</v>
      </c>
      <c r="M837" s="8">
        <f>IF(F837&gt;(Päälaskenta!D$24+Päälaskenta!D$20),(F837*Päälaskenta!C$15 + F837*F837*Päälaskenta!E$15)+(Päälaskenta!C$15 + F837*Päälaskenta!E$15)*(F837-(Päälaskenta!D$24+Päälaskenta!D$20)),F837*Päälaskenta!C$15 + F837*F837*Päälaskenta!E$15)</f>
        <v>2.1457315600000002</v>
      </c>
      <c r="N837" s="8">
        <f>IF(F837&gt;Päälaskenta!D$24+Päälaskenta!D$20,2*SQRT(POWER((Päälaskenta!D$24+Päälaskenta!D$20),2)+POWER(Päälaskenta!E$15*(Päälaskenta!D$24+Päälaskenta!D$20),2))+Päälaskenta!C$15,(2*SQRT((POWER(F837,2))+POWER(Päälaskenta!E$15*F837,2))+Päälaskenta!C$15))</f>
        <v>4.6874396226235797</v>
      </c>
      <c r="O837" s="8">
        <f t="shared" si="94"/>
        <v>0.45776196233948002</v>
      </c>
      <c r="P837" s="8">
        <f>Päälaskenta!F$15</f>
        <v>0.08</v>
      </c>
      <c r="Q837" s="8">
        <f t="shared" si="95"/>
        <v>15.931079447970999</v>
      </c>
      <c r="R837" s="8">
        <f t="shared" si="96"/>
        <v>1.16510380263969</v>
      </c>
      <c r="S837" s="8">
        <f t="shared" si="97"/>
        <v>2.46257581786406E-2</v>
      </c>
    </row>
    <row r="838" spans="1:19" x14ac:dyDescent="0.2">
      <c r="A838" s="8">
        <v>836</v>
      </c>
      <c r="B838" s="8">
        <f>IF(Päälaskenta!C$7,Päälaskenta!E$7,Päälaskenta!G$5)</f>
        <v>2.5</v>
      </c>
      <c r="C838" s="56">
        <v>1.1639999999999999</v>
      </c>
      <c r="D838" s="92">
        <f t="shared" si="91"/>
        <v>2.14777</v>
      </c>
      <c r="E838" s="8">
        <f>Päälaskenta!F$15</f>
        <v>0.08</v>
      </c>
      <c r="F838" s="93">
        <f>SQRT(POWER(Päälaskenta!C$15/(2*Päälaskenta!E$15),2)+(D838/Päälaskenta!E$15))-Päälaskenta!C$15/(2*Päälaskenta!E$15)</f>
        <v>0.59709999999999996</v>
      </c>
      <c r="G838" s="57">
        <f>2*SQRT((POWER(F838,2))+POWER(Päälaskenta!E$15*F838,2))+Päälaskenta!C$15</f>
        <v>4.6900000000000004</v>
      </c>
      <c r="H838" s="57">
        <f t="shared" si="92"/>
        <v>0.46</v>
      </c>
      <c r="I838" s="62">
        <f t="shared" si="93"/>
        <v>2.4420000000000001E-2</v>
      </c>
      <c r="M838" s="8">
        <f>IF(F838&gt;(Päälaskenta!D$24+Päälaskenta!D$20),(F838*Päälaskenta!C$15 + F838*F838*Päälaskenta!E$15)+(Päälaskenta!C$15 + F838*Päälaskenta!E$15)*(F838-(Päälaskenta!D$24+Päälaskenta!D$20)),F838*Päälaskenta!C$15 + F838*F838*Päälaskenta!E$15)</f>
        <v>2.1478284099999998</v>
      </c>
      <c r="N838" s="8">
        <f>IF(F838&gt;Päälaskenta!D$24+Päälaskenta!D$20,2*SQRT(POWER((Päälaskenta!D$24+Päälaskenta!D$20),2)+POWER(Päälaskenta!E$15*(Päälaskenta!D$24+Päälaskenta!D$20),2))+Päälaskenta!C$15,(2*SQRT((POWER(F838,2))+POWER(Päälaskenta!E$15*F838,2))+Päälaskenta!C$15))</f>
        <v>4.6888538361859498</v>
      </c>
      <c r="O838" s="8">
        <f t="shared" si="94"/>
        <v>0.458071094778912</v>
      </c>
      <c r="P838" s="8">
        <f>Päälaskenta!F$15</f>
        <v>0.08</v>
      </c>
      <c r="Q838" s="8">
        <f t="shared" si="95"/>
        <v>15.953826111429001</v>
      </c>
      <c r="R838" s="8">
        <f t="shared" si="96"/>
        <v>1.1639663524145301</v>
      </c>
      <c r="S838" s="8">
        <f t="shared" si="97"/>
        <v>2.45555863588642E-2</v>
      </c>
    </row>
    <row r="839" spans="1:19" x14ac:dyDescent="0.2">
      <c r="A839" s="8">
        <v>837</v>
      </c>
      <c r="B839" s="8">
        <f>IF(Päälaskenta!C$7,Päälaskenta!E$7,Päälaskenta!G$5)</f>
        <v>2.5</v>
      </c>
      <c r="C839" s="56">
        <v>1.163</v>
      </c>
      <c r="D839" s="92">
        <f t="shared" si="91"/>
        <v>2.14961</v>
      </c>
      <c r="E839" s="8">
        <f>Päälaskenta!F$15</f>
        <v>0.08</v>
      </c>
      <c r="F839" s="93">
        <f>SQRT(POWER(Päälaskenta!C$15/(2*Päälaskenta!E$15),2)+(D839/Päälaskenta!E$15))-Päälaskenta!C$15/(2*Päälaskenta!E$15)</f>
        <v>0.59750000000000003</v>
      </c>
      <c r="G839" s="57">
        <f>2*SQRT((POWER(F839,2))+POWER(Päälaskenta!E$15*F839,2))+Päälaskenta!C$15</f>
        <v>4.6900000000000004</v>
      </c>
      <c r="H839" s="57">
        <f t="shared" si="92"/>
        <v>0.46</v>
      </c>
      <c r="I839" s="62">
        <f t="shared" si="93"/>
        <v>2.4378E-2</v>
      </c>
      <c r="M839" s="8">
        <f>IF(F839&gt;(Päälaskenta!D$24+Päälaskenta!D$20),(F839*Päälaskenta!C$15 + F839*F839*Päälaskenta!E$15)+(Päälaskenta!C$15 + F839*Päälaskenta!E$15)*(F839-(Päälaskenta!D$24+Päälaskenta!D$20)),F839*Päälaskenta!C$15 + F839*F839*Päälaskenta!E$15)</f>
        <v>2.14950625</v>
      </c>
      <c r="N839" s="8">
        <f>IF(F839&gt;Päälaskenta!D$24+Päälaskenta!D$20,2*SQRT(POWER((Päälaskenta!D$24+Päälaskenta!D$20),2)+POWER(Päälaskenta!E$15*(Päälaskenta!D$24+Päälaskenta!D$20),2))+Päälaskenta!C$15,(2*SQRT((POWER(F839,2))+POWER(Päälaskenta!E$15*F839,2))+Päälaskenta!C$15))</f>
        <v>4.6899852070358499</v>
      </c>
      <c r="O839" s="8">
        <f t="shared" si="94"/>
        <v>0.45831834325944998</v>
      </c>
      <c r="P839" s="8">
        <f>Päälaskenta!F$15</f>
        <v>0.08</v>
      </c>
      <c r="Q839" s="8">
        <f t="shared" si="95"/>
        <v>15.9720337101675</v>
      </c>
      <c r="R839" s="8">
        <f t="shared" si="96"/>
        <v>1.16305779524949</v>
      </c>
      <c r="S839" s="8">
        <f t="shared" si="97"/>
        <v>2.4499633130542299E-2</v>
      </c>
    </row>
    <row r="840" spans="1:19" x14ac:dyDescent="0.2">
      <c r="A840" s="8">
        <v>838</v>
      </c>
      <c r="B840" s="8">
        <f>IF(Päälaskenta!C$7,Päälaskenta!E$7,Päälaskenta!G$5)</f>
        <v>2.5</v>
      </c>
      <c r="C840" s="56">
        <v>1.1619999999999999</v>
      </c>
      <c r="D840" s="92">
        <f t="shared" si="91"/>
        <v>2.1514600000000002</v>
      </c>
      <c r="E840" s="8">
        <f>Päälaskenta!F$15</f>
        <v>0.08</v>
      </c>
      <c r="F840" s="93">
        <f>SQRT(POWER(Päälaskenta!C$15/(2*Päälaskenta!E$15),2)+(D840/Päälaskenta!E$15))-Päälaskenta!C$15/(2*Päälaskenta!E$15)</f>
        <v>0.59799999999999998</v>
      </c>
      <c r="G840" s="57">
        <f>2*SQRT((POWER(F840,2))+POWER(Päälaskenta!E$15*F840,2))+Päälaskenta!C$15</f>
        <v>4.6900000000000004</v>
      </c>
      <c r="H840" s="57">
        <f t="shared" si="92"/>
        <v>0.46</v>
      </c>
      <c r="I840" s="62">
        <f t="shared" si="93"/>
        <v>2.4336E-2</v>
      </c>
      <c r="M840" s="8">
        <f>IF(F840&gt;(Päälaskenta!D$24+Päälaskenta!D$20),(F840*Päälaskenta!C$15 + F840*F840*Päälaskenta!E$15)+(Päälaskenta!C$15 + F840*Päälaskenta!E$15)*(F840-(Päälaskenta!D$24+Päälaskenta!D$20)),F840*Päälaskenta!C$15 + F840*F840*Päälaskenta!E$15)</f>
        <v>2.1516039999999998</v>
      </c>
      <c r="N840" s="8">
        <f>IF(F840&gt;Päälaskenta!D$24+Päälaskenta!D$20,2*SQRT(POWER((Päälaskenta!D$24+Päälaskenta!D$20),2)+POWER(Päälaskenta!E$15*(Päälaskenta!D$24+Päälaskenta!D$20),2))+Päälaskenta!C$15,(2*SQRT((POWER(F840,2))+POWER(Päälaskenta!E$15*F840,2))+Päälaskenta!C$15))</f>
        <v>4.6913994205982199</v>
      </c>
      <c r="O840" s="8">
        <f t="shared" si="94"/>
        <v>0.45862733208200002</v>
      </c>
      <c r="P840" s="8">
        <f>Päälaskenta!F$15</f>
        <v>0.08</v>
      </c>
      <c r="Q840" s="8">
        <f t="shared" si="95"/>
        <v>15.9948060429144</v>
      </c>
      <c r="R840" s="8">
        <f t="shared" si="96"/>
        <v>1.1619238484405101</v>
      </c>
      <c r="S840" s="8">
        <f t="shared" si="97"/>
        <v>2.4429920920691801E-2</v>
      </c>
    </row>
    <row r="841" spans="1:19" x14ac:dyDescent="0.2">
      <c r="A841" s="8">
        <v>839</v>
      </c>
      <c r="B841" s="8">
        <f>IF(Päälaskenta!C$7,Päälaskenta!E$7,Päälaskenta!G$5)</f>
        <v>2.5</v>
      </c>
      <c r="C841" s="56">
        <v>1.161</v>
      </c>
      <c r="D841" s="92">
        <f t="shared" si="91"/>
        <v>2.1533199999999999</v>
      </c>
      <c r="E841" s="8">
        <f>Päälaskenta!F$15</f>
        <v>0.08</v>
      </c>
      <c r="F841" s="93">
        <f>SQRT(POWER(Päälaskenta!C$15/(2*Päälaskenta!E$15),2)+(D841/Päälaskenta!E$15))-Päälaskenta!C$15/(2*Päälaskenta!E$15)</f>
        <v>0.59840000000000004</v>
      </c>
      <c r="G841" s="57">
        <f>2*SQRT((POWER(F841,2))+POWER(Päälaskenta!E$15*F841,2))+Päälaskenta!C$15</f>
        <v>4.6900000000000004</v>
      </c>
      <c r="H841" s="57">
        <f t="shared" si="92"/>
        <v>0.46</v>
      </c>
      <c r="I841" s="62">
        <f t="shared" si="93"/>
        <v>2.4294E-2</v>
      </c>
      <c r="M841" s="8">
        <f>IF(F841&gt;(Päälaskenta!D$24+Päälaskenta!D$20),(F841*Päälaskenta!C$15 + F841*F841*Päälaskenta!E$15)+(Päälaskenta!C$15 + F841*Päälaskenta!E$15)*(F841-(Päälaskenta!D$24+Päälaskenta!D$20)),F841*Päälaskenta!C$15 + F841*F841*Päälaskenta!E$15)</f>
        <v>2.1532825600000001</v>
      </c>
      <c r="N841" s="8">
        <f>IF(F841&gt;Päälaskenta!D$24+Päälaskenta!D$20,2*SQRT(POWER((Päälaskenta!D$24+Päälaskenta!D$20),2)+POWER(Päälaskenta!E$15*(Päälaskenta!D$24+Päälaskenta!D$20),2))+Päälaskenta!C$15,(2*SQRT((POWER(F841,2))+POWER(Päälaskenta!E$15*F841,2))+Päälaskenta!C$15))</f>
        <v>4.69253079144812</v>
      </c>
      <c r="O841" s="8">
        <f t="shared" si="94"/>
        <v>0.45887446576253499</v>
      </c>
      <c r="P841" s="8">
        <f>Päälaskenta!F$15</f>
        <v>0.08</v>
      </c>
      <c r="Q841" s="8">
        <f t="shared" si="95"/>
        <v>16.013034176096902</v>
      </c>
      <c r="R841" s="8">
        <f t="shared" si="96"/>
        <v>1.16101808765869</v>
      </c>
      <c r="S841" s="8">
        <f t="shared" si="97"/>
        <v>2.43743339043721E-2</v>
      </c>
    </row>
    <row r="842" spans="1:19" x14ac:dyDescent="0.2">
      <c r="A842" s="8">
        <v>840</v>
      </c>
      <c r="B842" s="8">
        <f>IF(Päälaskenta!C$7,Päälaskenta!E$7,Päälaskenta!G$5)</f>
        <v>2.5</v>
      </c>
      <c r="C842" s="56">
        <v>1.1599999999999999</v>
      </c>
      <c r="D842" s="92">
        <f t="shared" si="91"/>
        <v>2.15517</v>
      </c>
      <c r="E842" s="8">
        <f>Päälaskenta!F$15</f>
        <v>0.08</v>
      </c>
      <c r="F842" s="93">
        <f>SQRT(POWER(Päälaskenta!C$15/(2*Päälaskenta!E$15),2)+(D842/Päälaskenta!E$15))-Päälaskenta!C$15/(2*Päälaskenta!E$15)</f>
        <v>0.5988</v>
      </c>
      <c r="G842" s="57">
        <f>2*SQRT((POWER(F842,2))+POWER(Päälaskenta!E$15*F842,2))+Päälaskenta!C$15</f>
        <v>4.6900000000000004</v>
      </c>
      <c r="H842" s="57">
        <f t="shared" si="92"/>
        <v>0.46</v>
      </c>
      <c r="I842" s="62">
        <f t="shared" si="93"/>
        <v>2.4251999999999999E-2</v>
      </c>
      <c r="M842" s="8">
        <f>IF(F842&gt;(Päälaskenta!D$24+Päälaskenta!D$20),(F842*Päälaskenta!C$15 + F842*F842*Päälaskenta!E$15)+(Päälaskenta!C$15 + F842*Päälaskenta!E$15)*(F842-(Päälaskenta!D$24+Päälaskenta!D$20)),F842*Päälaskenta!C$15 + F842*F842*Päälaskenta!E$15)</f>
        <v>2.1549614400000001</v>
      </c>
      <c r="N842" s="8">
        <f>IF(F842&gt;Päälaskenta!D$24+Päälaskenta!D$20,2*SQRT(POWER((Päälaskenta!D$24+Päälaskenta!D$20),2)+POWER(Päälaskenta!E$15*(Päälaskenta!D$24+Päälaskenta!D$20),2))+Päälaskenta!C$15,(2*SQRT((POWER(F842,2))+POWER(Päälaskenta!E$15*F842,2))+Päälaskenta!C$15))</f>
        <v>4.6936621622980201</v>
      </c>
      <c r="O842" s="8">
        <f t="shared" si="94"/>
        <v>0.459121548480799</v>
      </c>
      <c r="P842" s="8">
        <f>Päälaskenta!F$15</f>
        <v>0.08</v>
      </c>
      <c r="Q842" s="8">
        <f t="shared" si="95"/>
        <v>16.031271435068501</v>
      </c>
      <c r="R842" s="8">
        <f t="shared" si="96"/>
        <v>1.16011356565155</v>
      </c>
      <c r="S842" s="8">
        <f t="shared" si="97"/>
        <v>2.4318908706597399E-2</v>
      </c>
    </row>
    <row r="843" spans="1:19" x14ac:dyDescent="0.2">
      <c r="A843" s="8">
        <v>841</v>
      </c>
      <c r="B843" s="8">
        <f>IF(Päälaskenta!C$7,Päälaskenta!E$7,Päälaskenta!G$5)</f>
        <v>2.5</v>
      </c>
      <c r="C843" s="56">
        <v>1.159</v>
      </c>
      <c r="D843" s="92">
        <f t="shared" si="91"/>
        <v>2.1570299999999998</v>
      </c>
      <c r="E843" s="8">
        <f>Päälaskenta!F$15</f>
        <v>0.08</v>
      </c>
      <c r="F843" s="93">
        <f>SQRT(POWER(Päälaskenta!C$15/(2*Päälaskenta!E$15),2)+(D843/Päälaskenta!E$15))-Päälaskenta!C$15/(2*Päälaskenta!E$15)</f>
        <v>0.59930000000000005</v>
      </c>
      <c r="G843" s="57">
        <f>2*SQRT((POWER(F843,2))+POWER(Päälaskenta!E$15*F843,2))+Päälaskenta!C$15</f>
        <v>4.7</v>
      </c>
      <c r="H843" s="57">
        <f t="shared" si="92"/>
        <v>0.46</v>
      </c>
      <c r="I843" s="62">
        <f t="shared" si="93"/>
        <v>2.4209999999999999E-2</v>
      </c>
      <c r="M843" s="8">
        <f>IF(F843&gt;(Päälaskenta!D$24+Päälaskenta!D$20),(F843*Päälaskenta!C$15 + F843*F843*Päälaskenta!E$15)+(Päälaskenta!C$15 + F843*Päälaskenta!E$15)*(F843-(Päälaskenta!D$24+Päälaskenta!D$20)),F843*Päälaskenta!C$15 + F843*F843*Päälaskenta!E$15)</f>
        <v>2.1570604900000001</v>
      </c>
      <c r="N843" s="8">
        <f>IF(F843&gt;Päälaskenta!D$24+Päälaskenta!D$20,2*SQRT(POWER((Päälaskenta!D$24+Päälaskenta!D$20),2)+POWER(Päälaskenta!E$15*(Päälaskenta!D$24+Päälaskenta!D$20),2))+Päälaskenta!C$15,(2*SQRT((POWER(F843,2))+POWER(Päälaskenta!E$15*F843,2))+Päälaskenta!C$15))</f>
        <v>4.6950763758603902</v>
      </c>
      <c r="O843" s="8">
        <f t="shared" si="94"/>
        <v>0.45943033026905999</v>
      </c>
      <c r="P843" s="8">
        <f>Päälaskenta!F$15</f>
        <v>0.08</v>
      </c>
      <c r="Q843" s="8">
        <f t="shared" si="95"/>
        <v>16.054080841336599</v>
      </c>
      <c r="R843" s="8">
        <f t="shared" si="96"/>
        <v>1.1589846513761899</v>
      </c>
      <c r="S843" s="8">
        <f t="shared" si="97"/>
        <v>2.4249853888774899E-2</v>
      </c>
    </row>
    <row r="844" spans="1:19" x14ac:dyDescent="0.2">
      <c r="A844" s="8">
        <v>842</v>
      </c>
      <c r="B844" s="8">
        <f>IF(Päälaskenta!C$7,Päälaskenta!E$7,Päälaskenta!G$5)</f>
        <v>2.5</v>
      </c>
      <c r="C844" s="56">
        <v>1.1579999999999999</v>
      </c>
      <c r="D844" s="92">
        <f t="shared" si="91"/>
        <v>2.15889</v>
      </c>
      <c r="E844" s="8">
        <f>Päälaskenta!F$15</f>
        <v>0.08</v>
      </c>
      <c r="F844" s="93">
        <f>SQRT(POWER(Päälaskenta!C$15/(2*Päälaskenta!E$15),2)+(D844/Päälaskenta!E$15))-Päälaskenta!C$15/(2*Päälaskenta!E$15)</f>
        <v>0.59970000000000001</v>
      </c>
      <c r="G844" s="57">
        <f>2*SQRT((POWER(F844,2))+POWER(Päälaskenta!E$15*F844,2))+Päälaskenta!C$15</f>
        <v>4.7</v>
      </c>
      <c r="H844" s="57">
        <f t="shared" si="92"/>
        <v>0.46</v>
      </c>
      <c r="I844" s="62">
        <f t="shared" si="93"/>
        <v>2.4169E-2</v>
      </c>
      <c r="M844" s="8">
        <f>IF(F844&gt;(Päälaskenta!D$24+Päälaskenta!D$20),(F844*Päälaskenta!C$15 + F844*F844*Päälaskenta!E$15)+(Päälaskenta!C$15 + F844*Päälaskenta!E$15)*(F844-(Päälaskenta!D$24+Päälaskenta!D$20)),F844*Päälaskenta!C$15 + F844*F844*Päälaskenta!E$15)</f>
        <v>2.1587400899999998</v>
      </c>
      <c r="N844" s="8">
        <f>IF(F844&gt;Päälaskenta!D$24+Päälaskenta!D$20,2*SQRT(POWER((Päälaskenta!D$24+Päälaskenta!D$20),2)+POWER(Päälaskenta!E$15*(Päälaskenta!D$24+Päälaskenta!D$20),2))+Päälaskenta!C$15,(2*SQRT((POWER(F844,2))+POWER(Päälaskenta!E$15*F844,2))+Päälaskenta!C$15))</f>
        <v>4.6962077467102903</v>
      </c>
      <c r="O844" s="8">
        <f t="shared" si="94"/>
        <v>0.459677298456868</v>
      </c>
      <c r="P844" s="8">
        <f>Päälaskenta!F$15</f>
        <v>0.08</v>
      </c>
      <c r="Q844" s="8">
        <f t="shared" si="95"/>
        <v>16.072338631926002</v>
      </c>
      <c r="R844" s="8">
        <f t="shared" si="96"/>
        <v>1.1580829075166701</v>
      </c>
      <c r="S844" s="8">
        <f t="shared" si="97"/>
        <v>2.4194790678835901E-2</v>
      </c>
    </row>
    <row r="845" spans="1:19" x14ac:dyDescent="0.2">
      <c r="A845" s="8">
        <v>843</v>
      </c>
      <c r="B845" s="8">
        <f>IF(Päälaskenta!C$7,Päälaskenta!E$7,Päälaskenta!G$5)</f>
        <v>2.5</v>
      </c>
      <c r="C845" s="56">
        <v>1.157</v>
      </c>
      <c r="D845" s="92">
        <f t="shared" si="91"/>
        <v>2.1607599999999998</v>
      </c>
      <c r="E845" s="8">
        <f>Päälaskenta!F$15</f>
        <v>0.08</v>
      </c>
      <c r="F845" s="93">
        <f>SQRT(POWER(Päälaskenta!C$15/(2*Päälaskenta!E$15),2)+(D845/Päälaskenta!E$15))-Päälaskenta!C$15/(2*Päälaskenta!E$15)</f>
        <v>0.60019999999999996</v>
      </c>
      <c r="G845" s="57">
        <f>2*SQRT((POWER(F845,2))+POWER(Päälaskenta!E$15*F845,2))+Päälaskenta!C$15</f>
        <v>4.7</v>
      </c>
      <c r="H845" s="57">
        <f t="shared" si="92"/>
        <v>0.46</v>
      </c>
      <c r="I845" s="62">
        <f t="shared" si="93"/>
        <v>2.4126999999999999E-2</v>
      </c>
      <c r="M845" s="8">
        <f>IF(F845&gt;(Päälaskenta!D$24+Päälaskenta!D$20),(F845*Päälaskenta!C$15 + F845*F845*Päälaskenta!E$15)+(Päälaskenta!C$15 + F845*Päälaskenta!E$15)*(F845-(Päälaskenta!D$24+Päälaskenta!D$20)),F845*Päälaskenta!C$15 + F845*F845*Päälaskenta!E$15)</f>
        <v>2.1608400400000001</v>
      </c>
      <c r="N845" s="8">
        <f>IF(F845&gt;Päälaskenta!D$24+Päälaskenta!D$20,2*SQRT(POWER((Päälaskenta!D$24+Päälaskenta!D$20),2)+POWER(Päälaskenta!E$15*(Päälaskenta!D$24+Päälaskenta!D$20),2))+Päälaskenta!C$15,(2*SQRT((POWER(F845,2))+POWER(Päälaskenta!E$15*F845,2))+Päälaskenta!C$15))</f>
        <v>4.6976219602726603</v>
      </c>
      <c r="O845" s="8">
        <f t="shared" si="94"/>
        <v>0.459985937198442</v>
      </c>
      <c r="P845" s="8">
        <f>Päälaskenta!F$15</f>
        <v>0.08</v>
      </c>
      <c r="Q845" s="8">
        <f t="shared" si="95"/>
        <v>16.0951737015044</v>
      </c>
      <c r="R845" s="8">
        <f t="shared" si="96"/>
        <v>1.1569574580819</v>
      </c>
      <c r="S845" s="8">
        <f t="shared" si="97"/>
        <v>2.4126186535046602E-2</v>
      </c>
    </row>
    <row r="846" spans="1:19" x14ac:dyDescent="0.2">
      <c r="A846" s="8">
        <v>844</v>
      </c>
      <c r="B846" s="8">
        <f>IF(Päälaskenta!C$7,Päälaskenta!E$7,Päälaskenta!G$5)</f>
        <v>2.5</v>
      </c>
      <c r="C846" s="56">
        <v>1.1559999999999999</v>
      </c>
      <c r="D846" s="92">
        <f t="shared" si="91"/>
        <v>2.1626300000000001</v>
      </c>
      <c r="E846" s="8">
        <f>Päälaskenta!F$15</f>
        <v>0.08</v>
      </c>
      <c r="F846" s="93">
        <f>SQRT(POWER(Päälaskenta!C$15/(2*Päälaskenta!E$15),2)+(D846/Päälaskenta!E$15))-Päälaskenta!C$15/(2*Päälaskenta!E$15)</f>
        <v>0.60060000000000002</v>
      </c>
      <c r="G846" s="57">
        <f>2*SQRT((POWER(F846,2))+POWER(Päälaskenta!E$15*F846,2))+Päälaskenta!C$15</f>
        <v>4.7</v>
      </c>
      <c r="H846" s="57">
        <f t="shared" si="92"/>
        <v>0.46</v>
      </c>
      <c r="I846" s="62">
        <f t="shared" si="93"/>
        <v>2.4084999999999999E-2</v>
      </c>
      <c r="M846" s="8">
        <f>IF(F846&gt;(Päälaskenta!D$24+Päälaskenta!D$20),(F846*Päälaskenta!C$15 + F846*F846*Päälaskenta!E$15)+(Päälaskenta!C$15 + F846*Päälaskenta!E$15)*(F846-(Päälaskenta!D$24+Päälaskenta!D$20)),F846*Päälaskenta!C$15 + F846*F846*Päälaskenta!E$15)</f>
        <v>2.1625203599999998</v>
      </c>
      <c r="N846" s="8">
        <f>IF(F846&gt;Päälaskenta!D$24+Päälaskenta!D$20,2*SQRT(POWER((Päälaskenta!D$24+Päälaskenta!D$20),2)+POWER(Päälaskenta!E$15*(Päälaskenta!D$24+Päälaskenta!D$20),2))+Päälaskenta!C$15,(2*SQRT((POWER(F846,2))+POWER(Päälaskenta!E$15*F846,2))+Päälaskenta!C$15))</f>
        <v>4.6987533311225604</v>
      </c>
      <c r="O846" s="8">
        <f t="shared" si="94"/>
        <v>0.46023279104190801</v>
      </c>
      <c r="P846" s="8">
        <f>Päälaskenta!F$15</f>
        <v>0.08</v>
      </c>
      <c r="Q846" s="8">
        <f t="shared" si="95"/>
        <v>16.113452021776901</v>
      </c>
      <c r="R846" s="8">
        <f t="shared" si="96"/>
        <v>1.1560584798378499</v>
      </c>
      <c r="S846" s="8">
        <f t="shared" si="97"/>
        <v>2.4071482422338399E-2</v>
      </c>
    </row>
    <row r="847" spans="1:19" x14ac:dyDescent="0.2">
      <c r="A847" s="8">
        <v>845</v>
      </c>
      <c r="B847" s="8">
        <f>IF(Päälaskenta!C$7,Päälaskenta!E$7,Päälaskenta!G$5)</f>
        <v>2.5</v>
      </c>
      <c r="C847" s="56">
        <v>1.155</v>
      </c>
      <c r="D847" s="92">
        <f t="shared" si="91"/>
        <v>2.1644999999999999</v>
      </c>
      <c r="E847" s="8">
        <f>Päälaskenta!F$15</f>
        <v>0.08</v>
      </c>
      <c r="F847" s="93">
        <f>SQRT(POWER(Päälaskenta!C$15/(2*Päälaskenta!E$15),2)+(D847/Päälaskenta!E$15))-Päälaskenta!C$15/(2*Päälaskenta!E$15)</f>
        <v>0.60109999999999997</v>
      </c>
      <c r="G847" s="57">
        <f>2*SQRT((POWER(F847,2))+POWER(Päälaskenta!E$15*F847,2))+Päälaskenta!C$15</f>
        <v>4.7</v>
      </c>
      <c r="H847" s="57">
        <f t="shared" si="92"/>
        <v>0.46</v>
      </c>
      <c r="I847" s="62">
        <f t="shared" si="93"/>
        <v>2.4043999999999999E-2</v>
      </c>
      <c r="M847" s="8">
        <f>IF(F847&gt;(Päälaskenta!D$24+Päälaskenta!D$20),(F847*Päälaskenta!C$15 + F847*F847*Päälaskenta!E$15)+(Päälaskenta!C$15 + F847*Päälaskenta!E$15)*(F847-(Päälaskenta!D$24+Päälaskenta!D$20)),F847*Päälaskenta!C$15 + F847*F847*Päälaskenta!E$15)</f>
        <v>2.16462121</v>
      </c>
      <c r="N847" s="8">
        <f>IF(F847&gt;Päälaskenta!D$24+Päälaskenta!D$20,2*SQRT(POWER((Päälaskenta!D$24+Päälaskenta!D$20),2)+POWER(Päälaskenta!E$15*(Päälaskenta!D$24+Päälaskenta!D$20),2))+Päälaskenta!C$15,(2*SQRT((POWER(F847,2))+POWER(Päälaskenta!E$15*F847,2))+Päälaskenta!C$15))</f>
        <v>4.7001675446849296</v>
      </c>
      <c r="O847" s="8">
        <f t="shared" si="94"/>
        <v>0.460541286969187</v>
      </c>
      <c r="P847" s="8">
        <f>Päälaskenta!F$15</f>
        <v>0.08</v>
      </c>
      <c r="Q847" s="8">
        <f t="shared" si="95"/>
        <v>16.136312752258601</v>
      </c>
      <c r="R847" s="8">
        <f t="shared" si="96"/>
        <v>1.15493647962546</v>
      </c>
      <c r="S847" s="8">
        <f t="shared" si="97"/>
        <v>2.40033253564471E-2</v>
      </c>
    </row>
    <row r="848" spans="1:19" x14ac:dyDescent="0.2">
      <c r="A848" s="8">
        <v>846</v>
      </c>
      <c r="B848" s="8">
        <f>IF(Päälaskenta!C$7,Päälaskenta!E$7,Päälaskenta!G$5)</f>
        <v>2.5</v>
      </c>
      <c r="C848" s="56">
        <v>1.1539999999999999</v>
      </c>
      <c r="D848" s="92">
        <f t="shared" si="91"/>
        <v>2.1663800000000002</v>
      </c>
      <c r="E848" s="8">
        <f>Päälaskenta!F$15</f>
        <v>0.08</v>
      </c>
      <c r="F848" s="93">
        <f>SQRT(POWER(Päälaskenta!C$15/(2*Päälaskenta!E$15),2)+(D848/Päälaskenta!E$15))-Päälaskenta!C$15/(2*Päälaskenta!E$15)</f>
        <v>0.60150000000000003</v>
      </c>
      <c r="G848" s="57">
        <f>2*SQRT((POWER(F848,2))+POWER(Päälaskenta!E$15*F848,2))+Päälaskenta!C$15</f>
        <v>4.7</v>
      </c>
      <c r="H848" s="57">
        <f t="shared" si="92"/>
        <v>0.46</v>
      </c>
      <c r="I848" s="62">
        <f t="shared" si="93"/>
        <v>2.4001999999999999E-2</v>
      </c>
      <c r="M848" s="8">
        <f>IF(F848&gt;(Päälaskenta!D$24+Päälaskenta!D$20),(F848*Päälaskenta!C$15 + F848*F848*Päälaskenta!E$15)+(Päälaskenta!C$15 + F848*Päälaskenta!E$15)*(F848-(Päälaskenta!D$24+Päälaskenta!D$20)),F848*Päälaskenta!C$15 + F848*F848*Päälaskenta!E$15)</f>
        <v>2.1663022500000002</v>
      </c>
      <c r="N848" s="8">
        <f>IF(F848&gt;Päälaskenta!D$24+Päälaskenta!D$20,2*SQRT(POWER((Päälaskenta!D$24+Päälaskenta!D$20),2)+POWER(Päälaskenta!E$15*(Päälaskenta!D$24+Päälaskenta!D$20),2))+Päälaskenta!C$15,(2*SQRT((POWER(F848,2))+POWER(Päälaskenta!E$15*F848,2))+Päälaskenta!C$15))</f>
        <v>4.7012989155348297</v>
      </c>
      <c r="O848" s="8">
        <f t="shared" si="94"/>
        <v>0.46078802665402502</v>
      </c>
      <c r="P848" s="8">
        <f>Päälaskenta!F$15</f>
        <v>0.08</v>
      </c>
      <c r="Q848" s="8">
        <f t="shared" si="95"/>
        <v>16.154611600297301</v>
      </c>
      <c r="R848" s="8">
        <f t="shared" si="96"/>
        <v>1.1540402545397299</v>
      </c>
      <c r="S848" s="8">
        <f t="shared" si="97"/>
        <v>2.3948977477687001E-2</v>
      </c>
    </row>
    <row r="849" spans="1:19" x14ac:dyDescent="0.2">
      <c r="A849" s="8">
        <v>847</v>
      </c>
      <c r="B849" s="8">
        <f>IF(Päälaskenta!C$7,Päälaskenta!E$7,Päälaskenta!G$5)</f>
        <v>2.5</v>
      </c>
      <c r="C849" s="56">
        <v>1.153</v>
      </c>
      <c r="D849" s="92">
        <f t="shared" si="91"/>
        <v>2.1682600000000001</v>
      </c>
      <c r="E849" s="8">
        <f>Päälaskenta!F$15</f>
        <v>0.08</v>
      </c>
      <c r="F849" s="93">
        <f>SQRT(POWER(Päälaskenta!C$15/(2*Päälaskenta!E$15),2)+(D849/Päälaskenta!E$15))-Päälaskenta!C$15/(2*Päälaskenta!E$15)</f>
        <v>0.60199999999999998</v>
      </c>
      <c r="G849" s="57">
        <f>2*SQRT((POWER(F849,2))+POWER(Päälaskenta!E$15*F849,2))+Päälaskenta!C$15</f>
        <v>4.7</v>
      </c>
      <c r="H849" s="57">
        <f t="shared" si="92"/>
        <v>0.46</v>
      </c>
      <c r="I849" s="62">
        <f t="shared" si="93"/>
        <v>2.3959999999999999E-2</v>
      </c>
      <c r="M849" s="8">
        <f>IF(F849&gt;(Päälaskenta!D$24+Päälaskenta!D$20),(F849*Päälaskenta!C$15 + F849*F849*Päälaskenta!E$15)+(Päälaskenta!C$15 + F849*Päälaskenta!E$15)*(F849-(Päälaskenta!D$24+Päälaskenta!D$20)),F849*Päälaskenta!C$15 + F849*F849*Päälaskenta!E$15)</f>
        <v>2.1684040000000002</v>
      </c>
      <c r="N849" s="8">
        <f>IF(F849&gt;Päälaskenta!D$24+Päälaskenta!D$20,2*SQRT(POWER((Päälaskenta!D$24+Päälaskenta!D$20),2)+POWER(Päälaskenta!E$15*(Päälaskenta!D$24+Päälaskenta!D$20),2))+Päälaskenta!C$15,(2*SQRT((POWER(F849,2))+POWER(Päälaskenta!E$15*F849,2))+Päälaskenta!C$15))</f>
        <v>4.7027131290972104</v>
      </c>
      <c r="O849" s="8">
        <f t="shared" si="94"/>
        <v>0.46109637999889502</v>
      </c>
      <c r="P849" s="8">
        <f>Päälaskenta!F$15</f>
        <v>0.08</v>
      </c>
      <c r="Q849" s="8">
        <f t="shared" si="95"/>
        <v>16.177497989297098</v>
      </c>
      <c r="R849" s="8">
        <f t="shared" si="96"/>
        <v>1.15292168802493</v>
      </c>
      <c r="S849" s="8">
        <f t="shared" si="97"/>
        <v>2.3881263927525102E-2</v>
      </c>
    </row>
    <row r="850" spans="1:19" x14ac:dyDescent="0.2">
      <c r="A850" s="8">
        <v>848</v>
      </c>
      <c r="B850" s="8">
        <f>IF(Päälaskenta!C$7,Päälaskenta!E$7,Päälaskenta!G$5)</f>
        <v>2.5</v>
      </c>
      <c r="C850" s="56">
        <v>1.1519999999999999</v>
      </c>
      <c r="D850" s="92">
        <f t="shared" si="91"/>
        <v>2.17014</v>
      </c>
      <c r="E850" s="8">
        <f>Päälaskenta!F$15</f>
        <v>0.08</v>
      </c>
      <c r="F850" s="93">
        <f>SQRT(POWER(Päälaskenta!C$15/(2*Päälaskenta!E$15),2)+(D850/Päälaskenta!E$15))-Päälaskenta!C$15/(2*Päälaskenta!E$15)</f>
        <v>0.60240000000000005</v>
      </c>
      <c r="G850" s="57">
        <f>2*SQRT((POWER(F850,2))+POWER(Päälaskenta!E$15*F850,2))+Päälaskenta!C$15</f>
        <v>4.7</v>
      </c>
      <c r="H850" s="57">
        <f t="shared" si="92"/>
        <v>0.46</v>
      </c>
      <c r="I850" s="62">
        <f t="shared" si="93"/>
        <v>2.3918999999999999E-2</v>
      </c>
      <c r="M850" s="8">
        <f>IF(F850&gt;(Päälaskenta!D$24+Päälaskenta!D$20),(F850*Päälaskenta!C$15 + F850*F850*Päälaskenta!E$15)+(Päälaskenta!C$15 + F850*Päälaskenta!E$15)*(F850-(Päälaskenta!D$24+Päälaskenta!D$20)),F850*Päälaskenta!C$15 + F850*F850*Päälaskenta!E$15)</f>
        <v>2.1700857600000001</v>
      </c>
      <c r="N850" s="8">
        <f>IF(F850&gt;Päälaskenta!D$24+Päälaskenta!D$20,2*SQRT(POWER((Päälaskenta!D$24+Päälaskenta!D$20),2)+POWER(Päälaskenta!E$15*(Päälaskenta!D$24+Päälaskenta!D$20),2))+Päälaskenta!C$15,(2*SQRT((POWER(F850,2))+POWER(Päälaskenta!E$15*F850,2))+Päälaskenta!C$15))</f>
        <v>4.7038444999471096</v>
      </c>
      <c r="O850" s="8">
        <f t="shared" si="94"/>
        <v>0.46134300571041398</v>
      </c>
      <c r="P850" s="8">
        <f>Päälaskenta!F$15</f>
        <v>0.08</v>
      </c>
      <c r="Q850" s="8">
        <f t="shared" si="95"/>
        <v>16.195817363202899</v>
      </c>
      <c r="R850" s="8">
        <f t="shared" si="96"/>
        <v>1.1520282037148599</v>
      </c>
      <c r="S850" s="8">
        <f t="shared" si="97"/>
        <v>2.38272694464539E-2</v>
      </c>
    </row>
    <row r="851" spans="1:19" x14ac:dyDescent="0.2">
      <c r="A851" s="8">
        <v>849</v>
      </c>
      <c r="B851" s="8">
        <f>IF(Päälaskenta!C$7,Päälaskenta!E$7,Päälaskenta!G$5)</f>
        <v>2.5</v>
      </c>
      <c r="C851" s="56">
        <v>1.151</v>
      </c>
      <c r="D851" s="92">
        <f t="shared" si="91"/>
        <v>2.1720199999999998</v>
      </c>
      <c r="E851" s="8">
        <f>Päälaskenta!F$15</f>
        <v>0.08</v>
      </c>
      <c r="F851" s="93">
        <f>SQRT(POWER(Päälaskenta!C$15/(2*Päälaskenta!E$15),2)+(D851/Päälaskenta!E$15))-Päälaskenta!C$15/(2*Päälaskenta!E$15)</f>
        <v>0.60289999999999999</v>
      </c>
      <c r="G851" s="57">
        <f>2*SQRT((POWER(F851,2))+POWER(Päälaskenta!E$15*F851,2))+Päälaskenta!C$15</f>
        <v>4.71</v>
      </c>
      <c r="H851" s="57">
        <f t="shared" si="92"/>
        <v>0.46</v>
      </c>
      <c r="I851" s="62">
        <f t="shared" si="93"/>
        <v>2.3876999999999999E-2</v>
      </c>
      <c r="M851" s="8">
        <f>IF(F851&gt;(Päälaskenta!D$24+Päälaskenta!D$20),(F851*Päälaskenta!C$15 + F851*F851*Päälaskenta!E$15)+(Päälaskenta!C$15 + F851*Päälaskenta!E$15)*(F851-(Päälaskenta!D$24+Päälaskenta!D$20)),F851*Päälaskenta!C$15 + F851*F851*Päälaskenta!E$15)</f>
        <v>2.17218841</v>
      </c>
      <c r="N851" s="8">
        <f>IF(F851&gt;Päälaskenta!D$24+Päälaskenta!D$20,2*SQRT(POWER((Päälaskenta!D$24+Päälaskenta!D$20),2)+POWER(Päälaskenta!E$15*(Päälaskenta!D$24+Päälaskenta!D$20),2))+Päälaskenta!C$15,(2*SQRT((POWER(F851,2))+POWER(Päälaskenta!E$15*F851,2))+Päälaskenta!C$15))</f>
        <v>4.7052587135094797</v>
      </c>
      <c r="O851" s="8">
        <f t="shared" si="94"/>
        <v>0.46165121670426601</v>
      </c>
      <c r="P851" s="8">
        <f>Päälaskenta!F$15</f>
        <v>0.08</v>
      </c>
      <c r="Q851" s="8">
        <f t="shared" si="95"/>
        <v>16.218729408358101</v>
      </c>
      <c r="R851" s="8">
        <f t="shared" si="96"/>
        <v>1.15091305546557</v>
      </c>
      <c r="S851" s="8">
        <f t="shared" si="97"/>
        <v>2.37599958834466E-2</v>
      </c>
    </row>
    <row r="852" spans="1:19" x14ac:dyDescent="0.2">
      <c r="A852" s="8">
        <v>850</v>
      </c>
      <c r="B852" s="8">
        <f>IF(Päälaskenta!C$7,Päälaskenta!E$7,Päälaskenta!G$5)</f>
        <v>2.5</v>
      </c>
      <c r="C852" s="56">
        <v>1.1499999999999999</v>
      </c>
      <c r="D852" s="92">
        <f t="shared" si="91"/>
        <v>2.1739099999999998</v>
      </c>
      <c r="E852" s="8">
        <f>Päälaskenta!F$15</f>
        <v>0.08</v>
      </c>
      <c r="F852" s="93">
        <f>SQRT(POWER(Päälaskenta!C$15/(2*Päälaskenta!E$15),2)+(D852/Päälaskenta!E$15))-Päälaskenta!C$15/(2*Päälaskenta!E$15)</f>
        <v>0.60329999999999995</v>
      </c>
      <c r="G852" s="57">
        <f>2*SQRT((POWER(F852,2))+POWER(Päälaskenta!E$15*F852,2))+Päälaskenta!C$15</f>
        <v>4.71</v>
      </c>
      <c r="H852" s="57">
        <f t="shared" si="92"/>
        <v>0.46</v>
      </c>
      <c r="I852" s="62">
        <f t="shared" si="93"/>
        <v>2.3836E-2</v>
      </c>
      <c r="M852" s="8">
        <f>IF(F852&gt;(Päälaskenta!D$24+Päälaskenta!D$20),(F852*Päälaskenta!C$15 + F852*F852*Päälaskenta!E$15)+(Päälaskenta!C$15 + F852*Päälaskenta!E$15)*(F852-(Päälaskenta!D$24+Päälaskenta!D$20)),F852*Päälaskenta!C$15 + F852*F852*Päälaskenta!E$15)</f>
        <v>2.1738708899999999</v>
      </c>
      <c r="N852" s="8">
        <f>IF(F852&gt;Päälaskenta!D$24+Päälaskenta!D$20,2*SQRT(POWER((Päälaskenta!D$24+Päälaskenta!D$20),2)+POWER(Päälaskenta!E$15*(Päälaskenta!D$24+Päälaskenta!D$20),2))+Päälaskenta!C$15,(2*SQRT((POWER(F852,2))+POWER(Päälaskenta!E$15*F852,2))+Päälaskenta!C$15))</f>
        <v>4.7063900843593798</v>
      </c>
      <c r="O852" s="8">
        <f t="shared" si="94"/>
        <v>0.46189772862737599</v>
      </c>
      <c r="P852" s="8">
        <f>Päälaskenta!F$15</f>
        <v>0.08</v>
      </c>
      <c r="Q852" s="8">
        <f t="shared" si="95"/>
        <v>16.237069306249602</v>
      </c>
      <c r="R852" s="8">
        <f t="shared" si="96"/>
        <v>1.1500222996224001</v>
      </c>
      <c r="S852" s="8">
        <f t="shared" si="97"/>
        <v>2.37063519905336E-2</v>
      </c>
    </row>
    <row r="853" spans="1:19" x14ac:dyDescent="0.2">
      <c r="A853" s="8">
        <v>851</v>
      </c>
      <c r="B853" s="8">
        <f>IF(Päälaskenta!C$7,Päälaskenta!E$7,Päälaskenta!G$5)</f>
        <v>2.5</v>
      </c>
      <c r="C853" s="56">
        <v>1.149</v>
      </c>
      <c r="D853" s="92">
        <f t="shared" si="91"/>
        <v>2.1758099999999998</v>
      </c>
      <c r="E853" s="8">
        <f>Päälaskenta!F$15</f>
        <v>0.08</v>
      </c>
      <c r="F853" s="93">
        <f>SQRT(POWER(Päälaskenta!C$15/(2*Päälaskenta!E$15),2)+(D853/Päälaskenta!E$15))-Päälaskenta!C$15/(2*Päälaskenta!E$15)</f>
        <v>0.6038</v>
      </c>
      <c r="G853" s="57">
        <f>2*SQRT((POWER(F853,2))+POWER(Päälaskenta!E$15*F853,2))+Päälaskenta!C$15</f>
        <v>4.71</v>
      </c>
      <c r="H853" s="57">
        <f t="shared" si="92"/>
        <v>0.46</v>
      </c>
      <c r="I853" s="62">
        <f t="shared" si="93"/>
        <v>2.3793999999999999E-2</v>
      </c>
      <c r="M853" s="8">
        <f>IF(F853&gt;(Päälaskenta!D$24+Päälaskenta!D$20),(F853*Päälaskenta!C$15 + F853*F853*Päälaskenta!E$15)+(Päälaskenta!C$15 + F853*Päälaskenta!E$15)*(F853-(Päälaskenta!D$24+Päälaskenta!D$20)),F853*Päälaskenta!C$15 + F853*F853*Päälaskenta!E$15)</f>
        <v>2.1759744400000001</v>
      </c>
      <c r="N853" s="8">
        <f>IF(F853&gt;Päälaskenta!D$24+Päälaskenta!D$20,2*SQRT(POWER((Päälaskenta!D$24+Päälaskenta!D$20),2)+POWER(Päälaskenta!E$15*(Päälaskenta!D$24+Päälaskenta!D$20),2))+Päälaskenta!C$15,(2*SQRT((POWER(F853,2))+POWER(Päälaskenta!E$15*F853,2))+Päälaskenta!C$15))</f>
        <v>4.7078042979217498</v>
      </c>
      <c r="O853" s="8">
        <f t="shared" si="94"/>
        <v>0.46220579750109397</v>
      </c>
      <c r="P853" s="8">
        <f>Päälaskenta!F$15</f>
        <v>0.08</v>
      </c>
      <c r="Q853" s="8">
        <f t="shared" si="95"/>
        <v>16.2600070052194</v>
      </c>
      <c r="R853" s="8">
        <f t="shared" si="96"/>
        <v>1.14891055429861</v>
      </c>
      <c r="S853" s="8">
        <f t="shared" si="97"/>
        <v>2.3639514919335101E-2</v>
      </c>
    </row>
    <row r="854" spans="1:19" x14ac:dyDescent="0.2">
      <c r="A854" s="8">
        <v>852</v>
      </c>
      <c r="B854" s="8">
        <f>IF(Päälaskenta!C$7,Päälaskenta!E$7,Päälaskenta!G$5)</f>
        <v>2.5</v>
      </c>
      <c r="C854" s="56">
        <v>1.1479999999999999</v>
      </c>
      <c r="D854" s="92">
        <f t="shared" si="91"/>
        <v>2.1777000000000002</v>
      </c>
      <c r="E854" s="8">
        <f>Päälaskenta!F$15</f>
        <v>0.08</v>
      </c>
      <c r="F854" s="93">
        <f>SQRT(POWER(Päälaskenta!C$15/(2*Päälaskenta!E$15),2)+(D854/Päälaskenta!E$15))-Päälaskenta!C$15/(2*Päälaskenta!E$15)</f>
        <v>0.60419999999999996</v>
      </c>
      <c r="G854" s="57">
        <f>2*SQRT((POWER(F854,2))+POWER(Päälaskenta!E$15*F854,2))+Päälaskenta!C$15</f>
        <v>4.71</v>
      </c>
      <c r="H854" s="57">
        <f t="shared" si="92"/>
        <v>0.46</v>
      </c>
      <c r="I854" s="62">
        <f t="shared" si="93"/>
        <v>2.3753E-2</v>
      </c>
      <c r="M854" s="8">
        <f>IF(F854&gt;(Päälaskenta!D$24+Päälaskenta!D$20),(F854*Päälaskenta!C$15 + F854*F854*Päälaskenta!E$15)+(Päälaskenta!C$15 + F854*Päälaskenta!E$15)*(F854-(Päälaskenta!D$24+Päälaskenta!D$20)),F854*Päälaskenta!C$15 + F854*F854*Päälaskenta!E$15)</f>
        <v>2.1776576400000001</v>
      </c>
      <c r="N854" s="8">
        <f>IF(F854&gt;Päälaskenta!D$24+Päälaskenta!D$20,2*SQRT(POWER((Päälaskenta!D$24+Päälaskenta!D$20),2)+POWER(Päälaskenta!E$15*(Päälaskenta!D$24+Päälaskenta!D$20),2))+Päälaskenta!C$15,(2*SQRT((POWER(F854,2))+POWER(Päälaskenta!E$15*F854,2))+Päälaskenta!C$15))</f>
        <v>4.7089356687716499</v>
      </c>
      <c r="O854" s="8">
        <f t="shared" si="94"/>
        <v>0.462452195820304</v>
      </c>
      <c r="P854" s="8">
        <f>Päälaskenta!F$15</f>
        <v>0.08</v>
      </c>
      <c r="Q854" s="8">
        <f t="shared" si="95"/>
        <v>16.278367425232801</v>
      </c>
      <c r="R854" s="8">
        <f t="shared" si="96"/>
        <v>1.1480225146869301</v>
      </c>
      <c r="S854" s="8">
        <f t="shared" si="97"/>
        <v>2.3586218831487898E-2</v>
      </c>
    </row>
    <row r="855" spans="1:19" x14ac:dyDescent="0.2">
      <c r="A855" s="8">
        <v>853</v>
      </c>
      <c r="B855" s="8">
        <f>IF(Päälaskenta!C$7,Päälaskenta!E$7,Päälaskenta!G$5)</f>
        <v>2.5</v>
      </c>
      <c r="C855" s="56">
        <v>1.147</v>
      </c>
      <c r="D855" s="92">
        <f t="shared" si="91"/>
        <v>2.1796000000000002</v>
      </c>
      <c r="E855" s="8">
        <f>Päälaskenta!F$15</f>
        <v>0.08</v>
      </c>
      <c r="F855" s="93">
        <f>SQRT(POWER(Päälaskenta!C$15/(2*Päälaskenta!E$15),2)+(D855/Päälaskenta!E$15))-Päälaskenta!C$15/(2*Päälaskenta!E$15)</f>
        <v>0.60470000000000002</v>
      </c>
      <c r="G855" s="57">
        <f>2*SQRT((POWER(F855,2))+POWER(Päälaskenta!E$15*F855,2))+Päälaskenta!C$15</f>
        <v>4.71</v>
      </c>
      <c r="H855" s="57">
        <f t="shared" si="92"/>
        <v>0.46</v>
      </c>
      <c r="I855" s="62">
        <f t="shared" si="93"/>
        <v>2.3712E-2</v>
      </c>
      <c r="M855" s="8">
        <f>IF(F855&gt;(Päälaskenta!D$24+Päälaskenta!D$20),(F855*Päälaskenta!C$15 + F855*F855*Päälaskenta!E$15)+(Päälaskenta!C$15 + F855*Päälaskenta!E$15)*(F855-(Päälaskenta!D$24+Päälaskenta!D$20)),F855*Päälaskenta!C$15 + F855*F855*Päälaskenta!E$15)</f>
        <v>2.1797620900000001</v>
      </c>
      <c r="N855" s="8">
        <f>IF(F855&gt;Päälaskenta!D$24+Päälaskenta!D$20,2*SQRT(POWER((Päälaskenta!D$24+Päälaskenta!D$20),2)+POWER(Päälaskenta!E$15*(Päälaskenta!D$24+Päälaskenta!D$20),2))+Päälaskenta!C$15,(2*SQRT((POWER(F855,2))+POWER(Päälaskenta!E$15*F855,2))+Päälaskenta!C$15))</f>
        <v>4.71034988233402</v>
      </c>
      <c r="O855" s="8">
        <f t="shared" si="94"/>
        <v>0.46276012280427598</v>
      </c>
      <c r="P855" s="8">
        <f>Päälaskenta!F$15</f>
        <v>0.08</v>
      </c>
      <c r="Q855" s="8">
        <f t="shared" si="95"/>
        <v>16.3013307756984</v>
      </c>
      <c r="R855" s="8">
        <f t="shared" si="96"/>
        <v>1.1469141570399499</v>
      </c>
      <c r="S855" s="8">
        <f t="shared" si="97"/>
        <v>2.3519814789619401E-2</v>
      </c>
    </row>
    <row r="856" spans="1:19" x14ac:dyDescent="0.2">
      <c r="A856" s="8">
        <v>854</v>
      </c>
      <c r="B856" s="8">
        <f>IF(Päälaskenta!C$7,Päälaskenta!E$7,Päälaskenta!G$5)</f>
        <v>2.5</v>
      </c>
      <c r="C856" s="56">
        <v>1.1459999999999999</v>
      </c>
      <c r="D856" s="92">
        <f t="shared" si="91"/>
        <v>2.1815000000000002</v>
      </c>
      <c r="E856" s="8">
        <f>Päälaskenta!F$15</f>
        <v>0.08</v>
      </c>
      <c r="F856" s="93">
        <f>SQRT(POWER(Päälaskenta!C$15/(2*Päälaskenta!E$15),2)+(D856/Päälaskenta!E$15))-Päälaskenta!C$15/(2*Päälaskenta!E$15)</f>
        <v>0.60509999999999997</v>
      </c>
      <c r="G856" s="57">
        <f>2*SQRT((POWER(F856,2))+POWER(Päälaskenta!E$15*F856,2))+Päälaskenta!C$15</f>
        <v>4.71</v>
      </c>
      <c r="H856" s="57">
        <f t="shared" si="92"/>
        <v>0.46</v>
      </c>
      <c r="I856" s="62">
        <f t="shared" si="93"/>
        <v>2.367E-2</v>
      </c>
      <c r="M856" s="8">
        <f>IF(F856&gt;(Päälaskenta!D$24+Päälaskenta!D$20),(F856*Päälaskenta!C$15 + F856*F856*Päälaskenta!E$15)+(Päälaskenta!C$15 + F856*Päälaskenta!E$15)*(F856-(Päälaskenta!D$24+Päälaskenta!D$20)),F856*Päälaskenta!C$15 + F856*F856*Päälaskenta!E$15)</f>
        <v>2.1814460100000002</v>
      </c>
      <c r="N856" s="8">
        <f>IF(F856&gt;Päälaskenta!D$24+Päälaskenta!D$20,2*SQRT(POWER((Päälaskenta!D$24+Päälaskenta!D$20),2)+POWER(Päälaskenta!E$15*(Päälaskenta!D$24+Päälaskenta!D$20),2))+Päälaskenta!C$15,(2*SQRT((POWER(F856,2))+POWER(Päälaskenta!E$15*F856,2))+Päälaskenta!C$15))</f>
        <v>4.7114812531839201</v>
      </c>
      <c r="O856" s="8">
        <f t="shared" si="94"/>
        <v>0.463006407703697</v>
      </c>
      <c r="P856" s="8">
        <f>Päälaskenta!F$15</f>
        <v>0.08</v>
      </c>
      <c r="Q856" s="8">
        <f t="shared" si="95"/>
        <v>16.319711715987498</v>
      </c>
      <c r="R856" s="8">
        <f t="shared" si="96"/>
        <v>1.1460288214971699</v>
      </c>
      <c r="S856" s="8">
        <f t="shared" si="97"/>
        <v>2.34668637498954E-2</v>
      </c>
    </row>
    <row r="857" spans="1:19" x14ac:dyDescent="0.2">
      <c r="A857" s="8">
        <v>855</v>
      </c>
      <c r="B857" s="8">
        <f>IF(Päälaskenta!C$7,Päälaskenta!E$7,Päälaskenta!G$5)</f>
        <v>2.5</v>
      </c>
      <c r="C857" s="56">
        <v>1.145</v>
      </c>
      <c r="D857" s="92">
        <f t="shared" si="91"/>
        <v>2.1834099999999999</v>
      </c>
      <c r="E857" s="8">
        <f>Päälaskenta!F$15</f>
        <v>0.08</v>
      </c>
      <c r="F857" s="93">
        <f>SQRT(POWER(Päälaskenta!C$15/(2*Päälaskenta!E$15),2)+(D857/Päälaskenta!E$15))-Päälaskenta!C$15/(2*Päälaskenta!E$15)</f>
        <v>0.60560000000000003</v>
      </c>
      <c r="G857" s="57">
        <f>2*SQRT((POWER(F857,2))+POWER(Päälaskenta!E$15*F857,2))+Päälaskenta!C$15</f>
        <v>4.71</v>
      </c>
      <c r="H857" s="57">
        <f t="shared" si="92"/>
        <v>0.46</v>
      </c>
      <c r="I857" s="62">
        <f t="shared" si="93"/>
        <v>2.3629000000000001E-2</v>
      </c>
      <c r="M857" s="8">
        <f>IF(F857&gt;(Päälaskenta!D$24+Päälaskenta!D$20),(F857*Päälaskenta!C$15 + F857*F857*Päälaskenta!E$15)+(Päälaskenta!C$15 + F857*Päälaskenta!E$15)*(F857-(Päälaskenta!D$24+Päälaskenta!D$20)),F857*Päälaskenta!C$15 + F857*F857*Päälaskenta!E$15)</f>
        <v>2.1835513600000001</v>
      </c>
      <c r="N857" s="8">
        <f>IF(F857&gt;Päälaskenta!D$24+Päälaskenta!D$20,2*SQRT(POWER((Päälaskenta!D$24+Päälaskenta!D$20),2)+POWER(Päälaskenta!E$15*(Päälaskenta!D$24+Päälaskenta!D$20),2))+Päälaskenta!C$15,(2*SQRT((POWER(F857,2))+POWER(Päälaskenta!E$15*F857,2))+Päälaskenta!C$15))</f>
        <v>4.7128954667462901</v>
      </c>
      <c r="O857" s="8">
        <f t="shared" si="94"/>
        <v>0.46331419302781401</v>
      </c>
      <c r="P857" s="8">
        <f>Päälaskenta!F$15</f>
        <v>0.08</v>
      </c>
      <c r="Q857" s="8">
        <f t="shared" si="95"/>
        <v>16.342700715652001</v>
      </c>
      <c r="R857" s="8">
        <f t="shared" si="96"/>
        <v>1.14492383636902</v>
      </c>
      <c r="S857" s="8">
        <f t="shared" si="97"/>
        <v>2.3400889307388099E-2</v>
      </c>
    </row>
    <row r="858" spans="1:19" x14ac:dyDescent="0.2">
      <c r="A858" s="8">
        <v>856</v>
      </c>
      <c r="B858" s="8">
        <f>IF(Päälaskenta!C$7,Päälaskenta!E$7,Päälaskenta!G$5)</f>
        <v>2.5</v>
      </c>
      <c r="C858" s="56">
        <v>1.1439999999999999</v>
      </c>
      <c r="D858" s="92">
        <f t="shared" si="91"/>
        <v>2.1853099999999999</v>
      </c>
      <c r="E858" s="8">
        <f>Päälaskenta!F$15</f>
        <v>0.08</v>
      </c>
      <c r="F858" s="93">
        <f>SQRT(POWER(Päälaskenta!C$15/(2*Päälaskenta!E$15),2)+(D858/Päälaskenta!E$15))-Päälaskenta!C$15/(2*Päälaskenta!E$15)</f>
        <v>0.60599999999999998</v>
      </c>
      <c r="G858" s="57">
        <f>2*SQRT((POWER(F858,2))+POWER(Päälaskenta!E$15*F858,2))+Päälaskenta!C$15</f>
        <v>4.71</v>
      </c>
      <c r="H858" s="57">
        <f t="shared" si="92"/>
        <v>0.46</v>
      </c>
      <c r="I858" s="62">
        <f t="shared" si="93"/>
        <v>2.3588000000000001E-2</v>
      </c>
      <c r="M858" s="8">
        <f>IF(F858&gt;(Päälaskenta!D$24+Päälaskenta!D$20),(F858*Päälaskenta!C$15 + F858*F858*Päälaskenta!E$15)+(Päälaskenta!C$15 + F858*Päälaskenta!E$15)*(F858-(Päälaskenta!D$24+Päälaskenta!D$20)),F858*Päälaskenta!C$15 + F858*F858*Päälaskenta!E$15)</f>
        <v>2.1852360000000002</v>
      </c>
      <c r="N858" s="8">
        <f>IF(F858&gt;Päälaskenta!D$24+Päälaskenta!D$20,2*SQRT(POWER((Päälaskenta!D$24+Päälaskenta!D$20),2)+POWER(Päälaskenta!E$15*(Päälaskenta!D$24+Päälaskenta!D$20),2))+Päälaskenta!C$15,(2*SQRT((POWER(F858,2))+POWER(Päälaskenta!E$15*F858,2))+Päälaskenta!C$15))</f>
        <v>4.7140268375961902</v>
      </c>
      <c r="O858" s="8">
        <f t="shared" si="94"/>
        <v>0.46356036469115902</v>
      </c>
      <c r="P858" s="8">
        <f>Päälaskenta!F$15</f>
        <v>0.08</v>
      </c>
      <c r="Q858" s="8">
        <f t="shared" si="95"/>
        <v>16.361102174388002</v>
      </c>
      <c r="R858" s="8">
        <f t="shared" si="96"/>
        <v>1.1440411928048</v>
      </c>
      <c r="S858" s="8">
        <f t="shared" si="97"/>
        <v>2.33482805847114E-2</v>
      </c>
    </row>
    <row r="859" spans="1:19" x14ac:dyDescent="0.2">
      <c r="A859" s="8">
        <v>857</v>
      </c>
      <c r="B859" s="8">
        <f>IF(Päälaskenta!C$7,Päälaskenta!E$7,Päälaskenta!G$5)</f>
        <v>2.5</v>
      </c>
      <c r="C859" s="56">
        <v>1.143</v>
      </c>
      <c r="D859" s="92">
        <f t="shared" si="91"/>
        <v>2.18723</v>
      </c>
      <c r="E859" s="8">
        <f>Päälaskenta!F$15</f>
        <v>0.08</v>
      </c>
      <c r="F859" s="93">
        <f>SQRT(POWER(Päälaskenta!C$15/(2*Päälaskenta!E$15),2)+(D859/Päälaskenta!E$15))-Päälaskenta!C$15/(2*Päälaskenta!E$15)</f>
        <v>0.60650000000000004</v>
      </c>
      <c r="G859" s="57">
        <f>2*SQRT((POWER(F859,2))+POWER(Päälaskenta!E$15*F859,2))+Päälaskenta!C$15</f>
        <v>4.72</v>
      </c>
      <c r="H859" s="57">
        <f t="shared" si="92"/>
        <v>0.46</v>
      </c>
      <c r="I859" s="62">
        <f t="shared" si="93"/>
        <v>2.3546999999999998E-2</v>
      </c>
      <c r="M859" s="8">
        <f>IF(F859&gt;(Päälaskenta!D$24+Päälaskenta!D$20),(F859*Päälaskenta!C$15 + F859*F859*Päälaskenta!E$15)+(Päälaskenta!C$15 + F859*Päälaskenta!E$15)*(F859-(Päälaskenta!D$24+Päälaskenta!D$20)),F859*Päälaskenta!C$15 + F859*F859*Päälaskenta!E$15)</f>
        <v>2.1873422499999999</v>
      </c>
      <c r="N859" s="8">
        <f>IF(F859&gt;Päälaskenta!D$24+Päälaskenta!D$20,2*SQRT(POWER((Päälaskenta!D$24+Päälaskenta!D$20),2)+POWER(Päälaskenta!E$15*(Päälaskenta!D$24+Päälaskenta!D$20),2))+Päälaskenta!C$15,(2*SQRT((POWER(F859,2))+POWER(Päälaskenta!E$15*F859,2))+Päälaskenta!C$15))</f>
        <v>4.7154410511585603</v>
      </c>
      <c r="O859" s="8">
        <f t="shared" si="94"/>
        <v>0.46386800858481297</v>
      </c>
      <c r="P859" s="8">
        <f>Päälaskenta!F$15</f>
        <v>0.08</v>
      </c>
      <c r="Q859" s="8">
        <f t="shared" si="95"/>
        <v>16.384116820976399</v>
      </c>
      <c r="R859" s="8">
        <f t="shared" si="96"/>
        <v>1.1429395651275001</v>
      </c>
      <c r="S859" s="8">
        <f t="shared" si="97"/>
        <v>2.3282732343753401E-2</v>
      </c>
    </row>
    <row r="860" spans="1:19" x14ac:dyDescent="0.2">
      <c r="A860" s="8">
        <v>858</v>
      </c>
      <c r="B860" s="8">
        <f>IF(Päälaskenta!C$7,Päälaskenta!E$7,Päälaskenta!G$5)</f>
        <v>2.5</v>
      </c>
      <c r="C860" s="56">
        <v>1.1419999999999999</v>
      </c>
      <c r="D860" s="92">
        <f t="shared" si="91"/>
        <v>2.1891400000000001</v>
      </c>
      <c r="E860" s="8">
        <f>Päälaskenta!F$15</f>
        <v>0.08</v>
      </c>
      <c r="F860" s="93">
        <f>SQRT(POWER(Päälaskenta!C$15/(2*Päälaskenta!E$15),2)+(D860/Päälaskenta!E$15))-Päälaskenta!C$15/(2*Päälaskenta!E$15)</f>
        <v>0.6069</v>
      </c>
      <c r="G860" s="57">
        <f>2*SQRT((POWER(F860,2))+POWER(Päälaskenta!E$15*F860,2))+Päälaskenta!C$15</f>
        <v>4.72</v>
      </c>
      <c r="H860" s="57">
        <f t="shared" si="92"/>
        <v>0.46</v>
      </c>
      <c r="I860" s="62">
        <f t="shared" si="93"/>
        <v>2.3505000000000002E-2</v>
      </c>
      <c r="M860" s="8">
        <f>IF(F860&gt;(Päälaskenta!D$24+Päälaskenta!D$20),(F860*Päälaskenta!C$15 + F860*F860*Päälaskenta!E$15)+(Päälaskenta!C$15 + F860*Päälaskenta!E$15)*(F860-(Päälaskenta!D$24+Päälaskenta!D$20)),F860*Päälaskenta!C$15 + F860*F860*Päälaskenta!E$15)</f>
        <v>2.1890276100000001</v>
      </c>
      <c r="N860" s="8">
        <f>IF(F860&gt;Päälaskenta!D$24+Päälaskenta!D$20,2*SQRT(POWER((Päälaskenta!D$24+Päälaskenta!D$20),2)+POWER(Päälaskenta!E$15*(Päälaskenta!D$24+Päälaskenta!D$20),2))+Päälaskenta!C$15,(2*SQRT((POWER(F860,2))+POWER(Päälaskenta!E$15*F860,2))+Päälaskenta!C$15))</f>
        <v>4.7165724220084604</v>
      </c>
      <c r="O860" s="8">
        <f t="shared" si="94"/>
        <v>0.46411406719539899</v>
      </c>
      <c r="P860" s="8">
        <f>Päälaskenta!F$15</f>
        <v>0.08</v>
      </c>
      <c r="Q860" s="8">
        <f t="shared" si="95"/>
        <v>16.402538796347901</v>
      </c>
      <c r="R860" s="8">
        <f t="shared" si="96"/>
        <v>1.14205960152325</v>
      </c>
      <c r="S860" s="8">
        <f t="shared" si="97"/>
        <v>2.32304632326342E-2</v>
      </c>
    </row>
    <row r="861" spans="1:19" x14ac:dyDescent="0.2">
      <c r="A861" s="8">
        <v>859</v>
      </c>
      <c r="B861" s="8">
        <f>IF(Päälaskenta!C$7,Päälaskenta!E$7,Päälaskenta!G$5)</f>
        <v>2.5</v>
      </c>
      <c r="C861" s="56">
        <v>1.141</v>
      </c>
      <c r="D861" s="92">
        <f t="shared" si="91"/>
        <v>2.1910599999999998</v>
      </c>
      <c r="E861" s="8">
        <f>Päälaskenta!F$15</f>
        <v>0.08</v>
      </c>
      <c r="F861" s="93">
        <f>SQRT(POWER(Päälaskenta!C$15/(2*Päälaskenta!E$15),2)+(D861/Päälaskenta!E$15))-Päälaskenta!C$15/(2*Päälaskenta!E$15)</f>
        <v>0.60740000000000005</v>
      </c>
      <c r="G861" s="57">
        <f>2*SQRT((POWER(F861,2))+POWER(Päälaskenta!E$15*F861,2))+Päälaskenta!C$15</f>
        <v>4.72</v>
      </c>
      <c r="H861" s="57">
        <f t="shared" si="92"/>
        <v>0.46</v>
      </c>
      <c r="I861" s="62">
        <f t="shared" si="93"/>
        <v>2.3463999999999999E-2</v>
      </c>
      <c r="M861" s="8">
        <f>IF(F861&gt;(Päälaskenta!D$24+Päälaskenta!D$20),(F861*Päälaskenta!C$15 + F861*F861*Päälaskenta!E$15)+(Päälaskenta!C$15 + F861*Päälaskenta!E$15)*(F861-(Päälaskenta!D$24+Päälaskenta!D$20)),F861*Päälaskenta!C$15 + F861*F861*Päälaskenta!E$15)</f>
        <v>2.1911347600000002</v>
      </c>
      <c r="N861" s="8">
        <f>IF(F861&gt;Päälaskenta!D$24+Päälaskenta!D$20,2*SQRT(POWER((Päälaskenta!D$24+Päälaskenta!D$20),2)+POWER(Päälaskenta!E$15*(Päälaskenta!D$24+Päälaskenta!D$20),2))+Päälaskenta!C$15,(2*SQRT((POWER(F861,2))+POWER(Päälaskenta!E$15*F861,2))+Päälaskenta!C$15))</f>
        <v>4.7179866355708402</v>
      </c>
      <c r="O861" s="8">
        <f t="shared" si="94"/>
        <v>0.46442156988748901</v>
      </c>
      <c r="P861" s="8">
        <f>Päälaskenta!F$15</f>
        <v>0.08</v>
      </c>
      <c r="Q861" s="8">
        <f t="shared" si="95"/>
        <v>16.425579087606899</v>
      </c>
      <c r="R861" s="8">
        <f t="shared" si="96"/>
        <v>1.14096131631813</v>
      </c>
      <c r="S861" s="8">
        <f t="shared" si="97"/>
        <v>2.3165337827222399E-2</v>
      </c>
    </row>
    <row r="862" spans="1:19" x14ac:dyDescent="0.2">
      <c r="A862" s="8">
        <v>860</v>
      </c>
      <c r="B862" s="8">
        <f>IF(Päälaskenta!C$7,Päälaskenta!E$7,Päälaskenta!G$5)</f>
        <v>2.5</v>
      </c>
      <c r="C862" s="56">
        <v>1.1399999999999999</v>
      </c>
      <c r="D862" s="92">
        <f t="shared" si="91"/>
        <v>2.1929799999999999</v>
      </c>
      <c r="E862" s="8">
        <f>Päälaskenta!F$15</f>
        <v>0.08</v>
      </c>
      <c r="F862" s="93">
        <f>SQRT(POWER(Päälaskenta!C$15/(2*Päälaskenta!E$15),2)+(D862/Päälaskenta!E$15))-Päälaskenta!C$15/(2*Päälaskenta!E$15)</f>
        <v>0.60780000000000001</v>
      </c>
      <c r="G862" s="57">
        <f>2*SQRT((POWER(F862,2))+POWER(Päälaskenta!E$15*F862,2))+Päälaskenta!C$15</f>
        <v>4.72</v>
      </c>
      <c r="H862" s="57">
        <f t="shared" si="92"/>
        <v>0.46</v>
      </c>
      <c r="I862" s="62">
        <f t="shared" si="93"/>
        <v>2.3422999999999999E-2</v>
      </c>
      <c r="M862" s="8">
        <f>IF(F862&gt;(Päälaskenta!D$24+Päälaskenta!D$20),(F862*Päälaskenta!C$15 + F862*F862*Päälaskenta!E$15)+(Päälaskenta!C$15 + F862*Päälaskenta!E$15)*(F862-(Päälaskenta!D$24+Päälaskenta!D$20)),F862*Päälaskenta!C$15 + F862*F862*Päälaskenta!E$15)</f>
        <v>2.19282084</v>
      </c>
      <c r="N862" s="8">
        <f>IF(F862&gt;Päälaskenta!D$24+Päälaskenta!D$20,2*SQRT(POWER((Päälaskenta!D$24+Päälaskenta!D$20),2)+POWER(Päälaskenta!E$15*(Päälaskenta!D$24+Päälaskenta!D$20),2))+Päälaskenta!C$15,(2*SQRT((POWER(F862,2))+POWER(Päälaskenta!E$15*F862,2))+Päälaskenta!C$15))</f>
        <v>4.7191180064207296</v>
      </c>
      <c r="O862" s="8">
        <f t="shared" si="94"/>
        <v>0.46466751562823699</v>
      </c>
      <c r="P862" s="8">
        <f>Päälaskenta!F$15</f>
        <v>0.08</v>
      </c>
      <c r="Q862" s="8">
        <f t="shared" si="95"/>
        <v>16.4440215778199</v>
      </c>
      <c r="R862" s="8">
        <f t="shared" si="96"/>
        <v>1.14008402072647</v>
      </c>
      <c r="S862" s="8">
        <f t="shared" si="97"/>
        <v>2.3113405647479698E-2</v>
      </c>
    </row>
    <row r="863" spans="1:19" x14ac:dyDescent="0.2">
      <c r="A863" s="8">
        <v>861</v>
      </c>
      <c r="B863" s="8">
        <f>IF(Päälaskenta!C$7,Päälaskenta!E$7,Päälaskenta!G$5)</f>
        <v>2.5</v>
      </c>
      <c r="C863" s="56">
        <v>1.139</v>
      </c>
      <c r="D863" s="92">
        <f t="shared" si="91"/>
        <v>2.1949100000000001</v>
      </c>
      <c r="E863" s="8">
        <f>Päälaskenta!F$15</f>
        <v>0.08</v>
      </c>
      <c r="F863" s="93">
        <f>SQRT(POWER(Päälaskenta!C$15/(2*Päälaskenta!E$15),2)+(D863/Päälaskenta!E$15))-Päälaskenta!C$15/(2*Päälaskenta!E$15)</f>
        <v>0.60829999999999995</v>
      </c>
      <c r="G863" s="57">
        <f>2*SQRT((POWER(F863,2))+POWER(Päälaskenta!E$15*F863,2))+Päälaskenta!C$15</f>
        <v>4.72</v>
      </c>
      <c r="H863" s="57">
        <f t="shared" si="92"/>
        <v>0.47</v>
      </c>
      <c r="I863" s="62">
        <f t="shared" si="93"/>
        <v>2.2721000000000002E-2</v>
      </c>
      <c r="M863" s="8">
        <f>IF(F863&gt;(Päälaskenta!D$24+Päälaskenta!D$20),(F863*Päälaskenta!C$15 + F863*F863*Päälaskenta!E$15)+(Päälaskenta!C$15 + F863*Päälaskenta!E$15)*(F863-(Päälaskenta!D$24+Päälaskenta!D$20)),F863*Päälaskenta!C$15 + F863*F863*Päälaskenta!E$15)</f>
        <v>2.1949288899999999</v>
      </c>
      <c r="N863" s="8">
        <f>IF(F863&gt;Päälaskenta!D$24+Päälaskenta!D$20,2*SQRT(POWER((Päälaskenta!D$24+Päälaskenta!D$20),2)+POWER(Päälaskenta!E$15*(Päälaskenta!D$24+Päälaskenta!D$20),2))+Päälaskenta!C$15,(2*SQRT((POWER(F863,2))+POWER(Päälaskenta!E$15*F863,2))+Päälaskenta!C$15))</f>
        <v>4.7205322199831103</v>
      </c>
      <c r="O863" s="8">
        <f t="shared" si="94"/>
        <v>0.46497487734716803</v>
      </c>
      <c r="P863" s="8">
        <f>Päälaskenta!F$15</f>
        <v>0.08</v>
      </c>
      <c r="Q863" s="8">
        <f t="shared" si="95"/>
        <v>16.4670875115177</v>
      </c>
      <c r="R863" s="8">
        <f t="shared" si="96"/>
        <v>1.13898906310354</v>
      </c>
      <c r="S863" s="8">
        <f t="shared" si="97"/>
        <v>2.30486997430762E-2</v>
      </c>
    </row>
    <row r="864" spans="1:19" x14ac:dyDescent="0.2">
      <c r="A864" s="8">
        <v>862</v>
      </c>
      <c r="B864" s="8">
        <f>IF(Päälaskenta!C$7,Päälaskenta!E$7,Päälaskenta!G$5)</f>
        <v>2.5</v>
      </c>
      <c r="C864" s="56">
        <v>1.1379999999999999</v>
      </c>
      <c r="D864" s="92">
        <f t="shared" si="91"/>
        <v>2.1968399999999999</v>
      </c>
      <c r="E864" s="8">
        <f>Päälaskenta!F$15</f>
        <v>0.08</v>
      </c>
      <c r="F864" s="93">
        <f>SQRT(POWER(Päälaskenta!C$15/(2*Päälaskenta!E$15),2)+(D864/Päälaskenta!E$15))-Päälaskenta!C$15/(2*Päälaskenta!E$15)</f>
        <v>0.60880000000000001</v>
      </c>
      <c r="G864" s="57">
        <f>2*SQRT((POWER(F864,2))+POWER(Päälaskenta!E$15*F864,2))+Päälaskenta!C$15</f>
        <v>4.72</v>
      </c>
      <c r="H864" s="57">
        <f t="shared" si="92"/>
        <v>0.47</v>
      </c>
      <c r="I864" s="62">
        <f t="shared" si="93"/>
        <v>2.2681E-2</v>
      </c>
      <c r="M864" s="8">
        <f>IF(F864&gt;(Päälaskenta!D$24+Päälaskenta!D$20),(F864*Päälaskenta!C$15 + F864*F864*Päälaskenta!E$15)+(Päälaskenta!C$15 + F864*Päälaskenta!E$15)*(F864-(Päälaskenta!D$24+Päälaskenta!D$20)),F864*Päälaskenta!C$15 + F864*F864*Päälaskenta!E$15)</f>
        <v>2.1970374399999999</v>
      </c>
      <c r="N864" s="8">
        <f>IF(F864&gt;Päälaskenta!D$24+Päälaskenta!D$20,2*SQRT(POWER((Päälaskenta!D$24+Päälaskenta!D$20),2)+POWER(Päälaskenta!E$15*(Päälaskenta!D$24+Päälaskenta!D$20),2))+Päälaskenta!C$15,(2*SQRT((POWER(F864,2))+POWER(Päälaskenta!E$15*F864,2))+Päälaskenta!C$15))</f>
        <v>4.7219464335454804</v>
      </c>
      <c r="O864" s="8">
        <f t="shared" si="94"/>
        <v>0.46528216084619001</v>
      </c>
      <c r="P864" s="8">
        <f>Päälaskenta!F$15</f>
        <v>0.08</v>
      </c>
      <c r="Q864" s="8">
        <f t="shared" si="95"/>
        <v>16.490167690058499</v>
      </c>
      <c r="R864" s="8">
        <f t="shared" si="96"/>
        <v>1.1378959477358701</v>
      </c>
      <c r="S864" s="8">
        <f t="shared" si="97"/>
        <v>2.2984225465408702E-2</v>
      </c>
    </row>
    <row r="865" spans="1:19" x14ac:dyDescent="0.2">
      <c r="A865" s="8">
        <v>863</v>
      </c>
      <c r="B865" s="8">
        <f>IF(Päälaskenta!C$7,Päälaskenta!E$7,Päälaskenta!G$5)</f>
        <v>2.5</v>
      </c>
      <c r="C865" s="56">
        <v>1.137</v>
      </c>
      <c r="D865" s="92">
        <f t="shared" si="91"/>
        <v>2.1987700000000001</v>
      </c>
      <c r="E865" s="8">
        <f>Päälaskenta!F$15</f>
        <v>0.08</v>
      </c>
      <c r="F865" s="93">
        <f>SQRT(POWER(Päälaskenta!C$15/(2*Päälaskenta!E$15),2)+(D865/Päälaskenta!E$15))-Päälaskenta!C$15/(2*Päälaskenta!E$15)</f>
        <v>0.60919999999999996</v>
      </c>
      <c r="G865" s="57">
        <f>2*SQRT((POWER(F865,2))+POWER(Päälaskenta!E$15*F865,2))+Päälaskenta!C$15</f>
        <v>4.72</v>
      </c>
      <c r="H865" s="57">
        <f t="shared" si="92"/>
        <v>0.47</v>
      </c>
      <c r="I865" s="62">
        <f t="shared" si="93"/>
        <v>2.2641000000000001E-2</v>
      </c>
      <c r="M865" s="8">
        <f>IF(F865&gt;(Päälaskenta!D$24+Päälaskenta!D$20),(F865*Päälaskenta!C$15 + F865*F865*Päälaskenta!E$15)+(Päälaskenta!C$15 + F865*Päälaskenta!E$15)*(F865-(Päälaskenta!D$24+Päälaskenta!D$20)),F865*Päälaskenta!C$15 + F865*F865*Päälaskenta!E$15)</f>
        <v>2.19872464</v>
      </c>
      <c r="N865" s="8">
        <f>IF(F865&gt;Päälaskenta!D$24+Päälaskenta!D$20,2*SQRT(POWER((Päälaskenta!D$24+Päälaskenta!D$20),2)+POWER(Päälaskenta!E$15*(Päälaskenta!D$24+Päälaskenta!D$20),2))+Päälaskenta!C$15,(2*SQRT((POWER(F865,2))+POWER(Päälaskenta!E$15*F865,2))+Päälaskenta!C$15))</f>
        <v>4.7230778043953796</v>
      </c>
      <c r="O865" s="8">
        <f t="shared" si="94"/>
        <v>0.46552793137428899</v>
      </c>
      <c r="P865" s="8">
        <f>Päälaskenta!F$15</f>
        <v>0.08</v>
      </c>
      <c r="Q865" s="8">
        <f t="shared" si="95"/>
        <v>16.508642088721999</v>
      </c>
      <c r="R865" s="8">
        <f t="shared" si="96"/>
        <v>1.13702277880508</v>
      </c>
      <c r="S865" s="8">
        <f t="shared" si="97"/>
        <v>2.29328121327558E-2</v>
      </c>
    </row>
    <row r="866" spans="1:19" x14ac:dyDescent="0.2">
      <c r="A866" s="8">
        <v>864</v>
      </c>
      <c r="B866" s="8">
        <f>IF(Päälaskenta!C$7,Päälaskenta!E$7,Päälaskenta!G$5)</f>
        <v>2.5</v>
      </c>
      <c r="C866" s="56">
        <v>1.1359999999999999</v>
      </c>
      <c r="D866" s="92">
        <f t="shared" si="91"/>
        <v>2.2006999999999999</v>
      </c>
      <c r="E866" s="8">
        <f>Päälaskenta!F$15</f>
        <v>0.08</v>
      </c>
      <c r="F866" s="93">
        <f>SQRT(POWER(Päälaskenta!C$15/(2*Päälaskenta!E$15),2)+(D866/Päälaskenta!E$15))-Päälaskenta!C$15/(2*Päälaskenta!E$15)</f>
        <v>0.60970000000000002</v>
      </c>
      <c r="G866" s="57">
        <f>2*SQRT((POWER(F866,2))+POWER(Päälaskenta!E$15*F866,2))+Päälaskenta!C$15</f>
        <v>4.72</v>
      </c>
      <c r="H866" s="57">
        <f t="shared" si="92"/>
        <v>0.47</v>
      </c>
      <c r="I866" s="62">
        <f t="shared" si="93"/>
        <v>2.2602000000000001E-2</v>
      </c>
      <c r="M866" s="8">
        <f>IF(F866&gt;(Päälaskenta!D$24+Päälaskenta!D$20),(F866*Päälaskenta!C$15 + F866*F866*Päälaskenta!E$15)+(Päälaskenta!C$15 + F866*Päälaskenta!E$15)*(F866-(Päälaskenta!D$24+Päälaskenta!D$20)),F866*Päälaskenta!C$15 + F866*F866*Päälaskenta!E$15)</f>
        <v>2.2008340899999999</v>
      </c>
      <c r="N866" s="8">
        <f>IF(F866&gt;Päälaskenta!D$24+Päälaskenta!D$20,2*SQRT(POWER((Päälaskenta!D$24+Päälaskenta!D$20),2)+POWER(Päälaskenta!E$15*(Päälaskenta!D$24+Päälaskenta!D$20),2))+Päälaskenta!C$15,(2*SQRT((POWER(F866,2))+POWER(Päälaskenta!E$15*F866,2))+Päälaskenta!C$15))</f>
        <v>4.7244920179577496</v>
      </c>
      <c r="O866" s="8">
        <f t="shared" si="94"/>
        <v>0.46583507425447002</v>
      </c>
      <c r="P866" s="8">
        <f>Päälaskenta!F$15</f>
        <v>0.08</v>
      </c>
      <c r="Q866" s="8">
        <f t="shared" si="95"/>
        <v>16.531747906272901</v>
      </c>
      <c r="R866" s="8">
        <f t="shared" si="96"/>
        <v>1.13593296803213</v>
      </c>
      <c r="S866" s="8">
        <f t="shared" si="97"/>
        <v>2.2868752230778899E-2</v>
      </c>
    </row>
    <row r="867" spans="1:19" x14ac:dyDescent="0.2">
      <c r="A867" s="8">
        <v>865</v>
      </c>
      <c r="B867" s="8">
        <f>IF(Päälaskenta!C$7,Päälaskenta!E$7,Päälaskenta!G$5)</f>
        <v>2.5</v>
      </c>
      <c r="C867" s="56">
        <v>1.135</v>
      </c>
      <c r="D867" s="92">
        <f t="shared" si="91"/>
        <v>2.2026400000000002</v>
      </c>
      <c r="E867" s="8">
        <f>Päälaskenta!F$15</f>
        <v>0.08</v>
      </c>
      <c r="F867" s="93">
        <f>SQRT(POWER(Päälaskenta!C$15/(2*Päälaskenta!E$15),2)+(D867/Päälaskenta!E$15))-Päälaskenta!C$15/(2*Päälaskenta!E$15)</f>
        <v>0.61009999999999998</v>
      </c>
      <c r="G867" s="57">
        <f>2*SQRT((POWER(F867,2))+POWER(Päälaskenta!E$15*F867,2))+Päälaskenta!C$15</f>
        <v>4.7300000000000004</v>
      </c>
      <c r="H867" s="57">
        <f t="shared" si="92"/>
        <v>0.47</v>
      </c>
      <c r="I867" s="62">
        <f t="shared" si="93"/>
        <v>2.2561999999999999E-2</v>
      </c>
      <c r="M867" s="8">
        <f>IF(F867&gt;(Päälaskenta!D$24+Päälaskenta!D$20),(F867*Päälaskenta!C$15 + F867*F867*Päälaskenta!E$15)+(Päälaskenta!C$15 + F867*Päälaskenta!E$15)*(F867-(Päälaskenta!D$24+Päälaskenta!D$20)),F867*Päälaskenta!C$15 + F867*F867*Päälaskenta!E$15)</f>
        <v>2.20252201</v>
      </c>
      <c r="N867" s="8">
        <f>IF(F867&gt;Päälaskenta!D$24+Päälaskenta!D$20,2*SQRT(POWER((Päälaskenta!D$24+Päälaskenta!D$20),2)+POWER(Päälaskenta!E$15*(Päälaskenta!D$24+Päälaskenta!D$20),2))+Päälaskenta!C$15,(2*SQRT((POWER(F867,2))+POWER(Päälaskenta!E$15*F867,2))+Päälaskenta!C$15))</f>
        <v>4.7256233888076498</v>
      </c>
      <c r="O867" s="8">
        <f t="shared" si="94"/>
        <v>0.46608073237840703</v>
      </c>
      <c r="P867" s="8">
        <f>Päälaskenta!F$15</f>
        <v>0.08</v>
      </c>
      <c r="Q867" s="8">
        <f t="shared" si="95"/>
        <v>16.550242815271599</v>
      </c>
      <c r="R867" s="8">
        <f t="shared" si="96"/>
        <v>1.1350624369016</v>
      </c>
      <c r="S867" s="8">
        <f t="shared" si="97"/>
        <v>2.28176690932567E-2</v>
      </c>
    </row>
    <row r="868" spans="1:19" x14ac:dyDescent="0.2">
      <c r="A868" s="8">
        <v>866</v>
      </c>
      <c r="B868" s="8">
        <f>IF(Päälaskenta!C$7,Päälaskenta!E$7,Päälaskenta!G$5)</f>
        <v>2.5</v>
      </c>
      <c r="C868" s="56">
        <v>1.1339999999999999</v>
      </c>
      <c r="D868" s="92">
        <f t="shared" si="91"/>
        <v>2.20459</v>
      </c>
      <c r="E868" s="8">
        <f>Päälaskenta!F$15</f>
        <v>0.08</v>
      </c>
      <c r="F868" s="93">
        <f>SQRT(POWER(Päälaskenta!C$15/(2*Päälaskenta!E$15),2)+(D868/Päälaskenta!E$15))-Päälaskenta!C$15/(2*Päälaskenta!E$15)</f>
        <v>0.61060000000000003</v>
      </c>
      <c r="G868" s="57">
        <f>2*SQRT((POWER(F868,2))+POWER(Päälaskenta!E$15*F868,2))+Päälaskenta!C$15</f>
        <v>4.7300000000000004</v>
      </c>
      <c r="H868" s="57">
        <f t="shared" si="92"/>
        <v>0.47</v>
      </c>
      <c r="I868" s="62">
        <f t="shared" si="93"/>
        <v>2.2522E-2</v>
      </c>
      <c r="M868" s="8">
        <f>IF(F868&gt;(Päälaskenta!D$24+Päälaskenta!D$20),(F868*Päälaskenta!C$15 + F868*F868*Päälaskenta!E$15)+(Päälaskenta!C$15 + F868*Päälaskenta!E$15)*(F868-(Päälaskenta!D$24+Päälaskenta!D$20)),F868*Päälaskenta!C$15 + F868*F868*Päälaskenta!E$15)</f>
        <v>2.2046323600000002</v>
      </c>
      <c r="N868" s="8">
        <f>IF(F868&gt;Päälaskenta!D$24+Päälaskenta!D$20,2*SQRT(POWER((Päälaskenta!D$24+Päälaskenta!D$20),2)+POWER(Päälaskenta!E$15*(Päälaskenta!D$24+Päälaskenta!D$20),2))+Päälaskenta!C$15,(2*SQRT((POWER(F868,2))+POWER(Päälaskenta!E$15*F868,2))+Päälaskenta!C$15))</f>
        <v>4.7270376023700198</v>
      </c>
      <c r="O868" s="8">
        <f t="shared" si="94"/>
        <v>0.466387734866897</v>
      </c>
      <c r="P868" s="8">
        <f>Päälaskenta!F$15</f>
        <v>0.08</v>
      </c>
      <c r="Q868" s="8">
        <f t="shared" si="95"/>
        <v>16.573374269655801</v>
      </c>
      <c r="R868" s="8">
        <f t="shared" si="96"/>
        <v>1.13397591605704</v>
      </c>
      <c r="S868" s="8">
        <f t="shared" si="97"/>
        <v>2.2754020311308E-2</v>
      </c>
    </row>
    <row r="869" spans="1:19" x14ac:dyDescent="0.2">
      <c r="A869" s="8">
        <v>867</v>
      </c>
      <c r="B869" s="8">
        <f>IF(Päälaskenta!C$7,Päälaskenta!E$7,Päälaskenta!G$5)</f>
        <v>2.5</v>
      </c>
      <c r="C869" s="56">
        <v>1.133</v>
      </c>
      <c r="D869" s="92">
        <f t="shared" si="91"/>
        <v>2.2065299999999999</v>
      </c>
      <c r="E869" s="8">
        <f>Päälaskenta!F$15</f>
        <v>0.08</v>
      </c>
      <c r="F869" s="93">
        <f>SQRT(POWER(Päälaskenta!C$15/(2*Päälaskenta!E$15),2)+(D869/Päälaskenta!E$15))-Päälaskenta!C$15/(2*Päälaskenta!E$15)</f>
        <v>0.61099999999999999</v>
      </c>
      <c r="G869" s="57">
        <f>2*SQRT((POWER(F869,2))+POWER(Päälaskenta!E$15*F869,2))+Päälaskenta!C$15</f>
        <v>4.7300000000000004</v>
      </c>
      <c r="H869" s="57">
        <f t="shared" si="92"/>
        <v>0.47</v>
      </c>
      <c r="I869" s="62">
        <f t="shared" si="93"/>
        <v>2.2481999999999999E-2</v>
      </c>
      <c r="M869" s="8">
        <f>IF(F869&gt;(Päälaskenta!D$24+Päälaskenta!D$20),(F869*Päälaskenta!C$15 + F869*F869*Päälaskenta!E$15)+(Päälaskenta!C$15 + F869*Päälaskenta!E$15)*(F869-(Päälaskenta!D$24+Päälaskenta!D$20)),F869*Päälaskenta!C$15 + F869*F869*Päälaskenta!E$15)</f>
        <v>2.206321</v>
      </c>
      <c r="N869" s="8">
        <f>IF(F869&gt;Päälaskenta!D$24+Päälaskenta!D$20,2*SQRT(POWER((Päälaskenta!D$24+Päälaskenta!D$20),2)+POWER(Päälaskenta!E$15*(Päälaskenta!D$24+Päälaskenta!D$20),2))+Päälaskenta!C$15,(2*SQRT((POWER(F869,2))+POWER(Päälaskenta!E$15*F869,2))+Päälaskenta!C$15))</f>
        <v>4.7281689732199199</v>
      </c>
      <c r="O869" s="8">
        <f t="shared" si="94"/>
        <v>0.46663328076819499</v>
      </c>
      <c r="P869" s="8">
        <f>Päälaskenta!F$15</f>
        <v>0.08</v>
      </c>
      <c r="Q869" s="8">
        <f t="shared" si="95"/>
        <v>16.5918896872567</v>
      </c>
      <c r="R869" s="8">
        <f t="shared" si="96"/>
        <v>1.13310801102831</v>
      </c>
      <c r="S869" s="8">
        <f t="shared" si="97"/>
        <v>2.2703264776530702E-2</v>
      </c>
    </row>
    <row r="870" spans="1:19" x14ac:dyDescent="0.2">
      <c r="A870" s="8">
        <v>868</v>
      </c>
      <c r="B870" s="8">
        <f>IF(Päälaskenta!C$7,Päälaskenta!E$7,Päälaskenta!G$5)</f>
        <v>2.5</v>
      </c>
      <c r="C870" s="56">
        <v>1.1319999999999999</v>
      </c>
      <c r="D870" s="92">
        <f t="shared" si="91"/>
        <v>2.2084800000000002</v>
      </c>
      <c r="E870" s="8">
        <f>Päälaskenta!F$15</f>
        <v>0.08</v>
      </c>
      <c r="F870" s="93">
        <f>SQRT(POWER(Päälaskenta!C$15/(2*Päälaskenta!E$15),2)+(D870/Päälaskenta!E$15))-Päälaskenta!C$15/(2*Päälaskenta!E$15)</f>
        <v>0.61150000000000004</v>
      </c>
      <c r="G870" s="57">
        <f>2*SQRT((POWER(F870,2))+POWER(Päälaskenta!E$15*F870,2))+Päälaskenta!C$15</f>
        <v>4.7300000000000004</v>
      </c>
      <c r="H870" s="57">
        <f t="shared" si="92"/>
        <v>0.47</v>
      </c>
      <c r="I870" s="62">
        <f t="shared" si="93"/>
        <v>2.2443000000000001E-2</v>
      </c>
      <c r="M870" s="8">
        <f>IF(F870&gt;(Päälaskenta!D$24+Päälaskenta!D$20),(F870*Päälaskenta!C$15 + F870*F870*Päälaskenta!E$15)+(Päälaskenta!C$15 + F870*Päälaskenta!E$15)*(F870-(Päälaskenta!D$24+Päälaskenta!D$20)),F870*Päälaskenta!C$15 + F870*F870*Päälaskenta!E$15)</f>
        <v>2.20843225</v>
      </c>
      <c r="N870" s="8">
        <f>IF(F870&gt;Päälaskenta!D$24+Päälaskenta!D$20,2*SQRT(POWER((Päälaskenta!D$24+Päälaskenta!D$20),2)+POWER(Päälaskenta!E$15*(Päälaskenta!D$24+Päälaskenta!D$20),2))+Päälaskenta!C$15,(2*SQRT((POWER(F870,2))+POWER(Päälaskenta!E$15*F870,2))+Päälaskenta!C$15))</f>
        <v>4.7295831867822997</v>
      </c>
      <c r="O870" s="8">
        <f t="shared" si="94"/>
        <v>0.46694014309165199</v>
      </c>
      <c r="P870" s="8">
        <f>Päälaskenta!F$15</f>
        <v>0.08</v>
      </c>
      <c r="Q870" s="8">
        <f t="shared" si="95"/>
        <v>16.6150467763187</v>
      </c>
      <c r="R870" s="8">
        <f t="shared" si="96"/>
        <v>1.1320247655322</v>
      </c>
      <c r="S870" s="8">
        <f t="shared" si="97"/>
        <v>2.2640023889222899E-2</v>
      </c>
    </row>
    <row r="871" spans="1:19" x14ac:dyDescent="0.2">
      <c r="A871" s="8">
        <v>869</v>
      </c>
      <c r="B871" s="8">
        <f>IF(Päälaskenta!C$7,Päälaskenta!E$7,Päälaskenta!G$5)</f>
        <v>2.5</v>
      </c>
      <c r="C871" s="56">
        <v>1.131</v>
      </c>
      <c r="D871" s="92">
        <f t="shared" si="91"/>
        <v>2.2104300000000001</v>
      </c>
      <c r="E871" s="8">
        <f>Päälaskenta!F$15</f>
        <v>0.08</v>
      </c>
      <c r="F871" s="93">
        <f>SQRT(POWER(Päälaskenta!C$15/(2*Päälaskenta!E$15),2)+(D871/Päälaskenta!E$15))-Päälaskenta!C$15/(2*Päälaskenta!E$15)</f>
        <v>0.61199999999999999</v>
      </c>
      <c r="G871" s="57">
        <f>2*SQRT((POWER(F871,2))+POWER(Päälaskenta!E$15*F871,2))+Päälaskenta!C$15</f>
        <v>4.7300000000000004</v>
      </c>
      <c r="H871" s="57">
        <f t="shared" si="92"/>
        <v>0.47</v>
      </c>
      <c r="I871" s="62">
        <f t="shared" si="93"/>
        <v>2.2402999999999999E-2</v>
      </c>
      <c r="M871" s="8">
        <f>IF(F871&gt;(Päälaskenta!D$24+Päälaskenta!D$20),(F871*Päälaskenta!C$15 + F871*F871*Päälaskenta!E$15)+(Päälaskenta!C$15 + F871*Päälaskenta!E$15)*(F871-(Päälaskenta!D$24+Päälaskenta!D$20)),F871*Päälaskenta!C$15 + F871*F871*Päälaskenta!E$15)</f>
        <v>2.2105440000000001</v>
      </c>
      <c r="N871" s="8">
        <f>IF(F871&gt;Päälaskenta!D$24+Päälaskenta!D$20,2*SQRT(POWER((Päälaskenta!D$24+Päälaskenta!D$20),2)+POWER(Päälaskenta!E$15*(Päälaskenta!D$24+Päälaskenta!D$20),2))+Päälaskenta!C$15,(2*SQRT((POWER(F871,2))+POWER(Päälaskenta!E$15*F871,2))+Päälaskenta!C$15))</f>
        <v>4.7309974003446698</v>
      </c>
      <c r="O871" s="8">
        <f t="shared" si="94"/>
        <v>0.46724692764340903</v>
      </c>
      <c r="P871" s="8">
        <f>Päälaskenta!F$15</f>
        <v>0.08</v>
      </c>
      <c r="Q871" s="8">
        <f t="shared" si="95"/>
        <v>16.638218105944901</v>
      </c>
      <c r="R871" s="8">
        <f t="shared" si="96"/>
        <v>1.13094333340571</v>
      </c>
      <c r="S871" s="8">
        <f t="shared" si="97"/>
        <v>2.25770082273999E-2</v>
      </c>
    </row>
    <row r="872" spans="1:19" x14ac:dyDescent="0.2">
      <c r="A872" s="8">
        <v>870</v>
      </c>
      <c r="B872" s="8">
        <f>IF(Päälaskenta!C$7,Päälaskenta!E$7,Päälaskenta!G$5)</f>
        <v>2.5</v>
      </c>
      <c r="C872" s="56">
        <v>1.1299999999999999</v>
      </c>
      <c r="D872" s="92">
        <f t="shared" si="91"/>
        <v>2.2123900000000001</v>
      </c>
      <c r="E872" s="8">
        <f>Päälaskenta!F$15</f>
        <v>0.08</v>
      </c>
      <c r="F872" s="93">
        <f>SQRT(POWER(Päälaskenta!C$15/(2*Päälaskenta!E$15),2)+(D872/Päälaskenta!E$15))-Päälaskenta!C$15/(2*Päälaskenta!E$15)</f>
        <v>0.61240000000000006</v>
      </c>
      <c r="G872" s="57">
        <f>2*SQRT((POWER(F872,2))+POWER(Päälaskenta!E$15*F872,2))+Päälaskenta!C$15</f>
        <v>4.7300000000000004</v>
      </c>
      <c r="H872" s="57">
        <f t="shared" si="92"/>
        <v>0.47</v>
      </c>
      <c r="I872" s="62">
        <f t="shared" si="93"/>
        <v>2.2363000000000001E-2</v>
      </c>
      <c r="M872" s="8">
        <f>IF(F872&gt;(Päälaskenta!D$24+Päälaskenta!D$20),(F872*Päälaskenta!C$15 + F872*F872*Päälaskenta!E$15)+(Päälaskenta!C$15 + F872*Päälaskenta!E$15)*(F872-(Päälaskenta!D$24+Päälaskenta!D$20)),F872*Päälaskenta!C$15 + F872*F872*Päälaskenta!E$15)</f>
        <v>2.2122337600000002</v>
      </c>
      <c r="N872" s="8">
        <f>IF(F872&gt;Päälaskenta!D$24+Päälaskenta!D$20,2*SQRT(POWER((Päälaskenta!D$24+Päälaskenta!D$20),2)+POWER(Päälaskenta!E$15*(Päälaskenta!D$24+Päälaskenta!D$20),2))+Päälaskenta!C$15,(2*SQRT((POWER(F872,2))+POWER(Päälaskenta!E$15*F872,2))+Päälaskenta!C$15))</f>
        <v>4.7321287711945699</v>
      </c>
      <c r="O872" s="8">
        <f t="shared" si="94"/>
        <v>0.46749229933604403</v>
      </c>
      <c r="P872" s="8">
        <f>Päälaskenta!F$15</f>
        <v>0.08</v>
      </c>
      <c r="Q872" s="8">
        <f t="shared" si="95"/>
        <v>16.656765422411699</v>
      </c>
      <c r="R872" s="8">
        <f t="shared" si="96"/>
        <v>1.1300794903337901</v>
      </c>
      <c r="S872" s="8">
        <f t="shared" si="97"/>
        <v>2.2526757200789099E-2</v>
      </c>
    </row>
    <row r="873" spans="1:19" x14ac:dyDescent="0.2">
      <c r="A873" s="8">
        <v>871</v>
      </c>
      <c r="B873" s="8">
        <f>IF(Päälaskenta!C$7,Päälaskenta!E$7,Päälaskenta!G$5)</f>
        <v>2.5</v>
      </c>
      <c r="C873" s="56">
        <v>1.129</v>
      </c>
      <c r="D873" s="92">
        <f t="shared" si="91"/>
        <v>2.21435</v>
      </c>
      <c r="E873" s="8">
        <f>Päälaskenta!F$15</f>
        <v>0.08</v>
      </c>
      <c r="F873" s="93">
        <f>SQRT(POWER(Päälaskenta!C$15/(2*Päälaskenta!E$15),2)+(D873/Päälaskenta!E$15))-Päälaskenta!C$15/(2*Päälaskenta!E$15)</f>
        <v>0.6129</v>
      </c>
      <c r="G873" s="57">
        <f>2*SQRT((POWER(F873,2))+POWER(Päälaskenta!E$15*F873,2))+Päälaskenta!C$15</f>
        <v>4.7300000000000004</v>
      </c>
      <c r="H873" s="57">
        <f t="shared" si="92"/>
        <v>0.47</v>
      </c>
      <c r="I873" s="62">
        <f t="shared" si="93"/>
        <v>2.2324E-2</v>
      </c>
      <c r="M873" s="8">
        <f>IF(F873&gt;(Päälaskenta!D$24+Päälaskenta!D$20),(F873*Päälaskenta!C$15 + F873*F873*Päälaskenta!E$15)+(Päälaskenta!C$15 + F873*Päälaskenta!E$15)*(F873-(Päälaskenta!D$24+Päälaskenta!D$20)),F873*Päälaskenta!C$15 + F873*F873*Päälaskenta!E$15)</f>
        <v>2.2143464100000001</v>
      </c>
      <c r="N873" s="8">
        <f>IF(F873&gt;Päälaskenta!D$24+Päälaskenta!D$20,2*SQRT(POWER((Päälaskenta!D$24+Päälaskenta!D$20),2)+POWER(Päälaskenta!E$15*(Päälaskenta!D$24+Päälaskenta!D$20),2))+Päälaskenta!C$15,(2*SQRT((POWER(F873,2))+POWER(Päälaskenta!E$15*F873,2))+Päälaskenta!C$15))</f>
        <v>4.7335429847569399</v>
      </c>
      <c r="O873" s="8">
        <f t="shared" si="94"/>
        <v>0.46779894407438299</v>
      </c>
      <c r="P873" s="8">
        <f>Päälaskenta!F$15</f>
        <v>0.08</v>
      </c>
      <c r="Q873" s="8">
        <f t="shared" si="95"/>
        <v>16.679962383405002</v>
      </c>
      <c r="R873" s="8">
        <f t="shared" si="96"/>
        <v>1.129001311046</v>
      </c>
      <c r="S873" s="8">
        <f t="shared" si="97"/>
        <v>2.2464144475749199E-2</v>
      </c>
    </row>
    <row r="874" spans="1:19" x14ac:dyDescent="0.2">
      <c r="A874" s="8">
        <v>872</v>
      </c>
      <c r="B874" s="8">
        <f>IF(Päälaskenta!C$7,Päälaskenta!E$7,Päälaskenta!G$5)</f>
        <v>2.5</v>
      </c>
      <c r="C874" s="56">
        <v>1.1279999999999999</v>
      </c>
      <c r="D874" s="92">
        <f t="shared" si="91"/>
        <v>2.21631</v>
      </c>
      <c r="E874" s="8">
        <f>Päälaskenta!F$15</f>
        <v>0.08</v>
      </c>
      <c r="F874" s="93">
        <f>SQRT(POWER(Päälaskenta!C$15/(2*Päälaskenta!E$15),2)+(D874/Päälaskenta!E$15))-Päälaskenta!C$15/(2*Päälaskenta!E$15)</f>
        <v>0.61339999999999995</v>
      </c>
      <c r="G874" s="57">
        <f>2*SQRT((POWER(F874,2))+POWER(Päälaskenta!E$15*F874,2))+Päälaskenta!C$15</f>
        <v>4.7300000000000004</v>
      </c>
      <c r="H874" s="57">
        <f t="shared" si="92"/>
        <v>0.47</v>
      </c>
      <c r="I874" s="62">
        <f t="shared" si="93"/>
        <v>2.2284000000000002E-2</v>
      </c>
      <c r="M874" s="8">
        <f>IF(F874&gt;(Päälaskenta!D$24+Päälaskenta!D$20),(F874*Päälaskenta!C$15 + F874*F874*Päälaskenta!E$15)+(Päälaskenta!C$15 + F874*Päälaskenta!E$15)*(F874-(Päälaskenta!D$24+Päälaskenta!D$20)),F874*Päälaskenta!C$15 + F874*F874*Päälaskenta!E$15)</f>
        <v>2.2164595600000001</v>
      </c>
      <c r="N874" s="8">
        <f>IF(F874&gt;Päälaskenta!D$24+Päälaskenta!D$20,2*SQRT(POWER((Päälaskenta!D$24+Päälaskenta!D$20),2)+POWER(Päälaskenta!E$15*(Päälaskenta!D$24+Päälaskenta!D$20),2))+Päälaskenta!C$15,(2*SQRT((POWER(F874,2))+POWER(Päälaskenta!E$15*F874,2))+Päälaskenta!C$15))</f>
        <v>4.7349571983193099</v>
      </c>
      <c r="O874" s="8">
        <f t="shared" si="94"/>
        <v>0.468105511236034</v>
      </c>
      <c r="P874" s="8">
        <f>Päälaskenta!F$15</f>
        <v>0.08</v>
      </c>
      <c r="Q874" s="8">
        <f t="shared" si="95"/>
        <v>16.703173583137399</v>
      </c>
      <c r="R874" s="8">
        <f t="shared" si="96"/>
        <v>1.1279249326795699</v>
      </c>
      <c r="S874" s="8">
        <f t="shared" si="97"/>
        <v>2.2401754241716101E-2</v>
      </c>
    </row>
    <row r="875" spans="1:19" x14ac:dyDescent="0.2">
      <c r="A875" s="8">
        <v>873</v>
      </c>
      <c r="B875" s="8">
        <f>IF(Päälaskenta!C$7,Päälaskenta!E$7,Päälaskenta!G$5)</f>
        <v>2.5</v>
      </c>
      <c r="C875" s="56">
        <v>1.127</v>
      </c>
      <c r="D875" s="92">
        <f t="shared" si="91"/>
        <v>2.21828</v>
      </c>
      <c r="E875" s="8">
        <f>Päälaskenta!F$15</f>
        <v>0.08</v>
      </c>
      <c r="F875" s="93">
        <f>SQRT(POWER(Päälaskenta!C$15/(2*Päälaskenta!E$15),2)+(D875/Päälaskenta!E$15))-Päälaskenta!C$15/(2*Päälaskenta!E$15)</f>
        <v>0.61380000000000001</v>
      </c>
      <c r="G875" s="57">
        <f>2*SQRT((POWER(F875,2))+POWER(Päälaskenta!E$15*F875,2))+Päälaskenta!C$15</f>
        <v>4.74</v>
      </c>
      <c r="H875" s="57">
        <f t="shared" si="92"/>
        <v>0.47</v>
      </c>
      <c r="I875" s="62">
        <f t="shared" si="93"/>
        <v>2.2245000000000001E-2</v>
      </c>
      <c r="M875" s="8">
        <f>IF(F875&gt;(Päälaskenta!D$24+Päälaskenta!D$20),(F875*Päälaskenta!C$15 + F875*F875*Päälaskenta!E$15)+(Päälaskenta!C$15 + F875*Päälaskenta!E$15)*(F875-(Päälaskenta!D$24+Päälaskenta!D$20)),F875*Päälaskenta!C$15 + F875*F875*Päälaskenta!E$15)</f>
        <v>2.2181504400000001</v>
      </c>
      <c r="N875" s="8">
        <f>IF(F875&gt;Päälaskenta!D$24+Päälaskenta!D$20,2*SQRT(POWER((Päälaskenta!D$24+Päälaskenta!D$20),2)+POWER(Päälaskenta!E$15*(Päälaskenta!D$24+Päälaskenta!D$20),2))+Päälaskenta!C$15,(2*SQRT((POWER(F875,2))+POWER(Päälaskenta!E$15*F875,2))+Päälaskenta!C$15))</f>
        <v>4.7360885691692101</v>
      </c>
      <c r="O875" s="8">
        <f t="shared" si="94"/>
        <v>0.46835070915683902</v>
      </c>
      <c r="P875" s="8">
        <f>Päälaskenta!F$15</f>
        <v>0.08</v>
      </c>
      <c r="Q875" s="8">
        <f t="shared" si="95"/>
        <v>16.721752794381999</v>
      </c>
      <c r="R875" s="8">
        <f t="shared" si="96"/>
        <v>1.12706512368025</v>
      </c>
      <c r="S875" s="8">
        <f t="shared" si="97"/>
        <v>2.2352001597989099E-2</v>
      </c>
    </row>
    <row r="876" spans="1:19" x14ac:dyDescent="0.2">
      <c r="A876" s="8">
        <v>874</v>
      </c>
      <c r="B876" s="8">
        <f>IF(Päälaskenta!C$7,Päälaskenta!E$7,Päälaskenta!G$5)</f>
        <v>2.5</v>
      </c>
      <c r="C876" s="56">
        <v>1.1259999999999999</v>
      </c>
      <c r="D876" s="92">
        <f t="shared" si="91"/>
        <v>2.2202500000000001</v>
      </c>
      <c r="E876" s="8">
        <f>Päälaskenta!F$15</f>
        <v>0.08</v>
      </c>
      <c r="F876" s="93">
        <f>SQRT(POWER(Päälaskenta!C$15/(2*Päälaskenta!E$15),2)+(D876/Päälaskenta!E$15))-Päälaskenta!C$15/(2*Päälaskenta!E$15)</f>
        <v>0.61429999999999996</v>
      </c>
      <c r="G876" s="57">
        <f>2*SQRT((POWER(F876,2))+POWER(Päälaskenta!E$15*F876,2))+Päälaskenta!C$15</f>
        <v>4.74</v>
      </c>
      <c r="H876" s="57">
        <f t="shared" si="92"/>
        <v>0.47</v>
      </c>
      <c r="I876" s="62">
        <f t="shared" si="93"/>
        <v>2.2204999999999999E-2</v>
      </c>
      <c r="M876" s="8">
        <f>IF(F876&gt;(Päälaskenta!D$24+Päälaskenta!D$20),(F876*Päälaskenta!C$15 + F876*F876*Päälaskenta!E$15)+(Päälaskenta!C$15 + F876*Päälaskenta!E$15)*(F876-(Päälaskenta!D$24+Päälaskenta!D$20)),F876*Päälaskenta!C$15 + F876*F876*Päälaskenta!E$15)</f>
        <v>2.2202644899999999</v>
      </c>
      <c r="N876" s="8">
        <f>IF(F876&gt;Päälaskenta!D$24+Päälaskenta!D$20,2*SQRT(POWER((Päälaskenta!D$24+Päälaskenta!D$20),2)+POWER(Päälaskenta!E$15*(Päälaskenta!D$24+Päälaskenta!D$20),2))+Päälaskenta!C$15,(2*SQRT((POWER(F876,2))+POWER(Päälaskenta!E$15*F876,2))+Päälaskenta!C$15))</f>
        <v>4.7375027827315801</v>
      </c>
      <c r="O876" s="8">
        <f t="shared" si="94"/>
        <v>0.46865713685551103</v>
      </c>
      <c r="P876" s="8">
        <f>Päälaskenta!F$15</f>
        <v>0.08</v>
      </c>
      <c r="Q876" s="8">
        <f t="shared" si="95"/>
        <v>16.744989622221901</v>
      </c>
      <c r="R876" s="8">
        <f t="shared" si="96"/>
        <v>1.12599197584789</v>
      </c>
      <c r="S876" s="8">
        <f t="shared" si="97"/>
        <v>2.22900094141479E-2</v>
      </c>
    </row>
    <row r="877" spans="1:19" x14ac:dyDescent="0.2">
      <c r="A877" s="8">
        <v>875</v>
      </c>
      <c r="B877" s="8">
        <f>IF(Päälaskenta!C$7,Päälaskenta!E$7,Päälaskenta!G$5)</f>
        <v>2.5</v>
      </c>
      <c r="C877" s="56">
        <v>1.125</v>
      </c>
      <c r="D877" s="92">
        <f t="shared" si="91"/>
        <v>2.2222200000000001</v>
      </c>
      <c r="E877" s="8">
        <f>Päälaskenta!F$15</f>
        <v>0.08</v>
      </c>
      <c r="F877" s="93">
        <f>SQRT(POWER(Päälaskenta!C$15/(2*Päälaskenta!E$15),2)+(D877/Päälaskenta!E$15))-Päälaskenta!C$15/(2*Päälaskenta!E$15)</f>
        <v>0.61480000000000001</v>
      </c>
      <c r="G877" s="57">
        <f>2*SQRT((POWER(F877,2))+POWER(Päälaskenta!E$15*F877,2))+Päälaskenta!C$15</f>
        <v>4.74</v>
      </c>
      <c r="H877" s="57">
        <f t="shared" si="92"/>
        <v>0.47</v>
      </c>
      <c r="I877" s="62">
        <f t="shared" si="93"/>
        <v>2.2166000000000002E-2</v>
      </c>
      <c r="M877" s="8">
        <f>IF(F877&gt;(Päälaskenta!D$24+Päälaskenta!D$20),(F877*Päälaskenta!C$15 + F877*F877*Päälaskenta!E$15)+(Päälaskenta!C$15 + F877*Päälaskenta!E$15)*(F877-(Päälaskenta!D$24+Päälaskenta!D$20)),F877*Päälaskenta!C$15 + F877*F877*Päälaskenta!E$15)</f>
        <v>2.2223790399999999</v>
      </c>
      <c r="N877" s="8">
        <f>IF(F877&gt;Päälaskenta!D$24+Päälaskenta!D$20,2*SQRT(POWER((Päälaskenta!D$24+Päälaskenta!D$20),2)+POWER(Päälaskenta!E$15*(Päälaskenta!D$24+Päälaskenta!D$20),2))+Päälaskenta!C$15,(2*SQRT((POWER(F877,2))+POWER(Päälaskenta!E$15*F877,2))+Päälaskenta!C$15))</f>
        <v>4.7389169962939599</v>
      </c>
      <c r="O877" s="8">
        <f t="shared" si="94"/>
        <v>0.46896348717185699</v>
      </c>
      <c r="P877" s="8">
        <f>Päälaskenta!F$15</f>
        <v>0.08</v>
      </c>
      <c r="Q877" s="8">
        <f t="shared" si="95"/>
        <v>16.768240687004099</v>
      </c>
      <c r="R877" s="8">
        <f t="shared" si="96"/>
        <v>1.1249206166019301</v>
      </c>
      <c r="S877" s="8">
        <f t="shared" si="97"/>
        <v>2.2228237026097799E-2</v>
      </c>
    </row>
    <row r="878" spans="1:19" x14ac:dyDescent="0.2">
      <c r="A878" s="8">
        <v>876</v>
      </c>
      <c r="B878" s="8">
        <f>IF(Päälaskenta!C$7,Päälaskenta!E$7,Päälaskenta!G$5)</f>
        <v>2.5</v>
      </c>
      <c r="C878" s="56">
        <v>1.1240000000000001</v>
      </c>
      <c r="D878" s="92">
        <f t="shared" si="91"/>
        <v>2.2242000000000002</v>
      </c>
      <c r="E878" s="8">
        <f>Päälaskenta!F$15</f>
        <v>0.08</v>
      </c>
      <c r="F878" s="93">
        <f>SQRT(POWER(Päälaskenta!C$15/(2*Päälaskenta!E$15),2)+(D878/Päälaskenta!E$15))-Päälaskenta!C$15/(2*Päälaskenta!E$15)</f>
        <v>0.61519999999999997</v>
      </c>
      <c r="G878" s="57">
        <f>2*SQRT((POWER(F878,2))+POWER(Päälaskenta!E$15*F878,2))+Päälaskenta!C$15</f>
        <v>4.74</v>
      </c>
      <c r="H878" s="57">
        <f t="shared" si="92"/>
        <v>0.47</v>
      </c>
      <c r="I878" s="62">
        <f t="shared" si="93"/>
        <v>2.2127000000000001E-2</v>
      </c>
      <c r="M878" s="8">
        <f>IF(F878&gt;(Päälaskenta!D$24+Päälaskenta!D$20),(F878*Päälaskenta!C$15 + F878*F878*Päälaskenta!E$15)+(Päälaskenta!C$15 + F878*Päälaskenta!E$15)*(F878-(Päälaskenta!D$24+Päälaskenta!D$20)),F878*Päälaskenta!C$15 + F878*F878*Päälaskenta!E$15)</f>
        <v>2.2240710400000001</v>
      </c>
      <c r="N878" s="8">
        <f>IF(F878&gt;Päälaskenta!D$24+Päälaskenta!D$20,2*SQRT(POWER((Päälaskenta!D$24+Päälaskenta!D$20),2)+POWER(Päälaskenta!E$15*(Päälaskenta!D$24+Päälaskenta!D$20),2))+Päälaskenta!C$15,(2*SQRT((POWER(F878,2))+POWER(Päälaskenta!E$15*F878,2))+Päälaskenta!C$15))</f>
        <v>4.74004836714386</v>
      </c>
      <c r="O878" s="8">
        <f t="shared" si="94"/>
        <v>0.46920851175620498</v>
      </c>
      <c r="P878" s="8">
        <f>Päälaskenta!F$15</f>
        <v>0.08</v>
      </c>
      <c r="Q878" s="8">
        <f t="shared" si="95"/>
        <v>16.786851789001599</v>
      </c>
      <c r="R878" s="8">
        <f t="shared" si="96"/>
        <v>1.12406481404479</v>
      </c>
      <c r="S878" s="8">
        <f t="shared" si="97"/>
        <v>2.2178976727921199E-2</v>
      </c>
    </row>
    <row r="879" spans="1:19" x14ac:dyDescent="0.2">
      <c r="A879" s="8">
        <v>877</v>
      </c>
      <c r="B879" s="8">
        <f>IF(Päälaskenta!C$7,Päälaskenta!E$7,Päälaskenta!G$5)</f>
        <v>2.5</v>
      </c>
      <c r="C879" s="56">
        <v>1.123</v>
      </c>
      <c r="D879" s="92">
        <f t="shared" si="91"/>
        <v>2.2261799999999998</v>
      </c>
      <c r="E879" s="8">
        <f>Päälaskenta!F$15</f>
        <v>0.08</v>
      </c>
      <c r="F879" s="93">
        <f>SQRT(POWER(Päälaskenta!C$15/(2*Päälaskenta!E$15),2)+(D879/Päälaskenta!E$15))-Päälaskenta!C$15/(2*Päälaskenta!E$15)</f>
        <v>0.61570000000000003</v>
      </c>
      <c r="G879" s="57">
        <f>2*SQRT((POWER(F879,2))+POWER(Päälaskenta!E$15*F879,2))+Päälaskenta!C$15</f>
        <v>4.74</v>
      </c>
      <c r="H879" s="57">
        <f t="shared" si="92"/>
        <v>0.47</v>
      </c>
      <c r="I879" s="62">
        <f t="shared" si="93"/>
        <v>2.2086999999999999E-2</v>
      </c>
      <c r="M879" s="8">
        <f>IF(F879&gt;(Päälaskenta!D$24+Päälaskenta!D$20),(F879*Päälaskenta!C$15 + F879*F879*Päälaskenta!E$15)+(Päälaskenta!C$15 + F879*Päälaskenta!E$15)*(F879-(Päälaskenta!D$24+Päälaskenta!D$20)),F879*Päälaskenta!C$15 + F879*F879*Päälaskenta!E$15)</f>
        <v>2.2261864899999999</v>
      </c>
      <c r="N879" s="8">
        <f>IF(F879&gt;Päälaskenta!D$24+Päälaskenta!D$20,2*SQRT(POWER((Päälaskenta!D$24+Päälaskenta!D$20),2)+POWER(Päälaskenta!E$15*(Päälaskenta!D$24+Päälaskenta!D$20),2))+Päälaskenta!C$15,(2*SQRT((POWER(F879,2))+POWER(Päälaskenta!E$15*F879,2))+Päälaskenta!C$15))</f>
        <v>4.7414625807062301</v>
      </c>
      <c r="O879" s="8">
        <f t="shared" si="94"/>
        <v>0.469514722958842</v>
      </c>
      <c r="P879" s="8">
        <f>Päälaskenta!F$15</f>
        <v>0.08</v>
      </c>
      <c r="Q879" s="8">
        <f t="shared" si="95"/>
        <v>16.8101284786825</v>
      </c>
      <c r="R879" s="8">
        <f t="shared" si="96"/>
        <v>1.12299666323103</v>
      </c>
      <c r="S879" s="8">
        <f t="shared" si="97"/>
        <v>2.2117597573556101E-2</v>
      </c>
    </row>
    <row r="880" spans="1:19" x14ac:dyDescent="0.2">
      <c r="A880" s="8">
        <v>878</v>
      </c>
      <c r="B880" s="8">
        <f>IF(Päälaskenta!C$7,Päälaskenta!E$7,Päälaskenta!G$5)</f>
        <v>2.5</v>
      </c>
      <c r="C880" s="56">
        <v>1.1220000000000001</v>
      </c>
      <c r="D880" s="92">
        <f t="shared" si="91"/>
        <v>2.2281599999999999</v>
      </c>
      <c r="E880" s="8">
        <f>Päälaskenta!F$15</f>
        <v>0.08</v>
      </c>
      <c r="F880" s="93">
        <f>SQRT(POWER(Päälaskenta!C$15/(2*Päälaskenta!E$15),2)+(D880/Päälaskenta!E$15))-Päälaskenta!C$15/(2*Päälaskenta!E$15)</f>
        <v>0.61619999999999997</v>
      </c>
      <c r="G880" s="57">
        <f>2*SQRT((POWER(F880,2))+POWER(Päälaskenta!E$15*F880,2))+Päälaskenta!C$15</f>
        <v>4.74</v>
      </c>
      <c r="H880" s="57">
        <f t="shared" si="92"/>
        <v>0.47</v>
      </c>
      <c r="I880" s="62">
        <f t="shared" si="93"/>
        <v>2.2048000000000002E-2</v>
      </c>
      <c r="M880" s="8">
        <f>IF(F880&gt;(Päälaskenta!D$24+Päälaskenta!D$20),(F880*Päälaskenta!C$15 + F880*F880*Päälaskenta!E$15)+(Päälaskenta!C$15 + F880*Päälaskenta!E$15)*(F880-(Päälaskenta!D$24+Päälaskenta!D$20)),F880*Päälaskenta!C$15 + F880*F880*Päälaskenta!E$15)</f>
        <v>2.2283024400000002</v>
      </c>
      <c r="N880" s="8">
        <f>IF(F880&gt;Päälaskenta!D$24+Päälaskenta!D$20,2*SQRT(POWER((Päälaskenta!D$24+Päälaskenta!D$20),2)+POWER(Päälaskenta!E$15*(Päälaskenta!D$24+Päälaskenta!D$20),2))+Päälaskenta!C$15,(2*SQRT((POWER(F880,2))+POWER(Päälaskenta!E$15*F880,2))+Päälaskenta!C$15))</f>
        <v>4.7428767942686001</v>
      </c>
      <c r="O880" s="8">
        <f t="shared" si="94"/>
        <v>0.46982085697286702</v>
      </c>
      <c r="P880" s="8">
        <f>Päälaskenta!F$15</f>
        <v>0.08</v>
      </c>
      <c r="Q880" s="8">
        <f t="shared" si="95"/>
        <v>16.8334194035371</v>
      </c>
      <c r="R880" s="8">
        <f t="shared" si="96"/>
        <v>1.1219302887807301</v>
      </c>
      <c r="S880" s="8">
        <f t="shared" si="97"/>
        <v>2.2056435558377802E-2</v>
      </c>
    </row>
    <row r="881" spans="1:19" x14ac:dyDescent="0.2">
      <c r="A881" s="8">
        <v>879</v>
      </c>
      <c r="B881" s="8">
        <f>IF(Päälaskenta!C$7,Päälaskenta!E$7,Päälaskenta!G$5)</f>
        <v>2.5</v>
      </c>
      <c r="C881" s="56">
        <v>1.121</v>
      </c>
      <c r="D881" s="92">
        <f t="shared" si="91"/>
        <v>2.2301500000000001</v>
      </c>
      <c r="E881" s="8">
        <f>Päälaskenta!F$15</f>
        <v>0.08</v>
      </c>
      <c r="F881" s="93">
        <f>SQRT(POWER(Päälaskenta!C$15/(2*Päälaskenta!E$15),2)+(D881/Päälaskenta!E$15))-Päälaskenta!C$15/(2*Päälaskenta!E$15)</f>
        <v>0.61660000000000004</v>
      </c>
      <c r="G881" s="57">
        <f>2*SQRT((POWER(F881,2))+POWER(Päälaskenta!E$15*F881,2))+Päälaskenta!C$15</f>
        <v>4.74</v>
      </c>
      <c r="H881" s="57">
        <f t="shared" si="92"/>
        <v>0.47</v>
      </c>
      <c r="I881" s="62">
        <f t="shared" si="93"/>
        <v>2.2009000000000001E-2</v>
      </c>
      <c r="M881" s="8">
        <f>IF(F881&gt;(Päälaskenta!D$24+Päälaskenta!D$20),(F881*Päälaskenta!C$15 + F881*F881*Päälaskenta!E$15)+(Päälaskenta!C$15 + F881*Päälaskenta!E$15)*(F881-(Päälaskenta!D$24+Päälaskenta!D$20)),F881*Päälaskenta!C$15 + F881*F881*Päälaskenta!E$15)</f>
        <v>2.2299955599999999</v>
      </c>
      <c r="N881" s="8">
        <f>IF(F881&gt;Päälaskenta!D$24+Päälaskenta!D$20,2*SQRT(POWER((Päälaskenta!D$24+Päälaskenta!D$20),2)+POWER(Päälaskenta!E$15*(Päälaskenta!D$24+Päälaskenta!D$20),2))+Päälaskenta!C$15,(2*SQRT((POWER(F881,2))+POWER(Päälaskenta!E$15*F881,2))+Päälaskenta!C$15))</f>
        <v>4.7440081651185002</v>
      </c>
      <c r="O881" s="8">
        <f t="shared" si="94"/>
        <v>0.47006570865467701</v>
      </c>
      <c r="P881" s="8">
        <f>Päälaskenta!F$15</f>
        <v>0.08</v>
      </c>
      <c r="Q881" s="8">
        <f t="shared" si="95"/>
        <v>16.852062392325902</v>
      </c>
      <c r="R881" s="8">
        <f t="shared" si="96"/>
        <v>1.12107846528627</v>
      </c>
      <c r="S881" s="8">
        <f t="shared" si="97"/>
        <v>2.20076616549084E-2</v>
      </c>
    </row>
    <row r="882" spans="1:19" x14ac:dyDescent="0.2">
      <c r="A882" s="8">
        <v>880</v>
      </c>
      <c r="B882" s="8">
        <f>IF(Päälaskenta!C$7,Päälaskenta!E$7,Päälaskenta!G$5)</f>
        <v>2.5</v>
      </c>
      <c r="C882" s="56">
        <v>1.1200000000000001</v>
      </c>
      <c r="D882" s="92">
        <f t="shared" si="91"/>
        <v>2.2321399999999998</v>
      </c>
      <c r="E882" s="8">
        <f>Päälaskenta!F$15</f>
        <v>0.08</v>
      </c>
      <c r="F882" s="93">
        <f>SQRT(POWER(Päälaskenta!C$15/(2*Päälaskenta!E$15),2)+(D882/Päälaskenta!E$15))-Päälaskenta!C$15/(2*Päälaskenta!E$15)</f>
        <v>0.61709999999999998</v>
      </c>
      <c r="G882" s="57">
        <f>2*SQRT((POWER(F882,2))+POWER(Päälaskenta!E$15*F882,2))+Päälaskenta!C$15</f>
        <v>4.75</v>
      </c>
      <c r="H882" s="57">
        <f t="shared" si="92"/>
        <v>0.47</v>
      </c>
      <c r="I882" s="62">
        <f t="shared" si="93"/>
        <v>2.1968999999999999E-2</v>
      </c>
      <c r="M882" s="8">
        <f>IF(F882&gt;(Päälaskenta!D$24+Päälaskenta!D$20),(F882*Päälaskenta!C$15 + F882*F882*Päälaskenta!E$15)+(Päälaskenta!C$15 + F882*Päälaskenta!E$15)*(F882-(Päälaskenta!D$24+Päälaskenta!D$20)),F882*Päälaskenta!C$15 + F882*F882*Päälaskenta!E$15)</f>
        <v>2.23211241</v>
      </c>
      <c r="N882" s="8">
        <f>IF(F882&gt;Päälaskenta!D$24+Päälaskenta!D$20,2*SQRT(POWER((Päälaskenta!D$24+Päälaskenta!D$20),2)+POWER(Päälaskenta!E$15*(Päälaskenta!D$24+Päälaskenta!D$20),2))+Päälaskenta!C$15,(2*SQRT((POWER(F882,2))+POWER(Päälaskenta!E$15*F882,2))+Päälaskenta!C$15))</f>
        <v>4.7454223786808702</v>
      </c>
      <c r="O882" s="8">
        <f t="shared" si="94"/>
        <v>0.47037170390309502</v>
      </c>
      <c r="P882" s="8">
        <f>Päälaskenta!F$15</f>
        <v>0.08</v>
      </c>
      <c r="Q882" s="8">
        <f t="shared" si="95"/>
        <v>16.8753789389209</v>
      </c>
      <c r="R882" s="8">
        <f t="shared" si="96"/>
        <v>1.12001527736679</v>
      </c>
      <c r="S882" s="8">
        <f t="shared" si="97"/>
        <v>2.19468881258317E-2</v>
      </c>
    </row>
    <row r="883" spans="1:19" x14ac:dyDescent="0.2">
      <c r="A883" s="8">
        <v>881</v>
      </c>
      <c r="B883" s="8">
        <f>IF(Päälaskenta!C$7,Päälaskenta!E$7,Päälaskenta!G$5)</f>
        <v>2.5</v>
      </c>
      <c r="C883" s="56">
        <v>1.119</v>
      </c>
      <c r="D883" s="92">
        <f t="shared" si="91"/>
        <v>2.23414</v>
      </c>
      <c r="E883" s="8">
        <f>Päälaskenta!F$15</f>
        <v>0.08</v>
      </c>
      <c r="F883" s="93">
        <f>SQRT(POWER(Päälaskenta!C$15/(2*Päälaskenta!E$15),2)+(D883/Päälaskenta!E$15))-Päälaskenta!C$15/(2*Päälaskenta!E$15)</f>
        <v>0.61760000000000004</v>
      </c>
      <c r="G883" s="57">
        <f>2*SQRT((POWER(F883,2))+POWER(Päälaskenta!E$15*F883,2))+Päälaskenta!C$15</f>
        <v>4.75</v>
      </c>
      <c r="H883" s="57">
        <f t="shared" si="92"/>
        <v>0.47</v>
      </c>
      <c r="I883" s="62">
        <f t="shared" si="93"/>
        <v>2.1930000000000002E-2</v>
      </c>
      <c r="M883" s="8">
        <f>IF(F883&gt;(Päälaskenta!D$24+Päälaskenta!D$20),(F883*Päälaskenta!C$15 + F883*F883*Päälaskenta!E$15)+(Päälaskenta!C$15 + F883*Päälaskenta!E$15)*(F883-(Päälaskenta!D$24+Päälaskenta!D$20)),F883*Päälaskenta!C$15 + F883*F883*Päälaskenta!E$15)</f>
        <v>2.2342297599999998</v>
      </c>
      <c r="N883" s="8">
        <f>IF(F883&gt;Päälaskenta!D$24+Päälaskenta!D$20,2*SQRT(POWER((Päälaskenta!D$24+Päälaskenta!D$20),2)+POWER(Päälaskenta!E$15*(Päälaskenta!D$24+Päälaskenta!D$20),2))+Päälaskenta!C$15,(2*SQRT((POWER(F883,2))+POWER(Päälaskenta!E$15*F883,2))+Päälaskenta!C$15))</f>
        <v>4.7468365922432501</v>
      </c>
      <c r="O883" s="8">
        <f t="shared" si="94"/>
        <v>0.47067762215596998</v>
      </c>
      <c r="P883" s="8">
        <f>Päälaskenta!F$15</f>
        <v>0.08</v>
      </c>
      <c r="Q883" s="8">
        <f t="shared" si="95"/>
        <v>16.898709718948901</v>
      </c>
      <c r="R883" s="8">
        <f t="shared" si="96"/>
        <v>1.1189538536985599</v>
      </c>
      <c r="S883" s="8">
        <f t="shared" si="97"/>
        <v>2.1886329117310501E-2</v>
      </c>
    </row>
    <row r="884" spans="1:19" x14ac:dyDescent="0.2">
      <c r="A884" s="8">
        <v>882</v>
      </c>
      <c r="B884" s="8">
        <f>IF(Päälaskenta!C$7,Päälaskenta!E$7,Päälaskenta!G$5)</f>
        <v>2.5</v>
      </c>
      <c r="C884" s="56">
        <v>1.1180000000000001</v>
      </c>
      <c r="D884" s="92">
        <f t="shared" si="91"/>
        <v>2.2361399999999998</v>
      </c>
      <c r="E884" s="8">
        <f>Päälaskenta!F$15</f>
        <v>0.08</v>
      </c>
      <c r="F884" s="93">
        <f>SQRT(POWER(Päälaskenta!C$15/(2*Päälaskenta!E$15),2)+(D884/Päälaskenta!E$15))-Päälaskenta!C$15/(2*Päälaskenta!E$15)</f>
        <v>0.61809999999999998</v>
      </c>
      <c r="G884" s="57">
        <f>2*SQRT((POWER(F884,2))+POWER(Päälaskenta!E$15*F884,2))+Päälaskenta!C$15</f>
        <v>4.75</v>
      </c>
      <c r="H884" s="57">
        <f t="shared" si="92"/>
        <v>0.47</v>
      </c>
      <c r="I884" s="62">
        <f t="shared" si="93"/>
        <v>2.1891000000000001E-2</v>
      </c>
      <c r="M884" s="8">
        <f>IF(F884&gt;(Päälaskenta!D$24+Päälaskenta!D$20),(F884*Päälaskenta!C$15 + F884*F884*Päälaskenta!E$15)+(Päälaskenta!C$15 + F884*Päälaskenta!E$15)*(F884-(Päälaskenta!D$24+Päälaskenta!D$20)),F884*Päälaskenta!C$15 + F884*F884*Päälaskenta!E$15)</f>
        <v>2.2363476100000002</v>
      </c>
      <c r="N884" s="8">
        <f>IF(F884&gt;Päälaskenta!D$24+Päälaskenta!D$20,2*SQRT(POWER((Päälaskenta!D$24+Päälaskenta!D$20),2)+POWER(Päälaskenta!E$15*(Päälaskenta!D$24+Päälaskenta!D$20),2))+Päälaskenta!C$15,(2*SQRT((POWER(F884,2))+POWER(Päälaskenta!E$15*F884,2))+Päälaskenta!C$15))</f>
        <v>4.7482508058056201</v>
      </c>
      <c r="O884" s="8">
        <f t="shared" si="94"/>
        <v>0.47098346348209902</v>
      </c>
      <c r="P884" s="8">
        <f>Päälaskenta!F$15</f>
        <v>0.08</v>
      </c>
      <c r="Q884" s="8">
        <f t="shared" si="95"/>
        <v>16.9220547317951</v>
      </c>
      <c r="R884" s="8">
        <f t="shared" si="96"/>
        <v>1.11789418998239</v>
      </c>
      <c r="S884" s="8">
        <f t="shared" si="97"/>
        <v>2.1825983703201698E-2</v>
      </c>
    </row>
    <row r="885" spans="1:19" x14ac:dyDescent="0.2">
      <c r="A885" s="8">
        <v>883</v>
      </c>
      <c r="B885" s="8">
        <f>IF(Päälaskenta!C$7,Päälaskenta!E$7,Päälaskenta!G$5)</f>
        <v>2.5</v>
      </c>
      <c r="C885" s="56">
        <v>1.117</v>
      </c>
      <c r="D885" s="92">
        <f t="shared" si="91"/>
        <v>2.23814</v>
      </c>
      <c r="E885" s="8">
        <f>Päälaskenta!F$15</f>
        <v>0.08</v>
      </c>
      <c r="F885" s="93">
        <f>SQRT(POWER(Päälaskenta!C$15/(2*Päälaskenta!E$15),2)+(D885/Päälaskenta!E$15))-Päälaskenta!C$15/(2*Päälaskenta!E$15)</f>
        <v>0.61850000000000005</v>
      </c>
      <c r="G885" s="57">
        <f>2*SQRT((POWER(F885,2))+POWER(Päälaskenta!E$15*F885,2))+Päälaskenta!C$15</f>
        <v>4.75</v>
      </c>
      <c r="H885" s="57">
        <f t="shared" si="92"/>
        <v>0.47</v>
      </c>
      <c r="I885" s="62">
        <f t="shared" si="93"/>
        <v>2.1852E-2</v>
      </c>
      <c r="M885" s="8">
        <f>IF(F885&gt;(Päälaskenta!D$24+Päälaskenta!D$20),(F885*Päälaskenta!C$15 + F885*F885*Päälaskenta!E$15)+(Päälaskenta!C$15 + F885*Päälaskenta!E$15)*(F885-(Päälaskenta!D$24+Päälaskenta!D$20)),F885*Päälaskenta!C$15 + F885*F885*Päälaskenta!E$15)</f>
        <v>2.2380422499999999</v>
      </c>
      <c r="N885" s="8">
        <f>IF(F885&gt;Päälaskenta!D$24+Päälaskenta!D$20,2*SQRT(POWER((Päälaskenta!D$24+Päälaskenta!D$20),2)+POWER(Päälaskenta!E$15*(Päälaskenta!D$24+Päälaskenta!D$20),2))+Päälaskenta!C$15,(2*SQRT((POWER(F885,2))+POWER(Päälaskenta!E$15*F885,2))+Päälaskenta!C$15))</f>
        <v>4.7493821766555202</v>
      </c>
      <c r="O885" s="8">
        <f t="shared" si="94"/>
        <v>0.471228081201924</v>
      </c>
      <c r="P885" s="8">
        <f>Päälaskenta!F$15</f>
        <v>0.08</v>
      </c>
      <c r="Q885" s="8">
        <f t="shared" si="95"/>
        <v>16.940740989290099</v>
      </c>
      <c r="R885" s="8">
        <f t="shared" si="96"/>
        <v>1.11704772329477</v>
      </c>
      <c r="S885" s="8">
        <f t="shared" si="97"/>
        <v>2.1777860540547901E-2</v>
      </c>
    </row>
    <row r="886" spans="1:19" x14ac:dyDescent="0.2">
      <c r="A886" s="8">
        <v>884</v>
      </c>
      <c r="B886" s="8">
        <f>IF(Päälaskenta!C$7,Päälaskenta!E$7,Päälaskenta!G$5)</f>
        <v>2.5</v>
      </c>
      <c r="C886" s="56">
        <v>1.1160000000000001</v>
      </c>
      <c r="D886" s="92">
        <f t="shared" si="91"/>
        <v>2.2401399999999998</v>
      </c>
      <c r="E886" s="8">
        <f>Päälaskenta!F$15</f>
        <v>0.08</v>
      </c>
      <c r="F886" s="93">
        <f>SQRT(POWER(Päälaskenta!C$15/(2*Päälaskenta!E$15),2)+(D886/Päälaskenta!E$15))-Päälaskenta!C$15/(2*Päälaskenta!E$15)</f>
        <v>0.61899999999999999</v>
      </c>
      <c r="G886" s="57">
        <f>2*SQRT((POWER(F886,2))+POWER(Päälaskenta!E$15*F886,2))+Päälaskenta!C$15</f>
        <v>4.75</v>
      </c>
      <c r="H886" s="57">
        <f t="shared" si="92"/>
        <v>0.47</v>
      </c>
      <c r="I886" s="62">
        <f t="shared" si="93"/>
        <v>2.1812999999999999E-2</v>
      </c>
      <c r="M886" s="8">
        <f>IF(F886&gt;(Päälaskenta!D$24+Päälaskenta!D$20),(F886*Päälaskenta!C$15 + F886*F886*Päälaskenta!E$15)+(Päälaskenta!C$15 + F886*Päälaskenta!E$15)*(F886-(Päälaskenta!D$24+Päälaskenta!D$20)),F886*Päälaskenta!C$15 + F886*F886*Päälaskenta!E$15)</f>
        <v>2.2401610000000001</v>
      </c>
      <c r="N886" s="8">
        <f>IF(F886&gt;Päälaskenta!D$24+Päälaskenta!D$20,2*SQRT(POWER((Päälaskenta!D$24+Päälaskenta!D$20),2)+POWER(Päälaskenta!E$15*(Päälaskenta!D$24+Päälaskenta!D$20),2))+Päälaskenta!C$15,(2*SQRT((POWER(F886,2))+POWER(Päälaskenta!E$15*F886,2))+Päälaskenta!C$15))</f>
        <v>4.7507963902178902</v>
      </c>
      <c r="O886" s="8">
        <f t="shared" si="94"/>
        <v>0.47153378423301701</v>
      </c>
      <c r="P886" s="8">
        <f>Päälaskenta!F$15</f>
        <v>0.08</v>
      </c>
      <c r="Q886" s="8">
        <f t="shared" si="95"/>
        <v>16.9641116196706</v>
      </c>
      <c r="R886" s="8">
        <f t="shared" si="96"/>
        <v>1.1159912167027299</v>
      </c>
      <c r="S886" s="8">
        <f t="shared" si="97"/>
        <v>2.1717897277599901E-2</v>
      </c>
    </row>
    <row r="887" spans="1:19" x14ac:dyDescent="0.2">
      <c r="A887" s="8">
        <v>885</v>
      </c>
      <c r="B887" s="8">
        <f>IF(Päälaskenta!C$7,Päälaskenta!E$7,Päälaskenta!G$5)</f>
        <v>2.5</v>
      </c>
      <c r="C887" s="56">
        <v>1.115</v>
      </c>
      <c r="D887" s="92">
        <f t="shared" si="91"/>
        <v>2.2421500000000001</v>
      </c>
      <c r="E887" s="8">
        <f>Päälaskenta!F$15</f>
        <v>0.08</v>
      </c>
      <c r="F887" s="93">
        <f>SQRT(POWER(Päälaskenta!C$15/(2*Päälaskenta!E$15),2)+(D887/Päälaskenta!E$15))-Päälaskenta!C$15/(2*Päälaskenta!E$15)</f>
        <v>0.61950000000000005</v>
      </c>
      <c r="G887" s="57">
        <f>2*SQRT((POWER(F887,2))+POWER(Päälaskenta!E$15*F887,2))+Päälaskenta!C$15</f>
        <v>4.75</v>
      </c>
      <c r="H887" s="57">
        <f t="shared" si="92"/>
        <v>0.47</v>
      </c>
      <c r="I887" s="62">
        <f t="shared" si="93"/>
        <v>2.1774000000000002E-2</v>
      </c>
      <c r="M887" s="8">
        <f>IF(F887&gt;(Päälaskenta!D$24+Päälaskenta!D$20),(F887*Päälaskenta!C$15 + F887*F887*Päälaskenta!E$15)+(Päälaskenta!C$15 + F887*Päälaskenta!E$15)*(F887-(Päälaskenta!D$24+Päälaskenta!D$20)),F887*Päälaskenta!C$15 + F887*F887*Päälaskenta!E$15)</f>
        <v>2.2422802499999999</v>
      </c>
      <c r="N887" s="8">
        <f>IF(F887&gt;Päälaskenta!D$24+Päälaskenta!D$20,2*SQRT(POWER((Päälaskenta!D$24+Päälaskenta!D$20),2)+POWER(Päälaskenta!E$15*(Päälaskenta!D$24+Päälaskenta!D$20),2))+Päälaskenta!C$15,(2*SQRT((POWER(F887,2))+POWER(Päälaskenta!E$15*F887,2))+Päälaskenta!C$15))</f>
        <v>4.7522106037802603</v>
      </c>
      <c r="O887" s="8">
        <f t="shared" si="94"/>
        <v>0.47183941052955902</v>
      </c>
      <c r="P887" s="8">
        <f>Päälaskenta!F$15</f>
        <v>0.08</v>
      </c>
      <c r="Q887" s="8">
        <f t="shared" si="95"/>
        <v>16.9874964811663</v>
      </c>
      <c r="R887" s="8">
        <f t="shared" si="96"/>
        <v>1.1149364580988499</v>
      </c>
      <c r="S887" s="8">
        <f t="shared" si="97"/>
        <v>2.1658145040967702E-2</v>
      </c>
    </row>
    <row r="888" spans="1:19" x14ac:dyDescent="0.2">
      <c r="A888" s="8">
        <v>886</v>
      </c>
      <c r="B888" s="8">
        <f>IF(Päälaskenta!C$7,Päälaskenta!E$7,Päälaskenta!G$5)</f>
        <v>2.5</v>
      </c>
      <c r="C888" s="56">
        <v>1.1140000000000001</v>
      </c>
      <c r="D888" s="92">
        <f t="shared" si="91"/>
        <v>2.24417</v>
      </c>
      <c r="E888" s="8">
        <f>Päälaskenta!F$15</f>
        <v>0.08</v>
      </c>
      <c r="F888" s="93">
        <f>SQRT(POWER(Päälaskenta!C$15/(2*Päälaskenta!E$15),2)+(D888/Päälaskenta!E$15))-Päälaskenta!C$15/(2*Päälaskenta!E$15)</f>
        <v>0.61990000000000001</v>
      </c>
      <c r="G888" s="57">
        <f>2*SQRT((POWER(F888,2))+POWER(Päälaskenta!E$15*F888,2))+Päälaskenta!C$15</f>
        <v>4.75</v>
      </c>
      <c r="H888" s="57">
        <f t="shared" si="92"/>
        <v>0.47</v>
      </c>
      <c r="I888" s="62">
        <f t="shared" si="93"/>
        <v>2.1735000000000001E-2</v>
      </c>
      <c r="M888" s="8">
        <f>IF(F888&gt;(Päälaskenta!D$24+Päälaskenta!D$20),(F888*Päälaskenta!C$15 + F888*F888*Päälaskenta!E$15)+(Päälaskenta!C$15 + F888*Päälaskenta!E$15)*(F888-(Päälaskenta!D$24+Päälaskenta!D$20)),F888*Päälaskenta!C$15 + F888*F888*Päälaskenta!E$15)</f>
        <v>2.2439760099999999</v>
      </c>
      <c r="N888" s="8">
        <f>IF(F888&gt;Päälaskenta!D$24+Päälaskenta!D$20,2*SQRT(POWER((Päälaskenta!D$24+Päälaskenta!D$20),2)+POWER(Päälaskenta!E$15*(Päälaskenta!D$24+Päälaskenta!D$20),2))+Päälaskenta!C$15,(2*SQRT((POWER(F888,2))+POWER(Päälaskenta!E$15*F888,2))+Päälaskenta!C$15))</f>
        <v>4.7533419746301604</v>
      </c>
      <c r="O888" s="8">
        <f t="shared" si="94"/>
        <v>0.47208385636394201</v>
      </c>
      <c r="P888" s="8">
        <f>Päälaskenta!F$15</f>
        <v>0.08</v>
      </c>
      <c r="Q888" s="8">
        <f t="shared" si="95"/>
        <v>17.006214616361401</v>
      </c>
      <c r="R888" s="8">
        <f t="shared" si="96"/>
        <v>1.11409390691302</v>
      </c>
      <c r="S888" s="8">
        <f t="shared" si="97"/>
        <v>2.1610494580078101E-2</v>
      </c>
    </row>
    <row r="889" spans="1:19" x14ac:dyDescent="0.2">
      <c r="A889" s="8">
        <v>887</v>
      </c>
      <c r="B889" s="8">
        <f>IF(Päälaskenta!C$7,Päälaskenta!E$7,Päälaskenta!G$5)</f>
        <v>2.5</v>
      </c>
      <c r="C889" s="56">
        <v>1.113</v>
      </c>
      <c r="D889" s="92">
        <f t="shared" si="91"/>
        <v>2.2461799999999998</v>
      </c>
      <c r="E889" s="8">
        <f>Päälaskenta!F$15</f>
        <v>0.08</v>
      </c>
      <c r="F889" s="93">
        <f>SQRT(POWER(Päälaskenta!C$15/(2*Päälaskenta!E$15),2)+(D889/Päälaskenta!E$15))-Päälaskenta!C$15/(2*Päälaskenta!E$15)</f>
        <v>0.62039999999999995</v>
      </c>
      <c r="G889" s="57">
        <f>2*SQRT((POWER(F889,2))+POWER(Päälaskenta!E$15*F889,2))+Päälaskenta!C$15</f>
        <v>4.75</v>
      </c>
      <c r="H889" s="57">
        <f t="shared" si="92"/>
        <v>0.47</v>
      </c>
      <c r="I889" s="62">
        <f t="shared" si="93"/>
        <v>2.1696E-2</v>
      </c>
      <c r="M889" s="8">
        <f>IF(F889&gt;(Päälaskenta!D$24+Päälaskenta!D$20),(F889*Päälaskenta!C$15 + F889*F889*Päälaskenta!E$15)+(Päälaskenta!C$15 + F889*Päälaskenta!E$15)*(F889-(Päälaskenta!D$24+Päälaskenta!D$20)),F889*Päälaskenta!C$15 + F889*F889*Päälaskenta!E$15)</f>
        <v>2.24609616</v>
      </c>
      <c r="N889" s="8">
        <f>IF(F889&gt;Päälaskenta!D$24+Päälaskenta!D$20,2*SQRT(POWER((Päälaskenta!D$24+Päälaskenta!D$20),2)+POWER(Päälaskenta!E$15*(Päälaskenta!D$24+Päälaskenta!D$20),2))+Päälaskenta!C$15,(2*SQRT((POWER(F889,2))+POWER(Päälaskenta!E$15*F889,2))+Päälaskenta!C$15))</f>
        <v>4.7547561881925402</v>
      </c>
      <c r="O889" s="8">
        <f t="shared" si="94"/>
        <v>0.472389344710822</v>
      </c>
      <c r="P889" s="8">
        <f>Päälaskenta!F$15</f>
        <v>0.08</v>
      </c>
      <c r="Q889" s="8">
        <f t="shared" si="95"/>
        <v>17.029625092350901</v>
      </c>
      <c r="R889" s="8">
        <f t="shared" si="96"/>
        <v>1.1130422839955301</v>
      </c>
      <c r="S889" s="8">
        <f t="shared" si="97"/>
        <v>2.1551119905018599E-2</v>
      </c>
    </row>
    <row r="890" spans="1:19" x14ac:dyDescent="0.2">
      <c r="A890" s="8">
        <v>888</v>
      </c>
      <c r="B890" s="8">
        <f>IF(Päälaskenta!C$7,Päälaskenta!E$7,Päälaskenta!G$5)</f>
        <v>2.5</v>
      </c>
      <c r="C890" s="56">
        <v>1.1120000000000001</v>
      </c>
      <c r="D890" s="92">
        <f t="shared" si="91"/>
        <v>2.2482000000000002</v>
      </c>
      <c r="E890" s="8">
        <f>Päälaskenta!F$15</f>
        <v>0.08</v>
      </c>
      <c r="F890" s="93">
        <f>SQRT(POWER(Päälaskenta!C$15/(2*Päälaskenta!E$15),2)+(D890/Päälaskenta!E$15))-Päälaskenta!C$15/(2*Päälaskenta!E$15)</f>
        <v>0.62090000000000001</v>
      </c>
      <c r="G890" s="57">
        <f>2*SQRT((POWER(F890,2))+POWER(Päälaskenta!E$15*F890,2))+Päälaskenta!C$15</f>
        <v>4.76</v>
      </c>
      <c r="H890" s="57">
        <f t="shared" si="92"/>
        <v>0.47</v>
      </c>
      <c r="I890" s="62">
        <f t="shared" si="93"/>
        <v>2.1656999999999999E-2</v>
      </c>
      <c r="M890" s="8">
        <f>IF(F890&gt;(Päälaskenta!D$24+Päälaskenta!D$20),(F890*Päälaskenta!C$15 + F890*F890*Päälaskenta!E$15)+(Päälaskenta!C$15 + F890*Päälaskenta!E$15)*(F890-(Päälaskenta!D$24+Päälaskenta!D$20)),F890*Päälaskenta!C$15 + F890*F890*Päälaskenta!E$15)</f>
        <v>2.2482168100000002</v>
      </c>
      <c r="N890" s="8">
        <f>IF(F890&gt;Päälaskenta!D$24+Päälaskenta!D$20,2*SQRT(POWER((Päälaskenta!D$24+Päälaskenta!D$20),2)+POWER(Päälaskenta!E$15*(Päälaskenta!D$24+Päälaskenta!D$20),2))+Päälaskenta!C$15,(2*SQRT((POWER(F890,2))+POWER(Päälaskenta!E$15*F890,2))+Päälaskenta!C$15))</f>
        <v>4.7561704017549102</v>
      </c>
      <c r="O890" s="8">
        <f t="shared" si="94"/>
        <v>0.47269475651470799</v>
      </c>
      <c r="P890" s="8">
        <f>Päälaskenta!F$15</f>
        <v>0.08</v>
      </c>
      <c r="Q890" s="8">
        <f t="shared" si="95"/>
        <v>17.053049797780101</v>
      </c>
      <c r="R890" s="8">
        <f t="shared" si="96"/>
        <v>1.11199239721012</v>
      </c>
      <c r="S890" s="8">
        <f t="shared" si="97"/>
        <v>2.14919537246928E-2</v>
      </c>
    </row>
    <row r="891" spans="1:19" x14ac:dyDescent="0.2">
      <c r="A891" s="8">
        <v>889</v>
      </c>
      <c r="B891" s="8">
        <f>IF(Päälaskenta!C$7,Päälaskenta!E$7,Päälaskenta!G$5)</f>
        <v>2.5</v>
      </c>
      <c r="C891" s="56">
        <v>1.111</v>
      </c>
      <c r="D891" s="92">
        <f t="shared" si="91"/>
        <v>2.2502300000000002</v>
      </c>
      <c r="E891" s="8">
        <f>Päälaskenta!F$15</f>
        <v>0.08</v>
      </c>
      <c r="F891" s="93">
        <f>SQRT(POWER(Päälaskenta!C$15/(2*Päälaskenta!E$15),2)+(D891/Päälaskenta!E$15))-Päälaskenta!C$15/(2*Päälaskenta!E$15)</f>
        <v>0.62139999999999995</v>
      </c>
      <c r="G891" s="57">
        <f>2*SQRT((POWER(F891,2))+POWER(Päälaskenta!E$15*F891,2))+Päälaskenta!C$15</f>
        <v>4.76</v>
      </c>
      <c r="H891" s="57">
        <f t="shared" si="92"/>
        <v>0.47</v>
      </c>
      <c r="I891" s="62">
        <f t="shared" si="93"/>
        <v>2.1617999999999998E-2</v>
      </c>
      <c r="M891" s="8">
        <f>IF(F891&gt;(Päälaskenta!D$24+Päälaskenta!D$20),(F891*Päälaskenta!C$15 + F891*F891*Päälaskenta!E$15)+(Päälaskenta!C$15 + F891*Päälaskenta!E$15)*(F891-(Päälaskenta!D$24+Päälaskenta!D$20)),F891*Päälaskenta!C$15 + F891*F891*Päälaskenta!E$15)</f>
        <v>2.25033796</v>
      </c>
      <c r="N891" s="8">
        <f>IF(F891&gt;Päälaskenta!D$24+Päälaskenta!D$20,2*SQRT(POWER((Päälaskenta!D$24+Päälaskenta!D$20),2)+POWER(Päälaskenta!E$15*(Päälaskenta!D$24+Päälaskenta!D$20),2))+Päälaskenta!C$15,(2*SQRT((POWER(F891,2))+POWER(Päälaskenta!E$15*F891,2))+Päälaskenta!C$15))</f>
        <v>4.7575846153172803</v>
      </c>
      <c r="O891" s="8">
        <f t="shared" si="94"/>
        <v>0.47300009184385799</v>
      </c>
      <c r="P891" s="8">
        <f>Päälaskenta!F$15</f>
        <v>0.08</v>
      </c>
      <c r="Q891" s="8">
        <f t="shared" si="95"/>
        <v>17.076488732057499</v>
      </c>
      <c r="R891" s="8">
        <f t="shared" si="96"/>
        <v>1.11094424234838</v>
      </c>
      <c r="S891" s="8">
        <f t="shared" si="97"/>
        <v>2.14329951436983E-2</v>
      </c>
    </row>
    <row r="892" spans="1:19" x14ac:dyDescent="0.2">
      <c r="A892" s="8">
        <v>890</v>
      </c>
      <c r="B892" s="8">
        <f>IF(Päälaskenta!C$7,Päälaskenta!E$7,Päälaskenta!G$5)</f>
        <v>2.5</v>
      </c>
      <c r="C892" s="56">
        <v>1.1100000000000001</v>
      </c>
      <c r="D892" s="92">
        <f t="shared" si="91"/>
        <v>2.2522500000000001</v>
      </c>
      <c r="E892" s="8">
        <f>Päälaskenta!F$15</f>
        <v>0.08</v>
      </c>
      <c r="F892" s="93">
        <f>SQRT(POWER(Päälaskenta!C$15/(2*Päälaskenta!E$15),2)+(D892/Päälaskenta!E$15))-Päälaskenta!C$15/(2*Päälaskenta!E$15)</f>
        <v>0.62190000000000001</v>
      </c>
      <c r="G892" s="57">
        <f>2*SQRT((POWER(F892,2))+POWER(Päälaskenta!E$15*F892,2))+Päälaskenta!C$15</f>
        <v>4.76</v>
      </c>
      <c r="H892" s="57">
        <f t="shared" si="92"/>
        <v>0.47</v>
      </c>
      <c r="I892" s="62">
        <f t="shared" si="93"/>
        <v>2.1579000000000001E-2</v>
      </c>
      <c r="M892" s="8">
        <f>IF(F892&gt;(Päälaskenta!D$24+Päälaskenta!D$20),(F892*Päälaskenta!C$15 + F892*F892*Päälaskenta!E$15)+(Päälaskenta!C$15 + F892*Päälaskenta!E$15)*(F892-(Päälaskenta!D$24+Päälaskenta!D$20)),F892*Päälaskenta!C$15 + F892*F892*Päälaskenta!E$15)</f>
        <v>2.2524596099999998</v>
      </c>
      <c r="N892" s="8">
        <f>IF(F892&gt;Päälaskenta!D$24+Päälaskenta!D$20,2*SQRT(POWER((Päälaskenta!D$24+Päälaskenta!D$20),2)+POWER(Päälaskenta!E$15*(Päälaskenta!D$24+Päälaskenta!D$20),2))+Päälaskenta!C$15,(2*SQRT((POWER(F892,2))+POWER(Päälaskenta!E$15*F892,2))+Päälaskenta!C$15))</f>
        <v>4.7589988288796601</v>
      </c>
      <c r="O892" s="8">
        <f t="shared" si="94"/>
        <v>0.47330535076644698</v>
      </c>
      <c r="P892" s="8">
        <f>Päälaskenta!F$15</f>
        <v>0.08</v>
      </c>
      <c r="Q892" s="8">
        <f t="shared" si="95"/>
        <v>17.0999418945946</v>
      </c>
      <c r="R892" s="8">
        <f t="shared" si="96"/>
        <v>1.10989781521543</v>
      </c>
      <c r="S892" s="8">
        <f t="shared" si="97"/>
        <v>2.13742432711879E-2</v>
      </c>
    </row>
    <row r="893" spans="1:19" x14ac:dyDescent="0.2">
      <c r="A893" s="8">
        <v>891</v>
      </c>
      <c r="B893" s="8">
        <f>IF(Päälaskenta!C$7,Päälaskenta!E$7,Päälaskenta!G$5)</f>
        <v>2.5</v>
      </c>
      <c r="C893" s="56">
        <v>1.109</v>
      </c>
      <c r="D893" s="92">
        <f t="shared" si="91"/>
        <v>2.2542800000000001</v>
      </c>
      <c r="E893" s="8">
        <f>Päälaskenta!F$15</f>
        <v>0.08</v>
      </c>
      <c r="F893" s="93">
        <f>SQRT(POWER(Päälaskenta!C$15/(2*Päälaskenta!E$15),2)+(D893/Päälaskenta!E$15))-Päälaskenta!C$15/(2*Päälaskenta!E$15)</f>
        <v>0.62229999999999996</v>
      </c>
      <c r="G893" s="57">
        <f>2*SQRT((POWER(F893,2))+POWER(Päälaskenta!E$15*F893,2))+Päälaskenta!C$15</f>
        <v>4.76</v>
      </c>
      <c r="H893" s="57">
        <f t="shared" si="92"/>
        <v>0.47</v>
      </c>
      <c r="I893" s="62">
        <f t="shared" si="93"/>
        <v>2.154E-2</v>
      </c>
      <c r="M893" s="8">
        <f>IF(F893&gt;(Päälaskenta!D$24+Päälaskenta!D$20),(F893*Päälaskenta!C$15 + F893*F893*Päälaskenta!E$15)+(Päälaskenta!C$15 + F893*Päälaskenta!E$15)*(F893-(Päälaskenta!D$24+Päälaskenta!D$20)),F893*Päälaskenta!C$15 + F893*F893*Päälaskenta!E$15)</f>
        <v>2.2541572900000002</v>
      </c>
      <c r="N893" s="8">
        <f>IF(F893&gt;Päälaskenta!D$24+Päälaskenta!D$20,2*SQRT(POWER((Päälaskenta!D$24+Päälaskenta!D$20),2)+POWER(Päälaskenta!E$15*(Päälaskenta!D$24+Päälaskenta!D$20),2))+Päälaskenta!C$15,(2*SQRT((POWER(F893,2))+POWER(Päälaskenta!E$15*F893,2))+Päälaskenta!C$15))</f>
        <v>4.7601301997295504</v>
      </c>
      <c r="O893" s="8">
        <f t="shared" si="94"/>
        <v>0.47354950293756098</v>
      </c>
      <c r="P893" s="8">
        <f>Päälaskenta!F$15</f>
        <v>0.08</v>
      </c>
      <c r="Q893" s="8">
        <f t="shared" si="95"/>
        <v>17.118714668578399</v>
      </c>
      <c r="R893" s="8">
        <f t="shared" si="96"/>
        <v>1.1090619146634599</v>
      </c>
      <c r="S893" s="8">
        <f t="shared" si="97"/>
        <v>2.1327390007528601E-2</v>
      </c>
    </row>
    <row r="894" spans="1:19" x14ac:dyDescent="0.2">
      <c r="A894" s="8">
        <v>892</v>
      </c>
      <c r="B894" s="8">
        <f>IF(Päälaskenta!C$7,Päälaskenta!E$7,Päälaskenta!G$5)</f>
        <v>2.5</v>
      </c>
      <c r="C894" s="56">
        <v>1.1080000000000001</v>
      </c>
      <c r="D894" s="92">
        <f t="shared" si="91"/>
        <v>2.2563200000000001</v>
      </c>
      <c r="E894" s="8">
        <f>Päälaskenta!F$15</f>
        <v>0.08</v>
      </c>
      <c r="F894" s="93">
        <f>SQRT(POWER(Päälaskenta!C$15/(2*Päälaskenta!E$15),2)+(D894/Päälaskenta!E$15))-Päälaskenta!C$15/(2*Päälaskenta!E$15)</f>
        <v>0.62280000000000002</v>
      </c>
      <c r="G894" s="57">
        <f>2*SQRT((POWER(F894,2))+POWER(Päälaskenta!E$15*F894,2))+Päälaskenta!C$15</f>
        <v>4.76</v>
      </c>
      <c r="H894" s="57">
        <f t="shared" si="92"/>
        <v>0.47</v>
      </c>
      <c r="I894" s="62">
        <f t="shared" si="93"/>
        <v>2.1500999999999999E-2</v>
      </c>
      <c r="M894" s="8">
        <f>IF(F894&gt;(Päälaskenta!D$24+Päälaskenta!D$20),(F894*Päälaskenta!C$15 + F894*F894*Päälaskenta!E$15)+(Päälaskenta!C$15 + F894*Päälaskenta!E$15)*(F894-(Päälaskenta!D$24+Päälaskenta!D$20)),F894*Päälaskenta!C$15 + F894*F894*Päälaskenta!E$15)</f>
        <v>2.2562798399999999</v>
      </c>
      <c r="N894" s="8">
        <f>IF(F894&gt;Päälaskenta!D$24+Päälaskenta!D$20,2*SQRT(POWER((Päälaskenta!D$24+Päälaskenta!D$20),2)+POWER(Päälaskenta!E$15*(Päälaskenta!D$24+Päälaskenta!D$20),2))+Päälaskenta!C$15,(2*SQRT((POWER(F894,2))+POWER(Päälaskenta!E$15*F894,2))+Päälaskenta!C$15))</f>
        <v>4.7615444132919302</v>
      </c>
      <c r="O894" s="8">
        <f t="shared" si="94"/>
        <v>0.47385462449989102</v>
      </c>
      <c r="P894" s="8">
        <f>Päälaskenta!F$15</f>
        <v>0.08</v>
      </c>
      <c r="Q894" s="8">
        <f t="shared" si="95"/>
        <v>17.142193440511999</v>
      </c>
      <c r="R894" s="8">
        <f t="shared" si="96"/>
        <v>1.10801858691429</v>
      </c>
      <c r="S894" s="8">
        <f t="shared" si="97"/>
        <v>2.1269007979785901E-2</v>
      </c>
    </row>
    <row r="895" spans="1:19" x14ac:dyDescent="0.2">
      <c r="A895" s="8">
        <v>893</v>
      </c>
      <c r="B895" s="8">
        <f>IF(Päälaskenta!C$7,Päälaskenta!E$7,Päälaskenta!G$5)</f>
        <v>2.5</v>
      </c>
      <c r="C895" s="56">
        <v>1.107</v>
      </c>
      <c r="D895" s="92">
        <f t="shared" si="91"/>
        <v>2.2583600000000001</v>
      </c>
      <c r="E895" s="8">
        <f>Päälaskenta!F$15</f>
        <v>0.08</v>
      </c>
      <c r="F895" s="93">
        <f>SQRT(POWER(Päälaskenta!C$15/(2*Päälaskenta!E$15),2)+(D895/Päälaskenta!E$15))-Päälaskenta!C$15/(2*Päälaskenta!E$15)</f>
        <v>0.62329999999999997</v>
      </c>
      <c r="G895" s="57">
        <f>2*SQRT((POWER(F895,2))+POWER(Päälaskenta!E$15*F895,2))+Päälaskenta!C$15</f>
        <v>4.76</v>
      </c>
      <c r="H895" s="57">
        <f t="shared" si="92"/>
        <v>0.47</v>
      </c>
      <c r="I895" s="62">
        <f t="shared" si="93"/>
        <v>2.1461999999999998E-2</v>
      </c>
      <c r="M895" s="8">
        <f>IF(F895&gt;(Päälaskenta!D$24+Päälaskenta!D$20),(F895*Päälaskenta!C$15 + F895*F895*Päälaskenta!E$15)+(Päälaskenta!C$15 + F895*Päälaskenta!E$15)*(F895-(Päälaskenta!D$24+Päälaskenta!D$20)),F895*Päälaskenta!C$15 + F895*F895*Päälaskenta!E$15)</f>
        <v>2.2584028900000002</v>
      </c>
      <c r="N895" s="8">
        <f>IF(F895&gt;Päälaskenta!D$24+Päälaskenta!D$20,2*SQRT(POWER((Päälaskenta!D$24+Päälaskenta!D$20),2)+POWER(Päälaskenta!E$15*(Päälaskenta!D$24+Päälaskenta!D$20),2))+Päälaskenta!C$15,(2*SQRT((POWER(F895,2))+POWER(Päälaskenta!E$15*F895,2))+Päälaskenta!C$15))</f>
        <v>4.7629586268543003</v>
      </c>
      <c r="O895" s="8">
        <f t="shared" si="94"/>
        <v>0.47415966984612801</v>
      </c>
      <c r="P895" s="8">
        <f>Päälaskenta!F$15</f>
        <v>0.08</v>
      </c>
      <c r="Q895" s="8">
        <f t="shared" si="95"/>
        <v>17.165686439077</v>
      </c>
      <c r="R895" s="8">
        <f t="shared" si="96"/>
        <v>1.1069769752198599</v>
      </c>
      <c r="S895" s="8">
        <f t="shared" si="97"/>
        <v>2.12108301901522E-2</v>
      </c>
    </row>
    <row r="896" spans="1:19" x14ac:dyDescent="0.2">
      <c r="A896" s="8">
        <v>894</v>
      </c>
      <c r="B896" s="8">
        <f>IF(Päälaskenta!C$7,Päälaskenta!E$7,Päälaskenta!G$5)</f>
        <v>2.5</v>
      </c>
      <c r="C896" s="56">
        <v>1.1060000000000001</v>
      </c>
      <c r="D896" s="92">
        <f t="shared" si="91"/>
        <v>2.2604000000000002</v>
      </c>
      <c r="E896" s="8">
        <f>Päälaskenta!F$15</f>
        <v>0.08</v>
      </c>
      <c r="F896" s="93">
        <f>SQRT(POWER(Päälaskenta!C$15/(2*Päälaskenta!E$15),2)+(D896/Päälaskenta!E$15))-Päälaskenta!C$15/(2*Päälaskenta!E$15)</f>
        <v>0.62380000000000002</v>
      </c>
      <c r="G896" s="57">
        <f>2*SQRT((POWER(F896,2))+POWER(Päälaskenta!E$15*F896,2))+Päälaskenta!C$15</f>
        <v>4.76</v>
      </c>
      <c r="H896" s="57">
        <f t="shared" si="92"/>
        <v>0.47</v>
      </c>
      <c r="I896" s="62">
        <f t="shared" si="93"/>
        <v>2.1423999999999999E-2</v>
      </c>
      <c r="M896" s="8">
        <f>IF(F896&gt;(Päälaskenta!D$24+Päälaskenta!D$20),(F896*Päälaskenta!C$15 + F896*F896*Päälaskenta!E$15)+(Päälaskenta!C$15 + F896*Päälaskenta!E$15)*(F896-(Päälaskenta!D$24+Päälaskenta!D$20)),F896*Päälaskenta!C$15 + F896*F896*Päälaskenta!E$15)</f>
        <v>2.26052644</v>
      </c>
      <c r="N896" s="8">
        <f>IF(F896&gt;Päälaskenta!D$24+Päälaskenta!D$20,2*SQRT(POWER((Päälaskenta!D$24+Päälaskenta!D$20),2)+POWER(Päälaskenta!E$15*(Päälaskenta!D$24+Päälaskenta!D$20),2))+Päälaskenta!C$15,(2*SQRT((POWER(F896,2))+POWER(Päälaskenta!E$15*F896,2))+Päälaskenta!C$15))</f>
        <v>4.7643728404166703</v>
      </c>
      <c r="O896" s="8">
        <f t="shared" si="94"/>
        <v>0.47446463904413999</v>
      </c>
      <c r="P896" s="8">
        <f>Päälaskenta!F$15</f>
        <v>0.08</v>
      </c>
      <c r="Q896" s="8">
        <f t="shared" si="95"/>
        <v>17.189193663698301</v>
      </c>
      <c r="R896" s="8">
        <f t="shared" si="96"/>
        <v>1.1059370754362901</v>
      </c>
      <c r="S896" s="8">
        <f t="shared" si="97"/>
        <v>2.1152855764842101E-2</v>
      </c>
    </row>
    <row r="897" spans="1:19" x14ac:dyDescent="0.2">
      <c r="A897" s="8">
        <v>895</v>
      </c>
      <c r="B897" s="8">
        <f>IF(Päälaskenta!C$7,Päälaskenta!E$7,Päälaskenta!G$5)</f>
        <v>2.5</v>
      </c>
      <c r="C897" s="56">
        <v>1.105</v>
      </c>
      <c r="D897" s="92">
        <f t="shared" si="91"/>
        <v>2.2624399999999998</v>
      </c>
      <c r="E897" s="8">
        <f>Päälaskenta!F$15</f>
        <v>0.08</v>
      </c>
      <c r="F897" s="93">
        <f>SQRT(POWER(Päälaskenta!C$15/(2*Päälaskenta!E$15),2)+(D897/Päälaskenta!E$15))-Päälaskenta!C$15/(2*Päälaskenta!E$15)</f>
        <v>0.62429999999999997</v>
      </c>
      <c r="G897" s="57">
        <f>2*SQRT((POWER(F897,2))+POWER(Päälaskenta!E$15*F897,2))+Päälaskenta!C$15</f>
        <v>4.7699999999999996</v>
      </c>
      <c r="H897" s="57">
        <f t="shared" si="92"/>
        <v>0.47</v>
      </c>
      <c r="I897" s="62">
        <f t="shared" si="93"/>
        <v>2.1385000000000001E-2</v>
      </c>
      <c r="M897" s="8">
        <f>IF(F897&gt;(Päälaskenta!D$24+Päälaskenta!D$20),(F897*Päälaskenta!C$15 + F897*F897*Päälaskenta!E$15)+(Päälaskenta!C$15 + F897*Päälaskenta!E$15)*(F897-(Päälaskenta!D$24+Päälaskenta!D$20)),F897*Päälaskenta!C$15 + F897*F897*Päälaskenta!E$15)</f>
        <v>2.26265049</v>
      </c>
      <c r="N897" s="8">
        <f>IF(F897&gt;Päälaskenta!D$24+Päälaskenta!D$20,2*SQRT(POWER((Päälaskenta!D$24+Päälaskenta!D$20),2)+POWER(Päälaskenta!E$15*(Päälaskenta!D$24+Päälaskenta!D$20),2))+Päälaskenta!C$15,(2*SQRT((POWER(F897,2))+POWER(Päälaskenta!E$15*F897,2))+Päälaskenta!C$15))</f>
        <v>4.7657870539790501</v>
      </c>
      <c r="O897" s="8">
        <f t="shared" si="94"/>
        <v>0.47476953216171702</v>
      </c>
      <c r="P897" s="8">
        <f>Päälaskenta!F$15</f>
        <v>0.08</v>
      </c>
      <c r="Q897" s="8">
        <f t="shared" si="95"/>
        <v>17.2127151138043</v>
      </c>
      <c r="R897" s="8">
        <f t="shared" si="96"/>
        <v>1.1048988834329401</v>
      </c>
      <c r="S897" s="8">
        <f t="shared" si="97"/>
        <v>2.1095083834496899E-2</v>
      </c>
    </row>
    <row r="898" spans="1:19" x14ac:dyDescent="0.2">
      <c r="A898" s="8">
        <v>896</v>
      </c>
      <c r="B898" s="8">
        <f>IF(Päälaskenta!C$7,Päälaskenta!E$7,Päälaskenta!G$5)</f>
        <v>2.5</v>
      </c>
      <c r="C898" s="56">
        <v>1.1040000000000001</v>
      </c>
      <c r="D898" s="92">
        <f t="shared" si="91"/>
        <v>2.2644899999999999</v>
      </c>
      <c r="E898" s="8">
        <f>Päälaskenta!F$15</f>
        <v>0.08</v>
      </c>
      <c r="F898" s="93">
        <f>SQRT(POWER(Päälaskenta!C$15/(2*Päälaskenta!E$15),2)+(D898/Päälaskenta!E$15))-Päälaskenta!C$15/(2*Päälaskenta!E$15)</f>
        <v>0.62470000000000003</v>
      </c>
      <c r="G898" s="57">
        <f>2*SQRT((POWER(F898,2))+POWER(Päälaskenta!E$15*F898,2))+Päälaskenta!C$15</f>
        <v>4.7699999999999996</v>
      </c>
      <c r="H898" s="57">
        <f t="shared" si="92"/>
        <v>0.47</v>
      </c>
      <c r="I898" s="62">
        <f t="shared" si="93"/>
        <v>2.1346E-2</v>
      </c>
      <c r="M898" s="8">
        <f>IF(F898&gt;(Päälaskenta!D$24+Päälaskenta!D$20),(F898*Päälaskenta!C$15 + F898*F898*Päälaskenta!E$15)+(Päälaskenta!C$15 + F898*Päälaskenta!E$15)*(F898-(Päälaskenta!D$24+Päälaskenta!D$20)),F898*Päälaskenta!C$15 + F898*F898*Päälaskenta!E$15)</f>
        <v>2.2643500900000002</v>
      </c>
      <c r="N898" s="8">
        <f>IF(F898&gt;Päälaskenta!D$24+Päälaskenta!D$20,2*SQRT(POWER((Päälaskenta!D$24+Päälaskenta!D$20),2)+POWER(Päälaskenta!E$15*(Päälaskenta!D$24+Päälaskenta!D$20),2))+Päälaskenta!C$15,(2*SQRT((POWER(F898,2))+POWER(Päälaskenta!E$15*F898,2))+Päälaskenta!C$15))</f>
        <v>4.7669184248289396</v>
      </c>
      <c r="O898" s="8">
        <f t="shared" si="94"/>
        <v>0.475013391923369</v>
      </c>
      <c r="P898" s="8">
        <f>Päälaskenta!F$15</f>
        <v>0.08</v>
      </c>
      <c r="Q898" s="8">
        <f t="shared" si="95"/>
        <v>17.231542515856201</v>
      </c>
      <c r="R898" s="8">
        <f t="shared" si="96"/>
        <v>1.1040695566647101</v>
      </c>
      <c r="S898" s="8">
        <f t="shared" si="97"/>
        <v>2.10490115051968E-2</v>
      </c>
    </row>
    <row r="899" spans="1:19" x14ac:dyDescent="0.2">
      <c r="A899" s="8">
        <v>897</v>
      </c>
      <c r="B899" s="8">
        <f>IF(Päälaskenta!C$7,Päälaskenta!E$7,Päälaskenta!G$5)</f>
        <v>2.5</v>
      </c>
      <c r="C899" s="56">
        <v>1.103</v>
      </c>
      <c r="D899" s="92">
        <f t="shared" ref="D899:D962" si="98">B899/C899</f>
        <v>2.2665500000000001</v>
      </c>
      <c r="E899" s="8">
        <f>Päälaskenta!F$15</f>
        <v>0.08</v>
      </c>
      <c r="F899" s="93">
        <f>SQRT(POWER(Päälaskenta!C$15/(2*Päälaskenta!E$15),2)+(D899/Päälaskenta!E$15))-Päälaskenta!C$15/(2*Päälaskenta!E$15)</f>
        <v>0.62519999999999998</v>
      </c>
      <c r="G899" s="57">
        <f>2*SQRT((POWER(F899,2))+POWER(Päälaskenta!E$15*F899,2))+Päälaskenta!C$15</f>
        <v>4.7699999999999996</v>
      </c>
      <c r="H899" s="57">
        <f t="shared" ref="H899:H962" si="99">D899/G899</f>
        <v>0.48</v>
      </c>
      <c r="I899" s="62">
        <f t="shared" ref="I899:I962" si="100">POWER(C899/((1/E899)*POWER(H899,2/3)),2)</f>
        <v>2.0718E-2</v>
      </c>
      <c r="M899" s="8">
        <f>IF(F899&gt;(Päälaskenta!D$24+Päälaskenta!D$20),(F899*Päälaskenta!C$15 + F899*F899*Päälaskenta!E$15)+(Päälaskenta!C$15 + F899*Päälaskenta!E$15)*(F899-(Päälaskenta!D$24+Päälaskenta!D$20)),F899*Päälaskenta!C$15 + F899*F899*Päälaskenta!E$15)</f>
        <v>2.26647504</v>
      </c>
      <c r="N899" s="8">
        <f>IF(F899&gt;Päälaskenta!D$24+Päälaskenta!D$20,2*SQRT(POWER((Päälaskenta!D$24+Päälaskenta!D$20),2)+POWER(Päälaskenta!E$15*(Päälaskenta!D$24+Päälaskenta!D$20),2))+Päälaskenta!C$15,(2*SQRT((POWER(F899,2))+POWER(Päälaskenta!E$15*F899,2))+Päälaskenta!C$15))</f>
        <v>4.7683326383913203</v>
      </c>
      <c r="O899" s="8">
        <f t="shared" si="94"/>
        <v>0.47531814826673602</v>
      </c>
      <c r="P899" s="8">
        <f>Päälaskenta!F$15</f>
        <v>0.08</v>
      </c>
      <c r="Q899" s="8">
        <f t="shared" si="95"/>
        <v>17.2550895704053</v>
      </c>
      <c r="R899" s="8">
        <f t="shared" si="96"/>
        <v>1.10303442829884</v>
      </c>
      <c r="S899" s="8">
        <f t="shared" si="97"/>
        <v>2.09916018890366E-2</v>
      </c>
    </row>
    <row r="900" spans="1:19" x14ac:dyDescent="0.2">
      <c r="A900" s="8">
        <v>898</v>
      </c>
      <c r="B900" s="8">
        <f>IF(Päälaskenta!C$7,Päälaskenta!E$7,Päälaskenta!G$5)</f>
        <v>2.5</v>
      </c>
      <c r="C900" s="56">
        <v>1.1020000000000001</v>
      </c>
      <c r="D900" s="92">
        <f t="shared" si="98"/>
        <v>2.2686000000000002</v>
      </c>
      <c r="E900" s="8">
        <f>Päälaskenta!F$15</f>
        <v>0.08</v>
      </c>
      <c r="F900" s="93">
        <f>SQRT(POWER(Päälaskenta!C$15/(2*Päälaskenta!E$15),2)+(D900/Päälaskenta!E$15))-Päälaskenta!C$15/(2*Päälaskenta!E$15)</f>
        <v>0.62570000000000003</v>
      </c>
      <c r="G900" s="57">
        <f>2*SQRT((POWER(F900,2))+POWER(Päälaskenta!E$15*F900,2))+Päälaskenta!C$15</f>
        <v>4.7699999999999996</v>
      </c>
      <c r="H900" s="57">
        <f t="shared" si="99"/>
        <v>0.48</v>
      </c>
      <c r="I900" s="62">
        <f t="shared" si="100"/>
        <v>2.068E-2</v>
      </c>
      <c r="M900" s="8">
        <f>IF(F900&gt;(Päälaskenta!D$24+Päälaskenta!D$20),(F900*Päälaskenta!C$15 + F900*F900*Päälaskenta!E$15)+(Päälaskenta!C$15 + F900*Päälaskenta!E$15)*(F900-(Päälaskenta!D$24+Päälaskenta!D$20)),F900*Päälaskenta!C$15 + F900*F900*Päälaskenta!E$15)</f>
        <v>2.2686004899999999</v>
      </c>
      <c r="N900" s="8">
        <f>IF(F900&gt;Päälaskenta!D$24+Päälaskenta!D$20,2*SQRT(POWER((Päälaskenta!D$24+Päälaskenta!D$20),2)+POWER(Päälaskenta!E$15*(Päälaskenta!D$24+Päälaskenta!D$20),2))+Päälaskenta!C$15,(2*SQRT((POWER(F900,2))+POWER(Päälaskenta!E$15*F900,2))+Päälaskenta!C$15))</f>
        <v>4.7697468519536903</v>
      </c>
      <c r="O900" s="8">
        <f t="shared" ref="O900:O963" si="101">M900/N900</f>
        <v>0.47562282871904998</v>
      </c>
      <c r="P900" s="8">
        <f>Päälaskenta!F$15</f>
        <v>0.08</v>
      </c>
      <c r="Q900" s="8">
        <f t="shared" ref="Q900:Q963" si="102">(1/P900)*M900*POWER(O900,(2/3))</f>
        <v>17.278650848857001</v>
      </c>
      <c r="R900" s="8">
        <f t="shared" ref="R900:R963" si="103">B900/M900</f>
        <v>1.10200099621772</v>
      </c>
      <c r="S900" s="8">
        <f t="shared" ref="S900:S963" si="104">(B900*B900)/(Q900*Q900)</f>
        <v>2.0934392356968701E-2</v>
      </c>
    </row>
    <row r="901" spans="1:19" x14ac:dyDescent="0.2">
      <c r="A901" s="8">
        <v>899</v>
      </c>
      <c r="B901" s="8">
        <f>IF(Päälaskenta!C$7,Päälaskenta!E$7,Päälaskenta!G$5)</f>
        <v>2.5</v>
      </c>
      <c r="C901" s="56">
        <v>1.101</v>
      </c>
      <c r="D901" s="92">
        <f t="shared" si="98"/>
        <v>2.2706599999999999</v>
      </c>
      <c r="E901" s="8">
        <f>Päälaskenta!F$15</f>
        <v>0.08</v>
      </c>
      <c r="F901" s="93">
        <f>SQRT(POWER(Päälaskenta!C$15/(2*Päälaskenta!E$15),2)+(D901/Päälaskenta!E$15))-Päälaskenta!C$15/(2*Päälaskenta!E$15)</f>
        <v>0.62619999999999998</v>
      </c>
      <c r="G901" s="57">
        <f>2*SQRT((POWER(F901,2))+POWER(Päälaskenta!E$15*F901,2))+Päälaskenta!C$15</f>
        <v>4.7699999999999996</v>
      </c>
      <c r="H901" s="57">
        <f t="shared" si="99"/>
        <v>0.48</v>
      </c>
      <c r="I901" s="62">
        <f t="shared" si="100"/>
        <v>2.0643000000000002E-2</v>
      </c>
      <c r="M901" s="8">
        <f>IF(F901&gt;(Päälaskenta!D$24+Päälaskenta!D$20),(F901*Päälaskenta!C$15 + F901*F901*Päälaskenta!E$15)+(Päälaskenta!C$15 + F901*Päälaskenta!E$15)*(F901-(Päälaskenta!D$24+Päälaskenta!D$20)),F901*Päälaskenta!C$15 + F901*F901*Päälaskenta!E$15)</f>
        <v>2.2707264399999998</v>
      </c>
      <c r="N901" s="8">
        <f>IF(F901&gt;Päälaskenta!D$24+Päälaskenta!D$20,2*SQRT(POWER((Päälaskenta!D$24+Päälaskenta!D$20),2)+POWER(Päälaskenta!E$15*(Päälaskenta!D$24+Päälaskenta!D$20),2))+Päälaskenta!C$15,(2*SQRT((POWER(F901,2))+POWER(Päälaskenta!E$15*F901,2))+Päälaskenta!C$15))</f>
        <v>4.7711610655160603</v>
      </c>
      <c r="O901" s="8">
        <f t="shared" si="101"/>
        <v>0.47592743334779702</v>
      </c>
      <c r="P901" s="8">
        <f>Päälaskenta!F$15</f>
        <v>0.08</v>
      </c>
      <c r="Q901" s="8">
        <f t="shared" si="102"/>
        <v>17.302226350652798</v>
      </c>
      <c r="R901" s="8">
        <f t="shared" si="103"/>
        <v>1.1009692563407201</v>
      </c>
      <c r="S901" s="8">
        <f t="shared" si="104"/>
        <v>2.08773820562221E-2</v>
      </c>
    </row>
    <row r="902" spans="1:19" x14ac:dyDescent="0.2">
      <c r="A902" s="8">
        <v>900</v>
      </c>
      <c r="B902" s="8">
        <f>IF(Päälaskenta!C$7,Päälaskenta!E$7,Päälaskenta!G$5)</f>
        <v>2.5</v>
      </c>
      <c r="C902" s="56">
        <v>1.1000000000000001</v>
      </c>
      <c r="D902" s="92">
        <f t="shared" si="98"/>
        <v>2.2727300000000001</v>
      </c>
      <c r="E902" s="8">
        <f>Päälaskenta!F$15</f>
        <v>0.08</v>
      </c>
      <c r="F902" s="93">
        <f>SQRT(POWER(Päälaskenta!C$15/(2*Päälaskenta!E$15),2)+(D902/Päälaskenta!E$15))-Päälaskenta!C$15/(2*Päälaskenta!E$15)</f>
        <v>0.62670000000000003</v>
      </c>
      <c r="G902" s="57">
        <f>2*SQRT((POWER(F902,2))+POWER(Päälaskenta!E$15*F902,2))+Päälaskenta!C$15</f>
        <v>4.7699999999999996</v>
      </c>
      <c r="H902" s="57">
        <f t="shared" si="99"/>
        <v>0.48</v>
      </c>
      <c r="I902" s="62">
        <f t="shared" si="100"/>
        <v>2.0604999999999998E-2</v>
      </c>
      <c r="M902" s="8">
        <f>IF(F902&gt;(Päälaskenta!D$24+Päälaskenta!D$20),(F902*Päälaskenta!C$15 + F902*F902*Päälaskenta!E$15)+(Päälaskenta!C$15 + F902*Päälaskenta!E$15)*(F902-(Päälaskenta!D$24+Päälaskenta!D$20)),F902*Päälaskenta!C$15 + F902*F902*Päälaskenta!E$15)</f>
        <v>2.2728528899999998</v>
      </c>
      <c r="N902" s="8">
        <f>IF(F902&gt;Päälaskenta!D$24+Päälaskenta!D$20,2*SQRT(POWER((Päälaskenta!D$24+Päälaskenta!D$20),2)+POWER(Päälaskenta!E$15*(Päälaskenta!D$24+Päälaskenta!D$20),2))+Päälaskenta!C$15,(2*SQRT((POWER(F902,2))+POWER(Päälaskenta!E$15*F902,2))+Päälaskenta!C$15))</f>
        <v>4.7725752790784401</v>
      </c>
      <c r="O902" s="8">
        <f t="shared" si="101"/>
        <v>0.476231962220379</v>
      </c>
      <c r="P902" s="8">
        <f>Päälaskenta!F$15</f>
        <v>0.08</v>
      </c>
      <c r="Q902" s="8">
        <f t="shared" si="102"/>
        <v>17.325816075237501</v>
      </c>
      <c r="R902" s="8">
        <f t="shared" si="103"/>
        <v>1.0999392046002601</v>
      </c>
      <c r="S902" s="8">
        <f t="shared" si="104"/>
        <v>2.0820570138330202E-2</v>
      </c>
    </row>
    <row r="903" spans="1:19" x14ac:dyDescent="0.2">
      <c r="A903" s="8">
        <v>901</v>
      </c>
      <c r="B903" s="8">
        <f>IF(Päälaskenta!C$7,Päälaskenta!E$7,Päälaskenta!G$5)</f>
        <v>2.5</v>
      </c>
      <c r="C903" s="56">
        <v>1.099</v>
      </c>
      <c r="D903" s="92">
        <f t="shared" si="98"/>
        <v>2.2747999999999999</v>
      </c>
      <c r="E903" s="8">
        <f>Päälaskenta!F$15</f>
        <v>0.08</v>
      </c>
      <c r="F903" s="93">
        <f>SQRT(POWER(Päälaskenta!C$15/(2*Päälaskenta!E$15),2)+(D903/Päälaskenta!E$15))-Päälaskenta!C$15/(2*Päälaskenta!E$15)</f>
        <v>0.62719999999999998</v>
      </c>
      <c r="G903" s="57">
        <f>2*SQRT((POWER(F903,2))+POWER(Päälaskenta!E$15*F903,2))+Päälaskenta!C$15</f>
        <v>4.7699999999999996</v>
      </c>
      <c r="H903" s="57">
        <f t="shared" si="99"/>
        <v>0.48</v>
      </c>
      <c r="I903" s="62">
        <f t="shared" si="100"/>
        <v>2.0567999999999999E-2</v>
      </c>
      <c r="M903" s="8">
        <f>IF(F903&gt;(Päälaskenta!D$24+Päälaskenta!D$20),(F903*Päälaskenta!C$15 + F903*F903*Päälaskenta!E$15)+(Päälaskenta!C$15 + F903*Päälaskenta!E$15)*(F903-(Päälaskenta!D$24+Päälaskenta!D$20)),F903*Päälaskenta!C$15 + F903*F903*Päälaskenta!E$15)</f>
        <v>2.2749798399999999</v>
      </c>
      <c r="N903" s="8">
        <f>IF(F903&gt;Päälaskenta!D$24+Päälaskenta!D$20,2*SQRT(POWER((Päälaskenta!D$24+Päälaskenta!D$20),2)+POWER(Päälaskenta!E$15*(Päälaskenta!D$24+Päälaskenta!D$20),2))+Päälaskenta!C$15,(2*SQRT((POWER(F903,2))+POWER(Päälaskenta!E$15*F903,2))+Päälaskenta!C$15))</f>
        <v>4.7739894926408102</v>
      </c>
      <c r="O903" s="8">
        <f t="shared" si="101"/>
        <v>0.476536415404123</v>
      </c>
      <c r="P903" s="8">
        <f>Päälaskenta!F$15</f>
        <v>0.08</v>
      </c>
      <c r="Q903" s="8">
        <f t="shared" si="102"/>
        <v>17.349420022059402</v>
      </c>
      <c r="R903" s="8">
        <f t="shared" si="103"/>
        <v>1.09891083694175</v>
      </c>
      <c r="S903" s="8">
        <f t="shared" si="104"/>
        <v>2.0763955759104901E-2</v>
      </c>
    </row>
    <row r="904" spans="1:19" x14ac:dyDescent="0.2">
      <c r="A904" s="8">
        <v>902</v>
      </c>
      <c r="B904" s="8">
        <f>IF(Päälaskenta!C$7,Päälaskenta!E$7,Päälaskenta!G$5)</f>
        <v>2.5</v>
      </c>
      <c r="C904" s="56">
        <v>1.0980000000000001</v>
      </c>
      <c r="D904" s="92">
        <f t="shared" si="98"/>
        <v>2.2768700000000002</v>
      </c>
      <c r="E904" s="8">
        <f>Päälaskenta!F$15</f>
        <v>0.08</v>
      </c>
      <c r="F904" s="93">
        <f>SQRT(POWER(Päälaskenta!C$15/(2*Päälaskenta!E$15),2)+(D904/Päälaskenta!E$15))-Päälaskenta!C$15/(2*Päälaskenta!E$15)</f>
        <v>0.62760000000000005</v>
      </c>
      <c r="G904" s="57">
        <f>2*SQRT((POWER(F904,2))+POWER(Päälaskenta!E$15*F904,2))+Päälaskenta!C$15</f>
        <v>4.78</v>
      </c>
      <c r="H904" s="57">
        <f t="shared" si="99"/>
        <v>0.48</v>
      </c>
      <c r="I904" s="62">
        <f t="shared" si="100"/>
        <v>2.053E-2</v>
      </c>
      <c r="M904" s="8">
        <f>IF(F904&gt;(Päälaskenta!D$24+Päälaskenta!D$20),(F904*Päälaskenta!C$15 + F904*F904*Päälaskenta!E$15)+(Päälaskenta!C$15 + F904*Päälaskenta!E$15)*(F904-(Päälaskenta!D$24+Päälaskenta!D$20)),F904*Päälaskenta!C$15 + F904*F904*Päälaskenta!E$15)</f>
        <v>2.2766817600000002</v>
      </c>
      <c r="N904" s="8">
        <f>IF(F904&gt;Päälaskenta!D$24+Päälaskenta!D$20,2*SQRT(POWER((Päälaskenta!D$24+Päälaskenta!D$20),2)+POWER(Päälaskenta!E$15*(Päälaskenta!D$24+Päälaskenta!D$20),2))+Päälaskenta!C$15,(2*SQRT((POWER(F904,2))+POWER(Päälaskenta!E$15*F904,2))+Päälaskenta!C$15))</f>
        <v>4.7751208634907103</v>
      </c>
      <c r="O904" s="8">
        <f t="shared" si="101"/>
        <v>0.47677992350034498</v>
      </c>
      <c r="P904" s="8">
        <f>Päälaskenta!F$15</f>
        <v>0.08</v>
      </c>
      <c r="Q904" s="8">
        <f t="shared" si="102"/>
        <v>17.3683134191593</v>
      </c>
      <c r="R904" s="8">
        <f t="shared" si="103"/>
        <v>1.0980893526375</v>
      </c>
      <c r="S904" s="8">
        <f t="shared" si="104"/>
        <v>2.07188059189863E-2</v>
      </c>
    </row>
    <row r="905" spans="1:19" x14ac:dyDescent="0.2">
      <c r="A905" s="8">
        <v>903</v>
      </c>
      <c r="B905" s="8">
        <f>IF(Päälaskenta!C$7,Päälaskenta!E$7,Päälaskenta!G$5)</f>
        <v>2.5</v>
      </c>
      <c r="C905" s="56">
        <v>1.097</v>
      </c>
      <c r="D905" s="92">
        <f t="shared" si="98"/>
        <v>2.27894</v>
      </c>
      <c r="E905" s="8">
        <f>Päälaskenta!F$15</f>
        <v>0.08</v>
      </c>
      <c r="F905" s="93">
        <f>SQRT(POWER(Päälaskenta!C$15/(2*Päälaskenta!E$15),2)+(D905/Päälaskenta!E$15))-Päälaskenta!C$15/(2*Päälaskenta!E$15)</f>
        <v>0.62809999999999999</v>
      </c>
      <c r="G905" s="57">
        <f>2*SQRT((POWER(F905,2))+POWER(Päälaskenta!E$15*F905,2))+Päälaskenta!C$15</f>
        <v>4.78</v>
      </c>
      <c r="H905" s="57">
        <f t="shared" si="99"/>
        <v>0.48</v>
      </c>
      <c r="I905" s="62">
        <f t="shared" si="100"/>
        <v>2.0493000000000001E-2</v>
      </c>
      <c r="M905" s="8">
        <f>IF(F905&gt;(Päälaskenta!D$24+Päälaskenta!D$20),(F905*Päälaskenta!C$15 + F905*F905*Päälaskenta!E$15)+(Päälaskenta!C$15 + F905*Päälaskenta!E$15)*(F905-(Päälaskenta!D$24+Päälaskenta!D$20)),F905*Päälaskenta!C$15 + F905*F905*Päälaskenta!E$15)</f>
        <v>2.2788096100000002</v>
      </c>
      <c r="N905" s="8">
        <f>IF(F905&gt;Päälaskenta!D$24+Päälaskenta!D$20,2*SQRT(POWER((Päälaskenta!D$24+Päälaskenta!D$20),2)+POWER(Päälaskenta!E$15*(Päälaskenta!D$24+Päälaskenta!D$20),2))+Päälaskenta!C$15,(2*SQRT((POWER(F905,2))+POWER(Päälaskenta!E$15*F905,2))+Päälaskenta!C$15))</f>
        <v>4.7765350770530803</v>
      </c>
      <c r="O905" s="8">
        <f t="shared" si="101"/>
        <v>0.47708424061358101</v>
      </c>
      <c r="P905" s="8">
        <f>Päälaskenta!F$15</f>
        <v>0.08</v>
      </c>
      <c r="Q905" s="8">
        <f t="shared" si="102"/>
        <v>17.3919429646289</v>
      </c>
      <c r="R905" s="8">
        <f t="shared" si="103"/>
        <v>1.09706400615012</v>
      </c>
      <c r="S905" s="8">
        <f t="shared" si="104"/>
        <v>2.06625449955701E-2</v>
      </c>
    </row>
    <row r="906" spans="1:19" x14ac:dyDescent="0.2">
      <c r="A906" s="8">
        <v>904</v>
      </c>
      <c r="B906" s="8">
        <f>IF(Päälaskenta!C$7,Päälaskenta!E$7,Päälaskenta!G$5)</f>
        <v>2.5</v>
      </c>
      <c r="C906" s="56">
        <v>1.0960000000000001</v>
      </c>
      <c r="D906" s="92">
        <f t="shared" si="98"/>
        <v>2.2810199999999998</v>
      </c>
      <c r="E906" s="8">
        <f>Päälaskenta!F$15</f>
        <v>0.08</v>
      </c>
      <c r="F906" s="93">
        <f>SQRT(POWER(Päälaskenta!C$15/(2*Päälaskenta!E$15),2)+(D906/Päälaskenta!E$15))-Päälaskenta!C$15/(2*Päälaskenta!E$15)</f>
        <v>0.62860000000000005</v>
      </c>
      <c r="G906" s="57">
        <f>2*SQRT((POWER(F906,2))+POWER(Päälaskenta!E$15*F906,2))+Päälaskenta!C$15</f>
        <v>4.78</v>
      </c>
      <c r="H906" s="57">
        <f t="shared" si="99"/>
        <v>0.48</v>
      </c>
      <c r="I906" s="62">
        <f t="shared" si="100"/>
        <v>2.0455999999999998E-2</v>
      </c>
      <c r="M906" s="8">
        <f>IF(F906&gt;(Päälaskenta!D$24+Päälaskenta!D$20),(F906*Päälaskenta!C$15 + F906*F906*Päälaskenta!E$15)+(Päälaskenta!C$15 + F906*Päälaskenta!E$15)*(F906-(Päälaskenta!D$24+Päälaskenta!D$20)),F906*Päälaskenta!C$15 + F906*F906*Päälaskenta!E$15)</f>
        <v>2.2809379600000002</v>
      </c>
      <c r="N906" s="8">
        <f>IF(F906&gt;Päälaskenta!D$24+Päälaskenta!D$20,2*SQRT(POWER((Päälaskenta!D$24+Päälaskenta!D$20),2)+POWER(Päälaskenta!E$15*(Päälaskenta!D$24+Päälaskenta!D$20),2))+Päälaskenta!C$15,(2*SQRT((POWER(F906,2))+POWER(Päälaskenta!E$15*F906,2))+Päälaskenta!C$15))</f>
        <v>4.7779492906154504</v>
      </c>
      <c r="O906" s="8">
        <f t="shared" si="101"/>
        <v>0.47738848222606201</v>
      </c>
      <c r="P906" s="8">
        <f>Päälaskenta!F$15</f>
        <v>0.08</v>
      </c>
      <c r="Q906" s="8">
        <f t="shared" si="102"/>
        <v>17.4155867308091</v>
      </c>
      <c r="R906" s="8">
        <f t="shared" si="103"/>
        <v>1.09604033246042</v>
      </c>
      <c r="S906" s="8">
        <f t="shared" si="104"/>
        <v>2.0606479269646601E-2</v>
      </c>
    </row>
    <row r="907" spans="1:19" x14ac:dyDescent="0.2">
      <c r="A907" s="8">
        <v>905</v>
      </c>
      <c r="B907" s="8">
        <f>IF(Päälaskenta!C$7,Päälaskenta!E$7,Päälaskenta!G$5)</f>
        <v>2.5</v>
      </c>
      <c r="C907" s="56">
        <v>1.095</v>
      </c>
      <c r="D907" s="92">
        <f t="shared" si="98"/>
        <v>2.2831100000000002</v>
      </c>
      <c r="E907" s="8">
        <f>Päälaskenta!F$15</f>
        <v>0.08</v>
      </c>
      <c r="F907" s="93">
        <f>SQRT(POWER(Päälaskenta!C$15/(2*Päälaskenta!E$15),2)+(D907/Päälaskenta!E$15))-Päälaskenta!C$15/(2*Päälaskenta!E$15)</f>
        <v>0.62909999999999999</v>
      </c>
      <c r="G907" s="57">
        <f>2*SQRT((POWER(F907,2))+POWER(Päälaskenta!E$15*F907,2))+Päälaskenta!C$15</f>
        <v>4.78</v>
      </c>
      <c r="H907" s="57">
        <f t="shared" si="99"/>
        <v>0.48</v>
      </c>
      <c r="I907" s="62">
        <f t="shared" si="100"/>
        <v>2.0417999999999999E-2</v>
      </c>
      <c r="M907" s="8">
        <f>IF(F907&gt;(Päälaskenta!D$24+Päälaskenta!D$20),(F907*Päälaskenta!C$15 + F907*F907*Päälaskenta!E$15)+(Päälaskenta!C$15 + F907*Päälaskenta!E$15)*(F907-(Päälaskenta!D$24+Päälaskenta!D$20)),F907*Päälaskenta!C$15 + F907*F907*Päälaskenta!E$15)</f>
        <v>2.2830668099999998</v>
      </c>
      <c r="N907" s="8">
        <f>IF(F907&gt;Päälaskenta!D$24+Päälaskenta!D$20,2*SQRT(POWER((Päälaskenta!D$24+Päälaskenta!D$20),2)+POWER(Päälaskenta!E$15*(Päälaskenta!D$24+Päälaskenta!D$20),2))+Päälaskenta!C$15,(2*SQRT((POWER(F907,2))+POWER(Päälaskenta!E$15*F907,2))+Päälaskenta!C$15))</f>
        <v>4.7793635041778302</v>
      </c>
      <c r="O907" s="8">
        <f t="shared" si="101"/>
        <v>0.47769264840481002</v>
      </c>
      <c r="P907" s="8">
        <f>Päälaskenta!F$15</f>
        <v>0.08</v>
      </c>
      <c r="Q907" s="8">
        <f t="shared" si="102"/>
        <v>17.439244717160999</v>
      </c>
      <c r="R907" s="8">
        <f t="shared" si="103"/>
        <v>1.0950183275626499</v>
      </c>
      <c r="S907" s="8">
        <f t="shared" si="104"/>
        <v>2.0550607913062201E-2</v>
      </c>
    </row>
    <row r="908" spans="1:19" x14ac:dyDescent="0.2">
      <c r="A908" s="8">
        <v>906</v>
      </c>
      <c r="B908" s="8">
        <f>IF(Päälaskenta!C$7,Päälaskenta!E$7,Päälaskenta!G$5)</f>
        <v>2.5</v>
      </c>
      <c r="C908" s="56">
        <v>1.0940000000000001</v>
      </c>
      <c r="D908" s="92">
        <f t="shared" si="98"/>
        <v>2.2851900000000001</v>
      </c>
      <c r="E908" s="8">
        <f>Päälaskenta!F$15</f>
        <v>0.08</v>
      </c>
      <c r="F908" s="93">
        <f>SQRT(POWER(Päälaskenta!C$15/(2*Päälaskenta!E$15),2)+(D908/Päälaskenta!E$15))-Päälaskenta!C$15/(2*Päälaskenta!E$15)</f>
        <v>0.62960000000000005</v>
      </c>
      <c r="G908" s="57">
        <f>2*SQRT((POWER(F908,2))+POWER(Päälaskenta!E$15*F908,2))+Päälaskenta!C$15</f>
        <v>4.78</v>
      </c>
      <c r="H908" s="57">
        <f t="shared" si="99"/>
        <v>0.48</v>
      </c>
      <c r="I908" s="62">
        <f t="shared" si="100"/>
        <v>2.0381E-2</v>
      </c>
      <c r="M908" s="8">
        <f>IF(F908&gt;(Päälaskenta!D$24+Päälaskenta!D$20),(F908*Päälaskenta!C$15 + F908*F908*Päälaskenta!E$15)+(Päälaskenta!C$15 + F908*Päälaskenta!E$15)*(F908-(Päälaskenta!D$24+Päälaskenta!D$20)),F908*Päälaskenta!C$15 + F908*F908*Päälaskenta!E$15)</f>
        <v>2.2851961599999999</v>
      </c>
      <c r="N908" s="8">
        <f>IF(F908&gt;Päälaskenta!D$24+Päälaskenta!D$20,2*SQRT(POWER((Päälaskenta!D$24+Päälaskenta!D$20),2)+POWER(Päälaskenta!E$15*(Päälaskenta!D$24+Päälaskenta!D$20),2))+Päälaskenta!C$15,(2*SQRT((POWER(F908,2))+POWER(Päälaskenta!E$15*F908,2))+Päälaskenta!C$15))</f>
        <v>4.7807777177402002</v>
      </c>
      <c r="O908" s="8">
        <f t="shared" si="101"/>
        <v>0.477996739216768</v>
      </c>
      <c r="P908" s="8">
        <f>Päälaskenta!F$15</f>
        <v>0.08</v>
      </c>
      <c r="Q908" s="8">
        <f t="shared" si="102"/>
        <v>17.462916923149201</v>
      </c>
      <c r="R908" s="8">
        <f t="shared" si="103"/>
        <v>1.0939979874637999</v>
      </c>
      <c r="S908" s="8">
        <f t="shared" si="104"/>
        <v>2.0494930101823499E-2</v>
      </c>
    </row>
    <row r="909" spans="1:19" x14ac:dyDescent="0.2">
      <c r="A909" s="8">
        <v>907</v>
      </c>
      <c r="B909" s="8">
        <f>IF(Päälaskenta!C$7,Päälaskenta!E$7,Päälaskenta!G$5)</f>
        <v>2.5</v>
      </c>
      <c r="C909" s="56">
        <v>1.093</v>
      </c>
      <c r="D909" s="92">
        <f t="shared" si="98"/>
        <v>2.28728</v>
      </c>
      <c r="E909" s="8">
        <f>Päälaskenta!F$15</f>
        <v>0.08</v>
      </c>
      <c r="F909" s="93">
        <f>SQRT(POWER(Päälaskenta!C$15/(2*Päälaskenta!E$15),2)+(D909/Päälaskenta!E$15))-Päälaskenta!C$15/(2*Päälaskenta!E$15)</f>
        <v>0.63009999999999999</v>
      </c>
      <c r="G909" s="57">
        <f>2*SQRT((POWER(F909,2))+POWER(Päälaskenta!E$15*F909,2))+Päälaskenta!C$15</f>
        <v>4.78</v>
      </c>
      <c r="H909" s="57">
        <f t="shared" si="99"/>
        <v>0.48</v>
      </c>
      <c r="I909" s="62">
        <f t="shared" si="100"/>
        <v>2.0344000000000001E-2</v>
      </c>
      <c r="M909" s="8">
        <f>IF(F909&gt;(Päälaskenta!D$24+Päälaskenta!D$20),(F909*Päälaskenta!C$15 + F909*F909*Päälaskenta!E$15)+(Päälaskenta!C$15 + F909*Päälaskenta!E$15)*(F909-(Päälaskenta!D$24+Päälaskenta!D$20)),F909*Päälaskenta!C$15 + F909*F909*Päälaskenta!E$15)</f>
        <v>2.2873260100000001</v>
      </c>
      <c r="N909" s="8">
        <f>IF(F909&gt;Päälaskenta!D$24+Päälaskenta!D$20,2*SQRT(POWER((Päälaskenta!D$24+Päälaskenta!D$20),2)+POWER(Päälaskenta!E$15*(Päälaskenta!D$24+Päälaskenta!D$20),2))+Päälaskenta!C$15,(2*SQRT((POWER(F909,2))+POWER(Päälaskenta!E$15*F909,2))+Päälaskenta!C$15))</f>
        <v>4.7821919313025703</v>
      </c>
      <c r="O909" s="8">
        <f t="shared" si="101"/>
        <v>0.47830075472880101</v>
      </c>
      <c r="P909" s="8">
        <f>Päälaskenta!F$15</f>
        <v>0.08</v>
      </c>
      <c r="Q909" s="8">
        <f t="shared" si="102"/>
        <v>17.486603348241701</v>
      </c>
      <c r="R909" s="8">
        <f t="shared" si="103"/>
        <v>1.09297930818353</v>
      </c>
      <c r="S909" s="8">
        <f t="shared" si="104"/>
        <v>2.0439445016073698E-2</v>
      </c>
    </row>
    <row r="910" spans="1:19" x14ac:dyDescent="0.2">
      <c r="A910" s="8">
        <v>908</v>
      </c>
      <c r="B910" s="8">
        <f>IF(Päälaskenta!C$7,Päälaskenta!E$7,Päälaskenta!G$5)</f>
        <v>2.5</v>
      </c>
      <c r="C910" s="56">
        <v>1.0920000000000001</v>
      </c>
      <c r="D910" s="92">
        <f t="shared" si="98"/>
        <v>2.28938</v>
      </c>
      <c r="E910" s="8">
        <f>Päälaskenta!F$15</f>
        <v>0.08</v>
      </c>
      <c r="F910" s="93">
        <f>SQRT(POWER(Päälaskenta!C$15/(2*Päälaskenta!E$15),2)+(D910/Päälaskenta!E$15))-Päälaskenta!C$15/(2*Päälaskenta!E$15)</f>
        <v>0.63060000000000005</v>
      </c>
      <c r="G910" s="57">
        <f>2*SQRT((POWER(F910,2))+POWER(Päälaskenta!E$15*F910,2))+Päälaskenta!C$15</f>
        <v>4.78</v>
      </c>
      <c r="H910" s="57">
        <f t="shared" si="99"/>
        <v>0.48</v>
      </c>
      <c r="I910" s="62">
        <f t="shared" si="100"/>
        <v>2.0306999999999999E-2</v>
      </c>
      <c r="M910" s="8">
        <f>IF(F910&gt;(Päälaskenta!D$24+Päälaskenta!D$20),(F910*Päälaskenta!C$15 + F910*F910*Päälaskenta!E$15)+(Päälaskenta!C$15 + F910*Päälaskenta!E$15)*(F910-(Päälaskenta!D$24+Päälaskenta!D$20)),F910*Päälaskenta!C$15 + F910*F910*Päälaskenta!E$15)</f>
        <v>2.28945636</v>
      </c>
      <c r="N910" s="8">
        <f>IF(F910&gt;Päälaskenta!D$24+Päälaskenta!D$20,2*SQRT(POWER((Päälaskenta!D$24+Päälaskenta!D$20),2)+POWER(Päälaskenta!E$15*(Päälaskenta!D$24+Päälaskenta!D$20),2))+Päälaskenta!C$15,(2*SQRT((POWER(F910,2))+POWER(Päälaskenta!E$15*F910,2))+Päälaskenta!C$15))</f>
        <v>4.7836061448649501</v>
      </c>
      <c r="O910" s="8">
        <f t="shared" si="101"/>
        <v>0.47860469500768998</v>
      </c>
      <c r="P910" s="8">
        <f>Päälaskenta!F$15</f>
        <v>0.08</v>
      </c>
      <c r="Q910" s="8">
        <f t="shared" si="102"/>
        <v>17.510303991909701</v>
      </c>
      <c r="R910" s="8">
        <f t="shared" si="103"/>
        <v>1.09196228575416</v>
      </c>
      <c r="S910" s="8">
        <f t="shared" si="104"/>
        <v>2.0384151840069E-2</v>
      </c>
    </row>
    <row r="911" spans="1:19" x14ac:dyDescent="0.2">
      <c r="A911" s="8">
        <v>909</v>
      </c>
      <c r="B911" s="8">
        <f>IF(Päälaskenta!C$7,Päälaskenta!E$7,Päälaskenta!G$5)</f>
        <v>2.5</v>
      </c>
      <c r="C911" s="56">
        <v>1.091</v>
      </c>
      <c r="D911" s="92">
        <f t="shared" si="98"/>
        <v>2.29148</v>
      </c>
      <c r="E911" s="8">
        <f>Päälaskenta!F$15</f>
        <v>0.08</v>
      </c>
      <c r="F911" s="93">
        <f>SQRT(POWER(Päälaskenta!C$15/(2*Päälaskenta!E$15),2)+(D911/Päälaskenta!E$15))-Päälaskenta!C$15/(2*Päälaskenta!E$15)</f>
        <v>0.63109999999999999</v>
      </c>
      <c r="G911" s="57">
        <f>2*SQRT((POWER(F911,2))+POWER(Päälaskenta!E$15*F911,2))+Päälaskenta!C$15</f>
        <v>4.79</v>
      </c>
      <c r="H911" s="57">
        <f t="shared" si="99"/>
        <v>0.48</v>
      </c>
      <c r="I911" s="62">
        <f t="shared" si="100"/>
        <v>2.0268999999999999E-2</v>
      </c>
      <c r="M911" s="8">
        <f>IF(F911&gt;(Päälaskenta!D$24+Päälaskenta!D$20),(F911*Päälaskenta!C$15 + F911*F911*Päälaskenta!E$15)+(Päälaskenta!C$15 + F911*Päälaskenta!E$15)*(F911-(Päälaskenta!D$24+Päälaskenta!D$20)),F911*Päälaskenta!C$15 + F911*F911*Päälaskenta!E$15)</f>
        <v>2.2915872099999999</v>
      </c>
      <c r="N911" s="8">
        <f>IF(F911&gt;Päälaskenta!D$24+Päälaskenta!D$20,2*SQRT(POWER((Päälaskenta!D$24+Päälaskenta!D$20),2)+POWER(Päälaskenta!E$15*(Päälaskenta!D$24+Päälaskenta!D$20),2))+Päälaskenta!C$15,(2*SQRT((POWER(F911,2))+POWER(Päälaskenta!E$15*F911,2))+Päälaskenta!C$15))</f>
        <v>4.7850203584273201</v>
      </c>
      <c r="O911" s="8">
        <f t="shared" si="101"/>
        <v>0.47890856012014299</v>
      </c>
      <c r="P911" s="8">
        <f>Päälaskenta!F$15</f>
        <v>0.08</v>
      </c>
      <c r="Q911" s="8">
        <f t="shared" si="102"/>
        <v>17.534018853627899</v>
      </c>
      <c r="R911" s="8">
        <f t="shared" si="103"/>
        <v>1.0909469162205701</v>
      </c>
      <c r="S911" s="8">
        <f t="shared" si="104"/>
        <v>2.03290497621538E-2</v>
      </c>
    </row>
    <row r="912" spans="1:19" x14ac:dyDescent="0.2">
      <c r="A912" s="8">
        <v>910</v>
      </c>
      <c r="B912" s="8">
        <f>IF(Päälaskenta!C$7,Päälaskenta!E$7,Päälaskenta!G$5)</f>
        <v>2.5</v>
      </c>
      <c r="C912" s="56">
        <v>1.0900000000000001</v>
      </c>
      <c r="D912" s="92">
        <f t="shared" si="98"/>
        <v>2.29358</v>
      </c>
      <c r="E912" s="8">
        <f>Päälaskenta!F$15</f>
        <v>0.08</v>
      </c>
      <c r="F912" s="93">
        <f>SQRT(POWER(Päälaskenta!C$15/(2*Päälaskenta!E$15),2)+(D912/Päälaskenta!E$15))-Päälaskenta!C$15/(2*Päälaskenta!E$15)</f>
        <v>0.63160000000000005</v>
      </c>
      <c r="G912" s="57">
        <f>2*SQRT((POWER(F912,2))+POWER(Päälaskenta!E$15*F912,2))+Päälaskenta!C$15</f>
        <v>4.79</v>
      </c>
      <c r="H912" s="57">
        <f t="shared" si="99"/>
        <v>0.48</v>
      </c>
      <c r="I912" s="62">
        <f t="shared" si="100"/>
        <v>2.0232E-2</v>
      </c>
      <c r="M912" s="8">
        <f>IF(F912&gt;(Päälaskenta!D$24+Päälaskenta!D$20),(F912*Päälaskenta!C$15 + F912*F912*Päälaskenta!E$15)+(Päälaskenta!C$15 + F912*Päälaskenta!E$15)*(F912-(Päälaskenta!D$24+Päälaskenta!D$20)),F912*Päälaskenta!C$15 + F912*F912*Päälaskenta!E$15)</f>
        <v>2.2937185599999999</v>
      </c>
      <c r="N912" s="8">
        <f>IF(F912&gt;Päälaskenta!D$24+Päälaskenta!D$20,2*SQRT(POWER((Päälaskenta!D$24+Päälaskenta!D$20),2)+POWER(Päälaskenta!E$15*(Päälaskenta!D$24+Päälaskenta!D$20),2))+Päälaskenta!C$15,(2*SQRT((POWER(F912,2))+POWER(Päälaskenta!E$15*F912,2))+Päälaskenta!C$15))</f>
        <v>4.7864345719896901</v>
      </c>
      <c r="O912" s="8">
        <f t="shared" si="101"/>
        <v>0.47921235013278701</v>
      </c>
      <c r="P912" s="8">
        <f>Päälaskenta!F$15</f>
        <v>0.08</v>
      </c>
      <c r="Q912" s="8">
        <f t="shared" si="102"/>
        <v>17.5577479328742</v>
      </c>
      <c r="R912" s="8">
        <f t="shared" si="103"/>
        <v>1.0899331956401801</v>
      </c>
      <c r="S912" s="8">
        <f t="shared" si="104"/>
        <v>2.0274137974737899E-2</v>
      </c>
    </row>
    <row r="913" spans="1:19" x14ac:dyDescent="0.2">
      <c r="A913" s="8">
        <v>911</v>
      </c>
      <c r="B913" s="8">
        <f>IF(Päälaskenta!C$7,Päälaskenta!E$7,Päälaskenta!G$5)</f>
        <v>2.5</v>
      </c>
      <c r="C913" s="56">
        <v>1.089</v>
      </c>
      <c r="D913" s="92">
        <f t="shared" si="98"/>
        <v>2.2956799999999999</v>
      </c>
      <c r="E913" s="8">
        <f>Päälaskenta!F$15</f>
        <v>0.08</v>
      </c>
      <c r="F913" s="93">
        <f>SQRT(POWER(Päälaskenta!C$15/(2*Päälaskenta!E$15),2)+(D913/Päälaskenta!E$15))-Päälaskenta!C$15/(2*Päälaskenta!E$15)</f>
        <v>0.6321</v>
      </c>
      <c r="G913" s="57">
        <f>2*SQRT((POWER(F913,2))+POWER(Päälaskenta!E$15*F913,2))+Päälaskenta!C$15</f>
        <v>4.79</v>
      </c>
      <c r="H913" s="57">
        <f t="shared" si="99"/>
        <v>0.48</v>
      </c>
      <c r="I913" s="62">
        <f t="shared" si="100"/>
        <v>2.0195000000000001E-2</v>
      </c>
      <c r="M913" s="8">
        <f>IF(F913&gt;(Päälaskenta!D$24+Päälaskenta!D$20),(F913*Päälaskenta!C$15 + F913*F913*Päälaskenta!E$15)+(Päälaskenta!C$15 + F913*Päälaskenta!E$15)*(F913-(Päälaskenta!D$24+Päälaskenta!D$20)),F913*Päälaskenta!C$15 + F913*F913*Päälaskenta!E$15)</f>
        <v>2.2958504099999999</v>
      </c>
      <c r="N913" s="8">
        <f>IF(F913&gt;Päälaskenta!D$24+Päälaskenta!D$20,2*SQRT(POWER((Päälaskenta!D$24+Päälaskenta!D$20),2)+POWER(Päälaskenta!E$15*(Päälaskenta!D$24+Päälaskenta!D$20),2))+Päälaskenta!C$15,(2*SQRT((POWER(F913,2))+POWER(Päälaskenta!E$15*F913,2))+Päälaskenta!C$15))</f>
        <v>4.7878487855520699</v>
      </c>
      <c r="O913" s="8">
        <f t="shared" si="101"/>
        <v>0.47951606511216799</v>
      </c>
      <c r="P913" s="8">
        <f>Päälaskenta!F$15</f>
        <v>0.08</v>
      </c>
      <c r="Q913" s="8">
        <f t="shared" si="102"/>
        <v>17.581491229130101</v>
      </c>
      <c r="R913" s="8">
        <f t="shared" si="103"/>
        <v>1.0889211200829101</v>
      </c>
      <c r="S913" s="8">
        <f t="shared" si="104"/>
        <v>2.0219415674272E-2</v>
      </c>
    </row>
    <row r="914" spans="1:19" x14ac:dyDescent="0.2">
      <c r="A914" s="8">
        <v>912</v>
      </c>
      <c r="B914" s="8">
        <f>IF(Päälaskenta!C$7,Päälaskenta!E$7,Päälaskenta!G$5)</f>
        <v>2.5</v>
      </c>
      <c r="C914" s="56">
        <v>1.0880000000000001</v>
      </c>
      <c r="D914" s="92">
        <f t="shared" si="98"/>
        <v>2.29779</v>
      </c>
      <c r="E914" s="8">
        <f>Päälaskenta!F$15</f>
        <v>0.08</v>
      </c>
      <c r="F914" s="93">
        <f>SQRT(POWER(Päälaskenta!C$15/(2*Päälaskenta!E$15),2)+(D914/Päälaskenta!E$15))-Päälaskenta!C$15/(2*Päälaskenta!E$15)</f>
        <v>0.63260000000000005</v>
      </c>
      <c r="G914" s="57">
        <f>2*SQRT((POWER(F914,2))+POWER(Päälaskenta!E$15*F914,2))+Päälaskenta!C$15</f>
        <v>4.79</v>
      </c>
      <c r="H914" s="57">
        <f t="shared" si="99"/>
        <v>0.48</v>
      </c>
      <c r="I914" s="62">
        <f t="shared" si="100"/>
        <v>2.0157999999999999E-2</v>
      </c>
      <c r="M914" s="8">
        <f>IF(F914&gt;(Päälaskenta!D$24+Päälaskenta!D$20),(F914*Päälaskenta!C$15 + F914*F914*Päälaskenta!E$15)+(Päälaskenta!C$15 + F914*Päälaskenta!E$15)*(F914-(Päälaskenta!D$24+Päälaskenta!D$20)),F914*Päälaskenta!C$15 + F914*F914*Päälaskenta!E$15)</f>
        <v>2.29798276</v>
      </c>
      <c r="N914" s="8">
        <f>IF(F914&gt;Päälaskenta!D$24+Päälaskenta!D$20,2*SQRT(POWER((Päälaskenta!D$24+Päälaskenta!D$20),2)+POWER(Päälaskenta!E$15*(Päälaskenta!D$24+Päälaskenta!D$20),2))+Päälaskenta!C$15,(2*SQRT((POWER(F914,2))+POWER(Päälaskenta!E$15*F914,2))+Päälaskenta!C$15))</f>
        <v>4.78926299911444</v>
      </c>
      <c r="O914" s="8">
        <f t="shared" si="101"/>
        <v>0.47981970512475702</v>
      </c>
      <c r="P914" s="8">
        <f>Päälaskenta!F$15</f>
        <v>0.08</v>
      </c>
      <c r="Q914" s="8">
        <f t="shared" si="102"/>
        <v>17.6052487418801</v>
      </c>
      <c r="R914" s="8">
        <f t="shared" si="103"/>
        <v>1.0879106856310801</v>
      </c>
      <c r="S914" s="8">
        <f t="shared" si="104"/>
        <v>2.0164882061225499E-2</v>
      </c>
    </row>
    <row r="915" spans="1:19" x14ac:dyDescent="0.2">
      <c r="A915" s="8">
        <v>913</v>
      </c>
      <c r="B915" s="8">
        <f>IF(Päälaskenta!C$7,Päälaskenta!E$7,Päälaskenta!G$5)</f>
        <v>2.5</v>
      </c>
      <c r="C915" s="56">
        <v>1.087</v>
      </c>
      <c r="D915" s="92">
        <f t="shared" si="98"/>
        <v>2.2999100000000001</v>
      </c>
      <c r="E915" s="8">
        <f>Päälaskenta!F$15</f>
        <v>0.08</v>
      </c>
      <c r="F915" s="93">
        <f>SQRT(POWER(Päälaskenta!C$15/(2*Päälaskenta!E$15),2)+(D915/Päälaskenta!E$15))-Päälaskenta!C$15/(2*Päälaskenta!E$15)</f>
        <v>0.6331</v>
      </c>
      <c r="G915" s="57">
        <f>2*SQRT((POWER(F915,2))+POWER(Päälaskenta!E$15*F915,2))+Päälaskenta!C$15</f>
        <v>4.79</v>
      </c>
      <c r="H915" s="57">
        <f t="shared" si="99"/>
        <v>0.48</v>
      </c>
      <c r="I915" s="62">
        <f t="shared" si="100"/>
        <v>2.0121E-2</v>
      </c>
      <c r="M915" s="8">
        <f>IF(F915&gt;(Päälaskenta!D$24+Päälaskenta!D$20),(F915*Päälaskenta!C$15 + F915*F915*Päälaskenta!E$15)+(Päälaskenta!C$15 + F915*Päälaskenta!E$15)*(F915-(Päälaskenta!D$24+Päälaskenta!D$20)),F915*Päälaskenta!C$15 + F915*F915*Päälaskenta!E$15)</f>
        <v>2.3001156100000002</v>
      </c>
      <c r="N915" s="8">
        <f>IF(F915&gt;Päälaskenta!D$24+Päälaskenta!D$20,2*SQRT(POWER((Päälaskenta!D$24+Päälaskenta!D$20),2)+POWER(Päälaskenta!E$15*(Päälaskenta!D$24+Päälaskenta!D$20),2))+Päälaskenta!C$15,(2*SQRT((POWER(F915,2))+POWER(Päälaskenta!E$15*F915,2))+Päälaskenta!C$15))</f>
        <v>4.79067721267681</v>
      </c>
      <c r="O915" s="8">
        <f t="shared" si="101"/>
        <v>0.48012327023694501</v>
      </c>
      <c r="P915" s="8">
        <f>Päälaskenta!F$15</f>
        <v>0.08</v>
      </c>
      <c r="Q915" s="8">
        <f t="shared" si="102"/>
        <v>17.6290204706123</v>
      </c>
      <c r="R915" s="8">
        <f t="shared" si="103"/>
        <v>1.0869018883794299</v>
      </c>
      <c r="S915" s="8">
        <f t="shared" si="104"/>
        <v>2.01105363400623E-2</v>
      </c>
    </row>
    <row r="916" spans="1:19" x14ac:dyDescent="0.2">
      <c r="A916" s="8">
        <v>914</v>
      </c>
      <c r="B916" s="8">
        <f>IF(Päälaskenta!C$7,Päälaskenta!E$7,Päälaskenta!G$5)</f>
        <v>2.5</v>
      </c>
      <c r="C916" s="56">
        <v>1.0860000000000001</v>
      </c>
      <c r="D916" s="92">
        <f t="shared" si="98"/>
        <v>2.3020299999999998</v>
      </c>
      <c r="E916" s="8">
        <f>Päälaskenta!F$15</f>
        <v>0.08</v>
      </c>
      <c r="F916" s="93">
        <f>SQRT(POWER(Päälaskenta!C$15/(2*Päälaskenta!E$15),2)+(D916/Päälaskenta!E$15))-Päälaskenta!C$15/(2*Päälaskenta!E$15)</f>
        <v>0.63349999999999995</v>
      </c>
      <c r="G916" s="57">
        <f>2*SQRT((POWER(F916,2))+POWER(Päälaskenta!E$15*F916,2))+Päälaskenta!C$15</f>
        <v>4.79</v>
      </c>
      <c r="H916" s="57">
        <f t="shared" si="99"/>
        <v>0.48</v>
      </c>
      <c r="I916" s="62">
        <f t="shared" si="100"/>
        <v>2.0084000000000001E-2</v>
      </c>
      <c r="M916" s="8">
        <f>IF(F916&gt;(Päälaskenta!D$24+Päälaskenta!D$20),(F916*Päälaskenta!C$15 + F916*F916*Päälaskenta!E$15)+(Päälaskenta!C$15 + F916*Päälaskenta!E$15)*(F916-(Päälaskenta!D$24+Päälaskenta!D$20)),F916*Päälaskenta!C$15 + F916*F916*Päälaskenta!E$15)</f>
        <v>2.3018222499999998</v>
      </c>
      <c r="N916" s="8">
        <f>IF(F916&gt;Päälaskenta!D$24+Päälaskenta!D$20,2*SQRT(POWER((Päälaskenta!D$24+Päälaskenta!D$20),2)+POWER(Päälaskenta!E$15*(Päälaskenta!D$24+Päälaskenta!D$20),2))+Päälaskenta!C$15,(2*SQRT((POWER(F916,2))+POWER(Päälaskenta!E$15*F916,2))+Päälaskenta!C$15))</f>
        <v>4.7918085835267101</v>
      </c>
      <c r="O916" s="8">
        <f t="shared" si="101"/>
        <v>0.48036606844296897</v>
      </c>
      <c r="P916" s="8">
        <f>Päälaskenta!F$15</f>
        <v>0.08</v>
      </c>
      <c r="Q916" s="8">
        <f t="shared" si="102"/>
        <v>17.648048088763201</v>
      </c>
      <c r="R916" s="8">
        <f t="shared" si="103"/>
        <v>1.08609602674577</v>
      </c>
      <c r="S916" s="8">
        <f t="shared" si="104"/>
        <v>2.00671945132237E-2</v>
      </c>
    </row>
    <row r="917" spans="1:19" x14ac:dyDescent="0.2">
      <c r="A917" s="8">
        <v>915</v>
      </c>
      <c r="B917" s="8">
        <f>IF(Päälaskenta!C$7,Päälaskenta!E$7,Päälaskenta!G$5)</f>
        <v>2.5</v>
      </c>
      <c r="C917" s="56">
        <v>1.085</v>
      </c>
      <c r="D917" s="92">
        <f t="shared" si="98"/>
        <v>2.3041499999999999</v>
      </c>
      <c r="E917" s="8">
        <f>Päälaskenta!F$15</f>
        <v>0.08</v>
      </c>
      <c r="F917" s="93">
        <f>SQRT(POWER(Päälaskenta!C$15/(2*Päälaskenta!E$15),2)+(D917/Päälaskenta!E$15))-Päälaskenta!C$15/(2*Päälaskenta!E$15)</f>
        <v>0.63400000000000001</v>
      </c>
      <c r="G917" s="57">
        <f>2*SQRT((POWER(F917,2))+POWER(Päälaskenta!E$15*F917,2))+Päälaskenta!C$15</f>
        <v>4.79</v>
      </c>
      <c r="H917" s="57">
        <f t="shared" si="99"/>
        <v>0.48</v>
      </c>
      <c r="I917" s="62">
        <f t="shared" si="100"/>
        <v>2.0046999999999999E-2</v>
      </c>
      <c r="M917" s="8">
        <f>IF(F917&gt;(Päälaskenta!D$24+Päälaskenta!D$20),(F917*Päälaskenta!C$15 + F917*F917*Päälaskenta!E$15)+(Päälaskenta!C$15 + F917*Päälaskenta!E$15)*(F917-(Päälaskenta!D$24+Päälaskenta!D$20)),F917*Päälaskenta!C$15 + F917*F917*Päälaskenta!E$15)</f>
        <v>2.3039559999999999</v>
      </c>
      <c r="N917" s="8">
        <f>IF(F917&gt;Päälaskenta!D$24+Päälaskenta!D$20,2*SQRT(POWER((Päälaskenta!D$24+Päälaskenta!D$20),2)+POWER(Päälaskenta!E$15*(Päälaskenta!D$24+Päälaskenta!D$20),2))+Päälaskenta!C$15,(2*SQRT((POWER(F917,2))+POWER(Päälaskenta!E$15*F917,2))+Päälaskenta!C$15))</f>
        <v>4.7932227970890802</v>
      </c>
      <c r="O917" s="8">
        <f t="shared" si="101"/>
        <v>0.48066949890148902</v>
      </c>
      <c r="P917" s="8">
        <f>Päälaskenta!F$15</f>
        <v>0.08</v>
      </c>
      <c r="Q917" s="8">
        <f t="shared" si="102"/>
        <v>17.6718454049835</v>
      </c>
      <c r="R917" s="8">
        <f t="shared" si="103"/>
        <v>1.0850901666524899</v>
      </c>
      <c r="S917" s="8">
        <f t="shared" si="104"/>
        <v>2.0013185005363001E-2</v>
      </c>
    </row>
    <row r="918" spans="1:19" x14ac:dyDescent="0.2">
      <c r="A918" s="8">
        <v>916</v>
      </c>
      <c r="B918" s="8">
        <f>IF(Päälaskenta!C$7,Päälaskenta!E$7,Päälaskenta!G$5)</f>
        <v>2.5</v>
      </c>
      <c r="C918" s="56">
        <v>1.0840000000000001</v>
      </c>
      <c r="D918" s="92">
        <f t="shared" si="98"/>
        <v>2.30627</v>
      </c>
      <c r="E918" s="8">
        <f>Päälaskenta!F$15</f>
        <v>0.08</v>
      </c>
      <c r="F918" s="93">
        <f>SQRT(POWER(Päälaskenta!C$15/(2*Päälaskenta!E$15),2)+(D918/Päälaskenta!E$15))-Päälaskenta!C$15/(2*Päälaskenta!E$15)</f>
        <v>0.63449999999999995</v>
      </c>
      <c r="G918" s="57">
        <f>2*SQRT((POWER(F918,2))+POWER(Päälaskenta!E$15*F918,2))+Päälaskenta!C$15</f>
        <v>4.79</v>
      </c>
      <c r="H918" s="57">
        <f t="shared" si="99"/>
        <v>0.48</v>
      </c>
      <c r="I918" s="62">
        <f t="shared" si="100"/>
        <v>2.001E-2</v>
      </c>
      <c r="M918" s="8">
        <f>IF(F918&gt;(Päälaskenta!D$24+Päälaskenta!D$20),(F918*Päälaskenta!C$15 + F918*F918*Päälaskenta!E$15)+(Päälaskenta!C$15 + F918*Päälaskenta!E$15)*(F918-(Päälaskenta!D$24+Päälaskenta!D$20)),F918*Päälaskenta!C$15 + F918*F918*Päälaskenta!E$15)</f>
        <v>2.30609025</v>
      </c>
      <c r="N918" s="8">
        <f>IF(F918&gt;Päälaskenta!D$24+Päälaskenta!D$20,2*SQRT(POWER((Päälaskenta!D$24+Päälaskenta!D$20),2)+POWER(Päälaskenta!E$15*(Päälaskenta!D$24+Päälaskenta!D$20),2))+Päälaskenta!C$15,(2*SQRT((POWER(F918,2))+POWER(Päälaskenta!E$15*F918,2))+Päälaskenta!C$15))</f>
        <v>4.79463701065146</v>
      </c>
      <c r="O918" s="8">
        <f t="shared" si="101"/>
        <v>0.48097285464508299</v>
      </c>
      <c r="P918" s="8">
        <f>Päälaskenta!F$15</f>
        <v>0.08</v>
      </c>
      <c r="Q918" s="8">
        <f t="shared" si="102"/>
        <v>17.6956569357699</v>
      </c>
      <c r="R918" s="8">
        <f t="shared" si="103"/>
        <v>1.08408593289009</v>
      </c>
      <c r="S918" s="8">
        <f t="shared" si="104"/>
        <v>1.9959361182941601E-2</v>
      </c>
    </row>
    <row r="919" spans="1:19" x14ac:dyDescent="0.2">
      <c r="A919" s="8">
        <v>917</v>
      </c>
      <c r="B919" s="8">
        <f>IF(Päälaskenta!C$7,Päälaskenta!E$7,Päälaskenta!G$5)</f>
        <v>2.5</v>
      </c>
      <c r="C919" s="56">
        <v>1.083</v>
      </c>
      <c r="D919" s="92">
        <f t="shared" si="98"/>
        <v>2.3083999999999998</v>
      </c>
      <c r="E919" s="8">
        <f>Päälaskenta!F$15</f>
        <v>0.08</v>
      </c>
      <c r="F919" s="93">
        <f>SQRT(POWER(Päälaskenta!C$15/(2*Päälaskenta!E$15),2)+(D919/Päälaskenta!E$15))-Päälaskenta!C$15/(2*Päälaskenta!E$15)</f>
        <v>0.63500000000000001</v>
      </c>
      <c r="G919" s="57">
        <f>2*SQRT((POWER(F919,2))+POWER(Päälaskenta!E$15*F919,2))+Päälaskenta!C$15</f>
        <v>4.8</v>
      </c>
      <c r="H919" s="57">
        <f t="shared" si="99"/>
        <v>0.48</v>
      </c>
      <c r="I919" s="62">
        <f t="shared" si="100"/>
        <v>1.9973000000000001E-2</v>
      </c>
      <c r="M919" s="8">
        <f>IF(F919&gt;(Päälaskenta!D$24+Päälaskenta!D$20),(F919*Päälaskenta!C$15 + F919*F919*Päälaskenta!E$15)+(Päälaskenta!C$15 + F919*Päälaskenta!E$15)*(F919-(Päälaskenta!D$24+Päälaskenta!D$20)),F919*Päälaskenta!C$15 + F919*F919*Päälaskenta!E$15)</f>
        <v>2.3082250000000002</v>
      </c>
      <c r="N919" s="8">
        <f>IF(F919&gt;Päälaskenta!D$24+Päälaskenta!D$20,2*SQRT(POWER((Päälaskenta!D$24+Päälaskenta!D$20),2)+POWER(Päälaskenta!E$15*(Päälaskenta!D$24+Päälaskenta!D$20),2))+Päälaskenta!C$15,(2*SQRT((POWER(F919,2))+POWER(Päälaskenta!E$15*F919,2))+Päälaskenta!C$15))</f>
        <v>4.79605122421383</v>
      </c>
      <c r="O919" s="8">
        <f t="shared" si="101"/>
        <v>0.48127613573984801</v>
      </c>
      <c r="P919" s="8">
        <f>Päälaskenta!F$15</f>
        <v>0.08</v>
      </c>
      <c r="Q919" s="8">
        <f t="shared" si="102"/>
        <v>17.719482680622999</v>
      </c>
      <c r="R919" s="8">
        <f t="shared" si="103"/>
        <v>1.08308332159993</v>
      </c>
      <c r="S919" s="8">
        <f t="shared" si="104"/>
        <v>1.9905722265394499E-2</v>
      </c>
    </row>
    <row r="920" spans="1:19" x14ac:dyDescent="0.2">
      <c r="A920" s="8">
        <v>918</v>
      </c>
      <c r="B920" s="8">
        <f>IF(Päälaskenta!C$7,Päälaskenta!E$7,Päälaskenta!G$5)</f>
        <v>2.5</v>
      </c>
      <c r="C920" s="56">
        <v>1.0820000000000001</v>
      </c>
      <c r="D920" s="92">
        <f t="shared" si="98"/>
        <v>2.31054</v>
      </c>
      <c r="E920" s="8">
        <f>Päälaskenta!F$15</f>
        <v>0.08</v>
      </c>
      <c r="F920" s="93">
        <f>SQRT(POWER(Päälaskenta!C$15/(2*Päälaskenta!E$15),2)+(D920/Päälaskenta!E$15))-Päälaskenta!C$15/(2*Päälaskenta!E$15)</f>
        <v>0.63549999999999995</v>
      </c>
      <c r="G920" s="57">
        <f>2*SQRT((POWER(F920,2))+POWER(Päälaskenta!E$15*F920,2))+Päälaskenta!C$15</f>
        <v>4.8</v>
      </c>
      <c r="H920" s="57">
        <f t="shared" si="99"/>
        <v>0.48</v>
      </c>
      <c r="I920" s="62">
        <f t="shared" si="100"/>
        <v>1.9935999999999999E-2</v>
      </c>
      <c r="M920" s="8">
        <f>IF(F920&gt;(Päälaskenta!D$24+Päälaskenta!D$20),(F920*Päälaskenta!C$15 + F920*F920*Päälaskenta!E$15)+(Päälaskenta!C$15 + F920*Päälaskenta!E$15)*(F920-(Päälaskenta!D$24+Päälaskenta!D$20)),F920*Päälaskenta!C$15 + F920*F920*Päälaskenta!E$15)</f>
        <v>2.31036025</v>
      </c>
      <c r="N920" s="8">
        <f>IF(F920&gt;Päälaskenta!D$24+Päälaskenta!D$20,2*SQRT(POWER((Päälaskenta!D$24+Päälaskenta!D$20),2)+POWER(Päälaskenta!E$15*(Päälaskenta!D$24+Päälaskenta!D$20),2))+Päälaskenta!C$15,(2*SQRT((POWER(F920,2))+POWER(Päälaskenta!E$15*F920,2))+Päälaskenta!C$15))</f>
        <v>4.7974654377762</v>
      </c>
      <c r="O920" s="8">
        <f t="shared" si="101"/>
        <v>0.48157934225179899</v>
      </c>
      <c r="P920" s="8">
        <f>Päälaskenta!F$15</f>
        <v>0.08</v>
      </c>
      <c r="Q920" s="8">
        <f t="shared" si="102"/>
        <v>17.743322639046699</v>
      </c>
      <c r="R920" s="8">
        <f t="shared" si="103"/>
        <v>1.0820823289354999</v>
      </c>
      <c r="S920" s="8">
        <f t="shared" si="104"/>
        <v>1.9852267476042299E-2</v>
      </c>
    </row>
    <row r="921" spans="1:19" x14ac:dyDescent="0.2">
      <c r="A921" s="8">
        <v>919</v>
      </c>
      <c r="B921" s="8">
        <f>IF(Päälaskenta!C$7,Päälaskenta!E$7,Päälaskenta!G$5)</f>
        <v>2.5</v>
      </c>
      <c r="C921" s="56">
        <v>1.081</v>
      </c>
      <c r="D921" s="92">
        <f t="shared" si="98"/>
        <v>2.3126699999999998</v>
      </c>
      <c r="E921" s="8">
        <f>Päälaskenta!F$15</f>
        <v>0.08</v>
      </c>
      <c r="F921" s="93">
        <f>SQRT(POWER(Päälaskenta!C$15/(2*Päälaskenta!E$15),2)+(D921/Päälaskenta!E$15))-Päälaskenta!C$15/(2*Päälaskenta!E$15)</f>
        <v>0.63600000000000001</v>
      </c>
      <c r="G921" s="57">
        <f>2*SQRT((POWER(F921,2))+POWER(Päälaskenta!E$15*F921,2))+Päälaskenta!C$15</f>
        <v>4.8</v>
      </c>
      <c r="H921" s="57">
        <f t="shared" si="99"/>
        <v>0.48</v>
      </c>
      <c r="I921" s="62">
        <f t="shared" si="100"/>
        <v>1.9900000000000001E-2</v>
      </c>
      <c r="M921" s="8">
        <f>IF(F921&gt;(Päälaskenta!D$24+Päälaskenta!D$20),(F921*Päälaskenta!C$15 + F921*F921*Päälaskenta!E$15)+(Päälaskenta!C$15 + F921*Päälaskenta!E$15)*(F921-(Päälaskenta!D$24+Päälaskenta!D$20)),F921*Päälaskenta!C$15 + F921*F921*Päälaskenta!E$15)</f>
        <v>2.3124959999999999</v>
      </c>
      <c r="N921" s="8">
        <f>IF(F921&gt;Päälaskenta!D$24+Päälaskenta!D$20,2*SQRT(POWER((Päälaskenta!D$24+Päälaskenta!D$20),2)+POWER(Päälaskenta!E$15*(Päälaskenta!D$24+Päälaskenta!D$20),2))+Päälaskenta!C$15,(2*SQRT((POWER(F921,2))+POWER(Päälaskenta!E$15*F921,2))+Päälaskenta!C$15))</f>
        <v>4.7988796513385799</v>
      </c>
      <c r="O921" s="8">
        <f t="shared" si="101"/>
        <v>0.48188247424687197</v>
      </c>
      <c r="P921" s="8">
        <f>Päälaskenta!F$15</f>
        <v>0.08</v>
      </c>
      <c r="Q921" s="8">
        <f t="shared" si="102"/>
        <v>17.767176810548001</v>
      </c>
      <c r="R921" s="8">
        <f t="shared" si="103"/>
        <v>1.0810829510624</v>
      </c>
      <c r="S921" s="8">
        <f t="shared" si="104"/>
        <v>1.9798996042069101E-2</v>
      </c>
    </row>
    <row r="922" spans="1:19" x14ac:dyDescent="0.2">
      <c r="A922" s="8">
        <v>920</v>
      </c>
      <c r="B922" s="8">
        <f>IF(Päälaskenta!C$7,Päälaskenta!E$7,Päälaskenta!G$5)</f>
        <v>2.5</v>
      </c>
      <c r="C922" s="56">
        <v>1.08</v>
      </c>
      <c r="D922" s="92">
        <f t="shared" si="98"/>
        <v>2.31481</v>
      </c>
      <c r="E922" s="8">
        <f>Päälaskenta!F$15</f>
        <v>0.08</v>
      </c>
      <c r="F922" s="93">
        <f>SQRT(POWER(Päälaskenta!C$15/(2*Päälaskenta!E$15),2)+(D922/Päälaskenta!E$15))-Päälaskenta!C$15/(2*Päälaskenta!E$15)</f>
        <v>0.63649999999999995</v>
      </c>
      <c r="G922" s="57">
        <f>2*SQRT((POWER(F922,2))+POWER(Päälaskenta!E$15*F922,2))+Päälaskenta!C$15</f>
        <v>4.8</v>
      </c>
      <c r="H922" s="57">
        <f t="shared" si="99"/>
        <v>0.48</v>
      </c>
      <c r="I922" s="62">
        <f t="shared" si="100"/>
        <v>1.9862999999999999E-2</v>
      </c>
      <c r="M922" s="8">
        <f>IF(F922&gt;(Päälaskenta!D$24+Päälaskenta!D$20),(F922*Päälaskenta!C$15 + F922*F922*Päälaskenta!E$15)+(Päälaskenta!C$15 + F922*Päälaskenta!E$15)*(F922-(Päälaskenta!D$24+Päälaskenta!D$20)),F922*Päälaskenta!C$15 + F922*F922*Päälaskenta!E$15)</f>
        <v>2.3146322499999998</v>
      </c>
      <c r="N922" s="8">
        <f>IF(F922&gt;Päälaskenta!D$24+Päälaskenta!D$20,2*SQRT(POWER((Päälaskenta!D$24+Päälaskenta!D$20),2)+POWER(Päälaskenta!E$15*(Päälaskenta!D$24+Päälaskenta!D$20),2))+Päälaskenta!C$15,(2*SQRT((POWER(F922,2))+POWER(Päälaskenta!E$15*F922,2))+Päälaskenta!C$15))</f>
        <v>4.8002938649009499</v>
      </c>
      <c r="O922" s="8">
        <f t="shared" si="101"/>
        <v>0.48218553179092899</v>
      </c>
      <c r="P922" s="8">
        <f>Päälaskenta!F$15</f>
        <v>0.08</v>
      </c>
      <c r="Q922" s="8">
        <f t="shared" si="102"/>
        <v>17.791045194637299</v>
      </c>
      <c r="R922" s="8">
        <f t="shared" si="103"/>
        <v>1.0800851841582999</v>
      </c>
      <c r="S922" s="8">
        <f t="shared" si="104"/>
        <v>1.97459071944995E-2</v>
      </c>
    </row>
    <row r="923" spans="1:19" x14ac:dyDescent="0.2">
      <c r="A923" s="8">
        <v>921</v>
      </c>
      <c r="B923" s="8">
        <f>IF(Päälaskenta!C$7,Päälaskenta!E$7,Päälaskenta!G$5)</f>
        <v>2.5</v>
      </c>
      <c r="C923" s="56">
        <v>1.079</v>
      </c>
      <c r="D923" s="92">
        <f t="shared" si="98"/>
        <v>2.3169599999999999</v>
      </c>
      <c r="E923" s="8">
        <f>Päälaskenta!F$15</f>
        <v>0.08</v>
      </c>
      <c r="F923" s="93">
        <f>SQRT(POWER(Päälaskenta!C$15/(2*Päälaskenta!E$15),2)+(D923/Päälaskenta!E$15))-Päälaskenta!C$15/(2*Päälaskenta!E$15)</f>
        <v>0.63700000000000001</v>
      </c>
      <c r="G923" s="57">
        <f>2*SQRT((POWER(F923,2))+POWER(Päälaskenta!E$15*F923,2))+Päälaskenta!C$15</f>
        <v>4.8</v>
      </c>
      <c r="H923" s="57">
        <f t="shared" si="99"/>
        <v>0.48</v>
      </c>
      <c r="I923" s="62">
        <f t="shared" si="100"/>
        <v>1.9826E-2</v>
      </c>
      <c r="M923" s="8">
        <f>IF(F923&gt;(Päälaskenta!D$24+Päälaskenta!D$20),(F923*Päälaskenta!C$15 + F923*F923*Päälaskenta!E$15)+(Päälaskenta!C$15 + F923*Päälaskenta!E$15)*(F923-(Päälaskenta!D$24+Päälaskenta!D$20)),F923*Päälaskenta!C$15 + F923*F923*Päälaskenta!E$15)</f>
        <v>2.3167689999999999</v>
      </c>
      <c r="N923" s="8">
        <f>IF(F923&gt;Päälaskenta!D$24+Päälaskenta!D$20,2*SQRT(POWER((Päälaskenta!D$24+Päälaskenta!D$20),2)+POWER(Päälaskenta!E$15*(Päälaskenta!D$24+Päälaskenta!D$20),2))+Päälaskenta!C$15,(2*SQRT((POWER(F923,2))+POWER(Päälaskenta!E$15*F923,2))+Päälaskenta!C$15))</f>
        <v>4.8017080784633199</v>
      </c>
      <c r="O923" s="8">
        <f t="shared" si="101"/>
        <v>0.48248851494975298</v>
      </c>
      <c r="P923" s="8">
        <f>Päälaskenta!F$15</f>
        <v>0.08</v>
      </c>
      <c r="Q923" s="8">
        <f t="shared" si="102"/>
        <v>17.814927790828399</v>
      </c>
      <c r="R923" s="8">
        <f t="shared" si="103"/>
        <v>1.0790890244128799</v>
      </c>
      <c r="S923" s="8">
        <f t="shared" si="104"/>
        <v>1.96930001681766E-2</v>
      </c>
    </row>
    <row r="924" spans="1:19" x14ac:dyDescent="0.2">
      <c r="A924" s="8">
        <v>922</v>
      </c>
      <c r="B924" s="8">
        <f>IF(Päälaskenta!C$7,Päälaskenta!E$7,Päälaskenta!G$5)</f>
        <v>2.5</v>
      </c>
      <c r="C924" s="56">
        <v>1.0780000000000001</v>
      </c>
      <c r="D924" s="92">
        <f t="shared" si="98"/>
        <v>2.3191099999999998</v>
      </c>
      <c r="E924" s="8">
        <f>Päälaskenta!F$15</f>
        <v>0.08</v>
      </c>
      <c r="F924" s="93">
        <f>SQRT(POWER(Päälaskenta!C$15/(2*Päälaskenta!E$15),2)+(D924/Päälaskenta!E$15))-Päälaskenta!C$15/(2*Päälaskenta!E$15)</f>
        <v>0.63749999999999996</v>
      </c>
      <c r="G924" s="57">
        <f>2*SQRT((POWER(F924,2))+POWER(Päälaskenta!E$15*F924,2))+Päälaskenta!C$15</f>
        <v>4.8</v>
      </c>
      <c r="H924" s="57">
        <f t="shared" si="99"/>
        <v>0.48</v>
      </c>
      <c r="I924" s="62">
        <f t="shared" si="100"/>
        <v>1.9789000000000001E-2</v>
      </c>
      <c r="M924" s="8">
        <f>IF(F924&gt;(Päälaskenta!D$24+Päälaskenta!D$20),(F924*Päälaskenta!C$15 + F924*F924*Päälaskenta!E$15)+(Päälaskenta!C$15 + F924*Päälaskenta!E$15)*(F924-(Päälaskenta!D$24+Päälaskenta!D$20)),F924*Päälaskenta!C$15 + F924*F924*Päälaskenta!E$15)</f>
        <v>2.3189062499999999</v>
      </c>
      <c r="N924" s="8">
        <f>IF(F924&gt;Päälaskenta!D$24+Päälaskenta!D$20,2*SQRT(POWER((Päälaskenta!D$24+Päälaskenta!D$20),2)+POWER(Päälaskenta!E$15*(Päälaskenta!D$24+Päälaskenta!D$20),2))+Päälaskenta!C$15,(2*SQRT((POWER(F924,2))+POWER(Päälaskenta!E$15*F924,2))+Päälaskenta!C$15))</f>
        <v>4.8031222920256997</v>
      </c>
      <c r="O924" s="8">
        <f t="shared" si="101"/>
        <v>0.48279142378904699</v>
      </c>
      <c r="P924" s="8">
        <f>Päälaskenta!F$15</f>
        <v>0.08</v>
      </c>
      <c r="Q924" s="8">
        <f t="shared" si="102"/>
        <v>17.838824598638201</v>
      </c>
      <c r="R924" s="8">
        <f t="shared" si="103"/>
        <v>1.07809446802776</v>
      </c>
      <c r="S924" s="8">
        <f t="shared" si="104"/>
        <v>1.96402742017408E-2</v>
      </c>
    </row>
    <row r="925" spans="1:19" x14ac:dyDescent="0.2">
      <c r="A925" s="8">
        <v>923</v>
      </c>
      <c r="B925" s="8">
        <f>IF(Päälaskenta!C$7,Päälaskenta!E$7,Päälaskenta!G$5)</f>
        <v>2.5</v>
      </c>
      <c r="C925" s="56">
        <v>1.077</v>
      </c>
      <c r="D925" s="92">
        <f t="shared" si="98"/>
        <v>2.3212600000000001</v>
      </c>
      <c r="E925" s="8">
        <f>Päälaskenta!F$15</f>
        <v>0.08</v>
      </c>
      <c r="F925" s="93">
        <f>SQRT(POWER(Päälaskenta!C$15/(2*Päälaskenta!E$15),2)+(D925/Päälaskenta!E$15))-Päälaskenta!C$15/(2*Päälaskenta!E$15)</f>
        <v>0.6381</v>
      </c>
      <c r="G925" s="57">
        <f>2*SQRT((POWER(F925,2))+POWER(Päälaskenta!E$15*F925,2))+Päälaskenta!C$15</f>
        <v>4.8</v>
      </c>
      <c r="H925" s="57">
        <f t="shared" si="99"/>
        <v>0.48</v>
      </c>
      <c r="I925" s="62">
        <f t="shared" si="100"/>
        <v>1.9753E-2</v>
      </c>
      <c r="M925" s="8">
        <f>IF(F925&gt;(Päälaskenta!D$24+Päälaskenta!D$20),(F925*Päälaskenta!C$15 + F925*F925*Päälaskenta!E$15)+(Päälaskenta!C$15 + F925*Päälaskenta!E$15)*(F925-(Päälaskenta!D$24+Päälaskenta!D$20)),F925*Päälaskenta!C$15 + F925*F925*Päälaskenta!E$15)</f>
        <v>2.3214716100000001</v>
      </c>
      <c r="N925" s="8">
        <f>IF(F925&gt;Päälaskenta!D$24+Päälaskenta!D$20,2*SQRT(POWER((Päälaskenta!D$24+Päälaskenta!D$20),2)+POWER(Päälaskenta!E$15*(Päälaskenta!D$24+Päälaskenta!D$20),2))+Päälaskenta!C$15,(2*SQRT((POWER(F925,2))+POWER(Päälaskenta!E$15*F925,2))+Päälaskenta!C$15))</f>
        <v>4.8048193483005397</v>
      </c>
      <c r="O925" s="8">
        <f t="shared" si="101"/>
        <v>0.48315481638682301</v>
      </c>
      <c r="P925" s="8">
        <f>Päälaskenta!F$15</f>
        <v>0.08</v>
      </c>
      <c r="Q925" s="8">
        <f t="shared" si="102"/>
        <v>17.867519526671199</v>
      </c>
      <c r="R925" s="8">
        <f t="shared" si="103"/>
        <v>1.0769031114707499</v>
      </c>
      <c r="S925" s="8">
        <f t="shared" si="104"/>
        <v>1.9577240974654402E-2</v>
      </c>
    </row>
    <row r="926" spans="1:19" x14ac:dyDescent="0.2">
      <c r="A926" s="8">
        <v>924</v>
      </c>
      <c r="B926" s="8">
        <f>IF(Päälaskenta!C$7,Päälaskenta!E$7,Päälaskenta!G$5)</f>
        <v>2.5</v>
      </c>
      <c r="C926" s="56">
        <v>1.0760000000000001</v>
      </c>
      <c r="D926" s="92">
        <f t="shared" si="98"/>
        <v>2.32342</v>
      </c>
      <c r="E926" s="8">
        <f>Päälaskenta!F$15</f>
        <v>0.08</v>
      </c>
      <c r="F926" s="93">
        <f>SQRT(POWER(Päälaskenta!C$15/(2*Päälaskenta!E$15),2)+(D926/Päälaskenta!E$15))-Päälaskenta!C$15/(2*Päälaskenta!E$15)</f>
        <v>0.63859999999999995</v>
      </c>
      <c r="G926" s="57">
        <f>2*SQRT((POWER(F926,2))+POWER(Päälaskenta!E$15*F926,2))+Päälaskenta!C$15</f>
        <v>4.8099999999999996</v>
      </c>
      <c r="H926" s="57">
        <f t="shared" si="99"/>
        <v>0.48</v>
      </c>
      <c r="I926" s="62">
        <f t="shared" si="100"/>
        <v>1.9716000000000001E-2</v>
      </c>
      <c r="M926" s="8">
        <f>IF(F926&gt;(Päälaskenta!D$24+Päälaskenta!D$20),(F926*Päälaskenta!C$15 + F926*F926*Päälaskenta!E$15)+(Päälaskenta!C$15 + F926*Päälaskenta!E$15)*(F926-(Päälaskenta!D$24+Päälaskenta!D$20)),F926*Päälaskenta!C$15 + F926*F926*Päälaskenta!E$15)</f>
        <v>2.3236099600000002</v>
      </c>
      <c r="N926" s="8">
        <f>IF(F926&gt;Päälaskenta!D$24+Päälaskenta!D$20,2*SQRT(POWER((Päälaskenta!D$24+Päälaskenta!D$20),2)+POWER(Päälaskenta!E$15*(Päälaskenta!D$24+Päälaskenta!D$20),2))+Päälaskenta!C$15,(2*SQRT((POWER(F926,2))+POWER(Päälaskenta!E$15*F926,2))+Päälaskenta!C$15))</f>
        <v>4.8062335618629204</v>
      </c>
      <c r="O926" s="8">
        <f t="shared" si="101"/>
        <v>0.48345756195405498</v>
      </c>
      <c r="P926" s="8">
        <f>Päälaskenta!F$15</f>
        <v>0.08</v>
      </c>
      <c r="Q926" s="8">
        <f t="shared" si="102"/>
        <v>17.891447598357701</v>
      </c>
      <c r="R926" s="8">
        <f t="shared" si="103"/>
        <v>1.0759120691667201</v>
      </c>
      <c r="S926" s="8">
        <f t="shared" si="104"/>
        <v>1.9524910678555999E-2</v>
      </c>
    </row>
    <row r="927" spans="1:19" x14ac:dyDescent="0.2">
      <c r="A927" s="8">
        <v>925</v>
      </c>
      <c r="B927" s="8">
        <f>IF(Päälaskenta!C$7,Päälaskenta!E$7,Päälaskenta!G$5)</f>
        <v>2.5</v>
      </c>
      <c r="C927" s="56">
        <v>1.075</v>
      </c>
      <c r="D927" s="92">
        <f t="shared" si="98"/>
        <v>2.32558</v>
      </c>
      <c r="E927" s="8">
        <f>Päälaskenta!F$15</f>
        <v>0.08</v>
      </c>
      <c r="F927" s="93">
        <f>SQRT(POWER(Päälaskenta!C$15/(2*Päälaskenta!E$15),2)+(D927/Päälaskenta!E$15))-Päälaskenta!C$15/(2*Päälaskenta!E$15)</f>
        <v>0.6391</v>
      </c>
      <c r="G927" s="57">
        <f>2*SQRT((POWER(F927,2))+POWER(Päälaskenta!E$15*F927,2))+Päälaskenta!C$15</f>
        <v>4.8099999999999996</v>
      </c>
      <c r="H927" s="57">
        <f t="shared" si="99"/>
        <v>0.48</v>
      </c>
      <c r="I927" s="62">
        <f t="shared" si="100"/>
        <v>1.9678999999999999E-2</v>
      </c>
      <c r="M927" s="8">
        <f>IF(F927&gt;(Päälaskenta!D$24+Päälaskenta!D$20),(F927*Päälaskenta!C$15 + F927*F927*Päälaskenta!E$15)+(Päälaskenta!C$15 + F927*Päälaskenta!E$15)*(F927-(Päälaskenta!D$24+Päälaskenta!D$20)),F927*Päälaskenta!C$15 + F927*F927*Päälaskenta!E$15)</f>
        <v>2.3257488099999999</v>
      </c>
      <c r="N927" s="8">
        <f>IF(F927&gt;Päälaskenta!D$24+Päälaskenta!D$20,2*SQRT(POWER((Päälaskenta!D$24+Päälaskenta!D$20),2)+POWER(Päälaskenta!E$15*(Päälaskenta!D$24+Päälaskenta!D$20),2))+Päälaskenta!C$15,(2*SQRT((POWER(F927,2))+POWER(Päälaskenta!E$15*F927,2))+Päälaskenta!C$15))</f>
        <v>4.8076477754252904</v>
      </c>
      <c r="O927" s="8">
        <f t="shared" si="101"/>
        <v>0.48376023341149599</v>
      </c>
      <c r="P927" s="8">
        <f>Päälaskenta!F$15</f>
        <v>0.08</v>
      </c>
      <c r="Q927" s="8">
        <f t="shared" si="102"/>
        <v>17.9153898801389</v>
      </c>
      <c r="R927" s="8">
        <f t="shared" si="103"/>
        <v>1.07492261814809</v>
      </c>
      <c r="S927" s="8">
        <f t="shared" si="104"/>
        <v>1.9472759031256E-2</v>
      </c>
    </row>
    <row r="928" spans="1:19" x14ac:dyDescent="0.2">
      <c r="A928" s="8">
        <v>926</v>
      </c>
      <c r="B928" s="8">
        <f>IF(Päälaskenta!C$7,Päälaskenta!E$7,Päälaskenta!G$5)</f>
        <v>2.5</v>
      </c>
      <c r="C928" s="56">
        <v>1.0740000000000001</v>
      </c>
      <c r="D928" s="92">
        <f t="shared" si="98"/>
        <v>2.32775</v>
      </c>
      <c r="E928" s="8">
        <f>Päälaskenta!F$15</f>
        <v>0.08</v>
      </c>
      <c r="F928" s="93">
        <f>SQRT(POWER(Päälaskenta!C$15/(2*Päälaskenta!E$15),2)+(D928/Päälaskenta!E$15))-Päälaskenta!C$15/(2*Päälaskenta!E$15)</f>
        <v>0.63959999999999995</v>
      </c>
      <c r="G928" s="57">
        <f>2*SQRT((POWER(F928,2))+POWER(Päälaskenta!E$15*F928,2))+Päälaskenta!C$15</f>
        <v>4.8099999999999996</v>
      </c>
      <c r="H928" s="57">
        <f t="shared" si="99"/>
        <v>0.48</v>
      </c>
      <c r="I928" s="62">
        <f t="shared" si="100"/>
        <v>1.9643000000000001E-2</v>
      </c>
      <c r="M928" s="8">
        <f>IF(F928&gt;(Päälaskenta!D$24+Päälaskenta!D$20),(F928*Päälaskenta!C$15 + F928*F928*Päälaskenta!E$15)+(Päälaskenta!C$15 + F928*Päälaskenta!E$15)*(F928-(Päälaskenta!D$24+Päälaskenta!D$20)),F928*Päälaskenta!C$15 + F928*F928*Päälaskenta!E$15)</f>
        <v>2.3278881600000001</v>
      </c>
      <c r="N928" s="8">
        <f>IF(F928&gt;Päälaskenta!D$24+Päälaskenta!D$20,2*SQRT(POWER((Päälaskenta!D$24+Päälaskenta!D$20),2)+POWER(Päälaskenta!E$15*(Päälaskenta!D$24+Päälaskenta!D$20),2))+Päälaskenta!C$15,(2*SQRT((POWER(F928,2))+POWER(Päälaskenta!E$15*F928,2))+Päälaskenta!C$15))</f>
        <v>4.8090619889876596</v>
      </c>
      <c r="O928" s="8">
        <f t="shared" si="101"/>
        <v>0.484062830824528</v>
      </c>
      <c r="P928" s="8">
        <f>Päälaskenta!F$15</f>
        <v>0.08</v>
      </c>
      <c r="Q928" s="8">
        <f t="shared" si="102"/>
        <v>17.939346371545401</v>
      </c>
      <c r="R928" s="8">
        <f t="shared" si="103"/>
        <v>1.0739347546662199</v>
      </c>
      <c r="S928" s="8">
        <f t="shared" si="104"/>
        <v>1.94207852871052E-2</v>
      </c>
    </row>
    <row r="929" spans="1:19" x14ac:dyDescent="0.2">
      <c r="A929" s="8">
        <v>927</v>
      </c>
      <c r="B929" s="8">
        <f>IF(Päälaskenta!C$7,Päälaskenta!E$7,Päälaskenta!G$5)</f>
        <v>2.5</v>
      </c>
      <c r="C929" s="56">
        <v>1.073</v>
      </c>
      <c r="D929" s="92">
        <f t="shared" si="98"/>
        <v>2.32992</v>
      </c>
      <c r="E929" s="8">
        <f>Päälaskenta!F$15</f>
        <v>0.08</v>
      </c>
      <c r="F929" s="93">
        <f>SQRT(POWER(Päälaskenta!C$15/(2*Päälaskenta!E$15),2)+(D929/Päälaskenta!E$15))-Päälaskenta!C$15/(2*Päälaskenta!E$15)</f>
        <v>0.6401</v>
      </c>
      <c r="G929" s="57">
        <f>2*SQRT((POWER(F929,2))+POWER(Päälaskenta!E$15*F929,2))+Päälaskenta!C$15</f>
        <v>4.8099999999999996</v>
      </c>
      <c r="H929" s="57">
        <f t="shared" si="99"/>
        <v>0.48</v>
      </c>
      <c r="I929" s="62">
        <f t="shared" si="100"/>
        <v>1.9605999999999998E-2</v>
      </c>
      <c r="M929" s="8">
        <f>IF(F929&gt;(Päälaskenta!D$24+Päälaskenta!D$20),(F929*Päälaskenta!C$15 + F929*F929*Päälaskenta!E$15)+(Päälaskenta!C$15 + F929*Päälaskenta!E$15)*(F929-(Päälaskenta!D$24+Päälaskenta!D$20)),F929*Päälaskenta!C$15 + F929*F929*Päälaskenta!E$15)</f>
        <v>2.3300280099999999</v>
      </c>
      <c r="N929" s="8">
        <f>IF(F929&gt;Päälaskenta!D$24+Päälaskenta!D$20,2*SQRT(POWER((Päälaskenta!D$24+Päälaskenta!D$20),2)+POWER(Päälaskenta!E$15*(Päälaskenta!D$24+Päälaskenta!D$20),2))+Päälaskenta!C$15,(2*SQRT((POWER(F929,2))+POWER(Päälaskenta!E$15*F929,2))+Päälaskenta!C$15))</f>
        <v>4.8104762025500403</v>
      </c>
      <c r="O929" s="8">
        <f t="shared" si="101"/>
        <v>0.48436535425845101</v>
      </c>
      <c r="P929" s="8">
        <f>Päälaskenta!F$15</f>
        <v>0.08</v>
      </c>
      <c r="Q929" s="8">
        <f t="shared" si="102"/>
        <v>17.963317072111</v>
      </c>
      <c r="R929" s="8">
        <f t="shared" si="103"/>
        <v>1.07294847498421</v>
      </c>
      <c r="S929" s="8">
        <f t="shared" si="104"/>
        <v>1.9368988704139799E-2</v>
      </c>
    </row>
    <row r="930" spans="1:19" x14ac:dyDescent="0.2">
      <c r="A930" s="8">
        <v>928</v>
      </c>
      <c r="B930" s="8">
        <f>IF(Päälaskenta!C$7,Päälaskenta!E$7,Päälaskenta!G$5)</f>
        <v>2.5</v>
      </c>
      <c r="C930" s="56">
        <v>1.0720000000000001</v>
      </c>
      <c r="D930" s="92">
        <f t="shared" si="98"/>
        <v>2.33209</v>
      </c>
      <c r="E930" s="8">
        <f>Päälaskenta!F$15</f>
        <v>0.08</v>
      </c>
      <c r="F930" s="93">
        <f>SQRT(POWER(Päälaskenta!C$15/(2*Päälaskenta!E$15),2)+(D930/Päälaskenta!E$15))-Päälaskenta!C$15/(2*Päälaskenta!E$15)</f>
        <v>0.64059999999999995</v>
      </c>
      <c r="G930" s="57">
        <f>2*SQRT((POWER(F930,2))+POWER(Päälaskenta!E$15*F930,2))+Päälaskenta!C$15</f>
        <v>4.8099999999999996</v>
      </c>
      <c r="H930" s="57">
        <f t="shared" si="99"/>
        <v>0.48</v>
      </c>
      <c r="I930" s="62">
        <f t="shared" si="100"/>
        <v>1.9570000000000001E-2</v>
      </c>
      <c r="M930" s="8">
        <f>IF(F930&gt;(Päälaskenta!D$24+Päälaskenta!D$20),(F930*Päälaskenta!C$15 + F930*F930*Päälaskenta!E$15)+(Päälaskenta!C$15 + F930*Päälaskenta!E$15)*(F930-(Päälaskenta!D$24+Päälaskenta!D$20)),F930*Päälaskenta!C$15 + F930*F930*Päälaskenta!E$15)</f>
        <v>2.3321683599999998</v>
      </c>
      <c r="N930" s="8">
        <f>IF(F930&gt;Päälaskenta!D$24+Päälaskenta!D$20,2*SQRT(POWER((Päälaskenta!D$24+Päälaskenta!D$20),2)+POWER(Päälaskenta!E$15*(Päälaskenta!D$24+Päälaskenta!D$20),2))+Päälaskenta!C$15,(2*SQRT((POWER(F930,2))+POWER(Päälaskenta!E$15*F930,2))+Päälaskenta!C$15))</f>
        <v>4.8118904161124103</v>
      </c>
      <c r="O930" s="8">
        <f t="shared" si="101"/>
        <v>0.484667803778497</v>
      </c>
      <c r="P930" s="8">
        <f>Päälaskenta!F$15</f>
        <v>0.08</v>
      </c>
      <c r="Q930" s="8">
        <f t="shared" si="102"/>
        <v>17.987301981372699</v>
      </c>
      <c r="R930" s="8">
        <f t="shared" si="103"/>
        <v>1.0719637753768301</v>
      </c>
      <c r="S930" s="8">
        <f t="shared" si="104"/>
        <v>1.931736854406E-2</v>
      </c>
    </row>
    <row r="931" spans="1:19" x14ac:dyDescent="0.2">
      <c r="A931" s="8">
        <v>929</v>
      </c>
      <c r="B931" s="8">
        <f>IF(Päälaskenta!C$7,Päälaskenta!E$7,Päälaskenta!G$5)</f>
        <v>2.5</v>
      </c>
      <c r="C931" s="56">
        <v>1.071</v>
      </c>
      <c r="D931" s="92">
        <f t="shared" si="98"/>
        <v>2.3342700000000001</v>
      </c>
      <c r="E931" s="8">
        <f>Päälaskenta!F$15</f>
        <v>0.08</v>
      </c>
      <c r="F931" s="93">
        <f>SQRT(POWER(Päälaskenta!C$15/(2*Päälaskenta!E$15),2)+(D931/Päälaskenta!E$15))-Päälaskenta!C$15/(2*Päälaskenta!E$15)</f>
        <v>0.6411</v>
      </c>
      <c r="G931" s="57">
        <f>2*SQRT((POWER(F931,2))+POWER(Päälaskenta!E$15*F931,2))+Päälaskenta!C$15</f>
        <v>4.8099999999999996</v>
      </c>
      <c r="H931" s="57">
        <f t="shared" si="99"/>
        <v>0.49</v>
      </c>
      <c r="I931" s="62">
        <f t="shared" si="100"/>
        <v>1.9002999999999999E-2</v>
      </c>
      <c r="M931" s="8">
        <f>IF(F931&gt;(Päälaskenta!D$24+Päälaskenta!D$20),(F931*Päälaskenta!C$15 + F931*F931*Päälaskenta!E$15)+(Päälaskenta!C$15 + F931*Päälaskenta!E$15)*(F931-(Päälaskenta!D$24+Päälaskenta!D$20)),F931*Päälaskenta!C$15 + F931*F931*Päälaskenta!E$15)</f>
        <v>2.3343092099999998</v>
      </c>
      <c r="N931" s="8">
        <f>IF(F931&gt;Päälaskenta!D$24+Päälaskenta!D$20,2*SQRT(POWER((Päälaskenta!D$24+Päälaskenta!D$20),2)+POWER(Päälaskenta!E$15*(Päälaskenta!D$24+Päälaskenta!D$20),2))+Päälaskenta!C$15,(2*SQRT((POWER(F931,2))+POWER(Päälaskenta!E$15*F931,2))+Päälaskenta!C$15))</f>
        <v>4.8133046296747803</v>
      </c>
      <c r="O931" s="8">
        <f t="shared" si="101"/>
        <v>0.48497017944981402</v>
      </c>
      <c r="P931" s="8">
        <f>Päälaskenta!F$15</f>
        <v>0.08</v>
      </c>
      <c r="Q931" s="8">
        <f t="shared" si="102"/>
        <v>18.011301098870799</v>
      </c>
      <c r="R931" s="8">
        <f t="shared" si="103"/>
        <v>1.0709806521304901</v>
      </c>
      <c r="S931" s="8">
        <f t="shared" si="104"/>
        <v>1.9265924072208899E-2</v>
      </c>
    </row>
    <row r="932" spans="1:19" x14ac:dyDescent="0.2">
      <c r="A932" s="8">
        <v>930</v>
      </c>
      <c r="B932" s="8">
        <f>IF(Päälaskenta!C$7,Päälaskenta!E$7,Päälaskenta!G$5)</f>
        <v>2.5</v>
      </c>
      <c r="C932" s="56">
        <v>1.07</v>
      </c>
      <c r="D932" s="92">
        <f t="shared" si="98"/>
        <v>2.3364500000000001</v>
      </c>
      <c r="E932" s="8">
        <f>Päälaskenta!F$15</f>
        <v>0.08</v>
      </c>
      <c r="F932" s="93">
        <f>SQRT(POWER(Päälaskenta!C$15/(2*Päälaskenta!E$15),2)+(D932/Päälaskenta!E$15))-Päälaskenta!C$15/(2*Päälaskenta!E$15)</f>
        <v>0.64159999999999995</v>
      </c>
      <c r="G932" s="57">
        <f>2*SQRT((POWER(F932,2))+POWER(Päälaskenta!E$15*F932,2))+Päälaskenta!C$15</f>
        <v>4.8099999999999996</v>
      </c>
      <c r="H932" s="57">
        <f t="shared" si="99"/>
        <v>0.49</v>
      </c>
      <c r="I932" s="62">
        <f t="shared" si="100"/>
        <v>1.8967999999999999E-2</v>
      </c>
      <c r="M932" s="8">
        <f>IF(F932&gt;(Päälaskenta!D$24+Päälaskenta!D$20),(F932*Päälaskenta!C$15 + F932*F932*Päälaskenta!E$15)+(Päälaskenta!C$15 + F932*Päälaskenta!E$15)*(F932-(Päälaskenta!D$24+Päälaskenta!D$20)),F932*Päälaskenta!C$15 + F932*F932*Päälaskenta!E$15)</f>
        <v>2.3364505599999998</v>
      </c>
      <c r="N932" s="8">
        <f>IF(F932&gt;Päälaskenta!D$24+Päälaskenta!D$20,2*SQRT(POWER((Päälaskenta!D$24+Päälaskenta!D$20),2)+POWER(Päälaskenta!E$15*(Päälaskenta!D$24+Päälaskenta!D$20),2))+Päälaskenta!C$15,(2*SQRT((POWER(F932,2))+POWER(Päälaskenta!E$15*F932,2))+Päälaskenta!C$15))</f>
        <v>4.8147188432371602</v>
      </c>
      <c r="O932" s="8">
        <f t="shared" si="101"/>
        <v>0.48527248133747602</v>
      </c>
      <c r="P932" s="8">
        <f>Päälaskenta!F$15</f>
        <v>0.08</v>
      </c>
      <c r="Q932" s="8">
        <f t="shared" si="102"/>
        <v>18.035314424148499</v>
      </c>
      <c r="R932" s="8">
        <f t="shared" si="103"/>
        <v>1.06999910154315</v>
      </c>
      <c r="S932" s="8">
        <f t="shared" si="104"/>
        <v>1.92146545575528E-2</v>
      </c>
    </row>
    <row r="933" spans="1:19" x14ac:dyDescent="0.2">
      <c r="A933" s="8">
        <v>931</v>
      </c>
      <c r="B933" s="8">
        <f>IF(Päälaskenta!C$7,Päälaskenta!E$7,Päälaskenta!G$5)</f>
        <v>2.5</v>
      </c>
      <c r="C933" s="56">
        <v>1.069</v>
      </c>
      <c r="D933" s="92">
        <f t="shared" si="98"/>
        <v>2.3386300000000002</v>
      </c>
      <c r="E933" s="8">
        <f>Päälaskenta!F$15</f>
        <v>0.08</v>
      </c>
      <c r="F933" s="93">
        <f>SQRT(POWER(Päälaskenta!C$15/(2*Päälaskenta!E$15),2)+(D933/Päälaskenta!E$15))-Päälaskenta!C$15/(2*Päälaskenta!E$15)</f>
        <v>0.6421</v>
      </c>
      <c r="G933" s="57">
        <f>2*SQRT((POWER(F933,2))+POWER(Päälaskenta!E$15*F933,2))+Päälaskenta!C$15</f>
        <v>4.82</v>
      </c>
      <c r="H933" s="57">
        <f t="shared" si="99"/>
        <v>0.49</v>
      </c>
      <c r="I933" s="62">
        <f t="shared" si="100"/>
        <v>1.8932000000000001E-2</v>
      </c>
      <c r="M933" s="8">
        <f>IF(F933&gt;(Päälaskenta!D$24+Päälaskenta!D$20),(F933*Päälaskenta!C$15 + F933*F933*Päälaskenta!E$15)+(Päälaskenta!C$15 + F933*Päälaskenta!E$15)*(F933-(Päälaskenta!D$24+Päälaskenta!D$20)),F933*Päälaskenta!C$15 + F933*F933*Päälaskenta!E$15)</f>
        <v>2.33859241</v>
      </c>
      <c r="N933" s="8">
        <f>IF(F933&gt;Päälaskenta!D$24+Päälaskenta!D$20,2*SQRT(POWER((Päälaskenta!D$24+Päälaskenta!D$20),2)+POWER(Päälaskenta!E$15*(Päälaskenta!D$24+Päälaskenta!D$20),2))+Päälaskenta!C$15,(2*SQRT((POWER(F933,2))+POWER(Päälaskenta!E$15*F933,2))+Päälaskenta!C$15))</f>
        <v>4.8161330567995302</v>
      </c>
      <c r="O933" s="8">
        <f t="shared" si="101"/>
        <v>0.48557470950648302</v>
      </c>
      <c r="P933" s="8">
        <f>Päälaskenta!F$15</f>
        <v>0.08</v>
      </c>
      <c r="Q933" s="8">
        <f t="shared" si="102"/>
        <v>18.0593419567528</v>
      </c>
      <c r="R933" s="8">
        <f t="shared" si="103"/>
        <v>1.0690191199243699</v>
      </c>
      <c r="S933" s="8">
        <f t="shared" si="104"/>
        <v>1.9163559272658399E-2</v>
      </c>
    </row>
    <row r="934" spans="1:19" x14ac:dyDescent="0.2">
      <c r="A934" s="8">
        <v>932</v>
      </c>
      <c r="B934" s="8">
        <f>IF(Päälaskenta!C$7,Päälaskenta!E$7,Päälaskenta!G$5)</f>
        <v>2.5</v>
      </c>
      <c r="C934" s="56">
        <v>1.0680000000000001</v>
      </c>
      <c r="D934" s="92">
        <f t="shared" si="98"/>
        <v>2.3408199999999999</v>
      </c>
      <c r="E934" s="8">
        <f>Päälaskenta!F$15</f>
        <v>0.08</v>
      </c>
      <c r="F934" s="93">
        <f>SQRT(POWER(Päälaskenta!C$15/(2*Päälaskenta!E$15),2)+(D934/Päälaskenta!E$15))-Päälaskenta!C$15/(2*Päälaskenta!E$15)</f>
        <v>0.64259999999999995</v>
      </c>
      <c r="G934" s="57">
        <f>2*SQRT((POWER(F934,2))+POWER(Päälaskenta!E$15*F934,2))+Päälaskenta!C$15</f>
        <v>4.82</v>
      </c>
      <c r="H934" s="57">
        <f t="shared" si="99"/>
        <v>0.49</v>
      </c>
      <c r="I934" s="62">
        <f t="shared" si="100"/>
        <v>1.8897000000000001E-2</v>
      </c>
      <c r="M934" s="8">
        <f>IF(F934&gt;(Päälaskenta!D$24+Päälaskenta!D$20),(F934*Päälaskenta!C$15 + F934*F934*Päälaskenta!E$15)+(Päälaskenta!C$15 + F934*Päälaskenta!E$15)*(F934-(Päälaskenta!D$24+Päälaskenta!D$20)),F934*Päälaskenta!C$15 + F934*F934*Päälaskenta!E$15)</f>
        <v>2.3407347600000001</v>
      </c>
      <c r="N934" s="8">
        <f>IF(F934&gt;Päälaskenta!D$24+Päälaskenta!D$20,2*SQRT(POWER((Päälaskenta!D$24+Päälaskenta!D$20),2)+POWER(Päälaskenta!E$15*(Päälaskenta!D$24+Päälaskenta!D$20),2))+Päälaskenta!C$15,(2*SQRT((POWER(F934,2))+POWER(Päälaskenta!E$15*F934,2))+Päälaskenta!C$15))</f>
        <v>4.8175472703619002</v>
      </c>
      <c r="O934" s="8">
        <f t="shared" si="101"/>
        <v>0.48587686402175401</v>
      </c>
      <c r="P934" s="8">
        <f>Päälaskenta!F$15</f>
        <v>0.08</v>
      </c>
      <c r="Q934" s="8">
        <f t="shared" si="102"/>
        <v>18.083383696233302</v>
      </c>
      <c r="R934" s="8">
        <f t="shared" si="103"/>
        <v>1.06804070359514</v>
      </c>
      <c r="S934" s="8">
        <f t="shared" si="104"/>
        <v>1.9112637493674901E-2</v>
      </c>
    </row>
    <row r="935" spans="1:19" x14ac:dyDescent="0.2">
      <c r="A935" s="8">
        <v>933</v>
      </c>
      <c r="B935" s="8">
        <f>IF(Päälaskenta!C$7,Päälaskenta!E$7,Päälaskenta!G$5)</f>
        <v>2.5</v>
      </c>
      <c r="C935" s="56">
        <v>1.0669999999999999</v>
      </c>
      <c r="D935" s="92">
        <f t="shared" si="98"/>
        <v>2.3430200000000001</v>
      </c>
      <c r="E935" s="8">
        <f>Päälaskenta!F$15</f>
        <v>0.08</v>
      </c>
      <c r="F935" s="93">
        <f>SQRT(POWER(Päälaskenta!C$15/(2*Päälaskenta!E$15),2)+(D935/Päälaskenta!E$15))-Päälaskenta!C$15/(2*Päälaskenta!E$15)</f>
        <v>0.6431</v>
      </c>
      <c r="G935" s="57">
        <f>2*SQRT((POWER(F935,2))+POWER(Päälaskenta!E$15*F935,2))+Päälaskenta!C$15</f>
        <v>4.82</v>
      </c>
      <c r="H935" s="57">
        <f t="shared" si="99"/>
        <v>0.49</v>
      </c>
      <c r="I935" s="62">
        <f t="shared" si="100"/>
        <v>1.8862E-2</v>
      </c>
      <c r="M935" s="8">
        <f>IF(F935&gt;(Päälaskenta!D$24+Päälaskenta!D$20),(F935*Päälaskenta!C$15 + F935*F935*Päälaskenta!E$15)+(Päälaskenta!C$15 + F935*Päälaskenta!E$15)*(F935-(Päälaskenta!D$24+Päälaskenta!D$20)),F935*Päälaskenta!C$15 + F935*F935*Päälaskenta!E$15)</f>
        <v>2.3428776099999999</v>
      </c>
      <c r="N935" s="8">
        <f>IF(F935&gt;Päälaskenta!D$24+Päälaskenta!D$20,2*SQRT(POWER((Päälaskenta!D$24+Päälaskenta!D$20),2)+POWER(Päälaskenta!E$15*(Päälaskenta!D$24+Päälaskenta!D$20),2))+Päälaskenta!C$15,(2*SQRT((POWER(F935,2))+POWER(Päälaskenta!E$15*F935,2))+Päälaskenta!C$15))</f>
        <v>4.8189614839242703</v>
      </c>
      <c r="O935" s="8">
        <f t="shared" si="101"/>
        <v>0.48617894494813502</v>
      </c>
      <c r="P935" s="8">
        <f>Päälaskenta!F$15</f>
        <v>0.08</v>
      </c>
      <c r="Q935" s="8">
        <f t="shared" si="102"/>
        <v>18.107439642143</v>
      </c>
      <c r="R935" s="8">
        <f t="shared" si="103"/>
        <v>1.06706384888795</v>
      </c>
      <c r="S935" s="8">
        <f t="shared" si="104"/>
        <v>1.9061888500311701E-2</v>
      </c>
    </row>
    <row r="936" spans="1:19" x14ac:dyDescent="0.2">
      <c r="A936" s="8">
        <v>934</v>
      </c>
      <c r="B936" s="8">
        <f>IF(Päälaskenta!C$7,Päälaskenta!E$7,Päälaskenta!G$5)</f>
        <v>2.5</v>
      </c>
      <c r="C936" s="56">
        <v>1.0660000000000001</v>
      </c>
      <c r="D936" s="92">
        <f t="shared" si="98"/>
        <v>2.3452199999999999</v>
      </c>
      <c r="E936" s="8">
        <f>Päälaskenta!F$15</f>
        <v>0.08</v>
      </c>
      <c r="F936" s="93">
        <f>SQRT(POWER(Päälaskenta!C$15/(2*Päälaskenta!E$15),2)+(D936/Päälaskenta!E$15))-Päälaskenta!C$15/(2*Päälaskenta!E$15)</f>
        <v>0.64359999999999995</v>
      </c>
      <c r="G936" s="57">
        <f>2*SQRT((POWER(F936,2))+POWER(Päälaskenta!E$15*F936,2))+Päälaskenta!C$15</f>
        <v>4.82</v>
      </c>
      <c r="H936" s="57">
        <f t="shared" si="99"/>
        <v>0.49</v>
      </c>
      <c r="I936" s="62">
        <f t="shared" si="100"/>
        <v>1.8825999999999999E-2</v>
      </c>
      <c r="M936" s="8">
        <f>IF(F936&gt;(Päälaskenta!D$24+Päälaskenta!D$20),(F936*Päälaskenta!C$15 + F936*F936*Päälaskenta!E$15)+(Päälaskenta!C$15 + F936*Päälaskenta!E$15)*(F936-(Päälaskenta!D$24+Päälaskenta!D$20)),F936*Päälaskenta!C$15 + F936*F936*Päälaskenta!E$15)</f>
        <v>2.3450209599999998</v>
      </c>
      <c r="N936" s="8">
        <f>IF(F936&gt;Päälaskenta!D$24+Päälaskenta!D$20,2*SQRT(POWER((Päälaskenta!D$24+Päälaskenta!D$20),2)+POWER(Päälaskenta!E$15*(Päälaskenta!D$24+Päälaskenta!D$20),2))+Päälaskenta!C$15,(2*SQRT((POWER(F936,2))+POWER(Päälaskenta!E$15*F936,2))+Päälaskenta!C$15))</f>
        <v>4.8203756974866501</v>
      </c>
      <c r="O936" s="8">
        <f t="shared" si="101"/>
        <v>0.48648095235039401</v>
      </c>
      <c r="P936" s="8">
        <f>Päälaskenta!F$15</f>
        <v>0.08</v>
      </c>
      <c r="Q936" s="8">
        <f t="shared" si="102"/>
        <v>18.131509794038099</v>
      </c>
      <c r="R936" s="8">
        <f t="shared" si="103"/>
        <v>1.0660885521466701</v>
      </c>
      <c r="S936" s="8">
        <f t="shared" si="104"/>
        <v>1.9011311575819E-2</v>
      </c>
    </row>
    <row r="937" spans="1:19" x14ac:dyDescent="0.2">
      <c r="A937" s="8">
        <v>935</v>
      </c>
      <c r="B937" s="8">
        <f>IF(Päälaskenta!C$7,Päälaskenta!E$7,Päälaskenta!G$5)</f>
        <v>2.5</v>
      </c>
      <c r="C937" s="56">
        <v>1.0649999999999999</v>
      </c>
      <c r="D937" s="92">
        <f t="shared" si="98"/>
        <v>2.3474200000000001</v>
      </c>
      <c r="E937" s="8">
        <f>Päälaskenta!F$15</f>
        <v>0.08</v>
      </c>
      <c r="F937" s="93">
        <f>SQRT(POWER(Päälaskenta!C$15/(2*Päälaskenta!E$15),2)+(D937/Päälaskenta!E$15))-Päälaskenta!C$15/(2*Päälaskenta!E$15)</f>
        <v>0.64419999999999999</v>
      </c>
      <c r="G937" s="57">
        <f>2*SQRT((POWER(F937,2))+POWER(Päälaskenta!E$15*F937,2))+Päälaskenta!C$15</f>
        <v>4.82</v>
      </c>
      <c r="H937" s="57">
        <f t="shared" si="99"/>
        <v>0.49</v>
      </c>
      <c r="I937" s="62">
        <f t="shared" si="100"/>
        <v>1.8790999999999999E-2</v>
      </c>
      <c r="M937" s="8">
        <f>IF(F937&gt;(Päälaskenta!D$24+Päälaskenta!D$20),(F937*Päälaskenta!C$15 + F937*F937*Päälaskenta!E$15)+(Päälaskenta!C$15 + F937*Päälaskenta!E$15)*(F937-(Päälaskenta!D$24+Päälaskenta!D$20)),F937*Päälaskenta!C$15 + F937*F937*Päälaskenta!E$15)</f>
        <v>2.3475936399999999</v>
      </c>
      <c r="N937" s="8">
        <f>IF(F937&gt;Päälaskenta!D$24+Päälaskenta!D$20,2*SQRT(POWER((Päälaskenta!D$24+Päälaskenta!D$20),2)+POWER(Päälaskenta!E$15*(Päälaskenta!D$24+Päälaskenta!D$20),2))+Päälaskenta!C$15,(2*SQRT((POWER(F937,2))+POWER(Päälaskenta!E$15*F937,2))+Päälaskenta!C$15))</f>
        <v>4.8220727537614998</v>
      </c>
      <c r="O937" s="8">
        <f t="shared" si="101"/>
        <v>0.48684326427234798</v>
      </c>
      <c r="P937" s="8">
        <f>Päälaskenta!F$15</f>
        <v>0.08</v>
      </c>
      <c r="Q937" s="8">
        <f t="shared" si="102"/>
        <v>18.160412727592998</v>
      </c>
      <c r="R937" s="8">
        <f t="shared" si="103"/>
        <v>1.0649202474411199</v>
      </c>
      <c r="S937" s="8">
        <f t="shared" si="104"/>
        <v>1.8950845393355901E-2</v>
      </c>
    </row>
    <row r="938" spans="1:19" x14ac:dyDescent="0.2">
      <c r="A938" s="8">
        <v>936</v>
      </c>
      <c r="B938" s="8">
        <f>IF(Päälaskenta!C$7,Päälaskenta!E$7,Päälaskenta!G$5)</f>
        <v>2.5</v>
      </c>
      <c r="C938" s="56">
        <v>1.0640000000000001</v>
      </c>
      <c r="D938" s="92">
        <f t="shared" si="98"/>
        <v>2.3496199999999998</v>
      </c>
      <c r="E938" s="8">
        <f>Päälaskenta!F$15</f>
        <v>0.08</v>
      </c>
      <c r="F938" s="93">
        <f>SQRT(POWER(Päälaskenta!C$15/(2*Päälaskenta!E$15),2)+(D938/Päälaskenta!E$15))-Päälaskenta!C$15/(2*Päälaskenta!E$15)</f>
        <v>0.64470000000000005</v>
      </c>
      <c r="G938" s="57">
        <f>2*SQRT((POWER(F938,2))+POWER(Päälaskenta!E$15*F938,2))+Päälaskenta!C$15</f>
        <v>4.82</v>
      </c>
      <c r="H938" s="57">
        <f t="shared" si="99"/>
        <v>0.49</v>
      </c>
      <c r="I938" s="62">
        <f t="shared" si="100"/>
        <v>1.8755999999999998E-2</v>
      </c>
      <c r="M938" s="8">
        <f>IF(F938&gt;(Päälaskenta!D$24+Päälaskenta!D$20),(F938*Päälaskenta!C$15 + F938*F938*Päälaskenta!E$15)+(Päälaskenta!C$15 + F938*Päälaskenta!E$15)*(F938-(Päälaskenta!D$24+Päälaskenta!D$20)),F938*Päälaskenta!C$15 + F938*F938*Päälaskenta!E$15)</f>
        <v>2.3497380899999998</v>
      </c>
      <c r="N938" s="8">
        <f>IF(F938&gt;Päälaskenta!D$24+Päälaskenta!D$20,2*SQRT(POWER((Päälaskenta!D$24+Päälaskenta!D$20),2)+POWER(Päälaskenta!E$15*(Päälaskenta!D$24+Päälaskenta!D$20),2))+Päälaskenta!C$15,(2*SQRT((POWER(F938,2))+POWER(Päälaskenta!E$15*F938,2))+Päälaskenta!C$15))</f>
        <v>4.8234869673238698</v>
      </c>
      <c r="O938" s="8">
        <f t="shared" si="101"/>
        <v>0.48714511014915501</v>
      </c>
      <c r="P938" s="8">
        <f>Päälaskenta!F$15</f>
        <v>0.08</v>
      </c>
      <c r="Q938" s="8">
        <f t="shared" si="102"/>
        <v>18.184514131109601</v>
      </c>
      <c r="R938" s="8">
        <f t="shared" si="103"/>
        <v>1.0639483654112301</v>
      </c>
      <c r="S938" s="8">
        <f t="shared" si="104"/>
        <v>1.89006445147374E-2</v>
      </c>
    </row>
    <row r="939" spans="1:19" x14ac:dyDescent="0.2">
      <c r="A939" s="8">
        <v>937</v>
      </c>
      <c r="B939" s="8">
        <f>IF(Päälaskenta!C$7,Päälaskenta!E$7,Päälaskenta!G$5)</f>
        <v>2.5</v>
      </c>
      <c r="C939" s="56">
        <v>1.0629999999999999</v>
      </c>
      <c r="D939" s="92">
        <f t="shared" si="98"/>
        <v>2.3518300000000001</v>
      </c>
      <c r="E939" s="8">
        <f>Päälaskenta!F$15</f>
        <v>0.08</v>
      </c>
      <c r="F939" s="93">
        <f>SQRT(POWER(Päälaskenta!C$15/(2*Päälaskenta!E$15),2)+(D939/Päälaskenta!E$15))-Päälaskenta!C$15/(2*Päälaskenta!E$15)</f>
        <v>0.6452</v>
      </c>
      <c r="G939" s="57">
        <f>2*SQRT((POWER(F939,2))+POWER(Päälaskenta!E$15*F939,2))+Päälaskenta!C$15</f>
        <v>4.82</v>
      </c>
      <c r="H939" s="57">
        <f t="shared" si="99"/>
        <v>0.49</v>
      </c>
      <c r="I939" s="62">
        <f t="shared" si="100"/>
        <v>1.8721000000000002E-2</v>
      </c>
      <c r="M939" s="8">
        <f>IF(F939&gt;(Päälaskenta!D$24+Päälaskenta!D$20),(F939*Päälaskenta!C$15 + F939*F939*Päälaskenta!E$15)+(Päälaskenta!C$15 + F939*Päälaskenta!E$15)*(F939-(Päälaskenta!D$24+Päälaskenta!D$20)),F939*Päälaskenta!C$15 + F939*F939*Päälaskenta!E$15)</f>
        <v>2.3518830400000001</v>
      </c>
      <c r="N939" s="8">
        <f>IF(F939&gt;Päälaskenta!D$24+Päälaskenta!D$20,2*SQRT(POWER((Päälaskenta!D$24+Päälaskenta!D$20),2)+POWER(Päälaskenta!E$15*(Päälaskenta!D$24+Päälaskenta!D$20),2))+Päälaskenta!C$15,(2*SQRT((POWER(F939,2))+POWER(Päälaskenta!E$15*F939,2))+Päälaskenta!C$15))</f>
        <v>4.8249011808862399</v>
      </c>
      <c r="O939" s="8">
        <f t="shared" si="101"/>
        <v>0.48744688270859199</v>
      </c>
      <c r="P939" s="8">
        <f>Päälaskenta!F$15</f>
        <v>0.08</v>
      </c>
      <c r="Q939" s="8">
        <f t="shared" si="102"/>
        <v>18.208629739212899</v>
      </c>
      <c r="R939" s="8">
        <f t="shared" si="103"/>
        <v>1.0629780297237901</v>
      </c>
      <c r="S939" s="8">
        <f t="shared" si="104"/>
        <v>1.88506134349485E-2</v>
      </c>
    </row>
    <row r="940" spans="1:19" x14ac:dyDescent="0.2">
      <c r="A940" s="8">
        <v>938</v>
      </c>
      <c r="B940" s="8">
        <f>IF(Päälaskenta!C$7,Päälaskenta!E$7,Päälaskenta!G$5)</f>
        <v>2.5</v>
      </c>
      <c r="C940" s="56">
        <v>1.0620000000000001</v>
      </c>
      <c r="D940" s="92">
        <f t="shared" si="98"/>
        <v>2.35405</v>
      </c>
      <c r="E940" s="8">
        <f>Päälaskenta!F$15</f>
        <v>0.08</v>
      </c>
      <c r="F940" s="93">
        <f>SQRT(POWER(Päälaskenta!C$15/(2*Päälaskenta!E$15),2)+(D940/Päälaskenta!E$15))-Päälaskenta!C$15/(2*Päälaskenta!E$15)</f>
        <v>0.64570000000000005</v>
      </c>
      <c r="G940" s="57">
        <f>2*SQRT((POWER(F940,2))+POWER(Päälaskenta!E$15*F940,2))+Päälaskenta!C$15</f>
        <v>4.83</v>
      </c>
      <c r="H940" s="57">
        <f t="shared" si="99"/>
        <v>0.49</v>
      </c>
      <c r="I940" s="62">
        <f t="shared" si="100"/>
        <v>1.8685E-2</v>
      </c>
      <c r="M940" s="8">
        <f>IF(F940&gt;(Päälaskenta!D$24+Päälaskenta!D$20),(F940*Päälaskenta!C$15 + F940*F940*Päälaskenta!E$15)+(Päälaskenta!C$15 + F940*Päälaskenta!E$15)*(F940-(Päälaskenta!D$24+Päälaskenta!D$20)),F940*Päälaskenta!C$15 + F940*F940*Päälaskenta!E$15)</f>
        <v>2.3540284900000001</v>
      </c>
      <c r="N940" s="8">
        <f>IF(F940&gt;Päälaskenta!D$24+Päälaskenta!D$20,2*SQRT(POWER((Päälaskenta!D$24+Päälaskenta!D$20),2)+POWER(Päälaskenta!E$15*(Päälaskenta!D$24+Päälaskenta!D$20),2))+Päälaskenta!C$15,(2*SQRT((POWER(F940,2))+POWER(Päälaskenta!E$15*F940,2))+Päälaskenta!C$15))</f>
        <v>4.8263153944486197</v>
      </c>
      <c r="O940" s="8">
        <f t="shared" si="101"/>
        <v>0.48774858201510801</v>
      </c>
      <c r="P940" s="8">
        <f>Päälaskenta!F$15</f>
        <v>0.08</v>
      </c>
      <c r="Q940" s="8">
        <f t="shared" si="102"/>
        <v>18.2327595514721</v>
      </c>
      <c r="R940" s="8">
        <f t="shared" si="103"/>
        <v>1.0620092367701099</v>
      </c>
      <c r="S940" s="8">
        <f t="shared" si="104"/>
        <v>1.8800751451892E-2</v>
      </c>
    </row>
    <row r="941" spans="1:19" x14ac:dyDescent="0.2">
      <c r="A941" s="8">
        <v>939</v>
      </c>
      <c r="B941" s="8">
        <f>IF(Päälaskenta!C$7,Päälaskenta!E$7,Päälaskenta!G$5)</f>
        <v>2.5</v>
      </c>
      <c r="C941" s="56">
        <v>1.0609999999999999</v>
      </c>
      <c r="D941" s="92">
        <f t="shared" si="98"/>
        <v>2.3562699999999999</v>
      </c>
      <c r="E941" s="8">
        <f>Päälaskenta!F$15</f>
        <v>0.08</v>
      </c>
      <c r="F941" s="93">
        <f>SQRT(POWER(Päälaskenta!C$15/(2*Päälaskenta!E$15),2)+(D941/Päälaskenta!E$15))-Päälaskenta!C$15/(2*Päälaskenta!E$15)</f>
        <v>0.6462</v>
      </c>
      <c r="G941" s="57">
        <f>2*SQRT((POWER(F941,2))+POWER(Päälaskenta!E$15*F941,2))+Päälaskenta!C$15</f>
        <v>4.83</v>
      </c>
      <c r="H941" s="57">
        <f t="shared" si="99"/>
        <v>0.49</v>
      </c>
      <c r="I941" s="62">
        <f t="shared" si="100"/>
        <v>1.865E-2</v>
      </c>
      <c r="M941" s="8">
        <f>IF(F941&gt;(Päälaskenta!D$24+Päälaskenta!D$20),(F941*Päälaskenta!C$15 + F941*F941*Päälaskenta!E$15)+(Päälaskenta!C$15 + F941*Päälaskenta!E$15)*(F941-(Päälaskenta!D$24+Päälaskenta!D$20)),F941*Päälaskenta!C$15 + F941*F941*Päälaskenta!E$15)</f>
        <v>2.3561744400000002</v>
      </c>
      <c r="N941" s="8">
        <f>IF(F941&gt;Päälaskenta!D$24+Päälaskenta!D$20,2*SQRT(POWER((Päälaskenta!D$24+Päälaskenta!D$20),2)+POWER(Päälaskenta!E$15*(Päälaskenta!D$24+Päälaskenta!D$20),2))+Päälaskenta!C$15,(2*SQRT((POWER(F941,2))+POWER(Päälaskenta!E$15*F941,2))+Päälaskenta!C$15))</f>
        <v>4.8277296080109897</v>
      </c>
      <c r="O941" s="8">
        <f t="shared" si="101"/>
        <v>0.48805020813308098</v>
      </c>
      <c r="P941" s="8">
        <f>Päälaskenta!F$15</f>
        <v>0.08</v>
      </c>
      <c r="Q941" s="8">
        <f t="shared" si="102"/>
        <v>18.2569035674601</v>
      </c>
      <c r="R941" s="8">
        <f t="shared" si="103"/>
        <v>1.06104198295267</v>
      </c>
      <c r="S941" s="8">
        <f t="shared" si="104"/>
        <v>1.87510578669071E-2</v>
      </c>
    </row>
    <row r="942" spans="1:19" x14ac:dyDescent="0.2">
      <c r="A942" s="8">
        <v>940</v>
      </c>
      <c r="B942" s="8">
        <f>IF(Päälaskenta!C$7,Päälaskenta!E$7,Päälaskenta!G$5)</f>
        <v>2.5</v>
      </c>
      <c r="C942" s="56">
        <v>1.06</v>
      </c>
      <c r="D942" s="92">
        <f t="shared" si="98"/>
        <v>2.3584900000000002</v>
      </c>
      <c r="E942" s="8">
        <f>Päälaskenta!F$15</f>
        <v>0.08</v>
      </c>
      <c r="F942" s="93">
        <f>SQRT(POWER(Päälaskenta!C$15/(2*Päälaskenta!E$15),2)+(D942/Päälaskenta!E$15))-Päälaskenta!C$15/(2*Päälaskenta!E$15)</f>
        <v>0.64670000000000005</v>
      </c>
      <c r="G942" s="57">
        <f>2*SQRT((POWER(F942,2))+POWER(Päälaskenta!E$15*F942,2))+Päälaskenta!C$15</f>
        <v>4.83</v>
      </c>
      <c r="H942" s="57">
        <f t="shared" si="99"/>
        <v>0.49</v>
      </c>
      <c r="I942" s="62">
        <f t="shared" si="100"/>
        <v>1.8615E-2</v>
      </c>
      <c r="M942" s="8">
        <f>IF(F942&gt;(Päälaskenta!D$24+Päälaskenta!D$20),(F942*Päälaskenta!C$15 + F942*F942*Päälaskenta!E$15)+(Päälaskenta!C$15 + F942*Päälaskenta!E$15)*(F942-(Päälaskenta!D$24+Päälaskenta!D$20)),F942*Päälaskenta!C$15 + F942*F942*Päälaskenta!E$15)</f>
        <v>2.3583208899999999</v>
      </c>
      <c r="N942" s="8">
        <f>IF(F942&gt;Päälaskenta!D$24+Päälaskenta!D$20,2*SQRT(POWER((Päälaskenta!D$24+Päälaskenta!D$20),2)+POWER(Päälaskenta!E$15*(Päälaskenta!D$24+Päälaskenta!D$20),2))+Päälaskenta!C$15,(2*SQRT((POWER(F942,2))+POWER(Päälaskenta!E$15*F942,2))+Päälaskenta!C$15))</f>
        <v>4.8291438215733598</v>
      </c>
      <c r="O942" s="8">
        <f t="shared" si="101"/>
        <v>0.488351761126809</v>
      </c>
      <c r="P942" s="8">
        <f>Päälaskenta!F$15</f>
        <v>0.08</v>
      </c>
      <c r="Q942" s="8">
        <f t="shared" si="102"/>
        <v>18.281061786752598</v>
      </c>
      <c r="R942" s="8">
        <f t="shared" si="103"/>
        <v>1.0600762646850801</v>
      </c>
      <c r="S942" s="8">
        <f t="shared" si="104"/>
        <v>1.8701531984751399E-2</v>
      </c>
    </row>
    <row r="943" spans="1:19" x14ac:dyDescent="0.2">
      <c r="A943" s="8">
        <v>941</v>
      </c>
      <c r="B943" s="8">
        <f>IF(Päälaskenta!C$7,Päälaskenta!E$7,Päälaskenta!G$5)</f>
        <v>2.5</v>
      </c>
      <c r="C943" s="56">
        <v>1.0589999999999999</v>
      </c>
      <c r="D943" s="92">
        <f t="shared" si="98"/>
        <v>2.3607200000000002</v>
      </c>
      <c r="E943" s="8">
        <f>Päälaskenta!F$15</f>
        <v>0.08</v>
      </c>
      <c r="F943" s="93">
        <f>SQRT(POWER(Päälaskenta!C$15/(2*Päälaskenta!E$15),2)+(D943/Päälaskenta!E$15))-Päälaskenta!C$15/(2*Päälaskenta!E$15)</f>
        <v>0.64729999999999999</v>
      </c>
      <c r="G943" s="57">
        <f>2*SQRT((POWER(F943,2))+POWER(Päälaskenta!E$15*F943,2))+Päälaskenta!C$15</f>
        <v>4.83</v>
      </c>
      <c r="H943" s="57">
        <f t="shared" si="99"/>
        <v>0.49</v>
      </c>
      <c r="I943" s="62">
        <f t="shared" si="100"/>
        <v>1.8579999999999999E-2</v>
      </c>
      <c r="M943" s="8">
        <f>IF(F943&gt;(Päälaskenta!D$24+Päälaskenta!D$20),(F943*Päälaskenta!C$15 + F943*F943*Päälaskenta!E$15)+(Päälaskenta!C$15 + F943*Päälaskenta!E$15)*(F943-(Päälaskenta!D$24+Päälaskenta!D$20)),F943*Päälaskenta!C$15 + F943*F943*Päälaskenta!E$15)</f>
        <v>2.36089729</v>
      </c>
      <c r="N943" s="8">
        <f>IF(F943&gt;Päälaskenta!D$24+Päälaskenta!D$20,2*SQRT(POWER((Päälaskenta!D$24+Päälaskenta!D$20),2)+POWER(Päälaskenta!E$15*(Päälaskenta!D$24+Päälaskenta!D$20),2))+Päälaskenta!C$15,(2*SQRT((POWER(F943,2))+POWER(Päälaskenta!E$15*F943,2))+Päälaskenta!C$15))</f>
        <v>4.8308408778482104</v>
      </c>
      <c r="O943" s="8">
        <f t="shared" si="101"/>
        <v>0.48871352828570302</v>
      </c>
      <c r="P943" s="8">
        <f>Päälaskenta!F$15</f>
        <v>0.08</v>
      </c>
      <c r="Q943" s="8">
        <f t="shared" si="102"/>
        <v>18.3100703976727</v>
      </c>
      <c r="R943" s="8">
        <f t="shared" si="103"/>
        <v>1.0589194246565501</v>
      </c>
      <c r="S943" s="8">
        <f t="shared" si="104"/>
        <v>1.8642321320021402E-2</v>
      </c>
    </row>
    <row r="944" spans="1:19" x14ac:dyDescent="0.2">
      <c r="A944" s="8">
        <v>942</v>
      </c>
      <c r="B944" s="8">
        <f>IF(Päälaskenta!C$7,Päälaskenta!E$7,Päälaskenta!G$5)</f>
        <v>2.5</v>
      </c>
      <c r="C944" s="56">
        <v>1.0580000000000001</v>
      </c>
      <c r="D944" s="92">
        <f t="shared" si="98"/>
        <v>2.3629500000000001</v>
      </c>
      <c r="E944" s="8">
        <f>Päälaskenta!F$15</f>
        <v>0.08</v>
      </c>
      <c r="F944" s="93">
        <f>SQRT(POWER(Päälaskenta!C$15/(2*Päälaskenta!E$15),2)+(D944/Päälaskenta!E$15))-Päälaskenta!C$15/(2*Päälaskenta!E$15)</f>
        <v>0.64780000000000004</v>
      </c>
      <c r="G944" s="57">
        <f>2*SQRT((POWER(F944,2))+POWER(Päälaskenta!E$15*F944,2))+Päälaskenta!C$15</f>
        <v>4.83</v>
      </c>
      <c r="H944" s="57">
        <f t="shared" si="99"/>
        <v>0.49</v>
      </c>
      <c r="I944" s="62">
        <f t="shared" si="100"/>
        <v>1.8544999999999999E-2</v>
      </c>
      <c r="M944" s="8">
        <f>IF(F944&gt;(Päälaskenta!D$24+Päälaskenta!D$20),(F944*Päälaskenta!C$15 + F944*F944*Päälaskenta!E$15)+(Päälaskenta!C$15 + F944*Päälaskenta!E$15)*(F944-(Päälaskenta!D$24+Päälaskenta!D$20)),F944*Päälaskenta!C$15 + F944*F944*Päälaskenta!E$15)</f>
        <v>2.3630448400000001</v>
      </c>
      <c r="N944" s="8">
        <f>IF(F944&gt;Päälaskenta!D$24+Päälaskenta!D$20,2*SQRT(POWER((Päälaskenta!D$24+Päälaskenta!D$20),2)+POWER(Päälaskenta!E$15*(Päälaskenta!D$24+Päälaskenta!D$20),2))+Päälaskenta!C$15,(2*SQRT((POWER(F944,2))+POWER(Päälaskenta!E$15*F944,2))+Päälaskenta!C$15))</f>
        <v>4.8322550914105804</v>
      </c>
      <c r="O944" s="8">
        <f t="shared" si="101"/>
        <v>0.48901492063205698</v>
      </c>
      <c r="P944" s="8">
        <f>Päälaskenta!F$15</f>
        <v>0.08</v>
      </c>
      <c r="Q944" s="8">
        <f t="shared" si="102"/>
        <v>18.334259862757101</v>
      </c>
      <c r="R944" s="8">
        <f t="shared" si="103"/>
        <v>1.05795707202915</v>
      </c>
      <c r="S944" s="8">
        <f t="shared" si="104"/>
        <v>1.8593161953556699E-2</v>
      </c>
    </row>
    <row r="945" spans="1:19" x14ac:dyDescent="0.2">
      <c r="A945" s="8">
        <v>943</v>
      </c>
      <c r="B945" s="8">
        <f>IF(Päälaskenta!C$7,Päälaskenta!E$7,Päälaskenta!G$5)</f>
        <v>2.5</v>
      </c>
      <c r="C945" s="56">
        <v>1.0569999999999999</v>
      </c>
      <c r="D945" s="92">
        <f t="shared" si="98"/>
        <v>2.3651800000000001</v>
      </c>
      <c r="E945" s="8">
        <f>Päälaskenta!F$15</f>
        <v>0.08</v>
      </c>
      <c r="F945" s="93">
        <f>SQRT(POWER(Päälaskenta!C$15/(2*Päälaskenta!E$15),2)+(D945/Päälaskenta!E$15))-Päälaskenta!C$15/(2*Päälaskenta!E$15)</f>
        <v>0.64829999999999999</v>
      </c>
      <c r="G945" s="57">
        <f>2*SQRT((POWER(F945,2))+POWER(Päälaskenta!E$15*F945,2))+Päälaskenta!C$15</f>
        <v>4.83</v>
      </c>
      <c r="H945" s="57">
        <f t="shared" si="99"/>
        <v>0.49</v>
      </c>
      <c r="I945" s="62">
        <f t="shared" si="100"/>
        <v>1.8509999999999999E-2</v>
      </c>
      <c r="M945" s="8">
        <f>IF(F945&gt;(Päälaskenta!D$24+Päälaskenta!D$20),(F945*Päälaskenta!C$15 + F945*F945*Päälaskenta!E$15)+(Päälaskenta!C$15 + F945*Päälaskenta!E$15)*(F945-(Päälaskenta!D$24+Päälaskenta!D$20)),F945*Päälaskenta!C$15 + F945*F945*Päälaskenta!E$15)</f>
        <v>2.3651928899999999</v>
      </c>
      <c r="N945" s="8">
        <f>IF(F945&gt;Päälaskenta!D$24+Päälaskenta!D$20,2*SQRT(POWER((Päälaskenta!D$24+Päälaskenta!D$20),2)+POWER(Päälaskenta!E$15*(Päälaskenta!D$24+Päälaskenta!D$20),2))+Päälaskenta!C$15,(2*SQRT((POWER(F945,2))+POWER(Päälaskenta!E$15*F945,2))+Päälaskenta!C$15))</f>
        <v>4.8336693049729504</v>
      </c>
      <c r="O945" s="8">
        <f t="shared" si="101"/>
        <v>0.48931624005942098</v>
      </c>
      <c r="P945" s="8">
        <f>Päälaskenta!F$15</f>
        <v>0.08</v>
      </c>
      <c r="Q945" s="8">
        <f t="shared" si="102"/>
        <v>18.358463529809399</v>
      </c>
      <c r="R945" s="8">
        <f t="shared" si="103"/>
        <v>1.0569962435495099</v>
      </c>
      <c r="S945" s="8">
        <f t="shared" si="104"/>
        <v>1.8544168087889501E-2</v>
      </c>
    </row>
    <row r="946" spans="1:19" x14ac:dyDescent="0.2">
      <c r="A946" s="8">
        <v>944</v>
      </c>
      <c r="B946" s="8">
        <f>IF(Päälaskenta!C$7,Päälaskenta!E$7,Päälaskenta!G$5)</f>
        <v>2.5</v>
      </c>
      <c r="C946" s="56">
        <v>1.056</v>
      </c>
      <c r="D946" s="92">
        <f t="shared" si="98"/>
        <v>2.3674200000000001</v>
      </c>
      <c r="E946" s="8">
        <f>Päälaskenta!F$15</f>
        <v>0.08</v>
      </c>
      <c r="F946" s="93">
        <f>SQRT(POWER(Päälaskenta!C$15/(2*Päälaskenta!E$15),2)+(D946/Päälaskenta!E$15))-Päälaskenta!C$15/(2*Päälaskenta!E$15)</f>
        <v>0.64880000000000004</v>
      </c>
      <c r="G946" s="57">
        <f>2*SQRT((POWER(F946,2))+POWER(Päälaskenta!E$15*F946,2))+Päälaskenta!C$15</f>
        <v>4.84</v>
      </c>
      <c r="H946" s="57">
        <f t="shared" si="99"/>
        <v>0.49</v>
      </c>
      <c r="I946" s="62">
        <f t="shared" si="100"/>
        <v>1.8474999999999998E-2</v>
      </c>
      <c r="M946" s="8">
        <f>IF(F946&gt;(Päälaskenta!D$24+Päälaskenta!D$20),(F946*Päälaskenta!C$15 + F946*F946*Päälaskenta!E$15)+(Päälaskenta!C$15 + F946*Päälaskenta!E$15)*(F946-(Päälaskenta!D$24+Päälaskenta!D$20)),F946*Päälaskenta!C$15 + F946*F946*Päälaskenta!E$15)</f>
        <v>2.3673414400000001</v>
      </c>
      <c r="N946" s="8">
        <f>IF(F946&gt;Päälaskenta!D$24+Päälaskenta!D$20,2*SQRT(POWER((Päälaskenta!D$24+Päälaskenta!D$20),2)+POWER(Päälaskenta!E$15*(Päälaskenta!D$24+Päälaskenta!D$20),2))+Päälaskenta!C$15,(2*SQRT((POWER(F946,2))+POWER(Päälaskenta!E$15*F946,2))+Päälaskenta!C$15))</f>
        <v>4.8350835185353302</v>
      </c>
      <c r="O946" s="8">
        <f t="shared" si="101"/>
        <v>0.48961748663177801</v>
      </c>
      <c r="P946" s="8">
        <f>Päälaskenta!F$15</f>
        <v>0.08</v>
      </c>
      <c r="Q946" s="8">
        <f t="shared" si="102"/>
        <v>18.382681398418502</v>
      </c>
      <c r="R946" s="8">
        <f t="shared" si="103"/>
        <v>1.0560369356775201</v>
      </c>
      <c r="S946" s="8">
        <f t="shared" si="104"/>
        <v>1.8495339041922999E-2</v>
      </c>
    </row>
    <row r="947" spans="1:19" x14ac:dyDescent="0.2">
      <c r="A947" s="8">
        <v>945</v>
      </c>
      <c r="B947" s="8">
        <f>IF(Päälaskenta!C$7,Päälaskenta!E$7,Päälaskenta!G$5)</f>
        <v>2.5</v>
      </c>
      <c r="C947" s="56">
        <v>1.0549999999999999</v>
      </c>
      <c r="D947" s="92">
        <f t="shared" si="98"/>
        <v>2.3696700000000002</v>
      </c>
      <c r="E947" s="8">
        <f>Päälaskenta!F$15</f>
        <v>0.08</v>
      </c>
      <c r="F947" s="93">
        <f>SQRT(POWER(Päälaskenta!C$15/(2*Päälaskenta!E$15),2)+(D947/Päälaskenta!E$15))-Päälaskenta!C$15/(2*Päälaskenta!E$15)</f>
        <v>0.64929999999999999</v>
      </c>
      <c r="G947" s="57">
        <f>2*SQRT((POWER(F947,2))+POWER(Päälaskenta!E$15*F947,2))+Päälaskenta!C$15</f>
        <v>4.84</v>
      </c>
      <c r="H947" s="57">
        <f t="shared" si="99"/>
        <v>0.49</v>
      </c>
      <c r="I947" s="62">
        <f t="shared" si="100"/>
        <v>1.8440000000000002E-2</v>
      </c>
      <c r="M947" s="8">
        <f>IF(F947&gt;(Päälaskenta!D$24+Päälaskenta!D$20),(F947*Päälaskenta!C$15 + F947*F947*Päälaskenta!E$15)+(Päälaskenta!C$15 + F947*Päälaskenta!E$15)*(F947-(Päälaskenta!D$24+Päälaskenta!D$20)),F947*Päälaskenta!C$15 + F947*F947*Päälaskenta!E$15)</f>
        <v>2.36949049</v>
      </c>
      <c r="N947" s="8">
        <f>IF(F947&gt;Päälaskenta!D$24+Päälaskenta!D$20,2*SQRT(POWER((Päälaskenta!D$24+Päälaskenta!D$20),2)+POWER(Päälaskenta!E$15*(Päälaskenta!D$24+Päälaskenta!D$20),2))+Päälaskenta!C$15,(2*SQRT((POWER(F947,2))+POWER(Päälaskenta!E$15*F947,2))+Päälaskenta!C$15))</f>
        <v>4.8364977320977003</v>
      </c>
      <c r="O947" s="8">
        <f t="shared" si="101"/>
        <v>0.489918660413038</v>
      </c>
      <c r="P947" s="8">
        <f>Päälaskenta!F$15</f>
        <v>0.08</v>
      </c>
      <c r="Q947" s="8">
        <f t="shared" si="102"/>
        <v>18.406913468176398</v>
      </c>
      <c r="R947" s="8">
        <f t="shared" si="103"/>
        <v>1.05507914488401</v>
      </c>
      <c r="S947" s="8">
        <f t="shared" si="104"/>
        <v>1.8446674137878798E-2</v>
      </c>
    </row>
    <row r="948" spans="1:19" x14ac:dyDescent="0.2">
      <c r="A948" s="8">
        <v>946</v>
      </c>
      <c r="B948" s="8">
        <f>IF(Päälaskenta!C$7,Päälaskenta!E$7,Päälaskenta!G$5)</f>
        <v>2.5</v>
      </c>
      <c r="C948" s="56">
        <v>1.054</v>
      </c>
      <c r="D948" s="92">
        <f t="shared" si="98"/>
        <v>2.3719199999999998</v>
      </c>
      <c r="E948" s="8">
        <f>Päälaskenta!F$15</f>
        <v>0.08</v>
      </c>
      <c r="F948" s="93">
        <f>SQRT(POWER(Päälaskenta!C$15/(2*Päälaskenta!E$15),2)+(D948/Päälaskenta!E$15))-Päälaskenta!C$15/(2*Päälaskenta!E$15)</f>
        <v>0.64990000000000003</v>
      </c>
      <c r="G948" s="57">
        <f>2*SQRT((POWER(F948,2))+POWER(Päälaskenta!E$15*F948,2))+Päälaskenta!C$15</f>
        <v>4.84</v>
      </c>
      <c r="H948" s="57">
        <f t="shared" si="99"/>
        <v>0.49</v>
      </c>
      <c r="I948" s="62">
        <f t="shared" si="100"/>
        <v>1.8405000000000001E-2</v>
      </c>
      <c r="M948" s="8">
        <f>IF(F948&gt;(Päälaskenta!D$24+Päälaskenta!D$20),(F948*Päälaskenta!C$15 + F948*F948*Päälaskenta!E$15)+(Päälaskenta!C$15 + F948*Päälaskenta!E$15)*(F948-(Päälaskenta!D$24+Päälaskenta!D$20)),F948*Päälaskenta!C$15 + F948*F948*Päälaskenta!E$15)</f>
        <v>2.3720700099999998</v>
      </c>
      <c r="N948" s="8">
        <f>IF(F948&gt;Päälaskenta!D$24+Päälaskenta!D$20,2*SQRT(POWER((Päälaskenta!D$24+Päälaskenta!D$20),2)+POWER(Päälaskenta!E$15*(Päälaskenta!D$24+Päälaskenta!D$20),2))+Päälaskenta!C$15,(2*SQRT((POWER(F948,2))+POWER(Päälaskenta!E$15*F948,2))+Päälaskenta!C$15))</f>
        <v>4.83819478837255</v>
      </c>
      <c r="O948" s="8">
        <f t="shared" si="101"/>
        <v>0.49027997295617498</v>
      </c>
      <c r="P948" s="8">
        <f>Päälaskenta!F$15</f>
        <v>0.08</v>
      </c>
      <c r="Q948" s="8">
        <f t="shared" si="102"/>
        <v>18.436010696832401</v>
      </c>
      <c r="R948" s="8">
        <f t="shared" si="103"/>
        <v>1.0539317935224</v>
      </c>
      <c r="S948" s="8">
        <f t="shared" si="104"/>
        <v>1.8388491970929299E-2</v>
      </c>
    </row>
    <row r="949" spans="1:19" x14ac:dyDescent="0.2">
      <c r="A949" s="8">
        <v>947</v>
      </c>
      <c r="B949" s="8">
        <f>IF(Päälaskenta!C$7,Päälaskenta!E$7,Päälaskenta!G$5)</f>
        <v>2.5</v>
      </c>
      <c r="C949" s="56">
        <v>1.0529999999999999</v>
      </c>
      <c r="D949" s="92">
        <f t="shared" si="98"/>
        <v>2.3741699999999999</v>
      </c>
      <c r="E949" s="8">
        <f>Päälaskenta!F$15</f>
        <v>0.08</v>
      </c>
      <c r="F949" s="93">
        <f>SQRT(POWER(Päälaskenta!C$15/(2*Päälaskenta!E$15),2)+(D949/Päälaskenta!E$15))-Päälaskenta!C$15/(2*Päälaskenta!E$15)</f>
        <v>0.65039999999999998</v>
      </c>
      <c r="G949" s="57">
        <f>2*SQRT((POWER(F949,2))+POWER(Päälaskenta!E$15*F949,2))+Päälaskenta!C$15</f>
        <v>4.84</v>
      </c>
      <c r="H949" s="57">
        <f t="shared" si="99"/>
        <v>0.49</v>
      </c>
      <c r="I949" s="62">
        <f t="shared" si="100"/>
        <v>1.8370000000000001E-2</v>
      </c>
      <c r="M949" s="8">
        <f>IF(F949&gt;(Päälaskenta!D$24+Päälaskenta!D$20),(F949*Päälaskenta!C$15 + F949*F949*Päälaskenta!E$15)+(Päälaskenta!C$15 + F949*Päälaskenta!E$15)*(F949-(Päälaskenta!D$24+Päälaskenta!D$20)),F949*Päälaskenta!C$15 + F949*F949*Päälaskenta!E$15)</f>
        <v>2.3742201600000001</v>
      </c>
      <c r="N949" s="8">
        <f>IF(F949&gt;Päälaskenta!D$24+Päälaskenta!D$20,2*SQRT(POWER((Päälaskenta!D$24+Päälaskenta!D$20),2)+POWER(Päälaskenta!E$15*(Päälaskenta!D$24+Päälaskenta!D$20),2))+Päälaskenta!C$15,(2*SQRT((POWER(F949,2))+POWER(Päälaskenta!E$15*F949,2))+Päälaskenta!C$15))</f>
        <v>4.8396090019349201</v>
      </c>
      <c r="O949" s="8">
        <f t="shared" si="101"/>
        <v>0.490580986821614</v>
      </c>
      <c r="P949" s="8">
        <f>Päälaskenta!F$15</f>
        <v>0.08</v>
      </c>
      <c r="Q949" s="8">
        <f t="shared" si="102"/>
        <v>18.4602740076967</v>
      </c>
      <c r="R949" s="8">
        <f t="shared" si="103"/>
        <v>1.05297732793239</v>
      </c>
      <c r="S949" s="8">
        <f t="shared" si="104"/>
        <v>1.8340185809570302E-2</v>
      </c>
    </row>
    <row r="950" spans="1:19" x14ac:dyDescent="0.2">
      <c r="A950" s="8">
        <v>948</v>
      </c>
      <c r="B950" s="8">
        <f>IF(Päälaskenta!C$7,Päälaskenta!E$7,Päälaskenta!G$5)</f>
        <v>2.5</v>
      </c>
      <c r="C950" s="56">
        <v>1.052</v>
      </c>
      <c r="D950" s="92">
        <f t="shared" si="98"/>
        <v>2.37643</v>
      </c>
      <c r="E950" s="8">
        <f>Päälaskenta!F$15</f>
        <v>0.08</v>
      </c>
      <c r="F950" s="93">
        <f>SQRT(POWER(Päälaskenta!C$15/(2*Päälaskenta!E$15),2)+(D950/Päälaskenta!E$15))-Päälaskenta!C$15/(2*Päälaskenta!E$15)</f>
        <v>0.65090000000000003</v>
      </c>
      <c r="G950" s="57">
        <f>2*SQRT((POWER(F950,2))+POWER(Päälaskenta!E$15*F950,2))+Päälaskenta!C$15</f>
        <v>4.84</v>
      </c>
      <c r="H950" s="57">
        <f t="shared" si="99"/>
        <v>0.49</v>
      </c>
      <c r="I950" s="62">
        <f t="shared" si="100"/>
        <v>1.8335000000000001E-2</v>
      </c>
      <c r="M950" s="8">
        <f>IF(F950&gt;(Päälaskenta!D$24+Päälaskenta!D$20),(F950*Päälaskenta!C$15 + F950*F950*Päälaskenta!E$15)+(Päälaskenta!C$15 + F950*Päälaskenta!E$15)*(F950-(Päälaskenta!D$24+Päälaskenta!D$20)),F950*Päälaskenta!C$15 + F950*F950*Päälaskenta!E$15)</f>
        <v>2.3763708100000001</v>
      </c>
      <c r="N950" s="8">
        <f>IF(F950&gt;Päälaskenta!D$24+Päälaskenta!D$20,2*SQRT(POWER((Päälaskenta!D$24+Päälaskenta!D$20),2)+POWER(Päälaskenta!E$15*(Päälaskenta!D$24+Päälaskenta!D$20),2))+Päälaskenta!C$15,(2*SQRT((POWER(F950,2))+POWER(Päälaskenta!E$15*F950,2))+Päälaskenta!C$15))</f>
        <v>4.8410232154972999</v>
      </c>
      <c r="O950" s="8">
        <f t="shared" si="101"/>
        <v>0.490881928099964</v>
      </c>
      <c r="P950" s="8">
        <f>Päälaskenta!F$15</f>
        <v>0.08</v>
      </c>
      <c r="Q950" s="8">
        <f t="shared" si="102"/>
        <v>18.484551518425</v>
      </c>
      <c r="R950" s="8">
        <f t="shared" si="103"/>
        <v>1.0520243682003501</v>
      </c>
      <c r="S950" s="8">
        <f t="shared" si="104"/>
        <v>1.8292041643328202E-2</v>
      </c>
    </row>
    <row r="951" spans="1:19" x14ac:dyDescent="0.2">
      <c r="A951" s="8">
        <v>949</v>
      </c>
      <c r="B951" s="8">
        <f>IF(Päälaskenta!C$7,Päälaskenta!E$7,Päälaskenta!G$5)</f>
        <v>2.5</v>
      </c>
      <c r="C951" s="56">
        <v>1.0509999999999999</v>
      </c>
      <c r="D951" s="92">
        <f t="shared" si="98"/>
        <v>2.3786900000000002</v>
      </c>
      <c r="E951" s="8">
        <f>Päälaskenta!F$15</f>
        <v>0.08</v>
      </c>
      <c r="F951" s="93">
        <f>SQRT(POWER(Päälaskenta!C$15/(2*Päälaskenta!E$15),2)+(D951/Päälaskenta!E$15))-Päälaskenta!C$15/(2*Päälaskenta!E$15)</f>
        <v>0.65139999999999998</v>
      </c>
      <c r="G951" s="57">
        <f>2*SQRT((POWER(F951,2))+POWER(Päälaskenta!E$15*F951,2))+Päälaskenta!C$15</f>
        <v>4.84</v>
      </c>
      <c r="H951" s="57">
        <f t="shared" si="99"/>
        <v>0.49</v>
      </c>
      <c r="I951" s="62">
        <f t="shared" si="100"/>
        <v>1.83E-2</v>
      </c>
      <c r="M951" s="8">
        <f>IF(F951&gt;(Päälaskenta!D$24+Päälaskenta!D$20),(F951*Päälaskenta!C$15 + F951*F951*Päälaskenta!E$15)+(Päälaskenta!C$15 + F951*Päälaskenta!E$15)*(F951-(Päälaskenta!D$24+Päälaskenta!D$20)),F951*Päälaskenta!C$15 + F951*F951*Päälaskenta!E$15)</f>
        <v>2.37852196</v>
      </c>
      <c r="N951" s="8">
        <f>IF(F951&gt;Päälaskenta!D$24+Päälaskenta!D$20,2*SQRT(POWER((Päälaskenta!D$24+Päälaskenta!D$20),2)+POWER(Päälaskenta!E$15*(Päälaskenta!D$24+Päälaskenta!D$20),2))+Päälaskenta!C$15,(2*SQRT((POWER(F951,2))+POWER(Päälaskenta!E$15*F951,2))+Päälaskenta!C$15))</f>
        <v>4.8424374290596699</v>
      </c>
      <c r="O951" s="8">
        <f t="shared" si="101"/>
        <v>0.49118279685482202</v>
      </c>
      <c r="P951" s="8">
        <f>Päälaskenta!F$15</f>
        <v>0.08</v>
      </c>
      <c r="Q951" s="8">
        <f t="shared" si="102"/>
        <v>18.508843228622101</v>
      </c>
      <c r="R951" s="8">
        <f t="shared" si="103"/>
        <v>1.0510729108425001</v>
      </c>
      <c r="S951" s="8">
        <f t="shared" si="104"/>
        <v>1.8244058808161202E-2</v>
      </c>
    </row>
    <row r="952" spans="1:19" x14ac:dyDescent="0.2">
      <c r="A952" s="8">
        <v>950</v>
      </c>
      <c r="B952" s="8">
        <f>IF(Päälaskenta!C$7,Päälaskenta!E$7,Päälaskenta!G$5)</f>
        <v>2.5</v>
      </c>
      <c r="C952" s="56">
        <v>1.05</v>
      </c>
      <c r="D952" s="92">
        <f t="shared" si="98"/>
        <v>2.3809499999999999</v>
      </c>
      <c r="E952" s="8">
        <f>Päälaskenta!F$15</f>
        <v>0.08</v>
      </c>
      <c r="F952" s="93">
        <f>SQRT(POWER(Päälaskenta!C$15/(2*Päälaskenta!E$15),2)+(D952/Päälaskenta!E$15))-Päälaskenta!C$15/(2*Päälaskenta!E$15)</f>
        <v>0.65200000000000002</v>
      </c>
      <c r="G952" s="57">
        <f>2*SQRT((POWER(F952,2))+POWER(Päälaskenta!E$15*F952,2))+Päälaskenta!C$15</f>
        <v>4.84</v>
      </c>
      <c r="H952" s="57">
        <f t="shared" si="99"/>
        <v>0.49</v>
      </c>
      <c r="I952" s="62">
        <f t="shared" si="100"/>
        <v>1.8265E-2</v>
      </c>
      <c r="M952" s="8">
        <f>IF(F952&gt;(Päälaskenta!D$24+Päälaskenta!D$20),(F952*Päälaskenta!C$15 + F952*F952*Päälaskenta!E$15)+(Päälaskenta!C$15 + F952*Päälaskenta!E$15)*(F952-(Päälaskenta!D$24+Päälaskenta!D$20)),F952*Päälaskenta!C$15 + F952*F952*Päälaskenta!E$15)</f>
        <v>2.3811040000000001</v>
      </c>
      <c r="N952" s="8">
        <f>IF(F952&gt;Päälaskenta!D$24+Päälaskenta!D$20,2*SQRT(POWER((Päälaskenta!D$24+Päälaskenta!D$20),2)+POWER(Päälaskenta!E$15*(Päälaskenta!D$24+Päälaskenta!D$20),2))+Päälaskenta!C$15,(2*SQRT((POWER(F952,2))+POWER(Päälaskenta!E$15*F952,2))+Päälaskenta!C$15))</f>
        <v>4.8441344853345196</v>
      </c>
      <c r="O952" s="8">
        <f t="shared" si="101"/>
        <v>0.491543743719074</v>
      </c>
      <c r="P952" s="8">
        <f>Päälaskenta!F$15</f>
        <v>0.08</v>
      </c>
      <c r="Q952" s="8">
        <f t="shared" si="102"/>
        <v>18.538012023605901</v>
      </c>
      <c r="R952" s="8">
        <f t="shared" si="103"/>
        <v>1.04993314025763</v>
      </c>
      <c r="S952" s="8">
        <f t="shared" si="104"/>
        <v>1.8186691432771299E-2</v>
      </c>
    </row>
    <row r="953" spans="1:19" x14ac:dyDescent="0.2">
      <c r="A953" s="8">
        <v>951</v>
      </c>
      <c r="B953" s="8">
        <f>IF(Päälaskenta!C$7,Päälaskenta!E$7,Päälaskenta!G$5)</f>
        <v>2.5</v>
      </c>
      <c r="C953" s="56">
        <v>1.0489999999999999</v>
      </c>
      <c r="D953" s="92">
        <f t="shared" si="98"/>
        <v>2.3832200000000001</v>
      </c>
      <c r="E953" s="8">
        <f>Päälaskenta!F$15</f>
        <v>0.08</v>
      </c>
      <c r="F953" s="93">
        <f>SQRT(POWER(Päälaskenta!C$15/(2*Päälaskenta!E$15),2)+(D953/Päälaskenta!E$15))-Päälaskenta!C$15/(2*Päälaskenta!E$15)</f>
        <v>0.65249999999999997</v>
      </c>
      <c r="G953" s="57">
        <f>2*SQRT((POWER(F953,2))+POWER(Päälaskenta!E$15*F953,2))+Päälaskenta!C$15</f>
        <v>4.8499999999999996</v>
      </c>
      <c r="H953" s="57">
        <f t="shared" si="99"/>
        <v>0.49</v>
      </c>
      <c r="I953" s="62">
        <f t="shared" si="100"/>
        <v>1.8231000000000001E-2</v>
      </c>
      <c r="M953" s="8">
        <f>IF(F953&gt;(Päälaskenta!D$24+Päälaskenta!D$20),(F953*Päälaskenta!C$15 + F953*F953*Päälaskenta!E$15)+(Päälaskenta!C$15 + F953*Päälaskenta!E$15)*(F953-(Päälaskenta!D$24+Päälaskenta!D$20)),F953*Päälaskenta!C$15 + F953*F953*Päälaskenta!E$15)</f>
        <v>2.3832562500000001</v>
      </c>
      <c r="N953" s="8">
        <f>IF(F953&gt;Päälaskenta!D$24+Päälaskenta!D$20,2*SQRT(POWER((Päälaskenta!D$24+Päälaskenta!D$20),2)+POWER(Päälaskenta!E$15*(Päälaskenta!D$24+Päälaskenta!D$20),2))+Päälaskenta!C$15,(2*SQRT((POWER(F953,2))+POWER(Päälaskenta!E$15*F953,2))+Päälaskenta!C$15))</f>
        <v>4.8455486988968897</v>
      </c>
      <c r="O953" s="8">
        <f t="shared" si="101"/>
        <v>0.49184445314574199</v>
      </c>
      <c r="P953" s="8">
        <f>Päälaskenta!F$15</f>
        <v>0.08</v>
      </c>
      <c r="Q953" s="8">
        <f t="shared" si="102"/>
        <v>18.562334971259201</v>
      </c>
      <c r="R953" s="8">
        <f t="shared" si="103"/>
        <v>1.0489849759126799</v>
      </c>
      <c r="S953" s="8">
        <f t="shared" si="104"/>
        <v>1.81390612043951E-2</v>
      </c>
    </row>
    <row r="954" spans="1:19" x14ac:dyDescent="0.2">
      <c r="A954" s="8">
        <v>952</v>
      </c>
      <c r="B954" s="8">
        <f>IF(Päälaskenta!C$7,Päälaskenta!E$7,Päälaskenta!G$5)</f>
        <v>2.5</v>
      </c>
      <c r="C954" s="56">
        <v>1.048</v>
      </c>
      <c r="D954" s="92">
        <f t="shared" si="98"/>
        <v>2.3855</v>
      </c>
      <c r="E954" s="8">
        <f>Päälaskenta!F$15</f>
        <v>0.08</v>
      </c>
      <c r="F954" s="93">
        <f>SQRT(POWER(Päälaskenta!C$15/(2*Päälaskenta!E$15),2)+(D954/Päälaskenta!E$15))-Päälaskenta!C$15/(2*Päälaskenta!E$15)</f>
        <v>0.65300000000000002</v>
      </c>
      <c r="G954" s="57">
        <f>2*SQRT((POWER(F954,2))+POWER(Päälaskenta!E$15*F954,2))+Päälaskenta!C$15</f>
        <v>4.8499999999999996</v>
      </c>
      <c r="H954" s="57">
        <f t="shared" si="99"/>
        <v>0.49</v>
      </c>
      <c r="I954" s="62">
        <f t="shared" si="100"/>
        <v>1.8196E-2</v>
      </c>
      <c r="M954" s="8">
        <f>IF(F954&gt;(Päälaskenta!D$24+Päälaskenta!D$20),(F954*Päälaskenta!C$15 + F954*F954*Päälaskenta!E$15)+(Päälaskenta!C$15 + F954*Päälaskenta!E$15)*(F954-(Päälaskenta!D$24+Päälaskenta!D$20)),F954*Päälaskenta!C$15 + F954*F954*Päälaskenta!E$15)</f>
        <v>2.3854090000000001</v>
      </c>
      <c r="N954" s="8">
        <f>IF(F954&gt;Päälaskenta!D$24+Päälaskenta!D$20,2*SQRT(POWER((Päälaskenta!D$24+Päälaskenta!D$20),2)+POWER(Päälaskenta!E$15*(Päälaskenta!D$24+Päälaskenta!D$20),2))+Päälaskenta!C$15,(2*SQRT((POWER(F954,2))+POWER(Päälaskenta!E$15*F954,2))+Päälaskenta!C$15))</f>
        <v>4.8469629124592597</v>
      </c>
      <c r="O954" s="8">
        <f t="shared" si="101"/>
        <v>0.49214509025192599</v>
      </c>
      <c r="P954" s="8">
        <f>Päälaskenta!F$15</f>
        <v>0.08</v>
      </c>
      <c r="Q954" s="8">
        <f t="shared" si="102"/>
        <v>18.586672117137802</v>
      </c>
      <c r="R954" s="8">
        <f t="shared" si="103"/>
        <v>1.0480383028654601</v>
      </c>
      <c r="S954" s="8">
        <f t="shared" si="104"/>
        <v>1.8091590203726599E-2</v>
      </c>
    </row>
    <row r="955" spans="1:19" x14ac:dyDescent="0.2">
      <c r="A955" s="8">
        <v>953</v>
      </c>
      <c r="B955" s="8">
        <f>IF(Päälaskenta!C$7,Päälaskenta!E$7,Päälaskenta!G$5)</f>
        <v>2.5</v>
      </c>
      <c r="C955" s="56">
        <v>1.0469999999999999</v>
      </c>
      <c r="D955" s="92">
        <f t="shared" si="98"/>
        <v>2.3877700000000002</v>
      </c>
      <c r="E955" s="8">
        <f>Päälaskenta!F$15</f>
        <v>0.08</v>
      </c>
      <c r="F955" s="93">
        <f>SQRT(POWER(Päälaskenta!C$15/(2*Päälaskenta!E$15),2)+(D955/Päälaskenta!E$15))-Päälaskenta!C$15/(2*Päälaskenta!E$15)</f>
        <v>0.65349999999999997</v>
      </c>
      <c r="G955" s="57">
        <f>2*SQRT((POWER(F955,2))+POWER(Päälaskenta!E$15*F955,2))+Päälaskenta!C$15</f>
        <v>4.8499999999999996</v>
      </c>
      <c r="H955" s="57">
        <f t="shared" si="99"/>
        <v>0.49</v>
      </c>
      <c r="I955" s="62">
        <f t="shared" si="100"/>
        <v>1.8161E-2</v>
      </c>
      <c r="M955" s="8">
        <f>IF(F955&gt;(Päälaskenta!D$24+Päälaskenta!D$20),(F955*Päälaskenta!C$15 + F955*F955*Päälaskenta!E$15)+(Päälaskenta!C$15 + F955*Päälaskenta!E$15)*(F955-(Päälaskenta!D$24+Päälaskenta!D$20)),F955*Päälaskenta!C$15 + F955*F955*Päälaskenta!E$15)</f>
        <v>2.3875622500000002</v>
      </c>
      <c r="N955" s="8">
        <f>IF(F955&gt;Päälaskenta!D$24+Päälaskenta!D$20,2*SQRT(POWER((Päälaskenta!D$24+Päälaskenta!D$20),2)+POWER(Päälaskenta!E$15*(Päälaskenta!D$24+Päälaskenta!D$20),2))+Päälaskenta!C$15,(2*SQRT((POWER(F955,2))+POWER(Päälaskenta!E$15*F955,2))+Päälaskenta!C$15))</f>
        <v>4.8483771260216404</v>
      </c>
      <c r="O955" s="8">
        <f t="shared" si="101"/>
        <v>0.49244565510091098</v>
      </c>
      <c r="P955" s="8">
        <f>Päälaskenta!F$15</f>
        <v>0.08</v>
      </c>
      <c r="Q955" s="8">
        <f t="shared" si="102"/>
        <v>18.611023460859499</v>
      </c>
      <c r="R955" s="8">
        <f t="shared" si="103"/>
        <v>1.0470931176768301</v>
      </c>
      <c r="S955" s="8">
        <f t="shared" si="104"/>
        <v>1.8044277780138701E-2</v>
      </c>
    </row>
    <row r="956" spans="1:19" x14ac:dyDescent="0.2">
      <c r="A956" s="8">
        <v>954</v>
      </c>
      <c r="B956" s="8">
        <f>IF(Päälaskenta!C$7,Päälaskenta!E$7,Päälaskenta!G$5)</f>
        <v>2.5</v>
      </c>
      <c r="C956" s="56">
        <v>1.046</v>
      </c>
      <c r="D956" s="92">
        <f t="shared" si="98"/>
        <v>2.3900600000000001</v>
      </c>
      <c r="E956" s="8">
        <f>Päälaskenta!F$15</f>
        <v>0.08</v>
      </c>
      <c r="F956" s="93">
        <f>SQRT(POWER(Päälaskenta!C$15/(2*Päälaskenta!E$15),2)+(D956/Päälaskenta!E$15))-Päälaskenta!C$15/(2*Päälaskenta!E$15)</f>
        <v>0.65410000000000001</v>
      </c>
      <c r="G956" s="57">
        <f>2*SQRT((POWER(F956,2))+POWER(Päälaskenta!E$15*F956,2))+Päälaskenta!C$15</f>
        <v>4.8499999999999996</v>
      </c>
      <c r="H956" s="57">
        <f t="shared" si="99"/>
        <v>0.49</v>
      </c>
      <c r="I956" s="62">
        <f t="shared" si="100"/>
        <v>1.8127000000000001E-2</v>
      </c>
      <c r="M956" s="8">
        <f>IF(F956&gt;(Päälaskenta!D$24+Päälaskenta!D$20),(F956*Päälaskenta!C$15 + F956*F956*Päälaskenta!E$15)+(Päälaskenta!C$15 + F956*Päälaskenta!E$15)*(F956-(Päälaskenta!D$24+Päälaskenta!D$20)),F956*Päälaskenta!C$15 + F956*F956*Päälaskenta!E$15)</f>
        <v>2.3901468100000001</v>
      </c>
      <c r="N956" s="8">
        <f>IF(F956&gt;Päälaskenta!D$24+Päälaskenta!D$20,2*SQRT(POWER((Päälaskenta!D$24+Päälaskenta!D$20),2)+POWER(Päälaskenta!E$15*(Päälaskenta!D$24+Päälaskenta!D$20),2))+Päälaskenta!C$15,(2*SQRT((POWER(F956,2))+POWER(Päälaskenta!E$15*F956,2))+Päälaskenta!C$15))</f>
        <v>4.8500741822964804</v>
      </c>
      <c r="O956" s="8">
        <f t="shared" si="101"/>
        <v>0.49280623762919001</v>
      </c>
      <c r="P956" s="8">
        <f>Päälaskenta!F$15</f>
        <v>0.08</v>
      </c>
      <c r="Q956" s="8">
        <f t="shared" si="102"/>
        <v>18.640263813944902</v>
      </c>
      <c r="R956" s="8">
        <f t="shared" si="103"/>
        <v>1.04596085459704</v>
      </c>
      <c r="S956" s="8">
        <f t="shared" si="104"/>
        <v>1.79877112821481E-2</v>
      </c>
    </row>
    <row r="957" spans="1:19" x14ac:dyDescent="0.2">
      <c r="A957" s="8">
        <v>955</v>
      </c>
      <c r="B957" s="8">
        <f>IF(Päälaskenta!C$7,Päälaskenta!E$7,Päälaskenta!G$5)</f>
        <v>2.5</v>
      </c>
      <c r="C957" s="56">
        <v>1.0449999999999999</v>
      </c>
      <c r="D957" s="92">
        <f t="shared" si="98"/>
        <v>2.3923399999999999</v>
      </c>
      <c r="E957" s="8">
        <f>Päälaskenta!F$15</f>
        <v>0.08</v>
      </c>
      <c r="F957" s="93">
        <f>SQRT(POWER(Päälaskenta!C$15/(2*Päälaskenta!E$15),2)+(D957/Päälaskenta!E$15))-Päälaskenta!C$15/(2*Päälaskenta!E$15)</f>
        <v>0.65459999999999996</v>
      </c>
      <c r="G957" s="57">
        <f>2*SQRT((POWER(F957,2))+POWER(Päälaskenta!E$15*F957,2))+Päälaskenta!C$15</f>
        <v>4.8499999999999996</v>
      </c>
      <c r="H957" s="57">
        <f t="shared" si="99"/>
        <v>0.49</v>
      </c>
      <c r="I957" s="62">
        <f t="shared" si="100"/>
        <v>1.8092E-2</v>
      </c>
      <c r="M957" s="8">
        <f>IF(F957&gt;(Päälaskenta!D$24+Päälaskenta!D$20),(F957*Päälaskenta!C$15 + F957*F957*Päälaskenta!E$15)+(Päälaskenta!C$15 + F957*Päälaskenta!E$15)*(F957-(Päälaskenta!D$24+Päälaskenta!D$20)),F957*Päälaskenta!C$15 + F957*F957*Päälaskenta!E$15)</f>
        <v>2.3923011600000001</v>
      </c>
      <c r="N957" s="8">
        <f>IF(F957&gt;Päälaskenta!D$24+Päälaskenta!D$20,2*SQRT(POWER((Päälaskenta!D$24+Päälaskenta!D$20),2)+POWER(Päälaskenta!E$15*(Päälaskenta!D$24+Päälaskenta!D$20),2))+Päälaskenta!C$15,(2*SQRT((POWER(F957,2))+POWER(Päälaskenta!E$15*F957,2))+Päälaskenta!C$15))</f>
        <v>4.8514883958588602</v>
      </c>
      <c r="O957" s="8">
        <f t="shared" si="101"/>
        <v>0.49310664373474</v>
      </c>
      <c r="P957" s="8">
        <f>Päälaskenta!F$15</f>
        <v>0.08</v>
      </c>
      <c r="Q957" s="8">
        <f t="shared" si="102"/>
        <v>18.664646391591301</v>
      </c>
      <c r="R957" s="8">
        <f t="shared" si="103"/>
        <v>1.04501893064333</v>
      </c>
      <c r="S957" s="8">
        <f t="shared" si="104"/>
        <v>1.7940745453413599E-2</v>
      </c>
    </row>
    <row r="958" spans="1:19" x14ac:dyDescent="0.2">
      <c r="A958" s="8">
        <v>956</v>
      </c>
      <c r="B958" s="8">
        <f>IF(Päälaskenta!C$7,Päälaskenta!E$7,Päälaskenta!G$5)</f>
        <v>2.5</v>
      </c>
      <c r="C958" s="56">
        <v>1.044</v>
      </c>
      <c r="D958" s="92">
        <f t="shared" si="98"/>
        <v>2.3946399999999999</v>
      </c>
      <c r="E958" s="8">
        <f>Päälaskenta!F$15</f>
        <v>0.08</v>
      </c>
      <c r="F958" s="93">
        <f>SQRT(POWER(Päälaskenta!C$15/(2*Päälaskenta!E$15),2)+(D958/Päälaskenta!E$15))-Päälaskenta!C$15/(2*Päälaskenta!E$15)</f>
        <v>0.65510000000000002</v>
      </c>
      <c r="G958" s="57">
        <f>2*SQRT((POWER(F958,2))+POWER(Päälaskenta!E$15*F958,2))+Päälaskenta!C$15</f>
        <v>4.8499999999999996</v>
      </c>
      <c r="H958" s="57">
        <f t="shared" si="99"/>
        <v>0.49</v>
      </c>
      <c r="I958" s="62">
        <f t="shared" si="100"/>
        <v>1.8057E-2</v>
      </c>
      <c r="M958" s="8">
        <f>IF(F958&gt;(Päälaskenta!D$24+Päälaskenta!D$20),(F958*Päälaskenta!C$15 + F958*F958*Päälaskenta!E$15)+(Päälaskenta!C$15 + F958*Päälaskenta!E$15)*(F958-(Päälaskenta!D$24+Päälaskenta!D$20)),F958*Päälaskenta!C$15 + F958*F958*Päälaskenta!E$15)</f>
        <v>2.3944560099999999</v>
      </c>
      <c r="N958" s="8">
        <f>IF(F958&gt;Päälaskenta!D$24+Päälaskenta!D$20,2*SQRT(POWER((Päälaskenta!D$24+Päälaskenta!D$20),2)+POWER(Päälaskenta!E$15*(Päälaskenta!D$24+Päälaskenta!D$20),2))+Päälaskenta!C$15,(2*SQRT((POWER(F958,2))+POWER(Päälaskenta!E$15*F958,2))+Päälaskenta!C$15))</f>
        <v>4.8529026094212302</v>
      </c>
      <c r="O958" s="8">
        <f t="shared" si="101"/>
        <v>0.493406977785109</v>
      </c>
      <c r="P958" s="8">
        <f>Päälaskenta!F$15</f>
        <v>0.08</v>
      </c>
      <c r="Q958" s="8">
        <f t="shared" si="102"/>
        <v>18.689043165878299</v>
      </c>
      <c r="R958" s="8">
        <f t="shared" si="103"/>
        <v>1.04407848361349</v>
      </c>
      <c r="S958" s="8">
        <f t="shared" si="104"/>
        <v>1.7893936140817E-2</v>
      </c>
    </row>
    <row r="959" spans="1:19" x14ac:dyDescent="0.2">
      <c r="A959" s="8">
        <v>957</v>
      </c>
      <c r="B959" s="8">
        <f>IF(Päälaskenta!C$7,Päälaskenta!E$7,Päälaskenta!G$5)</f>
        <v>2.5</v>
      </c>
      <c r="C959" s="56">
        <v>1.0429999999999999</v>
      </c>
      <c r="D959" s="92">
        <f t="shared" si="98"/>
        <v>2.3969299999999998</v>
      </c>
      <c r="E959" s="8">
        <f>Päälaskenta!F$15</f>
        <v>0.08</v>
      </c>
      <c r="F959" s="93">
        <f>SQRT(POWER(Päälaskenta!C$15/(2*Päälaskenta!E$15),2)+(D959/Päälaskenta!E$15))-Päälaskenta!C$15/(2*Päälaskenta!E$15)</f>
        <v>0.65569999999999995</v>
      </c>
      <c r="G959" s="57">
        <f>2*SQRT((POWER(F959,2))+POWER(Päälaskenta!E$15*F959,2))+Päälaskenta!C$15</f>
        <v>4.8499999999999996</v>
      </c>
      <c r="H959" s="57">
        <f t="shared" si="99"/>
        <v>0.49</v>
      </c>
      <c r="I959" s="62">
        <f t="shared" si="100"/>
        <v>1.8023000000000001E-2</v>
      </c>
      <c r="M959" s="8">
        <f>IF(F959&gt;(Päälaskenta!D$24+Päälaskenta!D$20),(F959*Päälaskenta!C$15 + F959*F959*Päälaskenta!E$15)+(Päälaskenta!C$15 + F959*Päälaskenta!E$15)*(F959-(Päälaskenta!D$24+Päälaskenta!D$20)),F959*Päälaskenta!C$15 + F959*F959*Päälaskenta!E$15)</f>
        <v>2.39704249</v>
      </c>
      <c r="N959" s="8">
        <f>IF(F959&gt;Päälaskenta!D$24+Päälaskenta!D$20,2*SQRT(POWER((Päälaskenta!D$24+Päälaskenta!D$20),2)+POWER(Päälaskenta!E$15*(Päälaskenta!D$24+Päälaskenta!D$20),2))+Päälaskenta!C$15,(2*SQRT((POWER(F959,2))+POWER(Päälaskenta!E$15*F959,2))+Päälaskenta!C$15))</f>
        <v>4.8545996656960799</v>
      </c>
      <c r="O959" s="8">
        <f t="shared" si="101"/>
        <v>0.49376728362137701</v>
      </c>
      <c r="P959" s="8">
        <f>Päälaskenta!F$15</f>
        <v>0.08</v>
      </c>
      <c r="Q959" s="8">
        <f t="shared" si="102"/>
        <v>18.718338034068299</v>
      </c>
      <c r="R959" s="8">
        <f t="shared" si="103"/>
        <v>1.0429518919374701</v>
      </c>
      <c r="S959" s="8">
        <f t="shared" si="104"/>
        <v>1.78379706695844E-2</v>
      </c>
    </row>
    <row r="960" spans="1:19" x14ac:dyDescent="0.2">
      <c r="A960" s="8">
        <v>958</v>
      </c>
      <c r="B960" s="8">
        <f>IF(Päälaskenta!C$7,Päälaskenta!E$7,Päälaskenta!G$5)</f>
        <v>2.5</v>
      </c>
      <c r="C960" s="56">
        <v>1.042</v>
      </c>
      <c r="D960" s="92">
        <f t="shared" si="98"/>
        <v>2.3992300000000002</v>
      </c>
      <c r="E960" s="8">
        <f>Päälaskenta!F$15</f>
        <v>0.08</v>
      </c>
      <c r="F960" s="93">
        <f>SQRT(POWER(Päälaskenta!C$15/(2*Päälaskenta!E$15),2)+(D960/Päälaskenta!E$15))-Päälaskenta!C$15/(2*Päälaskenta!E$15)</f>
        <v>0.65620000000000001</v>
      </c>
      <c r="G960" s="57">
        <f>2*SQRT((POWER(F960,2))+POWER(Päälaskenta!E$15*F960,2))+Päälaskenta!C$15</f>
        <v>4.8600000000000003</v>
      </c>
      <c r="H960" s="57">
        <f t="shared" si="99"/>
        <v>0.49</v>
      </c>
      <c r="I960" s="62">
        <f t="shared" si="100"/>
        <v>1.7988000000000001E-2</v>
      </c>
      <c r="M960" s="8">
        <f>IF(F960&gt;(Päälaskenta!D$24+Päälaskenta!D$20),(F960*Päälaskenta!C$15 + F960*F960*Päälaskenta!E$15)+(Päälaskenta!C$15 + F960*Päälaskenta!E$15)*(F960-(Päälaskenta!D$24+Päälaskenta!D$20)),F960*Päälaskenta!C$15 + F960*F960*Päälaskenta!E$15)</f>
        <v>2.3991984400000002</v>
      </c>
      <c r="N960" s="8">
        <f>IF(F960&gt;Päälaskenta!D$24+Päälaskenta!D$20,2*SQRT(POWER((Päälaskenta!D$24+Päälaskenta!D$20),2)+POWER(Päälaskenta!E$15*(Päälaskenta!D$24+Päälaskenta!D$20),2))+Päälaskenta!C$15,(2*SQRT((POWER(F960,2))+POWER(Päälaskenta!E$15*F960,2))+Päälaskenta!C$15))</f>
        <v>4.85601387925845</v>
      </c>
      <c r="O960" s="8">
        <f t="shared" si="101"/>
        <v>0.49406745937191898</v>
      </c>
      <c r="P960" s="8">
        <f>Päälaskenta!F$15</f>
        <v>0.08</v>
      </c>
      <c r="Q960" s="8">
        <f t="shared" si="102"/>
        <v>18.7427660396683</v>
      </c>
      <c r="R960" s="8">
        <f t="shared" si="103"/>
        <v>1.04201468220361</v>
      </c>
      <c r="S960" s="8">
        <f t="shared" si="104"/>
        <v>1.7791503452730499E-2</v>
      </c>
    </row>
    <row r="961" spans="1:19" x14ac:dyDescent="0.2">
      <c r="A961" s="8">
        <v>959</v>
      </c>
      <c r="B961" s="8">
        <f>IF(Päälaskenta!C$7,Päälaskenta!E$7,Päälaskenta!G$5)</f>
        <v>2.5</v>
      </c>
      <c r="C961" s="56">
        <v>1.0409999999999999</v>
      </c>
      <c r="D961" s="92">
        <f t="shared" si="98"/>
        <v>2.4015399999999998</v>
      </c>
      <c r="E961" s="8">
        <f>Päälaskenta!F$15</f>
        <v>0.08</v>
      </c>
      <c r="F961" s="93">
        <f>SQRT(POWER(Päälaskenta!C$15/(2*Päälaskenta!E$15),2)+(D961/Päälaskenta!E$15))-Päälaskenta!C$15/(2*Päälaskenta!E$15)</f>
        <v>0.65669999999999995</v>
      </c>
      <c r="G961" s="57">
        <f>2*SQRT((POWER(F961,2))+POWER(Päälaskenta!E$15*F961,2))+Päälaskenta!C$15</f>
        <v>4.8600000000000003</v>
      </c>
      <c r="H961" s="57">
        <f t="shared" si="99"/>
        <v>0.49</v>
      </c>
      <c r="I961" s="62">
        <f t="shared" si="100"/>
        <v>1.7954000000000001E-2</v>
      </c>
      <c r="M961" s="8">
        <f>IF(F961&gt;(Päälaskenta!D$24+Päälaskenta!D$20),(F961*Päälaskenta!C$15 + F961*F961*Päälaskenta!E$15)+(Päälaskenta!C$15 + F961*Päälaskenta!E$15)*(F961-(Päälaskenta!D$24+Päälaskenta!D$20)),F961*Päälaskenta!C$15 + F961*F961*Päälaskenta!E$15)</f>
        <v>2.4013548899999999</v>
      </c>
      <c r="N961" s="8">
        <f>IF(F961&gt;Päälaskenta!D$24+Päälaskenta!D$20,2*SQRT(POWER((Päälaskenta!D$24+Päälaskenta!D$20),2)+POWER(Päälaskenta!E$15*(Päälaskenta!D$24+Päälaskenta!D$20),2))+Päälaskenta!C$15,(2*SQRT((POWER(F961,2))+POWER(Päälaskenta!E$15*F961,2))+Päälaskenta!C$15))</f>
        <v>4.85742809282082</v>
      </c>
      <c r="O961" s="8">
        <f t="shared" si="101"/>
        <v>0.49436756326854397</v>
      </c>
      <c r="P961" s="8">
        <f>Päälaskenta!F$15</f>
        <v>0.08</v>
      </c>
      <c r="Q961" s="8">
        <f t="shared" si="102"/>
        <v>18.7672082407374</v>
      </c>
      <c r="R961" s="8">
        <f t="shared" si="103"/>
        <v>1.04107893856539</v>
      </c>
      <c r="S961" s="8">
        <f t="shared" si="104"/>
        <v>1.7745190722731698E-2</v>
      </c>
    </row>
    <row r="962" spans="1:19" x14ac:dyDescent="0.2">
      <c r="A962" s="8">
        <v>960</v>
      </c>
      <c r="B962" s="8">
        <f>IF(Päälaskenta!C$7,Päälaskenta!E$7,Päälaskenta!G$5)</f>
        <v>2.5</v>
      </c>
      <c r="C962" s="56">
        <v>1.04</v>
      </c>
      <c r="D962" s="92">
        <f t="shared" si="98"/>
        <v>2.4038499999999998</v>
      </c>
      <c r="E962" s="8">
        <f>Päälaskenta!F$15</f>
        <v>0.08</v>
      </c>
      <c r="F962" s="93">
        <f>SQRT(POWER(Päälaskenta!C$15/(2*Päälaskenta!E$15),2)+(D962/Päälaskenta!E$15))-Päälaskenta!C$15/(2*Päälaskenta!E$15)</f>
        <v>0.6573</v>
      </c>
      <c r="G962" s="57">
        <f>2*SQRT((POWER(F962,2))+POWER(Päälaskenta!E$15*F962,2))+Päälaskenta!C$15</f>
        <v>4.8600000000000003</v>
      </c>
      <c r="H962" s="57">
        <f t="shared" si="99"/>
        <v>0.49</v>
      </c>
      <c r="I962" s="62">
        <f t="shared" si="100"/>
        <v>1.7919000000000001E-2</v>
      </c>
      <c r="M962" s="8">
        <f>IF(F962&gt;(Päälaskenta!D$24+Päälaskenta!D$20),(F962*Päälaskenta!C$15 + F962*F962*Päälaskenta!E$15)+(Päälaskenta!C$15 + F962*Päälaskenta!E$15)*(F962-(Päälaskenta!D$24+Päälaskenta!D$20)),F962*Päälaskenta!C$15 + F962*F962*Päälaskenta!E$15)</f>
        <v>2.40394329</v>
      </c>
      <c r="N962" s="8">
        <f>IF(F962&gt;Päälaskenta!D$24+Päälaskenta!D$20,2*SQRT(POWER((Päälaskenta!D$24+Päälaskenta!D$20),2)+POWER(Päälaskenta!E$15*(Päälaskenta!D$24+Päälaskenta!D$20),2))+Päälaskenta!C$15,(2*SQRT((POWER(F962,2))+POWER(Päälaskenta!E$15*F962,2))+Päälaskenta!C$15))</f>
        <v>4.8591251490956697</v>
      </c>
      <c r="O962" s="8">
        <f t="shared" si="101"/>
        <v>0.49472759318565801</v>
      </c>
      <c r="P962" s="8">
        <f>Päälaskenta!F$15</f>
        <v>0.08</v>
      </c>
      <c r="Q962" s="8">
        <f t="shared" si="102"/>
        <v>18.796557619532901</v>
      </c>
      <c r="R962" s="8">
        <f t="shared" si="103"/>
        <v>1.0399579767125</v>
      </c>
      <c r="S962" s="8">
        <f t="shared" si="104"/>
        <v>1.7689818485726899E-2</v>
      </c>
    </row>
    <row r="963" spans="1:19" x14ac:dyDescent="0.2">
      <c r="A963" s="8">
        <v>961</v>
      </c>
      <c r="B963" s="8">
        <f>IF(Päälaskenta!C$7,Päälaskenta!E$7,Päälaskenta!G$5)</f>
        <v>2.5</v>
      </c>
      <c r="C963" s="56">
        <v>1.0389999999999999</v>
      </c>
      <c r="D963" s="92">
        <f t="shared" ref="D963:D1026" si="105">B963/C963</f>
        <v>2.4061599999999999</v>
      </c>
      <c r="E963" s="8">
        <f>Päälaskenta!F$15</f>
        <v>0.08</v>
      </c>
      <c r="F963" s="93">
        <f>SQRT(POWER(Päälaskenta!C$15/(2*Päälaskenta!E$15),2)+(D963/Päälaskenta!E$15))-Päälaskenta!C$15/(2*Päälaskenta!E$15)</f>
        <v>0.65780000000000005</v>
      </c>
      <c r="G963" s="57">
        <f>2*SQRT((POWER(F963,2))+POWER(Päälaskenta!E$15*F963,2))+Päälaskenta!C$15</f>
        <v>4.8600000000000003</v>
      </c>
      <c r="H963" s="57">
        <f t="shared" ref="H963:H1026" si="106">D963/G963</f>
        <v>0.5</v>
      </c>
      <c r="I963" s="62">
        <f t="shared" ref="I963:I1026" si="107">POWER(C963/((1/E963)*POWER(H963,2/3)),2)</f>
        <v>1.7409000000000001E-2</v>
      </c>
      <c r="M963" s="8">
        <f>IF(F963&gt;(Päälaskenta!D$24+Päälaskenta!D$20),(F963*Päälaskenta!C$15 + F963*F963*Päälaskenta!E$15)+(Päälaskenta!C$15 + F963*Päälaskenta!E$15)*(F963-(Päälaskenta!D$24+Päälaskenta!D$20)),F963*Päälaskenta!C$15 + F963*F963*Päälaskenta!E$15)</f>
        <v>2.4061008400000001</v>
      </c>
      <c r="N963" s="8">
        <f>IF(F963&gt;Päälaskenta!D$24+Päälaskenta!D$20,2*SQRT(POWER((Päälaskenta!D$24+Päälaskenta!D$20),2)+POWER(Päälaskenta!E$15*(Päälaskenta!D$24+Päälaskenta!D$20),2))+Päälaskenta!C$15,(2*SQRT((POWER(F963,2))+POWER(Päälaskenta!E$15*F963,2))+Päälaskenta!C$15))</f>
        <v>4.8605393626580398</v>
      </c>
      <c r="O963" s="8">
        <f t="shared" si="101"/>
        <v>0.49502753922441201</v>
      </c>
      <c r="P963" s="8">
        <f>Päälaskenta!F$15</f>
        <v>0.08</v>
      </c>
      <c r="Q963" s="8">
        <f t="shared" si="102"/>
        <v>18.821031049371399</v>
      </c>
      <c r="R963" s="8">
        <f t="shared" si="103"/>
        <v>1.03902544666416</v>
      </c>
      <c r="S963" s="8">
        <f t="shared" si="104"/>
        <v>1.7643843421390699E-2</v>
      </c>
    </row>
    <row r="964" spans="1:19" x14ac:dyDescent="0.2">
      <c r="A964" s="8">
        <v>962</v>
      </c>
      <c r="B964" s="8">
        <f>IF(Päälaskenta!C$7,Päälaskenta!E$7,Päälaskenta!G$5)</f>
        <v>2.5</v>
      </c>
      <c r="C964" s="56">
        <v>1.038</v>
      </c>
      <c r="D964" s="92">
        <f t="shared" si="105"/>
        <v>2.40848</v>
      </c>
      <c r="E964" s="8">
        <f>Päälaskenta!F$15</f>
        <v>0.08</v>
      </c>
      <c r="F964" s="93">
        <f>SQRT(POWER(Päälaskenta!C$15/(2*Päälaskenta!E$15),2)+(D964/Päälaskenta!E$15))-Päälaskenta!C$15/(2*Päälaskenta!E$15)</f>
        <v>0.65839999999999999</v>
      </c>
      <c r="G964" s="57">
        <f>2*SQRT((POWER(F964,2))+POWER(Päälaskenta!E$15*F964,2))+Päälaskenta!C$15</f>
        <v>4.8600000000000003</v>
      </c>
      <c r="H964" s="57">
        <f t="shared" si="106"/>
        <v>0.5</v>
      </c>
      <c r="I964" s="62">
        <f t="shared" si="107"/>
        <v>1.7375999999999999E-2</v>
      </c>
      <c r="M964" s="8">
        <f>IF(F964&gt;(Päälaskenta!D$24+Päälaskenta!D$20),(F964*Päälaskenta!C$15 + F964*F964*Päälaskenta!E$15)+(Päälaskenta!C$15 + F964*Päälaskenta!E$15)*(F964-(Päälaskenta!D$24+Päälaskenta!D$20)),F964*Päälaskenta!C$15 + F964*F964*Päälaskenta!E$15)</f>
        <v>2.4086905600000001</v>
      </c>
      <c r="N964" s="8">
        <f>IF(F964&gt;Päälaskenta!D$24+Päälaskenta!D$20,2*SQRT(POWER((Päälaskenta!D$24+Päälaskenta!D$20),2)+POWER(Päälaskenta!E$15*(Päälaskenta!D$24+Päälaskenta!D$20),2))+Päälaskenta!C$15,(2*SQRT((POWER(F964,2))+POWER(Päälaskenta!E$15*F964,2))+Päälaskenta!C$15))</f>
        <v>4.8622364189328904</v>
      </c>
      <c r="O964" s="8">
        <f t="shared" ref="O964:O1027" si="108">M964/N964</f>
        <v>0.495387379893928</v>
      </c>
      <c r="P964" s="8">
        <f>Päälaskenta!F$15</f>
        <v>0.08</v>
      </c>
      <c r="Q964" s="8">
        <f t="shared" ref="Q964:Q1027" si="109">(1/P964)*M964*POWER(O964,(2/3))</f>
        <v>18.850417901659899</v>
      </c>
      <c r="R964" s="8">
        <f t="shared" ref="R964:R1027" si="110">B964/M964</f>
        <v>1.0379083314047599</v>
      </c>
      <c r="S964" s="8">
        <f t="shared" ref="S964:S1027" si="111">(B964*B964)/(Q964*Q964)</f>
        <v>1.75888745747842E-2</v>
      </c>
    </row>
    <row r="965" spans="1:19" x14ac:dyDescent="0.2">
      <c r="A965" s="8">
        <v>963</v>
      </c>
      <c r="B965" s="8">
        <f>IF(Päälaskenta!C$7,Päälaskenta!E$7,Päälaskenta!G$5)</f>
        <v>2.5</v>
      </c>
      <c r="C965" s="56">
        <v>1.0369999999999999</v>
      </c>
      <c r="D965" s="92">
        <f t="shared" si="105"/>
        <v>2.4108000000000001</v>
      </c>
      <c r="E965" s="8">
        <f>Päälaskenta!F$15</f>
        <v>0.08</v>
      </c>
      <c r="F965" s="93">
        <f>SQRT(POWER(Päälaskenta!C$15/(2*Päälaskenta!E$15),2)+(D965/Päälaskenta!E$15))-Päälaskenta!C$15/(2*Päälaskenta!E$15)</f>
        <v>0.65890000000000004</v>
      </c>
      <c r="G965" s="57">
        <f>2*SQRT((POWER(F965,2))+POWER(Päälaskenta!E$15*F965,2))+Päälaskenta!C$15</f>
        <v>4.8600000000000003</v>
      </c>
      <c r="H965" s="57">
        <f t="shared" si="106"/>
        <v>0.5</v>
      </c>
      <c r="I965" s="62">
        <f t="shared" si="107"/>
        <v>1.7342E-2</v>
      </c>
      <c r="M965" s="8">
        <f>IF(F965&gt;(Päälaskenta!D$24+Päälaskenta!D$20),(F965*Päälaskenta!C$15 + F965*F965*Päälaskenta!E$15)+(Päälaskenta!C$15 + F965*Päälaskenta!E$15)*(F965-(Päälaskenta!D$24+Päälaskenta!D$20)),F965*Päälaskenta!C$15 + F965*F965*Päälaskenta!E$15)</f>
        <v>2.4108492099999999</v>
      </c>
      <c r="N965" s="8">
        <f>IF(F965&gt;Päälaskenta!D$24+Päälaskenta!D$20,2*SQRT(POWER((Päälaskenta!D$24+Päälaskenta!D$20),2)+POWER(Päälaskenta!E$15*(Päälaskenta!D$24+Päälaskenta!D$20),2))+Päälaskenta!C$15,(2*SQRT((POWER(F965,2))+POWER(Päälaskenta!E$15*F965,2))+Päälaskenta!C$15))</f>
        <v>4.8636506324952604</v>
      </c>
      <c r="O965" s="8">
        <f t="shared" si="108"/>
        <v>0.49568716837770299</v>
      </c>
      <c r="P965" s="8">
        <f>Päälaskenta!F$15</f>
        <v>0.08</v>
      </c>
      <c r="Q965" s="8">
        <f t="shared" si="109"/>
        <v>18.8749225585583</v>
      </c>
      <c r="R965" s="8">
        <f t="shared" si="110"/>
        <v>1.03697899878193</v>
      </c>
      <c r="S965" s="8">
        <f t="shared" si="111"/>
        <v>1.7543234169837801E-2</v>
      </c>
    </row>
    <row r="966" spans="1:19" x14ac:dyDescent="0.2">
      <c r="A966" s="8">
        <v>964</v>
      </c>
      <c r="B966" s="8">
        <f>IF(Päälaskenta!C$7,Päälaskenta!E$7,Päälaskenta!G$5)</f>
        <v>2.5</v>
      </c>
      <c r="C966" s="56">
        <v>1.036</v>
      </c>
      <c r="D966" s="92">
        <f t="shared" si="105"/>
        <v>2.4131300000000002</v>
      </c>
      <c r="E966" s="8">
        <f>Päälaskenta!F$15</f>
        <v>0.08</v>
      </c>
      <c r="F966" s="93">
        <f>SQRT(POWER(Päälaskenta!C$15/(2*Päälaskenta!E$15),2)+(D966/Päälaskenta!E$15))-Päälaskenta!C$15/(2*Päälaskenta!E$15)</f>
        <v>0.65939999999999999</v>
      </c>
      <c r="G966" s="57">
        <f>2*SQRT((POWER(F966,2))+POWER(Päälaskenta!E$15*F966,2))+Päälaskenta!C$15</f>
        <v>4.87</v>
      </c>
      <c r="H966" s="57">
        <f t="shared" si="106"/>
        <v>0.5</v>
      </c>
      <c r="I966" s="62">
        <f t="shared" si="107"/>
        <v>1.7309000000000001E-2</v>
      </c>
      <c r="M966" s="8">
        <f>IF(F966&gt;(Päälaskenta!D$24+Päälaskenta!D$20),(F966*Päälaskenta!C$15 + F966*F966*Päälaskenta!E$15)+(Päälaskenta!C$15 + F966*Päälaskenta!E$15)*(F966-(Päälaskenta!D$24+Päälaskenta!D$20)),F966*Päälaskenta!C$15 + F966*F966*Päälaskenta!E$15)</f>
        <v>2.4130083600000001</v>
      </c>
      <c r="N966" s="8">
        <f>IF(F966&gt;Päälaskenta!D$24+Päälaskenta!D$20,2*SQRT(POWER((Päälaskenta!D$24+Päälaskenta!D$20),2)+POWER(Päälaskenta!E$15*(Päälaskenta!D$24+Päälaskenta!D$20),2))+Päälaskenta!C$15,(2*SQRT((POWER(F966,2))+POWER(Päälaskenta!E$15*F966,2))+Päälaskenta!C$15))</f>
        <v>4.8650648460576402</v>
      </c>
      <c r="O966" s="8">
        <f t="shared" si="108"/>
        <v>0.49598688534549701</v>
      </c>
      <c r="P966" s="8">
        <f>Päälaskenta!F$15</f>
        <v>0.08</v>
      </c>
      <c r="Q966" s="8">
        <f t="shared" si="109"/>
        <v>18.899441409018198</v>
      </c>
      <c r="R966" s="8">
        <f t="shared" si="110"/>
        <v>1.03605111421993</v>
      </c>
      <c r="S966" s="8">
        <f t="shared" si="111"/>
        <v>1.7497744897564001E-2</v>
      </c>
    </row>
    <row r="967" spans="1:19" x14ac:dyDescent="0.2">
      <c r="A967" s="8">
        <v>965</v>
      </c>
      <c r="B967" s="8">
        <f>IF(Päälaskenta!C$7,Päälaskenta!E$7,Päälaskenta!G$5)</f>
        <v>2.5</v>
      </c>
      <c r="C967" s="56">
        <v>1.0349999999999999</v>
      </c>
      <c r="D967" s="92">
        <f t="shared" si="105"/>
        <v>2.4154599999999999</v>
      </c>
      <c r="E967" s="8">
        <f>Päälaskenta!F$15</f>
        <v>0.08</v>
      </c>
      <c r="F967" s="93">
        <f>SQRT(POWER(Päälaskenta!C$15/(2*Päälaskenta!E$15),2)+(D967/Päälaskenta!E$15))-Päälaskenta!C$15/(2*Päälaskenta!E$15)</f>
        <v>0.66</v>
      </c>
      <c r="G967" s="57">
        <f>2*SQRT((POWER(F967,2))+POWER(Päälaskenta!E$15*F967,2))+Päälaskenta!C$15</f>
        <v>4.87</v>
      </c>
      <c r="H967" s="57">
        <f t="shared" si="106"/>
        <v>0.5</v>
      </c>
      <c r="I967" s="62">
        <f t="shared" si="107"/>
        <v>1.7276E-2</v>
      </c>
      <c r="M967" s="8">
        <f>IF(F967&gt;(Päälaskenta!D$24+Päälaskenta!D$20),(F967*Päälaskenta!C$15 + F967*F967*Päälaskenta!E$15)+(Päälaskenta!C$15 + F967*Päälaskenta!E$15)*(F967-(Päälaskenta!D$24+Päälaskenta!D$20)),F967*Päälaskenta!C$15 + F967*F967*Päälaskenta!E$15)</f>
        <v>2.4156</v>
      </c>
      <c r="N967" s="8">
        <f>IF(F967&gt;Päälaskenta!D$24+Päälaskenta!D$20,2*SQRT(POWER((Päälaskenta!D$24+Päälaskenta!D$20),2)+POWER(Päälaskenta!E$15*(Päälaskenta!D$24+Päälaskenta!D$20),2))+Päälaskenta!C$15,(2*SQRT((POWER(F967,2))+POWER(Päälaskenta!E$15*F967,2))+Päälaskenta!C$15))</f>
        <v>4.86676190233249</v>
      </c>
      <c r="O967" s="8">
        <f t="shared" si="108"/>
        <v>0.496346451393539</v>
      </c>
      <c r="P967" s="8">
        <f>Päälaskenta!F$15</f>
        <v>0.08</v>
      </c>
      <c r="Q967" s="8">
        <f t="shared" si="109"/>
        <v>18.928882764587598</v>
      </c>
      <c r="R967" s="8">
        <f t="shared" si="110"/>
        <v>1.0349395595297199</v>
      </c>
      <c r="S967" s="8">
        <f t="shared" si="111"/>
        <v>1.74433564049843E-2</v>
      </c>
    </row>
    <row r="968" spans="1:19" x14ac:dyDescent="0.2">
      <c r="A968" s="8">
        <v>966</v>
      </c>
      <c r="B968" s="8">
        <f>IF(Päälaskenta!C$7,Päälaskenta!E$7,Päälaskenta!G$5)</f>
        <v>2.5</v>
      </c>
      <c r="C968" s="56">
        <v>1.034</v>
      </c>
      <c r="D968" s="92">
        <f t="shared" si="105"/>
        <v>2.4177900000000001</v>
      </c>
      <c r="E968" s="8">
        <f>Päälaskenta!F$15</f>
        <v>0.08</v>
      </c>
      <c r="F968" s="93">
        <f>SQRT(POWER(Päälaskenta!C$15/(2*Päälaskenta!E$15),2)+(D968/Päälaskenta!E$15))-Päälaskenta!C$15/(2*Päälaskenta!E$15)</f>
        <v>0.66049999999999998</v>
      </c>
      <c r="G968" s="57">
        <f>2*SQRT((POWER(F968,2))+POWER(Päälaskenta!E$15*F968,2))+Päälaskenta!C$15</f>
        <v>4.87</v>
      </c>
      <c r="H968" s="57">
        <f t="shared" si="106"/>
        <v>0.5</v>
      </c>
      <c r="I968" s="62">
        <f t="shared" si="107"/>
        <v>1.7242E-2</v>
      </c>
      <c r="M968" s="8">
        <f>IF(F968&gt;(Päälaskenta!D$24+Päälaskenta!D$20),(F968*Päälaskenta!C$15 + F968*F968*Päälaskenta!E$15)+(Päälaskenta!C$15 + F968*Päälaskenta!E$15)*(F968-(Päälaskenta!D$24+Päälaskenta!D$20)),F968*Päälaskenta!C$15 + F968*F968*Päälaskenta!E$15)</f>
        <v>2.4177602500000002</v>
      </c>
      <c r="N968" s="8">
        <f>IF(F968&gt;Päälaskenta!D$24+Päälaskenta!D$20,2*SQRT(POWER((Päälaskenta!D$24+Päälaskenta!D$20),2)+POWER(Päälaskenta!E$15*(Päälaskenta!D$24+Päälaskenta!D$20),2))+Päälaskenta!C$15,(2*SQRT((POWER(F968,2))+POWER(Päälaskenta!E$15*F968,2))+Päälaskenta!C$15))</f>
        <v>4.86817611589486</v>
      </c>
      <c r="O968" s="8">
        <f t="shared" si="108"/>
        <v>0.49664601124554297</v>
      </c>
      <c r="P968" s="8">
        <f>Päälaskenta!F$15</f>
        <v>0.08</v>
      </c>
      <c r="Q968" s="8">
        <f t="shared" si="109"/>
        <v>18.953432839677401</v>
      </c>
      <c r="R968" s="8">
        <f t="shared" si="110"/>
        <v>1.0340148490736401</v>
      </c>
      <c r="S968" s="8">
        <f t="shared" si="111"/>
        <v>1.73981974757513E-2</v>
      </c>
    </row>
    <row r="969" spans="1:19" x14ac:dyDescent="0.2">
      <c r="A969" s="8">
        <v>967</v>
      </c>
      <c r="B969" s="8">
        <f>IF(Päälaskenta!C$7,Päälaskenta!E$7,Päälaskenta!G$5)</f>
        <v>2.5</v>
      </c>
      <c r="C969" s="56">
        <v>1.0329999999999999</v>
      </c>
      <c r="D969" s="92">
        <f t="shared" si="105"/>
        <v>2.42014</v>
      </c>
      <c r="E969" s="8">
        <f>Päälaskenta!F$15</f>
        <v>0.08</v>
      </c>
      <c r="F969" s="93">
        <f>SQRT(POWER(Päälaskenta!C$15/(2*Päälaskenta!E$15),2)+(D969/Päälaskenta!E$15))-Päälaskenta!C$15/(2*Päälaskenta!E$15)</f>
        <v>0.66110000000000002</v>
      </c>
      <c r="G969" s="57">
        <f>2*SQRT((POWER(F969,2))+POWER(Päälaskenta!E$15*F969,2))+Päälaskenta!C$15</f>
        <v>4.87</v>
      </c>
      <c r="H969" s="57">
        <f t="shared" si="106"/>
        <v>0.5</v>
      </c>
      <c r="I969" s="62">
        <f t="shared" si="107"/>
        <v>1.7208999999999999E-2</v>
      </c>
      <c r="M969" s="8">
        <f>IF(F969&gt;(Päälaskenta!D$24+Päälaskenta!D$20),(F969*Päälaskenta!C$15 + F969*F969*Päälaskenta!E$15)+(Päälaskenta!C$15 + F969*Päälaskenta!E$15)*(F969-(Päälaskenta!D$24+Päälaskenta!D$20)),F969*Päälaskenta!C$15 + F969*F969*Päälaskenta!E$15)</f>
        <v>2.42035321</v>
      </c>
      <c r="N969" s="8">
        <f>IF(F969&gt;Päälaskenta!D$24+Päälaskenta!D$20,2*SQRT(POWER((Päälaskenta!D$24+Päälaskenta!D$20),2)+POWER(Päälaskenta!E$15*(Päälaskenta!D$24+Päälaskenta!D$20),2))+Päälaskenta!C$15,(2*SQRT((POWER(F969,2))+POWER(Päälaskenta!E$15*F969,2))+Päälaskenta!C$15))</f>
        <v>4.8698731721697097</v>
      </c>
      <c r="O969" s="8">
        <f t="shared" si="108"/>
        <v>0.49700538893534302</v>
      </c>
      <c r="P969" s="8">
        <f>Päälaskenta!F$15</f>
        <v>0.08</v>
      </c>
      <c r="Q969" s="8">
        <f t="shared" si="109"/>
        <v>18.9829116638189</v>
      </c>
      <c r="R969" s="8">
        <f t="shared" si="110"/>
        <v>1.0329070937542999</v>
      </c>
      <c r="S969" s="8">
        <f t="shared" si="111"/>
        <v>1.7344203632774401E-2</v>
      </c>
    </row>
    <row r="970" spans="1:19" x14ac:dyDescent="0.2">
      <c r="A970" s="8">
        <v>968</v>
      </c>
      <c r="B970" s="8">
        <f>IF(Päälaskenta!C$7,Päälaskenta!E$7,Päälaskenta!G$5)</f>
        <v>2.5</v>
      </c>
      <c r="C970" s="56">
        <v>1.032</v>
      </c>
      <c r="D970" s="92">
        <f t="shared" si="105"/>
        <v>2.4224800000000002</v>
      </c>
      <c r="E970" s="8">
        <f>Päälaskenta!F$15</f>
        <v>0.08</v>
      </c>
      <c r="F970" s="93">
        <f>SQRT(POWER(Päälaskenta!C$15/(2*Päälaskenta!E$15),2)+(D970/Päälaskenta!E$15))-Päälaskenta!C$15/(2*Päälaskenta!E$15)</f>
        <v>0.66159999999999997</v>
      </c>
      <c r="G970" s="57">
        <f>2*SQRT((POWER(F970,2))+POWER(Päälaskenta!E$15*F970,2))+Päälaskenta!C$15</f>
        <v>4.87</v>
      </c>
      <c r="H970" s="57">
        <f t="shared" si="106"/>
        <v>0.5</v>
      </c>
      <c r="I970" s="62">
        <f t="shared" si="107"/>
        <v>1.7176E-2</v>
      </c>
      <c r="M970" s="8">
        <f>IF(F970&gt;(Päälaskenta!D$24+Päälaskenta!D$20),(F970*Päälaskenta!C$15 + F970*F970*Päälaskenta!E$15)+(Päälaskenta!C$15 + F970*Päälaskenta!E$15)*(F970-(Päälaskenta!D$24+Päälaskenta!D$20)),F970*Päälaskenta!C$15 + F970*F970*Päälaskenta!E$15)</f>
        <v>2.4225145600000002</v>
      </c>
      <c r="N970" s="8">
        <f>IF(F970&gt;Päälaskenta!D$24+Päälaskenta!D$20,2*SQRT(POWER((Päälaskenta!D$24+Päälaskenta!D$20),2)+POWER(Päälaskenta!E$15*(Päälaskenta!D$24+Päälaskenta!D$20),2))+Päälaskenta!C$15,(2*SQRT((POWER(F970,2))+POWER(Päälaskenta!E$15*F970,2))+Päälaskenta!C$15))</f>
        <v>4.8712873857320798</v>
      </c>
      <c r="O970" s="8">
        <f t="shared" si="108"/>
        <v>0.49730479197255001</v>
      </c>
      <c r="P970" s="8">
        <f>Päälaskenta!F$15</f>
        <v>0.08</v>
      </c>
      <c r="Q970" s="8">
        <f t="shared" si="109"/>
        <v>19.0074929619065</v>
      </c>
      <c r="R970" s="8">
        <f t="shared" si="110"/>
        <v>1.0319855415027901</v>
      </c>
      <c r="S970" s="8">
        <f t="shared" si="111"/>
        <v>1.7299372117332599E-2</v>
      </c>
    </row>
    <row r="971" spans="1:19" x14ac:dyDescent="0.2">
      <c r="A971" s="8">
        <v>969</v>
      </c>
      <c r="B971" s="8">
        <f>IF(Päälaskenta!C$7,Päälaskenta!E$7,Päälaskenta!G$5)</f>
        <v>2.5</v>
      </c>
      <c r="C971" s="56">
        <v>1.0309999999999999</v>
      </c>
      <c r="D971" s="92">
        <f t="shared" si="105"/>
        <v>2.42483</v>
      </c>
      <c r="E971" s="8">
        <f>Päälaskenta!F$15</f>
        <v>0.08</v>
      </c>
      <c r="F971" s="93">
        <f>SQRT(POWER(Päälaskenta!C$15/(2*Päälaskenta!E$15),2)+(D971/Päälaskenta!E$15))-Päälaskenta!C$15/(2*Päälaskenta!E$15)</f>
        <v>0.66210000000000002</v>
      </c>
      <c r="G971" s="57">
        <f>2*SQRT((POWER(F971,2))+POWER(Päälaskenta!E$15*F971,2))+Päälaskenta!C$15</f>
        <v>4.87</v>
      </c>
      <c r="H971" s="57">
        <f t="shared" si="106"/>
        <v>0.5</v>
      </c>
      <c r="I971" s="62">
        <f t="shared" si="107"/>
        <v>1.7142000000000001E-2</v>
      </c>
      <c r="M971" s="8">
        <f>IF(F971&gt;(Päälaskenta!D$24+Päälaskenta!D$20),(F971*Päälaskenta!C$15 + F971*F971*Päälaskenta!E$15)+(Päälaskenta!C$15 + F971*Päälaskenta!E$15)*(F971-(Päälaskenta!D$24+Päälaskenta!D$20)),F971*Päälaskenta!C$15 + F971*F971*Päälaskenta!E$15)</f>
        <v>2.42467641</v>
      </c>
      <c r="N971" s="8">
        <f>IF(F971&gt;Päälaskenta!D$24+Päälaskenta!D$20,2*SQRT(POWER((Päälaskenta!D$24+Päälaskenta!D$20),2)+POWER(Päälaskenta!E$15*(Päälaskenta!D$24+Päälaskenta!D$20),2))+Päälaskenta!C$15,(2*SQRT((POWER(F971,2))+POWER(Päälaskenta!E$15*F971,2))+Päälaskenta!C$15))</f>
        <v>4.8727015992944498</v>
      </c>
      <c r="O971" s="8">
        <f t="shared" si="108"/>
        <v>0.49760412382959901</v>
      </c>
      <c r="P971" s="8">
        <f>Päälaskenta!F$15</f>
        <v>0.08</v>
      </c>
      <c r="Q971" s="8">
        <f t="shared" si="109"/>
        <v>19.0320884517349</v>
      </c>
      <c r="R971" s="8">
        <f t="shared" si="110"/>
        <v>1.03106541957077</v>
      </c>
      <c r="S971" s="8">
        <f t="shared" si="111"/>
        <v>1.7254688466317902E-2</v>
      </c>
    </row>
    <row r="972" spans="1:19" x14ac:dyDescent="0.2">
      <c r="A972" s="8">
        <v>970</v>
      </c>
      <c r="B972" s="8">
        <f>IF(Päälaskenta!C$7,Päälaskenta!E$7,Päälaskenta!G$5)</f>
        <v>2.5</v>
      </c>
      <c r="C972" s="56">
        <v>1.03</v>
      </c>
      <c r="D972" s="92">
        <f t="shared" si="105"/>
        <v>2.4271799999999999</v>
      </c>
      <c r="E972" s="8">
        <f>Päälaskenta!F$15</f>
        <v>0.08</v>
      </c>
      <c r="F972" s="93">
        <f>SQRT(POWER(Päälaskenta!C$15/(2*Päälaskenta!E$15),2)+(D972/Päälaskenta!E$15))-Päälaskenta!C$15/(2*Päälaskenta!E$15)</f>
        <v>0.66269999999999996</v>
      </c>
      <c r="G972" s="57">
        <f>2*SQRT((POWER(F972,2))+POWER(Päälaskenta!E$15*F972,2))+Päälaskenta!C$15</f>
        <v>4.87</v>
      </c>
      <c r="H972" s="57">
        <f t="shared" si="106"/>
        <v>0.5</v>
      </c>
      <c r="I972" s="62">
        <f t="shared" si="107"/>
        <v>1.7108999999999999E-2</v>
      </c>
      <c r="M972" s="8">
        <f>IF(F972&gt;(Päälaskenta!D$24+Päälaskenta!D$20),(F972*Päälaskenta!C$15 + F972*F972*Päälaskenta!E$15)+(Päälaskenta!C$15 + F972*Päälaskenta!E$15)*(F972-(Päälaskenta!D$24+Päälaskenta!D$20)),F972*Päälaskenta!C$15 + F972*F972*Päälaskenta!E$15)</f>
        <v>2.4272712900000002</v>
      </c>
      <c r="N972" s="8">
        <f>IF(F972&gt;Päälaskenta!D$24+Päälaskenta!D$20,2*SQRT(POWER((Päälaskenta!D$24+Päälaskenta!D$20),2)+POWER(Päälaskenta!E$15*(Päälaskenta!D$24+Päälaskenta!D$20),2))+Päälaskenta!C$15,(2*SQRT((POWER(F972,2))+POWER(Päälaskenta!E$15*F972,2))+Päälaskenta!C$15))</f>
        <v>4.8743986555693004</v>
      </c>
      <c r="O972" s="8">
        <f t="shared" si="108"/>
        <v>0.49796322818748001</v>
      </c>
      <c r="P972" s="8">
        <f>Päälaskenta!F$15</f>
        <v>0.08</v>
      </c>
      <c r="Q972" s="8">
        <f t="shared" si="109"/>
        <v>19.061621772165498</v>
      </c>
      <c r="R972" s="8">
        <f t="shared" si="110"/>
        <v>1.0299631566935401</v>
      </c>
      <c r="S972" s="8">
        <f t="shared" si="111"/>
        <v>1.7201262427170801E-2</v>
      </c>
    </row>
    <row r="973" spans="1:19" x14ac:dyDescent="0.2">
      <c r="A973" s="8">
        <v>971</v>
      </c>
      <c r="B973" s="8">
        <f>IF(Päälaskenta!C$7,Päälaskenta!E$7,Päälaskenta!G$5)</f>
        <v>2.5</v>
      </c>
      <c r="C973" s="56">
        <v>1.0289999999999999</v>
      </c>
      <c r="D973" s="92">
        <f t="shared" si="105"/>
        <v>2.4295399999999998</v>
      </c>
      <c r="E973" s="8">
        <f>Päälaskenta!F$15</f>
        <v>0.08</v>
      </c>
      <c r="F973" s="93">
        <f>SQRT(POWER(Päälaskenta!C$15/(2*Päälaskenta!E$15),2)+(D973/Päälaskenta!E$15))-Päälaskenta!C$15/(2*Päälaskenta!E$15)</f>
        <v>0.66320000000000001</v>
      </c>
      <c r="G973" s="57">
        <f>2*SQRT((POWER(F973,2))+POWER(Päälaskenta!E$15*F973,2))+Päälaskenta!C$15</f>
        <v>4.88</v>
      </c>
      <c r="H973" s="57">
        <f t="shared" si="106"/>
        <v>0.5</v>
      </c>
      <c r="I973" s="62">
        <f t="shared" si="107"/>
        <v>1.7076000000000001E-2</v>
      </c>
      <c r="M973" s="8">
        <f>IF(F973&gt;(Päälaskenta!D$24+Päälaskenta!D$20),(F973*Päälaskenta!C$15 + F973*F973*Päälaskenta!E$15)+(Päälaskenta!C$15 + F973*Päälaskenta!E$15)*(F973-(Päälaskenta!D$24+Päälaskenta!D$20)),F973*Päälaskenta!C$15 + F973*F973*Päälaskenta!E$15)</f>
        <v>2.42943424</v>
      </c>
      <c r="N973" s="8">
        <f>IF(F973&gt;Päälaskenta!D$24+Päälaskenta!D$20,2*SQRT(POWER((Päälaskenta!D$24+Päälaskenta!D$20),2)+POWER(Päälaskenta!E$15*(Päälaskenta!D$24+Päälaskenta!D$20),2))+Päälaskenta!C$15,(2*SQRT((POWER(F973,2))+POWER(Päälaskenta!E$15*F973,2))+Päälaskenta!C$15))</f>
        <v>4.8758128691316696</v>
      </c>
      <c r="O973" s="8">
        <f t="shared" si="108"/>
        <v>0.49826240366617203</v>
      </c>
      <c r="P973" s="8">
        <f>Päälaskenta!F$15</f>
        <v>0.08</v>
      </c>
      <c r="Q973" s="8">
        <f t="shared" si="109"/>
        <v>19.086248482674002</v>
      </c>
      <c r="R973" s="8">
        <f t="shared" si="110"/>
        <v>1.0290461700251701</v>
      </c>
      <c r="S973" s="8">
        <f t="shared" si="111"/>
        <v>1.7156901983964801E-2</v>
      </c>
    </row>
    <row r="974" spans="1:19" x14ac:dyDescent="0.2">
      <c r="A974" s="8">
        <v>972</v>
      </c>
      <c r="B974" s="8">
        <f>IF(Päälaskenta!C$7,Päälaskenta!E$7,Päälaskenta!G$5)</f>
        <v>2.5</v>
      </c>
      <c r="C974" s="56">
        <v>1.028</v>
      </c>
      <c r="D974" s="92">
        <f t="shared" si="105"/>
        <v>2.4319099999999998</v>
      </c>
      <c r="E974" s="8">
        <f>Päälaskenta!F$15</f>
        <v>0.08</v>
      </c>
      <c r="F974" s="93">
        <f>SQRT(POWER(Päälaskenta!C$15/(2*Päälaskenta!E$15),2)+(D974/Päälaskenta!E$15))-Päälaskenta!C$15/(2*Päälaskenta!E$15)</f>
        <v>0.66379999999999995</v>
      </c>
      <c r="G974" s="57">
        <f>2*SQRT((POWER(F974,2))+POWER(Päälaskenta!E$15*F974,2))+Päälaskenta!C$15</f>
        <v>4.88</v>
      </c>
      <c r="H974" s="57">
        <f t="shared" si="106"/>
        <v>0.5</v>
      </c>
      <c r="I974" s="62">
        <f t="shared" si="107"/>
        <v>1.7042999999999999E-2</v>
      </c>
      <c r="M974" s="8">
        <f>IF(F974&gt;(Päälaskenta!D$24+Päälaskenta!D$20),(F974*Päälaskenta!C$15 + F974*F974*Päälaskenta!E$15)+(Päälaskenta!C$15 + F974*Päälaskenta!E$15)*(F974-(Päälaskenta!D$24+Päälaskenta!D$20)),F974*Päälaskenta!C$15 + F974*F974*Päälaskenta!E$15)</f>
        <v>2.4320304400000001</v>
      </c>
      <c r="N974" s="8">
        <f>IF(F974&gt;Päälaskenta!D$24+Päälaskenta!D$20,2*SQRT(POWER((Päälaskenta!D$24+Päälaskenta!D$20),2)+POWER(Päälaskenta!E$15*(Päälaskenta!D$24+Päälaskenta!D$20),2))+Päälaskenta!C$15,(2*SQRT((POWER(F974,2))+POWER(Päälaskenta!E$15*F974,2))+Päälaskenta!C$15))</f>
        <v>4.8775099254065202</v>
      </c>
      <c r="O974" s="8">
        <f t="shared" si="108"/>
        <v>0.49862132054960401</v>
      </c>
      <c r="P974" s="8">
        <f>Päälaskenta!F$15</f>
        <v>0.08</v>
      </c>
      <c r="Q974" s="8">
        <f t="shared" si="109"/>
        <v>19.115819266983099</v>
      </c>
      <c r="R974" s="8">
        <f t="shared" si="110"/>
        <v>1.027947660063</v>
      </c>
      <c r="S974" s="8">
        <f t="shared" si="111"/>
        <v>1.7103862077123999E-2</v>
      </c>
    </row>
    <row r="975" spans="1:19" x14ac:dyDescent="0.2">
      <c r="A975" s="8">
        <v>973</v>
      </c>
      <c r="B975" s="8">
        <f>IF(Päälaskenta!C$7,Päälaskenta!E$7,Päälaskenta!G$5)</f>
        <v>2.5</v>
      </c>
      <c r="C975" s="56">
        <v>1.0269999999999999</v>
      </c>
      <c r="D975" s="92">
        <f t="shared" si="105"/>
        <v>2.4342700000000002</v>
      </c>
      <c r="E975" s="8">
        <f>Päälaskenta!F$15</f>
        <v>0.08</v>
      </c>
      <c r="F975" s="93">
        <f>SQRT(POWER(Päälaskenta!C$15/(2*Päälaskenta!E$15),2)+(D975/Päälaskenta!E$15))-Päälaskenta!C$15/(2*Päälaskenta!E$15)</f>
        <v>0.6643</v>
      </c>
      <c r="G975" s="57">
        <f>2*SQRT((POWER(F975,2))+POWER(Päälaskenta!E$15*F975,2))+Päälaskenta!C$15</f>
        <v>4.88</v>
      </c>
      <c r="H975" s="57">
        <f t="shared" si="106"/>
        <v>0.5</v>
      </c>
      <c r="I975" s="62">
        <f t="shared" si="107"/>
        <v>1.7010000000000001E-2</v>
      </c>
      <c r="M975" s="8">
        <f>IF(F975&gt;(Päälaskenta!D$24+Päälaskenta!D$20),(F975*Päälaskenta!C$15 + F975*F975*Päälaskenta!E$15)+(Päälaskenta!C$15 + F975*Päälaskenta!E$15)*(F975-(Päälaskenta!D$24+Päälaskenta!D$20)),F975*Päälaskenta!C$15 + F975*F975*Päälaskenta!E$15)</f>
        <v>2.4341944899999999</v>
      </c>
      <c r="N975" s="8">
        <f>IF(F975&gt;Päälaskenta!D$24+Päälaskenta!D$20,2*SQRT(POWER((Päälaskenta!D$24+Päälaskenta!D$20),2)+POWER(Päälaskenta!E$15*(Päälaskenta!D$24+Päälaskenta!D$20),2))+Päälaskenta!C$15,(2*SQRT((POWER(F975,2))+POWER(Päälaskenta!E$15*F975,2))+Päälaskenta!C$15))</f>
        <v>4.8789241389688902</v>
      </c>
      <c r="O975" s="8">
        <f t="shared" si="108"/>
        <v>0.49892033994905299</v>
      </c>
      <c r="P975" s="8">
        <f>Päälaskenta!F$15</f>
        <v>0.08</v>
      </c>
      <c r="Q975" s="8">
        <f t="shared" si="109"/>
        <v>19.1404771966167</v>
      </c>
      <c r="R975" s="8">
        <f t="shared" si="110"/>
        <v>1.0270337930146201</v>
      </c>
      <c r="S975" s="8">
        <f t="shared" si="111"/>
        <v>1.70598219872258E-2</v>
      </c>
    </row>
    <row r="976" spans="1:19" x14ac:dyDescent="0.2">
      <c r="A976" s="8">
        <v>974</v>
      </c>
      <c r="B976" s="8">
        <f>IF(Päälaskenta!C$7,Päälaskenta!E$7,Päälaskenta!G$5)</f>
        <v>2.5</v>
      </c>
      <c r="C976" s="56">
        <v>1.026</v>
      </c>
      <c r="D976" s="92">
        <f t="shared" si="105"/>
        <v>2.4366500000000002</v>
      </c>
      <c r="E976" s="8">
        <f>Päälaskenta!F$15</f>
        <v>0.08</v>
      </c>
      <c r="F976" s="93">
        <f>SQRT(POWER(Päälaskenta!C$15/(2*Päälaskenta!E$15),2)+(D976/Päälaskenta!E$15))-Päälaskenta!C$15/(2*Päälaskenta!E$15)</f>
        <v>0.66490000000000005</v>
      </c>
      <c r="G976" s="57">
        <f>2*SQRT((POWER(F976,2))+POWER(Päälaskenta!E$15*F976,2))+Päälaskenta!C$15</f>
        <v>4.88</v>
      </c>
      <c r="H976" s="57">
        <f t="shared" si="106"/>
        <v>0.5</v>
      </c>
      <c r="I976" s="62">
        <f t="shared" si="107"/>
        <v>1.6976000000000002E-2</v>
      </c>
      <c r="M976" s="8">
        <f>IF(F976&gt;(Päälaskenta!D$24+Päälaskenta!D$20),(F976*Päälaskenta!C$15 + F976*F976*Päälaskenta!E$15)+(Päälaskenta!C$15 + F976*Päälaskenta!E$15)*(F976-(Päälaskenta!D$24+Päälaskenta!D$20)),F976*Päälaskenta!C$15 + F976*F976*Päälaskenta!E$15)</f>
        <v>2.43679201</v>
      </c>
      <c r="N976" s="8">
        <f>IF(F976&gt;Päälaskenta!D$24+Päälaskenta!D$20,2*SQRT(POWER((Päälaskenta!D$24+Päälaskenta!D$20),2)+POWER(Päälaskenta!E$15*(Päälaskenta!D$24+Päälaskenta!D$20),2))+Päälaskenta!C$15,(2*SQRT((POWER(F976,2))+POWER(Päälaskenta!E$15*F976,2))+Päälaskenta!C$15))</f>
        <v>4.8806211952437399</v>
      </c>
      <c r="O976" s="8">
        <f t="shared" si="108"/>
        <v>0.49927906971651498</v>
      </c>
      <c r="P976" s="8">
        <f>Päälaskenta!F$15</f>
        <v>0.08</v>
      </c>
      <c r="Q976" s="8">
        <f t="shared" si="109"/>
        <v>19.1700854429568</v>
      </c>
      <c r="R976" s="8">
        <f t="shared" si="110"/>
        <v>1.0259390172573699</v>
      </c>
      <c r="S976" s="8">
        <f t="shared" si="111"/>
        <v>1.7007164805234599E-2</v>
      </c>
    </row>
    <row r="977" spans="1:19" x14ac:dyDescent="0.2">
      <c r="A977" s="8">
        <v>975</v>
      </c>
      <c r="B977" s="8">
        <f>IF(Päälaskenta!C$7,Päälaskenta!E$7,Päälaskenta!G$5)</f>
        <v>2.5</v>
      </c>
      <c r="C977" s="56">
        <v>1.0249999999999999</v>
      </c>
      <c r="D977" s="92">
        <f t="shared" si="105"/>
        <v>2.4390200000000002</v>
      </c>
      <c r="E977" s="8">
        <f>Päälaskenta!F$15</f>
        <v>0.08</v>
      </c>
      <c r="F977" s="93">
        <f>SQRT(POWER(Päälaskenta!C$15/(2*Päälaskenta!E$15),2)+(D977/Päälaskenta!E$15))-Päälaskenta!C$15/(2*Päälaskenta!E$15)</f>
        <v>0.66539999999999999</v>
      </c>
      <c r="G977" s="57">
        <f>2*SQRT((POWER(F977,2))+POWER(Päälaskenta!E$15*F977,2))+Päälaskenta!C$15</f>
        <v>4.88</v>
      </c>
      <c r="H977" s="57">
        <f t="shared" si="106"/>
        <v>0.5</v>
      </c>
      <c r="I977" s="62">
        <f t="shared" si="107"/>
        <v>1.6943E-2</v>
      </c>
      <c r="M977" s="8">
        <f>IF(F977&gt;(Päälaskenta!D$24+Päälaskenta!D$20),(F977*Päälaskenta!C$15 + F977*F977*Päälaskenta!E$15)+(Päälaskenta!C$15 + F977*Päälaskenta!E$15)*(F977-(Päälaskenta!D$24+Päälaskenta!D$20)),F977*Päälaskenta!C$15 + F977*F977*Päälaskenta!E$15)</f>
        <v>2.4389571600000002</v>
      </c>
      <c r="N977" s="8">
        <f>IF(F977&gt;Päälaskenta!D$24+Päälaskenta!D$20,2*SQRT(POWER((Päälaskenta!D$24+Päälaskenta!D$20),2)+POWER(Päälaskenta!E$15*(Päälaskenta!D$24+Päälaskenta!D$20),2))+Päälaskenta!C$15,(2*SQRT((POWER(F977,2))+POWER(Päälaskenta!E$15*F977,2))+Päälaskenta!C$15))</f>
        <v>4.88203540880611</v>
      </c>
      <c r="O977" s="8">
        <f t="shared" si="108"/>
        <v>0.499577933335072</v>
      </c>
      <c r="P977" s="8">
        <f>Päälaskenta!F$15</f>
        <v>0.08</v>
      </c>
      <c r="Q977" s="8">
        <f t="shared" si="109"/>
        <v>19.194774590191201</v>
      </c>
      <c r="R977" s="8">
        <f t="shared" si="110"/>
        <v>1.0250282542888101</v>
      </c>
      <c r="S977" s="8">
        <f t="shared" si="111"/>
        <v>1.6963442243962901E-2</v>
      </c>
    </row>
    <row r="978" spans="1:19" x14ac:dyDescent="0.2">
      <c r="A978" s="8">
        <v>976</v>
      </c>
      <c r="B978" s="8">
        <f>IF(Päälaskenta!C$7,Päälaskenta!E$7,Päälaskenta!G$5)</f>
        <v>2.5</v>
      </c>
      <c r="C978" s="56">
        <v>1.024</v>
      </c>
      <c r="D978" s="92">
        <f t="shared" si="105"/>
        <v>2.4414099999999999</v>
      </c>
      <c r="E978" s="8">
        <f>Päälaskenta!F$15</f>
        <v>0.08</v>
      </c>
      <c r="F978" s="93">
        <f>SQRT(POWER(Päälaskenta!C$15/(2*Päälaskenta!E$15),2)+(D978/Päälaskenta!E$15))-Päälaskenta!C$15/(2*Päälaskenta!E$15)</f>
        <v>0.66600000000000004</v>
      </c>
      <c r="G978" s="57">
        <f>2*SQRT((POWER(F978,2))+POWER(Päälaskenta!E$15*F978,2))+Päälaskenta!C$15</f>
        <v>4.88</v>
      </c>
      <c r="H978" s="57">
        <f t="shared" si="106"/>
        <v>0.5</v>
      </c>
      <c r="I978" s="62">
        <f t="shared" si="107"/>
        <v>1.6910000000000001E-2</v>
      </c>
      <c r="M978" s="8">
        <f>IF(F978&gt;(Päälaskenta!D$24+Päälaskenta!D$20),(F978*Päälaskenta!C$15 + F978*F978*Päälaskenta!E$15)+(Päälaskenta!C$15 + F978*Päälaskenta!E$15)*(F978-(Päälaskenta!D$24+Päälaskenta!D$20)),F978*Päälaskenta!C$15 + F978*F978*Päälaskenta!E$15)</f>
        <v>2.4415559999999998</v>
      </c>
      <c r="N978" s="8">
        <f>IF(F978&gt;Päälaskenta!D$24+Päälaskenta!D$20,2*SQRT(POWER((Päälaskenta!D$24+Päälaskenta!D$20),2)+POWER(Päälaskenta!E$15*(Päälaskenta!D$24+Päälaskenta!D$20),2))+Päälaskenta!C$15,(2*SQRT((POWER(F978,2))+POWER(Päälaskenta!E$15*F978,2))+Päälaskenta!C$15))</f>
        <v>4.8837324650809597</v>
      </c>
      <c r="O978" s="8">
        <f t="shared" si="108"/>
        <v>0.49993647634412902</v>
      </c>
      <c r="P978" s="8">
        <f>Päälaskenta!F$15</f>
        <v>0.08</v>
      </c>
      <c r="Q978" s="8">
        <f t="shared" si="109"/>
        <v>19.224420296752001</v>
      </c>
      <c r="R978" s="8">
        <f t="shared" si="110"/>
        <v>1.02393719414996</v>
      </c>
      <c r="S978" s="8">
        <f t="shared" si="111"/>
        <v>1.6911164414930801E-2</v>
      </c>
    </row>
    <row r="979" spans="1:19" x14ac:dyDescent="0.2">
      <c r="A979" s="8">
        <v>977</v>
      </c>
      <c r="B979" s="8">
        <f>IF(Päälaskenta!C$7,Päälaskenta!E$7,Päälaskenta!G$5)</f>
        <v>2.5</v>
      </c>
      <c r="C979" s="56">
        <v>1.0229999999999999</v>
      </c>
      <c r="D979" s="92">
        <f t="shared" si="105"/>
        <v>2.4437899999999999</v>
      </c>
      <c r="E979" s="8">
        <f>Päälaskenta!F$15</f>
        <v>0.08</v>
      </c>
      <c r="F979" s="93">
        <f>SQRT(POWER(Päälaskenta!C$15/(2*Päälaskenta!E$15),2)+(D979/Päälaskenta!E$15))-Päälaskenta!C$15/(2*Päälaskenta!E$15)</f>
        <v>0.66649999999999998</v>
      </c>
      <c r="G979" s="57">
        <f>2*SQRT((POWER(F979,2))+POWER(Päälaskenta!E$15*F979,2))+Päälaskenta!C$15</f>
        <v>4.8899999999999997</v>
      </c>
      <c r="H979" s="57">
        <f t="shared" si="106"/>
        <v>0.5</v>
      </c>
      <c r="I979" s="62">
        <f t="shared" si="107"/>
        <v>1.6877E-2</v>
      </c>
      <c r="M979" s="8">
        <f>IF(F979&gt;(Päälaskenta!D$24+Päälaskenta!D$20),(F979*Päälaskenta!C$15 + F979*F979*Päälaskenta!E$15)+(Päälaskenta!C$15 + F979*Päälaskenta!E$15)*(F979-(Päälaskenta!D$24+Päälaskenta!D$20)),F979*Päälaskenta!C$15 + F979*F979*Päälaskenta!E$15)</f>
        <v>2.44372225</v>
      </c>
      <c r="N979" s="8">
        <f>IF(F979&gt;Päälaskenta!D$24+Päälaskenta!D$20,2*SQRT(POWER((Päälaskenta!D$24+Päälaskenta!D$20),2)+POWER(Päälaskenta!E$15*(Päälaskenta!D$24+Päälaskenta!D$20),2))+Päälaskenta!C$15,(2*SQRT((POWER(F979,2))+POWER(Päälaskenta!E$15*F979,2))+Päälaskenta!C$15))</f>
        <v>4.8851466786433404</v>
      </c>
      <c r="O979" s="8">
        <f t="shared" si="108"/>
        <v>0.50023518447938398</v>
      </c>
      <c r="P979" s="8">
        <f>Päälaskenta!F$15</f>
        <v>0.08</v>
      </c>
      <c r="Q979" s="8">
        <f t="shared" si="109"/>
        <v>19.249140660094099</v>
      </c>
      <c r="R979" s="8">
        <f t="shared" si="110"/>
        <v>1.0230295198237001</v>
      </c>
      <c r="S979" s="8">
        <f t="shared" si="111"/>
        <v>1.6867756587063E-2</v>
      </c>
    </row>
    <row r="980" spans="1:19" x14ac:dyDescent="0.2">
      <c r="A980" s="8">
        <v>978</v>
      </c>
      <c r="B980" s="8">
        <f>IF(Päälaskenta!C$7,Päälaskenta!E$7,Päälaskenta!G$5)</f>
        <v>2.5</v>
      </c>
      <c r="C980" s="56">
        <v>1.022</v>
      </c>
      <c r="D980" s="92">
        <f t="shared" si="105"/>
        <v>2.44618</v>
      </c>
      <c r="E980" s="8">
        <f>Päälaskenta!F$15</f>
        <v>0.08</v>
      </c>
      <c r="F980" s="93">
        <f>SQRT(POWER(Päälaskenta!C$15/(2*Päälaskenta!E$15),2)+(D980/Päälaskenta!E$15))-Päälaskenta!C$15/(2*Päälaskenta!E$15)</f>
        <v>0.66710000000000003</v>
      </c>
      <c r="G980" s="57">
        <f>2*SQRT((POWER(F980,2))+POWER(Päälaskenta!E$15*F980,2))+Päälaskenta!C$15</f>
        <v>4.8899999999999997</v>
      </c>
      <c r="H980" s="57">
        <f t="shared" si="106"/>
        <v>0.5</v>
      </c>
      <c r="I980" s="62">
        <f t="shared" si="107"/>
        <v>1.6844000000000001E-2</v>
      </c>
      <c r="M980" s="8">
        <f>IF(F980&gt;(Päälaskenta!D$24+Päälaskenta!D$20),(F980*Päälaskenta!C$15 + F980*F980*Päälaskenta!E$15)+(Päälaskenta!C$15 + F980*Päälaskenta!E$15)*(F980-(Päälaskenta!D$24+Päälaskenta!D$20)),F980*Päälaskenta!C$15 + F980*F980*Päälaskenta!E$15)</f>
        <v>2.4463224100000001</v>
      </c>
      <c r="N980" s="8">
        <f>IF(F980&gt;Päälaskenta!D$24+Päälaskenta!D$20,2*SQRT(POWER((Päälaskenta!D$24+Päälaskenta!D$20),2)+POWER(Päälaskenta!E$15*(Päälaskenta!D$24+Päälaskenta!D$20),2))+Päälaskenta!C$15,(2*SQRT((POWER(F980,2))+POWER(Päälaskenta!E$15*F980,2))+Päälaskenta!C$15))</f>
        <v>4.8868437349181804</v>
      </c>
      <c r="O980" s="8">
        <f t="shared" si="108"/>
        <v>0.50059354108669096</v>
      </c>
      <c r="P980" s="8">
        <f>Päälaskenta!F$15</f>
        <v>0.08</v>
      </c>
      <c r="Q980" s="8">
        <f t="shared" si="109"/>
        <v>19.278823825102201</v>
      </c>
      <c r="R980" s="8">
        <f t="shared" si="110"/>
        <v>1.02194215683942</v>
      </c>
      <c r="S980" s="8">
        <f t="shared" si="111"/>
        <v>1.6815854774236999E-2</v>
      </c>
    </row>
    <row r="981" spans="1:19" x14ac:dyDescent="0.2">
      <c r="A981" s="8">
        <v>979</v>
      </c>
      <c r="B981" s="8">
        <f>IF(Päälaskenta!C$7,Päälaskenta!E$7,Päälaskenta!G$5)</f>
        <v>2.5</v>
      </c>
      <c r="C981" s="56">
        <v>1.0209999999999999</v>
      </c>
      <c r="D981" s="92">
        <f t="shared" si="105"/>
        <v>2.4485800000000002</v>
      </c>
      <c r="E981" s="8">
        <f>Päälaskenta!F$15</f>
        <v>0.08</v>
      </c>
      <c r="F981" s="93">
        <f>SQRT(POWER(Päälaskenta!C$15/(2*Päälaskenta!E$15),2)+(D981/Päälaskenta!E$15))-Päälaskenta!C$15/(2*Päälaskenta!E$15)</f>
        <v>0.66759999999999997</v>
      </c>
      <c r="G981" s="57">
        <f>2*SQRT((POWER(F981,2))+POWER(Päälaskenta!E$15*F981,2))+Päälaskenta!C$15</f>
        <v>4.8899999999999997</v>
      </c>
      <c r="H981" s="57">
        <f t="shared" si="106"/>
        <v>0.5</v>
      </c>
      <c r="I981" s="62">
        <f t="shared" si="107"/>
        <v>1.6811E-2</v>
      </c>
      <c r="M981" s="8">
        <f>IF(F981&gt;(Päälaskenta!D$24+Päälaskenta!D$20),(F981*Päälaskenta!C$15 + F981*F981*Päälaskenta!E$15)+(Päälaskenta!C$15 + F981*Päälaskenta!E$15)*(F981-(Päälaskenta!D$24+Päälaskenta!D$20)),F981*Päälaskenta!C$15 + F981*F981*Päälaskenta!E$15)</f>
        <v>2.4484897600000002</v>
      </c>
      <c r="N981" s="8">
        <f>IF(F981&gt;Päälaskenta!D$24+Päälaskenta!D$20,2*SQRT(POWER((Päälaskenta!D$24+Päälaskenta!D$20),2)+POWER(Päälaskenta!E$15*(Päälaskenta!D$24+Päälaskenta!D$20),2))+Päälaskenta!C$15,(2*SQRT((POWER(F981,2))+POWER(Päälaskenta!E$15*F981,2))+Päälaskenta!C$15))</f>
        <v>4.8882579484805602</v>
      </c>
      <c r="O981" s="8">
        <f t="shared" si="108"/>
        <v>0.50089209403547896</v>
      </c>
      <c r="P981" s="8">
        <f>Päälaskenta!F$15</f>
        <v>0.08</v>
      </c>
      <c r="Q981" s="8">
        <f t="shared" si="109"/>
        <v>19.3035754030895</v>
      </c>
      <c r="R981" s="8">
        <f t="shared" si="110"/>
        <v>1.02103755581971</v>
      </c>
      <c r="S981" s="8">
        <f t="shared" si="111"/>
        <v>1.6772758913655102E-2</v>
      </c>
    </row>
    <row r="982" spans="1:19" x14ac:dyDescent="0.2">
      <c r="A982" s="8">
        <v>980</v>
      </c>
      <c r="B982" s="8">
        <f>IF(Päälaskenta!C$7,Päälaskenta!E$7,Päälaskenta!G$5)</f>
        <v>2.5</v>
      </c>
      <c r="C982" s="56">
        <v>1.02</v>
      </c>
      <c r="D982" s="92">
        <f t="shared" si="105"/>
        <v>2.4509799999999999</v>
      </c>
      <c r="E982" s="8">
        <f>Päälaskenta!F$15</f>
        <v>0.08</v>
      </c>
      <c r="F982" s="93">
        <f>SQRT(POWER(Päälaskenta!C$15/(2*Päälaskenta!E$15),2)+(D982/Päälaskenta!E$15))-Päälaskenta!C$15/(2*Päälaskenta!E$15)</f>
        <v>0.66820000000000002</v>
      </c>
      <c r="G982" s="57">
        <f>2*SQRT((POWER(F982,2))+POWER(Päälaskenta!E$15*F982,2))+Päälaskenta!C$15</f>
        <v>4.8899999999999997</v>
      </c>
      <c r="H982" s="57">
        <f t="shared" si="106"/>
        <v>0.5</v>
      </c>
      <c r="I982" s="62">
        <f t="shared" si="107"/>
        <v>1.6778999999999999E-2</v>
      </c>
      <c r="M982" s="8">
        <f>IF(F982&gt;(Päälaskenta!D$24+Päälaskenta!D$20),(F982*Päälaskenta!C$15 + F982*F982*Päälaskenta!E$15)+(Päälaskenta!C$15 + F982*Päälaskenta!E$15)*(F982-(Päälaskenta!D$24+Päälaskenta!D$20)),F982*Päälaskenta!C$15 + F982*F982*Päälaskenta!E$15)</f>
        <v>2.4510912399999998</v>
      </c>
      <c r="N982" s="8">
        <f>IF(F982&gt;Päälaskenta!D$24+Päälaskenta!D$20,2*SQRT(POWER((Päälaskenta!D$24+Päälaskenta!D$20),2)+POWER(Päälaskenta!E$15*(Päälaskenta!D$24+Päälaskenta!D$20),2))+Päälaskenta!C$15,(2*SQRT((POWER(F982,2))+POWER(Päälaskenta!E$15*F982,2))+Päälaskenta!C$15))</f>
        <v>4.8899550047554001</v>
      </c>
      <c r="O982" s="8">
        <f t="shared" si="108"/>
        <v>0.50125026459678101</v>
      </c>
      <c r="P982" s="8">
        <f>Päälaskenta!F$15</f>
        <v>0.08</v>
      </c>
      <c r="Q982" s="8">
        <f t="shared" si="109"/>
        <v>19.333296024808401</v>
      </c>
      <c r="R982" s="8">
        <f t="shared" si="110"/>
        <v>1.0199538716478</v>
      </c>
      <c r="S982" s="8">
        <f t="shared" si="111"/>
        <v>1.6721229814996599E-2</v>
      </c>
    </row>
    <row r="983" spans="1:19" x14ac:dyDescent="0.2">
      <c r="A983" s="8">
        <v>981</v>
      </c>
      <c r="B983" s="8">
        <f>IF(Päälaskenta!C$7,Päälaskenta!E$7,Päälaskenta!G$5)</f>
        <v>2.5</v>
      </c>
      <c r="C983" s="56">
        <v>1.0189999999999999</v>
      </c>
      <c r="D983" s="92">
        <f t="shared" si="105"/>
        <v>2.4533900000000002</v>
      </c>
      <c r="E983" s="8">
        <f>Päälaskenta!F$15</f>
        <v>0.08</v>
      </c>
      <c r="F983" s="93">
        <f>SQRT(POWER(Päälaskenta!C$15/(2*Päälaskenta!E$15),2)+(D983/Päälaskenta!E$15))-Päälaskenta!C$15/(2*Päälaskenta!E$15)</f>
        <v>0.66869999999999996</v>
      </c>
      <c r="G983" s="57">
        <f>2*SQRT((POWER(F983,2))+POWER(Päälaskenta!E$15*F983,2))+Päälaskenta!C$15</f>
        <v>4.8899999999999997</v>
      </c>
      <c r="H983" s="57">
        <f t="shared" si="106"/>
        <v>0.5</v>
      </c>
      <c r="I983" s="62">
        <f t="shared" si="107"/>
        <v>1.6746E-2</v>
      </c>
      <c r="M983" s="8">
        <f>IF(F983&gt;(Päälaskenta!D$24+Päälaskenta!D$20),(F983*Päälaskenta!C$15 + F983*F983*Päälaskenta!E$15)+(Päälaskenta!C$15 + F983*Päälaskenta!E$15)*(F983-(Päälaskenta!D$24+Päälaskenta!D$20)),F983*Päälaskenta!C$15 + F983*F983*Päälaskenta!E$15)</f>
        <v>2.4532596899999999</v>
      </c>
      <c r="N983" s="8">
        <f>IF(F983&gt;Päälaskenta!D$24+Päälaskenta!D$20,2*SQRT(POWER((Päälaskenta!D$24+Päälaskenta!D$20),2)+POWER(Päälaskenta!E$15*(Päälaskenta!D$24+Päälaskenta!D$20),2))+Päälaskenta!C$15,(2*SQRT((POWER(F983,2))+POWER(Päälaskenta!E$15*F983,2))+Päälaskenta!C$15))</f>
        <v>4.8913692183177799</v>
      </c>
      <c r="O983" s="8">
        <f t="shared" si="108"/>
        <v>0.50154866265518105</v>
      </c>
      <c r="P983" s="8">
        <f>Päälaskenta!F$15</f>
        <v>0.08</v>
      </c>
      <c r="Q983" s="8">
        <f t="shared" si="109"/>
        <v>19.358078816009101</v>
      </c>
      <c r="R983" s="8">
        <f t="shared" si="110"/>
        <v>1.0190523286998601</v>
      </c>
      <c r="S983" s="8">
        <f t="shared" si="111"/>
        <v>1.66784431843368E-2</v>
      </c>
    </row>
    <row r="984" spans="1:19" x14ac:dyDescent="0.2">
      <c r="A984" s="8">
        <v>982</v>
      </c>
      <c r="B984" s="8">
        <f>IF(Päälaskenta!C$7,Päälaskenta!E$7,Päälaskenta!G$5)</f>
        <v>2.5</v>
      </c>
      <c r="C984" s="56">
        <v>1.018</v>
      </c>
      <c r="D984" s="92">
        <f t="shared" si="105"/>
        <v>2.4558</v>
      </c>
      <c r="E984" s="8">
        <f>Päälaskenta!F$15</f>
        <v>0.08</v>
      </c>
      <c r="F984" s="93">
        <f>SQRT(POWER(Päälaskenta!C$15/(2*Päälaskenta!E$15),2)+(D984/Päälaskenta!E$15))-Päälaskenta!C$15/(2*Päälaskenta!E$15)</f>
        <v>0.66930000000000001</v>
      </c>
      <c r="G984" s="57">
        <f>2*SQRT((POWER(F984,2))+POWER(Päälaskenta!E$15*F984,2))+Päälaskenta!C$15</f>
        <v>4.8899999999999997</v>
      </c>
      <c r="H984" s="57">
        <f t="shared" si="106"/>
        <v>0.5</v>
      </c>
      <c r="I984" s="62">
        <f t="shared" si="107"/>
        <v>1.6712999999999999E-2</v>
      </c>
      <c r="M984" s="8">
        <f>IF(F984&gt;(Päälaskenta!D$24+Päälaskenta!D$20),(F984*Päälaskenta!C$15 + F984*F984*Päälaskenta!E$15)+(Päälaskenta!C$15 + F984*Päälaskenta!E$15)*(F984-(Päälaskenta!D$24+Päälaskenta!D$20)),F984*Päälaskenta!C$15 + F984*F984*Päälaskenta!E$15)</f>
        <v>2.4558624899999999</v>
      </c>
      <c r="N984" s="8">
        <f>IF(F984&gt;Päälaskenta!D$24+Päälaskenta!D$20,2*SQRT(POWER((Päälaskenta!D$24+Päälaskenta!D$20),2)+POWER(Päälaskenta!E$15*(Päälaskenta!D$24+Päälaskenta!D$20),2))+Päälaskenta!C$15,(2*SQRT((POWER(F984,2))+POWER(Päälaskenta!E$15*F984,2))+Päälaskenta!C$15))</f>
        <v>4.8930662745926297</v>
      </c>
      <c r="O984" s="8">
        <f t="shared" si="108"/>
        <v>0.50190664752532099</v>
      </c>
      <c r="P984" s="8">
        <f>Päälaskenta!F$15</f>
        <v>0.08</v>
      </c>
      <c r="Q984" s="8">
        <f t="shared" si="109"/>
        <v>19.3878368927388</v>
      </c>
      <c r="R984" s="8">
        <f t="shared" si="110"/>
        <v>1.0179723051187599</v>
      </c>
      <c r="S984" s="8">
        <f t="shared" si="111"/>
        <v>1.66272835321047E-2</v>
      </c>
    </row>
    <row r="985" spans="1:19" x14ac:dyDescent="0.2">
      <c r="A985" s="8">
        <v>983</v>
      </c>
      <c r="B985" s="8">
        <f>IF(Päälaskenta!C$7,Päälaskenta!E$7,Päälaskenta!G$5)</f>
        <v>2.5</v>
      </c>
      <c r="C985" s="56">
        <v>1.0169999999999999</v>
      </c>
      <c r="D985" s="92">
        <f t="shared" si="105"/>
        <v>2.4582099999999998</v>
      </c>
      <c r="E985" s="8">
        <f>Päälaskenta!F$15</f>
        <v>0.08</v>
      </c>
      <c r="F985" s="93">
        <f>SQRT(POWER(Päälaskenta!C$15/(2*Päälaskenta!E$15),2)+(D985/Päälaskenta!E$15))-Päälaskenta!C$15/(2*Päälaskenta!E$15)</f>
        <v>0.66979999999999995</v>
      </c>
      <c r="G985" s="57">
        <f>2*SQRT((POWER(F985,2))+POWER(Päälaskenta!E$15*F985,2))+Päälaskenta!C$15</f>
        <v>4.8899999999999997</v>
      </c>
      <c r="H985" s="57">
        <f t="shared" si="106"/>
        <v>0.5</v>
      </c>
      <c r="I985" s="62">
        <f t="shared" si="107"/>
        <v>1.668E-2</v>
      </c>
      <c r="M985" s="8">
        <f>IF(F985&gt;(Päälaskenta!D$24+Päälaskenta!D$20),(F985*Päälaskenta!C$15 + F985*F985*Päälaskenta!E$15)+(Päälaskenta!C$15 + F985*Päälaskenta!E$15)*(F985-(Päälaskenta!D$24+Päälaskenta!D$20)),F985*Päälaskenta!C$15 + F985*F985*Päälaskenta!E$15)</f>
        <v>2.45803204</v>
      </c>
      <c r="N985" s="8">
        <f>IF(F985&gt;Päälaskenta!D$24+Päälaskenta!D$20,2*SQRT(POWER((Päälaskenta!D$24+Päälaskenta!D$20),2)+POWER(Päälaskenta!E$15*(Päälaskenta!D$24+Päälaskenta!D$20),2))+Päälaskenta!C$15,(2*SQRT((POWER(F985,2))+POWER(Päälaskenta!E$15*F985,2))+Päälaskenta!C$15))</f>
        <v>4.8944804881549997</v>
      </c>
      <c r="O985" s="8">
        <f t="shared" si="108"/>
        <v>0.50220489098865895</v>
      </c>
      <c r="P985" s="8">
        <f>Päälaskenta!F$15</f>
        <v>0.08</v>
      </c>
      <c r="Q985" s="8">
        <f t="shared" si="109"/>
        <v>19.4126508957516</v>
      </c>
      <c r="R985" s="8">
        <f t="shared" si="110"/>
        <v>1.01707380510793</v>
      </c>
      <c r="S985" s="8">
        <f t="shared" si="111"/>
        <v>1.6584803422412302E-2</v>
      </c>
    </row>
    <row r="986" spans="1:19" x14ac:dyDescent="0.2">
      <c r="A986" s="8">
        <v>984</v>
      </c>
      <c r="B986" s="8">
        <f>IF(Päälaskenta!C$7,Päälaskenta!E$7,Päälaskenta!G$5)</f>
        <v>2.5</v>
      </c>
      <c r="C986" s="56">
        <v>1.016</v>
      </c>
      <c r="D986" s="92">
        <f t="shared" si="105"/>
        <v>2.4606300000000001</v>
      </c>
      <c r="E986" s="8">
        <f>Päälaskenta!F$15</f>
        <v>0.08</v>
      </c>
      <c r="F986" s="93">
        <f>SQRT(POWER(Päälaskenta!C$15/(2*Päälaskenta!E$15),2)+(D986/Päälaskenta!E$15))-Päälaskenta!C$15/(2*Päälaskenta!E$15)</f>
        <v>0.6704</v>
      </c>
      <c r="G986" s="57">
        <f>2*SQRT((POWER(F986,2))+POWER(Päälaskenta!E$15*F986,2))+Päälaskenta!C$15</f>
        <v>4.9000000000000004</v>
      </c>
      <c r="H986" s="57">
        <f t="shared" si="106"/>
        <v>0.5</v>
      </c>
      <c r="I986" s="62">
        <f t="shared" si="107"/>
        <v>1.6646999999999999E-2</v>
      </c>
      <c r="M986" s="8">
        <f>IF(F986&gt;(Päälaskenta!D$24+Päälaskenta!D$20),(F986*Päälaskenta!C$15 + F986*F986*Päälaskenta!E$15)+(Päälaskenta!C$15 + F986*Päälaskenta!E$15)*(F986-(Päälaskenta!D$24+Päälaskenta!D$20)),F986*Päälaskenta!C$15 + F986*F986*Päälaskenta!E$15)</f>
        <v>2.46063616</v>
      </c>
      <c r="N986" s="8">
        <f>IF(F986&gt;Päälaskenta!D$24+Päälaskenta!D$20,2*SQRT(POWER((Päälaskenta!D$24+Päälaskenta!D$20),2)+POWER(Päälaskenta!E$15*(Päälaskenta!D$24+Päälaskenta!D$20),2))+Päälaskenta!C$15,(2*SQRT((POWER(F986,2))+POWER(Päälaskenta!E$15*F986,2))+Päälaskenta!C$15))</f>
        <v>4.8961775444298503</v>
      </c>
      <c r="O986" s="8">
        <f t="shared" si="108"/>
        <v>0.50256269052157798</v>
      </c>
      <c r="P986" s="8">
        <f>Päälaskenta!F$15</f>
        <v>0.08</v>
      </c>
      <c r="Q986" s="8">
        <f t="shared" si="109"/>
        <v>19.442446425828798</v>
      </c>
      <c r="R986" s="8">
        <f t="shared" si="110"/>
        <v>1.0159974240157501</v>
      </c>
      <c r="S986" s="8">
        <f t="shared" si="111"/>
        <v>1.65340099827514E-2</v>
      </c>
    </row>
    <row r="987" spans="1:19" x14ac:dyDescent="0.2">
      <c r="A987" s="8">
        <v>985</v>
      </c>
      <c r="B987" s="8">
        <f>IF(Päälaskenta!C$7,Päälaskenta!E$7,Päälaskenta!G$5)</f>
        <v>2.5</v>
      </c>
      <c r="C987" s="56">
        <v>1.0149999999999999</v>
      </c>
      <c r="D987" s="92">
        <f t="shared" si="105"/>
        <v>2.46305</v>
      </c>
      <c r="E987" s="8">
        <f>Päälaskenta!F$15</f>
        <v>0.08</v>
      </c>
      <c r="F987" s="93">
        <f>SQRT(POWER(Päälaskenta!C$15/(2*Päälaskenta!E$15),2)+(D987/Päälaskenta!E$15))-Päälaskenta!C$15/(2*Päälaskenta!E$15)</f>
        <v>0.67100000000000004</v>
      </c>
      <c r="G987" s="57">
        <f>2*SQRT((POWER(F987,2))+POWER(Päälaskenta!E$15*F987,2))+Päälaskenta!C$15</f>
        <v>4.9000000000000004</v>
      </c>
      <c r="H987" s="57">
        <f t="shared" si="106"/>
        <v>0.5</v>
      </c>
      <c r="I987" s="62">
        <f t="shared" si="107"/>
        <v>1.6614E-2</v>
      </c>
      <c r="M987" s="8">
        <f>IF(F987&gt;(Päälaskenta!D$24+Päälaskenta!D$20),(F987*Päälaskenta!C$15 + F987*F987*Päälaskenta!E$15)+(Päälaskenta!C$15 + F987*Päälaskenta!E$15)*(F987-(Päälaskenta!D$24+Päälaskenta!D$20)),F987*Päälaskenta!C$15 + F987*F987*Päälaskenta!E$15)</f>
        <v>2.463241</v>
      </c>
      <c r="N987" s="8">
        <f>IF(F987&gt;Päälaskenta!D$24+Päälaskenta!D$20,2*SQRT(POWER((Päälaskenta!D$24+Päälaskenta!D$20),2)+POWER(Päälaskenta!E$15*(Päälaskenta!D$24+Päälaskenta!D$20),2))+Päälaskenta!C$15,(2*SQRT((POWER(F987,2))+POWER(Päälaskenta!E$15*F987,2))+Päälaskenta!C$15))</f>
        <v>4.8978746007046903</v>
      </c>
      <c r="O987" s="8">
        <f t="shared" si="108"/>
        <v>0.50292038911032899</v>
      </c>
      <c r="P987" s="8">
        <f>Päälaskenta!F$15</f>
        <v>0.08</v>
      </c>
      <c r="Q987" s="8">
        <f t="shared" si="109"/>
        <v>19.472262384316601</v>
      </c>
      <c r="R987" s="8">
        <f t="shared" si="110"/>
        <v>1.01492302214846</v>
      </c>
      <c r="S987" s="8">
        <f t="shared" si="111"/>
        <v>1.6483414944361601E-2</v>
      </c>
    </row>
    <row r="988" spans="1:19" x14ac:dyDescent="0.2">
      <c r="A988" s="8">
        <v>986</v>
      </c>
      <c r="B988" s="8">
        <f>IF(Päälaskenta!C$7,Päälaskenta!E$7,Päälaskenta!G$5)</f>
        <v>2.5</v>
      </c>
      <c r="C988" s="56">
        <v>1.014</v>
      </c>
      <c r="D988" s="92">
        <f t="shared" si="105"/>
        <v>2.4654799999999999</v>
      </c>
      <c r="E988" s="8">
        <f>Päälaskenta!F$15</f>
        <v>0.08</v>
      </c>
      <c r="F988" s="93">
        <f>SQRT(POWER(Päälaskenta!C$15/(2*Päälaskenta!E$15),2)+(D988/Päälaskenta!E$15))-Päälaskenta!C$15/(2*Päälaskenta!E$15)</f>
        <v>0.67149999999999999</v>
      </c>
      <c r="G988" s="57">
        <f>2*SQRT((POWER(F988,2))+POWER(Päälaskenta!E$15*F988,2))+Päälaskenta!C$15</f>
        <v>4.9000000000000004</v>
      </c>
      <c r="H988" s="57">
        <f t="shared" si="106"/>
        <v>0.5</v>
      </c>
      <c r="I988" s="62">
        <f t="shared" si="107"/>
        <v>1.6582E-2</v>
      </c>
      <c r="M988" s="8">
        <f>IF(F988&gt;(Päälaskenta!D$24+Päälaskenta!D$20),(F988*Päälaskenta!C$15 + F988*F988*Päälaskenta!E$15)+(Päälaskenta!C$15 + F988*Päälaskenta!E$15)*(F988-(Päälaskenta!D$24+Päälaskenta!D$20)),F988*Päälaskenta!C$15 + F988*F988*Päälaskenta!E$15)</f>
        <v>2.46541225</v>
      </c>
      <c r="N988" s="8">
        <f>IF(F988&gt;Päälaskenta!D$24+Päälaskenta!D$20,2*SQRT(POWER((Päälaskenta!D$24+Päälaskenta!D$20),2)+POWER(Päälaskenta!E$15*(Päälaskenta!D$24+Päälaskenta!D$20),2))+Päälaskenta!C$15,(2*SQRT((POWER(F988,2))+POWER(Päälaskenta!E$15*F988,2))+Päälaskenta!C$15))</f>
        <v>4.8992888142670701</v>
      </c>
      <c r="O988" s="8">
        <f t="shared" si="108"/>
        <v>0.50321839423316905</v>
      </c>
      <c r="P988" s="8">
        <f>Päälaskenta!F$15</f>
        <v>0.08</v>
      </c>
      <c r="Q988" s="8">
        <f t="shared" si="109"/>
        <v>19.497124621080399</v>
      </c>
      <c r="R988" s="8">
        <f t="shared" si="110"/>
        <v>1.0140291953201701</v>
      </c>
      <c r="S988" s="8">
        <f t="shared" si="111"/>
        <v>1.6441403285675001E-2</v>
      </c>
    </row>
    <row r="989" spans="1:19" x14ac:dyDescent="0.2">
      <c r="A989" s="8">
        <v>987</v>
      </c>
      <c r="B989" s="8">
        <f>IF(Päälaskenta!C$7,Päälaskenta!E$7,Päälaskenta!G$5)</f>
        <v>2.5</v>
      </c>
      <c r="C989" s="56">
        <v>1.0129999999999999</v>
      </c>
      <c r="D989" s="92">
        <f t="shared" si="105"/>
        <v>2.4679199999999999</v>
      </c>
      <c r="E989" s="8">
        <f>Päälaskenta!F$15</f>
        <v>0.08</v>
      </c>
      <c r="F989" s="93">
        <f>SQRT(POWER(Päälaskenta!C$15/(2*Päälaskenta!E$15),2)+(D989/Päälaskenta!E$15))-Päälaskenta!C$15/(2*Päälaskenta!E$15)</f>
        <v>0.67210000000000003</v>
      </c>
      <c r="G989" s="57">
        <f>2*SQRT((POWER(F989,2))+POWER(Päälaskenta!E$15*F989,2))+Päälaskenta!C$15</f>
        <v>4.9000000000000004</v>
      </c>
      <c r="H989" s="57">
        <f t="shared" si="106"/>
        <v>0.5</v>
      </c>
      <c r="I989" s="62">
        <f t="shared" si="107"/>
        <v>1.6549000000000001E-2</v>
      </c>
      <c r="M989" s="8">
        <f>IF(F989&gt;(Päälaskenta!D$24+Päälaskenta!D$20),(F989*Päälaskenta!C$15 + F989*F989*Päälaskenta!E$15)+(Päälaskenta!C$15 + F989*Päälaskenta!E$15)*(F989-(Päälaskenta!D$24+Päälaskenta!D$20)),F989*Päälaskenta!C$15 + F989*F989*Päälaskenta!E$15)</f>
        <v>2.46801841</v>
      </c>
      <c r="N989" s="8">
        <f>IF(F989&gt;Päälaskenta!D$24+Päälaskenta!D$20,2*SQRT(POWER((Päälaskenta!D$24+Päälaskenta!D$20),2)+POWER(Päälaskenta!E$15*(Päälaskenta!D$24+Päälaskenta!D$20),2))+Päälaskenta!C$15,(2*SQRT((POWER(F989,2))+POWER(Päälaskenta!E$15*F989,2))+Päälaskenta!C$15))</f>
        <v>4.90098587054191</v>
      </c>
      <c r="O989" s="8">
        <f t="shared" si="108"/>
        <v>0.50357590802993002</v>
      </c>
      <c r="P989" s="8">
        <f>Päälaskenta!F$15</f>
        <v>0.08</v>
      </c>
      <c r="Q989" s="8">
        <f t="shared" si="109"/>
        <v>19.526978030416402</v>
      </c>
      <c r="R989" s="8">
        <f t="shared" si="110"/>
        <v>1.01295840819923</v>
      </c>
      <c r="S989" s="8">
        <f t="shared" si="111"/>
        <v>1.6391169527789899E-2</v>
      </c>
    </row>
    <row r="990" spans="1:19" x14ac:dyDescent="0.2">
      <c r="A990" s="8">
        <v>988</v>
      </c>
      <c r="B990" s="8">
        <f>IF(Päälaskenta!C$7,Päälaskenta!E$7,Päälaskenta!G$5)</f>
        <v>2.5</v>
      </c>
      <c r="C990" s="56">
        <v>1.012</v>
      </c>
      <c r="D990" s="92">
        <f t="shared" si="105"/>
        <v>2.4703599999999999</v>
      </c>
      <c r="E990" s="8">
        <f>Päälaskenta!F$15</f>
        <v>0.08</v>
      </c>
      <c r="F990" s="93">
        <f>SQRT(POWER(Päälaskenta!C$15/(2*Päälaskenta!E$15),2)+(D990/Päälaskenta!E$15))-Päälaskenta!C$15/(2*Päälaskenta!E$15)</f>
        <v>0.67259999999999998</v>
      </c>
      <c r="G990" s="57">
        <f>2*SQRT((POWER(F990,2))+POWER(Päälaskenta!E$15*F990,2))+Päälaskenta!C$15</f>
        <v>4.9000000000000004</v>
      </c>
      <c r="H990" s="57">
        <f t="shared" si="106"/>
        <v>0.5</v>
      </c>
      <c r="I990" s="62">
        <f t="shared" si="107"/>
        <v>1.6515999999999999E-2</v>
      </c>
      <c r="M990" s="8">
        <f>IF(F990&gt;(Päälaskenta!D$24+Päälaskenta!D$20),(F990*Päälaskenta!C$15 + F990*F990*Päälaskenta!E$15)+(Päälaskenta!C$15 + F990*Päälaskenta!E$15)*(F990-(Päälaskenta!D$24+Päälaskenta!D$20)),F990*Päälaskenta!C$15 + F990*F990*Päälaskenta!E$15)</f>
        <v>2.4701907599999999</v>
      </c>
      <c r="N990" s="8">
        <f>IF(F990&gt;Päälaskenta!D$24+Päälaskenta!D$20,2*SQRT(POWER((Päälaskenta!D$24+Päälaskenta!D$20),2)+POWER(Päälaskenta!E$15*(Päälaskenta!D$24+Päälaskenta!D$20),2))+Päälaskenta!C$15,(2*SQRT((POWER(F990,2))+POWER(Päälaskenta!E$15*F990,2))+Päälaskenta!C$15))</f>
        <v>4.9024000841042898</v>
      </c>
      <c r="O990" s="8">
        <f t="shared" si="108"/>
        <v>0.50387375930606504</v>
      </c>
      <c r="P990" s="8">
        <f>Päälaskenta!F$15</f>
        <v>0.08</v>
      </c>
      <c r="Q990" s="8">
        <f t="shared" si="109"/>
        <v>19.551871475561899</v>
      </c>
      <c r="R990" s="8">
        <f t="shared" si="110"/>
        <v>1.01206758622966</v>
      </c>
      <c r="S990" s="8">
        <f t="shared" si="111"/>
        <v>1.6349457620426801E-2</v>
      </c>
    </row>
    <row r="991" spans="1:19" x14ac:dyDescent="0.2">
      <c r="A991" s="8">
        <v>989</v>
      </c>
      <c r="B991" s="8">
        <f>IF(Päälaskenta!C$7,Päälaskenta!E$7,Päälaskenta!G$5)</f>
        <v>2.5</v>
      </c>
      <c r="C991" s="56">
        <v>1.0109999999999999</v>
      </c>
      <c r="D991" s="92">
        <f t="shared" si="105"/>
        <v>2.4727999999999999</v>
      </c>
      <c r="E991" s="8">
        <f>Päälaskenta!F$15</f>
        <v>0.08</v>
      </c>
      <c r="F991" s="93">
        <f>SQRT(POWER(Päälaskenta!C$15/(2*Päälaskenta!E$15),2)+(D991/Päälaskenta!E$15))-Päälaskenta!C$15/(2*Päälaskenta!E$15)</f>
        <v>0.67320000000000002</v>
      </c>
      <c r="G991" s="57">
        <f>2*SQRT((POWER(F991,2))+POWER(Päälaskenta!E$15*F991,2))+Päälaskenta!C$15</f>
        <v>4.9000000000000004</v>
      </c>
      <c r="H991" s="57">
        <f t="shared" si="106"/>
        <v>0.5</v>
      </c>
      <c r="I991" s="62">
        <f t="shared" si="107"/>
        <v>1.6483999999999999E-2</v>
      </c>
      <c r="M991" s="8">
        <f>IF(F991&gt;(Päälaskenta!D$24+Päälaskenta!D$20),(F991*Päälaskenta!C$15 + F991*F991*Päälaskenta!E$15)+(Päälaskenta!C$15 + F991*Päälaskenta!E$15)*(F991-(Päälaskenta!D$24+Päälaskenta!D$20)),F991*Päälaskenta!C$15 + F991*F991*Päälaskenta!E$15)</f>
        <v>2.4727982399999999</v>
      </c>
      <c r="N991" s="8">
        <f>IF(F991&gt;Päälaskenta!D$24+Päälaskenta!D$20,2*SQRT(POWER((Päälaskenta!D$24+Päälaskenta!D$20),2)+POWER(Päälaskenta!E$15*(Päälaskenta!D$24+Päälaskenta!D$20),2))+Päälaskenta!C$15,(2*SQRT((POWER(F991,2))+POWER(Päälaskenta!E$15*F991,2))+Päälaskenta!C$15))</f>
        <v>4.9040971403791396</v>
      </c>
      <c r="O991" s="8">
        <f t="shared" si="108"/>
        <v>0.504231088662495</v>
      </c>
      <c r="P991" s="8">
        <f>Päälaskenta!F$15</f>
        <v>0.08</v>
      </c>
      <c r="Q991" s="8">
        <f t="shared" si="109"/>
        <v>19.581762334175</v>
      </c>
      <c r="R991" s="8">
        <f t="shared" si="110"/>
        <v>1.01100039605334</v>
      </c>
      <c r="S991" s="8">
        <f t="shared" si="111"/>
        <v>1.62995819936274E-2</v>
      </c>
    </row>
    <row r="992" spans="1:19" x14ac:dyDescent="0.2">
      <c r="A992" s="8">
        <v>990</v>
      </c>
      <c r="B992" s="8">
        <f>IF(Päälaskenta!C$7,Päälaskenta!E$7,Päälaskenta!G$5)</f>
        <v>2.5</v>
      </c>
      <c r="C992" s="56">
        <v>1.01</v>
      </c>
      <c r="D992" s="92">
        <f t="shared" si="105"/>
        <v>2.47525</v>
      </c>
      <c r="E992" s="8">
        <f>Päälaskenta!F$15</f>
        <v>0.08</v>
      </c>
      <c r="F992" s="93">
        <f>SQRT(POWER(Päälaskenta!C$15/(2*Päälaskenta!E$15),2)+(D992/Päälaskenta!E$15))-Päälaskenta!C$15/(2*Päälaskenta!E$15)</f>
        <v>0.67379999999999995</v>
      </c>
      <c r="G992" s="57">
        <f>2*SQRT((POWER(F992,2))+POWER(Päälaskenta!E$15*F992,2))+Päälaskenta!C$15</f>
        <v>4.91</v>
      </c>
      <c r="H992" s="57">
        <f t="shared" si="106"/>
        <v>0.5</v>
      </c>
      <c r="I992" s="62">
        <f t="shared" si="107"/>
        <v>1.6451E-2</v>
      </c>
      <c r="M992" s="8">
        <f>IF(F992&gt;(Päälaskenta!D$24+Päälaskenta!D$20),(F992*Päälaskenta!C$15 + F992*F992*Päälaskenta!E$15)+(Päälaskenta!C$15 + F992*Päälaskenta!E$15)*(F992-(Päälaskenta!D$24+Päälaskenta!D$20)),F992*Päälaskenta!C$15 + F992*F992*Päälaskenta!E$15)</f>
        <v>2.47540644</v>
      </c>
      <c r="N992" s="8">
        <f>IF(F992&gt;Päälaskenta!D$24+Päälaskenta!D$20,2*SQRT(POWER((Päälaskenta!D$24+Päälaskenta!D$20),2)+POWER(Päälaskenta!E$15*(Päälaskenta!D$24+Päälaskenta!D$20),2))+Päälaskenta!C$15,(2*SQRT((POWER(F992,2))+POWER(Päälaskenta!E$15*F992,2))+Päälaskenta!C$15))</f>
        <v>4.9057941966539804</v>
      </c>
      <c r="O992" s="8">
        <f t="shared" si="108"/>
        <v>0.50458831756300804</v>
      </c>
      <c r="P992" s="8">
        <f>Päälaskenta!F$15</f>
        <v>0.08</v>
      </c>
      <c r="Q992" s="8">
        <f t="shared" si="109"/>
        <v>19.611673619017001</v>
      </c>
      <c r="R992" s="8">
        <f t="shared" si="110"/>
        <v>1.00993516038522</v>
      </c>
      <c r="S992" s="8">
        <f t="shared" si="111"/>
        <v>1.62499003952442E-2</v>
      </c>
    </row>
    <row r="993" spans="1:19" x14ac:dyDescent="0.2">
      <c r="A993" s="8">
        <v>991</v>
      </c>
      <c r="B993" s="8">
        <f>IF(Päälaskenta!C$7,Päälaskenta!E$7,Päälaskenta!G$5)</f>
        <v>2.5</v>
      </c>
      <c r="C993" s="56">
        <v>1.0089999999999999</v>
      </c>
      <c r="D993" s="92">
        <f t="shared" si="105"/>
        <v>2.4777</v>
      </c>
      <c r="E993" s="8">
        <f>Päälaskenta!F$15</f>
        <v>0.08</v>
      </c>
      <c r="F993" s="93">
        <f>SQRT(POWER(Päälaskenta!C$15/(2*Päälaskenta!E$15),2)+(D993/Päälaskenta!E$15))-Päälaskenta!C$15/(2*Päälaskenta!E$15)</f>
        <v>0.67430000000000001</v>
      </c>
      <c r="G993" s="57">
        <f>2*SQRT((POWER(F993,2))+POWER(Päälaskenta!E$15*F993,2))+Päälaskenta!C$15</f>
        <v>4.91</v>
      </c>
      <c r="H993" s="57">
        <f t="shared" si="106"/>
        <v>0.5</v>
      </c>
      <c r="I993" s="62">
        <f t="shared" si="107"/>
        <v>1.6419E-2</v>
      </c>
      <c r="M993" s="8">
        <f>IF(F993&gt;(Päälaskenta!D$24+Päälaskenta!D$20),(F993*Päälaskenta!C$15 + F993*F993*Päälaskenta!E$15)+(Päälaskenta!C$15 + F993*Päälaskenta!E$15)*(F993-(Päälaskenta!D$24+Päälaskenta!D$20)),F993*Päälaskenta!C$15 + F993*F993*Päälaskenta!E$15)</f>
        <v>2.4775804899999998</v>
      </c>
      <c r="N993" s="8">
        <f>IF(F993&gt;Päälaskenta!D$24+Päälaskenta!D$20,2*SQRT(POWER((Päälaskenta!D$24+Päälaskenta!D$20),2)+POWER(Päälaskenta!E$15*(Päälaskenta!D$24+Päälaskenta!D$20),2))+Päälaskenta!C$15,(2*SQRT((POWER(F993,2))+POWER(Päälaskenta!E$15*F993,2))+Päälaskenta!C$15))</f>
        <v>4.9072084102163602</v>
      </c>
      <c r="O993" s="8">
        <f t="shared" si="108"/>
        <v>0.504885931651467</v>
      </c>
      <c r="P993" s="8">
        <f>Päälaskenta!F$15</f>
        <v>0.08</v>
      </c>
      <c r="Q993" s="8">
        <f t="shared" si="109"/>
        <v>19.636615292762599</v>
      </c>
      <c r="R993" s="8">
        <f t="shared" si="110"/>
        <v>1.0090489532390501</v>
      </c>
      <c r="S993" s="8">
        <f t="shared" si="111"/>
        <v>1.6208646613982899E-2</v>
      </c>
    </row>
    <row r="994" spans="1:19" x14ac:dyDescent="0.2">
      <c r="A994" s="8">
        <v>992</v>
      </c>
      <c r="B994" s="8">
        <f>IF(Päälaskenta!C$7,Päälaskenta!E$7,Päälaskenta!G$5)</f>
        <v>2.5</v>
      </c>
      <c r="C994" s="56">
        <v>1.008</v>
      </c>
      <c r="D994" s="92">
        <f t="shared" si="105"/>
        <v>2.4801600000000001</v>
      </c>
      <c r="E994" s="8">
        <f>Päälaskenta!F$15</f>
        <v>0.08</v>
      </c>
      <c r="F994" s="93">
        <f>SQRT(POWER(Päälaskenta!C$15/(2*Päälaskenta!E$15),2)+(D994/Päälaskenta!E$15))-Päälaskenta!C$15/(2*Päälaskenta!E$15)</f>
        <v>0.67490000000000006</v>
      </c>
      <c r="G994" s="57">
        <f>2*SQRT((POWER(F994,2))+POWER(Päälaskenta!E$15*F994,2))+Päälaskenta!C$15</f>
        <v>4.91</v>
      </c>
      <c r="H994" s="57">
        <f t="shared" si="106"/>
        <v>0.51</v>
      </c>
      <c r="I994" s="62">
        <f t="shared" si="107"/>
        <v>1.5959000000000001E-2</v>
      </c>
      <c r="M994" s="8">
        <f>IF(F994&gt;(Päälaskenta!D$24+Päälaskenta!D$20),(F994*Päälaskenta!C$15 + F994*F994*Päälaskenta!E$15)+(Päälaskenta!C$15 + F994*Päälaskenta!E$15)*(F994-(Päälaskenta!D$24+Päälaskenta!D$20)),F994*Päälaskenta!C$15 + F994*F994*Päälaskenta!E$15)</f>
        <v>2.4801900099999998</v>
      </c>
      <c r="N994" s="8">
        <f>IF(F994&gt;Päälaskenta!D$24+Päälaskenta!D$20,2*SQRT(POWER((Päälaskenta!D$24+Päälaskenta!D$20),2)+POWER(Päälaskenta!E$15*(Päälaskenta!D$24+Päälaskenta!D$20),2))+Päälaskenta!C$15,(2*SQRT((POWER(F994,2))+POWER(Päälaskenta!E$15*F994,2))+Päälaskenta!C$15))</f>
        <v>4.9089054664912002</v>
      </c>
      <c r="O994" s="8">
        <f t="shared" si="108"/>
        <v>0.50524297665336704</v>
      </c>
      <c r="P994" s="8">
        <f>Päälaskenta!F$15</f>
        <v>0.08</v>
      </c>
      <c r="Q994" s="8">
        <f t="shared" si="109"/>
        <v>19.666564024524</v>
      </c>
      <c r="R994" s="8">
        <f t="shared" si="110"/>
        <v>1.0079872872320801</v>
      </c>
      <c r="S994" s="8">
        <f t="shared" si="111"/>
        <v>1.6159318343133201E-2</v>
      </c>
    </row>
    <row r="995" spans="1:19" x14ac:dyDescent="0.2">
      <c r="A995" s="8">
        <v>993</v>
      </c>
      <c r="B995" s="8">
        <f>IF(Päälaskenta!C$7,Päälaskenta!E$7,Päälaskenta!G$5)</f>
        <v>2.5</v>
      </c>
      <c r="C995" s="56">
        <v>1.0069999999999999</v>
      </c>
      <c r="D995" s="92">
        <f t="shared" si="105"/>
        <v>2.4826199999999998</v>
      </c>
      <c r="E995" s="8">
        <f>Päälaskenta!F$15</f>
        <v>0.08</v>
      </c>
      <c r="F995" s="93">
        <f>SQRT(POWER(Päälaskenta!C$15/(2*Päälaskenta!E$15),2)+(D995/Päälaskenta!E$15))-Päälaskenta!C$15/(2*Päälaskenta!E$15)</f>
        <v>0.67549999999999999</v>
      </c>
      <c r="G995" s="57">
        <f>2*SQRT((POWER(F995,2))+POWER(Päälaskenta!E$15*F995,2))+Päälaskenta!C$15</f>
        <v>4.91</v>
      </c>
      <c r="H995" s="57">
        <f t="shared" si="106"/>
        <v>0.51</v>
      </c>
      <c r="I995" s="62">
        <f t="shared" si="107"/>
        <v>1.5927E-2</v>
      </c>
      <c r="M995" s="8">
        <f>IF(F995&gt;(Päälaskenta!D$24+Päälaskenta!D$20),(F995*Päälaskenta!C$15 + F995*F995*Päälaskenta!E$15)+(Päälaskenta!C$15 + F995*Päälaskenta!E$15)*(F995-(Päälaskenta!D$24+Päälaskenta!D$20)),F995*Päälaskenta!C$15 + F995*F995*Päälaskenta!E$15)</f>
        <v>2.4828002499999999</v>
      </c>
      <c r="N995" s="8">
        <f>IF(F995&gt;Päälaskenta!D$24+Päälaskenta!D$20,2*SQRT(POWER((Päälaskenta!D$24+Päälaskenta!D$20),2)+POWER(Päälaskenta!E$15*(Päälaskenta!D$24+Päälaskenta!D$20),2))+Päälaskenta!C$15,(2*SQRT((POWER(F995,2))+POWER(Päälaskenta!E$15*F995,2))+Päälaskenta!C$15))</f>
        <v>4.9106025227660499</v>
      </c>
      <c r="O995" s="8">
        <f t="shared" si="108"/>
        <v>0.50559992149425403</v>
      </c>
      <c r="P995" s="8">
        <f>Päälaskenta!F$15</f>
        <v>0.08</v>
      </c>
      <c r="Q995" s="8">
        <f t="shared" si="109"/>
        <v>19.696533181251802</v>
      </c>
      <c r="R995" s="8">
        <f t="shared" si="110"/>
        <v>1.0069275609264201</v>
      </c>
      <c r="S995" s="8">
        <f t="shared" si="111"/>
        <v>1.6110181501449401E-2</v>
      </c>
    </row>
    <row r="996" spans="1:19" x14ac:dyDescent="0.2">
      <c r="A996" s="8">
        <v>994</v>
      </c>
      <c r="B996" s="8">
        <f>IF(Päälaskenta!C$7,Päälaskenta!E$7,Päälaskenta!G$5)</f>
        <v>2.5</v>
      </c>
      <c r="C996" s="56">
        <v>1.006</v>
      </c>
      <c r="D996" s="92">
        <f t="shared" si="105"/>
        <v>2.48509</v>
      </c>
      <c r="E996" s="8">
        <f>Päälaskenta!F$15</f>
        <v>0.08</v>
      </c>
      <c r="F996" s="93">
        <f>SQRT(POWER(Päälaskenta!C$15/(2*Päälaskenta!E$15),2)+(D996/Päälaskenta!E$15))-Päälaskenta!C$15/(2*Päälaskenta!E$15)</f>
        <v>0.67600000000000005</v>
      </c>
      <c r="G996" s="57">
        <f>2*SQRT((POWER(F996,2))+POWER(Päälaskenta!E$15*F996,2))+Päälaskenta!C$15</f>
        <v>4.91</v>
      </c>
      <c r="H996" s="57">
        <f t="shared" si="106"/>
        <v>0.51</v>
      </c>
      <c r="I996" s="62">
        <f t="shared" si="107"/>
        <v>1.5896E-2</v>
      </c>
      <c r="M996" s="8">
        <f>IF(F996&gt;(Päälaskenta!D$24+Päälaskenta!D$20),(F996*Päälaskenta!C$15 + F996*F996*Päälaskenta!E$15)+(Päälaskenta!C$15 + F996*Päälaskenta!E$15)*(F996-(Päälaskenta!D$24+Päälaskenta!D$20)),F996*Päälaskenta!C$15 + F996*F996*Päälaskenta!E$15)</f>
        <v>2.4849760000000001</v>
      </c>
      <c r="N996" s="8">
        <f>IF(F996&gt;Päälaskenta!D$24+Päälaskenta!D$20,2*SQRT(POWER((Päälaskenta!D$24+Päälaskenta!D$20),2)+POWER(Päälaskenta!E$15*(Päälaskenta!D$24+Päälaskenta!D$20),2))+Päälaskenta!C$15,(2*SQRT((POWER(F996,2))+POWER(Päälaskenta!E$15*F996,2))+Päälaskenta!C$15))</f>
        <v>4.91201673632842</v>
      </c>
      <c r="O996" s="8">
        <f t="shared" si="108"/>
        <v>0.50589729909133896</v>
      </c>
      <c r="P996" s="8">
        <f>Päälaskenta!F$15</f>
        <v>0.08</v>
      </c>
      <c r="Q996" s="8">
        <f t="shared" si="109"/>
        <v>19.721523080616102</v>
      </c>
      <c r="R996" s="8">
        <f t="shared" si="110"/>
        <v>1.00604593364282</v>
      </c>
      <c r="S996" s="8">
        <f t="shared" si="111"/>
        <v>1.6069379709108999E-2</v>
      </c>
    </row>
    <row r="997" spans="1:19" x14ac:dyDescent="0.2">
      <c r="A997" s="8">
        <v>995</v>
      </c>
      <c r="B997" s="8">
        <f>IF(Päälaskenta!C$7,Päälaskenta!E$7,Päälaskenta!G$5)</f>
        <v>2.5</v>
      </c>
      <c r="C997" s="56">
        <v>1.0049999999999999</v>
      </c>
      <c r="D997" s="92">
        <f t="shared" si="105"/>
        <v>2.4875600000000002</v>
      </c>
      <c r="E997" s="8">
        <f>Päälaskenta!F$15</f>
        <v>0.08</v>
      </c>
      <c r="F997" s="93">
        <f>SQRT(POWER(Päälaskenta!C$15/(2*Päälaskenta!E$15),2)+(D997/Päälaskenta!E$15))-Päälaskenta!C$15/(2*Päälaskenta!E$15)</f>
        <v>0.67659999999999998</v>
      </c>
      <c r="G997" s="57">
        <f>2*SQRT((POWER(F997,2))+POWER(Päälaskenta!E$15*F997,2))+Päälaskenta!C$15</f>
        <v>4.91</v>
      </c>
      <c r="H997" s="57">
        <f t="shared" si="106"/>
        <v>0.51</v>
      </c>
      <c r="I997" s="62">
        <f t="shared" si="107"/>
        <v>1.5864E-2</v>
      </c>
      <c r="M997" s="8">
        <f>IF(F997&gt;(Päälaskenta!D$24+Päälaskenta!D$20),(F997*Päälaskenta!C$15 + F997*F997*Päälaskenta!E$15)+(Päälaskenta!C$15 + F997*Päälaskenta!E$15)*(F997-(Päälaskenta!D$24+Päälaskenta!D$20)),F997*Päälaskenta!C$15 + F997*F997*Päälaskenta!E$15)</f>
        <v>2.4875875600000001</v>
      </c>
      <c r="N997" s="8">
        <f>IF(F997&gt;Päälaskenta!D$24+Päälaskenta!D$20,2*SQRT(POWER((Päälaskenta!D$24+Päälaskenta!D$20),2)+POWER(Päälaskenta!E$15*(Päälaskenta!D$24+Päälaskenta!D$20),2))+Päälaskenta!C$15,(2*SQRT((POWER(F997,2))+POWER(Päälaskenta!E$15*F997,2))+Päälaskenta!C$15))</f>
        <v>4.9137137926032697</v>
      </c>
      <c r="O997" s="8">
        <f t="shared" si="108"/>
        <v>0.50625406057321098</v>
      </c>
      <c r="P997" s="8">
        <f>Päälaskenta!F$15</f>
        <v>0.08</v>
      </c>
      <c r="Q997" s="8">
        <f t="shared" si="109"/>
        <v>19.7515296819908</v>
      </c>
      <c r="R997" s="8">
        <f t="shared" si="110"/>
        <v>1.00498974998894</v>
      </c>
      <c r="S997" s="8">
        <f t="shared" si="111"/>
        <v>1.6020591467541999E-2</v>
      </c>
    </row>
    <row r="998" spans="1:19" x14ac:dyDescent="0.2">
      <c r="A998" s="8">
        <v>996</v>
      </c>
      <c r="B998" s="8">
        <f>IF(Päälaskenta!C$7,Päälaskenta!E$7,Päälaskenta!G$5)</f>
        <v>2.5</v>
      </c>
      <c r="C998" s="56">
        <v>1.004</v>
      </c>
      <c r="D998" s="92">
        <f t="shared" si="105"/>
        <v>2.49004</v>
      </c>
      <c r="E998" s="8">
        <f>Päälaskenta!F$15</f>
        <v>0.08</v>
      </c>
      <c r="F998" s="93">
        <f>SQRT(POWER(Päälaskenta!C$15/(2*Päälaskenta!E$15),2)+(D998/Päälaskenta!E$15))-Päälaskenta!C$15/(2*Päälaskenta!E$15)</f>
        <v>0.67720000000000002</v>
      </c>
      <c r="G998" s="57">
        <f>2*SQRT((POWER(F998,2))+POWER(Päälaskenta!E$15*F998,2))+Päälaskenta!C$15</f>
        <v>4.92</v>
      </c>
      <c r="H998" s="57">
        <f t="shared" si="106"/>
        <v>0.51</v>
      </c>
      <c r="I998" s="62">
        <f t="shared" si="107"/>
        <v>1.5833E-2</v>
      </c>
      <c r="M998" s="8">
        <f>IF(F998&gt;(Päälaskenta!D$24+Päälaskenta!D$20),(F998*Päälaskenta!C$15 + F998*F998*Päälaskenta!E$15)+(Päälaskenta!C$15 + F998*Päälaskenta!E$15)*(F998-(Päälaskenta!D$24+Päälaskenta!D$20)),F998*Päälaskenta!C$15 + F998*F998*Päälaskenta!E$15)</f>
        <v>2.4901998399999998</v>
      </c>
      <c r="N998" s="8">
        <f>IF(F998&gt;Päälaskenta!D$24+Päälaskenta!D$20,2*SQRT(POWER((Päälaskenta!D$24+Päälaskenta!D$20),2)+POWER(Päälaskenta!E$15*(Päälaskenta!D$24+Päälaskenta!D$20),2))+Päälaskenta!C$15,(2*SQRT((POWER(F998,2))+POWER(Päälaskenta!E$15*F998,2))+Päälaskenta!C$15))</f>
        <v>4.9154108488781203</v>
      </c>
      <c r="O998" s="8">
        <f t="shared" si="108"/>
        <v>0.50661072218782199</v>
      </c>
      <c r="P998" s="8">
        <f>Päälaskenta!F$15</f>
        <v>0.08</v>
      </c>
      <c r="Q998" s="8">
        <f t="shared" si="109"/>
        <v>19.781556707115499</v>
      </c>
      <c r="R998" s="8">
        <f t="shared" si="110"/>
        <v>1.00393549137807</v>
      </c>
      <c r="S998" s="8">
        <f t="shared" si="111"/>
        <v>1.5971992097037799E-2</v>
      </c>
    </row>
    <row r="999" spans="1:19" x14ac:dyDescent="0.2">
      <c r="A999" s="8">
        <v>997</v>
      </c>
      <c r="B999" s="8">
        <f>IF(Päälaskenta!C$7,Päälaskenta!E$7,Päälaskenta!G$5)</f>
        <v>2.5</v>
      </c>
      <c r="C999" s="56">
        <v>1.0029999999999999</v>
      </c>
      <c r="D999" s="92">
        <f t="shared" si="105"/>
        <v>2.4925199999999998</v>
      </c>
      <c r="E999" s="8">
        <f>Päälaskenta!F$15</f>
        <v>0.08</v>
      </c>
      <c r="F999" s="93">
        <f>SQRT(POWER(Päälaskenta!C$15/(2*Päälaskenta!E$15),2)+(D999/Päälaskenta!E$15))-Päälaskenta!C$15/(2*Päälaskenta!E$15)</f>
        <v>0.67769999999999997</v>
      </c>
      <c r="G999" s="57">
        <f>2*SQRT((POWER(F999,2))+POWER(Päälaskenta!E$15*F999,2))+Päälaskenta!C$15</f>
        <v>4.92</v>
      </c>
      <c r="H999" s="57">
        <f t="shared" si="106"/>
        <v>0.51</v>
      </c>
      <c r="I999" s="62">
        <f t="shared" si="107"/>
        <v>1.5800999999999999E-2</v>
      </c>
      <c r="M999" s="8">
        <f>IF(F999&gt;(Päälaskenta!D$24+Päälaskenta!D$20),(F999*Päälaskenta!C$15 + F999*F999*Päälaskenta!E$15)+(Päälaskenta!C$15 + F999*Päälaskenta!E$15)*(F999-(Päälaskenta!D$24+Päälaskenta!D$20)),F999*Päälaskenta!C$15 + F999*F999*Päälaskenta!E$15)</f>
        <v>2.4923772899999999</v>
      </c>
      <c r="N999" s="8">
        <f>IF(F999&gt;Päälaskenta!D$24+Päälaskenta!D$20,2*SQRT(POWER((Päälaskenta!D$24+Päälaskenta!D$20),2)+POWER(Päälaskenta!E$15*(Päälaskenta!D$24+Päälaskenta!D$20),2))+Päälaskenta!C$15,(2*SQRT((POWER(F999,2))+POWER(Päälaskenta!E$15*F999,2))+Päälaskenta!C$15))</f>
        <v>4.9168250624404903</v>
      </c>
      <c r="O999" s="8">
        <f t="shared" si="108"/>
        <v>0.50690786398710996</v>
      </c>
      <c r="P999" s="8">
        <f>Päälaskenta!F$15</f>
        <v>0.08</v>
      </c>
      <c r="Q999" s="8">
        <f t="shared" si="109"/>
        <v>19.806594829226501</v>
      </c>
      <c r="R999" s="8">
        <f t="shared" si="110"/>
        <v>1.0030584093470101</v>
      </c>
      <c r="S999" s="8">
        <f t="shared" si="111"/>
        <v>1.5931636253589999E-2</v>
      </c>
    </row>
    <row r="1000" spans="1:19" x14ac:dyDescent="0.2">
      <c r="A1000" s="8">
        <v>998</v>
      </c>
      <c r="B1000" s="8">
        <f>IF(Päälaskenta!C$7,Päälaskenta!E$7,Päälaskenta!G$5)</f>
        <v>2.5</v>
      </c>
      <c r="C1000" s="56">
        <v>1.002</v>
      </c>
      <c r="D1000" s="92">
        <f t="shared" si="105"/>
        <v>2.4950100000000002</v>
      </c>
      <c r="E1000" s="8">
        <f>Päälaskenta!F$15</f>
        <v>0.08</v>
      </c>
      <c r="F1000" s="93">
        <f>SQRT(POWER(Päälaskenta!C$15/(2*Päälaskenta!E$15),2)+(D1000/Päälaskenta!E$15))-Päälaskenta!C$15/(2*Päälaskenta!E$15)</f>
        <v>0.67830000000000001</v>
      </c>
      <c r="G1000" s="57">
        <f>2*SQRT((POWER(F1000,2))+POWER(Päälaskenta!E$15*F1000,2))+Päälaskenta!C$15</f>
        <v>4.92</v>
      </c>
      <c r="H1000" s="57">
        <f t="shared" si="106"/>
        <v>0.51</v>
      </c>
      <c r="I1000" s="62">
        <f t="shared" si="107"/>
        <v>1.5769999999999999E-2</v>
      </c>
      <c r="M1000" s="8">
        <f>IF(F1000&gt;(Päälaskenta!D$24+Päälaskenta!D$20),(F1000*Päälaskenta!C$15 + F1000*F1000*Päälaskenta!E$15)+(Päälaskenta!C$15 + F1000*Päälaskenta!E$15)*(F1000-(Päälaskenta!D$24+Päälaskenta!D$20)),F1000*Päälaskenta!C$15 + F1000*F1000*Päälaskenta!E$15)</f>
        <v>2.49499089</v>
      </c>
      <c r="N1000" s="8">
        <f>IF(F1000&gt;Päälaskenta!D$24+Päälaskenta!D$20,2*SQRT(POWER((Päälaskenta!D$24+Päälaskenta!D$20),2)+POWER(Päälaskenta!E$15*(Päälaskenta!D$24+Päälaskenta!D$20),2))+Päälaskenta!C$15,(2*SQRT((POWER(F1000,2))+POWER(Päälaskenta!E$15*F1000,2))+Päälaskenta!C$15))</f>
        <v>4.9185221187153401</v>
      </c>
      <c r="O1000" s="8">
        <f t="shared" si="108"/>
        <v>0.50726434278019705</v>
      </c>
      <c r="P1000" s="8">
        <f>Päälaskenta!F$15</f>
        <v>0.08</v>
      </c>
      <c r="Q1000" s="8">
        <f t="shared" si="109"/>
        <v>19.836659296810399</v>
      </c>
      <c r="R1000" s="8">
        <f t="shared" si="110"/>
        <v>1.0020076666492399</v>
      </c>
      <c r="S1000" s="8">
        <f t="shared" si="111"/>
        <v>1.58833808305286E-2</v>
      </c>
    </row>
    <row r="1001" spans="1:19" x14ac:dyDescent="0.2">
      <c r="A1001" s="8">
        <v>999</v>
      </c>
      <c r="B1001" s="8">
        <f>IF(Päälaskenta!C$7,Päälaskenta!E$7,Päälaskenta!G$5)</f>
        <v>2.5</v>
      </c>
      <c r="C1001" s="56">
        <v>1.0009999999999999</v>
      </c>
      <c r="D1001" s="92">
        <f t="shared" si="105"/>
        <v>2.4975000000000001</v>
      </c>
      <c r="E1001" s="8">
        <f>Päälaskenta!F$15</f>
        <v>0.08</v>
      </c>
      <c r="F1001" s="93">
        <f>SQRT(POWER(Päälaskenta!C$15/(2*Päälaskenta!E$15),2)+(D1001/Päälaskenta!E$15))-Päälaskenta!C$15/(2*Päälaskenta!E$15)</f>
        <v>0.67889999999999995</v>
      </c>
      <c r="G1001" s="57">
        <f>2*SQRT((POWER(F1001,2))+POWER(Päälaskenta!E$15*F1001,2))+Päälaskenta!C$15</f>
        <v>4.92</v>
      </c>
      <c r="H1001" s="57">
        <f t="shared" si="106"/>
        <v>0.51</v>
      </c>
      <c r="I1001" s="62">
        <f t="shared" si="107"/>
        <v>1.5737999999999999E-2</v>
      </c>
      <c r="M1001" s="8">
        <f>IF(F1001&gt;(Päälaskenta!D$24+Päälaskenta!D$20),(F1001*Päälaskenta!C$15 + F1001*F1001*Päälaskenta!E$15)+(Päälaskenta!C$15 + F1001*Päälaskenta!E$15)*(F1001-(Päälaskenta!D$24+Päälaskenta!D$20)),F1001*Päälaskenta!C$15 + F1001*F1001*Päälaskenta!E$15)</f>
        <v>2.4976052100000001</v>
      </c>
      <c r="N1001" s="8">
        <f>IF(F1001&gt;Päälaskenta!D$24+Päälaskenta!D$20,2*SQRT(POWER((Päälaskenta!D$24+Päälaskenta!D$20),2)+POWER(Päälaskenta!E$15*(Päälaskenta!D$24+Päälaskenta!D$20),2))+Päälaskenta!C$15,(2*SQRT((POWER(F1001,2))+POWER(Päälaskenta!E$15*F1001,2))+Päälaskenta!C$15))</f>
        <v>4.9202191749901898</v>
      </c>
      <c r="O1001" s="8">
        <f t="shared" si="108"/>
        <v>0.50762072199862496</v>
      </c>
      <c r="P1001" s="8">
        <f>Päälaskenta!F$15</f>
        <v>0.08</v>
      </c>
      <c r="Q1001" s="8">
        <f t="shared" si="109"/>
        <v>19.866744186973801</v>
      </c>
      <c r="R1001" s="8">
        <f t="shared" si="110"/>
        <v>1.0009588344828899</v>
      </c>
      <c r="S1001" s="8">
        <f t="shared" si="111"/>
        <v>1.5835311760821601E-2</v>
      </c>
    </row>
    <row r="1002" spans="1:19" x14ac:dyDescent="0.2">
      <c r="A1002" s="8">
        <v>1000</v>
      </c>
      <c r="B1002" s="8">
        <f>IF(Päälaskenta!C$7,Päälaskenta!E$7,Päälaskenta!G$5)</f>
        <v>2.5</v>
      </c>
      <c r="C1002" s="56">
        <v>1</v>
      </c>
      <c r="D1002" s="92">
        <f t="shared" si="105"/>
        <v>2.5</v>
      </c>
      <c r="E1002" s="8">
        <f>Päälaskenta!F$15</f>
        <v>0.08</v>
      </c>
      <c r="F1002" s="93">
        <f>SQRT(POWER(Päälaskenta!C$15/(2*Päälaskenta!E$15),2)+(D1002/Päälaskenta!E$15))-Päälaskenta!C$15/(2*Päälaskenta!E$15)</f>
        <v>0.6794</v>
      </c>
      <c r="G1002" s="57">
        <f>2*SQRT((POWER(F1002,2))+POWER(Päälaskenta!E$15*F1002,2))+Päälaskenta!C$15</f>
        <v>4.92</v>
      </c>
      <c r="H1002" s="57">
        <f t="shared" si="106"/>
        <v>0.51</v>
      </c>
      <c r="I1002" s="62">
        <f t="shared" si="107"/>
        <v>1.5706999999999999E-2</v>
      </c>
      <c r="M1002" s="8">
        <f>IF(F1002&gt;(Päälaskenta!D$24+Päälaskenta!D$20),(F1002*Päälaskenta!C$15 + F1002*F1002*Päälaskenta!E$15)+(Päälaskenta!C$15 + F1002*Päälaskenta!E$15)*(F1002-(Päälaskenta!D$24+Päälaskenta!D$20)),F1002*Päälaskenta!C$15 + F1002*F1002*Päälaskenta!E$15)</f>
        <v>2.49978436</v>
      </c>
      <c r="N1002" s="8">
        <f>IF(F1002&gt;Päälaskenta!D$24+Päälaskenta!D$20,2*SQRT(POWER((Päälaskenta!D$24+Päälaskenta!D$20),2)+POWER(Päälaskenta!E$15*(Päälaskenta!D$24+Päälaskenta!D$20),2))+Päälaskenta!C$15,(2*SQRT((POWER(F1002,2))+POWER(Päälaskenta!E$15*F1002,2))+Päälaskenta!C$15))</f>
        <v>4.9216333885525598</v>
      </c>
      <c r="O1002" s="8">
        <f t="shared" si="108"/>
        <v>0.507917628690986</v>
      </c>
      <c r="P1002" s="8">
        <f>Päälaskenta!F$15</f>
        <v>0.08</v>
      </c>
      <c r="Q1002" s="8">
        <f t="shared" si="109"/>
        <v>19.891830529067999</v>
      </c>
      <c r="R1002" s="8">
        <f t="shared" si="110"/>
        <v>1.0000862634407399</v>
      </c>
      <c r="S1002" s="8">
        <f t="shared" si="111"/>
        <v>1.5795395921616402E-2</v>
      </c>
    </row>
    <row r="1003" spans="1:19" x14ac:dyDescent="0.2">
      <c r="A1003" s="8">
        <v>1001</v>
      </c>
      <c r="B1003" s="8">
        <f>IF(Päälaskenta!C$7,Päälaskenta!E$7,Päälaskenta!G$5)</f>
        <v>2.5</v>
      </c>
      <c r="C1003" s="56">
        <v>0.999</v>
      </c>
      <c r="D1003" s="92">
        <f t="shared" si="105"/>
        <v>2.5024999999999999</v>
      </c>
      <c r="E1003" s="8">
        <f>Päälaskenta!F$15</f>
        <v>0.08</v>
      </c>
      <c r="F1003" s="93">
        <f>SQRT(POWER(Päälaskenta!C$15/(2*Päälaskenta!E$15),2)+(D1003/Päälaskenta!E$15))-Päälaskenta!C$15/(2*Päälaskenta!E$15)</f>
        <v>0.68</v>
      </c>
      <c r="G1003" s="57">
        <f>2*SQRT((POWER(F1003,2))+POWER(Päälaskenta!E$15*F1003,2))+Päälaskenta!C$15</f>
        <v>4.92</v>
      </c>
      <c r="H1003" s="57">
        <f t="shared" si="106"/>
        <v>0.51</v>
      </c>
      <c r="I1003" s="62">
        <f t="shared" si="107"/>
        <v>1.5675000000000001E-2</v>
      </c>
      <c r="M1003" s="8">
        <f>IF(F1003&gt;(Päälaskenta!D$24+Päälaskenta!D$20),(F1003*Päälaskenta!C$15 + F1003*F1003*Päälaskenta!E$15)+(Päälaskenta!C$15 + F1003*Päälaskenta!E$15)*(F1003-(Päälaskenta!D$24+Päälaskenta!D$20)),F1003*Päälaskenta!C$15 + F1003*F1003*Päälaskenta!E$15)</f>
        <v>2.5024000000000002</v>
      </c>
      <c r="N1003" s="8">
        <f>IF(F1003&gt;Päälaskenta!D$24+Päälaskenta!D$20,2*SQRT(POWER((Päälaskenta!D$24+Päälaskenta!D$20),2)+POWER(Päälaskenta!E$15*(Päälaskenta!D$24+Päälaskenta!D$20),2))+Päälaskenta!C$15,(2*SQRT((POWER(F1003,2))+POWER(Päälaskenta!E$15*F1003,2))+Päälaskenta!C$15))</f>
        <v>4.9233304448274096</v>
      </c>
      <c r="O1003" s="8">
        <f t="shared" si="108"/>
        <v>0.50827382562328205</v>
      </c>
      <c r="P1003" s="8">
        <f>Päälaskenta!F$15</f>
        <v>0.08</v>
      </c>
      <c r="Q1003" s="8">
        <f t="shared" si="109"/>
        <v>19.921952859586899</v>
      </c>
      <c r="R1003" s="8">
        <f t="shared" si="110"/>
        <v>0.99904092071611295</v>
      </c>
      <c r="S1003" s="8">
        <f t="shared" si="111"/>
        <v>1.5747666220057799E-2</v>
      </c>
    </row>
    <row r="1004" spans="1:19" x14ac:dyDescent="0.2">
      <c r="A1004" s="8">
        <v>1002</v>
      </c>
      <c r="B1004" s="8">
        <f>IF(Päälaskenta!C$7,Päälaskenta!E$7,Päälaskenta!G$5)</f>
        <v>2.5</v>
      </c>
      <c r="C1004" s="56">
        <v>0.998</v>
      </c>
      <c r="D1004" s="92">
        <f t="shared" si="105"/>
        <v>2.50501</v>
      </c>
      <c r="E1004" s="8">
        <f>Päälaskenta!F$15</f>
        <v>0.08</v>
      </c>
      <c r="F1004" s="93">
        <f>SQRT(POWER(Päälaskenta!C$15/(2*Päälaskenta!E$15),2)+(D1004/Päälaskenta!E$15))-Päälaskenta!C$15/(2*Päälaskenta!E$15)</f>
        <v>0.68059999999999998</v>
      </c>
      <c r="G1004" s="57">
        <f>2*SQRT((POWER(F1004,2))+POWER(Päälaskenta!E$15*F1004,2))+Päälaskenta!C$15</f>
        <v>4.93</v>
      </c>
      <c r="H1004" s="57">
        <f t="shared" si="106"/>
        <v>0.51</v>
      </c>
      <c r="I1004" s="62">
        <f t="shared" si="107"/>
        <v>1.5644000000000002E-2</v>
      </c>
      <c r="M1004" s="8">
        <f>IF(F1004&gt;(Päälaskenta!D$24+Päälaskenta!D$20),(F1004*Päälaskenta!C$15 + F1004*F1004*Päälaskenta!E$15)+(Päälaskenta!C$15 + F1004*Päälaskenta!E$15)*(F1004-(Päälaskenta!D$24+Päälaskenta!D$20)),F1004*Päälaskenta!C$15 + F1004*F1004*Päälaskenta!E$15)</f>
        <v>2.5050163599999999</v>
      </c>
      <c r="N1004" s="8">
        <f>IF(F1004&gt;Päälaskenta!D$24+Päälaskenta!D$20,2*SQRT(POWER((Päälaskenta!D$24+Päälaskenta!D$20),2)+POWER(Päälaskenta!E$15*(Päälaskenta!D$24+Päälaskenta!D$20),2))+Päälaskenta!C$15,(2*SQRT((POWER(F1004,2))+POWER(Päälaskenta!E$15*F1004,2))+Päälaskenta!C$15))</f>
        <v>4.9250275011022602</v>
      </c>
      <c r="O1004" s="8">
        <f t="shared" si="108"/>
        <v>0.50862992327237899</v>
      </c>
      <c r="P1004" s="8">
        <f>Päälaskenta!F$15</f>
        <v>0.08</v>
      </c>
      <c r="Q1004" s="8">
        <f t="shared" si="109"/>
        <v>19.952095611560601</v>
      </c>
      <c r="R1004" s="8">
        <f t="shared" si="110"/>
        <v>0.99799747415621698</v>
      </c>
      <c r="S1004" s="8">
        <f t="shared" si="111"/>
        <v>1.5700120393803901E-2</v>
      </c>
    </row>
    <row r="1005" spans="1:19" x14ac:dyDescent="0.2">
      <c r="A1005" s="8">
        <v>1003</v>
      </c>
      <c r="B1005" s="8">
        <f>IF(Päälaskenta!C$7,Päälaskenta!E$7,Päälaskenta!G$5)</f>
        <v>2.5</v>
      </c>
      <c r="C1005" s="56">
        <v>0.997</v>
      </c>
      <c r="D1005" s="92">
        <f t="shared" si="105"/>
        <v>2.50752</v>
      </c>
      <c r="E1005" s="8">
        <f>Päälaskenta!F$15</f>
        <v>0.08</v>
      </c>
      <c r="F1005" s="93">
        <f>SQRT(POWER(Päälaskenta!C$15/(2*Päälaskenta!E$15),2)+(D1005/Päälaskenta!E$15))-Päälaskenta!C$15/(2*Päälaskenta!E$15)</f>
        <v>0.68120000000000003</v>
      </c>
      <c r="G1005" s="57">
        <f>2*SQRT((POWER(F1005,2))+POWER(Päälaskenta!E$15*F1005,2))+Päälaskenta!C$15</f>
        <v>4.93</v>
      </c>
      <c r="H1005" s="57">
        <f t="shared" si="106"/>
        <v>0.51</v>
      </c>
      <c r="I1005" s="62">
        <f t="shared" si="107"/>
        <v>1.5613E-2</v>
      </c>
      <c r="M1005" s="8">
        <f>IF(F1005&gt;(Päälaskenta!D$24+Päälaskenta!D$20),(F1005*Päälaskenta!C$15 + F1005*F1005*Päälaskenta!E$15)+(Päälaskenta!C$15 + F1005*Päälaskenta!E$15)*(F1005-(Päälaskenta!D$24+Päälaskenta!D$20)),F1005*Päälaskenta!C$15 + F1005*F1005*Päälaskenta!E$15)</f>
        <v>2.5076334400000002</v>
      </c>
      <c r="N1005" s="8">
        <f>IF(F1005&gt;Päälaskenta!D$24+Päälaskenta!D$20,2*SQRT(POWER((Päälaskenta!D$24+Päälaskenta!D$20),2)+POWER(Päälaskenta!E$15*(Päälaskenta!D$24+Päälaskenta!D$20),2))+Päälaskenta!C$15,(2*SQRT((POWER(F1005,2))+POWER(Päälaskenta!E$15*F1005,2))+Päälaskenta!C$15))</f>
        <v>4.9267245573771001</v>
      </c>
      <c r="O1005" s="8">
        <f t="shared" si="108"/>
        <v>0.50898592174087798</v>
      </c>
      <c r="P1005" s="8">
        <f>Päälaskenta!F$15</f>
        <v>0.08</v>
      </c>
      <c r="Q1005" s="8">
        <f t="shared" si="109"/>
        <v>19.9822587846032</v>
      </c>
      <c r="R1005" s="8">
        <f t="shared" si="110"/>
        <v>0.99695591872470801</v>
      </c>
      <c r="S1005" s="8">
        <f t="shared" si="111"/>
        <v>1.5652757577581802E-2</v>
      </c>
    </row>
    <row r="1006" spans="1:19" x14ac:dyDescent="0.2">
      <c r="A1006" s="8">
        <v>1004</v>
      </c>
      <c r="B1006" s="8">
        <f>IF(Päälaskenta!C$7,Päälaskenta!E$7,Päälaskenta!G$5)</f>
        <v>2.5</v>
      </c>
      <c r="C1006" s="56">
        <v>0.996</v>
      </c>
      <c r="D1006" s="92">
        <f t="shared" si="105"/>
        <v>2.51004</v>
      </c>
      <c r="E1006" s="8">
        <f>Päälaskenta!F$15</f>
        <v>0.08</v>
      </c>
      <c r="F1006" s="93">
        <f>SQRT(POWER(Päälaskenta!C$15/(2*Päälaskenta!E$15),2)+(D1006/Päälaskenta!E$15))-Päälaskenta!C$15/(2*Päälaskenta!E$15)</f>
        <v>0.68179999999999996</v>
      </c>
      <c r="G1006" s="57">
        <f>2*SQRT((POWER(F1006,2))+POWER(Päälaskenta!E$15*F1006,2))+Päälaskenta!C$15</f>
        <v>4.93</v>
      </c>
      <c r="H1006" s="57">
        <f t="shared" si="106"/>
        <v>0.51</v>
      </c>
      <c r="I1006" s="62">
        <f t="shared" si="107"/>
        <v>1.5580999999999999E-2</v>
      </c>
      <c r="M1006" s="8">
        <f>IF(F1006&gt;(Päälaskenta!D$24+Päälaskenta!D$20),(F1006*Päälaskenta!C$15 + F1006*F1006*Päälaskenta!E$15)+(Päälaskenta!C$15 + F1006*Päälaskenta!E$15)*(F1006-(Päälaskenta!D$24+Päälaskenta!D$20)),F1006*Päälaskenta!C$15 + F1006*F1006*Päälaskenta!E$15)</f>
        <v>2.5102512400000001</v>
      </c>
      <c r="N1006" s="8">
        <f>IF(F1006&gt;Päälaskenta!D$24+Päälaskenta!D$20,2*SQRT(POWER((Päälaskenta!D$24+Päälaskenta!D$20),2)+POWER(Päälaskenta!E$15*(Päälaskenta!D$24+Päälaskenta!D$20),2))+Päälaskenta!C$15,(2*SQRT((POWER(F1006,2))+POWER(Päälaskenta!E$15*F1006,2))+Päälaskenta!C$15))</f>
        <v>4.9284216136519499</v>
      </c>
      <c r="O1006" s="8">
        <f t="shared" si="108"/>
        <v>0.50934182113123005</v>
      </c>
      <c r="P1006" s="8">
        <f>Päälaskenta!F$15</f>
        <v>0.08</v>
      </c>
      <c r="Q1006" s="8">
        <f t="shared" si="109"/>
        <v>20.012442378333901</v>
      </c>
      <c r="R1006" s="8">
        <f t="shared" si="110"/>
        <v>0.99591624940298795</v>
      </c>
      <c r="S1006" s="8">
        <f t="shared" si="111"/>
        <v>1.5605576910938701E-2</v>
      </c>
    </row>
    <row r="1007" spans="1:19" x14ac:dyDescent="0.2">
      <c r="A1007" s="8">
        <v>1005</v>
      </c>
      <c r="B1007" s="8">
        <f>IF(Päälaskenta!C$7,Päälaskenta!E$7,Päälaskenta!G$5)</f>
        <v>2.5</v>
      </c>
      <c r="C1007" s="56">
        <v>0.995</v>
      </c>
      <c r="D1007" s="92">
        <f t="shared" si="105"/>
        <v>2.5125600000000001</v>
      </c>
      <c r="E1007" s="8">
        <f>Päälaskenta!F$15</f>
        <v>0.08</v>
      </c>
      <c r="F1007" s="93">
        <f>SQRT(POWER(Päälaskenta!C$15/(2*Päälaskenta!E$15),2)+(D1007/Päälaskenta!E$15))-Päälaskenta!C$15/(2*Päälaskenta!E$15)</f>
        <v>0.68230000000000002</v>
      </c>
      <c r="G1007" s="57">
        <f>2*SQRT((POWER(F1007,2))+POWER(Päälaskenta!E$15*F1007,2))+Päälaskenta!C$15</f>
        <v>4.93</v>
      </c>
      <c r="H1007" s="57">
        <f t="shared" si="106"/>
        <v>0.51</v>
      </c>
      <c r="I1007" s="62">
        <f t="shared" si="107"/>
        <v>1.555E-2</v>
      </c>
      <c r="M1007" s="8">
        <f>IF(F1007&gt;(Päälaskenta!D$24+Päälaskenta!D$20),(F1007*Päälaskenta!C$15 + F1007*F1007*Päälaskenta!E$15)+(Päälaskenta!C$15 + F1007*Päälaskenta!E$15)*(F1007-(Päälaskenta!D$24+Päälaskenta!D$20)),F1007*Päälaskenta!C$15 + F1007*F1007*Päälaskenta!E$15)</f>
        <v>2.5124332900000002</v>
      </c>
      <c r="N1007" s="8">
        <f>IF(F1007&gt;Päälaskenta!D$24+Päälaskenta!D$20,2*SQRT(POWER((Päälaskenta!D$24+Päälaskenta!D$20),2)+POWER(Päälaskenta!E$15*(Päälaskenta!D$24+Päälaskenta!D$20),2))+Päälaskenta!C$15,(2*SQRT((POWER(F1007,2))+POWER(Päälaskenta!E$15*F1007,2))+Päälaskenta!C$15))</f>
        <v>4.9298358272143297</v>
      </c>
      <c r="O1007" s="8">
        <f t="shared" si="108"/>
        <v>0.50963832834564904</v>
      </c>
      <c r="P1007" s="8">
        <f>Päälaskenta!F$15</f>
        <v>0.08</v>
      </c>
      <c r="Q1007" s="8">
        <f t="shared" si="109"/>
        <v>20.037610971975798</v>
      </c>
      <c r="R1007" s="8">
        <f t="shared" si="110"/>
        <v>0.99505129547141102</v>
      </c>
      <c r="S1007" s="8">
        <f t="shared" si="111"/>
        <v>1.55663982133117E-2</v>
      </c>
    </row>
    <row r="1008" spans="1:19" x14ac:dyDescent="0.2">
      <c r="A1008" s="8">
        <v>1006</v>
      </c>
      <c r="B1008" s="8">
        <f>IF(Päälaskenta!C$7,Päälaskenta!E$7,Päälaskenta!G$5)</f>
        <v>2.5</v>
      </c>
      <c r="C1008" s="56">
        <v>0.99399999999999999</v>
      </c>
      <c r="D1008" s="92">
        <f t="shared" si="105"/>
        <v>2.5150899999999998</v>
      </c>
      <c r="E1008" s="8">
        <f>Päälaskenta!F$15</f>
        <v>0.08</v>
      </c>
      <c r="F1008" s="93">
        <f>SQRT(POWER(Päälaskenta!C$15/(2*Päälaskenta!E$15),2)+(D1008/Päälaskenta!E$15))-Päälaskenta!C$15/(2*Päälaskenta!E$15)</f>
        <v>0.68289999999999995</v>
      </c>
      <c r="G1008" s="57">
        <f>2*SQRT((POWER(F1008,2))+POWER(Päälaskenta!E$15*F1008,2))+Päälaskenta!C$15</f>
        <v>4.93</v>
      </c>
      <c r="H1008" s="57">
        <f t="shared" si="106"/>
        <v>0.51</v>
      </c>
      <c r="I1008" s="62">
        <f t="shared" si="107"/>
        <v>1.5519E-2</v>
      </c>
      <c r="M1008" s="8">
        <f>IF(F1008&gt;(Päälaskenta!D$24+Päälaskenta!D$20),(F1008*Päälaskenta!C$15 + F1008*F1008*Päälaskenta!E$15)+(Päälaskenta!C$15 + F1008*Päälaskenta!E$15)*(F1008-(Päälaskenta!D$24+Päälaskenta!D$20)),F1008*Päälaskenta!C$15 + F1008*F1008*Päälaskenta!E$15)</f>
        <v>2.51505241</v>
      </c>
      <c r="N1008" s="8">
        <f>IF(F1008&gt;Päälaskenta!D$24+Päälaskenta!D$20,2*SQRT(POWER((Päälaskenta!D$24+Päälaskenta!D$20),2)+POWER(Päälaskenta!E$15*(Päälaskenta!D$24+Päälaskenta!D$20),2))+Päälaskenta!C$15,(2*SQRT((POWER(F1008,2))+POWER(Päälaskenta!E$15*F1008,2))+Päälaskenta!C$15))</f>
        <v>4.9315328834891696</v>
      </c>
      <c r="O1008" s="8">
        <f t="shared" si="108"/>
        <v>0.50999404635836998</v>
      </c>
      <c r="P1008" s="8">
        <f>Päälaskenta!F$15</f>
        <v>0.08</v>
      </c>
      <c r="Q1008" s="8">
        <f t="shared" si="109"/>
        <v>20.0678320026656</v>
      </c>
      <c r="R1008" s="8">
        <f t="shared" si="110"/>
        <v>0.99401507104179998</v>
      </c>
      <c r="S1008" s="8">
        <f t="shared" si="111"/>
        <v>1.55195492686421E-2</v>
      </c>
    </row>
    <row r="1009" spans="1:19" x14ac:dyDescent="0.2">
      <c r="A1009" s="8">
        <v>1007</v>
      </c>
      <c r="B1009" s="8">
        <f>IF(Päälaskenta!C$7,Päälaskenta!E$7,Päälaskenta!G$5)</f>
        <v>2.5</v>
      </c>
      <c r="C1009" s="56">
        <v>0.99299999999999999</v>
      </c>
      <c r="D1009" s="92">
        <f t="shared" si="105"/>
        <v>2.51762</v>
      </c>
      <c r="E1009" s="8">
        <f>Päälaskenta!F$15</f>
        <v>0.08</v>
      </c>
      <c r="F1009" s="93">
        <f>SQRT(POWER(Päälaskenta!C$15/(2*Päälaskenta!E$15),2)+(D1009/Päälaskenta!E$15))-Päälaskenta!C$15/(2*Päälaskenta!E$15)</f>
        <v>0.6835</v>
      </c>
      <c r="G1009" s="57">
        <f>2*SQRT((POWER(F1009,2))+POWER(Päälaskenta!E$15*F1009,2))+Päälaskenta!C$15</f>
        <v>4.93</v>
      </c>
      <c r="H1009" s="57">
        <f t="shared" si="106"/>
        <v>0.51</v>
      </c>
      <c r="I1009" s="62">
        <f t="shared" si="107"/>
        <v>1.5488E-2</v>
      </c>
      <c r="M1009" s="8">
        <f>IF(F1009&gt;(Päälaskenta!D$24+Päälaskenta!D$20),(F1009*Päälaskenta!C$15 + F1009*F1009*Päälaskenta!E$15)+(Päälaskenta!C$15 + F1009*Päälaskenta!E$15)*(F1009-(Päälaskenta!D$24+Päälaskenta!D$20)),F1009*Päälaskenta!C$15 + F1009*F1009*Päälaskenta!E$15)</f>
        <v>2.5176722499999999</v>
      </c>
      <c r="N1009" s="8">
        <f>IF(F1009&gt;Päälaskenta!D$24+Päälaskenta!D$20,2*SQRT(POWER((Päälaskenta!D$24+Päälaskenta!D$20),2)+POWER(Päälaskenta!E$15*(Päälaskenta!D$24+Päälaskenta!D$20),2))+Päälaskenta!C$15,(2*SQRT((POWER(F1009,2))+POWER(Päälaskenta!E$15*F1009,2))+Päälaskenta!C$15))</f>
        <v>4.9332299397640202</v>
      </c>
      <c r="O1009" s="8">
        <f t="shared" si="108"/>
        <v>0.51034966558247097</v>
      </c>
      <c r="P1009" s="8">
        <f>Päälaskenta!F$15</f>
        <v>0.08</v>
      </c>
      <c r="Q1009" s="8">
        <f t="shared" si="109"/>
        <v>20.0980734529961</v>
      </c>
      <c r="R1009" s="8">
        <f t="shared" si="110"/>
        <v>0.99298071859830095</v>
      </c>
      <c r="S1009" s="8">
        <f t="shared" si="111"/>
        <v>1.5472880061499E-2</v>
      </c>
    </row>
    <row r="1010" spans="1:19" x14ac:dyDescent="0.2">
      <c r="A1010" s="8">
        <v>1008</v>
      </c>
      <c r="B1010" s="8">
        <f>IF(Päälaskenta!C$7,Päälaskenta!E$7,Päälaskenta!G$5)</f>
        <v>2.5</v>
      </c>
      <c r="C1010" s="56">
        <v>0.99199999999999999</v>
      </c>
      <c r="D1010" s="92">
        <f t="shared" si="105"/>
        <v>2.5201600000000002</v>
      </c>
      <c r="E1010" s="8">
        <f>Päälaskenta!F$15</f>
        <v>0.08</v>
      </c>
      <c r="F1010" s="93">
        <f>SQRT(POWER(Päälaskenta!C$15/(2*Päälaskenta!E$15),2)+(D1010/Päälaskenta!E$15))-Päälaskenta!C$15/(2*Päälaskenta!E$15)</f>
        <v>0.68410000000000004</v>
      </c>
      <c r="G1010" s="57">
        <f>2*SQRT((POWER(F1010,2))+POWER(Päälaskenta!E$15*F1010,2))+Päälaskenta!C$15</f>
        <v>4.93</v>
      </c>
      <c r="H1010" s="57">
        <f t="shared" si="106"/>
        <v>0.51</v>
      </c>
      <c r="I1010" s="62">
        <f t="shared" si="107"/>
        <v>1.5455999999999999E-2</v>
      </c>
      <c r="M1010" s="8">
        <f>IF(F1010&gt;(Päälaskenta!D$24+Päälaskenta!D$20),(F1010*Päälaskenta!C$15 + F1010*F1010*Päälaskenta!E$15)+(Päälaskenta!C$15 + F1010*Päälaskenta!E$15)*(F1010-(Päälaskenta!D$24+Päälaskenta!D$20)),F1010*Päälaskenta!C$15 + F1010*F1010*Päälaskenta!E$15)</f>
        <v>2.5202928099999999</v>
      </c>
      <c r="N1010" s="8">
        <f>IF(F1010&gt;Päälaskenta!D$24+Päälaskenta!D$20,2*SQRT(POWER((Päälaskenta!D$24+Päälaskenta!D$20),2)+POWER(Päälaskenta!E$15*(Päälaskenta!D$24+Päälaskenta!D$20),2))+Päälaskenta!C$15,(2*SQRT((POWER(F1010,2))+POWER(Päälaskenta!E$15*F1010,2))+Päälaskenta!C$15))</f>
        <v>4.93492699603887</v>
      </c>
      <c r="O1010" s="8">
        <f t="shared" si="108"/>
        <v>0.51070518611987004</v>
      </c>
      <c r="P1010" s="8">
        <f>Päälaskenta!F$15</f>
        <v>0.08</v>
      </c>
      <c r="Q1010" s="8">
        <f t="shared" si="109"/>
        <v>20.1283353226084</v>
      </c>
      <c r="R1010" s="8">
        <f t="shared" si="110"/>
        <v>0.991948233189619</v>
      </c>
      <c r="S1010" s="8">
        <f t="shared" si="111"/>
        <v>1.5426389749616401E-2</v>
      </c>
    </row>
    <row r="1011" spans="1:19" x14ac:dyDescent="0.2">
      <c r="A1011" s="8">
        <v>1009</v>
      </c>
      <c r="B1011" s="8">
        <f>IF(Päälaskenta!C$7,Päälaskenta!E$7,Päälaskenta!G$5)</f>
        <v>2.5</v>
      </c>
      <c r="C1011" s="56">
        <v>0.99099999999999999</v>
      </c>
      <c r="D1011" s="92">
        <f t="shared" si="105"/>
        <v>2.5226999999999999</v>
      </c>
      <c r="E1011" s="8">
        <f>Päälaskenta!F$15</f>
        <v>0.08</v>
      </c>
      <c r="F1011" s="93">
        <f>SQRT(POWER(Päälaskenta!C$15/(2*Päälaskenta!E$15),2)+(D1011/Päälaskenta!E$15))-Päälaskenta!C$15/(2*Päälaskenta!E$15)</f>
        <v>0.68469999999999998</v>
      </c>
      <c r="G1011" s="57">
        <f>2*SQRT((POWER(F1011,2))+POWER(Päälaskenta!E$15*F1011,2))+Päälaskenta!C$15</f>
        <v>4.9400000000000004</v>
      </c>
      <c r="H1011" s="57">
        <f t="shared" si="106"/>
        <v>0.51</v>
      </c>
      <c r="I1011" s="62">
        <f t="shared" si="107"/>
        <v>1.5424999999999999E-2</v>
      </c>
      <c r="M1011" s="8">
        <f>IF(F1011&gt;(Päälaskenta!D$24+Päälaskenta!D$20),(F1011*Päälaskenta!C$15 + F1011*F1011*Päälaskenta!E$15)+(Päälaskenta!C$15 + F1011*Päälaskenta!E$15)*(F1011-(Päälaskenta!D$24+Päälaskenta!D$20)),F1011*Päälaskenta!C$15 + F1011*F1011*Päälaskenta!E$15)</f>
        <v>2.52291409</v>
      </c>
      <c r="N1011" s="8">
        <f>IF(F1011&gt;Päälaskenta!D$24+Päälaskenta!D$20,2*SQRT(POWER((Päälaskenta!D$24+Päälaskenta!D$20),2)+POWER(Päälaskenta!E$15*(Päälaskenta!D$24+Päälaskenta!D$20),2))+Päälaskenta!C$15,(2*SQRT((POWER(F1011,2))+POWER(Päälaskenta!E$15*F1011,2))+Päälaskenta!C$15))</f>
        <v>4.9366240523137197</v>
      </c>
      <c r="O1011" s="8">
        <f t="shared" si="108"/>
        <v>0.51106060807234199</v>
      </c>
      <c r="P1011" s="8">
        <f>Päälaskenta!F$15</f>
        <v>0.08</v>
      </c>
      <c r="Q1011" s="8">
        <f t="shared" si="109"/>
        <v>20.158617611149001</v>
      </c>
      <c r="R1011" s="8">
        <f t="shared" si="110"/>
        <v>0.99091760988183297</v>
      </c>
      <c r="S1011" s="8">
        <f t="shared" si="111"/>
        <v>1.53800774953995E-2</v>
      </c>
    </row>
    <row r="1012" spans="1:19" x14ac:dyDescent="0.2">
      <c r="A1012" s="8">
        <v>1010</v>
      </c>
      <c r="B1012" s="8">
        <f>IF(Päälaskenta!C$7,Päälaskenta!E$7,Päälaskenta!G$5)</f>
        <v>2.5</v>
      </c>
      <c r="C1012" s="56">
        <v>0.99</v>
      </c>
      <c r="D1012" s="92">
        <f t="shared" si="105"/>
        <v>2.5252500000000002</v>
      </c>
      <c r="E1012" s="8">
        <f>Päälaskenta!F$15</f>
        <v>0.08</v>
      </c>
      <c r="F1012" s="93">
        <f>SQRT(POWER(Päälaskenta!C$15/(2*Päälaskenta!E$15),2)+(D1012/Päälaskenta!E$15))-Päälaskenta!C$15/(2*Päälaskenta!E$15)</f>
        <v>0.68520000000000003</v>
      </c>
      <c r="G1012" s="57">
        <f>2*SQRT((POWER(F1012,2))+POWER(Päälaskenta!E$15*F1012,2))+Päälaskenta!C$15</f>
        <v>4.9400000000000004</v>
      </c>
      <c r="H1012" s="57">
        <f t="shared" si="106"/>
        <v>0.51</v>
      </c>
      <c r="I1012" s="62">
        <f t="shared" si="107"/>
        <v>1.5394E-2</v>
      </c>
      <c r="M1012" s="8">
        <f>IF(F1012&gt;(Päälaskenta!D$24+Päälaskenta!D$20),(F1012*Päälaskenta!C$15 + F1012*F1012*Päälaskenta!E$15)+(Päälaskenta!C$15 + F1012*Päälaskenta!E$15)*(F1012-(Päälaskenta!D$24+Päälaskenta!D$20)),F1012*Päälaskenta!C$15 + F1012*F1012*Päälaskenta!E$15)</f>
        <v>2.5250990400000002</v>
      </c>
      <c r="N1012" s="8">
        <f>IF(F1012&gt;Päälaskenta!D$24+Päälaskenta!D$20,2*SQRT(POWER((Päälaskenta!D$24+Päälaskenta!D$20),2)+POWER(Päälaskenta!E$15*(Päälaskenta!D$24+Päälaskenta!D$20),2))+Päälaskenta!C$15,(2*SQRT((POWER(F1012,2))+POWER(Päälaskenta!E$15*F1012,2))+Päälaskenta!C$15))</f>
        <v>4.9380382658760897</v>
      </c>
      <c r="O1012" s="8">
        <f t="shared" si="108"/>
        <v>0.51135671779813696</v>
      </c>
      <c r="P1012" s="8">
        <f>Päälaskenta!F$15</f>
        <v>0.08</v>
      </c>
      <c r="Q1012" s="8">
        <f t="shared" si="109"/>
        <v>20.183868449140999</v>
      </c>
      <c r="R1012" s="8">
        <f t="shared" si="110"/>
        <v>0.99006017601590801</v>
      </c>
      <c r="S1012" s="8">
        <f t="shared" si="111"/>
        <v>1.5341619365417E-2</v>
      </c>
    </row>
    <row r="1013" spans="1:19" x14ac:dyDescent="0.2">
      <c r="A1013" s="8">
        <v>1011</v>
      </c>
      <c r="B1013" s="8">
        <f>IF(Päälaskenta!C$7,Päälaskenta!E$7,Päälaskenta!G$5)</f>
        <v>2.5</v>
      </c>
      <c r="C1013" s="56">
        <v>0.98899999999999999</v>
      </c>
      <c r="D1013" s="92">
        <f t="shared" si="105"/>
        <v>2.5278100000000001</v>
      </c>
      <c r="E1013" s="8">
        <f>Päälaskenta!F$15</f>
        <v>0.08</v>
      </c>
      <c r="F1013" s="93">
        <f>SQRT(POWER(Päälaskenta!C$15/(2*Päälaskenta!E$15),2)+(D1013/Päälaskenta!E$15))-Päälaskenta!C$15/(2*Päälaskenta!E$15)</f>
        <v>0.68579999999999997</v>
      </c>
      <c r="G1013" s="57">
        <f>2*SQRT((POWER(F1013,2))+POWER(Päälaskenta!E$15*F1013,2))+Päälaskenta!C$15</f>
        <v>4.9400000000000004</v>
      </c>
      <c r="H1013" s="57">
        <f t="shared" si="106"/>
        <v>0.51</v>
      </c>
      <c r="I1013" s="62">
        <f t="shared" si="107"/>
        <v>1.5363E-2</v>
      </c>
      <c r="M1013" s="8">
        <f>IF(F1013&gt;(Päälaskenta!D$24+Päälaskenta!D$20),(F1013*Päälaskenta!C$15 + F1013*F1013*Päälaskenta!E$15)+(Päälaskenta!C$15 + F1013*Päälaskenta!E$15)*(F1013-(Päälaskenta!D$24+Päälaskenta!D$20)),F1013*Päälaskenta!C$15 + F1013*F1013*Päälaskenta!E$15)</f>
        <v>2.5277216400000002</v>
      </c>
      <c r="N1013" s="8">
        <f>IF(F1013&gt;Päälaskenta!D$24+Päälaskenta!D$20,2*SQRT(POWER((Päälaskenta!D$24+Päälaskenta!D$20),2)+POWER(Päälaskenta!E$15*(Päälaskenta!D$24+Päälaskenta!D$20),2))+Päälaskenta!C$15,(2*SQRT((POWER(F1013,2))+POWER(Päälaskenta!E$15*F1013,2))+Päälaskenta!C$15))</f>
        <v>4.9397353221509404</v>
      </c>
      <c r="O1013" s="8">
        <f t="shared" si="108"/>
        <v>0.51171195927544899</v>
      </c>
      <c r="P1013" s="8">
        <f>Päälaskenta!F$15</f>
        <v>0.08</v>
      </c>
      <c r="Q1013" s="8">
        <f t="shared" si="109"/>
        <v>20.214188171484299</v>
      </c>
      <c r="R1013" s="8">
        <f t="shared" si="110"/>
        <v>0.98903295380261902</v>
      </c>
      <c r="S1013" s="8">
        <f t="shared" si="111"/>
        <v>1.52956313902156E-2</v>
      </c>
    </row>
    <row r="1014" spans="1:19" x14ac:dyDescent="0.2">
      <c r="A1014" s="8">
        <v>1012</v>
      </c>
      <c r="B1014" s="8">
        <f>IF(Päälaskenta!C$7,Päälaskenta!E$7,Päälaskenta!G$5)</f>
        <v>2.5</v>
      </c>
      <c r="C1014" s="56">
        <v>0.98799999999999999</v>
      </c>
      <c r="D1014" s="92">
        <f t="shared" si="105"/>
        <v>2.5303599999999999</v>
      </c>
      <c r="E1014" s="8">
        <f>Päälaskenta!F$15</f>
        <v>0.08</v>
      </c>
      <c r="F1014" s="93">
        <f>SQRT(POWER(Päälaskenta!C$15/(2*Päälaskenta!E$15),2)+(D1014/Päälaskenta!E$15))-Päälaskenta!C$15/(2*Päälaskenta!E$15)</f>
        <v>0.68640000000000001</v>
      </c>
      <c r="G1014" s="57">
        <f>2*SQRT((POWER(F1014,2))+POWER(Päälaskenta!E$15*F1014,2))+Päälaskenta!C$15</f>
        <v>4.9400000000000004</v>
      </c>
      <c r="H1014" s="57">
        <f t="shared" si="106"/>
        <v>0.51</v>
      </c>
      <c r="I1014" s="62">
        <f t="shared" si="107"/>
        <v>1.5332E-2</v>
      </c>
      <c r="M1014" s="8">
        <f>IF(F1014&gt;(Päälaskenta!D$24+Päälaskenta!D$20),(F1014*Päälaskenta!C$15 + F1014*F1014*Päälaskenta!E$15)+(Päälaskenta!C$15 + F1014*Päälaskenta!E$15)*(F1014-(Päälaskenta!D$24+Päälaskenta!D$20)),F1014*Päälaskenta!C$15 + F1014*F1014*Päälaskenta!E$15)</f>
        <v>2.5303449599999999</v>
      </c>
      <c r="N1014" s="8">
        <f>IF(F1014&gt;Päälaskenta!D$24+Päälaskenta!D$20,2*SQRT(POWER((Päälaskenta!D$24+Päälaskenta!D$20),2)+POWER(Päälaskenta!E$15*(Päälaskenta!D$24+Päälaskenta!D$20),2))+Päälaskenta!C$15,(2*SQRT((POWER(F1014,2))+POWER(Päälaskenta!E$15*F1014,2))+Päälaskenta!C$15))</f>
        <v>4.9414323784257803</v>
      </c>
      <c r="O1014" s="8">
        <f t="shared" si="108"/>
        <v>0.51206710245544396</v>
      </c>
      <c r="P1014" s="8">
        <f>Päälaskenta!F$15</f>
        <v>0.08</v>
      </c>
      <c r="Q1014" s="8">
        <f t="shared" si="109"/>
        <v>20.244528311784698</v>
      </c>
      <c r="R1014" s="8">
        <f t="shared" si="110"/>
        <v>0.98800757980445497</v>
      </c>
      <c r="S1014" s="8">
        <f t="shared" si="111"/>
        <v>1.5249819124600199E-2</v>
      </c>
    </row>
    <row r="1015" spans="1:19" x14ac:dyDescent="0.2">
      <c r="A1015" s="8">
        <v>1013</v>
      </c>
      <c r="B1015" s="8">
        <f>IF(Päälaskenta!C$7,Päälaskenta!E$7,Päälaskenta!G$5)</f>
        <v>2.5</v>
      </c>
      <c r="C1015" s="56">
        <v>0.98699999999999999</v>
      </c>
      <c r="D1015" s="92">
        <f t="shared" si="105"/>
        <v>2.5329299999999999</v>
      </c>
      <c r="E1015" s="8">
        <f>Päälaskenta!F$15</f>
        <v>0.08</v>
      </c>
      <c r="F1015" s="93">
        <f>SQRT(POWER(Päälaskenta!C$15/(2*Päälaskenta!E$15),2)+(D1015/Päälaskenta!E$15))-Päälaskenta!C$15/(2*Päälaskenta!E$15)</f>
        <v>0.68700000000000006</v>
      </c>
      <c r="G1015" s="57">
        <f>2*SQRT((POWER(F1015,2))+POWER(Päälaskenta!E$15*F1015,2))+Päälaskenta!C$15</f>
        <v>4.9400000000000004</v>
      </c>
      <c r="H1015" s="57">
        <f t="shared" si="106"/>
        <v>0.51</v>
      </c>
      <c r="I1015" s="62">
        <f t="shared" si="107"/>
        <v>1.5301E-2</v>
      </c>
      <c r="M1015" s="8">
        <f>IF(F1015&gt;(Päälaskenta!D$24+Päälaskenta!D$20),(F1015*Päälaskenta!C$15 + F1015*F1015*Päälaskenta!E$15)+(Päälaskenta!C$15 + F1015*Päälaskenta!E$15)*(F1015-(Päälaskenta!D$24+Päälaskenta!D$20)),F1015*Päälaskenta!C$15 + F1015*F1015*Päälaskenta!E$15)</f>
        <v>2.532969</v>
      </c>
      <c r="N1015" s="8">
        <f>IF(F1015&gt;Päälaskenta!D$24+Päälaskenta!D$20,2*SQRT(POWER((Päälaskenta!D$24+Päälaskenta!D$20),2)+POWER(Päälaskenta!E$15*(Päälaskenta!D$24+Päälaskenta!D$20),2))+Päälaskenta!C$15,(2*SQRT((POWER(F1015,2))+POWER(Päälaskenta!E$15*F1015,2))+Päälaskenta!C$15))</f>
        <v>4.94312943470063</v>
      </c>
      <c r="O1015" s="8">
        <f t="shared" si="108"/>
        <v>0.51242214743935899</v>
      </c>
      <c r="P1015" s="8">
        <f>Päälaskenta!F$15</f>
        <v>0.08</v>
      </c>
      <c r="Q1015" s="8">
        <f t="shared" si="109"/>
        <v>20.2748888697102</v>
      </c>
      <c r="R1015" s="8">
        <f t="shared" si="110"/>
        <v>0.986984049153385</v>
      </c>
      <c r="S1015" s="8">
        <f t="shared" si="111"/>
        <v>1.52041817486065E-2</v>
      </c>
    </row>
    <row r="1016" spans="1:19" x14ac:dyDescent="0.2">
      <c r="A1016" s="8">
        <v>1014</v>
      </c>
      <c r="B1016" s="8">
        <f>IF(Päälaskenta!C$7,Päälaskenta!E$7,Päälaskenta!G$5)</f>
        <v>2.5</v>
      </c>
      <c r="C1016" s="56">
        <v>0.98599999999999999</v>
      </c>
      <c r="D1016" s="92">
        <f t="shared" si="105"/>
        <v>2.5354999999999999</v>
      </c>
      <c r="E1016" s="8">
        <f>Päälaskenta!F$15</f>
        <v>0.08</v>
      </c>
      <c r="F1016" s="93">
        <f>SQRT(POWER(Päälaskenta!C$15/(2*Päälaskenta!E$15),2)+(D1016/Päälaskenta!E$15))-Päälaskenta!C$15/(2*Päälaskenta!E$15)</f>
        <v>0.68759999999999999</v>
      </c>
      <c r="G1016" s="57">
        <f>2*SQRT((POWER(F1016,2))+POWER(Päälaskenta!E$15*F1016,2))+Päälaskenta!C$15</f>
        <v>4.9400000000000004</v>
      </c>
      <c r="H1016" s="57">
        <f t="shared" si="106"/>
        <v>0.51</v>
      </c>
      <c r="I1016" s="62">
        <f t="shared" si="107"/>
        <v>1.5270000000000001E-2</v>
      </c>
      <c r="M1016" s="8">
        <f>IF(F1016&gt;(Päälaskenta!D$24+Päälaskenta!D$20),(F1016*Päälaskenta!C$15 + F1016*F1016*Päälaskenta!E$15)+(Päälaskenta!C$15 + F1016*Päälaskenta!E$15)*(F1016-(Päälaskenta!D$24+Päälaskenta!D$20)),F1016*Päälaskenta!C$15 + F1016*F1016*Päälaskenta!E$15)</f>
        <v>2.5355937599999998</v>
      </c>
      <c r="N1016" s="8">
        <f>IF(F1016&gt;Päälaskenta!D$24+Päälaskenta!D$20,2*SQRT(POWER((Päälaskenta!D$24+Päälaskenta!D$20),2)+POWER(Päälaskenta!E$15*(Päälaskenta!D$24+Päälaskenta!D$20),2))+Päälaskenta!C$15,(2*SQRT((POWER(F1016,2))+POWER(Päälaskenta!E$15*F1016,2))+Päälaskenta!C$15))</f>
        <v>4.9448264909754798</v>
      </c>
      <c r="O1016" s="8">
        <f t="shared" si="108"/>
        <v>0.51277709432829799</v>
      </c>
      <c r="P1016" s="8">
        <f>Päälaskenta!F$15</f>
        <v>0.08</v>
      </c>
      <c r="Q1016" s="8">
        <f t="shared" si="109"/>
        <v>20.305269844933999</v>
      </c>
      <c r="R1016" s="8">
        <f t="shared" si="110"/>
        <v>0.98596235699838597</v>
      </c>
      <c r="S1016" s="8">
        <f t="shared" si="111"/>
        <v>1.5158718446798799E-2</v>
      </c>
    </row>
    <row r="1017" spans="1:19" x14ac:dyDescent="0.2">
      <c r="A1017" s="8">
        <v>1015</v>
      </c>
      <c r="B1017" s="8">
        <f>IF(Päälaskenta!C$7,Päälaskenta!E$7,Päälaskenta!G$5)</f>
        <v>2.5</v>
      </c>
      <c r="C1017" s="56">
        <v>0.98499999999999999</v>
      </c>
      <c r="D1017" s="92">
        <f t="shared" si="105"/>
        <v>2.5380699999999998</v>
      </c>
      <c r="E1017" s="8">
        <f>Päälaskenta!F$15</f>
        <v>0.08</v>
      </c>
      <c r="F1017" s="93">
        <f>SQRT(POWER(Päälaskenta!C$15/(2*Päälaskenta!E$15),2)+(D1017/Päälaskenta!E$15))-Päälaskenta!C$15/(2*Päälaskenta!E$15)</f>
        <v>0.68820000000000003</v>
      </c>
      <c r="G1017" s="57">
        <f>2*SQRT((POWER(F1017,2))+POWER(Päälaskenta!E$15*F1017,2))+Päälaskenta!C$15</f>
        <v>4.95</v>
      </c>
      <c r="H1017" s="57">
        <f t="shared" si="106"/>
        <v>0.51</v>
      </c>
      <c r="I1017" s="62">
        <f t="shared" si="107"/>
        <v>1.5239000000000001E-2</v>
      </c>
      <c r="M1017" s="8">
        <f>IF(F1017&gt;(Päälaskenta!D$24+Päälaskenta!D$20),(F1017*Päälaskenta!C$15 + F1017*F1017*Päälaskenta!E$15)+(Päälaskenta!C$15 + F1017*Päälaskenta!E$15)*(F1017-(Päälaskenta!D$24+Päälaskenta!D$20)),F1017*Päälaskenta!C$15 + F1017*F1017*Päälaskenta!E$15)</f>
        <v>2.5382192400000001</v>
      </c>
      <c r="N1017" s="8">
        <f>IF(F1017&gt;Päälaskenta!D$24+Päälaskenta!D$20,2*SQRT(POWER((Päälaskenta!D$24+Päälaskenta!D$20),2)+POWER(Päälaskenta!E$15*(Päälaskenta!D$24+Päälaskenta!D$20),2))+Päälaskenta!C$15,(2*SQRT((POWER(F1017,2))+POWER(Päälaskenta!E$15*F1017,2))+Päälaskenta!C$15))</f>
        <v>4.9465235472503304</v>
      </c>
      <c r="O1017" s="8">
        <f t="shared" si="108"/>
        <v>0.51313194322322497</v>
      </c>
      <c r="P1017" s="8">
        <f>Päälaskenta!F$15</f>
        <v>0.08</v>
      </c>
      <c r="Q1017" s="8">
        <f t="shared" si="109"/>
        <v>20.3356712371349</v>
      </c>
      <c r="R1017" s="8">
        <f t="shared" si="110"/>
        <v>0.98494249850536897</v>
      </c>
      <c r="S1017" s="8">
        <f t="shared" si="111"/>
        <v>1.5113428408241E-2</v>
      </c>
    </row>
    <row r="1018" spans="1:19" x14ac:dyDescent="0.2">
      <c r="A1018" s="8">
        <v>1016</v>
      </c>
      <c r="B1018" s="8">
        <f>IF(Päälaskenta!C$7,Päälaskenta!E$7,Päälaskenta!G$5)</f>
        <v>2.5</v>
      </c>
      <c r="C1018" s="56">
        <v>0.98399999999999999</v>
      </c>
      <c r="D1018" s="92">
        <f t="shared" si="105"/>
        <v>2.5406499999999999</v>
      </c>
      <c r="E1018" s="8">
        <f>Päälaskenta!F$15</f>
        <v>0.08</v>
      </c>
      <c r="F1018" s="93">
        <f>SQRT(POWER(Päälaskenta!C$15/(2*Päälaskenta!E$15),2)+(D1018/Päälaskenta!E$15))-Päälaskenta!C$15/(2*Päälaskenta!E$15)</f>
        <v>0.68879999999999997</v>
      </c>
      <c r="G1018" s="57">
        <f>2*SQRT((POWER(F1018,2))+POWER(Päälaskenta!E$15*F1018,2))+Päälaskenta!C$15</f>
        <v>4.95</v>
      </c>
      <c r="H1018" s="57">
        <f t="shared" si="106"/>
        <v>0.51</v>
      </c>
      <c r="I1018" s="62">
        <f t="shared" si="107"/>
        <v>1.5207999999999999E-2</v>
      </c>
      <c r="M1018" s="8">
        <f>IF(F1018&gt;(Päälaskenta!D$24+Päälaskenta!D$20),(F1018*Päälaskenta!C$15 + F1018*F1018*Päälaskenta!E$15)+(Päälaskenta!C$15 + F1018*Päälaskenta!E$15)*(F1018-(Päälaskenta!D$24+Päälaskenta!D$20)),F1018*Päälaskenta!C$15 + F1018*F1018*Päälaskenta!E$15)</f>
        <v>2.54084544</v>
      </c>
      <c r="N1018" s="8">
        <f>IF(F1018&gt;Päälaskenta!D$24+Päälaskenta!D$20,2*SQRT(POWER((Päälaskenta!D$24+Päälaskenta!D$20),2)+POWER(Päälaskenta!E$15*(Päälaskenta!D$24+Päälaskenta!D$20),2))+Päälaskenta!C$15,(2*SQRT((POWER(F1018,2))+POWER(Päälaskenta!E$15*F1018,2))+Päälaskenta!C$15))</f>
        <v>4.9482206035251801</v>
      </c>
      <c r="O1018" s="8">
        <f t="shared" si="108"/>
        <v>0.51348669422496396</v>
      </c>
      <c r="P1018" s="8">
        <f>Päälaskenta!F$15</f>
        <v>0.08</v>
      </c>
      <c r="Q1018" s="8">
        <f t="shared" si="109"/>
        <v>20.3660930459973</v>
      </c>
      <c r="R1018" s="8">
        <f t="shared" si="110"/>
        <v>0.98392446885710605</v>
      </c>
      <c r="S1018" s="8">
        <f t="shared" si="111"/>
        <v>1.5068310826467399E-2</v>
      </c>
    </row>
    <row r="1019" spans="1:19" x14ac:dyDescent="0.2">
      <c r="A1019" s="8">
        <v>1017</v>
      </c>
      <c r="B1019" s="8">
        <f>IF(Päälaskenta!C$7,Päälaskenta!E$7,Päälaskenta!G$5)</f>
        <v>2.5</v>
      </c>
      <c r="C1019" s="56">
        <v>0.98299999999999998</v>
      </c>
      <c r="D1019" s="92">
        <f t="shared" si="105"/>
        <v>2.5432299999999999</v>
      </c>
      <c r="E1019" s="8">
        <f>Päälaskenta!F$15</f>
        <v>0.08</v>
      </c>
      <c r="F1019" s="93">
        <f>SQRT(POWER(Päälaskenta!C$15/(2*Päälaskenta!E$15),2)+(D1019/Päälaskenta!E$15))-Päälaskenta!C$15/(2*Päälaskenta!E$15)</f>
        <v>0.68930000000000002</v>
      </c>
      <c r="G1019" s="57">
        <f>2*SQRT((POWER(F1019,2))+POWER(Päälaskenta!E$15*F1019,2))+Päälaskenta!C$15</f>
        <v>4.95</v>
      </c>
      <c r="H1019" s="57">
        <f t="shared" si="106"/>
        <v>0.51</v>
      </c>
      <c r="I1019" s="62">
        <f t="shared" si="107"/>
        <v>1.5177E-2</v>
      </c>
      <c r="M1019" s="8">
        <f>IF(F1019&gt;(Päälaskenta!D$24+Päälaskenta!D$20),(F1019*Päälaskenta!C$15 + F1019*F1019*Päälaskenta!E$15)+(Päälaskenta!C$15 + F1019*Päälaskenta!E$15)*(F1019-(Päälaskenta!D$24+Päälaskenta!D$20)),F1019*Päälaskenta!C$15 + F1019*F1019*Päälaskenta!E$15)</f>
        <v>2.5430344900000001</v>
      </c>
      <c r="N1019" s="8">
        <f>IF(F1019&gt;Päälaskenta!D$24+Päälaskenta!D$20,2*SQRT(POWER((Päälaskenta!D$24+Päälaskenta!D$20),2)+POWER(Päälaskenta!E$15*(Päälaskenta!D$24+Päälaskenta!D$20),2))+Päälaskenta!C$15,(2*SQRT((POWER(F1019,2))+POWER(Päälaskenta!E$15*F1019,2))+Päälaskenta!C$15))</f>
        <v>4.9496348170875502</v>
      </c>
      <c r="O1019" s="8">
        <f t="shared" si="108"/>
        <v>0.51378224535287298</v>
      </c>
      <c r="P1019" s="8">
        <f>Päälaskenta!F$15</f>
        <v>0.08</v>
      </c>
      <c r="Q1019" s="8">
        <f t="shared" si="109"/>
        <v>20.391460149219501</v>
      </c>
      <c r="R1019" s="8">
        <f t="shared" si="110"/>
        <v>0.98307750438728803</v>
      </c>
      <c r="S1019" s="8">
        <f t="shared" si="111"/>
        <v>1.5030844000724601E-2</v>
      </c>
    </row>
    <row r="1020" spans="1:19" x14ac:dyDescent="0.2">
      <c r="A1020" s="8">
        <v>1018</v>
      </c>
      <c r="B1020" s="8">
        <f>IF(Päälaskenta!C$7,Päälaskenta!E$7,Päälaskenta!G$5)</f>
        <v>2.5</v>
      </c>
      <c r="C1020" s="56">
        <v>0.98199999999999998</v>
      </c>
      <c r="D1020" s="92">
        <f t="shared" si="105"/>
        <v>2.54582</v>
      </c>
      <c r="E1020" s="8">
        <f>Päälaskenta!F$15</f>
        <v>0.08</v>
      </c>
      <c r="F1020" s="93">
        <f>SQRT(POWER(Päälaskenta!C$15/(2*Päälaskenta!E$15),2)+(D1020/Päälaskenta!E$15))-Päälaskenta!C$15/(2*Päälaskenta!E$15)</f>
        <v>0.68989999999999996</v>
      </c>
      <c r="G1020" s="57">
        <f>2*SQRT((POWER(F1020,2))+POWER(Päälaskenta!E$15*F1020,2))+Päälaskenta!C$15</f>
        <v>4.95</v>
      </c>
      <c r="H1020" s="57">
        <f t="shared" si="106"/>
        <v>0.51</v>
      </c>
      <c r="I1020" s="62">
        <f t="shared" si="107"/>
        <v>1.5146E-2</v>
      </c>
      <c r="M1020" s="8">
        <f>IF(F1020&gt;(Päälaskenta!D$24+Päälaskenta!D$20),(F1020*Päälaskenta!C$15 + F1020*F1020*Päälaskenta!E$15)+(Päälaskenta!C$15 + F1020*Päälaskenta!E$15)*(F1020-(Päälaskenta!D$24+Päälaskenta!D$20)),F1020*Päälaskenta!C$15 + F1020*F1020*Päälaskenta!E$15)</f>
        <v>2.54566201</v>
      </c>
      <c r="N1020" s="8">
        <f>IF(F1020&gt;Päälaskenta!D$24+Päälaskenta!D$20,2*SQRT(POWER((Päälaskenta!D$24+Päälaskenta!D$20),2)+POWER(Päälaskenta!E$15*(Päälaskenta!D$24+Päälaskenta!D$20),2))+Päälaskenta!C$15,(2*SQRT((POWER(F1020,2))+POWER(Päälaskenta!E$15*F1020,2))+Päälaskenta!C$15))</f>
        <v>4.9513318733623999</v>
      </c>
      <c r="O1020" s="8">
        <f t="shared" si="108"/>
        <v>0.51413681714517501</v>
      </c>
      <c r="P1020" s="8">
        <f>Päälaskenta!F$15</f>
        <v>0.08</v>
      </c>
      <c r="Q1020" s="8">
        <f t="shared" si="109"/>
        <v>20.4219193878262</v>
      </c>
      <c r="R1020" s="8">
        <f t="shared" si="110"/>
        <v>0.98206281516531702</v>
      </c>
      <c r="S1020" s="8">
        <f t="shared" si="111"/>
        <v>1.49860405098755E-2</v>
      </c>
    </row>
    <row r="1021" spans="1:19" x14ac:dyDescent="0.2">
      <c r="A1021" s="8">
        <v>1019</v>
      </c>
      <c r="B1021" s="8">
        <f>IF(Päälaskenta!C$7,Päälaskenta!E$7,Päälaskenta!G$5)</f>
        <v>2.5</v>
      </c>
      <c r="C1021" s="56">
        <v>0.98099999999999998</v>
      </c>
      <c r="D1021" s="92">
        <f t="shared" si="105"/>
        <v>2.5484200000000001</v>
      </c>
      <c r="E1021" s="8">
        <f>Päälaskenta!F$15</f>
        <v>0.08</v>
      </c>
      <c r="F1021" s="93">
        <f>SQRT(POWER(Päälaskenta!C$15/(2*Päälaskenta!E$15),2)+(D1021/Päälaskenta!E$15))-Päälaskenta!C$15/(2*Päälaskenta!E$15)</f>
        <v>0.6905</v>
      </c>
      <c r="G1021" s="57">
        <f>2*SQRT((POWER(F1021,2))+POWER(Päälaskenta!E$15*F1021,2))+Päälaskenta!C$15</f>
        <v>4.95</v>
      </c>
      <c r="H1021" s="57">
        <f t="shared" si="106"/>
        <v>0.51</v>
      </c>
      <c r="I1021" s="62">
        <f t="shared" si="107"/>
        <v>1.5115999999999999E-2</v>
      </c>
      <c r="M1021" s="8">
        <f>IF(F1021&gt;(Päälaskenta!D$24+Päälaskenta!D$20),(F1021*Päälaskenta!C$15 + F1021*F1021*Päälaskenta!E$15)+(Päälaskenta!C$15 + F1021*Päälaskenta!E$15)*(F1021-(Päälaskenta!D$24+Päälaskenta!D$20)),F1021*Päälaskenta!C$15 + F1021*F1021*Päälaskenta!E$15)</f>
        <v>2.54829025</v>
      </c>
      <c r="N1021" s="8">
        <f>IF(F1021&gt;Päälaskenta!D$24+Päälaskenta!D$20,2*SQRT(POWER((Päälaskenta!D$24+Päälaskenta!D$20),2)+POWER(Päälaskenta!E$15*(Päälaskenta!D$24+Päälaskenta!D$20),2))+Päälaskenta!C$15,(2*SQRT((POWER(F1021,2))+POWER(Päälaskenta!E$15*F1021,2))+Päälaskenta!C$15))</f>
        <v>4.9530289296372398</v>
      </c>
      <c r="O1021" s="8">
        <f t="shared" si="108"/>
        <v>0.51449129132921001</v>
      </c>
      <c r="P1021" s="8">
        <f>Päälaskenta!F$15</f>
        <v>0.08</v>
      </c>
      <c r="Q1021" s="8">
        <f t="shared" si="109"/>
        <v>20.452399042229398</v>
      </c>
      <c r="R1021" s="8">
        <f t="shared" si="110"/>
        <v>0.98104994123020295</v>
      </c>
      <c r="S1021" s="8">
        <f t="shared" si="111"/>
        <v>1.49414072148564E-2</v>
      </c>
    </row>
    <row r="1022" spans="1:19" x14ac:dyDescent="0.2">
      <c r="A1022" s="8">
        <v>1020</v>
      </c>
      <c r="B1022" s="8">
        <f>IF(Päälaskenta!C$7,Päälaskenta!E$7,Päälaskenta!G$5)</f>
        <v>2.5</v>
      </c>
      <c r="C1022" s="56">
        <v>0.98</v>
      </c>
      <c r="D1022" s="92">
        <f t="shared" si="105"/>
        <v>2.5510199999999998</v>
      </c>
      <c r="E1022" s="8">
        <f>Päälaskenta!F$15</f>
        <v>0.08</v>
      </c>
      <c r="F1022" s="93">
        <f>SQRT(POWER(Päälaskenta!C$15/(2*Päälaskenta!E$15),2)+(D1022/Päälaskenta!E$15))-Päälaskenta!C$15/(2*Päälaskenta!E$15)</f>
        <v>0.69110000000000005</v>
      </c>
      <c r="G1022" s="57">
        <f>2*SQRT((POWER(F1022,2))+POWER(Päälaskenta!E$15*F1022,2))+Päälaskenta!C$15</f>
        <v>4.95</v>
      </c>
      <c r="H1022" s="57">
        <f t="shared" si="106"/>
        <v>0.52</v>
      </c>
      <c r="I1022" s="62">
        <f t="shared" si="107"/>
        <v>1.4699E-2</v>
      </c>
      <c r="M1022" s="8">
        <f>IF(F1022&gt;(Päälaskenta!D$24+Päälaskenta!D$20),(F1022*Päälaskenta!C$15 + F1022*F1022*Päälaskenta!E$15)+(Päälaskenta!C$15 + F1022*Päälaskenta!E$15)*(F1022-(Päälaskenta!D$24+Päälaskenta!D$20)),F1022*Päälaskenta!C$15 + F1022*F1022*Päälaskenta!E$15)</f>
        <v>2.55091921</v>
      </c>
      <c r="N1022" s="8">
        <f>IF(F1022&gt;Päälaskenta!D$24+Päälaskenta!D$20,2*SQRT(POWER((Päälaskenta!D$24+Päälaskenta!D$20),2)+POWER(Päälaskenta!E$15*(Päälaskenta!D$24+Päälaskenta!D$20),2))+Päälaskenta!C$15,(2*SQRT((POWER(F1022,2))+POWER(Päälaskenta!E$15*F1022,2))+Päälaskenta!C$15))</f>
        <v>4.9547259859120896</v>
      </c>
      <c r="O1022" s="8">
        <f t="shared" si="108"/>
        <v>0.51484566800527398</v>
      </c>
      <c r="P1022" s="8">
        <f>Päälaskenta!F$15</f>
        <v>0.08</v>
      </c>
      <c r="Q1022" s="8">
        <f t="shared" si="109"/>
        <v>20.482899112134501</v>
      </c>
      <c r="R1022" s="8">
        <f t="shared" si="110"/>
        <v>0.98003887782867105</v>
      </c>
      <c r="S1022" s="8">
        <f t="shared" si="111"/>
        <v>1.48969433260776E-2</v>
      </c>
    </row>
    <row r="1023" spans="1:19" x14ac:dyDescent="0.2">
      <c r="A1023" s="8">
        <v>1021</v>
      </c>
      <c r="B1023" s="8">
        <f>IF(Päälaskenta!C$7,Päälaskenta!E$7,Päälaskenta!G$5)</f>
        <v>2.5</v>
      </c>
      <c r="C1023" s="56">
        <v>0.97899999999999998</v>
      </c>
      <c r="D1023" s="92">
        <f t="shared" si="105"/>
        <v>2.5536300000000001</v>
      </c>
      <c r="E1023" s="8">
        <f>Päälaskenta!F$15</f>
        <v>0.08</v>
      </c>
      <c r="F1023" s="93">
        <f>SQRT(POWER(Päälaskenta!C$15/(2*Päälaskenta!E$15),2)+(D1023/Päälaskenta!E$15))-Päälaskenta!C$15/(2*Päälaskenta!E$15)</f>
        <v>0.69169999999999998</v>
      </c>
      <c r="G1023" s="57">
        <f>2*SQRT((POWER(F1023,2))+POWER(Päälaskenta!E$15*F1023,2))+Päälaskenta!C$15</f>
        <v>4.96</v>
      </c>
      <c r="H1023" s="57">
        <f t="shared" si="106"/>
        <v>0.51</v>
      </c>
      <c r="I1023" s="62">
        <f t="shared" si="107"/>
        <v>1.5054E-2</v>
      </c>
      <c r="M1023" s="8">
        <f>IF(F1023&gt;(Päälaskenta!D$24+Päälaskenta!D$20),(F1023*Päälaskenta!C$15 + F1023*F1023*Päälaskenta!E$15)+(Päälaskenta!C$15 + F1023*Päälaskenta!E$15)*(F1023-(Päälaskenta!D$24+Päälaskenta!D$20)),F1023*Päälaskenta!C$15 + F1023*F1023*Päälaskenta!E$15)</f>
        <v>2.5535488900000001</v>
      </c>
      <c r="N1023" s="8">
        <f>IF(F1023&gt;Päälaskenta!D$24+Päälaskenta!D$20,2*SQRT(POWER((Päälaskenta!D$24+Päälaskenta!D$20),2)+POWER(Päälaskenta!E$15*(Päälaskenta!D$24+Päälaskenta!D$20),2))+Päälaskenta!C$15,(2*SQRT((POWER(F1023,2))+POWER(Päälaskenta!E$15*F1023,2))+Päälaskenta!C$15))</f>
        <v>4.9564230421869402</v>
      </c>
      <c r="O1023" s="8">
        <f t="shared" si="108"/>
        <v>0.51519994727352603</v>
      </c>
      <c r="P1023" s="8">
        <f>Päälaskenta!F$15</f>
        <v>0.08</v>
      </c>
      <c r="Q1023" s="8">
        <f t="shared" si="109"/>
        <v>20.513419597252099</v>
      </c>
      <c r="R1023" s="8">
        <f t="shared" si="110"/>
        <v>0.97902962022395401</v>
      </c>
      <c r="S1023" s="8">
        <f t="shared" si="111"/>
        <v>1.4852648058285E-2</v>
      </c>
    </row>
    <row r="1024" spans="1:19" x14ac:dyDescent="0.2">
      <c r="A1024" s="8">
        <v>1022</v>
      </c>
      <c r="B1024" s="8">
        <f>IF(Päälaskenta!C$7,Päälaskenta!E$7,Päälaskenta!G$5)</f>
        <v>2.5</v>
      </c>
      <c r="C1024" s="56">
        <v>0.97799999999999998</v>
      </c>
      <c r="D1024" s="92">
        <f t="shared" si="105"/>
        <v>2.5562399999999998</v>
      </c>
      <c r="E1024" s="8">
        <f>Päälaskenta!F$15</f>
        <v>0.08</v>
      </c>
      <c r="F1024" s="93">
        <f>SQRT(POWER(Päälaskenta!C$15/(2*Päälaskenta!E$15),2)+(D1024/Päälaskenta!E$15))-Päälaskenta!C$15/(2*Päälaskenta!E$15)</f>
        <v>0.69230000000000003</v>
      </c>
      <c r="G1024" s="57">
        <f>2*SQRT((POWER(F1024,2))+POWER(Päälaskenta!E$15*F1024,2))+Päälaskenta!C$15</f>
        <v>4.96</v>
      </c>
      <c r="H1024" s="57">
        <f t="shared" si="106"/>
        <v>0.52</v>
      </c>
      <c r="I1024" s="62">
        <f t="shared" si="107"/>
        <v>1.4638999999999999E-2</v>
      </c>
      <c r="M1024" s="8">
        <f>IF(F1024&gt;(Päälaskenta!D$24+Päälaskenta!D$20),(F1024*Päälaskenta!C$15 + F1024*F1024*Päälaskenta!E$15)+(Päälaskenta!C$15 + F1024*Päälaskenta!E$15)*(F1024-(Päälaskenta!D$24+Päälaskenta!D$20)),F1024*Päälaskenta!C$15 + F1024*F1024*Päälaskenta!E$15)</f>
        <v>2.5561792900000002</v>
      </c>
      <c r="N1024" s="8">
        <f>IF(F1024&gt;Päälaskenta!D$24+Päälaskenta!D$20,2*SQRT(POWER((Päälaskenta!D$24+Päälaskenta!D$20),2)+POWER(Päälaskenta!E$15*(Päälaskenta!D$24+Päälaskenta!D$20),2))+Päälaskenta!C$15,(2*SQRT((POWER(F1024,2))+POWER(Päälaskenta!E$15*F1024,2))+Päälaskenta!C$15))</f>
        <v>4.9581200984617899</v>
      </c>
      <c r="O1024" s="8">
        <f t="shared" si="108"/>
        <v>0.51555412923398702</v>
      </c>
      <c r="P1024" s="8">
        <f>Päälaskenta!F$15</f>
        <v>0.08</v>
      </c>
      <c r="Q1024" s="8">
        <f t="shared" si="109"/>
        <v>20.543960497297999</v>
      </c>
      <c r="R1024" s="8">
        <f t="shared" si="110"/>
        <v>0.97802216369572403</v>
      </c>
      <c r="S1024" s="8">
        <f t="shared" si="111"/>
        <v>1.4808520630532E-2</v>
      </c>
    </row>
    <row r="1025" spans="1:19" x14ac:dyDescent="0.2">
      <c r="A1025" s="8">
        <v>1023</v>
      </c>
      <c r="B1025" s="8">
        <f>IF(Päälaskenta!C$7,Päälaskenta!E$7,Päälaskenta!G$5)</f>
        <v>2.5</v>
      </c>
      <c r="C1025" s="56">
        <v>0.97699999999999998</v>
      </c>
      <c r="D1025" s="92">
        <f t="shared" si="105"/>
        <v>2.5588500000000001</v>
      </c>
      <c r="E1025" s="8">
        <f>Päälaskenta!F$15</f>
        <v>0.08</v>
      </c>
      <c r="F1025" s="93">
        <f>SQRT(POWER(Päälaskenta!C$15/(2*Päälaskenta!E$15),2)+(D1025/Päälaskenta!E$15))-Päälaskenta!C$15/(2*Päälaskenta!E$15)</f>
        <v>0.69289999999999996</v>
      </c>
      <c r="G1025" s="57">
        <f>2*SQRT((POWER(F1025,2))+POWER(Päälaskenta!E$15*F1025,2))+Päälaskenta!C$15</f>
        <v>4.96</v>
      </c>
      <c r="H1025" s="57">
        <f t="shared" si="106"/>
        <v>0.52</v>
      </c>
      <c r="I1025" s="62">
        <f t="shared" si="107"/>
        <v>1.4609E-2</v>
      </c>
      <c r="M1025" s="8">
        <f>IF(F1025&gt;(Päälaskenta!D$24+Päälaskenta!D$20),(F1025*Päälaskenta!C$15 + F1025*F1025*Päälaskenta!E$15)+(Päälaskenta!C$15 + F1025*Päälaskenta!E$15)*(F1025-(Päälaskenta!D$24+Päälaskenta!D$20)),F1025*Päälaskenta!C$15 + F1025*F1025*Päälaskenta!E$15)</f>
        <v>2.55881041</v>
      </c>
      <c r="N1025" s="8">
        <f>IF(F1025&gt;Päälaskenta!D$24+Päälaskenta!D$20,2*SQRT(POWER((Päälaskenta!D$24+Päälaskenta!D$20),2)+POWER(Päälaskenta!E$15*(Päälaskenta!D$24+Päälaskenta!D$20),2))+Päälaskenta!C$15,(2*SQRT((POWER(F1025,2))+POWER(Päälaskenta!E$15*F1025,2))+Päälaskenta!C$15))</f>
        <v>4.9598171547366396</v>
      </c>
      <c r="O1025" s="8">
        <f t="shared" si="108"/>
        <v>0.51590821398654396</v>
      </c>
      <c r="P1025" s="8">
        <f>Päälaskenta!F$15</f>
        <v>0.08</v>
      </c>
      <c r="Q1025" s="8">
        <f t="shared" si="109"/>
        <v>20.5745218119939</v>
      </c>
      <c r="R1025" s="8">
        <f t="shared" si="110"/>
        <v>0.97701650354001801</v>
      </c>
      <c r="S1025" s="8">
        <f t="shared" si="111"/>
        <v>1.47645602661519E-2</v>
      </c>
    </row>
    <row r="1026" spans="1:19" x14ac:dyDescent="0.2">
      <c r="A1026" s="8">
        <v>1024</v>
      </c>
      <c r="B1026" s="8">
        <f>IF(Päälaskenta!C$7,Päälaskenta!E$7,Päälaskenta!G$5)</f>
        <v>2.5</v>
      </c>
      <c r="C1026" s="56">
        <v>0.97599999999999998</v>
      </c>
      <c r="D1026" s="92">
        <f t="shared" si="105"/>
        <v>2.56148</v>
      </c>
      <c r="E1026" s="8">
        <f>Päälaskenta!F$15</f>
        <v>0.08</v>
      </c>
      <c r="F1026" s="93">
        <f>SQRT(POWER(Päälaskenta!C$15/(2*Päälaskenta!E$15),2)+(D1026/Päälaskenta!E$15))-Päälaskenta!C$15/(2*Päälaskenta!E$15)</f>
        <v>0.69350000000000001</v>
      </c>
      <c r="G1026" s="57">
        <f>2*SQRT((POWER(F1026,2))+POWER(Päälaskenta!E$15*F1026,2))+Päälaskenta!C$15</f>
        <v>4.96</v>
      </c>
      <c r="H1026" s="57">
        <f t="shared" si="106"/>
        <v>0.52</v>
      </c>
      <c r="I1026" s="62">
        <f t="shared" si="107"/>
        <v>1.4579E-2</v>
      </c>
      <c r="M1026" s="8">
        <f>IF(F1026&gt;(Päälaskenta!D$24+Päälaskenta!D$20),(F1026*Päälaskenta!C$15 + F1026*F1026*Päälaskenta!E$15)+(Päälaskenta!C$15 + F1026*Päälaskenta!E$15)*(F1026-(Päälaskenta!D$24+Päälaskenta!D$20)),F1026*Päälaskenta!C$15 + F1026*F1026*Päälaskenta!E$15)</f>
        <v>2.5614422499999998</v>
      </c>
      <c r="N1026" s="8">
        <f>IF(F1026&gt;Päälaskenta!D$24+Päälaskenta!D$20,2*SQRT(POWER((Päälaskenta!D$24+Päälaskenta!D$20),2)+POWER(Päälaskenta!E$15*(Päälaskenta!D$24+Päälaskenta!D$20),2))+Päälaskenta!C$15,(2*SQRT((POWER(F1026,2))+POWER(Päälaskenta!E$15*F1026,2))+Päälaskenta!C$15))</f>
        <v>4.9615142110114796</v>
      </c>
      <c r="O1026" s="8">
        <f t="shared" si="108"/>
        <v>0.51626220163094305</v>
      </c>
      <c r="P1026" s="8">
        <f>Päälaskenta!F$15</f>
        <v>0.08</v>
      </c>
      <c r="Q1026" s="8">
        <f t="shared" si="109"/>
        <v>20.605103541066399</v>
      </c>
      <c r="R1026" s="8">
        <f t="shared" si="110"/>
        <v>0.97601263506916902</v>
      </c>
      <c r="S1026" s="8">
        <f t="shared" si="111"/>
        <v>1.47207661927314E-2</v>
      </c>
    </row>
    <row r="1027" spans="1:19" x14ac:dyDescent="0.2">
      <c r="A1027" s="8">
        <v>1025</v>
      </c>
      <c r="B1027" s="8">
        <f>IF(Päälaskenta!C$7,Päälaskenta!E$7,Päälaskenta!G$5)</f>
        <v>2.5</v>
      </c>
      <c r="C1027" s="56">
        <v>0.97499999999999998</v>
      </c>
      <c r="D1027" s="92">
        <f t="shared" ref="D1027:D1090" si="112">B1027/C1027</f>
        <v>2.5640999999999998</v>
      </c>
      <c r="E1027" s="8">
        <f>Päälaskenta!F$15</f>
        <v>0.08</v>
      </c>
      <c r="F1027" s="93">
        <f>SQRT(POWER(Päälaskenta!C$15/(2*Päälaskenta!E$15),2)+(D1027/Päälaskenta!E$15))-Päälaskenta!C$15/(2*Päälaskenta!E$15)</f>
        <v>0.69410000000000005</v>
      </c>
      <c r="G1027" s="57">
        <f>2*SQRT((POWER(F1027,2))+POWER(Päälaskenta!E$15*F1027,2))+Päälaskenta!C$15</f>
        <v>4.96</v>
      </c>
      <c r="H1027" s="57">
        <f t="shared" ref="H1027:H1090" si="113">D1027/G1027</f>
        <v>0.52</v>
      </c>
      <c r="I1027" s="62">
        <f t="shared" ref="I1027:I1090" si="114">POWER(C1027/((1/E1027)*POWER(H1027,2/3)),2)</f>
        <v>1.455E-2</v>
      </c>
      <c r="M1027" s="8">
        <f>IF(F1027&gt;(Päälaskenta!D$24+Päälaskenta!D$20),(F1027*Päälaskenta!C$15 + F1027*F1027*Päälaskenta!E$15)+(Päälaskenta!C$15 + F1027*Päälaskenta!E$15)*(F1027-(Päälaskenta!D$24+Päälaskenta!D$20)),F1027*Päälaskenta!C$15 + F1027*F1027*Päälaskenta!E$15)</f>
        <v>2.5640748100000001</v>
      </c>
      <c r="N1027" s="8">
        <f>IF(F1027&gt;Päälaskenta!D$24+Päälaskenta!D$20,2*SQRT(POWER((Päälaskenta!D$24+Päälaskenta!D$20),2)+POWER(Päälaskenta!E$15*(Päälaskenta!D$24+Päälaskenta!D$20),2))+Päälaskenta!C$15,(2*SQRT((POWER(F1027,2))+POWER(Päälaskenta!E$15*F1027,2))+Päälaskenta!C$15))</f>
        <v>4.9632112672863302</v>
      </c>
      <c r="O1027" s="8">
        <f t="shared" si="108"/>
        <v>0.51661609226679694</v>
      </c>
      <c r="P1027" s="8">
        <f>Päälaskenta!F$15</f>
        <v>0.08</v>
      </c>
      <c r="Q1027" s="8">
        <f t="shared" si="109"/>
        <v>20.635705684247601</v>
      </c>
      <c r="R1027" s="8">
        <f t="shared" si="110"/>
        <v>0.97501055361173306</v>
      </c>
      <c r="S1027" s="8">
        <f t="shared" si="111"/>
        <v>1.4677137642083501E-2</v>
      </c>
    </row>
    <row r="1028" spans="1:19" x14ac:dyDescent="0.2">
      <c r="A1028" s="8">
        <v>1026</v>
      </c>
      <c r="B1028" s="8">
        <f>IF(Päälaskenta!C$7,Päälaskenta!E$7,Päälaskenta!G$5)</f>
        <v>2.5</v>
      </c>
      <c r="C1028" s="56">
        <v>0.97399999999999998</v>
      </c>
      <c r="D1028" s="92">
        <f t="shared" si="112"/>
        <v>2.5667399999999998</v>
      </c>
      <c r="E1028" s="8">
        <f>Päälaskenta!F$15</f>
        <v>0.08</v>
      </c>
      <c r="F1028" s="93">
        <f>SQRT(POWER(Päälaskenta!C$15/(2*Päälaskenta!E$15),2)+(D1028/Päälaskenta!E$15))-Päälaskenta!C$15/(2*Päälaskenta!E$15)</f>
        <v>0.69469999999999998</v>
      </c>
      <c r="G1028" s="57">
        <f>2*SQRT((POWER(F1028,2))+POWER(Päälaskenta!E$15*F1028,2))+Päälaskenta!C$15</f>
        <v>4.96</v>
      </c>
      <c r="H1028" s="57">
        <f t="shared" si="113"/>
        <v>0.52</v>
      </c>
      <c r="I1028" s="62">
        <f t="shared" si="114"/>
        <v>1.452E-2</v>
      </c>
      <c r="M1028" s="8">
        <f>IF(F1028&gt;(Päälaskenta!D$24+Päälaskenta!D$20),(F1028*Päälaskenta!C$15 + F1028*F1028*Päälaskenta!E$15)+(Päälaskenta!C$15 + F1028*Päälaskenta!E$15)*(F1028-(Päälaskenta!D$24+Päälaskenta!D$20)),F1028*Päälaskenta!C$15 + F1028*F1028*Päälaskenta!E$15)</f>
        <v>2.5667080900000001</v>
      </c>
      <c r="N1028" s="8">
        <f>IF(F1028&gt;Päälaskenta!D$24+Päälaskenta!D$20,2*SQRT(POWER((Päälaskenta!D$24+Päälaskenta!D$20),2)+POWER(Päälaskenta!E$15*(Päälaskenta!D$24+Päälaskenta!D$20),2))+Päälaskenta!C$15,(2*SQRT((POWER(F1028,2))+POWER(Päälaskenta!E$15*F1028,2))+Päälaskenta!C$15))</f>
        <v>4.9649083235611799</v>
      </c>
      <c r="O1028" s="8">
        <f t="shared" ref="O1028:O1091" si="115">M1028/N1028</f>
        <v>0.51696988599357996</v>
      </c>
      <c r="P1028" s="8">
        <f>Päälaskenta!F$15</f>
        <v>0.08</v>
      </c>
      <c r="Q1028" s="8">
        <f t="shared" ref="Q1028:Q1091" si="116">(1/P1028)*M1028*POWER(O1028,(2/3))</f>
        <v>20.666328241275099</v>
      </c>
      <c r="R1028" s="8">
        <f t="shared" ref="R1028:R1091" si="117">B1028/M1028</f>
        <v>0.97401025451242496</v>
      </c>
      <c r="S1028" s="8">
        <f t="shared" ref="S1028:S1091" si="118">(B1028*B1028)/(Q1028*Q1028)</f>
        <v>1.46336738502202E-2</v>
      </c>
    </row>
    <row r="1029" spans="1:19" x14ac:dyDescent="0.2">
      <c r="A1029" s="8">
        <v>1027</v>
      </c>
      <c r="B1029" s="8">
        <f>IF(Päälaskenta!C$7,Päälaskenta!E$7,Päälaskenta!G$5)</f>
        <v>2.5</v>
      </c>
      <c r="C1029" s="56">
        <v>0.97299999999999998</v>
      </c>
      <c r="D1029" s="92">
        <f t="shared" si="112"/>
        <v>2.5693700000000002</v>
      </c>
      <c r="E1029" s="8">
        <f>Päälaskenta!F$15</f>
        <v>0.08</v>
      </c>
      <c r="F1029" s="93">
        <f>SQRT(POWER(Päälaskenta!C$15/(2*Päälaskenta!E$15),2)+(D1029/Päälaskenta!E$15))-Päälaskenta!C$15/(2*Päälaskenta!E$15)</f>
        <v>0.69530000000000003</v>
      </c>
      <c r="G1029" s="57">
        <f>2*SQRT((POWER(F1029,2))+POWER(Päälaskenta!E$15*F1029,2))+Päälaskenta!C$15</f>
        <v>4.97</v>
      </c>
      <c r="H1029" s="57">
        <f t="shared" si="113"/>
        <v>0.52</v>
      </c>
      <c r="I1029" s="62">
        <f t="shared" si="114"/>
        <v>1.4489999999999999E-2</v>
      </c>
      <c r="M1029" s="8">
        <f>IF(F1029&gt;(Päälaskenta!D$24+Päälaskenta!D$20),(F1029*Päälaskenta!C$15 + F1029*F1029*Päälaskenta!E$15)+(Päälaskenta!C$15 + F1029*Päälaskenta!E$15)*(F1029-(Päälaskenta!D$24+Päälaskenta!D$20)),F1029*Päälaskenta!C$15 + F1029*F1029*Päälaskenta!E$15)</f>
        <v>2.5693420900000001</v>
      </c>
      <c r="N1029" s="8">
        <f>IF(F1029&gt;Päälaskenta!D$24+Päälaskenta!D$20,2*SQRT(POWER((Päälaskenta!D$24+Päälaskenta!D$20),2)+POWER(Päälaskenta!E$15*(Päälaskenta!D$24+Päälaskenta!D$20),2))+Päälaskenta!C$15,(2*SQRT((POWER(F1029,2))+POWER(Päälaskenta!E$15*F1029,2))+Päälaskenta!C$15))</f>
        <v>4.9666053798360297</v>
      </c>
      <c r="O1029" s="8">
        <f t="shared" si="115"/>
        <v>0.51732358291063296</v>
      </c>
      <c r="P1029" s="8">
        <f>Päälaskenta!F$15</f>
        <v>0.08</v>
      </c>
      <c r="Q1029" s="8">
        <f t="shared" si="116"/>
        <v>20.6969712118918</v>
      </c>
      <c r="R1029" s="8">
        <f t="shared" si="117"/>
        <v>0.97301173313204103</v>
      </c>
      <c r="S1029" s="8">
        <f t="shared" si="118"/>
        <v>1.4590374057326799E-2</v>
      </c>
    </row>
    <row r="1030" spans="1:19" x14ac:dyDescent="0.2">
      <c r="A1030" s="8">
        <v>1028</v>
      </c>
      <c r="B1030" s="8">
        <f>IF(Päälaskenta!C$7,Päälaskenta!E$7,Päälaskenta!G$5)</f>
        <v>2.5</v>
      </c>
      <c r="C1030" s="56">
        <v>0.97199999999999998</v>
      </c>
      <c r="D1030" s="92">
        <f t="shared" si="112"/>
        <v>2.5720200000000002</v>
      </c>
      <c r="E1030" s="8">
        <f>Päälaskenta!F$15</f>
        <v>0.08</v>
      </c>
      <c r="F1030" s="93">
        <f>SQRT(POWER(Päälaskenta!C$15/(2*Päälaskenta!E$15),2)+(D1030/Päälaskenta!E$15))-Päälaskenta!C$15/(2*Päälaskenta!E$15)</f>
        <v>0.69589999999999996</v>
      </c>
      <c r="G1030" s="57">
        <f>2*SQRT((POWER(F1030,2))+POWER(Päälaskenta!E$15*F1030,2))+Päälaskenta!C$15</f>
        <v>4.97</v>
      </c>
      <c r="H1030" s="57">
        <f t="shared" si="113"/>
        <v>0.52</v>
      </c>
      <c r="I1030" s="62">
        <f t="shared" si="114"/>
        <v>1.4460000000000001E-2</v>
      </c>
      <c r="M1030" s="8">
        <f>IF(F1030&gt;(Päälaskenta!D$24+Päälaskenta!D$20),(F1030*Päälaskenta!C$15 + F1030*F1030*Päälaskenta!E$15)+(Päälaskenta!C$15 + F1030*Päälaskenta!E$15)*(F1030-(Päälaskenta!D$24+Päälaskenta!D$20)),F1030*Päälaskenta!C$15 + F1030*F1030*Päälaskenta!E$15)</f>
        <v>2.5719768099999998</v>
      </c>
      <c r="N1030" s="8">
        <f>IF(F1030&gt;Päälaskenta!D$24+Päälaskenta!D$20,2*SQRT(POWER((Päälaskenta!D$24+Päälaskenta!D$20),2)+POWER(Päälaskenta!E$15*(Päälaskenta!D$24+Päälaskenta!D$20),2))+Päälaskenta!C$15,(2*SQRT((POWER(F1030,2))+POWER(Päälaskenta!E$15*F1030,2))+Päälaskenta!C$15))</f>
        <v>4.9683024361108696</v>
      </c>
      <c r="O1030" s="8">
        <f t="shared" si="115"/>
        <v>0.51767718311716004</v>
      </c>
      <c r="P1030" s="8">
        <f>Päälaskenta!F$15</f>
        <v>0.08</v>
      </c>
      <c r="Q1030" s="8">
        <f t="shared" si="116"/>
        <v>20.727634595845799</v>
      </c>
      <c r="R1030" s="8">
        <f t="shared" si="117"/>
        <v>0.97201498484739501</v>
      </c>
      <c r="S1030" s="8">
        <f t="shared" si="118"/>
        <v>1.4547237507734999E-2</v>
      </c>
    </row>
    <row r="1031" spans="1:19" x14ac:dyDescent="0.2">
      <c r="A1031" s="8">
        <v>1029</v>
      </c>
      <c r="B1031" s="8">
        <f>IF(Päälaskenta!C$7,Päälaskenta!E$7,Päälaskenta!G$5)</f>
        <v>2.5</v>
      </c>
      <c r="C1031" s="56">
        <v>0.97099999999999997</v>
      </c>
      <c r="D1031" s="92">
        <f t="shared" si="112"/>
        <v>2.5746699999999998</v>
      </c>
      <c r="E1031" s="8">
        <f>Päälaskenta!F$15</f>
        <v>0.08</v>
      </c>
      <c r="F1031" s="93">
        <f>SQRT(POWER(Päälaskenta!C$15/(2*Päälaskenta!E$15),2)+(D1031/Päälaskenta!E$15))-Päälaskenta!C$15/(2*Päälaskenta!E$15)</f>
        <v>0.69650000000000001</v>
      </c>
      <c r="G1031" s="57">
        <f>2*SQRT((POWER(F1031,2))+POWER(Päälaskenta!E$15*F1031,2))+Päälaskenta!C$15</f>
        <v>4.97</v>
      </c>
      <c r="H1031" s="57">
        <f t="shared" si="113"/>
        <v>0.52</v>
      </c>
      <c r="I1031" s="62">
        <f t="shared" si="114"/>
        <v>1.443E-2</v>
      </c>
      <c r="M1031" s="8">
        <f>IF(F1031&gt;(Päälaskenta!D$24+Päälaskenta!D$20),(F1031*Päälaskenta!C$15 + F1031*F1031*Päälaskenta!E$15)+(Päälaskenta!C$15 + F1031*Päälaskenta!E$15)*(F1031-(Päälaskenta!D$24+Päälaskenta!D$20)),F1031*Päälaskenta!C$15 + F1031*F1031*Päälaskenta!E$15)</f>
        <v>2.5746122499999999</v>
      </c>
      <c r="N1031" s="8">
        <f>IF(F1031&gt;Päälaskenta!D$24+Päälaskenta!D$20,2*SQRT(POWER((Päälaskenta!D$24+Päälaskenta!D$20),2)+POWER(Päälaskenta!E$15*(Päälaskenta!D$24+Päälaskenta!D$20),2))+Päälaskenta!C$15,(2*SQRT((POWER(F1031,2))+POWER(Päälaskenta!E$15*F1031,2))+Päälaskenta!C$15))</f>
        <v>4.9699994923857203</v>
      </c>
      <c r="O1031" s="8">
        <f t="shared" si="115"/>
        <v>0.51803068671222796</v>
      </c>
      <c r="P1031" s="8">
        <f>Päälaskenta!F$15</f>
        <v>0.08</v>
      </c>
      <c r="Q1031" s="8">
        <f t="shared" si="116"/>
        <v>20.758318392890502</v>
      </c>
      <c r="R1031" s="8">
        <f t="shared" si="117"/>
        <v>0.97102000505124597</v>
      </c>
      <c r="S1031" s="8">
        <f t="shared" si="118"/>
        <v>1.45042634498973E-2</v>
      </c>
    </row>
    <row r="1032" spans="1:19" x14ac:dyDescent="0.2">
      <c r="A1032" s="8">
        <v>1030</v>
      </c>
      <c r="B1032" s="8">
        <f>IF(Päälaskenta!C$7,Päälaskenta!E$7,Päälaskenta!G$5)</f>
        <v>2.5</v>
      </c>
      <c r="C1032" s="56">
        <v>0.97</v>
      </c>
      <c r="D1032" s="92">
        <f t="shared" si="112"/>
        <v>2.5773199999999998</v>
      </c>
      <c r="E1032" s="8">
        <f>Päälaskenta!F$15</f>
        <v>0.08</v>
      </c>
      <c r="F1032" s="93">
        <f>SQRT(POWER(Päälaskenta!C$15/(2*Päälaskenta!E$15),2)+(D1032/Päälaskenta!E$15))-Päälaskenta!C$15/(2*Päälaskenta!E$15)</f>
        <v>0.69710000000000005</v>
      </c>
      <c r="G1032" s="57">
        <f>2*SQRT((POWER(F1032,2))+POWER(Päälaskenta!E$15*F1032,2))+Päälaskenta!C$15</f>
        <v>4.97</v>
      </c>
      <c r="H1032" s="57">
        <f t="shared" si="113"/>
        <v>0.52</v>
      </c>
      <c r="I1032" s="62">
        <f t="shared" si="114"/>
        <v>1.4401000000000001E-2</v>
      </c>
      <c r="M1032" s="8">
        <f>IF(F1032&gt;(Päälaskenta!D$24+Päälaskenta!D$20),(F1032*Päälaskenta!C$15 + F1032*F1032*Päälaskenta!E$15)+(Päälaskenta!C$15 + F1032*Päälaskenta!E$15)*(F1032-(Päälaskenta!D$24+Päälaskenta!D$20)),F1032*Päälaskenta!C$15 + F1032*F1032*Päälaskenta!E$15)</f>
        <v>2.5772484100000002</v>
      </c>
      <c r="N1032" s="8">
        <f>IF(F1032&gt;Päälaskenta!D$24+Päälaskenta!D$20,2*SQRT(POWER((Päälaskenta!D$24+Päälaskenta!D$20),2)+POWER(Päälaskenta!E$15*(Päälaskenta!D$24+Päälaskenta!D$20),2))+Päälaskenta!C$15,(2*SQRT((POWER(F1032,2))+POWER(Päälaskenta!E$15*F1032,2))+Päälaskenta!C$15))</f>
        <v>4.97169654866057</v>
      </c>
      <c r="O1032" s="8">
        <f t="shared" si="115"/>
        <v>0.51838409379477102</v>
      </c>
      <c r="P1032" s="8">
        <f>Päälaskenta!F$15</f>
        <v>0.08</v>
      </c>
      <c r="Q1032" s="8">
        <f t="shared" si="116"/>
        <v>20.789022602784801</v>
      </c>
      <c r="R1032" s="8">
        <f t="shared" si="117"/>
        <v>0.97002678915223395</v>
      </c>
      <c r="S1032" s="8">
        <f t="shared" si="118"/>
        <v>1.44614511363603E-2</v>
      </c>
    </row>
    <row r="1033" spans="1:19" x14ac:dyDescent="0.2">
      <c r="A1033" s="8">
        <v>1031</v>
      </c>
      <c r="B1033" s="8">
        <f>IF(Päälaskenta!C$7,Päälaskenta!E$7,Päälaskenta!G$5)</f>
        <v>2.5</v>
      </c>
      <c r="C1033" s="56">
        <v>0.96899999999999997</v>
      </c>
      <c r="D1033" s="92">
        <f t="shared" si="112"/>
        <v>2.5799799999999999</v>
      </c>
      <c r="E1033" s="8">
        <f>Päälaskenta!F$15</f>
        <v>0.08</v>
      </c>
      <c r="F1033" s="93">
        <f>SQRT(POWER(Päälaskenta!C$15/(2*Päälaskenta!E$15),2)+(D1033/Päälaskenta!E$15))-Päälaskenta!C$15/(2*Päälaskenta!E$15)</f>
        <v>0.69769999999999999</v>
      </c>
      <c r="G1033" s="57">
        <f>2*SQRT((POWER(F1033,2))+POWER(Päälaskenta!E$15*F1033,2))+Päälaskenta!C$15</f>
        <v>4.97</v>
      </c>
      <c r="H1033" s="57">
        <f t="shared" si="113"/>
        <v>0.52</v>
      </c>
      <c r="I1033" s="62">
        <f t="shared" si="114"/>
        <v>1.4371E-2</v>
      </c>
      <c r="M1033" s="8">
        <f>IF(F1033&gt;(Päälaskenta!D$24+Päälaskenta!D$20),(F1033*Päälaskenta!C$15 + F1033*F1033*Päälaskenta!E$15)+(Päälaskenta!C$15 + F1033*Päälaskenta!E$15)*(F1033-(Päälaskenta!D$24+Päälaskenta!D$20)),F1033*Päälaskenta!C$15 + F1033*F1033*Päälaskenta!E$15)</f>
        <v>2.57988529</v>
      </c>
      <c r="N1033" s="8">
        <f>IF(F1033&gt;Päälaskenta!D$24+Päälaskenta!D$20,2*SQRT(POWER((Päälaskenta!D$24+Päälaskenta!D$20),2)+POWER(Päälaskenta!E$15*(Päälaskenta!D$24+Päälaskenta!D$20),2))+Päälaskenta!C$15,(2*SQRT((POWER(F1033,2))+POWER(Päälaskenta!E$15*F1033,2))+Päälaskenta!C$15))</f>
        <v>4.9733936049354197</v>
      </c>
      <c r="O1033" s="8">
        <f t="shared" si="115"/>
        <v>0.51873740446358696</v>
      </c>
      <c r="P1033" s="8">
        <f>Päälaskenta!F$15</f>
        <v>0.08</v>
      </c>
      <c r="Q1033" s="8">
        <f t="shared" si="116"/>
        <v>20.819747225292598</v>
      </c>
      <c r="R1033" s="8">
        <f t="shared" si="117"/>
        <v>0.96903533257480601</v>
      </c>
      <c r="S1033" s="8">
        <f t="shared" si="118"/>
        <v>1.44187998237395E-2</v>
      </c>
    </row>
    <row r="1034" spans="1:19" x14ac:dyDescent="0.2">
      <c r="A1034" s="8">
        <v>1032</v>
      </c>
      <c r="B1034" s="8">
        <f>IF(Päälaskenta!C$7,Päälaskenta!E$7,Päälaskenta!G$5)</f>
        <v>2.5</v>
      </c>
      <c r="C1034" s="56">
        <v>0.96799999999999997</v>
      </c>
      <c r="D1034" s="92">
        <f t="shared" si="112"/>
        <v>2.58264</v>
      </c>
      <c r="E1034" s="8">
        <f>Päälaskenta!F$15</f>
        <v>0.08</v>
      </c>
      <c r="F1034" s="93">
        <f>SQRT(POWER(Päälaskenta!C$15/(2*Päälaskenta!E$15),2)+(D1034/Päälaskenta!E$15))-Päälaskenta!C$15/(2*Päälaskenta!E$15)</f>
        <v>0.69830000000000003</v>
      </c>
      <c r="G1034" s="57">
        <f>2*SQRT((POWER(F1034,2))+POWER(Päälaskenta!E$15*F1034,2))+Päälaskenta!C$15</f>
        <v>4.9800000000000004</v>
      </c>
      <c r="H1034" s="57">
        <f t="shared" si="113"/>
        <v>0.52</v>
      </c>
      <c r="I1034" s="62">
        <f t="shared" si="114"/>
        <v>1.4341E-2</v>
      </c>
      <c r="M1034" s="8">
        <f>IF(F1034&gt;(Päälaskenta!D$24+Päälaskenta!D$20),(F1034*Päälaskenta!C$15 + F1034*F1034*Päälaskenta!E$15)+(Päälaskenta!C$15 + F1034*Päälaskenta!E$15)*(F1034-(Päälaskenta!D$24+Päälaskenta!D$20)),F1034*Päälaskenta!C$15 + F1034*F1034*Päälaskenta!E$15)</f>
        <v>2.5825228899999999</v>
      </c>
      <c r="N1034" s="8">
        <f>IF(F1034&gt;Päälaskenta!D$24+Päälaskenta!D$20,2*SQRT(POWER((Päälaskenta!D$24+Päälaskenta!D$20),2)+POWER(Päälaskenta!E$15*(Päälaskenta!D$24+Päälaskenta!D$20),2))+Päälaskenta!C$15,(2*SQRT((POWER(F1034,2))+POWER(Päälaskenta!E$15*F1034,2))+Päälaskenta!C$15))</f>
        <v>4.9750906612102597</v>
      </c>
      <c r="O1034" s="8">
        <f t="shared" si="115"/>
        <v>0.51909061881733898</v>
      </c>
      <c r="P1034" s="8">
        <f>Päälaskenta!F$15</f>
        <v>0.08</v>
      </c>
      <c r="Q1034" s="8">
        <f t="shared" si="116"/>
        <v>20.850492260183501</v>
      </c>
      <c r="R1034" s="8">
        <f t="shared" si="117"/>
        <v>0.96804563075915295</v>
      </c>
      <c r="S1034" s="8">
        <f t="shared" si="118"/>
        <v>1.43763087726931E-2</v>
      </c>
    </row>
    <row r="1035" spans="1:19" x14ac:dyDescent="0.2">
      <c r="A1035" s="8">
        <v>1033</v>
      </c>
      <c r="B1035" s="8">
        <f>IF(Päälaskenta!C$7,Päälaskenta!E$7,Päälaskenta!G$5)</f>
        <v>2.5</v>
      </c>
      <c r="C1035" s="56">
        <v>0.96699999999999997</v>
      </c>
      <c r="D1035" s="92">
        <f t="shared" si="112"/>
        <v>2.5853199999999998</v>
      </c>
      <c r="E1035" s="8">
        <f>Päälaskenta!F$15</f>
        <v>0.08</v>
      </c>
      <c r="F1035" s="93">
        <f>SQRT(POWER(Päälaskenta!C$15/(2*Päälaskenta!E$15),2)+(D1035/Päälaskenta!E$15))-Päälaskenta!C$15/(2*Päälaskenta!E$15)</f>
        <v>0.69889999999999997</v>
      </c>
      <c r="G1035" s="57">
        <f>2*SQRT((POWER(F1035,2))+POWER(Päälaskenta!E$15*F1035,2))+Päälaskenta!C$15</f>
        <v>4.9800000000000004</v>
      </c>
      <c r="H1035" s="57">
        <f t="shared" si="113"/>
        <v>0.52</v>
      </c>
      <c r="I1035" s="62">
        <f t="shared" si="114"/>
        <v>1.4312E-2</v>
      </c>
      <c r="M1035" s="8">
        <f>IF(F1035&gt;(Päälaskenta!D$24+Päälaskenta!D$20),(F1035*Päälaskenta!C$15 + F1035*F1035*Päälaskenta!E$15)+(Päälaskenta!C$15 + F1035*Päälaskenta!E$15)*(F1035-(Päälaskenta!D$24+Päälaskenta!D$20)),F1035*Päälaskenta!C$15 + F1035*F1035*Päälaskenta!E$15)</f>
        <v>2.5851612099999999</v>
      </c>
      <c r="N1035" s="8">
        <f>IF(F1035&gt;Päälaskenta!D$24+Päälaskenta!D$20,2*SQRT(POWER((Päälaskenta!D$24+Päälaskenta!D$20),2)+POWER(Päälaskenta!E$15*(Päälaskenta!D$24+Päälaskenta!D$20),2))+Päälaskenta!C$15,(2*SQRT((POWER(F1035,2))+POWER(Päälaskenta!E$15*F1035,2))+Päälaskenta!C$15))</f>
        <v>4.9767877174851103</v>
      </c>
      <c r="O1035" s="8">
        <f t="shared" si="115"/>
        <v>0.51944373695455603</v>
      </c>
      <c r="P1035" s="8">
        <f>Päälaskenta!F$15</f>
        <v>0.08</v>
      </c>
      <c r="Q1035" s="8">
        <f t="shared" si="116"/>
        <v>20.881257707231999</v>
      </c>
      <c r="R1035" s="8">
        <f t="shared" si="117"/>
        <v>0.96705767916113805</v>
      </c>
      <c r="S1035" s="8">
        <f t="shared" si="118"/>
        <v>1.4333977247897501E-2</v>
      </c>
    </row>
    <row r="1036" spans="1:19" x14ac:dyDescent="0.2">
      <c r="A1036" s="8">
        <v>1034</v>
      </c>
      <c r="B1036" s="8">
        <f>IF(Päälaskenta!C$7,Päälaskenta!E$7,Päälaskenta!G$5)</f>
        <v>2.5</v>
      </c>
      <c r="C1036" s="56">
        <v>0.96599999999999997</v>
      </c>
      <c r="D1036" s="92">
        <f t="shared" si="112"/>
        <v>2.58799</v>
      </c>
      <c r="E1036" s="8">
        <f>Päälaskenta!F$15</f>
        <v>0.08</v>
      </c>
      <c r="F1036" s="93">
        <f>SQRT(POWER(Päälaskenta!C$15/(2*Päälaskenta!E$15),2)+(D1036/Päälaskenta!E$15))-Päälaskenta!C$15/(2*Päälaskenta!E$15)</f>
        <v>0.69950000000000001</v>
      </c>
      <c r="G1036" s="57">
        <f>2*SQRT((POWER(F1036,2))+POWER(Päälaskenta!E$15*F1036,2))+Päälaskenta!C$15</f>
        <v>4.9800000000000004</v>
      </c>
      <c r="H1036" s="57">
        <f t="shared" si="113"/>
        <v>0.52</v>
      </c>
      <c r="I1036" s="62">
        <f t="shared" si="114"/>
        <v>1.4282E-2</v>
      </c>
      <c r="M1036" s="8">
        <f>IF(F1036&gt;(Päälaskenta!D$24+Päälaskenta!D$20),(F1036*Päälaskenta!C$15 + F1036*F1036*Päälaskenta!E$15)+(Päälaskenta!C$15 + F1036*Päälaskenta!E$15)*(F1036-(Päälaskenta!D$24+Päälaskenta!D$20)),F1036*Päälaskenta!C$15 + F1036*F1036*Päälaskenta!E$15)</f>
        <v>2.5878002499999999</v>
      </c>
      <c r="N1036" s="8">
        <f>IF(F1036&gt;Päälaskenta!D$24+Päälaskenta!D$20,2*SQRT(POWER((Päälaskenta!D$24+Päälaskenta!D$20),2)+POWER(Päälaskenta!E$15*(Päälaskenta!D$24+Päälaskenta!D$20),2))+Päälaskenta!C$15,(2*SQRT((POWER(F1036,2))+POWER(Päälaskenta!E$15*F1036,2))+Päälaskenta!C$15))</f>
        <v>4.97848477375996</v>
      </c>
      <c r="O1036" s="8">
        <f t="shared" si="115"/>
        <v>0.51979675897363098</v>
      </c>
      <c r="P1036" s="8">
        <f>Päälaskenta!F$15</f>
        <v>0.08</v>
      </c>
      <c r="Q1036" s="8">
        <f t="shared" si="116"/>
        <v>20.9120435662178</v>
      </c>
      <c r="R1036" s="8">
        <f t="shared" si="117"/>
        <v>0.96607147325223397</v>
      </c>
      <c r="S1036" s="8">
        <f t="shared" si="118"/>
        <v>1.42918045180214E-2</v>
      </c>
    </row>
    <row r="1037" spans="1:19" x14ac:dyDescent="0.2">
      <c r="A1037" s="8">
        <v>1035</v>
      </c>
      <c r="B1037" s="8">
        <f>IF(Päälaskenta!C$7,Päälaskenta!E$7,Päälaskenta!G$5)</f>
        <v>2.5</v>
      </c>
      <c r="C1037" s="56">
        <v>0.96499999999999997</v>
      </c>
      <c r="D1037" s="92">
        <f t="shared" si="112"/>
        <v>2.5906699999999998</v>
      </c>
      <c r="E1037" s="8">
        <f>Päälaskenta!F$15</f>
        <v>0.08</v>
      </c>
      <c r="F1037" s="93">
        <f>SQRT(POWER(Päälaskenta!C$15/(2*Päälaskenta!E$15),2)+(D1037/Päälaskenta!E$15))-Päälaskenta!C$15/(2*Päälaskenta!E$15)</f>
        <v>0.70020000000000004</v>
      </c>
      <c r="G1037" s="57">
        <f>2*SQRT((POWER(F1037,2))+POWER(Päälaskenta!E$15*F1037,2))+Päälaskenta!C$15</f>
        <v>4.9800000000000004</v>
      </c>
      <c r="H1037" s="57">
        <f t="shared" si="113"/>
        <v>0.52</v>
      </c>
      <c r="I1037" s="62">
        <f t="shared" si="114"/>
        <v>1.4253E-2</v>
      </c>
      <c r="M1037" s="8">
        <f>IF(F1037&gt;(Päälaskenta!D$24+Päälaskenta!D$20),(F1037*Päälaskenta!C$15 + F1037*F1037*Päälaskenta!E$15)+(Päälaskenta!C$15 + F1037*Päälaskenta!E$15)*(F1037-(Päälaskenta!D$24+Päälaskenta!D$20)),F1037*Päälaskenta!C$15 + F1037*F1037*Päälaskenta!E$15)</f>
        <v>2.5908800400000001</v>
      </c>
      <c r="N1037" s="8">
        <f>IF(F1037&gt;Päälaskenta!D$24+Päälaskenta!D$20,2*SQRT(POWER((Päälaskenta!D$24+Päälaskenta!D$20),2)+POWER(Päälaskenta!E$15*(Päälaskenta!D$24+Päälaskenta!D$20),2))+Päälaskenta!C$15,(2*SQRT((POWER(F1037,2))+POWER(Päälaskenta!E$15*F1037,2))+Päälaskenta!C$15))</f>
        <v>4.9804646727472797</v>
      </c>
      <c r="O1037" s="8">
        <f t="shared" si="115"/>
        <v>0.52020849664431801</v>
      </c>
      <c r="P1037" s="8">
        <f>Päälaskenta!F$15</f>
        <v>0.08</v>
      </c>
      <c r="Q1037" s="8">
        <f t="shared" si="116"/>
        <v>20.947986199835899</v>
      </c>
      <c r="R1037" s="8">
        <f t="shared" si="117"/>
        <v>0.96492310002897697</v>
      </c>
      <c r="S1037" s="8">
        <f t="shared" si="118"/>
        <v>1.42428027288062E-2</v>
      </c>
    </row>
    <row r="1038" spans="1:19" x14ac:dyDescent="0.2">
      <c r="A1038" s="8">
        <v>1036</v>
      </c>
      <c r="B1038" s="8">
        <f>IF(Päälaskenta!C$7,Päälaskenta!E$7,Päälaskenta!G$5)</f>
        <v>2.5</v>
      </c>
      <c r="C1038" s="56">
        <v>0.96399999999999997</v>
      </c>
      <c r="D1038" s="92">
        <f t="shared" si="112"/>
        <v>2.5933600000000001</v>
      </c>
      <c r="E1038" s="8">
        <f>Päälaskenta!F$15</f>
        <v>0.08</v>
      </c>
      <c r="F1038" s="93">
        <f>SQRT(POWER(Päälaskenta!C$15/(2*Päälaskenta!E$15),2)+(D1038/Päälaskenta!E$15))-Päälaskenta!C$15/(2*Päälaskenta!E$15)</f>
        <v>0.70079999999999998</v>
      </c>
      <c r="G1038" s="57">
        <f>2*SQRT((POWER(F1038,2))+POWER(Päälaskenta!E$15*F1038,2))+Päälaskenta!C$15</f>
        <v>4.9800000000000004</v>
      </c>
      <c r="H1038" s="57">
        <f t="shared" si="113"/>
        <v>0.52</v>
      </c>
      <c r="I1038" s="62">
        <f t="shared" si="114"/>
        <v>1.4223E-2</v>
      </c>
      <c r="M1038" s="8">
        <f>IF(F1038&gt;(Päälaskenta!D$24+Päälaskenta!D$20),(F1038*Päälaskenta!C$15 + F1038*F1038*Päälaskenta!E$15)+(Päälaskenta!C$15 + F1038*Päälaskenta!E$15)*(F1038-(Päälaskenta!D$24+Päälaskenta!D$20)),F1038*Päälaskenta!C$15 + F1038*F1038*Päälaskenta!E$15)</f>
        <v>2.5935206399999999</v>
      </c>
      <c r="N1038" s="8">
        <f>IF(F1038&gt;Päälaskenta!D$24+Päälaskenta!D$20,2*SQRT(POWER((Päälaskenta!D$24+Päälaskenta!D$20),2)+POWER(Päälaskenta!E$15*(Päälaskenta!D$24+Päälaskenta!D$20),2))+Päälaskenta!C$15,(2*SQRT((POWER(F1038,2))+POWER(Päälaskenta!E$15*F1038,2))+Päälaskenta!C$15))</f>
        <v>4.9821617290221303</v>
      </c>
      <c r="O1038" s="8">
        <f t="shared" si="115"/>
        <v>0.52056131074432999</v>
      </c>
      <c r="P1038" s="8">
        <f>Päälaskenta!F$15</f>
        <v>0.08</v>
      </c>
      <c r="Q1038" s="8">
        <f t="shared" si="116"/>
        <v>20.978816283956</v>
      </c>
      <c r="R1038" s="8">
        <f t="shared" si="117"/>
        <v>0.96394066098506204</v>
      </c>
      <c r="S1038" s="8">
        <f t="shared" si="118"/>
        <v>1.42009715645845E-2</v>
      </c>
    </row>
    <row r="1039" spans="1:19" x14ac:dyDescent="0.2">
      <c r="A1039" s="8">
        <v>1037</v>
      </c>
      <c r="B1039" s="8">
        <f>IF(Päälaskenta!C$7,Päälaskenta!E$7,Päälaskenta!G$5)</f>
        <v>2.5</v>
      </c>
      <c r="C1039" s="56">
        <v>0.96299999999999997</v>
      </c>
      <c r="D1039" s="92">
        <f t="shared" si="112"/>
        <v>2.59605</v>
      </c>
      <c r="E1039" s="8">
        <f>Päälaskenta!F$15</f>
        <v>0.08</v>
      </c>
      <c r="F1039" s="93">
        <f>SQRT(POWER(Päälaskenta!C$15/(2*Päälaskenta!E$15),2)+(D1039/Päälaskenta!E$15))-Päälaskenta!C$15/(2*Päälaskenta!E$15)</f>
        <v>0.70140000000000002</v>
      </c>
      <c r="G1039" s="57">
        <f>2*SQRT((POWER(F1039,2))+POWER(Päälaskenta!E$15*F1039,2))+Päälaskenta!C$15</f>
        <v>4.9800000000000004</v>
      </c>
      <c r="H1039" s="57">
        <f t="shared" si="113"/>
        <v>0.52</v>
      </c>
      <c r="I1039" s="62">
        <f t="shared" si="114"/>
        <v>1.4194E-2</v>
      </c>
      <c r="M1039" s="8">
        <f>IF(F1039&gt;(Päälaskenta!D$24+Päälaskenta!D$20),(F1039*Päälaskenta!C$15 + F1039*F1039*Päälaskenta!E$15)+(Päälaskenta!C$15 + F1039*Päälaskenta!E$15)*(F1039-(Päälaskenta!D$24+Päälaskenta!D$20)),F1039*Päälaskenta!C$15 + F1039*F1039*Päälaskenta!E$15)</f>
        <v>2.5961619599999999</v>
      </c>
      <c r="N1039" s="8">
        <f>IF(F1039&gt;Päälaskenta!D$24+Päälaskenta!D$20,2*SQRT(POWER((Päälaskenta!D$24+Päälaskenta!D$20),2)+POWER(Päälaskenta!E$15*(Päälaskenta!D$24+Päälaskenta!D$20),2))+Päälaskenta!C$15,(2*SQRT((POWER(F1039,2))+POWER(Päälaskenta!E$15*F1039,2))+Päälaskenta!C$15))</f>
        <v>4.98385878529698</v>
      </c>
      <c r="O1039" s="8">
        <f t="shared" si="115"/>
        <v>0.52091402903689998</v>
      </c>
      <c r="P1039" s="8">
        <f>Päälaskenta!F$15</f>
        <v>0.08</v>
      </c>
      <c r="Q1039" s="8">
        <f t="shared" si="116"/>
        <v>21.009666779351001</v>
      </c>
      <c r="R1039" s="8">
        <f t="shared" si="117"/>
        <v>0.96295995339212204</v>
      </c>
      <c r="S1039" s="8">
        <f t="shared" si="118"/>
        <v>1.41592969054549E-2</v>
      </c>
    </row>
    <row r="1040" spans="1:19" x14ac:dyDescent="0.2">
      <c r="A1040" s="8">
        <v>1038</v>
      </c>
      <c r="B1040" s="8">
        <f>IF(Päälaskenta!C$7,Päälaskenta!E$7,Päälaskenta!G$5)</f>
        <v>2.5</v>
      </c>
      <c r="C1040" s="56">
        <v>0.96199999999999997</v>
      </c>
      <c r="D1040" s="92">
        <f t="shared" si="112"/>
        <v>2.5987499999999999</v>
      </c>
      <c r="E1040" s="8">
        <f>Päälaskenta!F$15</f>
        <v>0.08</v>
      </c>
      <c r="F1040" s="93">
        <f>SQRT(POWER(Päälaskenta!C$15/(2*Päälaskenta!E$15),2)+(D1040/Päälaskenta!E$15))-Päälaskenta!C$15/(2*Päälaskenta!E$15)</f>
        <v>0.70199999999999996</v>
      </c>
      <c r="G1040" s="57">
        <f>2*SQRT((POWER(F1040,2))+POWER(Päälaskenta!E$15*F1040,2))+Päälaskenta!C$15</f>
        <v>4.99</v>
      </c>
      <c r="H1040" s="57">
        <f t="shared" si="113"/>
        <v>0.52</v>
      </c>
      <c r="I1040" s="62">
        <f t="shared" si="114"/>
        <v>1.4164E-2</v>
      </c>
      <c r="M1040" s="8">
        <f>IF(F1040&gt;(Päälaskenta!D$24+Päälaskenta!D$20),(F1040*Päälaskenta!C$15 + F1040*F1040*Päälaskenta!E$15)+(Päälaskenta!C$15 + F1040*Päälaskenta!E$15)*(F1040-(Päälaskenta!D$24+Päälaskenta!D$20)),F1040*Päälaskenta!C$15 + F1040*F1040*Päälaskenta!E$15)</f>
        <v>2.5988039999999999</v>
      </c>
      <c r="N1040" s="8">
        <f>IF(F1040&gt;Päälaskenta!D$24+Päälaskenta!D$20,2*SQRT(POWER((Päälaskenta!D$24+Päälaskenta!D$20),2)+POWER(Päälaskenta!E$15*(Päälaskenta!D$24+Päälaskenta!D$20),2))+Päälaskenta!C$15,(2*SQRT((POWER(F1040,2))+POWER(Päälaskenta!E$15*F1040,2))+Päälaskenta!C$15))</f>
        <v>4.9855558415718297</v>
      </c>
      <c r="O1040" s="8">
        <f t="shared" si="115"/>
        <v>0.52126665161986396</v>
      </c>
      <c r="P1040" s="8">
        <f>Päälaskenta!F$15</f>
        <v>0.08</v>
      </c>
      <c r="Q1040" s="8">
        <f t="shared" si="116"/>
        <v>21.0405376858224</v>
      </c>
      <c r="R1040" s="8">
        <f t="shared" si="117"/>
        <v>0.96198097278594297</v>
      </c>
      <c r="S1040" s="8">
        <f t="shared" si="118"/>
        <v>1.41177780364537E-2</v>
      </c>
    </row>
    <row r="1041" spans="1:19" x14ac:dyDescent="0.2">
      <c r="A1041" s="8">
        <v>1039</v>
      </c>
      <c r="B1041" s="8">
        <f>IF(Päälaskenta!C$7,Päälaskenta!E$7,Päälaskenta!G$5)</f>
        <v>2.5</v>
      </c>
      <c r="C1041" s="56">
        <v>0.96099999999999997</v>
      </c>
      <c r="D1041" s="92">
        <f t="shared" si="112"/>
        <v>2.6014599999999999</v>
      </c>
      <c r="E1041" s="8">
        <f>Päälaskenta!F$15</f>
        <v>0.08</v>
      </c>
      <c r="F1041" s="93">
        <f>SQRT(POWER(Päälaskenta!C$15/(2*Päälaskenta!E$15),2)+(D1041/Päälaskenta!E$15))-Päälaskenta!C$15/(2*Päälaskenta!E$15)</f>
        <v>0.7026</v>
      </c>
      <c r="G1041" s="57">
        <f>2*SQRT((POWER(F1041,2))+POWER(Päälaskenta!E$15*F1041,2))+Päälaskenta!C$15</f>
        <v>4.99</v>
      </c>
      <c r="H1041" s="57">
        <f t="shared" si="113"/>
        <v>0.52</v>
      </c>
      <c r="I1041" s="62">
        <f t="shared" si="114"/>
        <v>1.4135E-2</v>
      </c>
      <c r="M1041" s="8">
        <f>IF(F1041&gt;(Päälaskenta!D$24+Päälaskenta!D$20),(F1041*Päälaskenta!C$15 + F1041*F1041*Päälaskenta!E$15)+(Päälaskenta!C$15 + F1041*Päälaskenta!E$15)*(F1041-(Päälaskenta!D$24+Päälaskenta!D$20)),F1041*Päälaskenta!C$15 + F1041*F1041*Päälaskenta!E$15)</f>
        <v>2.60144676</v>
      </c>
      <c r="N1041" s="8">
        <f>IF(F1041&gt;Päälaskenta!D$24+Päälaskenta!D$20,2*SQRT(POWER((Päälaskenta!D$24+Päälaskenta!D$20),2)+POWER(Päälaskenta!E$15*(Päälaskenta!D$24+Päälaskenta!D$20),2))+Päälaskenta!C$15,(2*SQRT((POWER(F1041,2))+POWER(Päälaskenta!E$15*F1041,2))+Päälaskenta!C$15))</f>
        <v>4.9872528978466697</v>
      </c>
      <c r="O1041" s="8">
        <f t="shared" si="115"/>
        <v>0.52161917859092699</v>
      </c>
      <c r="P1041" s="8">
        <f>Päälaskenta!F$15</f>
        <v>0.08</v>
      </c>
      <c r="Q1041" s="8">
        <f t="shared" si="116"/>
        <v>21.071429003176998</v>
      </c>
      <c r="R1041" s="8">
        <f t="shared" si="117"/>
        <v>0.96100371471757495</v>
      </c>
      <c r="S1041" s="8">
        <f t="shared" si="118"/>
        <v>1.4076414246482E-2</v>
      </c>
    </row>
    <row r="1042" spans="1:19" x14ac:dyDescent="0.2">
      <c r="A1042" s="8">
        <v>1040</v>
      </c>
      <c r="B1042" s="8">
        <f>IF(Päälaskenta!C$7,Päälaskenta!E$7,Päälaskenta!G$5)</f>
        <v>2.5</v>
      </c>
      <c r="C1042" s="56">
        <v>0.96</v>
      </c>
      <c r="D1042" s="92">
        <f t="shared" si="112"/>
        <v>2.6041699999999999</v>
      </c>
      <c r="E1042" s="8">
        <f>Päälaskenta!F$15</f>
        <v>0.08</v>
      </c>
      <c r="F1042" s="93">
        <f>SQRT(POWER(Päälaskenta!C$15/(2*Päälaskenta!E$15),2)+(D1042/Päälaskenta!E$15))-Päälaskenta!C$15/(2*Päälaskenta!E$15)</f>
        <v>0.70320000000000005</v>
      </c>
      <c r="G1042" s="57">
        <f>2*SQRT((POWER(F1042,2))+POWER(Päälaskenta!E$15*F1042,2))+Päälaskenta!C$15</f>
        <v>4.99</v>
      </c>
      <c r="H1042" s="57">
        <f t="shared" si="113"/>
        <v>0.52</v>
      </c>
      <c r="I1042" s="62">
        <f t="shared" si="114"/>
        <v>1.4104999999999999E-2</v>
      </c>
      <c r="M1042" s="8">
        <f>IF(F1042&gt;(Päälaskenta!D$24+Päälaskenta!D$20),(F1042*Päälaskenta!C$15 + F1042*F1042*Päälaskenta!E$15)+(Päälaskenta!C$15 + F1042*Päälaskenta!E$15)*(F1042-(Päälaskenta!D$24+Päälaskenta!D$20)),F1042*Päälaskenta!C$15 + F1042*F1042*Päälaskenta!E$15)</f>
        <v>2.6040902400000001</v>
      </c>
      <c r="N1042" s="8">
        <f>IF(F1042&gt;Päälaskenta!D$24+Päälaskenta!D$20,2*SQRT(POWER((Päälaskenta!D$24+Päälaskenta!D$20),2)+POWER(Päälaskenta!E$15*(Päälaskenta!D$24+Päälaskenta!D$20),2))+Päälaskenta!C$15,(2*SQRT((POWER(F1042,2))+POWER(Päälaskenta!E$15*F1042,2))+Päälaskenta!C$15))</f>
        <v>4.9889499541215203</v>
      </c>
      <c r="O1042" s="8">
        <f t="shared" si="115"/>
        <v>0.52197161004765802</v>
      </c>
      <c r="P1042" s="8">
        <f>Päälaskenta!F$15</f>
        <v>0.08</v>
      </c>
      <c r="Q1042" s="8">
        <f t="shared" si="116"/>
        <v>21.102340731226899</v>
      </c>
      <c r="R1042" s="8">
        <f t="shared" si="117"/>
        <v>0.96002817475326796</v>
      </c>
      <c r="S1042" s="8">
        <f t="shared" si="118"/>
        <v>1.40352048282815E-2</v>
      </c>
    </row>
    <row r="1043" spans="1:19" x14ac:dyDescent="0.2">
      <c r="A1043" s="8">
        <v>1041</v>
      </c>
      <c r="B1043" s="8">
        <f>IF(Päälaskenta!C$7,Päälaskenta!E$7,Päälaskenta!G$5)</f>
        <v>2.5</v>
      </c>
      <c r="C1043" s="56">
        <v>0.95899999999999996</v>
      </c>
      <c r="D1043" s="92">
        <f t="shared" si="112"/>
        <v>2.6068799999999999</v>
      </c>
      <c r="E1043" s="8">
        <f>Päälaskenta!F$15</f>
        <v>0.08</v>
      </c>
      <c r="F1043" s="93">
        <f>SQRT(POWER(Päälaskenta!C$15/(2*Päälaskenta!E$15),2)+(D1043/Päälaskenta!E$15))-Päälaskenta!C$15/(2*Päälaskenta!E$15)</f>
        <v>0.70379999999999998</v>
      </c>
      <c r="G1043" s="57">
        <f>2*SQRT((POWER(F1043,2))+POWER(Päälaskenta!E$15*F1043,2))+Päälaskenta!C$15</f>
        <v>4.99</v>
      </c>
      <c r="H1043" s="57">
        <f t="shared" si="113"/>
        <v>0.52</v>
      </c>
      <c r="I1043" s="62">
        <f t="shared" si="114"/>
        <v>1.4076E-2</v>
      </c>
      <c r="M1043" s="8">
        <f>IF(F1043&gt;(Päälaskenta!D$24+Päälaskenta!D$20),(F1043*Päälaskenta!C$15 + F1043*F1043*Päälaskenta!E$15)+(Päälaskenta!C$15 + F1043*Päälaskenta!E$15)*(F1043-(Päälaskenta!D$24+Päälaskenta!D$20)),F1043*Päälaskenta!C$15 + F1043*F1043*Päälaskenta!E$15)</f>
        <v>2.6067344399999999</v>
      </c>
      <c r="N1043" s="8">
        <f>IF(F1043&gt;Päälaskenta!D$24+Päälaskenta!D$20,2*SQRT(POWER((Päälaskenta!D$24+Päälaskenta!D$20),2)+POWER(Päälaskenta!E$15*(Päälaskenta!D$24+Päälaskenta!D$20),2))+Päälaskenta!C$15,(2*SQRT((POWER(F1043,2))+POWER(Päälaskenta!E$15*F1043,2))+Päälaskenta!C$15))</f>
        <v>4.99064701039637</v>
      </c>
      <c r="O1043" s="8">
        <f t="shared" si="115"/>
        <v>0.52232394608749699</v>
      </c>
      <c r="P1043" s="8">
        <f>Päälaskenta!F$15</f>
        <v>0.08</v>
      </c>
      <c r="Q1043" s="8">
        <f t="shared" si="116"/>
        <v>21.133272869789099</v>
      </c>
      <c r="R1043" s="8">
        <f t="shared" si="117"/>
        <v>0.95905434847440796</v>
      </c>
      <c r="S1043" s="8">
        <f t="shared" si="118"/>
        <v>1.3994149078411001E-2</v>
      </c>
    </row>
    <row r="1044" spans="1:19" x14ac:dyDescent="0.2">
      <c r="A1044" s="8">
        <v>1042</v>
      </c>
      <c r="B1044" s="8">
        <f>IF(Päälaskenta!C$7,Päälaskenta!E$7,Päälaskenta!G$5)</f>
        <v>2.5</v>
      </c>
      <c r="C1044" s="56">
        <v>0.95799999999999996</v>
      </c>
      <c r="D1044" s="92">
        <f t="shared" si="112"/>
        <v>2.6095999999999999</v>
      </c>
      <c r="E1044" s="8">
        <f>Päälaskenta!F$15</f>
        <v>0.08</v>
      </c>
      <c r="F1044" s="93">
        <f>SQRT(POWER(Päälaskenta!C$15/(2*Päälaskenta!E$15),2)+(D1044/Päälaskenta!E$15))-Päälaskenta!C$15/(2*Päälaskenta!E$15)</f>
        <v>0.70450000000000002</v>
      </c>
      <c r="G1044" s="57">
        <f>2*SQRT((POWER(F1044,2))+POWER(Päälaskenta!E$15*F1044,2))+Päälaskenta!C$15</f>
        <v>4.99</v>
      </c>
      <c r="H1044" s="57">
        <f t="shared" si="113"/>
        <v>0.52</v>
      </c>
      <c r="I1044" s="62">
        <f t="shared" si="114"/>
        <v>1.4047E-2</v>
      </c>
      <c r="M1044" s="8">
        <f>IF(F1044&gt;(Päälaskenta!D$24+Päälaskenta!D$20),(F1044*Päälaskenta!C$15 + F1044*F1044*Päälaskenta!E$15)+(Päälaskenta!C$15 + F1044*Päälaskenta!E$15)*(F1044-(Päälaskenta!D$24+Päälaskenta!D$20)),F1044*Päälaskenta!C$15 + F1044*F1044*Päälaskenta!E$15)</f>
        <v>2.6098202499999998</v>
      </c>
      <c r="N1044" s="8">
        <f>IF(F1044&gt;Päälaskenta!D$24+Päälaskenta!D$20,2*SQRT(POWER((Päälaskenta!D$24+Päälaskenta!D$20),2)+POWER(Päälaskenta!E$15*(Päälaskenta!D$24+Päälaskenta!D$20),2))+Päälaskenta!C$15,(2*SQRT((POWER(F1044,2))+POWER(Päälaskenta!E$15*F1044,2))+Päälaskenta!C$15))</f>
        <v>4.9926269093836897</v>
      </c>
      <c r="O1044" s="8">
        <f t="shared" si="115"/>
        <v>0.52273488433409998</v>
      </c>
      <c r="P1044" s="8">
        <f>Päälaskenta!F$15</f>
        <v>0.08</v>
      </c>
      <c r="Q1044" s="8">
        <f t="shared" si="116"/>
        <v>21.169386161161299</v>
      </c>
      <c r="R1044" s="8">
        <f t="shared" si="117"/>
        <v>0.95792037784977702</v>
      </c>
      <c r="S1044" s="8">
        <f t="shared" si="118"/>
        <v>1.3946443990062099E-2</v>
      </c>
    </row>
    <row r="1045" spans="1:19" x14ac:dyDescent="0.2">
      <c r="A1045" s="8">
        <v>1043</v>
      </c>
      <c r="B1045" s="8">
        <f>IF(Päälaskenta!C$7,Päälaskenta!E$7,Päälaskenta!G$5)</f>
        <v>2.5</v>
      </c>
      <c r="C1045" s="56">
        <v>0.95699999999999996</v>
      </c>
      <c r="D1045" s="92">
        <f t="shared" si="112"/>
        <v>2.61233</v>
      </c>
      <c r="E1045" s="8">
        <f>Päälaskenta!F$15</f>
        <v>0.08</v>
      </c>
      <c r="F1045" s="93">
        <f>SQRT(POWER(Päälaskenta!C$15/(2*Päälaskenta!E$15),2)+(D1045/Päälaskenta!E$15))-Päälaskenta!C$15/(2*Päälaskenta!E$15)</f>
        <v>0.70509999999999995</v>
      </c>
      <c r="G1045" s="57">
        <f>2*SQRT((POWER(F1045,2))+POWER(Päälaskenta!E$15*F1045,2))+Päälaskenta!C$15</f>
        <v>4.99</v>
      </c>
      <c r="H1045" s="57">
        <f t="shared" si="113"/>
        <v>0.52</v>
      </c>
      <c r="I1045" s="62">
        <f t="shared" si="114"/>
        <v>1.4017E-2</v>
      </c>
      <c r="M1045" s="8">
        <f>IF(F1045&gt;(Päälaskenta!D$24+Päälaskenta!D$20),(F1045*Päälaskenta!C$15 + F1045*F1045*Päälaskenta!E$15)+(Päälaskenta!C$15 + F1045*Päälaskenta!E$15)*(F1045-(Päälaskenta!D$24+Päälaskenta!D$20)),F1045*Päälaskenta!C$15 + F1045*F1045*Päälaskenta!E$15)</f>
        <v>2.6124660099999999</v>
      </c>
      <c r="N1045" s="8">
        <f>IF(F1045&gt;Päälaskenta!D$24+Päälaskenta!D$20,2*SQRT(POWER((Päälaskenta!D$24+Päälaskenta!D$20),2)+POWER(Päälaskenta!E$15*(Päälaskenta!D$24+Päälaskenta!D$20),2))+Päälaskenta!C$15,(2*SQRT((POWER(F1045,2))+POWER(Päälaskenta!E$15*F1045,2))+Päälaskenta!C$15))</f>
        <v>4.9943239656585403</v>
      </c>
      <c r="O1045" s="8">
        <f t="shared" si="115"/>
        <v>0.52308701397097401</v>
      </c>
      <c r="P1045" s="8">
        <f>Päälaskenta!F$15</f>
        <v>0.08</v>
      </c>
      <c r="Q1045" s="8">
        <f t="shared" si="116"/>
        <v>21.2003625218974</v>
      </c>
      <c r="R1045" s="8">
        <f t="shared" si="117"/>
        <v>0.95695024946946605</v>
      </c>
      <c r="S1045" s="8">
        <f t="shared" si="118"/>
        <v>1.3905718793084399E-2</v>
      </c>
    </row>
    <row r="1046" spans="1:19" x14ac:dyDescent="0.2">
      <c r="A1046" s="8">
        <v>1044</v>
      </c>
      <c r="B1046" s="8">
        <f>IF(Päälaskenta!C$7,Päälaskenta!E$7,Päälaskenta!G$5)</f>
        <v>2.5</v>
      </c>
      <c r="C1046" s="56">
        <v>0.95599999999999996</v>
      </c>
      <c r="D1046" s="92">
        <f t="shared" si="112"/>
        <v>2.6150600000000002</v>
      </c>
      <c r="E1046" s="8">
        <f>Päälaskenta!F$15</f>
        <v>0.08</v>
      </c>
      <c r="F1046" s="93">
        <f>SQRT(POWER(Päälaskenta!C$15/(2*Päälaskenta!E$15),2)+(D1046/Päälaskenta!E$15))-Päälaskenta!C$15/(2*Päälaskenta!E$15)</f>
        <v>0.70569999999999999</v>
      </c>
      <c r="G1046" s="57">
        <f>2*SQRT((POWER(F1046,2))+POWER(Päälaskenta!E$15*F1046,2))+Päälaskenta!C$15</f>
        <v>5</v>
      </c>
      <c r="H1046" s="57">
        <f t="shared" si="113"/>
        <v>0.52</v>
      </c>
      <c r="I1046" s="62">
        <f t="shared" si="114"/>
        <v>1.3988E-2</v>
      </c>
      <c r="M1046" s="8">
        <f>IF(F1046&gt;(Päälaskenta!D$24+Päälaskenta!D$20),(F1046*Päälaskenta!C$15 + F1046*F1046*Päälaskenta!E$15)+(Päälaskenta!C$15 + F1046*Päälaskenta!E$15)*(F1046-(Päälaskenta!D$24+Päälaskenta!D$20)),F1046*Päälaskenta!C$15 + F1046*F1046*Päälaskenta!E$15)</f>
        <v>2.61511249</v>
      </c>
      <c r="N1046" s="8">
        <f>IF(F1046&gt;Päälaskenta!D$24+Päälaskenta!D$20,2*SQRT(POWER((Päälaskenta!D$24+Päälaskenta!D$20),2)+POWER(Päälaskenta!E$15*(Päälaskenta!D$24+Päälaskenta!D$20),2))+Päälaskenta!C$15,(2*SQRT((POWER(F1046,2))+POWER(Päälaskenta!E$15*F1046,2))+Päälaskenta!C$15))</f>
        <v>4.99602102193339</v>
      </c>
      <c r="O1046" s="8">
        <f t="shared" si="115"/>
        <v>0.52343904849863698</v>
      </c>
      <c r="P1046" s="8">
        <f>Päälaskenta!F$15</f>
        <v>0.08</v>
      </c>
      <c r="Q1046" s="8">
        <f t="shared" si="116"/>
        <v>21.2313592926007</v>
      </c>
      <c r="R1046" s="8">
        <f t="shared" si="117"/>
        <v>0.95598182088144101</v>
      </c>
      <c r="S1046" s="8">
        <f t="shared" si="118"/>
        <v>1.38651450617831E-2</v>
      </c>
    </row>
    <row r="1047" spans="1:19" x14ac:dyDescent="0.2">
      <c r="A1047" s="8">
        <v>1045</v>
      </c>
      <c r="B1047" s="8">
        <f>IF(Päälaskenta!C$7,Päälaskenta!E$7,Päälaskenta!G$5)</f>
        <v>2.5</v>
      </c>
      <c r="C1047" s="56">
        <v>0.95499999999999996</v>
      </c>
      <c r="D1047" s="92">
        <f t="shared" si="112"/>
        <v>2.6177999999999999</v>
      </c>
      <c r="E1047" s="8">
        <f>Päälaskenta!F$15</f>
        <v>0.08</v>
      </c>
      <c r="F1047" s="93">
        <f>SQRT(POWER(Päälaskenta!C$15/(2*Päälaskenta!E$15),2)+(D1047/Päälaskenta!E$15))-Päälaskenta!C$15/(2*Päälaskenta!E$15)</f>
        <v>0.70630000000000004</v>
      </c>
      <c r="G1047" s="57">
        <f>2*SQRT((POWER(F1047,2))+POWER(Päälaskenta!E$15*F1047,2))+Päälaskenta!C$15</f>
        <v>5</v>
      </c>
      <c r="H1047" s="57">
        <f t="shared" si="113"/>
        <v>0.52</v>
      </c>
      <c r="I1047" s="62">
        <f t="shared" si="114"/>
        <v>1.3958999999999999E-2</v>
      </c>
      <c r="M1047" s="8">
        <f>IF(F1047&gt;(Päälaskenta!D$24+Päälaskenta!D$20),(F1047*Päälaskenta!C$15 + F1047*F1047*Päälaskenta!E$15)+(Päälaskenta!C$15 + F1047*Päälaskenta!E$15)*(F1047-(Päälaskenta!D$24+Päälaskenta!D$20)),F1047*Päälaskenta!C$15 + F1047*F1047*Päälaskenta!E$15)</f>
        <v>2.6177596900000002</v>
      </c>
      <c r="N1047" s="8">
        <f>IF(F1047&gt;Päälaskenta!D$24+Päälaskenta!D$20,2*SQRT(POWER((Päälaskenta!D$24+Päälaskenta!D$20),2)+POWER(Päälaskenta!E$15*(Päälaskenta!D$24+Päälaskenta!D$20),2))+Päälaskenta!C$15,(2*SQRT((POWER(F1047,2))+POWER(Päälaskenta!E$15*F1047,2))+Päälaskenta!C$15))</f>
        <v>4.99771807820823</v>
      </c>
      <c r="O1047" s="8">
        <f t="shared" si="115"/>
        <v>0.52379098801397606</v>
      </c>
      <c r="P1047" s="8">
        <f>Päälaskenta!F$15</f>
        <v>0.08</v>
      </c>
      <c r="Q1047" s="8">
        <f t="shared" si="116"/>
        <v>21.2623764731097</v>
      </c>
      <c r="R1047" s="8">
        <f t="shared" si="117"/>
        <v>0.95501508772946198</v>
      </c>
      <c r="S1047" s="8">
        <f t="shared" si="118"/>
        <v>1.3824722108365601E-2</v>
      </c>
    </row>
    <row r="1048" spans="1:19" x14ac:dyDescent="0.2">
      <c r="A1048" s="8">
        <v>1046</v>
      </c>
      <c r="B1048" s="8">
        <f>IF(Päälaskenta!C$7,Päälaskenta!E$7,Päälaskenta!G$5)</f>
        <v>2.5</v>
      </c>
      <c r="C1048" s="56">
        <v>0.95399999999999996</v>
      </c>
      <c r="D1048" s="92">
        <f t="shared" si="112"/>
        <v>2.6205500000000002</v>
      </c>
      <c r="E1048" s="8">
        <f>Päälaskenta!F$15</f>
        <v>0.08</v>
      </c>
      <c r="F1048" s="93">
        <f>SQRT(POWER(Päälaskenta!C$15/(2*Päälaskenta!E$15),2)+(D1048/Päälaskenta!E$15))-Päälaskenta!C$15/(2*Päälaskenta!E$15)</f>
        <v>0.70689999999999997</v>
      </c>
      <c r="G1048" s="57">
        <f>2*SQRT((POWER(F1048,2))+POWER(Päälaskenta!E$15*F1048,2))+Päälaskenta!C$15</f>
        <v>5</v>
      </c>
      <c r="H1048" s="57">
        <f t="shared" si="113"/>
        <v>0.52</v>
      </c>
      <c r="I1048" s="62">
        <f t="shared" si="114"/>
        <v>1.393E-2</v>
      </c>
      <c r="M1048" s="8">
        <f>IF(F1048&gt;(Päälaskenta!D$24+Päälaskenta!D$20),(F1048*Päälaskenta!C$15 + F1048*F1048*Päälaskenta!E$15)+(Päälaskenta!C$15 + F1048*Päälaskenta!E$15)*(F1048-(Päälaskenta!D$24+Päälaskenta!D$20)),F1048*Päälaskenta!C$15 + F1048*F1048*Päälaskenta!E$15)</f>
        <v>2.62040761</v>
      </c>
      <c r="N1048" s="8">
        <f>IF(F1048&gt;Päälaskenta!D$24+Päälaskenta!D$20,2*SQRT(POWER((Päälaskenta!D$24+Päälaskenta!D$20),2)+POWER(Päälaskenta!E$15*(Päälaskenta!D$24+Päälaskenta!D$20),2))+Päälaskenta!C$15,(2*SQRT((POWER(F1048,2))+POWER(Päälaskenta!E$15*F1048,2))+Päälaskenta!C$15))</f>
        <v>4.9994151344830797</v>
      </c>
      <c r="O1048" s="8">
        <f t="shared" si="115"/>
        <v>0.52414283261374695</v>
      </c>
      <c r="P1048" s="8">
        <f>Päälaskenta!F$15</f>
        <v>0.08</v>
      </c>
      <c r="Q1048" s="8">
        <f t="shared" si="116"/>
        <v>21.293414063267999</v>
      </c>
      <c r="R1048" s="8">
        <f t="shared" si="117"/>
        <v>0.95405004567209295</v>
      </c>
      <c r="S1048" s="8">
        <f t="shared" si="118"/>
        <v>1.37844492487353E-2</v>
      </c>
    </row>
    <row r="1049" spans="1:19" x14ac:dyDescent="0.2">
      <c r="A1049" s="8">
        <v>1047</v>
      </c>
      <c r="B1049" s="8">
        <f>IF(Päälaskenta!C$7,Päälaskenta!E$7,Päälaskenta!G$5)</f>
        <v>2.5</v>
      </c>
      <c r="C1049" s="56">
        <v>0.95299999999999996</v>
      </c>
      <c r="D1049" s="92">
        <f t="shared" si="112"/>
        <v>2.6232899999999999</v>
      </c>
      <c r="E1049" s="8">
        <f>Päälaskenta!F$15</f>
        <v>0.08</v>
      </c>
      <c r="F1049" s="93">
        <f>SQRT(POWER(Päälaskenta!C$15/(2*Päälaskenta!E$15),2)+(D1049/Päälaskenta!E$15))-Päälaskenta!C$15/(2*Päälaskenta!E$15)</f>
        <v>0.70760000000000001</v>
      </c>
      <c r="G1049" s="57">
        <f>2*SQRT((POWER(F1049,2))+POWER(Päälaskenta!E$15*F1049,2))+Päälaskenta!C$15</f>
        <v>5</v>
      </c>
      <c r="H1049" s="57">
        <f t="shared" si="113"/>
        <v>0.52</v>
      </c>
      <c r="I1049" s="62">
        <f t="shared" si="114"/>
        <v>1.3899999999999999E-2</v>
      </c>
      <c r="M1049" s="8">
        <f>IF(F1049&gt;(Päälaskenta!D$24+Päälaskenta!D$20),(F1049*Päälaskenta!C$15 + F1049*F1049*Päälaskenta!E$15)+(Päälaskenta!C$15 + F1049*Päälaskenta!E$15)*(F1049-(Päälaskenta!D$24+Päälaskenta!D$20)),F1049*Päälaskenta!C$15 + F1049*F1049*Päälaskenta!E$15)</f>
        <v>2.6234977599999998</v>
      </c>
      <c r="N1049" s="8">
        <f>IF(F1049&gt;Päälaskenta!D$24+Päälaskenta!D$20,2*SQRT(POWER((Päälaskenta!D$24+Päälaskenta!D$20),2)+POWER(Päälaskenta!E$15*(Päälaskenta!D$24+Päälaskenta!D$20),2))+Päälaskenta!C$15,(2*SQRT((POWER(F1049,2))+POWER(Päälaskenta!E$15*F1049,2))+Päälaskenta!C$15))</f>
        <v>5.0013950334704003</v>
      </c>
      <c r="O1049" s="8">
        <f t="shared" si="115"/>
        <v>0.52455319814631596</v>
      </c>
      <c r="P1049" s="8">
        <f>Päälaskenta!F$15</f>
        <v>0.08</v>
      </c>
      <c r="Q1049" s="8">
        <f t="shared" si="116"/>
        <v>21.3296503804468</v>
      </c>
      <c r="R1049" s="8">
        <f t="shared" si="117"/>
        <v>0.95292629485607006</v>
      </c>
      <c r="S1049" s="8">
        <f t="shared" si="118"/>
        <v>1.37376530401488E-2</v>
      </c>
    </row>
    <row r="1050" spans="1:19" x14ac:dyDescent="0.2">
      <c r="A1050" s="8">
        <v>1048</v>
      </c>
      <c r="B1050" s="8">
        <f>IF(Päälaskenta!C$7,Päälaskenta!E$7,Päälaskenta!G$5)</f>
        <v>2.5</v>
      </c>
      <c r="C1050" s="56">
        <v>0.95199999999999996</v>
      </c>
      <c r="D1050" s="92">
        <f t="shared" si="112"/>
        <v>2.6260500000000002</v>
      </c>
      <c r="E1050" s="8">
        <f>Päälaskenta!F$15</f>
        <v>0.08</v>
      </c>
      <c r="F1050" s="93">
        <f>SQRT(POWER(Päälaskenta!C$15/(2*Päälaskenta!E$15),2)+(D1050/Päälaskenta!E$15))-Päälaskenta!C$15/(2*Päälaskenta!E$15)</f>
        <v>0.70820000000000005</v>
      </c>
      <c r="G1050" s="57">
        <f>2*SQRT((POWER(F1050,2))+POWER(Päälaskenta!E$15*F1050,2))+Päälaskenta!C$15</f>
        <v>5</v>
      </c>
      <c r="H1050" s="57">
        <f t="shared" si="113"/>
        <v>0.53</v>
      </c>
      <c r="I1050" s="62">
        <f t="shared" si="114"/>
        <v>1.3523E-2</v>
      </c>
      <c r="M1050" s="8">
        <f>IF(F1050&gt;(Päälaskenta!D$24+Päälaskenta!D$20),(F1050*Päälaskenta!C$15 + F1050*F1050*Päälaskenta!E$15)+(Päälaskenta!C$15 + F1050*Päälaskenta!E$15)*(F1050-(Päälaskenta!D$24+Päälaskenta!D$20)),F1050*Päälaskenta!C$15 + F1050*F1050*Päälaskenta!E$15)</f>
        <v>2.6261472399999999</v>
      </c>
      <c r="N1050" s="8">
        <f>IF(F1050&gt;Päälaskenta!D$24+Päälaskenta!D$20,2*SQRT(POWER((Päälaskenta!D$24+Päälaskenta!D$20),2)+POWER(Päälaskenta!E$15*(Päälaskenta!D$24+Päälaskenta!D$20),2))+Päälaskenta!C$15,(2*SQRT((POWER(F1050,2))+POWER(Päälaskenta!E$15*F1050,2))+Päälaskenta!C$15))</f>
        <v>5.00309208974525</v>
      </c>
      <c r="O1050" s="8">
        <f t="shared" si="115"/>
        <v>0.52490483742699201</v>
      </c>
      <c r="P1050" s="8">
        <f>Päälaskenta!F$15</f>
        <v>0.08</v>
      </c>
      <c r="Q1050" s="8">
        <f t="shared" si="116"/>
        <v>21.360732190999599</v>
      </c>
      <c r="R1050" s="8">
        <f t="shared" si="117"/>
        <v>0.95196490201364303</v>
      </c>
      <c r="S1050" s="8">
        <f t="shared" si="118"/>
        <v>1.36977030543589E-2</v>
      </c>
    </row>
    <row r="1051" spans="1:19" x14ac:dyDescent="0.2">
      <c r="A1051" s="8">
        <v>1049</v>
      </c>
      <c r="B1051" s="8">
        <f>IF(Päälaskenta!C$7,Päälaskenta!E$7,Päälaskenta!G$5)</f>
        <v>2.5</v>
      </c>
      <c r="C1051" s="56">
        <v>0.95099999999999996</v>
      </c>
      <c r="D1051" s="92">
        <f t="shared" si="112"/>
        <v>2.6288100000000001</v>
      </c>
      <c r="E1051" s="8">
        <f>Päälaskenta!F$15</f>
        <v>0.08</v>
      </c>
      <c r="F1051" s="93">
        <f>SQRT(POWER(Päälaskenta!C$15/(2*Päälaskenta!E$15),2)+(D1051/Päälaskenta!E$15))-Päälaskenta!C$15/(2*Päälaskenta!E$15)</f>
        <v>0.70879999999999999</v>
      </c>
      <c r="G1051" s="57">
        <f>2*SQRT((POWER(F1051,2))+POWER(Päälaskenta!E$15*F1051,2))+Päälaskenta!C$15</f>
        <v>5</v>
      </c>
      <c r="H1051" s="57">
        <f t="shared" si="113"/>
        <v>0.53</v>
      </c>
      <c r="I1051" s="62">
        <f t="shared" si="114"/>
        <v>1.3495E-2</v>
      </c>
      <c r="M1051" s="8">
        <f>IF(F1051&gt;(Päälaskenta!D$24+Päälaskenta!D$20),(F1051*Päälaskenta!C$15 + F1051*F1051*Päälaskenta!E$15)+(Päälaskenta!C$15 + F1051*Päälaskenta!E$15)*(F1051-(Päälaskenta!D$24+Päälaskenta!D$20)),F1051*Päälaskenta!C$15 + F1051*F1051*Päälaskenta!E$15)</f>
        <v>2.62879744</v>
      </c>
      <c r="N1051" s="8">
        <f>IF(F1051&gt;Päälaskenta!D$24+Päälaskenta!D$20,2*SQRT(POWER((Päälaskenta!D$24+Päälaskenta!D$20),2)+POWER(Päälaskenta!E$15*(Päälaskenta!D$24+Päälaskenta!D$20),2))+Päälaskenta!C$15,(2*SQRT((POWER(F1051,2))+POWER(Päälaskenta!E$15*F1051,2))+Päälaskenta!C$15))</f>
        <v>5.0047891460200997</v>
      </c>
      <c r="O1051" s="8">
        <f t="shared" si="115"/>
        <v>0.52525638209762904</v>
      </c>
      <c r="P1051" s="8">
        <f>Päälaskenta!F$15</f>
        <v>0.08</v>
      </c>
      <c r="Q1051" s="8">
        <f t="shared" si="116"/>
        <v>21.39183441074</v>
      </c>
      <c r="R1051" s="8">
        <f t="shared" si="117"/>
        <v>0.95100518661491096</v>
      </c>
      <c r="S1051" s="8">
        <f t="shared" si="118"/>
        <v>1.3657901020170501E-2</v>
      </c>
    </row>
    <row r="1052" spans="1:19" x14ac:dyDescent="0.2">
      <c r="A1052" s="8">
        <v>1050</v>
      </c>
      <c r="B1052" s="8">
        <f>IF(Päälaskenta!C$7,Päälaskenta!E$7,Päälaskenta!G$5)</f>
        <v>2.5</v>
      </c>
      <c r="C1052" s="56">
        <v>0.95</v>
      </c>
      <c r="D1052" s="92">
        <f t="shared" si="112"/>
        <v>2.63158</v>
      </c>
      <c r="E1052" s="8">
        <f>Päälaskenta!F$15</f>
        <v>0.08</v>
      </c>
      <c r="F1052" s="93">
        <f>SQRT(POWER(Päälaskenta!C$15/(2*Päälaskenta!E$15),2)+(D1052/Päälaskenta!E$15))-Päälaskenta!C$15/(2*Päälaskenta!E$15)</f>
        <v>0.70940000000000003</v>
      </c>
      <c r="G1052" s="57">
        <f>2*SQRT((POWER(F1052,2))+POWER(Päälaskenta!E$15*F1052,2))+Päälaskenta!C$15</f>
        <v>5.01</v>
      </c>
      <c r="H1052" s="57">
        <f t="shared" si="113"/>
        <v>0.53</v>
      </c>
      <c r="I1052" s="62">
        <f t="shared" si="114"/>
        <v>1.3467E-2</v>
      </c>
      <c r="M1052" s="8">
        <f>IF(F1052&gt;(Päälaskenta!D$24+Päälaskenta!D$20),(F1052*Päälaskenta!C$15 + F1052*F1052*Päälaskenta!E$15)+(Päälaskenta!C$15 + F1052*Päälaskenta!E$15)*(F1052-(Päälaskenta!D$24+Päälaskenta!D$20)),F1052*Päälaskenta!C$15 + F1052*F1052*Päälaskenta!E$15)</f>
        <v>2.6314483599999998</v>
      </c>
      <c r="N1052" s="8">
        <f>IF(F1052&gt;Päälaskenta!D$24+Päälaskenta!D$20,2*SQRT(POWER((Päälaskenta!D$24+Päälaskenta!D$20),2)+POWER(Päälaskenta!E$15*(Päälaskenta!D$24+Päälaskenta!D$20),2))+Päälaskenta!C$15,(2*SQRT((POWER(F1052,2))+POWER(Päälaskenta!E$15*F1052,2))+Päälaskenta!C$15))</f>
        <v>5.0064862022949503</v>
      </c>
      <c r="O1052" s="8">
        <f t="shared" si="115"/>
        <v>0.52560783225443697</v>
      </c>
      <c r="P1052" s="8">
        <f>Päälaskenta!F$15</f>
        <v>0.08</v>
      </c>
      <c r="Q1052" s="8">
        <f t="shared" si="116"/>
        <v>21.422957039532601</v>
      </c>
      <c r="R1052" s="8">
        <f t="shared" si="117"/>
        <v>0.95004714437945503</v>
      </c>
      <c r="S1052" s="8">
        <f t="shared" si="118"/>
        <v>1.36182462686398E-2</v>
      </c>
    </row>
    <row r="1053" spans="1:19" x14ac:dyDescent="0.2">
      <c r="A1053" s="8">
        <v>1051</v>
      </c>
      <c r="B1053" s="8">
        <f>IF(Päälaskenta!C$7,Päälaskenta!E$7,Päälaskenta!G$5)</f>
        <v>2.5</v>
      </c>
      <c r="C1053" s="56">
        <v>0.94899999999999995</v>
      </c>
      <c r="D1053" s="92">
        <f t="shared" si="112"/>
        <v>2.63435</v>
      </c>
      <c r="E1053" s="8">
        <f>Päälaskenta!F$15</f>
        <v>0.08</v>
      </c>
      <c r="F1053" s="93">
        <f>SQRT(POWER(Päälaskenta!C$15/(2*Päälaskenta!E$15),2)+(D1053/Päälaskenta!E$15))-Päälaskenta!C$15/(2*Päälaskenta!E$15)</f>
        <v>0.71009999999999995</v>
      </c>
      <c r="G1053" s="57">
        <f>2*SQRT((POWER(F1053,2))+POWER(Päälaskenta!E$15*F1053,2))+Päälaskenta!C$15</f>
        <v>5.01</v>
      </c>
      <c r="H1053" s="57">
        <f t="shared" si="113"/>
        <v>0.53</v>
      </c>
      <c r="I1053" s="62">
        <f t="shared" si="114"/>
        <v>1.3438E-2</v>
      </c>
      <c r="M1053" s="8">
        <f>IF(F1053&gt;(Päälaskenta!D$24+Päälaskenta!D$20),(F1053*Päälaskenta!C$15 + F1053*F1053*Päälaskenta!E$15)+(Päälaskenta!C$15 + F1053*Päälaskenta!E$15)*(F1053-(Päälaskenta!D$24+Päälaskenta!D$20)),F1053*Päälaskenta!C$15 + F1053*F1053*Päälaskenta!E$15)</f>
        <v>2.6345420100000001</v>
      </c>
      <c r="N1053" s="8">
        <f>IF(F1053&gt;Päälaskenta!D$24+Päälaskenta!D$20,2*SQRT(POWER((Päälaskenta!D$24+Päälaskenta!D$20),2)+POWER(Päälaskenta!E$15*(Päälaskenta!D$24+Päälaskenta!D$20),2))+Päälaskenta!C$15,(2*SQRT((POWER(F1053,2))+POWER(Päälaskenta!E$15*F1053,2))+Päälaskenta!C$15))</f>
        <v>5.00846610128227</v>
      </c>
      <c r="O1053" s="8">
        <f t="shared" si="115"/>
        <v>0.52601773811057695</v>
      </c>
      <c r="P1053" s="8">
        <f>Päälaskenta!F$15</f>
        <v>0.08</v>
      </c>
      <c r="Q1053" s="8">
        <f t="shared" si="116"/>
        <v>21.4592925677251</v>
      </c>
      <c r="R1053" s="8">
        <f t="shared" si="117"/>
        <v>0.94893153744016401</v>
      </c>
      <c r="S1053" s="8">
        <f t="shared" si="118"/>
        <v>1.35721676532997E-2</v>
      </c>
    </row>
    <row r="1054" spans="1:19" x14ac:dyDescent="0.2">
      <c r="A1054" s="8">
        <v>1052</v>
      </c>
      <c r="B1054" s="8">
        <f>IF(Päälaskenta!C$7,Päälaskenta!E$7,Päälaskenta!G$5)</f>
        <v>2.5</v>
      </c>
      <c r="C1054" s="56">
        <v>0.94799999999999995</v>
      </c>
      <c r="D1054" s="92">
        <f t="shared" si="112"/>
        <v>2.63713</v>
      </c>
      <c r="E1054" s="8">
        <f>Päälaskenta!F$15</f>
        <v>0.08</v>
      </c>
      <c r="F1054" s="93">
        <f>SQRT(POWER(Päälaskenta!C$15/(2*Päälaskenta!E$15),2)+(D1054/Päälaskenta!E$15))-Päälaskenta!C$15/(2*Päälaskenta!E$15)</f>
        <v>0.7107</v>
      </c>
      <c r="G1054" s="57">
        <f>2*SQRT((POWER(F1054,2))+POWER(Päälaskenta!E$15*F1054,2))+Päälaskenta!C$15</f>
        <v>5.01</v>
      </c>
      <c r="H1054" s="57">
        <f t="shared" si="113"/>
        <v>0.53</v>
      </c>
      <c r="I1054" s="62">
        <f t="shared" si="114"/>
        <v>1.341E-2</v>
      </c>
      <c r="M1054" s="8">
        <f>IF(F1054&gt;(Päälaskenta!D$24+Päälaskenta!D$20),(F1054*Päälaskenta!C$15 + F1054*F1054*Päälaskenta!E$15)+(Päälaskenta!C$15 + F1054*Päälaskenta!E$15)*(F1054-(Päälaskenta!D$24+Päälaskenta!D$20)),F1054*Päälaskenta!C$15 + F1054*F1054*Päälaskenta!E$15)</f>
        <v>2.6371944900000002</v>
      </c>
      <c r="N1054" s="8">
        <f>IF(F1054&gt;Päälaskenta!D$24+Päälaskenta!D$20,2*SQRT(POWER((Päälaskenta!D$24+Päälaskenta!D$20),2)+POWER(Päälaskenta!E$15*(Päälaskenta!D$24+Päälaskenta!D$20),2))+Päälaskenta!C$15,(2*SQRT((POWER(F1054,2))+POWER(Päälaskenta!E$15*F1054,2))+Päälaskenta!C$15))</f>
        <v>5.0101631575571197</v>
      </c>
      <c r="O1054" s="8">
        <f t="shared" si="115"/>
        <v>0.52636898381685804</v>
      </c>
      <c r="P1054" s="8">
        <f>Päälaskenta!F$15</f>
        <v>0.08</v>
      </c>
      <c r="Q1054" s="8">
        <f t="shared" si="116"/>
        <v>21.490459415690999</v>
      </c>
      <c r="R1054" s="8">
        <f t="shared" si="117"/>
        <v>0.94797710577652505</v>
      </c>
      <c r="S1054" s="8">
        <f t="shared" si="118"/>
        <v>1.3532829736366299E-2</v>
      </c>
    </row>
    <row r="1055" spans="1:19" x14ac:dyDescent="0.2">
      <c r="A1055" s="8">
        <v>1053</v>
      </c>
      <c r="B1055" s="8">
        <f>IF(Päälaskenta!C$7,Päälaskenta!E$7,Päälaskenta!G$5)</f>
        <v>2.5</v>
      </c>
      <c r="C1055" s="56">
        <v>0.94699999999999995</v>
      </c>
      <c r="D1055" s="92">
        <f t="shared" si="112"/>
        <v>2.63992</v>
      </c>
      <c r="E1055" s="8">
        <f>Päälaskenta!F$15</f>
        <v>0.08</v>
      </c>
      <c r="F1055" s="93">
        <f>SQRT(POWER(Päälaskenta!C$15/(2*Päälaskenta!E$15),2)+(D1055/Päälaskenta!E$15))-Päälaskenta!C$15/(2*Päälaskenta!E$15)</f>
        <v>0.71130000000000004</v>
      </c>
      <c r="G1055" s="57">
        <f>2*SQRT((POWER(F1055,2))+POWER(Päälaskenta!E$15*F1055,2))+Päälaskenta!C$15</f>
        <v>5.01</v>
      </c>
      <c r="H1055" s="57">
        <f t="shared" si="113"/>
        <v>0.53</v>
      </c>
      <c r="I1055" s="62">
        <f t="shared" si="114"/>
        <v>1.3382E-2</v>
      </c>
      <c r="M1055" s="8">
        <f>IF(F1055&gt;(Päälaskenta!D$24+Päälaskenta!D$20),(F1055*Päälaskenta!C$15 + F1055*F1055*Päälaskenta!E$15)+(Päälaskenta!C$15 + F1055*Päälaskenta!E$15)*(F1055-(Päälaskenta!D$24+Päälaskenta!D$20)),F1055*Päälaskenta!C$15 + F1055*F1055*Päälaskenta!E$15)</f>
        <v>2.6398476899999999</v>
      </c>
      <c r="N1055" s="8">
        <f>IF(F1055&gt;Päälaskenta!D$24+Päälaskenta!D$20,2*SQRT(POWER((Päälaskenta!D$24+Päälaskenta!D$20),2)+POWER(Päälaskenta!E$15*(Päälaskenta!D$24+Päälaskenta!D$20),2))+Päälaskenta!C$15,(2*SQRT((POWER(F1055,2))+POWER(Päälaskenta!E$15*F1055,2))+Päälaskenta!C$15))</f>
        <v>5.0118602138319703</v>
      </c>
      <c r="O1055" s="8">
        <f t="shared" si="115"/>
        <v>0.52672013531311601</v>
      </c>
      <c r="P1055" s="8">
        <f>Päälaskenta!F$15</f>
        <v>0.08</v>
      </c>
      <c r="Q1055" s="8">
        <f t="shared" si="116"/>
        <v>21.521646672313899</v>
      </c>
      <c r="R1055" s="8">
        <f t="shared" si="117"/>
        <v>0.94702433381677398</v>
      </c>
      <c r="S1055" s="8">
        <f t="shared" si="118"/>
        <v>1.3493637007273599E-2</v>
      </c>
    </row>
    <row r="1056" spans="1:19" x14ac:dyDescent="0.2">
      <c r="A1056" s="8">
        <v>1054</v>
      </c>
      <c r="B1056" s="8">
        <f>IF(Päälaskenta!C$7,Päälaskenta!E$7,Päälaskenta!G$5)</f>
        <v>2.5</v>
      </c>
      <c r="C1056" s="56">
        <v>0.94599999999999995</v>
      </c>
      <c r="D1056" s="92">
        <f t="shared" si="112"/>
        <v>2.6427100000000001</v>
      </c>
      <c r="E1056" s="8">
        <f>Päälaskenta!F$15</f>
        <v>0.08</v>
      </c>
      <c r="F1056" s="93">
        <f>SQRT(POWER(Päälaskenta!C$15/(2*Päälaskenta!E$15),2)+(D1056/Päälaskenta!E$15))-Päälaskenta!C$15/(2*Päälaskenta!E$15)</f>
        <v>0.71189999999999998</v>
      </c>
      <c r="G1056" s="57">
        <f>2*SQRT((POWER(F1056,2))+POWER(Päälaskenta!E$15*F1056,2))+Päälaskenta!C$15</f>
        <v>5.01</v>
      </c>
      <c r="H1056" s="57">
        <f t="shared" si="113"/>
        <v>0.53</v>
      </c>
      <c r="I1056" s="62">
        <f t="shared" si="114"/>
        <v>1.3353E-2</v>
      </c>
      <c r="M1056" s="8">
        <f>IF(F1056&gt;(Päälaskenta!D$24+Päälaskenta!D$20),(F1056*Päälaskenta!C$15 + F1056*F1056*Päälaskenta!E$15)+(Päälaskenta!C$15 + F1056*Päälaskenta!E$15)*(F1056-(Päälaskenta!D$24+Päälaskenta!D$20)),F1056*Päälaskenta!C$15 + F1056*F1056*Päälaskenta!E$15)</f>
        <v>2.6425016100000001</v>
      </c>
      <c r="N1056" s="8">
        <f>IF(F1056&gt;Päälaskenta!D$24+Päälaskenta!D$20,2*SQRT(POWER((Päälaskenta!D$24+Päälaskenta!D$20),2)+POWER(Päälaskenta!E$15*(Päälaskenta!D$24+Päälaskenta!D$20),2))+Päälaskenta!C$15,(2*SQRT((POWER(F1056,2))+POWER(Päälaskenta!E$15*F1056,2))+Päälaskenta!C$15))</f>
        <v>5.0135572701068103</v>
      </c>
      <c r="O1056" s="8">
        <f t="shared" si="115"/>
        <v>0.52707119269502301</v>
      </c>
      <c r="P1056" s="8">
        <f>Päälaskenta!F$15</f>
        <v>0.08</v>
      </c>
      <c r="Q1056" s="8">
        <f t="shared" si="116"/>
        <v>21.552854337479701</v>
      </c>
      <c r="R1056" s="8">
        <f t="shared" si="117"/>
        <v>0.94607321734044303</v>
      </c>
      <c r="S1056" s="8">
        <f t="shared" si="118"/>
        <v>1.3454588811843899E-2</v>
      </c>
    </row>
    <row r="1057" spans="1:19" x14ac:dyDescent="0.2">
      <c r="A1057" s="8">
        <v>1055</v>
      </c>
      <c r="B1057" s="8">
        <f>IF(Päälaskenta!C$7,Päälaskenta!E$7,Päälaskenta!G$5)</f>
        <v>2.5</v>
      </c>
      <c r="C1057" s="56">
        <v>0.94499999999999995</v>
      </c>
      <c r="D1057" s="92">
        <f t="shared" si="112"/>
        <v>2.6455000000000002</v>
      </c>
      <c r="E1057" s="8">
        <f>Päälaskenta!F$15</f>
        <v>0.08</v>
      </c>
      <c r="F1057" s="93">
        <f>SQRT(POWER(Päälaskenta!C$15/(2*Päälaskenta!E$15),2)+(D1057/Päälaskenta!E$15))-Päälaskenta!C$15/(2*Päälaskenta!E$15)</f>
        <v>0.71260000000000001</v>
      </c>
      <c r="G1057" s="57">
        <f>2*SQRT((POWER(F1057,2))+POWER(Päälaskenta!E$15*F1057,2))+Päälaskenta!C$15</f>
        <v>5.0199999999999996</v>
      </c>
      <c r="H1057" s="57">
        <f t="shared" si="113"/>
        <v>0.53</v>
      </c>
      <c r="I1057" s="62">
        <f t="shared" si="114"/>
        <v>1.3325E-2</v>
      </c>
      <c r="M1057" s="8">
        <f>IF(F1057&gt;(Päälaskenta!D$24+Päälaskenta!D$20),(F1057*Päälaskenta!C$15 + F1057*F1057*Päälaskenta!E$15)+(Päälaskenta!C$15 + F1057*Päälaskenta!E$15)*(F1057-(Päälaskenta!D$24+Päälaskenta!D$20)),F1057*Päälaskenta!C$15 + F1057*F1057*Päälaskenta!E$15)</f>
        <v>2.6455987599999999</v>
      </c>
      <c r="N1057" s="8">
        <f>IF(F1057&gt;Päälaskenta!D$24+Päälaskenta!D$20,2*SQRT(POWER((Päälaskenta!D$24+Päälaskenta!D$20),2)+POWER(Päälaskenta!E$15*(Päälaskenta!D$24+Päälaskenta!D$20),2))+Päälaskenta!C$15,(2*SQRT((POWER(F1057,2))+POWER(Päälaskenta!E$15*F1057,2))+Päälaskenta!C$15))</f>
        <v>5.0155371690941397</v>
      </c>
      <c r="O1057" s="8">
        <f t="shared" si="115"/>
        <v>0.52748064081794499</v>
      </c>
      <c r="P1057" s="8">
        <f>Päälaskenta!F$15</f>
        <v>0.08</v>
      </c>
      <c r="Q1057" s="8">
        <f t="shared" si="116"/>
        <v>21.589289074157801</v>
      </c>
      <c r="R1057" s="8">
        <f t="shared" si="117"/>
        <v>0.94496566818771899</v>
      </c>
      <c r="S1057" s="8">
        <f t="shared" si="118"/>
        <v>1.34092143904379E-2</v>
      </c>
    </row>
    <row r="1058" spans="1:19" x14ac:dyDescent="0.2">
      <c r="A1058" s="8">
        <v>1056</v>
      </c>
      <c r="B1058" s="8">
        <f>IF(Päälaskenta!C$7,Päälaskenta!E$7,Päälaskenta!G$5)</f>
        <v>2.5</v>
      </c>
      <c r="C1058" s="56">
        <v>0.94399999999999995</v>
      </c>
      <c r="D1058" s="92">
        <f t="shared" si="112"/>
        <v>2.6483099999999999</v>
      </c>
      <c r="E1058" s="8">
        <f>Päälaskenta!F$15</f>
        <v>0.08</v>
      </c>
      <c r="F1058" s="93">
        <f>SQRT(POWER(Päälaskenta!C$15/(2*Päälaskenta!E$15),2)+(D1058/Päälaskenta!E$15))-Päälaskenta!C$15/(2*Päälaskenta!E$15)</f>
        <v>0.71319999999999995</v>
      </c>
      <c r="G1058" s="57">
        <f>2*SQRT((POWER(F1058,2))+POWER(Päälaskenta!E$15*F1058,2))+Päälaskenta!C$15</f>
        <v>5.0199999999999996</v>
      </c>
      <c r="H1058" s="57">
        <f t="shared" si="113"/>
        <v>0.53</v>
      </c>
      <c r="I1058" s="62">
        <f t="shared" si="114"/>
        <v>1.3297E-2</v>
      </c>
      <c r="M1058" s="8">
        <f>IF(F1058&gt;(Päälaskenta!D$24+Päälaskenta!D$20),(F1058*Päälaskenta!C$15 + F1058*F1058*Päälaskenta!E$15)+(Päälaskenta!C$15 + F1058*Päälaskenta!E$15)*(F1058-(Päälaskenta!D$24+Päälaskenta!D$20)),F1058*Päälaskenta!C$15 + F1058*F1058*Päälaskenta!E$15)</f>
        <v>2.64825424</v>
      </c>
      <c r="N1058" s="8">
        <f>IF(F1058&gt;Päälaskenta!D$24+Päälaskenta!D$20,2*SQRT(POWER((Päälaskenta!D$24+Päälaskenta!D$20),2)+POWER(Päälaskenta!E$15*(Päälaskenta!D$24+Päälaskenta!D$20),2))+Päälaskenta!C$15,(2*SQRT((POWER(F1058,2))+POWER(Päälaskenta!E$15*F1058,2))+Päälaskenta!C$15))</f>
        <v>5.0172342253689797</v>
      </c>
      <c r="O1058" s="8">
        <f t="shared" si="115"/>
        <v>0.52783149461299905</v>
      </c>
      <c r="P1058" s="8">
        <f>Päälaskenta!F$15</f>
        <v>0.08</v>
      </c>
      <c r="Q1058" s="8">
        <f t="shared" si="116"/>
        <v>21.6205409574643</v>
      </c>
      <c r="R1058" s="8">
        <f t="shared" si="117"/>
        <v>0.94401812418131004</v>
      </c>
      <c r="S1058" s="8">
        <f t="shared" si="118"/>
        <v>1.3370477123673501E-2</v>
      </c>
    </row>
    <row r="1059" spans="1:19" x14ac:dyDescent="0.2">
      <c r="A1059" s="8">
        <v>1057</v>
      </c>
      <c r="B1059" s="8">
        <f>IF(Päälaskenta!C$7,Päälaskenta!E$7,Päälaskenta!G$5)</f>
        <v>2.5</v>
      </c>
      <c r="C1059" s="56">
        <v>0.94299999999999995</v>
      </c>
      <c r="D1059" s="92">
        <f t="shared" si="112"/>
        <v>2.6511100000000001</v>
      </c>
      <c r="E1059" s="8">
        <f>Päälaskenta!F$15</f>
        <v>0.08</v>
      </c>
      <c r="F1059" s="93">
        <f>SQRT(POWER(Päälaskenta!C$15/(2*Päälaskenta!E$15),2)+(D1059/Päälaskenta!E$15))-Päälaskenta!C$15/(2*Päälaskenta!E$15)</f>
        <v>0.71379999999999999</v>
      </c>
      <c r="G1059" s="57">
        <f>2*SQRT((POWER(F1059,2))+POWER(Päälaskenta!E$15*F1059,2))+Päälaskenta!C$15</f>
        <v>5.0199999999999996</v>
      </c>
      <c r="H1059" s="57">
        <f t="shared" si="113"/>
        <v>0.53</v>
      </c>
      <c r="I1059" s="62">
        <f t="shared" si="114"/>
        <v>1.3269E-2</v>
      </c>
      <c r="M1059" s="8">
        <f>IF(F1059&gt;(Päälaskenta!D$24+Päälaskenta!D$20),(F1059*Päälaskenta!C$15 + F1059*F1059*Päälaskenta!E$15)+(Päälaskenta!C$15 + F1059*Päälaskenta!E$15)*(F1059-(Päälaskenta!D$24+Päälaskenta!D$20)),F1059*Päälaskenta!C$15 + F1059*F1059*Päälaskenta!E$15)</f>
        <v>2.6509104400000001</v>
      </c>
      <c r="N1059" s="8">
        <f>IF(F1059&gt;Päälaskenta!D$24+Päälaskenta!D$20,2*SQRT(POWER((Päälaskenta!D$24+Päälaskenta!D$20),2)+POWER(Päälaskenta!E$15*(Päälaskenta!D$24+Päälaskenta!D$20),2))+Päälaskenta!C$15,(2*SQRT((POWER(F1059,2))+POWER(Päälaskenta!E$15*F1059,2))+Päälaskenta!C$15))</f>
        <v>5.0189312816438303</v>
      </c>
      <c r="O1059" s="8">
        <f t="shared" si="115"/>
        <v>0.52818225459579504</v>
      </c>
      <c r="P1059" s="8">
        <f>Päälaskenta!F$15</f>
        <v>0.08</v>
      </c>
      <c r="Q1059" s="8">
        <f t="shared" si="116"/>
        <v>21.651813248984201</v>
      </c>
      <c r="R1059" s="8">
        <f t="shared" si="117"/>
        <v>0.94307222238711297</v>
      </c>
      <c r="S1059" s="8">
        <f t="shared" si="118"/>
        <v>1.33318823419165E-2</v>
      </c>
    </row>
    <row r="1060" spans="1:19" x14ac:dyDescent="0.2">
      <c r="A1060" s="8">
        <v>1058</v>
      </c>
      <c r="B1060" s="8">
        <f>IF(Päälaskenta!C$7,Päälaskenta!E$7,Päälaskenta!G$5)</f>
        <v>2.5</v>
      </c>
      <c r="C1060" s="56">
        <v>0.94199999999999995</v>
      </c>
      <c r="D1060" s="92">
        <f t="shared" si="112"/>
        <v>2.6539299999999999</v>
      </c>
      <c r="E1060" s="8">
        <f>Päälaskenta!F$15</f>
        <v>0.08</v>
      </c>
      <c r="F1060" s="93">
        <f>SQRT(POWER(Päälaskenta!C$15/(2*Päälaskenta!E$15),2)+(D1060/Päälaskenta!E$15))-Päälaskenta!C$15/(2*Päälaskenta!E$15)</f>
        <v>0.71450000000000002</v>
      </c>
      <c r="G1060" s="57">
        <f>2*SQRT((POWER(F1060,2))+POWER(Päälaskenta!E$15*F1060,2))+Päälaskenta!C$15</f>
        <v>5.0199999999999996</v>
      </c>
      <c r="H1060" s="57">
        <f t="shared" si="113"/>
        <v>0.53</v>
      </c>
      <c r="I1060" s="62">
        <f t="shared" si="114"/>
        <v>1.3240999999999999E-2</v>
      </c>
      <c r="M1060" s="8">
        <f>IF(F1060&gt;(Päälaskenta!D$24+Päälaskenta!D$20),(F1060*Päälaskenta!C$15 + F1060*F1060*Päälaskenta!E$15)+(Päälaskenta!C$15 + F1060*Päälaskenta!E$15)*(F1060-(Päälaskenta!D$24+Päälaskenta!D$20)),F1060*Päälaskenta!C$15 + F1060*F1060*Päälaskenta!E$15)</f>
        <v>2.6540102499999998</v>
      </c>
      <c r="N1060" s="8">
        <f>IF(F1060&gt;Päälaskenta!D$24+Päälaskenta!D$20,2*SQRT(POWER((Päälaskenta!D$24+Päälaskenta!D$20),2)+POWER(Päälaskenta!E$15*(Päälaskenta!D$24+Päälaskenta!D$20),2))+Päälaskenta!C$15,(2*SQRT((POWER(F1060,2))+POWER(Päälaskenta!E$15*F1060,2))+Päälaskenta!C$15))</f>
        <v>5.0209111806311499</v>
      </c>
      <c r="O1060" s="8">
        <f t="shared" si="115"/>
        <v>0.52859135613436203</v>
      </c>
      <c r="P1060" s="8">
        <f>Päälaskenta!F$15</f>
        <v>0.08</v>
      </c>
      <c r="Q1060" s="8">
        <f t="shared" si="116"/>
        <v>21.688323382680199</v>
      </c>
      <c r="R1060" s="8">
        <f t="shared" si="117"/>
        <v>0.94197074031646999</v>
      </c>
      <c r="S1060" s="8">
        <f t="shared" si="118"/>
        <v>1.32870343283972E-2</v>
      </c>
    </row>
    <row r="1061" spans="1:19" x14ac:dyDescent="0.2">
      <c r="A1061" s="8">
        <v>1059</v>
      </c>
      <c r="B1061" s="8">
        <f>IF(Päälaskenta!C$7,Päälaskenta!E$7,Päälaskenta!G$5)</f>
        <v>2.5</v>
      </c>
      <c r="C1061" s="56">
        <v>0.94099999999999995</v>
      </c>
      <c r="D1061" s="92">
        <f t="shared" si="112"/>
        <v>2.6567500000000002</v>
      </c>
      <c r="E1061" s="8">
        <f>Päälaskenta!F$15</f>
        <v>0.08</v>
      </c>
      <c r="F1061" s="93">
        <f>SQRT(POWER(Päälaskenta!C$15/(2*Päälaskenta!E$15),2)+(D1061/Päälaskenta!E$15))-Päälaskenta!C$15/(2*Päälaskenta!E$15)</f>
        <v>0.71509999999999996</v>
      </c>
      <c r="G1061" s="57">
        <f>2*SQRT((POWER(F1061,2))+POWER(Päälaskenta!E$15*F1061,2))+Päälaskenta!C$15</f>
        <v>5.0199999999999996</v>
      </c>
      <c r="H1061" s="57">
        <f t="shared" si="113"/>
        <v>0.53</v>
      </c>
      <c r="I1061" s="62">
        <f t="shared" si="114"/>
        <v>1.3213000000000001E-2</v>
      </c>
      <c r="M1061" s="8">
        <f>IF(F1061&gt;(Päälaskenta!D$24+Päälaskenta!D$20),(F1061*Päälaskenta!C$15 + F1061*F1061*Päälaskenta!E$15)+(Päälaskenta!C$15 + F1061*Päälaskenta!E$15)*(F1061-(Päälaskenta!D$24+Päälaskenta!D$20)),F1061*Päälaskenta!C$15 + F1061*F1061*Päälaskenta!E$15)</f>
        <v>2.6566680100000002</v>
      </c>
      <c r="N1061" s="8">
        <f>IF(F1061&gt;Päälaskenta!D$24+Päälaskenta!D$20,2*SQRT(POWER((Päälaskenta!D$24+Päälaskenta!D$20),2)+POWER(Päälaskenta!E$15*(Päälaskenta!D$24+Päälaskenta!D$20),2))+Päälaskenta!C$15,(2*SQRT((POWER(F1061,2))+POWER(Päälaskenta!E$15*F1061,2))+Päälaskenta!C$15))</f>
        <v>5.0226082369059997</v>
      </c>
      <c r="O1061" s="8">
        <f t="shared" si="115"/>
        <v>0.52894191318344697</v>
      </c>
      <c r="P1061" s="8">
        <f>Päälaskenta!F$15</f>
        <v>0.08</v>
      </c>
      <c r="Q1061" s="8">
        <f t="shared" si="116"/>
        <v>21.719639891681201</v>
      </c>
      <c r="R1061" s="8">
        <f t="shared" si="117"/>
        <v>0.94102838239091802</v>
      </c>
      <c r="S1061" s="8">
        <f t="shared" si="118"/>
        <v>1.3248746073864901E-2</v>
      </c>
    </row>
    <row r="1062" spans="1:19" x14ac:dyDescent="0.2">
      <c r="A1062" s="8">
        <v>1060</v>
      </c>
      <c r="B1062" s="8">
        <f>IF(Päälaskenta!C$7,Päälaskenta!E$7,Päälaskenta!G$5)</f>
        <v>2.5</v>
      </c>
      <c r="C1062" s="56">
        <v>0.94</v>
      </c>
      <c r="D1062" s="92">
        <f t="shared" si="112"/>
        <v>2.65957</v>
      </c>
      <c r="E1062" s="8">
        <f>Päälaskenta!F$15</f>
        <v>0.08</v>
      </c>
      <c r="F1062" s="93">
        <f>SQRT(POWER(Päälaskenta!C$15/(2*Päälaskenta!E$15),2)+(D1062/Päälaskenta!E$15))-Päälaskenta!C$15/(2*Päälaskenta!E$15)</f>
        <v>0.71579999999999999</v>
      </c>
      <c r="G1062" s="57">
        <f>2*SQRT((POWER(F1062,2))+POWER(Päälaskenta!E$15*F1062,2))+Päälaskenta!C$15</f>
        <v>5.0199999999999996</v>
      </c>
      <c r="H1062" s="57">
        <f t="shared" si="113"/>
        <v>0.53</v>
      </c>
      <c r="I1062" s="62">
        <f t="shared" si="114"/>
        <v>1.3185000000000001E-2</v>
      </c>
      <c r="M1062" s="8">
        <f>IF(F1062&gt;(Päälaskenta!D$24+Päälaskenta!D$20),(F1062*Päälaskenta!C$15 + F1062*F1062*Päälaskenta!E$15)+(Päälaskenta!C$15 + F1062*Päälaskenta!E$15)*(F1062-(Päälaskenta!D$24+Päälaskenta!D$20)),F1062*Päälaskenta!C$15 + F1062*F1062*Päälaskenta!E$15)</f>
        <v>2.6597696399999999</v>
      </c>
      <c r="N1062" s="8">
        <f>IF(F1062&gt;Päälaskenta!D$24+Päälaskenta!D$20,2*SQRT(POWER((Päälaskenta!D$24+Päälaskenta!D$20),2)+POWER(Päälaskenta!E$15*(Päälaskenta!D$24+Päälaskenta!D$20),2))+Päälaskenta!C$15,(2*SQRT((POWER(F1062,2))+POWER(Päälaskenta!E$15*F1062,2))+Päälaskenta!C$15))</f>
        <v>5.0245881358933202</v>
      </c>
      <c r="O1062" s="8">
        <f t="shared" si="115"/>
        <v>0.529350778225949</v>
      </c>
      <c r="P1062" s="8">
        <f>Päälaskenta!F$15</f>
        <v>0.08</v>
      </c>
      <c r="Q1062" s="8">
        <f t="shared" si="116"/>
        <v>21.756201612204201</v>
      </c>
      <c r="R1062" s="8">
        <f t="shared" si="117"/>
        <v>0.93993102350021596</v>
      </c>
      <c r="S1062" s="8">
        <f t="shared" si="118"/>
        <v>1.32042539386471E-2</v>
      </c>
    </row>
    <row r="1063" spans="1:19" x14ac:dyDescent="0.2">
      <c r="A1063" s="8">
        <v>1061</v>
      </c>
      <c r="B1063" s="8">
        <f>IF(Päälaskenta!C$7,Päälaskenta!E$7,Päälaskenta!G$5)</f>
        <v>2.5</v>
      </c>
      <c r="C1063" s="56">
        <v>0.93899999999999995</v>
      </c>
      <c r="D1063" s="92">
        <f t="shared" si="112"/>
        <v>2.6624099999999999</v>
      </c>
      <c r="E1063" s="8">
        <f>Päälaskenta!F$15</f>
        <v>0.08</v>
      </c>
      <c r="F1063" s="93">
        <f>SQRT(POWER(Päälaskenta!C$15/(2*Päälaskenta!E$15),2)+(D1063/Päälaskenta!E$15))-Päälaskenta!C$15/(2*Päälaskenta!E$15)</f>
        <v>0.71640000000000004</v>
      </c>
      <c r="G1063" s="57">
        <f>2*SQRT((POWER(F1063,2))+POWER(Päälaskenta!E$15*F1063,2))+Päälaskenta!C$15</f>
        <v>5.03</v>
      </c>
      <c r="H1063" s="57">
        <f t="shared" si="113"/>
        <v>0.53</v>
      </c>
      <c r="I1063" s="62">
        <f t="shared" si="114"/>
        <v>1.3157E-2</v>
      </c>
      <c r="M1063" s="8">
        <f>IF(F1063&gt;(Päälaskenta!D$24+Päälaskenta!D$20),(F1063*Päälaskenta!C$15 + F1063*F1063*Päälaskenta!E$15)+(Päälaskenta!C$15 + F1063*Päälaskenta!E$15)*(F1063-(Päälaskenta!D$24+Päälaskenta!D$20)),F1063*Päälaskenta!C$15 + F1063*F1063*Päälaskenta!E$15)</f>
        <v>2.6624289600000002</v>
      </c>
      <c r="N1063" s="8">
        <f>IF(F1063&gt;Päälaskenta!D$24+Päälaskenta!D$20,2*SQRT(POWER((Päälaskenta!D$24+Päälaskenta!D$20),2)+POWER(Päälaskenta!E$15*(Päälaskenta!D$24+Päälaskenta!D$20),2))+Päälaskenta!C$15,(2*SQRT((POWER(F1063,2))+POWER(Päälaskenta!E$15*F1063,2))+Päälaskenta!C$15))</f>
        <v>5.0262851921681699</v>
      </c>
      <c r="O1063" s="8">
        <f t="shared" si="115"/>
        <v>0.52970113278660103</v>
      </c>
      <c r="P1063" s="8">
        <f>Päälaskenta!F$15</f>
        <v>0.08</v>
      </c>
      <c r="Q1063" s="8">
        <f t="shared" si="116"/>
        <v>21.787562338296802</v>
      </c>
      <c r="R1063" s="8">
        <f t="shared" si="117"/>
        <v>0.938992190048894</v>
      </c>
      <c r="S1063" s="8">
        <f t="shared" si="118"/>
        <v>1.3166269242314E-2</v>
      </c>
    </row>
    <row r="1064" spans="1:19" x14ac:dyDescent="0.2">
      <c r="A1064" s="8">
        <v>1062</v>
      </c>
      <c r="B1064" s="8">
        <f>IF(Päälaskenta!C$7,Päälaskenta!E$7,Päälaskenta!G$5)</f>
        <v>2.5</v>
      </c>
      <c r="C1064" s="56">
        <v>0.93799999999999994</v>
      </c>
      <c r="D1064" s="92">
        <f t="shared" si="112"/>
        <v>2.6652499999999999</v>
      </c>
      <c r="E1064" s="8">
        <f>Päälaskenta!F$15</f>
        <v>0.08</v>
      </c>
      <c r="F1064" s="93">
        <f>SQRT(POWER(Päälaskenta!C$15/(2*Päälaskenta!E$15),2)+(D1064/Päälaskenta!E$15))-Päälaskenta!C$15/(2*Päälaskenta!E$15)</f>
        <v>0.71699999999999997</v>
      </c>
      <c r="G1064" s="57">
        <f>2*SQRT((POWER(F1064,2))+POWER(Päälaskenta!E$15*F1064,2))+Päälaskenta!C$15</f>
        <v>5.03</v>
      </c>
      <c r="H1064" s="57">
        <f t="shared" si="113"/>
        <v>0.53</v>
      </c>
      <c r="I1064" s="62">
        <f t="shared" si="114"/>
        <v>1.3129E-2</v>
      </c>
      <c r="M1064" s="8">
        <f>IF(F1064&gt;(Päälaskenta!D$24+Päälaskenta!D$20),(F1064*Päälaskenta!C$15 + F1064*F1064*Päälaskenta!E$15)+(Päälaskenta!C$15 + F1064*Päälaskenta!E$15)*(F1064-(Päälaskenta!D$24+Päälaskenta!D$20)),F1064*Päälaskenta!C$15 + F1064*F1064*Päälaskenta!E$15)</f>
        <v>2.665089</v>
      </c>
      <c r="N1064" s="8">
        <f>IF(F1064&gt;Päälaskenta!D$24+Päälaskenta!D$20,2*SQRT(POWER((Päälaskenta!D$24+Päälaskenta!D$20),2)+POWER(Päälaskenta!E$15*(Päälaskenta!D$24+Päälaskenta!D$20),2))+Päälaskenta!C$15,(2*SQRT((POWER(F1064,2))+POWER(Päälaskenta!E$15*F1064,2))+Päälaskenta!C$15))</f>
        <v>5.0279822484430197</v>
      </c>
      <c r="O1064" s="8">
        <f t="shared" si="115"/>
        <v>0.53005139404087598</v>
      </c>
      <c r="P1064" s="8">
        <f>Päälaskenta!F$15</f>
        <v>0.08</v>
      </c>
      <c r="Q1064" s="8">
        <f t="shared" si="116"/>
        <v>21.8189434721602</v>
      </c>
      <c r="R1064" s="8">
        <f t="shared" si="117"/>
        <v>0.93805497677563499</v>
      </c>
      <c r="S1064" s="8">
        <f t="shared" si="118"/>
        <v>1.31284236578022E-2</v>
      </c>
    </row>
    <row r="1065" spans="1:19" x14ac:dyDescent="0.2">
      <c r="A1065" s="8">
        <v>1063</v>
      </c>
      <c r="B1065" s="8">
        <f>IF(Päälaskenta!C$7,Päälaskenta!E$7,Päälaskenta!G$5)</f>
        <v>2.5</v>
      </c>
      <c r="C1065" s="56">
        <v>0.93700000000000006</v>
      </c>
      <c r="D1065" s="92">
        <f t="shared" si="112"/>
        <v>2.6680899999999999</v>
      </c>
      <c r="E1065" s="8">
        <f>Päälaskenta!F$15</f>
        <v>0.08</v>
      </c>
      <c r="F1065" s="93">
        <f>SQRT(POWER(Päälaskenta!C$15/(2*Päälaskenta!E$15),2)+(D1065/Päälaskenta!E$15))-Päälaskenta!C$15/(2*Päälaskenta!E$15)</f>
        <v>0.7177</v>
      </c>
      <c r="G1065" s="57">
        <f>2*SQRT((POWER(F1065,2))+POWER(Päälaskenta!E$15*F1065,2))+Päälaskenta!C$15</f>
        <v>5.03</v>
      </c>
      <c r="H1065" s="57">
        <f t="shared" si="113"/>
        <v>0.53</v>
      </c>
      <c r="I1065" s="62">
        <f t="shared" si="114"/>
        <v>1.3101E-2</v>
      </c>
      <c r="M1065" s="8">
        <f>IF(F1065&gt;(Päälaskenta!D$24+Päälaskenta!D$20),(F1065*Päälaskenta!C$15 + F1065*F1065*Päälaskenta!E$15)+(Päälaskenta!C$15 + F1065*Päälaskenta!E$15)*(F1065-(Päälaskenta!D$24+Päälaskenta!D$20)),F1065*Päälaskenta!C$15 + F1065*F1065*Päälaskenta!E$15)</f>
        <v>2.6681932900000001</v>
      </c>
      <c r="N1065" s="8">
        <f>IF(F1065&gt;Päälaskenta!D$24+Päälaskenta!D$20,2*SQRT(POWER((Päälaskenta!D$24+Päälaskenta!D$20),2)+POWER(Päälaskenta!E$15*(Päälaskenta!D$24+Päälaskenta!D$20),2))+Päälaskenta!C$15,(2*SQRT((POWER(F1065,2))+POWER(Päälaskenta!E$15*F1065,2))+Päälaskenta!C$15))</f>
        <v>5.0299621474303402</v>
      </c>
      <c r="O1065" s="8">
        <f t="shared" si="115"/>
        <v>0.53045991436796402</v>
      </c>
      <c r="P1065" s="8">
        <f>Päälaskenta!F$15</f>
        <v>0.08</v>
      </c>
      <c r="Q1065" s="8">
        <f t="shared" si="116"/>
        <v>21.855580588066001</v>
      </c>
      <c r="R1065" s="8">
        <f t="shared" si="117"/>
        <v>0.93696360356261899</v>
      </c>
      <c r="S1065" s="8">
        <f t="shared" si="118"/>
        <v>1.3084445468262399E-2</v>
      </c>
    </row>
    <row r="1066" spans="1:19" x14ac:dyDescent="0.2">
      <c r="A1066" s="8">
        <v>1064</v>
      </c>
      <c r="B1066" s="8">
        <f>IF(Päälaskenta!C$7,Päälaskenta!E$7,Päälaskenta!G$5)</f>
        <v>2.5</v>
      </c>
      <c r="C1066" s="56">
        <v>0.93600000000000005</v>
      </c>
      <c r="D1066" s="92">
        <f t="shared" si="112"/>
        <v>2.6709399999999999</v>
      </c>
      <c r="E1066" s="8">
        <f>Päälaskenta!F$15</f>
        <v>0.08</v>
      </c>
      <c r="F1066" s="93">
        <f>SQRT(POWER(Päälaskenta!C$15/(2*Päälaskenta!E$15),2)+(D1066/Päälaskenta!E$15))-Päälaskenta!C$15/(2*Päälaskenta!E$15)</f>
        <v>0.71830000000000005</v>
      </c>
      <c r="G1066" s="57">
        <f>2*SQRT((POWER(F1066,2))+POWER(Päälaskenta!E$15*F1066,2))+Päälaskenta!C$15</f>
        <v>5.03</v>
      </c>
      <c r="H1066" s="57">
        <f t="shared" si="113"/>
        <v>0.53</v>
      </c>
      <c r="I1066" s="62">
        <f t="shared" si="114"/>
        <v>1.3073E-2</v>
      </c>
      <c r="M1066" s="8">
        <f>IF(F1066&gt;(Päälaskenta!D$24+Päälaskenta!D$20),(F1066*Päälaskenta!C$15 + F1066*F1066*Päälaskenta!E$15)+(Päälaskenta!C$15 + F1066*Päälaskenta!E$15)*(F1066-(Päälaskenta!D$24+Päälaskenta!D$20)),F1066*Päälaskenta!C$15 + F1066*F1066*Päälaskenta!E$15)</f>
        <v>2.6708548900000002</v>
      </c>
      <c r="N1066" s="8">
        <f>IF(F1066&gt;Päälaskenta!D$24+Päälaskenta!D$20,2*SQRT(POWER((Päälaskenta!D$24+Päälaskenta!D$20),2)+POWER(Päälaskenta!E$15*(Päälaskenta!D$24+Päälaskenta!D$20),2))+Päälaskenta!C$15,(2*SQRT((POWER(F1066,2))+POWER(Päälaskenta!E$15*F1066,2))+Päälaskenta!C$15))</f>
        <v>5.0316592037051899</v>
      </c>
      <c r="O1066" s="8">
        <f t="shared" si="115"/>
        <v>0.53080997378225603</v>
      </c>
      <c r="P1066" s="8">
        <f>Päälaskenta!F$15</f>
        <v>0.08</v>
      </c>
      <c r="Q1066" s="8">
        <f t="shared" si="116"/>
        <v>21.887005938541499</v>
      </c>
      <c r="R1066" s="8">
        <f t="shared" si="117"/>
        <v>0.93602988667048104</v>
      </c>
      <c r="S1066" s="8">
        <f t="shared" si="118"/>
        <v>1.30468991636276E-2</v>
      </c>
    </row>
    <row r="1067" spans="1:19" x14ac:dyDescent="0.2">
      <c r="A1067" s="8">
        <v>1065</v>
      </c>
      <c r="B1067" s="8">
        <f>IF(Päälaskenta!C$7,Päälaskenta!E$7,Päälaskenta!G$5)</f>
        <v>2.5</v>
      </c>
      <c r="C1067" s="56">
        <v>0.93500000000000005</v>
      </c>
      <c r="D1067" s="92">
        <f t="shared" si="112"/>
        <v>2.6738</v>
      </c>
      <c r="E1067" s="8">
        <f>Päälaskenta!F$15</f>
        <v>0.08</v>
      </c>
      <c r="F1067" s="93">
        <f>SQRT(POWER(Päälaskenta!C$15/(2*Päälaskenta!E$15),2)+(D1067/Päälaskenta!E$15))-Päälaskenta!C$15/(2*Päälaskenta!E$15)</f>
        <v>0.71899999999999997</v>
      </c>
      <c r="G1067" s="57">
        <f>2*SQRT((POWER(F1067,2))+POWER(Päälaskenta!E$15*F1067,2))+Päälaskenta!C$15</f>
        <v>5.03</v>
      </c>
      <c r="H1067" s="57">
        <f t="shared" si="113"/>
        <v>0.53</v>
      </c>
      <c r="I1067" s="62">
        <f t="shared" si="114"/>
        <v>1.3044999999999999E-2</v>
      </c>
      <c r="M1067" s="8">
        <f>IF(F1067&gt;(Päälaskenta!D$24+Päälaskenta!D$20),(F1067*Päälaskenta!C$15 + F1067*F1067*Päälaskenta!E$15)+(Päälaskenta!C$15 + F1067*Päälaskenta!E$15)*(F1067-(Päälaskenta!D$24+Päälaskenta!D$20)),F1067*Päälaskenta!C$15 + F1067*F1067*Päälaskenta!E$15)</f>
        <v>2.6739609999999998</v>
      </c>
      <c r="N1067" s="8">
        <f>IF(F1067&gt;Päälaskenta!D$24+Päälaskenta!D$20,2*SQRT(POWER((Päälaskenta!D$24+Päälaskenta!D$20),2)+POWER(Päälaskenta!E$15*(Päälaskenta!D$24+Päälaskenta!D$20),2))+Päälaskenta!C$15,(2*SQRT((POWER(F1067,2))+POWER(Päälaskenta!E$15*F1067,2))+Päälaskenta!C$15))</f>
        <v>5.0336391026925096</v>
      </c>
      <c r="O1067" s="8">
        <f t="shared" si="115"/>
        <v>0.53121825888743002</v>
      </c>
      <c r="P1067" s="8">
        <f>Päälaskenta!F$15</f>
        <v>0.08</v>
      </c>
      <c r="Q1067" s="8">
        <f t="shared" si="116"/>
        <v>21.923694640331799</v>
      </c>
      <c r="R1067" s="8">
        <f t="shared" si="117"/>
        <v>0.93494258143630404</v>
      </c>
      <c r="S1067" s="8">
        <f t="shared" si="118"/>
        <v>1.30032684456473E-2</v>
      </c>
    </row>
    <row r="1068" spans="1:19" x14ac:dyDescent="0.2">
      <c r="A1068" s="8">
        <v>1066</v>
      </c>
      <c r="B1068" s="8">
        <f>IF(Päälaskenta!C$7,Päälaskenta!E$7,Päälaskenta!G$5)</f>
        <v>2.5</v>
      </c>
      <c r="C1068" s="56">
        <v>0.93400000000000005</v>
      </c>
      <c r="D1068" s="92">
        <f t="shared" si="112"/>
        <v>2.67666</v>
      </c>
      <c r="E1068" s="8">
        <f>Päälaskenta!F$15</f>
        <v>0.08</v>
      </c>
      <c r="F1068" s="93">
        <f>SQRT(POWER(Päälaskenta!C$15/(2*Päälaskenta!E$15),2)+(D1068/Päälaskenta!E$15))-Päälaskenta!C$15/(2*Päälaskenta!E$15)</f>
        <v>0.71960000000000002</v>
      </c>
      <c r="G1068" s="57">
        <f>2*SQRT((POWER(F1068,2))+POWER(Päälaskenta!E$15*F1068,2))+Päälaskenta!C$15</f>
        <v>5.04</v>
      </c>
      <c r="H1068" s="57">
        <f t="shared" si="113"/>
        <v>0.53</v>
      </c>
      <c r="I1068" s="62">
        <f t="shared" si="114"/>
        <v>1.3017000000000001E-2</v>
      </c>
      <c r="M1068" s="8">
        <f>IF(F1068&gt;(Päälaskenta!D$24+Päälaskenta!D$20),(F1068*Päälaskenta!C$15 + F1068*F1068*Päälaskenta!E$15)+(Päälaskenta!C$15 + F1068*Päälaskenta!E$15)*(F1068-(Päälaskenta!D$24+Päälaskenta!D$20)),F1068*Päälaskenta!C$15 + F1068*F1068*Päälaskenta!E$15)</f>
        <v>2.6766241599999998</v>
      </c>
      <c r="N1068" s="8">
        <f>IF(F1068&gt;Päälaskenta!D$24+Päälaskenta!D$20,2*SQRT(POWER((Päälaskenta!D$24+Päälaskenta!D$20),2)+POWER(Päälaskenta!E$15*(Päälaskenta!D$24+Päälaskenta!D$20),2))+Päälaskenta!C$15,(2*SQRT((POWER(F1068,2))+POWER(Päälaskenta!E$15*F1068,2))+Päälaskenta!C$15))</f>
        <v>5.0353361589673602</v>
      </c>
      <c r="O1068" s="8">
        <f t="shared" si="115"/>
        <v>0.531568116903821</v>
      </c>
      <c r="P1068" s="8">
        <f>Päälaskenta!F$15</f>
        <v>0.08</v>
      </c>
      <c r="Q1068" s="8">
        <f t="shared" si="116"/>
        <v>21.955164207152201</v>
      </c>
      <c r="R1068" s="8">
        <f t="shared" si="117"/>
        <v>0.93401234187469895</v>
      </c>
      <c r="S1068" s="8">
        <f t="shared" si="118"/>
        <v>1.29660185347329E-2</v>
      </c>
    </row>
    <row r="1069" spans="1:19" x14ac:dyDescent="0.2">
      <c r="A1069" s="8">
        <v>1067</v>
      </c>
      <c r="B1069" s="8">
        <f>IF(Päälaskenta!C$7,Päälaskenta!E$7,Päälaskenta!G$5)</f>
        <v>2.5</v>
      </c>
      <c r="C1069" s="56">
        <v>0.93300000000000005</v>
      </c>
      <c r="D1069" s="92">
        <f t="shared" si="112"/>
        <v>2.6795300000000002</v>
      </c>
      <c r="E1069" s="8">
        <f>Päälaskenta!F$15</f>
        <v>0.08</v>
      </c>
      <c r="F1069" s="93">
        <f>SQRT(POWER(Päälaskenta!C$15/(2*Päälaskenta!E$15),2)+(D1069/Päälaskenta!E$15))-Päälaskenta!C$15/(2*Päälaskenta!E$15)</f>
        <v>0.72030000000000005</v>
      </c>
      <c r="G1069" s="57">
        <f>2*SQRT((POWER(F1069,2))+POWER(Päälaskenta!E$15*F1069,2))+Päälaskenta!C$15</f>
        <v>5.04</v>
      </c>
      <c r="H1069" s="57">
        <f t="shared" si="113"/>
        <v>0.53</v>
      </c>
      <c r="I1069" s="62">
        <f t="shared" si="114"/>
        <v>1.2989000000000001E-2</v>
      </c>
      <c r="M1069" s="8">
        <f>IF(F1069&gt;(Päälaskenta!D$24+Päälaskenta!D$20),(F1069*Päälaskenta!C$15 + F1069*F1069*Päälaskenta!E$15)+(Päälaskenta!C$15 + F1069*Päälaskenta!E$15)*(F1069-(Päälaskenta!D$24+Päälaskenta!D$20)),F1069*Päälaskenta!C$15 + F1069*F1069*Päälaskenta!E$15)</f>
        <v>2.6797320899999999</v>
      </c>
      <c r="N1069" s="8">
        <f>IF(F1069&gt;Päälaskenta!D$24+Päälaskenta!D$20,2*SQRT(POWER((Päälaskenta!D$24+Päälaskenta!D$20),2)+POWER(Päälaskenta!E$15*(Päälaskenta!D$24+Päälaskenta!D$20),2))+Päälaskenta!C$15,(2*SQRT((POWER(F1069,2))+POWER(Päälaskenta!E$15*F1069,2))+Päälaskenta!C$15))</f>
        <v>5.0373160579546798</v>
      </c>
      <c r="O1069" s="8">
        <f t="shared" si="115"/>
        <v>0.53197616730208896</v>
      </c>
      <c r="P1069" s="8">
        <f>Päälaskenta!F$15</f>
        <v>0.08</v>
      </c>
      <c r="Q1069" s="8">
        <f t="shared" si="116"/>
        <v>21.991904494544301</v>
      </c>
      <c r="R1069" s="8">
        <f t="shared" si="117"/>
        <v>0.93292908247406203</v>
      </c>
      <c r="S1069" s="8">
        <f t="shared" si="118"/>
        <v>1.2922731940382201E-2</v>
      </c>
    </row>
    <row r="1070" spans="1:19" x14ac:dyDescent="0.2">
      <c r="A1070" s="8">
        <v>1068</v>
      </c>
      <c r="B1070" s="8">
        <f>IF(Päälaskenta!C$7,Päälaskenta!E$7,Päälaskenta!G$5)</f>
        <v>2.5</v>
      </c>
      <c r="C1070" s="56">
        <v>0.93200000000000005</v>
      </c>
      <c r="D1070" s="92">
        <f t="shared" si="112"/>
        <v>2.6823999999999999</v>
      </c>
      <c r="E1070" s="8">
        <f>Päälaskenta!F$15</f>
        <v>0.08</v>
      </c>
      <c r="F1070" s="93">
        <f>SQRT(POWER(Päälaskenta!C$15/(2*Päälaskenta!E$15),2)+(D1070/Päälaskenta!E$15))-Päälaskenta!C$15/(2*Päälaskenta!E$15)</f>
        <v>0.72089999999999999</v>
      </c>
      <c r="G1070" s="57">
        <f>2*SQRT((POWER(F1070,2))+POWER(Päälaskenta!E$15*F1070,2))+Päälaskenta!C$15</f>
        <v>5.04</v>
      </c>
      <c r="H1070" s="57">
        <f t="shared" si="113"/>
        <v>0.53</v>
      </c>
      <c r="I1070" s="62">
        <f t="shared" si="114"/>
        <v>1.2961E-2</v>
      </c>
      <c r="M1070" s="8">
        <f>IF(F1070&gt;(Päälaskenta!D$24+Päälaskenta!D$20),(F1070*Päälaskenta!C$15 + F1070*F1070*Päälaskenta!E$15)+(Päälaskenta!C$15 + F1070*Päälaskenta!E$15)*(F1070-(Päälaskenta!D$24+Päälaskenta!D$20)),F1070*Päälaskenta!C$15 + F1070*F1070*Päälaskenta!E$15)</f>
        <v>2.6823968100000002</v>
      </c>
      <c r="N1070" s="8">
        <f>IF(F1070&gt;Päälaskenta!D$24+Päälaskenta!D$20,2*SQRT(POWER((Päälaskenta!D$24+Päälaskenta!D$20),2)+POWER(Päälaskenta!E$15*(Päälaskenta!D$24+Päälaskenta!D$20),2))+Päälaskenta!C$15,(2*SQRT((POWER(F1070,2))+POWER(Päälaskenta!E$15*F1070,2))+Päälaskenta!C$15))</f>
        <v>5.0390131142295296</v>
      </c>
      <c r="O1070" s="8">
        <f t="shared" si="115"/>
        <v>0.53232582436137199</v>
      </c>
      <c r="P1070" s="8">
        <f>Päälaskenta!F$15</f>
        <v>0.08</v>
      </c>
      <c r="Q1070" s="8">
        <f t="shared" si="116"/>
        <v>22.0234182774918</v>
      </c>
      <c r="R1070" s="8">
        <f t="shared" si="117"/>
        <v>0.93200230132990602</v>
      </c>
      <c r="S1070" s="8">
        <f t="shared" si="118"/>
        <v>1.2885775569930501E-2</v>
      </c>
    </row>
    <row r="1071" spans="1:19" x14ac:dyDescent="0.2">
      <c r="A1071" s="8">
        <v>1069</v>
      </c>
      <c r="B1071" s="8">
        <f>IF(Päälaskenta!C$7,Päälaskenta!E$7,Päälaskenta!G$5)</f>
        <v>2.5</v>
      </c>
      <c r="C1071" s="56">
        <v>0.93100000000000005</v>
      </c>
      <c r="D1071" s="92">
        <f t="shared" si="112"/>
        <v>2.6852800000000001</v>
      </c>
      <c r="E1071" s="8">
        <f>Päälaskenta!F$15</f>
        <v>0.08</v>
      </c>
      <c r="F1071" s="93">
        <f>SQRT(POWER(Päälaskenta!C$15/(2*Päälaskenta!E$15),2)+(D1071/Päälaskenta!E$15))-Päälaskenta!C$15/(2*Päälaskenta!E$15)</f>
        <v>0.72150000000000003</v>
      </c>
      <c r="G1071" s="57">
        <f>2*SQRT((POWER(F1071,2))+POWER(Päälaskenta!E$15*F1071,2))+Päälaskenta!C$15</f>
        <v>5.04</v>
      </c>
      <c r="H1071" s="57">
        <f t="shared" si="113"/>
        <v>0.53</v>
      </c>
      <c r="I1071" s="62">
        <f t="shared" si="114"/>
        <v>1.2933E-2</v>
      </c>
      <c r="M1071" s="8">
        <f>IF(F1071&gt;(Päälaskenta!D$24+Päälaskenta!D$20),(F1071*Päälaskenta!C$15 + F1071*F1071*Päälaskenta!E$15)+(Päälaskenta!C$15 + F1071*Päälaskenta!E$15)*(F1071-(Päälaskenta!D$24+Päälaskenta!D$20)),F1071*Päälaskenta!C$15 + F1071*F1071*Päälaskenta!E$15)</f>
        <v>2.6850622500000001</v>
      </c>
      <c r="N1071" s="8">
        <f>IF(F1071&gt;Päälaskenta!D$24+Päälaskenta!D$20,2*SQRT(POWER((Päälaskenta!D$24+Päälaskenta!D$20),2)+POWER(Päälaskenta!E$15*(Päälaskenta!D$24+Päälaskenta!D$20),2))+Päälaskenta!C$15,(2*SQRT((POWER(F1071,2))+POWER(Päälaskenta!E$15*F1071,2))+Päälaskenta!C$15))</f>
        <v>5.0407101705043802</v>
      </c>
      <c r="O1071" s="8">
        <f t="shared" si="115"/>
        <v>0.53267538881953402</v>
      </c>
      <c r="P1071" s="8">
        <f>Päälaskenta!F$15</f>
        <v>0.08</v>
      </c>
      <c r="Q1071" s="8">
        <f t="shared" si="116"/>
        <v>22.054952467822801</v>
      </c>
      <c r="R1071" s="8">
        <f t="shared" si="117"/>
        <v>0.93107711003720695</v>
      </c>
      <c r="S1071" s="8">
        <f t="shared" si="118"/>
        <v>1.2848953726351701E-2</v>
      </c>
    </row>
    <row r="1072" spans="1:19" x14ac:dyDescent="0.2">
      <c r="A1072" s="8">
        <v>1070</v>
      </c>
      <c r="B1072" s="8">
        <f>IF(Päälaskenta!C$7,Päälaskenta!E$7,Päälaskenta!G$5)</f>
        <v>2.5</v>
      </c>
      <c r="C1072" s="56">
        <v>0.93</v>
      </c>
      <c r="D1072" s="92">
        <f t="shared" si="112"/>
        <v>2.6881699999999999</v>
      </c>
      <c r="E1072" s="8">
        <f>Päälaskenta!F$15</f>
        <v>0.08</v>
      </c>
      <c r="F1072" s="93">
        <f>SQRT(POWER(Päälaskenta!C$15/(2*Päälaskenta!E$15),2)+(D1072/Päälaskenta!E$15))-Päälaskenta!C$15/(2*Päälaskenta!E$15)</f>
        <v>0.72219999999999995</v>
      </c>
      <c r="G1072" s="57">
        <f>2*SQRT((POWER(F1072,2))+POWER(Päälaskenta!E$15*F1072,2))+Päälaskenta!C$15</f>
        <v>5.04</v>
      </c>
      <c r="H1072" s="57">
        <f t="shared" si="113"/>
        <v>0.53</v>
      </c>
      <c r="I1072" s="62">
        <f t="shared" si="114"/>
        <v>1.2906000000000001E-2</v>
      </c>
      <c r="M1072" s="8">
        <f>IF(F1072&gt;(Päälaskenta!D$24+Päälaskenta!D$20),(F1072*Päälaskenta!C$15 + F1072*F1072*Päälaskenta!E$15)+(Päälaskenta!C$15 + F1072*Päälaskenta!E$15)*(F1072-(Päälaskenta!D$24+Päälaskenta!D$20)),F1072*Päälaskenta!C$15 + F1072*F1072*Päälaskenta!E$15)</f>
        <v>2.68817284</v>
      </c>
      <c r="N1072" s="8">
        <f>IF(F1072&gt;Päälaskenta!D$24+Päälaskenta!D$20,2*SQRT(POWER((Päälaskenta!D$24+Päälaskenta!D$20),2)+POWER(Päälaskenta!E$15*(Päälaskenta!D$24+Päälaskenta!D$20),2))+Päälaskenta!C$15,(2*SQRT((POWER(F1072,2))+POWER(Päälaskenta!E$15*F1072,2))+Päälaskenta!C$15))</f>
        <v>5.0426900694916998</v>
      </c>
      <c r="O1072" s="8">
        <f t="shared" si="115"/>
        <v>0.53308309710792201</v>
      </c>
      <c r="P1072" s="8">
        <f>Päälaskenta!F$15</f>
        <v>0.08</v>
      </c>
      <c r="Q1072" s="8">
        <f t="shared" si="116"/>
        <v>22.0917681491661</v>
      </c>
      <c r="R1072" s="8">
        <f t="shared" si="117"/>
        <v>0.92999972427368205</v>
      </c>
      <c r="S1072" s="8">
        <f t="shared" si="118"/>
        <v>1.2806164138628E-2</v>
      </c>
    </row>
    <row r="1073" spans="1:19" x14ac:dyDescent="0.2">
      <c r="A1073" s="8">
        <v>1071</v>
      </c>
      <c r="B1073" s="8">
        <f>IF(Päälaskenta!C$7,Päälaskenta!E$7,Päälaskenta!G$5)</f>
        <v>2.5</v>
      </c>
      <c r="C1073" s="56">
        <v>0.92900000000000005</v>
      </c>
      <c r="D1073" s="92">
        <f t="shared" si="112"/>
        <v>2.6910699999999999</v>
      </c>
      <c r="E1073" s="8">
        <f>Päälaskenta!F$15</f>
        <v>0.08</v>
      </c>
      <c r="F1073" s="93">
        <f>SQRT(POWER(Päälaskenta!C$15/(2*Päälaskenta!E$15),2)+(D1073/Päälaskenta!E$15))-Päälaskenta!C$15/(2*Päälaskenta!E$15)</f>
        <v>0.72289999999999999</v>
      </c>
      <c r="G1073" s="57">
        <f>2*SQRT((POWER(F1073,2))+POWER(Päälaskenta!E$15*F1073,2))+Päälaskenta!C$15</f>
        <v>5.04</v>
      </c>
      <c r="H1073" s="57">
        <f t="shared" si="113"/>
        <v>0.53</v>
      </c>
      <c r="I1073" s="62">
        <f t="shared" si="114"/>
        <v>1.2878000000000001E-2</v>
      </c>
      <c r="M1073" s="8">
        <f>IF(F1073&gt;(Päälaskenta!D$24+Päälaskenta!D$20),(F1073*Päälaskenta!C$15 + F1073*F1073*Päälaskenta!E$15)+(Päälaskenta!C$15 + F1073*Päälaskenta!E$15)*(F1073-(Päälaskenta!D$24+Päälaskenta!D$20)),F1073*Päälaskenta!C$15 + F1073*F1073*Päälaskenta!E$15)</f>
        <v>2.6912844100000002</v>
      </c>
      <c r="N1073" s="8">
        <f>IF(F1073&gt;Päälaskenta!D$24+Päälaskenta!D$20,2*SQRT(POWER((Päälaskenta!D$24+Päälaskenta!D$20),2)+POWER(Päälaskenta!E$15*(Päälaskenta!D$24+Päälaskenta!D$20),2))+Päälaskenta!C$15,(2*SQRT((POWER(F1073,2))+POWER(Päälaskenta!E$15*F1073,2))+Päälaskenta!C$15))</f>
        <v>5.0446699684790204</v>
      </c>
      <c r="O1073" s="8">
        <f t="shared" si="115"/>
        <v>0.53349067963140295</v>
      </c>
      <c r="P1073" s="8">
        <f>Päälaskenta!F$15</f>
        <v>0.08</v>
      </c>
      <c r="Q1073" s="8">
        <f t="shared" si="116"/>
        <v>22.1286116071424</v>
      </c>
      <c r="R1073" s="8">
        <f t="shared" si="117"/>
        <v>0.92892449074157901</v>
      </c>
      <c r="S1073" s="8">
        <f t="shared" si="118"/>
        <v>1.2763555899760901E-2</v>
      </c>
    </row>
    <row r="1074" spans="1:19" x14ac:dyDescent="0.2">
      <c r="A1074" s="8">
        <v>1072</v>
      </c>
      <c r="B1074" s="8">
        <f>IF(Päälaskenta!C$7,Päälaskenta!E$7,Päälaskenta!G$5)</f>
        <v>2.5</v>
      </c>
      <c r="C1074" s="56">
        <v>0.92800000000000005</v>
      </c>
      <c r="D1074" s="92">
        <f t="shared" si="112"/>
        <v>2.6939700000000002</v>
      </c>
      <c r="E1074" s="8">
        <f>Päälaskenta!F$15</f>
        <v>0.08</v>
      </c>
      <c r="F1074" s="93">
        <f>SQRT(POWER(Päälaskenta!C$15/(2*Päälaskenta!E$15),2)+(D1074/Päälaskenta!E$15))-Päälaskenta!C$15/(2*Päälaskenta!E$15)</f>
        <v>0.72350000000000003</v>
      </c>
      <c r="G1074" s="57">
        <f>2*SQRT((POWER(F1074,2))+POWER(Päälaskenta!E$15*F1074,2))+Päälaskenta!C$15</f>
        <v>5.05</v>
      </c>
      <c r="H1074" s="57">
        <f t="shared" si="113"/>
        <v>0.53</v>
      </c>
      <c r="I1074" s="62">
        <f t="shared" si="114"/>
        <v>1.285E-2</v>
      </c>
      <c r="M1074" s="8">
        <f>IF(F1074&gt;(Päälaskenta!D$24+Päälaskenta!D$20),(F1074*Päälaskenta!C$15 + F1074*F1074*Päälaskenta!E$15)+(Päälaskenta!C$15 + F1074*Päälaskenta!E$15)*(F1074-(Päälaskenta!D$24+Päälaskenta!D$20)),F1074*Päälaskenta!C$15 + F1074*F1074*Päälaskenta!E$15)</f>
        <v>2.6939522500000002</v>
      </c>
      <c r="N1074" s="8">
        <f>IF(F1074&gt;Päälaskenta!D$24+Päälaskenta!D$20,2*SQRT(POWER((Päälaskenta!D$24+Päälaskenta!D$20),2)+POWER(Päälaskenta!E$15*(Päälaskenta!D$24+Päälaskenta!D$20),2))+Päälaskenta!C$15,(2*SQRT((POWER(F1074,2))+POWER(Päälaskenta!E$15*F1074,2))+Päälaskenta!C$15))</f>
        <v>5.0463670247538701</v>
      </c>
      <c r="O1074" s="8">
        <f t="shared" si="115"/>
        <v>0.53383993609370795</v>
      </c>
      <c r="P1074" s="8">
        <f>Päälaskenta!F$15</f>
        <v>0.08</v>
      </c>
      <c r="Q1074" s="8">
        <f t="shared" si="116"/>
        <v>22.160213821886799</v>
      </c>
      <c r="R1074" s="8">
        <f t="shared" si="117"/>
        <v>0.92800457023690697</v>
      </c>
      <c r="S1074" s="8">
        <f t="shared" si="118"/>
        <v>1.27271781798995E-2</v>
      </c>
    </row>
    <row r="1075" spans="1:19" x14ac:dyDescent="0.2">
      <c r="A1075" s="8">
        <v>1073</v>
      </c>
      <c r="B1075" s="8">
        <f>IF(Päälaskenta!C$7,Päälaskenta!E$7,Päälaskenta!G$5)</f>
        <v>2.5</v>
      </c>
      <c r="C1075" s="56">
        <v>0.92700000000000005</v>
      </c>
      <c r="D1075" s="92">
        <f t="shared" si="112"/>
        <v>2.6968700000000001</v>
      </c>
      <c r="E1075" s="8">
        <f>Päälaskenta!F$15</f>
        <v>0.08</v>
      </c>
      <c r="F1075" s="93">
        <f>SQRT(POWER(Päälaskenta!C$15/(2*Päälaskenta!E$15),2)+(D1075/Päälaskenta!E$15))-Päälaskenta!C$15/(2*Päälaskenta!E$15)</f>
        <v>0.72419999999999995</v>
      </c>
      <c r="G1075" s="57">
        <f>2*SQRT((POWER(F1075,2))+POWER(Päälaskenta!E$15*F1075,2))+Päälaskenta!C$15</f>
        <v>5.05</v>
      </c>
      <c r="H1075" s="57">
        <f t="shared" si="113"/>
        <v>0.53</v>
      </c>
      <c r="I1075" s="62">
        <f t="shared" si="114"/>
        <v>1.2822E-2</v>
      </c>
      <c r="M1075" s="8">
        <f>IF(F1075&gt;(Päälaskenta!D$24+Päälaskenta!D$20),(F1075*Päälaskenta!C$15 + F1075*F1075*Päälaskenta!E$15)+(Päälaskenta!C$15 + F1075*Päälaskenta!E$15)*(F1075-(Päälaskenta!D$24+Päälaskenta!D$20)),F1075*Päälaskenta!C$15 + F1075*F1075*Päälaskenta!E$15)</f>
        <v>2.6970656399999999</v>
      </c>
      <c r="N1075" s="8">
        <f>IF(F1075&gt;Päälaskenta!D$24+Päälaskenta!D$20,2*SQRT(POWER((Päälaskenta!D$24+Päälaskenta!D$20),2)+POWER(Päälaskenta!E$15*(Päälaskenta!D$24+Päälaskenta!D$20),2))+Päälaskenta!C$15,(2*SQRT((POWER(F1075,2))+POWER(Päälaskenta!E$15*F1075,2))+Päälaskenta!C$15))</f>
        <v>5.0483469237411898</v>
      </c>
      <c r="O1075" s="8">
        <f t="shared" si="115"/>
        <v>0.53424728544631805</v>
      </c>
      <c r="P1075" s="8">
        <f>Päälaskenta!F$15</f>
        <v>0.08</v>
      </c>
      <c r="Q1075" s="8">
        <f t="shared" si="116"/>
        <v>22.1971088649594</v>
      </c>
      <c r="R1075" s="8">
        <f t="shared" si="117"/>
        <v>0.92693331705490101</v>
      </c>
      <c r="S1075" s="8">
        <f t="shared" si="118"/>
        <v>1.2684904247647399E-2</v>
      </c>
    </row>
    <row r="1076" spans="1:19" x14ac:dyDescent="0.2">
      <c r="A1076" s="8">
        <v>1074</v>
      </c>
      <c r="B1076" s="8">
        <f>IF(Päälaskenta!C$7,Päälaskenta!E$7,Päälaskenta!G$5)</f>
        <v>2.5</v>
      </c>
      <c r="C1076" s="56">
        <v>0.92600000000000005</v>
      </c>
      <c r="D1076" s="92">
        <f t="shared" si="112"/>
        <v>2.6997800000000001</v>
      </c>
      <c r="E1076" s="8">
        <f>Päälaskenta!F$15</f>
        <v>0.08</v>
      </c>
      <c r="F1076" s="93">
        <f>SQRT(POWER(Päälaskenta!C$15/(2*Päälaskenta!E$15),2)+(D1076/Päälaskenta!E$15))-Päälaskenta!C$15/(2*Päälaskenta!E$15)</f>
        <v>0.7248</v>
      </c>
      <c r="G1076" s="57">
        <f>2*SQRT((POWER(F1076,2))+POWER(Päälaskenta!E$15*F1076,2))+Päälaskenta!C$15</f>
        <v>5.05</v>
      </c>
      <c r="H1076" s="57">
        <f t="shared" si="113"/>
        <v>0.53</v>
      </c>
      <c r="I1076" s="62">
        <f t="shared" si="114"/>
        <v>1.2795000000000001E-2</v>
      </c>
      <c r="M1076" s="8">
        <f>IF(F1076&gt;(Päälaskenta!D$24+Päälaskenta!D$20),(F1076*Päälaskenta!C$15 + F1076*F1076*Päälaskenta!E$15)+(Päälaskenta!C$15 + F1076*Päälaskenta!E$15)*(F1076-(Päälaskenta!D$24+Päälaskenta!D$20)),F1076*Päälaskenta!C$15 + F1076*F1076*Päälaskenta!E$15)</f>
        <v>2.6997350400000002</v>
      </c>
      <c r="N1076" s="8">
        <f>IF(F1076&gt;Päälaskenta!D$24+Päälaskenta!D$20,2*SQRT(POWER((Päälaskenta!D$24+Päälaskenta!D$20),2)+POWER(Päälaskenta!E$15*(Päälaskenta!D$24+Päälaskenta!D$20),2))+Päälaskenta!C$15,(2*SQRT((POWER(F1076,2))+POWER(Päälaskenta!E$15*F1076,2))+Päälaskenta!C$15))</f>
        <v>5.0500439800160404</v>
      </c>
      <c r="O1076" s="8">
        <f t="shared" si="115"/>
        <v>0.53459634226619601</v>
      </c>
      <c r="P1076" s="8">
        <f>Päälaskenta!F$15</f>
        <v>0.08</v>
      </c>
      <c r="Q1076" s="8">
        <f t="shared" si="116"/>
        <v>22.228755295470801</v>
      </c>
      <c r="R1076" s="8">
        <f t="shared" si="117"/>
        <v>0.92601679904113798</v>
      </c>
      <c r="S1076" s="8">
        <f t="shared" si="118"/>
        <v>1.2648811701572499E-2</v>
      </c>
    </row>
    <row r="1077" spans="1:19" x14ac:dyDescent="0.2">
      <c r="A1077" s="8">
        <v>1075</v>
      </c>
      <c r="B1077" s="8">
        <f>IF(Päälaskenta!C$7,Päälaskenta!E$7,Päälaskenta!G$5)</f>
        <v>2.5</v>
      </c>
      <c r="C1077" s="56">
        <v>0.92500000000000004</v>
      </c>
      <c r="D1077" s="92">
        <f t="shared" si="112"/>
        <v>2.7027000000000001</v>
      </c>
      <c r="E1077" s="8">
        <f>Päälaskenta!F$15</f>
        <v>0.08</v>
      </c>
      <c r="F1077" s="93">
        <f>SQRT(POWER(Päälaskenta!C$15/(2*Päälaskenta!E$15),2)+(D1077/Päälaskenta!E$15))-Päälaskenta!C$15/(2*Päälaskenta!E$15)</f>
        <v>0.72550000000000003</v>
      </c>
      <c r="G1077" s="57">
        <f>2*SQRT((POWER(F1077,2))+POWER(Päälaskenta!E$15*F1077,2))+Päälaskenta!C$15</f>
        <v>5.05</v>
      </c>
      <c r="H1077" s="57">
        <f t="shared" si="113"/>
        <v>0.54</v>
      </c>
      <c r="I1077" s="62">
        <f t="shared" si="114"/>
        <v>1.2453000000000001E-2</v>
      </c>
      <c r="M1077" s="8">
        <f>IF(F1077&gt;(Päälaskenta!D$24+Päälaskenta!D$20),(F1077*Päälaskenta!C$15 + F1077*F1077*Päälaskenta!E$15)+(Päälaskenta!C$15 + F1077*Päälaskenta!E$15)*(F1077-(Päälaskenta!D$24+Päälaskenta!D$20)),F1077*Päälaskenta!C$15 + F1077*F1077*Päälaskenta!E$15)</f>
        <v>2.70285025</v>
      </c>
      <c r="N1077" s="8">
        <f>IF(F1077&gt;Päälaskenta!D$24+Päälaskenta!D$20,2*SQRT(POWER((Päälaskenta!D$24+Päälaskenta!D$20),2)+POWER(Päälaskenta!E$15*(Päälaskenta!D$24+Päälaskenta!D$20),2))+Päälaskenta!C$15,(2*SQRT((POWER(F1077,2))+POWER(Päälaskenta!E$15*F1077,2))+Päälaskenta!C$15))</f>
        <v>5.05202387900336</v>
      </c>
      <c r="O1077" s="8">
        <f t="shared" si="115"/>
        <v>0.53500345895696899</v>
      </c>
      <c r="P1077" s="8">
        <f>Päälaskenta!F$15</f>
        <v>0.08</v>
      </c>
      <c r="Q1077" s="8">
        <f t="shared" si="116"/>
        <v>22.2657019235847</v>
      </c>
      <c r="R1077" s="8">
        <f t="shared" si="117"/>
        <v>0.92494950469416504</v>
      </c>
      <c r="S1077" s="8">
        <f t="shared" si="118"/>
        <v>1.26068688775421E-2</v>
      </c>
    </row>
    <row r="1078" spans="1:19" x14ac:dyDescent="0.2">
      <c r="A1078" s="8">
        <v>1076</v>
      </c>
      <c r="B1078" s="8">
        <f>IF(Päälaskenta!C$7,Päälaskenta!E$7,Päälaskenta!G$5)</f>
        <v>2.5</v>
      </c>
      <c r="C1078" s="56">
        <v>0.92400000000000004</v>
      </c>
      <c r="D1078" s="92">
        <f t="shared" si="112"/>
        <v>2.7056300000000002</v>
      </c>
      <c r="E1078" s="8">
        <f>Päälaskenta!F$15</f>
        <v>0.08</v>
      </c>
      <c r="F1078" s="93">
        <f>SQRT(POWER(Päälaskenta!C$15/(2*Päälaskenta!E$15),2)+(D1078/Päälaskenta!E$15))-Päälaskenta!C$15/(2*Päälaskenta!E$15)</f>
        <v>0.72609999999999997</v>
      </c>
      <c r="G1078" s="57">
        <f>2*SQRT((POWER(F1078,2))+POWER(Päälaskenta!E$15*F1078,2))+Päälaskenta!C$15</f>
        <v>5.05</v>
      </c>
      <c r="H1078" s="57">
        <f t="shared" si="113"/>
        <v>0.54</v>
      </c>
      <c r="I1078" s="62">
        <f t="shared" si="114"/>
        <v>1.2426E-2</v>
      </c>
      <c r="M1078" s="8">
        <f>IF(F1078&gt;(Päälaskenta!D$24+Päälaskenta!D$20),(F1078*Päälaskenta!C$15 + F1078*F1078*Päälaskenta!E$15)+(Päälaskenta!C$15 + F1078*Päälaskenta!E$15)*(F1078-(Päälaskenta!D$24+Päälaskenta!D$20)),F1078*Päälaskenta!C$15 + F1078*F1078*Päälaskenta!E$15)</f>
        <v>2.7055212100000001</v>
      </c>
      <c r="N1078" s="8">
        <f>IF(F1078&gt;Päälaskenta!D$24+Päälaskenta!D$20,2*SQRT(POWER((Päälaskenta!D$24+Päälaskenta!D$20),2)+POWER(Päälaskenta!E$15*(Päälaskenta!D$24+Päälaskenta!D$20),2))+Päälaskenta!C$15,(2*SQRT((POWER(F1078,2))+POWER(Päälaskenta!E$15*F1078,2))+Päälaskenta!C$15))</f>
        <v>5.0537209352782098</v>
      </c>
      <c r="O1078" s="8">
        <f t="shared" si="115"/>
        <v>0.53535231657009996</v>
      </c>
      <c r="P1078" s="8">
        <f>Päälaskenta!F$15</f>
        <v>0.08</v>
      </c>
      <c r="Q1078" s="8">
        <f t="shared" si="116"/>
        <v>22.297392569840099</v>
      </c>
      <c r="R1078" s="8">
        <f t="shared" si="117"/>
        <v>0.92403637079599898</v>
      </c>
      <c r="S1078" s="8">
        <f t="shared" si="118"/>
        <v>1.25710587793265E-2</v>
      </c>
    </row>
    <row r="1079" spans="1:19" x14ac:dyDescent="0.2">
      <c r="A1079" s="8">
        <v>1077</v>
      </c>
      <c r="B1079" s="8">
        <f>IF(Päälaskenta!C$7,Päälaskenta!E$7,Päälaskenta!G$5)</f>
        <v>2.5</v>
      </c>
      <c r="C1079" s="56">
        <v>0.92300000000000004</v>
      </c>
      <c r="D1079" s="92">
        <f t="shared" si="112"/>
        <v>2.7085599999999999</v>
      </c>
      <c r="E1079" s="8">
        <f>Päälaskenta!F$15</f>
        <v>0.08</v>
      </c>
      <c r="F1079" s="93">
        <f>SQRT(POWER(Päälaskenta!C$15/(2*Päälaskenta!E$15),2)+(D1079/Päälaskenta!E$15))-Päälaskenta!C$15/(2*Päälaskenta!E$15)</f>
        <v>0.7268</v>
      </c>
      <c r="G1079" s="57">
        <f>2*SQRT((POWER(F1079,2))+POWER(Päälaskenta!E$15*F1079,2))+Päälaskenta!C$15</f>
        <v>5.0599999999999996</v>
      </c>
      <c r="H1079" s="57">
        <f t="shared" si="113"/>
        <v>0.54</v>
      </c>
      <c r="I1079" s="62">
        <f t="shared" si="114"/>
        <v>1.2399E-2</v>
      </c>
      <c r="M1079" s="8">
        <f>IF(F1079&gt;(Päälaskenta!D$24+Päälaskenta!D$20),(F1079*Päälaskenta!C$15 + F1079*F1079*Päälaskenta!E$15)+(Päälaskenta!C$15 + F1079*Päälaskenta!E$15)*(F1079-(Päälaskenta!D$24+Päälaskenta!D$20)),F1079*Päälaskenta!C$15 + F1079*F1079*Päälaskenta!E$15)</f>
        <v>2.70863824</v>
      </c>
      <c r="N1079" s="8">
        <f>IF(F1079&gt;Päälaskenta!D$24+Päälaskenta!D$20,2*SQRT(POWER((Päälaskenta!D$24+Päälaskenta!D$20),2)+POWER(Päälaskenta!E$15*(Päälaskenta!D$24+Päälaskenta!D$20),2))+Päälaskenta!C$15,(2*SQRT((POWER(F1079,2))+POWER(Päälaskenta!E$15*F1079,2))+Päälaskenta!C$15))</f>
        <v>5.0557008342655303</v>
      </c>
      <c r="O1079" s="8">
        <f t="shared" si="115"/>
        <v>0.53575920110658604</v>
      </c>
      <c r="P1079" s="8">
        <f>Päälaskenta!F$15</f>
        <v>0.08</v>
      </c>
      <c r="Q1079" s="8">
        <f t="shared" si="116"/>
        <v>22.334390782996302</v>
      </c>
      <c r="R1079" s="8">
        <f t="shared" si="117"/>
        <v>0.92297301392304099</v>
      </c>
      <c r="S1079" s="8">
        <f t="shared" si="118"/>
        <v>1.25294439012924E-2</v>
      </c>
    </row>
    <row r="1080" spans="1:19" x14ac:dyDescent="0.2">
      <c r="A1080" s="8">
        <v>1078</v>
      </c>
      <c r="B1080" s="8">
        <f>IF(Päälaskenta!C$7,Päälaskenta!E$7,Päälaskenta!G$5)</f>
        <v>2.5</v>
      </c>
      <c r="C1080" s="56">
        <v>0.92200000000000004</v>
      </c>
      <c r="D1080" s="92">
        <f t="shared" si="112"/>
        <v>2.7115</v>
      </c>
      <c r="E1080" s="8">
        <f>Päälaskenta!F$15</f>
        <v>0.08</v>
      </c>
      <c r="F1080" s="93">
        <f>SQRT(POWER(Päälaskenta!C$15/(2*Päälaskenta!E$15),2)+(D1080/Päälaskenta!E$15))-Päälaskenta!C$15/(2*Päälaskenta!E$15)</f>
        <v>0.72740000000000005</v>
      </c>
      <c r="G1080" s="57">
        <f>2*SQRT((POWER(F1080,2))+POWER(Päälaskenta!E$15*F1080,2))+Päälaskenta!C$15</f>
        <v>5.0599999999999996</v>
      </c>
      <c r="H1080" s="57">
        <f t="shared" si="113"/>
        <v>0.54</v>
      </c>
      <c r="I1080" s="62">
        <f t="shared" si="114"/>
        <v>1.2371999999999999E-2</v>
      </c>
      <c r="M1080" s="8">
        <f>IF(F1080&gt;(Päälaskenta!D$24+Päälaskenta!D$20),(F1080*Päälaskenta!C$15 + F1080*F1080*Päälaskenta!E$15)+(Päälaskenta!C$15 + F1080*Päälaskenta!E$15)*(F1080-(Päälaskenta!D$24+Päälaskenta!D$20)),F1080*Päälaskenta!C$15 + F1080*F1080*Päälaskenta!E$15)</f>
        <v>2.7113107599999999</v>
      </c>
      <c r="N1080" s="8">
        <f>IF(F1080&gt;Päälaskenta!D$24+Päälaskenta!D$20,2*SQRT(POWER((Päälaskenta!D$24+Päälaskenta!D$20),2)+POWER(Päälaskenta!E$15*(Päälaskenta!D$24+Päälaskenta!D$20),2))+Päälaskenta!C$15,(2*SQRT((POWER(F1080,2))+POWER(Päälaskenta!E$15*F1080,2))+Päälaskenta!C$15))</f>
        <v>5.05739789054038</v>
      </c>
      <c r="O1080" s="8">
        <f t="shared" si="115"/>
        <v>0.53610785994738097</v>
      </c>
      <c r="P1080" s="8">
        <f>Päälaskenta!F$15</f>
        <v>0.08</v>
      </c>
      <c r="Q1080" s="8">
        <f t="shared" si="116"/>
        <v>22.366125645020599</v>
      </c>
      <c r="R1080" s="8">
        <f t="shared" si="117"/>
        <v>0.92206324589660804</v>
      </c>
      <c r="S1080" s="8">
        <f t="shared" si="118"/>
        <v>1.24939135558067E-2</v>
      </c>
    </row>
    <row r="1081" spans="1:19" x14ac:dyDescent="0.2">
      <c r="A1081" s="8">
        <v>1079</v>
      </c>
      <c r="B1081" s="8">
        <f>IF(Päälaskenta!C$7,Päälaskenta!E$7,Päälaskenta!G$5)</f>
        <v>2.5</v>
      </c>
      <c r="C1081" s="56">
        <v>0.92100000000000004</v>
      </c>
      <c r="D1081" s="92">
        <f t="shared" si="112"/>
        <v>2.7144400000000002</v>
      </c>
      <c r="E1081" s="8">
        <f>Päälaskenta!F$15</f>
        <v>0.08</v>
      </c>
      <c r="F1081" s="93">
        <f>SQRT(POWER(Päälaskenta!C$15/(2*Päälaskenta!E$15),2)+(D1081/Päälaskenta!E$15))-Päälaskenta!C$15/(2*Päälaskenta!E$15)</f>
        <v>0.72809999999999997</v>
      </c>
      <c r="G1081" s="57">
        <f>2*SQRT((POWER(F1081,2))+POWER(Päälaskenta!E$15*F1081,2))+Päälaskenta!C$15</f>
        <v>5.0599999999999996</v>
      </c>
      <c r="H1081" s="57">
        <f t="shared" si="113"/>
        <v>0.54</v>
      </c>
      <c r="I1081" s="62">
        <f t="shared" si="114"/>
        <v>1.2345E-2</v>
      </c>
      <c r="M1081" s="8">
        <f>IF(F1081&gt;(Päälaskenta!D$24+Päälaskenta!D$20),(F1081*Päälaskenta!C$15 + F1081*F1081*Päälaskenta!E$15)+(Päälaskenta!C$15 + F1081*Päälaskenta!E$15)*(F1081-(Päälaskenta!D$24+Päälaskenta!D$20)),F1081*Päälaskenta!C$15 + F1081*F1081*Päälaskenta!E$15)</f>
        <v>2.7144296099999998</v>
      </c>
      <c r="N1081" s="8">
        <f>IF(F1081&gt;Päälaskenta!D$24+Päälaskenta!D$20,2*SQRT(POWER((Päälaskenta!D$24+Päälaskenta!D$20),2)+POWER(Päälaskenta!E$15*(Päälaskenta!D$24+Päälaskenta!D$20),2))+Päälaskenta!C$15,(2*SQRT((POWER(F1081,2))+POWER(Päälaskenta!E$15*F1081,2))+Päälaskenta!C$15))</f>
        <v>5.0593777895276997</v>
      </c>
      <c r="O1081" s="8">
        <f t="shared" si="115"/>
        <v>0.53651451283565799</v>
      </c>
      <c r="P1081" s="8">
        <f>Päälaskenta!F$15</f>
        <v>0.08</v>
      </c>
      <c r="Q1081" s="8">
        <f t="shared" si="116"/>
        <v>22.4031754432763</v>
      </c>
      <c r="R1081" s="8">
        <f t="shared" si="117"/>
        <v>0.92100380528931802</v>
      </c>
      <c r="S1081" s="8">
        <f t="shared" si="118"/>
        <v>1.2452623497238901E-2</v>
      </c>
    </row>
    <row r="1082" spans="1:19" x14ac:dyDescent="0.2">
      <c r="A1082" s="8">
        <v>1080</v>
      </c>
      <c r="B1082" s="8">
        <f>IF(Päälaskenta!C$7,Päälaskenta!E$7,Päälaskenta!G$5)</f>
        <v>2.5</v>
      </c>
      <c r="C1082" s="56">
        <v>0.92</v>
      </c>
      <c r="D1082" s="92">
        <f t="shared" si="112"/>
        <v>2.71739</v>
      </c>
      <c r="E1082" s="8">
        <f>Päälaskenta!F$15</f>
        <v>0.08</v>
      </c>
      <c r="F1082" s="93">
        <f>SQRT(POWER(Päälaskenta!C$15/(2*Päälaskenta!E$15),2)+(D1082/Päälaskenta!E$15))-Päälaskenta!C$15/(2*Päälaskenta!E$15)</f>
        <v>0.7288</v>
      </c>
      <c r="G1082" s="57">
        <f>2*SQRT((POWER(F1082,2))+POWER(Päälaskenta!E$15*F1082,2))+Päälaskenta!C$15</f>
        <v>5.0599999999999996</v>
      </c>
      <c r="H1082" s="57">
        <f t="shared" si="113"/>
        <v>0.54</v>
      </c>
      <c r="I1082" s="62">
        <f t="shared" si="114"/>
        <v>1.2319E-2</v>
      </c>
      <c r="M1082" s="8">
        <f>IF(F1082&gt;(Päälaskenta!D$24+Päälaskenta!D$20),(F1082*Päälaskenta!C$15 + F1082*F1082*Päälaskenta!E$15)+(Päälaskenta!C$15 + F1082*Päälaskenta!E$15)*(F1082-(Päälaskenta!D$24+Päälaskenta!D$20)),F1082*Päälaskenta!C$15 + F1082*F1082*Päälaskenta!E$15)</f>
        <v>2.71754944</v>
      </c>
      <c r="N1082" s="8">
        <f>IF(F1082&gt;Päälaskenta!D$24+Päälaskenta!D$20,2*SQRT(POWER((Päälaskenta!D$24+Päälaskenta!D$20),2)+POWER(Päälaskenta!E$15*(Päälaskenta!D$24+Päälaskenta!D$20),2))+Päälaskenta!C$15,(2*SQRT((POWER(F1082,2))+POWER(Päälaskenta!E$15*F1082,2))+Päälaskenta!C$15))</f>
        <v>5.0613576885150202</v>
      </c>
      <c r="O1082" s="8">
        <f t="shared" si="115"/>
        <v>0.536921041199386</v>
      </c>
      <c r="P1082" s="8">
        <f>Päälaskenta!F$15</f>
        <v>0.08</v>
      </c>
      <c r="Q1082" s="8">
        <f t="shared" si="116"/>
        <v>22.440253018167201</v>
      </c>
      <c r="R1082" s="8">
        <f t="shared" si="117"/>
        <v>0.91994646470902797</v>
      </c>
      <c r="S1082" s="8">
        <f t="shared" si="118"/>
        <v>1.24115070588142E-2</v>
      </c>
    </row>
    <row r="1083" spans="1:19" x14ac:dyDescent="0.2">
      <c r="A1083" s="8">
        <v>1081</v>
      </c>
      <c r="B1083" s="8">
        <f>IF(Päälaskenta!C$7,Päälaskenta!E$7,Päälaskenta!G$5)</f>
        <v>2.5</v>
      </c>
      <c r="C1083" s="56">
        <v>0.91900000000000004</v>
      </c>
      <c r="D1083" s="92">
        <f t="shared" si="112"/>
        <v>2.7203499999999998</v>
      </c>
      <c r="E1083" s="8">
        <f>Päälaskenta!F$15</f>
        <v>0.08</v>
      </c>
      <c r="F1083" s="93">
        <f>SQRT(POWER(Päälaskenta!C$15/(2*Päälaskenta!E$15),2)+(D1083/Päälaskenta!E$15))-Päälaskenta!C$15/(2*Päälaskenta!E$15)</f>
        <v>0.72940000000000005</v>
      </c>
      <c r="G1083" s="57">
        <f>2*SQRT((POWER(F1083,2))+POWER(Päälaskenta!E$15*F1083,2))+Päälaskenta!C$15</f>
        <v>5.0599999999999996</v>
      </c>
      <c r="H1083" s="57">
        <f t="shared" si="113"/>
        <v>0.54</v>
      </c>
      <c r="I1083" s="62">
        <f t="shared" si="114"/>
        <v>1.2292000000000001E-2</v>
      </c>
      <c r="M1083" s="8">
        <f>IF(F1083&gt;(Päälaskenta!D$24+Päälaskenta!D$20),(F1083*Päälaskenta!C$15 + F1083*F1083*Päälaskenta!E$15)+(Päälaskenta!C$15 + F1083*Päälaskenta!E$15)*(F1083-(Päälaskenta!D$24+Päälaskenta!D$20)),F1083*Päälaskenta!C$15 + F1083*F1083*Päälaskenta!E$15)</f>
        <v>2.72022436</v>
      </c>
      <c r="N1083" s="8">
        <f>IF(F1083&gt;Päälaskenta!D$24+Päälaskenta!D$20,2*SQRT(POWER((Päälaskenta!D$24+Päälaskenta!D$20),2)+POWER(Päälaskenta!E$15*(Päälaskenta!D$24+Päälaskenta!D$20),2))+Päälaskenta!C$15,(2*SQRT((POWER(F1083,2))+POWER(Päälaskenta!E$15*F1083,2))+Päälaskenta!C$15))</f>
        <v>5.0630547447898699</v>
      </c>
      <c r="O1083" s="8">
        <f t="shared" si="115"/>
        <v>0.53726939508194005</v>
      </c>
      <c r="P1083" s="8">
        <f>Päälaskenta!F$15</f>
        <v>0.08</v>
      </c>
      <c r="Q1083" s="8">
        <f t="shared" si="116"/>
        <v>22.472055904610301</v>
      </c>
      <c r="R1083" s="8">
        <f t="shared" si="117"/>
        <v>0.91904183962237596</v>
      </c>
      <c r="S1083" s="8">
        <f t="shared" si="118"/>
        <v>1.2376401909348401E-2</v>
      </c>
    </row>
    <row r="1084" spans="1:19" x14ac:dyDescent="0.2">
      <c r="A1084" s="8">
        <v>1082</v>
      </c>
      <c r="B1084" s="8">
        <f>IF(Päälaskenta!C$7,Päälaskenta!E$7,Päälaskenta!G$5)</f>
        <v>2.5</v>
      </c>
      <c r="C1084" s="56">
        <v>0.91800000000000004</v>
      </c>
      <c r="D1084" s="92">
        <f t="shared" si="112"/>
        <v>2.7233100000000001</v>
      </c>
      <c r="E1084" s="8">
        <f>Päälaskenta!F$15</f>
        <v>0.08</v>
      </c>
      <c r="F1084" s="93">
        <f>SQRT(POWER(Päälaskenta!C$15/(2*Päälaskenta!E$15),2)+(D1084/Päälaskenta!E$15))-Päälaskenta!C$15/(2*Päälaskenta!E$15)</f>
        <v>0.73009999999999997</v>
      </c>
      <c r="G1084" s="57">
        <f>2*SQRT((POWER(F1084,2))+POWER(Päälaskenta!E$15*F1084,2))+Päälaskenta!C$15</f>
        <v>5.07</v>
      </c>
      <c r="H1084" s="57">
        <f t="shared" si="113"/>
        <v>0.54</v>
      </c>
      <c r="I1084" s="62">
        <f t="shared" si="114"/>
        <v>1.2265E-2</v>
      </c>
      <c r="M1084" s="8">
        <f>IF(F1084&gt;(Päälaskenta!D$24+Päälaskenta!D$20),(F1084*Päälaskenta!C$15 + F1084*F1084*Päälaskenta!E$15)+(Päälaskenta!C$15 + F1084*Päälaskenta!E$15)*(F1084-(Päälaskenta!D$24+Päälaskenta!D$20)),F1084*Päälaskenta!C$15 + F1084*F1084*Päälaskenta!E$15)</f>
        <v>2.7233460100000002</v>
      </c>
      <c r="N1084" s="8">
        <f>IF(F1084&gt;Päälaskenta!D$24+Päälaskenta!D$20,2*SQRT(POWER((Päälaskenta!D$24+Päälaskenta!D$20),2)+POWER(Päälaskenta!E$15*(Päälaskenta!D$24+Päälaskenta!D$20),2))+Päälaskenta!C$15,(2*SQRT((POWER(F1084,2))+POWER(Päälaskenta!E$15*F1084,2))+Päälaskenta!C$15))</f>
        <v>5.0650346437771896</v>
      </c>
      <c r="O1084" s="8">
        <f t="shared" si="115"/>
        <v>0.53767569257317005</v>
      </c>
      <c r="P1084" s="8">
        <f>Päälaskenta!F$15</f>
        <v>0.08</v>
      </c>
      <c r="Q1084" s="8">
        <f t="shared" si="116"/>
        <v>22.509185064796998</v>
      </c>
      <c r="R1084" s="8">
        <f t="shared" si="117"/>
        <v>0.91798838297451602</v>
      </c>
      <c r="S1084" s="8">
        <f t="shared" si="118"/>
        <v>1.2335605548975901E-2</v>
      </c>
    </row>
    <row r="1085" spans="1:19" x14ac:dyDescent="0.2">
      <c r="A1085" s="8">
        <v>1083</v>
      </c>
      <c r="B1085" s="8">
        <f>IF(Päälaskenta!C$7,Päälaskenta!E$7,Päälaskenta!G$5)</f>
        <v>2.5</v>
      </c>
      <c r="C1085" s="56">
        <v>0.91700000000000004</v>
      </c>
      <c r="D1085" s="92">
        <f t="shared" si="112"/>
        <v>2.72628</v>
      </c>
      <c r="E1085" s="8">
        <f>Päälaskenta!F$15</f>
        <v>0.08</v>
      </c>
      <c r="F1085" s="93">
        <f>SQRT(POWER(Päälaskenta!C$15/(2*Päälaskenta!E$15),2)+(D1085/Päälaskenta!E$15))-Päälaskenta!C$15/(2*Päälaskenta!E$15)</f>
        <v>0.73080000000000001</v>
      </c>
      <c r="G1085" s="57">
        <f>2*SQRT((POWER(F1085,2))+POWER(Päälaskenta!E$15*F1085,2))+Päälaskenta!C$15</f>
        <v>5.07</v>
      </c>
      <c r="H1085" s="57">
        <f t="shared" si="113"/>
        <v>0.54</v>
      </c>
      <c r="I1085" s="62">
        <f t="shared" si="114"/>
        <v>1.2238000000000001E-2</v>
      </c>
      <c r="M1085" s="8">
        <f>IF(F1085&gt;(Päälaskenta!D$24+Päälaskenta!D$20),(F1085*Päälaskenta!C$15 + F1085*F1085*Päälaskenta!E$15)+(Päälaskenta!C$15 + F1085*Päälaskenta!E$15)*(F1085-(Päälaskenta!D$24+Päälaskenta!D$20)),F1085*Päälaskenta!C$15 + F1085*F1085*Päälaskenta!E$15)</f>
        <v>2.7264686400000002</v>
      </c>
      <c r="N1085" s="8">
        <f>IF(F1085&gt;Päälaskenta!D$24+Päälaskenta!D$20,2*SQRT(POWER((Päälaskenta!D$24+Päälaskenta!D$20),2)+POWER(Päälaskenta!E$15*(Päälaskenta!D$24+Päälaskenta!D$20),2))+Päälaskenta!C$15,(2*SQRT((POWER(F1085,2))+POWER(Päälaskenta!E$15*F1085,2))+Päälaskenta!C$15))</f>
        <v>5.0670145427645199</v>
      </c>
      <c r="O1085" s="8">
        <f t="shared" si="115"/>
        <v>0.53808186595660801</v>
      </c>
      <c r="P1085" s="8">
        <f>Päälaskenta!F$15</f>
        <v>0.08</v>
      </c>
      <c r="Q1085" s="8">
        <f t="shared" si="116"/>
        <v>22.5463420017599</v>
      </c>
      <c r="R1085" s="8">
        <f t="shared" si="117"/>
        <v>0.91693700903891595</v>
      </c>
      <c r="S1085" s="8">
        <f t="shared" si="118"/>
        <v>1.2294980277801799E-2</v>
      </c>
    </row>
    <row r="1086" spans="1:19" x14ac:dyDescent="0.2">
      <c r="A1086" s="8">
        <v>1084</v>
      </c>
      <c r="B1086" s="8">
        <f>IF(Päälaskenta!C$7,Päälaskenta!E$7,Päälaskenta!G$5)</f>
        <v>2.5</v>
      </c>
      <c r="C1086" s="56">
        <v>0.91600000000000004</v>
      </c>
      <c r="D1086" s="92">
        <f t="shared" si="112"/>
        <v>2.72926</v>
      </c>
      <c r="E1086" s="8">
        <f>Päälaskenta!F$15</f>
        <v>0.08</v>
      </c>
      <c r="F1086" s="93">
        <f>SQRT(POWER(Päälaskenta!C$15/(2*Päälaskenta!E$15),2)+(D1086/Päälaskenta!E$15))-Päälaskenta!C$15/(2*Päälaskenta!E$15)</f>
        <v>0.73140000000000005</v>
      </c>
      <c r="G1086" s="57">
        <f>2*SQRT((POWER(F1086,2))+POWER(Päälaskenta!E$15*F1086,2))+Päälaskenta!C$15</f>
        <v>5.07</v>
      </c>
      <c r="H1086" s="57">
        <f t="shared" si="113"/>
        <v>0.54</v>
      </c>
      <c r="I1086" s="62">
        <f t="shared" si="114"/>
        <v>1.2212000000000001E-2</v>
      </c>
      <c r="M1086" s="8">
        <f>IF(F1086&gt;(Päälaskenta!D$24+Päälaskenta!D$20),(F1086*Päälaskenta!C$15 + F1086*F1086*Päälaskenta!E$15)+(Päälaskenta!C$15 + F1086*Päälaskenta!E$15)*(F1086-(Päälaskenta!D$24+Päälaskenta!D$20)),F1086*Päälaskenta!C$15 + F1086*F1086*Päälaskenta!E$15)</f>
        <v>2.7291459599999999</v>
      </c>
      <c r="N1086" s="8">
        <f>IF(F1086&gt;Päälaskenta!D$24+Päälaskenta!D$20,2*SQRT(POWER((Päälaskenta!D$24+Päälaskenta!D$20),2)+POWER(Päälaskenta!E$15*(Päälaskenta!D$24+Päälaskenta!D$20),2))+Päälaskenta!C$15,(2*SQRT((POWER(F1086,2))+POWER(Päälaskenta!E$15*F1086,2))+Päälaskenta!C$15))</f>
        <v>5.0687115990393599</v>
      </c>
      <c r="O1086" s="8">
        <f t="shared" si="115"/>
        <v>0.53842991590155498</v>
      </c>
      <c r="P1086" s="8">
        <f>Päälaskenta!F$15</f>
        <v>0.08</v>
      </c>
      <c r="Q1086" s="8">
        <f t="shared" si="116"/>
        <v>22.5782129129671</v>
      </c>
      <c r="R1086" s="8">
        <f t="shared" si="117"/>
        <v>0.91603748448837097</v>
      </c>
      <c r="S1086" s="8">
        <f t="shared" si="118"/>
        <v>1.2260294126047899E-2</v>
      </c>
    </row>
    <row r="1087" spans="1:19" x14ac:dyDescent="0.2">
      <c r="A1087" s="8">
        <v>1085</v>
      </c>
      <c r="B1087" s="8">
        <f>IF(Päälaskenta!C$7,Päälaskenta!E$7,Päälaskenta!G$5)</f>
        <v>2.5</v>
      </c>
      <c r="C1087" s="56">
        <v>0.91500000000000004</v>
      </c>
      <c r="D1087" s="92">
        <f t="shared" si="112"/>
        <v>2.73224</v>
      </c>
      <c r="E1087" s="8">
        <f>Päälaskenta!F$15</f>
        <v>0.08</v>
      </c>
      <c r="F1087" s="93">
        <f>SQRT(POWER(Päälaskenta!C$15/(2*Päälaskenta!E$15),2)+(D1087/Päälaskenta!E$15))-Päälaskenta!C$15/(2*Päälaskenta!E$15)</f>
        <v>0.73209999999999997</v>
      </c>
      <c r="G1087" s="57">
        <f>2*SQRT((POWER(F1087,2))+POWER(Päälaskenta!E$15*F1087,2))+Päälaskenta!C$15</f>
        <v>5.07</v>
      </c>
      <c r="H1087" s="57">
        <f t="shared" si="113"/>
        <v>0.54</v>
      </c>
      <c r="I1087" s="62">
        <f t="shared" si="114"/>
        <v>1.2185E-2</v>
      </c>
      <c r="M1087" s="8">
        <f>IF(F1087&gt;(Päälaskenta!D$24+Päälaskenta!D$20),(F1087*Päälaskenta!C$15 + F1087*F1087*Päälaskenta!E$15)+(Päälaskenta!C$15 + F1087*Päälaskenta!E$15)*(F1087-(Päälaskenta!D$24+Päälaskenta!D$20)),F1087*Päälaskenta!C$15 + F1087*F1087*Päälaskenta!E$15)</f>
        <v>2.7322704099999999</v>
      </c>
      <c r="N1087" s="8">
        <f>IF(F1087&gt;Päälaskenta!D$24+Päälaskenta!D$20,2*SQRT(POWER((Päälaskenta!D$24+Päälaskenta!D$20),2)+POWER(Päälaskenta!E$15*(Päälaskenta!D$24+Päälaskenta!D$20),2))+Päälaskenta!C$15,(2*SQRT((POWER(F1087,2))+POWER(Päälaskenta!E$15*F1087,2))+Päälaskenta!C$15))</f>
        <v>5.0706914980266902</v>
      </c>
      <c r="O1087" s="8">
        <f t="shared" si="115"/>
        <v>0.53883585918474597</v>
      </c>
      <c r="P1087" s="8">
        <f>Päälaskenta!F$15</f>
        <v>0.08</v>
      </c>
      <c r="Q1087" s="8">
        <f t="shared" si="116"/>
        <v>22.6154214355529</v>
      </c>
      <c r="R1087" s="8">
        <f t="shared" si="117"/>
        <v>0.91498996250521203</v>
      </c>
      <c r="S1087" s="8">
        <f t="shared" si="118"/>
        <v>1.22199842732367E-2</v>
      </c>
    </row>
    <row r="1088" spans="1:19" x14ac:dyDescent="0.2">
      <c r="A1088" s="8">
        <v>1086</v>
      </c>
      <c r="B1088" s="8">
        <f>IF(Päälaskenta!C$7,Päälaskenta!E$7,Päälaskenta!G$5)</f>
        <v>2.5</v>
      </c>
      <c r="C1088" s="56">
        <v>0.91400000000000003</v>
      </c>
      <c r="D1088" s="92">
        <f t="shared" si="112"/>
        <v>2.7352300000000001</v>
      </c>
      <c r="E1088" s="8">
        <f>Päälaskenta!F$15</f>
        <v>0.08</v>
      </c>
      <c r="F1088" s="93">
        <f>SQRT(POWER(Päälaskenta!C$15/(2*Päälaskenta!E$15),2)+(D1088/Päälaskenta!E$15))-Päälaskenta!C$15/(2*Päälaskenta!E$15)</f>
        <v>0.73280000000000001</v>
      </c>
      <c r="G1088" s="57">
        <f>2*SQRT((POWER(F1088,2))+POWER(Päälaskenta!E$15*F1088,2))+Päälaskenta!C$15</f>
        <v>5.07</v>
      </c>
      <c r="H1088" s="57">
        <f t="shared" si="113"/>
        <v>0.54</v>
      </c>
      <c r="I1088" s="62">
        <f t="shared" si="114"/>
        <v>1.2159E-2</v>
      </c>
      <c r="M1088" s="8">
        <f>IF(F1088&gt;(Päälaskenta!D$24+Päälaskenta!D$20),(F1088*Päälaskenta!C$15 + F1088*F1088*Päälaskenta!E$15)+(Päälaskenta!C$15 + F1088*Päälaskenta!E$15)*(F1088-(Päälaskenta!D$24+Päälaskenta!D$20)),F1088*Päälaskenta!C$15 + F1088*F1088*Päälaskenta!E$15)</f>
        <v>2.7353958399999998</v>
      </c>
      <c r="N1088" s="8">
        <f>IF(F1088&gt;Päälaskenta!D$24+Päälaskenta!D$20,2*SQRT(POWER((Päälaskenta!D$24+Päälaskenta!D$20),2)+POWER(Päälaskenta!E$15*(Päälaskenta!D$24+Päälaskenta!D$20),2))+Päälaskenta!C$15,(2*SQRT((POWER(F1088,2))+POWER(Päälaskenta!E$15*F1088,2))+Päälaskenta!C$15))</f>
        <v>5.0726713970140098</v>
      </c>
      <c r="O1088" s="8">
        <f t="shared" si="115"/>
        <v>0.53924167877504703</v>
      </c>
      <c r="P1088" s="8">
        <f>Päälaskenta!F$15</f>
        <v>0.08</v>
      </c>
      <c r="Q1088" s="8">
        <f t="shared" si="116"/>
        <v>22.652657735126098</v>
      </c>
      <c r="R1088" s="8">
        <f t="shared" si="117"/>
        <v>0.91394450610848299</v>
      </c>
      <c r="S1088" s="8">
        <f t="shared" si="118"/>
        <v>1.21798430222449E-2</v>
      </c>
    </row>
    <row r="1089" spans="1:19" x14ac:dyDescent="0.2">
      <c r="A1089" s="8">
        <v>1087</v>
      </c>
      <c r="B1089" s="8">
        <f>IF(Päälaskenta!C$7,Päälaskenta!E$7,Päälaskenta!G$5)</f>
        <v>2.5</v>
      </c>
      <c r="C1089" s="56">
        <v>0.91300000000000003</v>
      </c>
      <c r="D1089" s="92">
        <f t="shared" si="112"/>
        <v>2.7382300000000002</v>
      </c>
      <c r="E1089" s="8">
        <f>Päälaskenta!F$15</f>
        <v>0.08</v>
      </c>
      <c r="F1089" s="93">
        <f>SQRT(POWER(Päälaskenta!C$15/(2*Päälaskenta!E$15),2)+(D1089/Päälaskenta!E$15))-Päälaskenta!C$15/(2*Päälaskenta!E$15)</f>
        <v>0.73340000000000005</v>
      </c>
      <c r="G1089" s="57">
        <f>2*SQRT((POWER(F1089,2))+POWER(Päälaskenta!E$15*F1089,2))+Päälaskenta!C$15</f>
        <v>5.07</v>
      </c>
      <c r="H1089" s="57">
        <f t="shared" si="113"/>
        <v>0.54</v>
      </c>
      <c r="I1089" s="62">
        <f t="shared" si="114"/>
        <v>1.2132E-2</v>
      </c>
      <c r="M1089" s="8">
        <f>IF(F1089&gt;(Päälaskenta!D$24+Päälaskenta!D$20),(F1089*Päälaskenta!C$15 + F1089*F1089*Päälaskenta!E$15)+(Päälaskenta!C$15 + F1089*Päälaskenta!E$15)*(F1089-(Päälaskenta!D$24+Päälaskenta!D$20)),F1089*Päälaskenta!C$15 + F1089*F1089*Päälaskenta!E$15)</f>
        <v>2.73807556</v>
      </c>
      <c r="N1089" s="8">
        <f>IF(F1089&gt;Päälaskenta!D$24+Päälaskenta!D$20,2*SQRT(POWER((Päälaskenta!D$24+Päälaskenta!D$20),2)+POWER(Päälaskenta!E$15*(Päälaskenta!D$24+Päälaskenta!D$20),2))+Päälaskenta!C$15,(2*SQRT((POWER(F1089,2))+POWER(Päälaskenta!E$15*F1089,2))+Päälaskenta!C$15))</f>
        <v>5.0743684532888604</v>
      </c>
      <c r="O1089" s="8">
        <f t="shared" si="115"/>
        <v>0.53958942579846902</v>
      </c>
      <c r="P1089" s="8">
        <f>Päälaskenta!F$15</f>
        <v>0.08</v>
      </c>
      <c r="Q1089" s="8">
        <f t="shared" si="116"/>
        <v>22.684596671614301</v>
      </c>
      <c r="R1089" s="8">
        <f t="shared" si="117"/>
        <v>0.91305004015301905</v>
      </c>
      <c r="S1089" s="8">
        <f t="shared" si="118"/>
        <v>1.21455697765876E-2</v>
      </c>
    </row>
    <row r="1090" spans="1:19" x14ac:dyDescent="0.2">
      <c r="A1090" s="8">
        <v>1088</v>
      </c>
      <c r="B1090" s="8">
        <f>IF(Päälaskenta!C$7,Päälaskenta!E$7,Päälaskenta!G$5)</f>
        <v>2.5</v>
      </c>
      <c r="C1090" s="56">
        <v>0.91200000000000003</v>
      </c>
      <c r="D1090" s="92">
        <f t="shared" si="112"/>
        <v>2.7412299999999998</v>
      </c>
      <c r="E1090" s="8">
        <f>Päälaskenta!F$15</f>
        <v>0.08</v>
      </c>
      <c r="F1090" s="93">
        <f>SQRT(POWER(Päälaskenta!C$15/(2*Päälaskenta!E$15),2)+(D1090/Päälaskenta!E$15))-Päälaskenta!C$15/(2*Päälaskenta!E$15)</f>
        <v>0.73409999999999997</v>
      </c>
      <c r="G1090" s="57">
        <f>2*SQRT((POWER(F1090,2))+POWER(Päälaskenta!E$15*F1090,2))+Päälaskenta!C$15</f>
        <v>5.08</v>
      </c>
      <c r="H1090" s="57">
        <f t="shared" si="113"/>
        <v>0.54</v>
      </c>
      <c r="I1090" s="62">
        <f t="shared" si="114"/>
        <v>1.2104999999999999E-2</v>
      </c>
      <c r="M1090" s="8">
        <f>IF(F1090&gt;(Päälaskenta!D$24+Päälaskenta!D$20),(F1090*Päälaskenta!C$15 + F1090*F1090*Päälaskenta!E$15)+(Päälaskenta!C$15 + F1090*Päälaskenta!E$15)*(F1090-(Päälaskenta!D$24+Päälaskenta!D$20)),F1090*Päälaskenta!C$15 + F1090*F1090*Päälaskenta!E$15)</f>
        <v>2.7412028099999999</v>
      </c>
      <c r="N1090" s="8">
        <f>IF(F1090&gt;Päälaskenta!D$24+Päälaskenta!D$20,2*SQRT(POWER((Päälaskenta!D$24+Päälaskenta!D$20),2)+POWER(Päälaskenta!E$15*(Päälaskenta!D$24+Päälaskenta!D$20),2))+Päälaskenta!C$15,(2*SQRT((POWER(F1090,2))+POWER(Päälaskenta!E$15*F1090,2))+Päälaskenta!C$15))</f>
        <v>5.0763483522761801</v>
      </c>
      <c r="O1090" s="8">
        <f t="shared" si="115"/>
        <v>0.53999501605733502</v>
      </c>
      <c r="P1090" s="8">
        <f>Päälaskenta!F$15</f>
        <v>0.08</v>
      </c>
      <c r="Q1090" s="8">
        <f t="shared" si="116"/>
        <v>22.721884557267199</v>
      </c>
      <c r="R1090" s="8">
        <f t="shared" si="117"/>
        <v>0.91200840407718697</v>
      </c>
      <c r="S1090" s="8">
        <f t="shared" si="118"/>
        <v>1.2105739364369501E-2</v>
      </c>
    </row>
    <row r="1091" spans="1:19" x14ac:dyDescent="0.2">
      <c r="A1091" s="8">
        <v>1089</v>
      </c>
      <c r="B1091" s="8">
        <f>IF(Päälaskenta!C$7,Päälaskenta!E$7,Päälaskenta!G$5)</f>
        <v>2.5</v>
      </c>
      <c r="C1091" s="56">
        <v>0.91100000000000003</v>
      </c>
      <c r="D1091" s="92">
        <f t="shared" ref="D1091:D1154" si="119">B1091/C1091</f>
        <v>2.74424</v>
      </c>
      <c r="E1091" s="8">
        <f>Päälaskenta!F$15</f>
        <v>0.08</v>
      </c>
      <c r="F1091" s="93">
        <f>SQRT(POWER(Päälaskenta!C$15/(2*Päälaskenta!E$15),2)+(D1091/Päälaskenta!E$15))-Päälaskenta!C$15/(2*Päälaskenta!E$15)</f>
        <v>0.73480000000000001</v>
      </c>
      <c r="G1091" s="57">
        <f>2*SQRT((POWER(F1091,2))+POWER(Päälaskenta!E$15*F1091,2))+Päälaskenta!C$15</f>
        <v>5.08</v>
      </c>
      <c r="H1091" s="57">
        <f t="shared" ref="H1091:H1154" si="120">D1091/G1091</f>
        <v>0.54</v>
      </c>
      <c r="I1091" s="62">
        <f t="shared" ref="I1091:I1154" si="121">POWER(C1091/((1/E1091)*POWER(H1091,2/3)),2)</f>
        <v>1.2078999999999999E-2</v>
      </c>
      <c r="M1091" s="8">
        <f>IF(F1091&gt;(Päälaskenta!D$24+Päälaskenta!D$20),(F1091*Päälaskenta!C$15 + F1091*F1091*Päälaskenta!E$15)+(Päälaskenta!C$15 + F1091*Päälaskenta!E$15)*(F1091-(Päälaskenta!D$24+Päälaskenta!D$20)),F1091*Päälaskenta!C$15 + F1091*F1091*Päälaskenta!E$15)</f>
        <v>2.7443310400000001</v>
      </c>
      <c r="N1091" s="8">
        <f>IF(F1091&gt;Päälaskenta!D$24+Päälaskenta!D$20,2*SQRT(POWER((Päälaskenta!D$24+Päälaskenta!D$20),2)+POWER(Päälaskenta!E$15*(Päälaskenta!D$24+Päälaskenta!D$20),2))+Päälaskenta!C$15,(2*SQRT((POWER(F1091,2))+POWER(Päälaskenta!E$15*F1091,2))+Päälaskenta!C$15))</f>
        <v>5.0783282512634997</v>
      </c>
      <c r="O1091" s="8">
        <f t="shared" si="115"/>
        <v>0.54040048303636201</v>
      </c>
      <c r="P1091" s="8">
        <f>Päälaskenta!F$15</f>
        <v>0.08</v>
      </c>
      <c r="Q1091" s="8">
        <f t="shared" si="116"/>
        <v>22.759200220188099</v>
      </c>
      <c r="R1091" s="8">
        <f t="shared" si="117"/>
        <v>0.91096881664830098</v>
      </c>
      <c r="S1091" s="8">
        <f t="shared" si="118"/>
        <v>1.20660751092923E-2</v>
      </c>
    </row>
    <row r="1092" spans="1:19" x14ac:dyDescent="0.2">
      <c r="A1092" s="8">
        <v>1090</v>
      </c>
      <c r="B1092" s="8">
        <f>IF(Päälaskenta!C$7,Päälaskenta!E$7,Päälaskenta!G$5)</f>
        <v>2.5</v>
      </c>
      <c r="C1092" s="56">
        <v>0.91</v>
      </c>
      <c r="D1092" s="92">
        <f t="shared" si="119"/>
        <v>2.7472500000000002</v>
      </c>
      <c r="E1092" s="8">
        <f>Päälaskenta!F$15</f>
        <v>0.08</v>
      </c>
      <c r="F1092" s="93">
        <f>SQRT(POWER(Päälaskenta!C$15/(2*Päälaskenta!E$15),2)+(D1092/Päälaskenta!E$15))-Päälaskenta!C$15/(2*Päälaskenta!E$15)</f>
        <v>0.73550000000000004</v>
      </c>
      <c r="G1092" s="57">
        <f>2*SQRT((POWER(F1092,2))+POWER(Päälaskenta!E$15*F1092,2))+Päälaskenta!C$15</f>
        <v>5.08</v>
      </c>
      <c r="H1092" s="57">
        <f t="shared" si="120"/>
        <v>0.54</v>
      </c>
      <c r="I1092" s="62">
        <f t="shared" si="121"/>
        <v>1.2052E-2</v>
      </c>
      <c r="M1092" s="8">
        <f>IF(F1092&gt;(Päälaskenta!D$24+Päälaskenta!D$20),(F1092*Päälaskenta!C$15 + F1092*F1092*Päälaskenta!E$15)+(Päälaskenta!C$15 + F1092*Päälaskenta!E$15)*(F1092-(Päälaskenta!D$24+Päälaskenta!D$20)),F1092*Päälaskenta!C$15 + F1092*F1092*Päälaskenta!E$15)</f>
        <v>2.74746025</v>
      </c>
      <c r="N1092" s="8">
        <f>IF(F1092&gt;Päälaskenta!D$24+Päälaskenta!D$20,2*SQRT(POWER((Päälaskenta!D$24+Päälaskenta!D$20),2)+POWER(Päälaskenta!E$15*(Päälaskenta!D$24+Päälaskenta!D$20),2))+Päälaskenta!C$15,(2*SQRT((POWER(F1092,2))+POWER(Päälaskenta!E$15*F1092,2))+Päälaskenta!C$15))</f>
        <v>5.0803081502508203</v>
      </c>
      <c r="O1092" s="8">
        <f t="shared" ref="O1092:O1155" si="122">M1092/N1092</f>
        <v>0.54080582687968504</v>
      </c>
      <c r="P1092" s="8">
        <f>Päälaskenta!F$15</f>
        <v>0.08</v>
      </c>
      <c r="Q1092" s="8">
        <f t="shared" ref="Q1092:Q1155" si="123">(1/P1092)*M1092*POWER(O1092,(2/3))</f>
        <v>22.796543660491601</v>
      </c>
      <c r="R1092" s="8">
        <f t="shared" ref="R1092:R1155" si="124">B1092/M1092</f>
        <v>0.90993127198109602</v>
      </c>
      <c r="S1092" s="8">
        <f t="shared" ref="S1092:S1155" si="125">(B1092*B1092)/(Q1092*Q1092)</f>
        <v>1.2026576165649399E-2</v>
      </c>
    </row>
    <row r="1093" spans="1:19" x14ac:dyDescent="0.2">
      <c r="A1093" s="8">
        <v>1091</v>
      </c>
      <c r="B1093" s="8">
        <f>IF(Päälaskenta!C$7,Päälaskenta!E$7,Päälaskenta!G$5)</f>
        <v>2.5</v>
      </c>
      <c r="C1093" s="56">
        <v>0.90900000000000003</v>
      </c>
      <c r="D1093" s="92">
        <f t="shared" si="119"/>
        <v>2.7502800000000001</v>
      </c>
      <c r="E1093" s="8">
        <f>Päälaskenta!F$15</f>
        <v>0.08</v>
      </c>
      <c r="F1093" s="93">
        <f>SQRT(POWER(Päälaskenta!C$15/(2*Päälaskenta!E$15),2)+(D1093/Päälaskenta!E$15))-Päälaskenta!C$15/(2*Päälaskenta!E$15)</f>
        <v>0.73609999999999998</v>
      </c>
      <c r="G1093" s="57">
        <f>2*SQRT((POWER(F1093,2))+POWER(Päälaskenta!E$15*F1093,2))+Päälaskenta!C$15</f>
        <v>5.08</v>
      </c>
      <c r="H1093" s="57">
        <f t="shared" si="120"/>
        <v>0.54</v>
      </c>
      <c r="I1093" s="62">
        <f t="shared" si="121"/>
        <v>1.2026E-2</v>
      </c>
      <c r="M1093" s="8">
        <f>IF(F1093&gt;(Päälaskenta!D$24+Päälaskenta!D$20),(F1093*Päälaskenta!C$15 + F1093*F1093*Päälaskenta!E$15)+(Päälaskenta!C$15 + F1093*Päälaskenta!E$15)*(F1093-(Päälaskenta!D$24+Päälaskenta!D$20)),F1093*Päälaskenta!C$15 + F1093*F1093*Päälaskenta!E$15)</f>
        <v>2.7501432100000001</v>
      </c>
      <c r="N1093" s="8">
        <f>IF(F1093&gt;Päälaskenta!D$24+Päälaskenta!D$20,2*SQRT(POWER((Päälaskenta!D$24+Päälaskenta!D$20),2)+POWER(Päälaskenta!E$15*(Päälaskenta!D$24+Päälaskenta!D$20),2))+Päälaskenta!C$15,(2*SQRT((POWER(F1093,2))+POWER(Päälaskenta!E$15*F1093,2))+Päälaskenta!C$15))</f>
        <v>5.08200520652567</v>
      </c>
      <c r="O1093" s="8">
        <f t="shared" si="122"/>
        <v>0.54115316656279899</v>
      </c>
      <c r="P1093" s="8">
        <f>Päälaskenta!F$15</f>
        <v>0.08</v>
      </c>
      <c r="Q1093" s="8">
        <f t="shared" si="123"/>
        <v>22.828574432230798</v>
      </c>
      <c r="R1093" s="8">
        <f t="shared" si="124"/>
        <v>0.90904356940742703</v>
      </c>
      <c r="S1093" s="8">
        <f t="shared" si="125"/>
        <v>1.1992850865310101E-2</v>
      </c>
    </row>
    <row r="1094" spans="1:19" x14ac:dyDescent="0.2">
      <c r="A1094" s="8">
        <v>1092</v>
      </c>
      <c r="B1094" s="8">
        <f>IF(Päälaskenta!C$7,Päälaskenta!E$7,Päälaskenta!G$5)</f>
        <v>2.5</v>
      </c>
      <c r="C1094" s="56">
        <v>0.90800000000000003</v>
      </c>
      <c r="D1094" s="92">
        <f t="shared" si="119"/>
        <v>2.7532999999999999</v>
      </c>
      <c r="E1094" s="8">
        <f>Päälaskenta!F$15</f>
        <v>0.08</v>
      </c>
      <c r="F1094" s="93">
        <f>SQRT(POWER(Päälaskenta!C$15/(2*Päälaskenta!E$15),2)+(D1094/Päälaskenta!E$15))-Päälaskenta!C$15/(2*Päälaskenta!E$15)</f>
        <v>0.73680000000000001</v>
      </c>
      <c r="G1094" s="57">
        <f>2*SQRT((POWER(F1094,2))+POWER(Päälaskenta!E$15*F1094,2))+Päälaskenta!C$15</f>
        <v>5.08</v>
      </c>
      <c r="H1094" s="57">
        <f t="shared" si="120"/>
        <v>0.54</v>
      </c>
      <c r="I1094" s="62">
        <f t="shared" si="121"/>
        <v>1.1998999999999999E-2</v>
      </c>
      <c r="M1094" s="8">
        <f>IF(F1094&gt;(Päälaskenta!D$24+Päälaskenta!D$20),(F1094*Päälaskenta!C$15 + F1094*F1094*Päälaskenta!E$15)+(Päälaskenta!C$15 + F1094*Päälaskenta!E$15)*(F1094-(Päälaskenta!D$24+Päälaskenta!D$20)),F1094*Päälaskenta!C$15 + F1094*F1094*Päälaskenta!E$15)</f>
        <v>2.7532742400000001</v>
      </c>
      <c r="N1094" s="8">
        <f>IF(F1094&gt;Päälaskenta!D$24+Päälaskenta!D$20,2*SQRT(POWER((Päälaskenta!D$24+Päälaskenta!D$20),2)+POWER(Päälaskenta!E$15*(Päälaskenta!D$24+Päälaskenta!D$20),2))+Päälaskenta!C$15,(2*SQRT((POWER(F1094,2))+POWER(Päälaskenta!E$15*F1094,2))+Päälaskenta!C$15))</f>
        <v>5.0839851055129897</v>
      </c>
      <c r="O1094" s="8">
        <f t="shared" si="122"/>
        <v>0.54155828210715895</v>
      </c>
      <c r="P1094" s="8">
        <f>Päälaskenta!F$15</f>
        <v>0.08</v>
      </c>
      <c r="Q1094" s="8">
        <f t="shared" si="123"/>
        <v>22.865969459434702</v>
      </c>
      <c r="R1094" s="8">
        <f t="shared" si="124"/>
        <v>0.90800980290288802</v>
      </c>
      <c r="S1094" s="8">
        <f t="shared" si="125"/>
        <v>1.1953656702246801E-2</v>
      </c>
    </row>
    <row r="1095" spans="1:19" x14ac:dyDescent="0.2">
      <c r="A1095" s="8">
        <v>1093</v>
      </c>
      <c r="B1095" s="8">
        <f>IF(Päälaskenta!C$7,Päälaskenta!E$7,Päälaskenta!G$5)</f>
        <v>2.5</v>
      </c>
      <c r="C1095" s="56">
        <v>0.90700000000000003</v>
      </c>
      <c r="D1095" s="92">
        <f t="shared" si="119"/>
        <v>2.7563399999999998</v>
      </c>
      <c r="E1095" s="8">
        <f>Päälaskenta!F$15</f>
        <v>0.08</v>
      </c>
      <c r="F1095" s="93">
        <f>SQRT(POWER(Päälaskenta!C$15/(2*Päälaskenta!E$15),2)+(D1095/Päälaskenta!E$15))-Päälaskenta!C$15/(2*Päälaskenta!E$15)</f>
        <v>0.73750000000000004</v>
      </c>
      <c r="G1095" s="57">
        <f>2*SQRT((POWER(F1095,2))+POWER(Päälaskenta!E$15*F1095,2))+Päälaskenta!C$15</f>
        <v>5.09</v>
      </c>
      <c r="H1095" s="57">
        <f t="shared" si="120"/>
        <v>0.54</v>
      </c>
      <c r="I1095" s="62">
        <f t="shared" si="121"/>
        <v>1.1972999999999999E-2</v>
      </c>
      <c r="M1095" s="8">
        <f>IF(F1095&gt;(Päälaskenta!D$24+Päälaskenta!D$20),(F1095*Päälaskenta!C$15 + F1095*F1095*Päälaskenta!E$15)+(Päälaskenta!C$15 + F1095*Päälaskenta!E$15)*(F1095-(Päälaskenta!D$24+Päälaskenta!D$20)),F1095*Päälaskenta!C$15 + F1095*F1095*Päälaskenta!E$15)</f>
        <v>2.7564062499999999</v>
      </c>
      <c r="N1095" s="8">
        <f>IF(F1095&gt;Päälaskenta!D$24+Päälaskenta!D$20,2*SQRT(POWER((Päälaskenta!D$24+Päälaskenta!D$20),2)+POWER(Päälaskenta!E$15*(Päälaskenta!D$24+Päälaskenta!D$20),2))+Päälaskenta!C$15,(2*SQRT((POWER(F1095,2))+POWER(Päälaskenta!E$15*F1095,2))+Päälaskenta!C$15))</f>
        <v>5.0859650045003102</v>
      </c>
      <c r="O1095" s="8">
        <f t="shared" si="122"/>
        <v>0.54196327492638996</v>
      </c>
      <c r="P1095" s="8">
        <f>Päälaskenta!F$15</f>
        <v>0.08</v>
      </c>
      <c r="Q1095" s="8">
        <f t="shared" si="123"/>
        <v>22.903392264394899</v>
      </c>
      <c r="R1095" s="8">
        <f t="shared" si="124"/>
        <v>0.90697806246811397</v>
      </c>
      <c r="S1095" s="8">
        <f t="shared" si="125"/>
        <v>1.1914625462247299E-2</v>
      </c>
    </row>
    <row r="1096" spans="1:19" x14ac:dyDescent="0.2">
      <c r="A1096" s="8">
        <v>1094</v>
      </c>
      <c r="B1096" s="8">
        <f>IF(Päälaskenta!C$7,Päälaskenta!E$7,Päälaskenta!G$5)</f>
        <v>2.5</v>
      </c>
      <c r="C1096" s="56">
        <v>0.90600000000000003</v>
      </c>
      <c r="D1096" s="92">
        <f t="shared" si="119"/>
        <v>2.7593800000000002</v>
      </c>
      <c r="E1096" s="8">
        <f>Päälaskenta!F$15</f>
        <v>0.08</v>
      </c>
      <c r="F1096" s="93">
        <f>SQRT(POWER(Päälaskenta!C$15/(2*Päälaskenta!E$15),2)+(D1096/Päälaskenta!E$15))-Päälaskenta!C$15/(2*Päälaskenta!E$15)</f>
        <v>0.73819999999999997</v>
      </c>
      <c r="G1096" s="57">
        <f>2*SQRT((POWER(F1096,2))+POWER(Päälaskenta!E$15*F1096,2))+Päälaskenta!C$15</f>
        <v>5.09</v>
      </c>
      <c r="H1096" s="57">
        <f t="shared" si="120"/>
        <v>0.54</v>
      </c>
      <c r="I1096" s="62">
        <f t="shared" si="121"/>
        <v>1.1946999999999999E-2</v>
      </c>
      <c r="M1096" s="8">
        <f>IF(F1096&gt;(Päälaskenta!D$24+Päälaskenta!D$20),(F1096*Päälaskenta!C$15 + F1096*F1096*Päälaskenta!E$15)+(Päälaskenta!C$15 + F1096*Päälaskenta!E$15)*(F1096-(Päälaskenta!D$24+Päälaskenta!D$20)),F1096*Päälaskenta!C$15 + F1096*F1096*Päälaskenta!E$15)</f>
        <v>2.7595392400000001</v>
      </c>
      <c r="N1096" s="8">
        <f>IF(F1096&gt;Päälaskenta!D$24+Päälaskenta!D$20,2*SQRT(POWER((Päälaskenta!D$24+Päälaskenta!D$20),2)+POWER(Päälaskenta!E$15*(Päälaskenta!D$24+Päälaskenta!D$20),2))+Päälaskenta!C$15,(2*SQRT((POWER(F1096,2))+POWER(Päälaskenta!E$15*F1096,2))+Päälaskenta!C$15))</f>
        <v>5.0879449034876396</v>
      </c>
      <c r="O1096" s="8">
        <f t="shared" si="122"/>
        <v>0.54236814516376097</v>
      </c>
      <c r="P1096" s="8">
        <f>Päälaskenta!F$15</f>
        <v>0.08</v>
      </c>
      <c r="Q1096" s="8">
        <f t="shared" si="123"/>
        <v>22.940842847258502</v>
      </c>
      <c r="R1096" s="8">
        <f t="shared" si="124"/>
        <v>0.90594834230369603</v>
      </c>
      <c r="S1096" s="8">
        <f t="shared" si="125"/>
        <v>1.18757563190492E-2</v>
      </c>
    </row>
    <row r="1097" spans="1:19" x14ac:dyDescent="0.2">
      <c r="A1097" s="8">
        <v>1095</v>
      </c>
      <c r="B1097" s="8">
        <f>IF(Päälaskenta!C$7,Päälaskenta!E$7,Päälaskenta!G$5)</f>
        <v>2.5</v>
      </c>
      <c r="C1097" s="56">
        <v>0.90500000000000003</v>
      </c>
      <c r="D1097" s="92">
        <f t="shared" si="119"/>
        <v>2.7624300000000002</v>
      </c>
      <c r="E1097" s="8">
        <f>Päälaskenta!F$15</f>
        <v>0.08</v>
      </c>
      <c r="F1097" s="93">
        <f>SQRT(POWER(Päälaskenta!C$15/(2*Päälaskenta!E$15),2)+(D1097/Päälaskenta!E$15))-Päälaskenta!C$15/(2*Päälaskenta!E$15)</f>
        <v>0.73880000000000001</v>
      </c>
      <c r="G1097" s="57">
        <f>2*SQRT((POWER(F1097,2))+POWER(Päälaskenta!E$15*F1097,2))+Päälaskenta!C$15</f>
        <v>5.09</v>
      </c>
      <c r="H1097" s="57">
        <f t="shared" si="120"/>
        <v>0.54</v>
      </c>
      <c r="I1097" s="62">
        <f t="shared" si="121"/>
        <v>1.192E-2</v>
      </c>
      <c r="M1097" s="8">
        <f>IF(F1097&gt;(Päälaskenta!D$24+Päälaskenta!D$20),(F1097*Päälaskenta!C$15 + F1097*F1097*Päälaskenta!E$15)+(Päälaskenta!C$15 + F1097*Päälaskenta!E$15)*(F1097-(Päälaskenta!D$24+Päälaskenta!D$20)),F1097*Päälaskenta!C$15 + F1097*F1097*Päälaskenta!E$15)</f>
        <v>2.7622254399999999</v>
      </c>
      <c r="N1097" s="8">
        <f>IF(F1097&gt;Päälaskenta!D$24+Päälaskenta!D$20,2*SQRT(POWER((Päälaskenta!D$24+Päälaskenta!D$20),2)+POWER(Päälaskenta!E$15*(Päälaskenta!D$24+Päälaskenta!D$20),2))+Päälaskenta!C$15,(2*SQRT((POWER(F1097,2))+POWER(Päälaskenta!E$15*F1097,2))+Päälaskenta!C$15))</f>
        <v>5.0896419597624796</v>
      </c>
      <c r="O1097" s="8">
        <f t="shared" si="122"/>
        <v>0.54271507933907903</v>
      </c>
      <c r="P1097" s="8">
        <f>Päälaskenta!F$15</f>
        <v>0.08</v>
      </c>
      <c r="Q1097" s="8">
        <f t="shared" si="123"/>
        <v>22.9729654559168</v>
      </c>
      <c r="R1097" s="8">
        <f t="shared" si="124"/>
        <v>0.90506732861022399</v>
      </c>
      <c r="S1097" s="8">
        <f t="shared" si="125"/>
        <v>1.1842568303717301E-2</v>
      </c>
    </row>
    <row r="1098" spans="1:19" x14ac:dyDescent="0.2">
      <c r="A1098" s="8">
        <v>1096</v>
      </c>
      <c r="B1098" s="8">
        <f>IF(Päälaskenta!C$7,Päälaskenta!E$7,Päälaskenta!G$5)</f>
        <v>2.5</v>
      </c>
      <c r="C1098" s="56">
        <v>0.90400000000000003</v>
      </c>
      <c r="D1098" s="92">
        <f t="shared" si="119"/>
        <v>2.7654899999999998</v>
      </c>
      <c r="E1098" s="8">
        <f>Päälaskenta!F$15</f>
        <v>0.08</v>
      </c>
      <c r="F1098" s="93">
        <f>SQRT(POWER(Päälaskenta!C$15/(2*Päälaskenta!E$15),2)+(D1098/Päälaskenta!E$15))-Päälaskenta!C$15/(2*Päälaskenta!E$15)</f>
        <v>0.73950000000000005</v>
      </c>
      <c r="G1098" s="57">
        <f>2*SQRT((POWER(F1098,2))+POWER(Päälaskenta!E$15*F1098,2))+Päälaskenta!C$15</f>
        <v>5.09</v>
      </c>
      <c r="H1098" s="57">
        <f t="shared" si="120"/>
        <v>0.54</v>
      </c>
      <c r="I1098" s="62">
        <f t="shared" si="121"/>
        <v>1.1894E-2</v>
      </c>
      <c r="M1098" s="8">
        <f>IF(F1098&gt;(Päälaskenta!D$24+Päälaskenta!D$20),(F1098*Päälaskenta!C$15 + F1098*F1098*Päälaskenta!E$15)+(Päälaskenta!C$15 + F1098*Päälaskenta!E$15)*(F1098-(Päälaskenta!D$24+Päälaskenta!D$20)),F1098*Päälaskenta!C$15 + F1098*F1098*Päälaskenta!E$15)</f>
        <v>2.7653602500000001</v>
      </c>
      <c r="N1098" s="8">
        <f>IF(F1098&gt;Päälaskenta!D$24+Päälaskenta!D$20,2*SQRT(POWER((Päälaskenta!D$24+Päälaskenta!D$20),2)+POWER(Päälaskenta!E$15*(Päälaskenta!D$24+Päälaskenta!D$20),2))+Päälaskenta!C$15,(2*SQRT((POWER(F1098,2))+POWER(Päälaskenta!E$15*F1098,2))+Päälaskenta!C$15))</f>
        <v>5.0916218587498099</v>
      </c>
      <c r="O1098" s="8">
        <f t="shared" si="122"/>
        <v>0.54311972230377004</v>
      </c>
      <c r="P1098" s="8">
        <f>Päälaskenta!F$15</f>
        <v>0.08</v>
      </c>
      <c r="Q1098" s="8">
        <f t="shared" si="123"/>
        <v>23.0104676267336</v>
      </c>
      <c r="R1098" s="8">
        <f t="shared" si="124"/>
        <v>0.90404134506525902</v>
      </c>
      <c r="S1098" s="8">
        <f t="shared" si="125"/>
        <v>1.1803998022192201E-2</v>
      </c>
    </row>
    <row r="1099" spans="1:19" x14ac:dyDescent="0.2">
      <c r="A1099" s="8">
        <v>1097</v>
      </c>
      <c r="B1099" s="8">
        <f>IF(Päälaskenta!C$7,Päälaskenta!E$7,Päälaskenta!G$5)</f>
        <v>2.5</v>
      </c>
      <c r="C1099" s="56">
        <v>0.90300000000000002</v>
      </c>
      <c r="D1099" s="92">
        <f t="shared" si="119"/>
        <v>2.7685499999999998</v>
      </c>
      <c r="E1099" s="8">
        <f>Päälaskenta!F$15</f>
        <v>0.08</v>
      </c>
      <c r="F1099" s="93">
        <f>SQRT(POWER(Päälaskenta!C$15/(2*Päälaskenta!E$15),2)+(D1099/Päälaskenta!E$15))-Päälaskenta!C$15/(2*Päälaskenta!E$15)</f>
        <v>0.74019999999999997</v>
      </c>
      <c r="G1099" s="57">
        <f>2*SQRT((POWER(F1099,2))+POWER(Päälaskenta!E$15*F1099,2))+Päälaskenta!C$15</f>
        <v>5.09</v>
      </c>
      <c r="H1099" s="57">
        <f t="shared" si="120"/>
        <v>0.54</v>
      </c>
      <c r="I1099" s="62">
        <f t="shared" si="121"/>
        <v>1.1868E-2</v>
      </c>
      <c r="M1099" s="8">
        <f>IF(F1099&gt;(Päälaskenta!D$24+Päälaskenta!D$20),(F1099*Päälaskenta!C$15 + F1099*F1099*Päälaskenta!E$15)+(Päälaskenta!C$15 + F1099*Päälaskenta!E$15)*(F1099-(Päälaskenta!D$24+Päälaskenta!D$20)),F1099*Päälaskenta!C$15 + F1099*F1099*Päälaskenta!E$15)</f>
        <v>2.76849604</v>
      </c>
      <c r="N1099" s="8">
        <f>IF(F1099&gt;Päälaskenta!D$24+Päälaskenta!D$20,2*SQRT(POWER((Päälaskenta!D$24+Päälaskenta!D$20),2)+POWER(Päälaskenta!E$15*(Päälaskenta!D$24+Päälaskenta!D$20),2))+Päälaskenta!C$15,(2*SQRT((POWER(F1099,2))+POWER(Päälaskenta!E$15*F1099,2))+Päälaskenta!C$15))</f>
        <v>5.0936017577371304</v>
      </c>
      <c r="O1099" s="8">
        <f t="shared" si="122"/>
        <v>0.54352424309471803</v>
      </c>
      <c r="P1099" s="8">
        <f>Päälaskenta!F$15</f>
        <v>0.08</v>
      </c>
      <c r="Q1099" s="8">
        <f t="shared" si="123"/>
        <v>23.047997575919599</v>
      </c>
      <c r="R1099" s="8">
        <f t="shared" si="124"/>
        <v>0.903017365341798</v>
      </c>
      <c r="S1099" s="8">
        <f t="shared" si="125"/>
        <v>1.1765587503911599E-2</v>
      </c>
    </row>
    <row r="1100" spans="1:19" x14ac:dyDescent="0.2">
      <c r="A1100" s="8">
        <v>1098</v>
      </c>
      <c r="B1100" s="8">
        <f>IF(Päälaskenta!C$7,Päälaskenta!E$7,Päälaskenta!G$5)</f>
        <v>2.5</v>
      </c>
      <c r="C1100" s="56">
        <v>0.90200000000000002</v>
      </c>
      <c r="D1100" s="92">
        <f t="shared" si="119"/>
        <v>2.77162</v>
      </c>
      <c r="E1100" s="8">
        <f>Päälaskenta!F$15</f>
        <v>0.08</v>
      </c>
      <c r="F1100" s="93">
        <f>SQRT(POWER(Päälaskenta!C$15/(2*Päälaskenta!E$15),2)+(D1100/Päälaskenta!E$15))-Päälaskenta!C$15/(2*Päälaskenta!E$15)</f>
        <v>0.7409</v>
      </c>
      <c r="G1100" s="57">
        <f>2*SQRT((POWER(F1100,2))+POWER(Päälaskenta!E$15*F1100,2))+Päälaskenta!C$15</f>
        <v>5.0999999999999996</v>
      </c>
      <c r="H1100" s="57">
        <f t="shared" si="120"/>
        <v>0.54</v>
      </c>
      <c r="I1100" s="62">
        <f t="shared" si="121"/>
        <v>1.1841000000000001E-2</v>
      </c>
      <c r="M1100" s="8">
        <f>IF(F1100&gt;(Päälaskenta!D$24+Päälaskenta!D$20),(F1100*Päälaskenta!C$15 + F1100*F1100*Päälaskenta!E$15)+(Päälaskenta!C$15 + F1100*Päälaskenta!E$15)*(F1100-(Päälaskenta!D$24+Päälaskenta!D$20)),F1100*Päälaskenta!C$15 + F1100*F1100*Päälaskenta!E$15)</f>
        <v>2.7716328099999998</v>
      </c>
      <c r="N1100" s="8">
        <f>IF(F1100&gt;Päälaskenta!D$24+Päälaskenta!D$20,2*SQRT(POWER((Päälaskenta!D$24+Päälaskenta!D$20),2)+POWER(Päälaskenta!E$15*(Päälaskenta!D$24+Päälaskenta!D$20),2))+Päälaskenta!C$15,(2*SQRT((POWER(F1100,2))+POWER(Päälaskenta!E$15*F1100,2))+Päälaskenta!C$15))</f>
        <v>5.0955816567244501</v>
      </c>
      <c r="O1100" s="8">
        <f t="shared" si="122"/>
        <v>0.54392864185433598</v>
      </c>
      <c r="P1100" s="8">
        <f>Päälaskenta!F$15</f>
        <v>0.08</v>
      </c>
      <c r="Q1100" s="8">
        <f t="shared" si="123"/>
        <v>23.085555303653901</v>
      </c>
      <c r="R1100" s="8">
        <f t="shared" si="124"/>
        <v>0.90199538372472898</v>
      </c>
      <c r="S1100" s="8">
        <f t="shared" si="125"/>
        <v>1.17273359415419E-2</v>
      </c>
    </row>
    <row r="1101" spans="1:19" x14ac:dyDescent="0.2">
      <c r="A1101" s="8">
        <v>1099</v>
      </c>
      <c r="B1101" s="8">
        <f>IF(Päälaskenta!C$7,Päälaskenta!E$7,Päälaskenta!G$5)</f>
        <v>2.5</v>
      </c>
      <c r="C1101" s="56">
        <v>0.90100000000000002</v>
      </c>
      <c r="D1101" s="92">
        <f t="shared" si="119"/>
        <v>2.7746900000000001</v>
      </c>
      <c r="E1101" s="8">
        <f>Päälaskenta!F$15</f>
        <v>0.08</v>
      </c>
      <c r="F1101" s="93">
        <f>SQRT(POWER(Päälaskenta!C$15/(2*Päälaskenta!E$15),2)+(D1101/Päälaskenta!E$15))-Päälaskenta!C$15/(2*Päälaskenta!E$15)</f>
        <v>0.74160000000000004</v>
      </c>
      <c r="G1101" s="57">
        <f>2*SQRT((POWER(F1101,2))+POWER(Päälaskenta!E$15*F1101,2))+Päälaskenta!C$15</f>
        <v>5.0999999999999996</v>
      </c>
      <c r="H1101" s="57">
        <f t="shared" si="120"/>
        <v>0.54</v>
      </c>
      <c r="I1101" s="62">
        <f t="shared" si="121"/>
        <v>1.1815000000000001E-2</v>
      </c>
      <c r="M1101" s="8">
        <f>IF(F1101&gt;(Päälaskenta!D$24+Päälaskenta!D$20),(F1101*Päälaskenta!C$15 + F1101*F1101*Päälaskenta!E$15)+(Päälaskenta!C$15 + F1101*Päälaskenta!E$15)*(F1101-(Päälaskenta!D$24+Päälaskenta!D$20)),F1101*Päälaskenta!C$15 + F1101*F1101*Päälaskenta!E$15)</f>
        <v>2.7747705599999999</v>
      </c>
      <c r="N1101" s="8">
        <f>IF(F1101&gt;Päälaskenta!D$24+Päälaskenta!D$20,2*SQRT(POWER((Päälaskenta!D$24+Päälaskenta!D$20),2)+POWER(Päälaskenta!E$15*(Päälaskenta!D$24+Päälaskenta!D$20),2))+Päälaskenta!C$15,(2*SQRT((POWER(F1101,2))+POWER(Päälaskenta!E$15*F1101,2))+Päälaskenta!C$15))</f>
        <v>5.0975615557117697</v>
      </c>
      <c r="O1101" s="8">
        <f t="shared" si="122"/>
        <v>0.54433291872481604</v>
      </c>
      <c r="P1101" s="8">
        <f>Päälaskenta!F$15</f>
        <v>0.08</v>
      </c>
      <c r="Q1101" s="8">
        <f t="shared" si="123"/>
        <v>23.1231408101238</v>
      </c>
      <c r="R1101" s="8">
        <f t="shared" si="124"/>
        <v>0.90097539452054698</v>
      </c>
      <c r="S1101" s="8">
        <f t="shared" si="125"/>
        <v>1.1689242532574501E-2</v>
      </c>
    </row>
    <row r="1102" spans="1:19" x14ac:dyDescent="0.2">
      <c r="A1102" s="8">
        <v>1100</v>
      </c>
      <c r="B1102" s="8">
        <f>IF(Päälaskenta!C$7,Päälaskenta!E$7,Päälaskenta!G$5)</f>
        <v>2.5</v>
      </c>
      <c r="C1102" s="56">
        <v>0.9</v>
      </c>
      <c r="D1102" s="92">
        <f t="shared" si="119"/>
        <v>2.7777799999999999</v>
      </c>
      <c r="E1102" s="8">
        <f>Päälaskenta!F$15</f>
        <v>0.08</v>
      </c>
      <c r="F1102" s="93">
        <f>SQRT(POWER(Päälaskenta!C$15/(2*Päälaskenta!E$15),2)+(D1102/Päälaskenta!E$15))-Päälaskenta!C$15/(2*Päälaskenta!E$15)</f>
        <v>0.74229999999999996</v>
      </c>
      <c r="G1102" s="57">
        <f>2*SQRT((POWER(F1102,2))+POWER(Päälaskenta!E$15*F1102,2))+Päälaskenta!C$15</f>
        <v>5.0999999999999996</v>
      </c>
      <c r="H1102" s="57">
        <f t="shared" si="120"/>
        <v>0.54</v>
      </c>
      <c r="I1102" s="62">
        <f t="shared" si="121"/>
        <v>1.1789000000000001E-2</v>
      </c>
      <c r="M1102" s="8">
        <f>IF(F1102&gt;(Päälaskenta!D$24+Päälaskenta!D$20),(F1102*Päälaskenta!C$15 + F1102*F1102*Päälaskenta!E$15)+(Päälaskenta!C$15 + F1102*Päälaskenta!E$15)*(F1102-(Päälaskenta!D$24+Päälaskenta!D$20)),F1102*Päälaskenta!C$15 + F1102*F1102*Päälaskenta!E$15)</f>
        <v>2.7779092900000002</v>
      </c>
      <c r="N1102" s="8">
        <f>IF(F1102&gt;Päälaskenta!D$24+Päälaskenta!D$20,2*SQRT(POWER((Päälaskenta!D$24+Päälaskenta!D$20),2)+POWER(Päälaskenta!E$15*(Päälaskenta!D$24+Päälaskenta!D$20),2))+Päälaskenta!C$15,(2*SQRT((POWER(F1102,2))+POWER(Päälaskenta!E$15*F1102,2))+Päälaskenta!C$15))</f>
        <v>5.0995414546991</v>
      </c>
      <c r="O1102" s="8">
        <f t="shared" si="122"/>
        <v>0.54473707384812498</v>
      </c>
      <c r="P1102" s="8">
        <f>Päälaskenta!F$15</f>
        <v>0.08</v>
      </c>
      <c r="Q1102" s="8">
        <f t="shared" si="123"/>
        <v>23.160754095524801</v>
      </c>
      <c r="R1102" s="8">
        <f t="shared" si="124"/>
        <v>0.89995739205724701</v>
      </c>
      <c r="S1102" s="8">
        <f t="shared" si="125"/>
        <v>1.1651306479293201E-2</v>
      </c>
    </row>
    <row r="1103" spans="1:19" x14ac:dyDescent="0.2">
      <c r="A1103" s="8">
        <v>1101</v>
      </c>
      <c r="B1103" s="8">
        <f>IF(Päälaskenta!C$7,Päälaskenta!E$7,Päälaskenta!G$5)</f>
        <v>2.5</v>
      </c>
      <c r="C1103" s="56">
        <v>0.89900000000000002</v>
      </c>
      <c r="D1103" s="92">
        <f t="shared" si="119"/>
        <v>2.7808700000000002</v>
      </c>
      <c r="E1103" s="8">
        <f>Päälaskenta!F$15</f>
        <v>0.08</v>
      </c>
      <c r="F1103" s="93">
        <f>SQRT(POWER(Päälaskenta!C$15/(2*Päälaskenta!E$15),2)+(D1103/Päälaskenta!E$15))-Päälaskenta!C$15/(2*Päälaskenta!E$15)</f>
        <v>0.74299999999999999</v>
      </c>
      <c r="G1103" s="57">
        <f>2*SQRT((POWER(F1103,2))+POWER(Päälaskenta!E$15*F1103,2))+Päälaskenta!C$15</f>
        <v>5.0999999999999996</v>
      </c>
      <c r="H1103" s="57">
        <f t="shared" si="120"/>
        <v>0.55000000000000004</v>
      </c>
      <c r="I1103" s="62">
        <f t="shared" si="121"/>
        <v>1.1478E-2</v>
      </c>
      <c r="M1103" s="8">
        <f>IF(F1103&gt;(Päälaskenta!D$24+Päälaskenta!D$20),(F1103*Päälaskenta!C$15 + F1103*F1103*Päälaskenta!E$15)+(Päälaskenta!C$15 + F1103*Päälaskenta!E$15)*(F1103-(Päälaskenta!D$24+Päälaskenta!D$20)),F1103*Päälaskenta!C$15 + F1103*F1103*Päälaskenta!E$15)</f>
        <v>2.7810489999999999</v>
      </c>
      <c r="N1103" s="8">
        <f>IF(F1103&gt;Päälaskenta!D$24+Päälaskenta!D$20,2*SQRT(POWER((Päälaskenta!D$24+Päälaskenta!D$20),2)+POWER(Päälaskenta!E$15*(Päälaskenta!D$24+Päälaskenta!D$20),2))+Päälaskenta!C$15,(2*SQRT((POWER(F1103,2))+POWER(Päälaskenta!E$15*F1103,2))+Päälaskenta!C$15))</f>
        <v>5.1015213536864197</v>
      </c>
      <c r="O1103" s="8">
        <f t="shared" si="122"/>
        <v>0.54514110736601795</v>
      </c>
      <c r="P1103" s="8">
        <f>Päälaskenta!F$15</f>
        <v>0.08</v>
      </c>
      <c r="Q1103" s="8">
        <f t="shared" si="123"/>
        <v>23.198395160060901</v>
      </c>
      <c r="R1103" s="8">
        <f t="shared" si="124"/>
        <v>0.89894137068422697</v>
      </c>
      <c r="S1103" s="8">
        <f t="shared" si="125"/>
        <v>1.1613526988740099E-2</v>
      </c>
    </row>
    <row r="1104" spans="1:19" x14ac:dyDescent="0.2">
      <c r="A1104" s="8">
        <v>1102</v>
      </c>
      <c r="B1104" s="8">
        <f>IF(Päälaskenta!C$7,Päälaskenta!E$7,Päälaskenta!G$5)</f>
        <v>2.5</v>
      </c>
      <c r="C1104" s="56">
        <v>0.89800000000000002</v>
      </c>
      <c r="D1104" s="92">
        <f t="shared" si="119"/>
        <v>2.78396</v>
      </c>
      <c r="E1104" s="8">
        <f>Päälaskenta!F$15</f>
        <v>0.08</v>
      </c>
      <c r="F1104" s="93">
        <f>SQRT(POWER(Päälaskenta!C$15/(2*Päälaskenta!E$15),2)+(D1104/Päälaskenta!E$15))-Päälaskenta!C$15/(2*Päälaskenta!E$15)</f>
        <v>0.74360000000000004</v>
      </c>
      <c r="G1104" s="57">
        <f>2*SQRT((POWER(F1104,2))+POWER(Päälaskenta!E$15*F1104,2))+Päälaskenta!C$15</f>
        <v>5.0999999999999996</v>
      </c>
      <c r="H1104" s="57">
        <f t="shared" si="120"/>
        <v>0.55000000000000004</v>
      </c>
      <c r="I1104" s="62">
        <f t="shared" si="121"/>
        <v>1.1453E-2</v>
      </c>
      <c r="M1104" s="8">
        <f>IF(F1104&gt;(Päälaskenta!D$24+Päälaskenta!D$20),(F1104*Päälaskenta!C$15 + F1104*F1104*Päälaskenta!E$15)+(Päälaskenta!C$15 + F1104*Päälaskenta!E$15)*(F1104-(Päälaskenta!D$24+Päälaskenta!D$20)),F1104*Päälaskenta!C$15 + F1104*F1104*Päälaskenta!E$15)</f>
        <v>2.7837409599999998</v>
      </c>
      <c r="N1104" s="8">
        <f>IF(F1104&gt;Päälaskenta!D$24+Päälaskenta!D$20,2*SQRT(POWER((Päälaskenta!D$24+Päälaskenta!D$20),2)+POWER(Päälaskenta!E$15*(Päälaskenta!D$24+Päälaskenta!D$20),2))+Päälaskenta!C$15,(2*SQRT((POWER(F1104,2))+POWER(Päälaskenta!E$15*F1104,2))+Päälaskenta!C$15))</f>
        <v>5.1032184099612703</v>
      </c>
      <c r="O1104" s="8">
        <f t="shared" si="122"/>
        <v>0.54548732512922704</v>
      </c>
      <c r="P1104" s="8">
        <f>Päälaskenta!F$15</f>
        <v>0.08</v>
      </c>
      <c r="Q1104" s="8">
        <f t="shared" si="123"/>
        <v>23.230681039747399</v>
      </c>
      <c r="R1104" s="8">
        <f t="shared" si="124"/>
        <v>0.89807206774009596</v>
      </c>
      <c r="S1104" s="8">
        <f t="shared" si="125"/>
        <v>1.1581268581796899E-2</v>
      </c>
    </row>
    <row r="1105" spans="1:19" x14ac:dyDescent="0.2">
      <c r="A1105" s="8">
        <v>1103</v>
      </c>
      <c r="B1105" s="8">
        <f>IF(Päälaskenta!C$7,Päälaskenta!E$7,Päälaskenta!G$5)</f>
        <v>2.5</v>
      </c>
      <c r="C1105" s="56">
        <v>0.89700000000000002</v>
      </c>
      <c r="D1105" s="92">
        <f t="shared" si="119"/>
        <v>2.7870699999999999</v>
      </c>
      <c r="E1105" s="8">
        <f>Päälaskenta!F$15</f>
        <v>0.08</v>
      </c>
      <c r="F1105" s="93">
        <f>SQRT(POWER(Päälaskenta!C$15/(2*Päälaskenta!E$15),2)+(D1105/Päälaskenta!E$15))-Päälaskenta!C$15/(2*Päälaskenta!E$15)</f>
        <v>0.74429999999999996</v>
      </c>
      <c r="G1105" s="57">
        <f>2*SQRT((POWER(F1105,2))+POWER(Päälaskenta!E$15*F1105,2))+Päälaskenta!C$15</f>
        <v>5.1100000000000003</v>
      </c>
      <c r="H1105" s="57">
        <f t="shared" si="120"/>
        <v>0.55000000000000004</v>
      </c>
      <c r="I1105" s="62">
        <f t="shared" si="121"/>
        <v>1.1427E-2</v>
      </c>
      <c r="M1105" s="8">
        <f>IF(F1105&gt;(Päälaskenta!D$24+Päälaskenta!D$20),(F1105*Päälaskenta!C$15 + F1105*F1105*Päälaskenta!E$15)+(Päälaskenta!C$15 + F1105*Päälaskenta!E$15)*(F1105-(Päälaskenta!D$24+Päälaskenta!D$20)),F1105*Päälaskenta!C$15 + F1105*F1105*Päälaskenta!E$15)</f>
        <v>2.78688249</v>
      </c>
      <c r="N1105" s="8">
        <f>IF(F1105&gt;Päälaskenta!D$24+Päälaskenta!D$20,2*SQRT(POWER((Päälaskenta!D$24+Päälaskenta!D$20),2)+POWER(Päälaskenta!E$15*(Päälaskenta!D$24+Päälaskenta!D$20),2))+Päälaskenta!C$15,(2*SQRT((POWER(F1105,2))+POWER(Päälaskenta!E$15*F1105,2))+Päälaskenta!C$15))</f>
        <v>5.1051983089485899</v>
      </c>
      <c r="O1105" s="8">
        <f t="shared" si="122"/>
        <v>0.545891133183807</v>
      </c>
      <c r="P1105" s="8">
        <f>Päälaskenta!F$15</f>
        <v>0.08</v>
      </c>
      <c r="Q1105" s="8">
        <f t="shared" si="123"/>
        <v>23.2683736946741</v>
      </c>
      <c r="R1105" s="8">
        <f t="shared" si="124"/>
        <v>0.89705971061592904</v>
      </c>
      <c r="S1105" s="8">
        <f t="shared" si="125"/>
        <v>1.1543777762928999E-2</v>
      </c>
    </row>
    <row r="1106" spans="1:19" x14ac:dyDescent="0.2">
      <c r="A1106" s="8">
        <v>1104</v>
      </c>
      <c r="B1106" s="8">
        <f>IF(Päälaskenta!C$7,Päälaskenta!E$7,Päälaskenta!G$5)</f>
        <v>2.5</v>
      </c>
      <c r="C1106" s="56">
        <v>0.89600000000000002</v>
      </c>
      <c r="D1106" s="92">
        <f t="shared" si="119"/>
        <v>2.7901799999999999</v>
      </c>
      <c r="E1106" s="8">
        <f>Päälaskenta!F$15</f>
        <v>0.08</v>
      </c>
      <c r="F1106" s="93">
        <f>SQRT(POWER(Päälaskenta!C$15/(2*Päälaskenta!E$15),2)+(D1106/Päälaskenta!E$15))-Päälaskenta!C$15/(2*Päälaskenta!E$15)</f>
        <v>0.745</v>
      </c>
      <c r="G1106" s="57">
        <f>2*SQRT((POWER(F1106,2))+POWER(Päälaskenta!E$15*F1106,2))+Päälaskenta!C$15</f>
        <v>5.1100000000000003</v>
      </c>
      <c r="H1106" s="57">
        <f t="shared" si="120"/>
        <v>0.55000000000000004</v>
      </c>
      <c r="I1106" s="62">
        <f t="shared" si="121"/>
        <v>1.1402000000000001E-2</v>
      </c>
      <c r="M1106" s="8">
        <f>IF(F1106&gt;(Päälaskenta!D$24+Päälaskenta!D$20),(F1106*Päälaskenta!C$15 + F1106*F1106*Päälaskenta!E$15)+(Päälaskenta!C$15 + F1106*Päälaskenta!E$15)*(F1106-(Päälaskenta!D$24+Päälaskenta!D$20)),F1106*Päälaskenta!C$15 + F1106*F1106*Päälaskenta!E$15)</f>
        <v>2.790025</v>
      </c>
      <c r="N1106" s="8">
        <f>IF(F1106&gt;Päälaskenta!D$24+Päälaskenta!D$20,2*SQRT(POWER((Päälaskenta!D$24+Päälaskenta!D$20),2)+POWER(Päälaskenta!E$15*(Päälaskenta!D$24+Päälaskenta!D$20),2))+Päälaskenta!C$15,(2*SQRT((POWER(F1106,2))+POWER(Päälaskenta!E$15*F1106,2))+Päälaskenta!C$15))</f>
        <v>5.1071782079359096</v>
      </c>
      <c r="O1106" s="8">
        <f t="shared" si="122"/>
        <v>0.546294820036758</v>
      </c>
      <c r="P1106" s="8">
        <f>Päälaskenta!F$15</f>
        <v>0.08</v>
      </c>
      <c r="Q1106" s="8">
        <f t="shared" si="123"/>
        <v>23.3060941293631</v>
      </c>
      <c r="R1106" s="8">
        <f t="shared" si="124"/>
        <v>0.89604931855449299</v>
      </c>
      <c r="S1106" s="8">
        <f t="shared" si="125"/>
        <v>1.15064412671276E-2</v>
      </c>
    </row>
    <row r="1107" spans="1:19" x14ac:dyDescent="0.2">
      <c r="A1107" s="8">
        <v>1105</v>
      </c>
      <c r="B1107" s="8">
        <f>IF(Päälaskenta!C$7,Päälaskenta!E$7,Päälaskenta!G$5)</f>
        <v>2.5</v>
      </c>
      <c r="C1107" s="56">
        <v>0.89500000000000002</v>
      </c>
      <c r="D1107" s="92">
        <f t="shared" si="119"/>
        <v>2.7932999999999999</v>
      </c>
      <c r="E1107" s="8">
        <f>Päälaskenta!F$15</f>
        <v>0.08</v>
      </c>
      <c r="F1107" s="93">
        <f>SQRT(POWER(Päälaskenta!C$15/(2*Päälaskenta!E$15),2)+(D1107/Päälaskenta!E$15))-Päälaskenta!C$15/(2*Päälaskenta!E$15)</f>
        <v>0.74570000000000003</v>
      </c>
      <c r="G1107" s="57">
        <f>2*SQRT((POWER(F1107,2))+POWER(Päälaskenta!E$15*F1107,2))+Päälaskenta!C$15</f>
        <v>5.1100000000000003</v>
      </c>
      <c r="H1107" s="57">
        <f t="shared" si="120"/>
        <v>0.55000000000000004</v>
      </c>
      <c r="I1107" s="62">
        <f t="shared" si="121"/>
        <v>1.1377E-2</v>
      </c>
      <c r="M1107" s="8">
        <f>IF(F1107&gt;(Päälaskenta!D$24+Päälaskenta!D$20),(F1107*Päälaskenta!C$15 + F1107*F1107*Päälaskenta!E$15)+(Päälaskenta!C$15 + F1107*Päälaskenta!E$15)*(F1107-(Päälaskenta!D$24+Päälaskenta!D$20)),F1107*Päälaskenta!C$15 + F1107*F1107*Päälaskenta!E$15)</f>
        <v>2.7931684899999998</v>
      </c>
      <c r="N1107" s="8">
        <f>IF(F1107&gt;Päälaskenta!D$24+Päälaskenta!D$20,2*SQRT(POWER((Päälaskenta!D$24+Päälaskenta!D$20),2)+POWER(Päälaskenta!E$15*(Päälaskenta!D$24+Päälaskenta!D$20),2))+Päälaskenta!C$15,(2*SQRT((POWER(F1107,2))+POWER(Päälaskenta!E$15*F1107,2))+Päälaskenta!C$15))</f>
        <v>5.1091581069232301</v>
      </c>
      <c r="O1107" s="8">
        <f t="shared" si="122"/>
        <v>0.546698385828984</v>
      </c>
      <c r="P1107" s="8">
        <f>Päälaskenta!F$15</f>
        <v>0.08</v>
      </c>
      <c r="Q1107" s="8">
        <f t="shared" si="123"/>
        <v>23.343842344049602</v>
      </c>
      <c r="R1107" s="8">
        <f t="shared" si="124"/>
        <v>0.89504088598679599</v>
      </c>
      <c r="S1107" s="8">
        <f t="shared" si="125"/>
        <v>1.1469258319485901E-2</v>
      </c>
    </row>
    <row r="1108" spans="1:19" x14ac:dyDescent="0.2">
      <c r="A1108" s="8">
        <v>1106</v>
      </c>
      <c r="B1108" s="8">
        <f>IF(Päälaskenta!C$7,Päälaskenta!E$7,Päälaskenta!G$5)</f>
        <v>2.5</v>
      </c>
      <c r="C1108" s="56">
        <v>0.89400000000000002</v>
      </c>
      <c r="D1108" s="92">
        <f t="shared" si="119"/>
        <v>2.7964199999999999</v>
      </c>
      <c r="E1108" s="8">
        <f>Päälaskenta!F$15</f>
        <v>0.08</v>
      </c>
      <c r="F1108" s="93">
        <f>SQRT(POWER(Päälaskenta!C$15/(2*Päälaskenta!E$15),2)+(D1108/Päälaskenta!E$15))-Päälaskenta!C$15/(2*Päälaskenta!E$15)</f>
        <v>0.74639999999999995</v>
      </c>
      <c r="G1108" s="57">
        <f>2*SQRT((POWER(F1108,2))+POWER(Päälaskenta!E$15*F1108,2))+Päälaskenta!C$15</f>
        <v>5.1100000000000003</v>
      </c>
      <c r="H1108" s="57">
        <f t="shared" si="120"/>
        <v>0.55000000000000004</v>
      </c>
      <c r="I1108" s="62">
        <f t="shared" si="121"/>
        <v>1.1351E-2</v>
      </c>
      <c r="M1108" s="8">
        <f>IF(F1108&gt;(Päälaskenta!D$24+Päälaskenta!D$20),(F1108*Päälaskenta!C$15 + F1108*F1108*Päälaskenta!E$15)+(Päälaskenta!C$15 + F1108*Päälaskenta!E$15)*(F1108-(Päälaskenta!D$24+Päälaskenta!D$20)),F1108*Päälaskenta!C$15 + F1108*F1108*Päälaskenta!E$15)</f>
        <v>2.7963129599999998</v>
      </c>
      <c r="N1108" s="8">
        <f>IF(F1108&gt;Päälaskenta!D$24+Päälaskenta!D$20,2*SQRT(POWER((Päälaskenta!D$24+Päälaskenta!D$20),2)+POWER(Päälaskenta!E$15*(Päälaskenta!D$24+Päälaskenta!D$20),2))+Päälaskenta!C$15,(2*SQRT((POWER(F1108,2))+POWER(Päälaskenta!E$15*F1108,2))+Päälaskenta!C$15))</f>
        <v>5.1111380059105596</v>
      </c>
      <c r="O1108" s="8">
        <f t="shared" si="122"/>
        <v>0.54710183070117102</v>
      </c>
      <c r="P1108" s="8">
        <f>Päälaskenta!F$15</f>
        <v>0.08</v>
      </c>
      <c r="Q1108" s="8">
        <f t="shared" si="123"/>
        <v>23.381618338976999</v>
      </c>
      <c r="R1108" s="8">
        <f t="shared" si="124"/>
        <v>0.89403440736476103</v>
      </c>
      <c r="S1108" s="8">
        <f t="shared" si="125"/>
        <v>1.14322281496992E-2</v>
      </c>
    </row>
    <row r="1109" spans="1:19" x14ac:dyDescent="0.2">
      <c r="A1109" s="8">
        <v>1107</v>
      </c>
      <c r="B1109" s="8">
        <f>IF(Päälaskenta!C$7,Päälaskenta!E$7,Päälaskenta!G$5)</f>
        <v>2.5</v>
      </c>
      <c r="C1109" s="56">
        <v>0.89300000000000002</v>
      </c>
      <c r="D1109" s="92">
        <f t="shared" si="119"/>
        <v>2.79955</v>
      </c>
      <c r="E1109" s="8">
        <f>Päälaskenta!F$15</f>
        <v>0.08</v>
      </c>
      <c r="F1109" s="93">
        <f>SQRT(POWER(Päälaskenta!C$15/(2*Päälaskenta!E$15),2)+(D1109/Päälaskenta!E$15))-Päälaskenta!C$15/(2*Päälaskenta!E$15)</f>
        <v>0.74709999999999999</v>
      </c>
      <c r="G1109" s="57">
        <f>2*SQRT((POWER(F1109,2))+POWER(Päälaskenta!E$15*F1109,2))+Päälaskenta!C$15</f>
        <v>5.1100000000000003</v>
      </c>
      <c r="H1109" s="57">
        <f t="shared" si="120"/>
        <v>0.55000000000000004</v>
      </c>
      <c r="I1109" s="62">
        <f t="shared" si="121"/>
        <v>1.1325999999999999E-2</v>
      </c>
      <c r="M1109" s="8">
        <f>IF(F1109&gt;(Päälaskenta!D$24+Päälaskenta!D$20),(F1109*Päälaskenta!C$15 + F1109*F1109*Päälaskenta!E$15)+(Päälaskenta!C$15 + F1109*Päälaskenta!E$15)*(F1109-(Päälaskenta!D$24+Päälaskenta!D$20)),F1109*Päälaskenta!C$15 + F1109*F1109*Päälaskenta!E$15)</f>
        <v>2.7994584100000002</v>
      </c>
      <c r="N1109" s="8">
        <f>IF(F1109&gt;Päälaskenta!D$24+Päälaskenta!D$20,2*SQRT(POWER((Päälaskenta!D$24+Päälaskenta!D$20),2)+POWER(Päälaskenta!E$15*(Päälaskenta!D$24+Päälaskenta!D$20),2))+Päälaskenta!C$15,(2*SQRT((POWER(F1109,2))+POWER(Päälaskenta!E$15*F1109,2))+Päälaskenta!C$15))</f>
        <v>5.1131179048978801</v>
      </c>
      <c r="O1109" s="8">
        <f t="shared" si="122"/>
        <v>0.54750515479378703</v>
      </c>
      <c r="P1109" s="8">
        <f>Päälaskenta!F$15</f>
        <v>0.08</v>
      </c>
      <c r="Q1109" s="8">
        <f t="shared" si="123"/>
        <v>23.419422114396799</v>
      </c>
      <c r="R1109" s="8">
        <f t="shared" si="124"/>
        <v>0.89302987716113302</v>
      </c>
      <c r="S1109" s="8">
        <f t="shared" si="125"/>
        <v>1.1395349992033101E-2</v>
      </c>
    </row>
    <row r="1110" spans="1:19" x14ac:dyDescent="0.2">
      <c r="A1110" s="8">
        <v>1108</v>
      </c>
      <c r="B1110" s="8">
        <f>IF(Päälaskenta!C$7,Päälaskenta!E$7,Päälaskenta!G$5)</f>
        <v>2.5</v>
      </c>
      <c r="C1110" s="56">
        <v>0.89200000000000002</v>
      </c>
      <c r="D1110" s="92">
        <f t="shared" si="119"/>
        <v>2.8026900000000001</v>
      </c>
      <c r="E1110" s="8">
        <f>Päälaskenta!F$15</f>
        <v>0.08</v>
      </c>
      <c r="F1110" s="93">
        <f>SQRT(POWER(Päälaskenta!C$15/(2*Päälaskenta!E$15),2)+(D1110/Päälaskenta!E$15))-Päälaskenta!C$15/(2*Päälaskenta!E$15)</f>
        <v>0.74780000000000002</v>
      </c>
      <c r="G1110" s="57">
        <f>2*SQRT((POWER(F1110,2))+POWER(Päälaskenta!E$15*F1110,2))+Päälaskenta!C$15</f>
        <v>5.12</v>
      </c>
      <c r="H1110" s="57">
        <f t="shared" si="120"/>
        <v>0.55000000000000004</v>
      </c>
      <c r="I1110" s="62">
        <f t="shared" si="121"/>
        <v>1.1299999999999999E-2</v>
      </c>
      <c r="M1110" s="8">
        <f>IF(F1110&gt;(Päälaskenta!D$24+Päälaskenta!D$20),(F1110*Päälaskenta!C$15 + F1110*F1110*Päälaskenta!E$15)+(Päälaskenta!C$15 + F1110*Päälaskenta!E$15)*(F1110-(Päälaskenta!D$24+Päälaskenta!D$20)),F1110*Päälaskenta!C$15 + F1110*F1110*Päälaskenta!E$15)</f>
        <v>2.8026048399999999</v>
      </c>
      <c r="N1110" s="8">
        <f>IF(F1110&gt;Päälaskenta!D$24+Päälaskenta!D$20,2*SQRT(POWER((Päälaskenta!D$24+Päälaskenta!D$20),2)+POWER(Päälaskenta!E$15*(Päälaskenta!D$24+Päälaskenta!D$20),2))+Päälaskenta!C$15,(2*SQRT((POWER(F1110,2))+POWER(Päälaskenta!E$15*F1110,2))+Päälaskenta!C$15))</f>
        <v>5.1150978038851997</v>
      </c>
      <c r="O1110" s="8">
        <f t="shared" si="122"/>
        <v>0.54790835824708295</v>
      </c>
      <c r="P1110" s="8">
        <f>Päälaskenta!F$15</f>
        <v>0.08</v>
      </c>
      <c r="Q1110" s="8">
        <f t="shared" si="123"/>
        <v>23.457253670568502</v>
      </c>
      <c r="R1110" s="8">
        <f t="shared" si="124"/>
        <v>0.89202728986937696</v>
      </c>
      <c r="S1110" s="8">
        <f t="shared" si="125"/>
        <v>1.1358623085292299E-2</v>
      </c>
    </row>
    <row r="1111" spans="1:19" x14ac:dyDescent="0.2">
      <c r="A1111" s="8">
        <v>1109</v>
      </c>
      <c r="B1111" s="8">
        <f>IF(Päälaskenta!C$7,Päälaskenta!E$7,Päälaskenta!G$5)</f>
        <v>2.5</v>
      </c>
      <c r="C1111" s="56">
        <v>0.89100000000000001</v>
      </c>
      <c r="D1111" s="92">
        <f t="shared" si="119"/>
        <v>2.8058399999999999</v>
      </c>
      <c r="E1111" s="8">
        <f>Päälaskenta!F$15</f>
        <v>0.08</v>
      </c>
      <c r="F1111" s="93">
        <f>SQRT(POWER(Päälaskenta!C$15/(2*Päälaskenta!E$15),2)+(D1111/Päälaskenta!E$15))-Päälaskenta!C$15/(2*Päälaskenta!E$15)</f>
        <v>0.74850000000000005</v>
      </c>
      <c r="G1111" s="57">
        <f>2*SQRT((POWER(F1111,2))+POWER(Päälaskenta!E$15*F1111,2))+Päälaskenta!C$15</f>
        <v>5.12</v>
      </c>
      <c r="H1111" s="57">
        <f t="shared" si="120"/>
        <v>0.55000000000000004</v>
      </c>
      <c r="I1111" s="62">
        <f t="shared" si="121"/>
        <v>1.1275E-2</v>
      </c>
      <c r="M1111" s="8">
        <f>IF(F1111&gt;(Päälaskenta!D$24+Päälaskenta!D$20),(F1111*Päälaskenta!C$15 + F1111*F1111*Päälaskenta!E$15)+(Päälaskenta!C$15 + F1111*Päälaskenta!E$15)*(F1111-(Päälaskenta!D$24+Päälaskenta!D$20)),F1111*Päälaskenta!C$15 + F1111*F1111*Päälaskenta!E$15)</f>
        <v>2.8057522499999998</v>
      </c>
      <c r="N1111" s="8">
        <f>IF(F1111&gt;Päälaskenta!D$24+Päälaskenta!D$20,2*SQRT(POWER((Päälaskenta!D$24+Päälaskenta!D$20),2)+POWER(Päälaskenta!E$15*(Päälaskenta!D$24+Päälaskenta!D$20),2))+Päälaskenta!C$15,(2*SQRT((POWER(F1111,2))+POWER(Päälaskenta!E$15*F1111,2))+Päälaskenta!C$15))</f>
        <v>5.1170777028725203</v>
      </c>
      <c r="O1111" s="8">
        <f t="shared" si="122"/>
        <v>0.54831144120109099</v>
      </c>
      <c r="P1111" s="8">
        <f>Päälaskenta!F$15</f>
        <v>0.08</v>
      </c>
      <c r="Q1111" s="8">
        <f t="shared" si="123"/>
        <v>23.495113007759802</v>
      </c>
      <c r="R1111" s="8">
        <f t="shared" si="124"/>
        <v>0.891026640003586</v>
      </c>
      <c r="S1111" s="8">
        <f t="shared" si="125"/>
        <v>1.13220466727895E-2</v>
      </c>
    </row>
    <row r="1112" spans="1:19" x14ac:dyDescent="0.2">
      <c r="A1112" s="8">
        <v>1110</v>
      </c>
      <c r="B1112" s="8">
        <f>IF(Päälaskenta!C$7,Päälaskenta!E$7,Päälaskenta!G$5)</f>
        <v>2.5</v>
      </c>
      <c r="C1112" s="56">
        <v>0.89</v>
      </c>
      <c r="D1112" s="92">
        <f t="shared" si="119"/>
        <v>2.8089900000000001</v>
      </c>
      <c r="E1112" s="8">
        <f>Päälaskenta!F$15</f>
        <v>0.08</v>
      </c>
      <c r="F1112" s="93">
        <f>SQRT(POWER(Päälaskenta!C$15/(2*Päälaskenta!E$15),2)+(D1112/Päälaskenta!E$15))-Päälaskenta!C$15/(2*Päälaskenta!E$15)</f>
        <v>0.74919999999999998</v>
      </c>
      <c r="G1112" s="57">
        <f>2*SQRT((POWER(F1112,2))+POWER(Päälaskenta!E$15*F1112,2))+Päälaskenta!C$15</f>
        <v>5.12</v>
      </c>
      <c r="H1112" s="57">
        <f t="shared" si="120"/>
        <v>0.55000000000000004</v>
      </c>
      <c r="I1112" s="62">
        <f t="shared" si="121"/>
        <v>1.125E-2</v>
      </c>
      <c r="M1112" s="8">
        <f>IF(F1112&gt;(Päälaskenta!D$24+Päälaskenta!D$20),(F1112*Päälaskenta!C$15 + F1112*F1112*Päälaskenta!E$15)+(Päälaskenta!C$15 + F1112*Päälaskenta!E$15)*(F1112-(Päälaskenta!D$24+Päälaskenta!D$20)),F1112*Päälaskenta!C$15 + F1112*F1112*Päälaskenta!E$15)</f>
        <v>2.8089006400000001</v>
      </c>
      <c r="N1112" s="8">
        <f>IF(F1112&gt;Päälaskenta!D$24+Päälaskenta!D$20,2*SQRT(POWER((Päälaskenta!D$24+Päälaskenta!D$20),2)+POWER(Päälaskenta!E$15*(Päälaskenta!D$24+Päälaskenta!D$20),2))+Päälaskenta!C$15,(2*SQRT((POWER(F1112,2))+POWER(Päälaskenta!E$15*F1112,2))+Päälaskenta!C$15))</f>
        <v>5.1190576018598497</v>
      </c>
      <c r="O1112" s="8">
        <f t="shared" si="122"/>
        <v>0.54871440379562697</v>
      </c>
      <c r="P1112" s="8">
        <f>Päälaskenta!F$15</f>
        <v>0.08</v>
      </c>
      <c r="Q1112" s="8">
        <f t="shared" si="123"/>
        <v>23.533000126246201</v>
      </c>
      <c r="R1112" s="8">
        <f t="shared" si="124"/>
        <v>0.890027922098377</v>
      </c>
      <c r="S1112" s="8">
        <f t="shared" si="125"/>
        <v>1.1285620002314501E-2</v>
      </c>
    </row>
    <row r="1113" spans="1:19" x14ac:dyDescent="0.2">
      <c r="A1113" s="8">
        <v>1111</v>
      </c>
      <c r="B1113" s="8">
        <f>IF(Päälaskenta!C$7,Päälaskenta!E$7,Päälaskenta!G$5)</f>
        <v>2.5</v>
      </c>
      <c r="C1113" s="56">
        <v>0.88900000000000001</v>
      </c>
      <c r="D1113" s="92">
        <f t="shared" si="119"/>
        <v>2.8121499999999999</v>
      </c>
      <c r="E1113" s="8">
        <f>Päälaskenta!F$15</f>
        <v>0.08</v>
      </c>
      <c r="F1113" s="93">
        <f>SQRT(POWER(Päälaskenta!C$15/(2*Päälaskenta!E$15),2)+(D1113/Päälaskenta!E$15))-Päälaskenta!C$15/(2*Päälaskenta!E$15)</f>
        <v>0.74990000000000001</v>
      </c>
      <c r="G1113" s="57">
        <f>2*SQRT((POWER(F1113,2))+POWER(Päälaskenta!E$15*F1113,2))+Päälaskenta!C$15</f>
        <v>5.12</v>
      </c>
      <c r="H1113" s="57">
        <f t="shared" si="120"/>
        <v>0.55000000000000004</v>
      </c>
      <c r="I1113" s="62">
        <f t="shared" si="121"/>
        <v>1.1224E-2</v>
      </c>
      <c r="M1113" s="8">
        <f>IF(F1113&gt;(Päälaskenta!D$24+Päälaskenta!D$20),(F1113*Päälaskenta!C$15 + F1113*F1113*Päälaskenta!E$15)+(Päälaskenta!C$15 + F1113*Päälaskenta!E$15)*(F1113-(Päälaskenta!D$24+Päälaskenta!D$20)),F1113*Päälaskenta!C$15 + F1113*F1113*Päälaskenta!E$15)</f>
        <v>2.8120500100000001</v>
      </c>
      <c r="N1113" s="8">
        <f>IF(F1113&gt;Päälaskenta!D$24+Päälaskenta!D$20,2*SQRT(POWER((Päälaskenta!D$24+Päälaskenta!D$20),2)+POWER(Päälaskenta!E$15*(Päälaskenta!D$24+Päälaskenta!D$20),2))+Päälaskenta!C$15,(2*SQRT((POWER(F1113,2))+POWER(Päälaskenta!E$15*F1113,2))+Päälaskenta!C$15))</f>
        <v>5.1210375008471702</v>
      </c>
      <c r="O1113" s="8">
        <f t="shared" si="122"/>
        <v>0.54911724617029301</v>
      </c>
      <c r="P1113" s="8">
        <f>Päälaskenta!F$15</f>
        <v>0.08</v>
      </c>
      <c r="Q1113" s="8">
        <f t="shared" si="123"/>
        <v>23.5709150263114</v>
      </c>
      <c r="R1113" s="8">
        <f t="shared" si="124"/>
        <v>0.88903113070880302</v>
      </c>
      <c r="S1113" s="8">
        <f t="shared" si="125"/>
        <v>1.1249342326103501E-2</v>
      </c>
    </row>
    <row r="1114" spans="1:19" x14ac:dyDescent="0.2">
      <c r="A1114" s="8">
        <v>1112</v>
      </c>
      <c r="B1114" s="8">
        <f>IF(Päälaskenta!C$7,Päälaskenta!E$7,Päälaskenta!G$5)</f>
        <v>2.5</v>
      </c>
      <c r="C1114" s="56">
        <v>0.88800000000000001</v>
      </c>
      <c r="D1114" s="92">
        <f t="shared" si="119"/>
        <v>2.8153199999999998</v>
      </c>
      <c r="E1114" s="8">
        <f>Päälaskenta!F$15</f>
        <v>0.08</v>
      </c>
      <c r="F1114" s="93">
        <f>SQRT(POWER(Päälaskenta!C$15/(2*Päälaskenta!E$15),2)+(D1114/Päälaskenta!E$15))-Päälaskenta!C$15/(2*Päälaskenta!E$15)</f>
        <v>0.75060000000000004</v>
      </c>
      <c r="G1114" s="57">
        <f>2*SQRT((POWER(F1114,2))+POWER(Päälaskenta!E$15*F1114,2))+Päälaskenta!C$15</f>
        <v>5.12</v>
      </c>
      <c r="H1114" s="57">
        <f t="shared" si="120"/>
        <v>0.55000000000000004</v>
      </c>
      <c r="I1114" s="62">
        <f t="shared" si="121"/>
        <v>1.1199000000000001E-2</v>
      </c>
      <c r="M1114" s="8">
        <f>IF(F1114&gt;(Päälaskenta!D$24+Päälaskenta!D$20),(F1114*Päälaskenta!C$15 + F1114*F1114*Päälaskenta!E$15)+(Päälaskenta!C$15 + F1114*Päälaskenta!E$15)*(F1114-(Päälaskenta!D$24+Päälaskenta!D$20)),F1114*Päälaskenta!C$15 + F1114*F1114*Päälaskenta!E$15)</f>
        <v>2.81520036</v>
      </c>
      <c r="N1114" s="8">
        <f>IF(F1114&gt;Päälaskenta!D$24+Päälaskenta!D$20,2*SQRT(POWER((Päälaskenta!D$24+Päälaskenta!D$20),2)+POWER(Päälaskenta!E$15*(Päälaskenta!D$24+Päälaskenta!D$20),2))+Päälaskenta!C$15,(2*SQRT((POWER(F1114,2))+POWER(Päälaskenta!E$15*F1114,2))+Päälaskenta!C$15))</f>
        <v>5.1230173998344899</v>
      </c>
      <c r="O1114" s="8">
        <f t="shared" si="122"/>
        <v>0.54951996846447404</v>
      </c>
      <c r="P1114" s="8">
        <f>Päälaskenta!F$15</f>
        <v>0.08</v>
      </c>
      <c r="Q1114" s="8">
        <f t="shared" si="123"/>
        <v>23.608857708246902</v>
      </c>
      <c r="R1114" s="8">
        <f t="shared" si="124"/>
        <v>0.88803626041025396</v>
      </c>
      <c r="S1114" s="8">
        <f t="shared" si="125"/>
        <v>1.1213212900809301E-2</v>
      </c>
    </row>
    <row r="1115" spans="1:19" x14ac:dyDescent="0.2">
      <c r="A1115" s="8">
        <v>1113</v>
      </c>
      <c r="B1115" s="8">
        <f>IF(Päälaskenta!C$7,Päälaskenta!E$7,Päälaskenta!G$5)</f>
        <v>2.5</v>
      </c>
      <c r="C1115" s="56">
        <v>0.88700000000000001</v>
      </c>
      <c r="D1115" s="92">
        <f t="shared" si="119"/>
        <v>2.8184900000000002</v>
      </c>
      <c r="E1115" s="8">
        <f>Päälaskenta!F$15</f>
        <v>0.08</v>
      </c>
      <c r="F1115" s="93">
        <f>SQRT(POWER(Päälaskenta!C$15/(2*Päälaskenta!E$15),2)+(D1115/Päälaskenta!E$15))-Päälaskenta!C$15/(2*Päälaskenta!E$15)</f>
        <v>0.75129999999999997</v>
      </c>
      <c r="G1115" s="57">
        <f>2*SQRT((POWER(F1115,2))+POWER(Päälaskenta!E$15*F1115,2))+Päälaskenta!C$15</f>
        <v>5.12</v>
      </c>
      <c r="H1115" s="57">
        <f t="shared" si="120"/>
        <v>0.55000000000000004</v>
      </c>
      <c r="I1115" s="62">
        <f t="shared" si="121"/>
        <v>1.1174E-2</v>
      </c>
      <c r="M1115" s="8">
        <f>IF(F1115&gt;(Päälaskenta!D$24+Päälaskenta!D$20),(F1115*Päälaskenta!C$15 + F1115*F1115*Päälaskenta!E$15)+(Päälaskenta!C$15 + F1115*Päälaskenta!E$15)*(F1115-(Päälaskenta!D$24+Päälaskenta!D$20)),F1115*Päälaskenta!C$15 + F1115*F1115*Päälaskenta!E$15)</f>
        <v>2.8183516900000001</v>
      </c>
      <c r="N1115" s="8">
        <f>IF(F1115&gt;Päälaskenta!D$24+Päälaskenta!D$20,2*SQRT(POWER((Päälaskenta!D$24+Päälaskenta!D$20),2)+POWER(Päälaskenta!E$15*(Päälaskenta!D$24+Päälaskenta!D$20),2))+Päälaskenta!C$15,(2*SQRT((POWER(F1115,2))+POWER(Päälaskenta!E$15*F1115,2))+Päälaskenta!C$15))</f>
        <v>5.1249972988218104</v>
      </c>
      <c r="O1115" s="8">
        <f t="shared" si="122"/>
        <v>0.54992257081733698</v>
      </c>
      <c r="P1115" s="8">
        <f>Päälaskenta!F$15</f>
        <v>0.08</v>
      </c>
      <c r="Q1115" s="8">
        <f t="shared" si="123"/>
        <v>23.646828172352301</v>
      </c>
      <c r="R1115" s="8">
        <f t="shared" si="124"/>
        <v>0.88704330579836199</v>
      </c>
      <c r="S1115" s="8">
        <f t="shared" si="125"/>
        <v>1.11772309874703E-2</v>
      </c>
    </row>
    <row r="1116" spans="1:19" x14ac:dyDescent="0.2">
      <c r="A1116" s="8">
        <v>1114</v>
      </c>
      <c r="B1116" s="8">
        <f>IF(Päälaskenta!C$7,Päälaskenta!E$7,Päälaskenta!G$5)</f>
        <v>2.5</v>
      </c>
      <c r="C1116" s="56">
        <v>0.88600000000000001</v>
      </c>
      <c r="D1116" s="92">
        <f t="shared" si="119"/>
        <v>2.8216700000000001</v>
      </c>
      <c r="E1116" s="8">
        <f>Päälaskenta!F$15</f>
        <v>0.08</v>
      </c>
      <c r="F1116" s="93">
        <f>SQRT(POWER(Päälaskenta!C$15/(2*Päälaskenta!E$15),2)+(D1116/Päälaskenta!E$15))-Päälaskenta!C$15/(2*Päälaskenta!E$15)</f>
        <v>0.752</v>
      </c>
      <c r="G1116" s="57">
        <f>2*SQRT((POWER(F1116,2))+POWER(Päälaskenta!E$15*F1116,2))+Päälaskenta!C$15</f>
        <v>5.13</v>
      </c>
      <c r="H1116" s="57">
        <f t="shared" si="120"/>
        <v>0.55000000000000004</v>
      </c>
      <c r="I1116" s="62">
        <f t="shared" si="121"/>
        <v>1.1148999999999999E-2</v>
      </c>
      <c r="M1116" s="8">
        <f>IF(F1116&gt;(Päälaskenta!D$24+Päälaskenta!D$20),(F1116*Päälaskenta!C$15 + F1116*F1116*Päälaskenta!E$15)+(Päälaskenta!C$15 + F1116*Päälaskenta!E$15)*(F1116-(Päälaskenta!D$24+Päälaskenta!D$20)),F1116*Päälaskenta!C$15 + F1116*F1116*Päälaskenta!E$15)</f>
        <v>2.821504</v>
      </c>
      <c r="N1116" s="8">
        <f>IF(F1116&gt;Päälaskenta!D$24+Päälaskenta!D$20,2*SQRT(POWER((Päälaskenta!D$24+Päälaskenta!D$20),2)+POWER(Päälaskenta!E$15*(Päälaskenta!D$24+Päälaskenta!D$20),2))+Päälaskenta!C$15,(2*SQRT((POWER(F1116,2))+POWER(Päälaskenta!E$15*F1116,2))+Päälaskenta!C$15))</f>
        <v>5.1269771978091301</v>
      </c>
      <c r="O1116" s="8">
        <f t="shared" si="122"/>
        <v>0.55032505336783799</v>
      </c>
      <c r="P1116" s="8">
        <f>Päälaskenta!F$15</f>
        <v>0.08</v>
      </c>
      <c r="Q1116" s="8">
        <f t="shared" si="123"/>
        <v>23.684826418935199</v>
      </c>
      <c r="R1116" s="8">
        <f t="shared" si="124"/>
        <v>0.88605226148890803</v>
      </c>
      <c r="S1116" s="8">
        <f t="shared" si="125"/>
        <v>1.1141395851481099E-2</v>
      </c>
    </row>
    <row r="1117" spans="1:19" x14ac:dyDescent="0.2">
      <c r="A1117" s="8">
        <v>1115</v>
      </c>
      <c r="B1117" s="8">
        <f>IF(Päälaskenta!C$7,Päälaskenta!E$7,Päälaskenta!G$5)</f>
        <v>2.5</v>
      </c>
      <c r="C1117" s="56">
        <v>0.88500000000000001</v>
      </c>
      <c r="D1117" s="92">
        <f t="shared" si="119"/>
        <v>2.8248600000000001</v>
      </c>
      <c r="E1117" s="8">
        <f>Päälaskenta!F$15</f>
        <v>0.08</v>
      </c>
      <c r="F1117" s="93">
        <f>SQRT(POWER(Päälaskenta!C$15/(2*Päälaskenta!E$15),2)+(D1117/Päälaskenta!E$15))-Päälaskenta!C$15/(2*Päälaskenta!E$15)</f>
        <v>0.75270000000000004</v>
      </c>
      <c r="G1117" s="57">
        <f>2*SQRT((POWER(F1117,2))+POWER(Päälaskenta!E$15*F1117,2))+Päälaskenta!C$15</f>
        <v>5.13</v>
      </c>
      <c r="H1117" s="57">
        <f t="shared" si="120"/>
        <v>0.55000000000000004</v>
      </c>
      <c r="I1117" s="62">
        <f t="shared" si="121"/>
        <v>1.1124E-2</v>
      </c>
      <c r="M1117" s="8">
        <f>IF(F1117&gt;(Päälaskenta!D$24+Päälaskenta!D$20),(F1117*Päälaskenta!C$15 + F1117*F1117*Päälaskenta!E$15)+(Päälaskenta!C$15 + F1117*Päälaskenta!E$15)*(F1117-(Päälaskenta!D$24+Päälaskenta!D$20)),F1117*Päälaskenta!C$15 + F1117*F1117*Päälaskenta!E$15)</f>
        <v>2.8246572900000002</v>
      </c>
      <c r="N1117" s="8">
        <f>IF(F1117&gt;Päälaskenta!D$24+Päälaskenta!D$20,2*SQRT(POWER((Päälaskenta!D$24+Päälaskenta!D$20),2)+POWER(Päälaskenta!E$15*(Päälaskenta!D$24+Päälaskenta!D$20),2))+Päälaskenta!C$15,(2*SQRT((POWER(F1117,2))+POWER(Päälaskenta!E$15*F1117,2))+Päälaskenta!C$15))</f>
        <v>5.1289570967964604</v>
      </c>
      <c r="O1117" s="8">
        <f t="shared" si="122"/>
        <v>0.550727416254715</v>
      </c>
      <c r="P1117" s="8">
        <f>Päälaskenta!F$15</f>
        <v>0.08</v>
      </c>
      <c r="Q1117" s="8">
        <f t="shared" si="123"/>
        <v>23.7228524483108</v>
      </c>
      <c r="R1117" s="8">
        <f t="shared" si="124"/>
        <v>0.88506312211772797</v>
      </c>
      <c r="S1117" s="8">
        <f t="shared" si="125"/>
        <v>1.1105706762563001E-2</v>
      </c>
    </row>
    <row r="1118" spans="1:19" x14ac:dyDescent="0.2">
      <c r="A1118" s="8">
        <v>1116</v>
      </c>
      <c r="B1118" s="8">
        <f>IF(Päälaskenta!C$7,Päälaskenta!E$7,Päälaskenta!G$5)</f>
        <v>2.5</v>
      </c>
      <c r="C1118" s="56">
        <v>0.88400000000000001</v>
      </c>
      <c r="D1118" s="92">
        <f t="shared" si="119"/>
        <v>2.8280500000000002</v>
      </c>
      <c r="E1118" s="8">
        <f>Päälaskenta!F$15</f>
        <v>0.08</v>
      </c>
      <c r="F1118" s="93">
        <f>SQRT(POWER(Päälaskenta!C$15/(2*Päälaskenta!E$15),2)+(D1118/Päälaskenta!E$15))-Päälaskenta!C$15/(2*Päälaskenta!E$15)</f>
        <v>0.75349999999999995</v>
      </c>
      <c r="G1118" s="57">
        <f>2*SQRT((POWER(F1118,2))+POWER(Päälaskenta!E$15*F1118,2))+Päälaskenta!C$15</f>
        <v>5.13</v>
      </c>
      <c r="H1118" s="57">
        <f t="shared" si="120"/>
        <v>0.55000000000000004</v>
      </c>
      <c r="I1118" s="62">
        <f t="shared" si="121"/>
        <v>1.1098999999999999E-2</v>
      </c>
      <c r="M1118" s="8">
        <f>IF(F1118&gt;(Päälaskenta!D$24+Päälaskenta!D$20),(F1118*Päälaskenta!C$15 + F1118*F1118*Päälaskenta!E$15)+(Päälaskenta!C$15 + F1118*Päälaskenta!E$15)*(F1118-(Päälaskenta!D$24+Päälaskenta!D$20)),F1118*Päälaskenta!C$15 + F1118*F1118*Päälaskenta!E$15)</f>
        <v>2.8282622499999999</v>
      </c>
      <c r="N1118" s="8">
        <f>IF(F1118&gt;Päälaskenta!D$24+Päälaskenta!D$20,2*SQRT(POWER((Päälaskenta!D$24+Päälaskenta!D$20),2)+POWER(Päälaskenta!E$15*(Päälaskenta!D$24+Päälaskenta!D$20),2))+Päälaskenta!C$15,(2*SQRT((POWER(F1118,2))+POWER(Päälaskenta!E$15*F1118,2))+Päälaskenta!C$15))</f>
        <v>5.13121983849625</v>
      </c>
      <c r="O1118" s="8">
        <f t="shared" si="122"/>
        <v>0.55118711320480995</v>
      </c>
      <c r="P1118" s="8">
        <f>Päälaskenta!F$15</f>
        <v>0.08</v>
      </c>
      <c r="Q1118" s="8">
        <f t="shared" si="123"/>
        <v>23.766344787758701</v>
      </c>
      <c r="R1118" s="8">
        <f t="shared" si="124"/>
        <v>0.88393500284494497</v>
      </c>
      <c r="S1118" s="8">
        <f t="shared" si="125"/>
        <v>1.10650971344259E-2</v>
      </c>
    </row>
    <row r="1119" spans="1:19" x14ac:dyDescent="0.2">
      <c r="A1119" s="8">
        <v>1117</v>
      </c>
      <c r="B1119" s="8">
        <f>IF(Päälaskenta!C$7,Päälaskenta!E$7,Päälaskenta!G$5)</f>
        <v>2.5</v>
      </c>
      <c r="C1119" s="56">
        <v>0.88300000000000001</v>
      </c>
      <c r="D1119" s="92">
        <f t="shared" si="119"/>
        <v>2.8312599999999999</v>
      </c>
      <c r="E1119" s="8">
        <f>Päälaskenta!F$15</f>
        <v>0.08</v>
      </c>
      <c r="F1119" s="93">
        <f>SQRT(POWER(Päälaskenta!C$15/(2*Päälaskenta!E$15),2)+(D1119/Päälaskenta!E$15))-Päälaskenta!C$15/(2*Päälaskenta!E$15)</f>
        <v>0.75419999999999998</v>
      </c>
      <c r="G1119" s="57">
        <f>2*SQRT((POWER(F1119,2))+POWER(Päälaskenta!E$15*F1119,2))+Päälaskenta!C$15</f>
        <v>5.13</v>
      </c>
      <c r="H1119" s="57">
        <f t="shared" si="120"/>
        <v>0.55000000000000004</v>
      </c>
      <c r="I1119" s="62">
        <f t="shared" si="121"/>
        <v>1.1073E-2</v>
      </c>
      <c r="M1119" s="8">
        <f>IF(F1119&gt;(Päälaskenta!D$24+Päälaskenta!D$20),(F1119*Päälaskenta!C$15 + F1119*F1119*Päälaskenta!E$15)+(Päälaskenta!C$15 + F1119*Päälaskenta!E$15)*(F1119-(Päälaskenta!D$24+Päälaskenta!D$20)),F1119*Päälaskenta!C$15 + F1119*F1119*Päälaskenta!E$15)</f>
        <v>2.8314176400000002</v>
      </c>
      <c r="N1119" s="8">
        <f>IF(F1119&gt;Päälaskenta!D$24+Päälaskenta!D$20,2*SQRT(POWER((Päälaskenta!D$24+Päälaskenta!D$20),2)+POWER(Päälaskenta!E$15*(Päälaskenta!D$24+Päälaskenta!D$20),2))+Päälaskenta!C$15,(2*SQRT((POWER(F1119,2))+POWER(Päälaskenta!E$15*F1119,2))+Päälaskenta!C$15))</f>
        <v>5.1331997374835803</v>
      </c>
      <c r="O1119" s="8">
        <f t="shared" si="122"/>
        <v>0.55158922013582701</v>
      </c>
      <c r="P1119" s="8">
        <f>Päälaskenta!F$15</f>
        <v>0.08</v>
      </c>
      <c r="Q1119" s="8">
        <f t="shared" si="123"/>
        <v>23.8044303527893</v>
      </c>
      <c r="R1119" s="8">
        <f t="shared" si="124"/>
        <v>0.88294992751404899</v>
      </c>
      <c r="S1119" s="8">
        <f t="shared" si="125"/>
        <v>1.1029718564357501E-2</v>
      </c>
    </row>
    <row r="1120" spans="1:19" x14ac:dyDescent="0.2">
      <c r="A1120" s="8">
        <v>1118</v>
      </c>
      <c r="B1120" s="8">
        <f>IF(Päälaskenta!C$7,Päälaskenta!E$7,Päälaskenta!G$5)</f>
        <v>2.5</v>
      </c>
      <c r="C1120" s="56">
        <v>0.88200000000000001</v>
      </c>
      <c r="D1120" s="92">
        <f t="shared" si="119"/>
        <v>2.83447</v>
      </c>
      <c r="E1120" s="8">
        <f>Päälaskenta!F$15</f>
        <v>0.08</v>
      </c>
      <c r="F1120" s="93">
        <f>SQRT(POWER(Päälaskenta!C$15/(2*Päälaskenta!E$15),2)+(D1120/Päälaskenta!E$15))-Päälaskenta!C$15/(2*Päälaskenta!E$15)</f>
        <v>0.75490000000000002</v>
      </c>
      <c r="G1120" s="57">
        <f>2*SQRT((POWER(F1120,2))+POWER(Päälaskenta!E$15*F1120,2))+Päälaskenta!C$15</f>
        <v>5.14</v>
      </c>
      <c r="H1120" s="57">
        <f t="shared" si="120"/>
        <v>0.55000000000000004</v>
      </c>
      <c r="I1120" s="62">
        <f t="shared" si="121"/>
        <v>1.1048000000000001E-2</v>
      </c>
      <c r="M1120" s="8">
        <f>IF(F1120&gt;(Päälaskenta!D$24+Päälaskenta!D$20),(F1120*Päälaskenta!C$15 + F1120*F1120*Päälaskenta!E$15)+(Päälaskenta!C$15 + F1120*Päälaskenta!E$15)*(F1120-(Päälaskenta!D$24+Päälaskenta!D$20)),F1120*Päälaskenta!C$15 + F1120*F1120*Päälaskenta!E$15)</f>
        <v>2.8345740099999999</v>
      </c>
      <c r="N1120" s="8">
        <f>IF(F1120&gt;Päälaskenta!D$24+Päälaskenta!D$20,2*SQRT(POWER((Päälaskenta!D$24+Päälaskenta!D$20),2)+POWER(Päälaskenta!E$15*(Päälaskenta!D$24+Päälaskenta!D$20),2))+Päälaskenta!C$15,(2*SQRT((POWER(F1120,2))+POWER(Päälaskenta!E$15*F1120,2))+Päälaskenta!C$15))</f>
        <v>5.1351796364708999</v>
      </c>
      <c r="O1120" s="8">
        <f t="shared" si="122"/>
        <v>0.55199120783786904</v>
      </c>
      <c r="P1120" s="8">
        <f>Päälaskenta!F$15</f>
        <v>0.08</v>
      </c>
      <c r="Q1120" s="8">
        <f t="shared" si="123"/>
        <v>23.842543701655298</v>
      </c>
      <c r="R1120" s="8">
        <f t="shared" si="124"/>
        <v>0.88196674039214795</v>
      </c>
      <c r="S1120" s="8">
        <f t="shared" si="125"/>
        <v>1.0994483774036799E-2</v>
      </c>
    </row>
    <row r="1121" spans="1:19" x14ac:dyDescent="0.2">
      <c r="A1121" s="8">
        <v>1119</v>
      </c>
      <c r="B1121" s="8">
        <f>IF(Päälaskenta!C$7,Päälaskenta!E$7,Päälaskenta!G$5)</f>
        <v>2.5</v>
      </c>
      <c r="C1121" s="56">
        <v>0.88100000000000001</v>
      </c>
      <c r="D1121" s="92">
        <f t="shared" si="119"/>
        <v>2.8376800000000002</v>
      </c>
      <c r="E1121" s="8">
        <f>Päälaskenta!F$15</f>
        <v>0.08</v>
      </c>
      <c r="F1121" s="93">
        <f>SQRT(POWER(Päälaskenta!C$15/(2*Päälaskenta!E$15),2)+(D1121/Päälaskenta!E$15))-Päälaskenta!C$15/(2*Päälaskenta!E$15)</f>
        <v>0.75560000000000005</v>
      </c>
      <c r="G1121" s="57">
        <f>2*SQRT((POWER(F1121,2))+POWER(Päälaskenta!E$15*F1121,2))+Päälaskenta!C$15</f>
        <v>5.14</v>
      </c>
      <c r="H1121" s="57">
        <f t="shared" si="120"/>
        <v>0.55000000000000004</v>
      </c>
      <c r="I1121" s="62">
        <f t="shared" si="121"/>
        <v>1.1023E-2</v>
      </c>
      <c r="M1121" s="8">
        <f>IF(F1121&gt;(Päälaskenta!D$24+Päälaskenta!D$20),(F1121*Päälaskenta!C$15 + F1121*F1121*Päälaskenta!E$15)+(Päälaskenta!C$15 + F1121*Päälaskenta!E$15)*(F1121-(Päälaskenta!D$24+Päälaskenta!D$20)),F1121*Päälaskenta!C$15 + F1121*F1121*Päälaskenta!E$15)</f>
        <v>2.8377313599999998</v>
      </c>
      <c r="N1121" s="8">
        <f>IF(F1121&gt;Päälaskenta!D$24+Päälaskenta!D$20,2*SQRT(POWER((Päälaskenta!D$24+Päälaskenta!D$20),2)+POWER(Päälaskenta!E$15*(Päälaskenta!D$24+Päälaskenta!D$20),2))+Päälaskenta!C$15,(2*SQRT((POWER(F1121,2))+POWER(Päälaskenta!E$15*F1121,2))+Päälaskenta!C$15))</f>
        <v>5.1371595354582196</v>
      </c>
      <c r="O1121" s="8">
        <f t="shared" si="122"/>
        <v>0.55239307644878899</v>
      </c>
      <c r="P1121" s="8">
        <f>Päälaskenta!F$15</f>
        <v>0.08</v>
      </c>
      <c r="Q1121" s="8">
        <f t="shared" si="123"/>
        <v>23.880684834704802</v>
      </c>
      <c r="R1121" s="8">
        <f t="shared" si="124"/>
        <v>0.88098543619717395</v>
      </c>
      <c r="S1121" s="8">
        <f t="shared" si="125"/>
        <v>1.0959392050797699E-2</v>
      </c>
    </row>
    <row r="1122" spans="1:19" x14ac:dyDescent="0.2">
      <c r="A1122" s="8">
        <v>1120</v>
      </c>
      <c r="B1122" s="8">
        <f>IF(Päälaskenta!C$7,Päälaskenta!E$7,Päälaskenta!G$5)</f>
        <v>2.5</v>
      </c>
      <c r="C1122" s="56">
        <v>0.88</v>
      </c>
      <c r="D1122" s="92">
        <f t="shared" si="119"/>
        <v>2.84091</v>
      </c>
      <c r="E1122" s="8">
        <f>Päälaskenta!F$15</f>
        <v>0.08</v>
      </c>
      <c r="F1122" s="93">
        <f>SQRT(POWER(Päälaskenta!C$15/(2*Päälaskenta!E$15),2)+(D1122/Päälaskenta!E$15))-Päälaskenta!C$15/(2*Päälaskenta!E$15)</f>
        <v>0.75629999999999997</v>
      </c>
      <c r="G1122" s="57">
        <f>2*SQRT((POWER(F1122,2))+POWER(Päälaskenta!E$15*F1122,2))+Päälaskenta!C$15</f>
        <v>5.14</v>
      </c>
      <c r="H1122" s="57">
        <f t="shared" si="120"/>
        <v>0.55000000000000004</v>
      </c>
      <c r="I1122" s="62">
        <f t="shared" si="121"/>
        <v>1.0998000000000001E-2</v>
      </c>
      <c r="M1122" s="8">
        <f>IF(F1122&gt;(Päälaskenta!D$24+Päälaskenta!D$20),(F1122*Päälaskenta!C$15 + F1122*F1122*Päälaskenta!E$15)+(Päälaskenta!C$15 + F1122*Päälaskenta!E$15)*(F1122-(Päälaskenta!D$24+Päälaskenta!D$20)),F1122*Päälaskenta!C$15 + F1122*F1122*Päälaskenta!E$15)</f>
        <v>2.84088969</v>
      </c>
      <c r="N1122" s="8">
        <f>IF(F1122&gt;Päälaskenta!D$24+Päälaskenta!D$20,2*SQRT(POWER((Päälaskenta!D$24+Päälaskenta!D$20),2)+POWER(Päälaskenta!E$15*(Päälaskenta!D$24+Päälaskenta!D$20),2))+Päälaskenta!C$15,(2*SQRT((POWER(F1122,2))+POWER(Päälaskenta!E$15*F1122,2))+Päälaskenta!C$15))</f>
        <v>5.1391394344455401</v>
      </c>
      <c r="O1122" s="8">
        <f t="shared" si="122"/>
        <v>0.55279482610623198</v>
      </c>
      <c r="P1122" s="8">
        <f>Päälaskenta!F$15</f>
        <v>0.08</v>
      </c>
      <c r="Q1122" s="8">
        <f t="shared" si="123"/>
        <v>23.9188537522937</v>
      </c>
      <c r="R1122" s="8">
        <f t="shared" si="124"/>
        <v>0.880006009666641</v>
      </c>
      <c r="S1122" s="8">
        <f t="shared" si="125"/>
        <v>1.09244426861515E-2</v>
      </c>
    </row>
    <row r="1123" spans="1:19" x14ac:dyDescent="0.2">
      <c r="A1123" s="8">
        <v>1121</v>
      </c>
      <c r="B1123" s="8">
        <f>IF(Päälaskenta!C$7,Päälaskenta!E$7,Päälaskenta!G$5)</f>
        <v>2.5</v>
      </c>
      <c r="C1123" s="56">
        <v>0.879</v>
      </c>
      <c r="D1123" s="92">
        <f t="shared" si="119"/>
        <v>2.8441399999999999</v>
      </c>
      <c r="E1123" s="8">
        <f>Päälaskenta!F$15</f>
        <v>0.08</v>
      </c>
      <c r="F1123" s="93">
        <f>SQRT(POWER(Päälaskenta!C$15/(2*Päälaskenta!E$15),2)+(D1123/Päälaskenta!E$15))-Päälaskenta!C$15/(2*Päälaskenta!E$15)</f>
        <v>0.75700000000000001</v>
      </c>
      <c r="G1123" s="57">
        <f>2*SQRT((POWER(F1123,2))+POWER(Päälaskenta!E$15*F1123,2))+Päälaskenta!C$15</f>
        <v>5.14</v>
      </c>
      <c r="H1123" s="57">
        <f t="shared" si="120"/>
        <v>0.55000000000000004</v>
      </c>
      <c r="I1123" s="62">
        <f t="shared" si="121"/>
        <v>1.0973E-2</v>
      </c>
      <c r="M1123" s="8">
        <f>IF(F1123&gt;(Päälaskenta!D$24+Päälaskenta!D$20),(F1123*Päälaskenta!C$15 + F1123*F1123*Päälaskenta!E$15)+(Päälaskenta!C$15 + F1123*Päälaskenta!E$15)*(F1123-(Päälaskenta!D$24+Päälaskenta!D$20)),F1123*Päälaskenta!C$15 + F1123*F1123*Päälaskenta!E$15)</f>
        <v>2.844049</v>
      </c>
      <c r="N1123" s="8">
        <f>IF(F1123&gt;Päälaskenta!D$24+Päälaskenta!D$20,2*SQRT(POWER((Päälaskenta!D$24+Päälaskenta!D$20),2)+POWER(Päälaskenta!E$15*(Päälaskenta!D$24+Päälaskenta!D$20),2))+Päälaskenta!C$15,(2*SQRT((POWER(F1123,2))+POWER(Päälaskenta!E$15*F1123,2))+Päälaskenta!C$15))</f>
        <v>5.1411193334328704</v>
      </c>
      <c r="O1123" s="8">
        <f t="shared" si="122"/>
        <v>0.55319645694762498</v>
      </c>
      <c r="P1123" s="8">
        <f>Päälaskenta!F$15</f>
        <v>0.08</v>
      </c>
      <c r="Q1123" s="8">
        <f t="shared" si="123"/>
        <v>23.957050454785399</v>
      </c>
      <c r="R1123" s="8">
        <f t="shared" si="124"/>
        <v>0.87902845555755205</v>
      </c>
      <c r="S1123" s="8">
        <f t="shared" si="125"/>
        <v>1.0889634975758899E-2</v>
      </c>
    </row>
    <row r="1124" spans="1:19" x14ac:dyDescent="0.2">
      <c r="A1124" s="8">
        <v>1122</v>
      </c>
      <c r="B1124" s="8">
        <f>IF(Päälaskenta!C$7,Päälaskenta!E$7,Päälaskenta!G$5)</f>
        <v>2.5</v>
      </c>
      <c r="C1124" s="56">
        <v>0.878</v>
      </c>
      <c r="D1124" s="92">
        <f t="shared" si="119"/>
        <v>2.8473799999999998</v>
      </c>
      <c r="E1124" s="8">
        <f>Päälaskenta!F$15</f>
        <v>0.08</v>
      </c>
      <c r="F1124" s="93">
        <f>SQRT(POWER(Päälaskenta!C$15/(2*Päälaskenta!E$15),2)+(D1124/Päälaskenta!E$15))-Päälaskenta!C$15/(2*Päälaskenta!E$15)</f>
        <v>0.75770000000000004</v>
      </c>
      <c r="G1124" s="57">
        <f>2*SQRT((POWER(F1124,2))+POWER(Päälaskenta!E$15*F1124,2))+Päälaskenta!C$15</f>
        <v>5.14</v>
      </c>
      <c r="H1124" s="57">
        <f t="shared" si="120"/>
        <v>0.55000000000000004</v>
      </c>
      <c r="I1124" s="62">
        <f t="shared" si="121"/>
        <v>1.0947999999999999E-2</v>
      </c>
      <c r="M1124" s="8">
        <f>IF(F1124&gt;(Päälaskenta!D$24+Päälaskenta!D$20),(F1124*Päälaskenta!C$15 + F1124*F1124*Päälaskenta!E$15)+(Päälaskenta!C$15 + F1124*Päälaskenta!E$15)*(F1124-(Päälaskenta!D$24+Päälaskenta!D$20)),F1124*Päälaskenta!C$15 + F1124*F1124*Päälaskenta!E$15)</f>
        <v>2.8472092899999999</v>
      </c>
      <c r="N1124" s="8">
        <f>IF(F1124&gt;Päälaskenta!D$24+Päälaskenta!D$20,2*SQRT(POWER((Päälaskenta!D$24+Päälaskenta!D$20),2)+POWER(Päälaskenta!E$15*(Päälaskenta!D$24+Päälaskenta!D$20),2))+Päälaskenta!C$15,(2*SQRT((POWER(F1124,2))+POWER(Päälaskenta!E$15*F1124,2))+Päälaskenta!C$15))</f>
        <v>5.1430992324201901</v>
      </c>
      <c r="O1124" s="8">
        <f t="shared" si="122"/>
        <v>0.55359796911019099</v>
      </c>
      <c r="P1124" s="8">
        <f>Päälaskenta!F$15</f>
        <v>0.08</v>
      </c>
      <c r="Q1124" s="8">
        <f t="shared" si="123"/>
        <v>23.995274942551401</v>
      </c>
      <c r="R1124" s="8">
        <f t="shared" si="124"/>
        <v>0.87805276864631199</v>
      </c>
      <c r="S1124" s="8">
        <f t="shared" si="125"/>
        <v>1.08549682194015E-2</v>
      </c>
    </row>
    <row r="1125" spans="1:19" x14ac:dyDescent="0.2">
      <c r="A1125" s="8">
        <v>1123</v>
      </c>
      <c r="B1125" s="8">
        <f>IF(Päälaskenta!C$7,Päälaskenta!E$7,Päälaskenta!G$5)</f>
        <v>2.5</v>
      </c>
      <c r="C1125" s="56">
        <v>0.877</v>
      </c>
      <c r="D1125" s="92">
        <f t="shared" si="119"/>
        <v>2.8506300000000002</v>
      </c>
      <c r="E1125" s="8">
        <f>Päälaskenta!F$15</f>
        <v>0.08</v>
      </c>
      <c r="F1125" s="93">
        <f>SQRT(POWER(Päälaskenta!C$15/(2*Päälaskenta!E$15),2)+(D1125/Päälaskenta!E$15))-Päälaskenta!C$15/(2*Päälaskenta!E$15)</f>
        <v>0.75849999999999995</v>
      </c>
      <c r="G1125" s="57">
        <f>2*SQRT((POWER(F1125,2))+POWER(Päälaskenta!E$15*F1125,2))+Päälaskenta!C$15</f>
        <v>5.15</v>
      </c>
      <c r="H1125" s="57">
        <f t="shared" si="120"/>
        <v>0.55000000000000004</v>
      </c>
      <c r="I1125" s="62">
        <f t="shared" si="121"/>
        <v>1.0924E-2</v>
      </c>
      <c r="M1125" s="8">
        <f>IF(F1125&gt;(Päälaskenta!D$24+Päälaskenta!D$20),(F1125*Päälaskenta!C$15 + F1125*F1125*Päälaskenta!E$15)+(Päälaskenta!C$15 + F1125*Päälaskenta!E$15)*(F1125-(Päälaskenta!D$24+Päälaskenta!D$20)),F1125*Päälaskenta!C$15 + F1125*F1125*Päälaskenta!E$15)</f>
        <v>2.8508222499999998</v>
      </c>
      <c r="N1125" s="8">
        <f>IF(F1125&gt;Päälaskenta!D$24+Päälaskenta!D$20,2*SQRT(POWER((Päälaskenta!D$24+Päälaskenta!D$20),2)+POWER(Päälaskenta!E$15*(Päälaskenta!D$24+Päälaskenta!D$20),2))+Päälaskenta!C$15,(2*SQRT((POWER(F1125,2))+POWER(Päälaskenta!E$15*F1125,2))+Päälaskenta!C$15))</f>
        <v>5.1453619741199796</v>
      </c>
      <c r="O1125" s="8">
        <f t="shared" si="122"/>
        <v>0.55405669500785304</v>
      </c>
      <c r="P1125" s="8">
        <f>Päälaskenta!F$15</f>
        <v>0.08</v>
      </c>
      <c r="Q1125" s="8">
        <f t="shared" si="123"/>
        <v>24.038994094698399</v>
      </c>
      <c r="R1125" s="8">
        <f t="shared" si="124"/>
        <v>0.87693997758015296</v>
      </c>
      <c r="S1125" s="8">
        <f t="shared" si="125"/>
        <v>1.08155207732544E-2</v>
      </c>
    </row>
    <row r="1126" spans="1:19" x14ac:dyDescent="0.2">
      <c r="A1126" s="8">
        <v>1124</v>
      </c>
      <c r="B1126" s="8">
        <f>IF(Päälaskenta!C$7,Päälaskenta!E$7,Päälaskenta!G$5)</f>
        <v>2.5</v>
      </c>
      <c r="C1126" s="56">
        <v>0.876</v>
      </c>
      <c r="D1126" s="92">
        <f t="shared" si="119"/>
        <v>2.8538800000000002</v>
      </c>
      <c r="E1126" s="8">
        <f>Päälaskenta!F$15</f>
        <v>0.08</v>
      </c>
      <c r="F1126" s="93">
        <f>SQRT(POWER(Päälaskenta!C$15/(2*Päälaskenta!E$15),2)+(D1126/Päälaskenta!E$15))-Päälaskenta!C$15/(2*Päälaskenta!E$15)</f>
        <v>0.75919999999999999</v>
      </c>
      <c r="G1126" s="57">
        <f>2*SQRT((POWER(F1126,2))+POWER(Päälaskenta!E$15*F1126,2))+Päälaskenta!C$15</f>
        <v>5.15</v>
      </c>
      <c r="H1126" s="57">
        <f t="shared" si="120"/>
        <v>0.55000000000000004</v>
      </c>
      <c r="I1126" s="62">
        <f t="shared" si="121"/>
        <v>1.0899000000000001E-2</v>
      </c>
      <c r="M1126" s="8">
        <f>IF(F1126&gt;(Päälaskenta!D$24+Päälaskenta!D$20),(F1126*Päälaskenta!C$15 + F1126*F1126*Päälaskenta!E$15)+(Päälaskenta!C$15 + F1126*Päälaskenta!E$15)*(F1126-(Päälaskenta!D$24+Päälaskenta!D$20)),F1126*Päälaskenta!C$15 + F1126*F1126*Päälaskenta!E$15)</f>
        <v>2.8539846400000002</v>
      </c>
      <c r="N1126" s="8">
        <f>IF(F1126&gt;Päälaskenta!D$24+Päälaskenta!D$20,2*SQRT(POWER((Päälaskenta!D$24+Päälaskenta!D$20),2)+POWER(Päälaskenta!E$15*(Päälaskenta!D$24+Päälaskenta!D$20),2))+Päälaskenta!C$15,(2*SQRT((POWER(F1126,2))+POWER(Päälaskenta!E$15*F1126,2))+Päälaskenta!C$15))</f>
        <v>5.14734187310731</v>
      </c>
      <c r="O1126" s="8">
        <f t="shared" si="122"/>
        <v>0.55445795331972503</v>
      </c>
      <c r="P1126" s="8">
        <f>Päälaskenta!F$15</f>
        <v>0.08</v>
      </c>
      <c r="Q1126" s="8">
        <f t="shared" si="123"/>
        <v>24.077278123624499</v>
      </c>
      <c r="R1126" s="8">
        <f t="shared" si="124"/>
        <v>0.87596827430718005</v>
      </c>
      <c r="S1126" s="8">
        <f t="shared" si="125"/>
        <v>1.07811537223773E-2</v>
      </c>
    </row>
    <row r="1127" spans="1:19" x14ac:dyDescent="0.2">
      <c r="A1127" s="8">
        <v>1125</v>
      </c>
      <c r="B1127" s="8">
        <f>IF(Päälaskenta!C$7,Päälaskenta!E$7,Päälaskenta!G$5)</f>
        <v>2.5</v>
      </c>
      <c r="C1127" s="56">
        <v>0.875</v>
      </c>
      <c r="D1127" s="92">
        <f t="shared" si="119"/>
        <v>2.8571399999999998</v>
      </c>
      <c r="E1127" s="8">
        <f>Päälaskenta!F$15</f>
        <v>0.08</v>
      </c>
      <c r="F1127" s="93">
        <f>SQRT(POWER(Päälaskenta!C$15/(2*Päälaskenta!E$15),2)+(D1127/Päälaskenta!E$15))-Päälaskenta!C$15/(2*Päälaskenta!E$15)</f>
        <v>0.75990000000000002</v>
      </c>
      <c r="G1127" s="57">
        <f>2*SQRT((POWER(F1127,2))+POWER(Päälaskenta!E$15*F1127,2))+Päälaskenta!C$15</f>
        <v>5.15</v>
      </c>
      <c r="H1127" s="57">
        <f t="shared" si="120"/>
        <v>0.55000000000000004</v>
      </c>
      <c r="I1127" s="62">
        <f t="shared" si="121"/>
        <v>1.0874E-2</v>
      </c>
      <c r="M1127" s="8">
        <f>IF(F1127&gt;(Päälaskenta!D$24+Päälaskenta!D$20),(F1127*Päälaskenta!C$15 + F1127*F1127*Päälaskenta!E$15)+(Päälaskenta!C$15 + F1127*Päälaskenta!E$15)*(F1127-(Päälaskenta!D$24+Päälaskenta!D$20)),F1127*Päälaskenta!C$15 + F1127*F1127*Päälaskenta!E$15)</f>
        <v>2.85714801</v>
      </c>
      <c r="N1127" s="8">
        <f>IF(F1127&gt;Päälaskenta!D$24+Päälaskenta!D$20,2*SQRT(POWER((Päälaskenta!D$24+Päälaskenta!D$20),2)+POWER(Päälaskenta!E$15*(Päälaskenta!D$24+Päälaskenta!D$20),2))+Päälaskenta!C$15,(2*SQRT((POWER(F1127,2))+POWER(Päälaskenta!E$15*F1127,2))+Päälaskenta!C$15))</f>
        <v>5.1493217720946296</v>
      </c>
      <c r="O1127" s="8">
        <f t="shared" si="122"/>
        <v>0.55485909338265604</v>
      </c>
      <c r="P1127" s="8">
        <f>Päälaskenta!F$15</f>
        <v>0.08</v>
      </c>
      <c r="Q1127" s="8">
        <f t="shared" si="123"/>
        <v>24.115589939042401</v>
      </c>
      <c r="R1127" s="8">
        <f t="shared" si="124"/>
        <v>0.87499842194034605</v>
      </c>
      <c r="S1127" s="8">
        <f t="shared" si="125"/>
        <v>1.07469254513687E-2</v>
      </c>
    </row>
    <row r="1128" spans="1:19" x14ac:dyDescent="0.2">
      <c r="A1128" s="8">
        <v>1126</v>
      </c>
      <c r="B1128" s="8">
        <f>IF(Päälaskenta!C$7,Päälaskenta!E$7,Päälaskenta!G$5)</f>
        <v>2.5</v>
      </c>
      <c r="C1128" s="56">
        <v>0.874</v>
      </c>
      <c r="D1128" s="92">
        <f t="shared" si="119"/>
        <v>2.8604099999999999</v>
      </c>
      <c r="E1128" s="8">
        <f>Päälaskenta!F$15</f>
        <v>0.08</v>
      </c>
      <c r="F1128" s="93">
        <f>SQRT(POWER(Päälaskenta!C$15/(2*Päälaskenta!E$15),2)+(D1128/Päälaskenta!E$15))-Päälaskenta!C$15/(2*Päälaskenta!E$15)</f>
        <v>0.76060000000000005</v>
      </c>
      <c r="G1128" s="57">
        <f>2*SQRT((POWER(F1128,2))+POWER(Päälaskenta!E$15*F1128,2))+Päälaskenta!C$15</f>
        <v>5.15</v>
      </c>
      <c r="H1128" s="57">
        <f t="shared" si="120"/>
        <v>0.56000000000000005</v>
      </c>
      <c r="I1128" s="62">
        <f t="shared" si="121"/>
        <v>1.0591E-2</v>
      </c>
      <c r="M1128" s="8">
        <f>IF(F1128&gt;(Päälaskenta!D$24+Päälaskenta!D$20),(F1128*Päälaskenta!C$15 + F1128*F1128*Päälaskenta!E$15)+(Päälaskenta!C$15 + F1128*Päälaskenta!E$15)*(F1128-(Päälaskenta!D$24+Päälaskenta!D$20)),F1128*Päälaskenta!C$15 + F1128*F1128*Päälaskenta!E$15)</f>
        <v>2.86031236</v>
      </c>
      <c r="N1128" s="8">
        <f>IF(F1128&gt;Päälaskenta!D$24+Päälaskenta!D$20,2*SQRT(POWER((Päälaskenta!D$24+Päälaskenta!D$20),2)+POWER(Päälaskenta!E$15*(Päälaskenta!D$24+Päälaskenta!D$20),2))+Päälaskenta!C$15,(2*SQRT((POWER(F1128,2))+POWER(Päälaskenta!E$15*F1128,2))+Päälaskenta!C$15))</f>
        <v>5.1513016710819501</v>
      </c>
      <c r="O1128" s="8">
        <f t="shared" si="122"/>
        <v>0.55526011533299202</v>
      </c>
      <c r="P1128" s="8">
        <f>Päälaskenta!F$15</f>
        <v>0.08</v>
      </c>
      <c r="Q1128" s="8">
        <f t="shared" si="123"/>
        <v>24.153929541355598</v>
      </c>
      <c r="R1128" s="8">
        <f t="shared" si="124"/>
        <v>0.87403041533547798</v>
      </c>
      <c r="S1128" s="8">
        <f t="shared" si="125"/>
        <v>1.07128352767887E-2</v>
      </c>
    </row>
    <row r="1129" spans="1:19" x14ac:dyDescent="0.2">
      <c r="A1129" s="8">
        <v>1127</v>
      </c>
      <c r="B1129" s="8">
        <f>IF(Päälaskenta!C$7,Päälaskenta!E$7,Päälaskenta!G$5)</f>
        <v>2.5</v>
      </c>
      <c r="C1129" s="56">
        <v>0.873</v>
      </c>
      <c r="D1129" s="92">
        <f t="shared" si="119"/>
        <v>2.8636900000000001</v>
      </c>
      <c r="E1129" s="8">
        <f>Päälaskenta!F$15</f>
        <v>0.08</v>
      </c>
      <c r="F1129" s="93">
        <f>SQRT(POWER(Päälaskenta!C$15/(2*Päälaskenta!E$15),2)+(D1129/Päälaskenta!E$15))-Päälaskenta!C$15/(2*Päälaskenta!E$15)</f>
        <v>0.76129999999999998</v>
      </c>
      <c r="G1129" s="57">
        <f>2*SQRT((POWER(F1129,2))+POWER(Päälaskenta!E$15*F1129,2))+Päälaskenta!C$15</f>
        <v>5.15</v>
      </c>
      <c r="H1129" s="57">
        <f t="shared" si="120"/>
        <v>0.56000000000000005</v>
      </c>
      <c r="I1129" s="62">
        <f t="shared" si="121"/>
        <v>1.0567E-2</v>
      </c>
      <c r="M1129" s="8">
        <f>IF(F1129&gt;(Päälaskenta!D$24+Päälaskenta!D$20),(F1129*Päälaskenta!C$15 + F1129*F1129*Päälaskenta!E$15)+(Päälaskenta!C$15 + F1129*Päälaskenta!E$15)*(F1129-(Päälaskenta!D$24+Päälaskenta!D$20)),F1129*Päälaskenta!C$15 + F1129*F1129*Päälaskenta!E$15)</f>
        <v>2.8634776899999999</v>
      </c>
      <c r="N1129" s="8">
        <f>IF(F1129&gt;Päälaskenta!D$24+Päälaskenta!D$20,2*SQRT(POWER((Päälaskenta!D$24+Päälaskenta!D$20),2)+POWER(Päälaskenta!E$15*(Päälaskenta!D$24+Päälaskenta!D$20),2))+Päälaskenta!C$15,(2*SQRT((POWER(F1129,2))+POWER(Päälaskenta!E$15*F1129,2))+Päälaskenta!C$15))</f>
        <v>5.1532815700692698</v>
      </c>
      <c r="O1129" s="8">
        <f t="shared" si="122"/>
        <v>0.55566101930686995</v>
      </c>
      <c r="P1129" s="8">
        <f>Päälaskenta!F$15</f>
        <v>0.08</v>
      </c>
      <c r="Q1129" s="8">
        <f t="shared" si="123"/>
        <v>24.192296930974901</v>
      </c>
      <c r="R1129" s="8">
        <f t="shared" si="124"/>
        <v>0.87306424936734905</v>
      </c>
      <c r="S1129" s="8">
        <f t="shared" si="125"/>
        <v>1.0678882519178E-2</v>
      </c>
    </row>
    <row r="1130" spans="1:19" x14ac:dyDescent="0.2">
      <c r="A1130" s="8">
        <v>1128</v>
      </c>
      <c r="B1130" s="8">
        <f>IF(Päälaskenta!C$7,Päälaskenta!E$7,Päälaskenta!G$5)</f>
        <v>2.5</v>
      </c>
      <c r="C1130" s="56">
        <v>0.872</v>
      </c>
      <c r="D1130" s="92">
        <f t="shared" si="119"/>
        <v>2.8669699999999998</v>
      </c>
      <c r="E1130" s="8">
        <f>Päälaskenta!F$15</f>
        <v>0.08</v>
      </c>
      <c r="F1130" s="93">
        <f>SQRT(POWER(Päälaskenta!C$15/(2*Päälaskenta!E$15),2)+(D1130/Päälaskenta!E$15))-Päälaskenta!C$15/(2*Päälaskenta!E$15)</f>
        <v>0.7621</v>
      </c>
      <c r="G1130" s="57">
        <f>2*SQRT((POWER(F1130,2))+POWER(Päälaskenta!E$15*F1130,2))+Päälaskenta!C$15</f>
        <v>5.16</v>
      </c>
      <c r="H1130" s="57">
        <f t="shared" si="120"/>
        <v>0.56000000000000005</v>
      </c>
      <c r="I1130" s="62">
        <f t="shared" si="121"/>
        <v>1.0543E-2</v>
      </c>
      <c r="M1130" s="8">
        <f>IF(F1130&gt;(Päälaskenta!D$24+Päälaskenta!D$20),(F1130*Päälaskenta!C$15 + F1130*F1130*Päälaskenta!E$15)+(Päälaskenta!C$15 + F1130*Päälaskenta!E$15)*(F1130-(Päälaskenta!D$24+Päälaskenta!D$20)),F1130*Päälaskenta!C$15 + F1130*F1130*Päälaskenta!E$15)</f>
        <v>2.8670964099999998</v>
      </c>
      <c r="N1130" s="8">
        <f>IF(F1130&gt;Päälaskenta!D$24+Päälaskenta!D$20,2*SQRT(POWER((Päälaskenta!D$24+Päälaskenta!D$20),2)+POWER(Päälaskenta!E$15*(Päälaskenta!D$24+Päälaskenta!D$20),2))+Päälaskenta!C$15,(2*SQRT((POWER(F1130,2))+POWER(Päälaskenta!E$15*F1130,2))+Päälaskenta!C$15))</f>
        <v>5.15554431176907</v>
      </c>
      <c r="O1130" s="8">
        <f t="shared" si="122"/>
        <v>0.55611905099040604</v>
      </c>
      <c r="P1130" s="8">
        <f>Päälaskenta!F$15</f>
        <v>0.08</v>
      </c>
      <c r="Q1130" s="8">
        <f t="shared" si="123"/>
        <v>24.2361794020646</v>
      </c>
      <c r="R1130" s="8">
        <f t="shared" si="124"/>
        <v>0.87196230698081101</v>
      </c>
      <c r="S1130" s="8">
        <f t="shared" si="125"/>
        <v>1.06402467669408E-2</v>
      </c>
    </row>
    <row r="1131" spans="1:19" x14ac:dyDescent="0.2">
      <c r="A1131" s="8">
        <v>1129</v>
      </c>
      <c r="B1131" s="8">
        <f>IF(Päälaskenta!C$7,Päälaskenta!E$7,Päälaskenta!G$5)</f>
        <v>2.5</v>
      </c>
      <c r="C1131" s="56">
        <v>0.871</v>
      </c>
      <c r="D1131" s="92">
        <f t="shared" si="119"/>
        <v>2.87026</v>
      </c>
      <c r="E1131" s="8">
        <f>Päälaskenta!F$15</f>
        <v>0.08</v>
      </c>
      <c r="F1131" s="93">
        <f>SQRT(POWER(Päälaskenta!C$15/(2*Päälaskenta!E$15),2)+(D1131/Päälaskenta!E$15))-Päälaskenta!C$15/(2*Päälaskenta!E$15)</f>
        <v>0.76280000000000003</v>
      </c>
      <c r="G1131" s="57">
        <f>2*SQRT((POWER(F1131,2))+POWER(Päälaskenta!E$15*F1131,2))+Päälaskenta!C$15</f>
        <v>5.16</v>
      </c>
      <c r="H1131" s="57">
        <f t="shared" si="120"/>
        <v>0.56000000000000005</v>
      </c>
      <c r="I1131" s="62">
        <f t="shared" si="121"/>
        <v>1.0519000000000001E-2</v>
      </c>
      <c r="M1131" s="8">
        <f>IF(F1131&gt;(Päälaskenta!D$24+Päälaskenta!D$20),(F1131*Päälaskenta!C$15 + F1131*F1131*Päälaskenta!E$15)+(Päälaskenta!C$15 + F1131*Päälaskenta!E$15)*(F1131-(Päälaskenta!D$24+Päälaskenta!D$20)),F1131*Päälaskenta!C$15 + F1131*F1131*Päälaskenta!E$15)</f>
        <v>2.8702638399999998</v>
      </c>
      <c r="N1131" s="8">
        <f>IF(F1131&gt;Päälaskenta!D$24+Päälaskenta!D$20,2*SQRT(POWER((Päälaskenta!D$24+Päälaskenta!D$20),2)+POWER(Päälaskenta!E$15*(Päälaskenta!D$24+Päälaskenta!D$20),2))+Päälaskenta!C$15,(2*SQRT((POWER(F1131,2))+POWER(Päälaskenta!E$15*F1131,2))+Päälaskenta!C$15))</f>
        <v>5.1575242107563897</v>
      </c>
      <c r="O1131" s="8">
        <f t="shared" si="122"/>
        <v>0.55651970261503703</v>
      </c>
      <c r="P1131" s="8">
        <f>Päälaskenta!F$15</f>
        <v>0.08</v>
      </c>
      <c r="Q1131" s="8">
        <f t="shared" si="123"/>
        <v>24.2746063373312</v>
      </c>
      <c r="R1131" s="8">
        <f t="shared" si="124"/>
        <v>0.871000068063429</v>
      </c>
      <c r="S1131" s="8">
        <f t="shared" si="125"/>
        <v>1.06065862046359E-2</v>
      </c>
    </row>
    <row r="1132" spans="1:19" x14ac:dyDescent="0.2">
      <c r="A1132" s="8">
        <v>1130</v>
      </c>
      <c r="B1132" s="8">
        <f>IF(Päälaskenta!C$7,Päälaskenta!E$7,Päälaskenta!G$5)</f>
        <v>2.5</v>
      </c>
      <c r="C1132" s="56">
        <v>0.87</v>
      </c>
      <c r="D1132" s="92">
        <f t="shared" si="119"/>
        <v>2.8735599999999999</v>
      </c>
      <c r="E1132" s="8">
        <f>Päälaskenta!F$15</f>
        <v>0.08</v>
      </c>
      <c r="F1132" s="93">
        <f>SQRT(POWER(Päälaskenta!C$15/(2*Päälaskenta!E$15),2)+(D1132/Päälaskenta!E$15))-Päälaskenta!C$15/(2*Päälaskenta!E$15)</f>
        <v>0.76349999999999996</v>
      </c>
      <c r="G1132" s="57">
        <f>2*SQRT((POWER(F1132,2))+POWER(Päälaskenta!E$15*F1132,2))+Päälaskenta!C$15</f>
        <v>5.16</v>
      </c>
      <c r="H1132" s="57">
        <f t="shared" si="120"/>
        <v>0.56000000000000005</v>
      </c>
      <c r="I1132" s="62">
        <f t="shared" si="121"/>
        <v>1.0495000000000001E-2</v>
      </c>
      <c r="M1132" s="8">
        <f>IF(F1132&gt;(Päälaskenta!D$24+Päälaskenta!D$20),(F1132*Päälaskenta!C$15 + F1132*F1132*Päälaskenta!E$15)+(Päälaskenta!C$15 + F1132*Päälaskenta!E$15)*(F1132-(Päälaskenta!D$24+Päälaskenta!D$20)),F1132*Päälaskenta!C$15 + F1132*F1132*Päälaskenta!E$15)</f>
        <v>2.87343225</v>
      </c>
      <c r="N1132" s="8">
        <f>IF(F1132&gt;Päälaskenta!D$24+Päälaskenta!D$20,2*SQRT(POWER((Päälaskenta!D$24+Päälaskenta!D$20),2)+POWER(Päälaskenta!E$15*(Päälaskenta!D$24+Päälaskenta!D$20),2))+Päälaskenta!C$15,(2*SQRT((POWER(F1132,2))+POWER(Päälaskenta!E$15*F1132,2))+Päälaskenta!C$15))</f>
        <v>5.15950410974372</v>
      </c>
      <c r="O1132" s="8">
        <f t="shared" si="122"/>
        <v>0.55692023668970903</v>
      </c>
      <c r="P1132" s="8">
        <f>Päälaskenta!F$15</f>
        <v>0.08</v>
      </c>
      <c r="Q1132" s="8">
        <f t="shared" si="123"/>
        <v>24.313061061245399</v>
      </c>
      <c r="R1132" s="8">
        <f t="shared" si="124"/>
        <v>0.87003965379730097</v>
      </c>
      <c r="S1132" s="8">
        <f t="shared" si="125"/>
        <v>1.0573060949469399E-2</v>
      </c>
    </row>
    <row r="1133" spans="1:19" x14ac:dyDescent="0.2">
      <c r="A1133" s="8">
        <v>1131</v>
      </c>
      <c r="B1133" s="8">
        <f>IF(Päälaskenta!C$7,Päälaskenta!E$7,Päälaskenta!G$5)</f>
        <v>2.5</v>
      </c>
      <c r="C1133" s="56">
        <v>0.86899999999999999</v>
      </c>
      <c r="D1133" s="92">
        <f t="shared" si="119"/>
        <v>2.8768699999999998</v>
      </c>
      <c r="E1133" s="8">
        <f>Päälaskenta!F$15</f>
        <v>0.08</v>
      </c>
      <c r="F1133" s="93">
        <f>SQRT(POWER(Päälaskenta!C$15/(2*Päälaskenta!E$15),2)+(D1133/Päälaskenta!E$15))-Päälaskenta!C$15/(2*Päälaskenta!E$15)</f>
        <v>0.76429999999999998</v>
      </c>
      <c r="G1133" s="57">
        <f>2*SQRT((POWER(F1133,2))+POWER(Päälaskenta!E$15*F1133,2))+Päälaskenta!C$15</f>
        <v>5.16</v>
      </c>
      <c r="H1133" s="57">
        <f t="shared" si="120"/>
        <v>0.56000000000000005</v>
      </c>
      <c r="I1133" s="62">
        <f t="shared" si="121"/>
        <v>1.0470999999999999E-2</v>
      </c>
      <c r="M1133" s="8">
        <f>IF(F1133&gt;(Päälaskenta!D$24+Päälaskenta!D$20),(F1133*Päälaskenta!C$15 + F1133*F1133*Päälaskenta!E$15)+(Päälaskenta!C$15 + F1133*Päälaskenta!E$15)*(F1133-(Päälaskenta!D$24+Päälaskenta!D$20)),F1133*Päälaskenta!C$15 + F1133*F1133*Päälaskenta!E$15)</f>
        <v>2.8770544899999999</v>
      </c>
      <c r="N1133" s="8">
        <f>IF(F1133&gt;Päälaskenta!D$24+Päälaskenta!D$20,2*SQRT(POWER((Päälaskenta!D$24+Päälaskenta!D$20),2)+POWER(Päälaskenta!E$15*(Päälaskenta!D$24+Päälaskenta!D$20),2))+Päälaskenta!C$15,(2*SQRT((POWER(F1133,2))+POWER(Päälaskenta!E$15*F1133,2))+Päälaskenta!C$15))</f>
        <v>5.1617668514435104</v>
      </c>
      <c r="O1133" s="8">
        <f t="shared" si="122"/>
        <v>0.55737784615270203</v>
      </c>
      <c r="P1133" s="8">
        <f>Päälaskenta!F$15</f>
        <v>0.08</v>
      </c>
      <c r="Q1133" s="8">
        <f t="shared" si="123"/>
        <v>24.357043344631101</v>
      </c>
      <c r="R1133" s="8">
        <f t="shared" si="124"/>
        <v>0.86894426528570901</v>
      </c>
      <c r="S1133" s="8">
        <f t="shared" si="125"/>
        <v>1.05349112037016E-2</v>
      </c>
    </row>
    <row r="1134" spans="1:19" x14ac:dyDescent="0.2">
      <c r="A1134" s="8">
        <v>1132</v>
      </c>
      <c r="B1134" s="8">
        <f>IF(Päälaskenta!C$7,Päälaskenta!E$7,Päälaskenta!G$5)</f>
        <v>2.5</v>
      </c>
      <c r="C1134" s="56">
        <v>0.86799999999999999</v>
      </c>
      <c r="D1134" s="92">
        <f t="shared" si="119"/>
        <v>2.8801800000000002</v>
      </c>
      <c r="E1134" s="8">
        <f>Päälaskenta!F$15</f>
        <v>0.08</v>
      </c>
      <c r="F1134" s="93">
        <f>SQRT(POWER(Päälaskenta!C$15/(2*Päälaskenta!E$15),2)+(D1134/Päälaskenta!E$15))-Päälaskenta!C$15/(2*Päälaskenta!E$15)</f>
        <v>0.76500000000000001</v>
      </c>
      <c r="G1134" s="57">
        <f>2*SQRT((POWER(F1134,2))+POWER(Päälaskenta!E$15*F1134,2))+Päälaskenta!C$15</f>
        <v>5.16</v>
      </c>
      <c r="H1134" s="57">
        <f t="shared" si="120"/>
        <v>0.56000000000000005</v>
      </c>
      <c r="I1134" s="62">
        <f t="shared" si="121"/>
        <v>1.0446E-2</v>
      </c>
      <c r="M1134" s="8">
        <f>IF(F1134&gt;(Päälaskenta!D$24+Päälaskenta!D$20),(F1134*Päälaskenta!C$15 + F1134*F1134*Päälaskenta!E$15)+(Päälaskenta!C$15 + F1134*Päälaskenta!E$15)*(F1134-(Päälaskenta!D$24+Päälaskenta!D$20)),F1134*Päälaskenta!C$15 + F1134*F1134*Päälaskenta!E$15)</f>
        <v>2.8802249999999998</v>
      </c>
      <c r="N1134" s="8">
        <f>IF(F1134&gt;Päälaskenta!D$24+Päälaskenta!D$20,2*SQRT(POWER((Päälaskenta!D$24+Päälaskenta!D$20),2)+POWER(Päälaskenta!E$15*(Päälaskenta!D$24+Päälaskenta!D$20),2))+Päälaskenta!C$15,(2*SQRT((POWER(F1134,2))+POWER(Päälaskenta!E$15*F1134,2))+Päälaskenta!C$15))</f>
        <v>5.1637467504308399</v>
      </c>
      <c r="O1134" s="8">
        <f t="shared" si="122"/>
        <v>0.557778128789853</v>
      </c>
      <c r="P1134" s="8">
        <f>Päälaskenta!F$15</f>
        <v>0.08</v>
      </c>
      <c r="Q1134" s="8">
        <f t="shared" si="123"/>
        <v>24.395557617147599</v>
      </c>
      <c r="R1134" s="8">
        <f t="shared" si="124"/>
        <v>0.86798774401305501</v>
      </c>
      <c r="S1134" s="8">
        <f t="shared" si="125"/>
        <v>1.05016736639281E-2</v>
      </c>
    </row>
    <row r="1135" spans="1:19" x14ac:dyDescent="0.2">
      <c r="A1135" s="8">
        <v>1133</v>
      </c>
      <c r="B1135" s="8">
        <f>IF(Päälaskenta!C$7,Päälaskenta!E$7,Päälaskenta!G$5)</f>
        <v>2.5</v>
      </c>
      <c r="C1135" s="56">
        <v>0.86699999999999999</v>
      </c>
      <c r="D1135" s="92">
        <f t="shared" si="119"/>
        <v>2.8835099999999998</v>
      </c>
      <c r="E1135" s="8">
        <f>Päälaskenta!F$15</f>
        <v>0.08</v>
      </c>
      <c r="F1135" s="93">
        <f>SQRT(POWER(Päälaskenta!C$15/(2*Päälaskenta!E$15),2)+(D1135/Päälaskenta!E$15))-Päälaskenta!C$15/(2*Päälaskenta!E$15)</f>
        <v>0.76570000000000005</v>
      </c>
      <c r="G1135" s="57">
        <f>2*SQRT((POWER(F1135,2))+POWER(Päälaskenta!E$15*F1135,2))+Päälaskenta!C$15</f>
        <v>5.17</v>
      </c>
      <c r="H1135" s="57">
        <f t="shared" si="120"/>
        <v>0.56000000000000005</v>
      </c>
      <c r="I1135" s="62">
        <f t="shared" si="121"/>
        <v>1.0422000000000001E-2</v>
      </c>
      <c r="M1135" s="8">
        <f>IF(F1135&gt;(Päälaskenta!D$24+Päälaskenta!D$20),(F1135*Päälaskenta!C$15 + F1135*F1135*Päälaskenta!E$15)+(Päälaskenta!C$15 + F1135*Päälaskenta!E$15)*(F1135-(Päälaskenta!D$24+Päälaskenta!D$20)),F1135*Päälaskenta!C$15 + F1135*F1135*Päälaskenta!E$15)</f>
        <v>2.88339649</v>
      </c>
      <c r="N1135" s="8">
        <f>IF(F1135&gt;Päälaskenta!D$24+Päälaskenta!D$20,2*SQRT(POWER((Päälaskenta!D$24+Päälaskenta!D$20),2)+POWER(Päälaskenta!E$15*(Päälaskenta!D$24+Päälaskenta!D$20),2))+Päälaskenta!C$15,(2*SQRT((POWER(F1135,2))+POWER(Päälaskenta!E$15*F1135,2))+Päälaskenta!C$15))</f>
        <v>5.1657266494181604</v>
      </c>
      <c r="O1135" s="8">
        <f t="shared" si="122"/>
        <v>0.55817829430149402</v>
      </c>
      <c r="P1135" s="8">
        <f>Päälaskenta!F$15</f>
        <v>0.08</v>
      </c>
      <c r="Q1135" s="8">
        <f t="shared" si="123"/>
        <v>24.434099679728199</v>
      </c>
      <c r="R1135" s="8">
        <f t="shared" si="124"/>
        <v>0.86703303158976897</v>
      </c>
      <c r="S1135" s="8">
        <f t="shared" si="125"/>
        <v>1.04685693596941E-2</v>
      </c>
    </row>
    <row r="1136" spans="1:19" x14ac:dyDescent="0.2">
      <c r="A1136" s="8">
        <v>1134</v>
      </c>
      <c r="B1136" s="8">
        <f>IF(Päälaskenta!C$7,Päälaskenta!E$7,Päälaskenta!G$5)</f>
        <v>2.5</v>
      </c>
      <c r="C1136" s="56">
        <v>0.86599999999999999</v>
      </c>
      <c r="D1136" s="92">
        <f t="shared" si="119"/>
        <v>2.8868399999999999</v>
      </c>
      <c r="E1136" s="8">
        <f>Päälaskenta!F$15</f>
        <v>0.08</v>
      </c>
      <c r="F1136" s="93">
        <f>SQRT(POWER(Päälaskenta!C$15/(2*Päälaskenta!E$15),2)+(D1136/Päälaskenta!E$15))-Päälaskenta!C$15/(2*Päälaskenta!E$15)</f>
        <v>0.76649999999999996</v>
      </c>
      <c r="G1136" s="57">
        <f>2*SQRT((POWER(F1136,2))+POWER(Päälaskenta!E$15*F1136,2))+Päälaskenta!C$15</f>
        <v>5.17</v>
      </c>
      <c r="H1136" s="57">
        <f t="shared" si="120"/>
        <v>0.56000000000000005</v>
      </c>
      <c r="I1136" s="62">
        <f t="shared" si="121"/>
        <v>1.0397999999999999E-2</v>
      </c>
      <c r="M1136" s="8">
        <f>IF(F1136&gt;(Päälaskenta!D$24+Päälaskenta!D$20),(F1136*Päälaskenta!C$15 + F1136*F1136*Päälaskenta!E$15)+(Päälaskenta!C$15 + F1136*Päälaskenta!E$15)*(F1136-(Päälaskenta!D$24+Päälaskenta!D$20)),F1136*Päälaskenta!C$15 + F1136*F1136*Päälaskenta!E$15)</f>
        <v>2.8870222499999998</v>
      </c>
      <c r="N1136" s="8">
        <f>IF(F1136&gt;Päälaskenta!D$24+Päälaskenta!D$20,2*SQRT(POWER((Päälaskenta!D$24+Päälaskenta!D$20),2)+POWER(Päälaskenta!E$15*(Päälaskenta!D$24+Päälaskenta!D$20),2))+Päälaskenta!C$15,(2*SQRT((POWER(F1136,2))+POWER(Päälaskenta!E$15*F1136,2))+Päälaskenta!C$15))</f>
        <v>5.16798939111795</v>
      </c>
      <c r="O1136" s="8">
        <f t="shared" si="122"/>
        <v>0.55863548306848898</v>
      </c>
      <c r="P1136" s="8">
        <f>Päälaskenta!F$15</f>
        <v>0.08</v>
      </c>
      <c r="Q1136" s="8">
        <f t="shared" si="123"/>
        <v>24.478181780497302</v>
      </c>
      <c r="R1136" s="8">
        <f t="shared" si="124"/>
        <v>0.86594414019497101</v>
      </c>
      <c r="S1136" s="8">
        <f t="shared" si="125"/>
        <v>1.043089817944E-2</v>
      </c>
    </row>
    <row r="1137" spans="1:19" x14ac:dyDescent="0.2">
      <c r="A1137" s="8">
        <v>1135</v>
      </c>
      <c r="B1137" s="8">
        <f>IF(Päälaskenta!C$7,Päälaskenta!E$7,Päälaskenta!G$5)</f>
        <v>2.5</v>
      </c>
      <c r="C1137" s="56">
        <v>0.86499999999999999</v>
      </c>
      <c r="D1137" s="92">
        <f t="shared" si="119"/>
        <v>2.8901699999999999</v>
      </c>
      <c r="E1137" s="8">
        <f>Päälaskenta!F$15</f>
        <v>0.08</v>
      </c>
      <c r="F1137" s="93">
        <f>SQRT(POWER(Päälaskenta!C$15/(2*Päälaskenta!E$15),2)+(D1137/Päälaskenta!E$15))-Päälaskenta!C$15/(2*Päälaskenta!E$15)</f>
        <v>0.76719999999999999</v>
      </c>
      <c r="G1137" s="57">
        <f>2*SQRT((POWER(F1137,2))+POWER(Päälaskenta!E$15*F1137,2))+Päälaskenta!C$15</f>
        <v>5.17</v>
      </c>
      <c r="H1137" s="57">
        <f t="shared" si="120"/>
        <v>0.56000000000000005</v>
      </c>
      <c r="I1137" s="62">
        <f t="shared" si="121"/>
        <v>1.0374E-2</v>
      </c>
      <c r="M1137" s="8">
        <f>IF(F1137&gt;(Päälaskenta!D$24+Päälaskenta!D$20),(F1137*Päälaskenta!C$15 + F1137*F1137*Päälaskenta!E$15)+(Päälaskenta!C$15 + F1137*Päälaskenta!E$15)*(F1137-(Päälaskenta!D$24+Päälaskenta!D$20)),F1137*Päälaskenta!C$15 + F1137*F1137*Päälaskenta!E$15)</f>
        <v>2.8901958400000001</v>
      </c>
      <c r="N1137" s="8">
        <f>IF(F1137&gt;Päälaskenta!D$24+Päälaskenta!D$20,2*SQRT(POWER((Päälaskenta!D$24+Päälaskenta!D$20),2)+POWER(Päälaskenta!E$15*(Päälaskenta!D$24+Päälaskenta!D$20),2))+Päälaskenta!C$15,(2*SQRT((POWER(F1137,2))+POWER(Päälaskenta!E$15*F1137,2))+Päälaskenta!C$15))</f>
        <v>5.1699692901052803</v>
      </c>
      <c r="O1137" s="8">
        <f t="shared" si="122"/>
        <v>0.55903539804994595</v>
      </c>
      <c r="P1137" s="8">
        <f>Päälaskenta!F$15</f>
        <v>0.08</v>
      </c>
      <c r="Q1137" s="8">
        <f t="shared" si="123"/>
        <v>24.516783394794899</v>
      </c>
      <c r="R1137" s="8">
        <f t="shared" si="124"/>
        <v>0.86499328709849599</v>
      </c>
      <c r="S1137" s="8">
        <f t="shared" si="125"/>
        <v>1.0398077191751801E-2</v>
      </c>
    </row>
    <row r="1138" spans="1:19" x14ac:dyDescent="0.2">
      <c r="A1138" s="8">
        <v>1136</v>
      </c>
      <c r="B1138" s="8">
        <f>IF(Päälaskenta!C$7,Päälaskenta!E$7,Päälaskenta!G$5)</f>
        <v>2.5</v>
      </c>
      <c r="C1138" s="56">
        <v>0.86399999999999999</v>
      </c>
      <c r="D1138" s="92">
        <f t="shared" si="119"/>
        <v>2.8935200000000001</v>
      </c>
      <c r="E1138" s="8">
        <f>Päälaskenta!F$15</f>
        <v>0.08</v>
      </c>
      <c r="F1138" s="93">
        <f>SQRT(POWER(Päälaskenta!C$15/(2*Päälaskenta!E$15),2)+(D1138/Päälaskenta!E$15))-Päälaskenta!C$15/(2*Päälaskenta!E$15)</f>
        <v>0.76790000000000003</v>
      </c>
      <c r="G1138" s="57">
        <f>2*SQRT((POWER(F1138,2))+POWER(Päälaskenta!E$15*F1138,2))+Päälaskenta!C$15</f>
        <v>5.17</v>
      </c>
      <c r="H1138" s="57">
        <f t="shared" si="120"/>
        <v>0.56000000000000005</v>
      </c>
      <c r="I1138" s="62">
        <f t="shared" si="121"/>
        <v>1.035E-2</v>
      </c>
      <c r="M1138" s="8">
        <f>IF(F1138&gt;(Päälaskenta!D$24+Päälaskenta!D$20),(F1138*Päälaskenta!C$15 + F1138*F1138*Päälaskenta!E$15)+(Päälaskenta!C$15 + F1138*Päälaskenta!E$15)*(F1138-(Päälaskenta!D$24+Päälaskenta!D$20)),F1138*Päälaskenta!C$15 + F1138*F1138*Päälaskenta!E$15)</f>
        <v>2.8933704100000002</v>
      </c>
      <c r="N1138" s="8">
        <f>IF(F1138&gt;Päälaskenta!D$24+Päälaskenta!D$20,2*SQRT(POWER((Päälaskenta!D$24+Päälaskenta!D$20),2)+POWER(Päälaskenta!E$15*(Päälaskenta!D$24+Päälaskenta!D$20),2))+Päälaskenta!C$15,(2*SQRT((POWER(F1138,2))+POWER(Päälaskenta!E$15*F1138,2))+Päälaskenta!C$15))</f>
        <v>5.1719491890925999</v>
      </c>
      <c r="O1138" s="8">
        <f t="shared" si="122"/>
        <v>0.55943519632829797</v>
      </c>
      <c r="P1138" s="8">
        <f>Päälaskenta!F$15</f>
        <v>0.08</v>
      </c>
      <c r="Q1138" s="8">
        <f t="shared" si="123"/>
        <v>24.555412800647201</v>
      </c>
      <c r="R1138" s="8">
        <f t="shared" si="124"/>
        <v>0.86404422723048402</v>
      </c>
      <c r="S1138" s="8">
        <f t="shared" si="125"/>
        <v>1.03653874054378E-2</v>
      </c>
    </row>
    <row r="1139" spans="1:19" x14ac:dyDescent="0.2">
      <c r="A1139" s="8">
        <v>1137</v>
      </c>
      <c r="B1139" s="8">
        <f>IF(Päälaskenta!C$7,Päälaskenta!E$7,Päälaskenta!G$5)</f>
        <v>2.5</v>
      </c>
      <c r="C1139" s="56">
        <v>0.86299999999999999</v>
      </c>
      <c r="D1139" s="92">
        <f t="shared" si="119"/>
        <v>2.8968699999999998</v>
      </c>
      <c r="E1139" s="8">
        <f>Päälaskenta!F$15</f>
        <v>0.08</v>
      </c>
      <c r="F1139" s="93">
        <f>SQRT(POWER(Päälaskenta!C$15/(2*Päälaskenta!E$15),2)+(D1139/Päälaskenta!E$15))-Päälaskenta!C$15/(2*Päälaskenta!E$15)</f>
        <v>0.76870000000000005</v>
      </c>
      <c r="G1139" s="57">
        <f>2*SQRT((POWER(F1139,2))+POWER(Päälaskenta!E$15*F1139,2))+Päälaskenta!C$15</f>
        <v>5.17</v>
      </c>
      <c r="H1139" s="57">
        <f t="shared" si="120"/>
        <v>0.56000000000000005</v>
      </c>
      <c r="I1139" s="62">
        <f t="shared" si="121"/>
        <v>1.0326E-2</v>
      </c>
      <c r="M1139" s="8">
        <f>IF(F1139&gt;(Päälaskenta!D$24+Päälaskenta!D$20),(F1139*Päälaskenta!C$15 + F1139*F1139*Päälaskenta!E$15)+(Päälaskenta!C$15 + F1139*Päälaskenta!E$15)*(F1139-(Päälaskenta!D$24+Päälaskenta!D$20)),F1139*Päälaskenta!C$15 + F1139*F1139*Päälaskenta!E$15)</f>
        <v>2.8969996899999999</v>
      </c>
      <c r="N1139" s="8">
        <f>IF(F1139&gt;Päälaskenta!D$24+Päälaskenta!D$20,2*SQRT(POWER((Päälaskenta!D$24+Päälaskenta!D$20),2)+POWER(Päälaskenta!E$15*(Päälaskenta!D$24+Päälaskenta!D$20),2))+Päälaskenta!C$15,(2*SQRT((POWER(F1139,2))+POWER(Päälaskenta!E$15*F1139,2))+Päälaskenta!C$15))</f>
        <v>5.1742119307924002</v>
      </c>
      <c r="O1139" s="8">
        <f t="shared" si="122"/>
        <v>0.55989196591650603</v>
      </c>
      <c r="P1139" s="8">
        <f>Päälaskenta!F$15</f>
        <v>0.08</v>
      </c>
      <c r="Q1139" s="8">
        <f t="shared" si="123"/>
        <v>24.5995947241537</v>
      </c>
      <c r="R1139" s="8">
        <f t="shared" si="124"/>
        <v>0.86296177684437403</v>
      </c>
      <c r="S1139" s="8">
        <f t="shared" si="125"/>
        <v>1.0328187484198999E-2</v>
      </c>
    </row>
    <row r="1140" spans="1:19" x14ac:dyDescent="0.2">
      <c r="A1140" s="8">
        <v>1138</v>
      </c>
      <c r="B1140" s="8">
        <f>IF(Päälaskenta!C$7,Päälaskenta!E$7,Päälaskenta!G$5)</f>
        <v>2.5</v>
      </c>
      <c r="C1140" s="56">
        <v>0.86199999999999999</v>
      </c>
      <c r="D1140" s="92">
        <f t="shared" si="119"/>
        <v>2.9002300000000001</v>
      </c>
      <c r="E1140" s="8">
        <f>Päälaskenta!F$15</f>
        <v>0.08</v>
      </c>
      <c r="F1140" s="93">
        <f>SQRT(POWER(Päälaskenta!C$15/(2*Päälaskenta!E$15),2)+(D1140/Päälaskenta!E$15))-Päälaskenta!C$15/(2*Päälaskenta!E$15)</f>
        <v>0.76939999999999997</v>
      </c>
      <c r="G1140" s="57">
        <f>2*SQRT((POWER(F1140,2))+POWER(Päälaskenta!E$15*F1140,2))+Päälaskenta!C$15</f>
        <v>5.18</v>
      </c>
      <c r="H1140" s="57">
        <f t="shared" si="120"/>
        <v>0.56000000000000005</v>
      </c>
      <c r="I1140" s="62">
        <f t="shared" si="121"/>
        <v>1.0303E-2</v>
      </c>
      <c r="M1140" s="8">
        <f>IF(F1140&gt;(Päälaskenta!D$24+Päälaskenta!D$20),(F1140*Päälaskenta!C$15 + F1140*F1140*Päälaskenta!E$15)+(Päälaskenta!C$15 + F1140*Päälaskenta!E$15)*(F1140-(Päälaskenta!D$24+Päälaskenta!D$20)),F1140*Päälaskenta!C$15 + F1140*F1140*Päälaskenta!E$15)</f>
        <v>2.9001763600000001</v>
      </c>
      <c r="N1140" s="8">
        <f>IF(F1140&gt;Päälaskenta!D$24+Päälaskenta!D$20,2*SQRT(POWER((Päälaskenta!D$24+Päälaskenta!D$20),2)+POWER(Päälaskenta!E$15*(Päälaskenta!D$24+Päälaskenta!D$20),2))+Päälaskenta!C$15,(2*SQRT((POWER(F1140,2))+POWER(Päälaskenta!E$15*F1140,2))+Päälaskenta!C$15))</f>
        <v>5.1761918297797198</v>
      </c>
      <c r="O1140" s="8">
        <f t="shared" si="122"/>
        <v>0.56029151456765502</v>
      </c>
      <c r="P1140" s="8">
        <f>Päälaskenta!F$15</f>
        <v>0.08</v>
      </c>
      <c r="Q1140" s="8">
        <f t="shared" si="123"/>
        <v>24.638283684996502</v>
      </c>
      <c r="R1140" s="8">
        <f t="shared" si="124"/>
        <v>0.86201654302154196</v>
      </c>
      <c r="S1140" s="8">
        <f t="shared" si="125"/>
        <v>1.02957766949576E-2</v>
      </c>
    </row>
    <row r="1141" spans="1:19" x14ac:dyDescent="0.2">
      <c r="A1141" s="8">
        <v>1139</v>
      </c>
      <c r="B1141" s="8">
        <f>IF(Päälaskenta!C$7,Päälaskenta!E$7,Päälaskenta!G$5)</f>
        <v>2.5</v>
      </c>
      <c r="C1141" s="56">
        <v>0.86099999999999999</v>
      </c>
      <c r="D1141" s="92">
        <f t="shared" si="119"/>
        <v>2.9036</v>
      </c>
      <c r="E1141" s="8">
        <f>Päälaskenta!F$15</f>
        <v>0.08</v>
      </c>
      <c r="F1141" s="93">
        <f>SQRT(POWER(Päälaskenta!C$15/(2*Päälaskenta!E$15),2)+(D1141/Päälaskenta!E$15))-Päälaskenta!C$15/(2*Päälaskenta!E$15)</f>
        <v>0.7702</v>
      </c>
      <c r="G1141" s="57">
        <f>2*SQRT((POWER(F1141,2))+POWER(Päälaskenta!E$15*F1141,2))+Päälaskenta!C$15</f>
        <v>5.18</v>
      </c>
      <c r="H1141" s="57">
        <f t="shared" si="120"/>
        <v>0.56000000000000005</v>
      </c>
      <c r="I1141" s="62">
        <f t="shared" si="121"/>
        <v>1.0279E-2</v>
      </c>
      <c r="M1141" s="8">
        <f>IF(F1141&gt;(Päälaskenta!D$24+Päälaskenta!D$20),(F1141*Päälaskenta!C$15 + F1141*F1141*Päälaskenta!E$15)+(Päälaskenta!C$15 + F1141*Päälaskenta!E$15)*(F1141-(Päälaskenta!D$24+Päälaskenta!D$20)),F1141*Päälaskenta!C$15 + F1141*F1141*Päälaskenta!E$15)</f>
        <v>2.9038080399999999</v>
      </c>
      <c r="N1141" s="8">
        <f>IF(F1141&gt;Päälaskenta!D$24+Päälaskenta!D$20,2*SQRT(POWER((Päälaskenta!D$24+Päälaskenta!D$20),2)+POWER(Päälaskenta!E$15*(Päälaskenta!D$24+Päälaskenta!D$20),2))+Päälaskenta!C$15,(2*SQRT((POWER(F1141,2))+POWER(Päälaskenta!E$15*F1141,2))+Päälaskenta!C$15))</f>
        <v>5.17845457147952</v>
      </c>
      <c r="O1141" s="8">
        <f t="shared" si="122"/>
        <v>0.56074799921829999</v>
      </c>
      <c r="P1141" s="8">
        <f>Päälaskenta!F$15</f>
        <v>0.08</v>
      </c>
      <c r="Q1141" s="8">
        <f t="shared" si="123"/>
        <v>24.682533672665901</v>
      </c>
      <c r="R1141" s="8">
        <f t="shared" si="124"/>
        <v>0.86093845239164002</v>
      </c>
      <c r="S1141" s="8">
        <f t="shared" si="125"/>
        <v>1.02588939651144E-2</v>
      </c>
    </row>
    <row r="1142" spans="1:19" x14ac:dyDescent="0.2">
      <c r="A1142" s="8">
        <v>1140</v>
      </c>
      <c r="B1142" s="8">
        <f>IF(Päälaskenta!C$7,Päälaskenta!E$7,Päälaskenta!G$5)</f>
        <v>2.5</v>
      </c>
      <c r="C1142" s="56">
        <v>0.86</v>
      </c>
      <c r="D1142" s="92">
        <f t="shared" si="119"/>
        <v>2.9069799999999999</v>
      </c>
      <c r="E1142" s="8">
        <f>Päälaskenta!F$15</f>
        <v>0.08</v>
      </c>
      <c r="F1142" s="93">
        <f>SQRT(POWER(Päälaskenta!C$15/(2*Päälaskenta!E$15),2)+(D1142/Päälaskenta!E$15))-Päälaskenta!C$15/(2*Päälaskenta!E$15)</f>
        <v>0.77090000000000003</v>
      </c>
      <c r="G1142" s="57">
        <f>2*SQRT((POWER(F1142,2))+POWER(Päälaskenta!E$15*F1142,2))+Päälaskenta!C$15</f>
        <v>5.18</v>
      </c>
      <c r="H1142" s="57">
        <f t="shared" si="120"/>
        <v>0.56000000000000005</v>
      </c>
      <c r="I1142" s="62">
        <f t="shared" si="121"/>
        <v>1.0255E-2</v>
      </c>
      <c r="M1142" s="8">
        <f>IF(F1142&gt;(Päälaskenta!D$24+Päälaskenta!D$20),(F1142*Päälaskenta!C$15 + F1142*F1142*Päälaskenta!E$15)+(Päälaskenta!C$15 + F1142*Päälaskenta!E$15)*(F1142-(Päälaskenta!D$24+Päälaskenta!D$20)),F1142*Päälaskenta!C$15 + F1142*F1142*Päälaskenta!E$15)</f>
        <v>2.9069868099999998</v>
      </c>
      <c r="N1142" s="8">
        <f>IF(F1142&gt;Päälaskenta!D$24+Päälaskenta!D$20,2*SQRT(POWER((Päälaskenta!D$24+Päälaskenta!D$20),2)+POWER(Päälaskenta!E$15*(Päälaskenta!D$24+Päälaskenta!D$20),2))+Päälaskenta!C$15,(2*SQRT((POWER(F1142,2))+POWER(Päälaskenta!E$15*F1142,2))+Päälaskenta!C$15))</f>
        <v>5.1804344704668397</v>
      </c>
      <c r="O1142" s="8">
        <f t="shared" si="122"/>
        <v>0.56114729885542503</v>
      </c>
      <c r="P1142" s="8">
        <f>Päälaskenta!F$15</f>
        <v>0.08</v>
      </c>
      <c r="Q1142" s="8">
        <f t="shared" si="123"/>
        <v>24.7212821908211</v>
      </c>
      <c r="R1142" s="8">
        <f t="shared" si="124"/>
        <v>0.85999702213991103</v>
      </c>
      <c r="S1142" s="8">
        <f t="shared" si="125"/>
        <v>1.02267592725115E-2</v>
      </c>
    </row>
    <row r="1143" spans="1:19" x14ac:dyDescent="0.2">
      <c r="A1143" s="8">
        <v>1141</v>
      </c>
      <c r="B1143" s="8">
        <f>IF(Päälaskenta!C$7,Päälaskenta!E$7,Päälaskenta!G$5)</f>
        <v>2.5</v>
      </c>
      <c r="C1143" s="56">
        <v>0.85899999999999999</v>
      </c>
      <c r="D1143" s="92">
        <f t="shared" si="119"/>
        <v>2.9103599999999998</v>
      </c>
      <c r="E1143" s="8">
        <f>Päälaskenta!F$15</f>
        <v>0.08</v>
      </c>
      <c r="F1143" s="93">
        <f>SQRT(POWER(Päälaskenta!C$15/(2*Päälaskenta!E$15),2)+(D1143/Päälaskenta!E$15))-Päälaskenta!C$15/(2*Päälaskenta!E$15)</f>
        <v>0.77159999999999995</v>
      </c>
      <c r="G1143" s="57">
        <f>2*SQRT((POWER(F1143,2))+POWER(Päälaskenta!E$15*F1143,2))+Päälaskenta!C$15</f>
        <v>5.18</v>
      </c>
      <c r="H1143" s="57">
        <f t="shared" si="120"/>
        <v>0.56000000000000005</v>
      </c>
      <c r="I1143" s="62">
        <f t="shared" si="121"/>
        <v>1.0231000000000001E-2</v>
      </c>
      <c r="M1143" s="8">
        <f>IF(F1143&gt;(Päälaskenta!D$24+Päälaskenta!D$20),(F1143*Päälaskenta!C$15 + F1143*F1143*Päälaskenta!E$15)+(Päälaskenta!C$15 + F1143*Päälaskenta!E$15)*(F1143-(Päälaskenta!D$24+Päälaskenta!D$20)),F1143*Päälaskenta!C$15 + F1143*F1143*Päälaskenta!E$15)</f>
        <v>2.91016656</v>
      </c>
      <c r="N1143" s="8">
        <f>IF(F1143&gt;Päälaskenta!D$24+Päälaskenta!D$20,2*SQRT(POWER((Päälaskenta!D$24+Päälaskenta!D$20),2)+POWER(Päälaskenta!E$15*(Päälaskenta!D$24+Päälaskenta!D$20),2))+Päälaskenta!C$15,(2*SQRT((POWER(F1143,2))+POWER(Päälaskenta!E$15*F1143,2))+Päälaskenta!C$15))</f>
        <v>5.1824143694541602</v>
      </c>
      <c r="O1143" s="8">
        <f t="shared" si="122"/>
        <v>0.56154648249528405</v>
      </c>
      <c r="P1143" s="8">
        <f>Päälaskenta!F$15</f>
        <v>0.08</v>
      </c>
      <c r="Q1143" s="8">
        <f t="shared" si="123"/>
        <v>24.760058503203901</v>
      </c>
      <c r="R1143" s="8">
        <f t="shared" si="124"/>
        <v>0.85905735924613202</v>
      </c>
      <c r="S1143" s="8">
        <f t="shared" si="125"/>
        <v>1.0194752442454699E-2</v>
      </c>
    </row>
    <row r="1144" spans="1:19" x14ac:dyDescent="0.2">
      <c r="A1144" s="8">
        <v>1142</v>
      </c>
      <c r="B1144" s="8">
        <f>IF(Päälaskenta!C$7,Päälaskenta!E$7,Päälaskenta!G$5)</f>
        <v>2.5</v>
      </c>
      <c r="C1144" s="56">
        <v>0.85799999999999998</v>
      </c>
      <c r="D1144" s="92">
        <f t="shared" si="119"/>
        <v>2.9137499999999998</v>
      </c>
      <c r="E1144" s="8">
        <f>Päälaskenta!F$15</f>
        <v>0.08</v>
      </c>
      <c r="F1144" s="93">
        <f>SQRT(POWER(Päälaskenta!C$15/(2*Päälaskenta!E$15),2)+(D1144/Päälaskenta!E$15))-Päälaskenta!C$15/(2*Päälaskenta!E$15)</f>
        <v>0.77239999999999998</v>
      </c>
      <c r="G1144" s="57">
        <f>2*SQRT((POWER(F1144,2))+POWER(Päälaskenta!E$15*F1144,2))+Päälaskenta!C$15</f>
        <v>5.18</v>
      </c>
      <c r="H1144" s="57">
        <f t="shared" si="120"/>
        <v>0.56000000000000005</v>
      </c>
      <c r="I1144" s="62">
        <f t="shared" si="121"/>
        <v>1.0207000000000001E-2</v>
      </c>
      <c r="M1144" s="8">
        <f>IF(F1144&gt;(Päälaskenta!D$24+Päälaskenta!D$20),(F1144*Päälaskenta!C$15 + F1144*F1144*Päälaskenta!E$15)+(Päälaskenta!C$15 + F1144*Päälaskenta!E$15)*(F1144-(Päälaskenta!D$24+Päälaskenta!D$20)),F1144*Päälaskenta!C$15 + F1144*F1144*Päälaskenta!E$15)</f>
        <v>2.9138017600000001</v>
      </c>
      <c r="N1144" s="8">
        <f>IF(F1144&gt;Päälaskenta!D$24+Päälaskenta!D$20,2*SQRT(POWER((Päälaskenta!D$24+Päälaskenta!D$20),2)+POWER(Päälaskenta!E$15*(Päälaskenta!D$24+Päälaskenta!D$20),2))+Päälaskenta!C$15,(2*SQRT((POWER(F1144,2))+POWER(Päälaskenta!E$15*F1144,2))+Päälaskenta!C$15))</f>
        <v>5.1846771111539596</v>
      </c>
      <c r="O1144" s="8">
        <f t="shared" si="122"/>
        <v>0.56200255050241199</v>
      </c>
      <c r="P1144" s="8">
        <f>Päälaskenta!F$15</f>
        <v>0.08</v>
      </c>
      <c r="Q1144" s="8">
        <f t="shared" si="123"/>
        <v>24.804408323211199</v>
      </c>
      <c r="R1144" s="8">
        <f t="shared" si="124"/>
        <v>0.85798561670166595</v>
      </c>
      <c r="S1144" s="8">
        <f t="shared" si="125"/>
        <v>1.01583289789245E-2</v>
      </c>
    </row>
    <row r="1145" spans="1:19" x14ac:dyDescent="0.2">
      <c r="A1145" s="8">
        <v>1143</v>
      </c>
      <c r="B1145" s="8">
        <f>IF(Päälaskenta!C$7,Päälaskenta!E$7,Päälaskenta!G$5)</f>
        <v>2.5</v>
      </c>
      <c r="C1145" s="56">
        <v>0.85699999999999998</v>
      </c>
      <c r="D1145" s="92">
        <f t="shared" si="119"/>
        <v>2.9171499999999999</v>
      </c>
      <c r="E1145" s="8">
        <f>Päälaskenta!F$15</f>
        <v>0.08</v>
      </c>
      <c r="F1145" s="93">
        <f>SQRT(POWER(Päälaskenta!C$15/(2*Päälaskenta!E$15),2)+(D1145/Päälaskenta!E$15))-Päälaskenta!C$15/(2*Päälaskenta!E$15)</f>
        <v>0.77310000000000001</v>
      </c>
      <c r="G1145" s="57">
        <f>2*SQRT((POWER(F1145,2))+POWER(Päälaskenta!E$15*F1145,2))+Päälaskenta!C$15</f>
        <v>5.19</v>
      </c>
      <c r="H1145" s="57">
        <f t="shared" si="120"/>
        <v>0.56000000000000005</v>
      </c>
      <c r="I1145" s="62">
        <f t="shared" si="121"/>
        <v>1.0182999999999999E-2</v>
      </c>
      <c r="M1145" s="8">
        <f>IF(F1145&gt;(Päälaskenta!D$24+Päälaskenta!D$20),(F1145*Päälaskenta!C$15 + F1145*F1145*Päälaskenta!E$15)+(Päälaskenta!C$15 + F1145*Päälaskenta!E$15)*(F1145-(Päälaskenta!D$24+Päälaskenta!D$20)),F1145*Päälaskenta!C$15 + F1145*F1145*Päälaskenta!E$15)</f>
        <v>2.9169836099999999</v>
      </c>
      <c r="N1145" s="8">
        <f>IF(F1145&gt;Päälaskenta!D$24+Päälaskenta!D$20,2*SQRT(POWER((Päälaskenta!D$24+Päälaskenta!D$20),2)+POWER(Päälaskenta!E$15*(Päälaskenta!D$24+Päälaskenta!D$20),2))+Päälaskenta!C$15,(2*SQRT((POWER(F1145,2))+POWER(Päälaskenta!E$15*F1145,2))+Päälaskenta!C$15))</f>
        <v>5.1866570101412801</v>
      </c>
      <c r="O1145" s="8">
        <f t="shared" si="122"/>
        <v>0.56240148602395101</v>
      </c>
      <c r="P1145" s="8">
        <f>Päälaskenta!F$15</f>
        <v>0.08</v>
      </c>
      <c r="Q1145" s="8">
        <f t="shared" si="123"/>
        <v>24.8432441964435</v>
      </c>
      <c r="R1145" s="8">
        <f t="shared" si="124"/>
        <v>0.857049724732598</v>
      </c>
      <c r="S1145" s="8">
        <f t="shared" si="125"/>
        <v>1.0126594055821701E-2</v>
      </c>
    </row>
    <row r="1146" spans="1:19" x14ac:dyDescent="0.2">
      <c r="A1146" s="8">
        <v>1144</v>
      </c>
      <c r="B1146" s="8">
        <f>IF(Päälaskenta!C$7,Päälaskenta!E$7,Päälaskenta!G$5)</f>
        <v>2.5</v>
      </c>
      <c r="C1146" s="56">
        <v>0.85599999999999998</v>
      </c>
      <c r="D1146" s="92">
        <f t="shared" si="119"/>
        <v>2.92056</v>
      </c>
      <c r="E1146" s="8">
        <f>Päälaskenta!F$15</f>
        <v>0.08</v>
      </c>
      <c r="F1146" s="93">
        <f>SQRT(POWER(Päälaskenta!C$15/(2*Päälaskenta!E$15),2)+(D1146/Päälaskenta!E$15))-Päälaskenta!C$15/(2*Päälaskenta!E$15)</f>
        <v>0.77390000000000003</v>
      </c>
      <c r="G1146" s="57">
        <f>2*SQRT((POWER(F1146,2))+POWER(Päälaskenta!E$15*F1146,2))+Päälaskenta!C$15</f>
        <v>5.19</v>
      </c>
      <c r="H1146" s="57">
        <f t="shared" si="120"/>
        <v>0.56000000000000005</v>
      </c>
      <c r="I1146" s="62">
        <f t="shared" si="121"/>
        <v>1.0160000000000001E-2</v>
      </c>
      <c r="M1146" s="8">
        <f>IF(F1146&gt;(Päälaskenta!D$24+Päälaskenta!D$20),(F1146*Päälaskenta!C$15 + F1146*F1146*Päälaskenta!E$15)+(Päälaskenta!C$15 + F1146*Päälaskenta!E$15)*(F1146-(Päälaskenta!D$24+Päälaskenta!D$20)),F1146*Päälaskenta!C$15 + F1146*F1146*Päälaskenta!E$15)</f>
        <v>2.9206212100000002</v>
      </c>
      <c r="N1146" s="8">
        <f>IF(F1146&gt;Päälaskenta!D$24+Päälaskenta!D$20,2*SQRT(POWER((Päälaskenta!D$24+Päälaskenta!D$20),2)+POWER(Päälaskenta!E$15*(Päälaskenta!D$24+Päälaskenta!D$20),2))+Päälaskenta!C$15,(2*SQRT((POWER(F1146,2))+POWER(Päälaskenta!E$15*F1146,2))+Päälaskenta!C$15))</f>
        <v>5.1889197518410803</v>
      </c>
      <c r="O1146" s="8">
        <f t="shared" si="122"/>
        <v>0.56285727081513204</v>
      </c>
      <c r="P1146" s="8">
        <f>Päälaskenta!F$15</f>
        <v>0.08</v>
      </c>
      <c r="Q1146" s="8">
        <f t="shared" si="123"/>
        <v>24.887662087412</v>
      </c>
      <c r="R1146" s="8">
        <f t="shared" si="124"/>
        <v>0.85598227919463699</v>
      </c>
      <c r="S1146" s="8">
        <f t="shared" si="125"/>
        <v>1.00904797305509E-2</v>
      </c>
    </row>
    <row r="1147" spans="1:19" x14ac:dyDescent="0.2">
      <c r="A1147" s="8">
        <v>1145</v>
      </c>
      <c r="B1147" s="8">
        <f>IF(Päälaskenta!C$7,Päälaskenta!E$7,Päälaskenta!G$5)</f>
        <v>2.5</v>
      </c>
      <c r="C1147" s="56">
        <v>0.85499999999999998</v>
      </c>
      <c r="D1147" s="92">
        <f t="shared" si="119"/>
        <v>2.9239799999999998</v>
      </c>
      <c r="E1147" s="8">
        <f>Päälaskenta!F$15</f>
        <v>0.08</v>
      </c>
      <c r="F1147" s="93">
        <f>SQRT(POWER(Päälaskenta!C$15/(2*Päälaskenta!E$15),2)+(D1147/Päälaskenta!E$15))-Päälaskenta!C$15/(2*Päälaskenta!E$15)</f>
        <v>0.77459999999999996</v>
      </c>
      <c r="G1147" s="57">
        <f>2*SQRT((POWER(F1147,2))+POWER(Päälaskenta!E$15*F1147,2))+Päälaskenta!C$15</f>
        <v>5.19</v>
      </c>
      <c r="H1147" s="57">
        <f t="shared" si="120"/>
        <v>0.56000000000000005</v>
      </c>
      <c r="I1147" s="62">
        <f t="shared" si="121"/>
        <v>1.0135999999999999E-2</v>
      </c>
      <c r="M1147" s="8">
        <f>IF(F1147&gt;(Päälaskenta!D$24+Päälaskenta!D$20),(F1147*Päälaskenta!C$15 + F1147*F1147*Päälaskenta!E$15)+(Päälaskenta!C$15 + F1147*Päälaskenta!E$15)*(F1147-(Päälaskenta!D$24+Päälaskenta!D$20)),F1147*Päälaskenta!C$15 + F1147*F1147*Päälaskenta!E$15)</f>
        <v>2.9238051600000001</v>
      </c>
      <c r="N1147" s="8">
        <f>IF(F1147&gt;Päälaskenta!D$24+Päälaskenta!D$20,2*SQRT(POWER((Päälaskenta!D$24+Päälaskenta!D$20),2)+POWER(Päälaskenta!E$15*(Päälaskenta!D$24+Päälaskenta!D$20),2))+Päälaskenta!C$15,(2*SQRT((POWER(F1147,2))+POWER(Päälaskenta!E$15*F1147,2))+Päälaskenta!C$15))</f>
        <v>5.1908996508284</v>
      </c>
      <c r="O1147" s="8">
        <f t="shared" si="122"/>
        <v>0.56325595882659696</v>
      </c>
      <c r="P1147" s="8">
        <f>Päälaskenta!F$15</f>
        <v>0.08</v>
      </c>
      <c r="Q1147" s="8">
        <f t="shared" si="123"/>
        <v>24.926557523994401</v>
      </c>
      <c r="R1147" s="8">
        <f t="shared" si="124"/>
        <v>0.85505013610414404</v>
      </c>
      <c r="S1147" s="8">
        <f t="shared" si="125"/>
        <v>1.00590139009137E-2</v>
      </c>
    </row>
    <row r="1148" spans="1:19" x14ac:dyDescent="0.2">
      <c r="A1148" s="8">
        <v>1146</v>
      </c>
      <c r="B1148" s="8">
        <f>IF(Päälaskenta!C$7,Päälaskenta!E$7,Päälaskenta!G$5)</f>
        <v>2.5</v>
      </c>
      <c r="C1148" s="56">
        <v>0.85399999999999998</v>
      </c>
      <c r="D1148" s="92">
        <f t="shared" si="119"/>
        <v>2.9274</v>
      </c>
      <c r="E1148" s="8">
        <f>Päälaskenta!F$15</f>
        <v>0.08</v>
      </c>
      <c r="F1148" s="93">
        <f>SQRT(POWER(Päälaskenta!C$15/(2*Päälaskenta!E$15),2)+(D1148/Päälaskenta!E$15))-Päälaskenta!C$15/(2*Päälaskenta!E$15)</f>
        <v>0.77539999999999998</v>
      </c>
      <c r="G1148" s="57">
        <f>2*SQRT((POWER(F1148,2))+POWER(Päälaskenta!E$15*F1148,2))+Päälaskenta!C$15</f>
        <v>5.19</v>
      </c>
      <c r="H1148" s="57">
        <f t="shared" si="120"/>
        <v>0.56000000000000005</v>
      </c>
      <c r="I1148" s="62">
        <f t="shared" si="121"/>
        <v>1.0111999999999999E-2</v>
      </c>
      <c r="M1148" s="8">
        <f>IF(F1148&gt;(Päälaskenta!D$24+Päälaskenta!D$20),(F1148*Päälaskenta!C$15 + F1148*F1148*Päälaskenta!E$15)+(Päälaskenta!C$15 + F1148*Päälaskenta!E$15)*(F1148-(Päälaskenta!D$24+Päälaskenta!D$20)),F1148*Päälaskenta!C$15 + F1148*F1148*Päälaskenta!E$15)</f>
        <v>2.92744516</v>
      </c>
      <c r="N1148" s="8">
        <f>IF(F1148&gt;Päälaskenta!D$24+Päälaskenta!D$20,2*SQRT(POWER((Päälaskenta!D$24+Päälaskenta!D$20),2)+POWER(Päälaskenta!E$15*(Päälaskenta!D$24+Päälaskenta!D$20),2))+Päälaskenta!C$15,(2*SQRT((POWER(F1148,2))+POWER(Päälaskenta!E$15*F1148,2))+Päälaskenta!C$15))</f>
        <v>5.1931623925282002</v>
      </c>
      <c r="O1148" s="8">
        <f t="shared" si="122"/>
        <v>0.56371146109583203</v>
      </c>
      <c r="P1148" s="8">
        <f>Päälaskenta!F$15</f>
        <v>0.08</v>
      </c>
      <c r="Q1148" s="8">
        <f t="shared" si="123"/>
        <v>24.9710434888229</v>
      </c>
      <c r="R1148" s="8">
        <f t="shared" si="124"/>
        <v>0.85398696247481498</v>
      </c>
      <c r="S1148" s="8">
        <f t="shared" si="125"/>
        <v>1.0023205518205101E-2</v>
      </c>
    </row>
    <row r="1149" spans="1:19" x14ac:dyDescent="0.2">
      <c r="A1149" s="8">
        <v>1147</v>
      </c>
      <c r="B1149" s="8">
        <f>IF(Päälaskenta!C$7,Päälaskenta!E$7,Päälaskenta!G$5)</f>
        <v>2.5</v>
      </c>
      <c r="C1149" s="56">
        <v>0.85299999999999998</v>
      </c>
      <c r="D1149" s="92">
        <f t="shared" si="119"/>
        <v>2.9308299999999998</v>
      </c>
      <c r="E1149" s="8">
        <f>Päälaskenta!F$15</f>
        <v>0.08</v>
      </c>
      <c r="F1149" s="93">
        <f>SQRT(POWER(Päälaskenta!C$15/(2*Päälaskenta!E$15),2)+(D1149/Päälaskenta!E$15))-Päälaskenta!C$15/(2*Päälaskenta!E$15)</f>
        <v>0.77610000000000001</v>
      </c>
      <c r="G1149" s="57">
        <f>2*SQRT((POWER(F1149,2))+POWER(Päälaskenta!E$15*F1149,2))+Päälaskenta!C$15</f>
        <v>5.2</v>
      </c>
      <c r="H1149" s="57">
        <f t="shared" si="120"/>
        <v>0.56000000000000005</v>
      </c>
      <c r="I1149" s="62">
        <f t="shared" si="121"/>
        <v>1.0089000000000001E-2</v>
      </c>
      <c r="M1149" s="8">
        <f>IF(F1149&gt;(Päälaskenta!D$24+Päälaskenta!D$20),(F1149*Päälaskenta!C$15 + F1149*F1149*Päälaskenta!E$15)+(Päälaskenta!C$15 + F1149*Päälaskenta!E$15)*(F1149-(Päälaskenta!D$24+Päälaskenta!D$20)),F1149*Päälaskenta!C$15 + F1149*F1149*Päälaskenta!E$15)</f>
        <v>2.93063121</v>
      </c>
      <c r="N1149" s="8">
        <f>IF(F1149&gt;Päälaskenta!D$24+Päälaskenta!D$20,2*SQRT(POWER((Päälaskenta!D$24+Päälaskenta!D$20),2)+POWER(Päälaskenta!E$15*(Päälaskenta!D$24+Päälaskenta!D$20),2))+Päälaskenta!C$15,(2*SQRT((POWER(F1149,2))+POWER(Päälaskenta!E$15*F1149,2))+Päälaskenta!C$15))</f>
        <v>5.1951422915155199</v>
      </c>
      <c r="O1149" s="8">
        <f t="shared" si="122"/>
        <v>0.564109902203483</v>
      </c>
      <c r="P1149" s="8">
        <f>Päälaskenta!F$15</f>
        <v>0.08</v>
      </c>
      <c r="Q1149" s="8">
        <f t="shared" si="123"/>
        <v>25.009998491327899</v>
      </c>
      <c r="R1149" s="8">
        <f t="shared" si="124"/>
        <v>0.85305854638735001</v>
      </c>
      <c r="S1149" s="8">
        <f t="shared" si="125"/>
        <v>9.9920060029319007E-3</v>
      </c>
    </row>
    <row r="1150" spans="1:19" x14ac:dyDescent="0.2">
      <c r="A1150" s="8">
        <v>1148</v>
      </c>
      <c r="B1150" s="8">
        <f>IF(Päälaskenta!C$7,Päälaskenta!E$7,Päälaskenta!G$5)</f>
        <v>2.5</v>
      </c>
      <c r="C1150" s="56">
        <v>0.85199999999999998</v>
      </c>
      <c r="D1150" s="92">
        <f t="shared" si="119"/>
        <v>2.9342700000000002</v>
      </c>
      <c r="E1150" s="8">
        <f>Päälaskenta!F$15</f>
        <v>0.08</v>
      </c>
      <c r="F1150" s="93">
        <f>SQRT(POWER(Päälaskenta!C$15/(2*Päälaskenta!E$15),2)+(D1150/Päälaskenta!E$15))-Päälaskenta!C$15/(2*Päälaskenta!E$15)</f>
        <v>0.77690000000000003</v>
      </c>
      <c r="G1150" s="57">
        <f>2*SQRT((POWER(F1150,2))+POWER(Päälaskenta!E$15*F1150,2))+Päälaskenta!C$15</f>
        <v>5.2</v>
      </c>
      <c r="H1150" s="57">
        <f t="shared" si="120"/>
        <v>0.56000000000000005</v>
      </c>
      <c r="I1150" s="62">
        <f t="shared" si="121"/>
        <v>1.0064999999999999E-2</v>
      </c>
      <c r="M1150" s="8">
        <f>IF(F1150&gt;(Päälaskenta!D$24+Päälaskenta!D$20),(F1150*Päälaskenta!C$15 + F1150*F1150*Päälaskenta!E$15)+(Päälaskenta!C$15 + F1150*Päälaskenta!E$15)*(F1150-(Päälaskenta!D$24+Päälaskenta!D$20)),F1150*Päälaskenta!C$15 + F1150*F1150*Päälaskenta!E$15)</f>
        <v>2.93427361</v>
      </c>
      <c r="N1150" s="8">
        <f>IF(F1150&gt;Päälaskenta!D$24+Päälaskenta!D$20,2*SQRT(POWER((Päälaskenta!D$24+Päälaskenta!D$20),2)+POWER(Päälaskenta!E$15*(Päälaskenta!D$24+Päälaskenta!D$20),2))+Päälaskenta!C$15,(2*SQRT((POWER(F1150,2))+POWER(Päälaskenta!E$15*F1150,2))+Päälaskenta!C$15))</f>
        <v>5.1974050332153103</v>
      </c>
      <c r="O1150" s="8">
        <f t="shared" si="122"/>
        <v>0.56456512264251002</v>
      </c>
      <c r="P1150" s="8">
        <f>Päälaskenta!F$15</f>
        <v>0.08</v>
      </c>
      <c r="Q1150" s="8">
        <f t="shared" si="123"/>
        <v>25.054552532997</v>
      </c>
      <c r="R1150" s="8">
        <f t="shared" si="124"/>
        <v>0.85199961976279404</v>
      </c>
      <c r="S1150" s="8">
        <f t="shared" si="125"/>
        <v>9.9565004061093806E-3</v>
      </c>
    </row>
    <row r="1151" spans="1:19" x14ac:dyDescent="0.2">
      <c r="A1151" s="8">
        <v>1149</v>
      </c>
      <c r="B1151" s="8">
        <f>IF(Päälaskenta!C$7,Päälaskenta!E$7,Päälaskenta!G$5)</f>
        <v>2.5</v>
      </c>
      <c r="C1151" s="56">
        <v>0.85099999999999998</v>
      </c>
      <c r="D1151" s="92">
        <f t="shared" si="119"/>
        <v>2.9377200000000001</v>
      </c>
      <c r="E1151" s="8">
        <f>Päälaskenta!F$15</f>
        <v>0.08</v>
      </c>
      <c r="F1151" s="93">
        <f>SQRT(POWER(Päälaskenta!C$15/(2*Päälaskenta!E$15),2)+(D1151/Päälaskenta!E$15))-Päälaskenta!C$15/(2*Päälaskenta!E$15)</f>
        <v>0.77769999999999995</v>
      </c>
      <c r="G1151" s="57">
        <f>2*SQRT((POWER(F1151,2))+POWER(Päälaskenta!E$15*F1151,2))+Päälaskenta!C$15</f>
        <v>5.2</v>
      </c>
      <c r="H1151" s="57">
        <f t="shared" si="120"/>
        <v>0.56000000000000005</v>
      </c>
      <c r="I1151" s="62">
        <f t="shared" si="121"/>
        <v>1.0041E-2</v>
      </c>
      <c r="M1151" s="8">
        <f>IF(F1151&gt;(Päälaskenta!D$24+Päälaskenta!D$20),(F1151*Päälaskenta!C$15 + F1151*F1151*Päälaskenta!E$15)+(Päälaskenta!C$15 + F1151*Päälaskenta!E$15)*(F1151-(Päälaskenta!D$24+Päälaskenta!D$20)),F1151*Päälaskenta!C$15 + F1151*F1151*Päälaskenta!E$15)</f>
        <v>2.9379172900000001</v>
      </c>
      <c r="N1151" s="8">
        <f>IF(F1151&gt;Päälaskenta!D$24+Päälaskenta!D$20,2*SQRT(POWER((Päälaskenta!D$24+Päälaskenta!D$20),2)+POWER(Päälaskenta!E$15*(Päälaskenta!D$24+Päälaskenta!D$20),2))+Päälaskenta!C$15,(2*SQRT((POWER(F1151,2))+POWER(Päälaskenta!E$15*F1151,2))+Päälaskenta!C$15))</f>
        <v>5.1996677749151097</v>
      </c>
      <c r="O1151" s="8">
        <f t="shared" si="122"/>
        <v>0.56502019305415396</v>
      </c>
      <c r="P1151" s="8">
        <f>Päälaskenta!F$15</f>
        <v>0.08</v>
      </c>
      <c r="Q1151" s="8">
        <f t="shared" si="123"/>
        <v>25.099142883561299</v>
      </c>
      <c r="R1151" s="8">
        <f t="shared" si="124"/>
        <v>0.85094294809095905</v>
      </c>
      <c r="S1151" s="8">
        <f t="shared" si="125"/>
        <v>9.9211550176684093E-3</v>
      </c>
    </row>
    <row r="1152" spans="1:19" x14ac:dyDescent="0.2">
      <c r="A1152" s="8">
        <v>1150</v>
      </c>
      <c r="B1152" s="8">
        <f>IF(Päälaskenta!C$7,Päälaskenta!E$7,Päälaskenta!G$5)</f>
        <v>2.5</v>
      </c>
      <c r="C1152" s="56">
        <v>0.85</v>
      </c>
      <c r="D1152" s="92">
        <f t="shared" si="119"/>
        <v>2.9411800000000001</v>
      </c>
      <c r="E1152" s="8">
        <f>Päälaskenta!F$15</f>
        <v>0.08</v>
      </c>
      <c r="F1152" s="93">
        <f>SQRT(POWER(Päälaskenta!C$15/(2*Päälaskenta!E$15),2)+(D1152/Päälaskenta!E$15))-Päälaskenta!C$15/(2*Päälaskenta!E$15)</f>
        <v>0.77839999999999998</v>
      </c>
      <c r="G1152" s="57">
        <f>2*SQRT((POWER(F1152,2))+POWER(Päälaskenta!E$15*F1152,2))+Päälaskenta!C$15</f>
        <v>5.2</v>
      </c>
      <c r="H1152" s="57">
        <f t="shared" si="120"/>
        <v>0.56999999999999995</v>
      </c>
      <c r="I1152" s="62">
        <f t="shared" si="121"/>
        <v>9.7839999999999993E-3</v>
      </c>
      <c r="M1152" s="8">
        <f>IF(F1152&gt;(Päälaskenta!D$24+Päälaskenta!D$20),(F1152*Päälaskenta!C$15 + F1152*F1152*Päälaskenta!E$15)+(Päälaskenta!C$15 + F1152*Päälaskenta!E$15)*(F1152-(Päälaskenta!D$24+Päälaskenta!D$20)),F1152*Päälaskenta!C$15 + F1152*F1152*Päälaskenta!E$15)</f>
        <v>2.9411065600000001</v>
      </c>
      <c r="N1152" s="8">
        <f>IF(F1152&gt;Päälaskenta!D$24+Päälaskenta!D$20,2*SQRT(POWER((Päälaskenta!D$24+Päälaskenta!D$20),2)+POWER(Päälaskenta!E$15*(Päälaskenta!D$24+Päälaskenta!D$20),2))+Päälaskenta!C$15,(2*SQRT((POWER(F1152,2))+POWER(Päälaskenta!E$15*F1152,2))+Päälaskenta!C$15))</f>
        <v>5.2016476739024302</v>
      </c>
      <c r="O1152" s="8">
        <f t="shared" si="122"/>
        <v>0.56541825674892299</v>
      </c>
      <c r="P1152" s="8">
        <f>Päälaskenta!F$15</f>
        <v>0.08</v>
      </c>
      <c r="Q1152" s="8">
        <f t="shared" si="123"/>
        <v>25.1381892256396</v>
      </c>
      <c r="R1152" s="8">
        <f t="shared" si="124"/>
        <v>0.85002020464025596</v>
      </c>
      <c r="S1152" s="8">
        <f t="shared" si="125"/>
        <v>9.8903585308600401E-3</v>
      </c>
    </row>
    <row r="1153" spans="1:19" x14ac:dyDescent="0.2">
      <c r="A1153" s="8">
        <v>1151</v>
      </c>
      <c r="B1153" s="8">
        <f>IF(Päälaskenta!C$7,Päälaskenta!E$7,Päälaskenta!G$5)</f>
        <v>2.5</v>
      </c>
      <c r="C1153" s="56">
        <v>0.84899999999999998</v>
      </c>
      <c r="D1153" s="92">
        <f t="shared" si="119"/>
        <v>2.9446400000000001</v>
      </c>
      <c r="E1153" s="8">
        <f>Päälaskenta!F$15</f>
        <v>0.08</v>
      </c>
      <c r="F1153" s="93">
        <f>SQRT(POWER(Päälaskenta!C$15/(2*Päälaskenta!E$15),2)+(D1153/Päälaskenta!E$15))-Päälaskenta!C$15/(2*Päälaskenta!E$15)</f>
        <v>0.7792</v>
      </c>
      <c r="G1153" s="57">
        <f>2*SQRT((POWER(F1153,2))+POWER(Päälaskenta!E$15*F1153,2))+Päälaskenta!C$15</f>
        <v>5.2</v>
      </c>
      <c r="H1153" s="57">
        <f t="shared" si="120"/>
        <v>0.56999999999999995</v>
      </c>
      <c r="I1153" s="62">
        <f t="shared" si="121"/>
        <v>9.7610000000000006E-3</v>
      </c>
      <c r="M1153" s="8">
        <f>IF(F1153&gt;(Päälaskenta!D$24+Päälaskenta!D$20),(F1153*Päälaskenta!C$15 + F1153*F1153*Päälaskenta!E$15)+(Päälaskenta!C$15 + F1153*Päälaskenta!E$15)*(F1153-(Päälaskenta!D$24+Päälaskenta!D$20)),F1153*Päälaskenta!C$15 + F1153*F1153*Päälaskenta!E$15)</f>
        <v>2.9447526399999999</v>
      </c>
      <c r="N1153" s="8">
        <f>IF(F1153&gt;Päälaskenta!D$24+Päälaskenta!D$20,2*SQRT(POWER((Päälaskenta!D$24+Päälaskenta!D$20),2)+POWER(Päälaskenta!E$15*(Päälaskenta!D$24+Päälaskenta!D$20),2))+Päälaskenta!C$15,(2*SQRT((POWER(F1153,2))+POWER(Päälaskenta!E$15*F1153,2))+Päälaskenta!C$15))</f>
        <v>5.2039104156022304</v>
      </c>
      <c r="O1153" s="8">
        <f t="shared" si="122"/>
        <v>0.56587304638664004</v>
      </c>
      <c r="P1153" s="8">
        <f>Päälaskenta!F$15</f>
        <v>0.08</v>
      </c>
      <c r="Q1153" s="8">
        <f t="shared" si="123"/>
        <v>25.182847657772399</v>
      </c>
      <c r="R1153" s="8">
        <f t="shared" si="124"/>
        <v>0.84896774215983095</v>
      </c>
      <c r="S1153" s="8">
        <f t="shared" si="125"/>
        <v>9.8553111626013806E-3</v>
      </c>
    </row>
    <row r="1154" spans="1:19" x14ac:dyDescent="0.2">
      <c r="A1154" s="8">
        <v>1152</v>
      </c>
      <c r="B1154" s="8">
        <f>IF(Päälaskenta!C$7,Päälaskenta!E$7,Päälaskenta!G$5)</f>
        <v>2.5</v>
      </c>
      <c r="C1154" s="56">
        <v>0.84799999999999998</v>
      </c>
      <c r="D1154" s="92">
        <f t="shared" si="119"/>
        <v>2.9481099999999998</v>
      </c>
      <c r="E1154" s="8">
        <f>Päälaskenta!F$15</f>
        <v>0.08</v>
      </c>
      <c r="F1154" s="93">
        <f>SQRT(POWER(Päälaskenta!C$15/(2*Päälaskenta!E$15),2)+(D1154/Päälaskenta!E$15))-Päälaskenta!C$15/(2*Päälaskenta!E$15)</f>
        <v>0.77990000000000004</v>
      </c>
      <c r="G1154" s="57">
        <f>2*SQRT((POWER(F1154,2))+POWER(Päälaskenta!E$15*F1154,2))+Päälaskenta!C$15</f>
        <v>5.21</v>
      </c>
      <c r="H1154" s="57">
        <f t="shared" si="120"/>
        <v>0.56999999999999995</v>
      </c>
      <c r="I1154" s="62">
        <f t="shared" si="121"/>
        <v>9.7380000000000001E-3</v>
      </c>
      <c r="M1154" s="8">
        <f>IF(F1154&gt;(Päälaskenta!D$24+Päälaskenta!D$20),(F1154*Päälaskenta!C$15 + F1154*F1154*Päälaskenta!E$15)+(Päälaskenta!C$15 + F1154*Päälaskenta!E$15)*(F1154-(Päälaskenta!D$24+Päälaskenta!D$20)),F1154*Päälaskenta!C$15 + F1154*F1154*Päälaskenta!E$15)</f>
        <v>2.9479440100000001</v>
      </c>
      <c r="N1154" s="8">
        <f>IF(F1154&gt;Päälaskenta!D$24+Päälaskenta!D$20,2*SQRT(POWER((Päälaskenta!D$24+Päälaskenta!D$20),2)+POWER(Päälaskenta!E$15*(Päälaskenta!D$24+Päälaskenta!D$20),2))+Päälaskenta!C$15,(2*SQRT((POWER(F1154,2))+POWER(Päälaskenta!E$15*F1154,2))+Päälaskenta!C$15))</f>
        <v>5.2058903145895501</v>
      </c>
      <c r="O1154" s="8">
        <f t="shared" si="122"/>
        <v>0.56627086470461396</v>
      </c>
      <c r="P1154" s="8">
        <f>Päälaskenta!F$15</f>
        <v>0.08</v>
      </c>
      <c r="Q1154" s="8">
        <f t="shared" si="123"/>
        <v>25.221953572607799</v>
      </c>
      <c r="R1154" s="8">
        <f t="shared" si="124"/>
        <v>0.84804867104650306</v>
      </c>
      <c r="S1154" s="8">
        <f t="shared" si="125"/>
        <v>9.8247741004081693E-3</v>
      </c>
    </row>
    <row r="1155" spans="1:19" x14ac:dyDescent="0.2">
      <c r="A1155" s="8">
        <v>1153</v>
      </c>
      <c r="B1155" s="8">
        <f>IF(Päälaskenta!C$7,Päälaskenta!E$7,Päälaskenta!G$5)</f>
        <v>2.5</v>
      </c>
      <c r="C1155" s="56">
        <v>0.84699999999999998</v>
      </c>
      <c r="D1155" s="92">
        <f t="shared" ref="D1155:D1218" si="126">B1155/C1155</f>
        <v>2.9515899999999999</v>
      </c>
      <c r="E1155" s="8">
        <f>Päälaskenta!F$15</f>
        <v>0.08</v>
      </c>
      <c r="F1155" s="93">
        <f>SQRT(POWER(Päälaskenta!C$15/(2*Päälaskenta!E$15),2)+(D1155/Päälaskenta!E$15))-Päälaskenta!C$15/(2*Päälaskenta!E$15)</f>
        <v>0.78069999999999995</v>
      </c>
      <c r="G1155" s="57">
        <f>2*SQRT((POWER(F1155,2))+POWER(Päälaskenta!E$15*F1155,2))+Päälaskenta!C$15</f>
        <v>5.21</v>
      </c>
      <c r="H1155" s="57">
        <f t="shared" ref="H1155:H1218" si="127">D1155/G1155</f>
        <v>0.56999999999999995</v>
      </c>
      <c r="I1155" s="62">
        <f t="shared" ref="I1155:I1218" si="128">POWER(C1155/((1/E1155)*POWER(H1155,2/3)),2)</f>
        <v>9.7149999999999997E-3</v>
      </c>
      <c r="M1155" s="8">
        <f>IF(F1155&gt;(Päälaskenta!D$24+Päälaskenta!D$20),(F1155*Päälaskenta!C$15 + F1155*F1155*Päälaskenta!E$15)+(Päälaskenta!C$15 + F1155*Päälaskenta!E$15)*(F1155-(Päälaskenta!D$24+Päälaskenta!D$20)),F1155*Päälaskenta!C$15 + F1155*F1155*Päälaskenta!E$15)</f>
        <v>2.9515924899999999</v>
      </c>
      <c r="N1155" s="8">
        <f>IF(F1155&gt;Päälaskenta!D$24+Päälaskenta!D$20,2*SQRT(POWER((Päälaskenta!D$24+Päälaskenta!D$20),2)+POWER(Päälaskenta!E$15*(Päälaskenta!D$24+Päälaskenta!D$20),2))+Päälaskenta!C$15,(2*SQRT((POWER(F1155,2))+POWER(Päälaskenta!E$15*F1155,2))+Päälaskenta!C$15))</f>
        <v>5.2081530562893503</v>
      </c>
      <c r="O1155" s="8">
        <f t="shared" si="122"/>
        <v>0.56672537425444203</v>
      </c>
      <c r="P1155" s="8">
        <f>Päälaskenta!F$15</f>
        <v>0.08</v>
      </c>
      <c r="Q1155" s="8">
        <f t="shared" si="123"/>
        <v>25.266680089494599</v>
      </c>
      <c r="R1155" s="8">
        <f t="shared" si="124"/>
        <v>0.84700039333681898</v>
      </c>
      <c r="S1155" s="8">
        <f t="shared" si="125"/>
        <v>9.7900216920687195E-3</v>
      </c>
    </row>
    <row r="1156" spans="1:19" x14ac:dyDescent="0.2">
      <c r="A1156" s="8">
        <v>1154</v>
      </c>
      <c r="B1156" s="8">
        <f>IF(Päälaskenta!C$7,Päälaskenta!E$7,Päälaskenta!G$5)</f>
        <v>2.5</v>
      </c>
      <c r="C1156" s="56">
        <v>0.84599999999999997</v>
      </c>
      <c r="D1156" s="92">
        <f t="shared" si="126"/>
        <v>2.9550800000000002</v>
      </c>
      <c r="E1156" s="8">
        <f>Päälaskenta!F$15</f>
        <v>0.08</v>
      </c>
      <c r="F1156" s="93">
        <f>SQRT(POWER(Päälaskenta!C$15/(2*Päälaskenta!E$15),2)+(D1156/Päälaskenta!E$15))-Päälaskenta!C$15/(2*Päälaskenta!E$15)</f>
        <v>0.78149999999999997</v>
      </c>
      <c r="G1156" s="57">
        <f>2*SQRT((POWER(F1156,2))+POWER(Päälaskenta!E$15*F1156,2))+Päälaskenta!C$15</f>
        <v>5.21</v>
      </c>
      <c r="H1156" s="57">
        <f t="shared" si="127"/>
        <v>0.56999999999999995</v>
      </c>
      <c r="I1156" s="62">
        <f t="shared" si="128"/>
        <v>9.6919999999999992E-3</v>
      </c>
      <c r="M1156" s="8">
        <f>IF(F1156&gt;(Päälaskenta!D$24+Päälaskenta!D$20),(F1156*Päälaskenta!C$15 + F1156*F1156*Päälaskenta!E$15)+(Päälaskenta!C$15 + F1156*Päälaskenta!E$15)*(F1156-(Päälaskenta!D$24+Päälaskenta!D$20)),F1156*Päälaskenta!C$15 + F1156*F1156*Päälaskenta!E$15)</f>
        <v>2.95524225</v>
      </c>
      <c r="N1156" s="8">
        <f>IF(F1156&gt;Päälaskenta!D$24+Päälaskenta!D$20,2*SQRT(POWER((Päälaskenta!D$24+Päälaskenta!D$20),2)+POWER(Päälaskenta!E$15*(Päälaskenta!D$24+Päälaskenta!D$20),2))+Päälaskenta!C$15,(2*SQRT((POWER(F1156,2))+POWER(Päälaskenta!E$15*F1156,2))+Päälaskenta!C$15))</f>
        <v>5.2104157979891497</v>
      </c>
      <c r="O1156" s="8">
        <f t="shared" ref="O1156:O1219" si="129">M1156/N1156</f>
        <v>0.56717973470380501</v>
      </c>
      <c r="P1156" s="8">
        <f>Päälaskenta!F$15</f>
        <v>0.08</v>
      </c>
      <c r="Q1156" s="8">
        <f t="shared" ref="Q1156:Q1219" si="130">(1/P1156)*M1156*POWER(O1156,(2/3))</f>
        <v>25.3114429195805</v>
      </c>
      <c r="R1156" s="8">
        <f t="shared" ref="R1156:R1219" si="131">B1156/M1156</f>
        <v>0.84595433758433802</v>
      </c>
      <c r="S1156" s="8">
        <f t="shared" ref="S1156:S1219" si="132">(B1156*B1156)/(Q1156*Q1156)</f>
        <v>9.7554253572155608E-3</v>
      </c>
    </row>
    <row r="1157" spans="1:19" x14ac:dyDescent="0.2">
      <c r="A1157" s="8">
        <v>1155</v>
      </c>
      <c r="B1157" s="8">
        <f>IF(Päälaskenta!C$7,Päälaskenta!E$7,Päälaskenta!G$5)</f>
        <v>2.5</v>
      </c>
      <c r="C1157" s="56">
        <v>0.84499999999999997</v>
      </c>
      <c r="D1157" s="92">
        <f t="shared" si="126"/>
        <v>2.95858</v>
      </c>
      <c r="E1157" s="8">
        <f>Päälaskenta!F$15</f>
        <v>0.08</v>
      </c>
      <c r="F1157" s="93">
        <f>SQRT(POWER(Päälaskenta!C$15/(2*Päälaskenta!E$15),2)+(D1157/Päälaskenta!E$15))-Päälaskenta!C$15/(2*Päälaskenta!E$15)</f>
        <v>0.78220000000000001</v>
      </c>
      <c r="G1157" s="57">
        <f>2*SQRT((POWER(F1157,2))+POWER(Päälaskenta!E$15*F1157,2))+Päälaskenta!C$15</f>
        <v>5.21</v>
      </c>
      <c r="H1157" s="57">
        <f t="shared" si="127"/>
        <v>0.56999999999999995</v>
      </c>
      <c r="I1157" s="62">
        <f t="shared" si="128"/>
        <v>9.6690000000000005E-3</v>
      </c>
      <c r="M1157" s="8">
        <f>IF(F1157&gt;(Päälaskenta!D$24+Päälaskenta!D$20),(F1157*Päälaskenta!C$15 + F1157*F1157*Päälaskenta!E$15)+(Päälaskenta!C$15 + F1157*Päälaskenta!E$15)*(F1157-(Päälaskenta!D$24+Päälaskenta!D$20)),F1157*Päälaskenta!C$15 + F1157*F1157*Päälaskenta!E$15)</f>
        <v>2.9584368400000001</v>
      </c>
      <c r="N1157" s="8">
        <f>IF(F1157&gt;Päälaskenta!D$24+Päälaskenta!D$20,2*SQRT(POWER((Päälaskenta!D$24+Päälaskenta!D$20),2)+POWER(Päälaskenta!E$15*(Päälaskenta!D$24+Päälaskenta!D$20),2))+Päälaskenta!C$15,(2*SQRT((POWER(F1157,2))+POWER(Päälaskenta!E$15*F1157,2))+Päälaskenta!C$15))</f>
        <v>5.2123956969764702</v>
      </c>
      <c r="O1157" s="8">
        <f t="shared" si="129"/>
        <v>0.56757717794067097</v>
      </c>
      <c r="P1157" s="8">
        <f>Päälaskenta!F$15</f>
        <v>0.08</v>
      </c>
      <c r="Q1157" s="8">
        <f t="shared" si="130"/>
        <v>25.3506401848161</v>
      </c>
      <c r="R1157" s="8">
        <f t="shared" si="131"/>
        <v>0.84504085610291402</v>
      </c>
      <c r="S1157" s="8">
        <f t="shared" si="132"/>
        <v>9.7252809214916792E-3</v>
      </c>
    </row>
    <row r="1158" spans="1:19" x14ac:dyDescent="0.2">
      <c r="A1158" s="8">
        <v>1156</v>
      </c>
      <c r="B1158" s="8">
        <f>IF(Päälaskenta!C$7,Päälaskenta!E$7,Päälaskenta!G$5)</f>
        <v>2.5</v>
      </c>
      <c r="C1158" s="56">
        <v>0.84399999999999997</v>
      </c>
      <c r="D1158" s="92">
        <f t="shared" si="126"/>
        <v>2.9620899999999999</v>
      </c>
      <c r="E1158" s="8">
        <f>Päälaskenta!F$15</f>
        <v>0.08</v>
      </c>
      <c r="F1158" s="93">
        <f>SQRT(POWER(Päälaskenta!C$15/(2*Päälaskenta!E$15),2)+(D1158/Päälaskenta!E$15))-Päälaskenta!C$15/(2*Päälaskenta!E$15)</f>
        <v>0.78300000000000003</v>
      </c>
      <c r="G1158" s="57">
        <f>2*SQRT((POWER(F1158,2))+POWER(Päälaskenta!E$15*F1158,2))+Päälaskenta!C$15</f>
        <v>5.21</v>
      </c>
      <c r="H1158" s="57">
        <f t="shared" si="127"/>
        <v>0.56999999999999995</v>
      </c>
      <c r="I1158" s="62">
        <f t="shared" si="128"/>
        <v>9.6460000000000001E-3</v>
      </c>
      <c r="M1158" s="8">
        <f>IF(F1158&gt;(Päälaskenta!D$24+Päälaskenta!D$20),(F1158*Päälaskenta!C$15 + F1158*F1158*Päälaskenta!E$15)+(Päälaskenta!C$15 + F1158*Päälaskenta!E$15)*(F1158-(Päälaskenta!D$24+Päälaskenta!D$20)),F1158*Päälaskenta!C$15 + F1158*F1158*Päälaskenta!E$15)</f>
        <v>2.9620890000000002</v>
      </c>
      <c r="N1158" s="8">
        <f>IF(F1158&gt;Päälaskenta!D$24+Päälaskenta!D$20,2*SQRT(POWER((Päälaskenta!D$24+Päälaskenta!D$20),2)+POWER(Päälaskenta!E$15*(Päälaskenta!D$24+Päälaskenta!D$20),2))+Päälaskenta!C$15,(2*SQRT((POWER(F1158,2))+POWER(Päälaskenta!E$15*F1158,2))+Päälaskenta!C$15))</f>
        <v>5.2146584386762704</v>
      </c>
      <c r="O1158" s="8">
        <f t="shared" si="129"/>
        <v>0.56803125934973397</v>
      </c>
      <c r="P1158" s="8">
        <f>Päälaskenta!F$15</f>
        <v>0.08</v>
      </c>
      <c r="Q1158" s="8">
        <f t="shared" si="130"/>
        <v>25.395471104695901</v>
      </c>
      <c r="R1158" s="8">
        <f t="shared" si="131"/>
        <v>0.84399894803971098</v>
      </c>
      <c r="S1158" s="8">
        <f t="shared" si="132"/>
        <v>9.6909749260646397E-3</v>
      </c>
    </row>
    <row r="1159" spans="1:19" x14ac:dyDescent="0.2">
      <c r="A1159" s="8">
        <v>1157</v>
      </c>
      <c r="B1159" s="8">
        <f>IF(Päälaskenta!C$7,Päälaskenta!E$7,Päälaskenta!G$5)</f>
        <v>2.5</v>
      </c>
      <c r="C1159" s="56">
        <v>0.84299999999999997</v>
      </c>
      <c r="D1159" s="92">
        <f t="shared" si="126"/>
        <v>2.9655999999999998</v>
      </c>
      <c r="E1159" s="8">
        <f>Päälaskenta!F$15</f>
        <v>0.08</v>
      </c>
      <c r="F1159" s="93">
        <f>SQRT(POWER(Päälaskenta!C$15/(2*Päälaskenta!E$15),2)+(D1159/Päälaskenta!E$15))-Päälaskenta!C$15/(2*Päälaskenta!E$15)</f>
        <v>0.78380000000000005</v>
      </c>
      <c r="G1159" s="57">
        <f>2*SQRT((POWER(F1159,2))+POWER(Päälaskenta!E$15*F1159,2))+Päälaskenta!C$15</f>
        <v>5.22</v>
      </c>
      <c r="H1159" s="57">
        <f t="shared" si="127"/>
        <v>0.56999999999999995</v>
      </c>
      <c r="I1159" s="62">
        <f t="shared" si="128"/>
        <v>9.6240000000000006E-3</v>
      </c>
      <c r="M1159" s="8">
        <f>IF(F1159&gt;(Päälaskenta!D$24+Päälaskenta!D$20),(F1159*Päälaskenta!C$15 + F1159*F1159*Päälaskenta!E$15)+(Päälaskenta!C$15 + F1159*Päälaskenta!E$15)*(F1159-(Päälaskenta!D$24+Päälaskenta!D$20)),F1159*Päälaskenta!C$15 + F1159*F1159*Päälaskenta!E$15)</f>
        <v>2.9657424400000001</v>
      </c>
      <c r="N1159" s="8">
        <f>IF(F1159&gt;Päälaskenta!D$24+Päälaskenta!D$20,2*SQRT(POWER((Päälaskenta!D$24+Päälaskenta!D$20),2)+POWER(Päälaskenta!E$15*(Päälaskenta!D$24+Päälaskenta!D$20),2))+Päälaskenta!C$15,(2*SQRT((POWER(F1159,2))+POWER(Päälaskenta!E$15*F1159,2))+Päälaskenta!C$15))</f>
        <v>5.21692118037606</v>
      </c>
      <c r="O1159" s="8">
        <f t="shared" si="129"/>
        <v>0.56848519221565397</v>
      </c>
      <c r="P1159" s="8">
        <f>Päälaskenta!F$15</f>
        <v>0.08</v>
      </c>
      <c r="Q1159" s="8">
        <f t="shared" si="130"/>
        <v>25.4403383405126</v>
      </c>
      <c r="R1159" s="8">
        <f t="shared" si="131"/>
        <v>0.84295924227324304</v>
      </c>
      <c r="S1159" s="8">
        <f t="shared" si="132"/>
        <v>9.6568225627706502E-3</v>
      </c>
    </row>
    <row r="1160" spans="1:19" x14ac:dyDescent="0.2">
      <c r="A1160" s="8">
        <v>1158</v>
      </c>
      <c r="B1160" s="8">
        <f>IF(Päälaskenta!C$7,Päälaskenta!E$7,Päälaskenta!G$5)</f>
        <v>2.5</v>
      </c>
      <c r="C1160" s="56">
        <v>0.84199999999999997</v>
      </c>
      <c r="D1160" s="92">
        <f t="shared" si="126"/>
        <v>2.9691200000000002</v>
      </c>
      <c r="E1160" s="8">
        <f>Päälaskenta!F$15</f>
        <v>0.08</v>
      </c>
      <c r="F1160" s="93">
        <f>SQRT(POWER(Päälaskenta!C$15/(2*Päälaskenta!E$15),2)+(D1160/Päälaskenta!E$15))-Päälaskenta!C$15/(2*Päälaskenta!E$15)</f>
        <v>0.78449999999999998</v>
      </c>
      <c r="G1160" s="57">
        <f>2*SQRT((POWER(F1160,2))+POWER(Päälaskenta!E$15*F1160,2))+Päälaskenta!C$15</f>
        <v>5.22</v>
      </c>
      <c r="H1160" s="57">
        <f t="shared" si="127"/>
        <v>0.56999999999999995</v>
      </c>
      <c r="I1160" s="62">
        <f t="shared" si="128"/>
        <v>9.6010000000000002E-3</v>
      </c>
      <c r="M1160" s="8">
        <f>IF(F1160&gt;(Päälaskenta!D$24+Päälaskenta!D$20),(F1160*Päälaskenta!C$15 + F1160*F1160*Päälaskenta!E$15)+(Päälaskenta!C$15 + F1160*Päälaskenta!E$15)*(F1160-(Päälaskenta!D$24+Päälaskenta!D$20)),F1160*Päälaskenta!C$15 + F1160*F1160*Päälaskenta!E$15)</f>
        <v>2.9689402500000002</v>
      </c>
      <c r="N1160" s="8">
        <f>IF(F1160&gt;Päälaskenta!D$24+Päälaskenta!D$20,2*SQRT(POWER((Päälaskenta!D$24+Päälaskenta!D$20),2)+POWER(Päälaskenta!E$15*(Päälaskenta!D$24+Päälaskenta!D$20),2))+Päälaskenta!C$15,(2*SQRT((POWER(F1160,2))+POWER(Päälaskenta!E$15*F1160,2))+Päälaskenta!C$15))</f>
        <v>5.2189010793633903</v>
      </c>
      <c r="O1160" s="8">
        <f t="shared" si="129"/>
        <v>0.56888226177342205</v>
      </c>
      <c r="P1160" s="8">
        <f>Päälaskenta!F$15</f>
        <v>0.08</v>
      </c>
      <c r="Q1160" s="8">
        <f t="shared" si="130"/>
        <v>25.479626963035798</v>
      </c>
      <c r="R1160" s="8">
        <f t="shared" si="131"/>
        <v>0.84205130096504999</v>
      </c>
      <c r="S1160" s="8">
        <f t="shared" si="132"/>
        <v>9.6270646118991002E-3</v>
      </c>
    </row>
    <row r="1161" spans="1:19" x14ac:dyDescent="0.2">
      <c r="A1161" s="8">
        <v>1159</v>
      </c>
      <c r="B1161" s="8">
        <f>IF(Päälaskenta!C$7,Päälaskenta!E$7,Päälaskenta!G$5)</f>
        <v>2.5</v>
      </c>
      <c r="C1161" s="56">
        <v>0.84099999999999997</v>
      </c>
      <c r="D1161" s="92">
        <f t="shared" si="126"/>
        <v>2.9726499999999998</v>
      </c>
      <c r="E1161" s="8">
        <f>Päälaskenta!F$15</f>
        <v>0.08</v>
      </c>
      <c r="F1161" s="93">
        <f>SQRT(POWER(Päälaskenta!C$15/(2*Päälaskenta!E$15),2)+(D1161/Päälaskenta!E$15))-Päälaskenta!C$15/(2*Päälaskenta!E$15)</f>
        <v>0.7853</v>
      </c>
      <c r="G1161" s="57">
        <f>2*SQRT((POWER(F1161,2))+POWER(Päälaskenta!E$15*F1161,2))+Päälaskenta!C$15</f>
        <v>5.22</v>
      </c>
      <c r="H1161" s="57">
        <f t="shared" si="127"/>
        <v>0.56999999999999995</v>
      </c>
      <c r="I1161" s="62">
        <f t="shared" si="128"/>
        <v>9.5779999999999997E-3</v>
      </c>
      <c r="M1161" s="8">
        <f>IF(F1161&gt;(Päälaskenta!D$24+Päälaskenta!D$20),(F1161*Päälaskenta!C$15 + F1161*F1161*Päälaskenta!E$15)+(Päälaskenta!C$15 + F1161*Päälaskenta!E$15)*(F1161-(Päälaskenta!D$24+Päälaskenta!D$20)),F1161*Päälaskenta!C$15 + F1161*F1161*Päälaskenta!E$15)</f>
        <v>2.9725960900000001</v>
      </c>
      <c r="N1161" s="8">
        <f>IF(F1161&gt;Päälaskenta!D$24+Päälaskenta!D$20,2*SQRT(POWER((Päälaskenta!D$24+Päälaskenta!D$20),2)+POWER(Päälaskenta!E$15*(Päälaskenta!D$24+Päälaskenta!D$20),2))+Päälaskenta!C$15,(2*SQRT((POWER(F1161,2))+POWER(Päälaskenta!E$15*F1161,2))+Päälaskenta!C$15))</f>
        <v>5.2211638210631799</v>
      </c>
      <c r="O1161" s="8">
        <f t="shared" si="129"/>
        <v>0.56933591664141503</v>
      </c>
      <c r="P1161" s="8">
        <f>Päälaskenta!F$15</f>
        <v>0.08</v>
      </c>
      <c r="Q1161" s="8">
        <f t="shared" si="130"/>
        <v>25.524562293873199</v>
      </c>
      <c r="R1161" s="8">
        <f t="shared" si="131"/>
        <v>0.84101570624080302</v>
      </c>
      <c r="S1161" s="8">
        <f t="shared" si="132"/>
        <v>9.5931980529420993E-3</v>
      </c>
    </row>
    <row r="1162" spans="1:19" x14ac:dyDescent="0.2">
      <c r="A1162" s="8">
        <v>1160</v>
      </c>
      <c r="B1162" s="8">
        <f>IF(Päälaskenta!C$7,Päälaskenta!E$7,Päälaskenta!G$5)</f>
        <v>2.5</v>
      </c>
      <c r="C1162" s="56">
        <v>0.84</v>
      </c>
      <c r="D1162" s="92">
        <f t="shared" si="126"/>
        <v>2.9761899999999999</v>
      </c>
      <c r="E1162" s="8">
        <f>Päälaskenta!F$15</f>
        <v>0.08</v>
      </c>
      <c r="F1162" s="93">
        <f>SQRT(POWER(Päälaskenta!C$15/(2*Päälaskenta!E$15),2)+(D1162/Päälaskenta!E$15))-Päälaskenta!C$15/(2*Päälaskenta!E$15)</f>
        <v>0.78610000000000002</v>
      </c>
      <c r="G1162" s="57">
        <f>2*SQRT((POWER(F1162,2))+POWER(Päälaskenta!E$15*F1162,2))+Päälaskenta!C$15</f>
        <v>5.22</v>
      </c>
      <c r="H1162" s="57">
        <f t="shared" si="127"/>
        <v>0.56999999999999995</v>
      </c>
      <c r="I1162" s="62">
        <f t="shared" si="128"/>
        <v>9.5549999999999993E-3</v>
      </c>
      <c r="M1162" s="8">
        <f>IF(F1162&gt;(Päälaskenta!D$24+Päälaskenta!D$20),(F1162*Päälaskenta!C$15 + F1162*F1162*Päälaskenta!E$15)+(Päälaskenta!C$15 + F1162*Päälaskenta!E$15)*(F1162-(Päälaskenta!D$24+Päälaskenta!D$20)),F1162*Päälaskenta!C$15 + F1162*F1162*Päälaskenta!E$15)</f>
        <v>2.9762532099999999</v>
      </c>
      <c r="N1162" s="8">
        <f>IF(F1162&gt;Päälaskenta!D$24+Päälaskenta!D$20,2*SQRT(POWER((Päälaskenta!D$24+Päälaskenta!D$20),2)+POWER(Päälaskenta!E$15*(Päälaskenta!D$24+Päälaskenta!D$20),2))+Päälaskenta!C$15,(2*SQRT((POWER(F1162,2))+POWER(Päälaskenta!E$15*F1162,2))+Päälaskenta!C$15))</f>
        <v>5.2234265627629801</v>
      </c>
      <c r="O1162" s="8">
        <f t="shared" si="129"/>
        <v>0.56978942352080897</v>
      </c>
      <c r="P1162" s="8">
        <f>Päälaskenta!F$15</f>
        <v>0.08</v>
      </c>
      <c r="Q1162" s="8">
        <f t="shared" si="130"/>
        <v>25.569533943484402</v>
      </c>
      <c r="R1162" s="8">
        <f t="shared" si="131"/>
        <v>0.83998229438280902</v>
      </c>
      <c r="S1162" s="8">
        <f t="shared" si="132"/>
        <v>9.5594827298252204E-3</v>
      </c>
    </row>
    <row r="1163" spans="1:19" x14ac:dyDescent="0.2">
      <c r="A1163" s="8">
        <v>1161</v>
      </c>
      <c r="B1163" s="8">
        <f>IF(Päälaskenta!C$7,Päälaskenta!E$7,Päälaskenta!G$5)</f>
        <v>2.5</v>
      </c>
      <c r="C1163" s="56">
        <v>0.83899999999999997</v>
      </c>
      <c r="D1163" s="92">
        <f t="shared" si="126"/>
        <v>2.9797400000000001</v>
      </c>
      <c r="E1163" s="8">
        <f>Päälaskenta!F$15</f>
        <v>0.08</v>
      </c>
      <c r="F1163" s="93">
        <f>SQRT(POWER(Päälaskenta!C$15/(2*Päälaskenta!E$15),2)+(D1163/Päälaskenta!E$15))-Päälaskenta!C$15/(2*Päälaskenta!E$15)</f>
        <v>0.78690000000000004</v>
      </c>
      <c r="G1163" s="57">
        <f>2*SQRT((POWER(F1163,2))+POWER(Päälaskenta!E$15*F1163,2))+Päälaskenta!C$15</f>
        <v>5.23</v>
      </c>
      <c r="H1163" s="57">
        <f t="shared" si="127"/>
        <v>0.56999999999999995</v>
      </c>
      <c r="I1163" s="62">
        <f t="shared" si="128"/>
        <v>9.5320000000000005E-3</v>
      </c>
      <c r="M1163" s="8">
        <f>IF(F1163&gt;(Päälaskenta!D$24+Päälaskenta!D$20),(F1163*Päälaskenta!C$15 + F1163*F1163*Päälaskenta!E$15)+(Päälaskenta!C$15 + F1163*Päälaskenta!E$15)*(F1163-(Päälaskenta!D$24+Päälaskenta!D$20)),F1163*Päälaskenta!C$15 + F1163*F1163*Päälaskenta!E$15)</f>
        <v>2.9799116099999998</v>
      </c>
      <c r="N1163" s="8">
        <f>IF(F1163&gt;Päälaskenta!D$24+Päälaskenta!D$20,2*SQRT(POWER((Päälaskenta!D$24+Päälaskenta!D$20),2)+POWER(Päälaskenta!E$15*(Päälaskenta!D$24+Päälaskenta!D$20),2))+Päälaskenta!C$15,(2*SQRT((POWER(F1163,2))+POWER(Päälaskenta!E$15*F1163,2))+Päälaskenta!C$15))</f>
        <v>5.2256893044627803</v>
      </c>
      <c r="O1163" s="8">
        <f t="shared" si="129"/>
        <v>0.57024278260384398</v>
      </c>
      <c r="P1163" s="8">
        <f>Päälaskenta!F$15</f>
        <v>0.08</v>
      </c>
      <c r="Q1163" s="8">
        <f t="shared" si="130"/>
        <v>25.614541912879599</v>
      </c>
      <c r="R1163" s="8">
        <f t="shared" si="131"/>
        <v>0.83895105868593201</v>
      </c>
      <c r="S1163" s="8">
        <f t="shared" si="132"/>
        <v>9.5259178194407393E-3</v>
      </c>
    </row>
    <row r="1164" spans="1:19" x14ac:dyDescent="0.2">
      <c r="A1164" s="8">
        <v>1162</v>
      </c>
      <c r="B1164" s="8">
        <f>IF(Päälaskenta!C$7,Päälaskenta!E$7,Päälaskenta!G$5)</f>
        <v>2.5</v>
      </c>
      <c r="C1164" s="56">
        <v>0.83799999999999997</v>
      </c>
      <c r="D1164" s="92">
        <f t="shared" si="126"/>
        <v>2.9832900000000002</v>
      </c>
      <c r="E1164" s="8">
        <f>Päälaskenta!F$15</f>
        <v>0.08</v>
      </c>
      <c r="F1164" s="93">
        <f>SQRT(POWER(Päälaskenta!C$15/(2*Päälaskenta!E$15),2)+(D1164/Päälaskenta!E$15))-Päälaskenta!C$15/(2*Päälaskenta!E$15)</f>
        <v>0.78759999999999997</v>
      </c>
      <c r="G1164" s="57">
        <f>2*SQRT((POWER(F1164,2))+POWER(Päälaskenta!E$15*F1164,2))+Päälaskenta!C$15</f>
        <v>5.23</v>
      </c>
      <c r="H1164" s="57">
        <f t="shared" si="127"/>
        <v>0.56999999999999995</v>
      </c>
      <c r="I1164" s="62">
        <f t="shared" si="128"/>
        <v>9.5099999999999994E-3</v>
      </c>
      <c r="M1164" s="8">
        <f>IF(F1164&gt;(Päälaskenta!D$24+Päälaskenta!D$20),(F1164*Päälaskenta!C$15 + F1164*F1164*Päälaskenta!E$15)+(Päälaskenta!C$15 + F1164*Päälaskenta!E$15)*(F1164-(Päälaskenta!D$24+Päälaskenta!D$20)),F1164*Päälaskenta!C$15 + F1164*F1164*Päälaskenta!E$15)</f>
        <v>2.9831137600000002</v>
      </c>
      <c r="N1164" s="8">
        <f>IF(F1164&gt;Päälaskenta!D$24+Päälaskenta!D$20,2*SQRT(POWER((Päälaskenta!D$24+Päälaskenta!D$20),2)+POWER(Päälaskenta!E$15*(Päälaskenta!D$24+Päälaskenta!D$20),2))+Päälaskenta!C$15,(2*SQRT((POWER(F1164,2))+POWER(Päälaskenta!E$15*F1164,2))+Päälaskenta!C$15))</f>
        <v>5.2276692034501</v>
      </c>
      <c r="O1164" s="8">
        <f t="shared" si="129"/>
        <v>0.57063935071316996</v>
      </c>
      <c r="P1164" s="8">
        <f>Päälaskenta!F$15</f>
        <v>0.08</v>
      </c>
      <c r="Q1164" s="8">
        <f t="shared" si="130"/>
        <v>25.653953680475901</v>
      </c>
      <c r="R1164" s="8">
        <f t="shared" si="131"/>
        <v>0.83805050733298203</v>
      </c>
      <c r="S1164" s="8">
        <f t="shared" si="132"/>
        <v>9.4966712652609694E-3</v>
      </c>
    </row>
    <row r="1165" spans="1:19" x14ac:dyDescent="0.2">
      <c r="A1165" s="8">
        <v>1163</v>
      </c>
      <c r="B1165" s="8">
        <f>IF(Päälaskenta!C$7,Päälaskenta!E$7,Päälaskenta!G$5)</f>
        <v>2.5</v>
      </c>
      <c r="C1165" s="56">
        <v>0.83699999999999997</v>
      </c>
      <c r="D1165" s="92">
        <f t="shared" si="126"/>
        <v>2.9868600000000001</v>
      </c>
      <c r="E1165" s="8">
        <f>Päälaskenta!F$15</f>
        <v>0.08</v>
      </c>
      <c r="F1165" s="93">
        <f>SQRT(POWER(Päälaskenta!C$15/(2*Päälaskenta!E$15),2)+(D1165/Päälaskenta!E$15))-Päälaskenta!C$15/(2*Päälaskenta!E$15)</f>
        <v>0.78839999999999999</v>
      </c>
      <c r="G1165" s="57">
        <f>2*SQRT((POWER(F1165,2))+POWER(Päälaskenta!E$15*F1165,2))+Päälaskenta!C$15</f>
        <v>5.23</v>
      </c>
      <c r="H1165" s="57">
        <f t="shared" si="127"/>
        <v>0.56999999999999995</v>
      </c>
      <c r="I1165" s="62">
        <f t="shared" si="128"/>
        <v>9.4870000000000006E-3</v>
      </c>
      <c r="M1165" s="8">
        <f>IF(F1165&gt;(Päälaskenta!D$24+Päälaskenta!D$20),(F1165*Päälaskenta!C$15 + F1165*F1165*Päälaskenta!E$15)+(Päälaskenta!C$15 + F1165*Päälaskenta!E$15)*(F1165-(Päälaskenta!D$24+Päälaskenta!D$20)),F1165*Päälaskenta!C$15 + F1165*F1165*Päälaskenta!E$15)</f>
        <v>2.9867745600000002</v>
      </c>
      <c r="N1165" s="8">
        <f>IF(F1165&gt;Päälaskenta!D$24+Päälaskenta!D$20,2*SQRT(POWER((Päälaskenta!D$24+Päälaskenta!D$20),2)+POWER(Päälaskenta!E$15*(Päälaskenta!D$24+Päälaskenta!D$20),2))+Päälaskenta!C$15,(2*SQRT((POWER(F1165,2))+POWER(Päälaskenta!E$15*F1165,2))+Päälaskenta!C$15))</f>
        <v>5.2299319451499002</v>
      </c>
      <c r="O1165" s="8">
        <f t="shared" si="129"/>
        <v>0.57109243319501601</v>
      </c>
      <c r="P1165" s="8">
        <f>Päälaskenta!F$15</f>
        <v>0.08</v>
      </c>
      <c r="Q1165" s="8">
        <f t="shared" si="130"/>
        <v>25.699029752228999</v>
      </c>
      <c r="R1165" s="8">
        <f t="shared" si="131"/>
        <v>0.837023333960632</v>
      </c>
      <c r="S1165" s="8">
        <f t="shared" si="132"/>
        <v>9.4633861786245499E-3</v>
      </c>
    </row>
    <row r="1166" spans="1:19" x14ac:dyDescent="0.2">
      <c r="A1166" s="8">
        <v>1164</v>
      </c>
      <c r="B1166" s="8">
        <f>IF(Päälaskenta!C$7,Päälaskenta!E$7,Päälaskenta!G$5)</f>
        <v>2.5</v>
      </c>
      <c r="C1166" s="56">
        <v>0.83599999999999997</v>
      </c>
      <c r="D1166" s="92">
        <f t="shared" si="126"/>
        <v>2.9904299999999999</v>
      </c>
      <c r="E1166" s="8">
        <f>Päälaskenta!F$15</f>
        <v>0.08</v>
      </c>
      <c r="F1166" s="93">
        <f>SQRT(POWER(Päälaskenta!C$15/(2*Päälaskenta!E$15),2)+(D1166/Päälaskenta!E$15))-Päälaskenta!C$15/(2*Päälaskenta!E$15)</f>
        <v>0.78920000000000001</v>
      </c>
      <c r="G1166" s="57">
        <f>2*SQRT((POWER(F1166,2))+POWER(Päälaskenta!E$15*F1166,2))+Päälaskenta!C$15</f>
        <v>5.23</v>
      </c>
      <c r="H1166" s="57">
        <f t="shared" si="127"/>
        <v>0.56999999999999995</v>
      </c>
      <c r="I1166" s="62">
        <f t="shared" si="128"/>
        <v>9.4640000000000002E-3</v>
      </c>
      <c r="M1166" s="8">
        <f>IF(F1166&gt;(Päälaskenta!D$24+Päälaskenta!D$20),(F1166*Päälaskenta!C$15 + F1166*F1166*Päälaskenta!E$15)+(Päälaskenta!C$15 + F1166*Päälaskenta!E$15)*(F1166-(Päälaskenta!D$24+Päälaskenta!D$20)),F1166*Päälaskenta!C$15 + F1166*F1166*Päälaskenta!E$15)</f>
        <v>2.99043664</v>
      </c>
      <c r="N1166" s="8">
        <f>IF(F1166&gt;Päälaskenta!D$24+Päälaskenta!D$20,2*SQRT(POWER((Päälaskenta!D$24+Päälaskenta!D$20),2)+POWER(Päälaskenta!E$15*(Päälaskenta!D$24+Päälaskenta!D$20),2))+Päälaskenta!C$15,(2*SQRT((POWER(F1166,2))+POWER(Päälaskenta!E$15*F1166,2))+Päälaskenta!C$15))</f>
        <v>5.2321946868496898</v>
      </c>
      <c r="O1166" s="8">
        <f t="shared" si="129"/>
        <v>0.57154536843133896</v>
      </c>
      <c r="P1166" s="8">
        <f>Päälaskenta!F$15</f>
        <v>0.08</v>
      </c>
      <c r="Q1166" s="8">
        <f t="shared" si="130"/>
        <v>25.744142146735399</v>
      </c>
      <c r="R1166" s="8">
        <f t="shared" si="131"/>
        <v>0.83599831762360999</v>
      </c>
      <c r="S1166" s="8">
        <f t="shared" si="132"/>
        <v>9.4302491676481193E-3</v>
      </c>
    </row>
    <row r="1167" spans="1:19" x14ac:dyDescent="0.2">
      <c r="A1167" s="8">
        <v>1165</v>
      </c>
      <c r="B1167" s="8">
        <f>IF(Päälaskenta!C$7,Päälaskenta!E$7,Päälaskenta!G$5)</f>
        <v>2.5</v>
      </c>
      <c r="C1167" s="56">
        <v>0.83499999999999996</v>
      </c>
      <c r="D1167" s="92">
        <f t="shared" si="126"/>
        <v>2.9940099999999998</v>
      </c>
      <c r="E1167" s="8">
        <f>Päälaskenta!F$15</f>
        <v>0.08</v>
      </c>
      <c r="F1167" s="93">
        <f>SQRT(POWER(Päälaskenta!C$15/(2*Päälaskenta!E$15),2)+(D1167/Päälaskenta!E$15))-Päälaskenta!C$15/(2*Päälaskenta!E$15)</f>
        <v>0.79</v>
      </c>
      <c r="G1167" s="57">
        <f>2*SQRT((POWER(F1167,2))+POWER(Päälaskenta!E$15*F1167,2))+Päälaskenta!C$15</f>
        <v>5.23</v>
      </c>
      <c r="H1167" s="57">
        <f t="shared" si="127"/>
        <v>0.56999999999999995</v>
      </c>
      <c r="I1167" s="62">
        <f t="shared" si="128"/>
        <v>9.4420000000000007E-3</v>
      </c>
      <c r="M1167" s="8">
        <f>IF(F1167&gt;(Päälaskenta!D$24+Päälaskenta!D$20),(F1167*Päälaskenta!C$15 + F1167*F1167*Päälaskenta!E$15)+(Päälaskenta!C$15 + F1167*Päälaskenta!E$15)*(F1167-(Päälaskenta!D$24+Päälaskenta!D$20)),F1167*Päälaskenta!C$15 + F1167*F1167*Päälaskenta!E$15)</f>
        <v>2.9941</v>
      </c>
      <c r="N1167" s="8">
        <f>IF(F1167&gt;Päälaskenta!D$24+Päälaskenta!D$20,2*SQRT(POWER((Päälaskenta!D$24+Päälaskenta!D$20),2)+POWER(Päälaskenta!E$15*(Päälaskenta!D$24+Päälaskenta!D$20),2))+Päälaskenta!C$15,(2*SQRT((POWER(F1167,2))+POWER(Päälaskenta!E$15*F1167,2))+Päälaskenta!C$15))</f>
        <v>5.23445742854949</v>
      </c>
      <c r="O1167" s="8">
        <f t="shared" si="129"/>
        <v>0.57199815661308895</v>
      </c>
      <c r="P1167" s="8">
        <f>Päälaskenta!F$15</f>
        <v>0.08</v>
      </c>
      <c r="Q1167" s="8">
        <f t="shared" si="130"/>
        <v>25.789290865050599</v>
      </c>
      <c r="R1167" s="8">
        <f t="shared" si="131"/>
        <v>0.83497545172171905</v>
      </c>
      <c r="S1167" s="8">
        <f t="shared" si="132"/>
        <v>9.3972594295267994E-3</v>
      </c>
    </row>
    <row r="1168" spans="1:19" x14ac:dyDescent="0.2">
      <c r="A1168" s="8">
        <v>1166</v>
      </c>
      <c r="B1168" s="8">
        <f>IF(Päälaskenta!C$7,Päälaskenta!E$7,Päälaskenta!G$5)</f>
        <v>2.5</v>
      </c>
      <c r="C1168" s="56">
        <v>0.83399999999999996</v>
      </c>
      <c r="D1168" s="92">
        <f t="shared" si="126"/>
        <v>2.9975999999999998</v>
      </c>
      <c r="E1168" s="8">
        <f>Päälaskenta!F$15</f>
        <v>0.08</v>
      </c>
      <c r="F1168" s="93">
        <f>SQRT(POWER(Päälaskenta!C$15/(2*Päälaskenta!E$15),2)+(D1168/Päälaskenta!E$15))-Päälaskenta!C$15/(2*Päälaskenta!E$15)</f>
        <v>0.79079999999999995</v>
      </c>
      <c r="G1168" s="57">
        <f>2*SQRT((POWER(F1168,2))+POWER(Päälaskenta!E$15*F1168,2))+Päälaskenta!C$15</f>
        <v>5.24</v>
      </c>
      <c r="H1168" s="57">
        <f t="shared" si="127"/>
        <v>0.56999999999999995</v>
      </c>
      <c r="I1168" s="62">
        <f t="shared" si="128"/>
        <v>9.4190000000000003E-3</v>
      </c>
      <c r="M1168" s="8">
        <f>IF(F1168&gt;(Päälaskenta!D$24+Päälaskenta!D$20),(F1168*Päälaskenta!C$15 + F1168*F1168*Päälaskenta!E$15)+(Päälaskenta!C$15 + F1168*Päälaskenta!E$15)*(F1168-(Päälaskenta!D$24+Päälaskenta!D$20)),F1168*Päälaskenta!C$15 + F1168*F1168*Päälaskenta!E$15)</f>
        <v>2.9977646400000002</v>
      </c>
      <c r="N1168" s="8">
        <f>IF(F1168&gt;Päälaskenta!D$24+Päälaskenta!D$20,2*SQRT(POWER((Päälaskenta!D$24+Päälaskenta!D$20),2)+POWER(Päälaskenta!E$15*(Päälaskenta!D$24+Päälaskenta!D$20),2))+Päälaskenta!C$15,(2*SQRT((POWER(F1168,2))+POWER(Päälaskenta!E$15*F1168,2))+Päälaskenta!C$15))</f>
        <v>5.2367201702492903</v>
      </c>
      <c r="O1168" s="8">
        <f t="shared" si="129"/>
        <v>0.57245079793089104</v>
      </c>
      <c r="P1168" s="8">
        <f>Päälaskenta!F$15</f>
        <v>0.08</v>
      </c>
      <c r="Q1168" s="8">
        <f t="shared" si="130"/>
        <v>25.834475908242201</v>
      </c>
      <c r="R1168" s="8">
        <f t="shared" si="131"/>
        <v>0.83395472968151396</v>
      </c>
      <c r="S1168" s="8">
        <f t="shared" si="132"/>
        <v>9.36441616660043E-3</v>
      </c>
    </row>
    <row r="1169" spans="1:19" x14ac:dyDescent="0.2">
      <c r="A1169" s="8">
        <v>1167</v>
      </c>
      <c r="B1169" s="8">
        <f>IF(Päälaskenta!C$7,Päälaskenta!E$7,Päälaskenta!G$5)</f>
        <v>2.5</v>
      </c>
      <c r="C1169" s="56">
        <v>0.83299999999999996</v>
      </c>
      <c r="D1169" s="92">
        <f t="shared" si="126"/>
        <v>3.0011999999999999</v>
      </c>
      <c r="E1169" s="8">
        <f>Päälaskenta!F$15</f>
        <v>0.08</v>
      </c>
      <c r="F1169" s="93">
        <f>SQRT(POWER(Päälaskenta!C$15/(2*Päälaskenta!E$15),2)+(D1169/Päälaskenta!E$15))-Päälaskenta!C$15/(2*Päälaskenta!E$15)</f>
        <v>0.79149999999999998</v>
      </c>
      <c r="G1169" s="57">
        <f>2*SQRT((POWER(F1169,2))+POWER(Päälaskenta!E$15*F1169,2))+Päälaskenta!C$15</f>
        <v>5.24</v>
      </c>
      <c r="H1169" s="57">
        <f t="shared" si="127"/>
        <v>0.56999999999999995</v>
      </c>
      <c r="I1169" s="62">
        <f t="shared" si="128"/>
        <v>9.3970000000000008E-3</v>
      </c>
      <c r="M1169" s="8">
        <f>IF(F1169&gt;(Päälaskenta!D$24+Päälaskenta!D$20),(F1169*Päälaskenta!C$15 + F1169*F1169*Päälaskenta!E$15)+(Päälaskenta!C$15 + F1169*Päälaskenta!E$15)*(F1169-(Päälaskenta!D$24+Päälaskenta!D$20)),F1169*Päälaskenta!C$15 + F1169*F1169*Päälaskenta!E$15)</f>
        <v>3.0009722499999998</v>
      </c>
      <c r="N1169" s="8">
        <f>IF(F1169&gt;Päälaskenta!D$24+Päälaskenta!D$20,2*SQRT(POWER((Päälaskenta!D$24+Päälaskenta!D$20),2)+POWER(Päälaskenta!E$15*(Päälaskenta!D$24+Päälaskenta!D$20),2))+Päälaskenta!C$15,(2*SQRT((POWER(F1169,2))+POWER(Päälaskenta!E$15*F1169,2))+Päälaskenta!C$15))</f>
        <v>5.2387000692366099</v>
      </c>
      <c r="O1169" s="8">
        <f t="shared" si="129"/>
        <v>0.57284673875924097</v>
      </c>
      <c r="P1169" s="8">
        <f>Päälaskenta!F$15</f>
        <v>0.08</v>
      </c>
      <c r="Q1169" s="8">
        <f t="shared" si="130"/>
        <v>25.874042619632998</v>
      </c>
      <c r="R1169" s="8">
        <f t="shared" si="131"/>
        <v>0.833063351385539</v>
      </c>
      <c r="S1169" s="8">
        <f t="shared" si="132"/>
        <v>9.3357978437964909E-3</v>
      </c>
    </row>
    <row r="1170" spans="1:19" x14ac:dyDescent="0.2">
      <c r="A1170" s="8">
        <v>1168</v>
      </c>
      <c r="B1170" s="8">
        <f>IF(Päälaskenta!C$7,Päälaskenta!E$7,Päälaskenta!G$5)</f>
        <v>2.5</v>
      </c>
      <c r="C1170" s="56">
        <v>0.83199999999999996</v>
      </c>
      <c r="D1170" s="92">
        <f t="shared" si="126"/>
        <v>3.00481</v>
      </c>
      <c r="E1170" s="8">
        <f>Päälaskenta!F$15</f>
        <v>0.08</v>
      </c>
      <c r="F1170" s="93">
        <f>SQRT(POWER(Päälaskenta!C$15/(2*Päälaskenta!E$15),2)+(D1170/Päälaskenta!E$15))-Päälaskenta!C$15/(2*Päälaskenta!E$15)</f>
        <v>0.7923</v>
      </c>
      <c r="G1170" s="57">
        <f>2*SQRT((POWER(F1170,2))+POWER(Päälaskenta!E$15*F1170,2))+Päälaskenta!C$15</f>
        <v>5.24</v>
      </c>
      <c r="H1170" s="57">
        <f t="shared" si="127"/>
        <v>0.56999999999999995</v>
      </c>
      <c r="I1170" s="62">
        <f t="shared" si="128"/>
        <v>9.3740000000000004E-3</v>
      </c>
      <c r="M1170" s="8">
        <f>IF(F1170&gt;(Päälaskenta!D$24+Päälaskenta!D$20),(F1170*Päälaskenta!C$15 + F1170*F1170*Päälaskenta!E$15)+(Päälaskenta!C$15 + F1170*Päälaskenta!E$15)*(F1170-(Päälaskenta!D$24+Päälaskenta!D$20)),F1170*Päälaskenta!C$15 + F1170*F1170*Päälaskenta!E$15)</f>
        <v>3.0046392900000001</v>
      </c>
      <c r="N1170" s="8">
        <f>IF(F1170&gt;Päälaskenta!D$24+Päälaskenta!D$20,2*SQRT(POWER((Päälaskenta!D$24+Päälaskenta!D$20),2)+POWER(Päälaskenta!E$15*(Päälaskenta!D$24+Päälaskenta!D$20),2))+Päälaskenta!C$15,(2*SQRT((POWER(F1170,2))+POWER(Päälaskenta!E$15*F1170,2))+Päälaskenta!C$15))</f>
        <v>5.2409628109364101</v>
      </c>
      <c r="O1170" s="8">
        <f t="shared" si="129"/>
        <v>0.573299105219783</v>
      </c>
      <c r="P1170" s="8">
        <f>Päälaskenta!F$15</f>
        <v>0.08</v>
      </c>
      <c r="Q1170" s="8">
        <f t="shared" si="130"/>
        <v>25.919295774885398</v>
      </c>
      <c r="R1170" s="8">
        <f t="shared" si="131"/>
        <v>0.83204663146104296</v>
      </c>
      <c r="S1170" s="8">
        <f t="shared" si="132"/>
        <v>9.30322708966831E-3</v>
      </c>
    </row>
    <row r="1171" spans="1:19" x14ac:dyDescent="0.2">
      <c r="A1171" s="8">
        <v>1169</v>
      </c>
      <c r="B1171" s="8">
        <f>IF(Päälaskenta!C$7,Päälaskenta!E$7,Päälaskenta!G$5)</f>
        <v>2.5</v>
      </c>
      <c r="C1171" s="56">
        <v>0.83099999999999996</v>
      </c>
      <c r="D1171" s="92">
        <f t="shared" si="126"/>
        <v>3.0084200000000001</v>
      </c>
      <c r="E1171" s="8">
        <f>Päälaskenta!F$15</f>
        <v>0.08</v>
      </c>
      <c r="F1171" s="93">
        <f>SQRT(POWER(Päälaskenta!C$15/(2*Päälaskenta!E$15),2)+(D1171/Päälaskenta!E$15))-Päälaskenta!C$15/(2*Päälaskenta!E$15)</f>
        <v>0.79310000000000003</v>
      </c>
      <c r="G1171" s="57">
        <f>2*SQRT((POWER(F1171,2))+POWER(Päälaskenta!E$15*F1171,2))+Päälaskenta!C$15</f>
        <v>5.24</v>
      </c>
      <c r="H1171" s="57">
        <f t="shared" si="127"/>
        <v>0.56999999999999995</v>
      </c>
      <c r="I1171" s="62">
        <f t="shared" si="128"/>
        <v>9.3519999999999992E-3</v>
      </c>
      <c r="M1171" s="8">
        <f>IF(F1171&gt;(Päälaskenta!D$24+Päälaskenta!D$20),(F1171*Päälaskenta!C$15 + F1171*F1171*Päälaskenta!E$15)+(Päälaskenta!C$15 + F1171*Päälaskenta!E$15)*(F1171-(Päälaskenta!D$24+Päälaskenta!D$20)),F1171*Päälaskenta!C$15 + F1171*F1171*Päälaskenta!E$15)</f>
        <v>3.0083076100000001</v>
      </c>
      <c r="N1171" s="8">
        <f>IF(F1171&gt;Päälaskenta!D$24+Päälaskenta!D$20,2*SQRT(POWER((Päälaskenta!D$24+Päälaskenta!D$20),2)+POWER(Päälaskenta!E$15*(Päälaskenta!D$24+Päälaskenta!D$20),2))+Päälaskenta!C$15,(2*SQRT((POWER(F1171,2))+POWER(Päälaskenta!E$15*F1171,2))+Päälaskenta!C$15))</f>
        <v>5.2432255526361997</v>
      </c>
      <c r="O1171" s="8">
        <f t="shared" si="129"/>
        <v>0.57375132536258699</v>
      </c>
      <c r="P1171" s="8">
        <f>Päälaskenta!F$15</f>
        <v>0.08</v>
      </c>
      <c r="Q1171" s="8">
        <f t="shared" si="130"/>
        <v>25.9645852581478</v>
      </c>
      <c r="R1171" s="8">
        <f t="shared" si="131"/>
        <v>0.83103203664734304</v>
      </c>
      <c r="S1171" s="8">
        <f t="shared" si="132"/>
        <v>9.2708005457784095E-3</v>
      </c>
    </row>
    <row r="1172" spans="1:19" x14ac:dyDescent="0.2">
      <c r="A1172" s="8">
        <v>1170</v>
      </c>
      <c r="B1172" s="8">
        <f>IF(Päälaskenta!C$7,Päälaskenta!E$7,Päälaskenta!G$5)</f>
        <v>2.5</v>
      </c>
      <c r="C1172" s="56">
        <v>0.83</v>
      </c>
      <c r="D1172" s="92">
        <f t="shared" si="126"/>
        <v>3.0120499999999999</v>
      </c>
      <c r="E1172" s="8">
        <f>Päälaskenta!F$15</f>
        <v>0.08</v>
      </c>
      <c r="F1172" s="93">
        <f>SQRT(POWER(Päälaskenta!C$15/(2*Päälaskenta!E$15),2)+(D1172/Päälaskenta!E$15))-Päälaskenta!C$15/(2*Päälaskenta!E$15)</f>
        <v>0.79390000000000005</v>
      </c>
      <c r="G1172" s="57">
        <f>2*SQRT((POWER(F1172,2))+POWER(Päälaskenta!E$15*F1172,2))+Päälaskenta!C$15</f>
        <v>5.25</v>
      </c>
      <c r="H1172" s="57">
        <f t="shared" si="127"/>
        <v>0.56999999999999995</v>
      </c>
      <c r="I1172" s="62">
        <f t="shared" si="128"/>
        <v>9.3290000000000005E-3</v>
      </c>
      <c r="M1172" s="8">
        <f>IF(F1172&gt;(Päälaskenta!D$24+Päälaskenta!D$20),(F1172*Päälaskenta!C$15 + F1172*F1172*Päälaskenta!E$15)+(Päälaskenta!C$15 + F1172*Päälaskenta!E$15)*(F1172-(Päälaskenta!D$24+Päälaskenta!D$20)),F1172*Päälaskenta!C$15 + F1172*F1172*Päälaskenta!E$15)</f>
        <v>3.01197721</v>
      </c>
      <c r="N1172" s="8">
        <f>IF(F1172&gt;Päälaskenta!D$24+Päälaskenta!D$20,2*SQRT(POWER((Päälaskenta!D$24+Päälaskenta!D$20),2)+POWER(Päälaskenta!E$15*(Päälaskenta!D$24+Päälaskenta!D$20),2))+Päälaskenta!C$15,(2*SQRT((POWER(F1172,2))+POWER(Päälaskenta!E$15*F1172,2))+Päälaskenta!C$15))</f>
        <v>5.2454882943359999</v>
      </c>
      <c r="O1172" s="8">
        <f t="shared" si="129"/>
        <v>0.57420339937700104</v>
      </c>
      <c r="P1172" s="8">
        <f>Päälaskenta!F$15</f>
        <v>0.08</v>
      </c>
      <c r="Q1172" s="8">
        <f t="shared" si="130"/>
        <v>26.009911070532901</v>
      </c>
      <c r="R1172" s="8">
        <f t="shared" si="131"/>
        <v>0.830019560473368</v>
      </c>
      <c r="S1172" s="8">
        <f t="shared" si="132"/>
        <v>9.2385174340465902E-3</v>
      </c>
    </row>
    <row r="1173" spans="1:19" x14ac:dyDescent="0.2">
      <c r="A1173" s="8">
        <v>1171</v>
      </c>
      <c r="B1173" s="8">
        <f>IF(Päälaskenta!C$7,Päälaskenta!E$7,Päälaskenta!G$5)</f>
        <v>2.5</v>
      </c>
      <c r="C1173" s="56">
        <v>0.82899999999999996</v>
      </c>
      <c r="D1173" s="92">
        <f t="shared" si="126"/>
        <v>3.0156800000000001</v>
      </c>
      <c r="E1173" s="8">
        <f>Päälaskenta!F$15</f>
        <v>0.08</v>
      </c>
      <c r="F1173" s="93">
        <f>SQRT(POWER(Päälaskenta!C$15/(2*Päälaskenta!E$15),2)+(D1173/Päälaskenta!E$15))-Päälaskenta!C$15/(2*Päälaskenta!E$15)</f>
        <v>0.79469999999999996</v>
      </c>
      <c r="G1173" s="57">
        <f>2*SQRT((POWER(F1173,2))+POWER(Päälaskenta!E$15*F1173,2))+Päälaskenta!C$15</f>
        <v>5.25</v>
      </c>
      <c r="H1173" s="57">
        <f t="shared" si="127"/>
        <v>0.56999999999999995</v>
      </c>
      <c r="I1173" s="62">
        <f t="shared" si="128"/>
        <v>9.3069999999999993E-3</v>
      </c>
      <c r="M1173" s="8">
        <f>IF(F1173&gt;(Päälaskenta!D$24+Päälaskenta!D$20),(F1173*Päälaskenta!C$15 + F1173*F1173*Päälaskenta!E$15)+(Päälaskenta!C$15 + F1173*Päälaskenta!E$15)*(F1173-(Päälaskenta!D$24+Päälaskenta!D$20)),F1173*Päälaskenta!C$15 + F1173*F1173*Päälaskenta!E$15)</f>
        <v>3.01564809</v>
      </c>
      <c r="N1173" s="8">
        <f>IF(F1173&gt;Päälaskenta!D$24+Päälaskenta!D$20,2*SQRT(POWER((Päälaskenta!D$24+Päälaskenta!D$20),2)+POWER(Päälaskenta!E$15*(Päälaskenta!D$24+Päälaskenta!D$20),2))+Päälaskenta!C$15,(2*SQRT((POWER(F1173,2))+POWER(Päälaskenta!E$15*F1173,2))+Päälaskenta!C$15))</f>
        <v>5.2477510360358002</v>
      </c>
      <c r="O1173" s="8">
        <f t="shared" si="129"/>
        <v>0.57465532745205194</v>
      </c>
      <c r="P1173" s="8">
        <f>Päälaskenta!F$15</f>
        <v>0.08</v>
      </c>
      <c r="Q1173" s="8">
        <f t="shared" si="130"/>
        <v>26.0552732131647</v>
      </c>
      <c r="R1173" s="8">
        <f t="shared" si="131"/>
        <v>0.82900919649414395</v>
      </c>
      <c r="S1173" s="8">
        <f t="shared" si="132"/>
        <v>9.2063769813551192E-3</v>
      </c>
    </row>
    <row r="1174" spans="1:19" x14ac:dyDescent="0.2">
      <c r="A1174" s="8">
        <v>1172</v>
      </c>
      <c r="B1174" s="8">
        <f>IF(Päälaskenta!C$7,Päälaskenta!E$7,Päälaskenta!G$5)</f>
        <v>2.5</v>
      </c>
      <c r="C1174" s="56">
        <v>0.82799999999999996</v>
      </c>
      <c r="D1174" s="92">
        <f t="shared" si="126"/>
        <v>3.01932</v>
      </c>
      <c r="E1174" s="8">
        <f>Päälaskenta!F$15</f>
        <v>0.08</v>
      </c>
      <c r="F1174" s="93">
        <f>SQRT(POWER(Päälaskenta!C$15/(2*Päälaskenta!E$15),2)+(D1174/Päälaskenta!E$15))-Päälaskenta!C$15/(2*Päälaskenta!E$15)</f>
        <v>0.79549999999999998</v>
      </c>
      <c r="G1174" s="57">
        <f>2*SQRT((POWER(F1174,2))+POWER(Päälaskenta!E$15*F1174,2))+Päälaskenta!C$15</f>
        <v>5.25</v>
      </c>
      <c r="H1174" s="57">
        <f t="shared" si="127"/>
        <v>0.57999999999999996</v>
      </c>
      <c r="I1174" s="62">
        <f t="shared" si="128"/>
        <v>9.0709999999999992E-3</v>
      </c>
      <c r="M1174" s="8">
        <f>IF(F1174&gt;(Päälaskenta!D$24+Päälaskenta!D$20),(F1174*Päälaskenta!C$15 + F1174*F1174*Päälaskenta!E$15)+(Päälaskenta!C$15 + F1174*Päälaskenta!E$15)*(F1174-(Päälaskenta!D$24+Päälaskenta!D$20)),F1174*Päälaskenta!C$15 + F1174*F1174*Päälaskenta!E$15)</f>
        <v>3.0193202499999998</v>
      </c>
      <c r="N1174" s="8">
        <f>IF(F1174&gt;Päälaskenta!D$24+Päälaskenta!D$20,2*SQRT(POWER((Päälaskenta!D$24+Päälaskenta!D$20),2)+POWER(Päälaskenta!E$15*(Päälaskenta!D$24+Päälaskenta!D$20),2))+Päälaskenta!C$15,(2*SQRT((POWER(F1174,2))+POWER(Päälaskenta!E$15*F1174,2))+Päälaskenta!C$15))</f>
        <v>5.2500137777355897</v>
      </c>
      <c r="O1174" s="8">
        <f t="shared" si="129"/>
        <v>0.57510710977643897</v>
      </c>
      <c r="P1174" s="8">
        <f>Päälaskenta!F$15</f>
        <v>0.08</v>
      </c>
      <c r="Q1174" s="8">
        <f t="shared" si="130"/>
        <v>26.100671687178799</v>
      </c>
      <c r="R1174" s="8">
        <f t="shared" si="131"/>
        <v>0.82800093829066301</v>
      </c>
      <c r="S1174" s="8">
        <f t="shared" si="132"/>
        <v>9.1743784195120106E-3</v>
      </c>
    </row>
    <row r="1175" spans="1:19" x14ac:dyDescent="0.2">
      <c r="A1175" s="8">
        <v>1173</v>
      </c>
      <c r="B1175" s="8">
        <f>IF(Päälaskenta!C$7,Päälaskenta!E$7,Päälaskenta!G$5)</f>
        <v>2.5</v>
      </c>
      <c r="C1175" s="56">
        <v>0.82699999999999996</v>
      </c>
      <c r="D1175" s="92">
        <f t="shared" si="126"/>
        <v>3.0229699999999999</v>
      </c>
      <c r="E1175" s="8">
        <f>Päälaskenta!F$15</f>
        <v>0.08</v>
      </c>
      <c r="F1175" s="93">
        <f>SQRT(POWER(Päälaskenta!C$15/(2*Päälaskenta!E$15),2)+(D1175/Päälaskenta!E$15))-Päälaskenta!C$15/(2*Päälaskenta!E$15)</f>
        <v>0.79630000000000001</v>
      </c>
      <c r="G1175" s="57">
        <f>2*SQRT((POWER(F1175,2))+POWER(Päälaskenta!E$15*F1175,2))+Päälaskenta!C$15</f>
        <v>5.25</v>
      </c>
      <c r="H1175" s="57">
        <f t="shared" si="127"/>
        <v>0.57999999999999996</v>
      </c>
      <c r="I1175" s="62">
        <f t="shared" si="128"/>
        <v>9.0489999999999998E-3</v>
      </c>
      <c r="M1175" s="8">
        <f>IF(F1175&gt;(Päälaskenta!D$24+Päälaskenta!D$20),(F1175*Päälaskenta!C$15 + F1175*F1175*Päälaskenta!E$15)+(Päälaskenta!C$15 + F1175*Päälaskenta!E$15)*(F1175-(Päälaskenta!D$24+Päälaskenta!D$20)),F1175*Päälaskenta!C$15 + F1175*F1175*Päälaskenta!E$15)</f>
        <v>3.0229936899999998</v>
      </c>
      <c r="N1175" s="8">
        <f>IF(F1175&gt;Päälaskenta!D$24+Päälaskenta!D$20,2*SQRT(POWER((Päälaskenta!D$24+Päälaskenta!D$20),2)+POWER(Päälaskenta!E$15*(Päälaskenta!D$24+Päälaskenta!D$20),2))+Päälaskenta!C$15,(2*SQRT((POWER(F1175,2))+POWER(Päälaskenta!E$15*F1175,2))+Päälaskenta!C$15))</f>
        <v>5.25227651943539</v>
      </c>
      <c r="O1175" s="8">
        <f t="shared" si="129"/>
        <v>0.57555874653853301</v>
      </c>
      <c r="P1175" s="8">
        <f>Päälaskenta!F$15</f>
        <v>0.08</v>
      </c>
      <c r="Q1175" s="8">
        <f t="shared" si="130"/>
        <v>26.1461064937223</v>
      </c>
      <c r="R1175" s="8">
        <f t="shared" si="131"/>
        <v>0.82699477946975097</v>
      </c>
      <c r="S1175" s="8">
        <f t="shared" si="132"/>
        <v>9.1425209852147304E-3</v>
      </c>
    </row>
    <row r="1176" spans="1:19" x14ac:dyDescent="0.2">
      <c r="A1176" s="8">
        <v>1174</v>
      </c>
      <c r="B1176" s="8">
        <f>IF(Päälaskenta!C$7,Päälaskenta!E$7,Päälaskenta!G$5)</f>
        <v>2.5</v>
      </c>
      <c r="C1176" s="56">
        <v>0.82599999999999996</v>
      </c>
      <c r="D1176" s="92">
        <f t="shared" si="126"/>
        <v>3.0266299999999999</v>
      </c>
      <c r="E1176" s="8">
        <f>Päälaskenta!F$15</f>
        <v>0.08</v>
      </c>
      <c r="F1176" s="93">
        <f>SQRT(POWER(Päälaskenta!C$15/(2*Päälaskenta!E$15),2)+(D1176/Päälaskenta!E$15))-Päälaskenta!C$15/(2*Päälaskenta!E$15)</f>
        <v>0.79710000000000003</v>
      </c>
      <c r="G1176" s="57">
        <f>2*SQRT((POWER(F1176,2))+POWER(Päälaskenta!E$15*F1176,2))+Päälaskenta!C$15</f>
        <v>5.25</v>
      </c>
      <c r="H1176" s="57">
        <f t="shared" si="127"/>
        <v>0.57999999999999996</v>
      </c>
      <c r="I1176" s="62">
        <f t="shared" si="128"/>
        <v>9.0279999999999996E-3</v>
      </c>
      <c r="M1176" s="8">
        <f>IF(F1176&gt;(Päälaskenta!D$24+Päälaskenta!D$20),(F1176*Päälaskenta!C$15 + F1176*F1176*Päälaskenta!E$15)+(Päälaskenta!C$15 + F1176*Päälaskenta!E$15)*(F1176-(Päälaskenta!D$24+Päälaskenta!D$20)),F1176*Päälaskenta!C$15 + F1176*F1176*Päälaskenta!E$15)</f>
        <v>3.0266684100000001</v>
      </c>
      <c r="N1176" s="8">
        <f>IF(F1176&gt;Päälaskenta!D$24+Päälaskenta!D$20,2*SQRT(POWER((Päälaskenta!D$24+Päälaskenta!D$20),2)+POWER(Päälaskenta!E$15*(Päälaskenta!D$24+Päälaskenta!D$20),2))+Päälaskenta!C$15,(2*SQRT((POWER(F1176,2))+POWER(Päälaskenta!E$15*F1176,2))+Päälaskenta!C$15))</f>
        <v>5.2545392611351902</v>
      </c>
      <c r="O1176" s="8">
        <f t="shared" si="129"/>
        <v>0.57601023792638295</v>
      </c>
      <c r="P1176" s="8">
        <f>Päälaskenta!F$15</f>
        <v>0.08</v>
      </c>
      <c r="Q1176" s="8">
        <f t="shared" si="130"/>
        <v>26.191577633953798</v>
      </c>
      <c r="R1176" s="8">
        <f t="shared" si="131"/>
        <v>0.82599071366393895</v>
      </c>
      <c r="S1176" s="8">
        <f t="shared" si="132"/>
        <v>9.1108039200143206E-3</v>
      </c>
    </row>
    <row r="1177" spans="1:19" x14ac:dyDescent="0.2">
      <c r="A1177" s="8">
        <v>1175</v>
      </c>
      <c r="B1177" s="8">
        <f>IF(Päälaskenta!C$7,Päälaskenta!E$7,Päälaskenta!G$5)</f>
        <v>2.5</v>
      </c>
      <c r="C1177" s="56">
        <v>0.82499999999999996</v>
      </c>
      <c r="D1177" s="92">
        <f t="shared" si="126"/>
        <v>3.0303</v>
      </c>
      <c r="E1177" s="8">
        <f>Päälaskenta!F$15</f>
        <v>0.08</v>
      </c>
      <c r="F1177" s="93">
        <f>SQRT(POWER(Päälaskenta!C$15/(2*Päälaskenta!E$15),2)+(D1177/Päälaskenta!E$15))-Päälaskenta!C$15/(2*Päälaskenta!E$15)</f>
        <v>0.79790000000000005</v>
      </c>
      <c r="G1177" s="57">
        <f>2*SQRT((POWER(F1177,2))+POWER(Päälaskenta!E$15*F1177,2))+Päälaskenta!C$15</f>
        <v>5.26</v>
      </c>
      <c r="H1177" s="57">
        <f t="shared" si="127"/>
        <v>0.57999999999999996</v>
      </c>
      <c r="I1177" s="62">
        <f t="shared" si="128"/>
        <v>9.0060000000000001E-3</v>
      </c>
      <c r="M1177" s="8">
        <f>IF(F1177&gt;(Päälaskenta!D$24+Päälaskenta!D$20),(F1177*Päälaskenta!C$15 + F1177*F1177*Päälaskenta!E$15)+(Päälaskenta!C$15 + F1177*Päälaskenta!E$15)*(F1177-(Päälaskenta!D$24+Päälaskenta!D$20)),F1177*Päälaskenta!C$15 + F1177*F1177*Päälaskenta!E$15)</f>
        <v>3.0303444100000001</v>
      </c>
      <c r="N1177" s="8">
        <f>IF(F1177&gt;Päälaskenta!D$24+Päälaskenta!D$20,2*SQRT(POWER((Päälaskenta!D$24+Päälaskenta!D$20),2)+POWER(Päälaskenta!E$15*(Päälaskenta!D$24+Päälaskenta!D$20),2))+Päälaskenta!C$15,(2*SQRT((POWER(F1177,2))+POWER(Päälaskenta!E$15*F1177,2))+Päälaskenta!C$15))</f>
        <v>5.2568020028349904</v>
      </c>
      <c r="O1177" s="8">
        <f t="shared" si="129"/>
        <v>0.57646158412771398</v>
      </c>
      <c r="P1177" s="8">
        <f>Päälaskenta!F$15</f>
        <v>0.08</v>
      </c>
      <c r="Q1177" s="8">
        <f t="shared" si="130"/>
        <v>26.2370851090432</v>
      </c>
      <c r="R1177" s="8">
        <f t="shared" si="131"/>
        <v>0.82498873453133303</v>
      </c>
      <c r="S1177" s="8">
        <f t="shared" si="132"/>
        <v>9.0792264702797901E-3</v>
      </c>
    </row>
    <row r="1178" spans="1:19" x14ac:dyDescent="0.2">
      <c r="A1178" s="8">
        <v>1176</v>
      </c>
      <c r="B1178" s="8">
        <f>IF(Päälaskenta!C$7,Päälaskenta!E$7,Päälaskenta!G$5)</f>
        <v>2.5</v>
      </c>
      <c r="C1178" s="56">
        <v>0.82399999999999995</v>
      </c>
      <c r="D1178" s="92">
        <f t="shared" si="126"/>
        <v>3.0339800000000001</v>
      </c>
      <c r="E1178" s="8">
        <f>Päälaskenta!F$15</f>
        <v>0.08</v>
      </c>
      <c r="F1178" s="93">
        <f>SQRT(POWER(Päälaskenta!C$15/(2*Päälaskenta!E$15),2)+(D1178/Päälaskenta!E$15))-Päälaskenta!C$15/(2*Päälaskenta!E$15)</f>
        <v>0.79869999999999997</v>
      </c>
      <c r="G1178" s="57">
        <f>2*SQRT((POWER(F1178,2))+POWER(Päälaskenta!E$15*F1178,2))+Päälaskenta!C$15</f>
        <v>5.26</v>
      </c>
      <c r="H1178" s="57">
        <f t="shared" si="127"/>
        <v>0.57999999999999996</v>
      </c>
      <c r="I1178" s="62">
        <f t="shared" si="128"/>
        <v>8.9840000000000007E-3</v>
      </c>
      <c r="M1178" s="8">
        <f>IF(F1178&gt;(Päälaskenta!D$24+Päälaskenta!D$20),(F1178*Päälaskenta!C$15 + F1178*F1178*Päälaskenta!E$15)+(Päälaskenta!C$15 + F1178*Päälaskenta!E$15)*(F1178-(Päälaskenta!D$24+Päälaskenta!D$20)),F1178*Päälaskenta!C$15 + F1178*F1178*Päälaskenta!E$15)</f>
        <v>3.0340216899999999</v>
      </c>
      <c r="N1178" s="8">
        <f>IF(F1178&gt;Päälaskenta!D$24+Päälaskenta!D$20,2*SQRT(POWER((Päälaskenta!D$24+Päälaskenta!D$20),2)+POWER(Päälaskenta!E$15*(Päälaskenta!D$24+Päälaskenta!D$20),2))+Päälaskenta!C$15,(2*SQRT((POWER(F1178,2))+POWER(Päälaskenta!E$15*F1178,2))+Päälaskenta!C$15))</f>
        <v>5.25906474453478</v>
      </c>
      <c r="O1178" s="8">
        <f t="shared" si="129"/>
        <v>0.57691278532993095</v>
      </c>
      <c r="P1178" s="8">
        <f>Päälaskenta!F$15</f>
        <v>0.08</v>
      </c>
      <c r="Q1178" s="8">
        <f t="shared" si="130"/>
        <v>26.282628920172002</v>
      </c>
      <c r="R1178" s="8">
        <f t="shared" si="131"/>
        <v>0.82398883575548898</v>
      </c>
      <c r="S1178" s="8">
        <f t="shared" si="132"/>
        <v>9.0477878871626002E-3</v>
      </c>
    </row>
    <row r="1179" spans="1:19" x14ac:dyDescent="0.2">
      <c r="A1179" s="8">
        <v>1177</v>
      </c>
      <c r="B1179" s="8">
        <f>IF(Päälaskenta!C$7,Päälaskenta!E$7,Päälaskenta!G$5)</f>
        <v>2.5</v>
      </c>
      <c r="C1179" s="56">
        <v>0.82299999999999995</v>
      </c>
      <c r="D1179" s="92">
        <f t="shared" si="126"/>
        <v>3.0376699999999999</v>
      </c>
      <c r="E1179" s="8">
        <f>Päälaskenta!F$15</f>
        <v>0.08</v>
      </c>
      <c r="F1179" s="93">
        <f>SQRT(POWER(Päälaskenta!C$15/(2*Päälaskenta!E$15),2)+(D1179/Päälaskenta!E$15))-Päälaskenta!C$15/(2*Päälaskenta!E$15)</f>
        <v>0.79949999999999999</v>
      </c>
      <c r="G1179" s="57">
        <f>2*SQRT((POWER(F1179,2))+POWER(Päälaskenta!E$15*F1179,2))+Päälaskenta!C$15</f>
        <v>5.26</v>
      </c>
      <c r="H1179" s="57">
        <f t="shared" si="127"/>
        <v>0.57999999999999996</v>
      </c>
      <c r="I1179" s="62">
        <f t="shared" si="128"/>
        <v>8.9619999999999995E-3</v>
      </c>
      <c r="M1179" s="8">
        <f>IF(F1179&gt;(Päälaskenta!D$24+Päälaskenta!D$20),(F1179*Päälaskenta!C$15 + F1179*F1179*Päälaskenta!E$15)+(Päälaskenta!C$15 + F1179*Päälaskenta!E$15)*(F1179-(Päälaskenta!D$24+Päälaskenta!D$20)),F1179*Päälaskenta!C$15 + F1179*F1179*Päälaskenta!E$15)</f>
        <v>3.0377002499999999</v>
      </c>
      <c r="N1179" s="8">
        <f>IF(F1179&gt;Päälaskenta!D$24+Päälaskenta!D$20,2*SQRT(POWER((Päälaskenta!D$24+Päälaskenta!D$20),2)+POWER(Päälaskenta!E$15*(Päälaskenta!D$24+Päälaskenta!D$20),2))+Päälaskenta!C$15,(2*SQRT((POWER(F1179,2))+POWER(Päälaskenta!E$15*F1179,2))+Päälaskenta!C$15))</f>
        <v>5.2613274862345802</v>
      </c>
      <c r="O1179" s="8">
        <f t="shared" si="129"/>
        <v>0.57736384172010902</v>
      </c>
      <c r="P1179" s="8">
        <f>Päälaskenta!F$15</f>
        <v>0.08</v>
      </c>
      <c r="Q1179" s="8">
        <f t="shared" si="130"/>
        <v>26.3282090685329</v>
      </c>
      <c r="R1179" s="8">
        <f t="shared" si="131"/>
        <v>0.82299101104528005</v>
      </c>
      <c r="S1179" s="8">
        <f t="shared" si="132"/>
        <v>9.0164874265618294E-3</v>
      </c>
    </row>
    <row r="1180" spans="1:19" x14ac:dyDescent="0.2">
      <c r="A1180" s="8">
        <v>1178</v>
      </c>
      <c r="B1180" s="8">
        <f>IF(Päälaskenta!C$7,Päälaskenta!E$7,Päälaskenta!G$5)</f>
        <v>2.5</v>
      </c>
      <c r="C1180" s="56">
        <v>0.82199999999999995</v>
      </c>
      <c r="D1180" s="92">
        <f t="shared" si="126"/>
        <v>3.0413600000000001</v>
      </c>
      <c r="E1180" s="8">
        <f>Päälaskenta!F$15</f>
        <v>0.08</v>
      </c>
      <c r="F1180" s="93">
        <f>SQRT(POWER(Päälaskenta!C$15/(2*Päälaskenta!E$15),2)+(D1180/Päälaskenta!E$15))-Päälaskenta!C$15/(2*Päälaskenta!E$15)</f>
        <v>0.80030000000000001</v>
      </c>
      <c r="G1180" s="57">
        <f>2*SQRT((POWER(F1180,2))+POWER(Päälaskenta!E$15*F1180,2))+Päälaskenta!C$15</f>
        <v>5.26</v>
      </c>
      <c r="H1180" s="57">
        <f t="shared" si="127"/>
        <v>0.57999999999999996</v>
      </c>
      <c r="I1180" s="62">
        <f t="shared" si="128"/>
        <v>8.94E-3</v>
      </c>
      <c r="M1180" s="8">
        <f>IF(F1180&gt;(Päälaskenta!D$24+Päälaskenta!D$20),(F1180*Päälaskenta!C$15 + F1180*F1180*Päälaskenta!E$15)+(Päälaskenta!C$15 + F1180*Päälaskenta!E$15)*(F1180-(Päälaskenta!D$24+Päälaskenta!D$20)),F1180*Päälaskenta!C$15 + F1180*F1180*Päälaskenta!E$15)</f>
        <v>3.0413800900000001</v>
      </c>
      <c r="N1180" s="8">
        <f>IF(F1180&gt;Päälaskenta!D$24+Päälaskenta!D$20,2*SQRT(POWER((Päälaskenta!D$24+Päälaskenta!D$20),2)+POWER(Päälaskenta!E$15*(Päälaskenta!D$24+Päälaskenta!D$20),2))+Päälaskenta!C$15,(2*SQRT((POWER(F1180,2))+POWER(Päälaskenta!E$15*F1180,2))+Päälaskenta!C$15))</f>
        <v>5.2635902279343796</v>
      </c>
      <c r="O1180" s="8">
        <f t="shared" si="129"/>
        <v>0.57781475348500799</v>
      </c>
      <c r="P1180" s="8">
        <f>Päälaskenta!F$15</f>
        <v>0.08</v>
      </c>
      <c r="Q1180" s="8">
        <f t="shared" si="130"/>
        <v>26.373825555329901</v>
      </c>
      <c r="R1180" s="8">
        <f t="shared" si="131"/>
        <v>0.82199525413477703</v>
      </c>
      <c r="S1180" s="8">
        <f t="shared" si="132"/>
        <v>8.9853243490893107E-3</v>
      </c>
    </row>
    <row r="1181" spans="1:19" x14ac:dyDescent="0.2">
      <c r="A1181" s="8">
        <v>1179</v>
      </c>
      <c r="B1181" s="8">
        <f>IF(Päälaskenta!C$7,Päälaskenta!E$7,Päälaskenta!G$5)</f>
        <v>2.5</v>
      </c>
      <c r="C1181" s="56">
        <v>0.82099999999999995</v>
      </c>
      <c r="D1181" s="92">
        <f t="shared" si="126"/>
        <v>3.0450699999999999</v>
      </c>
      <c r="E1181" s="8">
        <f>Päälaskenta!F$15</f>
        <v>0.08</v>
      </c>
      <c r="F1181" s="93">
        <f>SQRT(POWER(Päälaskenta!C$15/(2*Päälaskenta!E$15),2)+(D1181/Päälaskenta!E$15))-Päälaskenta!C$15/(2*Päälaskenta!E$15)</f>
        <v>0.80110000000000003</v>
      </c>
      <c r="G1181" s="57">
        <f>2*SQRT((POWER(F1181,2))+POWER(Päälaskenta!E$15*F1181,2))+Päälaskenta!C$15</f>
        <v>5.27</v>
      </c>
      <c r="H1181" s="57">
        <f t="shared" si="127"/>
        <v>0.57999999999999996</v>
      </c>
      <c r="I1181" s="62">
        <f t="shared" si="128"/>
        <v>8.9189999999999998E-3</v>
      </c>
      <c r="M1181" s="8">
        <f>IF(F1181&gt;(Päälaskenta!D$24+Päälaskenta!D$20),(F1181*Päälaskenta!C$15 + F1181*F1181*Päälaskenta!E$15)+(Päälaskenta!C$15 + F1181*Päälaskenta!E$15)*(F1181-(Päälaskenta!D$24+Päälaskenta!D$20)),F1181*Päälaskenta!C$15 + F1181*F1181*Päälaskenta!E$15)</f>
        <v>3.0450612100000001</v>
      </c>
      <c r="N1181" s="8">
        <f>IF(F1181&gt;Päälaskenta!D$24+Päälaskenta!D$20,2*SQRT(POWER((Päälaskenta!D$24+Päälaskenta!D$20),2)+POWER(Päälaskenta!E$15*(Päälaskenta!D$24+Päälaskenta!D$20),2))+Päälaskenta!C$15,(2*SQRT((POWER(F1181,2))+POWER(Päälaskenta!E$15*F1181,2))+Päälaskenta!C$15))</f>
        <v>5.26585296963417</v>
      </c>
      <c r="O1181" s="8">
        <f t="shared" si="129"/>
        <v>0.57826552081106597</v>
      </c>
      <c r="P1181" s="8">
        <f>Päälaskenta!F$15</f>
        <v>0.08</v>
      </c>
      <c r="Q1181" s="8">
        <f t="shared" si="130"/>
        <v>26.4194783817785</v>
      </c>
      <c r="R1181" s="8">
        <f t="shared" si="131"/>
        <v>0.82100155878311598</v>
      </c>
      <c r="S1181" s="8">
        <f t="shared" si="132"/>
        <v>8.9542979200350203E-3</v>
      </c>
    </row>
    <row r="1182" spans="1:19" x14ac:dyDescent="0.2">
      <c r="A1182" s="8">
        <v>1180</v>
      </c>
      <c r="B1182" s="8">
        <f>IF(Päälaskenta!C$7,Päälaskenta!E$7,Päälaskenta!G$5)</f>
        <v>2.5</v>
      </c>
      <c r="C1182" s="56">
        <v>0.82</v>
      </c>
      <c r="D1182" s="92">
        <f t="shared" si="126"/>
        <v>3.0487799999999998</v>
      </c>
      <c r="E1182" s="8">
        <f>Päälaskenta!F$15</f>
        <v>0.08</v>
      </c>
      <c r="F1182" s="93">
        <f>SQRT(POWER(Päälaskenta!C$15/(2*Päälaskenta!E$15),2)+(D1182/Päälaskenta!E$15))-Päälaskenta!C$15/(2*Päälaskenta!E$15)</f>
        <v>0.80189999999999995</v>
      </c>
      <c r="G1182" s="57">
        <f>2*SQRT((POWER(F1182,2))+POWER(Päälaskenta!E$15*F1182,2))+Päälaskenta!C$15</f>
        <v>5.27</v>
      </c>
      <c r="H1182" s="57">
        <f t="shared" si="127"/>
        <v>0.57999999999999996</v>
      </c>
      <c r="I1182" s="62">
        <f t="shared" si="128"/>
        <v>8.8970000000000004E-3</v>
      </c>
      <c r="M1182" s="8">
        <f>IF(F1182&gt;(Päälaskenta!D$24+Päälaskenta!D$20),(F1182*Päälaskenta!C$15 + F1182*F1182*Päälaskenta!E$15)+(Päälaskenta!C$15 + F1182*Päälaskenta!E$15)*(F1182-(Päälaskenta!D$24+Päälaskenta!D$20)),F1182*Päälaskenta!C$15 + F1182*F1182*Päälaskenta!E$15)</f>
        <v>3.0487436099999998</v>
      </c>
      <c r="N1182" s="8">
        <f>IF(F1182&gt;Päälaskenta!D$24+Päälaskenta!D$20,2*SQRT(POWER((Päälaskenta!D$24+Päälaskenta!D$20),2)+POWER(Päälaskenta!E$15*(Päälaskenta!D$24+Päälaskenta!D$20),2))+Päälaskenta!C$15,(2*SQRT((POWER(F1182,2))+POWER(Päälaskenta!E$15*F1182,2))+Päälaskenta!C$15))</f>
        <v>5.2681157113339703</v>
      </c>
      <c r="O1182" s="8">
        <f t="shared" si="129"/>
        <v>0.57871614388439696</v>
      </c>
      <c r="P1182" s="8">
        <f>Päälaskenta!F$15</f>
        <v>0.08</v>
      </c>
      <c r="Q1182" s="8">
        <f t="shared" si="130"/>
        <v>26.4651675491051</v>
      </c>
      <c r="R1182" s="8">
        <f t="shared" si="131"/>
        <v>0.82000991877437701</v>
      </c>
      <c r="S1182" s="8">
        <f t="shared" si="132"/>
        <v>8.9234074093332595E-3</v>
      </c>
    </row>
    <row r="1183" spans="1:19" x14ac:dyDescent="0.2">
      <c r="A1183" s="8">
        <v>1181</v>
      </c>
      <c r="B1183" s="8">
        <f>IF(Päälaskenta!C$7,Päälaskenta!E$7,Päälaskenta!G$5)</f>
        <v>2.5</v>
      </c>
      <c r="C1183" s="56">
        <v>0.81899999999999995</v>
      </c>
      <c r="D1183" s="92">
        <f t="shared" si="126"/>
        <v>3.0525000000000002</v>
      </c>
      <c r="E1183" s="8">
        <f>Päälaskenta!F$15</f>
        <v>0.08</v>
      </c>
      <c r="F1183" s="93">
        <f>SQRT(POWER(Päälaskenta!C$15/(2*Päälaskenta!E$15),2)+(D1183/Päälaskenta!E$15))-Päälaskenta!C$15/(2*Päälaskenta!E$15)</f>
        <v>0.80269999999999997</v>
      </c>
      <c r="G1183" s="57">
        <f>2*SQRT((POWER(F1183,2))+POWER(Päälaskenta!E$15*F1183,2))+Päälaskenta!C$15</f>
        <v>5.27</v>
      </c>
      <c r="H1183" s="57">
        <f t="shared" si="127"/>
        <v>0.57999999999999996</v>
      </c>
      <c r="I1183" s="62">
        <f t="shared" si="128"/>
        <v>8.8749999999999992E-3</v>
      </c>
      <c r="M1183" s="8">
        <f>IF(F1183&gt;(Päälaskenta!D$24+Päälaskenta!D$20),(F1183*Päälaskenta!C$15 + F1183*F1183*Päälaskenta!E$15)+(Päälaskenta!C$15 + F1183*Päälaskenta!E$15)*(F1183-(Päälaskenta!D$24+Päälaskenta!D$20)),F1183*Päälaskenta!C$15 + F1183*F1183*Päälaskenta!E$15)</f>
        <v>3.0524272899999998</v>
      </c>
      <c r="N1183" s="8">
        <f>IF(F1183&gt;Päälaskenta!D$24+Päälaskenta!D$20,2*SQRT(POWER((Päälaskenta!D$24+Päälaskenta!D$20),2)+POWER(Päälaskenta!E$15*(Päälaskenta!D$24+Päälaskenta!D$20),2))+Päälaskenta!C$15,(2*SQRT((POWER(F1183,2))+POWER(Päälaskenta!E$15*F1183,2))+Päälaskenta!C$15))</f>
        <v>5.2703784530337696</v>
      </c>
      <c r="O1183" s="8">
        <f t="shared" si="129"/>
        <v>0.57916662289079901</v>
      </c>
      <c r="P1183" s="8">
        <f>Päälaskenta!F$15</f>
        <v>0.08</v>
      </c>
      <c r="Q1183" s="8">
        <f t="shared" si="130"/>
        <v>26.510893058547801</v>
      </c>
      <c r="R1183" s="8">
        <f t="shared" si="131"/>
        <v>0.81902032791745905</v>
      </c>
      <c r="S1183" s="8">
        <f t="shared" si="132"/>
        <v>8.8926520915282303E-3</v>
      </c>
    </row>
    <row r="1184" spans="1:19" x14ac:dyDescent="0.2">
      <c r="A1184" s="8">
        <v>1182</v>
      </c>
      <c r="B1184" s="8">
        <f>IF(Päälaskenta!C$7,Päälaskenta!E$7,Päälaskenta!G$5)</f>
        <v>2.5</v>
      </c>
      <c r="C1184" s="56">
        <v>0.81799999999999995</v>
      </c>
      <c r="D1184" s="92">
        <f t="shared" si="126"/>
        <v>3.0562299999999998</v>
      </c>
      <c r="E1184" s="8">
        <f>Päälaskenta!F$15</f>
        <v>0.08</v>
      </c>
      <c r="F1184" s="93">
        <f>SQRT(POWER(Päälaskenta!C$15/(2*Päälaskenta!E$15),2)+(D1184/Päälaskenta!E$15))-Päälaskenta!C$15/(2*Päälaskenta!E$15)</f>
        <v>0.80349999999999999</v>
      </c>
      <c r="G1184" s="57">
        <f>2*SQRT((POWER(F1184,2))+POWER(Päälaskenta!E$15*F1184,2))+Päälaskenta!C$15</f>
        <v>5.27</v>
      </c>
      <c r="H1184" s="57">
        <f t="shared" si="127"/>
        <v>0.57999999999999996</v>
      </c>
      <c r="I1184" s="62">
        <f t="shared" si="128"/>
        <v>8.8540000000000008E-3</v>
      </c>
      <c r="M1184" s="8">
        <f>IF(F1184&gt;(Päälaskenta!D$24+Päälaskenta!D$20),(F1184*Päälaskenta!C$15 + F1184*F1184*Päälaskenta!E$15)+(Päälaskenta!C$15 + F1184*Päälaskenta!E$15)*(F1184-(Päälaskenta!D$24+Päälaskenta!D$20)),F1184*Päälaskenta!C$15 + F1184*F1184*Päälaskenta!E$15)</f>
        <v>3.05611225</v>
      </c>
      <c r="N1184" s="8">
        <f>IF(F1184&gt;Päälaskenta!D$24+Päälaskenta!D$20,2*SQRT(POWER((Päälaskenta!D$24+Päälaskenta!D$20),2)+POWER(Päälaskenta!E$15*(Päälaskenta!D$24+Päälaskenta!D$20),2))+Päälaskenta!C$15,(2*SQRT((POWER(F1184,2))+POWER(Päälaskenta!E$15*F1184,2))+Päälaskenta!C$15))</f>
        <v>5.2726411947335601</v>
      </c>
      <c r="O1184" s="8">
        <f t="shared" si="129"/>
        <v>0.57961695801575097</v>
      </c>
      <c r="P1184" s="8">
        <f>Päälaskenta!F$15</f>
        <v>0.08</v>
      </c>
      <c r="Q1184" s="8">
        <f t="shared" si="130"/>
        <v>26.556654911355501</v>
      </c>
      <c r="R1184" s="8">
        <f t="shared" si="131"/>
        <v>0.81803278004595503</v>
      </c>
      <c r="S1184" s="8">
        <f t="shared" si="132"/>
        <v>8.8620312457409096E-3</v>
      </c>
    </row>
    <row r="1185" spans="1:19" x14ac:dyDescent="0.2">
      <c r="A1185" s="8">
        <v>1183</v>
      </c>
      <c r="B1185" s="8">
        <f>IF(Päälaskenta!C$7,Päälaskenta!E$7,Päälaskenta!G$5)</f>
        <v>2.5</v>
      </c>
      <c r="C1185" s="56">
        <v>0.81699999999999995</v>
      </c>
      <c r="D1185" s="92">
        <f t="shared" si="126"/>
        <v>3.0599799999999999</v>
      </c>
      <c r="E1185" s="8">
        <f>Päälaskenta!F$15</f>
        <v>0.08</v>
      </c>
      <c r="F1185" s="93">
        <f>SQRT(POWER(Päälaskenta!C$15/(2*Päälaskenta!E$15),2)+(D1185/Päälaskenta!E$15))-Päälaskenta!C$15/(2*Päälaskenta!E$15)</f>
        <v>0.80430000000000001</v>
      </c>
      <c r="G1185" s="57">
        <f>2*SQRT((POWER(F1185,2))+POWER(Päälaskenta!E$15*F1185,2))+Päälaskenta!C$15</f>
        <v>5.27</v>
      </c>
      <c r="H1185" s="57">
        <f t="shared" si="127"/>
        <v>0.57999999999999996</v>
      </c>
      <c r="I1185" s="62">
        <f t="shared" si="128"/>
        <v>8.8319999999999996E-3</v>
      </c>
      <c r="M1185" s="8">
        <f>IF(F1185&gt;(Päälaskenta!D$24+Päälaskenta!D$20),(F1185*Päälaskenta!C$15 + F1185*F1185*Päälaskenta!E$15)+(Päälaskenta!C$15 + F1185*Päälaskenta!E$15)*(F1185-(Päälaskenta!D$24+Päälaskenta!D$20)),F1185*Päälaskenta!C$15 + F1185*F1185*Päälaskenta!E$15)</f>
        <v>3.0597984899999999</v>
      </c>
      <c r="N1185" s="8">
        <f>IF(F1185&gt;Päälaskenta!D$24+Päälaskenta!D$20,2*SQRT(POWER((Päälaskenta!D$24+Päälaskenta!D$20),2)+POWER(Päälaskenta!E$15*(Päälaskenta!D$24+Päälaskenta!D$20),2))+Päälaskenta!C$15,(2*SQRT((POWER(F1185,2))+POWER(Päälaskenta!E$15*F1185,2))+Päälaskenta!C$15))</f>
        <v>5.2749039364333603</v>
      </c>
      <c r="O1185" s="8">
        <f t="shared" si="129"/>
        <v>0.58006714944441096</v>
      </c>
      <c r="P1185" s="8">
        <f>Päälaskenta!F$15</f>
        <v>0.08</v>
      </c>
      <c r="Q1185" s="8">
        <f t="shared" si="130"/>
        <v>26.602453108788499</v>
      </c>
      <c r="R1185" s="8">
        <f t="shared" si="131"/>
        <v>0.81704726901803304</v>
      </c>
      <c r="S1185" s="8">
        <f t="shared" si="132"/>
        <v>8.8315441556353694E-3</v>
      </c>
    </row>
    <row r="1186" spans="1:19" x14ac:dyDescent="0.2">
      <c r="A1186" s="8">
        <v>1184</v>
      </c>
      <c r="B1186" s="8">
        <f>IF(Päälaskenta!C$7,Päälaskenta!E$7,Päälaskenta!G$5)</f>
        <v>2.5</v>
      </c>
      <c r="C1186" s="56">
        <v>0.81599999999999995</v>
      </c>
      <c r="D1186" s="92">
        <f t="shared" si="126"/>
        <v>3.0637300000000001</v>
      </c>
      <c r="E1186" s="8">
        <f>Päälaskenta!F$15</f>
        <v>0.08</v>
      </c>
      <c r="F1186" s="93">
        <f>SQRT(POWER(Päälaskenta!C$15/(2*Päälaskenta!E$15),2)+(D1186/Päälaskenta!E$15))-Päälaskenta!C$15/(2*Päälaskenta!E$15)</f>
        <v>0.80520000000000003</v>
      </c>
      <c r="G1186" s="57">
        <f>2*SQRT((POWER(F1186,2))+POWER(Päälaskenta!E$15*F1186,2))+Päälaskenta!C$15</f>
        <v>5.28</v>
      </c>
      <c r="H1186" s="57">
        <f t="shared" si="127"/>
        <v>0.57999999999999996</v>
      </c>
      <c r="I1186" s="62">
        <f t="shared" si="128"/>
        <v>8.8100000000000001E-3</v>
      </c>
      <c r="M1186" s="8">
        <f>IF(F1186&gt;(Päälaskenta!D$24+Päälaskenta!D$20),(F1186*Päälaskenta!C$15 + F1186*F1186*Päälaskenta!E$15)+(Päälaskenta!C$15 + F1186*Päälaskenta!E$15)*(F1186-(Päälaskenta!D$24+Päälaskenta!D$20)),F1186*Päälaskenta!C$15 + F1186*F1186*Päälaskenta!E$15)</f>
        <v>3.06394704</v>
      </c>
      <c r="N1186" s="8">
        <f>IF(F1186&gt;Päälaskenta!D$24+Päälaskenta!D$20,2*SQRT(POWER((Päälaskenta!D$24+Päälaskenta!D$20),2)+POWER(Päälaskenta!E$15*(Päälaskenta!D$24+Päälaskenta!D$20),2))+Päälaskenta!C$15,(2*SQRT((POWER(F1186,2))+POWER(Päälaskenta!E$15*F1186,2))+Päälaskenta!C$15))</f>
        <v>5.2774495208456296</v>
      </c>
      <c r="O1186" s="8">
        <f t="shared" si="129"/>
        <v>0.58057344326981797</v>
      </c>
      <c r="P1186" s="8">
        <f>Päälaskenta!F$15</f>
        <v>0.08</v>
      </c>
      <c r="Q1186" s="8">
        <f t="shared" si="130"/>
        <v>26.6540195256689</v>
      </c>
      <c r="R1186" s="8">
        <f t="shared" si="131"/>
        <v>0.81594099616029903</v>
      </c>
      <c r="S1186" s="8">
        <f t="shared" si="132"/>
        <v>8.7974051729730104E-3</v>
      </c>
    </row>
    <row r="1187" spans="1:19" x14ac:dyDescent="0.2">
      <c r="A1187" s="8">
        <v>1185</v>
      </c>
      <c r="B1187" s="8">
        <f>IF(Päälaskenta!C$7,Päälaskenta!E$7,Päälaskenta!G$5)</f>
        <v>2.5</v>
      </c>
      <c r="C1187" s="56">
        <v>0.81499999999999995</v>
      </c>
      <c r="D1187" s="92">
        <f t="shared" si="126"/>
        <v>3.0674800000000002</v>
      </c>
      <c r="E1187" s="8">
        <f>Päälaskenta!F$15</f>
        <v>0.08</v>
      </c>
      <c r="F1187" s="93">
        <f>SQRT(POWER(Päälaskenta!C$15/(2*Päälaskenta!E$15),2)+(D1187/Päälaskenta!E$15))-Päälaskenta!C$15/(2*Päälaskenta!E$15)</f>
        <v>0.80600000000000005</v>
      </c>
      <c r="G1187" s="57">
        <f>2*SQRT((POWER(F1187,2))+POWER(Päälaskenta!E$15*F1187,2))+Päälaskenta!C$15</f>
        <v>5.28</v>
      </c>
      <c r="H1187" s="57">
        <f t="shared" si="127"/>
        <v>0.57999999999999996</v>
      </c>
      <c r="I1187" s="62">
        <f t="shared" si="128"/>
        <v>8.7889999999999999E-3</v>
      </c>
      <c r="M1187" s="8">
        <f>IF(F1187&gt;(Päälaskenta!D$24+Päälaskenta!D$20),(F1187*Päälaskenta!C$15 + F1187*F1187*Päälaskenta!E$15)+(Päälaskenta!C$15 + F1187*Päälaskenta!E$15)*(F1187-(Päälaskenta!D$24+Päälaskenta!D$20)),F1187*Päälaskenta!C$15 + F1187*F1187*Päälaskenta!E$15)</f>
        <v>3.0676359999999998</v>
      </c>
      <c r="N1187" s="8">
        <f>IF(F1187&gt;Päälaskenta!D$24+Päälaskenta!D$20,2*SQRT(POWER((Päälaskenta!D$24+Päälaskenta!D$20),2)+POWER(Päälaskenta!E$15*(Päälaskenta!D$24+Päälaskenta!D$20),2))+Päälaskenta!C$15,(2*SQRT((POWER(F1187,2))+POWER(Päälaskenta!E$15*F1187,2))+Päälaskenta!C$15))</f>
        <v>5.2797122625454298</v>
      </c>
      <c r="O1187" s="8">
        <f t="shared" si="129"/>
        <v>0.58102332995719796</v>
      </c>
      <c r="P1187" s="8">
        <f>Päälaskenta!F$15</f>
        <v>0.08</v>
      </c>
      <c r="Q1187" s="8">
        <f t="shared" si="130"/>
        <v>26.699894959665599</v>
      </c>
      <c r="R1187" s="8">
        <f t="shared" si="131"/>
        <v>0.81495979314364597</v>
      </c>
      <c r="S1187" s="8">
        <f t="shared" si="132"/>
        <v>8.7671999557809993E-3</v>
      </c>
    </row>
    <row r="1188" spans="1:19" x14ac:dyDescent="0.2">
      <c r="A1188" s="8">
        <v>1186</v>
      </c>
      <c r="B1188" s="8">
        <f>IF(Päälaskenta!C$7,Päälaskenta!E$7,Päälaskenta!G$5)</f>
        <v>2.5</v>
      </c>
      <c r="C1188" s="56">
        <v>0.81399999999999995</v>
      </c>
      <c r="D1188" s="92">
        <f t="shared" si="126"/>
        <v>3.07125</v>
      </c>
      <c r="E1188" s="8">
        <f>Päälaskenta!F$15</f>
        <v>0.08</v>
      </c>
      <c r="F1188" s="93">
        <f>SQRT(POWER(Päälaskenta!C$15/(2*Päälaskenta!E$15),2)+(D1188/Päälaskenta!E$15))-Päälaskenta!C$15/(2*Päälaskenta!E$15)</f>
        <v>0.80679999999999996</v>
      </c>
      <c r="G1188" s="57">
        <f>2*SQRT((POWER(F1188,2))+POWER(Päälaskenta!E$15*F1188,2))+Päälaskenta!C$15</f>
        <v>5.28</v>
      </c>
      <c r="H1188" s="57">
        <f t="shared" si="127"/>
        <v>0.57999999999999996</v>
      </c>
      <c r="I1188" s="62">
        <f t="shared" si="128"/>
        <v>8.7670000000000005E-3</v>
      </c>
      <c r="M1188" s="8">
        <f>IF(F1188&gt;(Päälaskenta!D$24+Päälaskenta!D$20),(F1188*Päälaskenta!C$15 + F1188*F1188*Päälaskenta!E$15)+(Päälaskenta!C$15 + F1188*Päälaskenta!E$15)*(F1188-(Päälaskenta!D$24+Päälaskenta!D$20)),F1188*Päälaskenta!C$15 + F1188*F1188*Päälaskenta!E$15)</f>
        <v>3.0713262399999999</v>
      </c>
      <c r="N1188" s="8">
        <f>IF(F1188&gt;Päälaskenta!D$24+Päälaskenta!D$20,2*SQRT(POWER((Päälaskenta!D$24+Päälaskenta!D$20),2)+POWER(Päälaskenta!E$15*(Päälaskenta!D$24+Päälaskenta!D$20),2))+Päälaskenta!C$15,(2*SQRT((POWER(F1188,2))+POWER(Päälaskenta!E$15*F1188,2))+Päälaskenta!C$15))</f>
        <v>5.28197500424523</v>
      </c>
      <c r="O1188" s="8">
        <f t="shared" si="129"/>
        <v>0.58147307352486799</v>
      </c>
      <c r="P1188" s="8">
        <f>Päälaskenta!F$15</f>
        <v>0.08</v>
      </c>
      <c r="Q1188" s="8">
        <f t="shared" si="130"/>
        <v>26.745806742297301</v>
      </c>
      <c r="R1188" s="8">
        <f t="shared" si="131"/>
        <v>0.81398060793437599</v>
      </c>
      <c r="S1188" s="8">
        <f t="shared" si="132"/>
        <v>8.7371262846410707E-3</v>
      </c>
    </row>
    <row r="1189" spans="1:19" x14ac:dyDescent="0.2">
      <c r="A1189" s="8">
        <v>1187</v>
      </c>
      <c r="B1189" s="8">
        <f>IF(Päälaskenta!C$7,Päälaskenta!E$7,Päälaskenta!G$5)</f>
        <v>2.5</v>
      </c>
      <c r="C1189" s="56">
        <v>0.81299999999999994</v>
      </c>
      <c r="D1189" s="92">
        <f t="shared" si="126"/>
        <v>3.0750299999999999</v>
      </c>
      <c r="E1189" s="8">
        <f>Päälaskenta!F$15</f>
        <v>0.08</v>
      </c>
      <c r="F1189" s="93">
        <f>SQRT(POWER(Päälaskenta!C$15/(2*Päälaskenta!E$15),2)+(D1189/Päälaskenta!E$15))-Päälaskenta!C$15/(2*Päälaskenta!E$15)</f>
        <v>0.80759999999999998</v>
      </c>
      <c r="G1189" s="57">
        <f>2*SQRT((POWER(F1189,2))+POWER(Päälaskenta!E$15*F1189,2))+Päälaskenta!C$15</f>
        <v>5.28</v>
      </c>
      <c r="H1189" s="57">
        <f t="shared" si="127"/>
        <v>0.57999999999999996</v>
      </c>
      <c r="I1189" s="62">
        <f t="shared" si="128"/>
        <v>8.7460000000000003E-3</v>
      </c>
      <c r="M1189" s="8">
        <f>IF(F1189&gt;(Päälaskenta!D$24+Päälaskenta!D$20),(F1189*Päälaskenta!C$15 + F1189*F1189*Päälaskenta!E$15)+(Päälaskenta!C$15 + F1189*Päälaskenta!E$15)*(F1189-(Päälaskenta!D$24+Päälaskenta!D$20)),F1189*Päälaskenta!C$15 + F1189*F1189*Päälaskenta!E$15)</f>
        <v>3.0750177600000002</v>
      </c>
      <c r="N1189" s="8">
        <f>IF(F1189&gt;Päälaskenta!D$24+Päälaskenta!D$20,2*SQRT(POWER((Päälaskenta!D$24+Päälaskenta!D$20),2)+POWER(Päälaskenta!E$15*(Päälaskenta!D$24+Päälaskenta!D$20),2))+Päälaskenta!C$15,(2*SQRT((POWER(F1189,2))+POWER(Päälaskenta!E$15*F1189,2))+Päälaskenta!C$15))</f>
        <v>5.2842377459450196</v>
      </c>
      <c r="O1189" s="8">
        <f t="shared" si="129"/>
        <v>0.58192267415668097</v>
      </c>
      <c r="P1189" s="8">
        <f>Päälaskenta!F$15</f>
        <v>0.08</v>
      </c>
      <c r="Q1189" s="8">
        <f t="shared" si="130"/>
        <v>26.791754874869898</v>
      </c>
      <c r="R1189" s="8">
        <f t="shared" si="131"/>
        <v>0.81300343449073298</v>
      </c>
      <c r="S1189" s="8">
        <f t="shared" si="132"/>
        <v>8.70718346161156E-3</v>
      </c>
    </row>
    <row r="1190" spans="1:19" x14ac:dyDescent="0.2">
      <c r="A1190" s="8">
        <v>1188</v>
      </c>
      <c r="B1190" s="8">
        <f>IF(Päälaskenta!C$7,Päälaskenta!E$7,Päälaskenta!G$5)</f>
        <v>2.5</v>
      </c>
      <c r="C1190" s="56">
        <v>0.81200000000000006</v>
      </c>
      <c r="D1190" s="92">
        <f t="shared" si="126"/>
        <v>3.0788199999999999</v>
      </c>
      <c r="E1190" s="8">
        <f>Päälaskenta!F$15</f>
        <v>0.08</v>
      </c>
      <c r="F1190" s="93">
        <f>SQRT(POWER(Päälaskenta!C$15/(2*Päälaskenta!E$15),2)+(D1190/Päälaskenta!E$15))-Päälaskenta!C$15/(2*Päälaskenta!E$15)</f>
        <v>0.80840000000000001</v>
      </c>
      <c r="G1190" s="57">
        <f>2*SQRT((POWER(F1190,2))+POWER(Päälaskenta!E$15*F1190,2))+Päälaskenta!C$15</f>
        <v>5.29</v>
      </c>
      <c r="H1190" s="57">
        <f t="shared" si="127"/>
        <v>0.57999999999999996</v>
      </c>
      <c r="I1190" s="62">
        <f t="shared" si="128"/>
        <v>8.7240000000000009E-3</v>
      </c>
      <c r="M1190" s="8">
        <f>IF(F1190&gt;(Päälaskenta!D$24+Päälaskenta!D$20),(F1190*Päälaskenta!C$15 + F1190*F1190*Päälaskenta!E$15)+(Päälaskenta!C$15 + F1190*Päälaskenta!E$15)*(F1190-(Päälaskenta!D$24+Päälaskenta!D$20)),F1190*Päälaskenta!C$15 + F1190*F1190*Päälaskenta!E$15)</f>
        <v>3.0787105600000002</v>
      </c>
      <c r="N1190" s="8">
        <f>IF(F1190&gt;Päälaskenta!D$24+Päälaskenta!D$20,2*SQRT(POWER((Päälaskenta!D$24+Päälaskenta!D$20),2)+POWER(Päälaskenta!E$15*(Päälaskenta!D$24+Päälaskenta!D$20),2))+Päälaskenta!C$15,(2*SQRT((POWER(F1190,2))+POWER(Päälaskenta!E$15*F1190,2))+Päälaskenta!C$15))</f>
        <v>5.2865004876448198</v>
      </c>
      <c r="O1190" s="8">
        <f t="shared" si="129"/>
        <v>0.58237213203617599</v>
      </c>
      <c r="P1190" s="8">
        <f>Päälaskenta!F$15</f>
        <v>0.08</v>
      </c>
      <c r="Q1190" s="8">
        <f t="shared" si="130"/>
        <v>26.8377393587004</v>
      </c>
      <c r="R1190" s="8">
        <f t="shared" si="131"/>
        <v>0.81202826679491402</v>
      </c>
      <c r="S1190" s="8">
        <f t="shared" si="132"/>
        <v>8.6773707931273297E-3</v>
      </c>
    </row>
    <row r="1191" spans="1:19" x14ac:dyDescent="0.2">
      <c r="A1191" s="8">
        <v>1189</v>
      </c>
      <c r="B1191" s="8">
        <f>IF(Päälaskenta!C$7,Päälaskenta!E$7,Päälaskenta!G$5)</f>
        <v>2.5</v>
      </c>
      <c r="C1191" s="56">
        <v>0.81100000000000005</v>
      </c>
      <c r="D1191" s="92">
        <f t="shared" si="126"/>
        <v>3.0826099999999999</v>
      </c>
      <c r="E1191" s="8">
        <f>Päälaskenta!F$15</f>
        <v>0.08</v>
      </c>
      <c r="F1191" s="93">
        <f>SQRT(POWER(Päälaskenta!C$15/(2*Päälaskenta!E$15),2)+(D1191/Päälaskenta!E$15))-Päälaskenta!C$15/(2*Päälaskenta!E$15)</f>
        <v>0.80920000000000003</v>
      </c>
      <c r="G1191" s="57">
        <f>2*SQRT((POWER(F1191,2))+POWER(Päälaskenta!E$15*F1191,2))+Päälaskenta!C$15</f>
        <v>5.29</v>
      </c>
      <c r="H1191" s="57">
        <f t="shared" si="127"/>
        <v>0.57999999999999996</v>
      </c>
      <c r="I1191" s="62">
        <f t="shared" si="128"/>
        <v>8.7030000000000007E-3</v>
      </c>
      <c r="M1191" s="8">
        <f>IF(F1191&gt;(Päälaskenta!D$24+Päälaskenta!D$20),(F1191*Päälaskenta!C$15 + F1191*F1191*Päälaskenta!E$15)+(Päälaskenta!C$15 + F1191*Päälaskenta!E$15)*(F1191-(Päälaskenta!D$24+Päälaskenta!D$20)),F1191*Päälaskenta!C$15 + F1191*F1191*Päälaskenta!E$15)</f>
        <v>3.08240464</v>
      </c>
      <c r="N1191" s="8">
        <f>IF(F1191&gt;Päälaskenta!D$24+Päälaskenta!D$20,2*SQRT(POWER((Päälaskenta!D$24+Päälaskenta!D$20),2)+POWER(Päälaskenta!E$15*(Päälaskenta!D$24+Päälaskenta!D$20),2))+Päälaskenta!C$15,(2*SQRT((POWER(F1191,2))+POWER(Päälaskenta!E$15*F1191,2))+Päälaskenta!C$15))</f>
        <v>5.2887632293446201</v>
      </c>
      <c r="O1191" s="8">
        <f t="shared" si="129"/>
        <v>0.58282144734657904</v>
      </c>
      <c r="P1191" s="8">
        <f>Päälaskenta!F$15</f>
        <v>0.08</v>
      </c>
      <c r="Q1191" s="8">
        <f t="shared" si="130"/>
        <v>26.883760195116501</v>
      </c>
      <c r="R1191" s="8">
        <f t="shared" si="131"/>
        <v>0.81105509885295302</v>
      </c>
      <c r="S1191" s="8">
        <f t="shared" si="132"/>
        <v>8.6476875899682802E-3</v>
      </c>
    </row>
    <row r="1192" spans="1:19" x14ac:dyDescent="0.2">
      <c r="A1192" s="8">
        <v>1190</v>
      </c>
      <c r="B1192" s="8">
        <f>IF(Päälaskenta!C$7,Päälaskenta!E$7,Päälaskenta!G$5)</f>
        <v>2.5</v>
      </c>
      <c r="C1192" s="56">
        <v>0.81</v>
      </c>
      <c r="D1192" s="92">
        <f t="shared" si="126"/>
        <v>3.0864199999999999</v>
      </c>
      <c r="E1192" s="8">
        <f>Päälaskenta!F$15</f>
        <v>0.08</v>
      </c>
      <c r="F1192" s="93">
        <f>SQRT(POWER(Päälaskenta!C$15/(2*Päälaskenta!E$15),2)+(D1192/Päälaskenta!E$15))-Päälaskenta!C$15/(2*Päälaskenta!E$15)</f>
        <v>0.81010000000000004</v>
      </c>
      <c r="G1192" s="57">
        <f>2*SQRT((POWER(F1192,2))+POWER(Päälaskenta!E$15*F1192,2))+Päälaskenta!C$15</f>
        <v>5.29</v>
      </c>
      <c r="H1192" s="57">
        <f t="shared" si="127"/>
        <v>0.57999999999999996</v>
      </c>
      <c r="I1192" s="62">
        <f t="shared" si="128"/>
        <v>8.6809999999999995E-3</v>
      </c>
      <c r="M1192" s="8">
        <f>IF(F1192&gt;(Päälaskenta!D$24+Päälaskenta!D$20),(F1192*Päälaskenta!C$15 + F1192*F1192*Päälaskenta!E$15)+(Päälaskenta!C$15 + F1192*Päälaskenta!E$15)*(F1192-(Päälaskenta!D$24+Päälaskenta!D$20)),F1192*Päälaskenta!C$15 + F1192*F1192*Päälaskenta!E$15)</f>
        <v>3.0865620100000002</v>
      </c>
      <c r="N1192" s="8">
        <f>IF(F1192&gt;Päälaskenta!D$24+Päälaskenta!D$20,2*SQRT(POWER((Päälaskenta!D$24+Päälaskenta!D$20),2)+POWER(Päälaskenta!E$15*(Päälaskenta!D$24+Päälaskenta!D$20),2))+Päälaskenta!C$15,(2*SQRT((POWER(F1192,2))+POWER(Päälaskenta!E$15*F1192,2))+Päälaskenta!C$15))</f>
        <v>5.2913088137568902</v>
      </c>
      <c r="O1192" s="8">
        <f t="shared" si="129"/>
        <v>0.58332675688389901</v>
      </c>
      <c r="P1192" s="8">
        <f>Päälaskenta!F$15</f>
        <v>0.08</v>
      </c>
      <c r="Q1192" s="8">
        <f t="shared" si="130"/>
        <v>26.935577090452298</v>
      </c>
      <c r="R1192" s="8">
        <f t="shared" si="131"/>
        <v>0.80996266781628701</v>
      </c>
      <c r="S1192" s="8">
        <f t="shared" si="132"/>
        <v>8.6144478853133599E-3</v>
      </c>
    </row>
    <row r="1193" spans="1:19" x14ac:dyDescent="0.2">
      <c r="A1193" s="8">
        <v>1191</v>
      </c>
      <c r="B1193" s="8">
        <f>IF(Päälaskenta!C$7,Päälaskenta!E$7,Päälaskenta!G$5)</f>
        <v>2.5</v>
      </c>
      <c r="C1193" s="56">
        <v>0.80900000000000005</v>
      </c>
      <c r="D1193" s="92">
        <f t="shared" si="126"/>
        <v>3.09023</v>
      </c>
      <c r="E1193" s="8">
        <f>Päälaskenta!F$15</f>
        <v>0.08</v>
      </c>
      <c r="F1193" s="93">
        <f>SQRT(POWER(Päälaskenta!C$15/(2*Päälaskenta!E$15),2)+(D1193/Päälaskenta!E$15))-Päälaskenta!C$15/(2*Päälaskenta!E$15)</f>
        <v>0.81089999999999995</v>
      </c>
      <c r="G1193" s="57">
        <f>2*SQRT((POWER(F1193,2))+POWER(Päälaskenta!E$15*F1193,2))+Päälaskenta!C$15</f>
        <v>5.29</v>
      </c>
      <c r="H1193" s="57">
        <f t="shared" si="127"/>
        <v>0.57999999999999996</v>
      </c>
      <c r="I1193" s="62">
        <f t="shared" si="128"/>
        <v>8.6599999999999993E-3</v>
      </c>
      <c r="M1193" s="8">
        <f>IF(F1193&gt;(Päälaskenta!D$24+Päälaskenta!D$20),(F1193*Päälaskenta!C$15 + F1193*F1193*Päälaskenta!E$15)+(Päälaskenta!C$15 + F1193*Päälaskenta!E$15)*(F1193-(Päälaskenta!D$24+Päälaskenta!D$20)),F1193*Päälaskenta!C$15 + F1193*F1193*Päälaskenta!E$15)</f>
        <v>3.0902588099999999</v>
      </c>
      <c r="N1193" s="8">
        <f>IF(F1193&gt;Päälaskenta!D$24+Päälaskenta!D$20,2*SQRT(POWER((Päälaskenta!D$24+Päälaskenta!D$20),2)+POWER(Päälaskenta!E$15*(Päälaskenta!D$24+Päälaskenta!D$20),2))+Päälaskenta!C$15,(2*SQRT((POWER(F1193,2))+POWER(Päälaskenta!E$15*F1193,2))+Päälaskenta!C$15))</f>
        <v>5.2935715554566896</v>
      </c>
      <c r="O1193" s="8">
        <f t="shared" si="129"/>
        <v>0.58377576984191604</v>
      </c>
      <c r="P1193" s="8">
        <f>Päälaskenta!F$15</f>
        <v>0.08</v>
      </c>
      <c r="Q1193" s="8">
        <f t="shared" si="130"/>
        <v>26.981675180572001</v>
      </c>
      <c r="R1193" s="8">
        <f t="shared" si="131"/>
        <v>0.80899372955755799</v>
      </c>
      <c r="S1193" s="8">
        <f t="shared" si="132"/>
        <v>8.5850375271964603E-3</v>
      </c>
    </row>
    <row r="1194" spans="1:19" x14ac:dyDescent="0.2">
      <c r="A1194" s="8">
        <v>1192</v>
      </c>
      <c r="B1194" s="8">
        <f>IF(Päälaskenta!C$7,Päälaskenta!E$7,Päälaskenta!G$5)</f>
        <v>2.5</v>
      </c>
      <c r="C1194" s="56">
        <v>0.80800000000000005</v>
      </c>
      <c r="D1194" s="92">
        <f t="shared" si="126"/>
        <v>3.0940599999999998</v>
      </c>
      <c r="E1194" s="8">
        <f>Päälaskenta!F$15</f>
        <v>0.08</v>
      </c>
      <c r="F1194" s="93">
        <f>SQRT(POWER(Päälaskenta!C$15/(2*Päälaskenta!E$15),2)+(D1194/Päälaskenta!E$15))-Päälaskenta!C$15/(2*Päälaskenta!E$15)</f>
        <v>0.81169999999999998</v>
      </c>
      <c r="G1194" s="57">
        <f>2*SQRT((POWER(F1194,2))+POWER(Päälaskenta!E$15*F1194,2))+Päälaskenta!C$15</f>
        <v>5.3</v>
      </c>
      <c r="H1194" s="57">
        <f t="shared" si="127"/>
        <v>0.57999999999999996</v>
      </c>
      <c r="I1194" s="62">
        <f t="shared" si="128"/>
        <v>8.6379999999999998E-3</v>
      </c>
      <c r="M1194" s="8">
        <f>IF(F1194&gt;(Päälaskenta!D$24+Päälaskenta!D$20),(F1194*Päälaskenta!C$15 + F1194*F1194*Päälaskenta!E$15)+(Päälaskenta!C$15 + F1194*Päälaskenta!E$15)*(F1194-(Päälaskenta!D$24+Päälaskenta!D$20)),F1194*Päälaskenta!C$15 + F1194*F1194*Päälaskenta!E$15)</f>
        <v>3.0939568899999998</v>
      </c>
      <c r="N1194" s="8">
        <f>IF(F1194&gt;Päälaskenta!D$24+Päälaskenta!D$20,2*SQRT(POWER((Päälaskenta!D$24+Päälaskenta!D$20),2)+POWER(Päälaskenta!E$15*(Päälaskenta!D$24+Päälaskenta!D$20),2))+Päälaskenta!C$15,(2*SQRT((POWER(F1194,2))+POWER(Päälaskenta!E$15*F1194,2))+Päälaskenta!C$15))</f>
        <v>5.29583429715648</v>
      </c>
      <c r="O1194" s="8">
        <f t="shared" si="129"/>
        <v>0.58422464080140402</v>
      </c>
      <c r="P1194" s="8">
        <f>Päälaskenta!F$15</f>
        <v>0.08</v>
      </c>
      <c r="Q1194" s="8">
        <f t="shared" si="130"/>
        <v>27.027809627497401</v>
      </c>
      <c r="R1194" s="8">
        <f t="shared" si="131"/>
        <v>0.808026772473872</v>
      </c>
      <c r="S1194" s="8">
        <f t="shared" si="132"/>
        <v>8.5557545082511292E-3</v>
      </c>
    </row>
    <row r="1195" spans="1:19" x14ac:dyDescent="0.2">
      <c r="A1195" s="8">
        <v>1193</v>
      </c>
      <c r="B1195" s="8">
        <f>IF(Päälaskenta!C$7,Päälaskenta!E$7,Päälaskenta!G$5)</f>
        <v>2.5</v>
      </c>
      <c r="C1195" s="56">
        <v>0.80700000000000005</v>
      </c>
      <c r="D1195" s="92">
        <f t="shared" si="126"/>
        <v>3.09789</v>
      </c>
      <c r="E1195" s="8">
        <f>Päälaskenta!F$15</f>
        <v>0.08</v>
      </c>
      <c r="F1195" s="93">
        <f>SQRT(POWER(Päälaskenta!C$15/(2*Päälaskenta!E$15),2)+(D1195/Päälaskenta!E$15))-Päälaskenta!C$15/(2*Päälaskenta!E$15)</f>
        <v>0.81259999999999999</v>
      </c>
      <c r="G1195" s="57">
        <f>2*SQRT((POWER(F1195,2))+POWER(Päälaskenta!E$15*F1195,2))+Päälaskenta!C$15</f>
        <v>5.3</v>
      </c>
      <c r="H1195" s="57">
        <f t="shared" si="127"/>
        <v>0.57999999999999996</v>
      </c>
      <c r="I1195" s="62">
        <f t="shared" si="128"/>
        <v>8.6169999999999997E-3</v>
      </c>
      <c r="M1195" s="8">
        <f>IF(F1195&gt;(Päälaskenta!D$24+Päälaskenta!D$20),(F1195*Päälaskenta!C$15 + F1195*F1195*Päälaskenta!E$15)+(Päälaskenta!C$15 + F1195*Päälaskenta!E$15)*(F1195-(Päälaskenta!D$24+Päälaskenta!D$20)),F1195*Päälaskenta!C$15 + F1195*F1195*Päälaskenta!E$15)</f>
        <v>3.0981187600000002</v>
      </c>
      <c r="N1195" s="8">
        <f>IF(F1195&gt;Päälaskenta!D$24+Päälaskenta!D$20,2*SQRT(POWER((Päälaskenta!D$24+Päälaskenta!D$20),2)+POWER(Päälaskenta!E$15*(Päälaskenta!D$24+Päälaskenta!D$20),2))+Päälaskenta!C$15,(2*SQRT((POWER(F1195,2))+POWER(Päälaskenta!E$15*F1195,2))+Päälaskenta!C$15))</f>
        <v>5.2983798815687502</v>
      </c>
      <c r="O1195" s="8">
        <f t="shared" si="129"/>
        <v>0.58472945112472896</v>
      </c>
      <c r="P1195" s="8">
        <f>Päälaskenta!F$15</f>
        <v>0.08</v>
      </c>
      <c r="Q1195" s="8">
        <f t="shared" si="130"/>
        <v>27.079754339742401</v>
      </c>
      <c r="R1195" s="8">
        <f t="shared" si="131"/>
        <v>0.806941306536616</v>
      </c>
      <c r="S1195" s="8">
        <f t="shared" si="132"/>
        <v>8.5229624859500305E-3</v>
      </c>
    </row>
    <row r="1196" spans="1:19" x14ac:dyDescent="0.2">
      <c r="A1196" s="8">
        <v>1194</v>
      </c>
      <c r="B1196" s="8">
        <f>IF(Päälaskenta!C$7,Päälaskenta!E$7,Päälaskenta!G$5)</f>
        <v>2.5</v>
      </c>
      <c r="C1196" s="56">
        <v>0.80600000000000005</v>
      </c>
      <c r="D1196" s="92">
        <f t="shared" si="126"/>
        <v>3.1017399999999999</v>
      </c>
      <c r="E1196" s="8">
        <f>Päälaskenta!F$15</f>
        <v>0.08</v>
      </c>
      <c r="F1196" s="93">
        <f>SQRT(POWER(Päälaskenta!C$15/(2*Päälaskenta!E$15),2)+(D1196/Päälaskenta!E$15))-Päälaskenta!C$15/(2*Päälaskenta!E$15)</f>
        <v>0.81340000000000001</v>
      </c>
      <c r="G1196" s="57">
        <f>2*SQRT((POWER(F1196,2))+POWER(Päälaskenta!E$15*F1196,2))+Päälaskenta!C$15</f>
        <v>5.3</v>
      </c>
      <c r="H1196" s="57">
        <f t="shared" si="127"/>
        <v>0.59</v>
      </c>
      <c r="I1196" s="62">
        <f t="shared" si="128"/>
        <v>8.4019999999999997E-3</v>
      </c>
      <c r="M1196" s="8">
        <f>IF(F1196&gt;(Päälaskenta!D$24+Päälaskenta!D$20),(F1196*Päälaskenta!C$15 + F1196*F1196*Päälaskenta!E$15)+(Päälaskenta!C$15 + F1196*Päälaskenta!E$15)*(F1196-(Päälaskenta!D$24+Päälaskenta!D$20)),F1196*Päälaskenta!C$15 + F1196*F1196*Päälaskenta!E$15)</f>
        <v>3.10181956</v>
      </c>
      <c r="N1196" s="8">
        <f>IF(F1196&gt;Päälaskenta!D$24+Päälaskenta!D$20,2*SQRT(POWER((Päälaskenta!D$24+Päälaskenta!D$20),2)+POWER(Päälaskenta!E$15*(Päälaskenta!D$24+Päälaskenta!D$20),2))+Päälaskenta!C$15,(2*SQRT((POWER(F1196,2))+POWER(Päälaskenta!E$15*F1196,2))+Päälaskenta!C$15))</f>
        <v>5.3006426232685504</v>
      </c>
      <c r="O1196" s="8">
        <f t="shared" si="129"/>
        <v>0.58517802094103799</v>
      </c>
      <c r="P1196" s="8">
        <f>Päälaskenta!F$15</f>
        <v>0.08</v>
      </c>
      <c r="Q1196" s="8">
        <f t="shared" si="130"/>
        <v>27.125966049451399</v>
      </c>
      <c r="R1196" s="8">
        <f t="shared" si="131"/>
        <v>0.80597853989933599</v>
      </c>
      <c r="S1196" s="8">
        <f t="shared" si="132"/>
        <v>8.4939478379443805E-3</v>
      </c>
    </row>
    <row r="1197" spans="1:19" x14ac:dyDescent="0.2">
      <c r="A1197" s="8">
        <v>1195</v>
      </c>
      <c r="B1197" s="8">
        <f>IF(Päälaskenta!C$7,Päälaskenta!E$7,Päälaskenta!G$5)</f>
        <v>2.5</v>
      </c>
      <c r="C1197" s="56">
        <v>0.80500000000000005</v>
      </c>
      <c r="D1197" s="92">
        <f t="shared" si="126"/>
        <v>3.1055899999999999</v>
      </c>
      <c r="E1197" s="8">
        <f>Päälaskenta!F$15</f>
        <v>0.08</v>
      </c>
      <c r="F1197" s="93">
        <f>SQRT(POWER(Päälaskenta!C$15/(2*Päälaskenta!E$15),2)+(D1197/Päälaskenta!E$15))-Päälaskenta!C$15/(2*Päälaskenta!E$15)</f>
        <v>0.81420000000000003</v>
      </c>
      <c r="G1197" s="57">
        <f>2*SQRT((POWER(F1197,2))+POWER(Päälaskenta!E$15*F1197,2))+Päälaskenta!C$15</f>
        <v>5.3</v>
      </c>
      <c r="H1197" s="57">
        <f t="shared" si="127"/>
        <v>0.59</v>
      </c>
      <c r="I1197" s="62">
        <f t="shared" si="128"/>
        <v>8.3809999999999996E-3</v>
      </c>
      <c r="M1197" s="8">
        <f>IF(F1197&gt;(Päälaskenta!D$24+Päälaskenta!D$20),(F1197*Päälaskenta!C$15 + F1197*F1197*Päälaskenta!E$15)+(Päälaskenta!C$15 + F1197*Päälaskenta!E$15)*(F1197-(Päälaskenta!D$24+Päälaskenta!D$20)),F1197*Päälaskenta!C$15 + F1197*F1197*Päälaskenta!E$15)</f>
        <v>3.1055216400000001</v>
      </c>
      <c r="N1197" s="8">
        <f>IF(F1197&gt;Päälaskenta!D$24+Päälaskenta!D$20,2*SQRT(POWER((Päälaskenta!D$24+Päälaskenta!D$20),2)+POWER(Päälaskenta!E$15*(Päälaskenta!D$24+Päälaskenta!D$20),2))+Päälaskenta!C$15,(2*SQRT((POWER(F1197,2))+POWER(Päälaskenta!E$15*F1197,2))+Päälaskenta!C$15))</f>
        <v>5.3029053649683497</v>
      </c>
      <c r="O1197" s="8">
        <f t="shared" si="129"/>
        <v>0.58562644932633701</v>
      </c>
      <c r="P1197" s="8">
        <f>Päälaskenta!F$15</f>
        <v>0.08</v>
      </c>
      <c r="Q1197" s="8">
        <f t="shared" si="130"/>
        <v>27.172214120291802</v>
      </c>
      <c r="R1197" s="8">
        <f t="shared" si="131"/>
        <v>0.80501773608635996</v>
      </c>
      <c r="S1197" s="8">
        <f t="shared" si="132"/>
        <v>8.46505844413902E-3</v>
      </c>
    </row>
    <row r="1198" spans="1:19" x14ac:dyDescent="0.2">
      <c r="A1198" s="8">
        <v>1196</v>
      </c>
      <c r="B1198" s="8">
        <f>IF(Päälaskenta!C$7,Päälaskenta!E$7,Päälaskenta!G$5)</f>
        <v>2.5</v>
      </c>
      <c r="C1198" s="56">
        <v>0.80400000000000005</v>
      </c>
      <c r="D1198" s="92">
        <f t="shared" si="126"/>
        <v>3.1094499999999998</v>
      </c>
      <c r="E1198" s="8">
        <f>Päälaskenta!F$15</f>
        <v>0.08</v>
      </c>
      <c r="F1198" s="93">
        <f>SQRT(POWER(Päälaskenta!C$15/(2*Päälaskenta!E$15),2)+(D1198/Päälaskenta!E$15))-Päälaskenta!C$15/(2*Päälaskenta!E$15)</f>
        <v>0.81499999999999995</v>
      </c>
      <c r="G1198" s="57">
        <f>2*SQRT((POWER(F1198,2))+POWER(Päälaskenta!E$15*F1198,2))+Päälaskenta!C$15</f>
        <v>5.31</v>
      </c>
      <c r="H1198" s="57">
        <f t="shared" si="127"/>
        <v>0.59</v>
      </c>
      <c r="I1198" s="62">
        <f t="shared" si="128"/>
        <v>8.3599999999999994E-3</v>
      </c>
      <c r="M1198" s="8">
        <f>IF(F1198&gt;(Päälaskenta!D$24+Päälaskenta!D$20),(F1198*Päälaskenta!C$15 + F1198*F1198*Päälaskenta!E$15)+(Päälaskenta!C$15 + F1198*Päälaskenta!E$15)*(F1198-(Päälaskenta!D$24+Päälaskenta!D$20)),F1198*Päälaskenta!C$15 + F1198*F1198*Päälaskenta!E$15)</f>
        <v>3.1092249999999999</v>
      </c>
      <c r="N1198" s="8">
        <f>IF(F1198&gt;Päälaskenta!D$24+Päälaskenta!D$20,2*SQRT(POWER((Päälaskenta!D$24+Päälaskenta!D$20),2)+POWER(Päälaskenta!E$15*(Päälaskenta!D$24+Päälaskenta!D$20),2))+Päälaskenta!C$15,(2*SQRT((POWER(F1198,2))+POWER(Päälaskenta!E$15*F1198,2))+Päälaskenta!C$15))</f>
        <v>5.3051681066681402</v>
      </c>
      <c r="O1198" s="8">
        <f t="shared" si="129"/>
        <v>0.58607473646159702</v>
      </c>
      <c r="P1198" s="8">
        <f>Päälaskenta!F$15</f>
        <v>0.08</v>
      </c>
      <c r="Q1198" s="8">
        <f t="shared" si="130"/>
        <v>27.218498553670202</v>
      </c>
      <c r="R1198" s="8">
        <f t="shared" si="131"/>
        <v>0.80405888927305003</v>
      </c>
      <c r="S1198" s="8">
        <f t="shared" si="132"/>
        <v>8.4362936458898998E-3</v>
      </c>
    </row>
    <row r="1199" spans="1:19" x14ac:dyDescent="0.2">
      <c r="A1199" s="8">
        <v>1197</v>
      </c>
      <c r="B1199" s="8">
        <f>IF(Päälaskenta!C$7,Päälaskenta!E$7,Päälaskenta!G$5)</f>
        <v>2.5</v>
      </c>
      <c r="C1199" s="56">
        <v>0.80300000000000005</v>
      </c>
      <c r="D1199" s="92">
        <f t="shared" si="126"/>
        <v>3.1133299999999999</v>
      </c>
      <c r="E1199" s="8">
        <f>Päälaskenta!F$15</f>
        <v>0.08</v>
      </c>
      <c r="F1199" s="93">
        <f>SQRT(POWER(Päälaskenta!C$15/(2*Päälaskenta!E$15),2)+(D1199/Päälaskenta!E$15))-Päälaskenta!C$15/(2*Päälaskenta!E$15)</f>
        <v>0.81589999999999996</v>
      </c>
      <c r="G1199" s="57">
        <f>2*SQRT((POWER(F1199,2))+POWER(Päälaskenta!E$15*F1199,2))+Päälaskenta!C$15</f>
        <v>5.31</v>
      </c>
      <c r="H1199" s="57">
        <f t="shared" si="127"/>
        <v>0.59</v>
      </c>
      <c r="I1199" s="62">
        <f t="shared" si="128"/>
        <v>8.3400000000000002E-3</v>
      </c>
      <c r="M1199" s="8">
        <f>IF(F1199&gt;(Päälaskenta!D$24+Päälaskenta!D$20),(F1199*Päälaskenta!C$15 + F1199*F1199*Päälaskenta!E$15)+(Päälaskenta!C$15 + F1199*Päälaskenta!E$15)*(F1199-(Päälaskenta!D$24+Päälaskenta!D$20)),F1199*Päälaskenta!C$15 + F1199*F1199*Päälaskenta!E$15)</f>
        <v>3.1133928100000001</v>
      </c>
      <c r="N1199" s="8">
        <f>IF(F1199&gt;Päälaskenta!D$24+Päälaskenta!D$20,2*SQRT(POWER((Päälaskenta!D$24+Päälaskenta!D$20),2)+POWER(Päälaskenta!E$15*(Päälaskenta!D$24+Päälaskenta!D$20),2))+Päälaskenta!C$15,(2*SQRT((POWER(F1199,2))+POWER(Päälaskenta!E$15*F1199,2))+Päälaskenta!C$15))</f>
        <v>5.3077136910804201</v>
      </c>
      <c r="O1199" s="8">
        <f t="shared" si="129"/>
        <v>0.58657889087575299</v>
      </c>
      <c r="P1199" s="8">
        <f>Päälaskenta!F$15</f>
        <v>0.08</v>
      </c>
      <c r="Q1199" s="8">
        <f t="shared" si="130"/>
        <v>27.270612007581899</v>
      </c>
      <c r="R1199" s="8">
        <f t="shared" si="131"/>
        <v>0.80298251861126402</v>
      </c>
      <c r="S1199" s="8">
        <f t="shared" si="132"/>
        <v>8.4040813636513494E-3</v>
      </c>
    </row>
    <row r="1200" spans="1:19" x14ac:dyDescent="0.2">
      <c r="A1200" s="8">
        <v>1198</v>
      </c>
      <c r="B1200" s="8">
        <f>IF(Päälaskenta!C$7,Päälaskenta!E$7,Päälaskenta!G$5)</f>
        <v>2.5</v>
      </c>
      <c r="C1200" s="56">
        <v>0.80200000000000005</v>
      </c>
      <c r="D1200" s="92">
        <f t="shared" si="126"/>
        <v>3.11721</v>
      </c>
      <c r="E1200" s="8">
        <f>Päälaskenta!F$15</f>
        <v>0.08</v>
      </c>
      <c r="F1200" s="93">
        <f>SQRT(POWER(Päälaskenta!C$15/(2*Päälaskenta!E$15),2)+(D1200/Päälaskenta!E$15))-Päälaskenta!C$15/(2*Päälaskenta!E$15)</f>
        <v>0.81669999999999998</v>
      </c>
      <c r="G1200" s="57">
        <f>2*SQRT((POWER(F1200,2))+POWER(Päälaskenta!E$15*F1200,2))+Päälaskenta!C$15</f>
        <v>5.31</v>
      </c>
      <c r="H1200" s="57">
        <f t="shared" si="127"/>
        <v>0.59</v>
      </c>
      <c r="I1200" s="62">
        <f t="shared" si="128"/>
        <v>8.319E-3</v>
      </c>
      <c r="M1200" s="8">
        <f>IF(F1200&gt;(Päälaskenta!D$24+Päälaskenta!D$20),(F1200*Päälaskenta!C$15 + F1200*F1200*Päälaskenta!E$15)+(Päälaskenta!C$15 + F1200*Päälaskenta!E$15)*(F1200-(Päälaskenta!D$24+Päälaskenta!D$20)),F1200*Päälaskenta!C$15 + F1200*F1200*Päälaskenta!E$15)</f>
        <v>3.1170988899999998</v>
      </c>
      <c r="N1200" s="8">
        <f>IF(F1200&gt;Päälaskenta!D$24+Päälaskenta!D$20,2*SQRT(POWER((Päälaskenta!D$24+Päälaskenta!D$20),2)+POWER(Päälaskenta!E$15*(Päälaskenta!D$24+Päälaskenta!D$20),2))+Päälaskenta!C$15,(2*SQRT((POWER(F1200,2))+POWER(Päälaskenta!E$15*F1200,2))+Päälaskenta!C$15))</f>
        <v>5.3099764327802097</v>
      </c>
      <c r="O1200" s="8">
        <f t="shared" si="129"/>
        <v>0.58702687845413704</v>
      </c>
      <c r="P1200" s="8">
        <f>Päälaskenta!F$15</f>
        <v>0.08</v>
      </c>
      <c r="Q1200" s="8">
        <f t="shared" si="130"/>
        <v>27.316973716071999</v>
      </c>
      <c r="R1200" s="8">
        <f t="shared" si="131"/>
        <v>0.80202781118695898</v>
      </c>
      <c r="S1200" s="8">
        <f t="shared" si="132"/>
        <v>8.3755791627047396E-3</v>
      </c>
    </row>
    <row r="1201" spans="1:19" x14ac:dyDescent="0.2">
      <c r="A1201" s="8">
        <v>1199</v>
      </c>
      <c r="B1201" s="8">
        <f>IF(Päälaskenta!C$7,Päälaskenta!E$7,Päälaskenta!G$5)</f>
        <v>2.5</v>
      </c>
      <c r="C1201" s="56">
        <v>0.80100000000000005</v>
      </c>
      <c r="D1201" s="92">
        <f t="shared" si="126"/>
        <v>3.1211000000000002</v>
      </c>
      <c r="E1201" s="8">
        <f>Päälaskenta!F$15</f>
        <v>0.08</v>
      </c>
      <c r="F1201" s="93">
        <f>SQRT(POWER(Päälaskenta!C$15/(2*Päälaskenta!E$15),2)+(D1201/Päälaskenta!E$15))-Päälaskenta!C$15/(2*Päälaskenta!E$15)</f>
        <v>0.81759999999999999</v>
      </c>
      <c r="G1201" s="57">
        <f>2*SQRT((POWER(F1201,2))+POWER(Päälaskenta!E$15*F1201,2))+Päälaskenta!C$15</f>
        <v>5.31</v>
      </c>
      <c r="H1201" s="57">
        <f t="shared" si="127"/>
        <v>0.59</v>
      </c>
      <c r="I1201" s="62">
        <f t="shared" si="128"/>
        <v>8.2979999999999998E-3</v>
      </c>
      <c r="M1201" s="8">
        <f>IF(F1201&gt;(Päälaskenta!D$24+Päälaskenta!D$20),(F1201*Päälaskenta!C$15 + F1201*F1201*Päälaskenta!E$15)+(Päälaskenta!C$15 + F1201*Päälaskenta!E$15)*(F1201-(Päälaskenta!D$24+Päälaskenta!D$20)),F1201*Päälaskenta!C$15 + F1201*F1201*Päälaskenta!E$15)</f>
        <v>3.1212697600000001</v>
      </c>
      <c r="N1201" s="8">
        <f>IF(F1201&gt;Päälaskenta!D$24+Päälaskenta!D$20,2*SQRT(POWER((Päälaskenta!D$24+Päälaskenta!D$20),2)+POWER(Päälaskenta!E$15*(Päälaskenta!D$24+Päälaskenta!D$20),2))+Päälaskenta!C$15,(2*SQRT((POWER(F1201,2))+POWER(Päälaskenta!E$15*F1201,2))+Päälaskenta!C$15))</f>
        <v>5.3125220171924896</v>
      </c>
      <c r="O1201" s="8">
        <f t="shared" si="129"/>
        <v>0.587530696324436</v>
      </c>
      <c r="P1201" s="8">
        <f>Päälaskenta!F$15</f>
        <v>0.08</v>
      </c>
      <c r="Q1201" s="8">
        <f t="shared" si="130"/>
        <v>27.3691741081274</v>
      </c>
      <c r="R1201" s="8">
        <f t="shared" si="131"/>
        <v>0.80095608269372998</v>
      </c>
      <c r="S1201" s="8">
        <f t="shared" si="132"/>
        <v>8.3436606563576706E-3</v>
      </c>
    </row>
    <row r="1202" spans="1:19" x14ac:dyDescent="0.2">
      <c r="A1202" s="8">
        <v>1200</v>
      </c>
      <c r="B1202" s="8">
        <f>IF(Päälaskenta!C$7,Päälaskenta!E$7,Päälaskenta!G$5)</f>
        <v>2.5</v>
      </c>
      <c r="C1202" s="56">
        <v>0.8</v>
      </c>
      <c r="D1202" s="92">
        <f t="shared" si="126"/>
        <v>3.125</v>
      </c>
      <c r="E1202" s="8">
        <f>Päälaskenta!F$15</f>
        <v>0.08</v>
      </c>
      <c r="F1202" s="93">
        <f>SQRT(POWER(Päälaskenta!C$15/(2*Päälaskenta!E$15),2)+(D1202/Päälaskenta!E$15))-Päälaskenta!C$15/(2*Päälaskenta!E$15)</f>
        <v>0.81840000000000002</v>
      </c>
      <c r="G1202" s="57">
        <f>2*SQRT((POWER(F1202,2))+POWER(Päälaskenta!E$15*F1202,2))+Päälaskenta!C$15</f>
        <v>5.31</v>
      </c>
      <c r="H1202" s="57">
        <f t="shared" si="127"/>
        <v>0.59</v>
      </c>
      <c r="I1202" s="62">
        <f t="shared" si="128"/>
        <v>8.2769999999999996E-3</v>
      </c>
      <c r="M1202" s="8">
        <f>IF(F1202&gt;(Päälaskenta!D$24+Päälaskenta!D$20),(F1202*Päälaskenta!C$15 + F1202*F1202*Päälaskenta!E$15)+(Päälaskenta!C$15 + F1202*Päälaskenta!E$15)*(F1202-(Päälaskenta!D$24+Päälaskenta!D$20)),F1202*Päälaskenta!C$15 + F1202*F1202*Päälaskenta!E$15)</f>
        <v>3.1249785600000002</v>
      </c>
      <c r="N1202" s="8">
        <f>IF(F1202&gt;Päälaskenta!D$24+Päälaskenta!D$20,2*SQRT(POWER((Päälaskenta!D$24+Päälaskenta!D$20),2)+POWER(Päälaskenta!E$15*(Päälaskenta!D$24+Päälaskenta!D$20),2))+Päälaskenta!C$15,(2*SQRT((POWER(F1202,2))+POWER(Päälaskenta!E$15*F1202,2))+Päälaskenta!C$15))</f>
        <v>5.3147847588922801</v>
      </c>
      <c r="O1202" s="8">
        <f t="shared" si="129"/>
        <v>0.58797838515878398</v>
      </c>
      <c r="P1202" s="8">
        <f>Päälaskenta!F$15</f>
        <v>0.08</v>
      </c>
      <c r="Q1202" s="8">
        <f t="shared" si="130"/>
        <v>27.415613098230899</v>
      </c>
      <c r="R1202" s="8">
        <f t="shared" si="131"/>
        <v>0.80000548867765697</v>
      </c>
      <c r="S1202" s="8">
        <f t="shared" si="132"/>
        <v>8.3154181358064405E-3</v>
      </c>
    </row>
    <row r="1203" spans="1:19" x14ac:dyDescent="0.2">
      <c r="A1203" s="8">
        <v>1201</v>
      </c>
      <c r="B1203" s="8">
        <f>IF(Päälaskenta!C$7,Päälaskenta!E$7,Päälaskenta!G$5)</f>
        <v>2.5</v>
      </c>
      <c r="C1203" s="56">
        <v>0.79900000000000004</v>
      </c>
      <c r="D1203" s="92">
        <f t="shared" si="126"/>
        <v>3.1289099999999999</v>
      </c>
      <c r="E1203" s="8">
        <f>Päälaskenta!F$15</f>
        <v>0.08</v>
      </c>
      <c r="F1203" s="93">
        <f>SQRT(POWER(Päälaskenta!C$15/(2*Päälaskenta!E$15),2)+(D1203/Päälaskenta!E$15))-Päälaskenta!C$15/(2*Päälaskenta!E$15)</f>
        <v>0.81920000000000004</v>
      </c>
      <c r="G1203" s="57">
        <f>2*SQRT((POWER(F1203,2))+POWER(Päälaskenta!E$15*F1203,2))+Päälaskenta!C$15</f>
        <v>5.32</v>
      </c>
      <c r="H1203" s="57">
        <f t="shared" si="127"/>
        <v>0.59</v>
      </c>
      <c r="I1203" s="62">
        <f t="shared" si="128"/>
        <v>8.2570000000000005E-3</v>
      </c>
      <c r="M1203" s="8">
        <f>IF(F1203&gt;(Päälaskenta!D$24+Päälaskenta!D$20),(F1203*Päälaskenta!C$15 + F1203*F1203*Päälaskenta!E$15)+(Päälaskenta!C$15 + F1203*Päälaskenta!E$15)*(F1203-(Päälaskenta!D$24+Päälaskenta!D$20)),F1203*Päälaskenta!C$15 + F1203*F1203*Päälaskenta!E$15)</f>
        <v>3.12868864</v>
      </c>
      <c r="N1203" s="8">
        <f>IF(F1203&gt;Päälaskenta!D$24+Päälaskenta!D$20,2*SQRT(POWER((Päälaskenta!D$24+Päälaskenta!D$20),2)+POWER(Päälaskenta!E$15*(Päälaskenta!D$24+Päälaskenta!D$20),2))+Päälaskenta!C$15,(2*SQRT((POWER(F1203,2))+POWER(Päälaskenta!E$15*F1203,2))+Päälaskenta!C$15))</f>
        <v>5.3170475005920803</v>
      </c>
      <c r="O1203" s="8">
        <f t="shared" si="129"/>
        <v>0.58842593368812401</v>
      </c>
      <c r="P1203" s="8">
        <f>Päälaskenta!F$15</f>
        <v>0.08</v>
      </c>
      <c r="Q1203" s="8">
        <f t="shared" si="130"/>
        <v>27.462088458431001</v>
      </c>
      <c r="R1203" s="8">
        <f t="shared" si="131"/>
        <v>0.79905682145475498</v>
      </c>
      <c r="S1203" s="8">
        <f t="shared" si="132"/>
        <v>8.2872968194052394E-3</v>
      </c>
    </row>
    <row r="1204" spans="1:19" x14ac:dyDescent="0.2">
      <c r="A1204" s="8">
        <v>1202</v>
      </c>
      <c r="B1204" s="8">
        <f>IF(Päälaskenta!C$7,Päälaskenta!E$7,Päälaskenta!G$5)</f>
        <v>2.5</v>
      </c>
      <c r="C1204" s="56">
        <v>0.79800000000000004</v>
      </c>
      <c r="D1204" s="92">
        <f t="shared" si="126"/>
        <v>3.1328299999999998</v>
      </c>
      <c r="E1204" s="8">
        <f>Päälaskenta!F$15</f>
        <v>0.08</v>
      </c>
      <c r="F1204" s="93">
        <f>SQRT(POWER(Päälaskenta!C$15/(2*Päälaskenta!E$15),2)+(D1204/Päälaskenta!E$15))-Päälaskenta!C$15/(2*Päälaskenta!E$15)</f>
        <v>0.82010000000000005</v>
      </c>
      <c r="G1204" s="57">
        <f>2*SQRT((POWER(F1204,2))+POWER(Päälaskenta!E$15*F1204,2))+Päälaskenta!C$15</f>
        <v>5.32</v>
      </c>
      <c r="H1204" s="57">
        <f t="shared" si="127"/>
        <v>0.59</v>
      </c>
      <c r="I1204" s="62">
        <f t="shared" si="128"/>
        <v>8.2360000000000003E-3</v>
      </c>
      <c r="M1204" s="8">
        <f>IF(F1204&gt;(Päälaskenta!D$24+Päälaskenta!D$20),(F1204*Päälaskenta!C$15 + F1204*F1204*Päälaskenta!E$15)+(Päälaskenta!C$15 + F1204*Päälaskenta!E$15)*(F1204-(Päälaskenta!D$24+Päälaskenta!D$20)),F1204*Päälaskenta!C$15 + F1204*F1204*Päälaskenta!E$15)</f>
        <v>3.13286401</v>
      </c>
      <c r="N1204" s="8">
        <f>IF(F1204&gt;Päälaskenta!D$24+Päälaskenta!D$20,2*SQRT(POWER((Päälaskenta!D$24+Päälaskenta!D$20),2)+POWER(Päälaskenta!E$15*(Päälaskenta!D$24+Päälaskenta!D$20),2))+Päälaskenta!C$15,(2*SQRT((POWER(F1204,2))+POWER(Päälaskenta!E$15*F1204,2))+Päälaskenta!C$15))</f>
        <v>5.3195930850043496</v>
      </c>
      <c r="O1204" s="8">
        <f t="shared" si="129"/>
        <v>0.58892925829822895</v>
      </c>
      <c r="P1204" s="8">
        <f>Päälaskenta!F$15</f>
        <v>0.08</v>
      </c>
      <c r="Q1204" s="8">
        <f t="shared" si="130"/>
        <v>27.514416714121602</v>
      </c>
      <c r="R1204" s="8">
        <f t="shared" si="131"/>
        <v>0.79799186687327694</v>
      </c>
      <c r="S1204" s="8">
        <f t="shared" si="132"/>
        <v>8.2558044266123499E-3</v>
      </c>
    </row>
    <row r="1205" spans="1:19" x14ac:dyDescent="0.2">
      <c r="A1205" s="8">
        <v>1203</v>
      </c>
      <c r="B1205" s="8">
        <f>IF(Päälaskenta!C$7,Päälaskenta!E$7,Päälaskenta!G$5)</f>
        <v>2.5</v>
      </c>
      <c r="C1205" s="56">
        <v>0.79700000000000004</v>
      </c>
      <c r="D1205" s="92">
        <f t="shared" si="126"/>
        <v>3.1367600000000002</v>
      </c>
      <c r="E1205" s="8">
        <f>Päälaskenta!F$15</f>
        <v>0.08</v>
      </c>
      <c r="F1205" s="93">
        <f>SQRT(POWER(Päälaskenta!C$15/(2*Päälaskenta!E$15),2)+(D1205/Päälaskenta!E$15))-Päälaskenta!C$15/(2*Päälaskenta!E$15)</f>
        <v>0.82089999999999996</v>
      </c>
      <c r="G1205" s="57">
        <f>2*SQRT((POWER(F1205,2))+POWER(Päälaskenta!E$15*F1205,2))+Päälaskenta!C$15</f>
        <v>5.32</v>
      </c>
      <c r="H1205" s="57">
        <f t="shared" si="127"/>
        <v>0.59</v>
      </c>
      <c r="I1205" s="62">
        <f t="shared" si="128"/>
        <v>8.2150000000000001E-3</v>
      </c>
      <c r="M1205" s="8">
        <f>IF(F1205&gt;(Päälaskenta!D$24+Päälaskenta!D$20),(F1205*Päälaskenta!C$15 + F1205*F1205*Päälaskenta!E$15)+(Päälaskenta!C$15 + F1205*Päälaskenta!E$15)*(F1205-(Päälaskenta!D$24+Päälaskenta!D$20)),F1205*Päälaskenta!C$15 + F1205*F1205*Päälaskenta!E$15)</f>
        <v>3.1365768100000002</v>
      </c>
      <c r="N1205" s="8">
        <f>IF(F1205&gt;Päälaskenta!D$24+Päälaskenta!D$20,2*SQRT(POWER((Päälaskenta!D$24+Päälaskenta!D$20),2)+POWER(Päälaskenta!E$15*(Päälaskenta!D$24+Päälaskenta!D$20),2))+Päälaskenta!C$15,(2*SQRT((POWER(F1205,2))+POWER(Päälaskenta!E$15*F1205,2))+Päälaskenta!C$15))</f>
        <v>5.3218558267041498</v>
      </c>
      <c r="O1205" s="8">
        <f t="shared" si="129"/>
        <v>0.58937650927355101</v>
      </c>
      <c r="P1205" s="8">
        <f>Päälaskenta!F$15</f>
        <v>0.08</v>
      </c>
      <c r="Q1205" s="8">
        <f t="shared" si="130"/>
        <v>27.560969365680702</v>
      </c>
      <c r="R1205" s="8">
        <f t="shared" si="131"/>
        <v>0.79704727524271901</v>
      </c>
      <c r="S1205" s="8">
        <f t="shared" si="132"/>
        <v>8.2279385703559107E-3</v>
      </c>
    </row>
    <row r="1206" spans="1:19" x14ac:dyDescent="0.2">
      <c r="A1206" s="8">
        <v>1204</v>
      </c>
      <c r="B1206" s="8">
        <f>IF(Päälaskenta!C$7,Päälaskenta!E$7,Päälaskenta!G$5)</f>
        <v>2.5</v>
      </c>
      <c r="C1206" s="56">
        <v>0.79600000000000004</v>
      </c>
      <c r="D1206" s="92">
        <f t="shared" si="126"/>
        <v>3.1406999999999998</v>
      </c>
      <c r="E1206" s="8">
        <f>Päälaskenta!F$15</f>
        <v>0.08</v>
      </c>
      <c r="F1206" s="93">
        <f>SQRT(POWER(Päälaskenta!C$15/(2*Päälaskenta!E$15),2)+(D1206/Päälaskenta!E$15))-Päälaskenta!C$15/(2*Päälaskenta!E$15)</f>
        <v>0.82179999999999997</v>
      </c>
      <c r="G1206" s="57">
        <f>2*SQRT((POWER(F1206,2))+POWER(Päälaskenta!E$15*F1206,2))+Päälaskenta!C$15</f>
        <v>5.32</v>
      </c>
      <c r="H1206" s="57">
        <f t="shared" si="127"/>
        <v>0.59</v>
      </c>
      <c r="I1206" s="62">
        <f t="shared" si="128"/>
        <v>8.1949999999999992E-3</v>
      </c>
      <c r="M1206" s="8">
        <f>IF(F1206&gt;(Päälaskenta!D$24+Päälaskenta!D$20),(F1206*Päälaskenta!C$15 + F1206*F1206*Päälaskenta!E$15)+(Päälaskenta!C$15 + F1206*Päälaskenta!E$15)*(F1206-(Päälaskenta!D$24+Päälaskenta!D$20)),F1206*Päälaskenta!C$15 + F1206*F1206*Päälaskenta!E$15)</f>
        <v>3.1407552399999998</v>
      </c>
      <c r="N1206" s="8">
        <f>IF(F1206&gt;Päälaskenta!D$24+Päälaskenta!D$20,2*SQRT(POWER((Päälaskenta!D$24+Päälaskenta!D$20),2)+POWER(Päälaskenta!E$15*(Päälaskenta!D$24+Päälaskenta!D$20),2))+Päälaskenta!C$15,(2*SQRT((POWER(F1206,2))+POWER(Päälaskenta!E$15*F1206,2))+Päälaskenta!C$15))</f>
        <v>5.32440141111642</v>
      </c>
      <c r="O1206" s="8">
        <f t="shared" si="129"/>
        <v>0.58987949958894004</v>
      </c>
      <c r="P1206" s="8">
        <f>Päälaskenta!F$15</f>
        <v>0.08</v>
      </c>
      <c r="Q1206" s="8">
        <f t="shared" si="130"/>
        <v>27.613384577934202</v>
      </c>
      <c r="R1206" s="8">
        <f t="shared" si="131"/>
        <v>0.79598689135674305</v>
      </c>
      <c r="S1206" s="8">
        <f t="shared" si="132"/>
        <v>8.1967319769136997E-3</v>
      </c>
    </row>
    <row r="1207" spans="1:19" x14ac:dyDescent="0.2">
      <c r="A1207" s="8">
        <v>1205</v>
      </c>
      <c r="B1207" s="8">
        <f>IF(Päälaskenta!C$7,Päälaskenta!E$7,Päälaskenta!G$5)</f>
        <v>2.5</v>
      </c>
      <c r="C1207" s="56">
        <v>0.79500000000000004</v>
      </c>
      <c r="D1207" s="92">
        <f t="shared" si="126"/>
        <v>3.1446499999999999</v>
      </c>
      <c r="E1207" s="8">
        <f>Päälaskenta!F$15</f>
        <v>0.08</v>
      </c>
      <c r="F1207" s="93">
        <f>SQRT(POWER(Päälaskenta!C$15/(2*Päälaskenta!E$15),2)+(D1207/Päälaskenta!E$15))-Päälaskenta!C$15/(2*Päälaskenta!E$15)</f>
        <v>0.8226</v>
      </c>
      <c r="G1207" s="57">
        <f>2*SQRT((POWER(F1207,2))+POWER(Päälaskenta!E$15*F1207,2))+Päälaskenta!C$15</f>
        <v>5.33</v>
      </c>
      <c r="H1207" s="57">
        <f t="shared" si="127"/>
        <v>0.59</v>
      </c>
      <c r="I1207" s="62">
        <f t="shared" si="128"/>
        <v>8.1740000000000007E-3</v>
      </c>
      <c r="M1207" s="8">
        <f>IF(F1207&gt;(Päälaskenta!D$24+Päälaskenta!D$20),(F1207*Päälaskenta!C$15 + F1207*F1207*Päälaskenta!E$15)+(Päälaskenta!C$15 + F1207*Päälaskenta!E$15)*(F1207-(Päälaskenta!D$24+Päälaskenta!D$20)),F1207*Päälaskenta!C$15 + F1207*F1207*Päälaskenta!E$15)</f>
        <v>3.1444707599999999</v>
      </c>
      <c r="N1207" s="8">
        <f>IF(F1207&gt;Päälaskenta!D$24+Päälaskenta!D$20,2*SQRT(POWER((Päälaskenta!D$24+Päälaskenta!D$20),2)+POWER(Päälaskenta!E$15*(Päälaskenta!D$24+Päälaskenta!D$20),2))+Päälaskenta!C$15,(2*SQRT((POWER(F1207,2))+POWER(Päälaskenta!E$15*F1207,2))+Päälaskenta!C$15))</f>
        <v>5.3266641528162202</v>
      </c>
      <c r="O1207" s="8">
        <f t="shared" si="129"/>
        <v>0.59032645381584803</v>
      </c>
      <c r="P1207" s="8">
        <f>Päälaskenta!F$15</f>
        <v>0.08</v>
      </c>
      <c r="Q1207" s="8">
        <f t="shared" si="130"/>
        <v>27.660014527603799</v>
      </c>
      <c r="R1207" s="8">
        <f t="shared" si="131"/>
        <v>0.79504634986651901</v>
      </c>
      <c r="S1207" s="8">
        <f t="shared" si="132"/>
        <v>8.1691187573447194E-3</v>
      </c>
    </row>
    <row r="1208" spans="1:19" x14ac:dyDescent="0.2">
      <c r="A1208" s="8">
        <v>1206</v>
      </c>
      <c r="B1208" s="8">
        <f>IF(Päälaskenta!C$7,Päälaskenta!E$7,Päälaskenta!G$5)</f>
        <v>2.5</v>
      </c>
      <c r="C1208" s="56">
        <v>0.79400000000000004</v>
      </c>
      <c r="D1208" s="92">
        <f t="shared" si="126"/>
        <v>3.1486100000000001</v>
      </c>
      <c r="E1208" s="8">
        <f>Päälaskenta!F$15</f>
        <v>0.08</v>
      </c>
      <c r="F1208" s="93">
        <f>SQRT(POWER(Päälaskenta!C$15/(2*Päälaskenta!E$15),2)+(D1208/Päälaskenta!E$15))-Päälaskenta!C$15/(2*Päälaskenta!E$15)</f>
        <v>0.82350000000000001</v>
      </c>
      <c r="G1208" s="57">
        <f>2*SQRT((POWER(F1208,2))+POWER(Päälaskenta!E$15*F1208,2))+Päälaskenta!C$15</f>
        <v>5.33</v>
      </c>
      <c r="H1208" s="57">
        <f t="shared" si="127"/>
        <v>0.59</v>
      </c>
      <c r="I1208" s="62">
        <f t="shared" si="128"/>
        <v>8.1539999999999998E-3</v>
      </c>
      <c r="M1208" s="8">
        <f>IF(F1208&gt;(Päälaskenta!D$24+Päälaskenta!D$20),(F1208*Päälaskenta!C$15 + F1208*F1208*Päälaskenta!E$15)+(Päälaskenta!C$15 + F1208*Päälaskenta!E$15)*(F1208-(Päälaskenta!D$24+Päälaskenta!D$20)),F1208*Päälaskenta!C$15 + F1208*F1208*Päälaskenta!E$15)</f>
        <v>3.14865225</v>
      </c>
      <c r="N1208" s="8">
        <f>IF(F1208&gt;Päälaskenta!D$24+Päälaskenta!D$20,2*SQRT(POWER((Päälaskenta!D$24+Päälaskenta!D$20),2)+POWER(Päälaskenta!E$15*(Päälaskenta!D$24+Päälaskenta!D$20),2))+Päälaskenta!C$15,(2*SQRT((POWER(F1208,2))+POWER(Päälaskenta!E$15*F1208,2))+Päälaskenta!C$15))</f>
        <v>5.3292097372284903</v>
      </c>
      <c r="O1208" s="8">
        <f t="shared" si="129"/>
        <v>0.59082911074119004</v>
      </c>
      <c r="P1208" s="8">
        <f>Päälaskenta!F$15</f>
        <v>0.08</v>
      </c>
      <c r="Q1208" s="8">
        <f t="shared" si="130"/>
        <v>27.712516704072101</v>
      </c>
      <c r="R1208" s="8">
        <f t="shared" si="131"/>
        <v>0.79399050816107097</v>
      </c>
      <c r="S1208" s="8">
        <f t="shared" si="132"/>
        <v>8.1381948076619803E-3</v>
      </c>
    </row>
    <row r="1209" spans="1:19" x14ac:dyDescent="0.2">
      <c r="A1209" s="8">
        <v>1207</v>
      </c>
      <c r="B1209" s="8">
        <f>IF(Päälaskenta!C$7,Päälaskenta!E$7,Päälaskenta!G$5)</f>
        <v>2.5</v>
      </c>
      <c r="C1209" s="56">
        <v>0.79300000000000004</v>
      </c>
      <c r="D1209" s="92">
        <f t="shared" si="126"/>
        <v>3.15259</v>
      </c>
      <c r="E1209" s="8">
        <f>Päälaskenta!F$15</f>
        <v>0.08</v>
      </c>
      <c r="F1209" s="93">
        <f>SQRT(POWER(Päälaskenta!C$15/(2*Päälaskenta!E$15),2)+(D1209/Päälaskenta!E$15))-Päälaskenta!C$15/(2*Päälaskenta!E$15)</f>
        <v>0.82430000000000003</v>
      </c>
      <c r="G1209" s="57">
        <f>2*SQRT((POWER(F1209,2))+POWER(Päälaskenta!E$15*F1209,2))+Päälaskenta!C$15</f>
        <v>5.33</v>
      </c>
      <c r="H1209" s="57">
        <f t="shared" si="127"/>
        <v>0.59</v>
      </c>
      <c r="I1209" s="62">
        <f t="shared" si="128"/>
        <v>8.1329999999999996E-3</v>
      </c>
      <c r="M1209" s="8">
        <f>IF(F1209&gt;(Päälaskenta!D$24+Päälaskenta!D$20),(F1209*Päälaskenta!C$15 + F1209*F1209*Päälaskenta!E$15)+(Päälaskenta!C$15 + F1209*Päälaskenta!E$15)*(F1209-(Päälaskenta!D$24+Päälaskenta!D$20)),F1209*Päälaskenta!C$15 + F1209*F1209*Päälaskenta!E$15)</f>
        <v>3.15237049</v>
      </c>
      <c r="N1209" s="8">
        <f>IF(F1209&gt;Päälaskenta!D$24+Päälaskenta!D$20,2*SQRT(POWER((Päälaskenta!D$24+Päälaskenta!D$20),2)+POWER(Päälaskenta!E$15*(Päälaskenta!D$24+Päälaskenta!D$20),2))+Päälaskenta!C$15,(2*SQRT((POWER(F1209,2))+POWER(Päälaskenta!E$15*F1209,2))+Päälaskenta!C$15))</f>
        <v>5.3314724789282799</v>
      </c>
      <c r="O1209" s="8">
        <f t="shared" si="129"/>
        <v>0.59127576902238499</v>
      </c>
      <c r="P1209" s="8">
        <f>Päälaskenta!F$15</f>
        <v>0.08</v>
      </c>
      <c r="Q1209" s="8">
        <f t="shared" si="130"/>
        <v>27.759223958704101</v>
      </c>
      <c r="R1209" s="8">
        <f t="shared" si="131"/>
        <v>0.79305399156937295</v>
      </c>
      <c r="S1209" s="8">
        <f t="shared" si="132"/>
        <v>8.1108314381606508E-3</v>
      </c>
    </row>
    <row r="1210" spans="1:19" x14ac:dyDescent="0.2">
      <c r="A1210" s="8">
        <v>1208</v>
      </c>
      <c r="B1210" s="8">
        <f>IF(Päälaskenta!C$7,Päälaskenta!E$7,Päälaskenta!G$5)</f>
        <v>2.5</v>
      </c>
      <c r="C1210" s="56">
        <v>0.79200000000000004</v>
      </c>
      <c r="D1210" s="92">
        <f t="shared" si="126"/>
        <v>3.1565699999999999</v>
      </c>
      <c r="E1210" s="8">
        <f>Päälaskenta!F$15</f>
        <v>0.08</v>
      </c>
      <c r="F1210" s="93">
        <f>SQRT(POWER(Päälaskenta!C$15/(2*Päälaskenta!E$15),2)+(D1210/Päälaskenta!E$15))-Päälaskenta!C$15/(2*Päälaskenta!E$15)</f>
        <v>0.82520000000000004</v>
      </c>
      <c r="G1210" s="57">
        <f>2*SQRT((POWER(F1210,2))+POWER(Päälaskenta!E$15*F1210,2))+Päälaskenta!C$15</f>
        <v>5.33</v>
      </c>
      <c r="H1210" s="57">
        <f t="shared" si="127"/>
        <v>0.59</v>
      </c>
      <c r="I1210" s="62">
        <f t="shared" si="128"/>
        <v>8.1130000000000004E-3</v>
      </c>
      <c r="M1210" s="8">
        <f>IF(F1210&gt;(Päälaskenta!D$24+Päälaskenta!D$20),(F1210*Päälaskenta!C$15 + F1210*F1210*Päälaskenta!E$15)+(Päälaskenta!C$15 + F1210*Päälaskenta!E$15)*(F1210-(Päälaskenta!D$24+Päälaskenta!D$20)),F1210*Päälaskenta!C$15 + F1210*F1210*Päälaskenta!E$15)</f>
        <v>3.1565550400000002</v>
      </c>
      <c r="N1210" s="8">
        <f>IF(F1210&gt;Päälaskenta!D$24+Päälaskenta!D$20,2*SQRT(POWER((Päälaskenta!D$24+Päälaskenta!D$20),2)+POWER(Päälaskenta!E$15*(Päälaskenta!D$24+Päälaskenta!D$20),2))+Päälaskenta!C$15,(2*SQRT((POWER(F1210,2))+POWER(Päälaskenta!E$15*F1210,2))+Päälaskenta!C$15))</f>
        <v>5.3340180633405598</v>
      </c>
      <c r="O1210" s="8">
        <f t="shared" si="129"/>
        <v>0.59177809345908505</v>
      </c>
      <c r="P1210" s="8">
        <f>Päälaskenta!F$15</f>
        <v>0.08</v>
      </c>
      <c r="Q1210" s="8">
        <f t="shared" si="130"/>
        <v>27.811813107151401</v>
      </c>
      <c r="R1210" s="8">
        <f t="shared" si="131"/>
        <v>0.79200266376473505</v>
      </c>
      <c r="S1210" s="8">
        <f t="shared" si="132"/>
        <v>8.0801870177753098E-3</v>
      </c>
    </row>
    <row r="1211" spans="1:19" x14ac:dyDescent="0.2">
      <c r="A1211" s="8">
        <v>1209</v>
      </c>
      <c r="B1211" s="8">
        <f>IF(Päälaskenta!C$7,Päälaskenta!E$7,Päälaskenta!G$5)</f>
        <v>2.5</v>
      </c>
      <c r="C1211" s="56">
        <v>0.79100000000000004</v>
      </c>
      <c r="D1211" s="92">
        <f t="shared" si="126"/>
        <v>3.1605599999999998</v>
      </c>
      <c r="E1211" s="8">
        <f>Päälaskenta!F$15</f>
        <v>0.08</v>
      </c>
      <c r="F1211" s="93">
        <f>SQRT(POWER(Päälaskenta!C$15/(2*Päälaskenta!E$15),2)+(D1211/Päälaskenta!E$15))-Päälaskenta!C$15/(2*Päälaskenta!E$15)</f>
        <v>0.82609999999999995</v>
      </c>
      <c r="G1211" s="57">
        <f>2*SQRT((POWER(F1211,2))+POWER(Päälaskenta!E$15*F1211,2))+Päälaskenta!C$15</f>
        <v>5.34</v>
      </c>
      <c r="H1211" s="57">
        <f t="shared" si="127"/>
        <v>0.59</v>
      </c>
      <c r="I1211" s="62">
        <f t="shared" si="128"/>
        <v>8.0920000000000002E-3</v>
      </c>
      <c r="M1211" s="8">
        <f>IF(F1211&gt;(Päälaskenta!D$24+Päälaskenta!D$20),(F1211*Päälaskenta!C$15 + F1211*F1211*Päälaskenta!E$15)+(Päälaskenta!C$15 + F1211*Päälaskenta!E$15)*(F1211-(Päälaskenta!D$24+Päälaskenta!D$20)),F1211*Päälaskenta!C$15 + F1211*F1211*Päälaskenta!E$15)</f>
        <v>3.1607412099999999</v>
      </c>
      <c r="N1211" s="8">
        <f>IF(F1211&gt;Päälaskenta!D$24+Päälaskenta!D$20,2*SQRT(POWER((Päälaskenta!D$24+Päälaskenta!D$20),2)+POWER(Päälaskenta!E$15*(Päälaskenta!D$24+Päälaskenta!D$20),2))+Päälaskenta!C$15,(2*SQRT((POWER(F1211,2))+POWER(Päälaskenta!E$15*F1211,2))+Päälaskenta!C$15))</f>
        <v>5.33656364775283</v>
      </c>
      <c r="O1211" s="8">
        <f t="shared" si="129"/>
        <v>0.59228024223621001</v>
      </c>
      <c r="P1211" s="8">
        <f>Päälaskenta!F$15</f>
        <v>0.08</v>
      </c>
      <c r="Q1211" s="8">
        <f t="shared" si="130"/>
        <v>27.864448302768999</v>
      </c>
      <c r="R1211" s="8">
        <f t="shared" si="131"/>
        <v>0.790953714302982</v>
      </c>
      <c r="S1211" s="8">
        <f t="shared" si="132"/>
        <v>8.0496893364688498E-3</v>
      </c>
    </row>
    <row r="1212" spans="1:19" x14ac:dyDescent="0.2">
      <c r="A1212" s="8">
        <v>1210</v>
      </c>
      <c r="B1212" s="8">
        <f>IF(Päälaskenta!C$7,Päälaskenta!E$7,Päälaskenta!G$5)</f>
        <v>2.5</v>
      </c>
      <c r="C1212" s="56">
        <v>0.79</v>
      </c>
      <c r="D1212" s="92">
        <f t="shared" si="126"/>
        <v>3.1645599999999998</v>
      </c>
      <c r="E1212" s="8">
        <f>Päälaskenta!F$15</f>
        <v>0.08</v>
      </c>
      <c r="F1212" s="93">
        <f>SQRT(POWER(Päälaskenta!C$15/(2*Päälaskenta!E$15),2)+(D1212/Päälaskenta!E$15))-Päälaskenta!C$15/(2*Päälaskenta!E$15)</f>
        <v>0.82689999999999997</v>
      </c>
      <c r="G1212" s="57">
        <f>2*SQRT((POWER(F1212,2))+POWER(Päälaskenta!E$15*F1212,2))+Päälaskenta!C$15</f>
        <v>5.34</v>
      </c>
      <c r="H1212" s="57">
        <f t="shared" si="127"/>
        <v>0.59</v>
      </c>
      <c r="I1212" s="62">
        <f t="shared" si="128"/>
        <v>8.0719999999999993E-3</v>
      </c>
      <c r="M1212" s="8">
        <f>IF(F1212&gt;(Päälaskenta!D$24+Päälaskenta!D$20),(F1212*Päälaskenta!C$15 + F1212*F1212*Päälaskenta!E$15)+(Päälaskenta!C$15 + F1212*Päälaskenta!E$15)*(F1212-(Päälaskenta!D$24+Päälaskenta!D$20)),F1212*Päälaskenta!C$15 + F1212*F1212*Päälaskenta!E$15)</f>
        <v>3.1644636099999999</v>
      </c>
      <c r="N1212" s="8">
        <f>IF(F1212&gt;Päälaskenta!D$24+Päälaskenta!D$20,2*SQRT(POWER((Päälaskenta!D$24+Päälaskenta!D$20),2)+POWER(Päälaskenta!E$15*(Päälaskenta!D$24+Päälaskenta!D$20),2))+Päälaskenta!C$15,(2*SQRT((POWER(F1212,2))+POWER(Päälaskenta!E$15*F1212,2))+Päälaskenta!C$15))</f>
        <v>5.3388263894526196</v>
      </c>
      <c r="O1212" s="8">
        <f t="shared" si="129"/>
        <v>0.59272644944059405</v>
      </c>
      <c r="P1212" s="8">
        <f>Päälaskenta!F$15</f>
        <v>0.08</v>
      </c>
      <c r="Q1212" s="8">
        <f t="shared" si="130"/>
        <v>27.9112738019993</v>
      </c>
      <c r="R1212" s="8">
        <f t="shared" si="131"/>
        <v>0.79002330508708196</v>
      </c>
      <c r="S1212" s="8">
        <f t="shared" si="132"/>
        <v>8.02270278296577E-3</v>
      </c>
    </row>
    <row r="1213" spans="1:19" x14ac:dyDescent="0.2">
      <c r="A1213" s="8">
        <v>1211</v>
      </c>
      <c r="B1213" s="8">
        <f>IF(Päälaskenta!C$7,Päälaskenta!E$7,Päälaskenta!G$5)</f>
        <v>2.5</v>
      </c>
      <c r="C1213" s="56">
        <v>0.78900000000000003</v>
      </c>
      <c r="D1213" s="92">
        <f t="shared" si="126"/>
        <v>3.1685699999999999</v>
      </c>
      <c r="E1213" s="8">
        <f>Päälaskenta!F$15</f>
        <v>0.08</v>
      </c>
      <c r="F1213" s="93">
        <f>SQRT(POWER(Päälaskenta!C$15/(2*Päälaskenta!E$15),2)+(D1213/Päälaskenta!E$15))-Päälaskenta!C$15/(2*Päälaskenta!E$15)</f>
        <v>0.82779999999999998</v>
      </c>
      <c r="G1213" s="57">
        <f>2*SQRT((POWER(F1213,2))+POWER(Päälaskenta!E$15*F1213,2))+Päälaskenta!C$15</f>
        <v>5.34</v>
      </c>
      <c r="H1213" s="57">
        <f t="shared" si="127"/>
        <v>0.59</v>
      </c>
      <c r="I1213" s="62">
        <f t="shared" si="128"/>
        <v>8.0510000000000009E-3</v>
      </c>
      <c r="M1213" s="8">
        <f>IF(F1213&gt;(Päälaskenta!D$24+Päälaskenta!D$20),(F1213*Päälaskenta!C$15 + F1213*F1213*Päälaskenta!E$15)+(Päälaskenta!C$15 + F1213*Päälaskenta!E$15)*(F1213-(Päälaskenta!D$24+Päälaskenta!D$20)),F1213*Päälaskenta!C$15 + F1213*F1213*Päälaskenta!E$15)</f>
        <v>3.16865284</v>
      </c>
      <c r="N1213" s="8">
        <f>IF(F1213&gt;Päälaskenta!D$24+Päälaskenta!D$20,2*SQRT(POWER((Päälaskenta!D$24+Päälaskenta!D$20),2)+POWER(Päälaskenta!E$15*(Päälaskenta!D$24+Päälaskenta!D$20),2))+Päälaskenta!C$15,(2*SQRT((POWER(F1213,2))+POWER(Päälaskenta!E$15*F1213,2))+Päälaskenta!C$15))</f>
        <v>5.3413719738649004</v>
      </c>
      <c r="O1213" s="8">
        <f t="shared" si="129"/>
        <v>0.59322826710142595</v>
      </c>
      <c r="P1213" s="8">
        <f>Päälaskenta!F$15</f>
        <v>0.08</v>
      </c>
      <c r="Q1213" s="8">
        <f t="shared" si="130"/>
        <v>27.963995981686502</v>
      </c>
      <c r="R1213" s="8">
        <f t="shared" si="131"/>
        <v>0.78897882672435604</v>
      </c>
      <c r="S1213" s="8">
        <f t="shared" si="132"/>
        <v>7.9924799458118492E-3</v>
      </c>
    </row>
    <row r="1214" spans="1:19" x14ac:dyDescent="0.2">
      <c r="A1214" s="8">
        <v>1212</v>
      </c>
      <c r="B1214" s="8">
        <f>IF(Päälaskenta!C$7,Päälaskenta!E$7,Päälaskenta!G$5)</f>
        <v>2.5</v>
      </c>
      <c r="C1214" s="56">
        <v>0.78800000000000003</v>
      </c>
      <c r="D1214" s="92">
        <f t="shared" si="126"/>
        <v>3.17259</v>
      </c>
      <c r="E1214" s="8">
        <f>Päälaskenta!F$15</f>
        <v>0.08</v>
      </c>
      <c r="F1214" s="93">
        <f>SQRT(POWER(Päälaskenta!C$15/(2*Päälaskenta!E$15),2)+(D1214/Päälaskenta!E$15))-Päälaskenta!C$15/(2*Päälaskenta!E$15)</f>
        <v>0.8286</v>
      </c>
      <c r="G1214" s="57">
        <f>2*SQRT((POWER(F1214,2))+POWER(Päälaskenta!E$15*F1214,2))+Päälaskenta!C$15</f>
        <v>5.34</v>
      </c>
      <c r="H1214" s="57">
        <f t="shared" si="127"/>
        <v>0.59</v>
      </c>
      <c r="I1214" s="62">
        <f t="shared" si="128"/>
        <v>8.0309999999999999E-3</v>
      </c>
      <c r="M1214" s="8">
        <f>IF(F1214&gt;(Päälaskenta!D$24+Päälaskenta!D$20),(F1214*Päälaskenta!C$15 + F1214*F1214*Päälaskenta!E$15)+(Päälaskenta!C$15 + F1214*Päälaskenta!E$15)*(F1214-(Päälaskenta!D$24+Päälaskenta!D$20)),F1214*Päälaskenta!C$15 + F1214*F1214*Päälaskenta!E$15)</f>
        <v>3.1723779599999999</v>
      </c>
      <c r="N1214" s="8">
        <f>IF(F1214&gt;Päälaskenta!D$24+Päälaskenta!D$20,2*SQRT(POWER((Päälaskenta!D$24+Päälaskenta!D$20),2)+POWER(Päälaskenta!E$15*(Päälaskenta!D$24+Päälaskenta!D$20),2))+Päälaskenta!C$15,(2*SQRT((POWER(F1214,2))+POWER(Päälaskenta!E$15*F1214,2))+Päälaskenta!C$15))</f>
        <v>5.3436347155646899</v>
      </c>
      <c r="O1214" s="8">
        <f t="shared" si="129"/>
        <v>0.59367418037757103</v>
      </c>
      <c r="P1214" s="8">
        <f>Päälaskenta!F$15</f>
        <v>0.08</v>
      </c>
      <c r="Q1214" s="8">
        <f t="shared" si="130"/>
        <v>28.010898803653099</v>
      </c>
      <c r="R1214" s="8">
        <f t="shared" si="131"/>
        <v>0.78805237948381202</v>
      </c>
      <c r="S1214" s="8">
        <f t="shared" si="132"/>
        <v>7.9657363545863093E-3</v>
      </c>
    </row>
    <row r="1215" spans="1:19" x14ac:dyDescent="0.2">
      <c r="A1215" s="8">
        <v>1213</v>
      </c>
      <c r="B1215" s="8">
        <f>IF(Päälaskenta!C$7,Päälaskenta!E$7,Päälaskenta!G$5)</f>
        <v>2.5</v>
      </c>
      <c r="C1215" s="56">
        <v>0.78700000000000003</v>
      </c>
      <c r="D1215" s="92">
        <f t="shared" si="126"/>
        <v>3.1766200000000002</v>
      </c>
      <c r="E1215" s="8">
        <f>Päälaskenta!F$15</f>
        <v>0.08</v>
      </c>
      <c r="F1215" s="93">
        <f>SQRT(POWER(Päälaskenta!C$15/(2*Päälaskenta!E$15),2)+(D1215/Päälaskenta!E$15))-Päälaskenta!C$15/(2*Päälaskenta!E$15)</f>
        <v>0.82950000000000002</v>
      </c>
      <c r="G1215" s="57">
        <f>2*SQRT((POWER(F1215,2))+POWER(Päälaskenta!E$15*F1215,2))+Päälaskenta!C$15</f>
        <v>5.35</v>
      </c>
      <c r="H1215" s="57">
        <f t="shared" si="127"/>
        <v>0.59</v>
      </c>
      <c r="I1215" s="62">
        <f t="shared" si="128"/>
        <v>8.0110000000000008E-3</v>
      </c>
      <c r="M1215" s="8">
        <f>IF(F1215&gt;(Päälaskenta!D$24+Päälaskenta!D$20),(F1215*Päälaskenta!C$15 + F1215*F1215*Päälaskenta!E$15)+(Päälaskenta!C$15 + F1215*Päälaskenta!E$15)*(F1215-(Päälaskenta!D$24+Päälaskenta!D$20)),F1215*Päälaskenta!C$15 + F1215*F1215*Päälaskenta!E$15)</f>
        <v>3.1765702500000002</v>
      </c>
      <c r="N1215" s="8">
        <f>IF(F1215&gt;Päälaskenta!D$24+Päälaskenta!D$20,2*SQRT(POWER((Päälaskenta!D$24+Päälaskenta!D$20),2)+POWER(Päälaskenta!E$15*(Päälaskenta!D$24+Päälaskenta!D$20),2))+Päälaskenta!C$15,(2*SQRT((POWER(F1215,2))+POWER(Päälaskenta!E$15*F1215,2))+Päälaskenta!C$15))</f>
        <v>5.3461802999769601</v>
      </c>
      <c r="O1215" s="8">
        <f t="shared" si="129"/>
        <v>0.59417566781533504</v>
      </c>
      <c r="P1215" s="8">
        <f>Päälaskenta!F$15</f>
        <v>0.08</v>
      </c>
      <c r="Q1215" s="8">
        <f t="shared" si="130"/>
        <v>28.063707975455198</v>
      </c>
      <c r="R1215" s="8">
        <f t="shared" si="131"/>
        <v>0.78701234452472801</v>
      </c>
      <c r="S1215" s="8">
        <f t="shared" si="132"/>
        <v>7.9357853484188796E-3</v>
      </c>
    </row>
    <row r="1216" spans="1:19" x14ac:dyDescent="0.2">
      <c r="A1216" s="8">
        <v>1214</v>
      </c>
      <c r="B1216" s="8">
        <f>IF(Päälaskenta!C$7,Päälaskenta!E$7,Päälaskenta!G$5)</f>
        <v>2.5</v>
      </c>
      <c r="C1216" s="56">
        <v>0.78600000000000003</v>
      </c>
      <c r="D1216" s="92">
        <f t="shared" si="126"/>
        <v>3.18066</v>
      </c>
      <c r="E1216" s="8">
        <f>Päälaskenta!F$15</f>
        <v>0.08</v>
      </c>
      <c r="F1216" s="93">
        <f>SQRT(POWER(Päälaskenta!C$15/(2*Päälaskenta!E$15),2)+(D1216/Päälaskenta!E$15))-Päälaskenta!C$15/(2*Päälaskenta!E$15)</f>
        <v>0.83040000000000003</v>
      </c>
      <c r="G1216" s="57">
        <f>2*SQRT((POWER(F1216,2))+POWER(Päälaskenta!E$15*F1216,2))+Päälaskenta!C$15</f>
        <v>5.35</v>
      </c>
      <c r="H1216" s="57">
        <f t="shared" si="127"/>
        <v>0.59</v>
      </c>
      <c r="I1216" s="62">
        <f t="shared" si="128"/>
        <v>7.9900000000000006E-3</v>
      </c>
      <c r="M1216" s="8">
        <f>IF(F1216&gt;(Päälaskenta!D$24+Päälaskenta!D$20),(F1216*Päälaskenta!C$15 + F1216*F1216*Päälaskenta!E$15)+(Päälaskenta!C$15 + F1216*Päälaskenta!E$15)*(F1216-(Päälaskenta!D$24+Päälaskenta!D$20)),F1216*Päälaskenta!C$15 + F1216*F1216*Päälaskenta!E$15)</f>
        <v>3.1807641599999998</v>
      </c>
      <c r="N1216" s="8">
        <f>IF(F1216&gt;Päälaskenta!D$24+Päälaskenta!D$20,2*SQRT(POWER((Päälaskenta!D$24+Päälaskenta!D$20),2)+POWER(Päälaskenta!E$15*(Päälaskenta!D$24+Päälaskenta!D$20),2))+Päälaskenta!C$15,(2*SQRT((POWER(F1216,2))+POWER(Päälaskenta!E$15*F1216,2))+Päälaskenta!C$15))</f>
        <v>5.34872588438924</v>
      </c>
      <c r="O1216" s="8">
        <f t="shared" si="129"/>
        <v>0.59467698078964204</v>
      </c>
      <c r="P1216" s="8">
        <f>Päälaskenta!F$15</f>
        <v>0.08</v>
      </c>
      <c r="Q1216" s="8">
        <f t="shared" si="130"/>
        <v>28.1165632052011</v>
      </c>
      <c r="R1216" s="8">
        <f t="shared" si="131"/>
        <v>0.78597465082101503</v>
      </c>
      <c r="S1216" s="8">
        <f t="shared" si="132"/>
        <v>7.9059770462439408E-3</v>
      </c>
    </row>
    <row r="1217" spans="1:19" x14ac:dyDescent="0.2">
      <c r="A1217" s="8">
        <v>1215</v>
      </c>
      <c r="B1217" s="8">
        <f>IF(Päälaskenta!C$7,Päälaskenta!E$7,Päälaskenta!G$5)</f>
        <v>2.5</v>
      </c>
      <c r="C1217" s="56">
        <v>0.78500000000000003</v>
      </c>
      <c r="D1217" s="92">
        <f t="shared" si="126"/>
        <v>3.1847099999999999</v>
      </c>
      <c r="E1217" s="8">
        <f>Päälaskenta!F$15</f>
        <v>0.08</v>
      </c>
      <c r="F1217" s="93">
        <f>SQRT(POWER(Päälaskenta!C$15/(2*Päälaskenta!E$15),2)+(D1217/Päälaskenta!E$15))-Päälaskenta!C$15/(2*Päälaskenta!E$15)</f>
        <v>0.83120000000000005</v>
      </c>
      <c r="G1217" s="57">
        <f>2*SQRT((POWER(F1217,2))+POWER(Päälaskenta!E$15*F1217,2))+Päälaskenta!C$15</f>
        <v>5.35</v>
      </c>
      <c r="H1217" s="57">
        <f t="shared" si="127"/>
        <v>0.6</v>
      </c>
      <c r="I1217" s="62">
        <f t="shared" si="128"/>
        <v>7.7929999999999996E-3</v>
      </c>
      <c r="M1217" s="8">
        <f>IF(F1217&gt;(Päälaskenta!D$24+Päälaskenta!D$20),(F1217*Päälaskenta!C$15 + F1217*F1217*Päälaskenta!E$15)+(Päälaskenta!C$15 + F1217*Päälaskenta!E$15)*(F1217-(Päälaskenta!D$24+Päälaskenta!D$20)),F1217*Päälaskenta!C$15 + F1217*F1217*Päälaskenta!E$15)</f>
        <v>3.1844934399999998</v>
      </c>
      <c r="N1217" s="8">
        <f>IF(F1217&gt;Päälaskenta!D$24+Päälaskenta!D$20,2*SQRT(POWER((Päälaskenta!D$24+Päälaskenta!D$20),2)+POWER(Päälaskenta!E$15*(Päälaskenta!D$24+Päälaskenta!D$20),2))+Päälaskenta!C$15,(2*SQRT((POWER(F1217,2))+POWER(Päälaskenta!E$15*F1217,2))+Päälaskenta!C$15))</f>
        <v>5.3509886260890296</v>
      </c>
      <c r="O1217" s="8">
        <f t="shared" si="129"/>
        <v>0.59512244606049702</v>
      </c>
      <c r="P1217" s="8">
        <f>Päälaskenta!F$15</f>
        <v>0.08</v>
      </c>
      <c r="Q1217" s="8">
        <f t="shared" si="130"/>
        <v>28.1635842994306</v>
      </c>
      <c r="R1217" s="8">
        <f t="shared" si="131"/>
        <v>0.78505421571852896</v>
      </c>
      <c r="S1217" s="8">
        <f t="shared" si="132"/>
        <v>7.8795999091439296E-3</v>
      </c>
    </row>
    <row r="1218" spans="1:19" x14ac:dyDescent="0.2">
      <c r="A1218" s="8">
        <v>1216</v>
      </c>
      <c r="B1218" s="8">
        <f>IF(Päälaskenta!C$7,Päälaskenta!E$7,Päälaskenta!G$5)</f>
        <v>2.5</v>
      </c>
      <c r="C1218" s="56">
        <v>0.78400000000000003</v>
      </c>
      <c r="D1218" s="92">
        <f t="shared" si="126"/>
        <v>3.1887799999999999</v>
      </c>
      <c r="E1218" s="8">
        <f>Päälaskenta!F$15</f>
        <v>0.08</v>
      </c>
      <c r="F1218" s="93">
        <f>SQRT(POWER(Päälaskenta!C$15/(2*Päälaskenta!E$15),2)+(D1218/Päälaskenta!E$15))-Päälaskenta!C$15/(2*Päälaskenta!E$15)</f>
        <v>0.83209999999999995</v>
      </c>
      <c r="G1218" s="57">
        <f>2*SQRT((POWER(F1218,2))+POWER(Päälaskenta!E$15*F1218,2))+Päälaskenta!C$15</f>
        <v>5.35</v>
      </c>
      <c r="H1218" s="57">
        <f t="shared" si="127"/>
        <v>0.6</v>
      </c>
      <c r="I1218" s="62">
        <f t="shared" si="128"/>
        <v>7.7730000000000004E-3</v>
      </c>
      <c r="M1218" s="8">
        <f>IF(F1218&gt;(Päälaskenta!D$24+Päälaskenta!D$20),(F1218*Päälaskenta!C$15 + F1218*F1218*Päälaskenta!E$15)+(Päälaskenta!C$15 + F1218*Päälaskenta!E$15)*(F1218-(Päälaskenta!D$24+Päälaskenta!D$20)),F1218*Päälaskenta!C$15 + F1218*F1218*Päälaskenta!E$15)</f>
        <v>3.18869041</v>
      </c>
      <c r="N1218" s="8">
        <f>IF(F1218&gt;Päälaskenta!D$24+Päälaskenta!D$20,2*SQRT(POWER((Päälaskenta!D$24+Päälaskenta!D$20),2)+POWER(Päälaskenta!E$15*(Päälaskenta!D$24+Päälaskenta!D$20),2))+Päälaskenta!C$15,(2*SQRT((POWER(F1218,2))+POWER(Päälaskenta!E$15*F1218,2))+Päälaskenta!C$15))</f>
        <v>5.3535342105013104</v>
      </c>
      <c r="O1218" s="8">
        <f t="shared" si="129"/>
        <v>0.59562343017163799</v>
      </c>
      <c r="P1218" s="8">
        <f>Päälaskenta!F$15</f>
        <v>0.08</v>
      </c>
      <c r="Q1218" s="8">
        <f t="shared" si="130"/>
        <v>28.216526533808501</v>
      </c>
      <c r="R1218" s="8">
        <f t="shared" si="131"/>
        <v>0.78402092349881003</v>
      </c>
      <c r="S1218" s="8">
        <f t="shared" si="132"/>
        <v>7.8500589048073107E-3</v>
      </c>
    </row>
    <row r="1219" spans="1:19" x14ac:dyDescent="0.2">
      <c r="A1219" s="8">
        <v>1217</v>
      </c>
      <c r="B1219" s="8">
        <f>IF(Päälaskenta!C$7,Päälaskenta!E$7,Päälaskenta!G$5)</f>
        <v>2.5</v>
      </c>
      <c r="C1219" s="56">
        <v>0.78300000000000003</v>
      </c>
      <c r="D1219" s="92">
        <f t="shared" ref="D1219:D1282" si="133">B1219/C1219</f>
        <v>3.19285</v>
      </c>
      <c r="E1219" s="8">
        <f>Päälaskenta!F$15</f>
        <v>0.08</v>
      </c>
      <c r="F1219" s="93">
        <f>SQRT(POWER(Päälaskenta!C$15/(2*Päälaskenta!E$15),2)+(D1219/Päälaskenta!E$15))-Päälaskenta!C$15/(2*Päälaskenta!E$15)</f>
        <v>0.83299999999999996</v>
      </c>
      <c r="G1219" s="57">
        <f>2*SQRT((POWER(F1219,2))+POWER(Päälaskenta!E$15*F1219,2))+Päälaskenta!C$15</f>
        <v>5.36</v>
      </c>
      <c r="H1219" s="57">
        <f t="shared" ref="H1219:H1282" si="134">D1219/G1219</f>
        <v>0.6</v>
      </c>
      <c r="I1219" s="62">
        <f t="shared" ref="I1219:I1282" si="135">POWER(C1219/((1/E1219)*POWER(H1219,2/3)),2)</f>
        <v>7.7539999999999996E-3</v>
      </c>
      <c r="M1219" s="8">
        <f>IF(F1219&gt;(Päälaskenta!D$24+Päälaskenta!D$20),(F1219*Päälaskenta!C$15 + F1219*F1219*Päälaskenta!E$15)+(Päälaskenta!C$15 + F1219*Päälaskenta!E$15)*(F1219-(Päälaskenta!D$24+Päälaskenta!D$20)),F1219*Päälaskenta!C$15 + F1219*F1219*Päälaskenta!E$15)</f>
        <v>3.1928890000000001</v>
      </c>
      <c r="N1219" s="8">
        <f>IF(F1219&gt;Päälaskenta!D$24+Päälaskenta!D$20,2*SQRT(POWER((Päälaskenta!D$24+Päälaskenta!D$20),2)+POWER(Päälaskenta!E$15*(Päälaskenta!D$24+Päälaskenta!D$20),2))+Päälaskenta!C$15,(2*SQRT((POWER(F1219,2))+POWER(Päälaskenta!E$15*F1219,2))+Päälaskenta!C$15))</f>
        <v>5.3560797949135797</v>
      </c>
      <c r="O1219" s="8">
        <f t="shared" si="129"/>
        <v>0.59612424053729296</v>
      </c>
      <c r="P1219" s="8">
        <f>Päälaskenta!F$15</f>
        <v>0.08</v>
      </c>
      <c r="Q1219" s="8">
        <f t="shared" si="130"/>
        <v>28.269514832824498</v>
      </c>
      <c r="R1219" s="8">
        <f t="shared" si="131"/>
        <v>0.78298995048058395</v>
      </c>
      <c r="S1219" s="8">
        <f t="shared" si="132"/>
        <v>7.8206582283058997E-3</v>
      </c>
    </row>
    <row r="1220" spans="1:19" x14ac:dyDescent="0.2">
      <c r="A1220" s="8">
        <v>1218</v>
      </c>
      <c r="B1220" s="8">
        <f>IF(Päälaskenta!C$7,Päälaskenta!E$7,Päälaskenta!G$5)</f>
        <v>2.5</v>
      </c>
      <c r="C1220" s="56">
        <v>0.78200000000000003</v>
      </c>
      <c r="D1220" s="92">
        <f t="shared" si="133"/>
        <v>3.19693</v>
      </c>
      <c r="E1220" s="8">
        <f>Päälaskenta!F$15</f>
        <v>0.08</v>
      </c>
      <c r="F1220" s="93">
        <f>SQRT(POWER(Päälaskenta!C$15/(2*Päälaskenta!E$15),2)+(D1220/Päälaskenta!E$15))-Päälaskenta!C$15/(2*Päälaskenta!E$15)</f>
        <v>0.83389999999999997</v>
      </c>
      <c r="G1220" s="57">
        <f>2*SQRT((POWER(F1220,2))+POWER(Päälaskenta!E$15*F1220,2))+Päälaskenta!C$15</f>
        <v>5.36</v>
      </c>
      <c r="H1220" s="57">
        <f t="shared" si="134"/>
        <v>0.6</v>
      </c>
      <c r="I1220" s="62">
        <f t="shared" si="135"/>
        <v>7.7340000000000004E-3</v>
      </c>
      <c r="M1220" s="8">
        <f>IF(F1220&gt;(Päälaskenta!D$24+Päälaskenta!D$20),(F1220*Päälaskenta!C$15 + F1220*F1220*Päälaskenta!E$15)+(Päälaskenta!C$15 + F1220*Päälaskenta!E$15)*(F1220-(Päälaskenta!D$24+Päälaskenta!D$20)),F1220*Päälaskenta!C$15 + F1220*F1220*Päälaskenta!E$15)</f>
        <v>3.1970892100000001</v>
      </c>
      <c r="N1220" s="8">
        <f>IF(F1220&gt;Päälaskenta!D$24+Päälaskenta!D$20,2*SQRT(POWER((Päälaskenta!D$24+Päälaskenta!D$20),2)+POWER(Päälaskenta!E$15*(Päälaskenta!D$24+Päälaskenta!D$20),2))+Päälaskenta!C$15,(2*SQRT((POWER(F1220,2))+POWER(Päälaskenta!E$15*F1220,2))+Päälaskenta!C$15))</f>
        <v>5.3586253793258498</v>
      </c>
      <c r="O1220" s="8">
        <f t="shared" ref="O1220:O1283" si="136">M1220/N1220</f>
        <v>0.59662487740507297</v>
      </c>
      <c r="P1220" s="8">
        <f>Päälaskenta!F$15</f>
        <v>0.08</v>
      </c>
      <c r="Q1220" s="8">
        <f t="shared" ref="Q1220:Q1283" si="137">(1/P1220)*M1220*POWER(O1220,(2/3))</f>
        <v>28.322549198827101</v>
      </c>
      <c r="R1220" s="8">
        <f t="shared" ref="R1220:R1283" si="138">B1220/M1220</f>
        <v>0.78196128909396301</v>
      </c>
      <c r="S1220" s="8">
        <f t="shared" ref="S1220:S1283" si="139">(B1220*B1220)/(Q1220*Q1220)</f>
        <v>7.79139706804739E-3</v>
      </c>
    </row>
    <row r="1221" spans="1:19" x14ac:dyDescent="0.2">
      <c r="A1221" s="8">
        <v>1219</v>
      </c>
      <c r="B1221" s="8">
        <f>IF(Päälaskenta!C$7,Päälaskenta!E$7,Päälaskenta!G$5)</f>
        <v>2.5</v>
      </c>
      <c r="C1221" s="56">
        <v>0.78100000000000003</v>
      </c>
      <c r="D1221" s="92">
        <f t="shared" si="133"/>
        <v>3.2010200000000002</v>
      </c>
      <c r="E1221" s="8">
        <f>Päälaskenta!F$15</f>
        <v>0.08</v>
      </c>
      <c r="F1221" s="93">
        <f>SQRT(POWER(Päälaskenta!C$15/(2*Päälaskenta!E$15),2)+(D1221/Päälaskenta!E$15))-Päälaskenta!C$15/(2*Päälaskenta!E$15)</f>
        <v>0.8347</v>
      </c>
      <c r="G1221" s="57">
        <f>2*SQRT((POWER(F1221,2))+POWER(Päälaskenta!E$15*F1221,2))+Päälaskenta!C$15</f>
        <v>5.36</v>
      </c>
      <c r="H1221" s="57">
        <f t="shared" si="134"/>
        <v>0.6</v>
      </c>
      <c r="I1221" s="62">
        <f t="shared" si="135"/>
        <v>7.7140000000000004E-3</v>
      </c>
      <c r="M1221" s="8">
        <f>IF(F1221&gt;(Päälaskenta!D$24+Päälaskenta!D$20),(F1221*Päälaskenta!C$15 + F1221*F1221*Päälaskenta!E$15)+(Päälaskenta!C$15 + F1221*Päälaskenta!E$15)*(F1221-(Päälaskenta!D$24+Päälaskenta!D$20)),F1221*Päälaskenta!C$15 + F1221*F1221*Päälaskenta!E$15)</f>
        <v>3.2008240899999998</v>
      </c>
      <c r="N1221" s="8">
        <f>IF(F1221&gt;Päälaskenta!D$24+Päälaskenta!D$20,2*SQRT(POWER((Päälaskenta!D$24+Päälaskenta!D$20),2)+POWER(Päälaskenta!E$15*(Päälaskenta!D$24+Päälaskenta!D$20),2))+Päälaskenta!C$15,(2*SQRT((POWER(F1221,2))+POWER(Päälaskenta!E$15*F1221,2))+Päälaskenta!C$15))</f>
        <v>5.3608881210256403</v>
      </c>
      <c r="O1221" s="8">
        <f t="shared" si="136"/>
        <v>0.59706974250147604</v>
      </c>
      <c r="P1221" s="8">
        <f>Päälaskenta!F$15</f>
        <v>0.08</v>
      </c>
      <c r="Q1221" s="8">
        <f t="shared" si="137"/>
        <v>28.369729532927099</v>
      </c>
      <c r="R1221" s="8">
        <f t="shared" si="138"/>
        <v>0.78104885795207801</v>
      </c>
      <c r="S1221" s="8">
        <f t="shared" si="139"/>
        <v>7.7655036208218904E-3</v>
      </c>
    </row>
    <row r="1222" spans="1:19" x14ac:dyDescent="0.2">
      <c r="A1222" s="8">
        <v>1220</v>
      </c>
      <c r="B1222" s="8">
        <f>IF(Päälaskenta!C$7,Päälaskenta!E$7,Päälaskenta!G$5)</f>
        <v>2.5</v>
      </c>
      <c r="C1222" s="56">
        <v>0.78</v>
      </c>
      <c r="D1222" s="92">
        <f t="shared" si="133"/>
        <v>3.20513</v>
      </c>
      <c r="E1222" s="8">
        <f>Päälaskenta!F$15</f>
        <v>0.08</v>
      </c>
      <c r="F1222" s="93">
        <f>SQRT(POWER(Päälaskenta!C$15/(2*Päälaskenta!E$15),2)+(D1222/Päälaskenta!E$15))-Päälaskenta!C$15/(2*Päälaskenta!E$15)</f>
        <v>0.83560000000000001</v>
      </c>
      <c r="G1222" s="57">
        <f>2*SQRT((POWER(F1222,2))+POWER(Päälaskenta!E$15*F1222,2))+Päälaskenta!C$15</f>
        <v>5.36</v>
      </c>
      <c r="H1222" s="57">
        <f t="shared" si="134"/>
        <v>0.6</v>
      </c>
      <c r="I1222" s="62">
        <f t="shared" si="135"/>
        <v>7.6940000000000003E-3</v>
      </c>
      <c r="M1222" s="8">
        <f>IF(F1222&gt;(Päälaskenta!D$24+Päälaskenta!D$20),(F1222*Päälaskenta!C$15 + F1222*F1222*Päälaskenta!E$15)+(Päälaskenta!C$15 + F1222*Päälaskenta!E$15)*(F1222-(Päälaskenta!D$24+Päälaskenta!D$20)),F1222*Päälaskenta!C$15 + F1222*F1222*Päälaskenta!E$15)</f>
        <v>3.2050273599999999</v>
      </c>
      <c r="N1222" s="8">
        <f>IF(F1222&gt;Päälaskenta!D$24+Päälaskenta!D$20,2*SQRT(POWER((Päälaskenta!D$24+Päälaskenta!D$20),2)+POWER(Päälaskenta!E$15*(Päälaskenta!D$24+Päälaskenta!D$20),2))+Päälaskenta!C$15,(2*SQRT((POWER(F1222,2))+POWER(Päälaskenta!E$15*F1222,2))+Päälaskenta!C$15))</f>
        <v>5.3634337054379202</v>
      </c>
      <c r="O1222" s="8">
        <f t="shared" si="136"/>
        <v>0.59757005232496097</v>
      </c>
      <c r="P1222" s="8">
        <f>Päälaskenta!F$15</f>
        <v>0.08</v>
      </c>
      <c r="Q1222" s="8">
        <f t="shared" si="137"/>
        <v>28.422850920813399</v>
      </c>
      <c r="R1222" s="8">
        <f t="shared" si="138"/>
        <v>0.780024542442596</v>
      </c>
      <c r="S1222" s="8">
        <f t="shared" si="139"/>
        <v>7.7365037964790898E-3</v>
      </c>
    </row>
    <row r="1223" spans="1:19" x14ac:dyDescent="0.2">
      <c r="A1223" s="8">
        <v>1221</v>
      </c>
      <c r="B1223" s="8">
        <f>IF(Päälaskenta!C$7,Päälaskenta!E$7,Päälaskenta!G$5)</f>
        <v>2.5</v>
      </c>
      <c r="C1223" s="56">
        <v>0.77900000000000003</v>
      </c>
      <c r="D1223" s="92">
        <f t="shared" si="133"/>
        <v>3.2092399999999999</v>
      </c>
      <c r="E1223" s="8">
        <f>Päälaskenta!F$15</f>
        <v>0.08</v>
      </c>
      <c r="F1223" s="93">
        <f>SQRT(POWER(Päälaskenta!C$15/(2*Päälaskenta!E$15),2)+(D1223/Päälaskenta!E$15))-Päälaskenta!C$15/(2*Päälaskenta!E$15)</f>
        <v>0.83650000000000002</v>
      </c>
      <c r="G1223" s="57">
        <f>2*SQRT((POWER(F1223,2))+POWER(Päälaskenta!E$15*F1223,2))+Päälaskenta!C$15</f>
        <v>5.37</v>
      </c>
      <c r="H1223" s="57">
        <f t="shared" si="134"/>
        <v>0.6</v>
      </c>
      <c r="I1223" s="62">
        <f t="shared" si="135"/>
        <v>7.6750000000000004E-3</v>
      </c>
      <c r="M1223" s="8">
        <f>IF(F1223&gt;(Päälaskenta!D$24+Päälaskenta!D$20),(F1223*Päälaskenta!C$15 + F1223*F1223*Päälaskenta!E$15)+(Päälaskenta!C$15 + F1223*Päälaskenta!E$15)*(F1223-(Päälaskenta!D$24+Päälaskenta!D$20)),F1223*Päälaskenta!C$15 + F1223*F1223*Päälaskenta!E$15)</f>
        <v>3.2092322499999999</v>
      </c>
      <c r="N1223" s="8">
        <f>IF(F1223&gt;Päälaskenta!D$24+Päälaskenta!D$20,2*SQRT(POWER((Päälaskenta!D$24+Päälaskenta!D$20),2)+POWER(Päälaskenta!E$15*(Päälaskenta!D$24+Päälaskenta!D$20),2))+Päälaskenta!C$15,(2*SQRT((POWER(F1223,2))+POWER(Päälaskenta!E$15*F1223,2))+Päälaskenta!C$15))</f>
        <v>5.3659792898501903</v>
      </c>
      <c r="O1223" s="8">
        <f t="shared" si="136"/>
        <v>0.59807018936325396</v>
      </c>
      <c r="P1223" s="8">
        <f>Päälaskenta!F$15</f>
        <v>0.08</v>
      </c>
      <c r="Q1223" s="8">
        <f t="shared" si="137"/>
        <v>28.4760183825613</v>
      </c>
      <c r="R1223" s="8">
        <f t="shared" si="138"/>
        <v>0.77900251687923205</v>
      </c>
      <c r="S1223" s="8">
        <f t="shared" si="139"/>
        <v>7.7076411747756101E-3</v>
      </c>
    </row>
    <row r="1224" spans="1:19" x14ac:dyDescent="0.2">
      <c r="A1224" s="8">
        <v>1222</v>
      </c>
      <c r="B1224" s="8">
        <f>IF(Päälaskenta!C$7,Päälaskenta!E$7,Päälaskenta!G$5)</f>
        <v>2.5</v>
      </c>
      <c r="C1224" s="56">
        <v>0.77800000000000002</v>
      </c>
      <c r="D1224" s="92">
        <f t="shared" si="133"/>
        <v>3.2133699999999998</v>
      </c>
      <c r="E1224" s="8">
        <f>Päälaskenta!F$15</f>
        <v>0.08</v>
      </c>
      <c r="F1224" s="93">
        <f>SQRT(POWER(Päälaskenta!C$15/(2*Päälaskenta!E$15),2)+(D1224/Päälaskenta!E$15))-Päälaskenta!C$15/(2*Päälaskenta!E$15)</f>
        <v>0.83740000000000003</v>
      </c>
      <c r="G1224" s="57">
        <f>2*SQRT((POWER(F1224,2))+POWER(Päälaskenta!E$15*F1224,2))+Päälaskenta!C$15</f>
        <v>5.37</v>
      </c>
      <c r="H1224" s="57">
        <f t="shared" si="134"/>
        <v>0.6</v>
      </c>
      <c r="I1224" s="62">
        <f t="shared" si="135"/>
        <v>7.6550000000000003E-3</v>
      </c>
      <c r="M1224" s="8">
        <f>IF(F1224&gt;(Päälaskenta!D$24+Päälaskenta!D$20),(F1224*Päälaskenta!C$15 + F1224*F1224*Päälaskenta!E$15)+(Päälaskenta!C$15 + F1224*Päälaskenta!E$15)*(F1224-(Päälaskenta!D$24+Päälaskenta!D$20)),F1224*Päälaskenta!C$15 + F1224*F1224*Päälaskenta!E$15)</f>
        <v>3.2134387599999998</v>
      </c>
      <c r="N1224" s="8">
        <f>IF(F1224&gt;Päälaskenta!D$24+Päälaskenta!D$20,2*SQRT(POWER((Päälaskenta!D$24+Päälaskenta!D$20),2)+POWER(Päälaskenta!E$15*(Päälaskenta!D$24+Päälaskenta!D$20),2))+Päälaskenta!C$15,(2*SQRT((POWER(F1224,2))+POWER(Päälaskenta!E$15*F1224,2))+Päälaskenta!C$15))</f>
        <v>5.3685248742624596</v>
      </c>
      <c r="O1224" s="8">
        <f t="shared" si="136"/>
        <v>0.59857015386213897</v>
      </c>
      <c r="P1224" s="8">
        <f>Päälaskenta!F$15</f>
        <v>0.08</v>
      </c>
      <c r="Q1224" s="8">
        <f t="shared" si="137"/>
        <v>28.5292319205811</v>
      </c>
      <c r="R1224" s="8">
        <f t="shared" si="138"/>
        <v>0.77798277381828795</v>
      </c>
      <c r="S1224" s="8">
        <f t="shared" si="139"/>
        <v>7.6789149654410702E-3</v>
      </c>
    </row>
    <row r="1225" spans="1:19" x14ac:dyDescent="0.2">
      <c r="A1225" s="8">
        <v>1223</v>
      </c>
      <c r="B1225" s="8">
        <f>IF(Päälaskenta!C$7,Päälaskenta!E$7,Päälaskenta!G$5)</f>
        <v>2.5</v>
      </c>
      <c r="C1225" s="56">
        <v>0.77700000000000002</v>
      </c>
      <c r="D1225" s="92">
        <f t="shared" si="133"/>
        <v>3.2174999999999998</v>
      </c>
      <c r="E1225" s="8">
        <f>Päälaskenta!F$15</f>
        <v>0.08</v>
      </c>
      <c r="F1225" s="93">
        <f>SQRT(POWER(Päälaskenta!C$15/(2*Päälaskenta!E$15),2)+(D1225/Päälaskenta!E$15))-Päälaskenta!C$15/(2*Päälaskenta!E$15)</f>
        <v>0.83830000000000005</v>
      </c>
      <c r="G1225" s="57">
        <f>2*SQRT((POWER(F1225,2))+POWER(Päälaskenta!E$15*F1225,2))+Päälaskenta!C$15</f>
        <v>5.37</v>
      </c>
      <c r="H1225" s="57">
        <f t="shared" si="134"/>
        <v>0.6</v>
      </c>
      <c r="I1225" s="62">
        <f t="shared" si="135"/>
        <v>7.6350000000000003E-3</v>
      </c>
      <c r="M1225" s="8">
        <f>IF(F1225&gt;(Päälaskenta!D$24+Päälaskenta!D$20),(F1225*Päälaskenta!C$15 + F1225*F1225*Päälaskenta!E$15)+(Päälaskenta!C$15 + F1225*Päälaskenta!E$15)*(F1225-(Päälaskenta!D$24+Päälaskenta!D$20)),F1225*Päälaskenta!C$15 + F1225*F1225*Päälaskenta!E$15)</f>
        <v>3.2176468900000001</v>
      </c>
      <c r="N1225" s="8">
        <f>IF(F1225&gt;Päälaskenta!D$24+Päälaskenta!D$20,2*SQRT(POWER((Päälaskenta!D$24+Päälaskenta!D$20),2)+POWER(Päälaskenta!E$15*(Päälaskenta!D$24+Päälaskenta!D$20),2))+Päälaskenta!C$15,(2*SQRT((POWER(F1225,2))+POWER(Päälaskenta!E$15*F1225,2))+Päälaskenta!C$15))</f>
        <v>5.3710704586747298</v>
      </c>
      <c r="O1225" s="8">
        <f t="shared" si="136"/>
        <v>0.59906994606693897</v>
      </c>
      <c r="P1225" s="8">
        <f>Päälaskenta!F$15</f>
        <v>0.08</v>
      </c>
      <c r="Q1225" s="8">
        <f t="shared" si="137"/>
        <v>28.5824915372996</v>
      </c>
      <c r="R1225" s="8">
        <f t="shared" si="138"/>
        <v>0.77696530584808798</v>
      </c>
      <c r="S1225" s="8">
        <f t="shared" si="139"/>
        <v>7.6503243835824002E-3</v>
      </c>
    </row>
    <row r="1226" spans="1:19" x14ac:dyDescent="0.2">
      <c r="A1226" s="8">
        <v>1224</v>
      </c>
      <c r="B1226" s="8">
        <f>IF(Päälaskenta!C$7,Päälaskenta!E$7,Päälaskenta!G$5)</f>
        <v>2.5</v>
      </c>
      <c r="C1226" s="56">
        <v>0.77600000000000002</v>
      </c>
      <c r="D1226" s="92">
        <f t="shared" si="133"/>
        <v>3.2216499999999999</v>
      </c>
      <c r="E1226" s="8">
        <f>Päälaskenta!F$15</f>
        <v>0.08</v>
      </c>
      <c r="F1226" s="93">
        <f>SQRT(POWER(Päälaskenta!C$15/(2*Päälaskenta!E$15),2)+(D1226/Päälaskenta!E$15))-Päälaskenta!C$15/(2*Päälaskenta!E$15)</f>
        <v>0.83919999999999995</v>
      </c>
      <c r="G1226" s="57">
        <f>2*SQRT((POWER(F1226,2))+POWER(Päälaskenta!E$15*F1226,2))+Päälaskenta!C$15</f>
        <v>5.37</v>
      </c>
      <c r="H1226" s="57">
        <f t="shared" si="134"/>
        <v>0.6</v>
      </c>
      <c r="I1226" s="62">
        <f t="shared" si="135"/>
        <v>7.6160000000000004E-3</v>
      </c>
      <c r="M1226" s="8">
        <f>IF(F1226&gt;(Päälaskenta!D$24+Päälaskenta!D$20),(F1226*Päälaskenta!C$15 + F1226*F1226*Päälaskenta!E$15)+(Päälaskenta!C$15 + F1226*Päälaskenta!E$15)*(F1226-(Päälaskenta!D$24+Päälaskenta!D$20)),F1226*Päälaskenta!C$15 + F1226*F1226*Päälaskenta!E$15)</f>
        <v>3.2218566399999999</v>
      </c>
      <c r="N1226" s="8">
        <f>IF(F1226&gt;Päälaskenta!D$24+Päälaskenta!D$20,2*SQRT(POWER((Päälaskenta!D$24+Päälaskenta!D$20),2)+POWER(Päälaskenta!E$15*(Päälaskenta!D$24+Päälaskenta!D$20),2))+Päälaskenta!C$15,(2*SQRT((POWER(F1226,2))+POWER(Päälaskenta!E$15*F1226,2))+Päälaskenta!C$15))</f>
        <v>5.3736160430869999</v>
      </c>
      <c r="O1226" s="8">
        <f t="shared" si="136"/>
        <v>0.59956956622251101</v>
      </c>
      <c r="P1226" s="8">
        <f>Päälaskenta!F$15</f>
        <v>0.08</v>
      </c>
      <c r="Q1226" s="8">
        <f t="shared" si="137"/>
        <v>28.635797235158801</v>
      </c>
      <c r="R1226" s="8">
        <f t="shared" si="138"/>
        <v>0.77595010558880695</v>
      </c>
      <c r="S1226" s="8">
        <f t="shared" si="139"/>
        <v>7.6218686496421903E-3</v>
      </c>
    </row>
    <row r="1227" spans="1:19" x14ac:dyDescent="0.2">
      <c r="A1227" s="8">
        <v>1225</v>
      </c>
      <c r="B1227" s="8">
        <f>IF(Päälaskenta!C$7,Päälaskenta!E$7,Päälaskenta!G$5)</f>
        <v>2.5</v>
      </c>
      <c r="C1227" s="56">
        <v>0.77500000000000002</v>
      </c>
      <c r="D1227" s="92">
        <f t="shared" si="133"/>
        <v>3.2258100000000001</v>
      </c>
      <c r="E1227" s="8">
        <f>Päälaskenta!F$15</f>
        <v>0.08</v>
      </c>
      <c r="F1227" s="93">
        <f>SQRT(POWER(Päälaskenta!C$15/(2*Päälaskenta!E$15),2)+(D1227/Päälaskenta!E$15))-Päälaskenta!C$15/(2*Päälaskenta!E$15)</f>
        <v>0.84</v>
      </c>
      <c r="G1227" s="57">
        <f>2*SQRT((POWER(F1227,2))+POWER(Päälaskenta!E$15*F1227,2))+Päälaskenta!C$15</f>
        <v>5.38</v>
      </c>
      <c r="H1227" s="57">
        <f t="shared" si="134"/>
        <v>0.6</v>
      </c>
      <c r="I1227" s="62">
        <f t="shared" si="135"/>
        <v>7.5960000000000003E-3</v>
      </c>
      <c r="M1227" s="8">
        <f>IF(F1227&gt;(Päälaskenta!D$24+Päälaskenta!D$20),(F1227*Päälaskenta!C$15 + F1227*F1227*Päälaskenta!E$15)+(Päälaskenta!C$15 + F1227*Päälaskenta!E$15)*(F1227-(Päälaskenta!D$24+Päälaskenta!D$20)),F1227*Päälaskenta!C$15 + F1227*F1227*Päälaskenta!E$15)</f>
        <v>3.2256</v>
      </c>
      <c r="N1227" s="8">
        <f>IF(F1227&gt;Päälaskenta!D$24+Päälaskenta!D$20,2*SQRT(POWER((Päälaskenta!D$24+Päälaskenta!D$20),2)+POWER(Päälaskenta!E$15*(Päälaskenta!D$24+Päälaskenta!D$20),2))+Päälaskenta!C$15,(2*SQRT((POWER(F1227,2))+POWER(Päälaskenta!E$15*F1227,2))+Päälaskenta!C$15))</f>
        <v>5.3758787847868001</v>
      </c>
      <c r="O1227" s="8">
        <f t="shared" si="136"/>
        <v>0.60001352878865599</v>
      </c>
      <c r="P1227" s="8">
        <f>Päälaskenta!F$15</f>
        <v>0.08</v>
      </c>
      <c r="Q1227" s="8">
        <f t="shared" si="137"/>
        <v>28.6832187650894</v>
      </c>
      <c r="R1227" s="8">
        <f t="shared" si="138"/>
        <v>0.77504960317460303</v>
      </c>
      <c r="S1227" s="8">
        <f t="shared" si="139"/>
        <v>7.5966872435338402E-3</v>
      </c>
    </row>
    <row r="1228" spans="1:19" x14ac:dyDescent="0.2">
      <c r="A1228" s="8">
        <v>1226</v>
      </c>
      <c r="B1228" s="8">
        <f>IF(Päälaskenta!C$7,Päälaskenta!E$7,Päälaskenta!G$5)</f>
        <v>2.5</v>
      </c>
      <c r="C1228" s="56">
        <v>0.77400000000000002</v>
      </c>
      <c r="D1228" s="92">
        <f t="shared" si="133"/>
        <v>3.2299699999999998</v>
      </c>
      <c r="E1228" s="8">
        <f>Päälaskenta!F$15</f>
        <v>0.08</v>
      </c>
      <c r="F1228" s="93">
        <f>SQRT(POWER(Päälaskenta!C$15/(2*Päälaskenta!E$15),2)+(D1228/Päälaskenta!E$15))-Päälaskenta!C$15/(2*Päälaskenta!E$15)</f>
        <v>0.84089999999999998</v>
      </c>
      <c r="G1228" s="57">
        <f>2*SQRT((POWER(F1228,2))+POWER(Päälaskenta!E$15*F1228,2))+Päälaskenta!C$15</f>
        <v>5.38</v>
      </c>
      <c r="H1228" s="57">
        <f t="shared" si="134"/>
        <v>0.6</v>
      </c>
      <c r="I1228" s="62">
        <f t="shared" si="135"/>
        <v>7.5760000000000003E-3</v>
      </c>
      <c r="M1228" s="8">
        <f>IF(F1228&gt;(Päälaskenta!D$24+Päälaskenta!D$20),(F1228*Päälaskenta!C$15 + F1228*F1228*Päälaskenta!E$15)+(Päälaskenta!C$15 + F1228*Päälaskenta!E$15)*(F1228-(Päälaskenta!D$24+Päälaskenta!D$20)),F1228*Päälaskenta!C$15 + F1228*F1228*Päälaskenta!E$15)</f>
        <v>3.2298128099999999</v>
      </c>
      <c r="N1228" s="8">
        <f>IF(F1228&gt;Päälaskenta!D$24+Päälaskenta!D$20,2*SQRT(POWER((Päälaskenta!D$24+Päälaskenta!D$20),2)+POWER(Päälaskenta!E$15*(Päälaskenta!D$24+Päälaskenta!D$20),2))+Päälaskenta!C$15,(2*SQRT((POWER(F1228,2))+POWER(Päälaskenta!E$15*F1228,2))+Päälaskenta!C$15))</f>
        <v>5.3784243691990703</v>
      </c>
      <c r="O1228" s="8">
        <f t="shared" si="136"/>
        <v>0.60051282462877997</v>
      </c>
      <c r="P1228" s="8">
        <f>Päälaskenta!F$15</f>
        <v>0.08</v>
      </c>
      <c r="Q1228" s="8">
        <f t="shared" si="137"/>
        <v>28.736611511822801</v>
      </c>
      <c r="R1228" s="8">
        <f t="shared" si="138"/>
        <v>0.77403866634611596</v>
      </c>
      <c r="S1228" s="8">
        <f t="shared" si="139"/>
        <v>7.5684841140768299E-3</v>
      </c>
    </row>
    <row r="1229" spans="1:19" x14ac:dyDescent="0.2">
      <c r="A1229" s="8">
        <v>1227</v>
      </c>
      <c r="B1229" s="8">
        <f>IF(Päälaskenta!C$7,Päälaskenta!E$7,Päälaskenta!G$5)</f>
        <v>2.5</v>
      </c>
      <c r="C1229" s="56">
        <v>0.77300000000000002</v>
      </c>
      <c r="D1229" s="92">
        <f t="shared" si="133"/>
        <v>3.2341500000000001</v>
      </c>
      <c r="E1229" s="8">
        <f>Päälaskenta!F$15</f>
        <v>0.08</v>
      </c>
      <c r="F1229" s="93">
        <f>SQRT(POWER(Päälaskenta!C$15/(2*Päälaskenta!E$15),2)+(D1229/Päälaskenta!E$15))-Päälaskenta!C$15/(2*Päälaskenta!E$15)</f>
        <v>0.84179999999999999</v>
      </c>
      <c r="G1229" s="57">
        <f>2*SQRT((POWER(F1229,2))+POWER(Päälaskenta!E$15*F1229,2))+Päälaskenta!C$15</f>
        <v>5.38</v>
      </c>
      <c r="H1229" s="57">
        <f t="shared" si="134"/>
        <v>0.6</v>
      </c>
      <c r="I1229" s="62">
        <f t="shared" si="135"/>
        <v>7.5570000000000003E-3</v>
      </c>
      <c r="M1229" s="8">
        <f>IF(F1229&gt;(Päälaskenta!D$24+Päälaskenta!D$20),(F1229*Päälaskenta!C$15 + F1229*F1229*Päälaskenta!E$15)+(Päälaskenta!C$15 + F1229*Päälaskenta!E$15)*(F1229-(Päälaskenta!D$24+Päälaskenta!D$20)),F1229*Päälaskenta!C$15 + F1229*F1229*Päälaskenta!E$15)</f>
        <v>3.2340272400000001</v>
      </c>
      <c r="N1229" s="8">
        <f>IF(F1229&gt;Päälaskenta!D$24+Päälaskenta!D$20,2*SQRT(POWER((Päälaskenta!D$24+Päälaskenta!D$20),2)+POWER(Päälaskenta!E$15*(Päälaskenta!D$24+Päälaskenta!D$20),2))+Päälaskenta!C$15,(2*SQRT((POWER(F1229,2))+POWER(Päälaskenta!E$15*F1229,2))+Päälaskenta!C$15))</f>
        <v>5.3809699536113396</v>
      </c>
      <c r="O1229" s="8">
        <f t="shared" si="136"/>
        <v>0.60101194912444</v>
      </c>
      <c r="P1229" s="8">
        <f>Päälaskenta!F$15</f>
        <v>0.08</v>
      </c>
      <c r="Q1229" s="8">
        <f t="shared" si="137"/>
        <v>28.790050346840701</v>
      </c>
      <c r="R1229" s="8">
        <f t="shared" si="138"/>
        <v>0.77302997608641</v>
      </c>
      <c r="S1229" s="8">
        <f t="shared" si="139"/>
        <v>7.5404136100717103E-3</v>
      </c>
    </row>
    <row r="1230" spans="1:19" x14ac:dyDescent="0.2">
      <c r="A1230" s="8">
        <v>1228</v>
      </c>
      <c r="B1230" s="8">
        <f>IF(Päälaskenta!C$7,Päälaskenta!E$7,Päälaskenta!G$5)</f>
        <v>2.5</v>
      </c>
      <c r="C1230" s="56">
        <v>0.77200000000000002</v>
      </c>
      <c r="D1230" s="92">
        <f t="shared" si="133"/>
        <v>3.23834</v>
      </c>
      <c r="E1230" s="8">
        <f>Päälaskenta!F$15</f>
        <v>0.08</v>
      </c>
      <c r="F1230" s="93">
        <f>SQRT(POWER(Päälaskenta!C$15/(2*Päälaskenta!E$15),2)+(D1230/Päälaskenta!E$15))-Päälaskenta!C$15/(2*Päälaskenta!E$15)</f>
        <v>0.8427</v>
      </c>
      <c r="G1230" s="57">
        <f>2*SQRT((POWER(F1230,2))+POWER(Päälaskenta!E$15*F1230,2))+Päälaskenta!C$15</f>
        <v>5.38</v>
      </c>
      <c r="H1230" s="57">
        <f t="shared" si="134"/>
        <v>0.6</v>
      </c>
      <c r="I1230" s="62">
        <f t="shared" si="135"/>
        <v>7.5370000000000003E-3</v>
      </c>
      <c r="M1230" s="8">
        <f>IF(F1230&gt;(Päälaskenta!D$24+Päälaskenta!D$20),(F1230*Päälaskenta!C$15 + F1230*F1230*Päälaskenta!E$15)+(Päälaskenta!C$15 + F1230*Päälaskenta!E$15)*(F1230-(Päälaskenta!D$24+Päälaskenta!D$20)),F1230*Päälaskenta!C$15 + F1230*F1230*Päälaskenta!E$15)</f>
        <v>3.2382432900000002</v>
      </c>
      <c r="N1230" s="8">
        <f>IF(F1230&gt;Päälaskenta!D$24+Päälaskenta!D$20,2*SQRT(POWER((Päälaskenta!D$24+Päälaskenta!D$20),2)+POWER(Päälaskenta!E$15*(Päälaskenta!D$24+Päälaskenta!D$20),2))+Päälaskenta!C$15,(2*SQRT((POWER(F1230,2))+POWER(Päälaskenta!E$15*F1230,2))+Päälaskenta!C$15))</f>
        <v>5.3835155380236097</v>
      </c>
      <c r="O1230" s="8">
        <f t="shared" si="136"/>
        <v>0.60151090251869499</v>
      </c>
      <c r="P1230" s="8">
        <f>Päälaskenta!F$15</f>
        <v>0.08</v>
      </c>
      <c r="Q1230" s="8">
        <f t="shared" si="137"/>
        <v>28.843535272646498</v>
      </c>
      <c r="R1230" s="8">
        <f t="shared" si="138"/>
        <v>0.77202352513791495</v>
      </c>
      <c r="S1230" s="8">
        <f t="shared" si="139"/>
        <v>7.51247497231485E-3</v>
      </c>
    </row>
    <row r="1231" spans="1:19" x14ac:dyDescent="0.2">
      <c r="A1231" s="8">
        <v>1229</v>
      </c>
      <c r="B1231" s="8">
        <f>IF(Päälaskenta!C$7,Päälaskenta!E$7,Päälaskenta!G$5)</f>
        <v>2.5</v>
      </c>
      <c r="C1231" s="56">
        <v>0.77100000000000002</v>
      </c>
      <c r="D1231" s="92">
        <f t="shared" si="133"/>
        <v>3.24254</v>
      </c>
      <c r="E1231" s="8">
        <f>Päälaskenta!F$15</f>
        <v>0.08</v>
      </c>
      <c r="F1231" s="93">
        <f>SQRT(POWER(Päälaskenta!C$15/(2*Päälaskenta!E$15),2)+(D1231/Päälaskenta!E$15))-Päälaskenta!C$15/(2*Päälaskenta!E$15)</f>
        <v>0.84360000000000002</v>
      </c>
      <c r="G1231" s="57">
        <f>2*SQRT((POWER(F1231,2))+POWER(Päälaskenta!E$15*F1231,2))+Päälaskenta!C$15</f>
        <v>5.39</v>
      </c>
      <c r="H1231" s="57">
        <f t="shared" si="134"/>
        <v>0.6</v>
      </c>
      <c r="I1231" s="62">
        <f t="shared" si="135"/>
        <v>7.5180000000000004E-3</v>
      </c>
      <c r="M1231" s="8">
        <f>IF(F1231&gt;(Päälaskenta!D$24+Päälaskenta!D$20),(F1231*Päälaskenta!C$15 + F1231*F1231*Päälaskenta!E$15)+(Päälaskenta!C$15 + F1231*Päälaskenta!E$15)*(F1231-(Päälaskenta!D$24+Päälaskenta!D$20)),F1231*Päälaskenta!C$15 + F1231*F1231*Päälaskenta!E$15)</f>
        <v>3.2424609599999998</v>
      </c>
      <c r="N1231" s="8">
        <f>IF(F1231&gt;Päälaskenta!D$24+Päälaskenta!D$20,2*SQRT(POWER((Päälaskenta!D$24+Päälaskenta!D$20),2)+POWER(Päälaskenta!E$15*(Päälaskenta!D$24+Päälaskenta!D$20),2))+Päälaskenta!C$15,(2*SQRT((POWER(F1231,2))+POWER(Päälaskenta!E$15*F1231,2))+Päälaskenta!C$15))</f>
        <v>5.3860611224358896</v>
      </c>
      <c r="O1231" s="8">
        <f t="shared" si="136"/>
        <v>0.60200968505414398</v>
      </c>
      <c r="P1231" s="8">
        <f>Päälaskenta!F$15</f>
        <v>0.08</v>
      </c>
      <c r="Q1231" s="8">
        <f t="shared" si="137"/>
        <v>28.897066291758801</v>
      </c>
      <c r="R1231" s="8">
        <f t="shared" si="138"/>
        <v>0.77101930627408399</v>
      </c>
      <c r="S1231" s="8">
        <f t="shared" si="139"/>
        <v>7.4846674467369204E-3</v>
      </c>
    </row>
    <row r="1232" spans="1:19" x14ac:dyDescent="0.2">
      <c r="A1232" s="8">
        <v>1230</v>
      </c>
      <c r="B1232" s="8">
        <f>IF(Päälaskenta!C$7,Päälaskenta!E$7,Päälaskenta!G$5)</f>
        <v>2.5</v>
      </c>
      <c r="C1232" s="56">
        <v>0.77</v>
      </c>
      <c r="D1232" s="92">
        <f t="shared" si="133"/>
        <v>3.24675</v>
      </c>
      <c r="E1232" s="8">
        <f>Päälaskenta!F$15</f>
        <v>0.08</v>
      </c>
      <c r="F1232" s="93">
        <f>SQRT(POWER(Päälaskenta!C$15/(2*Päälaskenta!E$15),2)+(D1232/Päälaskenta!E$15))-Päälaskenta!C$15/(2*Päälaskenta!E$15)</f>
        <v>0.84450000000000003</v>
      </c>
      <c r="G1232" s="57">
        <f>2*SQRT((POWER(F1232,2))+POWER(Päälaskenta!E$15*F1232,2))+Päälaskenta!C$15</f>
        <v>5.39</v>
      </c>
      <c r="H1232" s="57">
        <f t="shared" si="134"/>
        <v>0.6</v>
      </c>
      <c r="I1232" s="62">
        <f t="shared" si="135"/>
        <v>7.4980000000000003E-3</v>
      </c>
      <c r="M1232" s="8">
        <f>IF(F1232&gt;(Päälaskenta!D$24+Päälaskenta!D$20),(F1232*Päälaskenta!C$15 + F1232*F1232*Päälaskenta!E$15)+(Päälaskenta!C$15 + F1232*Päälaskenta!E$15)*(F1232-(Päälaskenta!D$24+Päälaskenta!D$20)),F1232*Päälaskenta!C$15 + F1232*F1232*Päälaskenta!E$15)</f>
        <v>3.2466802499999998</v>
      </c>
      <c r="N1232" s="8">
        <f>IF(F1232&gt;Päälaskenta!D$24+Päälaskenta!D$20,2*SQRT(POWER((Päälaskenta!D$24+Päälaskenta!D$20),2)+POWER(Päälaskenta!E$15*(Päälaskenta!D$24+Päälaskenta!D$20),2))+Päälaskenta!C$15,(2*SQRT((POWER(F1232,2))+POWER(Päälaskenta!E$15*F1232,2))+Päälaskenta!C$15))</f>
        <v>5.3886067068481598</v>
      </c>
      <c r="O1232" s="8">
        <f t="shared" si="136"/>
        <v>0.60250829697293096</v>
      </c>
      <c r="P1232" s="8">
        <f>Päälaskenta!F$15</f>
        <v>0.08</v>
      </c>
      <c r="Q1232" s="8">
        <f t="shared" si="137"/>
        <v>28.950643406712</v>
      </c>
      <c r="R1232" s="8">
        <f t="shared" si="138"/>
        <v>0.77001731229923198</v>
      </c>
      <c r="S1232" s="8">
        <f t="shared" si="139"/>
        <v>7.4569902843625397E-3</v>
      </c>
    </row>
    <row r="1233" spans="1:19" x14ac:dyDescent="0.2">
      <c r="A1233" s="8">
        <v>1231</v>
      </c>
      <c r="B1233" s="8">
        <f>IF(Päälaskenta!C$7,Päälaskenta!E$7,Päälaskenta!G$5)</f>
        <v>2.5</v>
      </c>
      <c r="C1233" s="56">
        <v>0.76900000000000002</v>
      </c>
      <c r="D1233" s="92">
        <f t="shared" si="133"/>
        <v>3.2509800000000002</v>
      </c>
      <c r="E1233" s="8">
        <f>Päälaskenta!F$15</f>
        <v>0.08</v>
      </c>
      <c r="F1233" s="93">
        <f>SQRT(POWER(Päälaskenta!C$15/(2*Päälaskenta!E$15),2)+(D1233/Päälaskenta!E$15))-Päälaskenta!C$15/(2*Päälaskenta!E$15)</f>
        <v>0.84540000000000004</v>
      </c>
      <c r="G1233" s="57">
        <f>2*SQRT((POWER(F1233,2))+POWER(Päälaskenta!E$15*F1233,2))+Päälaskenta!C$15</f>
        <v>5.39</v>
      </c>
      <c r="H1233" s="57">
        <f t="shared" si="134"/>
        <v>0.6</v>
      </c>
      <c r="I1233" s="62">
        <f t="shared" si="135"/>
        <v>7.4790000000000004E-3</v>
      </c>
      <c r="M1233" s="8">
        <f>IF(F1233&gt;(Päälaskenta!D$24+Päälaskenta!D$20),(F1233*Päälaskenta!C$15 + F1233*F1233*Päälaskenta!E$15)+(Päälaskenta!C$15 + F1233*Päälaskenta!E$15)*(F1233-(Päälaskenta!D$24+Päälaskenta!D$20)),F1233*Päälaskenta!C$15 + F1233*F1233*Päälaskenta!E$15)</f>
        <v>3.2509011600000002</v>
      </c>
      <c r="N1233" s="8">
        <f>IF(F1233&gt;Päälaskenta!D$24+Päälaskenta!D$20,2*SQRT(POWER((Päälaskenta!D$24+Päälaskenta!D$20),2)+POWER(Päälaskenta!E$15*(Päälaskenta!D$24+Päälaskenta!D$20),2))+Päälaskenta!C$15,(2*SQRT((POWER(F1233,2))+POWER(Päälaskenta!E$15*F1233,2))+Päälaskenta!C$15))</f>
        <v>5.3911522912604299</v>
      </c>
      <c r="O1233" s="8">
        <f t="shared" si="136"/>
        <v>0.60300673851674003</v>
      </c>
      <c r="P1233" s="8">
        <f>Päälaskenta!F$15</f>
        <v>0.08</v>
      </c>
      <c r="Q1233" s="8">
        <f t="shared" si="137"/>
        <v>29.004266620055599</v>
      </c>
      <c r="R1233" s="8">
        <f t="shared" si="138"/>
        <v>0.76901753604837397</v>
      </c>
      <c r="S1233" s="8">
        <f t="shared" si="139"/>
        <v>7.42944274127083E-3</v>
      </c>
    </row>
    <row r="1234" spans="1:19" x14ac:dyDescent="0.2">
      <c r="A1234" s="8">
        <v>1232</v>
      </c>
      <c r="B1234" s="8">
        <f>IF(Päälaskenta!C$7,Päälaskenta!E$7,Päälaskenta!G$5)</f>
        <v>2.5</v>
      </c>
      <c r="C1234" s="56">
        <v>0.76800000000000002</v>
      </c>
      <c r="D1234" s="92">
        <f t="shared" si="133"/>
        <v>3.2552099999999999</v>
      </c>
      <c r="E1234" s="8">
        <f>Päälaskenta!F$15</f>
        <v>0.08</v>
      </c>
      <c r="F1234" s="93">
        <f>SQRT(POWER(Päälaskenta!C$15/(2*Päälaskenta!E$15),2)+(D1234/Päälaskenta!E$15))-Päälaskenta!C$15/(2*Päälaskenta!E$15)</f>
        <v>0.84630000000000005</v>
      </c>
      <c r="G1234" s="57">
        <f>2*SQRT((POWER(F1234,2))+POWER(Päälaskenta!E$15*F1234,2))+Päälaskenta!C$15</f>
        <v>5.39</v>
      </c>
      <c r="H1234" s="57">
        <f t="shared" si="134"/>
        <v>0.6</v>
      </c>
      <c r="I1234" s="62">
        <f t="shared" si="135"/>
        <v>7.4590000000000004E-3</v>
      </c>
      <c r="M1234" s="8">
        <f>IF(F1234&gt;(Päälaskenta!D$24+Päälaskenta!D$20),(F1234*Päälaskenta!C$15 + F1234*F1234*Päälaskenta!E$15)+(Päälaskenta!C$15 + F1234*Päälaskenta!E$15)*(F1234-(Päälaskenta!D$24+Päälaskenta!D$20)),F1234*Päälaskenta!C$15 + F1234*F1234*Päälaskenta!E$15)</f>
        <v>3.25512369</v>
      </c>
      <c r="N1234" s="8">
        <f>IF(F1234&gt;Päälaskenta!D$24+Päälaskenta!D$20,2*SQRT(POWER((Päälaskenta!D$24+Päälaskenta!D$20),2)+POWER(Päälaskenta!E$15*(Päälaskenta!D$24+Päälaskenta!D$20),2))+Päälaskenta!C$15,(2*SQRT((POWER(F1234,2))+POWER(Päälaskenta!E$15*F1234,2))+Päälaskenta!C$15))</f>
        <v>5.3936978756727001</v>
      </c>
      <c r="O1234" s="8">
        <f t="shared" si="136"/>
        <v>0.60350500992679801</v>
      </c>
      <c r="P1234" s="8">
        <f>Päälaskenta!F$15</f>
        <v>0.08</v>
      </c>
      <c r="Q1234" s="8">
        <f t="shared" si="137"/>
        <v>29.057935934354798</v>
      </c>
      <c r="R1234" s="8">
        <f t="shared" si="138"/>
        <v>0.76801997038705505</v>
      </c>
      <c r="S1234" s="8">
        <f t="shared" si="139"/>
        <v>7.4020240785557098E-3</v>
      </c>
    </row>
    <row r="1235" spans="1:19" x14ac:dyDescent="0.2">
      <c r="A1235" s="8">
        <v>1233</v>
      </c>
      <c r="B1235" s="8">
        <f>IF(Päälaskenta!C$7,Päälaskenta!E$7,Päälaskenta!G$5)</f>
        <v>2.5</v>
      </c>
      <c r="C1235" s="56">
        <v>0.76700000000000002</v>
      </c>
      <c r="D1235" s="92">
        <f t="shared" si="133"/>
        <v>3.2594500000000002</v>
      </c>
      <c r="E1235" s="8">
        <f>Päälaskenta!F$15</f>
        <v>0.08</v>
      </c>
      <c r="F1235" s="93">
        <f>SQRT(POWER(Päälaskenta!C$15/(2*Päälaskenta!E$15),2)+(D1235/Päälaskenta!E$15))-Päälaskenta!C$15/(2*Päälaskenta!E$15)</f>
        <v>0.84719999999999995</v>
      </c>
      <c r="G1235" s="57">
        <f>2*SQRT((POWER(F1235,2))+POWER(Päälaskenta!E$15*F1235,2))+Päälaskenta!C$15</f>
        <v>5.4</v>
      </c>
      <c r="H1235" s="57">
        <f t="shared" si="134"/>
        <v>0.6</v>
      </c>
      <c r="I1235" s="62">
        <f t="shared" si="135"/>
        <v>7.4400000000000004E-3</v>
      </c>
      <c r="M1235" s="8">
        <f>IF(F1235&gt;(Päälaskenta!D$24+Päälaskenta!D$20),(F1235*Päälaskenta!C$15 + F1235*F1235*Päälaskenta!E$15)+(Päälaskenta!C$15 + F1235*Päälaskenta!E$15)*(F1235-(Päälaskenta!D$24+Päälaskenta!D$20)),F1235*Päälaskenta!C$15 + F1235*F1235*Päälaskenta!E$15)</f>
        <v>3.2593478400000002</v>
      </c>
      <c r="N1235" s="8">
        <f>IF(F1235&gt;Päälaskenta!D$24+Päälaskenta!D$20,2*SQRT(POWER((Päälaskenta!D$24+Päälaskenta!D$20),2)+POWER(Päälaskenta!E$15*(Päälaskenta!D$24+Päälaskenta!D$20),2))+Päälaskenta!C$15,(2*SQRT((POWER(F1235,2))+POWER(Päälaskenta!E$15*F1235,2))+Päälaskenta!C$15))</f>
        <v>5.3962434600849702</v>
      </c>
      <c r="O1235" s="8">
        <f t="shared" si="136"/>
        <v>0.60400311144387797</v>
      </c>
      <c r="P1235" s="8">
        <f>Päälaskenta!F$15</f>
        <v>0.08</v>
      </c>
      <c r="Q1235" s="8">
        <f t="shared" si="137"/>
        <v>29.111651352190002</v>
      </c>
      <c r="R1235" s="8">
        <f t="shared" si="138"/>
        <v>0.767024608211194</v>
      </c>
      <c r="S1235" s="8">
        <f t="shared" si="139"/>
        <v>7.3747335622871002E-3</v>
      </c>
    </row>
    <row r="1236" spans="1:19" x14ac:dyDescent="0.2">
      <c r="A1236" s="8">
        <v>1234</v>
      </c>
      <c r="B1236" s="8">
        <f>IF(Päälaskenta!C$7,Päälaskenta!E$7,Päälaskenta!G$5)</f>
        <v>2.5</v>
      </c>
      <c r="C1236" s="56">
        <v>0.76600000000000001</v>
      </c>
      <c r="D1236" s="92">
        <f t="shared" si="133"/>
        <v>3.2637100000000001</v>
      </c>
      <c r="E1236" s="8">
        <f>Päälaskenta!F$15</f>
        <v>0.08</v>
      </c>
      <c r="F1236" s="93">
        <f>SQRT(POWER(Päälaskenta!C$15/(2*Päälaskenta!E$15),2)+(D1236/Päälaskenta!E$15))-Päälaskenta!C$15/(2*Päälaskenta!E$15)</f>
        <v>0.84809999999999997</v>
      </c>
      <c r="G1236" s="57">
        <f>2*SQRT((POWER(F1236,2))+POWER(Päälaskenta!E$15*F1236,2))+Päälaskenta!C$15</f>
        <v>5.4</v>
      </c>
      <c r="H1236" s="57">
        <f t="shared" si="134"/>
        <v>0.6</v>
      </c>
      <c r="I1236" s="62">
        <f t="shared" si="135"/>
        <v>7.4209999999999996E-3</v>
      </c>
      <c r="M1236" s="8">
        <f>IF(F1236&gt;(Päälaskenta!D$24+Päälaskenta!D$20),(F1236*Päälaskenta!C$15 + F1236*F1236*Päälaskenta!E$15)+(Päälaskenta!C$15 + F1236*Päälaskenta!E$15)*(F1236-(Päälaskenta!D$24+Päälaskenta!D$20)),F1236*Päälaskenta!C$15 + F1236*F1236*Päälaskenta!E$15)</f>
        <v>3.2635736099999999</v>
      </c>
      <c r="N1236" s="8">
        <f>IF(F1236&gt;Päälaskenta!D$24+Päälaskenta!D$20,2*SQRT(POWER((Päälaskenta!D$24+Päälaskenta!D$20),2)+POWER(Päälaskenta!E$15*(Päälaskenta!D$24+Päälaskenta!D$20),2))+Päälaskenta!C$15,(2*SQRT((POWER(F1236,2))+POWER(Päälaskenta!E$15*F1236,2))+Päälaskenta!C$15))</f>
        <v>5.3987890444972404</v>
      </c>
      <c r="O1236" s="8">
        <f t="shared" si="136"/>
        <v>0.60450104330830001</v>
      </c>
      <c r="P1236" s="8">
        <f>Päälaskenta!F$15</f>
        <v>0.08</v>
      </c>
      <c r="Q1236" s="8">
        <f t="shared" si="137"/>
        <v>29.1654128761569</v>
      </c>
      <c r="R1236" s="8">
        <f t="shared" si="138"/>
        <v>0.76603144244691901</v>
      </c>
      <c r="S1236" s="8">
        <f t="shared" si="139"/>
        <v>7.3475704634721403E-3</v>
      </c>
    </row>
    <row r="1237" spans="1:19" x14ac:dyDescent="0.2">
      <c r="A1237" s="8">
        <v>1235</v>
      </c>
      <c r="B1237" s="8">
        <f>IF(Päälaskenta!C$7,Päälaskenta!E$7,Päälaskenta!G$5)</f>
        <v>2.5</v>
      </c>
      <c r="C1237" s="56">
        <v>0.76500000000000001</v>
      </c>
      <c r="D1237" s="92">
        <f t="shared" si="133"/>
        <v>3.26797</v>
      </c>
      <c r="E1237" s="8">
        <f>Päälaskenta!F$15</f>
        <v>0.08</v>
      </c>
      <c r="F1237" s="93">
        <f>SQRT(POWER(Päälaskenta!C$15/(2*Päälaskenta!E$15),2)+(D1237/Päälaskenta!E$15))-Päälaskenta!C$15/(2*Päälaskenta!E$15)</f>
        <v>0.84899999999999998</v>
      </c>
      <c r="G1237" s="57">
        <f>2*SQRT((POWER(F1237,2))+POWER(Päälaskenta!E$15*F1237,2))+Päälaskenta!C$15</f>
        <v>5.4</v>
      </c>
      <c r="H1237" s="57">
        <f t="shared" si="134"/>
        <v>0.61</v>
      </c>
      <c r="I1237" s="62">
        <f t="shared" si="135"/>
        <v>7.2399999999999999E-3</v>
      </c>
      <c r="M1237" s="8">
        <f>IF(F1237&gt;(Päälaskenta!D$24+Päälaskenta!D$20),(F1237*Päälaskenta!C$15 + F1237*F1237*Päälaskenta!E$15)+(Päälaskenta!C$15 + F1237*Päälaskenta!E$15)*(F1237-(Päälaskenta!D$24+Päälaskenta!D$20)),F1237*Päälaskenta!C$15 + F1237*F1237*Päälaskenta!E$15)</f>
        <v>3.267801</v>
      </c>
      <c r="N1237" s="8">
        <f>IF(F1237&gt;Päälaskenta!D$24+Päälaskenta!D$20,2*SQRT(POWER((Päälaskenta!D$24+Päälaskenta!D$20),2)+POWER(Päälaskenta!E$15*(Päälaskenta!D$24+Päälaskenta!D$20),2))+Päälaskenta!C$15,(2*SQRT((POWER(F1237,2))+POWER(Päälaskenta!E$15*F1237,2))+Päälaskenta!C$15))</f>
        <v>5.4013346289095097</v>
      </c>
      <c r="O1237" s="8">
        <f t="shared" si="136"/>
        <v>0.60499880575992804</v>
      </c>
      <c r="P1237" s="8">
        <f>Päälaskenta!F$15</f>
        <v>0.08</v>
      </c>
      <c r="Q1237" s="8">
        <f t="shared" si="137"/>
        <v>29.219220508866499</v>
      </c>
      <c r="R1237" s="8">
        <f t="shared" si="138"/>
        <v>0.76504046605041098</v>
      </c>
      <c r="S1237" s="8">
        <f t="shared" si="139"/>
        <v>7.3205340580168397E-3</v>
      </c>
    </row>
    <row r="1238" spans="1:19" x14ac:dyDescent="0.2">
      <c r="A1238" s="8">
        <v>1236</v>
      </c>
      <c r="B1238" s="8">
        <f>IF(Päälaskenta!C$7,Päälaskenta!E$7,Päälaskenta!G$5)</f>
        <v>2.5</v>
      </c>
      <c r="C1238" s="56">
        <v>0.76400000000000001</v>
      </c>
      <c r="D1238" s="92">
        <f t="shared" si="133"/>
        <v>3.2722500000000001</v>
      </c>
      <c r="E1238" s="8">
        <f>Päälaskenta!F$15</f>
        <v>0.08</v>
      </c>
      <c r="F1238" s="93">
        <f>SQRT(POWER(Päälaskenta!C$15/(2*Päälaskenta!E$15),2)+(D1238/Päälaskenta!E$15))-Päälaskenta!C$15/(2*Päälaskenta!E$15)</f>
        <v>0.84989999999999999</v>
      </c>
      <c r="G1238" s="57">
        <f>2*SQRT((POWER(F1238,2))+POWER(Päälaskenta!E$15*F1238,2))+Päälaskenta!C$15</f>
        <v>5.4</v>
      </c>
      <c r="H1238" s="57">
        <f t="shared" si="134"/>
        <v>0.61</v>
      </c>
      <c r="I1238" s="62">
        <f t="shared" si="135"/>
        <v>7.221E-3</v>
      </c>
      <c r="M1238" s="8">
        <f>IF(F1238&gt;(Päälaskenta!D$24+Päälaskenta!D$20),(F1238*Päälaskenta!C$15 + F1238*F1238*Päälaskenta!E$15)+(Päälaskenta!C$15 + F1238*Päälaskenta!E$15)*(F1238-(Päälaskenta!D$24+Päälaskenta!D$20)),F1238*Päälaskenta!C$15 + F1238*F1238*Päälaskenta!E$15)</f>
        <v>3.2720300099999999</v>
      </c>
      <c r="N1238" s="8">
        <f>IF(F1238&gt;Päälaskenta!D$24+Päälaskenta!D$20,2*SQRT(POWER((Päälaskenta!D$24+Päälaskenta!D$20),2)+POWER(Päälaskenta!E$15*(Päälaskenta!D$24+Päälaskenta!D$20),2))+Päälaskenta!C$15,(2*SQRT((POWER(F1238,2))+POWER(Päälaskenta!E$15*F1238,2))+Päälaskenta!C$15))</f>
        <v>5.4038802133217896</v>
      </c>
      <c r="O1238" s="8">
        <f t="shared" si="136"/>
        <v>0.60549639903817698</v>
      </c>
      <c r="P1238" s="8">
        <f>Päälaskenta!F$15</f>
        <v>0.08</v>
      </c>
      <c r="Q1238" s="8">
        <f t="shared" si="137"/>
        <v>29.273074252945001</v>
      </c>
      <c r="R1238" s="8">
        <f t="shared" si="138"/>
        <v>0.76405167200773905</v>
      </c>
      <c r="S1238" s="8">
        <f t="shared" si="139"/>
        <v>7.2936236266880903E-3</v>
      </c>
    </row>
    <row r="1239" spans="1:19" x14ac:dyDescent="0.2">
      <c r="A1239" s="8">
        <v>1237</v>
      </c>
      <c r="B1239" s="8">
        <f>IF(Päälaskenta!C$7,Päälaskenta!E$7,Päälaskenta!G$5)</f>
        <v>2.5</v>
      </c>
      <c r="C1239" s="56">
        <v>0.76300000000000001</v>
      </c>
      <c r="D1239" s="92">
        <f t="shared" si="133"/>
        <v>3.2765399999999998</v>
      </c>
      <c r="E1239" s="8">
        <f>Päälaskenta!F$15</f>
        <v>0.08</v>
      </c>
      <c r="F1239" s="93">
        <f>SQRT(POWER(Päälaskenta!C$15/(2*Päälaskenta!E$15),2)+(D1239/Päälaskenta!E$15))-Päälaskenta!C$15/(2*Päälaskenta!E$15)</f>
        <v>0.85089999999999999</v>
      </c>
      <c r="G1239" s="57">
        <f>2*SQRT((POWER(F1239,2))+POWER(Päälaskenta!E$15*F1239,2))+Päälaskenta!C$15</f>
        <v>5.41</v>
      </c>
      <c r="H1239" s="57">
        <f t="shared" si="134"/>
        <v>0.61</v>
      </c>
      <c r="I1239" s="62">
        <f t="shared" si="135"/>
        <v>7.2020000000000001E-3</v>
      </c>
      <c r="M1239" s="8">
        <f>IF(F1239&gt;(Päälaskenta!D$24+Päälaskenta!D$20),(F1239*Päälaskenta!C$15 + F1239*F1239*Päälaskenta!E$15)+(Päälaskenta!C$15 + F1239*Päälaskenta!E$15)*(F1239-(Päälaskenta!D$24+Päälaskenta!D$20)),F1239*Päälaskenta!C$15 + F1239*F1239*Päälaskenta!E$15)</f>
        <v>3.2767308100000001</v>
      </c>
      <c r="N1239" s="8">
        <f>IF(F1239&gt;Päälaskenta!D$24+Päälaskenta!D$20,2*SQRT(POWER((Päälaskenta!D$24+Päälaskenta!D$20),2)+POWER(Päälaskenta!E$15*(Päälaskenta!D$24+Päälaskenta!D$20),2))+Päälaskenta!C$15,(2*SQRT((POWER(F1239,2))+POWER(Päälaskenta!E$15*F1239,2))+Päälaskenta!C$15))</f>
        <v>5.4067086404465297</v>
      </c>
      <c r="O1239" s="8">
        <f t="shared" si="136"/>
        <v>0.60604908233586297</v>
      </c>
      <c r="P1239" s="8">
        <f>Päälaskenta!F$15</f>
        <v>0.08</v>
      </c>
      <c r="Q1239" s="8">
        <f t="shared" si="137"/>
        <v>29.332965830813801</v>
      </c>
      <c r="R1239" s="8">
        <f t="shared" si="138"/>
        <v>0.76295556301739698</v>
      </c>
      <c r="S1239" s="8">
        <f t="shared" si="139"/>
        <v>7.2638700261071403E-3</v>
      </c>
    </row>
    <row r="1240" spans="1:19" x14ac:dyDescent="0.2">
      <c r="A1240" s="8">
        <v>1238</v>
      </c>
      <c r="B1240" s="8">
        <f>IF(Päälaskenta!C$7,Päälaskenta!E$7,Päälaskenta!G$5)</f>
        <v>2.5</v>
      </c>
      <c r="C1240" s="56">
        <v>0.76200000000000001</v>
      </c>
      <c r="D1240" s="92">
        <f t="shared" si="133"/>
        <v>3.28084</v>
      </c>
      <c r="E1240" s="8">
        <f>Päälaskenta!F$15</f>
        <v>0.08</v>
      </c>
      <c r="F1240" s="93">
        <f>SQRT(POWER(Päälaskenta!C$15/(2*Päälaskenta!E$15),2)+(D1240/Päälaskenta!E$15))-Päälaskenta!C$15/(2*Päälaskenta!E$15)</f>
        <v>0.8518</v>
      </c>
      <c r="G1240" s="57">
        <f>2*SQRT((POWER(F1240,2))+POWER(Päälaskenta!E$15*F1240,2))+Päälaskenta!C$15</f>
        <v>5.41</v>
      </c>
      <c r="H1240" s="57">
        <f t="shared" si="134"/>
        <v>0.61</v>
      </c>
      <c r="I1240" s="62">
        <f t="shared" si="135"/>
        <v>7.1830000000000001E-3</v>
      </c>
      <c r="M1240" s="8">
        <f>IF(F1240&gt;(Päälaskenta!D$24+Päälaskenta!D$20),(F1240*Päälaskenta!C$15 + F1240*F1240*Päälaskenta!E$15)+(Päälaskenta!C$15 + F1240*Päälaskenta!E$15)*(F1240-(Päälaskenta!D$24+Päälaskenta!D$20)),F1240*Päälaskenta!C$15 + F1240*F1240*Päälaskenta!E$15)</f>
        <v>3.2809632400000002</v>
      </c>
      <c r="N1240" s="8">
        <f>IF(F1240&gt;Päälaskenta!D$24+Päälaskenta!D$20,2*SQRT(POWER((Päälaskenta!D$24+Päälaskenta!D$20),2)+POWER(Päälaskenta!E$15*(Päälaskenta!D$24+Päälaskenta!D$20),2))+Päälaskenta!C$15,(2*SQRT((POWER(F1240,2))+POWER(Päälaskenta!E$15*F1240,2))+Päälaskenta!C$15))</f>
        <v>5.4092542248587998</v>
      </c>
      <c r="O1240" s="8">
        <f t="shared" si="136"/>
        <v>0.60654631925450797</v>
      </c>
      <c r="P1240" s="8">
        <f>Päälaskenta!F$15</f>
        <v>0.08</v>
      </c>
      <c r="Q1240" s="8">
        <f t="shared" si="137"/>
        <v>29.386916929807899</v>
      </c>
      <c r="R1240" s="8">
        <f t="shared" si="138"/>
        <v>0.761971353266366</v>
      </c>
      <c r="S1240" s="8">
        <f t="shared" si="139"/>
        <v>7.2372231998894697E-3</v>
      </c>
    </row>
    <row r="1241" spans="1:19" x14ac:dyDescent="0.2">
      <c r="A1241" s="8">
        <v>1239</v>
      </c>
      <c r="B1241" s="8">
        <f>IF(Päälaskenta!C$7,Päälaskenta!E$7,Päälaskenta!G$5)</f>
        <v>2.5</v>
      </c>
      <c r="C1241" s="56">
        <v>0.76100000000000001</v>
      </c>
      <c r="D1241" s="92">
        <f t="shared" si="133"/>
        <v>3.2851499999999998</v>
      </c>
      <c r="E1241" s="8">
        <f>Päälaskenta!F$15</f>
        <v>0.08</v>
      </c>
      <c r="F1241" s="93">
        <f>SQRT(POWER(Päälaskenta!C$15/(2*Päälaskenta!E$15),2)+(D1241/Päälaskenta!E$15))-Päälaskenta!C$15/(2*Päälaskenta!E$15)</f>
        <v>0.85270000000000001</v>
      </c>
      <c r="G1241" s="57">
        <f>2*SQRT((POWER(F1241,2))+POWER(Päälaskenta!E$15*F1241,2))+Päälaskenta!C$15</f>
        <v>5.41</v>
      </c>
      <c r="H1241" s="57">
        <f t="shared" si="134"/>
        <v>0.61</v>
      </c>
      <c r="I1241" s="62">
        <f t="shared" si="135"/>
        <v>7.1640000000000002E-3</v>
      </c>
      <c r="M1241" s="8">
        <f>IF(F1241&gt;(Päälaskenta!D$24+Päälaskenta!D$20),(F1241*Päälaskenta!C$15 + F1241*F1241*Päälaskenta!E$15)+(Päälaskenta!C$15 + F1241*Päälaskenta!E$15)*(F1241-(Päälaskenta!D$24+Päälaskenta!D$20)),F1241*Päälaskenta!C$15 + F1241*F1241*Päälaskenta!E$15)</f>
        <v>3.2851972900000002</v>
      </c>
      <c r="N1241" s="8">
        <f>IF(F1241&gt;Päälaskenta!D$24+Päälaskenta!D$20,2*SQRT(POWER((Päälaskenta!D$24+Päälaskenta!D$20),2)+POWER(Päälaskenta!E$15*(Päälaskenta!D$24+Päälaskenta!D$20),2))+Päälaskenta!C$15,(2*SQRT((POWER(F1241,2))+POWER(Päälaskenta!E$15*F1241,2))+Päälaskenta!C$15))</f>
        <v>5.4117998092710797</v>
      </c>
      <c r="O1241" s="8">
        <f t="shared" si="136"/>
        <v>0.60704338774173705</v>
      </c>
      <c r="P1241" s="8">
        <f>Päälaskenta!F$15</f>
        <v>0.08</v>
      </c>
      <c r="Q1241" s="8">
        <f t="shared" si="137"/>
        <v>29.440914148437798</v>
      </c>
      <c r="R1241" s="8">
        <f t="shared" si="138"/>
        <v>0.760989304237494</v>
      </c>
      <c r="S1241" s="8">
        <f t="shared" si="139"/>
        <v>7.2107001408612996E-3</v>
      </c>
    </row>
    <row r="1242" spans="1:19" x14ac:dyDescent="0.2">
      <c r="A1242" s="8">
        <v>1240</v>
      </c>
      <c r="B1242" s="8">
        <f>IF(Päälaskenta!C$7,Päälaskenta!E$7,Päälaskenta!G$5)</f>
        <v>2.5</v>
      </c>
      <c r="C1242" s="56">
        <v>0.76</v>
      </c>
      <c r="D1242" s="92">
        <f t="shared" si="133"/>
        <v>3.2894700000000001</v>
      </c>
      <c r="E1242" s="8">
        <f>Päälaskenta!F$15</f>
        <v>0.08</v>
      </c>
      <c r="F1242" s="93">
        <f>SQRT(POWER(Päälaskenta!C$15/(2*Päälaskenta!E$15),2)+(D1242/Päälaskenta!E$15))-Päälaskenta!C$15/(2*Päälaskenta!E$15)</f>
        <v>0.85360000000000003</v>
      </c>
      <c r="G1242" s="57">
        <f>2*SQRT((POWER(F1242,2))+POWER(Päälaskenta!E$15*F1242,2))+Päälaskenta!C$15</f>
        <v>5.41</v>
      </c>
      <c r="H1242" s="57">
        <f t="shared" si="134"/>
        <v>0.61</v>
      </c>
      <c r="I1242" s="62">
        <f t="shared" si="135"/>
        <v>7.1459999999999996E-3</v>
      </c>
      <c r="M1242" s="8">
        <f>IF(F1242&gt;(Päälaskenta!D$24+Päälaskenta!D$20),(F1242*Päälaskenta!C$15 + F1242*F1242*Päälaskenta!E$15)+(Päälaskenta!C$15 + F1242*Päälaskenta!E$15)*(F1242-(Päälaskenta!D$24+Päälaskenta!D$20)),F1242*Päälaskenta!C$15 + F1242*F1242*Päälaskenta!E$15)</f>
        <v>3.2894329600000001</v>
      </c>
      <c r="N1242" s="8">
        <f>IF(F1242&gt;Päälaskenta!D$24+Päälaskenta!D$20,2*SQRT(POWER((Päälaskenta!D$24+Päälaskenta!D$20),2)+POWER(Päälaskenta!E$15*(Päälaskenta!D$24+Päälaskenta!D$20),2))+Päälaskenta!C$15,(2*SQRT((POWER(F1242,2))+POWER(Päälaskenta!E$15*F1242,2))+Päälaskenta!C$15))</f>
        <v>5.4143453936833499</v>
      </c>
      <c r="O1242" s="8">
        <f t="shared" si="136"/>
        <v>0.60754028803511895</v>
      </c>
      <c r="P1242" s="8">
        <f>Päälaskenta!F$15</f>
        <v>0.08</v>
      </c>
      <c r="Q1242" s="8">
        <f t="shared" si="137"/>
        <v>29.494957489391901</v>
      </c>
      <c r="R1242" s="8">
        <f t="shared" si="138"/>
        <v>0.760009409038085</v>
      </c>
      <c r="S1242" s="8">
        <f t="shared" si="139"/>
        <v>7.1843001493807597E-3</v>
      </c>
    </row>
    <row r="1243" spans="1:19" x14ac:dyDescent="0.2">
      <c r="A1243" s="8">
        <v>1241</v>
      </c>
      <c r="B1243" s="8">
        <f>IF(Päälaskenta!C$7,Päälaskenta!E$7,Päälaskenta!G$5)</f>
        <v>2.5</v>
      </c>
      <c r="C1243" s="56">
        <v>0.75900000000000001</v>
      </c>
      <c r="D1243" s="92">
        <f t="shared" si="133"/>
        <v>3.2938100000000001</v>
      </c>
      <c r="E1243" s="8">
        <f>Päälaskenta!F$15</f>
        <v>0.08</v>
      </c>
      <c r="F1243" s="93">
        <f>SQRT(POWER(Päälaskenta!C$15/(2*Päälaskenta!E$15),2)+(D1243/Päälaskenta!E$15))-Päälaskenta!C$15/(2*Päälaskenta!E$15)</f>
        <v>0.85450000000000004</v>
      </c>
      <c r="G1243" s="57">
        <f>2*SQRT((POWER(F1243,2))+POWER(Päälaskenta!E$15*F1243,2))+Päälaskenta!C$15</f>
        <v>5.42</v>
      </c>
      <c r="H1243" s="57">
        <f t="shared" si="134"/>
        <v>0.61</v>
      </c>
      <c r="I1243" s="62">
        <f t="shared" si="135"/>
        <v>7.1269999999999997E-3</v>
      </c>
      <c r="M1243" s="8">
        <f>IF(F1243&gt;(Päälaskenta!D$24+Päälaskenta!D$20),(F1243*Päälaskenta!C$15 + F1243*F1243*Päälaskenta!E$15)+(Päälaskenta!C$15 + F1243*Päälaskenta!E$15)*(F1243-(Päälaskenta!D$24+Päälaskenta!D$20)),F1243*Päälaskenta!C$15 + F1243*F1243*Päälaskenta!E$15)</f>
        <v>3.2936702499999999</v>
      </c>
      <c r="N1243" s="8">
        <f>IF(F1243&gt;Päälaskenta!D$24+Päälaskenta!D$20,2*SQRT(POWER((Päälaskenta!D$24+Päälaskenta!D$20),2)+POWER(Päälaskenta!E$15*(Päälaskenta!D$24+Päälaskenta!D$20),2))+Päälaskenta!C$15,(2*SQRT((POWER(F1243,2))+POWER(Päälaskenta!E$15*F1243,2))+Päälaskenta!C$15))</f>
        <v>5.41689097809562</v>
      </c>
      <c r="O1243" s="8">
        <f t="shared" si="136"/>
        <v>0.60803702037177298</v>
      </c>
      <c r="P1243" s="8">
        <f>Päälaskenta!F$15</f>
        <v>0.08</v>
      </c>
      <c r="Q1243" s="8">
        <f t="shared" si="137"/>
        <v>29.5490469553731</v>
      </c>
      <c r="R1243" s="8">
        <f t="shared" si="138"/>
        <v>0.75903166080453899</v>
      </c>
      <c r="S1243" s="8">
        <f t="shared" si="139"/>
        <v>7.1580225304779897E-3</v>
      </c>
    </row>
    <row r="1244" spans="1:19" x14ac:dyDescent="0.2">
      <c r="A1244" s="8">
        <v>1242</v>
      </c>
      <c r="B1244" s="8">
        <f>IF(Päälaskenta!C$7,Päälaskenta!E$7,Päälaskenta!G$5)</f>
        <v>2.5</v>
      </c>
      <c r="C1244" s="56">
        <v>0.75800000000000001</v>
      </c>
      <c r="D1244" s="92">
        <f t="shared" si="133"/>
        <v>3.2981500000000001</v>
      </c>
      <c r="E1244" s="8">
        <f>Päälaskenta!F$15</f>
        <v>0.08</v>
      </c>
      <c r="F1244" s="93">
        <f>SQRT(POWER(Päälaskenta!C$15/(2*Päälaskenta!E$15),2)+(D1244/Päälaskenta!E$15))-Päälaskenta!C$15/(2*Päälaskenta!E$15)</f>
        <v>0.85550000000000004</v>
      </c>
      <c r="G1244" s="57">
        <f>2*SQRT((POWER(F1244,2))+POWER(Päälaskenta!E$15*F1244,2))+Päälaskenta!C$15</f>
        <v>5.42</v>
      </c>
      <c r="H1244" s="57">
        <f t="shared" si="134"/>
        <v>0.61</v>
      </c>
      <c r="I1244" s="62">
        <f t="shared" si="135"/>
        <v>7.1079999999999997E-3</v>
      </c>
      <c r="M1244" s="8">
        <f>IF(F1244&gt;(Päälaskenta!D$24+Päälaskenta!D$20),(F1244*Päälaskenta!C$15 + F1244*F1244*Päälaskenta!E$15)+(Päälaskenta!C$15 + F1244*Päälaskenta!E$15)*(F1244-(Päälaskenta!D$24+Päälaskenta!D$20)),F1244*Päälaskenta!C$15 + F1244*F1244*Päälaskenta!E$15)</f>
        <v>3.2983802500000001</v>
      </c>
      <c r="N1244" s="8">
        <f>IF(F1244&gt;Päälaskenta!D$24+Päälaskenta!D$20,2*SQRT(POWER((Päälaskenta!D$24+Päälaskenta!D$20),2)+POWER(Päälaskenta!E$15*(Päälaskenta!D$24+Päälaskenta!D$20),2))+Päälaskenta!C$15,(2*SQRT((POWER(F1244,2))+POWER(Päälaskenta!E$15*F1244,2))+Päälaskenta!C$15))</f>
        <v>5.4197194052203699</v>
      </c>
      <c r="O1244" s="8">
        <f t="shared" si="136"/>
        <v>0.60858874849183897</v>
      </c>
      <c r="P1244" s="8">
        <f>Päälaskenta!F$15</f>
        <v>0.08</v>
      </c>
      <c r="Q1244" s="8">
        <f t="shared" si="137"/>
        <v>29.609200462579501</v>
      </c>
      <c r="R1244" s="8">
        <f t="shared" si="138"/>
        <v>0.75794778361288095</v>
      </c>
      <c r="S1244" s="8">
        <f t="shared" si="139"/>
        <v>7.12896786005238E-3</v>
      </c>
    </row>
    <row r="1245" spans="1:19" x14ac:dyDescent="0.2">
      <c r="A1245" s="8">
        <v>1243</v>
      </c>
      <c r="B1245" s="8">
        <f>IF(Päälaskenta!C$7,Päälaskenta!E$7,Päälaskenta!G$5)</f>
        <v>2.5</v>
      </c>
      <c r="C1245" s="56">
        <v>0.75700000000000001</v>
      </c>
      <c r="D1245" s="92">
        <f t="shared" si="133"/>
        <v>3.3025099999999998</v>
      </c>
      <c r="E1245" s="8">
        <f>Päälaskenta!F$15</f>
        <v>0.08</v>
      </c>
      <c r="F1245" s="93">
        <f>SQRT(POWER(Päälaskenta!C$15/(2*Päälaskenta!E$15),2)+(D1245/Päälaskenta!E$15))-Päälaskenta!C$15/(2*Päälaskenta!E$15)</f>
        <v>0.85640000000000005</v>
      </c>
      <c r="G1245" s="57">
        <f>2*SQRT((POWER(F1245,2))+POWER(Päälaskenta!E$15*F1245,2))+Päälaskenta!C$15</f>
        <v>5.42</v>
      </c>
      <c r="H1245" s="57">
        <f t="shared" si="134"/>
        <v>0.61</v>
      </c>
      <c r="I1245" s="62">
        <f t="shared" si="135"/>
        <v>7.0889999999999998E-3</v>
      </c>
      <c r="M1245" s="8">
        <f>IF(F1245&gt;(Päälaskenta!D$24+Päälaskenta!D$20),(F1245*Päälaskenta!C$15 + F1245*F1245*Päälaskenta!E$15)+(Päälaskenta!C$15 + F1245*Päälaskenta!E$15)*(F1245-(Päälaskenta!D$24+Päälaskenta!D$20)),F1245*Päälaskenta!C$15 + F1245*F1245*Päälaskenta!E$15)</f>
        <v>3.30262096</v>
      </c>
      <c r="N1245" s="8">
        <f>IF(F1245&gt;Päälaskenta!D$24+Päälaskenta!D$20,2*SQRT(POWER((Päälaskenta!D$24+Päälaskenta!D$20),2)+POWER(Päälaskenta!E$15*(Päälaskenta!D$24+Päälaskenta!D$20),2))+Päälaskenta!C$15,(2*SQRT((POWER(F1245,2))+POWER(Päälaskenta!E$15*F1245,2))+Päälaskenta!C$15))</f>
        <v>5.42226498963264</v>
      </c>
      <c r="O1245" s="8">
        <f t="shared" si="136"/>
        <v>0.60908512702986795</v>
      </c>
      <c r="P1245" s="8">
        <f>Päälaskenta!F$15</f>
        <v>0.08</v>
      </c>
      <c r="Q1245" s="8">
        <f t="shared" si="137"/>
        <v>29.6633873125622</v>
      </c>
      <c r="R1245" s="8">
        <f t="shared" si="138"/>
        <v>0.75697454545313603</v>
      </c>
      <c r="S1245" s="8">
        <f t="shared" si="139"/>
        <v>7.1029463218281602E-3</v>
      </c>
    </row>
    <row r="1246" spans="1:19" x14ac:dyDescent="0.2">
      <c r="A1246" s="8">
        <v>1244</v>
      </c>
      <c r="B1246" s="8">
        <f>IF(Päälaskenta!C$7,Päälaskenta!E$7,Päälaskenta!G$5)</f>
        <v>2.5</v>
      </c>
      <c r="C1246" s="56">
        <v>0.75600000000000001</v>
      </c>
      <c r="D1246" s="92">
        <f t="shared" si="133"/>
        <v>3.30688</v>
      </c>
      <c r="E1246" s="8">
        <f>Päälaskenta!F$15</f>
        <v>0.08</v>
      </c>
      <c r="F1246" s="93">
        <f>SQRT(POWER(Päälaskenta!C$15/(2*Päälaskenta!E$15),2)+(D1246/Päälaskenta!E$15))-Päälaskenta!C$15/(2*Päälaskenta!E$15)</f>
        <v>0.85729999999999995</v>
      </c>
      <c r="G1246" s="57">
        <f>2*SQRT((POWER(F1246,2))+POWER(Päälaskenta!E$15*F1246,2))+Päälaskenta!C$15</f>
        <v>5.42</v>
      </c>
      <c r="H1246" s="57">
        <f t="shared" si="134"/>
        <v>0.61</v>
      </c>
      <c r="I1246" s="62">
        <f t="shared" si="135"/>
        <v>7.071E-3</v>
      </c>
      <c r="M1246" s="8">
        <f>IF(F1246&gt;(Päälaskenta!D$24+Päälaskenta!D$20),(F1246*Päälaskenta!C$15 + F1246*F1246*Päälaskenta!E$15)+(Päälaskenta!C$15 + F1246*Päälaskenta!E$15)*(F1246-(Päälaskenta!D$24+Päälaskenta!D$20)),F1246*Päälaskenta!C$15 + F1246*F1246*Päälaskenta!E$15)</f>
        <v>3.3068632899999999</v>
      </c>
      <c r="N1246" s="8">
        <f>IF(F1246&gt;Päälaskenta!D$24+Päälaskenta!D$20,2*SQRT(POWER((Päälaskenta!D$24+Päälaskenta!D$20),2)+POWER(Päälaskenta!E$15*(Päälaskenta!D$24+Päälaskenta!D$20),2))+Päälaskenta!C$15,(2*SQRT((POWER(F1246,2))+POWER(Päälaskenta!E$15*F1246,2))+Päälaskenta!C$15))</f>
        <v>5.4248105740449102</v>
      </c>
      <c r="O1246" s="8">
        <f t="shared" si="136"/>
        <v>0.60958133834603201</v>
      </c>
      <c r="P1246" s="8">
        <f>Päälaskenta!F$15</f>
        <v>0.08</v>
      </c>
      <c r="Q1246" s="8">
        <f t="shared" si="137"/>
        <v>29.717620296076898</v>
      </c>
      <c r="R1246" s="8">
        <f t="shared" si="138"/>
        <v>0.75600343309021401</v>
      </c>
      <c r="S1246" s="8">
        <f t="shared" si="139"/>
        <v>7.0770450235383697E-3</v>
      </c>
    </row>
    <row r="1247" spans="1:19" x14ac:dyDescent="0.2">
      <c r="A1247" s="8">
        <v>1245</v>
      </c>
      <c r="B1247" s="8">
        <f>IF(Päälaskenta!C$7,Päälaskenta!E$7,Päälaskenta!G$5)</f>
        <v>2.5</v>
      </c>
      <c r="C1247" s="56">
        <v>0.755</v>
      </c>
      <c r="D1247" s="92">
        <f t="shared" si="133"/>
        <v>3.3112599999999999</v>
      </c>
      <c r="E1247" s="8">
        <f>Päälaskenta!F$15</f>
        <v>0.08</v>
      </c>
      <c r="F1247" s="93">
        <f>SQRT(POWER(Päälaskenta!C$15/(2*Päälaskenta!E$15),2)+(D1247/Päälaskenta!E$15))-Päälaskenta!C$15/(2*Päälaskenta!E$15)</f>
        <v>0.85819999999999996</v>
      </c>
      <c r="G1247" s="57">
        <f>2*SQRT((POWER(F1247,2))+POWER(Päälaskenta!E$15*F1247,2))+Päälaskenta!C$15</f>
        <v>5.43</v>
      </c>
      <c r="H1247" s="57">
        <f t="shared" si="134"/>
        <v>0.61</v>
      </c>
      <c r="I1247" s="62">
        <f t="shared" si="135"/>
        <v>7.0520000000000001E-3</v>
      </c>
      <c r="M1247" s="8">
        <f>IF(F1247&gt;(Päälaskenta!D$24+Päälaskenta!D$20),(F1247*Päälaskenta!C$15 + F1247*F1247*Päälaskenta!E$15)+(Päälaskenta!C$15 + F1247*Päälaskenta!E$15)*(F1247-(Päälaskenta!D$24+Päälaskenta!D$20)),F1247*Päälaskenta!C$15 + F1247*F1247*Päälaskenta!E$15)</f>
        <v>3.3111072400000001</v>
      </c>
      <c r="N1247" s="8">
        <f>IF(F1247&gt;Päälaskenta!D$24+Päälaskenta!D$20,2*SQRT(POWER((Päälaskenta!D$24+Päälaskenta!D$20),2)+POWER(Päälaskenta!E$15*(Päälaskenta!D$24+Päälaskenta!D$20),2))+Päälaskenta!C$15,(2*SQRT((POWER(F1247,2))+POWER(Päälaskenta!E$15*F1247,2))+Päälaskenta!C$15))</f>
        <v>5.4273561584571803</v>
      </c>
      <c r="O1247" s="8">
        <f t="shared" si="136"/>
        <v>0.61007738267562694</v>
      </c>
      <c r="P1247" s="8">
        <f>Päälaskenta!F$15</f>
        <v>0.08</v>
      </c>
      <c r="Q1247" s="8">
        <f t="shared" si="137"/>
        <v>29.771899415887798</v>
      </c>
      <c r="R1247" s="8">
        <f t="shared" si="138"/>
        <v>0.75503443977851903</v>
      </c>
      <c r="S1247" s="8">
        <f t="shared" si="139"/>
        <v>7.0512632890440997E-3</v>
      </c>
    </row>
    <row r="1248" spans="1:19" x14ac:dyDescent="0.2">
      <c r="A1248" s="8">
        <v>1246</v>
      </c>
      <c r="B1248" s="8">
        <f>IF(Päälaskenta!C$7,Päälaskenta!E$7,Päälaskenta!G$5)</f>
        <v>2.5</v>
      </c>
      <c r="C1248" s="56">
        <v>0.754</v>
      </c>
      <c r="D1248" s="92">
        <f t="shared" si="133"/>
        <v>3.3156500000000002</v>
      </c>
      <c r="E1248" s="8">
        <f>Päälaskenta!F$15</f>
        <v>0.08</v>
      </c>
      <c r="F1248" s="93">
        <f>SQRT(POWER(Päälaskenta!C$15/(2*Päälaskenta!E$15),2)+(D1248/Päälaskenta!E$15))-Päälaskenta!C$15/(2*Päälaskenta!E$15)</f>
        <v>0.85919999999999996</v>
      </c>
      <c r="G1248" s="57">
        <f>2*SQRT((POWER(F1248,2))+POWER(Päälaskenta!E$15*F1248,2))+Päälaskenta!C$15</f>
        <v>5.43</v>
      </c>
      <c r="H1248" s="57">
        <f t="shared" si="134"/>
        <v>0.61</v>
      </c>
      <c r="I1248" s="62">
        <f t="shared" si="135"/>
        <v>7.0330000000000002E-3</v>
      </c>
      <c r="M1248" s="8">
        <f>IF(F1248&gt;(Päälaskenta!D$24+Päälaskenta!D$20),(F1248*Päälaskenta!C$15 + F1248*F1248*Päälaskenta!E$15)+(Päälaskenta!C$15 + F1248*Päälaskenta!E$15)*(F1248-(Päälaskenta!D$24+Päälaskenta!D$20)),F1248*Päälaskenta!C$15 + F1248*F1248*Päälaskenta!E$15)</f>
        <v>3.3158246400000002</v>
      </c>
      <c r="N1248" s="8">
        <f>IF(F1248&gt;Päälaskenta!D$24+Päälaskenta!D$20,2*SQRT(POWER((Päälaskenta!D$24+Päälaskenta!D$20),2)+POWER(Päälaskenta!E$15*(Päälaskenta!D$24+Päälaskenta!D$20),2))+Päälaskenta!C$15,(2*SQRT((POWER(F1248,2))+POWER(Päälaskenta!E$15*F1248,2))+Päälaskenta!C$15))</f>
        <v>5.4301845855819302</v>
      </c>
      <c r="O1248" s="8">
        <f t="shared" si="136"/>
        <v>0.61062834747903105</v>
      </c>
      <c r="P1248" s="8">
        <f>Päälaskenta!F$15</f>
        <v>0.08</v>
      </c>
      <c r="Q1248" s="8">
        <f t="shared" si="137"/>
        <v>29.8322636628622</v>
      </c>
      <c r="R1248" s="8">
        <f t="shared" si="138"/>
        <v>0.75396025768117803</v>
      </c>
      <c r="S1248" s="8">
        <f t="shared" si="139"/>
        <v>7.0227563297668603E-3</v>
      </c>
    </row>
    <row r="1249" spans="1:19" x14ac:dyDescent="0.2">
      <c r="A1249" s="8">
        <v>1247</v>
      </c>
      <c r="B1249" s="8">
        <f>IF(Päälaskenta!C$7,Päälaskenta!E$7,Päälaskenta!G$5)</f>
        <v>2.5</v>
      </c>
      <c r="C1249" s="56">
        <v>0.753</v>
      </c>
      <c r="D1249" s="92">
        <f t="shared" si="133"/>
        <v>3.3200500000000002</v>
      </c>
      <c r="E1249" s="8">
        <f>Päälaskenta!F$15</f>
        <v>0.08</v>
      </c>
      <c r="F1249" s="93">
        <f>SQRT(POWER(Päälaskenta!C$15/(2*Päälaskenta!E$15),2)+(D1249/Päälaskenta!E$15))-Päälaskenta!C$15/(2*Päälaskenta!E$15)</f>
        <v>0.86009999999999998</v>
      </c>
      <c r="G1249" s="57">
        <f>2*SQRT((POWER(F1249,2))+POWER(Päälaskenta!E$15*F1249,2))+Päälaskenta!C$15</f>
        <v>5.43</v>
      </c>
      <c r="H1249" s="57">
        <f t="shared" si="134"/>
        <v>0.61</v>
      </c>
      <c r="I1249" s="62">
        <f t="shared" si="135"/>
        <v>7.0150000000000004E-3</v>
      </c>
      <c r="M1249" s="8">
        <f>IF(F1249&gt;(Päälaskenta!D$24+Päälaskenta!D$20),(F1249*Päälaskenta!C$15 + F1249*F1249*Päälaskenta!E$15)+(Päälaskenta!C$15 + F1249*Päälaskenta!E$15)*(F1249-(Päälaskenta!D$24+Päälaskenta!D$20)),F1249*Päälaskenta!C$15 + F1249*F1249*Päälaskenta!E$15)</f>
        <v>3.3200720100000001</v>
      </c>
      <c r="N1249" s="8">
        <f>IF(F1249&gt;Päälaskenta!D$24+Päälaskenta!D$20,2*SQRT(POWER((Päälaskenta!D$24+Päälaskenta!D$20),2)+POWER(Päälaskenta!E$15*(Päälaskenta!D$24+Päälaskenta!D$20),2))+Päälaskenta!C$15,(2*SQRT((POWER(F1249,2))+POWER(Päälaskenta!E$15*F1249,2))+Päälaskenta!C$15))</f>
        <v>5.4327301699942003</v>
      </c>
      <c r="O1249" s="8">
        <f t="shared" si="136"/>
        <v>0.61112404005213905</v>
      </c>
      <c r="P1249" s="8">
        <f>Päälaskenta!F$15</f>
        <v>0.08</v>
      </c>
      <c r="Q1249" s="8">
        <f t="shared" si="137"/>
        <v>29.886640190664099</v>
      </c>
      <c r="R1249" s="8">
        <f t="shared" si="138"/>
        <v>0.75299571589713798</v>
      </c>
      <c r="S1249" s="8">
        <f t="shared" si="139"/>
        <v>6.99722480749034E-3</v>
      </c>
    </row>
    <row r="1250" spans="1:19" x14ac:dyDescent="0.2">
      <c r="A1250" s="8">
        <v>1248</v>
      </c>
      <c r="B1250" s="8">
        <f>IF(Päälaskenta!C$7,Päälaskenta!E$7,Päälaskenta!G$5)</f>
        <v>2.5</v>
      </c>
      <c r="C1250" s="56">
        <v>0.752</v>
      </c>
      <c r="D1250" s="92">
        <f t="shared" si="133"/>
        <v>3.3244699999999998</v>
      </c>
      <c r="E1250" s="8">
        <f>Päälaskenta!F$15</f>
        <v>0.08</v>
      </c>
      <c r="F1250" s="93">
        <f>SQRT(POWER(Päälaskenta!C$15/(2*Päälaskenta!E$15),2)+(D1250/Päälaskenta!E$15))-Päälaskenta!C$15/(2*Päälaskenta!E$15)</f>
        <v>0.86099999999999999</v>
      </c>
      <c r="G1250" s="57">
        <f>2*SQRT((POWER(F1250,2))+POWER(Päälaskenta!E$15*F1250,2))+Päälaskenta!C$15</f>
        <v>5.44</v>
      </c>
      <c r="H1250" s="57">
        <f t="shared" si="134"/>
        <v>0.61</v>
      </c>
      <c r="I1250" s="62">
        <f t="shared" si="135"/>
        <v>6.9959999999999996E-3</v>
      </c>
      <c r="M1250" s="8">
        <f>IF(F1250&gt;(Päälaskenta!D$24+Päälaskenta!D$20),(F1250*Päälaskenta!C$15 + F1250*F1250*Päälaskenta!E$15)+(Päälaskenta!C$15 + F1250*Päälaskenta!E$15)*(F1250-(Päälaskenta!D$24+Päälaskenta!D$20)),F1250*Päälaskenta!C$15 + F1250*F1250*Päälaskenta!E$15)</f>
        <v>3.3243209999999999</v>
      </c>
      <c r="N1250" s="8">
        <f>IF(F1250&gt;Päälaskenta!D$24+Päälaskenta!D$20,2*SQRT(POWER((Päälaskenta!D$24+Päälaskenta!D$20),2)+POWER(Päälaskenta!E$15*(Päälaskenta!D$24+Päälaskenta!D$20),2))+Päälaskenta!C$15,(2*SQRT((POWER(F1250,2))+POWER(Päälaskenta!E$15*F1250,2))+Päälaskenta!C$15))</f>
        <v>5.4352757544064696</v>
      </c>
      <c r="O1250" s="8">
        <f t="shared" si="136"/>
        <v>0.61161956636789205</v>
      </c>
      <c r="P1250" s="8">
        <f>Päälaskenta!F$15</f>
        <v>0.08</v>
      </c>
      <c r="Q1250" s="8">
        <f t="shared" si="137"/>
        <v>29.9410628634555</v>
      </c>
      <c r="R1250" s="8">
        <f t="shared" si="138"/>
        <v>0.75203327235847595</v>
      </c>
      <c r="S1250" s="8">
        <f t="shared" si="139"/>
        <v>6.9718107740314901E-3</v>
      </c>
    </row>
    <row r="1251" spans="1:19" x14ac:dyDescent="0.2">
      <c r="A1251" s="8">
        <v>1249</v>
      </c>
      <c r="B1251" s="8">
        <f>IF(Päälaskenta!C$7,Päälaskenta!E$7,Päälaskenta!G$5)</f>
        <v>2.5</v>
      </c>
      <c r="C1251" s="56">
        <v>0.751</v>
      </c>
      <c r="D1251" s="92">
        <f t="shared" si="133"/>
        <v>3.3288899999999999</v>
      </c>
      <c r="E1251" s="8">
        <f>Päälaskenta!F$15</f>
        <v>0.08</v>
      </c>
      <c r="F1251" s="93">
        <f>SQRT(POWER(Päälaskenta!C$15/(2*Päälaskenta!E$15),2)+(D1251/Päälaskenta!E$15))-Päälaskenta!C$15/(2*Päälaskenta!E$15)</f>
        <v>0.86199999999999999</v>
      </c>
      <c r="G1251" s="57">
        <f>2*SQRT((POWER(F1251,2))+POWER(Päälaskenta!E$15*F1251,2))+Päälaskenta!C$15</f>
        <v>5.44</v>
      </c>
      <c r="H1251" s="57">
        <f t="shared" si="134"/>
        <v>0.61</v>
      </c>
      <c r="I1251" s="62">
        <f t="shared" si="135"/>
        <v>6.9769999999999997E-3</v>
      </c>
      <c r="M1251" s="8">
        <f>IF(F1251&gt;(Päälaskenta!D$24+Päälaskenta!D$20),(F1251*Päälaskenta!C$15 + F1251*F1251*Päälaskenta!E$15)+(Päälaskenta!C$15 + F1251*Päälaskenta!E$15)*(F1251-(Päälaskenta!D$24+Päälaskenta!D$20)),F1251*Päälaskenta!C$15 + F1251*F1251*Päälaskenta!E$15)</f>
        <v>3.3290440000000001</v>
      </c>
      <c r="N1251" s="8">
        <f>IF(F1251&gt;Päälaskenta!D$24+Päälaskenta!D$20,2*SQRT(POWER((Päälaskenta!D$24+Päälaskenta!D$20),2)+POWER(Päälaskenta!E$15*(Päälaskenta!D$24+Päälaskenta!D$20),2))+Päälaskenta!C$15,(2*SQRT((POWER(F1251,2))+POWER(Päälaskenta!E$15*F1251,2))+Päälaskenta!C$15))</f>
        <v>5.4381041815312203</v>
      </c>
      <c r="O1251" s="8">
        <f t="shared" si="136"/>
        <v>0.61216995645394801</v>
      </c>
      <c r="P1251" s="8">
        <f>Päälaskenta!F$15</f>
        <v>0.08</v>
      </c>
      <c r="Q1251" s="8">
        <f t="shared" si="137"/>
        <v>30.0015866239929</v>
      </c>
      <c r="R1251" s="8">
        <f t="shared" si="138"/>
        <v>0.75096634349080404</v>
      </c>
      <c r="S1251" s="8">
        <f t="shared" si="139"/>
        <v>6.9437099545680602E-3</v>
      </c>
    </row>
    <row r="1252" spans="1:19" x14ac:dyDescent="0.2">
      <c r="A1252" s="8">
        <v>1250</v>
      </c>
      <c r="B1252" s="8">
        <f>IF(Päälaskenta!C$7,Päälaskenta!E$7,Päälaskenta!G$5)</f>
        <v>2.5</v>
      </c>
      <c r="C1252" s="56">
        <v>0.75</v>
      </c>
      <c r="D1252" s="92">
        <f t="shared" si="133"/>
        <v>3.3333300000000001</v>
      </c>
      <c r="E1252" s="8">
        <f>Päälaskenta!F$15</f>
        <v>0.08</v>
      </c>
      <c r="F1252" s="93">
        <f>SQRT(POWER(Päälaskenta!C$15/(2*Päälaskenta!E$15),2)+(D1252/Päälaskenta!E$15))-Päälaskenta!C$15/(2*Päälaskenta!E$15)</f>
        <v>0.8629</v>
      </c>
      <c r="G1252" s="57">
        <f>2*SQRT((POWER(F1252,2))+POWER(Päälaskenta!E$15*F1252,2))+Päälaskenta!C$15</f>
        <v>5.44</v>
      </c>
      <c r="H1252" s="57">
        <f t="shared" si="134"/>
        <v>0.61</v>
      </c>
      <c r="I1252" s="62">
        <f t="shared" si="135"/>
        <v>6.9589999999999999E-3</v>
      </c>
      <c r="M1252" s="8">
        <f>IF(F1252&gt;(Päälaskenta!D$24+Päälaskenta!D$20),(F1252*Päälaskenta!C$15 + F1252*F1252*Päälaskenta!E$15)+(Päälaskenta!C$15 + F1252*Päälaskenta!E$15)*(F1252-(Päälaskenta!D$24+Päälaskenta!D$20)),F1252*Päälaskenta!C$15 + F1252*F1252*Päälaskenta!E$15)</f>
        <v>3.33329641</v>
      </c>
      <c r="N1252" s="8">
        <f>IF(F1252&gt;Päälaskenta!D$24+Päälaskenta!D$20,2*SQRT(POWER((Päälaskenta!D$24+Päälaskenta!D$20),2)+POWER(Päälaskenta!E$15*(Päälaskenta!D$24+Päälaskenta!D$20),2))+Päälaskenta!C$15,(2*SQRT((POWER(F1252,2))+POWER(Päälaskenta!E$15*F1252,2))+Päälaskenta!C$15))</f>
        <v>5.4406497659434896</v>
      </c>
      <c r="O1252" s="8">
        <f t="shared" si="136"/>
        <v>0.612665132548181</v>
      </c>
      <c r="P1252" s="8">
        <f>Päälaskenta!F$15</f>
        <v>0.08</v>
      </c>
      <c r="Q1252" s="8">
        <f t="shared" si="137"/>
        <v>30.056106723277299</v>
      </c>
      <c r="R1252" s="8">
        <f t="shared" si="138"/>
        <v>0.75000830784202599</v>
      </c>
      <c r="S1252" s="8">
        <f t="shared" si="139"/>
        <v>6.9185417978540704E-3</v>
      </c>
    </row>
    <row r="1253" spans="1:19" x14ac:dyDescent="0.2">
      <c r="A1253" s="8">
        <v>1251</v>
      </c>
      <c r="B1253" s="8">
        <f>IF(Päälaskenta!C$7,Päälaskenta!E$7,Päälaskenta!G$5)</f>
        <v>2.5</v>
      </c>
      <c r="C1253" s="56">
        <v>0.749</v>
      </c>
      <c r="D1253" s="92">
        <f t="shared" si="133"/>
        <v>3.33778</v>
      </c>
      <c r="E1253" s="8">
        <f>Päälaskenta!F$15</f>
        <v>0.08</v>
      </c>
      <c r="F1253" s="93">
        <f>SQRT(POWER(Päälaskenta!C$15/(2*Päälaskenta!E$15),2)+(D1253/Päälaskenta!E$15))-Päälaskenta!C$15/(2*Päälaskenta!E$15)</f>
        <v>0.86380000000000001</v>
      </c>
      <c r="G1253" s="57">
        <f>2*SQRT((POWER(F1253,2))+POWER(Päälaskenta!E$15*F1253,2))+Päälaskenta!C$15</f>
        <v>5.44</v>
      </c>
      <c r="H1253" s="57">
        <f t="shared" si="134"/>
        <v>0.61</v>
      </c>
      <c r="I1253" s="62">
        <f t="shared" si="135"/>
        <v>6.94E-3</v>
      </c>
      <c r="M1253" s="8">
        <f>IF(F1253&gt;(Päälaskenta!D$24+Päälaskenta!D$20),(F1253*Päälaskenta!C$15 + F1253*F1253*Päälaskenta!E$15)+(Päälaskenta!C$15 + F1253*Päälaskenta!E$15)*(F1253-(Päälaskenta!D$24+Päälaskenta!D$20)),F1253*Päälaskenta!C$15 + F1253*F1253*Päälaskenta!E$15)</f>
        <v>3.3375504399999998</v>
      </c>
      <c r="N1253" s="8">
        <f>IF(F1253&gt;Päälaskenta!D$24+Päälaskenta!D$20,2*SQRT(POWER((Päälaskenta!D$24+Päälaskenta!D$20),2)+POWER(Päälaskenta!E$15*(Päälaskenta!D$24+Päälaskenta!D$20),2))+Päälaskenta!C$15,(2*SQRT((POWER(F1253,2))+POWER(Päälaskenta!E$15*F1253,2))+Päälaskenta!C$15))</f>
        <v>5.4431953503557597</v>
      </c>
      <c r="O1253" s="8">
        <f t="shared" si="136"/>
        <v>0.61316014311003197</v>
      </c>
      <c r="P1253" s="8">
        <f>Päälaskenta!F$15</f>
        <v>0.08</v>
      </c>
      <c r="Q1253" s="8">
        <f t="shared" si="137"/>
        <v>30.1106729763858</v>
      </c>
      <c r="R1253" s="8">
        <f t="shared" si="138"/>
        <v>0.74905234990246305</v>
      </c>
      <c r="S1253" s="8">
        <f t="shared" si="139"/>
        <v>6.89348909742223E-3</v>
      </c>
    </row>
    <row r="1254" spans="1:19" x14ac:dyDescent="0.2">
      <c r="A1254" s="8">
        <v>1252</v>
      </c>
      <c r="B1254" s="8">
        <f>IF(Päälaskenta!C$7,Päälaskenta!E$7,Päälaskenta!G$5)</f>
        <v>2.5</v>
      </c>
      <c r="C1254" s="56">
        <v>0.748</v>
      </c>
      <c r="D1254" s="92">
        <f t="shared" si="133"/>
        <v>3.3422499999999999</v>
      </c>
      <c r="E1254" s="8">
        <f>Päälaskenta!F$15</f>
        <v>0.08</v>
      </c>
      <c r="F1254" s="93">
        <f>SQRT(POWER(Päälaskenta!C$15/(2*Päälaskenta!E$15),2)+(D1254/Päälaskenta!E$15))-Päälaskenta!C$15/(2*Päälaskenta!E$15)</f>
        <v>0.86480000000000001</v>
      </c>
      <c r="G1254" s="57">
        <f>2*SQRT((POWER(F1254,2))+POWER(Päälaskenta!E$15*F1254,2))+Päälaskenta!C$15</f>
        <v>5.45</v>
      </c>
      <c r="H1254" s="57">
        <f t="shared" si="134"/>
        <v>0.61</v>
      </c>
      <c r="I1254" s="62">
        <f t="shared" si="135"/>
        <v>6.9220000000000002E-3</v>
      </c>
      <c r="M1254" s="8">
        <f>IF(F1254&gt;(Päälaskenta!D$24+Päälaskenta!D$20),(F1254*Päälaskenta!C$15 + F1254*F1254*Päälaskenta!E$15)+(Päälaskenta!C$15 + F1254*Päälaskenta!E$15)*(F1254-(Päälaskenta!D$24+Päälaskenta!D$20)),F1254*Päälaskenta!C$15 + F1254*F1254*Päälaskenta!E$15)</f>
        <v>3.3422790400000002</v>
      </c>
      <c r="N1254" s="8">
        <f>IF(F1254&gt;Päälaskenta!D$24+Päälaskenta!D$20,2*SQRT(POWER((Päälaskenta!D$24+Päälaskenta!D$20),2)+POWER(Päälaskenta!E$15*(Päälaskenta!D$24+Päälaskenta!D$20),2))+Päälaskenta!C$15,(2*SQRT((POWER(F1254,2))+POWER(Päälaskenta!E$15*F1254,2))+Päälaskenta!C$15))</f>
        <v>5.4460237774805096</v>
      </c>
      <c r="O1254" s="8">
        <f t="shared" si="136"/>
        <v>0.613709960984826</v>
      </c>
      <c r="P1254" s="8">
        <f>Päälaskenta!F$15</f>
        <v>0.08</v>
      </c>
      <c r="Q1254" s="8">
        <f t="shared" si="137"/>
        <v>30.171356281024998</v>
      </c>
      <c r="R1254" s="8">
        <f t="shared" si="138"/>
        <v>0.74799260327467998</v>
      </c>
      <c r="S1254" s="8">
        <f t="shared" si="139"/>
        <v>6.8657873915913999E-3</v>
      </c>
    </row>
    <row r="1255" spans="1:19" x14ac:dyDescent="0.2">
      <c r="A1255" s="8">
        <v>1253</v>
      </c>
      <c r="B1255" s="8">
        <f>IF(Päälaskenta!C$7,Päälaskenta!E$7,Päälaskenta!G$5)</f>
        <v>2.5</v>
      </c>
      <c r="C1255" s="56">
        <v>0.747</v>
      </c>
      <c r="D1255" s="92">
        <f t="shared" si="133"/>
        <v>3.3467199999999999</v>
      </c>
      <c r="E1255" s="8">
        <f>Päälaskenta!F$15</f>
        <v>0.08</v>
      </c>
      <c r="F1255" s="93">
        <f>SQRT(POWER(Päälaskenta!C$15/(2*Päälaskenta!E$15),2)+(D1255/Päälaskenta!E$15))-Päälaskenta!C$15/(2*Päälaskenta!E$15)</f>
        <v>0.86570000000000003</v>
      </c>
      <c r="G1255" s="57">
        <f>2*SQRT((POWER(F1255,2))+POWER(Päälaskenta!E$15*F1255,2))+Päälaskenta!C$15</f>
        <v>5.45</v>
      </c>
      <c r="H1255" s="57">
        <f t="shared" si="134"/>
        <v>0.61</v>
      </c>
      <c r="I1255" s="62">
        <f t="shared" si="135"/>
        <v>6.9030000000000003E-3</v>
      </c>
      <c r="M1255" s="8">
        <f>IF(F1255&gt;(Päälaskenta!D$24+Päälaskenta!D$20),(F1255*Päälaskenta!C$15 + F1255*F1255*Päälaskenta!E$15)+(Päälaskenta!C$15 + F1255*Päälaskenta!E$15)*(F1255-(Päälaskenta!D$24+Päälaskenta!D$20)),F1255*Päälaskenta!C$15 + F1255*F1255*Päälaskenta!E$15)</f>
        <v>3.3465364900000001</v>
      </c>
      <c r="N1255" s="8">
        <f>IF(F1255&gt;Päälaskenta!D$24+Päälaskenta!D$20,2*SQRT(POWER((Päälaskenta!D$24+Päälaskenta!D$20),2)+POWER(Päälaskenta!E$15*(Päälaskenta!D$24+Päälaskenta!D$20),2))+Päälaskenta!C$15,(2*SQRT((POWER(F1255,2))+POWER(Päälaskenta!E$15*F1255,2))+Päälaskenta!C$15))</f>
        <v>5.4485693618927797</v>
      </c>
      <c r="O1255" s="8">
        <f t="shared" si="136"/>
        <v>0.61420462285120803</v>
      </c>
      <c r="P1255" s="8">
        <f>Päälaskenta!F$15</f>
        <v>0.08</v>
      </c>
      <c r="Q1255" s="8">
        <f t="shared" si="137"/>
        <v>30.226019979424802</v>
      </c>
      <c r="R1255" s="8">
        <f t="shared" si="138"/>
        <v>0.747041010151962</v>
      </c>
      <c r="S1255" s="8">
        <f t="shared" si="139"/>
        <v>6.8409763209702403E-3</v>
      </c>
    </row>
    <row r="1256" spans="1:19" x14ac:dyDescent="0.2">
      <c r="A1256" s="8">
        <v>1254</v>
      </c>
      <c r="B1256" s="8">
        <f>IF(Päälaskenta!C$7,Päälaskenta!E$7,Päälaskenta!G$5)</f>
        <v>2.5</v>
      </c>
      <c r="C1256" s="56">
        <v>0.746</v>
      </c>
      <c r="D1256" s="92">
        <f t="shared" si="133"/>
        <v>3.35121</v>
      </c>
      <c r="E1256" s="8">
        <f>Päälaskenta!F$15</f>
        <v>0.08</v>
      </c>
      <c r="F1256" s="93">
        <f>SQRT(POWER(Päälaskenta!C$15/(2*Päälaskenta!E$15),2)+(D1256/Päälaskenta!E$15))-Päälaskenta!C$15/(2*Päälaskenta!E$15)</f>
        <v>0.86670000000000003</v>
      </c>
      <c r="G1256" s="57">
        <f>2*SQRT((POWER(F1256,2))+POWER(Päälaskenta!E$15*F1256,2))+Päälaskenta!C$15</f>
        <v>5.45</v>
      </c>
      <c r="H1256" s="57">
        <f t="shared" si="134"/>
        <v>0.61</v>
      </c>
      <c r="I1256" s="62">
        <f t="shared" si="135"/>
        <v>6.8849999999999996E-3</v>
      </c>
      <c r="M1256" s="8">
        <f>IF(F1256&gt;(Päälaskenta!D$24+Päälaskenta!D$20),(F1256*Päälaskenta!C$15 + F1256*F1256*Päälaskenta!E$15)+(Päälaskenta!C$15 + F1256*Päälaskenta!E$15)*(F1256-(Päälaskenta!D$24+Päälaskenta!D$20)),F1256*Päälaskenta!C$15 + F1256*F1256*Päälaskenta!E$15)</f>
        <v>3.3512688900000001</v>
      </c>
      <c r="N1256" s="8">
        <f>IF(F1256&gt;Päälaskenta!D$24+Päälaskenta!D$20,2*SQRT(POWER((Päälaskenta!D$24+Päälaskenta!D$20),2)+POWER(Päälaskenta!E$15*(Päälaskenta!D$24+Päälaskenta!D$20),2))+Päälaskenta!C$15,(2*SQRT((POWER(F1256,2))+POWER(Päälaskenta!E$15*F1256,2))+Päälaskenta!C$15))</f>
        <v>5.4513977890175198</v>
      </c>
      <c r="O1256" s="8">
        <f t="shared" si="136"/>
        <v>0.61475405385963999</v>
      </c>
      <c r="P1256" s="8">
        <f>Päälaskenta!F$15</f>
        <v>0.08</v>
      </c>
      <c r="Q1256" s="8">
        <f t="shared" si="137"/>
        <v>30.286811563771099</v>
      </c>
      <c r="R1256" s="8">
        <f t="shared" si="138"/>
        <v>0.74598609722420695</v>
      </c>
      <c r="S1256" s="8">
        <f t="shared" si="139"/>
        <v>6.8135415137155599E-3</v>
      </c>
    </row>
    <row r="1257" spans="1:19" x14ac:dyDescent="0.2">
      <c r="A1257" s="8">
        <v>1255</v>
      </c>
      <c r="B1257" s="8">
        <f>IF(Päälaskenta!C$7,Päälaskenta!E$7,Päälaskenta!G$5)</f>
        <v>2.5</v>
      </c>
      <c r="C1257" s="56">
        <v>0.745</v>
      </c>
      <c r="D1257" s="92">
        <f t="shared" si="133"/>
        <v>3.3557000000000001</v>
      </c>
      <c r="E1257" s="8">
        <f>Päälaskenta!F$15</f>
        <v>0.08</v>
      </c>
      <c r="F1257" s="93">
        <f>SQRT(POWER(Päälaskenta!C$15/(2*Päälaskenta!E$15),2)+(D1257/Päälaskenta!E$15))-Päälaskenta!C$15/(2*Päälaskenta!E$15)</f>
        <v>0.86760000000000004</v>
      </c>
      <c r="G1257" s="57">
        <f>2*SQRT((POWER(F1257,2))+POWER(Päälaskenta!E$15*F1257,2))+Päälaskenta!C$15</f>
        <v>5.45</v>
      </c>
      <c r="H1257" s="57">
        <f t="shared" si="134"/>
        <v>0.62</v>
      </c>
      <c r="I1257" s="62">
        <f t="shared" si="135"/>
        <v>6.7190000000000001E-3</v>
      </c>
      <c r="M1257" s="8">
        <f>IF(F1257&gt;(Päälaskenta!D$24+Päälaskenta!D$20),(F1257*Päälaskenta!C$15 + F1257*F1257*Päälaskenta!E$15)+(Päälaskenta!C$15 + F1257*Päälaskenta!E$15)*(F1257-(Päälaskenta!D$24+Päälaskenta!D$20)),F1257*Päälaskenta!C$15 + F1257*F1257*Päälaskenta!E$15)</f>
        <v>3.35552976</v>
      </c>
      <c r="N1257" s="8">
        <f>IF(F1257&gt;Päälaskenta!D$24+Päälaskenta!D$20,2*SQRT(POWER((Päälaskenta!D$24+Päälaskenta!D$20),2)+POWER(Päälaskenta!E$15*(Päälaskenta!D$24+Päälaskenta!D$20),2))+Päälaskenta!C$15,(2*SQRT((POWER(F1257,2))+POWER(Päälaskenta!E$15*F1257,2))+Päälaskenta!C$15))</f>
        <v>5.45394337342979</v>
      </c>
      <c r="O1257" s="8">
        <f t="shared" si="136"/>
        <v>0.61524836806104</v>
      </c>
      <c r="P1257" s="8">
        <f>Päälaskenta!F$15</f>
        <v>0.08</v>
      </c>
      <c r="Q1257" s="8">
        <f t="shared" si="137"/>
        <v>30.3415727203855</v>
      </c>
      <c r="R1257" s="8">
        <f t="shared" si="138"/>
        <v>0.74503884000718901</v>
      </c>
      <c r="S1257" s="8">
        <f t="shared" si="139"/>
        <v>6.7889692404195599E-3</v>
      </c>
    </row>
    <row r="1258" spans="1:19" x14ac:dyDescent="0.2">
      <c r="A1258" s="8">
        <v>1256</v>
      </c>
      <c r="B1258" s="8">
        <f>IF(Päälaskenta!C$7,Päälaskenta!E$7,Päälaskenta!G$5)</f>
        <v>2.5</v>
      </c>
      <c r="C1258" s="56">
        <v>0.74399999999999999</v>
      </c>
      <c r="D1258" s="92">
        <f t="shared" si="133"/>
        <v>3.36022</v>
      </c>
      <c r="E1258" s="8">
        <f>Päälaskenta!F$15</f>
        <v>0.08</v>
      </c>
      <c r="F1258" s="93">
        <f>SQRT(POWER(Päälaskenta!C$15/(2*Päälaskenta!E$15),2)+(D1258/Päälaskenta!E$15))-Päälaskenta!C$15/(2*Päälaskenta!E$15)</f>
        <v>0.86860000000000004</v>
      </c>
      <c r="G1258" s="57">
        <f>2*SQRT((POWER(F1258,2))+POWER(Päälaskenta!E$15*F1258,2))+Päälaskenta!C$15</f>
        <v>5.46</v>
      </c>
      <c r="H1258" s="57">
        <f t="shared" si="134"/>
        <v>0.62</v>
      </c>
      <c r="I1258" s="62">
        <f t="shared" si="135"/>
        <v>6.7010000000000004E-3</v>
      </c>
      <c r="M1258" s="8">
        <f>IF(F1258&gt;(Päälaskenta!D$24+Päälaskenta!D$20),(F1258*Päälaskenta!C$15 + F1258*F1258*Päälaskenta!E$15)+(Päälaskenta!C$15 + F1258*Päälaskenta!E$15)*(F1258-(Päälaskenta!D$24+Päälaskenta!D$20)),F1258*Päälaskenta!C$15 + F1258*F1258*Päälaskenta!E$15)</f>
        <v>3.36026596</v>
      </c>
      <c r="N1258" s="8">
        <f>IF(F1258&gt;Päälaskenta!D$24+Päälaskenta!D$20,2*SQRT(POWER((Päälaskenta!D$24+Päälaskenta!D$20),2)+POWER(Päälaskenta!E$15*(Päälaskenta!D$24+Päälaskenta!D$20),2))+Päälaskenta!C$15,(2*SQRT((POWER(F1258,2))+POWER(Päälaskenta!E$15*F1258,2))+Päälaskenta!C$15))</f>
        <v>5.4567718005545398</v>
      </c>
      <c r="O1258" s="8">
        <f t="shared" si="136"/>
        <v>0.61579741334583904</v>
      </c>
      <c r="P1258" s="8">
        <f>Päälaskenta!F$15</f>
        <v>0.08</v>
      </c>
      <c r="Q1258" s="8">
        <f t="shared" si="137"/>
        <v>30.402472598873</v>
      </c>
      <c r="R1258" s="8">
        <f t="shared" si="138"/>
        <v>0.74398872879693101</v>
      </c>
      <c r="S1258" s="8">
        <f t="shared" si="139"/>
        <v>6.7617982063830004E-3</v>
      </c>
    </row>
    <row r="1259" spans="1:19" x14ac:dyDescent="0.2">
      <c r="A1259" s="8">
        <v>1257</v>
      </c>
      <c r="B1259" s="8">
        <f>IF(Päälaskenta!C$7,Päälaskenta!E$7,Päälaskenta!G$5)</f>
        <v>2.5</v>
      </c>
      <c r="C1259" s="56">
        <v>0.74299999999999999</v>
      </c>
      <c r="D1259" s="92">
        <f t="shared" si="133"/>
        <v>3.3647399999999998</v>
      </c>
      <c r="E1259" s="8">
        <f>Päälaskenta!F$15</f>
        <v>0.08</v>
      </c>
      <c r="F1259" s="93">
        <f>SQRT(POWER(Päälaskenta!C$15/(2*Päälaskenta!E$15),2)+(D1259/Päälaskenta!E$15))-Päälaskenta!C$15/(2*Päälaskenta!E$15)</f>
        <v>0.86950000000000005</v>
      </c>
      <c r="G1259" s="57">
        <f>2*SQRT((POWER(F1259,2))+POWER(Päälaskenta!E$15*F1259,2))+Päälaskenta!C$15</f>
        <v>5.46</v>
      </c>
      <c r="H1259" s="57">
        <f t="shared" si="134"/>
        <v>0.62</v>
      </c>
      <c r="I1259" s="62">
        <f t="shared" si="135"/>
        <v>6.6829999999999997E-3</v>
      </c>
      <c r="M1259" s="8">
        <f>IF(F1259&gt;(Päälaskenta!D$24+Päälaskenta!D$20),(F1259*Päälaskenta!C$15 + F1259*F1259*Päälaskenta!E$15)+(Päälaskenta!C$15 + F1259*Päälaskenta!E$15)*(F1259-(Päälaskenta!D$24+Päälaskenta!D$20)),F1259*Päälaskenta!C$15 + F1259*F1259*Päälaskenta!E$15)</f>
        <v>3.3645302500000001</v>
      </c>
      <c r="N1259" s="8">
        <f>IF(F1259&gt;Päälaskenta!D$24+Päälaskenta!D$20,2*SQRT(POWER((Päälaskenta!D$24+Päälaskenta!D$20),2)+POWER(Päälaskenta!E$15*(Päälaskenta!D$24+Päälaskenta!D$20),2))+Päälaskenta!C$15,(2*SQRT((POWER(F1259,2))+POWER(Päälaskenta!E$15*F1259,2))+Päälaskenta!C$15))</f>
        <v>5.45931738496681</v>
      </c>
      <c r="O1259" s="8">
        <f t="shared" si="136"/>
        <v>0.61629138090868796</v>
      </c>
      <c r="P1259" s="8">
        <f>Päälaskenta!F$15</f>
        <v>0.08</v>
      </c>
      <c r="Q1259" s="8">
        <f t="shared" si="137"/>
        <v>30.457331226759599</v>
      </c>
      <c r="R1259" s="8">
        <f t="shared" si="138"/>
        <v>0.74304577882751999</v>
      </c>
      <c r="S1259" s="8">
        <f t="shared" si="139"/>
        <v>6.73746193709851E-3</v>
      </c>
    </row>
    <row r="1260" spans="1:19" x14ac:dyDescent="0.2">
      <c r="A1260" s="8">
        <v>1258</v>
      </c>
      <c r="B1260" s="8">
        <f>IF(Päälaskenta!C$7,Päälaskenta!E$7,Päälaskenta!G$5)</f>
        <v>2.5</v>
      </c>
      <c r="C1260" s="56">
        <v>0.74199999999999999</v>
      </c>
      <c r="D1260" s="92">
        <f t="shared" si="133"/>
        <v>3.3692700000000002</v>
      </c>
      <c r="E1260" s="8">
        <f>Päälaskenta!F$15</f>
        <v>0.08</v>
      </c>
      <c r="F1260" s="93">
        <f>SQRT(POWER(Päälaskenta!C$15/(2*Päälaskenta!E$15),2)+(D1260/Päälaskenta!E$15))-Päälaskenta!C$15/(2*Päälaskenta!E$15)</f>
        <v>0.87050000000000005</v>
      </c>
      <c r="G1260" s="57">
        <f>2*SQRT((POWER(F1260,2))+POWER(Päälaskenta!E$15*F1260,2))+Päälaskenta!C$15</f>
        <v>5.46</v>
      </c>
      <c r="H1260" s="57">
        <f t="shared" si="134"/>
        <v>0.62</v>
      </c>
      <c r="I1260" s="62">
        <f t="shared" si="135"/>
        <v>6.6649999999999999E-3</v>
      </c>
      <c r="M1260" s="8">
        <f>IF(F1260&gt;(Päälaskenta!D$24+Päälaskenta!D$20),(F1260*Päälaskenta!C$15 + F1260*F1260*Päälaskenta!E$15)+(Päälaskenta!C$15 + F1260*Päälaskenta!E$15)*(F1260-(Päälaskenta!D$24+Päälaskenta!D$20)),F1260*Päälaskenta!C$15 + F1260*F1260*Päälaskenta!E$15)</f>
        <v>3.36927025</v>
      </c>
      <c r="N1260" s="8">
        <f>IF(F1260&gt;Päälaskenta!D$24+Päälaskenta!D$20,2*SQRT(POWER((Päälaskenta!D$24+Päälaskenta!D$20),2)+POWER(Päälaskenta!E$15*(Päälaskenta!D$24+Päälaskenta!D$20),2))+Päälaskenta!C$15,(2*SQRT((POWER(F1260,2))+POWER(Päälaskenta!E$15*F1260,2))+Päälaskenta!C$15))</f>
        <v>5.4621458120915598</v>
      </c>
      <c r="O1260" s="8">
        <f t="shared" si="136"/>
        <v>0.61684004160808803</v>
      </c>
      <c r="P1260" s="8">
        <f>Päälaskenta!F$15</f>
        <v>0.08</v>
      </c>
      <c r="Q1260" s="8">
        <f t="shared" si="137"/>
        <v>30.518339413970899</v>
      </c>
      <c r="R1260" s="8">
        <f t="shared" si="138"/>
        <v>0.74200043763185797</v>
      </c>
      <c r="S1260" s="8">
        <f t="shared" si="139"/>
        <v>6.7105515940978702E-3</v>
      </c>
    </row>
    <row r="1261" spans="1:19" x14ac:dyDescent="0.2">
      <c r="A1261" s="8">
        <v>1259</v>
      </c>
      <c r="B1261" s="8">
        <f>IF(Päälaskenta!C$7,Päälaskenta!E$7,Päälaskenta!G$5)</f>
        <v>2.5</v>
      </c>
      <c r="C1261" s="56">
        <v>0.74099999999999999</v>
      </c>
      <c r="D1261" s="92">
        <f t="shared" si="133"/>
        <v>3.3738199999999998</v>
      </c>
      <c r="E1261" s="8">
        <f>Päälaskenta!F$15</f>
        <v>0.08</v>
      </c>
      <c r="F1261" s="93">
        <f>SQRT(POWER(Päälaskenta!C$15/(2*Päälaskenta!E$15),2)+(D1261/Päälaskenta!E$15))-Päälaskenta!C$15/(2*Päälaskenta!E$15)</f>
        <v>0.87150000000000005</v>
      </c>
      <c r="G1261" s="57">
        <f>2*SQRT((POWER(F1261,2))+POWER(Päälaskenta!E$15*F1261,2))+Päälaskenta!C$15</f>
        <v>5.46</v>
      </c>
      <c r="H1261" s="57">
        <f t="shared" si="134"/>
        <v>0.62</v>
      </c>
      <c r="I1261" s="62">
        <f t="shared" si="135"/>
        <v>6.6470000000000001E-3</v>
      </c>
      <c r="M1261" s="8">
        <f>IF(F1261&gt;(Päälaskenta!D$24+Päälaskenta!D$20),(F1261*Päälaskenta!C$15 + F1261*F1261*Päälaskenta!E$15)+(Päälaskenta!C$15 + F1261*Päälaskenta!E$15)*(F1261-(Päälaskenta!D$24+Päälaskenta!D$20)),F1261*Päälaskenta!C$15 + F1261*F1261*Päälaskenta!E$15)</f>
        <v>3.3740122499999998</v>
      </c>
      <c r="N1261" s="8">
        <f>IF(F1261&gt;Päälaskenta!D$24+Päälaskenta!D$20,2*SQRT(POWER((Päälaskenta!D$24+Päälaskenta!D$20),2)+POWER(Päälaskenta!E$15*(Päälaskenta!D$24+Päälaskenta!D$20),2))+Päälaskenta!C$15,(2*SQRT((POWER(F1261,2))+POWER(Päälaskenta!E$15*F1261,2))+Päälaskenta!C$15))</f>
        <v>5.4649742392163096</v>
      </c>
      <c r="O1261" s="8">
        <f t="shared" si="136"/>
        <v>0.61738850034979098</v>
      </c>
      <c r="P1261" s="8">
        <f>Päälaskenta!F$15</f>
        <v>0.08</v>
      </c>
      <c r="Q1261" s="8">
        <f t="shared" si="137"/>
        <v>30.5794046116808</v>
      </c>
      <c r="R1261" s="8">
        <f t="shared" si="138"/>
        <v>0.74095759433001496</v>
      </c>
      <c r="S1261" s="8">
        <f t="shared" si="139"/>
        <v>6.6837772333084404E-3</v>
      </c>
    </row>
    <row r="1262" spans="1:19" x14ac:dyDescent="0.2">
      <c r="A1262" s="8">
        <v>1260</v>
      </c>
      <c r="B1262" s="8">
        <f>IF(Päälaskenta!C$7,Päälaskenta!E$7,Päälaskenta!G$5)</f>
        <v>2.5</v>
      </c>
      <c r="C1262" s="56">
        <v>0.74</v>
      </c>
      <c r="D1262" s="92">
        <f t="shared" si="133"/>
        <v>3.3783799999999999</v>
      </c>
      <c r="E1262" s="8">
        <f>Päälaskenta!F$15</f>
        <v>0.08</v>
      </c>
      <c r="F1262" s="93">
        <f>SQRT(POWER(Päälaskenta!C$15/(2*Päälaskenta!E$15),2)+(D1262/Päälaskenta!E$15))-Päälaskenta!C$15/(2*Päälaskenta!E$15)</f>
        <v>0.87239999999999995</v>
      </c>
      <c r="G1262" s="57">
        <f>2*SQRT((POWER(F1262,2))+POWER(Päälaskenta!E$15*F1262,2))+Päälaskenta!C$15</f>
        <v>5.47</v>
      </c>
      <c r="H1262" s="57">
        <f t="shared" si="134"/>
        <v>0.62</v>
      </c>
      <c r="I1262" s="62">
        <f t="shared" si="135"/>
        <v>6.6290000000000003E-3</v>
      </c>
      <c r="M1262" s="8">
        <f>IF(F1262&gt;(Päälaskenta!D$24+Päälaskenta!D$20),(F1262*Päälaskenta!C$15 + F1262*F1262*Päälaskenta!E$15)+(Päälaskenta!C$15 + F1262*Päälaskenta!E$15)*(F1262-(Päälaskenta!D$24+Päälaskenta!D$20)),F1262*Päälaskenta!C$15 + F1262*F1262*Päälaskenta!E$15)</f>
        <v>3.3782817600000001</v>
      </c>
      <c r="N1262" s="8">
        <f>IF(F1262&gt;Päälaskenta!D$24+Päälaskenta!D$20,2*SQRT(POWER((Päälaskenta!D$24+Päälaskenta!D$20),2)+POWER(Päälaskenta!E$15*(Päälaskenta!D$24+Päälaskenta!D$20),2))+Päälaskenta!C$15,(2*SQRT((POWER(F1262,2))+POWER(Päälaskenta!E$15*F1262,2))+Päälaskenta!C$15))</f>
        <v>5.4675198236285798</v>
      </c>
      <c r="O1262" s="8">
        <f t="shared" si="136"/>
        <v>0.617881940802542</v>
      </c>
      <c r="P1262" s="8">
        <f>Päälaskenta!F$15</f>
        <v>0.08</v>
      </c>
      <c r="Q1262" s="8">
        <f t="shared" si="137"/>
        <v>30.634412036986099</v>
      </c>
      <c r="R1262" s="8">
        <f t="shared" si="138"/>
        <v>0.74002116389486705</v>
      </c>
      <c r="S1262" s="8">
        <f t="shared" si="139"/>
        <v>6.6597958823994396E-3</v>
      </c>
    </row>
    <row r="1263" spans="1:19" x14ac:dyDescent="0.2">
      <c r="A1263" s="8">
        <v>1261</v>
      </c>
      <c r="B1263" s="8">
        <f>IF(Päälaskenta!C$7,Päälaskenta!E$7,Päälaskenta!G$5)</f>
        <v>2.5</v>
      </c>
      <c r="C1263" s="56">
        <v>0.73899999999999999</v>
      </c>
      <c r="D1263" s="92">
        <f t="shared" si="133"/>
        <v>3.3829500000000001</v>
      </c>
      <c r="E1263" s="8">
        <f>Päälaskenta!F$15</f>
        <v>0.08</v>
      </c>
      <c r="F1263" s="93">
        <f>SQRT(POWER(Päälaskenta!C$15/(2*Päälaskenta!E$15),2)+(D1263/Päälaskenta!E$15))-Päälaskenta!C$15/(2*Päälaskenta!E$15)</f>
        <v>0.87339999999999995</v>
      </c>
      <c r="G1263" s="57">
        <f>2*SQRT((POWER(F1263,2))+POWER(Päälaskenta!E$15*F1263,2))+Päälaskenta!C$15</f>
        <v>5.47</v>
      </c>
      <c r="H1263" s="57">
        <f t="shared" si="134"/>
        <v>0.62</v>
      </c>
      <c r="I1263" s="62">
        <f t="shared" si="135"/>
        <v>6.6109999999999997E-3</v>
      </c>
      <c r="M1263" s="8">
        <f>IF(F1263&gt;(Päälaskenta!D$24+Päälaskenta!D$20),(F1263*Päälaskenta!C$15 + F1263*F1263*Päälaskenta!E$15)+(Päälaskenta!C$15 + F1263*Päälaskenta!E$15)*(F1263-(Päälaskenta!D$24+Päälaskenta!D$20)),F1263*Päälaskenta!C$15 + F1263*F1263*Päälaskenta!E$15)</f>
        <v>3.3830275599999999</v>
      </c>
      <c r="N1263" s="8">
        <f>IF(F1263&gt;Päälaskenta!D$24+Päälaskenta!D$20,2*SQRT(POWER((Päälaskenta!D$24+Päälaskenta!D$20),2)+POWER(Päälaskenta!E$15*(Päälaskenta!D$24+Päälaskenta!D$20),2))+Päälaskenta!C$15,(2*SQRT((POWER(F1263,2))+POWER(Päälaskenta!E$15*F1263,2))+Päälaskenta!C$15))</f>
        <v>5.4703482507533199</v>
      </c>
      <c r="O1263" s="8">
        <f t="shared" si="136"/>
        <v>0.61843001668753395</v>
      </c>
      <c r="P1263" s="8">
        <f>Päälaskenta!F$15</f>
        <v>0.08</v>
      </c>
      <c r="Q1263" s="8">
        <f t="shared" si="137"/>
        <v>30.695585565961998</v>
      </c>
      <c r="R1263" s="8">
        <f t="shared" si="138"/>
        <v>0.73898304275120996</v>
      </c>
      <c r="S1263" s="8">
        <f t="shared" si="139"/>
        <v>6.6332775899493202E-3</v>
      </c>
    </row>
    <row r="1264" spans="1:19" x14ac:dyDescent="0.2">
      <c r="A1264" s="8">
        <v>1262</v>
      </c>
      <c r="B1264" s="8">
        <f>IF(Päälaskenta!C$7,Päälaskenta!E$7,Päälaskenta!G$5)</f>
        <v>2.5</v>
      </c>
      <c r="C1264" s="56">
        <v>0.73799999999999999</v>
      </c>
      <c r="D1264" s="92">
        <f t="shared" si="133"/>
        <v>3.3875299999999999</v>
      </c>
      <c r="E1264" s="8">
        <f>Päälaskenta!F$15</f>
        <v>0.08</v>
      </c>
      <c r="F1264" s="93">
        <f>SQRT(POWER(Päälaskenta!C$15/(2*Päälaskenta!E$15),2)+(D1264/Päälaskenta!E$15))-Päälaskenta!C$15/(2*Päälaskenta!E$15)</f>
        <v>0.87429999999999997</v>
      </c>
      <c r="G1264" s="57">
        <f>2*SQRT((POWER(F1264,2))+POWER(Päälaskenta!E$15*F1264,2))+Päälaskenta!C$15</f>
        <v>5.47</v>
      </c>
      <c r="H1264" s="57">
        <f t="shared" si="134"/>
        <v>0.62</v>
      </c>
      <c r="I1264" s="62">
        <f t="shared" si="135"/>
        <v>6.5929999999999999E-3</v>
      </c>
      <c r="M1264" s="8">
        <f>IF(F1264&gt;(Päälaskenta!D$24+Päälaskenta!D$20),(F1264*Päälaskenta!C$15 + F1264*F1264*Päälaskenta!E$15)+(Päälaskenta!C$15 + F1264*Päälaskenta!E$15)*(F1264-(Päälaskenta!D$24+Päälaskenta!D$20)),F1264*Päälaskenta!C$15 + F1264*F1264*Päälaskenta!E$15)</f>
        <v>3.3873004899999999</v>
      </c>
      <c r="N1264" s="8">
        <f>IF(F1264&gt;Päälaskenta!D$24+Päälaskenta!D$20,2*SQRT(POWER((Päälaskenta!D$24+Päälaskenta!D$20),2)+POWER(Päälaskenta!E$15*(Päälaskenta!D$24+Päälaskenta!D$20),2))+Päälaskenta!C$15,(2*SQRT((POWER(F1264,2))+POWER(Päälaskenta!E$15*F1264,2))+Päälaskenta!C$15))</f>
        <v>5.47289383516559</v>
      </c>
      <c r="O1264" s="8">
        <f t="shared" si="136"/>
        <v>0.61892311307688896</v>
      </c>
      <c r="P1264" s="8">
        <f>Päälaskenta!F$15</f>
        <v>0.08</v>
      </c>
      <c r="Q1264" s="8">
        <f t="shared" si="137"/>
        <v>30.750690496119201</v>
      </c>
      <c r="R1264" s="8">
        <f t="shared" si="138"/>
        <v>0.73805084827298595</v>
      </c>
      <c r="S1264" s="8">
        <f t="shared" si="139"/>
        <v>6.60952535657321E-3</v>
      </c>
    </row>
    <row r="1265" spans="1:19" x14ac:dyDescent="0.2">
      <c r="A1265" s="8">
        <v>1263</v>
      </c>
      <c r="B1265" s="8">
        <f>IF(Päälaskenta!C$7,Päälaskenta!E$7,Päälaskenta!G$5)</f>
        <v>2.5</v>
      </c>
      <c r="C1265" s="56">
        <v>0.73699999999999999</v>
      </c>
      <c r="D1265" s="92">
        <f t="shared" si="133"/>
        <v>3.3921299999999999</v>
      </c>
      <c r="E1265" s="8">
        <f>Päälaskenta!F$15</f>
        <v>0.08</v>
      </c>
      <c r="F1265" s="93">
        <f>SQRT(POWER(Päälaskenta!C$15/(2*Päälaskenta!E$15),2)+(D1265/Päälaskenta!E$15))-Päälaskenta!C$15/(2*Päälaskenta!E$15)</f>
        <v>0.87529999999999997</v>
      </c>
      <c r="G1265" s="57">
        <f>2*SQRT((POWER(F1265,2))+POWER(Päälaskenta!E$15*F1265,2))+Päälaskenta!C$15</f>
        <v>5.48</v>
      </c>
      <c r="H1265" s="57">
        <f t="shared" si="134"/>
        <v>0.62</v>
      </c>
      <c r="I1265" s="62">
        <f t="shared" si="135"/>
        <v>6.5750000000000001E-3</v>
      </c>
      <c r="M1265" s="8">
        <f>IF(F1265&gt;(Päälaskenta!D$24+Päälaskenta!D$20),(F1265*Päälaskenta!C$15 + F1265*F1265*Päälaskenta!E$15)+(Päälaskenta!C$15 + F1265*Päälaskenta!E$15)*(F1265-(Päälaskenta!D$24+Päälaskenta!D$20)),F1265*Päälaskenta!C$15 + F1265*F1265*Päälaskenta!E$15)</f>
        <v>3.3920500900000001</v>
      </c>
      <c r="N1265" s="8">
        <f>IF(F1265&gt;Päälaskenta!D$24+Päälaskenta!D$20,2*SQRT(POWER((Päälaskenta!D$24+Päälaskenta!D$20),2)+POWER(Päälaskenta!E$15*(Päälaskenta!D$24+Päälaskenta!D$20),2))+Päälaskenta!C$15,(2*SQRT((POWER(F1265,2))+POWER(Päälaskenta!E$15*F1265,2))+Päälaskenta!C$15))</f>
        <v>5.4757222622903399</v>
      </c>
      <c r="O1265" s="8">
        <f t="shared" si="136"/>
        <v>0.61947080723214099</v>
      </c>
      <c r="P1265" s="8">
        <f>Päälaskenta!F$15</f>
        <v>0.08</v>
      </c>
      <c r="Q1265" s="8">
        <f t="shared" si="137"/>
        <v>30.8119723713151</v>
      </c>
      <c r="R1265" s="8">
        <f t="shared" si="138"/>
        <v>0.73701741827756995</v>
      </c>
      <c r="S1265" s="8">
        <f t="shared" si="139"/>
        <v>6.58326015631998E-3</v>
      </c>
    </row>
    <row r="1266" spans="1:19" x14ac:dyDescent="0.2">
      <c r="A1266" s="8">
        <v>1264</v>
      </c>
      <c r="B1266" s="8">
        <f>IF(Päälaskenta!C$7,Päälaskenta!E$7,Päälaskenta!G$5)</f>
        <v>2.5</v>
      </c>
      <c r="C1266" s="56">
        <v>0.73599999999999999</v>
      </c>
      <c r="D1266" s="92">
        <f t="shared" si="133"/>
        <v>3.3967399999999999</v>
      </c>
      <c r="E1266" s="8">
        <f>Päälaskenta!F$15</f>
        <v>0.08</v>
      </c>
      <c r="F1266" s="93">
        <f>SQRT(POWER(Päälaskenta!C$15/(2*Päälaskenta!E$15),2)+(D1266/Päälaskenta!E$15))-Päälaskenta!C$15/(2*Päälaskenta!E$15)</f>
        <v>0.87629999999999997</v>
      </c>
      <c r="G1266" s="57">
        <f>2*SQRT((POWER(F1266,2))+POWER(Päälaskenta!E$15*F1266,2))+Päälaskenta!C$15</f>
        <v>5.48</v>
      </c>
      <c r="H1266" s="57">
        <f t="shared" si="134"/>
        <v>0.62</v>
      </c>
      <c r="I1266" s="62">
        <f t="shared" si="135"/>
        <v>6.5579999999999996E-3</v>
      </c>
      <c r="M1266" s="8">
        <f>IF(F1266&gt;(Päälaskenta!D$24+Päälaskenta!D$20),(F1266*Päälaskenta!C$15 + F1266*F1266*Päälaskenta!E$15)+(Päälaskenta!C$15 + F1266*Päälaskenta!E$15)*(F1266-(Päälaskenta!D$24+Päälaskenta!D$20)),F1266*Päälaskenta!C$15 + F1266*F1266*Päälaskenta!E$15)</f>
        <v>3.3968016900000002</v>
      </c>
      <c r="N1266" s="8">
        <f>IF(F1266&gt;Päälaskenta!D$24+Päälaskenta!D$20,2*SQRT(POWER((Päälaskenta!D$24+Päälaskenta!D$20),2)+POWER(Päälaskenta!E$15*(Päälaskenta!D$24+Päälaskenta!D$20),2))+Päälaskenta!C$15,(2*SQRT((POWER(F1266,2))+POWER(Päälaskenta!E$15*F1266,2))+Päälaskenta!C$15))</f>
        <v>5.4785506894150897</v>
      </c>
      <c r="O1266" s="8">
        <f t="shared" si="136"/>
        <v>0.62001830092817001</v>
      </c>
      <c r="P1266" s="8">
        <f>Päälaskenta!F$15</f>
        <v>0.08</v>
      </c>
      <c r="Q1266" s="8">
        <f t="shared" si="137"/>
        <v>30.8733112768927</v>
      </c>
      <c r="R1266" s="8">
        <f t="shared" si="138"/>
        <v>0.73598644494315502</v>
      </c>
      <c r="S1266" s="8">
        <f t="shared" si="139"/>
        <v>6.5571269809107302E-3</v>
      </c>
    </row>
    <row r="1267" spans="1:19" x14ac:dyDescent="0.2">
      <c r="A1267" s="8">
        <v>1265</v>
      </c>
      <c r="B1267" s="8">
        <f>IF(Päälaskenta!C$7,Päälaskenta!E$7,Päälaskenta!G$5)</f>
        <v>2.5</v>
      </c>
      <c r="C1267" s="56">
        <v>0.73499999999999999</v>
      </c>
      <c r="D1267" s="92">
        <f t="shared" si="133"/>
        <v>3.4013599999999999</v>
      </c>
      <c r="E1267" s="8">
        <f>Päälaskenta!F$15</f>
        <v>0.08</v>
      </c>
      <c r="F1267" s="93">
        <f>SQRT(POWER(Päälaskenta!C$15/(2*Päälaskenta!E$15),2)+(D1267/Päälaskenta!E$15))-Päälaskenta!C$15/(2*Päälaskenta!E$15)</f>
        <v>0.87729999999999997</v>
      </c>
      <c r="G1267" s="57">
        <f>2*SQRT((POWER(F1267,2))+POWER(Päälaskenta!E$15*F1267,2))+Päälaskenta!C$15</f>
        <v>5.48</v>
      </c>
      <c r="H1267" s="57">
        <f t="shared" si="134"/>
        <v>0.62</v>
      </c>
      <c r="I1267" s="62">
        <f t="shared" si="135"/>
        <v>6.5399999999999998E-3</v>
      </c>
      <c r="M1267" s="8">
        <f>IF(F1267&gt;(Päälaskenta!D$24+Päälaskenta!D$20),(F1267*Päälaskenta!C$15 + F1267*F1267*Päälaskenta!E$15)+(Päälaskenta!C$15 + F1267*Päälaskenta!E$15)*(F1267-(Päälaskenta!D$24+Päälaskenta!D$20)),F1267*Päälaskenta!C$15 + F1267*F1267*Päälaskenta!E$15)</f>
        <v>3.4015552900000001</v>
      </c>
      <c r="N1267" s="8">
        <f>IF(F1267&gt;Päälaskenta!D$24+Päälaskenta!D$20,2*SQRT(POWER((Päälaskenta!D$24+Päälaskenta!D$20),2)+POWER(Päälaskenta!E$15*(Päälaskenta!D$24+Päälaskenta!D$20),2))+Päälaskenta!C$15,(2*SQRT((POWER(F1267,2))+POWER(Päälaskenta!E$15*F1267,2))+Päälaskenta!C$15))</f>
        <v>5.4813791165398298</v>
      </c>
      <c r="O1267" s="8">
        <f t="shared" si="136"/>
        <v>0.62056559447529402</v>
      </c>
      <c r="P1267" s="8">
        <f>Päälaskenta!F$15</f>
        <v>0.08</v>
      </c>
      <c r="Q1267" s="8">
        <f t="shared" si="137"/>
        <v>30.934707217056001</v>
      </c>
      <c r="R1267" s="8">
        <f t="shared" si="138"/>
        <v>0.73495791979321301</v>
      </c>
      <c r="S1267" s="8">
        <f t="shared" si="139"/>
        <v>6.5311250231202597E-3</v>
      </c>
    </row>
    <row r="1268" spans="1:19" x14ac:dyDescent="0.2">
      <c r="A1268" s="8">
        <v>1266</v>
      </c>
      <c r="B1268" s="8">
        <f>IF(Päälaskenta!C$7,Päälaskenta!E$7,Päälaskenta!G$5)</f>
        <v>2.5</v>
      </c>
      <c r="C1268" s="56">
        <v>0.73399999999999999</v>
      </c>
      <c r="D1268" s="92">
        <f t="shared" si="133"/>
        <v>3.4059900000000001</v>
      </c>
      <c r="E1268" s="8">
        <f>Päälaskenta!F$15</f>
        <v>0.08</v>
      </c>
      <c r="F1268" s="93">
        <f>SQRT(POWER(Päälaskenta!C$15/(2*Päälaskenta!E$15),2)+(D1268/Päälaskenta!E$15))-Päälaskenta!C$15/(2*Päälaskenta!E$15)</f>
        <v>0.87819999999999998</v>
      </c>
      <c r="G1268" s="57">
        <f>2*SQRT((POWER(F1268,2))+POWER(Päälaskenta!E$15*F1268,2))+Päälaskenta!C$15</f>
        <v>5.48</v>
      </c>
      <c r="H1268" s="57">
        <f t="shared" si="134"/>
        <v>0.62</v>
      </c>
      <c r="I1268" s="62">
        <f t="shared" si="135"/>
        <v>6.522E-3</v>
      </c>
      <c r="M1268" s="8">
        <f>IF(F1268&gt;(Päälaskenta!D$24+Päälaskenta!D$20),(F1268*Päälaskenta!C$15 + F1268*F1268*Päälaskenta!E$15)+(Päälaskenta!C$15 + F1268*Päälaskenta!E$15)*(F1268-(Päälaskenta!D$24+Päälaskenta!D$20)),F1268*Päälaskenta!C$15 + F1268*F1268*Päälaskenta!E$15)</f>
        <v>3.40583524</v>
      </c>
      <c r="N1268" s="8">
        <f>IF(F1268&gt;Päälaskenta!D$24+Päälaskenta!D$20,2*SQRT(POWER((Päälaskenta!D$24+Päälaskenta!D$20),2)+POWER(Päälaskenta!E$15*(Päälaskenta!D$24+Päälaskenta!D$20),2))+Päälaskenta!C$15,(2*SQRT((POWER(F1268,2))+POWER(Päälaskenta!E$15*F1268,2))+Päälaskenta!C$15))</f>
        <v>5.4839247009520999</v>
      </c>
      <c r="O1268" s="8">
        <f t="shared" si="136"/>
        <v>0.62105798779634802</v>
      </c>
      <c r="P1268" s="8">
        <f>Päälaskenta!F$15</f>
        <v>0.08</v>
      </c>
      <c r="Q1268" s="8">
        <f t="shared" si="137"/>
        <v>30.9900123312649</v>
      </c>
      <c r="R1268" s="8">
        <f t="shared" si="138"/>
        <v>0.73403433338131796</v>
      </c>
      <c r="S1268" s="8">
        <f t="shared" si="139"/>
        <v>6.5078347896986403E-3</v>
      </c>
    </row>
    <row r="1269" spans="1:19" x14ac:dyDescent="0.2">
      <c r="A1269" s="8">
        <v>1267</v>
      </c>
      <c r="B1269" s="8">
        <f>IF(Päälaskenta!C$7,Päälaskenta!E$7,Päälaskenta!G$5)</f>
        <v>2.5</v>
      </c>
      <c r="C1269" s="56">
        <v>0.73299999999999998</v>
      </c>
      <c r="D1269" s="92">
        <f t="shared" si="133"/>
        <v>3.4106399999999999</v>
      </c>
      <c r="E1269" s="8">
        <f>Päälaskenta!F$15</f>
        <v>0.08</v>
      </c>
      <c r="F1269" s="93">
        <f>SQRT(POWER(Päälaskenta!C$15/(2*Päälaskenta!E$15),2)+(D1269/Päälaskenta!E$15))-Päälaskenta!C$15/(2*Päälaskenta!E$15)</f>
        <v>0.87919999999999998</v>
      </c>
      <c r="G1269" s="57">
        <f>2*SQRT((POWER(F1269,2))+POWER(Päälaskenta!E$15*F1269,2))+Päälaskenta!C$15</f>
        <v>5.49</v>
      </c>
      <c r="H1269" s="57">
        <f t="shared" si="134"/>
        <v>0.62</v>
      </c>
      <c r="I1269" s="62">
        <f t="shared" si="135"/>
        <v>6.5040000000000002E-3</v>
      </c>
      <c r="M1269" s="8">
        <f>IF(F1269&gt;(Päälaskenta!D$24+Päälaskenta!D$20),(F1269*Päälaskenta!C$15 + F1269*F1269*Päälaskenta!E$15)+(Päälaskenta!C$15 + F1269*Päälaskenta!E$15)*(F1269-(Päälaskenta!D$24+Päälaskenta!D$20)),F1269*Päälaskenta!C$15 + F1269*F1269*Päälaskenta!E$15)</f>
        <v>3.41059264</v>
      </c>
      <c r="N1269" s="8">
        <f>IF(F1269&gt;Päälaskenta!D$24+Päälaskenta!D$20,2*SQRT(POWER((Päälaskenta!D$24+Päälaskenta!D$20),2)+POWER(Päälaskenta!E$15*(Päälaskenta!D$24+Päälaskenta!D$20),2))+Päälaskenta!C$15,(2*SQRT((POWER(F1269,2))+POWER(Päälaskenta!E$15*F1269,2))+Päälaskenta!C$15))</f>
        <v>5.4867531280768498</v>
      </c>
      <c r="O1269" s="8">
        <f t="shared" si="136"/>
        <v>0.62160490191317197</v>
      </c>
      <c r="P1269" s="8">
        <f>Päälaskenta!F$15</f>
        <v>0.08</v>
      </c>
      <c r="Q1269" s="8">
        <f t="shared" si="137"/>
        <v>31.051516648797001</v>
      </c>
      <c r="R1269" s="8">
        <f t="shared" si="138"/>
        <v>0.73301043656741105</v>
      </c>
      <c r="S1269" s="8">
        <f t="shared" si="139"/>
        <v>6.4820799423127799E-3</v>
      </c>
    </row>
    <row r="1270" spans="1:19" x14ac:dyDescent="0.2">
      <c r="A1270" s="8">
        <v>1268</v>
      </c>
      <c r="B1270" s="8">
        <f>IF(Päälaskenta!C$7,Päälaskenta!E$7,Päälaskenta!G$5)</f>
        <v>2.5</v>
      </c>
      <c r="C1270" s="56">
        <v>0.73199999999999998</v>
      </c>
      <c r="D1270" s="92">
        <f t="shared" si="133"/>
        <v>3.4152999999999998</v>
      </c>
      <c r="E1270" s="8">
        <f>Päälaskenta!F$15</f>
        <v>0.08</v>
      </c>
      <c r="F1270" s="93">
        <f>SQRT(POWER(Päälaskenta!C$15/(2*Päälaskenta!E$15),2)+(D1270/Päälaskenta!E$15))-Päälaskenta!C$15/(2*Päälaskenta!E$15)</f>
        <v>0.88019999999999998</v>
      </c>
      <c r="G1270" s="57">
        <f>2*SQRT((POWER(F1270,2))+POWER(Päälaskenta!E$15*F1270,2))+Päälaskenta!C$15</f>
        <v>5.49</v>
      </c>
      <c r="H1270" s="57">
        <f t="shared" si="134"/>
        <v>0.62</v>
      </c>
      <c r="I1270" s="62">
        <f t="shared" si="135"/>
        <v>6.4869999999999997E-3</v>
      </c>
      <c r="M1270" s="8">
        <f>IF(F1270&gt;(Päälaskenta!D$24+Päälaskenta!D$20),(F1270*Päälaskenta!C$15 + F1270*F1270*Päälaskenta!E$15)+(Päälaskenta!C$15 + F1270*Päälaskenta!E$15)*(F1270-(Päälaskenta!D$24+Päälaskenta!D$20)),F1270*Päälaskenta!C$15 + F1270*F1270*Päälaskenta!E$15)</f>
        <v>3.4153520400000001</v>
      </c>
      <c r="N1270" s="8">
        <f>IF(F1270&gt;Päälaskenta!D$24+Päälaskenta!D$20,2*SQRT(POWER((Päälaskenta!D$24+Päälaskenta!D$20),2)+POWER(Päälaskenta!E$15*(Päälaskenta!D$24+Päälaskenta!D$20),2))+Päälaskenta!C$15,(2*SQRT((POWER(F1270,2))+POWER(Päälaskenta!E$15*F1270,2))+Päälaskenta!C$15))</f>
        <v>5.4895815552015996</v>
      </c>
      <c r="O1270" s="8">
        <f t="shared" si="136"/>
        <v>0.62215161677738695</v>
      </c>
      <c r="P1270" s="8">
        <f>Päälaskenta!F$15</f>
        <v>0.08</v>
      </c>
      <c r="Q1270" s="8">
        <f t="shared" si="137"/>
        <v>31.113078013223799</v>
      </c>
      <c r="R1270" s="8">
        <f t="shared" si="138"/>
        <v>0.73198896357401599</v>
      </c>
      <c r="S1270" s="8">
        <f t="shared" si="139"/>
        <v>6.4564540043768404E-3</v>
      </c>
    </row>
    <row r="1271" spans="1:19" x14ac:dyDescent="0.2">
      <c r="A1271" s="8">
        <v>1269</v>
      </c>
      <c r="B1271" s="8">
        <f>IF(Päälaskenta!C$7,Päälaskenta!E$7,Päälaskenta!G$5)</f>
        <v>2.5</v>
      </c>
      <c r="C1271" s="56">
        <v>0.73099999999999998</v>
      </c>
      <c r="D1271" s="92">
        <f t="shared" si="133"/>
        <v>3.4199700000000002</v>
      </c>
      <c r="E1271" s="8">
        <f>Päälaskenta!F$15</f>
        <v>0.08</v>
      </c>
      <c r="F1271" s="93">
        <f>SQRT(POWER(Päälaskenta!C$15/(2*Päälaskenta!E$15),2)+(D1271/Päälaskenta!E$15))-Päälaskenta!C$15/(2*Päälaskenta!E$15)</f>
        <v>0.88119999999999998</v>
      </c>
      <c r="G1271" s="57">
        <f>2*SQRT((POWER(F1271,2))+POWER(Päälaskenta!E$15*F1271,2))+Päälaskenta!C$15</f>
        <v>5.49</v>
      </c>
      <c r="H1271" s="57">
        <f t="shared" si="134"/>
        <v>0.62</v>
      </c>
      <c r="I1271" s="62">
        <f t="shared" si="135"/>
        <v>6.4689999999999999E-3</v>
      </c>
      <c r="M1271" s="8">
        <f>IF(F1271&gt;(Päälaskenta!D$24+Päälaskenta!D$20),(F1271*Päälaskenta!C$15 + F1271*F1271*Päälaskenta!E$15)+(Päälaskenta!C$15 + F1271*Päälaskenta!E$15)*(F1271-(Päälaskenta!D$24+Päälaskenta!D$20)),F1271*Päälaskenta!C$15 + F1271*F1271*Päälaskenta!E$15)</f>
        <v>3.4201134400000002</v>
      </c>
      <c r="N1271" s="8">
        <f>IF(F1271&gt;Päälaskenta!D$24+Päälaskenta!D$20,2*SQRT(POWER((Päälaskenta!D$24+Päälaskenta!D$20),2)+POWER(Päälaskenta!E$15*(Päälaskenta!D$24+Päälaskenta!D$20),2))+Päälaskenta!C$15,(2*SQRT((POWER(F1271,2))+POWER(Päälaskenta!E$15*F1271,2))+Päälaskenta!C$15))</f>
        <v>5.4924099823263397</v>
      </c>
      <c r="O1271" s="8">
        <f t="shared" si="136"/>
        <v>0.62269813269682295</v>
      </c>
      <c r="P1271" s="8">
        <f>Päälaskenta!F$15</f>
        <v>0.08</v>
      </c>
      <c r="Q1271" s="8">
        <f t="shared" si="137"/>
        <v>31.1746964288306</v>
      </c>
      <c r="R1271" s="8">
        <f t="shared" si="138"/>
        <v>0.73096990607422696</v>
      </c>
      <c r="S1271" s="8">
        <f t="shared" si="139"/>
        <v>6.4309561911218499E-3</v>
      </c>
    </row>
    <row r="1272" spans="1:19" x14ac:dyDescent="0.2">
      <c r="A1272" s="8">
        <v>1270</v>
      </c>
      <c r="B1272" s="8">
        <f>IF(Päälaskenta!C$7,Päälaskenta!E$7,Päälaskenta!G$5)</f>
        <v>2.5</v>
      </c>
      <c r="C1272" s="56">
        <v>0.73</v>
      </c>
      <c r="D1272" s="92">
        <f t="shared" si="133"/>
        <v>3.4246599999999998</v>
      </c>
      <c r="E1272" s="8">
        <f>Päälaskenta!F$15</f>
        <v>0.08</v>
      </c>
      <c r="F1272" s="93">
        <f>SQRT(POWER(Päälaskenta!C$15/(2*Päälaskenta!E$15),2)+(D1272/Päälaskenta!E$15))-Päälaskenta!C$15/(2*Päälaskenta!E$15)</f>
        <v>0.88219999999999998</v>
      </c>
      <c r="G1272" s="57">
        <f>2*SQRT((POWER(F1272,2))+POWER(Päälaskenta!E$15*F1272,2))+Päälaskenta!C$15</f>
        <v>5.5</v>
      </c>
      <c r="H1272" s="57">
        <f t="shared" si="134"/>
        <v>0.62</v>
      </c>
      <c r="I1272" s="62">
        <f t="shared" si="135"/>
        <v>6.4510000000000001E-3</v>
      </c>
      <c r="M1272" s="8">
        <f>IF(F1272&gt;(Päälaskenta!D$24+Päälaskenta!D$20),(F1272*Päälaskenta!C$15 + F1272*F1272*Päälaskenta!E$15)+(Päälaskenta!C$15 + F1272*Päälaskenta!E$15)*(F1272-(Päälaskenta!D$24+Päälaskenta!D$20)),F1272*Päälaskenta!C$15 + F1272*F1272*Päälaskenta!E$15)</f>
        <v>3.42487684</v>
      </c>
      <c r="N1272" s="8">
        <f>IF(F1272&gt;Päälaskenta!D$24+Päälaskenta!D$20,2*SQRT(POWER((Päälaskenta!D$24+Päälaskenta!D$20),2)+POWER(Päälaskenta!E$15*(Päälaskenta!D$24+Päälaskenta!D$20),2))+Päälaskenta!C$15,(2*SQRT((POWER(F1272,2))+POWER(Päälaskenta!E$15*F1272,2))+Päälaskenta!C$15))</f>
        <v>5.4952384094510904</v>
      </c>
      <c r="O1272" s="8">
        <f t="shared" si="136"/>
        <v>0.62324444997866901</v>
      </c>
      <c r="P1272" s="8">
        <f>Päälaskenta!F$15</f>
        <v>0.08</v>
      </c>
      <c r="Q1272" s="8">
        <f t="shared" si="137"/>
        <v>31.2363718999231</v>
      </c>
      <c r="R1272" s="8">
        <f t="shared" si="138"/>
        <v>0.72995325577897296</v>
      </c>
      <c r="S1272" s="8">
        <f t="shared" si="139"/>
        <v>6.4055857234201598E-3</v>
      </c>
    </row>
    <row r="1273" spans="1:19" x14ac:dyDescent="0.2">
      <c r="A1273" s="8">
        <v>1271</v>
      </c>
      <c r="B1273" s="8">
        <f>IF(Päälaskenta!C$7,Päälaskenta!E$7,Päälaskenta!G$5)</f>
        <v>2.5</v>
      </c>
      <c r="C1273" s="56">
        <v>0.72899999999999998</v>
      </c>
      <c r="D1273" s="92">
        <f t="shared" si="133"/>
        <v>3.42936</v>
      </c>
      <c r="E1273" s="8">
        <f>Päälaskenta!F$15</f>
        <v>0.08</v>
      </c>
      <c r="F1273" s="93">
        <f>SQRT(POWER(Päälaskenta!C$15/(2*Päälaskenta!E$15),2)+(D1273/Päälaskenta!E$15))-Päälaskenta!C$15/(2*Päälaskenta!E$15)</f>
        <v>0.8831</v>
      </c>
      <c r="G1273" s="57">
        <f>2*SQRT((POWER(F1273,2))+POWER(Päälaskenta!E$15*F1273,2))+Päälaskenta!C$15</f>
        <v>5.5</v>
      </c>
      <c r="H1273" s="57">
        <f t="shared" si="134"/>
        <v>0.62</v>
      </c>
      <c r="I1273" s="62">
        <f t="shared" si="135"/>
        <v>6.4330000000000003E-3</v>
      </c>
      <c r="M1273" s="8">
        <f>IF(F1273&gt;(Päälaskenta!D$24+Päälaskenta!D$20),(F1273*Päälaskenta!C$15 + F1273*F1273*Päälaskenta!E$15)+(Päälaskenta!C$15 + F1273*Päälaskenta!E$15)*(F1273-(Päälaskenta!D$24+Päälaskenta!D$20)),F1273*Päälaskenta!C$15 + F1273*F1273*Päälaskenta!E$15)</f>
        <v>3.4291656100000001</v>
      </c>
      <c r="N1273" s="8">
        <f>IF(F1273&gt;Päälaskenta!D$24+Päälaskenta!D$20,2*SQRT(POWER((Päälaskenta!D$24+Päälaskenta!D$20),2)+POWER(Päälaskenta!E$15*(Päälaskenta!D$24+Päälaskenta!D$20),2))+Päälaskenta!C$15,(2*SQRT((POWER(F1273,2))+POWER(Päälaskenta!E$15*F1273,2))+Päälaskenta!C$15))</f>
        <v>5.4977839938633597</v>
      </c>
      <c r="O1273" s="8">
        <f t="shared" si="136"/>
        <v>0.62373596595058001</v>
      </c>
      <c r="P1273" s="8">
        <f>Päälaskenta!F$15</f>
        <v>0.08</v>
      </c>
      <c r="Q1273" s="8">
        <f t="shared" si="137"/>
        <v>31.291928609922302</v>
      </c>
      <c r="R1273" s="8">
        <f t="shared" si="138"/>
        <v>0.72904032185252199</v>
      </c>
      <c r="S1273" s="8">
        <f t="shared" si="139"/>
        <v>6.3828605434964004E-3</v>
      </c>
    </row>
    <row r="1274" spans="1:19" x14ac:dyDescent="0.2">
      <c r="A1274" s="8">
        <v>1272</v>
      </c>
      <c r="B1274" s="8">
        <f>IF(Päälaskenta!C$7,Päälaskenta!E$7,Päälaskenta!G$5)</f>
        <v>2.5</v>
      </c>
      <c r="C1274" s="56">
        <v>0.72799999999999998</v>
      </c>
      <c r="D1274" s="92">
        <f t="shared" si="133"/>
        <v>3.4340700000000002</v>
      </c>
      <c r="E1274" s="8">
        <f>Päälaskenta!F$15</f>
        <v>0.08</v>
      </c>
      <c r="F1274" s="93">
        <f>SQRT(POWER(Päälaskenta!C$15/(2*Päälaskenta!E$15),2)+(D1274/Päälaskenta!E$15))-Päälaskenta!C$15/(2*Päälaskenta!E$15)</f>
        <v>0.8841</v>
      </c>
      <c r="G1274" s="57">
        <f>2*SQRT((POWER(F1274,2))+POWER(Päälaskenta!E$15*F1274,2))+Päälaskenta!C$15</f>
        <v>5.5</v>
      </c>
      <c r="H1274" s="57">
        <f t="shared" si="134"/>
        <v>0.62</v>
      </c>
      <c r="I1274" s="62">
        <f t="shared" si="135"/>
        <v>6.4159999999999998E-3</v>
      </c>
      <c r="M1274" s="8">
        <f>IF(F1274&gt;(Päälaskenta!D$24+Päälaskenta!D$20),(F1274*Päälaskenta!C$15 + F1274*F1274*Päälaskenta!E$15)+(Päälaskenta!C$15 + F1274*Päälaskenta!E$15)*(F1274-(Päälaskenta!D$24+Päälaskenta!D$20)),F1274*Päälaskenta!C$15 + F1274*F1274*Päälaskenta!E$15)</f>
        <v>3.4339328099999999</v>
      </c>
      <c r="N1274" s="8">
        <f>IF(F1274&gt;Päälaskenta!D$24+Päälaskenta!D$20,2*SQRT(POWER((Päälaskenta!D$24+Päälaskenta!D$20),2)+POWER(Päälaskenta!E$15*(Päälaskenta!D$24+Päälaskenta!D$20),2))+Päälaskenta!C$15,(2*SQRT((POWER(F1274,2))+POWER(Päälaskenta!E$15*F1274,2))+Päälaskenta!C$15))</f>
        <v>5.5006124209881104</v>
      </c>
      <c r="O1274" s="8">
        <f t="shared" si="136"/>
        <v>0.624281906665066</v>
      </c>
      <c r="P1274" s="8">
        <f>Päälaskenta!F$15</f>
        <v>0.08</v>
      </c>
      <c r="Q1274" s="8">
        <f t="shared" si="137"/>
        <v>31.353712498374598</v>
      </c>
      <c r="R1274" s="8">
        <f t="shared" si="138"/>
        <v>0.72802822254405197</v>
      </c>
      <c r="S1274" s="8">
        <f t="shared" si="139"/>
        <v>6.3577299058476299E-3</v>
      </c>
    </row>
    <row r="1275" spans="1:19" x14ac:dyDescent="0.2">
      <c r="A1275" s="8">
        <v>1273</v>
      </c>
      <c r="B1275" s="8">
        <f>IF(Päälaskenta!C$7,Päälaskenta!E$7,Päälaskenta!G$5)</f>
        <v>2.5</v>
      </c>
      <c r="C1275" s="56">
        <v>0.72699999999999998</v>
      </c>
      <c r="D1275" s="92">
        <f t="shared" si="133"/>
        <v>3.43879</v>
      </c>
      <c r="E1275" s="8">
        <f>Päälaskenta!F$15</f>
        <v>0.08</v>
      </c>
      <c r="F1275" s="93">
        <f>SQRT(POWER(Päälaskenta!C$15/(2*Päälaskenta!E$15),2)+(D1275/Päälaskenta!E$15))-Päälaskenta!C$15/(2*Päälaskenta!E$15)</f>
        <v>0.8851</v>
      </c>
      <c r="G1275" s="57">
        <f>2*SQRT((POWER(F1275,2))+POWER(Päälaskenta!E$15*F1275,2))+Päälaskenta!C$15</f>
        <v>5.5</v>
      </c>
      <c r="H1275" s="57">
        <f t="shared" si="134"/>
        <v>0.63</v>
      </c>
      <c r="I1275" s="62">
        <f t="shared" si="135"/>
        <v>6.2630000000000003E-3</v>
      </c>
      <c r="M1275" s="8">
        <f>IF(F1275&gt;(Päälaskenta!D$24+Päälaskenta!D$20),(F1275*Päälaskenta!C$15 + F1275*F1275*Päälaskenta!E$15)+(Päälaskenta!C$15 + F1275*Päälaskenta!E$15)*(F1275-(Päälaskenta!D$24+Päälaskenta!D$20)),F1275*Päälaskenta!C$15 + F1275*F1275*Päälaskenta!E$15)</f>
        <v>3.4387020100000001</v>
      </c>
      <c r="N1275" s="8">
        <f>IF(F1275&gt;Päälaskenta!D$24+Päälaskenta!D$20,2*SQRT(POWER((Päälaskenta!D$24+Päälaskenta!D$20),2)+POWER(Päälaskenta!E$15*(Päälaskenta!D$24+Päälaskenta!D$20),2))+Päälaskenta!C$15,(2*SQRT((POWER(F1275,2))+POWER(Päälaskenta!E$15*F1275,2))+Päälaskenta!C$15))</f>
        <v>5.5034408481128496</v>
      </c>
      <c r="O1275" s="8">
        <f t="shared" si="136"/>
        <v>0.62482764962925796</v>
      </c>
      <c r="P1275" s="8">
        <f>Päälaskenta!F$15</f>
        <v>0.08</v>
      </c>
      <c r="Q1275" s="8">
        <f t="shared" si="137"/>
        <v>31.415553454916399</v>
      </c>
      <c r="R1275" s="8">
        <f t="shared" si="138"/>
        <v>0.72701850661377898</v>
      </c>
      <c r="S1275" s="8">
        <f t="shared" si="139"/>
        <v>6.3327243857518997E-3</v>
      </c>
    </row>
    <row r="1276" spans="1:19" x14ac:dyDescent="0.2">
      <c r="A1276" s="8">
        <v>1274</v>
      </c>
      <c r="B1276" s="8">
        <f>IF(Päälaskenta!C$7,Päälaskenta!E$7,Päälaskenta!G$5)</f>
        <v>2.5</v>
      </c>
      <c r="C1276" s="56">
        <v>0.72599999999999998</v>
      </c>
      <c r="D1276" s="92">
        <f t="shared" si="133"/>
        <v>3.44353</v>
      </c>
      <c r="E1276" s="8">
        <f>Päälaskenta!F$15</f>
        <v>0.08</v>
      </c>
      <c r="F1276" s="93">
        <f>SQRT(POWER(Päälaskenta!C$15/(2*Päälaskenta!E$15),2)+(D1276/Päälaskenta!E$15))-Päälaskenta!C$15/(2*Päälaskenta!E$15)</f>
        <v>0.8861</v>
      </c>
      <c r="G1276" s="57">
        <f>2*SQRT((POWER(F1276,2))+POWER(Päälaskenta!E$15*F1276,2))+Päälaskenta!C$15</f>
        <v>5.51</v>
      </c>
      <c r="H1276" s="57">
        <f t="shared" si="134"/>
        <v>0.62</v>
      </c>
      <c r="I1276" s="62">
        <f t="shared" si="135"/>
        <v>6.3810000000000004E-3</v>
      </c>
      <c r="M1276" s="8">
        <f>IF(F1276&gt;(Päälaskenta!D$24+Päälaskenta!D$20),(F1276*Päälaskenta!C$15 + F1276*F1276*Päälaskenta!E$15)+(Päälaskenta!C$15 + F1276*Päälaskenta!E$15)*(F1276-(Päälaskenta!D$24+Päälaskenta!D$20)),F1276*Päälaskenta!C$15 + F1276*F1276*Päälaskenta!E$15)</f>
        <v>3.4434732100000001</v>
      </c>
      <c r="N1276" s="8">
        <f>IF(F1276&gt;Päälaskenta!D$24+Päälaskenta!D$20,2*SQRT(POWER((Päälaskenta!D$24+Päälaskenta!D$20),2)+POWER(Päälaskenta!E$15*(Päälaskenta!D$24+Päälaskenta!D$20),2))+Päälaskenta!C$15,(2*SQRT((POWER(F1276,2))+POWER(Päälaskenta!E$15*F1276,2))+Päälaskenta!C$15))</f>
        <v>5.5062692752376003</v>
      </c>
      <c r="O1276" s="8">
        <f t="shared" si="136"/>
        <v>0.62537319514789103</v>
      </c>
      <c r="P1276" s="8">
        <f>Päälaskenta!F$15</f>
        <v>0.08</v>
      </c>
      <c r="Q1276" s="8">
        <f t="shared" si="137"/>
        <v>31.477451483933599</v>
      </c>
      <c r="R1276" s="8">
        <f t="shared" si="138"/>
        <v>0.72601116591814596</v>
      </c>
      <c r="S1276" s="8">
        <f t="shared" si="139"/>
        <v>6.3078432256387998E-3</v>
      </c>
    </row>
    <row r="1277" spans="1:19" x14ac:dyDescent="0.2">
      <c r="A1277" s="8">
        <v>1275</v>
      </c>
      <c r="B1277" s="8">
        <f>IF(Päälaskenta!C$7,Päälaskenta!E$7,Päälaskenta!G$5)</f>
        <v>2.5</v>
      </c>
      <c r="C1277" s="56">
        <v>0.72499999999999998</v>
      </c>
      <c r="D1277" s="92">
        <f t="shared" si="133"/>
        <v>3.44828</v>
      </c>
      <c r="E1277" s="8">
        <f>Päälaskenta!F$15</f>
        <v>0.08</v>
      </c>
      <c r="F1277" s="93">
        <f>SQRT(POWER(Päälaskenta!C$15/(2*Päälaskenta!E$15),2)+(D1277/Päälaskenta!E$15))-Päälaskenta!C$15/(2*Päälaskenta!E$15)</f>
        <v>0.8871</v>
      </c>
      <c r="G1277" s="57">
        <f>2*SQRT((POWER(F1277,2))+POWER(Päälaskenta!E$15*F1277,2))+Päälaskenta!C$15</f>
        <v>5.51</v>
      </c>
      <c r="H1277" s="57">
        <f t="shared" si="134"/>
        <v>0.63</v>
      </c>
      <c r="I1277" s="62">
        <f t="shared" si="135"/>
        <v>6.2290000000000002E-3</v>
      </c>
      <c r="M1277" s="8">
        <f>IF(F1277&gt;(Päälaskenta!D$24+Päälaskenta!D$20),(F1277*Päälaskenta!C$15 + F1277*F1277*Päälaskenta!E$15)+(Päälaskenta!C$15 + F1277*Päälaskenta!E$15)*(F1277-(Päälaskenta!D$24+Päälaskenta!D$20)),F1277*Päälaskenta!C$15 + F1277*F1277*Päälaskenta!E$15)</f>
        <v>3.4482464099999999</v>
      </c>
      <c r="N1277" s="8">
        <f>IF(F1277&gt;Päälaskenta!D$24+Päälaskenta!D$20,2*SQRT(POWER((Päälaskenta!D$24+Päälaskenta!D$20),2)+POWER(Päälaskenta!E$15*(Päälaskenta!D$24+Päälaskenta!D$20),2))+Päälaskenta!C$15,(2*SQRT((POWER(F1277,2))+POWER(Päälaskenta!E$15*F1277,2))+Päälaskenta!C$15))</f>
        <v>5.5090977023623404</v>
      </c>
      <c r="O1277" s="8">
        <f t="shared" si="136"/>
        <v>0.62591854352508003</v>
      </c>
      <c r="P1277" s="8">
        <f>Päälaskenta!F$15</f>
        <v>0.08</v>
      </c>
      <c r="Q1277" s="8">
        <f t="shared" si="137"/>
        <v>31.539406589832701</v>
      </c>
      <c r="R1277" s="8">
        <f t="shared" si="138"/>
        <v>0.72500619235038999</v>
      </c>
      <c r="S1277" s="8">
        <f t="shared" si="139"/>
        <v>6.2830856733538196E-3</v>
      </c>
    </row>
    <row r="1278" spans="1:19" x14ac:dyDescent="0.2">
      <c r="A1278" s="8">
        <v>1276</v>
      </c>
      <c r="B1278" s="8">
        <f>IF(Päälaskenta!C$7,Päälaskenta!E$7,Päälaskenta!G$5)</f>
        <v>2.5</v>
      </c>
      <c r="C1278" s="56">
        <v>0.72399999999999998</v>
      </c>
      <c r="D1278" s="92">
        <f t="shared" si="133"/>
        <v>3.4530400000000001</v>
      </c>
      <c r="E1278" s="8">
        <f>Päälaskenta!F$15</f>
        <v>0.08</v>
      </c>
      <c r="F1278" s="93">
        <f>SQRT(POWER(Päälaskenta!C$15/(2*Päälaskenta!E$15),2)+(D1278/Päälaskenta!E$15))-Päälaskenta!C$15/(2*Päälaskenta!E$15)</f>
        <v>0.8881</v>
      </c>
      <c r="G1278" s="57">
        <f>2*SQRT((POWER(F1278,2))+POWER(Päälaskenta!E$15*F1278,2))+Päälaskenta!C$15</f>
        <v>5.51</v>
      </c>
      <c r="H1278" s="57">
        <f t="shared" si="134"/>
        <v>0.63</v>
      </c>
      <c r="I1278" s="62">
        <f t="shared" si="135"/>
        <v>6.2119999999999996E-3</v>
      </c>
      <c r="M1278" s="8">
        <f>IF(F1278&gt;(Päälaskenta!D$24+Päälaskenta!D$20),(F1278*Päälaskenta!C$15 + F1278*F1278*Päälaskenta!E$15)+(Päälaskenta!C$15 + F1278*Päälaskenta!E$15)*(F1278-(Päälaskenta!D$24+Päälaskenta!D$20)),F1278*Päälaskenta!C$15 + F1278*F1278*Päälaskenta!E$15)</f>
        <v>3.45302161</v>
      </c>
      <c r="N1278" s="8">
        <f>IF(F1278&gt;Päälaskenta!D$24+Päälaskenta!D$20,2*SQRT(POWER((Päälaskenta!D$24+Päälaskenta!D$20),2)+POWER(Päälaskenta!E$15*(Päälaskenta!D$24+Päälaskenta!D$20),2))+Päälaskenta!C$15,(2*SQRT((POWER(F1278,2))+POWER(Päälaskenta!E$15*F1278,2))+Päälaskenta!C$15))</f>
        <v>5.5119261294870903</v>
      </c>
      <c r="O1278" s="8">
        <f t="shared" si="136"/>
        <v>0.62646369506430899</v>
      </c>
      <c r="P1278" s="8">
        <f>Päälaskenta!F$15</f>
        <v>0.08</v>
      </c>
      <c r="Q1278" s="8">
        <f t="shared" si="137"/>
        <v>31.601418777040401</v>
      </c>
      <c r="R1278" s="8">
        <f t="shared" si="138"/>
        <v>0.72400357784033698</v>
      </c>
      <c r="S1278" s="8">
        <f t="shared" si="139"/>
        <v>6.2584509821137198E-3</v>
      </c>
    </row>
    <row r="1279" spans="1:19" x14ac:dyDescent="0.2">
      <c r="A1279" s="8">
        <v>1277</v>
      </c>
      <c r="B1279" s="8">
        <f>IF(Päälaskenta!C$7,Päälaskenta!E$7,Päälaskenta!G$5)</f>
        <v>2.5</v>
      </c>
      <c r="C1279" s="56">
        <v>0.72299999999999998</v>
      </c>
      <c r="D1279" s="92">
        <f t="shared" si="133"/>
        <v>3.4578099999999998</v>
      </c>
      <c r="E1279" s="8">
        <f>Päälaskenta!F$15</f>
        <v>0.08</v>
      </c>
      <c r="F1279" s="93">
        <f>SQRT(POWER(Päälaskenta!C$15/(2*Päälaskenta!E$15),2)+(D1279/Päälaskenta!E$15))-Päälaskenta!C$15/(2*Päälaskenta!E$15)</f>
        <v>0.8891</v>
      </c>
      <c r="G1279" s="57">
        <f>2*SQRT((POWER(F1279,2))+POWER(Päälaskenta!E$15*F1279,2))+Päälaskenta!C$15</f>
        <v>5.51</v>
      </c>
      <c r="H1279" s="57">
        <f t="shared" si="134"/>
        <v>0.63</v>
      </c>
      <c r="I1279" s="62">
        <f t="shared" si="135"/>
        <v>6.1939999999999999E-3</v>
      </c>
      <c r="M1279" s="8">
        <f>IF(F1279&gt;(Päälaskenta!D$24+Päälaskenta!D$20),(F1279*Päälaskenta!C$15 + F1279*F1279*Päälaskenta!E$15)+(Päälaskenta!C$15 + F1279*Päälaskenta!E$15)*(F1279-(Päälaskenta!D$24+Päälaskenta!D$20)),F1279*Päälaskenta!C$15 + F1279*F1279*Päälaskenta!E$15)</f>
        <v>3.4577988099999999</v>
      </c>
      <c r="N1279" s="8">
        <f>IF(F1279&gt;Päälaskenta!D$24+Päälaskenta!D$20,2*SQRT(POWER((Päälaskenta!D$24+Päälaskenta!D$20),2)+POWER(Päälaskenta!E$15*(Päälaskenta!D$24+Päälaskenta!D$20),2))+Päälaskenta!C$15,(2*SQRT((POWER(F1279,2))+POWER(Päälaskenta!E$15*F1279,2))+Päälaskenta!C$15))</f>
        <v>5.5147545566118401</v>
      </c>
      <c r="O1279" s="8">
        <f t="shared" si="136"/>
        <v>0.62700865006844597</v>
      </c>
      <c r="P1279" s="8">
        <f>Päälaskenta!F$15</f>
        <v>0.08</v>
      </c>
      <c r="Q1279" s="8">
        <f t="shared" si="137"/>
        <v>31.6634880500036</v>
      </c>
      <c r="R1279" s="8">
        <f t="shared" si="138"/>
        <v>0.72300331435419796</v>
      </c>
      <c r="S1279" s="8">
        <f t="shared" si="139"/>
        <v>6.2339384104623096E-3</v>
      </c>
    </row>
    <row r="1280" spans="1:19" x14ac:dyDescent="0.2">
      <c r="A1280" s="8">
        <v>1278</v>
      </c>
      <c r="B1280" s="8">
        <f>IF(Päälaskenta!C$7,Päälaskenta!E$7,Päälaskenta!G$5)</f>
        <v>2.5</v>
      </c>
      <c r="C1280" s="56">
        <v>0.72199999999999998</v>
      </c>
      <c r="D1280" s="92">
        <f t="shared" si="133"/>
        <v>3.4626000000000001</v>
      </c>
      <c r="E1280" s="8">
        <f>Päälaskenta!F$15</f>
        <v>0.08</v>
      </c>
      <c r="F1280" s="93">
        <f>SQRT(POWER(Päälaskenta!C$15/(2*Päälaskenta!E$15),2)+(D1280/Päälaskenta!E$15))-Päälaskenta!C$15/(2*Päälaskenta!E$15)</f>
        <v>0.8901</v>
      </c>
      <c r="G1280" s="57">
        <f>2*SQRT((POWER(F1280,2))+POWER(Päälaskenta!E$15*F1280,2))+Päälaskenta!C$15</f>
        <v>5.52</v>
      </c>
      <c r="H1280" s="57">
        <f t="shared" si="134"/>
        <v>0.63</v>
      </c>
      <c r="I1280" s="62">
        <f t="shared" si="135"/>
        <v>6.1770000000000002E-3</v>
      </c>
      <c r="M1280" s="8">
        <f>IF(F1280&gt;(Päälaskenta!D$24+Päälaskenta!D$20),(F1280*Päälaskenta!C$15 + F1280*F1280*Päälaskenta!E$15)+(Päälaskenta!C$15 + F1280*Päälaskenta!E$15)*(F1280-(Päälaskenta!D$24+Päälaskenta!D$20)),F1280*Päälaskenta!C$15 + F1280*F1280*Päälaskenta!E$15)</f>
        <v>3.4625780100000001</v>
      </c>
      <c r="N1280" s="8">
        <f>IF(F1280&gt;Päälaskenta!D$24+Päälaskenta!D$20,2*SQRT(POWER((Päälaskenta!D$24+Päälaskenta!D$20),2)+POWER(Päälaskenta!E$15*(Päälaskenta!D$24+Päälaskenta!D$20),2))+Päälaskenta!C$15,(2*SQRT((POWER(F1280,2))+POWER(Päälaskenta!E$15*F1280,2))+Päälaskenta!C$15))</f>
        <v>5.5175829837365802</v>
      </c>
      <c r="O1280" s="8">
        <f t="shared" si="136"/>
        <v>0.62755340883973398</v>
      </c>
      <c r="P1280" s="8">
        <f>Päälaskenta!F$15</f>
        <v>0.08</v>
      </c>
      <c r="Q1280" s="8">
        <f t="shared" si="137"/>
        <v>31.725614413189501</v>
      </c>
      <c r="R1280" s="8">
        <f t="shared" si="138"/>
        <v>0.72200539389436003</v>
      </c>
      <c r="S1280" s="8">
        <f t="shared" si="139"/>
        <v>6.2095472222264804E-3</v>
      </c>
    </row>
    <row r="1281" spans="1:19" x14ac:dyDescent="0.2">
      <c r="A1281" s="8">
        <v>1279</v>
      </c>
      <c r="B1281" s="8">
        <f>IF(Päälaskenta!C$7,Päälaskenta!E$7,Päälaskenta!G$5)</f>
        <v>2.5</v>
      </c>
      <c r="C1281" s="56">
        <v>0.72099999999999997</v>
      </c>
      <c r="D1281" s="92">
        <f t="shared" si="133"/>
        <v>3.4674100000000001</v>
      </c>
      <c r="E1281" s="8">
        <f>Päälaskenta!F$15</f>
        <v>0.08</v>
      </c>
      <c r="F1281" s="93">
        <f>SQRT(POWER(Päälaskenta!C$15/(2*Päälaskenta!E$15),2)+(D1281/Päälaskenta!E$15))-Päälaskenta!C$15/(2*Päälaskenta!E$15)</f>
        <v>0.8911</v>
      </c>
      <c r="G1281" s="57">
        <f>2*SQRT((POWER(F1281,2))+POWER(Päälaskenta!E$15*F1281,2))+Päälaskenta!C$15</f>
        <v>5.52</v>
      </c>
      <c r="H1281" s="57">
        <f t="shared" si="134"/>
        <v>0.63</v>
      </c>
      <c r="I1281" s="62">
        <f t="shared" si="135"/>
        <v>6.1599999999999997E-3</v>
      </c>
      <c r="M1281" s="8">
        <f>IF(F1281&gt;(Päälaskenta!D$24+Päälaskenta!D$20),(F1281*Päälaskenta!C$15 + F1281*F1281*Päälaskenta!E$15)+(Päälaskenta!C$15 + F1281*Päälaskenta!E$15)*(F1281-(Päälaskenta!D$24+Päälaskenta!D$20)),F1281*Päälaskenta!C$15 + F1281*F1281*Päälaskenta!E$15)</f>
        <v>3.4673592100000001</v>
      </c>
      <c r="N1281" s="8">
        <f>IF(F1281&gt;Päälaskenta!D$24+Päälaskenta!D$20,2*SQRT(POWER((Päälaskenta!D$24+Päälaskenta!D$20),2)+POWER(Päälaskenta!E$15*(Päälaskenta!D$24+Päälaskenta!D$20),2))+Päälaskenta!C$15,(2*SQRT((POWER(F1281,2))+POWER(Päälaskenta!E$15*F1281,2))+Päälaskenta!C$15))</f>
        <v>5.52041141086133</v>
      </c>
      <c r="O1281" s="8">
        <f t="shared" si="136"/>
        <v>0.62809797167979597</v>
      </c>
      <c r="P1281" s="8">
        <f>Päälaskenta!F$15</f>
        <v>0.08</v>
      </c>
      <c r="Q1281" s="8">
        <f t="shared" si="137"/>
        <v>31.7877978710851</v>
      </c>
      <c r="R1281" s="8">
        <f t="shared" si="138"/>
        <v>0.72100980849918905</v>
      </c>
      <c r="S1281" s="8">
        <f t="shared" si="139"/>
        <v>6.1852766864729097E-3</v>
      </c>
    </row>
    <row r="1282" spans="1:19" x14ac:dyDescent="0.2">
      <c r="A1282" s="8">
        <v>1280</v>
      </c>
      <c r="B1282" s="8">
        <f>IF(Päälaskenta!C$7,Päälaskenta!E$7,Päälaskenta!G$5)</f>
        <v>2.5</v>
      </c>
      <c r="C1282" s="56">
        <v>0.72</v>
      </c>
      <c r="D1282" s="92">
        <f t="shared" si="133"/>
        <v>3.4722200000000001</v>
      </c>
      <c r="E1282" s="8">
        <f>Päälaskenta!F$15</f>
        <v>0.08</v>
      </c>
      <c r="F1282" s="93">
        <f>SQRT(POWER(Päälaskenta!C$15/(2*Päälaskenta!E$15),2)+(D1282/Päälaskenta!E$15))-Päälaskenta!C$15/(2*Päälaskenta!E$15)</f>
        <v>0.8921</v>
      </c>
      <c r="G1282" s="57">
        <f>2*SQRT((POWER(F1282,2))+POWER(Päälaskenta!E$15*F1282,2))+Päälaskenta!C$15</f>
        <v>5.52</v>
      </c>
      <c r="H1282" s="57">
        <f t="shared" si="134"/>
        <v>0.63</v>
      </c>
      <c r="I1282" s="62">
        <f t="shared" si="135"/>
        <v>6.143E-3</v>
      </c>
      <c r="M1282" s="8">
        <f>IF(F1282&gt;(Päälaskenta!D$24+Päälaskenta!D$20),(F1282*Päälaskenta!C$15 + F1282*F1282*Päälaskenta!E$15)+(Päälaskenta!C$15 + F1282*Päälaskenta!E$15)*(F1282-(Päälaskenta!D$24+Päälaskenta!D$20)),F1282*Päälaskenta!C$15 + F1282*F1282*Päälaskenta!E$15)</f>
        <v>3.47214241</v>
      </c>
      <c r="N1282" s="8">
        <f>IF(F1282&gt;Päälaskenta!D$24+Päälaskenta!D$20,2*SQRT(POWER((Päälaskenta!D$24+Päälaskenta!D$20),2)+POWER(Päälaskenta!E$15*(Päälaskenta!D$24+Päälaskenta!D$20),2))+Päälaskenta!C$15,(2*SQRT((POWER(F1282,2))+POWER(Päälaskenta!E$15*F1282,2))+Päälaskenta!C$15))</f>
        <v>5.5232398379860799</v>
      </c>
      <c r="O1282" s="8">
        <f t="shared" si="136"/>
        <v>0.62864233888963905</v>
      </c>
      <c r="P1282" s="8">
        <f>Päälaskenta!F$15</f>
        <v>0.08</v>
      </c>
      <c r="Q1282" s="8">
        <f t="shared" si="137"/>
        <v>31.850038428197799</v>
      </c>
      <c r="R1282" s="8">
        <f t="shared" si="138"/>
        <v>0.72001655024282296</v>
      </c>
      <c r="S1282" s="8">
        <f t="shared" si="139"/>
        <v>6.1611260774647797E-3</v>
      </c>
    </row>
    <row r="1283" spans="1:19" x14ac:dyDescent="0.2">
      <c r="A1283" s="8">
        <v>1281</v>
      </c>
      <c r="B1283" s="8">
        <f>IF(Päälaskenta!C$7,Päälaskenta!E$7,Päälaskenta!G$5)</f>
        <v>2.5</v>
      </c>
      <c r="C1283" s="56">
        <v>0.71899999999999997</v>
      </c>
      <c r="D1283" s="92">
        <f t="shared" ref="D1283:D1346" si="140">B1283/C1283</f>
        <v>3.4770500000000002</v>
      </c>
      <c r="E1283" s="8">
        <f>Päälaskenta!F$15</f>
        <v>0.08</v>
      </c>
      <c r="F1283" s="93">
        <f>SQRT(POWER(Päälaskenta!C$15/(2*Päälaskenta!E$15),2)+(D1283/Päälaskenta!E$15))-Päälaskenta!C$15/(2*Päälaskenta!E$15)</f>
        <v>0.8931</v>
      </c>
      <c r="G1283" s="57">
        <f>2*SQRT((POWER(F1283,2))+POWER(Päälaskenta!E$15*F1283,2))+Päälaskenta!C$15</f>
        <v>5.53</v>
      </c>
      <c r="H1283" s="57">
        <f t="shared" ref="H1283:H1346" si="141">D1283/G1283</f>
        <v>0.63</v>
      </c>
      <c r="I1283" s="62">
        <f t="shared" ref="I1283:I1346" si="142">POWER(C1283/((1/E1283)*POWER(H1283,2/3)),2)</f>
        <v>6.1260000000000004E-3</v>
      </c>
      <c r="M1283" s="8">
        <f>IF(F1283&gt;(Päälaskenta!D$24+Päälaskenta!D$20),(F1283*Päälaskenta!C$15 + F1283*F1283*Päälaskenta!E$15)+(Päälaskenta!C$15 + F1283*Päälaskenta!E$15)*(F1283-(Päälaskenta!D$24+Päälaskenta!D$20)),F1283*Päälaskenta!C$15 + F1283*F1283*Päälaskenta!E$15)</f>
        <v>3.4769276100000002</v>
      </c>
      <c r="N1283" s="8">
        <f>IF(F1283&gt;Päälaskenta!D$24+Päälaskenta!D$20,2*SQRT(POWER((Päälaskenta!D$24+Päälaskenta!D$20),2)+POWER(Päälaskenta!E$15*(Päälaskenta!D$24+Päälaskenta!D$20),2))+Päälaskenta!C$15,(2*SQRT((POWER(F1283,2))+POWER(Päälaskenta!E$15*F1283,2))+Päälaskenta!C$15))</f>
        <v>5.5260682651108199</v>
      </c>
      <c r="O1283" s="8">
        <f t="shared" si="136"/>
        <v>0.62918651076965504</v>
      </c>
      <c r="P1283" s="8">
        <f>Päälaskenta!F$15</f>
        <v>0.08</v>
      </c>
      <c r="Q1283" s="8">
        <f t="shared" si="137"/>
        <v>31.912336089054801</v>
      </c>
      <c r="R1283" s="8">
        <f t="shared" si="138"/>
        <v>0.719025611234972</v>
      </c>
      <c r="S1283" s="8">
        <f t="shared" si="139"/>
        <v>6.1370946746193301E-3</v>
      </c>
    </row>
    <row r="1284" spans="1:19" x14ac:dyDescent="0.2">
      <c r="A1284" s="8">
        <v>1282</v>
      </c>
      <c r="B1284" s="8">
        <f>IF(Päälaskenta!C$7,Päälaskenta!E$7,Päälaskenta!G$5)</f>
        <v>2.5</v>
      </c>
      <c r="C1284" s="56">
        <v>0.71799999999999997</v>
      </c>
      <c r="D1284" s="92">
        <f t="shared" si="140"/>
        <v>3.4818899999999999</v>
      </c>
      <c r="E1284" s="8">
        <f>Päälaskenta!F$15</f>
        <v>0.08</v>
      </c>
      <c r="F1284" s="93">
        <f>SQRT(POWER(Päälaskenta!C$15/(2*Päälaskenta!E$15),2)+(D1284/Päälaskenta!E$15))-Päälaskenta!C$15/(2*Päälaskenta!E$15)</f>
        <v>0.89410000000000001</v>
      </c>
      <c r="G1284" s="57">
        <f>2*SQRT((POWER(F1284,2))+POWER(Päälaskenta!E$15*F1284,2))+Päälaskenta!C$15</f>
        <v>5.53</v>
      </c>
      <c r="H1284" s="57">
        <f t="shared" si="141"/>
        <v>0.63</v>
      </c>
      <c r="I1284" s="62">
        <f t="shared" si="142"/>
        <v>6.1089999999999998E-3</v>
      </c>
      <c r="M1284" s="8">
        <f>IF(F1284&gt;(Päälaskenta!D$24+Päälaskenta!D$20),(F1284*Päälaskenta!C$15 + F1284*F1284*Päälaskenta!E$15)+(Päälaskenta!C$15 + F1284*Päälaskenta!E$15)*(F1284-(Päälaskenta!D$24+Päälaskenta!D$20)),F1284*Päälaskenta!C$15 + F1284*F1284*Päälaskenta!E$15)</f>
        <v>3.4817148100000002</v>
      </c>
      <c r="N1284" s="8">
        <f>IF(F1284&gt;Päälaskenta!D$24+Päälaskenta!D$20,2*SQRT(POWER((Päälaskenta!D$24+Päälaskenta!D$20),2)+POWER(Päälaskenta!E$15*(Päälaskenta!D$24+Päälaskenta!D$20),2))+Päälaskenta!C$15,(2*SQRT((POWER(F1284,2))+POWER(Päälaskenta!E$15*F1284,2))+Päälaskenta!C$15))</f>
        <v>5.5288966922355698</v>
      </c>
      <c r="O1284" s="8">
        <f t="shared" ref="O1284:O1347" si="143">M1284/N1284</f>
        <v>0.62973048761961803</v>
      </c>
      <c r="P1284" s="8">
        <f>Päälaskenta!F$15</f>
        <v>0.08</v>
      </c>
      <c r="Q1284" s="8">
        <f t="shared" ref="Q1284:Q1347" si="144">(1/P1284)*M1284*POWER(O1284,(2/3))</f>
        <v>31.9746908582031</v>
      </c>
      <c r="R1284" s="8">
        <f t="shared" ref="R1284:R1347" si="145">B1284/M1284</f>
        <v>0.71803698362072299</v>
      </c>
      <c r="S1284" s="8">
        <f t="shared" ref="S1284:S1347" si="146">(B1284*B1284)/(Q1284*Q1284)</f>
        <v>6.1131817624656103E-3</v>
      </c>
    </row>
    <row r="1285" spans="1:19" x14ac:dyDescent="0.2">
      <c r="A1285" s="8">
        <v>1283</v>
      </c>
      <c r="B1285" s="8">
        <f>IF(Päälaskenta!C$7,Päälaskenta!E$7,Päälaskenta!G$5)</f>
        <v>2.5</v>
      </c>
      <c r="C1285" s="56">
        <v>0.71699999999999997</v>
      </c>
      <c r="D1285" s="92">
        <f t="shared" si="140"/>
        <v>3.4867499999999998</v>
      </c>
      <c r="E1285" s="8">
        <f>Päälaskenta!F$15</f>
        <v>0.08</v>
      </c>
      <c r="F1285" s="93">
        <f>SQRT(POWER(Päälaskenta!C$15/(2*Päälaskenta!E$15),2)+(D1285/Päälaskenta!E$15))-Päälaskenta!C$15/(2*Päälaskenta!E$15)</f>
        <v>0.8952</v>
      </c>
      <c r="G1285" s="57">
        <f>2*SQRT((POWER(F1285,2))+POWER(Päälaskenta!E$15*F1285,2))+Päälaskenta!C$15</f>
        <v>5.53</v>
      </c>
      <c r="H1285" s="57">
        <f t="shared" si="141"/>
        <v>0.63</v>
      </c>
      <c r="I1285" s="62">
        <f t="shared" si="142"/>
        <v>6.0920000000000002E-3</v>
      </c>
      <c r="M1285" s="8">
        <f>IF(F1285&gt;(Päälaskenta!D$24+Päälaskenta!D$20),(F1285*Päälaskenta!C$15 + F1285*F1285*Päälaskenta!E$15)+(Päälaskenta!C$15 + F1285*Päälaskenta!E$15)*(F1285-(Päälaskenta!D$24+Päälaskenta!D$20)),F1285*Päälaskenta!C$15 + F1285*F1285*Päälaskenta!E$15)</f>
        <v>3.4869830400000001</v>
      </c>
      <c r="N1285" s="8">
        <f>IF(F1285&gt;Päälaskenta!D$24+Päälaskenta!D$20,2*SQRT(POWER((Päälaskenta!D$24+Päälaskenta!D$20),2)+POWER(Päälaskenta!E$15*(Päälaskenta!D$24+Päälaskenta!D$20),2))+Päälaskenta!C$15,(2*SQRT((POWER(F1285,2))+POWER(Päälaskenta!E$15*F1285,2))+Päälaskenta!C$15))</f>
        <v>5.5320079620727904</v>
      </c>
      <c r="O1285" s="8">
        <f t="shared" si="143"/>
        <v>0.63032863725190003</v>
      </c>
      <c r="P1285" s="8">
        <f>Päälaskenta!F$15</f>
        <v>0.08</v>
      </c>
      <c r="Q1285" s="8">
        <f t="shared" si="144"/>
        <v>32.043347069793903</v>
      </c>
      <c r="R1285" s="8">
        <f t="shared" si="145"/>
        <v>0.71695215357284903</v>
      </c>
      <c r="S1285" s="8">
        <f t="shared" si="146"/>
        <v>6.0870135681319699E-3</v>
      </c>
    </row>
    <row r="1286" spans="1:19" x14ac:dyDescent="0.2">
      <c r="A1286" s="8">
        <v>1284</v>
      </c>
      <c r="B1286" s="8">
        <f>IF(Päälaskenta!C$7,Päälaskenta!E$7,Päälaskenta!G$5)</f>
        <v>2.5</v>
      </c>
      <c r="C1286" s="56">
        <v>0.71599999999999997</v>
      </c>
      <c r="D1286" s="92">
        <f t="shared" si="140"/>
        <v>3.4916200000000002</v>
      </c>
      <c r="E1286" s="8">
        <f>Päälaskenta!F$15</f>
        <v>0.08</v>
      </c>
      <c r="F1286" s="93">
        <f>SQRT(POWER(Päälaskenta!C$15/(2*Päälaskenta!E$15),2)+(D1286/Päälaskenta!E$15))-Päälaskenta!C$15/(2*Päälaskenta!E$15)</f>
        <v>0.8962</v>
      </c>
      <c r="G1286" s="57">
        <f>2*SQRT((POWER(F1286,2))+POWER(Päälaskenta!E$15*F1286,2))+Päälaskenta!C$15</f>
        <v>5.53</v>
      </c>
      <c r="H1286" s="57">
        <f t="shared" si="141"/>
        <v>0.63</v>
      </c>
      <c r="I1286" s="62">
        <f t="shared" si="142"/>
        <v>6.0749999999999997E-3</v>
      </c>
      <c r="M1286" s="8">
        <f>IF(F1286&gt;(Päälaskenta!D$24+Päälaskenta!D$20),(F1286*Päälaskenta!C$15 + F1286*F1286*Päälaskenta!E$15)+(Päälaskenta!C$15 + F1286*Päälaskenta!E$15)*(F1286-(Päälaskenta!D$24+Päälaskenta!D$20)),F1286*Päälaskenta!C$15 + F1286*F1286*Päälaskenta!E$15)</f>
        <v>3.4917744399999999</v>
      </c>
      <c r="N1286" s="8">
        <f>IF(F1286&gt;Päälaskenta!D$24+Päälaskenta!D$20,2*SQRT(POWER((Päälaskenta!D$24+Päälaskenta!D$20),2)+POWER(Päälaskenta!E$15*(Päälaskenta!D$24+Päälaskenta!D$20),2))+Päälaskenta!C$15,(2*SQRT((POWER(F1286,2))+POWER(Päälaskenta!E$15*F1286,2))+Päälaskenta!C$15))</f>
        <v>5.5348363891975403</v>
      </c>
      <c r="O1286" s="8">
        <f t="shared" si="143"/>
        <v>0.63087220551179601</v>
      </c>
      <c r="P1286" s="8">
        <f>Päälaskenta!F$15</f>
        <v>0.08</v>
      </c>
      <c r="Q1286" s="8">
        <f t="shared" si="144"/>
        <v>32.105821781242703</v>
      </c>
      <c r="R1286" s="8">
        <f t="shared" si="145"/>
        <v>0.71596835447366403</v>
      </c>
      <c r="S1286" s="8">
        <f t="shared" si="146"/>
        <v>6.0633471800754903E-3</v>
      </c>
    </row>
    <row r="1287" spans="1:19" x14ac:dyDescent="0.2">
      <c r="A1287" s="8">
        <v>1285</v>
      </c>
      <c r="B1287" s="8">
        <f>IF(Päälaskenta!C$7,Päälaskenta!E$7,Päälaskenta!G$5)</f>
        <v>2.5</v>
      </c>
      <c r="C1287" s="56">
        <v>0.71499999999999997</v>
      </c>
      <c r="D1287" s="92">
        <f t="shared" si="140"/>
        <v>3.4965000000000002</v>
      </c>
      <c r="E1287" s="8">
        <f>Päälaskenta!F$15</f>
        <v>0.08</v>
      </c>
      <c r="F1287" s="93">
        <f>SQRT(POWER(Päälaskenta!C$15/(2*Päälaskenta!E$15),2)+(D1287/Päälaskenta!E$15))-Päälaskenta!C$15/(2*Päälaskenta!E$15)</f>
        <v>0.8972</v>
      </c>
      <c r="G1287" s="57">
        <f>2*SQRT((POWER(F1287,2))+POWER(Päälaskenta!E$15*F1287,2))+Päälaskenta!C$15</f>
        <v>5.54</v>
      </c>
      <c r="H1287" s="57">
        <f t="shared" si="141"/>
        <v>0.63</v>
      </c>
      <c r="I1287" s="62">
        <f t="shared" si="142"/>
        <v>6.058E-3</v>
      </c>
      <c r="M1287" s="8">
        <f>IF(F1287&gt;(Päälaskenta!D$24+Päälaskenta!D$20),(F1287*Päälaskenta!C$15 + F1287*F1287*Päälaskenta!E$15)+(Päälaskenta!C$15 + F1287*Päälaskenta!E$15)*(F1287-(Päälaskenta!D$24+Päälaskenta!D$20)),F1287*Päälaskenta!C$15 + F1287*F1287*Päälaskenta!E$15)</f>
        <v>3.49656784</v>
      </c>
      <c r="N1287" s="8">
        <f>IF(F1287&gt;Päälaskenta!D$24+Päälaskenta!D$20,2*SQRT(POWER((Päälaskenta!D$24+Päälaskenta!D$20),2)+POWER(Päälaskenta!E$15*(Päälaskenta!D$24+Päälaskenta!D$20),2))+Päälaskenta!C$15,(2*SQRT((POWER(F1287,2))+POWER(Päälaskenta!E$15*F1287,2))+Päälaskenta!C$15))</f>
        <v>5.5376648163222804</v>
      </c>
      <c r="O1287" s="8">
        <f t="shared" si="143"/>
        <v>0.63141557966705697</v>
      </c>
      <c r="P1287" s="8">
        <f>Päälaskenta!F$15</f>
        <v>0.08</v>
      </c>
      <c r="Q1287" s="8">
        <f t="shared" si="144"/>
        <v>32.168353615204602</v>
      </c>
      <c r="R1287" s="8">
        <f t="shared" si="145"/>
        <v>0.71498684264052503</v>
      </c>
      <c r="S1287" s="8">
        <f t="shared" si="146"/>
        <v>6.0397970967857604E-3</v>
      </c>
    </row>
    <row r="1288" spans="1:19" x14ac:dyDescent="0.2">
      <c r="A1288" s="8">
        <v>1286</v>
      </c>
      <c r="B1288" s="8">
        <f>IF(Päälaskenta!C$7,Päälaskenta!E$7,Päälaskenta!G$5)</f>
        <v>2.5</v>
      </c>
      <c r="C1288" s="56">
        <v>0.71399999999999997</v>
      </c>
      <c r="D1288" s="92">
        <f t="shared" si="140"/>
        <v>3.5013999999999998</v>
      </c>
      <c r="E1288" s="8">
        <f>Päälaskenta!F$15</f>
        <v>0.08</v>
      </c>
      <c r="F1288" s="93">
        <f>SQRT(POWER(Päälaskenta!C$15/(2*Päälaskenta!E$15),2)+(D1288/Päälaskenta!E$15))-Päälaskenta!C$15/(2*Päälaskenta!E$15)</f>
        <v>0.8982</v>
      </c>
      <c r="G1288" s="57">
        <f>2*SQRT((POWER(F1288,2))+POWER(Päälaskenta!E$15*F1288,2))+Päälaskenta!C$15</f>
        <v>5.54</v>
      </c>
      <c r="H1288" s="57">
        <f t="shared" si="141"/>
        <v>0.63</v>
      </c>
      <c r="I1288" s="62">
        <f t="shared" si="142"/>
        <v>6.0410000000000004E-3</v>
      </c>
      <c r="M1288" s="8">
        <f>IF(F1288&gt;(Päälaskenta!D$24+Päälaskenta!D$20),(F1288*Päälaskenta!C$15 + F1288*F1288*Päälaskenta!E$15)+(Päälaskenta!C$15 + F1288*Päälaskenta!E$15)*(F1288-(Päälaskenta!D$24+Päälaskenta!D$20)),F1288*Päälaskenta!C$15 + F1288*F1288*Päälaskenta!E$15)</f>
        <v>3.5013632399999999</v>
      </c>
      <c r="N1288" s="8">
        <f>IF(F1288&gt;Päälaskenta!D$24+Päälaskenta!D$20,2*SQRT(POWER((Päälaskenta!D$24+Päälaskenta!D$20),2)+POWER(Päälaskenta!E$15*(Päälaskenta!D$24+Päälaskenta!D$20),2))+Päälaskenta!C$15,(2*SQRT((POWER(F1288,2))+POWER(Päälaskenta!E$15*F1288,2))+Päälaskenta!C$15))</f>
        <v>5.5404932434470302</v>
      </c>
      <c r="O1288" s="8">
        <f t="shared" si="143"/>
        <v>0.63195876001495099</v>
      </c>
      <c r="P1288" s="8">
        <f>Päälaskenta!F$15</f>
        <v>0.08</v>
      </c>
      <c r="Q1288" s="8">
        <f t="shared" si="144"/>
        <v>32.2309425763072</v>
      </c>
      <c r="R1288" s="8">
        <f t="shared" si="145"/>
        <v>0.71400761036149996</v>
      </c>
      <c r="S1288" s="8">
        <f t="shared" si="146"/>
        <v>6.0163626233166604E-3</v>
      </c>
    </row>
    <row r="1289" spans="1:19" x14ac:dyDescent="0.2">
      <c r="A1289" s="8">
        <v>1287</v>
      </c>
      <c r="B1289" s="8">
        <f>IF(Päälaskenta!C$7,Päälaskenta!E$7,Päälaskenta!G$5)</f>
        <v>2.5</v>
      </c>
      <c r="C1289" s="56">
        <v>0.71299999999999997</v>
      </c>
      <c r="D1289" s="92">
        <f t="shared" si="140"/>
        <v>3.50631</v>
      </c>
      <c r="E1289" s="8">
        <f>Päälaskenta!F$15</f>
        <v>0.08</v>
      </c>
      <c r="F1289" s="93">
        <f>SQRT(POWER(Päälaskenta!C$15/(2*Päälaskenta!E$15),2)+(D1289/Päälaskenta!E$15))-Päälaskenta!C$15/(2*Päälaskenta!E$15)</f>
        <v>0.8992</v>
      </c>
      <c r="G1289" s="57">
        <f>2*SQRT((POWER(F1289,2))+POWER(Päälaskenta!E$15*F1289,2))+Päälaskenta!C$15</f>
        <v>5.54</v>
      </c>
      <c r="H1289" s="57">
        <f t="shared" si="141"/>
        <v>0.63</v>
      </c>
      <c r="I1289" s="62">
        <f t="shared" si="142"/>
        <v>6.0239999999999998E-3</v>
      </c>
      <c r="M1289" s="8">
        <f>IF(F1289&gt;(Päälaskenta!D$24+Päälaskenta!D$20),(F1289*Päälaskenta!C$15 + F1289*F1289*Päälaskenta!E$15)+(Päälaskenta!C$15 + F1289*Päälaskenta!E$15)*(F1289-(Päälaskenta!D$24+Päälaskenta!D$20)),F1289*Päälaskenta!C$15 + F1289*F1289*Päälaskenta!E$15)</f>
        <v>3.5061606400000001</v>
      </c>
      <c r="N1289" s="8">
        <f>IF(F1289&gt;Päälaskenta!D$24+Päälaskenta!D$20,2*SQRT(POWER((Päälaskenta!D$24+Päälaskenta!D$20),2)+POWER(Päälaskenta!E$15*(Päälaskenta!D$24+Päälaskenta!D$20),2))+Päälaskenta!C$15,(2*SQRT((POWER(F1289,2))+POWER(Päälaskenta!E$15*F1289,2))+Päälaskenta!C$15))</f>
        <v>5.5433216705717703</v>
      </c>
      <c r="O1289" s="8">
        <f t="shared" si="143"/>
        <v>0.632501746852146</v>
      </c>
      <c r="P1289" s="8">
        <f>Päälaskenta!F$15</f>
        <v>0.08</v>
      </c>
      <c r="Q1289" s="8">
        <f t="shared" si="144"/>
        <v>32.2935886691983</v>
      </c>
      <c r="R1289" s="8">
        <f t="shared" si="145"/>
        <v>0.71303064995903898</v>
      </c>
      <c r="S1289" s="8">
        <f t="shared" si="146"/>
        <v>5.9930430696241398E-3</v>
      </c>
    </row>
    <row r="1290" spans="1:19" x14ac:dyDescent="0.2">
      <c r="A1290" s="8">
        <v>1288</v>
      </c>
      <c r="B1290" s="8">
        <f>IF(Päälaskenta!C$7,Päälaskenta!E$7,Päälaskenta!G$5)</f>
        <v>2.5</v>
      </c>
      <c r="C1290" s="56">
        <v>0.71199999999999997</v>
      </c>
      <c r="D1290" s="92">
        <f t="shared" si="140"/>
        <v>3.5112399999999999</v>
      </c>
      <c r="E1290" s="8">
        <f>Päälaskenta!F$15</f>
        <v>0.08</v>
      </c>
      <c r="F1290" s="93">
        <f>SQRT(POWER(Päälaskenta!C$15/(2*Päälaskenta!E$15),2)+(D1290/Päälaskenta!E$15))-Päälaskenta!C$15/(2*Päälaskenta!E$15)</f>
        <v>0.90029999999999999</v>
      </c>
      <c r="G1290" s="57">
        <f>2*SQRT((POWER(F1290,2))+POWER(Päälaskenta!E$15*F1290,2))+Päälaskenta!C$15</f>
        <v>5.55</v>
      </c>
      <c r="H1290" s="57">
        <f t="shared" si="141"/>
        <v>0.63</v>
      </c>
      <c r="I1290" s="62">
        <f t="shared" si="142"/>
        <v>6.0070000000000002E-3</v>
      </c>
      <c r="M1290" s="8">
        <f>IF(F1290&gt;(Päälaskenta!D$24+Päälaskenta!D$20),(F1290*Päälaskenta!C$15 + F1290*F1290*Päälaskenta!E$15)+(Päälaskenta!C$15 + F1290*Päälaskenta!E$15)*(F1290-(Päälaskenta!D$24+Päälaskenta!D$20)),F1290*Päälaskenta!C$15 + F1290*F1290*Päälaskenta!E$15)</f>
        <v>3.5114400899999998</v>
      </c>
      <c r="N1290" s="8">
        <f>IF(F1290&gt;Päälaskenta!D$24+Päälaskenta!D$20,2*SQRT(POWER((Päälaskenta!D$24+Päälaskenta!D$20),2)+POWER(Päälaskenta!E$15*(Päälaskenta!D$24+Päälaskenta!D$20),2))+Päälaskenta!C$15,(2*SQRT((POWER(F1290,2))+POWER(Päälaskenta!E$15*F1290,2))+Päälaskenta!C$15))</f>
        <v>5.54643294040899</v>
      </c>
      <c r="O1290" s="8">
        <f t="shared" si="143"/>
        <v>0.63309880922152995</v>
      </c>
      <c r="P1290" s="8">
        <f>Päälaskenta!F$15</f>
        <v>0.08</v>
      </c>
      <c r="Q1290" s="8">
        <f t="shared" si="144"/>
        <v>32.362565364164404</v>
      </c>
      <c r="R1290" s="8">
        <f t="shared" si="145"/>
        <v>0.71195860841242498</v>
      </c>
      <c r="S1290" s="8">
        <f t="shared" si="146"/>
        <v>5.9675234752844496E-3</v>
      </c>
    </row>
    <row r="1291" spans="1:19" x14ac:dyDescent="0.2">
      <c r="A1291" s="8">
        <v>1289</v>
      </c>
      <c r="B1291" s="8">
        <f>IF(Päälaskenta!C$7,Päälaskenta!E$7,Päälaskenta!G$5)</f>
        <v>2.5</v>
      </c>
      <c r="C1291" s="56">
        <v>0.71099999999999997</v>
      </c>
      <c r="D1291" s="92">
        <f t="shared" si="140"/>
        <v>3.5161699999999998</v>
      </c>
      <c r="E1291" s="8">
        <f>Päälaskenta!F$15</f>
        <v>0.08</v>
      </c>
      <c r="F1291" s="93">
        <f>SQRT(POWER(Päälaskenta!C$15/(2*Päälaskenta!E$15),2)+(D1291/Päälaskenta!E$15))-Päälaskenta!C$15/(2*Päälaskenta!E$15)</f>
        <v>0.90129999999999999</v>
      </c>
      <c r="G1291" s="57">
        <f>2*SQRT((POWER(F1291,2))+POWER(Päälaskenta!E$15*F1291,2))+Päälaskenta!C$15</f>
        <v>5.55</v>
      </c>
      <c r="H1291" s="57">
        <f t="shared" si="141"/>
        <v>0.63</v>
      </c>
      <c r="I1291" s="62">
        <f t="shared" si="142"/>
        <v>5.9909999999999998E-3</v>
      </c>
      <c r="M1291" s="8">
        <f>IF(F1291&gt;(Päälaskenta!D$24+Päälaskenta!D$20),(F1291*Päälaskenta!C$15 + F1291*F1291*Päälaskenta!E$15)+(Päälaskenta!C$15 + F1291*Päälaskenta!E$15)*(F1291-(Päälaskenta!D$24+Päälaskenta!D$20)),F1291*Päälaskenta!C$15 + F1291*F1291*Päälaskenta!E$15)</f>
        <v>3.5162416900000002</v>
      </c>
      <c r="N1291" s="8">
        <f>IF(F1291&gt;Päälaskenta!D$24+Päälaskenta!D$20,2*SQRT(POWER((Päälaskenta!D$24+Päälaskenta!D$20),2)+POWER(Päälaskenta!E$15*(Päälaskenta!D$24+Päälaskenta!D$20),2))+Päälaskenta!C$15,(2*SQRT((POWER(F1291,2))+POWER(Päälaskenta!E$15*F1291,2))+Päälaskenta!C$15))</f>
        <v>5.5492613675337399</v>
      </c>
      <c r="O1291" s="8">
        <f t="shared" si="143"/>
        <v>0.63364139064920699</v>
      </c>
      <c r="P1291" s="8">
        <f>Päälaskenta!F$15</f>
        <v>0.08</v>
      </c>
      <c r="Q1291" s="8">
        <f t="shared" si="144"/>
        <v>32.425331449025002</v>
      </c>
      <c r="R1291" s="8">
        <f t="shared" si="145"/>
        <v>0.71098639411217501</v>
      </c>
      <c r="S1291" s="8">
        <f t="shared" si="146"/>
        <v>5.9444430286119598E-3</v>
      </c>
    </row>
    <row r="1292" spans="1:19" x14ac:dyDescent="0.2">
      <c r="A1292" s="8">
        <v>1290</v>
      </c>
      <c r="B1292" s="8">
        <f>IF(Päälaskenta!C$7,Päälaskenta!E$7,Päälaskenta!G$5)</f>
        <v>2.5</v>
      </c>
      <c r="C1292" s="56">
        <v>0.71</v>
      </c>
      <c r="D1292" s="92">
        <f t="shared" si="140"/>
        <v>3.5211299999999999</v>
      </c>
      <c r="E1292" s="8">
        <f>Päälaskenta!F$15</f>
        <v>0.08</v>
      </c>
      <c r="F1292" s="93">
        <f>SQRT(POWER(Päälaskenta!C$15/(2*Päälaskenta!E$15),2)+(D1292/Päälaskenta!E$15))-Päälaskenta!C$15/(2*Päälaskenta!E$15)</f>
        <v>0.90229999999999999</v>
      </c>
      <c r="G1292" s="57">
        <f>2*SQRT((POWER(F1292,2))+POWER(Päälaskenta!E$15*F1292,2))+Päälaskenta!C$15</f>
        <v>5.55</v>
      </c>
      <c r="H1292" s="57">
        <f t="shared" si="141"/>
        <v>0.63</v>
      </c>
      <c r="I1292" s="62">
        <f t="shared" si="142"/>
        <v>5.9740000000000001E-3</v>
      </c>
      <c r="M1292" s="8">
        <f>IF(F1292&gt;(Päälaskenta!D$24+Päälaskenta!D$20),(F1292*Päälaskenta!C$15 + F1292*F1292*Päälaskenta!E$15)+(Päälaskenta!C$15 + F1292*Päälaskenta!E$15)*(F1292-(Päälaskenta!D$24+Päälaskenta!D$20)),F1292*Päälaskenta!C$15 + F1292*F1292*Päälaskenta!E$15)</f>
        <v>3.52104529</v>
      </c>
      <c r="N1292" s="8">
        <f>IF(F1292&gt;Päälaskenta!D$24+Päälaskenta!D$20,2*SQRT(POWER((Päälaskenta!D$24+Päälaskenta!D$20),2)+POWER(Päälaskenta!E$15*(Päälaskenta!D$24+Päälaskenta!D$20),2))+Päälaskenta!C$15,(2*SQRT((POWER(F1292,2))+POWER(Päälaskenta!E$15*F1292,2))+Päälaskenta!C$15))</f>
        <v>5.5520897946584897</v>
      </c>
      <c r="O1292" s="8">
        <f t="shared" si="143"/>
        <v>0.63418377948200699</v>
      </c>
      <c r="P1292" s="8">
        <f>Päälaskenta!F$15</f>
        <v>0.08</v>
      </c>
      <c r="Q1292" s="8">
        <f t="shared" si="144"/>
        <v>32.488154680204502</v>
      </c>
      <c r="R1292" s="8">
        <f t="shared" si="145"/>
        <v>0.71001642810450805</v>
      </c>
      <c r="S1292" s="8">
        <f t="shared" si="146"/>
        <v>5.9214753933050602E-3</v>
      </c>
    </row>
    <row r="1293" spans="1:19" x14ac:dyDescent="0.2">
      <c r="A1293" s="8">
        <v>1291</v>
      </c>
      <c r="B1293" s="8">
        <f>IF(Päälaskenta!C$7,Päälaskenta!E$7,Päälaskenta!G$5)</f>
        <v>2.5</v>
      </c>
      <c r="C1293" s="56">
        <v>0.70899999999999996</v>
      </c>
      <c r="D1293" s="92">
        <f t="shared" si="140"/>
        <v>3.5260899999999999</v>
      </c>
      <c r="E1293" s="8">
        <f>Päälaskenta!F$15</f>
        <v>0.08</v>
      </c>
      <c r="F1293" s="93">
        <f>SQRT(POWER(Päälaskenta!C$15/(2*Päälaskenta!E$15),2)+(D1293/Päälaskenta!E$15))-Päälaskenta!C$15/(2*Päälaskenta!E$15)</f>
        <v>0.90329999999999999</v>
      </c>
      <c r="G1293" s="57">
        <f>2*SQRT((POWER(F1293,2))+POWER(Päälaskenta!E$15*F1293,2))+Päälaskenta!C$15</f>
        <v>5.55</v>
      </c>
      <c r="H1293" s="57">
        <f t="shared" si="141"/>
        <v>0.64</v>
      </c>
      <c r="I1293" s="62">
        <f t="shared" si="142"/>
        <v>5.8329999999999996E-3</v>
      </c>
      <c r="M1293" s="8">
        <f>IF(F1293&gt;(Päälaskenta!D$24+Päälaskenta!D$20),(F1293*Päälaskenta!C$15 + F1293*F1293*Päälaskenta!E$15)+(Päälaskenta!C$15 + F1293*Päälaskenta!E$15)*(F1293-(Päälaskenta!D$24+Päälaskenta!D$20)),F1293*Päälaskenta!C$15 + F1293*F1293*Päälaskenta!E$15)</f>
        <v>3.5258508900000001</v>
      </c>
      <c r="N1293" s="8">
        <f>IF(F1293&gt;Päälaskenta!D$24+Päälaskenta!D$20,2*SQRT(POWER((Päälaskenta!D$24+Päälaskenta!D$20),2)+POWER(Päälaskenta!E$15*(Päälaskenta!D$24+Päälaskenta!D$20),2))+Päälaskenta!C$15,(2*SQRT((POWER(F1293,2))+POWER(Päälaskenta!E$15*F1293,2))+Päälaskenta!C$15))</f>
        <v>5.5549182217832298</v>
      </c>
      <c r="O1293" s="8">
        <f t="shared" si="143"/>
        <v>0.63472597601412395</v>
      </c>
      <c r="P1293" s="8">
        <f>Päälaskenta!F$15</f>
        <v>0.08</v>
      </c>
      <c r="Q1293" s="8">
        <f t="shared" si="144"/>
        <v>32.551035062430003</v>
      </c>
      <c r="R1293" s="8">
        <f t="shared" si="145"/>
        <v>0.70904870285084598</v>
      </c>
      <c r="S1293" s="8">
        <f t="shared" si="146"/>
        <v>5.8986198990058896E-3</v>
      </c>
    </row>
    <row r="1294" spans="1:19" x14ac:dyDescent="0.2">
      <c r="A1294" s="8">
        <v>1292</v>
      </c>
      <c r="B1294" s="8">
        <f>IF(Päälaskenta!C$7,Päälaskenta!E$7,Päälaskenta!G$5)</f>
        <v>2.5</v>
      </c>
      <c r="C1294" s="56">
        <v>0.70799999999999996</v>
      </c>
      <c r="D1294" s="92">
        <f t="shared" si="140"/>
        <v>3.5310700000000002</v>
      </c>
      <c r="E1294" s="8">
        <f>Päälaskenta!F$15</f>
        <v>0.08</v>
      </c>
      <c r="F1294" s="93">
        <f>SQRT(POWER(Päälaskenta!C$15/(2*Päälaskenta!E$15),2)+(D1294/Päälaskenta!E$15))-Päälaskenta!C$15/(2*Päälaskenta!E$15)</f>
        <v>0.90439999999999998</v>
      </c>
      <c r="G1294" s="57">
        <f>2*SQRT((POWER(F1294,2))+POWER(Päälaskenta!E$15*F1294,2))+Päälaskenta!C$15</f>
        <v>5.56</v>
      </c>
      <c r="H1294" s="57">
        <f t="shared" si="141"/>
        <v>0.64</v>
      </c>
      <c r="I1294" s="62">
        <f t="shared" si="142"/>
        <v>5.8170000000000001E-3</v>
      </c>
      <c r="M1294" s="8">
        <f>IF(F1294&gt;(Päälaskenta!D$24+Päälaskenta!D$20),(F1294*Päälaskenta!C$15 + F1294*F1294*Päälaskenta!E$15)+(Päälaskenta!C$15 + F1294*Päälaskenta!E$15)*(F1294-(Päälaskenta!D$24+Päälaskenta!D$20)),F1294*Päälaskenta!C$15 + F1294*F1294*Päälaskenta!E$15)</f>
        <v>3.5311393600000001</v>
      </c>
      <c r="N1294" s="8">
        <f>IF(F1294&gt;Päälaskenta!D$24+Päälaskenta!D$20,2*SQRT(POWER((Päälaskenta!D$24+Päälaskenta!D$20),2)+POWER(Päälaskenta!E$15*(Päälaskenta!D$24+Päälaskenta!D$20),2))+Päälaskenta!C$15,(2*SQRT((POWER(F1294,2))+POWER(Päälaskenta!E$15*F1294,2))+Päälaskenta!C$15))</f>
        <v>5.5580294916204496</v>
      </c>
      <c r="O1294" s="8">
        <f t="shared" si="143"/>
        <v>0.63532217044254902</v>
      </c>
      <c r="P1294" s="8">
        <f>Päälaskenta!F$15</f>
        <v>0.08</v>
      </c>
      <c r="Q1294" s="8">
        <f t="shared" si="144"/>
        <v>32.6202694980011</v>
      </c>
      <c r="R1294" s="8">
        <f t="shared" si="145"/>
        <v>0.70798678418628003</v>
      </c>
      <c r="S1294" s="8">
        <f t="shared" si="146"/>
        <v>5.8736075838206597E-3</v>
      </c>
    </row>
    <row r="1295" spans="1:19" x14ac:dyDescent="0.2">
      <c r="A1295" s="8">
        <v>1293</v>
      </c>
      <c r="B1295" s="8">
        <f>IF(Päälaskenta!C$7,Päälaskenta!E$7,Päälaskenta!G$5)</f>
        <v>2.5</v>
      </c>
      <c r="C1295" s="56">
        <v>0.70699999999999996</v>
      </c>
      <c r="D1295" s="92">
        <f t="shared" si="140"/>
        <v>3.53607</v>
      </c>
      <c r="E1295" s="8">
        <f>Päälaskenta!F$15</f>
        <v>0.08</v>
      </c>
      <c r="F1295" s="93">
        <f>SQRT(POWER(Päälaskenta!C$15/(2*Päälaskenta!E$15),2)+(D1295/Päälaskenta!E$15))-Päälaskenta!C$15/(2*Päälaskenta!E$15)</f>
        <v>0.90539999999999998</v>
      </c>
      <c r="G1295" s="57">
        <f>2*SQRT((POWER(F1295,2))+POWER(Päälaskenta!E$15*F1295,2))+Päälaskenta!C$15</f>
        <v>5.56</v>
      </c>
      <c r="H1295" s="57">
        <f t="shared" si="141"/>
        <v>0.64</v>
      </c>
      <c r="I1295" s="62">
        <f t="shared" si="142"/>
        <v>5.7999999999999996E-3</v>
      </c>
      <c r="M1295" s="8">
        <f>IF(F1295&gt;(Päälaskenta!D$24+Päälaskenta!D$20),(F1295*Päälaskenta!C$15 + F1295*F1295*Päälaskenta!E$15)+(Päälaskenta!C$15 + F1295*Päälaskenta!E$15)*(F1295-(Päälaskenta!D$24+Päälaskenta!D$20)),F1295*Päälaskenta!C$15 + F1295*F1295*Päälaskenta!E$15)</f>
        <v>3.5359491599999999</v>
      </c>
      <c r="N1295" s="8">
        <f>IF(F1295&gt;Päälaskenta!D$24+Päälaskenta!D$20,2*SQRT(POWER((Päälaskenta!D$24+Päälaskenta!D$20),2)+POWER(Päälaskenta!E$15*(Päälaskenta!D$24+Päälaskenta!D$20),2))+Päälaskenta!C$15,(2*SQRT((POWER(F1295,2))+POWER(Päälaskenta!E$15*F1295,2))+Päälaskenta!C$15))</f>
        <v>5.5608579187452003</v>
      </c>
      <c r="O1295" s="8">
        <f t="shared" si="143"/>
        <v>0.63586396409816603</v>
      </c>
      <c r="P1295" s="8">
        <f>Päälaskenta!F$15</f>
        <v>0.08</v>
      </c>
      <c r="Q1295" s="8">
        <f t="shared" si="144"/>
        <v>32.683269912894403</v>
      </c>
      <c r="R1295" s="8">
        <f t="shared" si="145"/>
        <v>0.70702374012639901</v>
      </c>
      <c r="S1295" s="8">
        <f t="shared" si="146"/>
        <v>5.8509854244960099E-3</v>
      </c>
    </row>
    <row r="1296" spans="1:19" x14ac:dyDescent="0.2">
      <c r="A1296" s="8">
        <v>1294</v>
      </c>
      <c r="B1296" s="8">
        <f>IF(Päälaskenta!C$7,Päälaskenta!E$7,Päälaskenta!G$5)</f>
        <v>2.5</v>
      </c>
      <c r="C1296" s="56">
        <v>0.70599999999999996</v>
      </c>
      <c r="D1296" s="92">
        <f t="shared" si="140"/>
        <v>3.54108</v>
      </c>
      <c r="E1296" s="8">
        <f>Päälaskenta!F$15</f>
        <v>0.08</v>
      </c>
      <c r="F1296" s="93">
        <f>SQRT(POWER(Päälaskenta!C$15/(2*Päälaskenta!E$15),2)+(D1296/Päälaskenta!E$15))-Päälaskenta!C$15/(2*Päälaskenta!E$15)</f>
        <v>0.90649999999999997</v>
      </c>
      <c r="G1296" s="57">
        <f>2*SQRT((POWER(F1296,2))+POWER(Päälaskenta!E$15*F1296,2))+Päälaskenta!C$15</f>
        <v>5.56</v>
      </c>
      <c r="H1296" s="57">
        <f t="shared" si="141"/>
        <v>0.64</v>
      </c>
      <c r="I1296" s="62">
        <f t="shared" si="142"/>
        <v>5.7840000000000001E-3</v>
      </c>
      <c r="M1296" s="8">
        <f>IF(F1296&gt;(Päälaskenta!D$24+Päälaskenta!D$20),(F1296*Päälaskenta!C$15 + F1296*F1296*Päälaskenta!E$15)+(Päälaskenta!C$15 + F1296*Päälaskenta!E$15)*(F1296-(Päälaskenta!D$24+Päälaskenta!D$20)),F1296*Päälaskenta!C$15 + F1296*F1296*Päälaskenta!E$15)</f>
        <v>3.5412422499999998</v>
      </c>
      <c r="N1296" s="8">
        <f>IF(F1296&gt;Päälaskenta!D$24+Päälaskenta!D$20,2*SQRT(POWER((Päälaskenta!D$24+Päälaskenta!D$20),2)+POWER(Päälaskenta!E$15*(Päälaskenta!D$24+Päälaskenta!D$20),2))+Päälaskenta!C$15,(2*SQRT((POWER(F1296,2))+POWER(Päälaskenta!E$15*F1296,2))+Päälaskenta!C$15))</f>
        <v>5.5639691885824201</v>
      </c>
      <c r="O1296" s="8">
        <f t="shared" si="143"/>
        <v>0.63645971607226504</v>
      </c>
      <c r="P1296" s="8">
        <f>Päälaskenta!F$15</f>
        <v>0.08</v>
      </c>
      <c r="Q1296" s="8">
        <f t="shared" si="144"/>
        <v>32.752636395985398</v>
      </c>
      <c r="R1296" s="8">
        <f t="shared" si="145"/>
        <v>0.70596695269859</v>
      </c>
      <c r="S1296" s="8">
        <f t="shared" si="146"/>
        <v>5.8262281810933002E-3</v>
      </c>
    </row>
    <row r="1297" spans="1:19" x14ac:dyDescent="0.2">
      <c r="A1297" s="8">
        <v>1295</v>
      </c>
      <c r="B1297" s="8">
        <f>IF(Päälaskenta!C$7,Päälaskenta!E$7,Päälaskenta!G$5)</f>
        <v>2.5</v>
      </c>
      <c r="C1297" s="56">
        <v>0.70499999999999996</v>
      </c>
      <c r="D1297" s="92">
        <f t="shared" si="140"/>
        <v>3.5461</v>
      </c>
      <c r="E1297" s="8">
        <f>Päälaskenta!F$15</f>
        <v>0.08</v>
      </c>
      <c r="F1297" s="93">
        <f>SQRT(POWER(Päälaskenta!C$15/(2*Päälaskenta!E$15),2)+(D1297/Päälaskenta!E$15))-Päälaskenta!C$15/(2*Päälaskenta!E$15)</f>
        <v>0.90749999999999997</v>
      </c>
      <c r="G1297" s="57">
        <f>2*SQRT((POWER(F1297,2))+POWER(Päälaskenta!E$15*F1297,2))+Päälaskenta!C$15</f>
        <v>5.57</v>
      </c>
      <c r="H1297" s="57">
        <f t="shared" si="141"/>
        <v>0.64</v>
      </c>
      <c r="I1297" s="62">
        <f t="shared" si="142"/>
        <v>5.7670000000000004E-3</v>
      </c>
      <c r="M1297" s="8">
        <f>IF(F1297&gt;(Päälaskenta!D$24+Päälaskenta!D$20),(F1297*Päälaskenta!C$15 + F1297*F1297*Päälaskenta!E$15)+(Päälaskenta!C$15 + F1297*Päälaskenta!E$15)*(F1297-(Päälaskenta!D$24+Päälaskenta!D$20)),F1297*Päälaskenta!C$15 + F1297*F1297*Päälaskenta!E$15)</f>
        <v>3.5460562499999999</v>
      </c>
      <c r="N1297" s="8">
        <f>IF(F1297&gt;Päälaskenta!D$24+Päälaskenta!D$20,2*SQRT(POWER((Päälaskenta!D$24+Päälaskenta!D$20),2)+POWER(Päälaskenta!E$15*(Päälaskenta!D$24+Päälaskenta!D$20),2))+Päälaskenta!C$15,(2*SQRT((POWER(F1297,2))+POWER(Päälaskenta!E$15*F1297,2))+Päälaskenta!C$15))</f>
        <v>5.5667976157071699</v>
      </c>
      <c r="O1297" s="8">
        <f t="shared" si="143"/>
        <v>0.63700110814061495</v>
      </c>
      <c r="P1297" s="8">
        <f>Päälaskenta!F$15</f>
        <v>0.08</v>
      </c>
      <c r="Q1297" s="8">
        <f t="shared" si="144"/>
        <v>32.815756864653999</v>
      </c>
      <c r="R1297" s="8">
        <f t="shared" si="145"/>
        <v>0.70500855704136101</v>
      </c>
      <c r="S1297" s="8">
        <f t="shared" si="146"/>
        <v>5.8038364641624903E-3</v>
      </c>
    </row>
    <row r="1298" spans="1:19" x14ac:dyDescent="0.2">
      <c r="A1298" s="8">
        <v>1296</v>
      </c>
      <c r="B1298" s="8">
        <f>IF(Päälaskenta!C$7,Päälaskenta!E$7,Päälaskenta!G$5)</f>
        <v>2.5</v>
      </c>
      <c r="C1298" s="56">
        <v>0.70399999999999996</v>
      </c>
      <c r="D1298" s="92">
        <f t="shared" si="140"/>
        <v>3.5511400000000002</v>
      </c>
      <c r="E1298" s="8">
        <f>Päälaskenta!F$15</f>
        <v>0.08</v>
      </c>
      <c r="F1298" s="93">
        <f>SQRT(POWER(Päälaskenta!C$15/(2*Päälaskenta!E$15),2)+(D1298/Päälaskenta!E$15))-Päälaskenta!C$15/(2*Päälaskenta!E$15)</f>
        <v>0.90859999999999996</v>
      </c>
      <c r="G1298" s="57">
        <f>2*SQRT((POWER(F1298,2))+POWER(Päälaskenta!E$15*F1298,2))+Päälaskenta!C$15</f>
        <v>5.57</v>
      </c>
      <c r="H1298" s="57">
        <f t="shared" si="141"/>
        <v>0.64</v>
      </c>
      <c r="I1298" s="62">
        <f t="shared" si="142"/>
        <v>5.751E-3</v>
      </c>
      <c r="M1298" s="8">
        <f>IF(F1298&gt;(Päälaskenta!D$24+Päälaskenta!D$20),(F1298*Päälaskenta!C$15 + F1298*F1298*Päälaskenta!E$15)+(Päälaskenta!C$15 + F1298*Päälaskenta!E$15)*(F1298-(Päälaskenta!D$24+Päälaskenta!D$20)),F1298*Päälaskenta!C$15 + F1298*F1298*Päälaskenta!E$15)</f>
        <v>3.5513539600000001</v>
      </c>
      <c r="N1298" s="8">
        <f>IF(F1298&gt;Päälaskenta!D$24+Päälaskenta!D$20,2*SQRT(POWER((Päälaskenta!D$24+Päälaskenta!D$20),2)+POWER(Päälaskenta!E$15*(Päälaskenta!D$24+Päälaskenta!D$20),2))+Päälaskenta!C$15,(2*SQRT((POWER(F1298,2))+POWER(Päälaskenta!E$15*F1298,2))+Päälaskenta!C$15))</f>
        <v>5.5699088855443897</v>
      </c>
      <c r="O1298" s="8">
        <f t="shared" si="143"/>
        <v>0.63759641907551601</v>
      </c>
      <c r="P1298" s="8">
        <f>Päälaskenta!F$15</f>
        <v>0.08</v>
      </c>
      <c r="Q1298" s="8">
        <f t="shared" si="144"/>
        <v>32.885255418579803</v>
      </c>
      <c r="R1298" s="8">
        <f t="shared" si="145"/>
        <v>0.70395686494736198</v>
      </c>
      <c r="S1298" s="8">
        <f t="shared" si="146"/>
        <v>5.7793311340551198E-3</v>
      </c>
    </row>
    <row r="1299" spans="1:19" x14ac:dyDescent="0.2">
      <c r="A1299" s="8">
        <v>1297</v>
      </c>
      <c r="B1299" s="8">
        <f>IF(Päälaskenta!C$7,Päälaskenta!E$7,Päälaskenta!G$5)</f>
        <v>2.5</v>
      </c>
      <c r="C1299" s="56">
        <v>0.70299999999999996</v>
      </c>
      <c r="D1299" s="92">
        <f t="shared" si="140"/>
        <v>3.55619</v>
      </c>
      <c r="E1299" s="8">
        <f>Päälaskenta!F$15</f>
        <v>0.08</v>
      </c>
      <c r="F1299" s="93">
        <f>SQRT(POWER(Päälaskenta!C$15/(2*Päälaskenta!E$15),2)+(D1299/Päälaskenta!E$15))-Päälaskenta!C$15/(2*Päälaskenta!E$15)</f>
        <v>0.90959999999999996</v>
      </c>
      <c r="G1299" s="57">
        <f>2*SQRT((POWER(F1299,2))+POWER(Päälaskenta!E$15*F1299,2))+Päälaskenta!C$15</f>
        <v>5.57</v>
      </c>
      <c r="H1299" s="57">
        <f t="shared" si="141"/>
        <v>0.64</v>
      </c>
      <c r="I1299" s="62">
        <f t="shared" si="142"/>
        <v>5.7349999999999996E-3</v>
      </c>
      <c r="M1299" s="8">
        <f>IF(F1299&gt;(Päälaskenta!D$24+Päälaskenta!D$20),(F1299*Päälaskenta!C$15 + F1299*F1299*Päälaskenta!E$15)+(Päälaskenta!C$15 + F1299*Päälaskenta!E$15)*(F1299-(Päälaskenta!D$24+Päälaskenta!D$20)),F1299*Päälaskenta!C$15 + F1299*F1299*Päälaskenta!E$15)</f>
        <v>3.55617216</v>
      </c>
      <c r="N1299" s="8">
        <f>IF(F1299&gt;Päälaskenta!D$24+Päälaskenta!D$20,2*SQRT(POWER((Päälaskenta!D$24+Päälaskenta!D$20),2)+POWER(Päälaskenta!E$15*(Päälaskenta!D$24+Päälaskenta!D$20),2))+Päälaskenta!C$15,(2*SQRT((POWER(F1299,2))+POWER(Päälaskenta!E$15*F1299,2))+Päälaskenta!C$15))</f>
        <v>5.5727373126691298</v>
      </c>
      <c r="O1299" s="8">
        <f t="shared" si="143"/>
        <v>0.63813741084033404</v>
      </c>
      <c r="P1299" s="8">
        <f>Päälaskenta!F$15</f>
        <v>0.08</v>
      </c>
      <c r="Q1299" s="8">
        <f t="shared" si="144"/>
        <v>32.948495962306801</v>
      </c>
      <c r="R1299" s="8">
        <f t="shared" si="145"/>
        <v>0.70300308520496402</v>
      </c>
      <c r="S1299" s="8">
        <f t="shared" si="146"/>
        <v>5.7571670092178397E-3</v>
      </c>
    </row>
    <row r="1300" spans="1:19" x14ac:dyDescent="0.2">
      <c r="A1300" s="8">
        <v>1298</v>
      </c>
      <c r="B1300" s="8">
        <f>IF(Päälaskenta!C$7,Päälaskenta!E$7,Päälaskenta!G$5)</f>
        <v>2.5</v>
      </c>
      <c r="C1300" s="56">
        <v>0.70199999999999996</v>
      </c>
      <c r="D1300" s="92">
        <f t="shared" si="140"/>
        <v>3.5612499999999998</v>
      </c>
      <c r="E1300" s="8">
        <f>Päälaskenta!F$15</f>
        <v>0.08</v>
      </c>
      <c r="F1300" s="93">
        <f>SQRT(POWER(Päälaskenta!C$15/(2*Päälaskenta!E$15),2)+(D1300/Päälaskenta!E$15))-Päälaskenta!C$15/(2*Päälaskenta!E$15)</f>
        <v>0.91069999999999995</v>
      </c>
      <c r="G1300" s="57">
        <f>2*SQRT((POWER(F1300,2))+POWER(Päälaskenta!E$15*F1300,2))+Päälaskenta!C$15</f>
        <v>5.58</v>
      </c>
      <c r="H1300" s="57">
        <f t="shared" si="141"/>
        <v>0.64</v>
      </c>
      <c r="I1300" s="62">
        <f t="shared" si="142"/>
        <v>5.718E-3</v>
      </c>
      <c r="M1300" s="8">
        <f>IF(F1300&gt;(Päälaskenta!D$24+Päälaskenta!D$20),(F1300*Päälaskenta!C$15 + F1300*F1300*Päälaskenta!E$15)+(Päälaskenta!C$15 + F1300*Päälaskenta!E$15)*(F1300-(Päälaskenta!D$24+Päälaskenta!D$20)),F1300*Päälaskenta!C$15 + F1300*F1300*Päälaskenta!E$15)</f>
        <v>3.5614744900000002</v>
      </c>
      <c r="N1300" s="8">
        <f>IF(F1300&gt;Päälaskenta!D$24+Päälaskenta!D$20,2*SQRT(POWER((Päälaskenta!D$24+Päälaskenta!D$20),2)+POWER(Päälaskenta!E$15*(Päälaskenta!D$24+Päälaskenta!D$20),2))+Päälaskenta!C$15,(2*SQRT((POWER(F1300,2))+POWER(Päälaskenta!E$15*F1300,2))+Päälaskenta!C$15))</f>
        <v>5.5758485825063504</v>
      </c>
      <c r="O1300" s="8">
        <f t="shared" si="143"/>
        <v>0.638732282145136</v>
      </c>
      <c r="P1300" s="8">
        <f>Päälaskenta!F$15</f>
        <v>0.08</v>
      </c>
      <c r="Q1300" s="8">
        <f t="shared" si="144"/>
        <v>33.018126610574903</v>
      </c>
      <c r="R1300" s="8">
        <f t="shared" si="145"/>
        <v>0.70195645287354003</v>
      </c>
      <c r="S1300" s="8">
        <f t="shared" si="146"/>
        <v>5.7329104800333099E-3</v>
      </c>
    </row>
    <row r="1301" spans="1:19" x14ac:dyDescent="0.2">
      <c r="A1301" s="8">
        <v>1299</v>
      </c>
      <c r="B1301" s="8">
        <f>IF(Päälaskenta!C$7,Päälaskenta!E$7,Päälaskenta!G$5)</f>
        <v>2.5</v>
      </c>
      <c r="C1301" s="56">
        <v>0.70099999999999996</v>
      </c>
      <c r="D1301" s="92">
        <f t="shared" si="140"/>
        <v>3.5663299999999998</v>
      </c>
      <c r="E1301" s="8">
        <f>Päälaskenta!F$15</f>
        <v>0.08</v>
      </c>
      <c r="F1301" s="93">
        <f>SQRT(POWER(Päälaskenta!C$15/(2*Päälaskenta!E$15),2)+(D1301/Päälaskenta!E$15))-Päälaskenta!C$15/(2*Päälaskenta!E$15)</f>
        <v>0.91169999999999995</v>
      </c>
      <c r="G1301" s="57">
        <f>2*SQRT((POWER(F1301,2))+POWER(Päälaskenta!E$15*F1301,2))+Päälaskenta!C$15</f>
        <v>5.58</v>
      </c>
      <c r="H1301" s="57">
        <f t="shared" si="141"/>
        <v>0.64</v>
      </c>
      <c r="I1301" s="62">
        <f t="shared" si="142"/>
        <v>5.7019999999999996E-3</v>
      </c>
      <c r="M1301" s="8">
        <f>IF(F1301&gt;(Päälaskenta!D$24+Päälaskenta!D$20),(F1301*Päälaskenta!C$15 + F1301*F1301*Päälaskenta!E$15)+(Päälaskenta!C$15 + F1301*Päälaskenta!E$15)*(F1301-(Päälaskenta!D$24+Päälaskenta!D$20)),F1301*Päälaskenta!C$15 + F1301*F1301*Päälaskenta!E$15)</f>
        <v>3.5662968899999998</v>
      </c>
      <c r="N1301" s="8">
        <f>IF(F1301&gt;Päälaskenta!D$24+Päälaskenta!D$20,2*SQRT(POWER((Päälaskenta!D$24+Päälaskenta!D$20),2)+POWER(Päälaskenta!E$15*(Päälaskenta!D$24+Päälaskenta!D$20),2))+Päälaskenta!C$15,(2*SQRT((POWER(F1301,2))+POWER(Päälaskenta!E$15*F1301,2))+Päälaskenta!C$15))</f>
        <v>5.5786770096311002</v>
      </c>
      <c r="O1301" s="8">
        <f t="shared" si="143"/>
        <v>0.63927287488468998</v>
      </c>
      <c r="P1301" s="8">
        <f>Päälaskenta!F$15</f>
        <v>0.08</v>
      </c>
      <c r="Q1301" s="8">
        <f t="shared" si="144"/>
        <v>33.081487250817702</v>
      </c>
      <c r="R1301" s="8">
        <f t="shared" si="145"/>
        <v>0.70100725685796705</v>
      </c>
      <c r="S1301" s="8">
        <f t="shared" si="146"/>
        <v>5.7109711385572E-3</v>
      </c>
    </row>
    <row r="1302" spans="1:19" x14ac:dyDescent="0.2">
      <c r="A1302" s="8">
        <v>1300</v>
      </c>
      <c r="B1302" s="8">
        <f>IF(Päälaskenta!C$7,Päälaskenta!E$7,Päälaskenta!G$5)</f>
        <v>2.5</v>
      </c>
      <c r="C1302" s="56">
        <v>0.7</v>
      </c>
      <c r="D1302" s="92">
        <f t="shared" si="140"/>
        <v>3.5714299999999999</v>
      </c>
      <c r="E1302" s="8">
        <f>Päälaskenta!F$15</f>
        <v>0.08</v>
      </c>
      <c r="F1302" s="93">
        <f>SQRT(POWER(Päälaskenta!C$15/(2*Päälaskenta!E$15),2)+(D1302/Päälaskenta!E$15))-Päälaskenta!C$15/(2*Päälaskenta!E$15)</f>
        <v>0.91279999999999994</v>
      </c>
      <c r="G1302" s="57">
        <f>2*SQRT((POWER(F1302,2))+POWER(Päälaskenta!E$15*F1302,2))+Päälaskenta!C$15</f>
        <v>5.58</v>
      </c>
      <c r="H1302" s="57">
        <f t="shared" si="141"/>
        <v>0.64</v>
      </c>
      <c r="I1302" s="62">
        <f t="shared" si="142"/>
        <v>5.6860000000000001E-3</v>
      </c>
      <c r="M1302" s="8">
        <f>IF(F1302&gt;(Päälaskenta!D$24+Päälaskenta!D$20),(F1302*Päälaskenta!C$15 + F1302*F1302*Päälaskenta!E$15)+(Päälaskenta!C$15 + F1302*Päälaskenta!E$15)*(F1302-(Päälaskenta!D$24+Päälaskenta!D$20)),F1302*Päälaskenta!C$15 + F1302*F1302*Päälaskenta!E$15)</f>
        <v>3.5716038399999999</v>
      </c>
      <c r="N1302" s="8">
        <f>IF(F1302&gt;Päälaskenta!D$24+Päälaskenta!D$20,2*SQRT(POWER((Päälaskenta!D$24+Päälaskenta!D$20),2)+POWER(Päälaskenta!E$15*(Päälaskenta!D$24+Päälaskenta!D$20),2))+Päälaskenta!C$15,(2*SQRT((POWER(F1302,2))+POWER(Päälaskenta!E$15*F1302,2))+Päälaskenta!C$15))</f>
        <v>5.58178827946832</v>
      </c>
      <c r="O1302" s="8">
        <f t="shared" si="143"/>
        <v>0.63986730796249502</v>
      </c>
      <c r="P1302" s="8">
        <f>Päälaskenta!F$15</f>
        <v>0.08</v>
      </c>
      <c r="Q1302" s="8">
        <f t="shared" si="144"/>
        <v>33.151250017126898</v>
      </c>
      <c r="R1302" s="8">
        <f t="shared" si="145"/>
        <v>0.69996564904577996</v>
      </c>
      <c r="S1302" s="8">
        <f t="shared" si="146"/>
        <v>5.6869603432615299E-3</v>
      </c>
    </row>
    <row r="1303" spans="1:19" x14ac:dyDescent="0.2">
      <c r="A1303" s="8">
        <v>1301</v>
      </c>
      <c r="B1303" s="8">
        <f>IF(Päälaskenta!C$7,Päälaskenta!E$7,Päälaskenta!G$5)</f>
        <v>2.5</v>
      </c>
      <c r="C1303" s="56">
        <v>0.69899999999999995</v>
      </c>
      <c r="D1303" s="92">
        <f t="shared" si="140"/>
        <v>3.5765400000000001</v>
      </c>
      <c r="E1303" s="8">
        <f>Päälaskenta!F$15</f>
        <v>0.08</v>
      </c>
      <c r="F1303" s="93">
        <f>SQRT(POWER(Päälaskenta!C$15/(2*Päälaskenta!E$15),2)+(D1303/Päälaskenta!E$15))-Päälaskenta!C$15/(2*Päälaskenta!E$15)</f>
        <v>0.91379999999999995</v>
      </c>
      <c r="G1303" s="57">
        <f>2*SQRT((POWER(F1303,2))+POWER(Päälaskenta!E$15*F1303,2))+Päälaskenta!C$15</f>
        <v>5.58</v>
      </c>
      <c r="H1303" s="57">
        <f t="shared" si="141"/>
        <v>0.64</v>
      </c>
      <c r="I1303" s="62">
        <f t="shared" si="142"/>
        <v>5.6699999999999997E-3</v>
      </c>
      <c r="M1303" s="8">
        <f>IF(F1303&gt;(Päälaskenta!D$24+Päälaskenta!D$20),(F1303*Päälaskenta!C$15 + F1303*F1303*Päälaskenta!E$15)+(Päälaskenta!C$15 + F1303*Päälaskenta!E$15)*(F1303-(Päälaskenta!D$24+Päälaskenta!D$20)),F1303*Päälaskenta!C$15 + F1303*F1303*Päälaskenta!E$15)</f>
        <v>3.5764304400000002</v>
      </c>
      <c r="N1303" s="8">
        <f>IF(F1303&gt;Päälaskenta!D$24+Päälaskenta!D$20,2*SQRT(POWER((Päälaskenta!D$24+Päälaskenta!D$20),2)+POWER(Päälaskenta!E$15*(Päälaskenta!D$24+Päälaskenta!D$20),2))+Päälaskenta!C$15,(2*SQRT((POWER(F1303,2))+POWER(Päälaskenta!E$15*F1303,2))+Päälaskenta!C$15))</f>
        <v>5.5846167065930699</v>
      </c>
      <c r="O1303" s="8">
        <f t="shared" si="143"/>
        <v>0.64040750294962001</v>
      </c>
      <c r="P1303" s="8">
        <f>Päälaskenta!F$15</f>
        <v>0.08</v>
      </c>
      <c r="Q1303" s="8">
        <f t="shared" si="144"/>
        <v>33.214730775516401</v>
      </c>
      <c r="R1303" s="8">
        <f t="shared" si="145"/>
        <v>0.69902100486539898</v>
      </c>
      <c r="S1303" s="8">
        <f t="shared" si="146"/>
        <v>5.6652430172832603E-3</v>
      </c>
    </row>
    <row r="1304" spans="1:19" x14ac:dyDescent="0.2">
      <c r="A1304" s="8">
        <v>1302</v>
      </c>
      <c r="B1304" s="8">
        <f>IF(Päälaskenta!C$7,Päälaskenta!E$7,Päälaskenta!G$5)</f>
        <v>2.5</v>
      </c>
      <c r="C1304" s="56">
        <v>0.69799999999999995</v>
      </c>
      <c r="D1304" s="92">
        <f t="shared" si="140"/>
        <v>3.5816599999999998</v>
      </c>
      <c r="E1304" s="8">
        <f>Päälaskenta!F$15</f>
        <v>0.08</v>
      </c>
      <c r="F1304" s="93">
        <f>SQRT(POWER(Päälaskenta!C$15/(2*Päälaskenta!E$15),2)+(D1304/Päälaskenta!E$15))-Päälaskenta!C$15/(2*Päälaskenta!E$15)</f>
        <v>0.91490000000000005</v>
      </c>
      <c r="G1304" s="57">
        <f>2*SQRT((POWER(F1304,2))+POWER(Päälaskenta!E$15*F1304,2))+Päälaskenta!C$15</f>
        <v>5.59</v>
      </c>
      <c r="H1304" s="57">
        <f t="shared" si="141"/>
        <v>0.64</v>
      </c>
      <c r="I1304" s="62">
        <f t="shared" si="142"/>
        <v>5.6540000000000002E-3</v>
      </c>
      <c r="M1304" s="8">
        <f>IF(F1304&gt;(Päälaskenta!D$24+Päälaskenta!D$20),(F1304*Päälaskenta!C$15 + F1304*F1304*Päälaskenta!E$15)+(Päälaskenta!C$15 + F1304*Päälaskenta!E$15)*(F1304-(Päälaskenta!D$24+Päälaskenta!D$20)),F1304*Päälaskenta!C$15 + F1304*F1304*Päälaskenta!E$15)</f>
        <v>3.5817420100000001</v>
      </c>
      <c r="N1304" s="8">
        <f>IF(F1304&gt;Päälaskenta!D$24+Päälaskenta!D$20,2*SQRT(POWER((Päälaskenta!D$24+Päälaskenta!D$20),2)+POWER(Päälaskenta!E$15*(Päälaskenta!D$24+Päälaskenta!D$20),2))+Päälaskenta!C$15,(2*SQRT((POWER(F1304,2))+POWER(Päälaskenta!E$15*F1304,2))+Päälaskenta!C$15))</f>
        <v>5.5877279764302896</v>
      </c>
      <c r="O1304" s="8">
        <f t="shared" si="143"/>
        <v>0.64100149919756699</v>
      </c>
      <c r="P1304" s="8">
        <f>Päälaskenta!F$15</f>
        <v>0.08</v>
      </c>
      <c r="Q1304" s="8">
        <f t="shared" si="144"/>
        <v>33.284625683755401</v>
      </c>
      <c r="R1304" s="8">
        <f t="shared" si="145"/>
        <v>0.69798438665324203</v>
      </c>
      <c r="S1304" s="8">
        <f t="shared" si="146"/>
        <v>5.6414749334196103E-3</v>
      </c>
    </row>
    <row r="1305" spans="1:19" x14ac:dyDescent="0.2">
      <c r="A1305" s="8">
        <v>1303</v>
      </c>
      <c r="B1305" s="8">
        <f>IF(Päälaskenta!C$7,Päälaskenta!E$7,Päälaskenta!G$5)</f>
        <v>2.5</v>
      </c>
      <c r="C1305" s="56">
        <v>0.69699999999999995</v>
      </c>
      <c r="D1305" s="92">
        <f t="shared" si="140"/>
        <v>3.5868000000000002</v>
      </c>
      <c r="E1305" s="8">
        <f>Päälaskenta!F$15</f>
        <v>0.08</v>
      </c>
      <c r="F1305" s="93">
        <f>SQRT(POWER(Päälaskenta!C$15/(2*Päälaskenta!E$15),2)+(D1305/Päälaskenta!E$15))-Päälaskenta!C$15/(2*Päälaskenta!E$15)</f>
        <v>0.91590000000000005</v>
      </c>
      <c r="G1305" s="57">
        <f>2*SQRT((POWER(F1305,2))+POWER(Päälaskenta!E$15*F1305,2))+Päälaskenta!C$15</f>
        <v>5.59</v>
      </c>
      <c r="H1305" s="57">
        <f t="shared" si="141"/>
        <v>0.64</v>
      </c>
      <c r="I1305" s="62">
        <f t="shared" si="142"/>
        <v>5.6369999999999996E-3</v>
      </c>
      <c r="M1305" s="8">
        <f>IF(F1305&gt;(Päälaskenta!D$24+Päälaskenta!D$20),(F1305*Päälaskenta!C$15 + F1305*F1305*Päälaskenta!E$15)+(Päälaskenta!C$15 + F1305*Päälaskenta!E$15)*(F1305-(Päälaskenta!D$24+Päälaskenta!D$20)),F1305*Päälaskenta!C$15 + F1305*F1305*Päälaskenta!E$15)</f>
        <v>3.5865728099999998</v>
      </c>
      <c r="N1305" s="8">
        <f>IF(F1305&gt;Päälaskenta!D$24+Päälaskenta!D$20,2*SQRT(POWER((Päälaskenta!D$24+Päälaskenta!D$20),2)+POWER(Päälaskenta!E$15*(Päälaskenta!D$24+Päälaskenta!D$20),2))+Päälaskenta!C$15,(2*SQRT((POWER(F1305,2))+POWER(Päälaskenta!E$15*F1305,2))+Päälaskenta!C$15))</f>
        <v>5.5905564035550404</v>
      </c>
      <c r="O1305" s="8">
        <f t="shared" si="143"/>
        <v>0.64154129769968804</v>
      </c>
      <c r="P1305" s="8">
        <f>Päälaskenta!F$15</f>
        <v>0.08</v>
      </c>
      <c r="Q1305" s="8">
        <f t="shared" si="144"/>
        <v>33.348226582094497</v>
      </c>
      <c r="R1305" s="8">
        <f t="shared" si="145"/>
        <v>0.69704426270939102</v>
      </c>
      <c r="S1305" s="8">
        <f t="shared" si="146"/>
        <v>5.61997689525942E-3</v>
      </c>
    </row>
    <row r="1306" spans="1:19" x14ac:dyDescent="0.2">
      <c r="A1306" s="8">
        <v>1304</v>
      </c>
      <c r="B1306" s="8">
        <f>IF(Päälaskenta!C$7,Päälaskenta!E$7,Päälaskenta!G$5)</f>
        <v>2.5</v>
      </c>
      <c r="C1306" s="56">
        <v>0.69599999999999995</v>
      </c>
      <c r="D1306" s="92">
        <f t="shared" si="140"/>
        <v>3.5919500000000002</v>
      </c>
      <c r="E1306" s="8">
        <f>Päälaskenta!F$15</f>
        <v>0.08</v>
      </c>
      <c r="F1306" s="93">
        <f>SQRT(POWER(Päälaskenta!C$15/(2*Päälaskenta!E$15),2)+(D1306/Päälaskenta!E$15))-Päälaskenta!C$15/(2*Päälaskenta!E$15)</f>
        <v>0.91700000000000004</v>
      </c>
      <c r="G1306" s="57">
        <f>2*SQRT((POWER(F1306,2))+POWER(Päälaskenta!E$15*F1306,2))+Päälaskenta!C$15</f>
        <v>5.59</v>
      </c>
      <c r="H1306" s="57">
        <f t="shared" si="141"/>
        <v>0.64</v>
      </c>
      <c r="I1306" s="62">
        <f t="shared" si="142"/>
        <v>5.6210000000000001E-3</v>
      </c>
      <c r="M1306" s="8">
        <f>IF(F1306&gt;(Päälaskenta!D$24+Päälaskenta!D$20),(F1306*Päälaskenta!C$15 + F1306*F1306*Päälaskenta!E$15)+(Päälaskenta!C$15 + F1306*Päälaskenta!E$15)*(F1306-(Päälaskenta!D$24+Päälaskenta!D$20)),F1306*Päälaskenta!C$15 + F1306*F1306*Päälaskenta!E$15)</f>
        <v>3.5918890000000001</v>
      </c>
      <c r="N1306" s="8">
        <f>IF(F1306&gt;Päälaskenta!D$24+Päälaskenta!D$20,2*SQRT(POWER((Päälaskenta!D$24+Päälaskenta!D$20),2)+POWER(Päälaskenta!E$15*(Päälaskenta!D$24+Päälaskenta!D$20),2))+Päälaskenta!C$15,(2*SQRT((POWER(F1306,2))+POWER(Päälaskenta!E$15*F1306,2))+Päälaskenta!C$15))</f>
        <v>5.5936676733922601</v>
      </c>
      <c r="O1306" s="8">
        <f t="shared" si="143"/>
        <v>0.642134858508981</v>
      </c>
      <c r="P1306" s="8">
        <f>Päälaskenta!F$15</f>
        <v>0.08</v>
      </c>
      <c r="Q1306" s="8">
        <f t="shared" si="144"/>
        <v>33.418253656340298</v>
      </c>
      <c r="R1306" s="8">
        <f t="shared" si="145"/>
        <v>0.69601259949848104</v>
      </c>
      <c r="S1306" s="8">
        <f t="shared" si="146"/>
        <v>5.5964485442013901E-3</v>
      </c>
    </row>
    <row r="1307" spans="1:19" x14ac:dyDescent="0.2">
      <c r="A1307" s="8">
        <v>1305</v>
      </c>
      <c r="B1307" s="8">
        <f>IF(Päälaskenta!C$7,Päälaskenta!E$7,Päälaskenta!G$5)</f>
        <v>2.5</v>
      </c>
      <c r="C1307" s="56">
        <v>0.69499999999999995</v>
      </c>
      <c r="D1307" s="92">
        <f t="shared" si="140"/>
        <v>3.5971199999999999</v>
      </c>
      <c r="E1307" s="8">
        <f>Päälaskenta!F$15</f>
        <v>0.08</v>
      </c>
      <c r="F1307" s="93">
        <f>SQRT(POWER(Päälaskenta!C$15/(2*Päälaskenta!E$15),2)+(D1307/Päälaskenta!E$15))-Päälaskenta!C$15/(2*Päälaskenta!E$15)</f>
        <v>0.91810000000000003</v>
      </c>
      <c r="G1307" s="57">
        <f>2*SQRT((POWER(F1307,2))+POWER(Päälaskenta!E$15*F1307,2))+Päälaskenta!C$15</f>
        <v>5.6</v>
      </c>
      <c r="H1307" s="57">
        <f t="shared" si="141"/>
        <v>0.64</v>
      </c>
      <c r="I1307" s="62">
        <f t="shared" si="142"/>
        <v>5.6049999999999997E-3</v>
      </c>
      <c r="M1307" s="8">
        <f>IF(F1307&gt;(Päälaskenta!D$24+Päälaskenta!D$20),(F1307*Päälaskenta!C$15 + F1307*F1307*Päälaskenta!E$15)+(Päälaskenta!C$15 + F1307*Päälaskenta!E$15)*(F1307-(Päälaskenta!D$24+Päälaskenta!D$20)),F1307*Päälaskenta!C$15 + F1307*F1307*Päälaskenta!E$15)</f>
        <v>3.5972076099999999</v>
      </c>
      <c r="N1307" s="8">
        <f>IF(F1307&gt;Päälaskenta!D$24+Päälaskenta!D$20,2*SQRT(POWER((Päälaskenta!D$24+Päälaskenta!D$20),2)+POWER(Päälaskenta!E$15*(Päälaskenta!D$24+Päälaskenta!D$20),2))+Päälaskenta!C$15,(2*SQRT((POWER(F1307,2))+POWER(Päälaskenta!E$15*F1307,2))+Päälaskenta!C$15))</f>
        <v>5.5967789432294799</v>
      </c>
      <c r="O1307" s="8">
        <f t="shared" si="143"/>
        <v>0.64272819178459895</v>
      </c>
      <c r="P1307" s="8">
        <f>Päälaskenta!F$15</f>
        <v>0.08</v>
      </c>
      <c r="Q1307" s="8">
        <f t="shared" si="144"/>
        <v>33.488349970071397</v>
      </c>
      <c r="R1307" s="8">
        <f t="shared" si="145"/>
        <v>0.69498351806277903</v>
      </c>
      <c r="S1307" s="8">
        <f t="shared" si="146"/>
        <v>5.5730445932198397E-3</v>
      </c>
    </row>
    <row r="1308" spans="1:19" x14ac:dyDescent="0.2">
      <c r="A1308" s="8">
        <v>1306</v>
      </c>
      <c r="B1308" s="8">
        <f>IF(Päälaskenta!C$7,Päälaskenta!E$7,Päälaskenta!G$5)</f>
        <v>2.5</v>
      </c>
      <c r="C1308" s="56">
        <v>0.69399999999999995</v>
      </c>
      <c r="D1308" s="92">
        <f t="shared" si="140"/>
        <v>3.6023100000000001</v>
      </c>
      <c r="E1308" s="8">
        <f>Päälaskenta!F$15</f>
        <v>0.08</v>
      </c>
      <c r="F1308" s="93">
        <f>SQRT(POWER(Päälaskenta!C$15/(2*Päälaskenta!E$15),2)+(D1308/Päälaskenta!E$15))-Päälaskenta!C$15/(2*Päälaskenta!E$15)</f>
        <v>0.91920000000000002</v>
      </c>
      <c r="G1308" s="57">
        <f>2*SQRT((POWER(F1308,2))+POWER(Päälaskenta!E$15*F1308,2))+Päälaskenta!C$15</f>
        <v>5.6</v>
      </c>
      <c r="H1308" s="57">
        <f t="shared" si="141"/>
        <v>0.64</v>
      </c>
      <c r="I1308" s="62">
        <f t="shared" si="142"/>
        <v>5.5890000000000002E-3</v>
      </c>
      <c r="M1308" s="8">
        <f>IF(F1308&gt;(Päälaskenta!D$24+Päälaskenta!D$20),(F1308*Päälaskenta!C$15 + F1308*F1308*Päälaskenta!E$15)+(Päälaskenta!C$15 + F1308*Päälaskenta!E$15)*(F1308-(Päälaskenta!D$24+Päälaskenta!D$20)),F1308*Päälaskenta!C$15 + F1308*F1308*Päälaskenta!E$15)</f>
        <v>3.6025286400000001</v>
      </c>
      <c r="N1308" s="8">
        <f>IF(F1308&gt;Päälaskenta!D$24+Päälaskenta!D$20,2*SQRT(POWER((Päälaskenta!D$24+Päälaskenta!D$20),2)+POWER(Päälaskenta!E$15*(Päälaskenta!D$24+Päälaskenta!D$20),2))+Päälaskenta!C$15,(2*SQRT((POWER(F1308,2))+POWER(Päälaskenta!E$15*F1308,2))+Päälaskenta!C$15))</f>
        <v>5.5998902130666997</v>
      </c>
      <c r="O1308" s="8">
        <f t="shared" si="143"/>
        <v>0.64332129790578996</v>
      </c>
      <c r="P1308" s="8">
        <f>Päälaskenta!F$15</f>
        <v>0.08</v>
      </c>
      <c r="Q1308" s="8">
        <f t="shared" si="144"/>
        <v>33.558515529971899</v>
      </c>
      <c r="R1308" s="8">
        <f t="shared" si="145"/>
        <v>0.69395700904129398</v>
      </c>
      <c r="S1308" s="8">
        <f t="shared" si="146"/>
        <v>5.5497642430018604E-3</v>
      </c>
    </row>
    <row r="1309" spans="1:19" x14ac:dyDescent="0.2">
      <c r="A1309" s="8">
        <v>1307</v>
      </c>
      <c r="B1309" s="8">
        <f>IF(Päälaskenta!C$7,Päälaskenta!E$7,Päälaskenta!G$5)</f>
        <v>2.5</v>
      </c>
      <c r="C1309" s="56">
        <v>0.69299999999999995</v>
      </c>
      <c r="D1309" s="92">
        <f t="shared" si="140"/>
        <v>3.6074999999999999</v>
      </c>
      <c r="E1309" s="8">
        <f>Päälaskenta!F$15</f>
        <v>0.08</v>
      </c>
      <c r="F1309" s="93">
        <f>SQRT(POWER(Päälaskenta!C$15/(2*Päälaskenta!E$15),2)+(D1309/Päälaskenta!E$15))-Päälaskenta!C$15/(2*Päälaskenta!E$15)</f>
        <v>0.92020000000000002</v>
      </c>
      <c r="G1309" s="57">
        <f>2*SQRT((POWER(F1309,2))+POWER(Päälaskenta!E$15*F1309,2))+Päälaskenta!C$15</f>
        <v>5.6</v>
      </c>
      <c r="H1309" s="57">
        <f t="shared" si="141"/>
        <v>0.64</v>
      </c>
      <c r="I1309" s="62">
        <f t="shared" si="142"/>
        <v>5.5729999999999998E-3</v>
      </c>
      <c r="M1309" s="8">
        <f>IF(F1309&gt;(Päälaskenta!D$24+Päälaskenta!D$20),(F1309*Päälaskenta!C$15 + F1309*F1309*Päälaskenta!E$15)+(Päälaskenta!C$15 + F1309*Päälaskenta!E$15)*(F1309-(Päälaskenta!D$24+Päälaskenta!D$20)),F1309*Päälaskenta!C$15 + F1309*F1309*Päälaskenta!E$15)</f>
        <v>3.6073680399999999</v>
      </c>
      <c r="N1309" s="8">
        <f>IF(F1309&gt;Päälaskenta!D$24+Päälaskenta!D$20,2*SQRT(POWER((Päälaskenta!D$24+Päälaskenta!D$20),2)+POWER(Päälaskenta!E$15*(Päälaskenta!D$24+Päälaskenta!D$20),2))+Päälaskenta!C$15,(2*SQRT((POWER(F1309,2))+POWER(Päälaskenta!E$15*F1309,2))+Päälaskenta!C$15))</f>
        <v>5.6027186401914397</v>
      </c>
      <c r="O1309" s="8">
        <f t="shared" si="143"/>
        <v>0.64386028848965005</v>
      </c>
      <c r="P1309" s="8">
        <f>Päälaskenta!F$15</f>
        <v>0.08</v>
      </c>
      <c r="Q1309" s="8">
        <f t="shared" si="144"/>
        <v>33.6223624979067</v>
      </c>
      <c r="R1309" s="8">
        <f t="shared" si="145"/>
        <v>0.69302604344191099</v>
      </c>
      <c r="S1309" s="8">
        <f t="shared" si="146"/>
        <v>5.5287068775045096E-3</v>
      </c>
    </row>
    <row r="1310" spans="1:19" x14ac:dyDescent="0.2">
      <c r="A1310" s="8">
        <v>1308</v>
      </c>
      <c r="B1310" s="8">
        <f>IF(Päälaskenta!C$7,Päälaskenta!E$7,Päälaskenta!G$5)</f>
        <v>2.5</v>
      </c>
      <c r="C1310" s="56">
        <v>0.69199999999999995</v>
      </c>
      <c r="D1310" s="92">
        <f t="shared" si="140"/>
        <v>3.6127199999999999</v>
      </c>
      <c r="E1310" s="8">
        <f>Päälaskenta!F$15</f>
        <v>0.08</v>
      </c>
      <c r="F1310" s="93">
        <f>SQRT(POWER(Päälaskenta!C$15/(2*Päälaskenta!E$15),2)+(D1310/Päälaskenta!E$15))-Päälaskenta!C$15/(2*Päälaskenta!E$15)</f>
        <v>0.92130000000000001</v>
      </c>
      <c r="G1310" s="57">
        <f>2*SQRT((POWER(F1310,2))+POWER(Päälaskenta!E$15*F1310,2))+Päälaskenta!C$15</f>
        <v>5.61</v>
      </c>
      <c r="H1310" s="57">
        <f t="shared" si="141"/>
        <v>0.64</v>
      </c>
      <c r="I1310" s="62">
        <f t="shared" si="142"/>
        <v>5.5570000000000003E-3</v>
      </c>
      <c r="M1310" s="8">
        <f>IF(F1310&gt;(Päälaskenta!D$24+Päälaskenta!D$20),(F1310*Päälaskenta!C$15 + F1310*F1310*Päälaskenta!E$15)+(Päälaskenta!C$15 + F1310*Päälaskenta!E$15)*(F1310-(Päälaskenta!D$24+Päälaskenta!D$20)),F1310*Päälaskenta!C$15 + F1310*F1310*Päälaskenta!E$15)</f>
        <v>3.61269369</v>
      </c>
      <c r="N1310" s="8">
        <f>IF(F1310&gt;Päälaskenta!D$24+Päälaskenta!D$20,2*SQRT(POWER((Päälaskenta!D$24+Päälaskenta!D$20),2)+POWER(Päälaskenta!E$15*(Päälaskenta!D$24+Päälaskenta!D$20),2))+Päälaskenta!C$15,(2*SQRT((POWER(F1310,2))+POWER(Päälaskenta!E$15*F1310,2))+Päälaskenta!C$15))</f>
        <v>5.6058299100286604</v>
      </c>
      <c r="O1310" s="8">
        <f t="shared" si="143"/>
        <v>0.64445296200246804</v>
      </c>
      <c r="P1310" s="8">
        <f>Päälaskenta!F$15</f>
        <v>0.08</v>
      </c>
      <c r="Q1310" s="8">
        <f t="shared" si="144"/>
        <v>33.692660273697904</v>
      </c>
      <c r="R1310" s="8">
        <f t="shared" si="145"/>
        <v>0.69200441956096204</v>
      </c>
      <c r="S1310" s="8">
        <f t="shared" si="146"/>
        <v>5.5056602946891202E-3</v>
      </c>
    </row>
    <row r="1311" spans="1:19" x14ac:dyDescent="0.2">
      <c r="A1311" s="8">
        <v>1309</v>
      </c>
      <c r="B1311" s="8">
        <f>IF(Päälaskenta!C$7,Päälaskenta!E$7,Päälaskenta!G$5)</f>
        <v>2.5</v>
      </c>
      <c r="C1311" s="56">
        <v>0.69099999999999995</v>
      </c>
      <c r="D1311" s="92">
        <f t="shared" si="140"/>
        <v>3.61795</v>
      </c>
      <c r="E1311" s="8">
        <f>Päälaskenta!F$15</f>
        <v>0.08</v>
      </c>
      <c r="F1311" s="93">
        <f>SQRT(POWER(Päälaskenta!C$15/(2*Päälaskenta!E$15),2)+(D1311/Päälaskenta!E$15))-Päälaskenta!C$15/(2*Päälaskenta!E$15)</f>
        <v>0.9224</v>
      </c>
      <c r="G1311" s="57">
        <f>2*SQRT((POWER(F1311,2))+POWER(Päälaskenta!E$15*F1311,2))+Päälaskenta!C$15</f>
        <v>5.61</v>
      </c>
      <c r="H1311" s="57">
        <f t="shared" si="141"/>
        <v>0.64</v>
      </c>
      <c r="I1311" s="62">
        <f t="shared" si="142"/>
        <v>5.5409999999999999E-3</v>
      </c>
      <c r="M1311" s="8">
        <f>IF(F1311&gt;(Päälaskenta!D$24+Päälaskenta!D$20),(F1311*Päälaskenta!C$15 + F1311*F1311*Päälaskenta!E$15)+(Päälaskenta!C$15 + F1311*Päälaskenta!E$15)*(F1311-(Päälaskenta!D$24+Päälaskenta!D$20)),F1311*Päälaskenta!C$15 + F1311*F1311*Päälaskenta!E$15)</f>
        <v>3.61802176</v>
      </c>
      <c r="N1311" s="8">
        <f>IF(F1311&gt;Päälaskenta!D$24+Päälaskenta!D$20,2*SQRT(POWER((Päälaskenta!D$24+Päälaskenta!D$20),2)+POWER(Päälaskenta!E$15*(Päälaskenta!D$24+Päälaskenta!D$20),2))+Päälaskenta!C$15,(2*SQRT((POWER(F1311,2))+POWER(Päälaskenta!E$15*F1311,2))+Päälaskenta!C$15))</f>
        <v>5.6089411798658899</v>
      </c>
      <c r="O1311" s="8">
        <f t="shared" si="143"/>
        <v>0.64504540945934996</v>
      </c>
      <c r="P1311" s="8">
        <f>Päälaskenta!F$15</f>
        <v>0.08</v>
      </c>
      <c r="Q1311" s="8">
        <f t="shared" si="144"/>
        <v>33.7630273152554</v>
      </c>
      <c r="R1311" s="8">
        <f t="shared" si="145"/>
        <v>0.69098534111635601</v>
      </c>
      <c r="S1311" s="8">
        <f t="shared" si="146"/>
        <v>5.4827350216363297E-3</v>
      </c>
    </row>
    <row r="1312" spans="1:19" x14ac:dyDescent="0.2">
      <c r="A1312" s="8">
        <v>1310</v>
      </c>
      <c r="B1312" s="8">
        <f>IF(Päälaskenta!C$7,Päälaskenta!E$7,Päälaskenta!G$5)</f>
        <v>2.5</v>
      </c>
      <c r="C1312" s="56">
        <v>0.69</v>
      </c>
      <c r="D1312" s="92">
        <f t="shared" si="140"/>
        <v>3.6231900000000001</v>
      </c>
      <c r="E1312" s="8">
        <f>Päälaskenta!F$15</f>
        <v>0.08</v>
      </c>
      <c r="F1312" s="93">
        <f>SQRT(POWER(Päälaskenta!C$15/(2*Päälaskenta!E$15),2)+(D1312/Päälaskenta!E$15))-Päälaskenta!C$15/(2*Päälaskenta!E$15)</f>
        <v>0.92349999999999999</v>
      </c>
      <c r="G1312" s="57">
        <f>2*SQRT((POWER(F1312,2))+POWER(Päälaskenta!E$15*F1312,2))+Päälaskenta!C$15</f>
        <v>5.61</v>
      </c>
      <c r="H1312" s="57">
        <f t="shared" si="141"/>
        <v>0.65</v>
      </c>
      <c r="I1312" s="62">
        <f t="shared" si="142"/>
        <v>5.4120000000000001E-3</v>
      </c>
      <c r="M1312" s="8">
        <f>IF(F1312&gt;(Päälaskenta!D$24+Päälaskenta!D$20),(F1312*Päälaskenta!C$15 + F1312*F1312*Päälaskenta!E$15)+(Päälaskenta!C$15 + F1312*Päälaskenta!E$15)*(F1312-(Päälaskenta!D$24+Päälaskenta!D$20)),F1312*Päälaskenta!C$15 + F1312*F1312*Päälaskenta!E$15)</f>
        <v>3.6233522499999999</v>
      </c>
      <c r="N1312" s="8">
        <f>IF(F1312&gt;Päälaskenta!D$24+Päälaskenta!D$20,2*SQRT(POWER((Päälaskenta!D$24+Päälaskenta!D$20),2)+POWER(Päälaskenta!E$15*(Päälaskenta!D$24+Päälaskenta!D$20),2))+Päälaskenta!C$15,(2*SQRT((POWER(F1312,2))+POWER(Päälaskenta!E$15*F1312,2))+Päälaskenta!C$15))</f>
        <v>5.6120524497031097</v>
      </c>
      <c r="O1312" s="8">
        <f t="shared" si="143"/>
        <v>0.64563763123626605</v>
      </c>
      <c r="P1312" s="8">
        <f>Päälaskenta!F$15</f>
        <v>0.08</v>
      </c>
      <c r="Q1312" s="8">
        <f t="shared" si="144"/>
        <v>33.833463629367102</v>
      </c>
      <c r="R1312" s="8">
        <f t="shared" si="145"/>
        <v>0.68996879892094398</v>
      </c>
      <c r="S1312" s="8">
        <f t="shared" si="146"/>
        <v>5.4599302824280297E-3</v>
      </c>
    </row>
    <row r="1313" spans="1:19" x14ac:dyDescent="0.2">
      <c r="A1313" s="8">
        <v>1311</v>
      </c>
      <c r="B1313" s="8">
        <f>IF(Päälaskenta!C$7,Päälaskenta!E$7,Päälaskenta!G$5)</f>
        <v>2.5</v>
      </c>
      <c r="C1313" s="56">
        <v>0.68899999999999995</v>
      </c>
      <c r="D1313" s="92">
        <f t="shared" si="140"/>
        <v>3.62845</v>
      </c>
      <c r="E1313" s="8">
        <f>Päälaskenta!F$15</f>
        <v>0.08</v>
      </c>
      <c r="F1313" s="93">
        <f>SQRT(POWER(Päälaskenta!C$15/(2*Päälaskenta!E$15),2)+(D1313/Päälaskenta!E$15))-Päälaskenta!C$15/(2*Päälaskenta!E$15)</f>
        <v>0.92459999999999998</v>
      </c>
      <c r="G1313" s="57">
        <f>2*SQRT((POWER(F1313,2))+POWER(Päälaskenta!E$15*F1313,2))+Päälaskenta!C$15</f>
        <v>5.62</v>
      </c>
      <c r="H1313" s="57">
        <f t="shared" si="141"/>
        <v>0.65</v>
      </c>
      <c r="I1313" s="62">
        <f t="shared" si="142"/>
        <v>5.3959999999999998E-3</v>
      </c>
      <c r="M1313" s="8">
        <f>IF(F1313&gt;(Päälaskenta!D$24+Päälaskenta!D$20),(F1313*Päälaskenta!C$15 + F1313*F1313*Päälaskenta!E$15)+(Päälaskenta!C$15 + F1313*Päälaskenta!E$15)*(F1313-(Päälaskenta!D$24+Päälaskenta!D$20)),F1313*Päälaskenta!C$15 + F1313*F1313*Päälaskenta!E$15)</f>
        <v>3.6286851599999999</v>
      </c>
      <c r="N1313" s="8">
        <f>IF(F1313&gt;Päälaskenta!D$24+Päälaskenta!D$20,2*SQRT(POWER((Päälaskenta!D$24+Päälaskenta!D$20),2)+POWER(Päälaskenta!E$15*(Päälaskenta!D$24+Päälaskenta!D$20),2))+Päälaskenta!C$15,(2*SQRT((POWER(F1313,2))+POWER(Päälaskenta!E$15*F1313,2))+Päälaskenta!C$15))</f>
        <v>5.6151637195403303</v>
      </c>
      <c r="O1313" s="8">
        <f t="shared" si="143"/>
        <v>0.64622962770835302</v>
      </c>
      <c r="P1313" s="8">
        <f>Päälaskenta!F$15</f>
        <v>0.08</v>
      </c>
      <c r="Q1313" s="8">
        <f t="shared" si="144"/>
        <v>33.9039692228476</v>
      </c>
      <c r="R1313" s="8">
        <f t="shared" si="145"/>
        <v>0.68895478383139797</v>
      </c>
      <c r="S1313" s="8">
        <f t="shared" si="146"/>
        <v>5.4372453070029797E-3</v>
      </c>
    </row>
    <row r="1314" spans="1:19" x14ac:dyDescent="0.2">
      <c r="A1314" s="8">
        <v>1312</v>
      </c>
      <c r="B1314" s="8">
        <f>IF(Päälaskenta!C$7,Päälaskenta!E$7,Päälaskenta!G$5)</f>
        <v>2.5</v>
      </c>
      <c r="C1314" s="56">
        <v>0.68799999999999994</v>
      </c>
      <c r="D1314" s="92">
        <f t="shared" si="140"/>
        <v>3.6337199999999998</v>
      </c>
      <c r="E1314" s="8">
        <f>Päälaskenta!F$15</f>
        <v>0.08</v>
      </c>
      <c r="F1314" s="93">
        <f>SQRT(POWER(Päälaskenta!C$15/(2*Päälaskenta!E$15),2)+(D1314/Päälaskenta!E$15))-Päälaskenta!C$15/(2*Päälaskenta!E$15)</f>
        <v>0.92559999999999998</v>
      </c>
      <c r="G1314" s="57">
        <f>2*SQRT((POWER(F1314,2))+POWER(Päälaskenta!E$15*F1314,2))+Päälaskenta!C$15</f>
        <v>5.62</v>
      </c>
      <c r="H1314" s="57">
        <f t="shared" si="141"/>
        <v>0.65</v>
      </c>
      <c r="I1314" s="62">
        <f t="shared" si="142"/>
        <v>5.3800000000000002E-3</v>
      </c>
      <c r="M1314" s="8">
        <f>IF(F1314&gt;(Päälaskenta!D$24+Päälaskenta!D$20),(F1314*Päälaskenta!C$15 + F1314*F1314*Päälaskenta!E$15)+(Päälaskenta!C$15 + F1314*Päälaskenta!E$15)*(F1314-(Päälaskenta!D$24+Päälaskenta!D$20)),F1314*Päälaskenta!C$15 + F1314*F1314*Päälaskenta!E$15)</f>
        <v>3.6335353600000002</v>
      </c>
      <c r="N1314" s="8">
        <f>IF(F1314&gt;Päälaskenta!D$24+Päälaskenta!D$20,2*SQRT(POWER((Päälaskenta!D$24+Päälaskenta!D$20),2)+POWER(Päälaskenta!E$15*(Päälaskenta!D$24+Päälaskenta!D$20),2))+Päälaskenta!C$15,(2*SQRT((POWER(F1314,2))+POWER(Päälaskenta!E$15*F1314,2))+Päälaskenta!C$15))</f>
        <v>5.6179921466650704</v>
      </c>
      <c r="O1314" s="8">
        <f t="shared" si="143"/>
        <v>0.64676761112187098</v>
      </c>
      <c r="P1314" s="8">
        <f>Päälaskenta!F$15</f>
        <v>0.08</v>
      </c>
      <c r="Q1314" s="8">
        <f t="shared" si="144"/>
        <v>33.968125341136698</v>
      </c>
      <c r="R1314" s="8">
        <f t="shared" si="145"/>
        <v>0.68803513721688403</v>
      </c>
      <c r="S1314" s="8">
        <f t="shared" si="146"/>
        <v>5.4167258861110897E-3</v>
      </c>
    </row>
    <row r="1315" spans="1:19" x14ac:dyDescent="0.2">
      <c r="A1315" s="8">
        <v>1313</v>
      </c>
      <c r="B1315" s="8">
        <f>IF(Päälaskenta!C$7,Päälaskenta!E$7,Päälaskenta!G$5)</f>
        <v>2.5</v>
      </c>
      <c r="C1315" s="56">
        <v>0.68700000000000006</v>
      </c>
      <c r="D1315" s="92">
        <f t="shared" si="140"/>
        <v>3.6390099999999999</v>
      </c>
      <c r="E1315" s="8">
        <f>Päälaskenta!F$15</f>
        <v>0.08</v>
      </c>
      <c r="F1315" s="93">
        <f>SQRT(POWER(Päälaskenta!C$15/(2*Päälaskenta!E$15),2)+(D1315/Päälaskenta!E$15))-Päälaskenta!C$15/(2*Päälaskenta!E$15)</f>
        <v>0.92669999999999997</v>
      </c>
      <c r="G1315" s="57">
        <f>2*SQRT((POWER(F1315,2))+POWER(Päälaskenta!E$15*F1315,2))+Päälaskenta!C$15</f>
        <v>5.62</v>
      </c>
      <c r="H1315" s="57">
        <f t="shared" si="141"/>
        <v>0.65</v>
      </c>
      <c r="I1315" s="62">
        <f t="shared" si="142"/>
        <v>5.365E-3</v>
      </c>
      <c r="M1315" s="8">
        <f>IF(F1315&gt;(Päälaskenta!D$24+Päälaskenta!D$20),(F1315*Päälaskenta!C$15 + F1315*F1315*Päälaskenta!E$15)+(Päälaskenta!C$15 + F1315*Päälaskenta!E$15)*(F1315-(Päälaskenta!D$24+Päälaskenta!D$20)),F1315*Päälaskenta!C$15 + F1315*F1315*Päälaskenta!E$15)</f>
        <v>3.63887289</v>
      </c>
      <c r="N1315" s="8">
        <f>IF(F1315&gt;Päälaskenta!D$24+Päälaskenta!D$20,2*SQRT(POWER((Päälaskenta!D$24+Päälaskenta!D$20),2)+POWER(Päälaskenta!E$15*(Päälaskenta!D$24+Päälaskenta!D$20),2))+Päälaskenta!C$15,(2*SQRT((POWER(F1315,2))+POWER(Päälaskenta!E$15*F1315,2))+Päälaskenta!C$15))</f>
        <v>5.6211034165022902</v>
      </c>
      <c r="O1315" s="8">
        <f t="shared" si="143"/>
        <v>0.64735917850525404</v>
      </c>
      <c r="P1315" s="8">
        <f>Päälaskenta!F$15</f>
        <v>0.08</v>
      </c>
      <c r="Q1315" s="8">
        <f t="shared" si="144"/>
        <v>34.038763214247197</v>
      </c>
      <c r="R1315" s="8">
        <f t="shared" si="145"/>
        <v>0.68702592136984497</v>
      </c>
      <c r="S1315" s="8">
        <f t="shared" si="146"/>
        <v>5.39426743325086E-3</v>
      </c>
    </row>
    <row r="1316" spans="1:19" x14ac:dyDescent="0.2">
      <c r="A1316" s="8">
        <v>1314</v>
      </c>
      <c r="B1316" s="8">
        <f>IF(Päälaskenta!C$7,Päälaskenta!E$7,Päälaskenta!G$5)</f>
        <v>2.5</v>
      </c>
      <c r="C1316" s="56">
        <v>0.68600000000000005</v>
      </c>
      <c r="D1316" s="92">
        <f t="shared" si="140"/>
        <v>3.6443099999999999</v>
      </c>
      <c r="E1316" s="8">
        <f>Päälaskenta!F$15</f>
        <v>0.08</v>
      </c>
      <c r="F1316" s="93">
        <f>SQRT(POWER(Päälaskenta!C$15/(2*Päälaskenta!E$15),2)+(D1316/Päälaskenta!E$15))-Päälaskenta!C$15/(2*Päälaskenta!E$15)</f>
        <v>0.92779999999999996</v>
      </c>
      <c r="G1316" s="57">
        <f>2*SQRT((POWER(F1316,2))+POWER(Päälaskenta!E$15*F1316,2))+Päälaskenta!C$15</f>
        <v>5.62</v>
      </c>
      <c r="H1316" s="57">
        <f t="shared" si="141"/>
        <v>0.65</v>
      </c>
      <c r="I1316" s="62">
        <f t="shared" si="142"/>
        <v>5.3489999999999996E-3</v>
      </c>
      <c r="M1316" s="8">
        <f>IF(F1316&gt;(Päälaskenta!D$24+Päälaskenta!D$20),(F1316*Päälaskenta!C$15 + F1316*F1316*Päälaskenta!E$15)+(Päälaskenta!C$15 + F1316*Päälaskenta!E$15)*(F1316-(Päälaskenta!D$24+Päälaskenta!D$20)),F1316*Päälaskenta!C$15 + F1316*F1316*Päälaskenta!E$15)</f>
        <v>3.6442128399999998</v>
      </c>
      <c r="N1316" s="8">
        <f>IF(F1316&gt;Päälaskenta!D$24+Päälaskenta!D$20,2*SQRT(POWER((Päälaskenta!D$24+Päälaskenta!D$20),2)+POWER(Päälaskenta!E$15*(Päälaskenta!D$24+Päälaskenta!D$20),2))+Päälaskenta!C$15,(2*SQRT((POWER(F1316,2))+POWER(Päälaskenta!E$15*F1316,2))+Päälaskenta!C$15))</f>
        <v>5.6242146863395197</v>
      </c>
      <c r="O1316" s="8">
        <f t="shared" si="143"/>
        <v>0.64795052167039702</v>
      </c>
      <c r="P1316" s="8">
        <f>Päälaskenta!F$15</f>
        <v>0.08</v>
      </c>
      <c r="Q1316" s="8">
        <f t="shared" si="144"/>
        <v>34.109470386698298</v>
      </c>
      <c r="R1316" s="8">
        <f t="shared" si="145"/>
        <v>0.68601920627665602</v>
      </c>
      <c r="S1316" s="8">
        <f t="shared" si="146"/>
        <v>5.3719265368263602E-3</v>
      </c>
    </row>
    <row r="1317" spans="1:19" x14ac:dyDescent="0.2">
      <c r="A1317" s="8">
        <v>1315</v>
      </c>
      <c r="B1317" s="8">
        <f>IF(Päälaskenta!C$7,Päälaskenta!E$7,Päälaskenta!G$5)</f>
        <v>2.5</v>
      </c>
      <c r="C1317" s="56">
        <v>0.68500000000000005</v>
      </c>
      <c r="D1317" s="92">
        <f t="shared" si="140"/>
        <v>3.6496400000000002</v>
      </c>
      <c r="E1317" s="8">
        <f>Päälaskenta!F$15</f>
        <v>0.08</v>
      </c>
      <c r="F1317" s="93">
        <f>SQRT(POWER(Päälaskenta!C$15/(2*Päälaskenta!E$15),2)+(D1317/Päälaskenta!E$15))-Päälaskenta!C$15/(2*Päälaskenta!E$15)</f>
        <v>0.92889999999999995</v>
      </c>
      <c r="G1317" s="57">
        <f>2*SQRT((POWER(F1317,2))+POWER(Päälaskenta!E$15*F1317,2))+Päälaskenta!C$15</f>
        <v>5.63</v>
      </c>
      <c r="H1317" s="57">
        <f t="shared" si="141"/>
        <v>0.65</v>
      </c>
      <c r="I1317" s="62">
        <f t="shared" si="142"/>
        <v>5.3330000000000001E-3</v>
      </c>
      <c r="M1317" s="8">
        <f>IF(F1317&gt;(Päälaskenta!D$24+Päälaskenta!D$20),(F1317*Päälaskenta!C$15 + F1317*F1317*Päälaskenta!E$15)+(Päälaskenta!C$15 + F1317*Päälaskenta!E$15)*(F1317-(Päälaskenta!D$24+Päälaskenta!D$20)),F1317*Päälaskenta!C$15 + F1317*F1317*Päälaskenta!E$15)</f>
        <v>3.6495552099999999</v>
      </c>
      <c r="N1317" s="8">
        <f>IF(F1317&gt;Päälaskenta!D$24+Päälaskenta!D$20,2*SQRT(POWER((Päälaskenta!D$24+Päälaskenta!D$20),2)+POWER(Päälaskenta!E$15*(Päälaskenta!D$24+Päälaskenta!D$20),2))+Päälaskenta!C$15,(2*SQRT((POWER(F1317,2))+POWER(Päälaskenta!E$15*F1317,2))+Päälaskenta!C$15))</f>
        <v>5.6273259561767404</v>
      </c>
      <c r="O1317" s="8">
        <f t="shared" si="143"/>
        <v>0.64854164098920297</v>
      </c>
      <c r="P1317" s="8">
        <f>Päälaskenta!F$15</f>
        <v>0.08</v>
      </c>
      <c r="Q1317" s="8">
        <f t="shared" si="144"/>
        <v>34.180246865406303</v>
      </c>
      <c r="R1317" s="8">
        <f t="shared" si="145"/>
        <v>0.68501498296281405</v>
      </c>
      <c r="S1317" s="8">
        <f t="shared" si="146"/>
        <v>5.3497024491871697E-3</v>
      </c>
    </row>
    <row r="1318" spans="1:19" x14ac:dyDescent="0.2">
      <c r="A1318" s="8">
        <v>1316</v>
      </c>
      <c r="B1318" s="8">
        <f>IF(Päälaskenta!C$7,Päälaskenta!E$7,Päälaskenta!G$5)</f>
        <v>2.5</v>
      </c>
      <c r="C1318" s="56">
        <v>0.68400000000000005</v>
      </c>
      <c r="D1318" s="92">
        <f t="shared" si="140"/>
        <v>3.6549700000000001</v>
      </c>
      <c r="E1318" s="8">
        <f>Päälaskenta!F$15</f>
        <v>0.08</v>
      </c>
      <c r="F1318" s="93">
        <f>SQRT(POWER(Päälaskenta!C$15/(2*Päälaskenta!E$15),2)+(D1318/Päälaskenta!E$15))-Päälaskenta!C$15/(2*Päälaskenta!E$15)</f>
        <v>0.93</v>
      </c>
      <c r="G1318" s="57">
        <f>2*SQRT((POWER(F1318,2))+POWER(Päälaskenta!E$15*F1318,2))+Päälaskenta!C$15</f>
        <v>5.63</v>
      </c>
      <c r="H1318" s="57">
        <f t="shared" si="141"/>
        <v>0.65</v>
      </c>
      <c r="I1318" s="62">
        <f t="shared" si="142"/>
        <v>5.3179999999999998E-3</v>
      </c>
      <c r="M1318" s="8">
        <f>IF(F1318&gt;(Päälaskenta!D$24+Päälaskenta!D$20),(F1318*Päälaskenta!C$15 + F1318*F1318*Päälaskenta!E$15)+(Päälaskenta!C$15 + F1318*Päälaskenta!E$15)*(F1318-(Päälaskenta!D$24+Päälaskenta!D$20)),F1318*Päälaskenta!C$15 + F1318*F1318*Päälaskenta!E$15)</f>
        <v>3.6549</v>
      </c>
      <c r="N1318" s="8">
        <f>IF(F1318&gt;Päälaskenta!D$24+Päälaskenta!D$20,2*SQRT(POWER((Päälaskenta!D$24+Päälaskenta!D$20),2)+POWER(Päälaskenta!E$15*(Päälaskenta!D$24+Päälaskenta!D$20),2))+Päälaskenta!C$15,(2*SQRT((POWER(F1318,2))+POWER(Päälaskenta!E$15*F1318,2))+Päälaskenta!C$15))</f>
        <v>5.6304372260139601</v>
      </c>
      <c r="O1318" s="8">
        <f t="shared" si="143"/>
        <v>0.64913253683275096</v>
      </c>
      <c r="P1318" s="8">
        <f>Päälaskenta!F$15</f>
        <v>0.08</v>
      </c>
      <c r="Q1318" s="8">
        <f t="shared" si="144"/>
        <v>34.251092657313201</v>
      </c>
      <c r="R1318" s="8">
        <f t="shared" si="145"/>
        <v>0.68401324249637496</v>
      </c>
      <c r="S1318" s="8">
        <f t="shared" si="146"/>
        <v>5.32759442829426E-3</v>
      </c>
    </row>
    <row r="1319" spans="1:19" x14ac:dyDescent="0.2">
      <c r="A1319" s="8">
        <v>1317</v>
      </c>
      <c r="B1319" s="8">
        <f>IF(Päälaskenta!C$7,Päälaskenta!E$7,Päälaskenta!G$5)</f>
        <v>2.5</v>
      </c>
      <c r="C1319" s="56">
        <v>0.68300000000000005</v>
      </c>
      <c r="D1319" s="92">
        <f t="shared" si="140"/>
        <v>3.66032</v>
      </c>
      <c r="E1319" s="8">
        <f>Päälaskenta!F$15</f>
        <v>0.08</v>
      </c>
      <c r="F1319" s="93">
        <f>SQRT(POWER(Päälaskenta!C$15/(2*Päälaskenta!E$15),2)+(D1319/Päälaskenta!E$15))-Päälaskenta!C$15/(2*Päälaskenta!E$15)</f>
        <v>0.93110000000000004</v>
      </c>
      <c r="G1319" s="57">
        <f>2*SQRT((POWER(F1319,2))+POWER(Päälaskenta!E$15*F1319,2))+Päälaskenta!C$15</f>
        <v>5.63</v>
      </c>
      <c r="H1319" s="57">
        <f t="shared" si="141"/>
        <v>0.65</v>
      </c>
      <c r="I1319" s="62">
        <f t="shared" si="142"/>
        <v>5.3020000000000003E-3</v>
      </c>
      <c r="M1319" s="8">
        <f>IF(F1319&gt;(Päälaskenta!D$24+Päälaskenta!D$20),(F1319*Päälaskenta!C$15 + F1319*F1319*Päälaskenta!E$15)+(Päälaskenta!C$15 + F1319*Päälaskenta!E$15)*(F1319-(Päälaskenta!D$24+Päälaskenta!D$20)),F1319*Päälaskenta!C$15 + F1319*F1319*Päälaskenta!E$15)</f>
        <v>3.6602472100000001</v>
      </c>
      <c r="N1319" s="8">
        <f>IF(F1319&gt;Päälaskenta!D$24+Päälaskenta!D$20,2*SQRT(POWER((Päälaskenta!D$24+Päälaskenta!D$20),2)+POWER(Päälaskenta!E$15*(Päälaskenta!D$24+Päälaskenta!D$20),2))+Päälaskenta!C$15,(2*SQRT((POWER(F1319,2))+POWER(Päälaskenta!E$15*F1319,2))+Päälaskenta!C$15))</f>
        <v>5.6335484958511799</v>
      </c>
      <c r="O1319" s="8">
        <f t="shared" si="143"/>
        <v>0.64972320957130003</v>
      </c>
      <c r="P1319" s="8">
        <f>Päälaskenta!F$15</f>
        <v>0.08</v>
      </c>
      <c r="Q1319" s="8">
        <f t="shared" si="144"/>
        <v>34.322007769386502</v>
      </c>
      <c r="R1319" s="8">
        <f t="shared" si="145"/>
        <v>0.68301397598770397</v>
      </c>
      <c r="S1319" s="8">
        <f t="shared" si="146"/>
        <v>5.3056017376714197E-3</v>
      </c>
    </row>
    <row r="1320" spans="1:19" x14ac:dyDescent="0.2">
      <c r="A1320" s="8">
        <v>1318</v>
      </c>
      <c r="B1320" s="8">
        <f>IF(Päälaskenta!C$7,Päälaskenta!E$7,Päälaskenta!G$5)</f>
        <v>2.5</v>
      </c>
      <c r="C1320" s="56">
        <v>0.68200000000000005</v>
      </c>
      <c r="D1320" s="92">
        <f t="shared" si="140"/>
        <v>3.6656900000000001</v>
      </c>
      <c r="E1320" s="8">
        <f>Päälaskenta!F$15</f>
        <v>0.08</v>
      </c>
      <c r="F1320" s="93">
        <f>SQRT(POWER(Päälaskenta!C$15/(2*Päälaskenta!E$15),2)+(D1320/Päälaskenta!E$15))-Päälaskenta!C$15/(2*Päälaskenta!E$15)</f>
        <v>0.93220000000000003</v>
      </c>
      <c r="G1320" s="57">
        <f>2*SQRT((POWER(F1320,2))+POWER(Päälaskenta!E$15*F1320,2))+Päälaskenta!C$15</f>
        <v>5.64</v>
      </c>
      <c r="H1320" s="57">
        <f t="shared" si="141"/>
        <v>0.65</v>
      </c>
      <c r="I1320" s="62">
        <f t="shared" si="142"/>
        <v>5.287E-3</v>
      </c>
      <c r="M1320" s="8">
        <f>IF(F1320&gt;(Päälaskenta!D$24+Päälaskenta!D$20),(F1320*Päälaskenta!C$15 + F1320*F1320*Päälaskenta!E$15)+(Päälaskenta!C$15 + F1320*Päälaskenta!E$15)*(F1320-(Päälaskenta!D$24+Päälaskenta!D$20)),F1320*Päälaskenta!C$15 + F1320*F1320*Päälaskenta!E$15)</f>
        <v>3.6655968400000001</v>
      </c>
      <c r="N1320" s="8">
        <f>IF(F1320&gt;Päälaskenta!D$24+Päälaskenta!D$20,2*SQRT(POWER((Päälaskenta!D$24+Päälaskenta!D$20),2)+POWER(Päälaskenta!E$15*(Päälaskenta!D$24+Päälaskenta!D$20),2))+Päälaskenta!C$15,(2*SQRT((POWER(F1320,2))+POWER(Päälaskenta!E$15*F1320,2))+Päälaskenta!C$15))</f>
        <v>5.6366597656883997</v>
      </c>
      <c r="O1320" s="8">
        <f t="shared" si="143"/>
        <v>0.65031365957429299</v>
      </c>
      <c r="P1320" s="8">
        <f>Päälaskenta!F$15</f>
        <v>0.08</v>
      </c>
      <c r="Q1320" s="8">
        <f t="shared" si="144"/>
        <v>34.392992208619802</v>
      </c>
      <c r="R1320" s="8">
        <f t="shared" si="145"/>
        <v>0.68201717458922695</v>
      </c>
      <c r="S1320" s="8">
        <f t="shared" si="146"/>
        <v>5.2837236463569399E-3</v>
      </c>
    </row>
    <row r="1321" spans="1:19" x14ac:dyDescent="0.2">
      <c r="A1321" s="8">
        <v>1319</v>
      </c>
      <c r="B1321" s="8">
        <f>IF(Päälaskenta!C$7,Päälaskenta!E$7,Päälaskenta!G$5)</f>
        <v>2.5</v>
      </c>
      <c r="C1321" s="56">
        <v>0.68100000000000005</v>
      </c>
      <c r="D1321" s="92">
        <f t="shared" si="140"/>
        <v>3.6710699999999998</v>
      </c>
      <c r="E1321" s="8">
        <f>Päälaskenta!F$15</f>
        <v>0.08</v>
      </c>
      <c r="F1321" s="93">
        <f>SQRT(POWER(Päälaskenta!C$15/(2*Päälaskenta!E$15),2)+(D1321/Päälaskenta!E$15))-Päälaskenta!C$15/(2*Päälaskenta!E$15)</f>
        <v>0.93330000000000002</v>
      </c>
      <c r="G1321" s="57">
        <f>2*SQRT((POWER(F1321,2))+POWER(Päälaskenta!E$15*F1321,2))+Päälaskenta!C$15</f>
        <v>5.64</v>
      </c>
      <c r="H1321" s="57">
        <f t="shared" si="141"/>
        <v>0.65</v>
      </c>
      <c r="I1321" s="62">
        <f t="shared" si="142"/>
        <v>5.2709999999999996E-3</v>
      </c>
      <c r="M1321" s="8">
        <f>IF(F1321&gt;(Päälaskenta!D$24+Päälaskenta!D$20),(F1321*Päälaskenta!C$15 + F1321*F1321*Päälaskenta!E$15)+(Päälaskenta!C$15 + F1321*Päälaskenta!E$15)*(F1321-(Päälaskenta!D$24+Päälaskenta!D$20)),F1321*Päälaskenta!C$15 + F1321*F1321*Päälaskenta!E$15)</f>
        <v>3.67094889</v>
      </c>
      <c r="N1321" s="8">
        <f>IF(F1321&gt;Päälaskenta!D$24+Päälaskenta!D$20,2*SQRT(POWER((Päälaskenta!D$24+Päälaskenta!D$20),2)+POWER(Päälaskenta!E$15*(Päälaskenta!D$24+Päälaskenta!D$20),2))+Päälaskenta!C$15,(2*SQRT((POWER(F1321,2))+POWER(Päälaskenta!E$15*F1321,2))+Päälaskenta!C$15))</f>
        <v>5.6397710355256203</v>
      </c>
      <c r="O1321" s="8">
        <f t="shared" si="143"/>
        <v>0.65090388721035597</v>
      </c>
      <c r="P1321" s="8">
        <f>Päälaskenta!F$15</f>
        <v>0.08</v>
      </c>
      <c r="Q1321" s="8">
        <f t="shared" si="144"/>
        <v>34.464045982031699</v>
      </c>
      <c r="R1321" s="8">
        <f t="shared" si="145"/>
        <v>0.681022829495183</v>
      </c>
      <c r="S1321" s="8">
        <f t="shared" si="146"/>
        <v>5.2619594288562501E-3</v>
      </c>
    </row>
    <row r="1322" spans="1:19" x14ac:dyDescent="0.2">
      <c r="A1322" s="8">
        <v>1320</v>
      </c>
      <c r="B1322" s="8">
        <f>IF(Päälaskenta!C$7,Päälaskenta!E$7,Päälaskenta!G$5)</f>
        <v>2.5</v>
      </c>
      <c r="C1322" s="56">
        <v>0.68</v>
      </c>
      <c r="D1322" s="92">
        <f t="shared" si="140"/>
        <v>3.6764700000000001</v>
      </c>
      <c r="E1322" s="8">
        <f>Päälaskenta!F$15</f>
        <v>0.08</v>
      </c>
      <c r="F1322" s="93">
        <f>SQRT(POWER(Päälaskenta!C$15/(2*Päälaskenta!E$15),2)+(D1322/Päälaskenta!E$15))-Päälaskenta!C$15/(2*Päälaskenta!E$15)</f>
        <v>0.93440000000000001</v>
      </c>
      <c r="G1322" s="57">
        <f>2*SQRT((POWER(F1322,2))+POWER(Päälaskenta!E$15*F1322,2))+Päälaskenta!C$15</f>
        <v>5.64</v>
      </c>
      <c r="H1322" s="57">
        <f t="shared" si="141"/>
        <v>0.65</v>
      </c>
      <c r="I1322" s="62">
        <f t="shared" si="142"/>
        <v>5.2560000000000003E-3</v>
      </c>
      <c r="M1322" s="8">
        <f>IF(F1322&gt;(Päälaskenta!D$24+Päälaskenta!D$20),(F1322*Päälaskenta!C$15 + F1322*F1322*Päälaskenta!E$15)+(Päälaskenta!C$15 + F1322*Päälaskenta!E$15)*(F1322-(Päälaskenta!D$24+Päälaskenta!D$20)),F1322*Päälaskenta!C$15 + F1322*F1322*Päälaskenta!E$15)</f>
        <v>3.6763033599999999</v>
      </c>
      <c r="N1322" s="8">
        <f>IF(F1322&gt;Päälaskenta!D$24+Päälaskenta!D$20,2*SQRT(POWER((Päälaskenta!D$24+Päälaskenta!D$20),2)+POWER(Päälaskenta!E$15*(Päälaskenta!D$24+Päälaskenta!D$20),2))+Päälaskenta!C$15,(2*SQRT((POWER(F1322,2))+POWER(Päälaskenta!E$15*F1322,2))+Päälaskenta!C$15))</f>
        <v>5.6428823053628401</v>
      </c>
      <c r="O1322" s="8">
        <f t="shared" si="143"/>
        <v>0.65149389284730297</v>
      </c>
      <c r="P1322" s="8">
        <f>Päälaskenta!F$15</f>
        <v>0.08</v>
      </c>
      <c r="Q1322" s="8">
        <f t="shared" si="144"/>
        <v>34.5351690966665</v>
      </c>
      <c r="R1322" s="8">
        <f t="shared" si="145"/>
        <v>0.68003093194137298</v>
      </c>
      <c r="S1322" s="8">
        <f t="shared" si="146"/>
        <v>5.2403083650945301E-3</v>
      </c>
    </row>
    <row r="1323" spans="1:19" x14ac:dyDescent="0.2">
      <c r="A1323" s="8">
        <v>1321</v>
      </c>
      <c r="B1323" s="8">
        <f>IF(Päälaskenta!C$7,Päälaskenta!E$7,Päälaskenta!G$5)</f>
        <v>2.5</v>
      </c>
      <c r="C1323" s="56">
        <v>0.67900000000000005</v>
      </c>
      <c r="D1323" s="92">
        <f t="shared" si="140"/>
        <v>3.6818900000000001</v>
      </c>
      <c r="E1323" s="8">
        <f>Päälaskenta!F$15</f>
        <v>0.08</v>
      </c>
      <c r="F1323" s="93">
        <f>SQRT(POWER(Päälaskenta!C$15/(2*Päälaskenta!E$15),2)+(D1323/Päälaskenta!E$15))-Päälaskenta!C$15/(2*Päälaskenta!E$15)</f>
        <v>0.9355</v>
      </c>
      <c r="G1323" s="57">
        <f>2*SQRT((POWER(F1323,2))+POWER(Päälaskenta!E$15*F1323,2))+Päälaskenta!C$15</f>
        <v>5.65</v>
      </c>
      <c r="H1323" s="57">
        <f t="shared" si="141"/>
        <v>0.65</v>
      </c>
      <c r="I1323" s="62">
        <f t="shared" si="142"/>
        <v>5.2399999999999999E-3</v>
      </c>
      <c r="M1323" s="8">
        <f>IF(F1323&gt;(Päälaskenta!D$24+Päälaskenta!D$20),(F1323*Päälaskenta!C$15 + F1323*F1323*Päälaskenta!E$15)+(Päälaskenta!C$15 + F1323*Päälaskenta!E$15)*(F1323-(Päälaskenta!D$24+Päälaskenta!D$20)),F1323*Päälaskenta!C$15 + F1323*F1323*Päälaskenta!E$15)</f>
        <v>3.6816602500000002</v>
      </c>
      <c r="N1323" s="8">
        <f>IF(F1323&gt;Päälaskenta!D$24+Päälaskenta!D$20,2*SQRT(POWER((Päälaskenta!D$24+Päälaskenta!D$20),2)+POWER(Päälaskenta!E$15*(Päälaskenta!D$24+Päälaskenta!D$20),2))+Päälaskenta!C$15,(2*SQRT((POWER(F1323,2))+POWER(Päälaskenta!E$15*F1323,2))+Päälaskenta!C$15))</f>
        <v>5.6459935752000598</v>
      </c>
      <c r="O1323" s="8">
        <f t="shared" si="143"/>
        <v>0.65208367685213797</v>
      </c>
      <c r="P1323" s="8">
        <f>Päälaskenta!F$15</f>
        <v>0.08</v>
      </c>
      <c r="Q1323" s="8">
        <f t="shared" si="144"/>
        <v>34.6063615595939</v>
      </c>
      <c r="R1323" s="8">
        <f t="shared" si="145"/>
        <v>0.67904147320492203</v>
      </c>
      <c r="S1323" s="8">
        <f t="shared" si="146"/>
        <v>5.2187697403700099E-3</v>
      </c>
    </row>
    <row r="1324" spans="1:19" x14ac:dyDescent="0.2">
      <c r="A1324" s="8">
        <v>1322</v>
      </c>
      <c r="B1324" s="8">
        <f>IF(Päälaskenta!C$7,Päälaskenta!E$7,Päälaskenta!G$5)</f>
        <v>2.5</v>
      </c>
      <c r="C1324" s="56">
        <v>0.67800000000000005</v>
      </c>
      <c r="D1324" s="92">
        <f t="shared" si="140"/>
        <v>3.6873200000000002</v>
      </c>
      <c r="E1324" s="8">
        <f>Päälaskenta!F$15</f>
        <v>0.08</v>
      </c>
      <c r="F1324" s="93">
        <f>SQRT(POWER(Päälaskenta!C$15/(2*Päälaskenta!E$15),2)+(D1324/Päälaskenta!E$15))-Päälaskenta!C$15/(2*Päälaskenta!E$15)</f>
        <v>0.93669999999999998</v>
      </c>
      <c r="G1324" s="57">
        <f>2*SQRT((POWER(F1324,2))+POWER(Päälaskenta!E$15*F1324,2))+Päälaskenta!C$15</f>
        <v>5.65</v>
      </c>
      <c r="H1324" s="57">
        <f t="shared" si="141"/>
        <v>0.65</v>
      </c>
      <c r="I1324" s="62">
        <f t="shared" si="142"/>
        <v>5.2249999999999996E-3</v>
      </c>
      <c r="M1324" s="8">
        <f>IF(F1324&gt;(Päälaskenta!D$24+Päälaskenta!D$20),(F1324*Päälaskenta!C$15 + F1324*F1324*Päälaskenta!E$15)+(Päälaskenta!C$15 + F1324*Päälaskenta!E$15)*(F1324-(Päälaskenta!D$24+Päälaskenta!D$20)),F1324*Päälaskenta!C$15 + F1324*F1324*Päälaskenta!E$15)</f>
        <v>3.6875068899999999</v>
      </c>
      <c r="N1324" s="8">
        <f>IF(F1324&gt;Päälaskenta!D$24+Päälaskenta!D$20,2*SQRT(POWER((Päälaskenta!D$24+Päälaskenta!D$20),2)+POWER(Päälaskenta!E$15*(Päälaskenta!D$24+Päälaskenta!D$20),2))+Päälaskenta!C$15,(2*SQRT((POWER(F1324,2))+POWER(Päälaskenta!E$15*F1324,2))+Päälaskenta!C$15))</f>
        <v>5.6493876877497602</v>
      </c>
      <c r="O1324" s="8">
        <f t="shared" si="143"/>
        <v>0.65272682524445302</v>
      </c>
      <c r="P1324" s="8">
        <f>Päälaskenta!F$15</f>
        <v>0.08</v>
      </c>
      <c r="Q1324" s="8">
        <f t="shared" si="144"/>
        <v>34.6841051643841</v>
      </c>
      <c r="R1324" s="8">
        <f t="shared" si="145"/>
        <v>0.67796483493485804</v>
      </c>
      <c r="S1324" s="8">
        <f t="shared" si="146"/>
        <v>5.1954004616954997E-3</v>
      </c>
    </row>
    <row r="1325" spans="1:19" x14ac:dyDescent="0.2">
      <c r="A1325" s="8">
        <v>1323</v>
      </c>
      <c r="B1325" s="8">
        <f>IF(Päälaskenta!C$7,Päälaskenta!E$7,Päälaskenta!G$5)</f>
        <v>2.5</v>
      </c>
      <c r="C1325" s="56">
        <v>0.67700000000000005</v>
      </c>
      <c r="D1325" s="92">
        <f t="shared" si="140"/>
        <v>3.6927599999999998</v>
      </c>
      <c r="E1325" s="8">
        <f>Päälaskenta!F$15</f>
        <v>0.08</v>
      </c>
      <c r="F1325" s="93">
        <f>SQRT(POWER(Päälaskenta!C$15/(2*Päälaskenta!E$15),2)+(D1325/Päälaskenta!E$15))-Päälaskenta!C$15/(2*Päälaskenta!E$15)</f>
        <v>0.93779999999999997</v>
      </c>
      <c r="G1325" s="57">
        <f>2*SQRT((POWER(F1325,2))+POWER(Päälaskenta!E$15*F1325,2))+Päälaskenta!C$15</f>
        <v>5.65</v>
      </c>
      <c r="H1325" s="57">
        <f t="shared" si="141"/>
        <v>0.65</v>
      </c>
      <c r="I1325" s="62">
        <f t="shared" si="142"/>
        <v>5.2100000000000002E-3</v>
      </c>
      <c r="M1325" s="8">
        <f>IF(F1325&gt;(Päälaskenta!D$24+Päälaskenta!D$20),(F1325*Päälaskenta!C$15 + F1325*F1325*Päälaskenta!E$15)+(Päälaskenta!C$15 + F1325*Päälaskenta!E$15)*(F1325-(Päälaskenta!D$24+Päälaskenta!D$20)),F1325*Päälaskenta!C$15 + F1325*F1325*Päälaskenta!E$15)</f>
        <v>3.69286884</v>
      </c>
      <c r="N1325" s="8">
        <f>IF(F1325&gt;Päälaskenta!D$24+Päälaskenta!D$20,2*SQRT(POWER((Päälaskenta!D$24+Päälaskenta!D$20),2)+POWER(Päälaskenta!E$15*(Päälaskenta!D$24+Päälaskenta!D$20),2))+Päälaskenta!C$15,(2*SQRT((POWER(F1325,2))+POWER(Päälaskenta!E$15*F1325,2))+Päälaskenta!C$15))</f>
        <v>5.65249895758698</v>
      </c>
      <c r="O1325" s="8">
        <f t="shared" si="143"/>
        <v>0.65331614701906404</v>
      </c>
      <c r="P1325" s="8">
        <f>Päälaskenta!F$15</f>
        <v>0.08</v>
      </c>
      <c r="Q1325" s="8">
        <f t="shared" si="144"/>
        <v>34.755442651242703</v>
      </c>
      <c r="R1325" s="8">
        <f t="shared" si="145"/>
        <v>0.67698044753736797</v>
      </c>
      <c r="S1325" s="8">
        <f t="shared" si="146"/>
        <v>5.1740946507028299E-3</v>
      </c>
    </row>
    <row r="1326" spans="1:19" x14ac:dyDescent="0.2">
      <c r="A1326" s="8">
        <v>1324</v>
      </c>
      <c r="B1326" s="8">
        <f>IF(Päälaskenta!C$7,Päälaskenta!E$7,Päälaskenta!G$5)</f>
        <v>2.5</v>
      </c>
      <c r="C1326" s="56">
        <v>0.67600000000000005</v>
      </c>
      <c r="D1326" s="92">
        <f t="shared" si="140"/>
        <v>3.6982200000000001</v>
      </c>
      <c r="E1326" s="8">
        <f>Päälaskenta!F$15</f>
        <v>0.08</v>
      </c>
      <c r="F1326" s="93">
        <f>SQRT(POWER(Päälaskenta!C$15/(2*Päälaskenta!E$15),2)+(D1326/Päälaskenta!E$15))-Päälaskenta!C$15/(2*Päälaskenta!E$15)</f>
        <v>0.93889999999999996</v>
      </c>
      <c r="G1326" s="57">
        <f>2*SQRT((POWER(F1326,2))+POWER(Päälaskenta!E$15*F1326,2))+Päälaskenta!C$15</f>
        <v>5.66</v>
      </c>
      <c r="H1326" s="57">
        <f t="shared" si="141"/>
        <v>0.65</v>
      </c>
      <c r="I1326" s="62">
        <f t="shared" si="142"/>
        <v>5.1939999999999998E-3</v>
      </c>
      <c r="M1326" s="8">
        <f>IF(F1326&gt;(Päälaskenta!D$24+Päälaskenta!D$20),(F1326*Päälaskenta!C$15 + F1326*F1326*Päälaskenta!E$15)+(Päälaskenta!C$15 + F1326*Päälaskenta!E$15)*(F1326-(Päälaskenta!D$24+Päälaskenta!D$20)),F1326*Päälaskenta!C$15 + F1326*F1326*Päälaskenta!E$15)</f>
        <v>3.6982332100000002</v>
      </c>
      <c r="N1326" s="8">
        <f>IF(F1326&gt;Päälaskenta!D$24+Päälaskenta!D$20,2*SQRT(POWER((Päälaskenta!D$24+Päälaskenta!D$20),2)+POWER(Päälaskenta!E$15*(Päälaskenta!D$24+Päälaskenta!D$20),2))+Päälaskenta!C$15,(2*SQRT((POWER(F1326,2))+POWER(Päälaskenta!E$15*F1326,2))+Päälaskenta!C$15))</f>
        <v>5.6556102274241997</v>
      </c>
      <c r="O1326" s="8">
        <f t="shared" si="143"/>
        <v>0.65390524829083396</v>
      </c>
      <c r="P1326" s="8">
        <f>Päälaskenta!F$15</f>
        <v>0.08</v>
      </c>
      <c r="Q1326" s="8">
        <f t="shared" si="144"/>
        <v>34.826849508404599</v>
      </c>
      <c r="R1326" s="8">
        <f t="shared" si="145"/>
        <v>0.67599847225426901</v>
      </c>
      <c r="S1326" s="8">
        <f t="shared" si="146"/>
        <v>5.1528991031458702E-3</v>
      </c>
    </row>
    <row r="1327" spans="1:19" x14ac:dyDescent="0.2">
      <c r="A1327" s="8">
        <v>1325</v>
      </c>
      <c r="B1327" s="8">
        <f>IF(Päälaskenta!C$7,Päälaskenta!E$7,Päälaskenta!G$5)</f>
        <v>2.5</v>
      </c>
      <c r="C1327" s="56">
        <v>0.67500000000000004</v>
      </c>
      <c r="D1327" s="92">
        <f t="shared" si="140"/>
        <v>3.7037</v>
      </c>
      <c r="E1327" s="8">
        <f>Päälaskenta!F$15</f>
        <v>0.08</v>
      </c>
      <c r="F1327" s="93">
        <f>SQRT(POWER(Päälaskenta!C$15/(2*Päälaskenta!E$15),2)+(D1327/Päälaskenta!E$15))-Päälaskenta!C$15/(2*Päälaskenta!E$15)</f>
        <v>0.94</v>
      </c>
      <c r="G1327" s="57">
        <f>2*SQRT((POWER(F1327,2))+POWER(Päälaskenta!E$15*F1327,2))+Päälaskenta!C$15</f>
        <v>5.66</v>
      </c>
      <c r="H1327" s="57">
        <f t="shared" si="141"/>
        <v>0.65</v>
      </c>
      <c r="I1327" s="62">
        <f t="shared" si="142"/>
        <v>5.1789999999999996E-3</v>
      </c>
      <c r="M1327" s="8">
        <f>IF(F1327&gt;(Päälaskenta!D$24+Päälaskenta!D$20),(F1327*Päälaskenta!C$15 + F1327*F1327*Päälaskenta!E$15)+(Päälaskenta!C$15 + F1327*Päälaskenta!E$15)*(F1327-(Päälaskenta!D$24+Päälaskenta!D$20)),F1327*Päälaskenta!C$15 + F1327*F1327*Päälaskenta!E$15)</f>
        <v>3.7035999999999998</v>
      </c>
      <c r="N1327" s="8">
        <f>IF(F1327&gt;Päälaskenta!D$24+Päälaskenta!D$20,2*SQRT(POWER((Päälaskenta!D$24+Päälaskenta!D$20),2)+POWER(Päälaskenta!E$15*(Päälaskenta!D$24+Päälaskenta!D$20),2))+Päälaskenta!C$15,(2*SQRT((POWER(F1327,2))+POWER(Päälaskenta!E$15*F1327,2))+Päälaskenta!C$15))</f>
        <v>5.6587214972614204</v>
      </c>
      <c r="O1327" s="8">
        <f t="shared" si="143"/>
        <v>0.65449412942347196</v>
      </c>
      <c r="P1327" s="8">
        <f>Päälaskenta!F$15</f>
        <v>0.08</v>
      </c>
      <c r="Q1327" s="8">
        <f t="shared" si="144"/>
        <v>34.898325743042101</v>
      </c>
      <c r="R1327" s="8">
        <f t="shared" si="145"/>
        <v>0.67501890052921498</v>
      </c>
      <c r="S1327" s="8">
        <f t="shared" si="146"/>
        <v>5.1318131258268297E-3</v>
      </c>
    </row>
    <row r="1328" spans="1:19" x14ac:dyDescent="0.2">
      <c r="A1328" s="8">
        <v>1326</v>
      </c>
      <c r="B1328" s="8">
        <f>IF(Päälaskenta!C$7,Päälaskenta!E$7,Päälaskenta!G$5)</f>
        <v>2.5</v>
      </c>
      <c r="C1328" s="56">
        <v>0.67400000000000004</v>
      </c>
      <c r="D1328" s="92">
        <f t="shared" si="140"/>
        <v>3.7092000000000001</v>
      </c>
      <c r="E1328" s="8">
        <f>Päälaskenta!F$15</f>
        <v>0.08</v>
      </c>
      <c r="F1328" s="93">
        <f>SQRT(POWER(Päälaskenta!C$15/(2*Päälaskenta!E$15),2)+(D1328/Päälaskenta!E$15))-Päälaskenta!C$15/(2*Päälaskenta!E$15)</f>
        <v>0.94110000000000005</v>
      </c>
      <c r="G1328" s="57">
        <f>2*SQRT((POWER(F1328,2))+POWER(Päälaskenta!E$15*F1328,2))+Päälaskenta!C$15</f>
        <v>5.66</v>
      </c>
      <c r="H1328" s="57">
        <f t="shared" si="141"/>
        <v>0.66</v>
      </c>
      <c r="I1328" s="62">
        <f t="shared" si="142"/>
        <v>5.0600000000000003E-3</v>
      </c>
      <c r="M1328" s="8">
        <f>IF(F1328&gt;(Päälaskenta!D$24+Päälaskenta!D$20),(F1328*Päälaskenta!C$15 + F1328*F1328*Päälaskenta!E$15)+(Päälaskenta!C$15 + F1328*Päälaskenta!E$15)*(F1328-(Päälaskenta!D$24+Päälaskenta!D$20)),F1328*Päälaskenta!C$15 + F1328*F1328*Päälaskenta!E$15)</f>
        <v>3.7089692099999998</v>
      </c>
      <c r="N1328" s="8">
        <f>IF(F1328&gt;Päälaskenta!D$24+Päälaskenta!D$20,2*SQRT(POWER((Päälaskenta!D$24+Päälaskenta!D$20),2)+POWER(Päälaskenta!E$15*(Päälaskenta!D$24+Päälaskenta!D$20),2))+Päälaskenta!C$15,(2*SQRT((POWER(F1328,2))+POWER(Päälaskenta!E$15*F1328,2))+Päälaskenta!C$15))</f>
        <v>5.6618327670986401</v>
      </c>
      <c r="O1328" s="8">
        <f t="shared" si="143"/>
        <v>0.65508279077988896</v>
      </c>
      <c r="P1328" s="8">
        <f>Päälaskenta!F$15</f>
        <v>0.08</v>
      </c>
      <c r="Q1328" s="8">
        <f t="shared" si="144"/>
        <v>34.9698713623524</v>
      </c>
      <c r="R1328" s="8">
        <f t="shared" si="145"/>
        <v>0.67404172384596295</v>
      </c>
      <c r="S1328" s="8">
        <f t="shared" si="146"/>
        <v>5.1108360306901203E-3</v>
      </c>
    </row>
    <row r="1329" spans="1:19" x14ac:dyDescent="0.2">
      <c r="A1329" s="8">
        <v>1327</v>
      </c>
      <c r="B1329" s="8">
        <f>IF(Päälaskenta!C$7,Päälaskenta!E$7,Päälaskenta!G$5)</f>
        <v>2.5</v>
      </c>
      <c r="C1329" s="56">
        <v>0.67300000000000004</v>
      </c>
      <c r="D1329" s="92">
        <f t="shared" si="140"/>
        <v>3.7147100000000002</v>
      </c>
      <c r="E1329" s="8">
        <f>Päälaskenta!F$15</f>
        <v>0.08</v>
      </c>
      <c r="F1329" s="93">
        <f>SQRT(POWER(Päälaskenta!C$15/(2*Päälaskenta!E$15),2)+(D1329/Päälaskenta!E$15))-Päälaskenta!C$15/(2*Päälaskenta!E$15)</f>
        <v>0.94230000000000003</v>
      </c>
      <c r="G1329" s="57">
        <f>2*SQRT((POWER(F1329,2))+POWER(Päälaskenta!E$15*F1329,2))+Päälaskenta!C$15</f>
        <v>5.67</v>
      </c>
      <c r="H1329" s="57">
        <f t="shared" si="141"/>
        <v>0.66</v>
      </c>
      <c r="I1329" s="62">
        <f t="shared" si="142"/>
        <v>5.045E-3</v>
      </c>
      <c r="M1329" s="8">
        <f>IF(F1329&gt;(Päälaskenta!D$24+Päälaskenta!D$20),(F1329*Päälaskenta!C$15 + F1329*F1329*Päälaskenta!E$15)+(Päälaskenta!C$15 + F1329*Päälaskenta!E$15)*(F1329-(Päälaskenta!D$24+Päälaskenta!D$20)),F1329*Päälaskenta!C$15 + F1329*F1329*Päälaskenta!E$15)</f>
        <v>3.71482929</v>
      </c>
      <c r="N1329" s="8">
        <f>IF(F1329&gt;Päälaskenta!D$24+Päälaskenta!D$20,2*SQRT(POWER((Päälaskenta!D$24+Päälaskenta!D$20),2)+POWER(Päälaskenta!E$15*(Päälaskenta!D$24+Päälaskenta!D$20),2))+Päälaskenta!C$15,(2*SQRT((POWER(F1329,2))+POWER(Päälaskenta!E$15*F1329,2))+Päälaskenta!C$15))</f>
        <v>5.6652268796483396</v>
      </c>
      <c r="O1329" s="8">
        <f t="shared" si="143"/>
        <v>0.65572471657668097</v>
      </c>
      <c r="P1329" s="8">
        <f>Päälaskenta!F$15</f>
        <v>0.08</v>
      </c>
      <c r="Q1329" s="8">
        <f t="shared" si="144"/>
        <v>35.048000270292299</v>
      </c>
      <c r="R1329" s="8">
        <f t="shared" si="145"/>
        <v>0.67297843449490002</v>
      </c>
      <c r="S1329" s="8">
        <f t="shared" si="146"/>
        <v>5.0880753042053996E-3</v>
      </c>
    </row>
    <row r="1330" spans="1:19" x14ac:dyDescent="0.2">
      <c r="A1330" s="8">
        <v>1328</v>
      </c>
      <c r="B1330" s="8">
        <f>IF(Päälaskenta!C$7,Päälaskenta!E$7,Päälaskenta!G$5)</f>
        <v>2.5</v>
      </c>
      <c r="C1330" s="56">
        <v>0.67200000000000004</v>
      </c>
      <c r="D1330" s="92">
        <f t="shared" si="140"/>
        <v>3.72024</v>
      </c>
      <c r="E1330" s="8">
        <f>Päälaskenta!F$15</f>
        <v>0.08</v>
      </c>
      <c r="F1330" s="93">
        <f>SQRT(POWER(Päälaskenta!C$15/(2*Päälaskenta!E$15),2)+(D1330/Päälaskenta!E$15))-Päälaskenta!C$15/(2*Päälaskenta!E$15)</f>
        <v>0.94340000000000002</v>
      </c>
      <c r="G1330" s="57">
        <f>2*SQRT((POWER(F1330,2))+POWER(Päälaskenta!E$15*F1330,2))+Päälaskenta!C$15</f>
        <v>5.67</v>
      </c>
      <c r="H1330" s="57">
        <f t="shared" si="141"/>
        <v>0.66</v>
      </c>
      <c r="I1330" s="62">
        <f t="shared" si="142"/>
        <v>5.0299999999999997E-3</v>
      </c>
      <c r="M1330" s="8">
        <f>IF(F1330&gt;(Päälaskenta!D$24+Päälaskenta!D$20),(F1330*Päälaskenta!C$15 + F1330*F1330*Päälaskenta!E$15)+(Päälaskenta!C$15 + F1330*Päälaskenta!E$15)*(F1330-(Päälaskenta!D$24+Päälaskenta!D$20)),F1330*Päälaskenta!C$15 + F1330*F1330*Päälaskenta!E$15)</f>
        <v>3.7202035599999999</v>
      </c>
      <c r="N1330" s="8">
        <f>IF(F1330&gt;Päälaskenta!D$24+Päälaskenta!D$20,2*SQRT(POWER((Päälaskenta!D$24+Päälaskenta!D$20),2)+POWER(Päälaskenta!E$15*(Päälaskenta!D$24+Päälaskenta!D$20),2))+Päälaskenta!C$15,(2*SQRT((POWER(F1330,2))+POWER(Päälaskenta!E$15*F1330,2))+Päälaskenta!C$15))</f>
        <v>5.6683381494855603</v>
      </c>
      <c r="O1330" s="8">
        <f t="shared" si="143"/>
        <v>0.65631291957019799</v>
      </c>
      <c r="P1330" s="8">
        <f>Päälaskenta!F$15</f>
        <v>0.08</v>
      </c>
      <c r="Q1330" s="8">
        <f t="shared" si="144"/>
        <v>35.119690990012003</v>
      </c>
      <c r="R1330" s="8">
        <f t="shared" si="145"/>
        <v>0.672006238282294</v>
      </c>
      <c r="S1330" s="8">
        <f t="shared" si="146"/>
        <v>5.0673236708399698E-3</v>
      </c>
    </row>
    <row r="1331" spans="1:19" x14ac:dyDescent="0.2">
      <c r="A1331" s="8">
        <v>1329</v>
      </c>
      <c r="B1331" s="8">
        <f>IF(Päälaskenta!C$7,Päälaskenta!E$7,Päälaskenta!G$5)</f>
        <v>2.5</v>
      </c>
      <c r="C1331" s="56">
        <v>0.67100000000000004</v>
      </c>
      <c r="D1331" s="92">
        <f t="shared" si="140"/>
        <v>3.7257799999999999</v>
      </c>
      <c r="E1331" s="8">
        <f>Päälaskenta!F$15</f>
        <v>0.08</v>
      </c>
      <c r="F1331" s="93">
        <f>SQRT(POWER(Päälaskenta!C$15/(2*Päälaskenta!E$15),2)+(D1331/Päälaskenta!E$15))-Päälaskenta!C$15/(2*Päälaskenta!E$15)</f>
        <v>0.94450000000000001</v>
      </c>
      <c r="G1331" s="57">
        <f>2*SQRT((POWER(F1331,2))+POWER(Päälaskenta!E$15*F1331,2))+Päälaskenta!C$15</f>
        <v>5.67</v>
      </c>
      <c r="H1331" s="57">
        <f t="shared" si="141"/>
        <v>0.66</v>
      </c>
      <c r="I1331" s="62">
        <f t="shared" si="142"/>
        <v>5.0150000000000004E-3</v>
      </c>
      <c r="M1331" s="8">
        <f>IF(F1331&gt;(Päälaskenta!D$24+Päälaskenta!D$20),(F1331*Päälaskenta!C$15 + F1331*F1331*Päälaskenta!E$15)+(Päälaskenta!C$15 + F1331*Päälaskenta!E$15)*(F1331-(Päälaskenta!D$24+Päälaskenta!D$20)),F1331*Päälaskenta!C$15 + F1331*F1331*Päälaskenta!E$15)</f>
        <v>3.7255802500000001</v>
      </c>
      <c r="N1331" s="8">
        <f>IF(F1331&gt;Päälaskenta!D$24+Päälaskenta!D$20,2*SQRT(POWER((Päälaskenta!D$24+Päälaskenta!D$20),2)+POWER(Päälaskenta!E$15*(Päälaskenta!D$24+Päälaskenta!D$20),2))+Päälaskenta!C$15,(2*SQRT((POWER(F1331,2))+POWER(Päälaskenta!E$15*F1331,2))+Päälaskenta!C$15))</f>
        <v>5.67144941932278</v>
      </c>
      <c r="O1331" s="8">
        <f t="shared" si="143"/>
        <v>0.65690090390418499</v>
      </c>
      <c r="P1331" s="8">
        <f>Päälaskenta!F$15</f>
        <v>0.08</v>
      </c>
      <c r="Q1331" s="8">
        <f t="shared" si="144"/>
        <v>35.191451116806597</v>
      </c>
      <c r="R1331" s="8">
        <f t="shared" si="145"/>
        <v>0.67103641103959599</v>
      </c>
      <c r="S1331" s="8">
        <f t="shared" si="146"/>
        <v>5.0466788249805498E-3</v>
      </c>
    </row>
    <row r="1332" spans="1:19" x14ac:dyDescent="0.2">
      <c r="A1332" s="8">
        <v>1330</v>
      </c>
      <c r="B1332" s="8">
        <f>IF(Päälaskenta!C$7,Päälaskenta!E$7,Päälaskenta!G$5)</f>
        <v>2.5</v>
      </c>
      <c r="C1332" s="56">
        <v>0.67</v>
      </c>
      <c r="D1332" s="92">
        <f t="shared" si="140"/>
        <v>3.7313399999999999</v>
      </c>
      <c r="E1332" s="8">
        <f>Päälaskenta!F$15</f>
        <v>0.08</v>
      </c>
      <c r="F1332" s="93">
        <f>SQRT(POWER(Päälaskenta!C$15/(2*Päälaskenta!E$15),2)+(D1332/Päälaskenta!E$15))-Päälaskenta!C$15/(2*Päälaskenta!E$15)</f>
        <v>0.94569999999999999</v>
      </c>
      <c r="G1332" s="57">
        <f>2*SQRT((POWER(F1332,2))+POWER(Päälaskenta!E$15*F1332,2))+Päälaskenta!C$15</f>
        <v>5.67</v>
      </c>
      <c r="H1332" s="57">
        <f t="shared" si="141"/>
        <v>0.66</v>
      </c>
      <c r="I1332" s="62">
        <f t="shared" si="142"/>
        <v>5.0000000000000001E-3</v>
      </c>
      <c r="M1332" s="8">
        <f>IF(F1332&gt;(Päälaskenta!D$24+Päälaskenta!D$20),(F1332*Päälaskenta!C$15 + F1332*F1332*Päälaskenta!E$15)+(Päälaskenta!C$15 + F1332*Päälaskenta!E$15)*(F1332-(Päälaskenta!D$24+Päälaskenta!D$20)),F1332*Päälaskenta!C$15 + F1332*F1332*Päälaskenta!E$15)</f>
        <v>3.73144849</v>
      </c>
      <c r="N1332" s="8">
        <f>IF(F1332&gt;Päälaskenta!D$24+Päälaskenta!D$20,2*SQRT(POWER((Päälaskenta!D$24+Päälaskenta!D$20),2)+POWER(Päälaskenta!E$15*(Päälaskenta!D$24+Päälaskenta!D$20),2))+Päälaskenta!C$15,(2*SQRT((POWER(F1332,2))+POWER(Päälaskenta!E$15*F1332,2))+Päälaskenta!C$15))</f>
        <v>5.6748435318724697</v>
      </c>
      <c r="O1332" s="8">
        <f t="shared" si="143"/>
        <v>0.65754209240175698</v>
      </c>
      <c r="P1332" s="8">
        <f>Päälaskenta!F$15</f>
        <v>0.08</v>
      </c>
      <c r="Q1332" s="8">
        <f t="shared" si="144"/>
        <v>35.269814058550097</v>
      </c>
      <c r="R1332" s="8">
        <f t="shared" si="145"/>
        <v>0.669981109668219</v>
      </c>
      <c r="S1332" s="8">
        <f t="shared" si="146"/>
        <v>5.0242781814747103E-3</v>
      </c>
    </row>
    <row r="1333" spans="1:19" x14ac:dyDescent="0.2">
      <c r="A1333" s="8">
        <v>1331</v>
      </c>
      <c r="B1333" s="8">
        <f>IF(Päälaskenta!C$7,Päälaskenta!E$7,Päälaskenta!G$5)</f>
        <v>2.5</v>
      </c>
      <c r="C1333" s="56">
        <v>0.66900000000000004</v>
      </c>
      <c r="D1333" s="92">
        <f t="shared" si="140"/>
        <v>3.73692</v>
      </c>
      <c r="E1333" s="8">
        <f>Päälaskenta!F$15</f>
        <v>0.08</v>
      </c>
      <c r="F1333" s="93">
        <f>SQRT(POWER(Päälaskenta!C$15/(2*Päälaskenta!E$15),2)+(D1333/Päälaskenta!E$15))-Päälaskenta!C$15/(2*Päälaskenta!E$15)</f>
        <v>0.94679999999999997</v>
      </c>
      <c r="G1333" s="57">
        <f>2*SQRT((POWER(F1333,2))+POWER(Päälaskenta!E$15*F1333,2))+Päälaskenta!C$15</f>
        <v>5.68</v>
      </c>
      <c r="H1333" s="57">
        <f t="shared" si="141"/>
        <v>0.66</v>
      </c>
      <c r="I1333" s="62">
        <f t="shared" si="142"/>
        <v>4.9849999999999998E-3</v>
      </c>
      <c r="M1333" s="8">
        <f>IF(F1333&gt;(Päälaskenta!D$24+Päälaskenta!D$20),(F1333*Päälaskenta!C$15 + F1333*F1333*Päälaskenta!E$15)+(Päälaskenta!C$15 + F1333*Päälaskenta!E$15)*(F1333-(Päälaskenta!D$24+Päälaskenta!D$20)),F1333*Päälaskenta!C$15 + F1333*F1333*Päälaskenta!E$15)</f>
        <v>3.7368302400000002</v>
      </c>
      <c r="N1333" s="8">
        <f>IF(F1333&gt;Päälaskenta!D$24+Päälaskenta!D$20,2*SQRT(POWER((Päälaskenta!D$24+Päälaskenta!D$20),2)+POWER(Päälaskenta!E$15*(Päälaskenta!D$24+Päälaskenta!D$20),2))+Päälaskenta!C$15,(2*SQRT((POWER(F1333,2))+POWER(Päälaskenta!E$15*F1333,2))+Päälaskenta!C$15))</f>
        <v>5.6779548017096904</v>
      </c>
      <c r="O1333" s="8">
        <f t="shared" si="143"/>
        <v>0.65812962069983405</v>
      </c>
      <c r="P1333" s="8">
        <f>Päälaskenta!F$15</f>
        <v>0.08</v>
      </c>
      <c r="Q1333" s="8">
        <f t="shared" si="144"/>
        <v>35.341719332840299</v>
      </c>
      <c r="R1333" s="8">
        <f t="shared" si="145"/>
        <v>0.66901620877484702</v>
      </c>
      <c r="S1333" s="8">
        <f t="shared" si="146"/>
        <v>5.00385446749004E-3</v>
      </c>
    </row>
    <row r="1334" spans="1:19" x14ac:dyDescent="0.2">
      <c r="A1334" s="8">
        <v>1332</v>
      </c>
      <c r="B1334" s="8">
        <f>IF(Päälaskenta!C$7,Päälaskenta!E$7,Päälaskenta!G$5)</f>
        <v>2.5</v>
      </c>
      <c r="C1334" s="56">
        <v>0.66800000000000004</v>
      </c>
      <c r="D1334" s="92">
        <f t="shared" si="140"/>
        <v>3.7425099999999998</v>
      </c>
      <c r="E1334" s="8">
        <f>Päälaskenta!F$15</f>
        <v>0.08</v>
      </c>
      <c r="F1334" s="93">
        <f>SQRT(POWER(Päälaskenta!C$15/(2*Päälaskenta!E$15),2)+(D1334/Päälaskenta!E$15))-Päälaskenta!C$15/(2*Päälaskenta!E$15)</f>
        <v>0.94799999999999995</v>
      </c>
      <c r="G1334" s="57">
        <f>2*SQRT((POWER(F1334,2))+POWER(Päälaskenta!E$15*F1334,2))+Päälaskenta!C$15</f>
        <v>5.68</v>
      </c>
      <c r="H1334" s="57">
        <f t="shared" si="141"/>
        <v>0.66</v>
      </c>
      <c r="I1334" s="62">
        <f t="shared" si="142"/>
        <v>4.9699999999999996E-3</v>
      </c>
      <c r="M1334" s="8">
        <f>IF(F1334&gt;(Päälaskenta!D$24+Päälaskenta!D$20),(F1334*Päälaskenta!C$15 + F1334*F1334*Päälaskenta!E$15)+(Päälaskenta!C$15 + F1334*Päälaskenta!E$15)*(F1334-(Päälaskenta!D$24+Päälaskenta!D$20)),F1334*Päälaskenta!C$15 + F1334*F1334*Päälaskenta!E$15)</f>
        <v>3.7427039999999998</v>
      </c>
      <c r="N1334" s="8">
        <f>IF(F1334&gt;Päälaskenta!D$24+Päälaskenta!D$20,2*SQRT(POWER((Päälaskenta!D$24+Päälaskenta!D$20),2)+POWER(Päälaskenta!E$15*(Päälaskenta!D$24+Päälaskenta!D$20),2))+Päälaskenta!C$15,(2*SQRT((POWER(F1334,2))+POWER(Päälaskenta!E$15*F1334,2))+Päälaskenta!C$15))</f>
        <v>5.6813489142593898</v>
      </c>
      <c r="O1334" s="8">
        <f t="shared" si="143"/>
        <v>0.65877031255840302</v>
      </c>
      <c r="P1334" s="8">
        <f>Päälaskenta!F$15</f>
        <v>0.08</v>
      </c>
      <c r="Q1334" s="8">
        <f t="shared" si="144"/>
        <v>35.420240634801203</v>
      </c>
      <c r="R1334" s="8">
        <f t="shared" si="145"/>
        <v>0.66796626182567498</v>
      </c>
      <c r="S1334" s="8">
        <f t="shared" si="146"/>
        <v>4.9816934854889803E-3</v>
      </c>
    </row>
    <row r="1335" spans="1:19" x14ac:dyDescent="0.2">
      <c r="A1335" s="8">
        <v>1333</v>
      </c>
      <c r="B1335" s="8">
        <f>IF(Päälaskenta!C$7,Päälaskenta!E$7,Päälaskenta!G$5)</f>
        <v>2.5</v>
      </c>
      <c r="C1335" s="56">
        <v>0.66700000000000004</v>
      </c>
      <c r="D1335" s="92">
        <f t="shared" si="140"/>
        <v>3.7481300000000002</v>
      </c>
      <c r="E1335" s="8">
        <f>Päälaskenta!F$15</f>
        <v>0.08</v>
      </c>
      <c r="F1335" s="93">
        <f>SQRT(POWER(Päälaskenta!C$15/(2*Päälaskenta!E$15),2)+(D1335/Päälaskenta!E$15))-Päälaskenta!C$15/(2*Päälaskenta!E$15)</f>
        <v>0.94910000000000005</v>
      </c>
      <c r="G1335" s="57">
        <f>2*SQRT((POWER(F1335,2))+POWER(Päälaskenta!E$15*F1335,2))+Päälaskenta!C$15</f>
        <v>5.68</v>
      </c>
      <c r="H1335" s="57">
        <f t="shared" si="141"/>
        <v>0.66</v>
      </c>
      <c r="I1335" s="62">
        <f t="shared" si="142"/>
        <v>4.9550000000000002E-3</v>
      </c>
      <c r="M1335" s="8">
        <f>IF(F1335&gt;(Päälaskenta!D$24+Päälaskenta!D$20),(F1335*Päälaskenta!C$15 + F1335*F1335*Päälaskenta!E$15)+(Päälaskenta!C$15 + F1335*Päälaskenta!E$15)*(F1335-(Päälaskenta!D$24+Päälaskenta!D$20)),F1335*Päälaskenta!C$15 + F1335*F1335*Päälaskenta!E$15)</f>
        <v>3.7480908099999999</v>
      </c>
      <c r="N1335" s="8">
        <f>IF(F1335&gt;Päälaskenta!D$24+Päälaskenta!D$20,2*SQRT(POWER((Päälaskenta!D$24+Päälaskenta!D$20),2)+POWER(Päälaskenta!E$15*(Päälaskenta!D$24+Päälaskenta!D$20),2))+Päälaskenta!C$15,(2*SQRT((POWER(F1335,2))+POWER(Päälaskenta!E$15*F1335,2))+Päälaskenta!C$15))</f>
        <v>5.6844601840966096</v>
      </c>
      <c r="O1335" s="8">
        <f t="shared" si="143"/>
        <v>0.659357386385785</v>
      </c>
      <c r="P1335" s="8">
        <f>Päälaskenta!F$15</f>
        <v>0.08</v>
      </c>
      <c r="Q1335" s="8">
        <f t="shared" si="144"/>
        <v>35.492291088715803</v>
      </c>
      <c r="R1335" s="8">
        <f t="shared" si="145"/>
        <v>0.66700625111054901</v>
      </c>
      <c r="S1335" s="8">
        <f t="shared" si="146"/>
        <v>4.9614880299920002E-3</v>
      </c>
    </row>
    <row r="1336" spans="1:19" x14ac:dyDescent="0.2">
      <c r="A1336" s="8">
        <v>1334</v>
      </c>
      <c r="B1336" s="8">
        <f>IF(Päälaskenta!C$7,Päälaskenta!E$7,Päälaskenta!G$5)</f>
        <v>2.5</v>
      </c>
      <c r="C1336" s="56">
        <v>0.66600000000000004</v>
      </c>
      <c r="D1336" s="92">
        <f t="shared" si="140"/>
        <v>3.7537500000000001</v>
      </c>
      <c r="E1336" s="8">
        <f>Päälaskenta!F$15</f>
        <v>0.08</v>
      </c>
      <c r="F1336" s="93">
        <f>SQRT(POWER(Päälaskenta!C$15/(2*Päälaskenta!E$15),2)+(D1336/Päälaskenta!E$15))-Päälaskenta!C$15/(2*Päälaskenta!E$15)</f>
        <v>0.95030000000000003</v>
      </c>
      <c r="G1336" s="57">
        <f>2*SQRT((POWER(F1336,2))+POWER(Päälaskenta!E$15*F1336,2))+Päälaskenta!C$15</f>
        <v>5.69</v>
      </c>
      <c r="H1336" s="57">
        <f t="shared" si="141"/>
        <v>0.66</v>
      </c>
      <c r="I1336" s="62">
        <f t="shared" si="142"/>
        <v>4.9399999999999999E-3</v>
      </c>
      <c r="M1336" s="8">
        <f>IF(F1336&gt;(Päälaskenta!D$24+Päälaskenta!D$20),(F1336*Päälaskenta!C$15 + F1336*F1336*Päälaskenta!E$15)+(Päälaskenta!C$15 + F1336*Päälaskenta!E$15)*(F1336-(Päälaskenta!D$24+Päälaskenta!D$20)),F1336*Päälaskenta!C$15 + F1336*F1336*Päälaskenta!E$15)</f>
        <v>3.7539700900000001</v>
      </c>
      <c r="N1336" s="8">
        <f>IF(F1336&gt;Päälaskenta!D$24+Päälaskenta!D$20,2*SQRT(POWER((Päälaskenta!D$24+Päälaskenta!D$20),2)+POWER(Päälaskenta!E$15*(Päälaskenta!D$24+Päälaskenta!D$20),2))+Päälaskenta!C$15,(2*SQRT((POWER(F1336,2))+POWER(Päälaskenta!E$15*F1336,2))+Päälaskenta!C$15))</f>
        <v>5.6878542966463002</v>
      </c>
      <c r="O1336" s="8">
        <f t="shared" si="143"/>
        <v>0.65999758330895297</v>
      </c>
      <c r="P1336" s="8">
        <f>Päälaskenta!F$15</f>
        <v>0.08</v>
      </c>
      <c r="Q1336" s="8">
        <f t="shared" si="144"/>
        <v>35.570970786064599</v>
      </c>
      <c r="R1336" s="8">
        <f t="shared" si="145"/>
        <v>0.665961619315939</v>
      </c>
      <c r="S1336" s="8">
        <f t="shared" si="146"/>
        <v>4.9395635989961098E-3</v>
      </c>
    </row>
    <row r="1337" spans="1:19" x14ac:dyDescent="0.2">
      <c r="A1337" s="8">
        <v>1335</v>
      </c>
      <c r="B1337" s="8">
        <f>IF(Päälaskenta!C$7,Päälaskenta!E$7,Päälaskenta!G$5)</f>
        <v>2.5</v>
      </c>
      <c r="C1337" s="56">
        <v>0.66500000000000004</v>
      </c>
      <c r="D1337" s="92">
        <f t="shared" si="140"/>
        <v>3.7593999999999999</v>
      </c>
      <c r="E1337" s="8">
        <f>Päälaskenta!F$15</f>
        <v>0.08</v>
      </c>
      <c r="F1337" s="93">
        <f>SQRT(POWER(Päälaskenta!C$15/(2*Päälaskenta!E$15),2)+(D1337/Päälaskenta!E$15))-Päälaskenta!C$15/(2*Päälaskenta!E$15)</f>
        <v>0.95140000000000002</v>
      </c>
      <c r="G1337" s="57">
        <f>2*SQRT((POWER(F1337,2))+POWER(Päälaskenta!E$15*F1337,2))+Päälaskenta!C$15</f>
        <v>5.69</v>
      </c>
      <c r="H1337" s="57">
        <f t="shared" si="141"/>
        <v>0.66</v>
      </c>
      <c r="I1337" s="62">
        <f t="shared" si="142"/>
        <v>4.9249999999999997E-3</v>
      </c>
      <c r="M1337" s="8">
        <f>IF(F1337&gt;(Päälaskenta!D$24+Päälaskenta!D$20),(F1337*Päälaskenta!C$15 + F1337*F1337*Päälaskenta!E$15)+(Päälaskenta!C$15 + F1337*Päälaskenta!E$15)*(F1337-(Päälaskenta!D$24+Päälaskenta!D$20)),F1337*Päälaskenta!C$15 + F1337*F1337*Päälaskenta!E$15)</f>
        <v>3.7593619600000001</v>
      </c>
      <c r="N1337" s="8">
        <f>IF(F1337&gt;Päälaskenta!D$24+Päälaskenta!D$20,2*SQRT(POWER((Päälaskenta!D$24+Päälaskenta!D$20),2)+POWER(Päälaskenta!E$15*(Päälaskenta!D$24+Päälaskenta!D$20),2))+Päälaskenta!C$15,(2*SQRT((POWER(F1337,2))+POWER(Päälaskenta!E$15*F1337,2))+Päälaskenta!C$15))</f>
        <v>5.6909655664835297</v>
      </c>
      <c r="O1337" s="8">
        <f t="shared" si="143"/>
        <v>0.66058420422370001</v>
      </c>
      <c r="P1337" s="8">
        <f>Päälaskenta!F$15</f>
        <v>0.08</v>
      </c>
      <c r="Q1337" s="8">
        <f t="shared" si="144"/>
        <v>35.643166451953398</v>
      </c>
      <c r="R1337" s="8">
        <f t="shared" si="145"/>
        <v>0.66500646295841104</v>
      </c>
      <c r="S1337" s="8">
        <f t="shared" si="146"/>
        <v>4.9195735725980896E-3</v>
      </c>
    </row>
    <row r="1338" spans="1:19" x14ac:dyDescent="0.2">
      <c r="A1338" s="8">
        <v>1336</v>
      </c>
      <c r="B1338" s="8">
        <f>IF(Päälaskenta!C$7,Päälaskenta!E$7,Päälaskenta!G$5)</f>
        <v>2.5</v>
      </c>
      <c r="C1338" s="56">
        <v>0.66400000000000003</v>
      </c>
      <c r="D1338" s="92">
        <f t="shared" si="140"/>
        <v>3.7650600000000001</v>
      </c>
      <c r="E1338" s="8">
        <f>Päälaskenta!F$15</f>
        <v>0.08</v>
      </c>
      <c r="F1338" s="93">
        <f>SQRT(POWER(Päälaskenta!C$15/(2*Päälaskenta!E$15),2)+(D1338/Päälaskenta!E$15))-Päälaskenta!C$15/(2*Päälaskenta!E$15)</f>
        <v>0.9526</v>
      </c>
      <c r="G1338" s="57">
        <f>2*SQRT((POWER(F1338,2))+POWER(Päälaskenta!E$15*F1338,2))+Päälaskenta!C$15</f>
        <v>5.69</v>
      </c>
      <c r="H1338" s="57">
        <f t="shared" si="141"/>
        <v>0.66</v>
      </c>
      <c r="I1338" s="62">
        <f t="shared" si="142"/>
        <v>4.9100000000000003E-3</v>
      </c>
      <c r="M1338" s="8">
        <f>IF(F1338&gt;(Päälaskenta!D$24+Päälaskenta!D$20),(F1338*Päälaskenta!C$15 + F1338*F1338*Päälaskenta!E$15)+(Päälaskenta!C$15 + F1338*Päälaskenta!E$15)*(F1338-(Päälaskenta!D$24+Päälaskenta!D$20)),F1338*Päälaskenta!C$15 + F1338*F1338*Päälaskenta!E$15)</f>
        <v>3.7652467600000001</v>
      </c>
      <c r="N1338" s="8">
        <f>IF(F1338&gt;Päälaskenta!D$24+Päälaskenta!D$20,2*SQRT(POWER((Päälaskenta!D$24+Päälaskenta!D$20),2)+POWER(Päälaskenta!E$15*(Päälaskenta!D$24+Päälaskenta!D$20),2))+Päälaskenta!C$15,(2*SQRT((POWER(F1338,2))+POWER(Päälaskenta!E$15*F1338,2))+Päälaskenta!C$15))</f>
        <v>5.6943596790332203</v>
      </c>
      <c r="O1338" s="8">
        <f t="shared" si="143"/>
        <v>0.66122390790728203</v>
      </c>
      <c r="P1338" s="8">
        <f>Päälaskenta!F$15</f>
        <v>0.08</v>
      </c>
      <c r="Q1338" s="8">
        <f t="shared" si="144"/>
        <v>35.722004580100801</v>
      </c>
      <c r="R1338" s="8">
        <f t="shared" si="145"/>
        <v>0.66396710743069598</v>
      </c>
      <c r="S1338" s="8">
        <f t="shared" si="146"/>
        <v>4.8978826296803496E-3</v>
      </c>
    </row>
    <row r="1339" spans="1:19" x14ac:dyDescent="0.2">
      <c r="A1339" s="8">
        <v>1337</v>
      </c>
      <c r="B1339" s="8">
        <f>IF(Päälaskenta!C$7,Päälaskenta!E$7,Päälaskenta!G$5)</f>
        <v>2.5</v>
      </c>
      <c r="C1339" s="56">
        <v>0.66300000000000003</v>
      </c>
      <c r="D1339" s="92">
        <f t="shared" si="140"/>
        <v>3.77074</v>
      </c>
      <c r="E1339" s="8">
        <f>Päälaskenta!F$15</f>
        <v>0.08</v>
      </c>
      <c r="F1339" s="93">
        <f>SQRT(POWER(Päälaskenta!C$15/(2*Päälaskenta!E$15),2)+(D1339/Päälaskenta!E$15))-Päälaskenta!C$15/(2*Päälaskenta!E$15)</f>
        <v>0.95369999999999999</v>
      </c>
      <c r="G1339" s="57">
        <f>2*SQRT((POWER(F1339,2))+POWER(Päälaskenta!E$15*F1339,2))+Päälaskenta!C$15</f>
        <v>5.7</v>
      </c>
      <c r="H1339" s="57">
        <f t="shared" si="141"/>
        <v>0.66</v>
      </c>
      <c r="I1339" s="62">
        <f t="shared" si="142"/>
        <v>4.8960000000000002E-3</v>
      </c>
      <c r="M1339" s="8">
        <f>IF(F1339&gt;(Päälaskenta!D$24+Päälaskenta!D$20),(F1339*Päälaskenta!C$15 + F1339*F1339*Päälaskenta!E$15)+(Päälaskenta!C$15 + F1339*Päälaskenta!E$15)*(F1339-(Päälaskenta!D$24+Päälaskenta!D$20)),F1339*Päälaskenta!C$15 + F1339*F1339*Päälaskenta!E$15)</f>
        <v>3.77064369</v>
      </c>
      <c r="N1339" s="8">
        <f>IF(F1339&gt;Päälaskenta!D$24+Päälaskenta!D$20,2*SQRT(POWER((Päälaskenta!D$24+Päälaskenta!D$20),2)+POWER(Päälaskenta!E$15*(Päälaskenta!D$24+Päälaskenta!D$20),2))+Päälaskenta!C$15,(2*SQRT((POWER(F1339,2))+POWER(Päälaskenta!E$15*F1339,2))+Päälaskenta!C$15))</f>
        <v>5.69747094887044</v>
      </c>
      <c r="O1339" s="8">
        <f t="shared" si="143"/>
        <v>0.66181007746034304</v>
      </c>
      <c r="P1339" s="8">
        <f>Päälaskenta!F$15</f>
        <v>0.08</v>
      </c>
      <c r="Q1339" s="8">
        <f t="shared" si="144"/>
        <v>35.794345490533303</v>
      </c>
      <c r="R1339" s="8">
        <f t="shared" si="145"/>
        <v>0.66301676995632497</v>
      </c>
      <c r="S1339" s="8">
        <f t="shared" si="146"/>
        <v>4.8781052462144496E-3</v>
      </c>
    </row>
    <row r="1340" spans="1:19" x14ac:dyDescent="0.2">
      <c r="A1340" s="8">
        <v>1338</v>
      </c>
      <c r="B1340" s="8">
        <f>IF(Päälaskenta!C$7,Päälaskenta!E$7,Päälaskenta!G$5)</f>
        <v>2.5</v>
      </c>
      <c r="C1340" s="56">
        <v>0.66200000000000003</v>
      </c>
      <c r="D1340" s="92">
        <f t="shared" si="140"/>
        <v>3.77644</v>
      </c>
      <c r="E1340" s="8">
        <f>Päälaskenta!F$15</f>
        <v>0.08</v>
      </c>
      <c r="F1340" s="93">
        <f>SQRT(POWER(Päälaskenta!C$15/(2*Päälaskenta!E$15),2)+(D1340/Päälaskenta!E$15))-Päälaskenta!C$15/(2*Päälaskenta!E$15)</f>
        <v>0.95489999999999997</v>
      </c>
      <c r="G1340" s="57">
        <f>2*SQRT((POWER(F1340,2))+POWER(Päälaskenta!E$15*F1340,2))+Päälaskenta!C$15</f>
        <v>5.7</v>
      </c>
      <c r="H1340" s="57">
        <f t="shared" si="141"/>
        <v>0.66</v>
      </c>
      <c r="I1340" s="62">
        <f t="shared" si="142"/>
        <v>4.8809999999999999E-3</v>
      </c>
      <c r="M1340" s="8">
        <f>IF(F1340&gt;(Päälaskenta!D$24+Päälaskenta!D$20),(F1340*Päälaskenta!C$15 + F1340*F1340*Päälaskenta!E$15)+(Päälaskenta!C$15 + F1340*Päälaskenta!E$15)*(F1340-(Päälaskenta!D$24+Päälaskenta!D$20)),F1340*Päälaskenta!C$15 + F1340*F1340*Päälaskenta!E$15)</f>
        <v>3.7765340100000002</v>
      </c>
      <c r="N1340" s="8">
        <f>IF(F1340&gt;Päälaskenta!D$24+Päälaskenta!D$20,2*SQRT(POWER((Päälaskenta!D$24+Päälaskenta!D$20),2)+POWER(Päälaskenta!E$15*(Päälaskenta!D$24+Päälaskenta!D$20),2))+Päälaskenta!C$15,(2*SQRT((POWER(F1340,2))+POWER(Päälaskenta!E$15*F1340,2))+Päälaskenta!C$15))</f>
        <v>5.7008650614201404</v>
      </c>
      <c r="O1340" s="8">
        <f t="shared" si="143"/>
        <v>0.662449289592417</v>
      </c>
      <c r="P1340" s="8">
        <f>Päälaskenta!F$15</f>
        <v>0.08</v>
      </c>
      <c r="Q1340" s="8">
        <f t="shared" si="144"/>
        <v>35.8733420851283</v>
      </c>
      <c r="R1340" s="8">
        <f t="shared" si="145"/>
        <v>0.66198265218323804</v>
      </c>
      <c r="S1340" s="8">
        <f t="shared" si="146"/>
        <v>4.8566447751820299E-3</v>
      </c>
    </row>
    <row r="1341" spans="1:19" x14ac:dyDescent="0.2">
      <c r="A1341" s="8">
        <v>1339</v>
      </c>
      <c r="B1341" s="8">
        <f>IF(Päälaskenta!C$7,Päälaskenta!E$7,Päälaskenta!G$5)</f>
        <v>2.5</v>
      </c>
      <c r="C1341" s="56">
        <v>0.66100000000000003</v>
      </c>
      <c r="D1341" s="92">
        <f t="shared" si="140"/>
        <v>3.7821500000000001</v>
      </c>
      <c r="E1341" s="8">
        <f>Päälaskenta!F$15</f>
        <v>0.08</v>
      </c>
      <c r="F1341" s="93">
        <f>SQRT(POWER(Päälaskenta!C$15/(2*Päälaskenta!E$15),2)+(D1341/Päälaskenta!E$15))-Päälaskenta!C$15/(2*Päälaskenta!E$15)</f>
        <v>0.95599999999999996</v>
      </c>
      <c r="G1341" s="57">
        <f>2*SQRT((POWER(F1341,2))+POWER(Päälaskenta!E$15*F1341,2))+Päälaskenta!C$15</f>
        <v>5.7</v>
      </c>
      <c r="H1341" s="57">
        <f t="shared" si="141"/>
        <v>0.66</v>
      </c>
      <c r="I1341" s="62">
        <f t="shared" si="142"/>
        <v>4.8659999999999997E-3</v>
      </c>
      <c r="M1341" s="8">
        <f>IF(F1341&gt;(Päälaskenta!D$24+Päälaskenta!D$20),(F1341*Päälaskenta!C$15 + F1341*F1341*Päälaskenta!E$15)+(Päälaskenta!C$15 + F1341*Päälaskenta!E$15)*(F1341-(Päälaskenta!D$24+Päälaskenta!D$20)),F1341*Päälaskenta!C$15 + F1341*F1341*Päälaskenta!E$15)</f>
        <v>3.781936</v>
      </c>
      <c r="N1341" s="8">
        <f>IF(F1341&gt;Päälaskenta!D$24+Päälaskenta!D$20,2*SQRT(POWER((Päälaskenta!D$24+Päälaskenta!D$20),2)+POWER(Päälaskenta!E$15*(Päälaskenta!D$24+Päälaskenta!D$20),2))+Päälaskenta!C$15,(2*SQRT((POWER(F1341,2))+POWER(Päälaskenta!E$15*F1341,2))+Päälaskenta!C$15))</f>
        <v>5.7039763312573601</v>
      </c>
      <c r="O1341" s="8">
        <f t="shared" si="143"/>
        <v>0.66303500932766402</v>
      </c>
      <c r="P1341" s="8">
        <f>Päälaskenta!F$15</f>
        <v>0.08</v>
      </c>
      <c r="Q1341" s="8">
        <f t="shared" si="144"/>
        <v>35.945828272891298</v>
      </c>
      <c r="R1341" s="8">
        <f t="shared" si="145"/>
        <v>0.66103709845962499</v>
      </c>
      <c r="S1341" s="8">
        <f t="shared" si="146"/>
        <v>4.8370772909426003E-3</v>
      </c>
    </row>
    <row r="1342" spans="1:19" x14ac:dyDescent="0.2">
      <c r="A1342" s="8">
        <v>1340</v>
      </c>
      <c r="B1342" s="8">
        <f>IF(Päälaskenta!C$7,Päälaskenta!E$7,Päälaskenta!G$5)</f>
        <v>2.5</v>
      </c>
      <c r="C1342" s="56">
        <v>0.66</v>
      </c>
      <c r="D1342" s="92">
        <f t="shared" si="140"/>
        <v>3.7878799999999999</v>
      </c>
      <c r="E1342" s="8">
        <f>Päälaskenta!F$15</f>
        <v>0.08</v>
      </c>
      <c r="F1342" s="93">
        <f>SQRT(POWER(Päälaskenta!C$15/(2*Päälaskenta!E$15),2)+(D1342/Päälaskenta!E$15))-Päälaskenta!C$15/(2*Päälaskenta!E$15)</f>
        <v>0.95720000000000005</v>
      </c>
      <c r="G1342" s="57">
        <f>2*SQRT((POWER(F1342,2))+POWER(Päälaskenta!E$15*F1342,2))+Päälaskenta!C$15</f>
        <v>5.71</v>
      </c>
      <c r="H1342" s="57">
        <f t="shared" si="141"/>
        <v>0.66</v>
      </c>
      <c r="I1342" s="62">
        <f t="shared" si="142"/>
        <v>4.8510000000000003E-3</v>
      </c>
      <c r="M1342" s="8">
        <f>IF(F1342&gt;(Päälaskenta!D$24+Päälaskenta!D$20),(F1342*Päälaskenta!C$15 + F1342*F1342*Päälaskenta!E$15)+(Päälaskenta!C$15 + F1342*Päälaskenta!E$15)*(F1342-(Päälaskenta!D$24+Päälaskenta!D$20)),F1342*Päälaskenta!C$15 + F1342*F1342*Päälaskenta!E$15)</f>
        <v>3.7878318399999999</v>
      </c>
      <c r="N1342" s="8">
        <f>IF(F1342&gt;Päälaskenta!D$24+Päälaskenta!D$20,2*SQRT(POWER((Päälaskenta!D$24+Päälaskenta!D$20),2)+POWER(Päälaskenta!E$15*(Päälaskenta!D$24+Päälaskenta!D$20),2))+Päälaskenta!C$15,(2*SQRT((POWER(F1342,2))+POWER(Päälaskenta!E$15*F1342,2))+Päälaskenta!C$15))</f>
        <v>5.7073704438070498</v>
      </c>
      <c r="O1342" s="8">
        <f t="shared" si="143"/>
        <v>0.66367373158861598</v>
      </c>
      <c r="P1342" s="8">
        <f>Päälaskenta!F$15</f>
        <v>0.08</v>
      </c>
      <c r="Q1342" s="8">
        <f t="shared" si="144"/>
        <v>36.024983369819701</v>
      </c>
      <c r="R1342" s="8">
        <f t="shared" si="145"/>
        <v>0.66000818029978903</v>
      </c>
      <c r="S1342" s="8">
        <f t="shared" si="146"/>
        <v>4.8158443215150703E-3</v>
      </c>
    </row>
    <row r="1343" spans="1:19" x14ac:dyDescent="0.2">
      <c r="A1343" s="8">
        <v>1341</v>
      </c>
      <c r="B1343" s="8">
        <f>IF(Päälaskenta!C$7,Päälaskenta!E$7,Päälaskenta!G$5)</f>
        <v>2.5</v>
      </c>
      <c r="C1343" s="56">
        <v>0.65900000000000003</v>
      </c>
      <c r="D1343" s="92">
        <f t="shared" si="140"/>
        <v>3.7936299999999998</v>
      </c>
      <c r="E1343" s="8">
        <f>Päälaskenta!F$15</f>
        <v>0.08</v>
      </c>
      <c r="F1343" s="93">
        <f>SQRT(POWER(Päälaskenta!C$15/(2*Päälaskenta!E$15),2)+(D1343/Päälaskenta!E$15))-Päälaskenta!C$15/(2*Päälaskenta!E$15)</f>
        <v>0.95840000000000003</v>
      </c>
      <c r="G1343" s="57">
        <f>2*SQRT((POWER(F1343,2))+POWER(Päälaskenta!E$15*F1343,2))+Päälaskenta!C$15</f>
        <v>5.71</v>
      </c>
      <c r="H1343" s="57">
        <f t="shared" si="141"/>
        <v>0.66</v>
      </c>
      <c r="I1343" s="62">
        <f t="shared" si="142"/>
        <v>4.8370000000000002E-3</v>
      </c>
      <c r="M1343" s="8">
        <f>IF(F1343&gt;(Päälaskenta!D$24+Päälaskenta!D$20),(F1343*Päälaskenta!C$15 + F1343*F1343*Päälaskenta!E$15)+(Päälaskenta!C$15 + F1343*Päälaskenta!E$15)*(F1343-(Päälaskenta!D$24+Päälaskenta!D$20)),F1343*Päälaskenta!C$15 + F1343*F1343*Päälaskenta!E$15)</f>
        <v>3.7937305600000002</v>
      </c>
      <c r="N1343" s="8">
        <f>IF(F1343&gt;Päälaskenta!D$24+Päälaskenta!D$20,2*SQRT(POWER((Päälaskenta!D$24+Päälaskenta!D$20),2)+POWER(Päälaskenta!E$15*(Päälaskenta!D$24+Päälaskenta!D$20),2))+Päälaskenta!C$15,(2*SQRT((POWER(F1343,2))+POWER(Päälaskenta!E$15*F1343,2))+Päälaskenta!C$15))</f>
        <v>5.7107645563567502</v>
      </c>
      <c r="O1343" s="8">
        <f t="shared" si="143"/>
        <v>0.66431219892914894</v>
      </c>
      <c r="P1343" s="8">
        <f>Päälaskenta!F$15</f>
        <v>0.08</v>
      </c>
      <c r="Q1343" s="8">
        <f t="shared" si="144"/>
        <v>36.104221177941902</v>
      </c>
      <c r="R1343" s="8">
        <f t="shared" si="145"/>
        <v>0.65898195996291298</v>
      </c>
      <c r="S1343" s="8">
        <f t="shared" si="146"/>
        <v>4.7947288845321696E-3</v>
      </c>
    </row>
    <row r="1344" spans="1:19" x14ac:dyDescent="0.2">
      <c r="A1344" s="8">
        <v>1342</v>
      </c>
      <c r="B1344" s="8">
        <f>IF(Päälaskenta!C$7,Päälaskenta!E$7,Päälaskenta!G$5)</f>
        <v>2.5</v>
      </c>
      <c r="C1344" s="56">
        <v>0.65800000000000003</v>
      </c>
      <c r="D1344" s="92">
        <f t="shared" si="140"/>
        <v>3.7993899999999998</v>
      </c>
      <c r="E1344" s="8">
        <f>Päälaskenta!F$15</f>
        <v>0.08</v>
      </c>
      <c r="F1344" s="93">
        <f>SQRT(POWER(Päälaskenta!C$15/(2*Päälaskenta!E$15),2)+(D1344/Päälaskenta!E$15))-Päälaskenta!C$15/(2*Päälaskenta!E$15)</f>
        <v>0.95960000000000001</v>
      </c>
      <c r="G1344" s="57">
        <f>2*SQRT((POWER(F1344,2))+POWER(Päälaskenta!E$15*F1344,2))+Päälaskenta!C$15</f>
        <v>5.71</v>
      </c>
      <c r="H1344" s="57">
        <f t="shared" si="141"/>
        <v>0.67</v>
      </c>
      <c r="I1344" s="62">
        <f t="shared" si="142"/>
        <v>4.7260000000000002E-3</v>
      </c>
      <c r="M1344" s="8">
        <f>IF(F1344&gt;(Päälaskenta!D$24+Päälaskenta!D$20),(F1344*Päälaskenta!C$15 + F1344*F1344*Päälaskenta!E$15)+(Päälaskenta!C$15 + F1344*Päälaskenta!E$15)*(F1344-(Päälaskenta!D$24+Päälaskenta!D$20)),F1344*Päälaskenta!C$15 + F1344*F1344*Päälaskenta!E$15)</f>
        <v>3.7996321599999998</v>
      </c>
      <c r="N1344" s="8">
        <f>IF(F1344&gt;Päälaskenta!D$24+Päälaskenta!D$20,2*SQRT(POWER((Päälaskenta!D$24+Päälaskenta!D$20),2)+POWER(Päälaskenta!E$15*(Päälaskenta!D$24+Päälaskenta!D$20),2))+Päälaskenta!C$15,(2*SQRT((POWER(F1344,2))+POWER(Päälaskenta!E$15*F1344,2))+Päälaskenta!C$15))</f>
        <v>5.7141586689064399</v>
      </c>
      <c r="O1344" s="8">
        <f t="shared" si="143"/>
        <v>0.66495041180352199</v>
      </c>
      <c r="P1344" s="8">
        <f>Päälaskenta!F$15</f>
        <v>0.08</v>
      </c>
      <c r="Q1344" s="8">
        <f t="shared" si="144"/>
        <v>36.183541707123503</v>
      </c>
      <c r="R1344" s="8">
        <f t="shared" si="145"/>
        <v>0.65795842721786002</v>
      </c>
      <c r="S1344" s="8">
        <f t="shared" si="146"/>
        <v>4.7737301900610497E-3</v>
      </c>
    </row>
    <row r="1345" spans="1:19" x14ac:dyDescent="0.2">
      <c r="A1345" s="8">
        <v>1343</v>
      </c>
      <c r="B1345" s="8">
        <f>IF(Päälaskenta!C$7,Päälaskenta!E$7,Päälaskenta!G$5)</f>
        <v>2.5</v>
      </c>
      <c r="C1345" s="56">
        <v>0.65700000000000003</v>
      </c>
      <c r="D1345" s="92">
        <f t="shared" si="140"/>
        <v>3.80518</v>
      </c>
      <c r="E1345" s="8">
        <f>Päälaskenta!F$15</f>
        <v>0.08</v>
      </c>
      <c r="F1345" s="93">
        <f>SQRT(POWER(Päälaskenta!C$15/(2*Päälaskenta!E$15),2)+(D1345/Päälaskenta!E$15))-Päälaskenta!C$15/(2*Päälaskenta!E$15)</f>
        <v>0.9607</v>
      </c>
      <c r="G1345" s="57">
        <f>2*SQRT((POWER(F1345,2))+POWER(Päälaskenta!E$15*F1345,2))+Päälaskenta!C$15</f>
        <v>5.72</v>
      </c>
      <c r="H1345" s="57">
        <f t="shared" si="141"/>
        <v>0.67</v>
      </c>
      <c r="I1345" s="62">
        <f t="shared" si="142"/>
        <v>4.712E-3</v>
      </c>
      <c r="M1345" s="8">
        <f>IF(F1345&gt;(Päälaskenta!D$24+Päälaskenta!D$20),(F1345*Päälaskenta!C$15 + F1345*F1345*Päälaskenta!E$15)+(Päälaskenta!C$15 + F1345*Päälaskenta!E$15)*(F1345-(Päälaskenta!D$24+Päälaskenta!D$20)),F1345*Päälaskenta!C$15 + F1345*F1345*Päälaskenta!E$15)</f>
        <v>3.8050444899999998</v>
      </c>
      <c r="N1345" s="8">
        <f>IF(F1345&gt;Päälaskenta!D$24+Päälaskenta!D$20,2*SQRT(POWER((Päälaskenta!D$24+Päälaskenta!D$20),2)+POWER(Päälaskenta!E$15*(Päälaskenta!D$24+Päälaskenta!D$20),2))+Päälaskenta!C$15,(2*SQRT((POWER(F1345,2))+POWER(Päälaskenta!E$15*F1345,2))+Päälaskenta!C$15))</f>
        <v>5.7172699387436596</v>
      </c>
      <c r="O1345" s="8">
        <f t="shared" si="143"/>
        <v>0.66553521711730501</v>
      </c>
      <c r="P1345" s="8">
        <f>Päälaskenta!F$15</f>
        <v>0.08</v>
      </c>
      <c r="Q1345" s="8">
        <f t="shared" si="144"/>
        <v>36.256324868813202</v>
      </c>
      <c r="R1345" s="8">
        <f t="shared" si="145"/>
        <v>0.65702254114773795</v>
      </c>
      <c r="S1345" s="8">
        <f t="shared" si="146"/>
        <v>4.7545832724295804E-3</v>
      </c>
    </row>
    <row r="1346" spans="1:19" x14ac:dyDescent="0.2">
      <c r="A1346" s="8">
        <v>1344</v>
      </c>
      <c r="B1346" s="8">
        <f>IF(Päälaskenta!C$7,Päälaskenta!E$7,Päälaskenta!G$5)</f>
        <v>2.5</v>
      </c>
      <c r="C1346" s="56">
        <v>0.65600000000000003</v>
      </c>
      <c r="D1346" s="92">
        <f t="shared" si="140"/>
        <v>3.8109799999999998</v>
      </c>
      <c r="E1346" s="8">
        <f>Päälaskenta!F$15</f>
        <v>0.08</v>
      </c>
      <c r="F1346" s="93">
        <f>SQRT(POWER(Päälaskenta!C$15/(2*Päälaskenta!E$15),2)+(D1346/Päälaskenta!E$15))-Päälaskenta!C$15/(2*Päälaskenta!E$15)</f>
        <v>0.96189999999999998</v>
      </c>
      <c r="G1346" s="57">
        <f>2*SQRT((POWER(F1346,2))+POWER(Päälaskenta!E$15*F1346,2))+Päälaskenta!C$15</f>
        <v>5.72</v>
      </c>
      <c r="H1346" s="57">
        <f t="shared" si="141"/>
        <v>0.67</v>
      </c>
      <c r="I1346" s="62">
        <f t="shared" si="142"/>
        <v>4.6979999999999999E-3</v>
      </c>
      <c r="M1346" s="8">
        <f>IF(F1346&gt;(Päälaskenta!D$24+Päälaskenta!D$20),(F1346*Päälaskenta!C$15 + F1346*F1346*Päälaskenta!E$15)+(Päälaskenta!C$15 + F1346*Päälaskenta!E$15)*(F1346-(Päälaskenta!D$24+Päälaskenta!D$20)),F1346*Päälaskenta!C$15 + F1346*F1346*Päälaskenta!E$15)</f>
        <v>3.81095161</v>
      </c>
      <c r="N1346" s="8">
        <f>IF(F1346&gt;Päälaskenta!D$24+Päälaskenta!D$20,2*SQRT(POWER((Päälaskenta!D$24+Päälaskenta!D$20),2)+POWER(Päälaskenta!E$15*(Päälaskenta!D$24+Päälaskenta!D$20),2))+Päälaskenta!C$15,(2*SQRT((POWER(F1346,2))+POWER(Päälaskenta!E$15*F1346,2))+Päälaskenta!C$15))</f>
        <v>5.72066405129336</v>
      </c>
      <c r="O1346" s="8">
        <f t="shared" si="143"/>
        <v>0.66617294353063805</v>
      </c>
      <c r="P1346" s="8">
        <f>Päälaskenta!F$15</f>
        <v>0.08</v>
      </c>
      <c r="Q1346" s="8">
        <f t="shared" si="144"/>
        <v>36.335803974388199</v>
      </c>
      <c r="R1346" s="8">
        <f t="shared" si="145"/>
        <v>0.65600413120963197</v>
      </c>
      <c r="S1346" s="8">
        <f t="shared" si="146"/>
        <v>4.7338061492732701E-3</v>
      </c>
    </row>
    <row r="1347" spans="1:19" x14ac:dyDescent="0.2">
      <c r="A1347" s="8">
        <v>1345</v>
      </c>
      <c r="B1347" s="8">
        <f>IF(Päälaskenta!C$7,Päälaskenta!E$7,Päälaskenta!G$5)</f>
        <v>2.5</v>
      </c>
      <c r="C1347" s="56">
        <v>0.65500000000000003</v>
      </c>
      <c r="D1347" s="92">
        <f t="shared" ref="D1347:D1410" si="147">B1347/C1347</f>
        <v>3.8167900000000001</v>
      </c>
      <c r="E1347" s="8">
        <f>Päälaskenta!F$15</f>
        <v>0.08</v>
      </c>
      <c r="F1347" s="93">
        <f>SQRT(POWER(Päälaskenta!C$15/(2*Päälaskenta!E$15),2)+(D1347/Päälaskenta!E$15))-Päälaskenta!C$15/(2*Päälaskenta!E$15)</f>
        <v>0.96309999999999996</v>
      </c>
      <c r="G1347" s="57">
        <f>2*SQRT((POWER(F1347,2))+POWER(Päälaskenta!E$15*F1347,2))+Päälaskenta!C$15</f>
        <v>5.72</v>
      </c>
      <c r="H1347" s="57">
        <f t="shared" ref="H1347:H1410" si="148">D1347/G1347</f>
        <v>0.67</v>
      </c>
      <c r="I1347" s="62">
        <f t="shared" ref="I1347:I1410" si="149">POWER(C1347/((1/E1347)*POWER(H1347,2/3)),2)</f>
        <v>4.6829999999999997E-3</v>
      </c>
      <c r="M1347" s="8">
        <f>IF(F1347&gt;(Päälaskenta!D$24+Päälaskenta!D$20),(F1347*Päälaskenta!C$15 + F1347*F1347*Päälaskenta!E$15)+(Päälaskenta!C$15 + F1347*Päälaskenta!E$15)*(F1347-(Päälaskenta!D$24+Päälaskenta!D$20)),F1347*Päälaskenta!C$15 + F1347*F1347*Päälaskenta!E$15)</f>
        <v>3.8168616100000001</v>
      </c>
      <c r="N1347" s="8">
        <f>IF(F1347&gt;Päälaskenta!D$24+Päälaskenta!D$20,2*SQRT(POWER((Päälaskenta!D$24+Päälaskenta!D$20),2)+POWER(Päälaskenta!E$15*(Päälaskenta!D$24+Päälaskenta!D$20),2))+Päälaskenta!C$15,(2*SQRT((POWER(F1347,2))+POWER(Päälaskenta!E$15*F1347,2))+Päälaskenta!C$15))</f>
        <v>5.7240581638430603</v>
      </c>
      <c r="O1347" s="8">
        <f t="shared" si="143"/>
        <v>0.66681041679657005</v>
      </c>
      <c r="P1347" s="8">
        <f>Päälaskenta!F$15</f>
        <v>0.08</v>
      </c>
      <c r="Q1347" s="8">
        <f t="shared" si="144"/>
        <v>36.415365829985703</v>
      </c>
      <c r="R1347" s="8">
        <f t="shared" si="145"/>
        <v>0.65498837931407194</v>
      </c>
      <c r="S1347" s="8">
        <f t="shared" si="146"/>
        <v>4.7131435002205797E-3</v>
      </c>
    </row>
    <row r="1348" spans="1:19" x14ac:dyDescent="0.2">
      <c r="A1348" s="8">
        <v>1346</v>
      </c>
      <c r="B1348" s="8">
        <f>IF(Päälaskenta!C$7,Päälaskenta!E$7,Päälaskenta!G$5)</f>
        <v>2.5</v>
      </c>
      <c r="C1348" s="56">
        <v>0.65400000000000003</v>
      </c>
      <c r="D1348" s="92">
        <f t="shared" si="147"/>
        <v>3.8226300000000002</v>
      </c>
      <c r="E1348" s="8">
        <f>Päälaskenta!F$15</f>
        <v>0.08</v>
      </c>
      <c r="F1348" s="93">
        <f>SQRT(POWER(Päälaskenta!C$15/(2*Päälaskenta!E$15),2)+(D1348/Päälaskenta!E$15))-Päälaskenta!C$15/(2*Päälaskenta!E$15)</f>
        <v>0.96430000000000005</v>
      </c>
      <c r="G1348" s="57">
        <f>2*SQRT((POWER(F1348,2))+POWER(Päälaskenta!E$15*F1348,2))+Päälaskenta!C$15</f>
        <v>5.73</v>
      </c>
      <c r="H1348" s="57">
        <f t="shared" si="148"/>
        <v>0.67</v>
      </c>
      <c r="I1348" s="62">
        <f t="shared" si="149"/>
        <v>4.6690000000000004E-3</v>
      </c>
      <c r="M1348" s="8">
        <f>IF(F1348&gt;(Päälaskenta!D$24+Päälaskenta!D$20),(F1348*Päälaskenta!C$15 + F1348*F1348*Päälaskenta!E$15)+(Päälaskenta!C$15 + F1348*Päälaskenta!E$15)*(F1348-(Päälaskenta!D$24+Päälaskenta!D$20)),F1348*Päälaskenta!C$15 + F1348*F1348*Päälaskenta!E$15)</f>
        <v>3.82277449</v>
      </c>
      <c r="N1348" s="8">
        <f>IF(F1348&gt;Päälaskenta!D$24+Päälaskenta!D$20,2*SQRT(POWER((Päälaskenta!D$24+Päälaskenta!D$20),2)+POWER(Päälaskenta!E$15*(Päälaskenta!D$24+Päälaskenta!D$20),2))+Päälaskenta!C$15,(2*SQRT((POWER(F1348,2))+POWER(Päälaskenta!E$15*F1348,2))+Päälaskenta!C$15))</f>
        <v>5.72745227639275</v>
      </c>
      <c r="O1348" s="8">
        <f t="shared" ref="O1348:O1411" si="150">M1348/N1348</f>
        <v>0.667447637365152</v>
      </c>
      <c r="P1348" s="8">
        <f>Päälaskenta!F$15</f>
        <v>0.08</v>
      </c>
      <c r="Q1348" s="8">
        <f t="shared" ref="Q1348:Q1411" si="151">(1/P1348)*M1348*POWER(O1348,(2/3))</f>
        <v>36.495010445599803</v>
      </c>
      <c r="R1348" s="8">
        <f t="shared" ref="R1348:R1411" si="152">B1348/M1348</f>
        <v>0.65397527542881595</v>
      </c>
      <c r="S1348" s="8">
        <f t="shared" ref="S1348:S1411" si="153">(B1348*B1348)/(Q1348*Q1348)</f>
        <v>4.6925945595425803E-3</v>
      </c>
    </row>
    <row r="1349" spans="1:19" x14ac:dyDescent="0.2">
      <c r="A1349" s="8">
        <v>1347</v>
      </c>
      <c r="B1349" s="8">
        <f>IF(Päälaskenta!C$7,Päälaskenta!E$7,Päälaskenta!G$5)</f>
        <v>2.5</v>
      </c>
      <c r="C1349" s="56">
        <v>0.65300000000000002</v>
      </c>
      <c r="D1349" s="92">
        <f t="shared" si="147"/>
        <v>3.8284799999999999</v>
      </c>
      <c r="E1349" s="8">
        <f>Päälaskenta!F$15</f>
        <v>0.08</v>
      </c>
      <c r="F1349" s="93">
        <f>SQRT(POWER(Päälaskenta!C$15/(2*Päälaskenta!E$15),2)+(D1349/Päälaskenta!E$15))-Päälaskenta!C$15/(2*Päälaskenta!E$15)</f>
        <v>0.96550000000000002</v>
      </c>
      <c r="G1349" s="57">
        <f>2*SQRT((POWER(F1349,2))+POWER(Päälaskenta!E$15*F1349,2))+Päälaskenta!C$15</f>
        <v>5.73</v>
      </c>
      <c r="H1349" s="57">
        <f t="shared" si="148"/>
        <v>0.67</v>
      </c>
      <c r="I1349" s="62">
        <f t="shared" si="149"/>
        <v>4.6550000000000003E-3</v>
      </c>
      <c r="M1349" s="8">
        <f>IF(F1349&gt;(Päälaskenta!D$24+Päälaskenta!D$20),(F1349*Päälaskenta!C$15 + F1349*F1349*Päälaskenta!E$15)+(Päälaskenta!C$15 + F1349*Päälaskenta!E$15)*(F1349-(Päälaskenta!D$24+Päälaskenta!D$20)),F1349*Päälaskenta!C$15 + F1349*F1349*Päälaskenta!E$15)</f>
        <v>3.8286902500000002</v>
      </c>
      <c r="N1349" s="8">
        <f>IF(F1349&gt;Päälaskenta!D$24+Päälaskenta!D$20,2*SQRT(POWER((Päälaskenta!D$24+Päälaskenta!D$20),2)+POWER(Päälaskenta!E$15*(Päälaskenta!D$24+Päälaskenta!D$20),2))+Päälaskenta!C$15,(2*SQRT((POWER(F1349,2))+POWER(Päälaskenta!E$15*F1349,2))+Päälaskenta!C$15))</f>
        <v>5.7308463889424504</v>
      </c>
      <c r="O1349" s="8">
        <f t="shared" si="150"/>
        <v>0.66808460568536199</v>
      </c>
      <c r="P1349" s="8">
        <f>Päälaskenta!F$15</f>
        <v>0.08</v>
      </c>
      <c r="Q1349" s="8">
        <f t="shared" si="151"/>
        <v>36.574737831257401</v>
      </c>
      <c r="R1349" s="8">
        <f t="shared" si="152"/>
        <v>0.65296480957162795</v>
      </c>
      <c r="S1349" s="8">
        <f t="shared" si="153"/>
        <v>4.67215856755193E-3</v>
      </c>
    </row>
    <row r="1350" spans="1:19" x14ac:dyDescent="0.2">
      <c r="A1350" s="8">
        <v>1348</v>
      </c>
      <c r="B1350" s="8">
        <f>IF(Päälaskenta!C$7,Päälaskenta!E$7,Päälaskenta!G$5)</f>
        <v>2.5</v>
      </c>
      <c r="C1350" s="56">
        <v>0.65200000000000002</v>
      </c>
      <c r="D1350" s="92">
        <f t="shared" si="147"/>
        <v>3.8343600000000002</v>
      </c>
      <c r="E1350" s="8">
        <f>Päälaskenta!F$15</f>
        <v>0.08</v>
      </c>
      <c r="F1350" s="93">
        <f>SQRT(POWER(Päälaskenta!C$15/(2*Päälaskenta!E$15),2)+(D1350/Päälaskenta!E$15))-Päälaskenta!C$15/(2*Päälaskenta!E$15)</f>
        <v>0.96660000000000001</v>
      </c>
      <c r="G1350" s="57">
        <f>2*SQRT((POWER(F1350,2))+POWER(Päälaskenta!E$15*F1350,2))+Päälaskenta!C$15</f>
        <v>5.73</v>
      </c>
      <c r="H1350" s="57">
        <f t="shared" si="148"/>
        <v>0.67</v>
      </c>
      <c r="I1350" s="62">
        <f t="shared" si="149"/>
        <v>4.6410000000000002E-3</v>
      </c>
      <c r="M1350" s="8">
        <f>IF(F1350&gt;(Päälaskenta!D$24+Päälaskenta!D$20),(F1350*Päälaskenta!C$15 + F1350*F1350*Päälaskenta!E$15)+(Päälaskenta!C$15 + F1350*Päälaskenta!E$15)*(F1350-(Päälaskenta!D$24+Päälaskenta!D$20)),F1350*Päälaskenta!C$15 + F1350*F1350*Päälaskenta!E$15)</f>
        <v>3.8341155599999999</v>
      </c>
      <c r="N1350" s="8">
        <f>IF(F1350&gt;Päälaskenta!D$24+Päälaskenta!D$20,2*SQRT(POWER((Päälaskenta!D$24+Päälaskenta!D$20),2)+POWER(Päälaskenta!E$15*(Päälaskenta!D$24+Päälaskenta!D$20),2))+Päälaskenta!C$15,(2*SQRT((POWER(F1350,2))+POWER(Päälaskenta!E$15*F1350,2))+Päälaskenta!C$15))</f>
        <v>5.7339576587796701</v>
      </c>
      <c r="O1350" s="8">
        <f t="shared" si="150"/>
        <v>0.66866827210161095</v>
      </c>
      <c r="P1350" s="8">
        <f>Päälaskenta!F$15</f>
        <v>0.08</v>
      </c>
      <c r="Q1350" s="8">
        <f t="shared" si="151"/>
        <v>36.6478939878848</v>
      </c>
      <c r="R1350" s="8">
        <f t="shared" si="152"/>
        <v>0.65204085815295598</v>
      </c>
      <c r="S1350" s="8">
        <f t="shared" si="153"/>
        <v>4.6535241533593001E-3</v>
      </c>
    </row>
    <row r="1351" spans="1:19" x14ac:dyDescent="0.2">
      <c r="A1351" s="8">
        <v>1349</v>
      </c>
      <c r="B1351" s="8">
        <f>IF(Päälaskenta!C$7,Päälaskenta!E$7,Päälaskenta!G$5)</f>
        <v>2.5</v>
      </c>
      <c r="C1351" s="56">
        <v>0.65100000000000002</v>
      </c>
      <c r="D1351" s="92">
        <f t="shared" si="147"/>
        <v>3.8402500000000002</v>
      </c>
      <c r="E1351" s="8">
        <f>Päälaskenta!F$15</f>
        <v>0.08</v>
      </c>
      <c r="F1351" s="93">
        <f>SQRT(POWER(Päälaskenta!C$15/(2*Päälaskenta!E$15),2)+(D1351/Päälaskenta!E$15))-Päälaskenta!C$15/(2*Päälaskenta!E$15)</f>
        <v>0.96779999999999999</v>
      </c>
      <c r="G1351" s="57">
        <f>2*SQRT((POWER(F1351,2))+POWER(Päälaskenta!E$15*F1351,2))+Päälaskenta!C$15</f>
        <v>5.74</v>
      </c>
      <c r="H1351" s="57">
        <f t="shared" si="148"/>
        <v>0.67</v>
      </c>
      <c r="I1351" s="62">
        <f t="shared" si="149"/>
        <v>4.6259999999999999E-3</v>
      </c>
      <c r="M1351" s="8">
        <f>IF(F1351&gt;(Päälaskenta!D$24+Päälaskenta!D$20),(F1351*Päälaskenta!C$15 + F1351*F1351*Päälaskenta!E$15)+(Päälaskenta!C$15 + F1351*Päälaskenta!E$15)*(F1351-(Päälaskenta!D$24+Päälaskenta!D$20)),F1351*Päälaskenta!C$15 + F1351*F1351*Päälaskenta!E$15)</f>
        <v>3.8400368399999998</v>
      </c>
      <c r="N1351" s="8">
        <f>IF(F1351&gt;Päälaskenta!D$24+Päälaskenta!D$20,2*SQRT(POWER((Päälaskenta!D$24+Päälaskenta!D$20),2)+POWER(Päälaskenta!E$15*(Päälaskenta!D$24+Päälaskenta!D$20),2))+Päälaskenta!C$15,(2*SQRT((POWER(F1351,2))+POWER(Päälaskenta!E$15*F1351,2))+Päälaskenta!C$15))</f>
        <v>5.7373517713293598</v>
      </c>
      <c r="O1351" s="8">
        <f t="shared" si="150"/>
        <v>0.66930475819687296</v>
      </c>
      <c r="P1351" s="8">
        <f>Päälaskenta!F$15</f>
        <v>0.08</v>
      </c>
      <c r="Q1351" s="8">
        <f t="shared" si="151"/>
        <v>36.727780044269998</v>
      </c>
      <c r="R1351" s="8">
        <f t="shared" si="152"/>
        <v>0.65103542079559795</v>
      </c>
      <c r="S1351" s="8">
        <f t="shared" si="153"/>
        <v>4.6333025447226504E-3</v>
      </c>
    </row>
    <row r="1352" spans="1:19" x14ac:dyDescent="0.2">
      <c r="A1352" s="8">
        <v>1350</v>
      </c>
      <c r="B1352" s="8">
        <f>IF(Päälaskenta!C$7,Päälaskenta!E$7,Päälaskenta!G$5)</f>
        <v>2.5</v>
      </c>
      <c r="C1352" s="56">
        <v>0.65</v>
      </c>
      <c r="D1352" s="92">
        <f t="shared" si="147"/>
        <v>3.8461500000000002</v>
      </c>
      <c r="E1352" s="8">
        <f>Päälaskenta!F$15</f>
        <v>0.08</v>
      </c>
      <c r="F1352" s="93">
        <f>SQRT(POWER(Päälaskenta!C$15/(2*Päälaskenta!E$15),2)+(D1352/Päälaskenta!E$15))-Päälaskenta!C$15/(2*Päälaskenta!E$15)</f>
        <v>0.96899999999999997</v>
      </c>
      <c r="G1352" s="57">
        <f>2*SQRT((POWER(F1352,2))+POWER(Päälaskenta!E$15*F1352,2))+Päälaskenta!C$15</f>
        <v>5.74</v>
      </c>
      <c r="H1352" s="57">
        <f t="shared" si="148"/>
        <v>0.67</v>
      </c>
      <c r="I1352" s="62">
        <f t="shared" si="149"/>
        <v>4.6119999999999998E-3</v>
      </c>
      <c r="M1352" s="8">
        <f>IF(F1352&gt;(Päälaskenta!D$24+Päälaskenta!D$20),(F1352*Päälaskenta!C$15 + F1352*F1352*Päälaskenta!E$15)+(Päälaskenta!C$15 + F1352*Päälaskenta!E$15)*(F1352-(Päälaskenta!D$24+Päälaskenta!D$20)),F1352*Päälaskenta!C$15 + F1352*F1352*Päälaskenta!E$15)</f>
        <v>3.845961</v>
      </c>
      <c r="N1352" s="8">
        <f>IF(F1352&gt;Päälaskenta!D$24+Päälaskenta!D$20,2*SQRT(POWER((Päälaskenta!D$24+Päälaskenta!D$20),2)+POWER(Päälaskenta!E$15*(Päälaskenta!D$24+Päälaskenta!D$20),2))+Päälaskenta!C$15,(2*SQRT((POWER(F1352,2))+POWER(Päälaskenta!E$15*F1352,2))+Päälaskenta!C$15))</f>
        <v>5.7407458838790602</v>
      </c>
      <c r="O1352" s="8">
        <f t="shared" si="150"/>
        <v>0.669940993347237</v>
      </c>
      <c r="P1352" s="8">
        <f>Päälaskenta!F$15</f>
        <v>0.08</v>
      </c>
      <c r="Q1352" s="8">
        <f t="shared" si="151"/>
        <v>36.807748900128097</v>
      </c>
      <c r="R1352" s="8">
        <f t="shared" si="152"/>
        <v>0.65003259263419499</v>
      </c>
      <c r="S1352" s="8">
        <f t="shared" si="153"/>
        <v>4.6131917030156596E-3</v>
      </c>
    </row>
    <row r="1353" spans="1:19" x14ac:dyDescent="0.2">
      <c r="A1353" s="8">
        <v>1351</v>
      </c>
      <c r="B1353" s="8">
        <f>IF(Päälaskenta!C$7,Päälaskenta!E$7,Päälaskenta!G$5)</f>
        <v>2.5</v>
      </c>
      <c r="C1353" s="56">
        <v>0.64900000000000002</v>
      </c>
      <c r="D1353" s="92">
        <f t="shared" si="147"/>
        <v>3.8520799999999999</v>
      </c>
      <c r="E1353" s="8">
        <f>Päälaskenta!F$15</f>
        <v>0.08</v>
      </c>
      <c r="F1353" s="93">
        <f>SQRT(POWER(Päälaskenta!C$15/(2*Päälaskenta!E$15),2)+(D1353/Päälaskenta!E$15))-Päälaskenta!C$15/(2*Päälaskenta!E$15)</f>
        <v>0.97019999999999995</v>
      </c>
      <c r="G1353" s="57">
        <f>2*SQRT((POWER(F1353,2))+POWER(Päälaskenta!E$15*F1353,2))+Päälaskenta!C$15</f>
        <v>5.74</v>
      </c>
      <c r="H1353" s="57">
        <f t="shared" si="148"/>
        <v>0.67</v>
      </c>
      <c r="I1353" s="62">
        <f t="shared" si="149"/>
        <v>4.5979999999999997E-3</v>
      </c>
      <c r="M1353" s="8">
        <f>IF(F1353&gt;(Päälaskenta!D$24+Päälaskenta!D$20),(F1353*Päälaskenta!C$15 + F1353*F1353*Päälaskenta!E$15)+(Päälaskenta!C$15 + F1353*Päälaskenta!E$15)*(F1353-(Päälaskenta!D$24+Päälaskenta!D$20)),F1353*Päälaskenta!C$15 + F1353*F1353*Päälaskenta!E$15)</f>
        <v>3.85188804</v>
      </c>
      <c r="N1353" s="8">
        <f>IF(F1353&gt;Päälaskenta!D$24+Päälaskenta!D$20,2*SQRT(POWER((Päälaskenta!D$24+Päälaskenta!D$20),2)+POWER(Päälaskenta!E$15*(Päälaskenta!D$24+Päälaskenta!D$20),2))+Päälaskenta!C$15,(2*SQRT((POWER(F1353,2))+POWER(Päälaskenta!E$15*F1353,2))+Päälaskenta!C$15))</f>
        <v>5.7441399964287498</v>
      </c>
      <c r="O1353" s="8">
        <f t="shared" si="150"/>
        <v>0.67057697799754101</v>
      </c>
      <c r="P1353" s="8">
        <f>Päälaskenta!F$15</f>
        <v>0.08</v>
      </c>
      <c r="Q1353" s="8">
        <f t="shared" si="151"/>
        <v>36.887800565611897</v>
      </c>
      <c r="R1353" s="8">
        <f t="shared" si="152"/>
        <v>0.649032363879403</v>
      </c>
      <c r="S1353" s="8">
        <f t="shared" si="153"/>
        <v>4.5931908916902802E-3</v>
      </c>
    </row>
    <row r="1354" spans="1:19" x14ac:dyDescent="0.2">
      <c r="A1354" s="8">
        <v>1352</v>
      </c>
      <c r="B1354" s="8">
        <f>IF(Päälaskenta!C$7,Päälaskenta!E$7,Päälaskenta!G$5)</f>
        <v>2.5</v>
      </c>
      <c r="C1354" s="56">
        <v>0.64800000000000002</v>
      </c>
      <c r="D1354" s="92">
        <f t="shared" si="147"/>
        <v>3.8580199999999998</v>
      </c>
      <c r="E1354" s="8">
        <f>Päälaskenta!F$15</f>
        <v>0.08</v>
      </c>
      <c r="F1354" s="93">
        <f>SQRT(POWER(Päälaskenta!C$15/(2*Päälaskenta!E$15),2)+(D1354/Päälaskenta!E$15))-Päälaskenta!C$15/(2*Päälaskenta!E$15)</f>
        <v>0.97140000000000004</v>
      </c>
      <c r="G1354" s="57">
        <f>2*SQRT((POWER(F1354,2))+POWER(Päälaskenta!E$15*F1354,2))+Päälaskenta!C$15</f>
        <v>5.75</v>
      </c>
      <c r="H1354" s="57">
        <f t="shared" si="148"/>
        <v>0.67</v>
      </c>
      <c r="I1354" s="62">
        <f t="shared" si="149"/>
        <v>4.5840000000000004E-3</v>
      </c>
      <c r="M1354" s="8">
        <f>IF(F1354&gt;(Päälaskenta!D$24+Päälaskenta!D$20),(F1354*Päälaskenta!C$15 + F1354*F1354*Päälaskenta!E$15)+(Päälaskenta!C$15 + F1354*Päälaskenta!E$15)*(F1354-(Päälaskenta!D$24+Päälaskenta!D$20)),F1354*Päälaskenta!C$15 + F1354*F1354*Päälaskenta!E$15)</f>
        <v>3.8578179600000002</v>
      </c>
      <c r="N1354" s="8">
        <f>IF(F1354&gt;Päälaskenta!D$24+Päälaskenta!D$20,2*SQRT(POWER((Päälaskenta!D$24+Päälaskenta!D$20),2)+POWER(Päälaskenta!E$15*(Päälaskenta!D$24+Päälaskenta!D$20),2))+Päälaskenta!C$15,(2*SQRT((POWER(F1354,2))+POWER(Päälaskenta!E$15*F1354,2))+Päälaskenta!C$15))</f>
        <v>5.7475341089784502</v>
      </c>
      <c r="O1354" s="8">
        <f t="shared" si="150"/>
        <v>0.67121271259157</v>
      </c>
      <c r="P1354" s="8">
        <f>Päälaskenta!F$15</f>
        <v>0.08</v>
      </c>
      <c r="Q1354" s="8">
        <f t="shared" si="151"/>
        <v>36.967935050906298</v>
      </c>
      <c r="R1354" s="8">
        <f t="shared" si="152"/>
        <v>0.64803472479038404</v>
      </c>
      <c r="S1354" s="8">
        <f t="shared" si="153"/>
        <v>4.5732993799751601E-3</v>
      </c>
    </row>
    <row r="1355" spans="1:19" x14ac:dyDescent="0.2">
      <c r="A1355" s="8">
        <v>1353</v>
      </c>
      <c r="B1355" s="8">
        <f>IF(Päälaskenta!C$7,Päälaskenta!E$7,Päälaskenta!G$5)</f>
        <v>2.5</v>
      </c>
      <c r="C1355" s="56">
        <v>0.64700000000000002</v>
      </c>
      <c r="D1355" s="92">
        <f t="shared" si="147"/>
        <v>3.8639899999999998</v>
      </c>
      <c r="E1355" s="8">
        <f>Päälaskenta!F$15</f>
        <v>0.08</v>
      </c>
      <c r="F1355" s="93">
        <f>SQRT(POWER(Päälaskenta!C$15/(2*Päälaskenta!E$15),2)+(D1355/Päälaskenta!E$15))-Päälaskenta!C$15/(2*Päälaskenta!E$15)</f>
        <v>0.97260000000000002</v>
      </c>
      <c r="G1355" s="57">
        <f>2*SQRT((POWER(F1355,2))+POWER(Päälaskenta!E$15*F1355,2))+Päälaskenta!C$15</f>
        <v>5.75</v>
      </c>
      <c r="H1355" s="57">
        <f t="shared" si="148"/>
        <v>0.67</v>
      </c>
      <c r="I1355" s="62">
        <f t="shared" si="149"/>
        <v>4.5700000000000003E-3</v>
      </c>
      <c r="M1355" s="8">
        <f>IF(F1355&gt;(Päälaskenta!D$24+Päälaskenta!D$20),(F1355*Päälaskenta!C$15 + F1355*F1355*Päälaskenta!E$15)+(Päälaskenta!C$15 + F1355*Päälaskenta!E$15)*(F1355-(Päälaskenta!D$24+Päälaskenta!D$20)),F1355*Päälaskenta!C$15 + F1355*F1355*Päälaskenta!E$15)</f>
        <v>3.8637507599999998</v>
      </c>
      <c r="N1355" s="8">
        <f>IF(F1355&gt;Päälaskenta!D$24+Päälaskenta!D$20,2*SQRT(POWER((Päälaskenta!D$24+Päälaskenta!D$20),2)+POWER(Päälaskenta!E$15*(Päälaskenta!D$24+Päälaskenta!D$20),2))+Päälaskenta!C$15,(2*SQRT((POWER(F1355,2))+POWER(Päälaskenta!E$15*F1355,2))+Päälaskenta!C$15))</f>
        <v>5.7509282215281399</v>
      </c>
      <c r="O1355" s="8">
        <f t="shared" si="150"/>
        <v>0.67184819757206504</v>
      </c>
      <c r="P1355" s="8">
        <f>Päälaskenta!F$15</f>
        <v>0.08</v>
      </c>
      <c r="Q1355" s="8">
        <f t="shared" si="151"/>
        <v>37.048152366228102</v>
      </c>
      <c r="R1355" s="8">
        <f t="shared" si="152"/>
        <v>0.647039665674501</v>
      </c>
      <c r="S1355" s="8">
        <f t="shared" si="153"/>
        <v>4.5535164428234104E-3</v>
      </c>
    </row>
    <row r="1356" spans="1:19" x14ac:dyDescent="0.2">
      <c r="A1356" s="8">
        <v>1354</v>
      </c>
      <c r="B1356" s="8">
        <f>IF(Päälaskenta!C$7,Päälaskenta!E$7,Päälaskenta!G$5)</f>
        <v>2.5</v>
      </c>
      <c r="C1356" s="56">
        <v>0.64600000000000002</v>
      </c>
      <c r="D1356" s="92">
        <f t="shared" si="147"/>
        <v>3.8699699999999999</v>
      </c>
      <c r="E1356" s="8">
        <f>Päälaskenta!F$15</f>
        <v>0.08</v>
      </c>
      <c r="F1356" s="93">
        <f>SQRT(POWER(Päälaskenta!C$15/(2*Päälaskenta!E$15),2)+(D1356/Päälaskenta!E$15))-Päälaskenta!C$15/(2*Päälaskenta!E$15)</f>
        <v>0.97389999999999999</v>
      </c>
      <c r="G1356" s="57">
        <f>2*SQRT((POWER(F1356,2))+POWER(Päälaskenta!E$15*F1356,2))+Päälaskenta!C$15</f>
        <v>5.75</v>
      </c>
      <c r="H1356" s="57">
        <f t="shared" si="148"/>
        <v>0.67</v>
      </c>
      <c r="I1356" s="62">
        <f t="shared" si="149"/>
        <v>4.5560000000000002E-3</v>
      </c>
      <c r="M1356" s="8">
        <f>IF(F1356&gt;(Päälaskenta!D$24+Päälaskenta!D$20),(F1356*Päälaskenta!C$15 + F1356*F1356*Päälaskenta!E$15)+(Päälaskenta!C$15 + F1356*Päälaskenta!E$15)*(F1356-(Päälaskenta!D$24+Päälaskenta!D$20)),F1356*Päälaskenta!C$15 + F1356*F1356*Päälaskenta!E$15)</f>
        <v>3.8701812100000001</v>
      </c>
      <c r="N1356" s="8">
        <f>IF(F1356&gt;Päälaskenta!D$24+Päälaskenta!D$20,2*SQRT(POWER((Päälaskenta!D$24+Päälaskenta!D$20),2)+POWER(Päälaskenta!E$15*(Päälaskenta!D$24+Päälaskenta!D$20),2))+Päälaskenta!C$15,(2*SQRT((POWER(F1356,2))+POWER(Päälaskenta!E$15*F1356,2))+Päälaskenta!C$15))</f>
        <v>5.7546051767903101</v>
      </c>
      <c r="O1356" s="8">
        <f t="shared" si="150"/>
        <v>0.67253635846458404</v>
      </c>
      <c r="P1356" s="8">
        <f>Päälaskenta!F$15</f>
        <v>0.08</v>
      </c>
      <c r="Q1356" s="8">
        <f t="shared" si="151"/>
        <v>37.135147941098502</v>
      </c>
      <c r="R1356" s="8">
        <f t="shared" si="152"/>
        <v>0.64596458520865996</v>
      </c>
      <c r="S1356" s="8">
        <f t="shared" si="153"/>
        <v>4.5322066167470601E-3</v>
      </c>
    </row>
    <row r="1357" spans="1:19" x14ac:dyDescent="0.2">
      <c r="A1357" s="8">
        <v>1355</v>
      </c>
      <c r="B1357" s="8">
        <f>IF(Päälaskenta!C$7,Päälaskenta!E$7,Päälaskenta!G$5)</f>
        <v>2.5</v>
      </c>
      <c r="C1357" s="56">
        <v>0.64500000000000002</v>
      </c>
      <c r="D1357" s="92">
        <f t="shared" si="147"/>
        <v>3.8759700000000001</v>
      </c>
      <c r="E1357" s="8">
        <f>Päälaskenta!F$15</f>
        <v>0.08</v>
      </c>
      <c r="F1357" s="93">
        <f>SQRT(POWER(Päälaskenta!C$15/(2*Päälaskenta!E$15),2)+(D1357/Päälaskenta!E$15))-Päälaskenta!C$15/(2*Päälaskenta!E$15)</f>
        <v>0.97509999999999997</v>
      </c>
      <c r="G1357" s="57">
        <f>2*SQRT((POWER(F1357,2))+POWER(Päälaskenta!E$15*F1357,2))+Päälaskenta!C$15</f>
        <v>5.76</v>
      </c>
      <c r="H1357" s="57">
        <f t="shared" si="148"/>
        <v>0.67</v>
      </c>
      <c r="I1357" s="62">
        <f t="shared" si="149"/>
        <v>4.542E-3</v>
      </c>
      <c r="M1357" s="8">
        <f>IF(F1357&gt;(Päälaskenta!D$24+Päälaskenta!D$20),(F1357*Päälaskenta!C$15 + F1357*F1357*Päälaskenta!E$15)+(Päälaskenta!C$15 + F1357*Päälaskenta!E$15)*(F1357-(Päälaskenta!D$24+Päälaskenta!D$20)),F1357*Päälaskenta!C$15 + F1357*F1357*Päälaskenta!E$15)</f>
        <v>3.8761200100000002</v>
      </c>
      <c r="N1357" s="8">
        <f>IF(F1357&gt;Päälaskenta!D$24+Päälaskenta!D$20,2*SQRT(POWER((Päälaskenta!D$24+Päälaskenta!D$20),2)+POWER(Päälaskenta!E$15*(Päälaskenta!D$24+Päälaskenta!D$20),2))+Päälaskenta!C$15,(2*SQRT((POWER(F1357,2))+POWER(Päälaskenta!E$15*F1357,2))+Päälaskenta!C$15))</f>
        <v>5.7579992893400096</v>
      </c>
      <c r="O1357" s="8">
        <f t="shared" si="150"/>
        <v>0.67317132483430497</v>
      </c>
      <c r="P1357" s="8">
        <f>Päälaskenta!F$15</f>
        <v>0.08</v>
      </c>
      <c r="Q1357" s="8">
        <f t="shared" si="151"/>
        <v>37.215537851929099</v>
      </c>
      <c r="R1357" s="8">
        <f t="shared" si="152"/>
        <v>0.64497487011502497</v>
      </c>
      <c r="S1357" s="8">
        <f t="shared" si="153"/>
        <v>4.5126475726314204E-3</v>
      </c>
    </row>
    <row r="1358" spans="1:19" x14ac:dyDescent="0.2">
      <c r="A1358" s="8">
        <v>1356</v>
      </c>
      <c r="B1358" s="8">
        <f>IF(Päälaskenta!C$7,Päälaskenta!E$7,Päälaskenta!G$5)</f>
        <v>2.5</v>
      </c>
      <c r="C1358" s="56">
        <v>0.64400000000000002</v>
      </c>
      <c r="D1358" s="92">
        <f t="shared" si="147"/>
        <v>3.8819900000000001</v>
      </c>
      <c r="E1358" s="8">
        <f>Päälaskenta!F$15</f>
        <v>0.08</v>
      </c>
      <c r="F1358" s="93">
        <f>SQRT(POWER(Päälaskenta!C$15/(2*Päälaskenta!E$15),2)+(D1358/Päälaskenta!E$15))-Päälaskenta!C$15/(2*Päälaskenta!E$15)</f>
        <v>0.97629999999999995</v>
      </c>
      <c r="G1358" s="57">
        <f>2*SQRT((POWER(F1358,2))+POWER(Päälaskenta!E$15*F1358,2))+Päälaskenta!C$15</f>
        <v>5.76</v>
      </c>
      <c r="H1358" s="57">
        <f t="shared" si="148"/>
        <v>0.67</v>
      </c>
      <c r="I1358" s="62">
        <f t="shared" si="149"/>
        <v>4.5269999999999998E-3</v>
      </c>
      <c r="M1358" s="8">
        <f>IF(F1358&gt;(Päälaskenta!D$24+Päälaskenta!D$20),(F1358*Päälaskenta!C$15 + F1358*F1358*Päälaskenta!E$15)+(Päälaskenta!C$15 + F1358*Päälaskenta!E$15)*(F1358-(Päälaskenta!D$24+Päälaskenta!D$20)),F1358*Päälaskenta!C$15 + F1358*F1358*Päälaskenta!E$15)</f>
        <v>3.88206169</v>
      </c>
      <c r="N1358" s="8">
        <f>IF(F1358&gt;Päälaskenta!D$24+Päälaskenta!D$20,2*SQRT(POWER((Päälaskenta!D$24+Päälaskenta!D$20),2)+POWER(Päälaskenta!E$15*(Päälaskenta!D$24+Päälaskenta!D$20),2))+Päälaskenta!C$15,(2*SQRT((POWER(F1358,2))+POWER(Päälaskenta!E$15*F1358,2))+Päälaskenta!C$15))</f>
        <v>5.7613934018897099</v>
      </c>
      <c r="O1358" s="8">
        <f t="shared" si="150"/>
        <v>0.67380604294903801</v>
      </c>
      <c r="P1358" s="8">
        <f>Päälaskenta!F$15</f>
        <v>0.08</v>
      </c>
      <c r="Q1358" s="8">
        <f t="shared" si="151"/>
        <v>37.296010624487103</v>
      </c>
      <c r="R1358" s="8">
        <f t="shared" si="152"/>
        <v>0.64398770540918404</v>
      </c>
      <c r="S1358" s="8">
        <f t="shared" si="153"/>
        <v>4.4931949030055903E-3</v>
      </c>
    </row>
    <row r="1359" spans="1:19" x14ac:dyDescent="0.2">
      <c r="A1359" s="8">
        <v>1357</v>
      </c>
      <c r="B1359" s="8">
        <f>IF(Päälaskenta!C$7,Päälaskenta!E$7,Päälaskenta!G$5)</f>
        <v>2.5</v>
      </c>
      <c r="C1359" s="56">
        <v>0.64300000000000002</v>
      </c>
      <c r="D1359" s="92">
        <f t="shared" si="147"/>
        <v>3.88802</v>
      </c>
      <c r="E1359" s="8">
        <f>Päälaskenta!F$15</f>
        <v>0.08</v>
      </c>
      <c r="F1359" s="93">
        <f>SQRT(POWER(Päälaskenta!C$15/(2*Päälaskenta!E$15),2)+(D1359/Päälaskenta!E$15))-Päälaskenta!C$15/(2*Päälaskenta!E$15)</f>
        <v>0.97750000000000004</v>
      </c>
      <c r="G1359" s="57">
        <f>2*SQRT((POWER(F1359,2))+POWER(Päälaskenta!E$15*F1359,2))+Päälaskenta!C$15</f>
        <v>5.76</v>
      </c>
      <c r="H1359" s="57">
        <f t="shared" si="148"/>
        <v>0.68</v>
      </c>
      <c r="I1359" s="62">
        <f t="shared" si="149"/>
        <v>4.4250000000000001E-3</v>
      </c>
      <c r="M1359" s="8">
        <f>IF(F1359&gt;(Päälaskenta!D$24+Päälaskenta!D$20),(F1359*Päälaskenta!C$15 + F1359*F1359*Päälaskenta!E$15)+(Päälaskenta!C$15 + F1359*Päälaskenta!E$15)*(F1359-(Päälaskenta!D$24+Päälaskenta!D$20)),F1359*Päälaskenta!C$15 + F1359*F1359*Päälaskenta!E$15)</f>
        <v>3.8880062500000001</v>
      </c>
      <c r="N1359" s="8">
        <f>IF(F1359&gt;Päälaskenta!D$24+Päälaskenta!D$20,2*SQRT(POWER((Päälaskenta!D$24+Päälaskenta!D$20),2)+POWER(Päälaskenta!E$15*(Päälaskenta!D$24+Päälaskenta!D$20),2))+Päälaskenta!C$15,(2*SQRT((POWER(F1359,2))+POWER(Päälaskenta!E$15*F1359,2))+Päälaskenta!C$15))</f>
        <v>5.7647875144393996</v>
      </c>
      <c r="O1359" s="8">
        <f t="shared" si="150"/>
        <v>0.67444051324727605</v>
      </c>
      <c r="P1359" s="8">
        <f>Päälaskenta!F$15</f>
        <v>0.08</v>
      </c>
      <c r="Q1359" s="8">
        <f t="shared" si="151"/>
        <v>37.376566269117397</v>
      </c>
      <c r="R1359" s="8">
        <f t="shared" si="152"/>
        <v>0.64300308159226804</v>
      </c>
      <c r="S1359" s="8">
        <f t="shared" si="153"/>
        <v>4.4738479056664997E-3</v>
      </c>
    </row>
    <row r="1360" spans="1:19" x14ac:dyDescent="0.2">
      <c r="A1360" s="8">
        <v>1358</v>
      </c>
      <c r="B1360" s="8">
        <f>IF(Päälaskenta!C$7,Päälaskenta!E$7,Päälaskenta!G$5)</f>
        <v>2.5</v>
      </c>
      <c r="C1360" s="56">
        <v>0.64200000000000002</v>
      </c>
      <c r="D1360" s="92">
        <f t="shared" si="147"/>
        <v>3.8940800000000002</v>
      </c>
      <c r="E1360" s="8">
        <f>Päälaskenta!F$15</f>
        <v>0.08</v>
      </c>
      <c r="F1360" s="93">
        <f>SQRT(POWER(Päälaskenta!C$15/(2*Päälaskenta!E$15),2)+(D1360/Päälaskenta!E$15))-Päälaskenta!C$15/(2*Päälaskenta!E$15)</f>
        <v>0.97870000000000001</v>
      </c>
      <c r="G1360" s="57">
        <f>2*SQRT((POWER(F1360,2))+POWER(Päälaskenta!E$15*F1360,2))+Päälaskenta!C$15</f>
        <v>5.77</v>
      </c>
      <c r="H1360" s="57">
        <f t="shared" si="148"/>
        <v>0.67</v>
      </c>
      <c r="I1360" s="62">
        <f t="shared" si="149"/>
        <v>4.4990000000000004E-3</v>
      </c>
      <c r="M1360" s="8">
        <f>IF(F1360&gt;(Päälaskenta!D$24+Päälaskenta!D$20),(F1360*Päälaskenta!C$15 + F1360*F1360*Päälaskenta!E$15)+(Päälaskenta!C$15 + F1360*Päälaskenta!E$15)*(F1360-(Päälaskenta!D$24+Päälaskenta!D$20)),F1360*Päälaskenta!C$15 + F1360*F1360*Päälaskenta!E$15)</f>
        <v>3.89395369</v>
      </c>
      <c r="N1360" s="8">
        <f>IF(F1360&gt;Päälaskenta!D$24+Päälaskenta!D$20,2*SQRT(POWER((Päälaskenta!D$24+Päälaskenta!D$20),2)+POWER(Päälaskenta!E$15*(Päälaskenta!D$24+Päälaskenta!D$20),2))+Päälaskenta!C$15,(2*SQRT((POWER(F1360,2))+POWER(Päälaskenta!E$15*F1360,2))+Päälaskenta!C$15))</f>
        <v>5.7681816269891</v>
      </c>
      <c r="O1360" s="8">
        <f t="shared" si="150"/>
        <v>0.67507473616647895</v>
      </c>
      <c r="P1360" s="8">
        <f>Päälaskenta!F$15</f>
        <v>0.08</v>
      </c>
      <c r="Q1360" s="8">
        <f t="shared" si="151"/>
        <v>37.4572047961964</v>
      </c>
      <c r="R1360" s="8">
        <f t="shared" si="152"/>
        <v>0.64202098921212403</v>
      </c>
      <c r="S1360" s="8">
        <f t="shared" si="153"/>
        <v>4.4546058838779799E-3</v>
      </c>
    </row>
    <row r="1361" spans="1:19" x14ac:dyDescent="0.2">
      <c r="A1361" s="8">
        <v>1359</v>
      </c>
      <c r="B1361" s="8">
        <f>IF(Päälaskenta!C$7,Päälaskenta!E$7,Päälaskenta!G$5)</f>
        <v>2.5</v>
      </c>
      <c r="C1361" s="56">
        <v>0.64100000000000001</v>
      </c>
      <c r="D1361" s="92">
        <f t="shared" si="147"/>
        <v>3.9001600000000001</v>
      </c>
      <c r="E1361" s="8">
        <f>Päälaskenta!F$15</f>
        <v>0.08</v>
      </c>
      <c r="F1361" s="93">
        <f>SQRT(POWER(Päälaskenta!C$15/(2*Päälaskenta!E$15),2)+(D1361/Päälaskenta!E$15))-Päälaskenta!C$15/(2*Päälaskenta!E$15)</f>
        <v>0.98</v>
      </c>
      <c r="G1361" s="57">
        <f>2*SQRT((POWER(F1361,2))+POWER(Päälaskenta!E$15*F1361,2))+Päälaskenta!C$15</f>
        <v>5.77</v>
      </c>
      <c r="H1361" s="57">
        <f t="shared" si="148"/>
        <v>0.68</v>
      </c>
      <c r="I1361" s="62">
        <f t="shared" si="149"/>
        <v>4.398E-3</v>
      </c>
      <c r="M1361" s="8">
        <f>IF(F1361&gt;(Päälaskenta!D$24+Päälaskenta!D$20),(F1361*Päälaskenta!C$15 + F1361*F1361*Päälaskenta!E$15)+(Päälaskenta!C$15 + F1361*Päälaskenta!E$15)*(F1361-(Päälaskenta!D$24+Päälaskenta!D$20)),F1361*Päälaskenta!C$15 + F1361*F1361*Päälaskenta!E$15)</f>
        <v>3.9003999999999999</v>
      </c>
      <c r="N1361" s="8">
        <f>IF(F1361&gt;Päälaskenta!D$24+Päälaskenta!D$20,2*SQRT(POWER((Päälaskenta!D$24+Päälaskenta!D$20),2)+POWER(Päälaskenta!E$15*(Päälaskenta!D$24+Päälaskenta!D$20),2))+Päälaskenta!C$15,(2*SQRT((POWER(F1361,2))+POWER(Päälaskenta!E$15*F1361,2))+Päälaskenta!C$15))</f>
        <v>5.7718585822512702</v>
      </c>
      <c r="O1361" s="8">
        <f t="shared" si="150"/>
        <v>0.67576153234140401</v>
      </c>
      <c r="P1361" s="8">
        <f>Päälaskenta!F$15</f>
        <v>0.08</v>
      </c>
      <c r="Q1361" s="8">
        <f t="shared" si="151"/>
        <v>37.5446567431445</v>
      </c>
      <c r="R1361" s="8">
        <f t="shared" si="152"/>
        <v>0.64095990154855897</v>
      </c>
      <c r="S1361" s="8">
        <f t="shared" si="153"/>
        <v>4.43387802059266E-3</v>
      </c>
    </row>
    <row r="1362" spans="1:19" x14ac:dyDescent="0.2">
      <c r="A1362" s="8">
        <v>1360</v>
      </c>
      <c r="B1362" s="8">
        <f>IF(Päälaskenta!C$7,Päälaskenta!E$7,Päälaskenta!G$5)</f>
        <v>2.5</v>
      </c>
      <c r="C1362" s="56">
        <v>0.64</v>
      </c>
      <c r="D1362" s="92">
        <f t="shared" si="147"/>
        <v>3.90625</v>
      </c>
      <c r="E1362" s="8">
        <f>Päälaskenta!F$15</f>
        <v>0.08</v>
      </c>
      <c r="F1362" s="93">
        <f>SQRT(POWER(Päälaskenta!C$15/(2*Päälaskenta!E$15),2)+(D1362/Päälaskenta!E$15))-Päälaskenta!C$15/(2*Päälaskenta!E$15)</f>
        <v>0.98119999999999996</v>
      </c>
      <c r="G1362" s="57">
        <f>2*SQRT((POWER(F1362,2))+POWER(Päälaskenta!E$15*F1362,2))+Päälaskenta!C$15</f>
        <v>5.78</v>
      </c>
      <c r="H1362" s="57">
        <f t="shared" si="148"/>
        <v>0.68</v>
      </c>
      <c r="I1362" s="62">
        <f t="shared" si="149"/>
        <v>4.3839999999999999E-3</v>
      </c>
      <c r="M1362" s="8">
        <f>IF(F1362&gt;(Päälaskenta!D$24+Päälaskenta!D$20),(F1362*Päälaskenta!C$15 + F1362*F1362*Päälaskenta!E$15)+(Päälaskenta!C$15 + F1362*Päälaskenta!E$15)*(F1362-(Päälaskenta!D$24+Päälaskenta!D$20)),F1362*Päälaskenta!C$15 + F1362*F1362*Päälaskenta!E$15)</f>
        <v>3.9063534400000002</v>
      </c>
      <c r="N1362" s="8">
        <f>IF(F1362&gt;Päälaskenta!D$24+Päälaskenta!D$20,2*SQRT(POWER((Päälaskenta!D$24+Päälaskenta!D$20),2)+POWER(Päälaskenta!E$15*(Päälaskenta!D$24+Päälaskenta!D$20),2))+Päälaskenta!C$15,(2*SQRT((POWER(F1362,2))+POWER(Päälaskenta!E$15*F1362,2))+Päälaskenta!C$15))</f>
        <v>5.7752526948009599</v>
      </c>
      <c r="O1362" s="8">
        <f t="shared" si="150"/>
        <v>0.67639524128816197</v>
      </c>
      <c r="P1362" s="8">
        <f>Päälaskenta!F$15</f>
        <v>0.08</v>
      </c>
      <c r="Q1362" s="8">
        <f t="shared" si="151"/>
        <v>37.625467975453702</v>
      </c>
      <c r="R1362" s="8">
        <f t="shared" si="152"/>
        <v>0.63998305283917201</v>
      </c>
      <c r="S1362" s="8">
        <f t="shared" si="153"/>
        <v>4.4148524837141698E-3</v>
      </c>
    </row>
    <row r="1363" spans="1:19" x14ac:dyDescent="0.2">
      <c r="A1363" s="8">
        <v>1361</v>
      </c>
      <c r="B1363" s="8">
        <f>IF(Päälaskenta!C$7,Päälaskenta!E$7,Päälaskenta!G$5)</f>
        <v>2.5</v>
      </c>
      <c r="C1363" s="56">
        <v>0.63900000000000001</v>
      </c>
      <c r="D1363" s="92">
        <f t="shared" si="147"/>
        <v>3.9123600000000001</v>
      </c>
      <c r="E1363" s="8">
        <f>Päälaskenta!F$15</f>
        <v>0.08</v>
      </c>
      <c r="F1363" s="93">
        <f>SQRT(POWER(Päälaskenta!C$15/(2*Päälaskenta!E$15),2)+(D1363/Päälaskenta!E$15))-Päälaskenta!C$15/(2*Päälaskenta!E$15)</f>
        <v>0.98240000000000005</v>
      </c>
      <c r="G1363" s="57">
        <f>2*SQRT((POWER(F1363,2))+POWER(Päälaskenta!E$15*F1363,2))+Päälaskenta!C$15</f>
        <v>5.78</v>
      </c>
      <c r="H1363" s="57">
        <f t="shared" si="148"/>
        <v>0.68</v>
      </c>
      <c r="I1363" s="62">
        <f t="shared" si="149"/>
        <v>4.3699999999999998E-3</v>
      </c>
      <c r="M1363" s="8">
        <f>IF(F1363&gt;(Päälaskenta!D$24+Päälaskenta!D$20),(F1363*Päälaskenta!C$15 + F1363*F1363*Päälaskenta!E$15)+(Päälaskenta!C$15 + F1363*Päälaskenta!E$15)*(F1363-(Päälaskenta!D$24+Päälaskenta!D$20)),F1363*Päälaskenta!C$15 + F1363*F1363*Päälaskenta!E$15)</f>
        <v>3.9123097599999999</v>
      </c>
      <c r="N1363" s="8">
        <f>IF(F1363&gt;Päälaskenta!D$24+Päälaskenta!D$20,2*SQRT(POWER((Päälaskenta!D$24+Päälaskenta!D$20),2)+POWER(Päälaskenta!E$15*(Päälaskenta!D$24+Päälaskenta!D$20),2))+Päälaskenta!C$15,(2*SQRT((POWER(F1363,2))+POWER(Päälaskenta!E$15*F1363,2))+Päälaskenta!C$15))</f>
        <v>5.7786468073506603</v>
      </c>
      <c r="O1363" s="8">
        <f t="shared" si="150"/>
        <v>0.677028704198255</v>
      </c>
      <c r="P1363" s="8">
        <f>Päälaskenta!F$15</f>
        <v>0.08</v>
      </c>
      <c r="Q1363" s="8">
        <f t="shared" si="151"/>
        <v>37.706362122399803</v>
      </c>
      <c r="R1363" s="8">
        <f t="shared" si="152"/>
        <v>0.639008706713448</v>
      </c>
      <c r="S1363" s="8">
        <f t="shared" si="153"/>
        <v>4.3959298080109201E-3</v>
      </c>
    </row>
    <row r="1364" spans="1:19" x14ac:dyDescent="0.2">
      <c r="A1364" s="8">
        <v>1362</v>
      </c>
      <c r="B1364" s="8">
        <f>IF(Päälaskenta!C$7,Päälaskenta!E$7,Päälaskenta!G$5)</f>
        <v>2.5</v>
      </c>
      <c r="C1364" s="56">
        <v>0.63800000000000001</v>
      </c>
      <c r="D1364" s="92">
        <f t="shared" si="147"/>
        <v>3.9184999999999999</v>
      </c>
      <c r="E1364" s="8">
        <f>Päälaskenta!F$15</f>
        <v>0.08</v>
      </c>
      <c r="F1364" s="93">
        <f>SQRT(POWER(Päälaskenta!C$15/(2*Päälaskenta!E$15),2)+(D1364/Päälaskenta!E$15))-Päälaskenta!C$15/(2*Päälaskenta!E$15)</f>
        <v>0.98360000000000003</v>
      </c>
      <c r="G1364" s="57">
        <f>2*SQRT((POWER(F1364,2))+POWER(Päälaskenta!E$15*F1364,2))+Päälaskenta!C$15</f>
        <v>5.78</v>
      </c>
      <c r="H1364" s="57">
        <f t="shared" si="148"/>
        <v>0.68</v>
      </c>
      <c r="I1364" s="62">
        <f t="shared" si="149"/>
        <v>4.3569999999999998E-3</v>
      </c>
      <c r="M1364" s="8">
        <f>IF(F1364&gt;(Päälaskenta!D$24+Päälaskenta!D$20),(F1364*Päälaskenta!C$15 + F1364*F1364*Päälaskenta!E$15)+(Päälaskenta!C$15 + F1364*Päälaskenta!E$15)*(F1364-(Päälaskenta!D$24+Päälaskenta!D$20)),F1364*Päälaskenta!C$15 + F1364*F1364*Päälaskenta!E$15)</f>
        <v>3.9182689599999998</v>
      </c>
      <c r="N1364" s="8">
        <f>IF(F1364&gt;Päälaskenta!D$24+Päälaskenta!D$20,2*SQRT(POWER((Päälaskenta!D$24+Päälaskenta!D$20),2)+POWER(Päälaskenta!E$15*(Päälaskenta!D$24+Päälaskenta!D$20),2))+Päälaskenta!C$15,(2*SQRT((POWER(F1364,2))+POWER(Päälaskenta!E$15*F1364,2))+Päälaskenta!C$15))</f>
        <v>5.78204091990035</v>
      </c>
      <c r="O1364" s="8">
        <f t="shared" si="150"/>
        <v>0.67766192150496396</v>
      </c>
      <c r="P1364" s="8">
        <f>Päälaskenta!F$15</f>
        <v>0.08</v>
      </c>
      <c r="Q1364" s="8">
        <f t="shared" si="151"/>
        <v>37.787339194485199</v>
      </c>
      <c r="R1364" s="8">
        <f t="shared" si="152"/>
        <v>0.63803685390703802</v>
      </c>
      <c r="S1364" s="8">
        <f t="shared" si="153"/>
        <v>4.3771093185659199E-3</v>
      </c>
    </row>
    <row r="1365" spans="1:19" x14ac:dyDescent="0.2">
      <c r="A1365" s="8">
        <v>1363</v>
      </c>
      <c r="B1365" s="8">
        <f>IF(Päälaskenta!C$7,Päälaskenta!E$7,Päälaskenta!G$5)</f>
        <v>2.5</v>
      </c>
      <c r="C1365" s="56">
        <v>0.63700000000000001</v>
      </c>
      <c r="D1365" s="92">
        <f t="shared" si="147"/>
        <v>3.9246500000000002</v>
      </c>
      <c r="E1365" s="8">
        <f>Päälaskenta!F$15</f>
        <v>0.08</v>
      </c>
      <c r="F1365" s="93">
        <f>SQRT(POWER(Päälaskenta!C$15/(2*Päälaskenta!E$15),2)+(D1365/Päälaskenta!E$15))-Päälaskenta!C$15/(2*Päälaskenta!E$15)</f>
        <v>0.9849</v>
      </c>
      <c r="G1365" s="57">
        <f>2*SQRT((POWER(F1365,2))+POWER(Päälaskenta!E$15*F1365,2))+Päälaskenta!C$15</f>
        <v>5.79</v>
      </c>
      <c r="H1365" s="57">
        <f t="shared" si="148"/>
        <v>0.68</v>
      </c>
      <c r="I1365" s="62">
        <f t="shared" si="149"/>
        <v>4.3429999999999996E-3</v>
      </c>
      <c r="M1365" s="8">
        <f>IF(F1365&gt;(Päälaskenta!D$24+Päälaskenta!D$20),(F1365*Päälaskenta!C$15 + F1365*F1365*Päälaskenta!E$15)+(Päälaskenta!C$15 + F1365*Päälaskenta!E$15)*(F1365-(Päälaskenta!D$24+Päälaskenta!D$20)),F1365*Päälaskenta!C$15 + F1365*F1365*Päälaskenta!E$15)</f>
        <v>3.9247280099999999</v>
      </c>
      <c r="N1365" s="8">
        <f>IF(F1365&gt;Päälaskenta!D$24+Päälaskenta!D$20,2*SQRT(POWER((Päälaskenta!D$24+Päälaskenta!D$20),2)+POWER(Päälaskenta!E$15*(Päälaskenta!D$24+Päälaskenta!D$20),2))+Päälaskenta!C$15,(2*SQRT((POWER(F1365,2))+POWER(Päälaskenta!E$15*F1365,2))+Päälaskenta!C$15))</f>
        <v>5.7857178751625202</v>
      </c>
      <c r="O1365" s="8">
        <f t="shared" si="150"/>
        <v>0.67834763026528599</v>
      </c>
      <c r="P1365" s="8">
        <f>Päälaskenta!F$15</f>
        <v>0.08</v>
      </c>
      <c r="Q1365" s="8">
        <f t="shared" si="151"/>
        <v>37.875157946843999</v>
      </c>
      <c r="R1365" s="8">
        <f t="shared" si="152"/>
        <v>0.63698681631698595</v>
      </c>
      <c r="S1365" s="8">
        <f t="shared" si="153"/>
        <v>4.3568349927556801E-3</v>
      </c>
    </row>
    <row r="1366" spans="1:19" x14ac:dyDescent="0.2">
      <c r="A1366" s="8">
        <v>1364</v>
      </c>
      <c r="B1366" s="8">
        <f>IF(Päälaskenta!C$7,Päälaskenta!E$7,Päälaskenta!G$5)</f>
        <v>2.5</v>
      </c>
      <c r="C1366" s="56">
        <v>0.63600000000000001</v>
      </c>
      <c r="D1366" s="92">
        <f t="shared" si="147"/>
        <v>3.9308200000000002</v>
      </c>
      <c r="E1366" s="8">
        <f>Päälaskenta!F$15</f>
        <v>0.08</v>
      </c>
      <c r="F1366" s="93">
        <f>SQRT(POWER(Päälaskenta!C$15/(2*Päälaskenta!E$15),2)+(D1366/Päälaskenta!E$15))-Päälaskenta!C$15/(2*Päälaskenta!E$15)</f>
        <v>0.98609999999999998</v>
      </c>
      <c r="G1366" s="57">
        <f>2*SQRT((POWER(F1366,2))+POWER(Päälaskenta!E$15*F1366,2))+Päälaskenta!C$15</f>
        <v>5.79</v>
      </c>
      <c r="H1366" s="57">
        <f t="shared" si="148"/>
        <v>0.68</v>
      </c>
      <c r="I1366" s="62">
        <f t="shared" si="149"/>
        <v>4.3290000000000004E-3</v>
      </c>
      <c r="M1366" s="8">
        <f>IF(F1366&gt;(Päälaskenta!D$24+Päälaskenta!D$20),(F1366*Päälaskenta!C$15 + F1366*F1366*Päälaskenta!E$15)+(Päälaskenta!C$15 + F1366*Päälaskenta!E$15)*(F1366-(Päälaskenta!D$24+Päälaskenta!D$20)),F1366*Päälaskenta!C$15 + F1366*F1366*Päälaskenta!E$15)</f>
        <v>3.9306932099999998</v>
      </c>
      <c r="N1366" s="8">
        <f>IF(F1366&gt;Päälaskenta!D$24+Päälaskenta!D$20,2*SQRT(POWER((Päälaskenta!D$24+Päälaskenta!D$20),2)+POWER(Päälaskenta!E$15*(Päälaskenta!D$24+Päälaskenta!D$20),2))+Päälaskenta!C$15,(2*SQRT((POWER(F1366,2))+POWER(Päälaskenta!E$15*F1366,2))+Päälaskenta!C$15))</f>
        <v>5.7891119877122197</v>
      </c>
      <c r="O1366" s="8">
        <f t="shared" si="150"/>
        <v>0.67898033728543505</v>
      </c>
      <c r="P1366" s="8">
        <f>Päälaskenta!F$15</f>
        <v>0.08</v>
      </c>
      <c r="Q1366" s="8">
        <f t="shared" si="151"/>
        <v>37.956307813500402</v>
      </c>
      <c r="R1366" s="8">
        <f t="shared" si="152"/>
        <v>0.63602012836814603</v>
      </c>
      <c r="S1366" s="8">
        <f t="shared" si="153"/>
        <v>4.3382252464226299E-3</v>
      </c>
    </row>
    <row r="1367" spans="1:19" x14ac:dyDescent="0.2">
      <c r="A1367" s="8">
        <v>1365</v>
      </c>
      <c r="B1367" s="8">
        <f>IF(Päälaskenta!C$7,Päälaskenta!E$7,Päälaskenta!G$5)</f>
        <v>2.5</v>
      </c>
      <c r="C1367" s="56">
        <v>0.63500000000000001</v>
      </c>
      <c r="D1367" s="92">
        <f t="shared" si="147"/>
        <v>3.9370099999999999</v>
      </c>
      <c r="E1367" s="8">
        <f>Päälaskenta!F$15</f>
        <v>0.08</v>
      </c>
      <c r="F1367" s="93">
        <f>SQRT(POWER(Päälaskenta!C$15/(2*Päälaskenta!E$15),2)+(D1367/Päälaskenta!E$15))-Päälaskenta!C$15/(2*Päälaskenta!E$15)</f>
        <v>0.98740000000000006</v>
      </c>
      <c r="G1367" s="57">
        <f>2*SQRT((POWER(F1367,2))+POWER(Päälaskenta!E$15*F1367,2))+Päälaskenta!C$15</f>
        <v>5.79</v>
      </c>
      <c r="H1367" s="57">
        <f t="shared" si="148"/>
        <v>0.68</v>
      </c>
      <c r="I1367" s="62">
        <f t="shared" si="149"/>
        <v>4.3160000000000004E-3</v>
      </c>
      <c r="M1367" s="8">
        <f>IF(F1367&gt;(Päälaskenta!D$24+Päälaskenta!D$20),(F1367*Päälaskenta!C$15 + F1367*F1367*Päälaskenta!E$15)+(Päälaskenta!C$15 + F1367*Päälaskenta!E$15)*(F1367-(Päälaskenta!D$24+Päälaskenta!D$20)),F1367*Päälaskenta!C$15 + F1367*F1367*Päälaskenta!E$15)</f>
        <v>3.93715876</v>
      </c>
      <c r="N1367" s="8">
        <f>IF(F1367&gt;Päälaskenta!D$24+Päälaskenta!D$20,2*SQRT(POWER((Päälaskenta!D$24+Päälaskenta!D$20),2)+POWER(Päälaskenta!E$15*(Päälaskenta!D$24+Päälaskenta!D$20),2))+Päälaskenta!C$15,(2*SQRT((POWER(F1367,2))+POWER(Päälaskenta!E$15*F1367,2))+Päälaskenta!C$15))</f>
        <v>5.79278894297439</v>
      </c>
      <c r="O1367" s="8">
        <f t="shared" si="150"/>
        <v>0.67966549424782097</v>
      </c>
      <c r="P1367" s="8">
        <f>Päälaskenta!F$15</f>
        <v>0.08</v>
      </c>
      <c r="Q1367" s="8">
        <f t="shared" si="151"/>
        <v>38.044313784852399</v>
      </c>
      <c r="R1367" s="8">
        <f t="shared" si="152"/>
        <v>0.63497566453225796</v>
      </c>
      <c r="S1367" s="8">
        <f t="shared" si="153"/>
        <v>4.3181776702430601E-3</v>
      </c>
    </row>
    <row r="1368" spans="1:19" x14ac:dyDescent="0.2">
      <c r="A1368" s="8">
        <v>1366</v>
      </c>
      <c r="B1368" s="8">
        <f>IF(Päälaskenta!C$7,Päälaskenta!E$7,Päälaskenta!G$5)</f>
        <v>2.5</v>
      </c>
      <c r="C1368" s="56">
        <v>0.63400000000000001</v>
      </c>
      <c r="D1368" s="92">
        <f t="shared" si="147"/>
        <v>3.9432200000000002</v>
      </c>
      <c r="E1368" s="8">
        <f>Päälaskenta!F$15</f>
        <v>0.08</v>
      </c>
      <c r="F1368" s="93">
        <f>SQRT(POWER(Päälaskenta!C$15/(2*Päälaskenta!E$15),2)+(D1368/Päälaskenta!E$15))-Päälaskenta!C$15/(2*Päälaskenta!E$15)</f>
        <v>0.98860000000000003</v>
      </c>
      <c r="G1368" s="57">
        <f>2*SQRT((POWER(F1368,2))+POWER(Päälaskenta!E$15*F1368,2))+Päälaskenta!C$15</f>
        <v>5.8</v>
      </c>
      <c r="H1368" s="57">
        <f t="shared" si="148"/>
        <v>0.68</v>
      </c>
      <c r="I1368" s="62">
        <f t="shared" si="149"/>
        <v>4.3020000000000003E-3</v>
      </c>
      <c r="M1368" s="8">
        <f>IF(F1368&gt;(Päälaskenta!D$24+Päälaskenta!D$20),(F1368*Päälaskenta!C$15 + F1368*F1368*Päälaskenta!E$15)+(Päälaskenta!C$15 + F1368*Päälaskenta!E$15)*(F1368-(Päälaskenta!D$24+Päälaskenta!D$20)),F1368*Päälaskenta!C$15 + F1368*F1368*Päälaskenta!E$15)</f>
        <v>3.9431299599999998</v>
      </c>
      <c r="N1368" s="8">
        <f>IF(F1368&gt;Päälaskenta!D$24+Päälaskenta!D$20,2*SQRT(POWER((Päälaskenta!D$24+Päälaskenta!D$20),2)+POWER(Päälaskenta!E$15*(Päälaskenta!D$24+Päälaskenta!D$20),2))+Päälaskenta!C$15,(2*SQRT((POWER(F1368,2))+POWER(Päälaskenta!E$15*F1368,2))+Päälaskenta!C$15))</f>
        <v>5.7961830555240796</v>
      </c>
      <c r="O1368" s="8">
        <f t="shared" si="150"/>
        <v>0.68029769284839603</v>
      </c>
      <c r="P1368" s="8">
        <f>Päälaskenta!F$15</f>
        <v>0.08</v>
      </c>
      <c r="Q1368" s="8">
        <f t="shared" si="151"/>
        <v>38.125636492069503</v>
      </c>
      <c r="R1368" s="8">
        <f t="shared" si="152"/>
        <v>0.63401410183295104</v>
      </c>
      <c r="S1368" s="8">
        <f t="shared" si="153"/>
        <v>4.2997758068830097E-3</v>
      </c>
    </row>
    <row r="1369" spans="1:19" x14ac:dyDescent="0.2">
      <c r="A1369" s="8">
        <v>1367</v>
      </c>
      <c r="B1369" s="8">
        <f>IF(Päälaskenta!C$7,Päälaskenta!E$7,Päälaskenta!G$5)</f>
        <v>2.5</v>
      </c>
      <c r="C1369" s="56">
        <v>0.63300000000000001</v>
      </c>
      <c r="D1369" s="92">
        <f t="shared" si="147"/>
        <v>3.9494500000000001</v>
      </c>
      <c r="E1369" s="8">
        <f>Päälaskenta!F$15</f>
        <v>0.08</v>
      </c>
      <c r="F1369" s="93">
        <f>SQRT(POWER(Päälaskenta!C$15/(2*Päälaskenta!E$15),2)+(D1369/Päälaskenta!E$15))-Päälaskenta!C$15/(2*Päälaskenta!E$15)</f>
        <v>0.9899</v>
      </c>
      <c r="G1369" s="57">
        <f>2*SQRT((POWER(F1369,2))+POWER(Päälaskenta!E$15*F1369,2))+Päälaskenta!C$15</f>
        <v>5.8</v>
      </c>
      <c r="H1369" s="57">
        <f t="shared" si="148"/>
        <v>0.68</v>
      </c>
      <c r="I1369" s="62">
        <f t="shared" si="149"/>
        <v>4.2890000000000003E-3</v>
      </c>
      <c r="M1369" s="8">
        <f>IF(F1369&gt;(Päälaskenta!D$24+Päälaskenta!D$20),(F1369*Päälaskenta!C$15 + F1369*F1369*Päälaskenta!E$15)+(Päälaskenta!C$15 + F1369*Päälaskenta!E$15)*(F1369-(Päälaskenta!D$24+Päälaskenta!D$20)),F1369*Päälaskenta!C$15 + F1369*F1369*Päälaskenta!E$15)</f>
        <v>3.94960201</v>
      </c>
      <c r="N1369" s="8">
        <f>IF(F1369&gt;Päälaskenta!D$24+Päälaskenta!D$20,2*SQRT(POWER((Päälaskenta!D$24+Päälaskenta!D$20),2)+POWER(Päälaskenta!E$15*(Päälaskenta!D$24+Päälaskenta!D$20),2))+Päälaskenta!C$15,(2*SQRT((POWER(F1369,2))+POWER(Päälaskenta!E$15*F1369,2))+Päälaskenta!C$15))</f>
        <v>5.7998600107862499</v>
      </c>
      <c r="O1369" s="8">
        <f t="shared" si="150"/>
        <v>0.680982300030476</v>
      </c>
      <c r="P1369" s="8">
        <f>Päälaskenta!F$15</f>
        <v>0.08</v>
      </c>
      <c r="Q1369" s="8">
        <f t="shared" si="151"/>
        <v>38.213829732384298</v>
      </c>
      <c r="R1369" s="8">
        <f t="shared" si="152"/>
        <v>0.63297516906013496</v>
      </c>
      <c r="S1369" s="8">
        <f t="shared" si="153"/>
        <v>4.2799519067275599E-3</v>
      </c>
    </row>
    <row r="1370" spans="1:19" x14ac:dyDescent="0.2">
      <c r="A1370" s="8">
        <v>1368</v>
      </c>
      <c r="B1370" s="8">
        <f>IF(Päälaskenta!C$7,Päälaskenta!E$7,Päälaskenta!G$5)</f>
        <v>2.5</v>
      </c>
      <c r="C1370" s="56">
        <v>0.63200000000000001</v>
      </c>
      <c r="D1370" s="92">
        <f t="shared" si="147"/>
        <v>3.9557000000000002</v>
      </c>
      <c r="E1370" s="8">
        <f>Päälaskenta!F$15</f>
        <v>0.08</v>
      </c>
      <c r="F1370" s="93">
        <f>SQRT(POWER(Päälaskenta!C$15/(2*Päälaskenta!E$15),2)+(D1370/Päälaskenta!E$15))-Päälaskenta!C$15/(2*Päälaskenta!E$15)</f>
        <v>0.99109999999999998</v>
      </c>
      <c r="G1370" s="57">
        <f>2*SQRT((POWER(F1370,2))+POWER(Päälaskenta!E$15*F1370,2))+Päälaskenta!C$15</f>
        <v>5.8</v>
      </c>
      <c r="H1370" s="57">
        <f t="shared" si="148"/>
        <v>0.68</v>
      </c>
      <c r="I1370" s="62">
        <f t="shared" si="149"/>
        <v>4.2750000000000002E-3</v>
      </c>
      <c r="M1370" s="8">
        <f>IF(F1370&gt;(Päälaskenta!D$24+Päälaskenta!D$20),(F1370*Päälaskenta!C$15 + F1370*F1370*Päälaskenta!E$15)+(Päälaskenta!C$15 + F1370*Päälaskenta!E$15)*(F1370-(Päälaskenta!D$24+Päälaskenta!D$20)),F1370*Päälaskenta!C$15 + F1370*F1370*Päälaskenta!E$15)</f>
        <v>3.9555792099999998</v>
      </c>
      <c r="N1370" s="8">
        <f>IF(F1370&gt;Päälaskenta!D$24+Päälaskenta!D$20,2*SQRT(POWER((Päälaskenta!D$24+Päälaskenta!D$20),2)+POWER(Päälaskenta!E$15*(Päälaskenta!D$24+Päälaskenta!D$20),2))+Päälaskenta!C$15,(2*SQRT((POWER(F1370,2))+POWER(Päälaskenta!E$15*F1370,2))+Päälaskenta!C$15))</f>
        <v>5.8032541233359503</v>
      </c>
      <c r="O1370" s="8">
        <f t="shared" si="150"/>
        <v>0.68161399206936102</v>
      </c>
      <c r="P1370" s="8">
        <f>Päälaskenta!F$15</f>
        <v>0.08</v>
      </c>
      <c r="Q1370" s="8">
        <f t="shared" si="151"/>
        <v>38.295325326423701</v>
      </c>
      <c r="R1370" s="8">
        <f t="shared" si="152"/>
        <v>0.63201869240282504</v>
      </c>
      <c r="S1370" s="8">
        <f t="shared" si="153"/>
        <v>4.2617551119190104E-3</v>
      </c>
    </row>
    <row r="1371" spans="1:19" x14ac:dyDescent="0.2">
      <c r="A1371" s="8">
        <v>1369</v>
      </c>
      <c r="B1371" s="8">
        <f>IF(Päälaskenta!C$7,Päälaskenta!E$7,Päälaskenta!G$5)</f>
        <v>2.5</v>
      </c>
      <c r="C1371" s="56">
        <v>0.63100000000000001</v>
      </c>
      <c r="D1371" s="92">
        <f t="shared" si="147"/>
        <v>3.96197</v>
      </c>
      <c r="E1371" s="8">
        <f>Päälaskenta!F$15</f>
        <v>0.08</v>
      </c>
      <c r="F1371" s="93">
        <f>SQRT(POWER(Päälaskenta!C$15/(2*Päälaskenta!E$15),2)+(D1371/Päälaskenta!E$15))-Päälaskenta!C$15/(2*Päälaskenta!E$15)</f>
        <v>0.99239999999999995</v>
      </c>
      <c r="G1371" s="57">
        <f>2*SQRT((POWER(F1371,2))+POWER(Päälaskenta!E$15*F1371,2))+Päälaskenta!C$15</f>
        <v>5.81</v>
      </c>
      <c r="H1371" s="57">
        <f t="shared" si="148"/>
        <v>0.68</v>
      </c>
      <c r="I1371" s="62">
        <f t="shared" si="149"/>
        <v>4.261E-3</v>
      </c>
      <c r="M1371" s="8">
        <f>IF(F1371&gt;(Päälaskenta!D$24+Päälaskenta!D$20),(F1371*Päälaskenta!C$15 + F1371*F1371*Päälaskenta!E$15)+(Päälaskenta!C$15 + F1371*Päälaskenta!E$15)*(F1371-(Päälaskenta!D$24+Päälaskenta!D$20)),F1371*Päälaskenta!C$15 + F1371*F1371*Päälaskenta!E$15)</f>
        <v>3.96205776</v>
      </c>
      <c r="N1371" s="8">
        <f>IF(F1371&gt;Päälaskenta!D$24+Päälaskenta!D$20,2*SQRT(POWER((Päälaskenta!D$24+Päälaskenta!D$20),2)+POWER(Päälaskenta!E$15*(Päälaskenta!D$24+Päälaskenta!D$20),2))+Päälaskenta!C$15,(2*SQRT((POWER(F1371,2))+POWER(Päälaskenta!E$15*F1371,2))+Päälaskenta!C$15))</f>
        <v>5.8069310785981196</v>
      </c>
      <c r="O1371" s="8">
        <f t="shared" si="150"/>
        <v>0.68229805147894096</v>
      </c>
      <c r="P1371" s="8">
        <f>Päälaskenta!F$15</f>
        <v>0.08</v>
      </c>
      <c r="Q1371" s="8">
        <f t="shared" si="151"/>
        <v>38.383705885965</v>
      </c>
      <c r="R1371" s="8">
        <f t="shared" si="152"/>
        <v>0.63098524843312698</v>
      </c>
      <c r="S1371" s="8">
        <f t="shared" si="153"/>
        <v>4.2421518632498696E-3</v>
      </c>
    </row>
    <row r="1372" spans="1:19" x14ac:dyDescent="0.2">
      <c r="A1372" s="8">
        <v>1370</v>
      </c>
      <c r="B1372" s="8">
        <f>IF(Päälaskenta!C$7,Päälaskenta!E$7,Päälaskenta!G$5)</f>
        <v>2.5</v>
      </c>
      <c r="C1372" s="56">
        <v>0.63</v>
      </c>
      <c r="D1372" s="92">
        <f t="shared" si="147"/>
        <v>3.9682499999999998</v>
      </c>
      <c r="E1372" s="8">
        <f>Päälaskenta!F$15</f>
        <v>0.08</v>
      </c>
      <c r="F1372" s="93">
        <f>SQRT(POWER(Päälaskenta!C$15/(2*Päälaskenta!E$15),2)+(D1372/Päälaskenta!E$15))-Päälaskenta!C$15/(2*Päälaskenta!E$15)</f>
        <v>0.99360000000000004</v>
      </c>
      <c r="G1372" s="57">
        <f>2*SQRT((POWER(F1372,2))+POWER(Päälaskenta!E$15*F1372,2))+Päälaskenta!C$15</f>
        <v>5.81</v>
      </c>
      <c r="H1372" s="57">
        <f t="shared" si="148"/>
        <v>0.68</v>
      </c>
      <c r="I1372" s="62">
        <f t="shared" si="149"/>
        <v>4.248E-3</v>
      </c>
      <c r="M1372" s="8">
        <f>IF(F1372&gt;(Päälaskenta!D$24+Päälaskenta!D$20),(F1372*Päälaskenta!C$15 + F1372*F1372*Päälaskenta!E$15)+(Päälaskenta!C$15 + F1372*Päälaskenta!E$15)*(F1372-(Päälaskenta!D$24+Päälaskenta!D$20)),F1372*Päälaskenta!C$15 + F1372*F1372*Päälaskenta!E$15)</f>
        <v>3.9680409600000002</v>
      </c>
      <c r="N1372" s="8">
        <f>IF(F1372&gt;Päälaskenta!D$24+Päälaskenta!D$20,2*SQRT(POWER((Päälaskenta!D$24+Päälaskenta!D$20),2)+POWER(Päälaskenta!E$15*(Päälaskenta!D$24+Päälaskenta!D$20),2))+Päälaskenta!C$15,(2*SQRT((POWER(F1372,2))+POWER(Päälaskenta!E$15*F1372,2))+Päälaskenta!C$15))</f>
        <v>5.8103251911478102</v>
      </c>
      <c r="O1372" s="8">
        <f t="shared" si="150"/>
        <v>0.68292923880498402</v>
      </c>
      <c r="P1372" s="8">
        <f>Päälaskenta!F$15</f>
        <v>0.08</v>
      </c>
      <c r="Q1372" s="8">
        <f t="shared" si="151"/>
        <v>38.465374413358703</v>
      </c>
      <c r="R1372" s="8">
        <f t="shared" si="152"/>
        <v>0.63003381900573896</v>
      </c>
      <c r="S1372" s="8">
        <f t="shared" si="153"/>
        <v>4.22415736744681E-3</v>
      </c>
    </row>
    <row r="1373" spans="1:19" x14ac:dyDescent="0.2">
      <c r="A1373" s="8">
        <v>1371</v>
      </c>
      <c r="B1373" s="8">
        <f>IF(Päälaskenta!C$7,Päälaskenta!E$7,Päälaskenta!G$5)</f>
        <v>2.5</v>
      </c>
      <c r="C1373" s="56">
        <v>0.629</v>
      </c>
      <c r="D1373" s="92">
        <f t="shared" si="147"/>
        <v>3.9745599999999999</v>
      </c>
      <c r="E1373" s="8">
        <f>Päälaskenta!F$15</f>
        <v>0.08</v>
      </c>
      <c r="F1373" s="93">
        <f>SQRT(POWER(Päälaskenta!C$15/(2*Päälaskenta!E$15),2)+(D1373/Päälaskenta!E$15))-Päälaskenta!C$15/(2*Päälaskenta!E$15)</f>
        <v>0.99490000000000001</v>
      </c>
      <c r="G1373" s="57">
        <f>2*SQRT((POWER(F1373,2))+POWER(Päälaskenta!E$15*F1373,2))+Päälaskenta!C$15</f>
        <v>5.81</v>
      </c>
      <c r="H1373" s="57">
        <f t="shared" si="148"/>
        <v>0.68</v>
      </c>
      <c r="I1373" s="62">
        <f t="shared" si="149"/>
        <v>4.235E-3</v>
      </c>
      <c r="M1373" s="8">
        <f>IF(F1373&gt;(Päälaskenta!D$24+Päälaskenta!D$20),(F1373*Päälaskenta!C$15 + F1373*F1373*Päälaskenta!E$15)+(Päälaskenta!C$15 + F1373*Päälaskenta!E$15)*(F1373-(Päälaskenta!D$24+Päälaskenta!D$20)),F1373*Päälaskenta!C$15 + F1373*F1373*Päälaskenta!E$15)</f>
        <v>3.9745260099999999</v>
      </c>
      <c r="N1373" s="8">
        <f>IF(F1373&gt;Päälaskenta!D$24+Päälaskenta!D$20,2*SQRT(POWER((Päälaskenta!D$24+Päälaskenta!D$20),2)+POWER(Päälaskenta!E$15*(Päälaskenta!D$24+Päälaskenta!D$20),2))+Päälaskenta!C$15,(2*SQRT((POWER(F1373,2))+POWER(Päälaskenta!E$15*F1373,2))+Päälaskenta!C$15))</f>
        <v>5.8140021464099796</v>
      </c>
      <c r="O1373" s="8">
        <f t="shared" si="150"/>
        <v>0.683612752440104</v>
      </c>
      <c r="P1373" s="8">
        <f>Päälaskenta!F$15</f>
        <v>0.08</v>
      </c>
      <c r="Q1373" s="8">
        <f t="shared" si="151"/>
        <v>38.553942342681196</v>
      </c>
      <c r="R1373" s="8">
        <f t="shared" si="152"/>
        <v>0.62900582200492405</v>
      </c>
      <c r="S1373" s="8">
        <f t="shared" si="153"/>
        <v>4.2047717938926404E-3</v>
      </c>
    </row>
    <row r="1374" spans="1:19" x14ac:dyDescent="0.2">
      <c r="A1374" s="8">
        <v>1372</v>
      </c>
      <c r="B1374" s="8">
        <f>IF(Päälaskenta!C$7,Päälaskenta!E$7,Päälaskenta!G$5)</f>
        <v>2.5</v>
      </c>
      <c r="C1374" s="56">
        <v>0.628</v>
      </c>
      <c r="D1374" s="92">
        <f t="shared" si="147"/>
        <v>3.98089</v>
      </c>
      <c r="E1374" s="8">
        <f>Päälaskenta!F$15</f>
        <v>0.08</v>
      </c>
      <c r="F1374" s="93">
        <f>SQRT(POWER(Päälaskenta!C$15/(2*Päälaskenta!E$15),2)+(D1374/Päälaskenta!E$15))-Päälaskenta!C$15/(2*Päälaskenta!E$15)</f>
        <v>0.99619999999999997</v>
      </c>
      <c r="G1374" s="57">
        <f>2*SQRT((POWER(F1374,2))+POWER(Päälaskenta!E$15*F1374,2))+Päälaskenta!C$15</f>
        <v>5.82</v>
      </c>
      <c r="H1374" s="57">
        <f t="shared" si="148"/>
        <v>0.68</v>
      </c>
      <c r="I1374" s="62">
        <f t="shared" si="149"/>
        <v>4.2209999999999999E-3</v>
      </c>
      <c r="M1374" s="8">
        <f>IF(F1374&gt;(Päälaskenta!D$24+Päälaskenta!D$20),(F1374*Päälaskenta!C$15 + F1374*F1374*Päälaskenta!E$15)+(Päälaskenta!C$15 + F1374*Päälaskenta!E$15)*(F1374-(Päälaskenta!D$24+Päälaskenta!D$20)),F1374*Päälaskenta!C$15 + F1374*F1374*Päälaskenta!E$15)</f>
        <v>3.98101444</v>
      </c>
      <c r="N1374" s="8">
        <f>IF(F1374&gt;Päälaskenta!D$24+Päälaskenta!D$20,2*SQRT(POWER((Päälaskenta!D$24+Päälaskenta!D$20),2)+POWER(Päälaskenta!E$15*(Päälaskenta!D$24+Päälaskenta!D$20),2))+Päälaskenta!C$15,(2*SQRT((POWER(F1374,2))+POWER(Päälaskenta!E$15*F1374,2))+Päälaskenta!C$15))</f>
        <v>5.8176791016721499</v>
      </c>
      <c r="O1374" s="8">
        <f t="shared" si="150"/>
        <v>0.68429598305890604</v>
      </c>
      <c r="P1374" s="8">
        <f>Päälaskenta!F$15</f>
        <v>0.08</v>
      </c>
      <c r="Q1374" s="8">
        <f t="shared" si="151"/>
        <v>38.642607724365298</v>
      </c>
      <c r="R1374" s="8">
        <f t="shared" si="152"/>
        <v>0.627980641034801</v>
      </c>
      <c r="S1374" s="8">
        <f t="shared" si="153"/>
        <v>4.1854982508673401E-3</v>
      </c>
    </row>
    <row r="1375" spans="1:19" x14ac:dyDescent="0.2">
      <c r="A1375" s="8">
        <v>1373</v>
      </c>
      <c r="B1375" s="8">
        <f>IF(Päälaskenta!C$7,Päälaskenta!E$7,Päälaskenta!G$5)</f>
        <v>2.5</v>
      </c>
      <c r="C1375" s="56">
        <v>0.627</v>
      </c>
      <c r="D1375" s="92">
        <f t="shared" si="147"/>
        <v>3.9872399999999999</v>
      </c>
      <c r="E1375" s="8">
        <f>Päälaskenta!F$15</f>
        <v>0.08</v>
      </c>
      <c r="F1375" s="93">
        <f>SQRT(POWER(Päälaskenta!C$15/(2*Päälaskenta!E$15),2)+(D1375/Päälaskenta!E$15))-Päälaskenta!C$15/(2*Päälaskenta!E$15)</f>
        <v>0.99739999999999995</v>
      </c>
      <c r="G1375" s="57">
        <f>2*SQRT((POWER(F1375,2))+POWER(Päälaskenta!E$15*F1375,2))+Päälaskenta!C$15</f>
        <v>5.82</v>
      </c>
      <c r="H1375" s="57">
        <f t="shared" si="148"/>
        <v>0.69</v>
      </c>
      <c r="I1375" s="62">
        <f t="shared" si="149"/>
        <v>4.1269999999999996E-3</v>
      </c>
      <c r="M1375" s="8">
        <f>IF(F1375&gt;(Päälaskenta!D$24+Päälaskenta!D$20),(F1375*Päälaskenta!C$15 + F1375*F1375*Päälaskenta!E$15)+(Päälaskenta!C$15 + F1375*Päälaskenta!E$15)*(F1375-(Päälaskenta!D$24+Päälaskenta!D$20)),F1375*Päälaskenta!C$15 + F1375*F1375*Päälaskenta!E$15)</f>
        <v>3.9870067599999999</v>
      </c>
      <c r="N1375" s="8">
        <f>IF(F1375&gt;Päälaskenta!D$24+Päälaskenta!D$20,2*SQRT(POWER((Päälaskenta!D$24+Päälaskenta!D$20),2)+POWER(Päälaskenta!E$15*(Päälaskenta!D$24+Päälaskenta!D$20),2))+Päälaskenta!C$15,(2*SQRT((POWER(F1375,2))+POWER(Päälaskenta!E$15*F1375,2))+Päälaskenta!C$15))</f>
        <v>5.8210732142218502</v>
      </c>
      <c r="O1375" s="8">
        <f t="shared" si="150"/>
        <v>0.68492640674215899</v>
      </c>
      <c r="P1375" s="8">
        <f>Päälaskenta!F$15</f>
        <v>0.08</v>
      </c>
      <c r="Q1375" s="8">
        <f t="shared" si="151"/>
        <v>38.7245392001767</v>
      </c>
      <c r="R1375" s="8">
        <f t="shared" si="152"/>
        <v>0.62703680994009703</v>
      </c>
      <c r="S1375" s="8">
        <f t="shared" si="153"/>
        <v>4.1678060440726201E-3</v>
      </c>
    </row>
    <row r="1376" spans="1:19" x14ac:dyDescent="0.2">
      <c r="A1376" s="8">
        <v>1374</v>
      </c>
      <c r="B1376" s="8">
        <f>IF(Päälaskenta!C$7,Päälaskenta!E$7,Päälaskenta!G$5)</f>
        <v>2.5</v>
      </c>
      <c r="C1376" s="56">
        <v>0.626</v>
      </c>
      <c r="D1376" s="92">
        <f t="shared" si="147"/>
        <v>3.9936099999999999</v>
      </c>
      <c r="E1376" s="8">
        <f>Päälaskenta!F$15</f>
        <v>0.08</v>
      </c>
      <c r="F1376" s="93">
        <f>SQRT(POWER(Päälaskenta!C$15/(2*Päälaskenta!E$15),2)+(D1376/Päälaskenta!E$15))-Päälaskenta!C$15/(2*Päälaskenta!E$15)</f>
        <v>0.99870000000000003</v>
      </c>
      <c r="G1376" s="57">
        <f>2*SQRT((POWER(F1376,2))+POWER(Päälaskenta!E$15*F1376,2))+Päälaskenta!C$15</f>
        <v>5.82</v>
      </c>
      <c r="H1376" s="57">
        <f t="shared" si="148"/>
        <v>0.69</v>
      </c>
      <c r="I1376" s="62">
        <f t="shared" si="149"/>
        <v>4.1130000000000003E-3</v>
      </c>
      <c r="M1376" s="8">
        <f>IF(F1376&gt;(Päälaskenta!D$24+Päälaskenta!D$20),(F1376*Päälaskenta!C$15 + F1376*F1376*Päälaskenta!E$15)+(Päälaskenta!C$15 + F1376*Päälaskenta!E$15)*(F1376-(Päälaskenta!D$24+Päälaskenta!D$20)),F1376*Päälaskenta!C$15 + F1376*F1376*Päälaskenta!E$15)</f>
        <v>3.99350169</v>
      </c>
      <c r="N1376" s="8">
        <f>IF(F1376&gt;Päälaskenta!D$24+Päälaskenta!D$20,2*SQRT(POWER((Päälaskenta!D$24+Päälaskenta!D$20),2)+POWER(Päälaskenta!E$15*(Päälaskenta!D$24+Päälaskenta!D$20),2))+Päälaskenta!C$15,(2*SQRT((POWER(F1376,2))+POWER(Päälaskenta!E$15*F1376,2))+Päälaskenta!C$15))</f>
        <v>5.8247501694840196</v>
      </c>
      <c r="O1376" s="8">
        <f t="shared" si="150"/>
        <v>0.685609094604956</v>
      </c>
      <c r="P1376" s="8">
        <f>Päälaskenta!F$15</f>
        <v>0.08</v>
      </c>
      <c r="Q1376" s="8">
        <f t="shared" si="151"/>
        <v>38.813392029038603</v>
      </c>
      <c r="R1376" s="8">
        <f t="shared" si="152"/>
        <v>0.62601701315418701</v>
      </c>
      <c r="S1376" s="8">
        <f t="shared" si="153"/>
        <v>4.1487457423458199E-3</v>
      </c>
    </row>
    <row r="1377" spans="1:19" x14ac:dyDescent="0.2">
      <c r="A1377" s="8">
        <v>1375</v>
      </c>
      <c r="B1377" s="8">
        <f>IF(Päälaskenta!C$7,Päälaskenta!E$7,Päälaskenta!G$5)</f>
        <v>2.5</v>
      </c>
      <c r="C1377" s="56">
        <v>0.625</v>
      </c>
      <c r="D1377" s="92">
        <f t="shared" si="147"/>
        <v>4</v>
      </c>
      <c r="E1377" s="8">
        <f>Päälaskenta!F$15</f>
        <v>0.08</v>
      </c>
      <c r="F1377" s="93">
        <f>SQRT(POWER(Päälaskenta!C$15/(2*Päälaskenta!E$15),2)+(D1377/Päälaskenta!E$15))-Päälaskenta!C$15/(2*Päälaskenta!E$15)</f>
        <v>1</v>
      </c>
      <c r="G1377" s="57">
        <f>2*SQRT((POWER(F1377,2))+POWER(Päälaskenta!E$15*F1377,2))+Päälaskenta!C$15</f>
        <v>5.83</v>
      </c>
      <c r="H1377" s="57">
        <f t="shared" si="148"/>
        <v>0.69</v>
      </c>
      <c r="I1377" s="62">
        <f t="shared" si="149"/>
        <v>4.1000000000000003E-3</v>
      </c>
      <c r="M1377" s="8">
        <f>IF(F1377&gt;(Päälaskenta!D$24+Päälaskenta!D$20),(F1377*Päälaskenta!C$15 + F1377*F1377*Päälaskenta!E$15)+(Päälaskenta!C$15 + F1377*Päälaskenta!E$15)*(F1377-(Päälaskenta!D$24+Päälaskenta!D$20)),F1377*Päälaskenta!C$15 + F1377*F1377*Päälaskenta!E$15)</f>
        <v>4</v>
      </c>
      <c r="N1377" s="8">
        <f>IF(F1377&gt;Päälaskenta!D$24+Päälaskenta!D$20,2*SQRT(POWER((Päälaskenta!D$24+Päälaskenta!D$20),2)+POWER(Päälaskenta!E$15*(Päälaskenta!D$24+Päälaskenta!D$20),2))+Päälaskenta!C$15,(2*SQRT((POWER(F1377,2))+POWER(Päälaskenta!E$15*F1377,2))+Päälaskenta!C$15))</f>
        <v>5.8284271247461898</v>
      </c>
      <c r="O1377" s="8">
        <f t="shared" si="150"/>
        <v>0.68629150101523995</v>
      </c>
      <c r="P1377" s="8">
        <f>Päälaskenta!F$15</f>
        <v>0.08</v>
      </c>
      <c r="Q1377" s="8">
        <f t="shared" si="151"/>
        <v>38.9023423506803</v>
      </c>
      <c r="R1377" s="8">
        <f t="shared" si="152"/>
        <v>0.625</v>
      </c>
      <c r="S1377" s="8">
        <f t="shared" si="153"/>
        <v>4.1297951933953999E-3</v>
      </c>
    </row>
    <row r="1378" spans="1:19" x14ac:dyDescent="0.2">
      <c r="A1378" s="8">
        <v>1376</v>
      </c>
      <c r="B1378" s="8">
        <f>IF(Päälaskenta!C$7,Päälaskenta!E$7,Päälaskenta!G$5)</f>
        <v>2.5</v>
      </c>
      <c r="C1378" s="56">
        <v>0.624</v>
      </c>
      <c r="D1378" s="92">
        <f t="shared" si="147"/>
        <v>4.0064099999999998</v>
      </c>
      <c r="E1378" s="8">
        <f>Päälaskenta!F$15</f>
        <v>0.08</v>
      </c>
      <c r="F1378" s="93">
        <f>SQRT(POWER(Päälaskenta!C$15/(2*Päälaskenta!E$15),2)+(D1378/Päälaskenta!E$15))-Päälaskenta!C$15/(2*Päälaskenta!E$15)</f>
        <v>1.0013000000000001</v>
      </c>
      <c r="G1378" s="57">
        <f>2*SQRT((POWER(F1378,2))+POWER(Päälaskenta!E$15*F1378,2))+Päälaskenta!C$15</f>
        <v>5.83</v>
      </c>
      <c r="H1378" s="57">
        <f t="shared" si="148"/>
        <v>0.69</v>
      </c>
      <c r="I1378" s="62">
        <f t="shared" si="149"/>
        <v>4.0870000000000004E-3</v>
      </c>
      <c r="M1378" s="8">
        <f>IF(F1378&gt;(Päälaskenta!D$24+Päälaskenta!D$20),(F1378*Päälaskenta!C$15 + F1378*F1378*Päälaskenta!E$15)+(Päälaskenta!C$15 + F1378*Päälaskenta!E$15)*(F1378-(Päälaskenta!D$24+Päälaskenta!D$20)),F1378*Päälaskenta!C$15 + F1378*F1378*Päälaskenta!E$15)</f>
        <v>4.0065016900000003</v>
      </c>
      <c r="N1378" s="8">
        <f>IF(F1378&gt;Päälaskenta!D$24+Päälaskenta!D$20,2*SQRT(POWER((Päälaskenta!D$24+Päälaskenta!D$20),2)+POWER(Päälaskenta!E$15*(Päälaskenta!D$24+Päälaskenta!D$20),2))+Päälaskenta!C$15,(2*SQRT((POWER(F1378,2))+POWER(Päälaskenta!E$15*F1378,2))+Päälaskenta!C$15))</f>
        <v>5.8321040800083601</v>
      </c>
      <c r="O1378" s="8">
        <f t="shared" si="150"/>
        <v>0.68697362650535199</v>
      </c>
      <c r="P1378" s="8">
        <f>Päälaskenta!F$15</f>
        <v>0.08</v>
      </c>
      <c r="Q1378" s="8">
        <f t="shared" si="151"/>
        <v>38.991390179007801</v>
      </c>
      <c r="R1378" s="8">
        <f t="shared" si="152"/>
        <v>0.62398575950681801</v>
      </c>
      <c r="S1378" s="8">
        <f t="shared" si="153"/>
        <v>4.1109536305710898E-3</v>
      </c>
    </row>
    <row r="1379" spans="1:19" x14ac:dyDescent="0.2">
      <c r="A1379" s="8">
        <v>1377</v>
      </c>
      <c r="B1379" s="8">
        <f>IF(Päälaskenta!C$7,Päälaskenta!E$7,Päälaskenta!G$5)</f>
        <v>2.5</v>
      </c>
      <c r="C1379" s="56">
        <v>0.623</v>
      </c>
      <c r="D1379" s="92">
        <f t="shared" si="147"/>
        <v>4.0128399999999997</v>
      </c>
      <c r="E1379" s="8">
        <f>Päälaskenta!F$15</f>
        <v>0.08</v>
      </c>
      <c r="F1379" s="93">
        <f>SQRT(POWER(Päälaskenta!C$15/(2*Päälaskenta!E$15),2)+(D1379/Päälaskenta!E$15))-Päälaskenta!C$15/(2*Päälaskenta!E$15)</f>
        <v>1.0025999999999999</v>
      </c>
      <c r="G1379" s="57">
        <f>2*SQRT((POWER(F1379,2))+POWER(Päälaskenta!E$15*F1379,2))+Päälaskenta!C$15</f>
        <v>5.84</v>
      </c>
      <c r="H1379" s="57">
        <f t="shared" si="148"/>
        <v>0.69</v>
      </c>
      <c r="I1379" s="62">
        <f t="shared" si="149"/>
        <v>4.0740000000000004E-3</v>
      </c>
      <c r="M1379" s="8">
        <f>IF(F1379&gt;(Päälaskenta!D$24+Päälaskenta!D$20),(F1379*Päälaskenta!C$15 + F1379*F1379*Päälaskenta!E$15)+(Päälaskenta!C$15 + F1379*Päälaskenta!E$15)*(F1379-(Päälaskenta!D$24+Päälaskenta!D$20)),F1379*Päälaskenta!C$15 + F1379*F1379*Päälaskenta!E$15)</f>
        <v>4.0130067599999997</v>
      </c>
      <c r="N1379" s="8">
        <f>IF(F1379&gt;Päälaskenta!D$24+Päälaskenta!D$20,2*SQRT(POWER((Päälaskenta!D$24+Päälaskenta!D$20),2)+POWER(Päälaskenta!E$15*(Päälaskenta!D$24+Päälaskenta!D$20),2))+Päälaskenta!C$15,(2*SQRT((POWER(F1379,2))+POWER(Päälaskenta!E$15*F1379,2))+Päälaskenta!C$15))</f>
        <v>5.8357810352705304</v>
      </c>
      <c r="O1379" s="8">
        <f t="shared" si="150"/>
        <v>0.68765547160629004</v>
      </c>
      <c r="P1379" s="8">
        <f>Päälaskenta!F$15</f>
        <v>0.08</v>
      </c>
      <c r="Q1379" s="8">
        <f t="shared" si="151"/>
        <v>39.080535527966497</v>
      </c>
      <c r="R1379" s="8">
        <f t="shared" si="152"/>
        <v>0.62297428076099204</v>
      </c>
      <c r="S1379" s="8">
        <f t="shared" si="153"/>
        <v>4.0922202935364501E-3</v>
      </c>
    </row>
    <row r="1380" spans="1:19" x14ac:dyDescent="0.2">
      <c r="A1380" s="8">
        <v>1378</v>
      </c>
      <c r="B1380" s="8">
        <f>IF(Päälaskenta!C$7,Päälaskenta!E$7,Päälaskenta!G$5)</f>
        <v>2.5</v>
      </c>
      <c r="C1380" s="56">
        <v>0.622</v>
      </c>
      <c r="D1380" s="92">
        <f t="shared" si="147"/>
        <v>4.0192899999999998</v>
      </c>
      <c r="E1380" s="8">
        <f>Päälaskenta!F$15</f>
        <v>0.08</v>
      </c>
      <c r="F1380" s="93">
        <f>SQRT(POWER(Päälaskenta!C$15/(2*Päälaskenta!E$15),2)+(D1380/Päälaskenta!E$15))-Päälaskenta!C$15/(2*Päälaskenta!E$15)</f>
        <v>1.0039</v>
      </c>
      <c r="G1380" s="57">
        <f>2*SQRT((POWER(F1380,2))+POWER(Päälaskenta!E$15*F1380,2))+Päälaskenta!C$15</f>
        <v>5.84</v>
      </c>
      <c r="H1380" s="57">
        <f t="shared" si="148"/>
        <v>0.69</v>
      </c>
      <c r="I1380" s="62">
        <f t="shared" si="149"/>
        <v>4.0610000000000004E-3</v>
      </c>
      <c r="M1380" s="8">
        <f>IF(F1380&gt;(Päälaskenta!D$24+Päälaskenta!D$20),(F1380*Päälaskenta!C$15 + F1380*F1380*Päälaskenta!E$15)+(Päälaskenta!C$15 + F1380*Päälaskenta!E$15)*(F1380-(Päälaskenta!D$24+Päälaskenta!D$20)),F1380*Päälaskenta!C$15 + F1380*F1380*Päälaskenta!E$15)</f>
        <v>4.0195152099999998</v>
      </c>
      <c r="N1380" s="8">
        <f>IF(F1380&gt;Päälaskenta!D$24+Päälaskenta!D$20,2*SQRT(POWER((Päälaskenta!D$24+Päälaskenta!D$20),2)+POWER(Päälaskenta!E$15*(Päälaskenta!D$24+Päälaskenta!D$20),2))+Päälaskenta!C$15,(2*SQRT((POWER(F1380,2))+POWER(Päälaskenta!E$15*F1380,2))+Päälaskenta!C$15))</f>
        <v>5.8394579905326998</v>
      </c>
      <c r="O1380" s="8">
        <f t="shared" si="150"/>
        <v>0.68833703684771697</v>
      </c>
      <c r="P1380" s="8">
        <f>Päälaskenta!F$15</f>
        <v>0.08</v>
      </c>
      <c r="Q1380" s="8">
        <f t="shared" si="151"/>
        <v>39.1697784115415</v>
      </c>
      <c r="R1380" s="8">
        <f t="shared" si="152"/>
        <v>0.62196555290556998</v>
      </c>
      <c r="S1380" s="8">
        <f t="shared" si="153"/>
        <v>4.0735944282088397E-3</v>
      </c>
    </row>
    <row r="1381" spans="1:19" x14ac:dyDescent="0.2">
      <c r="A1381" s="8">
        <v>1379</v>
      </c>
      <c r="B1381" s="8">
        <f>IF(Päälaskenta!C$7,Päälaskenta!E$7,Päälaskenta!G$5)</f>
        <v>2.5</v>
      </c>
      <c r="C1381" s="56">
        <v>0.621</v>
      </c>
      <c r="D1381" s="92">
        <f t="shared" si="147"/>
        <v>4.02576</v>
      </c>
      <c r="E1381" s="8">
        <f>Päälaskenta!F$15</f>
        <v>0.08</v>
      </c>
      <c r="F1381" s="93">
        <f>SQRT(POWER(Päälaskenta!C$15/(2*Päälaskenta!E$15),2)+(D1381/Päälaskenta!E$15))-Päälaskenta!C$15/(2*Päälaskenta!E$15)</f>
        <v>1.0051000000000001</v>
      </c>
      <c r="G1381" s="57">
        <f>2*SQRT((POWER(F1381,2))+POWER(Päälaskenta!E$15*F1381,2))+Päälaskenta!C$15</f>
        <v>5.84</v>
      </c>
      <c r="H1381" s="57">
        <f t="shared" si="148"/>
        <v>0.69</v>
      </c>
      <c r="I1381" s="62">
        <f t="shared" si="149"/>
        <v>4.0480000000000004E-3</v>
      </c>
      <c r="M1381" s="8">
        <f>IF(F1381&gt;(Päälaskenta!D$24+Päälaskenta!D$20),(F1381*Päälaskenta!C$15 + F1381*F1381*Päälaskenta!E$15)+(Päälaskenta!C$15 + F1381*Päälaskenta!E$15)*(F1381-(Päälaskenta!D$24+Päälaskenta!D$20)),F1381*Päälaskenta!C$15 + F1381*F1381*Päälaskenta!E$15)</f>
        <v>4.0255260100000001</v>
      </c>
      <c r="N1381" s="8">
        <f>IF(F1381&gt;Päälaskenta!D$24+Päälaskenta!D$20,2*SQRT(POWER((Päälaskenta!D$24+Päälaskenta!D$20),2)+POWER(Päälaskenta!E$15*(Päälaskenta!D$24+Päälaskenta!D$20),2))+Päälaskenta!C$15,(2*SQRT((POWER(F1381,2))+POWER(Päälaskenta!E$15*F1381,2))+Päälaskenta!C$15))</f>
        <v>5.8428521030824001</v>
      </c>
      <c r="O1381" s="8">
        <f t="shared" si="150"/>
        <v>0.68896592605455997</v>
      </c>
      <c r="P1381" s="8">
        <f>Päälaskenta!F$15</f>
        <v>0.08</v>
      </c>
      <c r="Q1381" s="8">
        <f t="shared" si="151"/>
        <v>39.252243039232397</v>
      </c>
      <c r="R1381" s="8">
        <f t="shared" si="152"/>
        <v>0.621036851777788</v>
      </c>
      <c r="S1381" s="8">
        <f t="shared" si="153"/>
        <v>4.0564960639540302E-3</v>
      </c>
    </row>
    <row r="1382" spans="1:19" x14ac:dyDescent="0.2">
      <c r="A1382" s="8">
        <v>1380</v>
      </c>
      <c r="B1382" s="8">
        <f>IF(Päälaskenta!C$7,Päälaskenta!E$7,Päälaskenta!G$5)</f>
        <v>2.5</v>
      </c>
      <c r="C1382" s="56">
        <v>0.62</v>
      </c>
      <c r="D1382" s="92">
        <f t="shared" si="147"/>
        <v>4.03226</v>
      </c>
      <c r="E1382" s="8">
        <f>Päälaskenta!F$15</f>
        <v>0.08</v>
      </c>
      <c r="F1382" s="93">
        <f>SQRT(POWER(Päälaskenta!C$15/(2*Päälaskenta!E$15),2)+(D1382/Päälaskenta!E$15))-Päälaskenta!C$15/(2*Päälaskenta!E$15)</f>
        <v>1.0064</v>
      </c>
      <c r="G1382" s="57">
        <f>2*SQRT((POWER(F1382,2))+POWER(Päälaskenta!E$15*F1382,2))+Päälaskenta!C$15</f>
        <v>5.85</v>
      </c>
      <c r="H1382" s="57">
        <f t="shared" si="148"/>
        <v>0.69</v>
      </c>
      <c r="I1382" s="62">
        <f t="shared" si="149"/>
        <v>4.0350000000000004E-3</v>
      </c>
      <c r="M1382" s="8">
        <f>IF(F1382&gt;(Päälaskenta!D$24+Päälaskenta!D$20),(F1382*Päälaskenta!C$15 + F1382*F1382*Päälaskenta!E$15)+(Päälaskenta!C$15 + F1382*Päälaskenta!E$15)*(F1382-(Päälaskenta!D$24+Päälaskenta!D$20)),F1382*Päälaskenta!C$15 + F1382*F1382*Päälaskenta!E$15)</f>
        <v>4.0320409599999998</v>
      </c>
      <c r="N1382" s="8">
        <f>IF(F1382&gt;Päälaskenta!D$24+Päälaskenta!D$20,2*SQRT(POWER((Päälaskenta!D$24+Päälaskenta!D$20),2)+POWER(Päälaskenta!E$15*(Päälaskenta!D$24+Päälaskenta!D$20),2))+Päälaskenta!C$15,(2*SQRT((POWER(F1382,2))+POWER(Päälaskenta!E$15*F1382,2))+Päälaskenta!C$15))</f>
        <v>5.8465290583445704</v>
      </c>
      <c r="O1382" s="8">
        <f t="shared" si="150"/>
        <v>0.68964695458841396</v>
      </c>
      <c r="P1382" s="8">
        <f>Päälaskenta!F$15</f>
        <v>0.08</v>
      </c>
      <c r="Q1382" s="8">
        <f t="shared" si="151"/>
        <v>39.341673528829197</v>
      </c>
      <c r="R1382" s="8">
        <f t="shared" si="152"/>
        <v>0.620033383787847</v>
      </c>
      <c r="S1382" s="8">
        <f t="shared" si="153"/>
        <v>4.0380747782408997E-3</v>
      </c>
    </row>
    <row r="1383" spans="1:19" x14ac:dyDescent="0.2">
      <c r="A1383" s="8">
        <v>1381</v>
      </c>
      <c r="B1383" s="8">
        <f>IF(Päälaskenta!C$7,Päälaskenta!E$7,Päälaskenta!G$5)</f>
        <v>2.5</v>
      </c>
      <c r="C1383" s="56">
        <v>0.61899999999999999</v>
      </c>
      <c r="D1383" s="92">
        <f t="shared" si="147"/>
        <v>4.0387700000000004</v>
      </c>
      <c r="E1383" s="8">
        <f>Päälaskenta!F$15</f>
        <v>0.08</v>
      </c>
      <c r="F1383" s="93">
        <f>SQRT(POWER(Päälaskenta!C$15/(2*Päälaskenta!E$15),2)+(D1383/Päälaskenta!E$15))-Päälaskenta!C$15/(2*Päälaskenta!E$15)</f>
        <v>1.0077</v>
      </c>
      <c r="G1383" s="57">
        <f>2*SQRT((POWER(F1383,2))+POWER(Päälaskenta!E$15*F1383,2))+Päälaskenta!C$15</f>
        <v>5.85</v>
      </c>
      <c r="H1383" s="57">
        <f t="shared" si="148"/>
        <v>0.69</v>
      </c>
      <c r="I1383" s="62">
        <f t="shared" si="149"/>
        <v>4.0220000000000004E-3</v>
      </c>
      <c r="M1383" s="8">
        <f>IF(F1383&gt;(Päälaskenta!D$24+Päälaskenta!D$20),(F1383*Päälaskenta!C$15 + F1383*F1383*Päälaskenta!E$15)+(Päälaskenta!C$15 + F1383*Päälaskenta!E$15)*(F1383-(Päälaskenta!D$24+Päälaskenta!D$20)),F1383*Päälaskenta!C$15 + F1383*F1383*Päälaskenta!E$15)</f>
        <v>4.0385592900000002</v>
      </c>
      <c r="N1383" s="8">
        <f>IF(F1383&gt;Päälaskenta!D$24+Päälaskenta!D$20,2*SQRT(POWER((Päälaskenta!D$24+Päälaskenta!D$20),2)+POWER(Päälaskenta!E$15*(Päälaskenta!D$24+Päälaskenta!D$20),2))+Päälaskenta!C$15,(2*SQRT((POWER(F1383,2))+POWER(Päälaskenta!E$15*F1383,2))+Päälaskenta!C$15))</f>
        <v>5.8502060136067398</v>
      </c>
      <c r="O1383" s="8">
        <f t="shared" si="150"/>
        <v>0.69032770480336803</v>
      </c>
      <c r="P1383" s="8">
        <f>Päälaskenta!F$15</f>
        <v>0.08</v>
      </c>
      <c r="Q1383" s="8">
        <f t="shared" si="151"/>
        <v>39.431201594147197</v>
      </c>
      <c r="R1383" s="8">
        <f t="shared" si="152"/>
        <v>0.61903263527424901</v>
      </c>
      <c r="S1383" s="8">
        <f t="shared" si="153"/>
        <v>4.0197587952956098E-3</v>
      </c>
    </row>
    <row r="1384" spans="1:19" x14ac:dyDescent="0.2">
      <c r="A1384" s="8">
        <v>1382</v>
      </c>
      <c r="B1384" s="8">
        <f>IF(Päälaskenta!C$7,Päälaskenta!E$7,Päälaskenta!G$5)</f>
        <v>2.5</v>
      </c>
      <c r="C1384" s="56">
        <v>0.61799999999999999</v>
      </c>
      <c r="D1384" s="92">
        <f t="shared" si="147"/>
        <v>4.0453099999999997</v>
      </c>
      <c r="E1384" s="8">
        <f>Päälaskenta!F$15</f>
        <v>0.08</v>
      </c>
      <c r="F1384" s="93">
        <f>SQRT(POWER(Päälaskenta!C$15/(2*Päälaskenta!E$15),2)+(D1384/Päälaskenta!E$15))-Päälaskenta!C$15/(2*Päälaskenta!E$15)</f>
        <v>1.0089999999999999</v>
      </c>
      <c r="G1384" s="57">
        <f>2*SQRT((POWER(F1384,2))+POWER(Päälaskenta!E$15*F1384,2))+Päälaskenta!C$15</f>
        <v>5.85</v>
      </c>
      <c r="H1384" s="57">
        <f t="shared" si="148"/>
        <v>0.69</v>
      </c>
      <c r="I1384" s="62">
        <f t="shared" si="149"/>
        <v>4.0090000000000004E-3</v>
      </c>
      <c r="M1384" s="8">
        <f>IF(F1384&gt;(Päälaskenta!D$24+Päälaskenta!D$20),(F1384*Päälaskenta!C$15 + F1384*F1384*Päälaskenta!E$15)+(Päälaskenta!C$15 + F1384*Päälaskenta!E$15)*(F1384-(Päälaskenta!D$24+Päälaskenta!D$20)),F1384*Päälaskenta!C$15 + F1384*F1384*Päälaskenta!E$15)</f>
        <v>4.0450809999999997</v>
      </c>
      <c r="N1384" s="8">
        <f>IF(F1384&gt;Päälaskenta!D$24+Päälaskenta!D$20,2*SQRT(POWER((Päälaskenta!D$24+Päälaskenta!D$20),2)+POWER(Päälaskenta!E$15*(Päälaskenta!D$24+Päälaskenta!D$20),2))+Päälaskenta!C$15,(2*SQRT((POWER(F1384,2))+POWER(Päälaskenta!E$15*F1384,2))+Päälaskenta!C$15))</f>
        <v>5.85388296886891</v>
      </c>
      <c r="O1384" s="8">
        <f t="shared" si="150"/>
        <v>0.69100817722387597</v>
      </c>
      <c r="P1384" s="8">
        <f>Päälaskenta!F$15</f>
        <v>0.08</v>
      </c>
      <c r="Q1384" s="8">
        <f t="shared" si="151"/>
        <v>39.520827249325201</v>
      </c>
      <c r="R1384" s="8">
        <f t="shared" si="152"/>
        <v>0.61803459559895102</v>
      </c>
      <c r="S1384" s="8">
        <f t="shared" si="153"/>
        <v>4.0015473850028398E-3</v>
      </c>
    </row>
    <row r="1385" spans="1:19" x14ac:dyDescent="0.2">
      <c r="A1385" s="8">
        <v>1383</v>
      </c>
      <c r="B1385" s="8">
        <f>IF(Päälaskenta!C$7,Päälaskenta!E$7,Päälaskenta!G$5)</f>
        <v>2.5</v>
      </c>
      <c r="C1385" s="56">
        <v>0.61699999999999999</v>
      </c>
      <c r="D1385" s="92">
        <f t="shared" si="147"/>
        <v>4.0518599999999996</v>
      </c>
      <c r="E1385" s="8">
        <f>Päälaskenta!F$15</f>
        <v>0.08</v>
      </c>
      <c r="F1385" s="93">
        <f>SQRT(POWER(Päälaskenta!C$15/(2*Päälaskenta!E$15),2)+(D1385/Päälaskenta!E$15))-Päälaskenta!C$15/(2*Päälaskenta!E$15)</f>
        <v>1.0104</v>
      </c>
      <c r="G1385" s="57">
        <f>2*SQRT((POWER(F1385,2))+POWER(Päälaskenta!E$15*F1385,2))+Päälaskenta!C$15</f>
        <v>5.86</v>
      </c>
      <c r="H1385" s="57">
        <f t="shared" si="148"/>
        <v>0.69</v>
      </c>
      <c r="I1385" s="62">
        <f t="shared" si="149"/>
        <v>3.9960000000000004E-3</v>
      </c>
      <c r="M1385" s="8">
        <f>IF(F1385&gt;(Päälaskenta!D$24+Päälaskenta!D$20),(F1385*Päälaskenta!C$15 + F1385*F1385*Päälaskenta!E$15)+(Päälaskenta!C$15 + F1385*Päälaskenta!E$15)*(F1385-(Päälaskenta!D$24+Päälaskenta!D$20)),F1385*Päälaskenta!C$15 + F1385*F1385*Päälaskenta!E$15)</f>
        <v>4.0521081600000004</v>
      </c>
      <c r="N1385" s="8">
        <f>IF(F1385&gt;Päälaskenta!D$24+Päälaskenta!D$20,2*SQRT(POWER((Päälaskenta!D$24+Päälaskenta!D$20),2)+POWER(Päälaskenta!E$15*(Päälaskenta!D$24+Päälaskenta!D$20),2))+Päälaskenta!C$15,(2*SQRT((POWER(F1385,2))+POWER(Päälaskenta!E$15*F1385,2))+Päälaskenta!C$15))</f>
        <v>5.8578427668435502</v>
      </c>
      <c r="O1385" s="8">
        <f t="shared" si="150"/>
        <v>0.69174068360722596</v>
      </c>
      <c r="P1385" s="8">
        <f>Päälaskenta!F$15</f>
        <v>0.08</v>
      </c>
      <c r="Q1385" s="8">
        <f t="shared" si="151"/>
        <v>39.617456340889497</v>
      </c>
      <c r="R1385" s="8">
        <f t="shared" si="152"/>
        <v>0.61696280091398104</v>
      </c>
      <c r="S1385" s="8">
        <f t="shared" si="153"/>
        <v>3.9820512146295402E-3</v>
      </c>
    </row>
    <row r="1386" spans="1:19" x14ac:dyDescent="0.2">
      <c r="A1386" s="8">
        <v>1384</v>
      </c>
      <c r="B1386" s="8">
        <f>IF(Päälaskenta!C$7,Päälaskenta!E$7,Päälaskenta!G$5)</f>
        <v>2.5</v>
      </c>
      <c r="C1386" s="56">
        <v>0.61599999999999999</v>
      </c>
      <c r="D1386" s="92">
        <f t="shared" si="147"/>
        <v>4.05844</v>
      </c>
      <c r="E1386" s="8">
        <f>Päälaskenta!F$15</f>
        <v>0.08</v>
      </c>
      <c r="F1386" s="93">
        <f>SQRT(POWER(Päälaskenta!C$15/(2*Päälaskenta!E$15),2)+(D1386/Päälaskenta!E$15))-Päälaskenta!C$15/(2*Päälaskenta!E$15)</f>
        <v>1.0117</v>
      </c>
      <c r="G1386" s="57">
        <f>2*SQRT((POWER(F1386,2))+POWER(Päälaskenta!E$15*F1386,2))+Päälaskenta!C$15</f>
        <v>5.86</v>
      </c>
      <c r="H1386" s="57">
        <f t="shared" si="148"/>
        <v>0.69</v>
      </c>
      <c r="I1386" s="62">
        <f t="shared" si="149"/>
        <v>3.9830000000000004E-3</v>
      </c>
      <c r="M1386" s="8">
        <f>IF(F1386&gt;(Päälaskenta!D$24+Päälaskenta!D$20),(F1386*Päälaskenta!C$15 + F1386*F1386*Päälaskenta!E$15)+(Päälaskenta!C$15 + F1386*Päälaskenta!E$15)*(F1386-(Päälaskenta!D$24+Päälaskenta!D$20)),F1386*Päälaskenta!C$15 + F1386*F1386*Päälaskenta!E$15)</f>
        <v>4.0586368899999998</v>
      </c>
      <c r="N1386" s="8">
        <f>IF(F1386&gt;Päälaskenta!D$24+Päälaskenta!D$20,2*SQRT(POWER((Päälaskenta!D$24+Päälaskenta!D$20),2)+POWER(Päälaskenta!E$15*(Päälaskenta!D$24+Päälaskenta!D$20),2))+Päälaskenta!C$15,(2*SQRT((POWER(F1386,2))+POWER(Päälaskenta!E$15*F1386,2))+Päälaskenta!C$15))</f>
        <v>5.8615197221057196</v>
      </c>
      <c r="O1386" s="8">
        <f t="shared" si="150"/>
        <v>0.69242058074010104</v>
      </c>
      <c r="P1386" s="8">
        <f>Päälaskenta!F$15</f>
        <v>0.08</v>
      </c>
      <c r="Q1386" s="8">
        <f t="shared" si="151"/>
        <v>39.707284728045103</v>
      </c>
      <c r="R1386" s="8">
        <f t="shared" si="152"/>
        <v>0.61597035353413898</v>
      </c>
      <c r="S1386" s="8">
        <f t="shared" si="153"/>
        <v>3.9640546866275602E-3</v>
      </c>
    </row>
    <row r="1387" spans="1:19" x14ac:dyDescent="0.2">
      <c r="A1387" s="8">
        <v>1385</v>
      </c>
      <c r="B1387" s="8">
        <f>IF(Päälaskenta!C$7,Päälaskenta!E$7,Päälaskenta!G$5)</f>
        <v>2.5</v>
      </c>
      <c r="C1387" s="56">
        <v>0.61499999999999999</v>
      </c>
      <c r="D1387" s="92">
        <f t="shared" si="147"/>
        <v>4.0650399999999998</v>
      </c>
      <c r="E1387" s="8">
        <f>Päälaskenta!F$15</f>
        <v>0.08</v>
      </c>
      <c r="F1387" s="93">
        <f>SQRT(POWER(Päälaskenta!C$15/(2*Päälaskenta!E$15),2)+(D1387/Päälaskenta!E$15))-Päälaskenta!C$15/(2*Päälaskenta!E$15)</f>
        <v>1.0129999999999999</v>
      </c>
      <c r="G1387" s="57">
        <f>2*SQRT((POWER(F1387,2))+POWER(Päälaskenta!E$15*F1387,2))+Päälaskenta!C$15</f>
        <v>5.87</v>
      </c>
      <c r="H1387" s="57">
        <f t="shared" si="148"/>
        <v>0.69</v>
      </c>
      <c r="I1387" s="62">
        <f t="shared" si="149"/>
        <v>3.9699999999999996E-3</v>
      </c>
      <c r="M1387" s="8">
        <f>IF(F1387&gt;(Päälaskenta!D$24+Päälaskenta!D$20),(F1387*Päälaskenta!C$15 + F1387*F1387*Päälaskenta!E$15)+(Päälaskenta!C$15 + F1387*Päälaskenta!E$15)*(F1387-(Päälaskenta!D$24+Päälaskenta!D$20)),F1387*Päälaskenta!C$15 + F1387*F1387*Päälaskenta!E$15)</f>
        <v>4.065169</v>
      </c>
      <c r="N1387" s="8">
        <f>IF(F1387&gt;Päälaskenta!D$24+Päälaskenta!D$20,2*SQRT(POWER((Päälaskenta!D$24+Päälaskenta!D$20),2)+POWER(Päälaskenta!E$15*(Päälaskenta!D$24+Päälaskenta!D$20),2))+Päälaskenta!C$15,(2*SQRT((POWER(F1387,2))+POWER(Päälaskenta!E$15*F1387,2))+Päälaskenta!C$15))</f>
        <v>5.8651966773678899</v>
      </c>
      <c r="O1387" s="8">
        <f t="shared" si="150"/>
        <v>0.693100201683998</v>
      </c>
      <c r="P1387" s="8">
        <f>Päälaskenta!F$15</f>
        <v>0.08</v>
      </c>
      <c r="Q1387" s="8">
        <f t="shared" si="151"/>
        <v>39.797210748807203</v>
      </c>
      <c r="R1387" s="8">
        <f t="shared" si="152"/>
        <v>0.61498058260308497</v>
      </c>
      <c r="S1387" s="8">
        <f t="shared" si="153"/>
        <v>3.9461605219574198E-3</v>
      </c>
    </row>
    <row r="1388" spans="1:19" x14ac:dyDescent="0.2">
      <c r="A1388" s="8">
        <v>1386</v>
      </c>
      <c r="B1388" s="8">
        <f>IF(Päälaskenta!C$7,Päälaskenta!E$7,Päälaskenta!G$5)</f>
        <v>2.5</v>
      </c>
      <c r="C1388" s="56">
        <v>0.61399999999999999</v>
      </c>
      <c r="D1388" s="92">
        <f t="shared" si="147"/>
        <v>4.0716599999999996</v>
      </c>
      <c r="E1388" s="8">
        <f>Päälaskenta!F$15</f>
        <v>0.08</v>
      </c>
      <c r="F1388" s="93">
        <f>SQRT(POWER(Päälaskenta!C$15/(2*Päälaskenta!E$15),2)+(D1388/Päälaskenta!E$15))-Päälaskenta!C$15/(2*Päälaskenta!E$15)</f>
        <v>1.0143</v>
      </c>
      <c r="G1388" s="57">
        <f>2*SQRT((POWER(F1388,2))+POWER(Päälaskenta!E$15*F1388,2))+Päälaskenta!C$15</f>
        <v>5.87</v>
      </c>
      <c r="H1388" s="57">
        <f t="shared" si="148"/>
        <v>0.69</v>
      </c>
      <c r="I1388" s="62">
        <f t="shared" si="149"/>
        <v>3.9569999999999996E-3</v>
      </c>
      <c r="M1388" s="8">
        <f>IF(F1388&gt;(Päälaskenta!D$24+Päälaskenta!D$20),(F1388*Päälaskenta!C$15 + F1388*F1388*Päälaskenta!E$15)+(Päälaskenta!C$15 + F1388*Päälaskenta!E$15)*(F1388-(Päälaskenta!D$24+Päälaskenta!D$20)),F1388*Päälaskenta!C$15 + F1388*F1388*Päälaskenta!E$15)</f>
        <v>4.0717044900000001</v>
      </c>
      <c r="N1388" s="8">
        <f>IF(F1388&gt;Päälaskenta!D$24+Päälaskenta!D$20,2*SQRT(POWER((Päälaskenta!D$24+Päälaskenta!D$20),2)+POWER(Päälaskenta!E$15*(Päälaskenta!D$24+Päälaskenta!D$20),2))+Päälaskenta!C$15,(2*SQRT((POWER(F1388,2))+POWER(Päälaskenta!E$15*F1388,2))+Päälaskenta!C$15))</f>
        <v>5.8688736326300601</v>
      </c>
      <c r="O1388" s="8">
        <f t="shared" si="150"/>
        <v>0.69377954695802801</v>
      </c>
      <c r="P1388" s="8">
        <f>Päälaskenta!F$15</f>
        <v>0.08</v>
      </c>
      <c r="Q1388" s="8">
        <f t="shared" si="151"/>
        <v>39.887234417471497</v>
      </c>
      <c r="R1388" s="8">
        <f t="shared" si="152"/>
        <v>0.61399347770446899</v>
      </c>
      <c r="S1388" s="8">
        <f t="shared" si="153"/>
        <v>3.9283680144841099E-3</v>
      </c>
    </row>
    <row r="1389" spans="1:19" x14ac:dyDescent="0.2">
      <c r="A1389" s="8">
        <v>1387</v>
      </c>
      <c r="B1389" s="8">
        <f>IF(Päälaskenta!C$7,Päälaskenta!E$7,Päälaskenta!G$5)</f>
        <v>2.5</v>
      </c>
      <c r="C1389" s="56">
        <v>0.61299999999999999</v>
      </c>
      <c r="D1389" s="92">
        <f t="shared" si="147"/>
        <v>4.0782999999999996</v>
      </c>
      <c r="E1389" s="8">
        <f>Päälaskenta!F$15</f>
        <v>0.08</v>
      </c>
      <c r="F1389" s="93">
        <f>SQRT(POWER(Päälaskenta!C$15/(2*Päälaskenta!E$15),2)+(D1389/Päälaskenta!E$15))-Päälaskenta!C$15/(2*Päälaskenta!E$15)</f>
        <v>1.0156000000000001</v>
      </c>
      <c r="G1389" s="57">
        <f>2*SQRT((POWER(F1389,2))+POWER(Päälaskenta!E$15*F1389,2))+Päälaskenta!C$15</f>
        <v>5.87</v>
      </c>
      <c r="H1389" s="57">
        <f t="shared" si="148"/>
        <v>0.69</v>
      </c>
      <c r="I1389" s="62">
        <f t="shared" si="149"/>
        <v>3.9439999999999996E-3</v>
      </c>
      <c r="M1389" s="8">
        <f>IF(F1389&gt;(Päälaskenta!D$24+Päälaskenta!D$20),(F1389*Päälaskenta!C$15 + F1389*F1389*Päälaskenta!E$15)+(Päälaskenta!C$15 + F1389*Päälaskenta!E$15)*(F1389-(Päälaskenta!D$24+Päälaskenta!D$20)),F1389*Päälaskenta!C$15 + F1389*F1389*Päälaskenta!E$15)</f>
        <v>4.0782433600000001</v>
      </c>
      <c r="N1389" s="8">
        <f>IF(F1389&gt;Päälaskenta!D$24+Päälaskenta!D$20,2*SQRT(POWER((Päälaskenta!D$24+Päälaskenta!D$20),2)+POWER(Päälaskenta!E$15*(Päälaskenta!D$24+Päälaskenta!D$20),2))+Päälaskenta!C$15,(2*SQRT((POWER(F1389,2))+POWER(Päälaskenta!E$15*F1389,2))+Päälaskenta!C$15))</f>
        <v>5.8725505878922304</v>
      </c>
      <c r="O1389" s="8">
        <f t="shared" si="150"/>
        <v>0.694458617080004</v>
      </c>
      <c r="P1389" s="8">
        <f>Päälaskenta!F$15</f>
        <v>0.08</v>
      </c>
      <c r="Q1389" s="8">
        <f t="shared" si="151"/>
        <v>39.977355748372098</v>
      </c>
      <c r="R1389" s="8">
        <f t="shared" si="152"/>
        <v>0.61300902847543604</v>
      </c>
      <c r="S1389" s="8">
        <f t="shared" si="153"/>
        <v>3.9106764638148503E-3</v>
      </c>
    </row>
    <row r="1390" spans="1:19" x14ac:dyDescent="0.2">
      <c r="A1390" s="8">
        <v>1388</v>
      </c>
      <c r="B1390" s="8">
        <f>IF(Päälaskenta!C$7,Päälaskenta!E$7,Päälaskenta!G$5)</f>
        <v>2.5</v>
      </c>
      <c r="C1390" s="56">
        <v>0.61199999999999999</v>
      </c>
      <c r="D1390" s="92">
        <f t="shared" si="147"/>
        <v>4.0849700000000002</v>
      </c>
      <c r="E1390" s="8">
        <f>Päälaskenta!F$15</f>
        <v>0.08</v>
      </c>
      <c r="F1390" s="93">
        <f>SQRT(POWER(Päälaskenta!C$15/(2*Päälaskenta!E$15),2)+(D1390/Päälaskenta!E$15))-Päälaskenta!C$15/(2*Päälaskenta!E$15)</f>
        <v>1.0168999999999999</v>
      </c>
      <c r="G1390" s="57">
        <f>2*SQRT((POWER(F1390,2))+POWER(Päälaskenta!E$15*F1390,2))+Päälaskenta!C$15</f>
        <v>5.88</v>
      </c>
      <c r="H1390" s="57">
        <f t="shared" si="148"/>
        <v>0.69</v>
      </c>
      <c r="I1390" s="62">
        <f t="shared" si="149"/>
        <v>3.9309999999999996E-3</v>
      </c>
      <c r="M1390" s="8">
        <f>IF(F1390&gt;(Päälaskenta!D$24+Päälaskenta!D$20),(F1390*Päälaskenta!C$15 + F1390*F1390*Päälaskenta!E$15)+(Päälaskenta!C$15 + F1390*Päälaskenta!E$15)*(F1390-(Päälaskenta!D$24+Päälaskenta!D$20)),F1390*Päälaskenta!C$15 + F1390*F1390*Päälaskenta!E$15)</f>
        <v>4.08478561</v>
      </c>
      <c r="N1390" s="8">
        <f>IF(F1390&gt;Päälaskenta!D$24+Päälaskenta!D$20,2*SQRT(POWER((Päälaskenta!D$24+Päälaskenta!D$20),2)+POWER(Päälaskenta!E$15*(Päälaskenta!D$24+Päälaskenta!D$20),2))+Päälaskenta!C$15,(2*SQRT((POWER(F1390,2))+POWER(Päälaskenta!E$15*F1390,2))+Päälaskenta!C$15))</f>
        <v>5.8762275431543998</v>
      </c>
      <c r="O1390" s="8">
        <f t="shared" si="150"/>
        <v>0.69513741256644002</v>
      </c>
      <c r="P1390" s="8">
        <f>Päälaskenta!F$15</f>
        <v>0.08</v>
      </c>
      <c r="Q1390" s="8">
        <f t="shared" si="151"/>
        <v>40.067574755880699</v>
      </c>
      <c r="R1390" s="8">
        <f t="shared" si="152"/>
        <v>0.612027224606287</v>
      </c>
      <c r="S1390" s="8">
        <f t="shared" si="153"/>
        <v>3.8930851752453301E-3</v>
      </c>
    </row>
    <row r="1391" spans="1:19" x14ac:dyDescent="0.2">
      <c r="A1391" s="8">
        <v>1389</v>
      </c>
      <c r="B1391" s="8">
        <f>IF(Päälaskenta!C$7,Päälaskenta!E$7,Päälaskenta!G$5)</f>
        <v>2.5</v>
      </c>
      <c r="C1391" s="56">
        <v>0.61099999999999999</v>
      </c>
      <c r="D1391" s="92">
        <f t="shared" si="147"/>
        <v>4.0916499999999996</v>
      </c>
      <c r="E1391" s="8">
        <f>Päälaskenta!F$15</f>
        <v>0.08</v>
      </c>
      <c r="F1391" s="93">
        <f>SQRT(POWER(Päälaskenta!C$15/(2*Päälaskenta!E$15),2)+(D1391/Päälaskenta!E$15))-Päälaskenta!C$15/(2*Päälaskenta!E$15)</f>
        <v>1.0183</v>
      </c>
      <c r="G1391" s="57">
        <f>2*SQRT((POWER(F1391,2))+POWER(Päälaskenta!E$15*F1391,2))+Päälaskenta!C$15</f>
        <v>5.88</v>
      </c>
      <c r="H1391" s="57">
        <f t="shared" si="148"/>
        <v>0.7</v>
      </c>
      <c r="I1391" s="62">
        <f t="shared" si="149"/>
        <v>3.8440000000000002E-3</v>
      </c>
      <c r="M1391" s="8">
        <f>IF(F1391&gt;(Päälaskenta!D$24+Päälaskenta!D$20),(F1391*Päälaskenta!C$15 + F1391*F1391*Päälaskenta!E$15)+(Päälaskenta!C$15 + F1391*Päälaskenta!E$15)*(F1391-(Päälaskenta!D$24+Päälaskenta!D$20)),F1391*Päälaskenta!C$15 + F1391*F1391*Päälaskenta!E$15)</f>
        <v>4.0918348900000003</v>
      </c>
      <c r="N1391" s="8">
        <f>IF(F1391&gt;Päälaskenta!D$24+Päälaskenta!D$20,2*SQRT(POWER((Päälaskenta!D$24+Päälaskenta!D$20),2)+POWER(Päälaskenta!E$15*(Päälaskenta!D$24+Päälaskenta!D$20),2))+Päälaskenta!C$15,(2*SQRT((POWER(F1391,2))+POWER(Päälaskenta!E$15*F1391,2))+Päälaskenta!C$15))</f>
        <v>5.8801873411290497</v>
      </c>
      <c r="O1391" s="8">
        <f t="shared" si="150"/>
        <v>0.69586811654445202</v>
      </c>
      <c r="P1391" s="8">
        <f>Päälaskenta!F$15</f>
        <v>0.08</v>
      </c>
      <c r="Q1391" s="8">
        <f t="shared" si="151"/>
        <v>40.164842939543</v>
      </c>
      <c r="R1391" s="8">
        <f t="shared" si="152"/>
        <v>0.61097284401912899</v>
      </c>
      <c r="S1391" s="8">
        <f t="shared" si="153"/>
        <v>3.8742520478170701E-3</v>
      </c>
    </row>
    <row r="1392" spans="1:19" x14ac:dyDescent="0.2">
      <c r="A1392" s="8">
        <v>1390</v>
      </c>
      <c r="B1392" s="8">
        <f>IF(Päälaskenta!C$7,Päälaskenta!E$7,Päälaskenta!G$5)</f>
        <v>2.5</v>
      </c>
      <c r="C1392" s="56">
        <v>0.61</v>
      </c>
      <c r="D1392" s="92">
        <f t="shared" si="147"/>
        <v>4.0983599999999996</v>
      </c>
      <c r="E1392" s="8">
        <f>Päälaskenta!F$15</f>
        <v>0.08</v>
      </c>
      <c r="F1392" s="93">
        <f>SQRT(POWER(Päälaskenta!C$15/(2*Päälaskenta!E$15),2)+(D1392/Päälaskenta!E$15))-Päälaskenta!C$15/(2*Päälaskenta!E$15)</f>
        <v>1.0196000000000001</v>
      </c>
      <c r="G1392" s="57">
        <f>2*SQRT((POWER(F1392,2))+POWER(Päälaskenta!E$15*F1392,2))+Päälaskenta!C$15</f>
        <v>5.88</v>
      </c>
      <c r="H1392" s="57">
        <f t="shared" si="148"/>
        <v>0.7</v>
      </c>
      <c r="I1392" s="62">
        <f t="shared" si="149"/>
        <v>3.8319999999999999E-3</v>
      </c>
      <c r="M1392" s="8">
        <f>IF(F1392&gt;(Päälaskenta!D$24+Päälaskenta!D$20),(F1392*Päälaskenta!C$15 + F1392*F1392*Päälaskenta!E$15)+(Päälaskenta!C$15 + F1392*Päälaskenta!E$15)*(F1392-(Päälaskenta!D$24+Päälaskenta!D$20)),F1392*Päälaskenta!C$15 + F1392*F1392*Päälaskenta!E$15)</f>
        <v>4.0983841600000002</v>
      </c>
      <c r="N1392" s="8">
        <f>IF(F1392&gt;Päälaskenta!D$24+Päälaskenta!D$20,2*SQRT(POWER((Päälaskenta!D$24+Päälaskenta!D$20),2)+POWER(Päälaskenta!E$15*(Päälaskenta!D$24+Päälaskenta!D$20),2))+Päälaskenta!C$15,(2*SQRT((POWER(F1392,2))+POWER(Päälaskenta!E$15*F1392,2))+Päälaskenta!C$15))</f>
        <v>5.88386429639122</v>
      </c>
      <c r="O1392" s="8">
        <f t="shared" si="150"/>
        <v>0.69654634327880105</v>
      </c>
      <c r="P1392" s="8">
        <f>Päälaskenta!F$15</f>
        <v>0.08</v>
      </c>
      <c r="Q1392" s="8">
        <f t="shared" si="151"/>
        <v>40.255264859939203</v>
      </c>
      <c r="R1392" s="8">
        <f t="shared" si="152"/>
        <v>0.60999650164566299</v>
      </c>
      <c r="S1392" s="8">
        <f t="shared" si="153"/>
        <v>3.8568668005586099E-3</v>
      </c>
    </row>
    <row r="1393" spans="1:19" x14ac:dyDescent="0.2">
      <c r="A1393" s="8">
        <v>1391</v>
      </c>
      <c r="B1393" s="8">
        <f>IF(Päälaskenta!C$7,Päälaskenta!E$7,Päälaskenta!G$5)</f>
        <v>2.5</v>
      </c>
      <c r="C1393" s="56">
        <v>0.60899999999999999</v>
      </c>
      <c r="D1393" s="92">
        <f t="shared" si="147"/>
        <v>4.1050899999999997</v>
      </c>
      <c r="E1393" s="8">
        <f>Päälaskenta!F$15</f>
        <v>0.08</v>
      </c>
      <c r="F1393" s="93">
        <f>SQRT(POWER(Päälaskenta!C$15/(2*Päälaskenta!E$15),2)+(D1393/Päälaskenta!E$15))-Päälaskenta!C$15/(2*Päälaskenta!E$15)</f>
        <v>1.0208999999999999</v>
      </c>
      <c r="G1393" s="57">
        <f>2*SQRT((POWER(F1393,2))+POWER(Päälaskenta!E$15*F1393,2))+Päälaskenta!C$15</f>
        <v>5.89</v>
      </c>
      <c r="H1393" s="57">
        <f t="shared" si="148"/>
        <v>0.7</v>
      </c>
      <c r="I1393" s="62">
        <f t="shared" si="149"/>
        <v>3.8189999999999999E-3</v>
      </c>
      <c r="M1393" s="8">
        <f>IF(F1393&gt;(Päälaskenta!D$24+Päälaskenta!D$20),(F1393*Päälaskenta!C$15 + F1393*F1393*Päälaskenta!E$15)+(Päälaskenta!C$15 + F1393*Päälaskenta!E$15)*(F1393-(Päälaskenta!D$24+Päälaskenta!D$20)),F1393*Päälaskenta!C$15 + F1393*F1393*Päälaskenta!E$15)</f>
        <v>4.1049368099999999</v>
      </c>
      <c r="N1393" s="8">
        <f>IF(F1393&gt;Päälaskenta!D$24+Päälaskenta!D$20,2*SQRT(POWER((Päälaskenta!D$24+Päälaskenta!D$20),2)+POWER(Päälaskenta!E$15*(Päälaskenta!D$24+Päälaskenta!D$20),2))+Päälaskenta!C$15,(2*SQRT((POWER(F1393,2))+POWER(Päälaskenta!E$15*F1393,2))+Päälaskenta!C$15))</f>
        <v>5.8875412516533796</v>
      </c>
      <c r="O1393" s="8">
        <f t="shared" si="150"/>
        <v>0.69722429695880705</v>
      </c>
      <c r="P1393" s="8">
        <f>Päälaskenta!F$15</f>
        <v>0.08</v>
      </c>
      <c r="Q1393" s="8">
        <f t="shared" si="151"/>
        <v>40.345784501401297</v>
      </c>
      <c r="R1393" s="8">
        <f t="shared" si="152"/>
        <v>0.60902277323971798</v>
      </c>
      <c r="S1393" s="8">
        <f t="shared" si="153"/>
        <v>3.83957971296449E-3</v>
      </c>
    </row>
    <row r="1394" spans="1:19" x14ac:dyDescent="0.2">
      <c r="A1394" s="8">
        <v>1392</v>
      </c>
      <c r="B1394" s="8">
        <f>IF(Päälaskenta!C$7,Päälaskenta!E$7,Päälaskenta!G$5)</f>
        <v>2.5</v>
      </c>
      <c r="C1394" s="56">
        <v>0.60799999999999998</v>
      </c>
      <c r="D1394" s="92">
        <f t="shared" si="147"/>
        <v>4.1118399999999999</v>
      </c>
      <c r="E1394" s="8">
        <f>Päälaskenta!F$15</f>
        <v>0.08</v>
      </c>
      <c r="F1394" s="93">
        <f>SQRT(POWER(Päälaskenta!C$15/(2*Päälaskenta!E$15),2)+(D1394/Päälaskenta!E$15))-Päälaskenta!C$15/(2*Päälaskenta!E$15)</f>
        <v>1.0223</v>
      </c>
      <c r="G1394" s="57">
        <f>2*SQRT((POWER(F1394,2))+POWER(Päälaskenta!E$15*F1394,2))+Päälaskenta!C$15</f>
        <v>5.89</v>
      </c>
      <c r="H1394" s="57">
        <f t="shared" si="148"/>
        <v>0.7</v>
      </c>
      <c r="I1394" s="62">
        <f t="shared" si="149"/>
        <v>3.8059999999999999E-3</v>
      </c>
      <c r="M1394" s="8">
        <f>IF(F1394&gt;(Päälaskenta!D$24+Päälaskenta!D$20),(F1394*Päälaskenta!C$15 + F1394*F1394*Päälaskenta!E$15)+(Päälaskenta!C$15 + F1394*Päälaskenta!E$15)*(F1394-(Päälaskenta!D$24+Päälaskenta!D$20)),F1394*Päälaskenta!C$15 + F1394*F1394*Päälaskenta!E$15)</f>
        <v>4.1119972899999997</v>
      </c>
      <c r="N1394" s="8">
        <f>IF(F1394&gt;Päälaskenta!D$24+Päälaskenta!D$20,2*SQRT(POWER((Päälaskenta!D$24+Päälaskenta!D$20),2)+POWER(Päälaskenta!E$15*(Päälaskenta!D$24+Päälaskenta!D$20),2))+Päälaskenta!C$15,(2*SQRT((POWER(F1394,2))+POWER(Päälaskenta!E$15*F1394,2))+Päälaskenta!C$15))</f>
        <v>5.8915010496280296</v>
      </c>
      <c r="O1394" s="8">
        <f t="shared" si="150"/>
        <v>0.69795409613983195</v>
      </c>
      <c r="P1394" s="8">
        <f>Päälaskenta!F$15</f>
        <v>0.08</v>
      </c>
      <c r="Q1394" s="8">
        <f t="shared" si="151"/>
        <v>40.443376494557</v>
      </c>
      <c r="R1394" s="8">
        <f t="shared" si="152"/>
        <v>0.60797705438176497</v>
      </c>
      <c r="S1394" s="8">
        <f t="shared" si="153"/>
        <v>3.8210718548504401E-3</v>
      </c>
    </row>
    <row r="1395" spans="1:19" x14ac:dyDescent="0.2">
      <c r="A1395" s="8">
        <v>1393</v>
      </c>
      <c r="B1395" s="8">
        <f>IF(Päälaskenta!C$7,Päälaskenta!E$7,Päälaskenta!G$5)</f>
        <v>2.5</v>
      </c>
      <c r="C1395" s="56">
        <v>0.60699999999999998</v>
      </c>
      <c r="D1395" s="92">
        <f t="shared" si="147"/>
        <v>4.1186199999999999</v>
      </c>
      <c r="E1395" s="8">
        <f>Päälaskenta!F$15</f>
        <v>0.08</v>
      </c>
      <c r="F1395" s="93">
        <f>SQRT(POWER(Päälaskenta!C$15/(2*Päälaskenta!E$15),2)+(D1395/Päälaskenta!E$15))-Päälaskenta!C$15/(2*Päälaskenta!E$15)</f>
        <v>1.0236000000000001</v>
      </c>
      <c r="G1395" s="57">
        <f>2*SQRT((POWER(F1395,2))+POWER(Päälaskenta!E$15*F1395,2))+Päälaskenta!C$15</f>
        <v>5.9</v>
      </c>
      <c r="H1395" s="57">
        <f t="shared" si="148"/>
        <v>0.7</v>
      </c>
      <c r="I1395" s="62">
        <f t="shared" si="149"/>
        <v>3.7940000000000001E-3</v>
      </c>
      <c r="M1395" s="8">
        <f>IF(F1395&gt;(Päälaskenta!D$24+Päälaskenta!D$20),(F1395*Päälaskenta!C$15 + F1395*F1395*Päälaskenta!E$15)+(Päälaskenta!C$15 + F1395*Päälaskenta!E$15)*(F1395-(Päälaskenta!D$24+Päälaskenta!D$20)),F1395*Päälaskenta!C$15 + F1395*F1395*Päälaskenta!E$15)</f>
        <v>4.1185569600000003</v>
      </c>
      <c r="N1395" s="8">
        <f>IF(F1395&gt;Päälaskenta!D$24+Päälaskenta!D$20,2*SQRT(POWER((Päälaskenta!D$24+Päälaskenta!D$20),2)+POWER(Päälaskenta!E$15*(Päälaskenta!D$24+Päälaskenta!D$20),2))+Päälaskenta!C$15,(2*SQRT((POWER(F1395,2))+POWER(Päälaskenta!E$15*F1395,2))+Päälaskenta!C$15))</f>
        <v>5.8951780048901998</v>
      </c>
      <c r="O1395" s="8">
        <f t="shared" si="150"/>
        <v>0.698631484339159</v>
      </c>
      <c r="P1395" s="8">
        <f>Päälaskenta!F$15</f>
        <v>0.08</v>
      </c>
      <c r="Q1395" s="8">
        <f t="shared" si="151"/>
        <v>40.5340991416099</v>
      </c>
      <c r="R1395" s="8">
        <f t="shared" si="152"/>
        <v>0.60700872278333096</v>
      </c>
      <c r="S1395" s="8">
        <f t="shared" si="153"/>
        <v>3.8039864961425499E-3</v>
      </c>
    </row>
    <row r="1396" spans="1:19" x14ac:dyDescent="0.2">
      <c r="A1396" s="8">
        <v>1394</v>
      </c>
      <c r="B1396" s="8">
        <f>IF(Päälaskenta!C$7,Päälaskenta!E$7,Päälaskenta!G$5)</f>
        <v>2.5</v>
      </c>
      <c r="C1396" s="56">
        <v>0.60599999999999998</v>
      </c>
      <c r="D1396" s="92">
        <f t="shared" si="147"/>
        <v>4.1254099999999996</v>
      </c>
      <c r="E1396" s="8">
        <f>Päälaskenta!F$15</f>
        <v>0.08</v>
      </c>
      <c r="F1396" s="93">
        <f>SQRT(POWER(Päälaskenta!C$15/(2*Päälaskenta!E$15),2)+(D1396/Päälaskenta!E$15))-Päälaskenta!C$15/(2*Päälaskenta!E$15)</f>
        <v>1.0249999999999999</v>
      </c>
      <c r="G1396" s="57">
        <f>2*SQRT((POWER(F1396,2))+POWER(Päälaskenta!E$15*F1396,2))+Päälaskenta!C$15</f>
        <v>5.9</v>
      </c>
      <c r="H1396" s="57">
        <f t="shared" si="148"/>
        <v>0.7</v>
      </c>
      <c r="I1396" s="62">
        <f t="shared" si="149"/>
        <v>3.7810000000000001E-3</v>
      </c>
      <c r="M1396" s="8">
        <f>IF(F1396&gt;(Päälaskenta!D$24+Päälaskenta!D$20),(F1396*Päälaskenta!C$15 + F1396*F1396*Päälaskenta!E$15)+(Päälaskenta!C$15 + F1396*Päälaskenta!E$15)*(F1396-(Päälaskenta!D$24+Päälaskenta!D$20)),F1396*Päälaskenta!C$15 + F1396*F1396*Päälaskenta!E$15)</f>
        <v>4.1256250000000003</v>
      </c>
      <c r="N1396" s="8">
        <f>IF(F1396&gt;Päälaskenta!D$24+Päälaskenta!D$20,2*SQRT(POWER((Päälaskenta!D$24+Päälaskenta!D$20),2)+POWER(Päälaskenta!E$15*(Päälaskenta!D$24+Päälaskenta!D$20),2))+Päälaskenta!C$15,(2*SQRT((POWER(F1396,2))+POWER(Päälaskenta!E$15*F1396,2))+Päälaskenta!C$15))</f>
        <v>5.89913780286484</v>
      </c>
      <c r="O1396" s="8">
        <f t="shared" si="150"/>
        <v>0.69936067572390703</v>
      </c>
      <c r="P1396" s="8">
        <f>Päälaskenta!F$15</f>
        <v>0.08</v>
      </c>
      <c r="Q1396" s="8">
        <f t="shared" si="151"/>
        <v>40.631909790043501</v>
      </c>
      <c r="R1396" s="8">
        <f t="shared" si="152"/>
        <v>0.60596879260718095</v>
      </c>
      <c r="S1396" s="8">
        <f t="shared" si="153"/>
        <v>3.7856943431580099E-3</v>
      </c>
    </row>
    <row r="1397" spans="1:19" x14ac:dyDescent="0.2">
      <c r="A1397" s="8">
        <v>1395</v>
      </c>
      <c r="B1397" s="8">
        <f>IF(Päälaskenta!C$7,Päälaskenta!E$7,Päälaskenta!G$5)</f>
        <v>2.5</v>
      </c>
      <c r="C1397" s="56">
        <v>0.60499999999999998</v>
      </c>
      <c r="D1397" s="92">
        <f t="shared" si="147"/>
        <v>4.1322299999999998</v>
      </c>
      <c r="E1397" s="8">
        <f>Päälaskenta!F$15</f>
        <v>0.08</v>
      </c>
      <c r="F1397" s="93">
        <f>SQRT(POWER(Päälaskenta!C$15/(2*Päälaskenta!E$15),2)+(D1397/Päälaskenta!E$15))-Päälaskenta!C$15/(2*Päälaskenta!E$15)</f>
        <v>1.0263</v>
      </c>
      <c r="G1397" s="57">
        <f>2*SQRT((POWER(F1397,2))+POWER(Päälaskenta!E$15*F1397,2))+Päälaskenta!C$15</f>
        <v>5.9</v>
      </c>
      <c r="H1397" s="57">
        <f t="shared" si="148"/>
        <v>0.7</v>
      </c>
      <c r="I1397" s="62">
        <f t="shared" si="149"/>
        <v>3.7690000000000002E-3</v>
      </c>
      <c r="M1397" s="8">
        <f>IF(F1397&gt;(Päälaskenta!D$24+Päälaskenta!D$20),(F1397*Päälaskenta!C$15 + F1397*F1397*Päälaskenta!E$15)+(Päälaskenta!C$15 + F1397*Päälaskenta!E$15)*(F1397-(Päälaskenta!D$24+Päälaskenta!D$20)),F1397*Päälaskenta!C$15 + F1397*F1397*Päälaskenta!E$15)</f>
        <v>4.13219169</v>
      </c>
      <c r="N1397" s="8">
        <f>IF(F1397&gt;Päälaskenta!D$24+Päälaskenta!D$20,2*SQRT(POWER((Päälaskenta!D$24+Päälaskenta!D$20),2)+POWER(Päälaskenta!E$15*(Päälaskenta!D$24+Päälaskenta!D$20),2))+Päälaskenta!C$15,(2*SQRT((POWER(F1397,2))+POWER(Päälaskenta!E$15*F1397,2))+Päälaskenta!C$15))</f>
        <v>5.9028147581270103</v>
      </c>
      <c r="O1397" s="8">
        <f t="shared" si="150"/>
        <v>0.70003750063658798</v>
      </c>
      <c r="P1397" s="8">
        <f>Päälaskenta!F$15</f>
        <v>0.08</v>
      </c>
      <c r="Q1397" s="8">
        <f t="shared" si="151"/>
        <v>40.722835505674801</v>
      </c>
      <c r="R1397" s="8">
        <f t="shared" si="152"/>
        <v>0.60500581472298498</v>
      </c>
      <c r="S1397" s="8">
        <f t="shared" si="153"/>
        <v>3.7688078626268999E-3</v>
      </c>
    </row>
    <row r="1398" spans="1:19" x14ac:dyDescent="0.2">
      <c r="A1398" s="8">
        <v>1396</v>
      </c>
      <c r="B1398" s="8">
        <f>IF(Päälaskenta!C$7,Päälaskenta!E$7,Päälaskenta!G$5)</f>
        <v>2.5</v>
      </c>
      <c r="C1398" s="56">
        <v>0.60399999999999998</v>
      </c>
      <c r="D1398" s="92">
        <f t="shared" si="147"/>
        <v>4.1390700000000002</v>
      </c>
      <c r="E1398" s="8">
        <f>Päälaskenta!F$15</f>
        <v>0.08</v>
      </c>
      <c r="F1398" s="93">
        <f>SQRT(POWER(Päälaskenta!C$15/(2*Päälaskenta!E$15),2)+(D1398/Päälaskenta!E$15))-Päälaskenta!C$15/(2*Päälaskenta!E$15)</f>
        <v>1.0277000000000001</v>
      </c>
      <c r="G1398" s="57">
        <f>2*SQRT((POWER(F1398,2))+POWER(Päälaskenta!E$15*F1398,2))+Päälaskenta!C$15</f>
        <v>5.91</v>
      </c>
      <c r="H1398" s="57">
        <f t="shared" si="148"/>
        <v>0.7</v>
      </c>
      <c r="I1398" s="62">
        <f t="shared" si="149"/>
        <v>3.7569999999999999E-3</v>
      </c>
      <c r="M1398" s="8">
        <f>IF(F1398&gt;(Päälaskenta!D$24+Päälaskenta!D$20),(F1398*Päälaskenta!C$15 + F1398*F1398*Päälaskenta!E$15)+(Päälaskenta!C$15 + F1398*Päälaskenta!E$15)*(F1398-(Päälaskenta!D$24+Päälaskenta!D$20)),F1398*Päälaskenta!C$15 + F1398*F1398*Päälaskenta!E$15)</f>
        <v>4.1392672900000003</v>
      </c>
      <c r="N1398" s="8">
        <f>IF(F1398&gt;Päälaskenta!D$24+Päälaskenta!D$20,2*SQRT(POWER((Päälaskenta!D$24+Päälaskenta!D$20),2)+POWER(Päälaskenta!E$15*(Päälaskenta!D$24+Päälaskenta!D$20),2))+Päälaskenta!C$15,(2*SQRT((POWER(F1398,2))+POWER(Päälaskenta!E$15*F1398,2))+Päälaskenta!C$15))</f>
        <v>5.9067745561016602</v>
      </c>
      <c r="O1398" s="8">
        <f t="shared" si="150"/>
        <v>0.70076608658174799</v>
      </c>
      <c r="P1398" s="8">
        <f>Päälaskenta!F$15</f>
        <v>0.08</v>
      </c>
      <c r="Q1398" s="8">
        <f t="shared" si="151"/>
        <v>40.820864877396801</v>
      </c>
      <c r="R1398" s="8">
        <f t="shared" si="152"/>
        <v>0.60397162706542695</v>
      </c>
      <c r="S1398" s="8">
        <f t="shared" si="153"/>
        <v>3.7507283704334101E-3</v>
      </c>
    </row>
    <row r="1399" spans="1:19" x14ac:dyDescent="0.2">
      <c r="A1399" s="8">
        <v>1397</v>
      </c>
      <c r="B1399" s="8">
        <f>IF(Päälaskenta!C$7,Päälaskenta!E$7,Päälaskenta!G$5)</f>
        <v>2.5</v>
      </c>
      <c r="C1399" s="56">
        <v>0.60299999999999998</v>
      </c>
      <c r="D1399" s="92">
        <f t="shared" si="147"/>
        <v>4.1459400000000004</v>
      </c>
      <c r="E1399" s="8">
        <f>Päälaskenta!F$15</f>
        <v>0.08</v>
      </c>
      <c r="F1399" s="93">
        <f>SQRT(POWER(Päälaskenta!C$15/(2*Päälaskenta!E$15),2)+(D1399/Päälaskenta!E$15))-Päälaskenta!C$15/(2*Päälaskenta!E$15)</f>
        <v>1.0289999999999999</v>
      </c>
      <c r="G1399" s="57">
        <f>2*SQRT((POWER(F1399,2))+POWER(Päälaskenta!E$15*F1399,2))+Päälaskenta!C$15</f>
        <v>5.91</v>
      </c>
      <c r="H1399" s="57">
        <f t="shared" si="148"/>
        <v>0.7</v>
      </c>
      <c r="I1399" s="62">
        <f t="shared" si="149"/>
        <v>3.7439999999999999E-3</v>
      </c>
      <c r="M1399" s="8">
        <f>IF(F1399&gt;(Päälaskenta!D$24+Päälaskenta!D$20),(F1399*Päälaskenta!C$15 + F1399*F1399*Päälaskenta!E$15)+(Päälaskenta!C$15 + F1399*Päälaskenta!E$15)*(F1399-(Päälaskenta!D$24+Päälaskenta!D$20)),F1399*Päälaskenta!C$15 + F1399*F1399*Päälaskenta!E$15)</f>
        <v>4.1458409999999999</v>
      </c>
      <c r="N1399" s="8">
        <f>IF(F1399&gt;Päälaskenta!D$24+Päälaskenta!D$20,2*SQRT(POWER((Päälaskenta!D$24+Päälaskenta!D$20),2)+POWER(Päälaskenta!E$15*(Päälaskenta!D$24+Päälaskenta!D$20),2))+Päälaskenta!C$15,(2*SQRT((POWER(F1399,2))+POWER(Päälaskenta!E$15*F1399,2))+Päälaskenta!C$15))</f>
        <v>5.9104515113638296</v>
      </c>
      <c r="O1399" s="8">
        <f t="shared" si="150"/>
        <v>0.70144235039047798</v>
      </c>
      <c r="P1399" s="8">
        <f>Päälaskenta!F$15</f>
        <v>0.08</v>
      </c>
      <c r="Q1399" s="8">
        <f t="shared" si="151"/>
        <v>40.911993724923498</v>
      </c>
      <c r="R1399" s="8">
        <f t="shared" si="152"/>
        <v>0.60301396025559095</v>
      </c>
      <c r="S1399" s="8">
        <f t="shared" si="153"/>
        <v>3.7340379647903101E-3</v>
      </c>
    </row>
    <row r="1400" spans="1:19" x14ac:dyDescent="0.2">
      <c r="A1400" s="8">
        <v>1398</v>
      </c>
      <c r="B1400" s="8">
        <f>IF(Päälaskenta!C$7,Päälaskenta!E$7,Päälaskenta!G$5)</f>
        <v>2.5</v>
      </c>
      <c r="C1400" s="56">
        <v>0.60199999999999998</v>
      </c>
      <c r="D1400" s="92">
        <f t="shared" si="147"/>
        <v>4.1528200000000002</v>
      </c>
      <c r="E1400" s="8">
        <f>Päälaskenta!F$15</f>
        <v>0.08</v>
      </c>
      <c r="F1400" s="93">
        <f>SQRT(POWER(Päälaskenta!C$15/(2*Päälaskenta!E$15),2)+(D1400/Päälaskenta!E$15))-Päälaskenta!C$15/(2*Päälaskenta!E$15)</f>
        <v>1.0304</v>
      </c>
      <c r="G1400" s="57">
        <f>2*SQRT((POWER(F1400,2))+POWER(Päälaskenta!E$15*F1400,2))+Päälaskenta!C$15</f>
        <v>5.91</v>
      </c>
      <c r="H1400" s="57">
        <f t="shared" si="148"/>
        <v>0.7</v>
      </c>
      <c r="I1400" s="62">
        <f t="shared" si="149"/>
        <v>3.7320000000000001E-3</v>
      </c>
      <c r="M1400" s="8">
        <f>IF(F1400&gt;(Päälaskenta!D$24+Päälaskenta!D$20),(F1400*Päälaskenta!C$15 + F1400*F1400*Päälaskenta!E$15)+(Päälaskenta!C$15 + F1400*Päälaskenta!E$15)*(F1400-(Päälaskenta!D$24+Päälaskenta!D$20)),F1400*Päälaskenta!C$15 + F1400*F1400*Päälaskenta!E$15)</f>
        <v>4.1529241600000004</v>
      </c>
      <c r="N1400" s="8">
        <f>IF(F1400&gt;Päälaskenta!D$24+Päälaskenta!D$20,2*SQRT(POWER((Päälaskenta!D$24+Päälaskenta!D$20),2)+POWER(Päälaskenta!E$15*(Päälaskenta!D$24+Päälaskenta!D$20),2))+Päälaskenta!C$15,(2*SQRT((POWER(F1400,2))+POWER(Päälaskenta!E$15*F1400,2))+Päälaskenta!C$15))</f>
        <v>5.9144113093384698</v>
      </c>
      <c r="O1400" s="8">
        <f t="shared" si="150"/>
        <v>0.70217033324057199</v>
      </c>
      <c r="P1400" s="8">
        <f>Päälaskenta!F$15</f>
        <v>0.08</v>
      </c>
      <c r="Q1400" s="8">
        <f t="shared" si="151"/>
        <v>41.010241888297799</v>
      </c>
      <c r="R1400" s="8">
        <f t="shared" si="152"/>
        <v>0.60198546943847897</v>
      </c>
      <c r="S1400" s="8">
        <f t="shared" si="153"/>
        <v>3.7161681396259902E-3</v>
      </c>
    </row>
    <row r="1401" spans="1:19" x14ac:dyDescent="0.2">
      <c r="A1401" s="8">
        <v>1399</v>
      </c>
      <c r="B1401" s="8">
        <f>IF(Päälaskenta!C$7,Päälaskenta!E$7,Päälaskenta!G$5)</f>
        <v>2.5</v>
      </c>
      <c r="C1401" s="56">
        <v>0.60099999999999998</v>
      </c>
      <c r="D1401" s="92">
        <f t="shared" si="147"/>
        <v>4.1597299999999997</v>
      </c>
      <c r="E1401" s="8">
        <f>Päälaskenta!F$15</f>
        <v>0.08</v>
      </c>
      <c r="F1401" s="93">
        <f>SQRT(POWER(Päälaskenta!C$15/(2*Päälaskenta!E$15),2)+(D1401/Päälaskenta!E$15))-Päälaskenta!C$15/(2*Päälaskenta!E$15)</f>
        <v>1.0317000000000001</v>
      </c>
      <c r="G1401" s="57">
        <f>2*SQRT((POWER(F1401,2))+POWER(Päälaskenta!E$15*F1401,2))+Päälaskenta!C$15</f>
        <v>5.92</v>
      </c>
      <c r="H1401" s="57">
        <f t="shared" si="148"/>
        <v>0.7</v>
      </c>
      <c r="I1401" s="62">
        <f t="shared" si="149"/>
        <v>3.7190000000000001E-3</v>
      </c>
      <c r="M1401" s="8">
        <f>IF(F1401&gt;(Päälaskenta!D$24+Päälaskenta!D$20),(F1401*Päälaskenta!C$15 + F1401*F1401*Päälaskenta!E$15)+(Päälaskenta!C$15 + F1401*Päälaskenta!E$15)*(F1401-(Päälaskenta!D$24+Päälaskenta!D$20)),F1401*Päälaskenta!C$15 + F1401*F1401*Päälaskenta!E$15)</f>
        <v>4.15950489</v>
      </c>
      <c r="N1401" s="8">
        <f>IF(F1401&gt;Päälaskenta!D$24+Päälaskenta!D$20,2*SQRT(POWER((Päälaskenta!D$24+Päälaskenta!D$20),2)+POWER(Päälaskenta!E$15*(Päälaskenta!D$24+Päälaskenta!D$20),2))+Päälaskenta!C$15,(2*SQRT((POWER(F1401,2))+POWER(Päälaskenta!E$15*F1401,2))+Päälaskenta!C$15))</f>
        <v>5.9180882646006401</v>
      </c>
      <c r="O1401" s="8">
        <f t="shared" si="150"/>
        <v>0.70284603811678503</v>
      </c>
      <c r="P1401" s="8">
        <f>Päälaskenta!F$15</f>
        <v>0.08</v>
      </c>
      <c r="Q1401" s="8">
        <f t="shared" si="151"/>
        <v>41.101573931363397</v>
      </c>
      <c r="R1401" s="8">
        <f t="shared" si="152"/>
        <v>0.60103307151058505</v>
      </c>
      <c r="S1401" s="8">
        <f t="shared" si="153"/>
        <v>3.6996710520944302E-3</v>
      </c>
    </row>
    <row r="1402" spans="1:19" x14ac:dyDescent="0.2">
      <c r="A1402" s="8">
        <v>1400</v>
      </c>
      <c r="B1402" s="8">
        <f>IF(Päälaskenta!C$7,Päälaskenta!E$7,Päälaskenta!G$5)</f>
        <v>2.5</v>
      </c>
      <c r="C1402" s="56">
        <v>0.6</v>
      </c>
      <c r="D1402" s="92">
        <f t="shared" si="147"/>
        <v>4.1666699999999999</v>
      </c>
      <c r="E1402" s="8">
        <f>Päälaskenta!F$15</f>
        <v>0.08</v>
      </c>
      <c r="F1402" s="93">
        <f>SQRT(POWER(Päälaskenta!C$15/(2*Päälaskenta!E$15),2)+(D1402/Päälaskenta!E$15))-Päälaskenta!C$15/(2*Päälaskenta!E$15)</f>
        <v>1.0330999999999999</v>
      </c>
      <c r="G1402" s="57">
        <f>2*SQRT((POWER(F1402,2))+POWER(Päälaskenta!E$15*F1402,2))+Päälaskenta!C$15</f>
        <v>5.92</v>
      </c>
      <c r="H1402" s="57">
        <f t="shared" si="148"/>
        <v>0.7</v>
      </c>
      <c r="I1402" s="62">
        <f t="shared" si="149"/>
        <v>3.7069999999999998E-3</v>
      </c>
      <c r="M1402" s="8">
        <f>IF(F1402&gt;(Päälaskenta!D$24+Päälaskenta!D$20),(F1402*Päälaskenta!C$15 + F1402*F1402*Päälaskenta!E$15)+(Päälaskenta!C$15 + F1402*Päälaskenta!E$15)*(F1402-(Päälaskenta!D$24+Päälaskenta!D$20)),F1402*Päälaskenta!C$15 + F1402*F1402*Päälaskenta!E$15)</f>
        <v>4.1665956099999999</v>
      </c>
      <c r="N1402" s="8">
        <f>IF(F1402&gt;Päälaskenta!D$24+Päälaskenta!D$20,2*SQRT(POWER((Päälaskenta!D$24+Päälaskenta!D$20),2)+POWER(Päälaskenta!E$15*(Päälaskenta!D$24+Päälaskenta!D$20),2))+Päälaskenta!C$15,(2*SQRT((POWER(F1402,2))+POWER(Päälaskenta!E$15*F1402,2))+Päälaskenta!C$15))</f>
        <v>5.92204806257529</v>
      </c>
      <c r="O1402" s="8">
        <f t="shared" si="150"/>
        <v>0.70357342020424196</v>
      </c>
      <c r="P1402" s="8">
        <f>Päälaskenta!F$15</f>
        <v>0.08</v>
      </c>
      <c r="Q1402" s="8">
        <f t="shared" si="151"/>
        <v>41.200040955103901</v>
      </c>
      <c r="R1402" s="8">
        <f t="shared" si="152"/>
        <v>0.60001023233449802</v>
      </c>
      <c r="S1402" s="8">
        <f t="shared" si="153"/>
        <v>3.6820079498064901E-3</v>
      </c>
    </row>
    <row r="1403" spans="1:19" x14ac:dyDescent="0.2">
      <c r="A1403" s="8">
        <v>1401</v>
      </c>
      <c r="B1403" s="8">
        <f>IF(Päälaskenta!C$7,Päälaskenta!E$7,Päälaskenta!G$5)</f>
        <v>2.5</v>
      </c>
      <c r="C1403" s="56">
        <v>0.59899999999999998</v>
      </c>
      <c r="D1403" s="92">
        <f t="shared" si="147"/>
        <v>4.1736199999999997</v>
      </c>
      <c r="E1403" s="8">
        <f>Päälaskenta!F$15</f>
        <v>0.08</v>
      </c>
      <c r="F1403" s="93">
        <f>SQRT(POWER(Päälaskenta!C$15/(2*Päälaskenta!E$15),2)+(D1403/Päälaskenta!E$15))-Päälaskenta!C$15/(2*Päälaskenta!E$15)</f>
        <v>1.0345</v>
      </c>
      <c r="G1403" s="57">
        <f>2*SQRT((POWER(F1403,2))+POWER(Päälaskenta!E$15*F1403,2))+Päälaskenta!C$15</f>
        <v>5.93</v>
      </c>
      <c r="H1403" s="57">
        <f t="shared" si="148"/>
        <v>0.7</v>
      </c>
      <c r="I1403" s="62">
        <f t="shared" si="149"/>
        <v>3.6949999999999999E-3</v>
      </c>
      <c r="M1403" s="8">
        <f>IF(F1403&gt;(Päälaskenta!D$24+Päälaskenta!D$20),(F1403*Päälaskenta!C$15 + F1403*F1403*Päälaskenta!E$15)+(Päälaskenta!C$15 + F1403*Päälaskenta!E$15)*(F1403-(Päälaskenta!D$24+Päälaskenta!D$20)),F1403*Päälaskenta!C$15 + F1403*F1403*Päälaskenta!E$15)</f>
        <v>4.1736902499999999</v>
      </c>
      <c r="N1403" s="8">
        <f>IF(F1403&gt;Päälaskenta!D$24+Päälaskenta!D$20,2*SQRT(POWER((Päälaskenta!D$24+Päälaskenta!D$20),2)+POWER(Päälaskenta!E$15*(Päälaskenta!D$24+Päälaskenta!D$20),2))+Päälaskenta!C$15,(2*SQRT((POWER(F1403,2))+POWER(Päälaskenta!E$15*F1403,2))+Päälaskenta!C$15))</f>
        <v>5.9260078605499302</v>
      </c>
      <c r="O1403" s="8">
        <f t="shared" si="150"/>
        <v>0.70430049169942899</v>
      </c>
      <c r="P1403" s="8">
        <f>Päälaskenta!F$15</f>
        <v>0.08</v>
      </c>
      <c r="Q1403" s="8">
        <f t="shared" si="151"/>
        <v>41.298621489163999</v>
      </c>
      <c r="R1403" s="8">
        <f t="shared" si="152"/>
        <v>0.59899030600078695</v>
      </c>
      <c r="S1403" s="8">
        <f t="shared" si="153"/>
        <v>3.6644508941949699E-3</v>
      </c>
    </row>
    <row r="1404" spans="1:19" x14ac:dyDescent="0.2">
      <c r="A1404" s="8">
        <v>1402</v>
      </c>
      <c r="B1404" s="8">
        <f>IF(Päälaskenta!C$7,Päälaskenta!E$7,Päälaskenta!G$5)</f>
        <v>2.5</v>
      </c>
      <c r="C1404" s="56">
        <v>0.59799999999999998</v>
      </c>
      <c r="D1404" s="92">
        <f t="shared" si="147"/>
        <v>4.1806000000000001</v>
      </c>
      <c r="E1404" s="8">
        <f>Päälaskenta!F$15</f>
        <v>0.08</v>
      </c>
      <c r="F1404" s="93">
        <f>SQRT(POWER(Päälaskenta!C$15/(2*Päälaskenta!E$15),2)+(D1404/Päälaskenta!E$15))-Päälaskenta!C$15/(2*Päälaskenta!E$15)</f>
        <v>1.0359</v>
      </c>
      <c r="G1404" s="57">
        <f>2*SQRT((POWER(F1404,2))+POWER(Päälaskenta!E$15*F1404,2))+Päälaskenta!C$15</f>
        <v>5.93</v>
      </c>
      <c r="H1404" s="57">
        <f t="shared" si="148"/>
        <v>0.7</v>
      </c>
      <c r="I1404" s="62">
        <f t="shared" si="149"/>
        <v>3.6819999999999999E-3</v>
      </c>
      <c r="M1404" s="8">
        <f>IF(F1404&gt;(Päälaskenta!D$24+Päälaskenta!D$20),(F1404*Päälaskenta!C$15 + F1404*F1404*Päälaskenta!E$15)+(Päälaskenta!C$15 + F1404*Päälaskenta!E$15)*(F1404-(Päälaskenta!D$24+Päälaskenta!D$20)),F1404*Päälaskenta!C$15 + F1404*F1404*Päälaskenta!E$15)</f>
        <v>4.1807888100000001</v>
      </c>
      <c r="N1404" s="8">
        <f>IF(F1404&gt;Päälaskenta!D$24+Päälaskenta!D$20,2*SQRT(POWER((Päälaskenta!D$24+Päälaskenta!D$20),2)+POWER(Päälaskenta!E$15*(Päälaskenta!D$24+Päälaskenta!D$20),2))+Päälaskenta!C$15,(2*SQRT((POWER(F1404,2))+POWER(Päälaskenta!E$15*F1404,2))+Päälaskenta!C$15))</f>
        <v>5.9299676585245802</v>
      </c>
      <c r="O1404" s="8">
        <f t="shared" si="150"/>
        <v>0.70502725322454995</v>
      </c>
      <c r="P1404" s="8">
        <f>Päälaskenta!F$15</f>
        <v>0.08</v>
      </c>
      <c r="Q1404" s="8">
        <f t="shared" si="151"/>
        <v>41.397315552160102</v>
      </c>
      <c r="R1404" s="8">
        <f t="shared" si="152"/>
        <v>0.59797328054941901</v>
      </c>
      <c r="S1404" s="8">
        <f t="shared" si="153"/>
        <v>3.6469991134746799E-3</v>
      </c>
    </row>
    <row r="1405" spans="1:19" x14ac:dyDescent="0.2">
      <c r="A1405" s="8">
        <v>1403</v>
      </c>
      <c r="B1405" s="8">
        <f>IF(Päälaskenta!C$7,Päälaskenta!E$7,Päälaskenta!G$5)</f>
        <v>2.5</v>
      </c>
      <c r="C1405" s="56">
        <v>0.59699999999999998</v>
      </c>
      <c r="D1405" s="92">
        <f t="shared" si="147"/>
        <v>4.1875999999999998</v>
      </c>
      <c r="E1405" s="8">
        <f>Päälaskenta!F$15</f>
        <v>0.08</v>
      </c>
      <c r="F1405" s="93">
        <f>SQRT(POWER(Päälaskenta!C$15/(2*Päälaskenta!E$15),2)+(D1405/Päälaskenta!E$15))-Päälaskenta!C$15/(2*Päälaskenta!E$15)</f>
        <v>1.0371999999999999</v>
      </c>
      <c r="G1405" s="57">
        <f>2*SQRT((POWER(F1405,2))+POWER(Päälaskenta!E$15*F1405,2))+Päälaskenta!C$15</f>
        <v>5.93</v>
      </c>
      <c r="H1405" s="57">
        <f t="shared" si="148"/>
        <v>0.71</v>
      </c>
      <c r="I1405" s="62">
        <f t="shared" si="149"/>
        <v>3.601E-3</v>
      </c>
      <c r="M1405" s="8">
        <f>IF(F1405&gt;(Päälaskenta!D$24+Päälaskenta!D$20),(F1405*Päälaskenta!C$15 + F1405*F1405*Päälaskenta!E$15)+(Päälaskenta!C$15 + F1405*Päälaskenta!E$15)*(F1405-(Päälaskenta!D$24+Päälaskenta!D$20)),F1405*Päälaskenta!C$15 + F1405*F1405*Päälaskenta!E$15)</f>
        <v>4.1873838399999999</v>
      </c>
      <c r="N1405" s="8">
        <f>IF(F1405&gt;Päälaskenta!D$24+Päälaskenta!D$20,2*SQRT(POWER((Päälaskenta!D$24+Päälaskenta!D$20),2)+POWER(Päälaskenta!E$15*(Päälaskenta!D$24+Päälaskenta!D$20),2))+Päälaskenta!C$15,(2*SQRT((POWER(F1405,2))+POWER(Päälaskenta!E$15*F1405,2))+Päälaskenta!C$15))</f>
        <v>5.9336446137867496</v>
      </c>
      <c r="O1405" s="8">
        <f t="shared" si="150"/>
        <v>0.70570182620486999</v>
      </c>
      <c r="P1405" s="8">
        <f>Päälaskenta!F$15</f>
        <v>0.08</v>
      </c>
      <c r="Q1405" s="8">
        <f t="shared" si="151"/>
        <v>41.4890617102769</v>
      </c>
      <c r="R1405" s="8">
        <f t="shared" si="152"/>
        <v>0.59703148684836105</v>
      </c>
      <c r="S1405" s="8">
        <f t="shared" si="153"/>
        <v>3.63088748359165E-3</v>
      </c>
    </row>
    <row r="1406" spans="1:19" x14ac:dyDescent="0.2">
      <c r="A1406" s="8">
        <v>1404</v>
      </c>
      <c r="B1406" s="8">
        <f>IF(Päälaskenta!C$7,Päälaskenta!E$7,Päälaskenta!G$5)</f>
        <v>2.5</v>
      </c>
      <c r="C1406" s="56">
        <v>0.59599999999999997</v>
      </c>
      <c r="D1406" s="92">
        <f t="shared" si="147"/>
        <v>4.1946300000000001</v>
      </c>
      <c r="E1406" s="8">
        <f>Päälaskenta!F$15</f>
        <v>0.08</v>
      </c>
      <c r="F1406" s="93">
        <f>SQRT(POWER(Päälaskenta!C$15/(2*Päälaskenta!E$15),2)+(D1406/Päälaskenta!E$15))-Päälaskenta!C$15/(2*Päälaskenta!E$15)</f>
        <v>1.0386</v>
      </c>
      <c r="G1406" s="57">
        <f>2*SQRT((POWER(F1406,2))+POWER(Päälaskenta!E$15*F1406,2))+Päälaskenta!C$15</f>
        <v>5.94</v>
      </c>
      <c r="H1406" s="57">
        <f t="shared" si="148"/>
        <v>0.71</v>
      </c>
      <c r="I1406" s="62">
        <f t="shared" si="149"/>
        <v>3.5890000000000002E-3</v>
      </c>
      <c r="M1406" s="8">
        <f>IF(F1406&gt;(Päälaskenta!D$24+Päälaskenta!D$20),(F1406*Päälaskenta!C$15 + F1406*F1406*Päälaskenta!E$15)+(Päälaskenta!C$15 + F1406*Päälaskenta!E$15)*(F1406-(Päälaskenta!D$24+Päälaskenta!D$20)),F1406*Päälaskenta!C$15 + F1406*F1406*Päälaskenta!E$15)</f>
        <v>4.1944899600000003</v>
      </c>
      <c r="N1406" s="8">
        <f>IF(F1406&gt;Päälaskenta!D$24+Päälaskenta!D$20,2*SQRT(POWER((Päälaskenta!D$24+Päälaskenta!D$20),2)+POWER(Päälaskenta!E$15*(Päälaskenta!D$24+Päälaskenta!D$20),2))+Päälaskenta!C$15,(2*SQRT((POWER(F1406,2))+POWER(Päälaskenta!E$15*F1406,2))+Päälaskenta!C$15))</f>
        <v>5.9376044117613898</v>
      </c>
      <c r="O1406" s="8">
        <f t="shared" si="150"/>
        <v>0.70642799168153203</v>
      </c>
      <c r="P1406" s="8">
        <f>Päälaskenta!F$15</f>
        <v>0.08</v>
      </c>
      <c r="Q1406" s="8">
        <f t="shared" si="151"/>
        <v>41.587974774683197</v>
      </c>
      <c r="R1406" s="8">
        <f t="shared" si="152"/>
        <v>0.59602002242008001</v>
      </c>
      <c r="S1406" s="8">
        <f t="shared" si="153"/>
        <v>3.6136365779356602E-3</v>
      </c>
    </row>
    <row r="1407" spans="1:19" x14ac:dyDescent="0.2">
      <c r="A1407" s="8">
        <v>1405</v>
      </c>
      <c r="B1407" s="8">
        <f>IF(Päälaskenta!C$7,Päälaskenta!E$7,Päälaskenta!G$5)</f>
        <v>2.5</v>
      </c>
      <c r="C1407" s="56">
        <v>0.59499999999999997</v>
      </c>
      <c r="D1407" s="92">
        <f t="shared" si="147"/>
        <v>4.2016799999999996</v>
      </c>
      <c r="E1407" s="8">
        <f>Päälaskenta!F$15</f>
        <v>0.08</v>
      </c>
      <c r="F1407" s="93">
        <f>SQRT(POWER(Päälaskenta!C$15/(2*Päälaskenta!E$15),2)+(D1407/Päälaskenta!E$15))-Päälaskenta!C$15/(2*Päälaskenta!E$15)</f>
        <v>1.04</v>
      </c>
      <c r="G1407" s="57">
        <f>2*SQRT((POWER(F1407,2))+POWER(Päälaskenta!E$15*F1407,2))+Päälaskenta!C$15</f>
        <v>5.94</v>
      </c>
      <c r="H1407" s="57">
        <f t="shared" si="148"/>
        <v>0.71</v>
      </c>
      <c r="I1407" s="62">
        <f t="shared" si="149"/>
        <v>3.5769999999999999E-3</v>
      </c>
      <c r="M1407" s="8">
        <f>IF(F1407&gt;(Päälaskenta!D$24+Päälaskenta!D$20),(F1407*Päälaskenta!C$15 + F1407*F1407*Päälaskenta!E$15)+(Päälaskenta!C$15 + F1407*Päälaskenta!E$15)*(F1407-(Päälaskenta!D$24+Päälaskenta!D$20)),F1407*Päälaskenta!C$15 + F1407*F1407*Päälaskenta!E$15)</f>
        <v>4.2016</v>
      </c>
      <c r="N1407" s="8">
        <f>IF(F1407&gt;Päälaskenta!D$24+Päälaskenta!D$20,2*SQRT(POWER((Päälaskenta!D$24+Päälaskenta!D$20),2)+POWER(Päälaskenta!E$15*(Päälaskenta!D$24+Päälaskenta!D$20),2))+Päälaskenta!C$15,(2*SQRT((POWER(F1407,2))+POWER(Päälaskenta!E$15*F1407,2))+Päälaskenta!C$15))</f>
        <v>5.9415642097360397</v>
      </c>
      <c r="O1407" s="8">
        <f t="shared" si="150"/>
        <v>0.70715384900075995</v>
      </c>
      <c r="P1407" s="8">
        <f>Päälaskenta!F$15</f>
        <v>0.08</v>
      </c>
      <c r="Q1407" s="8">
        <f t="shared" si="151"/>
        <v>41.687001422818398</v>
      </c>
      <c r="R1407" s="8">
        <f t="shared" si="152"/>
        <v>0.59501142421934505</v>
      </c>
      <c r="S1407" s="8">
        <f t="shared" si="153"/>
        <v>3.59648872477932E-3</v>
      </c>
    </row>
    <row r="1408" spans="1:19" x14ac:dyDescent="0.2">
      <c r="A1408" s="8">
        <v>1406</v>
      </c>
      <c r="B1408" s="8">
        <f>IF(Päälaskenta!C$7,Päälaskenta!E$7,Päälaskenta!G$5)</f>
        <v>2.5</v>
      </c>
      <c r="C1408" s="56">
        <v>0.59399999999999997</v>
      </c>
      <c r="D1408" s="92">
        <f t="shared" si="147"/>
        <v>4.2087500000000002</v>
      </c>
      <c r="E1408" s="8">
        <f>Päälaskenta!F$15</f>
        <v>0.08</v>
      </c>
      <c r="F1408" s="93">
        <f>SQRT(POWER(Päälaskenta!C$15/(2*Päälaskenta!E$15),2)+(D1408/Päälaskenta!E$15))-Päälaskenta!C$15/(2*Päälaskenta!E$15)</f>
        <v>1.0414000000000001</v>
      </c>
      <c r="G1408" s="57">
        <f>2*SQRT((POWER(F1408,2))+POWER(Päälaskenta!E$15*F1408,2))+Päälaskenta!C$15</f>
        <v>5.95</v>
      </c>
      <c r="H1408" s="57">
        <f t="shared" si="148"/>
        <v>0.71</v>
      </c>
      <c r="I1408" s="62">
        <f t="shared" si="149"/>
        <v>3.565E-3</v>
      </c>
      <c r="M1408" s="8">
        <f>IF(F1408&gt;(Päälaskenta!D$24+Päälaskenta!D$20),(F1408*Päälaskenta!C$15 + F1408*F1408*Päälaskenta!E$15)+(Päälaskenta!C$15 + F1408*Päälaskenta!E$15)*(F1408-(Päälaskenta!D$24+Päälaskenta!D$20)),F1408*Päälaskenta!C$15 + F1408*F1408*Päälaskenta!E$15)</f>
        <v>4.2087139599999999</v>
      </c>
      <c r="N1408" s="8">
        <f>IF(F1408&gt;Päälaskenta!D$24+Päälaskenta!D$20,2*SQRT(POWER((Päälaskenta!D$24+Päälaskenta!D$20),2)+POWER(Päälaskenta!E$15*(Päälaskenta!D$24+Päälaskenta!D$20),2))+Päälaskenta!C$15,(2*SQRT((POWER(F1408,2))+POWER(Päälaskenta!E$15*F1408,2))+Päälaskenta!C$15))</f>
        <v>5.9455240077106799</v>
      </c>
      <c r="O1408" s="8">
        <f t="shared" si="150"/>
        <v>0.707879398778269</v>
      </c>
      <c r="P1408" s="8">
        <f>Päälaskenta!F$15</f>
        <v>0.08</v>
      </c>
      <c r="Q1408" s="8">
        <f t="shared" si="151"/>
        <v>41.786141673485602</v>
      </c>
      <c r="R1408" s="8">
        <f t="shared" si="152"/>
        <v>0.59400568053809999</v>
      </c>
      <c r="S1408" s="8">
        <f t="shared" si="153"/>
        <v>3.5794431779679501E-3</v>
      </c>
    </row>
    <row r="1409" spans="1:19" x14ac:dyDescent="0.2">
      <c r="A1409" s="8">
        <v>1407</v>
      </c>
      <c r="B1409" s="8">
        <f>IF(Päälaskenta!C$7,Päälaskenta!E$7,Päälaskenta!G$5)</f>
        <v>2.5</v>
      </c>
      <c r="C1409" s="56">
        <v>0.59299999999999997</v>
      </c>
      <c r="D1409" s="92">
        <f t="shared" si="147"/>
        <v>4.2158499999999997</v>
      </c>
      <c r="E1409" s="8">
        <f>Päälaskenta!F$15</f>
        <v>0.08</v>
      </c>
      <c r="F1409" s="93">
        <f>SQRT(POWER(Päälaskenta!C$15/(2*Päälaskenta!E$15),2)+(D1409/Päälaskenta!E$15))-Päälaskenta!C$15/(2*Päälaskenta!E$15)</f>
        <v>1.0427999999999999</v>
      </c>
      <c r="G1409" s="57">
        <f>2*SQRT((POWER(F1409,2))+POWER(Päälaskenta!E$15*F1409,2))+Päälaskenta!C$15</f>
        <v>5.95</v>
      </c>
      <c r="H1409" s="57">
        <f t="shared" si="148"/>
        <v>0.71</v>
      </c>
      <c r="I1409" s="62">
        <f t="shared" si="149"/>
        <v>3.5530000000000002E-3</v>
      </c>
      <c r="M1409" s="8">
        <f>IF(F1409&gt;(Päälaskenta!D$24+Päälaskenta!D$20),(F1409*Päälaskenta!C$15 + F1409*F1409*Päälaskenta!E$15)+(Päälaskenta!C$15 + F1409*Päälaskenta!E$15)*(F1409-(Päälaskenta!D$24+Päälaskenta!D$20)),F1409*Päälaskenta!C$15 + F1409*F1409*Päälaskenta!E$15)</f>
        <v>4.2158318399999999</v>
      </c>
      <c r="N1409" s="8">
        <f>IF(F1409&gt;Päälaskenta!D$24+Päälaskenta!D$20,2*SQRT(POWER((Päälaskenta!D$24+Päälaskenta!D$20),2)+POWER(Päälaskenta!E$15*(Päälaskenta!D$24+Päälaskenta!D$20),2))+Päälaskenta!C$15,(2*SQRT((POWER(F1409,2))+POWER(Päälaskenta!E$15*F1409,2))+Päälaskenta!C$15))</f>
        <v>5.9494838056853299</v>
      </c>
      <c r="O1409" s="8">
        <f t="shared" si="150"/>
        <v>0.70860464162812697</v>
      </c>
      <c r="P1409" s="8">
        <f>Päälaskenta!F$15</f>
        <v>0.08</v>
      </c>
      <c r="Q1409" s="8">
        <f t="shared" si="151"/>
        <v>41.885395545534699</v>
      </c>
      <c r="R1409" s="8">
        <f t="shared" si="152"/>
        <v>0.59300277973136595</v>
      </c>
      <c r="S1409" s="8">
        <f t="shared" si="153"/>
        <v>3.5624991977132002E-3</v>
      </c>
    </row>
    <row r="1410" spans="1:19" x14ac:dyDescent="0.2">
      <c r="A1410" s="8">
        <v>1408</v>
      </c>
      <c r="B1410" s="8">
        <f>IF(Päälaskenta!C$7,Päälaskenta!E$7,Päälaskenta!G$5)</f>
        <v>2.5</v>
      </c>
      <c r="C1410" s="56">
        <v>0.59199999999999997</v>
      </c>
      <c r="D1410" s="92">
        <f t="shared" si="147"/>
        <v>4.2229700000000001</v>
      </c>
      <c r="E1410" s="8">
        <f>Päälaskenta!F$15</f>
        <v>0.08</v>
      </c>
      <c r="F1410" s="93">
        <f>SQRT(POWER(Päälaskenta!C$15/(2*Päälaskenta!E$15),2)+(D1410/Päälaskenta!E$15))-Päälaskenta!C$15/(2*Päälaskenta!E$15)</f>
        <v>1.0442</v>
      </c>
      <c r="G1410" s="57">
        <f>2*SQRT((POWER(F1410,2))+POWER(Päälaskenta!E$15*F1410,2))+Päälaskenta!C$15</f>
        <v>5.95</v>
      </c>
      <c r="H1410" s="57">
        <f t="shared" si="148"/>
        <v>0.71</v>
      </c>
      <c r="I1410" s="62">
        <f t="shared" si="149"/>
        <v>3.5409999999999999E-3</v>
      </c>
      <c r="M1410" s="8">
        <f>IF(F1410&gt;(Päälaskenta!D$24+Päälaskenta!D$20),(F1410*Päälaskenta!C$15 + F1410*F1410*Päälaskenta!E$15)+(Päälaskenta!C$15 + F1410*Päälaskenta!E$15)*(F1410-(Päälaskenta!D$24+Päälaskenta!D$20)),F1410*Päälaskenta!C$15 + F1410*F1410*Päälaskenta!E$15)</f>
        <v>4.2229536400000001</v>
      </c>
      <c r="N1410" s="8">
        <f>IF(F1410&gt;Päälaskenta!D$24+Päälaskenta!D$20,2*SQRT(POWER((Päälaskenta!D$24+Päälaskenta!D$20),2)+POWER(Päälaskenta!E$15*(Päälaskenta!D$24+Päälaskenta!D$20),2))+Päälaskenta!C$15,(2*SQRT((POWER(F1410,2))+POWER(Päälaskenta!E$15*F1410,2))+Päälaskenta!C$15))</f>
        <v>5.9534436036599701</v>
      </c>
      <c r="O1410" s="8">
        <f t="shared" si="150"/>
        <v>0.70932957816277498</v>
      </c>
      <c r="P1410" s="8">
        <f>Päälaskenta!F$15</f>
        <v>0.08</v>
      </c>
      <c r="Q1410" s="8">
        <f t="shared" si="151"/>
        <v>41.9847630578627</v>
      </c>
      <c r="R1410" s="8">
        <f t="shared" si="152"/>
        <v>0.59200271021682305</v>
      </c>
      <c r="S1410" s="8">
        <f t="shared" si="153"/>
        <v>3.54565605053041E-3</v>
      </c>
    </row>
    <row r="1411" spans="1:19" x14ac:dyDescent="0.2">
      <c r="A1411" s="8">
        <v>1409</v>
      </c>
      <c r="B1411" s="8">
        <f>IF(Päälaskenta!C$7,Päälaskenta!E$7,Päälaskenta!G$5)</f>
        <v>2.5</v>
      </c>
      <c r="C1411" s="56">
        <v>0.59099999999999997</v>
      </c>
      <c r="D1411" s="92">
        <f t="shared" ref="D1411:D1474" si="154">B1411/C1411</f>
        <v>4.2301200000000003</v>
      </c>
      <c r="E1411" s="8">
        <f>Päälaskenta!F$15</f>
        <v>0.08</v>
      </c>
      <c r="F1411" s="93">
        <f>SQRT(POWER(Päälaskenta!C$15/(2*Päälaskenta!E$15),2)+(D1411/Päälaskenta!E$15))-Päälaskenta!C$15/(2*Päälaskenta!E$15)</f>
        <v>1.0456000000000001</v>
      </c>
      <c r="G1411" s="57">
        <f>2*SQRT((POWER(F1411,2))+POWER(Päälaskenta!E$15*F1411,2))+Päälaskenta!C$15</f>
        <v>5.96</v>
      </c>
      <c r="H1411" s="57">
        <f t="shared" ref="H1411:H1474" si="155">D1411/G1411</f>
        <v>0.71</v>
      </c>
      <c r="I1411" s="62">
        <f t="shared" ref="I1411:I1474" si="156">POWER(C1411/((1/E1411)*POWER(H1411,2/3)),2)</f>
        <v>3.529E-3</v>
      </c>
      <c r="M1411" s="8">
        <f>IF(F1411&gt;(Päälaskenta!D$24+Päälaskenta!D$20),(F1411*Päälaskenta!C$15 + F1411*F1411*Päälaskenta!E$15)+(Päälaskenta!C$15 + F1411*Päälaskenta!E$15)*(F1411-(Päälaskenta!D$24+Päälaskenta!D$20)),F1411*Päälaskenta!C$15 + F1411*F1411*Päälaskenta!E$15)</f>
        <v>4.2300793600000004</v>
      </c>
      <c r="N1411" s="8">
        <f>IF(F1411&gt;Päälaskenta!D$24+Päälaskenta!D$20,2*SQRT(POWER((Päälaskenta!D$24+Päälaskenta!D$20),2)+POWER(Päälaskenta!E$15*(Päälaskenta!D$24+Päälaskenta!D$20),2))+Päälaskenta!C$15,(2*SQRT((POWER(F1411,2))+POWER(Päälaskenta!E$15*F1411,2))+Päälaskenta!C$15))</f>
        <v>5.95740340163462</v>
      </c>
      <c r="O1411" s="8">
        <f t="shared" si="150"/>
        <v>0.71005420899302096</v>
      </c>
      <c r="P1411" s="8">
        <f>Päälaskenta!F$15</f>
        <v>0.08</v>
      </c>
      <c r="Q1411" s="8">
        <f t="shared" si="151"/>
        <v>42.084244229413102</v>
      </c>
      <c r="R1411" s="8">
        <f t="shared" si="152"/>
        <v>0.59100546047438696</v>
      </c>
      <c r="S1411" s="8">
        <f t="shared" si="153"/>
        <v>3.5289130091767E-3</v>
      </c>
    </row>
    <row r="1412" spans="1:19" x14ac:dyDescent="0.2">
      <c r="A1412" s="8">
        <v>1410</v>
      </c>
      <c r="B1412" s="8">
        <f>IF(Päälaskenta!C$7,Päälaskenta!E$7,Päälaskenta!G$5)</f>
        <v>2.5</v>
      </c>
      <c r="C1412" s="56">
        <v>0.59</v>
      </c>
      <c r="D1412" s="92">
        <f t="shared" si="154"/>
        <v>4.2372899999999998</v>
      </c>
      <c r="E1412" s="8">
        <f>Päälaskenta!F$15</f>
        <v>0.08</v>
      </c>
      <c r="F1412" s="93">
        <f>SQRT(POWER(Päälaskenta!C$15/(2*Päälaskenta!E$15),2)+(D1412/Päälaskenta!E$15))-Päälaskenta!C$15/(2*Päälaskenta!E$15)</f>
        <v>1.0469999999999999</v>
      </c>
      <c r="G1412" s="57">
        <f>2*SQRT((POWER(F1412,2))+POWER(Päälaskenta!E$15*F1412,2))+Päälaskenta!C$15</f>
        <v>5.96</v>
      </c>
      <c r="H1412" s="57">
        <f t="shared" si="155"/>
        <v>0.71</v>
      </c>
      <c r="I1412" s="62">
        <f t="shared" si="156"/>
        <v>3.5170000000000002E-3</v>
      </c>
      <c r="M1412" s="8">
        <f>IF(F1412&gt;(Päälaskenta!D$24+Päälaskenta!D$20),(F1412*Päälaskenta!C$15 + F1412*F1412*Päälaskenta!E$15)+(Päälaskenta!C$15 + F1412*Päälaskenta!E$15)*(F1412-(Päälaskenta!D$24+Päälaskenta!D$20)),F1412*Päälaskenta!C$15 + F1412*F1412*Päälaskenta!E$15)</f>
        <v>4.237209</v>
      </c>
      <c r="N1412" s="8">
        <f>IF(F1412&gt;Päälaskenta!D$24+Päälaskenta!D$20,2*SQRT(POWER((Päälaskenta!D$24+Päälaskenta!D$20),2)+POWER(Päälaskenta!E$15*(Päälaskenta!D$24+Päälaskenta!D$20),2))+Päälaskenta!C$15,(2*SQRT((POWER(F1412,2))+POWER(Päälaskenta!E$15*F1412,2))+Päälaskenta!C$15))</f>
        <v>5.9613631996092602</v>
      </c>
      <c r="O1412" s="8">
        <f t="shared" ref="O1412:O1475" si="157">M1412/N1412</f>
        <v>0.71077853472805197</v>
      </c>
      <c r="P1412" s="8">
        <f>Päälaskenta!F$15</f>
        <v>0.08</v>
      </c>
      <c r="Q1412" s="8">
        <f t="shared" ref="Q1412:Q1475" si="158">(1/P1412)*M1412*POWER(O1412,(2/3))</f>
        <v>42.183839079175897</v>
      </c>
      <c r="R1412" s="8">
        <f t="shared" ref="R1412:R1475" si="159">B1412/M1412</f>
        <v>0.59001101904579201</v>
      </c>
      <c r="S1412" s="8">
        <f t="shared" ref="S1412:S1475" si="160">(B1412*B1412)/(Q1412*Q1412)</f>
        <v>3.5122693525897002E-3</v>
      </c>
    </row>
    <row r="1413" spans="1:19" x14ac:dyDescent="0.2">
      <c r="A1413" s="8">
        <v>1411</v>
      </c>
      <c r="B1413" s="8">
        <f>IF(Päälaskenta!C$7,Päälaskenta!E$7,Päälaskenta!G$5)</f>
        <v>2.5</v>
      </c>
      <c r="C1413" s="56">
        <v>0.58899999999999997</v>
      </c>
      <c r="D1413" s="92">
        <f t="shared" si="154"/>
        <v>4.2444800000000003</v>
      </c>
      <c r="E1413" s="8">
        <f>Päälaskenta!F$15</f>
        <v>0.08</v>
      </c>
      <c r="F1413" s="93">
        <f>SQRT(POWER(Päälaskenta!C$15/(2*Päälaskenta!E$15),2)+(D1413/Päälaskenta!E$15))-Päälaskenta!C$15/(2*Päälaskenta!E$15)</f>
        <v>1.0484</v>
      </c>
      <c r="G1413" s="57">
        <f>2*SQRT((POWER(F1413,2))+POWER(Päälaskenta!E$15*F1413,2))+Päälaskenta!C$15</f>
        <v>5.97</v>
      </c>
      <c r="H1413" s="57">
        <f t="shared" si="155"/>
        <v>0.71</v>
      </c>
      <c r="I1413" s="62">
        <f t="shared" si="156"/>
        <v>3.5049999999999999E-3</v>
      </c>
      <c r="M1413" s="8">
        <f>IF(F1413&gt;(Päälaskenta!D$24+Päälaskenta!D$20),(F1413*Päälaskenta!C$15 + F1413*F1413*Päälaskenta!E$15)+(Päälaskenta!C$15 + F1413*Päälaskenta!E$15)*(F1413-(Päälaskenta!D$24+Päälaskenta!D$20)),F1413*Päälaskenta!C$15 + F1413*F1413*Päälaskenta!E$15)</f>
        <v>4.2443425599999998</v>
      </c>
      <c r="N1413" s="8">
        <f>IF(F1413&gt;Päälaskenta!D$24+Päälaskenta!D$20,2*SQRT(POWER((Päälaskenta!D$24+Päälaskenta!D$20),2)+POWER(Päälaskenta!E$15*(Päälaskenta!D$24+Päälaskenta!D$20),2))+Päälaskenta!C$15,(2*SQRT((POWER(F1413,2))+POWER(Päälaskenta!E$15*F1413,2))+Päälaskenta!C$15))</f>
        <v>5.9653229975839102</v>
      </c>
      <c r="O1413" s="8">
        <f t="shared" si="157"/>
        <v>0.71150255597543599</v>
      </c>
      <c r="P1413" s="8">
        <f>Päälaskenta!F$15</f>
        <v>0.08</v>
      </c>
      <c r="Q1413" s="8">
        <f t="shared" si="158"/>
        <v>42.283547626187101</v>
      </c>
      <c r="R1413" s="8">
        <f t="shared" si="159"/>
        <v>0.58901937453417996</v>
      </c>
      <c r="S1413" s="8">
        <f t="shared" si="160"/>
        <v>3.4957243658270899E-3</v>
      </c>
    </row>
    <row r="1414" spans="1:19" x14ac:dyDescent="0.2">
      <c r="A1414" s="8">
        <v>1412</v>
      </c>
      <c r="B1414" s="8">
        <f>IF(Päälaskenta!C$7,Päälaskenta!E$7,Päälaskenta!G$5)</f>
        <v>2.5</v>
      </c>
      <c r="C1414" s="56">
        <v>0.58799999999999997</v>
      </c>
      <c r="D1414" s="92">
        <f t="shared" si="154"/>
        <v>4.2516999999999996</v>
      </c>
      <c r="E1414" s="8">
        <f>Päälaskenta!F$15</f>
        <v>0.08</v>
      </c>
      <c r="F1414" s="93">
        <f>SQRT(POWER(Päälaskenta!C$15/(2*Päälaskenta!E$15),2)+(D1414/Päälaskenta!E$15))-Päälaskenta!C$15/(2*Päälaskenta!E$15)</f>
        <v>1.0498000000000001</v>
      </c>
      <c r="G1414" s="57">
        <f>2*SQRT((POWER(F1414,2))+POWER(Päälaskenta!E$15*F1414,2))+Päälaskenta!C$15</f>
        <v>5.97</v>
      </c>
      <c r="H1414" s="57">
        <f t="shared" si="155"/>
        <v>0.71</v>
      </c>
      <c r="I1414" s="62">
        <f t="shared" si="156"/>
        <v>3.493E-3</v>
      </c>
      <c r="M1414" s="8">
        <f>IF(F1414&gt;(Päälaskenta!D$24+Päälaskenta!D$20),(F1414*Päälaskenta!C$15 + F1414*F1414*Päälaskenta!E$15)+(Päälaskenta!C$15 + F1414*Päälaskenta!E$15)*(F1414-(Päälaskenta!D$24+Päälaskenta!D$20)),F1414*Päälaskenta!C$15 + F1414*F1414*Päälaskenta!E$15)</f>
        <v>4.2514800399999997</v>
      </c>
      <c r="N1414" s="8">
        <f>IF(F1414&gt;Päälaskenta!D$24+Päälaskenta!D$20,2*SQRT(POWER((Päälaskenta!D$24+Päälaskenta!D$20),2)+POWER(Päälaskenta!E$15*(Päälaskenta!D$24+Päälaskenta!D$20),2))+Päälaskenta!C$15,(2*SQRT((POWER(F1414,2))+POWER(Päälaskenta!E$15*F1414,2))+Päälaskenta!C$15))</f>
        <v>5.9692827955585503</v>
      </c>
      <c r="O1414" s="8">
        <f t="shared" si="157"/>
        <v>0.71222627334113198</v>
      </c>
      <c r="P1414" s="8">
        <f>Päälaskenta!F$15</f>
        <v>0.08</v>
      </c>
      <c r="Q1414" s="8">
        <f t="shared" si="158"/>
        <v>42.383369889529298</v>
      </c>
      <c r="R1414" s="8">
        <f t="shared" si="159"/>
        <v>0.58803051560369102</v>
      </c>
      <c r="S1414" s="8">
        <f t="shared" si="160"/>
        <v>3.4792773400065501E-3</v>
      </c>
    </row>
    <row r="1415" spans="1:19" x14ac:dyDescent="0.2">
      <c r="A1415" s="8">
        <v>1413</v>
      </c>
      <c r="B1415" s="8">
        <f>IF(Päälaskenta!C$7,Päälaskenta!E$7,Päälaskenta!G$5)</f>
        <v>2.5</v>
      </c>
      <c r="C1415" s="56">
        <v>0.58699999999999997</v>
      </c>
      <c r="D1415" s="92">
        <f t="shared" si="154"/>
        <v>4.2589399999999999</v>
      </c>
      <c r="E1415" s="8">
        <f>Päälaskenta!F$15</f>
        <v>0.08</v>
      </c>
      <c r="F1415" s="93">
        <f>SQRT(POWER(Päälaskenta!C$15/(2*Päälaskenta!E$15),2)+(D1415/Päälaskenta!E$15))-Päälaskenta!C$15/(2*Päälaskenta!E$15)</f>
        <v>1.0512999999999999</v>
      </c>
      <c r="G1415" s="57">
        <f>2*SQRT((POWER(F1415,2))+POWER(Päälaskenta!E$15*F1415,2))+Päälaskenta!C$15</f>
        <v>5.97</v>
      </c>
      <c r="H1415" s="57">
        <f t="shared" si="155"/>
        <v>0.71</v>
      </c>
      <c r="I1415" s="62">
        <f t="shared" si="156"/>
        <v>3.4819999999999999E-3</v>
      </c>
      <c r="M1415" s="8">
        <f>IF(F1415&gt;(Päälaskenta!D$24+Päälaskenta!D$20),(F1415*Päälaskenta!C$15 + F1415*F1415*Päälaskenta!E$15)+(Päälaskenta!C$15 + F1415*Päälaskenta!E$15)*(F1415-(Päälaskenta!D$24+Päälaskenta!D$20)),F1415*Päälaskenta!C$15 + F1415*F1415*Päälaskenta!E$15)</f>
        <v>4.2591316900000002</v>
      </c>
      <c r="N1415" s="8">
        <f>IF(F1415&gt;Päälaskenta!D$24+Päälaskenta!D$20,2*SQRT(POWER((Päälaskenta!D$24+Päälaskenta!D$20),2)+POWER(Päälaskenta!E$15*(Päälaskenta!D$24+Päälaskenta!D$20),2))+Päälaskenta!C$15,(2*SQRT((POWER(F1415,2))+POWER(Päälaskenta!E$15*F1415,2))+Päälaskenta!C$15))</f>
        <v>5.9735254362456702</v>
      </c>
      <c r="O1415" s="8">
        <f t="shared" si="157"/>
        <v>0.71300134827530603</v>
      </c>
      <c r="P1415" s="8">
        <f>Päälaskenta!F$15</f>
        <v>0.08</v>
      </c>
      <c r="Q1415" s="8">
        <f t="shared" si="158"/>
        <v>42.4904485265874</v>
      </c>
      <c r="R1415" s="8">
        <f t="shared" si="159"/>
        <v>0.586974102225987</v>
      </c>
      <c r="S1415" s="8">
        <f t="shared" si="160"/>
        <v>3.4617634348516699E-3</v>
      </c>
    </row>
    <row r="1416" spans="1:19" x14ac:dyDescent="0.2">
      <c r="A1416" s="8">
        <v>1414</v>
      </c>
      <c r="B1416" s="8">
        <f>IF(Päälaskenta!C$7,Päälaskenta!E$7,Päälaskenta!G$5)</f>
        <v>2.5</v>
      </c>
      <c r="C1416" s="56">
        <v>0.58599999999999997</v>
      </c>
      <c r="D1416" s="92">
        <f t="shared" si="154"/>
        <v>4.2662100000000001</v>
      </c>
      <c r="E1416" s="8">
        <f>Päälaskenta!F$15</f>
        <v>0.08</v>
      </c>
      <c r="F1416" s="93">
        <f>SQRT(POWER(Päälaskenta!C$15/(2*Päälaskenta!E$15),2)+(D1416/Päälaskenta!E$15))-Päälaskenta!C$15/(2*Päälaskenta!E$15)</f>
        <v>1.0527</v>
      </c>
      <c r="G1416" s="57">
        <f>2*SQRT((POWER(F1416,2))+POWER(Päälaskenta!E$15*F1416,2))+Päälaskenta!C$15</f>
        <v>5.98</v>
      </c>
      <c r="H1416" s="57">
        <f t="shared" si="155"/>
        <v>0.71</v>
      </c>
      <c r="I1416" s="62">
        <f t="shared" si="156"/>
        <v>3.47E-3</v>
      </c>
      <c r="M1416" s="8">
        <f>IF(F1416&gt;(Päälaskenta!D$24+Päälaskenta!D$20),(F1416*Päälaskenta!C$15 + F1416*F1416*Päälaskenta!E$15)+(Päälaskenta!C$15 + F1416*Päälaskenta!E$15)*(F1416-(Päälaskenta!D$24+Päälaskenta!D$20)),F1416*Päälaskenta!C$15 + F1416*F1416*Päälaskenta!E$15)</f>
        <v>4.2662772899999997</v>
      </c>
      <c r="N1416" s="8">
        <f>IF(F1416&gt;Päälaskenta!D$24+Päälaskenta!D$20,2*SQRT(POWER((Päälaskenta!D$24+Päälaskenta!D$20),2)+POWER(Päälaskenta!E$15*(Päälaskenta!D$24+Päälaskenta!D$20),2))+Päälaskenta!C$15,(2*SQRT((POWER(F1416,2))+POWER(Päälaskenta!E$15*F1416,2))+Päälaskenta!C$15))</f>
        <v>5.9774852342203104</v>
      </c>
      <c r="O1416" s="8">
        <f t="shared" si="157"/>
        <v>0.71372443809248198</v>
      </c>
      <c r="P1416" s="8">
        <f>Päälaskenta!F$15</f>
        <v>0.08</v>
      </c>
      <c r="Q1416" s="8">
        <f t="shared" si="158"/>
        <v>42.590506406086803</v>
      </c>
      <c r="R1416" s="8">
        <f t="shared" si="159"/>
        <v>0.58599097762817998</v>
      </c>
      <c r="S1416" s="8">
        <f t="shared" si="160"/>
        <v>3.4455170989237099E-3</v>
      </c>
    </row>
    <row r="1417" spans="1:19" x14ac:dyDescent="0.2">
      <c r="A1417" s="8">
        <v>1415</v>
      </c>
      <c r="B1417" s="8">
        <f>IF(Päälaskenta!C$7,Päälaskenta!E$7,Päälaskenta!G$5)</f>
        <v>2.5</v>
      </c>
      <c r="C1417" s="56">
        <v>0.58499999999999996</v>
      </c>
      <c r="D1417" s="92">
        <f t="shared" si="154"/>
        <v>4.2735000000000003</v>
      </c>
      <c r="E1417" s="8">
        <f>Päälaskenta!F$15</f>
        <v>0.08</v>
      </c>
      <c r="F1417" s="93">
        <f>SQRT(POWER(Päälaskenta!C$15/(2*Päälaskenta!E$15),2)+(D1417/Päälaskenta!E$15))-Päälaskenta!C$15/(2*Päälaskenta!E$15)</f>
        <v>1.0541</v>
      </c>
      <c r="G1417" s="57">
        <f>2*SQRT((POWER(F1417,2))+POWER(Päälaskenta!E$15*F1417,2))+Päälaskenta!C$15</f>
        <v>5.98</v>
      </c>
      <c r="H1417" s="57">
        <f t="shared" si="155"/>
        <v>0.71</v>
      </c>
      <c r="I1417" s="62">
        <f t="shared" si="156"/>
        <v>3.4580000000000001E-3</v>
      </c>
      <c r="M1417" s="8">
        <f>IF(F1417&gt;(Päälaskenta!D$24+Päälaskenta!D$20),(F1417*Päälaskenta!C$15 + F1417*F1417*Päälaskenta!E$15)+(Päälaskenta!C$15 + F1417*Päälaskenta!E$15)*(F1417-(Päälaskenta!D$24+Päälaskenta!D$20)),F1417*Päälaskenta!C$15 + F1417*F1417*Päälaskenta!E$15)</f>
        <v>4.2734268100000001</v>
      </c>
      <c r="N1417" s="8">
        <f>IF(F1417&gt;Päälaskenta!D$24+Päälaskenta!D$20,2*SQRT(POWER((Päälaskenta!D$24+Päälaskenta!D$20),2)+POWER(Päälaskenta!E$15*(Päälaskenta!D$24+Päälaskenta!D$20),2))+Päälaskenta!C$15,(2*SQRT((POWER(F1417,2))+POWER(Päälaskenta!E$15*F1417,2))+Päälaskenta!C$15))</f>
        <v>5.9814450321949604</v>
      </c>
      <c r="O1417" s="8">
        <f t="shared" si="157"/>
        <v>0.71444722587909804</v>
      </c>
      <c r="P1417" s="8">
        <f>Päälaskenta!F$15</f>
        <v>0.08</v>
      </c>
      <c r="Q1417" s="8">
        <f t="shared" si="158"/>
        <v>42.690678060812402</v>
      </c>
      <c r="R1417" s="8">
        <f t="shared" si="159"/>
        <v>0.58501060417131601</v>
      </c>
      <c r="S1417" s="8">
        <f t="shared" si="160"/>
        <v>3.42936658392534E-3</v>
      </c>
    </row>
    <row r="1418" spans="1:19" x14ac:dyDescent="0.2">
      <c r="A1418" s="8">
        <v>1416</v>
      </c>
      <c r="B1418" s="8">
        <f>IF(Päälaskenta!C$7,Päälaskenta!E$7,Päälaskenta!G$5)</f>
        <v>2.5</v>
      </c>
      <c r="C1418" s="56">
        <v>0.58399999999999996</v>
      </c>
      <c r="D1418" s="92">
        <f t="shared" si="154"/>
        <v>4.2808200000000003</v>
      </c>
      <c r="E1418" s="8">
        <f>Päälaskenta!F$15</f>
        <v>0.08</v>
      </c>
      <c r="F1418" s="93">
        <f>SQRT(POWER(Päälaskenta!C$15/(2*Päälaskenta!E$15),2)+(D1418/Päälaskenta!E$15))-Päälaskenta!C$15/(2*Päälaskenta!E$15)</f>
        <v>1.0555000000000001</v>
      </c>
      <c r="G1418" s="57">
        <f>2*SQRT((POWER(F1418,2))+POWER(Päälaskenta!E$15*F1418,2))+Päälaskenta!C$15</f>
        <v>5.99</v>
      </c>
      <c r="H1418" s="57">
        <f t="shared" si="155"/>
        <v>0.71</v>
      </c>
      <c r="I1418" s="62">
        <f t="shared" si="156"/>
        <v>3.4459999999999998E-3</v>
      </c>
      <c r="M1418" s="8">
        <f>IF(F1418&gt;(Päälaskenta!D$24+Päälaskenta!D$20),(F1418*Päälaskenta!C$15 + F1418*F1418*Päälaskenta!E$15)+(Päälaskenta!C$15 + F1418*Päälaskenta!E$15)*(F1418-(Päälaskenta!D$24+Päälaskenta!D$20)),F1418*Päälaskenta!C$15 + F1418*F1418*Päälaskenta!E$15)</f>
        <v>4.2805802499999999</v>
      </c>
      <c r="N1418" s="8">
        <f>IF(F1418&gt;Päälaskenta!D$24+Päälaskenta!D$20,2*SQRT(POWER((Päälaskenta!D$24+Päälaskenta!D$20),2)+POWER(Päälaskenta!E$15*(Päälaskenta!D$24+Päälaskenta!D$20),2))+Päälaskenta!C$15,(2*SQRT((POWER(F1418,2))+POWER(Päälaskenta!E$15*F1418,2))+Päälaskenta!C$15))</f>
        <v>5.9854048301695997</v>
      </c>
      <c r="O1418" s="8">
        <f t="shared" si="157"/>
        <v>0.71516971223460402</v>
      </c>
      <c r="P1418" s="8">
        <f>Päälaskenta!F$15</f>
        <v>0.08</v>
      </c>
      <c r="Q1418" s="8">
        <f t="shared" si="158"/>
        <v>42.790963510031801</v>
      </c>
      <c r="R1418" s="8">
        <f t="shared" si="159"/>
        <v>0.58403297076371796</v>
      </c>
      <c r="S1418" s="8">
        <f t="shared" si="160"/>
        <v>3.4133112050430902E-3</v>
      </c>
    </row>
    <row r="1419" spans="1:19" x14ac:dyDescent="0.2">
      <c r="A1419" s="8">
        <v>1417</v>
      </c>
      <c r="B1419" s="8">
        <f>IF(Päälaskenta!C$7,Päälaskenta!E$7,Päälaskenta!G$5)</f>
        <v>2.5</v>
      </c>
      <c r="C1419" s="56">
        <v>0.58299999999999996</v>
      </c>
      <c r="D1419" s="92">
        <f t="shared" si="154"/>
        <v>4.2881600000000004</v>
      </c>
      <c r="E1419" s="8">
        <f>Päälaskenta!F$15</f>
        <v>0.08</v>
      </c>
      <c r="F1419" s="93">
        <f>SQRT(POWER(Päälaskenta!C$15/(2*Päälaskenta!E$15),2)+(D1419/Päälaskenta!E$15))-Päälaskenta!C$15/(2*Päälaskenta!E$15)</f>
        <v>1.0569999999999999</v>
      </c>
      <c r="G1419" s="57">
        <f>2*SQRT((POWER(F1419,2))+POWER(Päälaskenta!E$15*F1419,2))+Päälaskenta!C$15</f>
        <v>5.99</v>
      </c>
      <c r="H1419" s="57">
        <f t="shared" si="155"/>
        <v>0.72</v>
      </c>
      <c r="I1419" s="62">
        <f t="shared" si="156"/>
        <v>3.3709999999999999E-3</v>
      </c>
      <c r="M1419" s="8">
        <f>IF(F1419&gt;(Päälaskenta!D$24+Päälaskenta!D$20),(F1419*Päälaskenta!C$15 + F1419*F1419*Päälaskenta!E$15)+(Päälaskenta!C$15 + F1419*Päälaskenta!E$15)*(F1419-(Päälaskenta!D$24+Päälaskenta!D$20)),F1419*Päälaskenta!C$15 + F1419*F1419*Päälaskenta!E$15)</f>
        <v>4.2882490000000004</v>
      </c>
      <c r="N1419" s="8">
        <f>IF(F1419&gt;Päälaskenta!D$24+Päälaskenta!D$20,2*SQRT(POWER((Päälaskenta!D$24+Päälaskenta!D$20),2)+POWER(Päälaskenta!E$15*(Päälaskenta!D$24+Päälaskenta!D$20),2))+Päälaskenta!C$15,(2*SQRT((POWER(F1419,2))+POWER(Päälaskenta!E$15*F1419,2))+Päälaskenta!C$15))</f>
        <v>5.9896474708567196</v>
      </c>
      <c r="O1419" s="8">
        <f t="shared" si="157"/>
        <v>0.71594347094130995</v>
      </c>
      <c r="P1419" s="8">
        <f>Päälaskenta!F$15</f>
        <v>0.08</v>
      </c>
      <c r="Q1419" s="8">
        <f t="shared" si="158"/>
        <v>42.898538504619502</v>
      </c>
      <c r="R1419" s="8">
        <f t="shared" si="159"/>
        <v>0.58298853448109</v>
      </c>
      <c r="S1419" s="8">
        <f t="shared" si="160"/>
        <v>3.3962138139895302E-3</v>
      </c>
    </row>
    <row r="1420" spans="1:19" x14ac:dyDescent="0.2">
      <c r="A1420" s="8">
        <v>1418</v>
      </c>
      <c r="B1420" s="8">
        <f>IF(Päälaskenta!C$7,Päälaskenta!E$7,Päälaskenta!G$5)</f>
        <v>2.5</v>
      </c>
      <c r="C1420" s="56">
        <v>0.58199999999999996</v>
      </c>
      <c r="D1420" s="92">
        <f t="shared" si="154"/>
        <v>4.2955300000000003</v>
      </c>
      <c r="E1420" s="8">
        <f>Päälaskenta!F$15</f>
        <v>0.08</v>
      </c>
      <c r="F1420" s="93">
        <f>SQRT(POWER(Päälaskenta!C$15/(2*Päälaskenta!E$15),2)+(D1420/Päälaskenta!E$15))-Päälaskenta!C$15/(2*Päälaskenta!E$15)</f>
        <v>1.0584</v>
      </c>
      <c r="G1420" s="57">
        <f>2*SQRT((POWER(F1420,2))+POWER(Päälaskenta!E$15*F1420,2))+Päälaskenta!C$15</f>
        <v>5.99</v>
      </c>
      <c r="H1420" s="57">
        <f t="shared" si="155"/>
        <v>0.72</v>
      </c>
      <c r="I1420" s="62">
        <f t="shared" si="156"/>
        <v>3.359E-3</v>
      </c>
      <c r="M1420" s="8">
        <f>IF(F1420&gt;(Päälaskenta!D$24+Päälaskenta!D$20),(F1420*Päälaskenta!C$15 + F1420*F1420*Päälaskenta!E$15)+(Päälaskenta!C$15 + F1420*Päälaskenta!E$15)*(F1420-(Päälaskenta!D$24+Päälaskenta!D$20)),F1420*Päälaskenta!C$15 + F1420*F1420*Päälaskenta!E$15)</f>
        <v>4.2954105599999997</v>
      </c>
      <c r="N1420" s="8">
        <f>IF(F1420&gt;Päälaskenta!D$24+Päälaskenta!D$20,2*SQRT(POWER((Päälaskenta!D$24+Päälaskenta!D$20),2)+POWER(Päälaskenta!E$15*(Päälaskenta!D$24+Päälaskenta!D$20),2))+Päälaskenta!C$15,(2*SQRT((POWER(F1420,2))+POWER(Päälaskenta!E$15*F1420,2))+Päälaskenta!C$15))</f>
        <v>5.9936072688313704</v>
      </c>
      <c r="O1420" s="8">
        <f t="shared" si="157"/>
        <v>0.71666533480387995</v>
      </c>
      <c r="P1420" s="8">
        <f>Päälaskenta!F$15</f>
        <v>0.08</v>
      </c>
      <c r="Q1420" s="8">
        <f t="shared" si="158"/>
        <v>42.999059732491403</v>
      </c>
      <c r="R1420" s="8">
        <f t="shared" si="159"/>
        <v>0.58201654185997098</v>
      </c>
      <c r="S1420" s="8">
        <f t="shared" si="160"/>
        <v>3.3803533491312599E-3</v>
      </c>
    </row>
    <row r="1421" spans="1:19" x14ac:dyDescent="0.2">
      <c r="A1421" s="8">
        <v>1419</v>
      </c>
      <c r="B1421" s="8">
        <f>IF(Päälaskenta!C$7,Päälaskenta!E$7,Päälaskenta!G$5)</f>
        <v>2.5</v>
      </c>
      <c r="C1421" s="56">
        <v>0.58099999999999996</v>
      </c>
      <c r="D1421" s="92">
        <f t="shared" si="154"/>
        <v>4.3029299999999999</v>
      </c>
      <c r="E1421" s="8">
        <f>Päälaskenta!F$15</f>
        <v>0.08</v>
      </c>
      <c r="F1421" s="93">
        <f>SQRT(POWER(Päälaskenta!C$15/(2*Päälaskenta!E$15),2)+(D1421/Päälaskenta!E$15))-Päälaskenta!C$15/(2*Päälaskenta!E$15)</f>
        <v>1.0599000000000001</v>
      </c>
      <c r="G1421" s="57">
        <f>2*SQRT((POWER(F1421,2))+POWER(Päälaskenta!E$15*F1421,2))+Päälaskenta!C$15</f>
        <v>6</v>
      </c>
      <c r="H1421" s="57">
        <f t="shared" si="155"/>
        <v>0.72</v>
      </c>
      <c r="I1421" s="62">
        <f t="shared" si="156"/>
        <v>3.3479999999999998E-3</v>
      </c>
      <c r="M1421" s="8">
        <f>IF(F1421&gt;(Päälaskenta!D$24+Päälaskenta!D$20),(F1421*Päälaskenta!C$15 + F1421*F1421*Päälaskenta!E$15)+(Päälaskenta!C$15 + F1421*Päälaskenta!E$15)*(F1421-(Päälaskenta!D$24+Päälaskenta!D$20)),F1421*Päälaskenta!C$15 + F1421*F1421*Päälaskenta!E$15)</f>
        <v>4.3030880099999997</v>
      </c>
      <c r="N1421" s="8">
        <f>IF(F1421&gt;Päälaskenta!D$24+Päälaskenta!D$20,2*SQRT(POWER((Päälaskenta!D$24+Päälaskenta!D$20),2)+POWER(Päälaskenta!E$15*(Päälaskenta!D$24+Päälaskenta!D$20),2))+Päälaskenta!C$15,(2*SQRT((POWER(F1421,2))+POWER(Päälaskenta!E$15*F1421,2))+Päälaskenta!C$15))</f>
        <v>5.9978499095184903</v>
      </c>
      <c r="O1421" s="8">
        <f t="shared" si="157"/>
        <v>0.71743842792249102</v>
      </c>
      <c r="P1421" s="8">
        <f>Päälaskenta!F$15</f>
        <v>0.08</v>
      </c>
      <c r="Q1421" s="8">
        <f t="shared" si="158"/>
        <v>43.1068873916172</v>
      </c>
      <c r="R1421" s="8">
        <f t="shared" si="159"/>
        <v>0.58097812412626004</v>
      </c>
      <c r="S1421" s="8">
        <f t="shared" si="160"/>
        <v>3.3634632540366998E-3</v>
      </c>
    </row>
    <row r="1422" spans="1:19" x14ac:dyDescent="0.2">
      <c r="A1422" s="8">
        <v>1420</v>
      </c>
      <c r="B1422" s="8">
        <f>IF(Päälaskenta!C$7,Päälaskenta!E$7,Päälaskenta!G$5)</f>
        <v>2.5</v>
      </c>
      <c r="C1422" s="56">
        <v>0.57999999999999996</v>
      </c>
      <c r="D1422" s="92">
        <f t="shared" si="154"/>
        <v>4.3103400000000001</v>
      </c>
      <c r="E1422" s="8">
        <f>Päälaskenta!F$15</f>
        <v>0.08</v>
      </c>
      <c r="F1422" s="93">
        <f>SQRT(POWER(Päälaskenta!C$15/(2*Päälaskenta!E$15),2)+(D1422/Päälaskenta!E$15))-Päälaskenta!C$15/(2*Päälaskenta!E$15)</f>
        <v>1.0612999999999999</v>
      </c>
      <c r="G1422" s="57">
        <f>2*SQRT((POWER(F1422,2))+POWER(Päälaskenta!E$15*F1422,2))+Päälaskenta!C$15</f>
        <v>6</v>
      </c>
      <c r="H1422" s="57">
        <f t="shared" si="155"/>
        <v>0.72</v>
      </c>
      <c r="I1422" s="62">
        <f t="shared" si="156"/>
        <v>3.336E-3</v>
      </c>
      <c r="M1422" s="8">
        <f>IF(F1422&gt;(Päälaskenta!D$24+Päälaskenta!D$20),(F1422*Päälaskenta!C$15 + F1422*F1422*Päälaskenta!E$15)+(Päälaskenta!C$15 + F1422*Päälaskenta!E$15)*(F1422-(Päälaskenta!D$24+Päälaskenta!D$20)),F1422*Päälaskenta!C$15 + F1422*F1422*Päälaskenta!E$15)</f>
        <v>4.3102576900000003</v>
      </c>
      <c r="N1422" s="8">
        <f>IF(F1422&gt;Päälaskenta!D$24+Päälaskenta!D$20,2*SQRT(POWER((Päälaskenta!D$24+Päälaskenta!D$20),2)+POWER(Päälaskenta!E$15*(Päälaskenta!D$24+Päälaskenta!D$20),2))+Päälaskenta!C$15,(2*SQRT((POWER(F1422,2))+POWER(Päälaskenta!E$15*F1422,2))+Päälaskenta!C$15))</f>
        <v>6.0018097074931296</v>
      </c>
      <c r="O1422" s="8">
        <f t="shared" si="157"/>
        <v>0.71815967184343399</v>
      </c>
      <c r="P1422" s="8">
        <f>Päälaskenta!F$15</f>
        <v>0.08</v>
      </c>
      <c r="Q1422" s="8">
        <f t="shared" si="158"/>
        <v>43.207644481405801</v>
      </c>
      <c r="R1422" s="8">
        <f t="shared" si="159"/>
        <v>0.58001172547064095</v>
      </c>
      <c r="S1422" s="8">
        <f t="shared" si="160"/>
        <v>3.3477948399639299E-3</v>
      </c>
    </row>
    <row r="1423" spans="1:19" x14ac:dyDescent="0.2">
      <c r="A1423" s="8">
        <v>1421</v>
      </c>
      <c r="B1423" s="8">
        <f>IF(Päälaskenta!C$7,Päälaskenta!E$7,Päälaskenta!G$5)</f>
        <v>2.5</v>
      </c>
      <c r="C1423" s="56">
        <v>0.57899999999999996</v>
      </c>
      <c r="D1423" s="92">
        <f t="shared" si="154"/>
        <v>4.3177899999999996</v>
      </c>
      <c r="E1423" s="8">
        <f>Päälaskenta!F$15</f>
        <v>0.08</v>
      </c>
      <c r="F1423" s="93">
        <f>SQRT(POWER(Päälaskenta!C$15/(2*Päälaskenta!E$15),2)+(D1423/Päälaskenta!E$15))-Päälaskenta!C$15/(2*Päälaskenta!E$15)</f>
        <v>1.0628</v>
      </c>
      <c r="G1423" s="57">
        <f>2*SQRT((POWER(F1423,2))+POWER(Päälaskenta!E$15*F1423,2))+Päälaskenta!C$15</f>
        <v>6.01</v>
      </c>
      <c r="H1423" s="57">
        <f t="shared" si="155"/>
        <v>0.72</v>
      </c>
      <c r="I1423" s="62">
        <f t="shared" si="156"/>
        <v>3.3249999999999998E-3</v>
      </c>
      <c r="M1423" s="8">
        <f>IF(F1423&gt;(Päälaskenta!D$24+Päälaskenta!D$20),(F1423*Päälaskenta!C$15 + F1423*F1423*Päälaskenta!E$15)+(Päälaskenta!C$15 + F1423*Päälaskenta!E$15)*(F1423-(Päälaskenta!D$24+Päälaskenta!D$20)),F1423*Päälaskenta!C$15 + F1423*F1423*Päälaskenta!E$15)</f>
        <v>4.3179438399999999</v>
      </c>
      <c r="N1423" s="8">
        <f>IF(F1423&gt;Päälaskenta!D$24+Päälaskenta!D$20,2*SQRT(POWER((Päälaskenta!D$24+Päälaskenta!D$20),2)+POWER(Päälaskenta!E$15*(Päälaskenta!D$24+Päälaskenta!D$20),2))+Päälaskenta!C$15,(2*SQRT((POWER(F1423,2))+POWER(Päälaskenta!E$15*F1423,2))+Päälaskenta!C$15))</f>
        <v>6.0060523481802504</v>
      </c>
      <c r="O1423" s="8">
        <f t="shared" si="157"/>
        <v>0.71893210210002201</v>
      </c>
      <c r="P1423" s="8">
        <f>Päälaskenta!F$15</f>
        <v>0.08</v>
      </c>
      <c r="Q1423" s="8">
        <f t="shared" si="158"/>
        <v>43.315724894492803</v>
      </c>
      <c r="R1423" s="8">
        <f t="shared" si="159"/>
        <v>0.57897927639559099</v>
      </c>
      <c r="S1423" s="8">
        <f t="shared" si="160"/>
        <v>3.3311089997151298E-3</v>
      </c>
    </row>
    <row r="1424" spans="1:19" x14ac:dyDescent="0.2">
      <c r="A1424" s="8">
        <v>1422</v>
      </c>
      <c r="B1424" s="8">
        <f>IF(Päälaskenta!C$7,Päälaskenta!E$7,Päälaskenta!G$5)</f>
        <v>2.5</v>
      </c>
      <c r="C1424" s="56">
        <v>0.57799999999999996</v>
      </c>
      <c r="D1424" s="92">
        <f t="shared" si="154"/>
        <v>4.3252600000000001</v>
      </c>
      <c r="E1424" s="8">
        <f>Päälaskenta!F$15</f>
        <v>0.08</v>
      </c>
      <c r="F1424" s="93">
        <f>SQRT(POWER(Päälaskenta!C$15/(2*Päälaskenta!E$15),2)+(D1424/Päälaskenta!E$15))-Päälaskenta!C$15/(2*Päälaskenta!E$15)</f>
        <v>1.0642</v>
      </c>
      <c r="G1424" s="57">
        <f>2*SQRT((POWER(F1424,2))+POWER(Päälaskenta!E$15*F1424,2))+Päälaskenta!C$15</f>
        <v>6.01</v>
      </c>
      <c r="H1424" s="57">
        <f t="shared" si="155"/>
        <v>0.72</v>
      </c>
      <c r="I1424" s="62">
        <f t="shared" si="156"/>
        <v>3.313E-3</v>
      </c>
      <c r="M1424" s="8">
        <f>IF(F1424&gt;(Päälaskenta!D$24+Päälaskenta!D$20),(F1424*Päälaskenta!C$15 + F1424*F1424*Päälaskenta!E$15)+(Päälaskenta!C$15 + F1424*Päälaskenta!E$15)*(F1424-(Päälaskenta!D$24+Päälaskenta!D$20)),F1424*Päälaskenta!C$15 + F1424*F1424*Päälaskenta!E$15)</f>
        <v>4.3251216399999999</v>
      </c>
      <c r="N1424" s="8">
        <f>IF(F1424&gt;Päälaskenta!D$24+Päälaskenta!D$20,2*SQRT(POWER((Päälaskenta!D$24+Päälaskenta!D$20),2)+POWER(Päälaskenta!E$15*(Päälaskenta!D$24+Päälaskenta!D$20),2))+Päälaskenta!C$15,(2*SQRT((POWER(F1424,2))+POWER(Päälaskenta!E$15*F1424,2))+Päälaskenta!C$15))</f>
        <v>6.0100121461549003</v>
      </c>
      <c r="O1424" s="8">
        <f t="shared" si="157"/>
        <v>0.71965272861671903</v>
      </c>
      <c r="P1424" s="8">
        <f>Päälaskenta!F$15</f>
        <v>0.08</v>
      </c>
      <c r="Q1424" s="8">
        <f t="shared" si="158"/>
        <v>43.4167179298557</v>
      </c>
      <c r="R1424" s="8">
        <f t="shared" si="159"/>
        <v>0.57801842539623904</v>
      </c>
      <c r="S1424" s="8">
        <f t="shared" si="160"/>
        <v>3.3156298226756E-3</v>
      </c>
    </row>
    <row r="1425" spans="1:19" x14ac:dyDescent="0.2">
      <c r="A1425" s="8">
        <v>1423</v>
      </c>
      <c r="B1425" s="8">
        <f>IF(Päälaskenta!C$7,Päälaskenta!E$7,Päälaskenta!G$5)</f>
        <v>2.5</v>
      </c>
      <c r="C1425" s="56">
        <v>0.57699999999999996</v>
      </c>
      <c r="D1425" s="92">
        <f t="shared" si="154"/>
        <v>4.3327600000000004</v>
      </c>
      <c r="E1425" s="8">
        <f>Päälaskenta!F$15</f>
        <v>0.08</v>
      </c>
      <c r="F1425" s="93">
        <f>SQRT(POWER(Päälaskenta!C$15/(2*Päälaskenta!E$15),2)+(D1425/Päälaskenta!E$15))-Päälaskenta!C$15/(2*Päälaskenta!E$15)</f>
        <v>1.0657000000000001</v>
      </c>
      <c r="G1425" s="57">
        <f>2*SQRT((POWER(F1425,2))+POWER(Päälaskenta!E$15*F1425,2))+Päälaskenta!C$15</f>
        <v>6.01</v>
      </c>
      <c r="H1425" s="57">
        <f t="shared" si="155"/>
        <v>0.72</v>
      </c>
      <c r="I1425" s="62">
        <f t="shared" si="156"/>
        <v>3.3019999999999998E-3</v>
      </c>
      <c r="M1425" s="8">
        <f>IF(F1425&gt;(Päälaskenta!D$24+Päälaskenta!D$20),(F1425*Päälaskenta!C$15 + F1425*F1425*Päälaskenta!E$15)+(Päälaskenta!C$15 + F1425*Päälaskenta!E$15)*(F1425-(Päälaskenta!D$24+Päälaskenta!D$20)),F1425*Päälaskenta!C$15 + F1425*F1425*Päälaskenta!E$15)</f>
        <v>4.3328164899999999</v>
      </c>
      <c r="N1425" s="8">
        <f>IF(F1425&gt;Päälaskenta!D$24+Päälaskenta!D$20,2*SQRT(POWER((Päälaskenta!D$24+Päälaskenta!D$20),2)+POWER(Päälaskenta!E$15*(Päälaskenta!D$24+Päälaskenta!D$20),2))+Päälaskenta!C$15,(2*SQRT((POWER(F1425,2))+POWER(Päälaskenta!E$15*F1425,2))+Päälaskenta!C$15))</f>
        <v>6.0142547868420104</v>
      </c>
      <c r="O1425" s="8">
        <f t="shared" si="157"/>
        <v>0.72042449872249104</v>
      </c>
      <c r="P1425" s="8">
        <f>Päälaskenta!F$15</f>
        <v>0.08</v>
      </c>
      <c r="Q1425" s="8">
        <f t="shared" si="158"/>
        <v>43.525051186747</v>
      </c>
      <c r="R1425" s="8">
        <f t="shared" si="159"/>
        <v>0.57699189563414899</v>
      </c>
      <c r="S1425" s="8">
        <f t="shared" si="160"/>
        <v>3.29914524864975E-3</v>
      </c>
    </row>
    <row r="1426" spans="1:19" x14ac:dyDescent="0.2">
      <c r="A1426" s="8">
        <v>1424</v>
      </c>
      <c r="B1426" s="8">
        <f>IF(Päälaskenta!C$7,Päälaskenta!E$7,Päälaskenta!G$5)</f>
        <v>2.5</v>
      </c>
      <c r="C1426" s="56">
        <v>0.57599999999999996</v>
      </c>
      <c r="D1426" s="92">
        <f t="shared" si="154"/>
        <v>4.3402799999999999</v>
      </c>
      <c r="E1426" s="8">
        <f>Päälaskenta!F$15</f>
        <v>0.08</v>
      </c>
      <c r="F1426" s="93">
        <f>SQRT(POWER(Päälaskenta!C$15/(2*Päälaskenta!E$15),2)+(D1426/Päälaskenta!E$15))-Päälaskenta!C$15/(2*Päälaskenta!E$15)</f>
        <v>1.0671999999999999</v>
      </c>
      <c r="G1426" s="57">
        <f>2*SQRT((POWER(F1426,2))+POWER(Päälaskenta!E$15*F1426,2))+Päälaskenta!C$15</f>
        <v>6.02</v>
      </c>
      <c r="H1426" s="57">
        <f t="shared" si="155"/>
        <v>0.72</v>
      </c>
      <c r="I1426" s="62">
        <f t="shared" si="156"/>
        <v>3.29E-3</v>
      </c>
      <c r="M1426" s="8">
        <f>IF(F1426&gt;(Päälaskenta!D$24+Päälaskenta!D$20),(F1426*Päälaskenta!C$15 + F1426*F1426*Päälaskenta!E$15)+(Päälaskenta!C$15 + F1426*Päälaskenta!E$15)*(F1426-(Päälaskenta!D$24+Päälaskenta!D$20)),F1426*Päälaskenta!C$15 + F1426*F1426*Päälaskenta!E$15)</f>
        <v>4.3405158400000001</v>
      </c>
      <c r="N1426" s="8">
        <f>IF(F1426&gt;Päälaskenta!D$24+Päälaskenta!D$20,2*SQRT(POWER((Päälaskenta!D$24+Päälaskenta!D$20),2)+POWER(Päälaskenta!E$15*(Päälaskenta!D$24+Päälaskenta!D$20),2))+Päälaskenta!C$15,(2*SQRT((POWER(F1426,2))+POWER(Päälaskenta!E$15*F1426,2))+Päälaskenta!C$15))</f>
        <v>6.0184974275291303</v>
      </c>
      <c r="O1426" s="8">
        <f t="shared" si="157"/>
        <v>0.72119592842992697</v>
      </c>
      <c r="P1426" s="8">
        <f>Päälaskenta!F$15</f>
        <v>0.08</v>
      </c>
      <c r="Q1426" s="8">
        <f t="shared" si="158"/>
        <v>43.633515260307</v>
      </c>
      <c r="R1426" s="8">
        <f t="shared" si="159"/>
        <v>0.57596840840004904</v>
      </c>
      <c r="S1426" s="8">
        <f t="shared" si="160"/>
        <v>3.28276362211666E-3</v>
      </c>
    </row>
    <row r="1427" spans="1:19" x14ac:dyDescent="0.2">
      <c r="A1427" s="8">
        <v>1425</v>
      </c>
      <c r="B1427" s="8">
        <f>IF(Päälaskenta!C$7,Päälaskenta!E$7,Päälaskenta!G$5)</f>
        <v>2.5</v>
      </c>
      <c r="C1427" s="56">
        <v>0.57499999999999996</v>
      </c>
      <c r="D1427" s="92">
        <f t="shared" si="154"/>
        <v>4.3478300000000001</v>
      </c>
      <c r="E1427" s="8">
        <f>Päälaskenta!F$15</f>
        <v>0.08</v>
      </c>
      <c r="F1427" s="93">
        <f>SQRT(POWER(Päälaskenta!C$15/(2*Päälaskenta!E$15),2)+(D1427/Päälaskenta!E$15))-Päälaskenta!C$15/(2*Päälaskenta!E$15)</f>
        <v>1.0686</v>
      </c>
      <c r="G1427" s="57">
        <f>2*SQRT((POWER(F1427,2))+POWER(Päälaskenta!E$15*F1427,2))+Päälaskenta!C$15</f>
        <v>6.02</v>
      </c>
      <c r="H1427" s="57">
        <f t="shared" si="155"/>
        <v>0.72</v>
      </c>
      <c r="I1427" s="62">
        <f t="shared" si="156"/>
        <v>3.2789999999999998E-3</v>
      </c>
      <c r="M1427" s="8">
        <f>IF(F1427&gt;(Päälaskenta!D$24+Päälaskenta!D$20),(F1427*Päälaskenta!C$15 + F1427*F1427*Päälaskenta!E$15)+(Päälaskenta!C$15 + F1427*Päälaskenta!E$15)*(F1427-(Päälaskenta!D$24+Päälaskenta!D$20)),F1427*Päälaskenta!C$15 + F1427*F1427*Päälaskenta!E$15)</f>
        <v>4.3477059599999999</v>
      </c>
      <c r="N1427" s="8">
        <f>IF(F1427&gt;Päälaskenta!D$24+Päälaskenta!D$20,2*SQRT(POWER((Päälaskenta!D$24+Päälaskenta!D$20),2)+POWER(Päälaskenta!E$15*(Päälaskenta!D$24+Päälaskenta!D$20),2))+Päälaskenta!C$15,(2*SQRT((POWER(F1427,2))+POWER(Päälaskenta!E$15*F1427,2))+Päälaskenta!C$15))</f>
        <v>6.0224572255037803</v>
      </c>
      <c r="O1427" s="8">
        <f t="shared" si="157"/>
        <v>0.72191562300989398</v>
      </c>
      <c r="P1427" s="8">
        <f>Päälaskenta!F$15</f>
        <v>0.08</v>
      </c>
      <c r="Q1427" s="8">
        <f t="shared" si="158"/>
        <v>43.734866442687498</v>
      </c>
      <c r="R1427" s="8">
        <f t="shared" si="159"/>
        <v>0.57501588722895103</v>
      </c>
      <c r="S1427" s="8">
        <f t="shared" si="160"/>
        <v>3.2675662984144498E-3</v>
      </c>
    </row>
    <row r="1428" spans="1:19" x14ac:dyDescent="0.2">
      <c r="A1428" s="8">
        <v>1426</v>
      </c>
      <c r="B1428" s="8">
        <f>IF(Päälaskenta!C$7,Päälaskenta!E$7,Päälaskenta!G$5)</f>
        <v>2.5</v>
      </c>
      <c r="C1428" s="56">
        <v>0.57399999999999995</v>
      </c>
      <c r="D1428" s="92">
        <f t="shared" si="154"/>
        <v>4.3554000000000004</v>
      </c>
      <c r="E1428" s="8">
        <f>Päälaskenta!F$15</f>
        <v>0.08</v>
      </c>
      <c r="F1428" s="93">
        <f>SQRT(POWER(Päälaskenta!C$15/(2*Päälaskenta!E$15),2)+(D1428/Päälaskenta!E$15))-Päälaskenta!C$15/(2*Päälaskenta!E$15)</f>
        <v>1.0701000000000001</v>
      </c>
      <c r="G1428" s="57">
        <f>2*SQRT((POWER(F1428,2))+POWER(Päälaskenta!E$15*F1428,2))+Päälaskenta!C$15</f>
        <v>6.03</v>
      </c>
      <c r="H1428" s="57">
        <f t="shared" si="155"/>
        <v>0.72</v>
      </c>
      <c r="I1428" s="62">
        <f t="shared" si="156"/>
        <v>3.2680000000000001E-3</v>
      </c>
      <c r="M1428" s="8">
        <f>IF(F1428&gt;(Päälaskenta!D$24+Päälaskenta!D$20),(F1428*Päälaskenta!C$15 + F1428*F1428*Päälaskenta!E$15)+(Päälaskenta!C$15 + F1428*Päälaskenta!E$15)*(F1428-(Päälaskenta!D$24+Päälaskenta!D$20)),F1428*Päälaskenta!C$15 + F1428*F1428*Päälaskenta!E$15)</f>
        <v>4.3554140099999996</v>
      </c>
      <c r="N1428" s="8">
        <f>IF(F1428&gt;Päälaskenta!D$24+Päälaskenta!D$20,2*SQRT(POWER((Päälaskenta!D$24+Päälaskenta!D$20),2)+POWER(Päälaskenta!E$15*(Päälaskenta!D$24+Päälaskenta!D$20),2))+Päälaskenta!C$15,(2*SQRT((POWER(F1428,2))+POWER(Päälaskenta!E$15*F1428,2))+Päälaskenta!C$15))</f>
        <v>6.0266998661909001</v>
      </c>
      <c r="O1428" s="8">
        <f t="shared" si="157"/>
        <v>0.72268639665190204</v>
      </c>
      <c r="P1428" s="8">
        <f>Päälaskenta!F$15</f>
        <v>0.08</v>
      </c>
      <c r="Q1428" s="8">
        <f t="shared" si="158"/>
        <v>43.843583497159102</v>
      </c>
      <c r="R1428" s="8">
        <f t="shared" si="159"/>
        <v>0.57399824546185896</v>
      </c>
      <c r="S1428" s="8">
        <f t="shared" si="160"/>
        <v>3.2513815015512799E-3</v>
      </c>
    </row>
    <row r="1429" spans="1:19" x14ac:dyDescent="0.2">
      <c r="A1429" s="8">
        <v>1427</v>
      </c>
      <c r="B1429" s="8">
        <f>IF(Päälaskenta!C$7,Päälaskenta!E$7,Päälaskenta!G$5)</f>
        <v>2.5</v>
      </c>
      <c r="C1429" s="56">
        <v>0.57299999999999995</v>
      </c>
      <c r="D1429" s="92">
        <f t="shared" si="154"/>
        <v>4.3630000000000004</v>
      </c>
      <c r="E1429" s="8">
        <f>Päälaskenta!F$15</f>
        <v>0.08</v>
      </c>
      <c r="F1429" s="93">
        <f>SQRT(POWER(Päälaskenta!C$15/(2*Päälaskenta!E$15),2)+(D1429/Päälaskenta!E$15))-Päälaskenta!C$15/(2*Päälaskenta!E$15)</f>
        <v>1.0716000000000001</v>
      </c>
      <c r="G1429" s="57">
        <f>2*SQRT((POWER(F1429,2))+POWER(Päälaskenta!E$15*F1429,2))+Päälaskenta!C$15</f>
        <v>6.03</v>
      </c>
      <c r="H1429" s="57">
        <f t="shared" si="155"/>
        <v>0.72</v>
      </c>
      <c r="I1429" s="62">
        <f t="shared" si="156"/>
        <v>3.2560000000000002E-3</v>
      </c>
      <c r="M1429" s="8">
        <f>IF(F1429&gt;(Päälaskenta!D$24+Päälaskenta!D$20),(F1429*Päälaskenta!C$15 + F1429*F1429*Päälaskenta!E$15)+(Päälaskenta!C$15 + F1429*Päälaskenta!E$15)*(F1429-(Päälaskenta!D$24+Päälaskenta!D$20)),F1429*Päälaskenta!C$15 + F1429*F1429*Päälaskenta!E$15)</f>
        <v>4.3631265600000004</v>
      </c>
      <c r="N1429" s="8">
        <f>IF(F1429&gt;Päälaskenta!D$24+Päälaskenta!D$20,2*SQRT(POWER((Päälaskenta!D$24+Päälaskenta!D$20),2)+POWER(Päälaskenta!E$15*(Päälaskenta!D$24+Päälaskenta!D$20),2))+Päälaskenta!C$15,(2*SQRT((POWER(F1429,2))+POWER(Päälaskenta!E$15*F1429,2))+Päälaskenta!C$15))</f>
        <v>6.03094250687802</v>
      </c>
      <c r="O1429" s="8">
        <f t="shared" si="157"/>
        <v>0.72345683199998201</v>
      </c>
      <c r="P1429" s="8">
        <f>Päälaskenta!F$15</f>
        <v>0.08</v>
      </c>
      <c r="Q1429" s="8">
        <f t="shared" si="158"/>
        <v>43.952431439462302</v>
      </c>
      <c r="R1429" s="8">
        <f t="shared" si="159"/>
        <v>0.57298360834162898</v>
      </c>
      <c r="S1429" s="8">
        <f t="shared" si="160"/>
        <v>3.2352973873760798E-3</v>
      </c>
    </row>
    <row r="1430" spans="1:19" x14ac:dyDescent="0.2">
      <c r="A1430" s="8">
        <v>1428</v>
      </c>
      <c r="B1430" s="8">
        <f>IF(Päälaskenta!C$7,Päälaskenta!E$7,Päälaskenta!G$5)</f>
        <v>2.5</v>
      </c>
      <c r="C1430" s="56">
        <v>0.57199999999999995</v>
      </c>
      <c r="D1430" s="92">
        <f t="shared" si="154"/>
        <v>4.3706300000000002</v>
      </c>
      <c r="E1430" s="8">
        <f>Päälaskenta!F$15</f>
        <v>0.08</v>
      </c>
      <c r="F1430" s="93">
        <f>SQRT(POWER(Päälaskenta!C$15/(2*Päälaskenta!E$15),2)+(D1430/Päälaskenta!E$15))-Päälaskenta!C$15/(2*Päälaskenta!E$15)</f>
        <v>1.0730999999999999</v>
      </c>
      <c r="G1430" s="57">
        <f>2*SQRT((POWER(F1430,2))+POWER(Päälaskenta!E$15*F1430,2))+Päälaskenta!C$15</f>
        <v>6.04</v>
      </c>
      <c r="H1430" s="57">
        <f t="shared" si="155"/>
        <v>0.72</v>
      </c>
      <c r="I1430" s="62">
        <f t="shared" si="156"/>
        <v>3.2450000000000001E-3</v>
      </c>
      <c r="M1430" s="8">
        <f>IF(F1430&gt;(Päälaskenta!D$24+Päälaskenta!D$20),(F1430*Päälaskenta!C$15 + F1430*F1430*Päälaskenta!E$15)+(Päälaskenta!C$15 + F1430*Päälaskenta!E$15)*(F1430-(Päälaskenta!D$24+Päälaskenta!D$20)),F1430*Päälaskenta!C$15 + F1430*F1430*Päälaskenta!E$15)</f>
        <v>4.3708436099999997</v>
      </c>
      <c r="N1430" s="8">
        <f>IF(F1430&gt;Päälaskenta!D$24+Päälaskenta!D$20,2*SQRT(POWER((Päälaskenta!D$24+Päälaskenta!D$20),2)+POWER(Päälaskenta!E$15*(Päälaskenta!D$24+Päälaskenta!D$20),2))+Päälaskenta!C$15,(2*SQRT((POWER(F1430,2))+POWER(Päälaskenta!E$15*F1430,2))+Päälaskenta!C$15))</f>
        <v>6.0351851475651399</v>
      </c>
      <c r="O1430" s="8">
        <f t="shared" si="157"/>
        <v>0.72422692976757996</v>
      </c>
      <c r="P1430" s="8">
        <f>Päälaskenta!F$15</f>
        <v>0.08</v>
      </c>
      <c r="Q1430" s="8">
        <f t="shared" si="158"/>
        <v>44.061410293968699</v>
      </c>
      <c r="R1430" s="8">
        <f t="shared" si="159"/>
        <v>0.57197196309661602</v>
      </c>
      <c r="S1430" s="8">
        <f t="shared" si="160"/>
        <v>3.2193131972643998E-3</v>
      </c>
    </row>
    <row r="1431" spans="1:19" x14ac:dyDescent="0.2">
      <c r="A1431" s="8">
        <v>1429</v>
      </c>
      <c r="B1431" s="8">
        <f>IF(Päälaskenta!C$7,Päälaskenta!E$7,Päälaskenta!G$5)</f>
        <v>2.5</v>
      </c>
      <c r="C1431" s="56">
        <v>0.57099999999999995</v>
      </c>
      <c r="D1431" s="92">
        <f t="shared" si="154"/>
        <v>4.3782800000000002</v>
      </c>
      <c r="E1431" s="8">
        <f>Päälaskenta!F$15</f>
        <v>0.08</v>
      </c>
      <c r="F1431" s="93">
        <f>SQRT(POWER(Päälaskenta!C$15/(2*Päälaskenta!E$15),2)+(D1431/Päälaskenta!E$15))-Päälaskenta!C$15/(2*Päälaskenta!E$15)</f>
        <v>1.0745</v>
      </c>
      <c r="G1431" s="57">
        <f>2*SQRT((POWER(F1431,2))+POWER(Päälaskenta!E$15*F1431,2))+Päälaskenta!C$15</f>
        <v>6.04</v>
      </c>
      <c r="H1431" s="57">
        <f t="shared" si="155"/>
        <v>0.72</v>
      </c>
      <c r="I1431" s="62">
        <f t="shared" si="156"/>
        <v>3.2339999999999999E-3</v>
      </c>
      <c r="M1431" s="8">
        <f>IF(F1431&gt;(Päälaskenta!D$24+Päälaskenta!D$20),(F1431*Päälaskenta!C$15 + F1431*F1431*Päälaskenta!E$15)+(Päälaskenta!C$15 + F1431*Päälaskenta!E$15)*(F1431-(Päälaskenta!D$24+Päälaskenta!D$20)),F1431*Päälaskenta!C$15 + F1431*F1431*Päälaskenta!E$15)</f>
        <v>4.3780502500000003</v>
      </c>
      <c r="N1431" s="8">
        <f>IF(F1431&gt;Päälaskenta!D$24+Päälaskenta!D$20,2*SQRT(POWER((Päälaskenta!D$24+Päälaskenta!D$20),2)+POWER(Päälaskenta!E$15*(Päälaskenta!D$24+Päälaskenta!D$20),2))+Päälaskenta!C$15,(2*SQRT((POWER(F1431,2))+POWER(Päälaskenta!E$15*F1431,2))+Päälaskenta!C$15))</f>
        <v>6.0391449455397801</v>
      </c>
      <c r="O1431" s="8">
        <f t="shared" si="157"/>
        <v>0.72494538373903705</v>
      </c>
      <c r="P1431" s="8">
        <f>Päälaskenta!F$15</f>
        <v>0.08</v>
      </c>
      <c r="Q1431" s="8">
        <f t="shared" si="158"/>
        <v>44.163242024955501</v>
      </c>
      <c r="R1431" s="8">
        <f t="shared" si="159"/>
        <v>0.57103044899952904</v>
      </c>
      <c r="S1431" s="8">
        <f t="shared" si="160"/>
        <v>3.2044841101409901E-3</v>
      </c>
    </row>
    <row r="1432" spans="1:19" x14ac:dyDescent="0.2">
      <c r="A1432" s="8">
        <v>1430</v>
      </c>
      <c r="B1432" s="8">
        <f>IF(Päälaskenta!C$7,Päälaskenta!E$7,Päälaskenta!G$5)</f>
        <v>2.5</v>
      </c>
      <c r="C1432" s="56">
        <v>0.56999999999999995</v>
      </c>
      <c r="D1432" s="92">
        <f t="shared" si="154"/>
        <v>4.3859599999999999</v>
      </c>
      <c r="E1432" s="8">
        <f>Päälaskenta!F$15</f>
        <v>0.08</v>
      </c>
      <c r="F1432" s="93">
        <f>SQRT(POWER(Päälaskenta!C$15/(2*Päälaskenta!E$15),2)+(D1432/Päälaskenta!E$15))-Päälaskenta!C$15/(2*Päälaskenta!E$15)</f>
        <v>1.0760000000000001</v>
      </c>
      <c r="G1432" s="57">
        <f>2*SQRT((POWER(F1432,2))+POWER(Päälaskenta!E$15*F1432,2))+Päälaskenta!C$15</f>
        <v>6.04</v>
      </c>
      <c r="H1432" s="57">
        <f t="shared" si="155"/>
        <v>0.73</v>
      </c>
      <c r="I1432" s="62">
        <f t="shared" si="156"/>
        <v>3.163E-3</v>
      </c>
      <c r="M1432" s="8">
        <f>IF(F1432&gt;(Päälaskenta!D$24+Päälaskenta!D$20),(F1432*Päälaskenta!C$15 + F1432*F1432*Päälaskenta!E$15)+(Päälaskenta!C$15 + F1432*Päälaskenta!E$15)*(F1432-(Päälaskenta!D$24+Päälaskenta!D$20)),F1432*Päälaskenta!C$15 + F1432*F1432*Päälaskenta!E$15)</f>
        <v>4.3857759999999999</v>
      </c>
      <c r="N1432" s="8">
        <f>IF(F1432&gt;Päälaskenta!D$24+Päälaskenta!D$20,2*SQRT(POWER((Päälaskenta!D$24+Päälaskenta!D$20),2)+POWER(Päälaskenta!E$15*(Päälaskenta!D$24+Päälaskenta!D$20),2))+Päälaskenta!C$15,(2*SQRT((POWER(F1432,2))+POWER(Päälaskenta!E$15*F1432,2))+Päälaskenta!C$15))</f>
        <v>6.0433875862269</v>
      </c>
      <c r="O1432" s="8">
        <f t="shared" si="157"/>
        <v>0.72571483086660604</v>
      </c>
      <c r="P1432" s="8">
        <f>Päälaskenta!F$15</f>
        <v>0.08</v>
      </c>
      <c r="Q1432" s="8">
        <f t="shared" si="158"/>
        <v>44.272474045703099</v>
      </c>
      <c r="R1432" s="8">
        <f t="shared" si="159"/>
        <v>0.57002455209750802</v>
      </c>
      <c r="S1432" s="8">
        <f t="shared" si="160"/>
        <v>3.1886909804018501E-3</v>
      </c>
    </row>
    <row r="1433" spans="1:19" x14ac:dyDescent="0.2">
      <c r="A1433" s="8">
        <v>1431</v>
      </c>
      <c r="B1433" s="8">
        <f>IF(Päälaskenta!C$7,Päälaskenta!E$7,Päälaskenta!G$5)</f>
        <v>2.5</v>
      </c>
      <c r="C1433" s="56">
        <v>0.56899999999999995</v>
      </c>
      <c r="D1433" s="92">
        <f t="shared" si="154"/>
        <v>4.3936700000000002</v>
      </c>
      <c r="E1433" s="8">
        <f>Päälaskenta!F$15</f>
        <v>0.08</v>
      </c>
      <c r="F1433" s="93">
        <f>SQRT(POWER(Päälaskenta!C$15/(2*Päälaskenta!E$15),2)+(D1433/Päälaskenta!E$15))-Päälaskenta!C$15/(2*Päälaskenta!E$15)</f>
        <v>1.0774999999999999</v>
      </c>
      <c r="G1433" s="57">
        <f>2*SQRT((POWER(F1433,2))+POWER(Päälaskenta!E$15*F1433,2))+Päälaskenta!C$15</f>
        <v>6.05</v>
      </c>
      <c r="H1433" s="57">
        <f t="shared" si="155"/>
        <v>0.73</v>
      </c>
      <c r="I1433" s="62">
        <f t="shared" si="156"/>
        <v>3.1519999999999999E-3</v>
      </c>
      <c r="M1433" s="8">
        <f>IF(F1433&gt;(Päälaskenta!D$24+Päälaskenta!D$20),(F1433*Päälaskenta!C$15 + F1433*F1433*Päälaskenta!E$15)+(Päälaskenta!C$15 + F1433*Päälaskenta!E$15)*(F1433-(Päälaskenta!D$24+Päälaskenta!D$20)),F1433*Päälaskenta!C$15 + F1433*F1433*Päälaskenta!E$15)</f>
        <v>4.3935062499999997</v>
      </c>
      <c r="N1433" s="8">
        <f>IF(F1433&gt;Päälaskenta!D$24+Päälaskenta!D$20,2*SQRT(POWER((Päälaskenta!D$24+Päälaskenta!D$20),2)+POWER(Päälaskenta!E$15*(Päälaskenta!D$24+Päälaskenta!D$20),2))+Päälaskenta!C$15,(2*SQRT((POWER(F1433,2))+POWER(Päälaskenta!E$15*F1433,2))+Päälaskenta!C$15))</f>
        <v>6.0476302269140199</v>
      </c>
      <c r="O1433" s="8">
        <f t="shared" si="157"/>
        <v>0.72648394249492898</v>
      </c>
      <c r="P1433" s="8">
        <f>Päälaskenta!F$15</f>
        <v>0.08</v>
      </c>
      <c r="Q1433" s="8">
        <f t="shared" si="158"/>
        <v>44.381837050466501</v>
      </c>
      <c r="R1433" s="8">
        <f t="shared" si="159"/>
        <v>0.56902161001819496</v>
      </c>
      <c r="S1433" s="8">
        <f t="shared" si="160"/>
        <v>3.1729955880141002E-3</v>
      </c>
    </row>
    <row r="1434" spans="1:19" x14ac:dyDescent="0.2">
      <c r="A1434" s="8">
        <v>1432</v>
      </c>
      <c r="B1434" s="8">
        <f>IF(Päälaskenta!C$7,Päälaskenta!E$7,Päälaskenta!G$5)</f>
        <v>2.5</v>
      </c>
      <c r="C1434" s="56">
        <v>0.56799999999999995</v>
      </c>
      <c r="D1434" s="92">
        <f t="shared" si="154"/>
        <v>4.4014100000000003</v>
      </c>
      <c r="E1434" s="8">
        <f>Päälaskenta!F$15</f>
        <v>0.08</v>
      </c>
      <c r="F1434" s="93">
        <f>SQRT(POWER(Päälaskenta!C$15/(2*Päälaskenta!E$15),2)+(D1434/Päälaskenta!E$15))-Päälaskenta!C$15/(2*Päälaskenta!E$15)</f>
        <v>1.079</v>
      </c>
      <c r="G1434" s="57">
        <f>2*SQRT((POWER(F1434,2))+POWER(Päälaskenta!E$15*F1434,2))+Päälaskenta!C$15</f>
        <v>6.05</v>
      </c>
      <c r="H1434" s="57">
        <f t="shared" si="155"/>
        <v>0.73</v>
      </c>
      <c r="I1434" s="62">
        <f t="shared" si="156"/>
        <v>3.1410000000000001E-3</v>
      </c>
      <c r="M1434" s="8">
        <f>IF(F1434&gt;(Päälaskenta!D$24+Päälaskenta!D$20),(F1434*Päälaskenta!C$15 + F1434*F1434*Päälaskenta!E$15)+(Päälaskenta!C$15 + F1434*Päälaskenta!E$15)*(F1434-(Päälaskenta!D$24+Päälaskenta!D$20)),F1434*Päälaskenta!C$15 + F1434*F1434*Päälaskenta!E$15)</f>
        <v>4.4012409999999997</v>
      </c>
      <c r="N1434" s="8">
        <f>IF(F1434&gt;Päälaskenta!D$24+Päälaskenta!D$20,2*SQRT(POWER((Päälaskenta!D$24+Päälaskenta!D$20),2)+POWER(Päälaskenta!E$15*(Päälaskenta!D$24+Päälaskenta!D$20),2))+Päälaskenta!C$15,(2*SQRT((POWER(F1434,2))+POWER(Päälaskenta!E$15*F1434,2))+Päälaskenta!C$15))</f>
        <v>6.0518728676011397</v>
      </c>
      <c r="O1434" s="8">
        <f t="shared" si="157"/>
        <v>0.727252719329608</v>
      </c>
      <c r="P1434" s="8">
        <f>Päälaskenta!F$15</f>
        <v>0.08</v>
      </c>
      <c r="Q1434" s="8">
        <f t="shared" si="158"/>
        <v>44.491331063836597</v>
      </c>
      <c r="R1434" s="8">
        <f t="shared" si="159"/>
        <v>0.56802161026855802</v>
      </c>
      <c r="S1434" s="8">
        <f t="shared" si="160"/>
        <v>3.1573972004418499E-3</v>
      </c>
    </row>
    <row r="1435" spans="1:19" x14ac:dyDescent="0.2">
      <c r="A1435" s="8">
        <v>1433</v>
      </c>
      <c r="B1435" s="8">
        <f>IF(Päälaskenta!C$7,Päälaskenta!E$7,Päälaskenta!G$5)</f>
        <v>2.5</v>
      </c>
      <c r="C1435" s="56">
        <v>0.56699999999999995</v>
      </c>
      <c r="D1435" s="92">
        <f t="shared" si="154"/>
        <v>4.4091699999999996</v>
      </c>
      <c r="E1435" s="8">
        <f>Päälaskenta!F$15</f>
        <v>0.08</v>
      </c>
      <c r="F1435" s="93">
        <f>SQRT(POWER(Päälaskenta!C$15/(2*Päälaskenta!E$15),2)+(D1435/Päälaskenta!E$15))-Päälaskenta!C$15/(2*Päälaskenta!E$15)</f>
        <v>1.0805</v>
      </c>
      <c r="G1435" s="57">
        <f>2*SQRT((POWER(F1435,2))+POWER(Päälaskenta!E$15*F1435,2))+Päälaskenta!C$15</f>
        <v>6.06</v>
      </c>
      <c r="H1435" s="57">
        <f t="shared" si="155"/>
        <v>0.73</v>
      </c>
      <c r="I1435" s="62">
        <f t="shared" si="156"/>
        <v>3.13E-3</v>
      </c>
      <c r="M1435" s="8">
        <f>IF(F1435&gt;(Päälaskenta!D$24+Päälaskenta!D$20),(F1435*Päälaskenta!C$15 + F1435*F1435*Päälaskenta!E$15)+(Päälaskenta!C$15 + F1435*Päälaskenta!E$15)*(F1435-(Päälaskenta!D$24+Päälaskenta!D$20)),F1435*Päälaskenta!C$15 + F1435*F1435*Päälaskenta!E$15)</f>
        <v>4.4089802499999999</v>
      </c>
      <c r="N1435" s="8">
        <f>IF(F1435&gt;Päälaskenta!D$24+Päälaskenta!D$20,2*SQRT(POWER((Päälaskenta!D$24+Päälaskenta!D$20),2)+POWER(Päälaskenta!E$15*(Päälaskenta!D$24+Päälaskenta!D$20),2))+Päälaskenta!C$15,(2*SQRT((POWER(F1435,2))+POWER(Päälaskenta!E$15*F1435,2))+Päälaskenta!C$15))</f>
        <v>6.0561155082882596</v>
      </c>
      <c r="O1435" s="8">
        <f t="shared" si="157"/>
        <v>0.72802116207426504</v>
      </c>
      <c r="P1435" s="8">
        <f>Päälaskenta!F$15</f>
        <v>0.08</v>
      </c>
      <c r="Q1435" s="8">
        <f t="shared" si="158"/>
        <v>44.600956110459101</v>
      </c>
      <c r="R1435" s="8">
        <f t="shared" si="159"/>
        <v>0.56702454042519201</v>
      </c>
      <c r="S1435" s="8">
        <f t="shared" si="160"/>
        <v>3.1418950916158499E-3</v>
      </c>
    </row>
    <row r="1436" spans="1:19" x14ac:dyDescent="0.2">
      <c r="A1436" s="8">
        <v>1434</v>
      </c>
      <c r="B1436" s="8">
        <f>IF(Päälaskenta!C$7,Päälaskenta!E$7,Päälaskenta!G$5)</f>
        <v>2.5</v>
      </c>
      <c r="C1436" s="56">
        <v>0.56599999999999995</v>
      </c>
      <c r="D1436" s="92">
        <f t="shared" si="154"/>
        <v>4.4169600000000004</v>
      </c>
      <c r="E1436" s="8">
        <f>Päälaskenta!F$15</f>
        <v>0.08</v>
      </c>
      <c r="F1436" s="93">
        <f>SQRT(POWER(Päälaskenta!C$15/(2*Päälaskenta!E$15),2)+(D1436/Päälaskenta!E$15))-Päälaskenta!C$15/(2*Päälaskenta!E$15)</f>
        <v>1.0820000000000001</v>
      </c>
      <c r="G1436" s="57">
        <f>2*SQRT((POWER(F1436,2))+POWER(Päälaskenta!E$15*F1436,2))+Päälaskenta!C$15</f>
        <v>6.06</v>
      </c>
      <c r="H1436" s="57">
        <f t="shared" si="155"/>
        <v>0.73</v>
      </c>
      <c r="I1436" s="62">
        <f t="shared" si="156"/>
        <v>3.1189999999999998E-3</v>
      </c>
      <c r="M1436" s="8">
        <f>IF(F1436&gt;(Päälaskenta!D$24+Päälaskenta!D$20),(F1436*Päälaskenta!C$15 + F1436*F1436*Päälaskenta!E$15)+(Päälaskenta!C$15 + F1436*Päälaskenta!E$15)*(F1436-(Päälaskenta!D$24+Päälaskenta!D$20)),F1436*Päälaskenta!C$15 + F1436*F1436*Päälaskenta!E$15)</f>
        <v>4.4167240000000003</v>
      </c>
      <c r="N1436" s="8">
        <f>IF(F1436&gt;Päälaskenta!D$24+Päälaskenta!D$20,2*SQRT(POWER((Päälaskenta!D$24+Päälaskenta!D$20),2)+POWER(Päälaskenta!E$15*(Päälaskenta!D$24+Päälaskenta!D$20),2))+Päälaskenta!C$15,(2*SQRT((POWER(F1436,2))+POWER(Päälaskenta!E$15*F1436,2))+Päälaskenta!C$15))</f>
        <v>6.0603581489753804</v>
      </c>
      <c r="O1436" s="8">
        <f t="shared" si="157"/>
        <v>0.72878927143055605</v>
      </c>
      <c r="P1436" s="8">
        <f>Päälaskenta!F$15</f>
        <v>0.08</v>
      </c>
      <c r="Q1436" s="8">
        <f t="shared" si="158"/>
        <v>44.710712215035301</v>
      </c>
      <c r="R1436" s="8">
        <f t="shared" si="159"/>
        <v>0.566030388133829</v>
      </c>
      <c r="S1436" s="8">
        <f t="shared" si="160"/>
        <v>3.1264885418675801E-3</v>
      </c>
    </row>
    <row r="1437" spans="1:19" x14ac:dyDescent="0.2">
      <c r="A1437" s="8">
        <v>1435</v>
      </c>
      <c r="B1437" s="8">
        <f>IF(Päälaskenta!C$7,Päälaskenta!E$7,Päälaskenta!G$5)</f>
        <v>2.5</v>
      </c>
      <c r="C1437" s="56">
        <v>0.56499999999999995</v>
      </c>
      <c r="D1437" s="92">
        <f t="shared" si="154"/>
        <v>4.4247800000000002</v>
      </c>
      <c r="E1437" s="8">
        <f>Päälaskenta!F$15</f>
        <v>0.08</v>
      </c>
      <c r="F1437" s="93">
        <f>SQRT(POWER(Päälaskenta!C$15/(2*Päälaskenta!E$15),2)+(D1437/Päälaskenta!E$15))-Päälaskenta!C$15/(2*Päälaskenta!E$15)</f>
        <v>1.0835999999999999</v>
      </c>
      <c r="G1437" s="57">
        <f>2*SQRT((POWER(F1437,2))+POWER(Päälaskenta!E$15*F1437,2))+Päälaskenta!C$15</f>
        <v>6.06</v>
      </c>
      <c r="H1437" s="57">
        <f t="shared" si="155"/>
        <v>0.73</v>
      </c>
      <c r="I1437" s="62">
        <f t="shared" si="156"/>
        <v>3.1080000000000001E-3</v>
      </c>
      <c r="M1437" s="8">
        <f>IF(F1437&gt;(Päälaskenta!D$24+Päälaskenta!D$20),(F1437*Päälaskenta!C$15 + F1437*F1437*Päälaskenta!E$15)+(Päälaskenta!C$15 + F1437*Päälaskenta!E$15)*(F1437-(Päälaskenta!D$24+Päälaskenta!D$20)),F1437*Päälaskenta!C$15 + F1437*F1437*Päälaskenta!E$15)</f>
        <v>4.4249889600000003</v>
      </c>
      <c r="N1437" s="8">
        <f>IF(F1437&gt;Päälaskenta!D$24+Päälaskenta!D$20,2*SQRT(POWER((Päälaskenta!D$24+Päälaskenta!D$20),2)+POWER(Päälaskenta!E$15*(Päälaskenta!D$24+Päälaskenta!D$20),2))+Päälaskenta!C$15,(2*SQRT((POWER(F1437,2))+POWER(Päälaskenta!E$15*F1437,2))+Päälaskenta!C$15))</f>
        <v>6.0648836323749702</v>
      </c>
      <c r="O1437" s="8">
        <f t="shared" si="157"/>
        <v>0.72960822139751502</v>
      </c>
      <c r="P1437" s="8">
        <f>Päälaskenta!F$15</f>
        <v>0.08</v>
      </c>
      <c r="Q1437" s="8">
        <f t="shared" si="158"/>
        <v>44.827929876132103</v>
      </c>
      <c r="R1437" s="8">
        <f t="shared" si="159"/>
        <v>0.56497316097258699</v>
      </c>
      <c r="S1437" s="8">
        <f t="shared" si="160"/>
        <v>3.1101594125364199E-3</v>
      </c>
    </row>
    <row r="1438" spans="1:19" x14ac:dyDescent="0.2">
      <c r="A1438" s="8">
        <v>1436</v>
      </c>
      <c r="B1438" s="8">
        <f>IF(Päälaskenta!C$7,Päälaskenta!E$7,Päälaskenta!G$5)</f>
        <v>2.5</v>
      </c>
      <c r="C1438" s="56">
        <v>0.56399999999999995</v>
      </c>
      <c r="D1438" s="92">
        <f t="shared" si="154"/>
        <v>4.43262</v>
      </c>
      <c r="E1438" s="8">
        <f>Päälaskenta!F$15</f>
        <v>0.08</v>
      </c>
      <c r="F1438" s="93">
        <f>SQRT(POWER(Päälaskenta!C$15/(2*Päälaskenta!E$15),2)+(D1438/Päälaskenta!E$15))-Päälaskenta!C$15/(2*Päälaskenta!E$15)</f>
        <v>1.0851</v>
      </c>
      <c r="G1438" s="57">
        <f>2*SQRT((POWER(F1438,2))+POWER(Päälaskenta!E$15*F1438,2))+Päälaskenta!C$15</f>
        <v>6.07</v>
      </c>
      <c r="H1438" s="57">
        <f t="shared" si="155"/>
        <v>0.73</v>
      </c>
      <c r="I1438" s="62">
        <f t="shared" si="156"/>
        <v>3.0969999999999999E-3</v>
      </c>
      <c r="M1438" s="8">
        <f>IF(F1438&gt;(Päälaskenta!D$24+Päälaskenta!D$20),(F1438*Päälaskenta!C$15 + F1438*F1438*Päälaskenta!E$15)+(Päälaskenta!C$15 + F1438*Päälaskenta!E$15)*(F1438-(Päälaskenta!D$24+Päälaskenta!D$20)),F1438*Päälaskenta!C$15 + F1438*F1438*Päälaskenta!E$15)</f>
        <v>4.4327420100000001</v>
      </c>
      <c r="N1438" s="8">
        <f>IF(F1438&gt;Päälaskenta!D$24+Päälaskenta!D$20,2*SQRT(POWER((Päälaskenta!D$24+Päälaskenta!D$20),2)+POWER(Päälaskenta!E$15*(Päälaskenta!D$24+Päälaskenta!D$20),2))+Päälaskenta!C$15,(2*SQRT((POWER(F1438,2))+POWER(Päälaskenta!E$15*F1438,2))+Päälaskenta!C$15))</f>
        <v>6.0691262730620901</v>
      </c>
      <c r="O1438" s="8">
        <f t="shared" si="157"/>
        <v>0.73037564396621502</v>
      </c>
      <c r="P1438" s="8">
        <f>Päälaskenta!F$15</f>
        <v>0.08</v>
      </c>
      <c r="Q1438" s="8">
        <f t="shared" si="158"/>
        <v>44.9379569123208</v>
      </c>
      <c r="R1438" s="8">
        <f t="shared" si="159"/>
        <v>0.56398499943379299</v>
      </c>
      <c r="S1438" s="8">
        <f t="shared" si="160"/>
        <v>3.0949480981418498E-3</v>
      </c>
    </row>
    <row r="1439" spans="1:19" x14ac:dyDescent="0.2">
      <c r="A1439" s="8">
        <v>1437</v>
      </c>
      <c r="B1439" s="8">
        <f>IF(Päälaskenta!C$7,Päälaskenta!E$7,Päälaskenta!G$5)</f>
        <v>2.5</v>
      </c>
      <c r="C1439" s="56">
        <v>0.56299999999999994</v>
      </c>
      <c r="D1439" s="92">
        <f t="shared" si="154"/>
        <v>4.4405000000000001</v>
      </c>
      <c r="E1439" s="8">
        <f>Päälaskenta!F$15</f>
        <v>0.08</v>
      </c>
      <c r="F1439" s="93">
        <f>SQRT(POWER(Päälaskenta!C$15/(2*Päälaskenta!E$15),2)+(D1439/Päälaskenta!E$15))-Päälaskenta!C$15/(2*Päälaskenta!E$15)</f>
        <v>1.0866</v>
      </c>
      <c r="G1439" s="57">
        <f>2*SQRT((POWER(F1439,2))+POWER(Päälaskenta!E$15*F1439,2))+Päälaskenta!C$15</f>
        <v>6.07</v>
      </c>
      <c r="H1439" s="57">
        <f t="shared" si="155"/>
        <v>0.73</v>
      </c>
      <c r="I1439" s="62">
        <f t="shared" si="156"/>
        <v>3.0860000000000002E-3</v>
      </c>
      <c r="M1439" s="8">
        <f>IF(F1439&gt;(Päälaskenta!D$24+Päälaskenta!D$20),(F1439*Päälaskenta!C$15 + F1439*F1439*Päälaskenta!E$15)+(Päälaskenta!C$15 + F1439*Päälaskenta!E$15)*(F1439-(Päälaskenta!D$24+Päälaskenta!D$20)),F1439*Päälaskenta!C$15 + F1439*F1439*Päälaskenta!E$15)</f>
        <v>4.4404995600000001</v>
      </c>
      <c r="N1439" s="8">
        <f>IF(F1439&gt;Päälaskenta!D$24+Päälaskenta!D$20,2*SQRT(POWER((Päälaskenta!D$24+Päälaskenta!D$20),2)+POWER(Päälaskenta!E$15*(Päälaskenta!D$24+Päälaskenta!D$20),2))+Päälaskenta!C$15,(2*SQRT((POWER(F1439,2))+POWER(Päälaskenta!E$15*F1439,2))+Päälaskenta!C$15))</f>
        <v>6.07336891374921</v>
      </c>
      <c r="O1439" s="8">
        <f t="shared" si="157"/>
        <v>0.73114273528607199</v>
      </c>
      <c r="P1439" s="8">
        <f>Päälaskenta!F$15</f>
        <v>0.08</v>
      </c>
      <c r="Q1439" s="8">
        <f t="shared" si="158"/>
        <v>45.048115082552201</v>
      </c>
      <c r="R1439" s="8">
        <f t="shared" si="159"/>
        <v>0.56299971798668502</v>
      </c>
      <c r="S1439" s="8">
        <f t="shared" si="160"/>
        <v>3.0798301750735398E-3</v>
      </c>
    </row>
    <row r="1440" spans="1:19" x14ac:dyDescent="0.2">
      <c r="A1440" s="8">
        <v>1438</v>
      </c>
      <c r="B1440" s="8">
        <f>IF(Päälaskenta!C$7,Päälaskenta!E$7,Päälaskenta!G$5)</f>
        <v>2.5</v>
      </c>
      <c r="C1440" s="56">
        <v>0.56200000000000006</v>
      </c>
      <c r="D1440" s="92">
        <f t="shared" si="154"/>
        <v>4.4484000000000004</v>
      </c>
      <c r="E1440" s="8">
        <f>Päälaskenta!F$15</f>
        <v>0.08</v>
      </c>
      <c r="F1440" s="93">
        <f>SQRT(POWER(Päälaskenta!C$15/(2*Päälaskenta!E$15),2)+(D1440/Päälaskenta!E$15))-Päälaskenta!C$15/(2*Päälaskenta!E$15)</f>
        <v>1.0881000000000001</v>
      </c>
      <c r="G1440" s="57">
        <f>2*SQRT((POWER(F1440,2))+POWER(Päälaskenta!E$15*F1440,2))+Päälaskenta!C$15</f>
        <v>6.08</v>
      </c>
      <c r="H1440" s="57">
        <f t="shared" si="155"/>
        <v>0.73</v>
      </c>
      <c r="I1440" s="62">
        <f t="shared" si="156"/>
        <v>3.075E-3</v>
      </c>
      <c r="M1440" s="8">
        <f>IF(F1440&gt;(Päälaskenta!D$24+Päälaskenta!D$20),(F1440*Päälaskenta!C$15 + F1440*F1440*Päälaskenta!E$15)+(Päälaskenta!C$15 + F1440*Päälaskenta!E$15)*(F1440-(Päälaskenta!D$24+Päälaskenta!D$20)),F1440*Päälaskenta!C$15 + F1440*F1440*Päälaskenta!E$15)</f>
        <v>4.4482616100000003</v>
      </c>
      <c r="N1440" s="8">
        <f>IF(F1440&gt;Päälaskenta!D$24+Päälaskenta!D$20,2*SQRT(POWER((Päälaskenta!D$24+Päälaskenta!D$20),2)+POWER(Päälaskenta!E$15*(Päälaskenta!D$24+Päälaskenta!D$20),2))+Päälaskenta!C$15,(2*SQRT((POWER(F1440,2))+POWER(Päälaskenta!E$15*F1440,2))+Päälaskenta!C$15))</f>
        <v>6.0776115544363298</v>
      </c>
      <c r="O1440" s="8">
        <f t="shared" si="157"/>
        <v>0.73190949605079803</v>
      </c>
      <c r="P1440" s="8">
        <f>Päälaskenta!F$15</f>
        <v>0.08</v>
      </c>
      <c r="Q1440" s="8">
        <f t="shared" si="158"/>
        <v>45.158404411747597</v>
      </c>
      <c r="R1440" s="8">
        <f t="shared" si="159"/>
        <v>0.56201730455327203</v>
      </c>
      <c r="S1440" s="8">
        <f t="shared" si="160"/>
        <v>3.06480494903085E-3</v>
      </c>
    </row>
    <row r="1441" spans="1:19" x14ac:dyDescent="0.2">
      <c r="A1441" s="8">
        <v>1439</v>
      </c>
      <c r="B1441" s="8">
        <f>IF(Päälaskenta!C$7,Päälaskenta!E$7,Päälaskenta!G$5)</f>
        <v>2.5</v>
      </c>
      <c r="C1441" s="56">
        <v>0.56100000000000005</v>
      </c>
      <c r="D1441" s="92">
        <f t="shared" si="154"/>
        <v>4.4563300000000003</v>
      </c>
      <c r="E1441" s="8">
        <f>Päälaskenta!F$15</f>
        <v>0.08</v>
      </c>
      <c r="F1441" s="93">
        <f>SQRT(POWER(Päälaskenta!C$15/(2*Päälaskenta!E$15),2)+(D1441/Päälaskenta!E$15))-Päälaskenta!C$15/(2*Päälaskenta!E$15)</f>
        <v>1.0896999999999999</v>
      </c>
      <c r="G1441" s="57">
        <f>2*SQRT((POWER(F1441,2))+POWER(Päälaskenta!E$15*F1441,2))+Päälaskenta!C$15</f>
        <v>6.08</v>
      </c>
      <c r="H1441" s="57">
        <f t="shared" si="155"/>
        <v>0.73</v>
      </c>
      <c r="I1441" s="62">
        <f t="shared" si="156"/>
        <v>3.0639999999999999E-3</v>
      </c>
      <c r="M1441" s="8">
        <f>IF(F1441&gt;(Päälaskenta!D$24+Päälaskenta!D$20),(F1441*Päälaskenta!C$15 + F1441*F1441*Päälaskenta!E$15)+(Päälaskenta!C$15 + F1441*Päälaskenta!E$15)*(F1441-(Päälaskenta!D$24+Päälaskenta!D$20)),F1441*Päälaskenta!C$15 + F1441*F1441*Päälaskenta!E$15)</f>
        <v>4.4565460899999998</v>
      </c>
      <c r="N1441" s="8">
        <f>IF(F1441&gt;Päälaskenta!D$24+Päälaskenta!D$20,2*SQRT(POWER((Päälaskenta!D$24+Päälaskenta!D$20),2)+POWER(Päälaskenta!E$15*(Päälaskenta!D$24+Päälaskenta!D$20),2))+Päälaskenta!C$15,(2*SQRT((POWER(F1441,2))+POWER(Päälaskenta!E$15*F1441,2))+Päälaskenta!C$15))</f>
        <v>6.0821370378359196</v>
      </c>
      <c r="O1441" s="8">
        <f t="shared" si="157"/>
        <v>0.73272701063402501</v>
      </c>
      <c r="P1441" s="8">
        <f>Päälaskenta!F$15</f>
        <v>0.08</v>
      </c>
      <c r="Q1441" s="8">
        <f t="shared" si="158"/>
        <v>45.276190957355098</v>
      </c>
      <c r="R1441" s="8">
        <f t="shared" si="159"/>
        <v>0.56097254454738499</v>
      </c>
      <c r="S1441" s="8">
        <f t="shared" si="160"/>
        <v>3.0488794386562801E-3</v>
      </c>
    </row>
    <row r="1442" spans="1:19" x14ac:dyDescent="0.2">
      <c r="A1442" s="8">
        <v>1440</v>
      </c>
      <c r="B1442" s="8">
        <f>IF(Päälaskenta!C$7,Päälaskenta!E$7,Päälaskenta!G$5)</f>
        <v>2.5</v>
      </c>
      <c r="C1442" s="56">
        <v>0.56000000000000005</v>
      </c>
      <c r="D1442" s="92">
        <f t="shared" si="154"/>
        <v>4.4642900000000001</v>
      </c>
      <c r="E1442" s="8">
        <f>Päälaskenta!F$15</f>
        <v>0.08</v>
      </c>
      <c r="F1442" s="93">
        <f>SQRT(POWER(Päälaskenta!C$15/(2*Päälaskenta!E$15),2)+(D1442/Päälaskenta!E$15))-Päälaskenta!C$15/(2*Päälaskenta!E$15)</f>
        <v>1.0911999999999999</v>
      </c>
      <c r="G1442" s="57">
        <f>2*SQRT((POWER(F1442,2))+POWER(Päälaskenta!E$15*F1442,2))+Päälaskenta!C$15</f>
        <v>6.09</v>
      </c>
      <c r="H1442" s="57">
        <f t="shared" si="155"/>
        <v>0.73</v>
      </c>
      <c r="I1442" s="62">
        <f t="shared" si="156"/>
        <v>3.0530000000000002E-3</v>
      </c>
      <c r="M1442" s="8">
        <f>IF(F1442&gt;(Päälaskenta!D$24+Päälaskenta!D$20),(F1442*Päälaskenta!C$15 + F1442*F1442*Päälaskenta!E$15)+(Päälaskenta!C$15 + F1442*Päälaskenta!E$15)*(F1442-(Päälaskenta!D$24+Päälaskenta!D$20)),F1442*Päälaskenta!C$15 + F1442*F1442*Päälaskenta!E$15)</f>
        <v>4.4643174400000003</v>
      </c>
      <c r="N1442" s="8">
        <f>IF(F1442&gt;Päälaskenta!D$24+Päälaskenta!D$20,2*SQRT(POWER((Päälaskenta!D$24+Päälaskenta!D$20),2)+POWER(Päälaskenta!E$15*(Päälaskenta!D$24+Päälaskenta!D$20),2))+Päälaskenta!C$15,(2*SQRT((POWER(F1442,2))+POWER(Päälaskenta!E$15*F1442,2))+Päälaskenta!C$15))</f>
        <v>6.0863796785230404</v>
      </c>
      <c r="O1442" s="8">
        <f t="shared" si="157"/>
        <v>0.73349309044146604</v>
      </c>
      <c r="P1442" s="8">
        <f>Päälaskenta!F$15</f>
        <v>0.08</v>
      </c>
      <c r="Q1442" s="8">
        <f t="shared" si="158"/>
        <v>45.386751427613099</v>
      </c>
      <c r="R1442" s="8">
        <f t="shared" si="159"/>
        <v>0.55999602035468199</v>
      </c>
      <c r="S1442" s="8">
        <f t="shared" si="160"/>
        <v>3.0340436123472798E-3</v>
      </c>
    </row>
    <row r="1443" spans="1:19" x14ac:dyDescent="0.2">
      <c r="A1443" s="8">
        <v>1441</v>
      </c>
      <c r="B1443" s="8">
        <f>IF(Päälaskenta!C$7,Päälaskenta!E$7,Päälaskenta!G$5)</f>
        <v>2.5</v>
      </c>
      <c r="C1443" s="56">
        <v>0.55900000000000005</v>
      </c>
      <c r="D1443" s="92">
        <f t="shared" si="154"/>
        <v>4.47227</v>
      </c>
      <c r="E1443" s="8">
        <f>Päälaskenta!F$15</f>
        <v>0.08</v>
      </c>
      <c r="F1443" s="93">
        <f>SQRT(POWER(Päälaskenta!C$15/(2*Päälaskenta!E$15),2)+(D1443/Päälaskenta!E$15))-Päälaskenta!C$15/(2*Päälaskenta!E$15)</f>
        <v>1.0927</v>
      </c>
      <c r="G1443" s="57">
        <f>2*SQRT((POWER(F1443,2))+POWER(Päälaskenta!E$15*F1443,2))+Päälaskenta!C$15</f>
        <v>6.09</v>
      </c>
      <c r="H1443" s="57">
        <f t="shared" si="155"/>
        <v>0.73</v>
      </c>
      <c r="I1443" s="62">
        <f t="shared" si="156"/>
        <v>3.0430000000000001E-3</v>
      </c>
      <c r="M1443" s="8">
        <f>IF(F1443&gt;(Päälaskenta!D$24+Päälaskenta!D$20),(F1443*Päälaskenta!C$15 + F1443*F1443*Päälaskenta!E$15)+(Päälaskenta!C$15 + F1443*Päälaskenta!E$15)*(F1443-(Päälaskenta!D$24+Päälaskenta!D$20)),F1443*Päälaskenta!C$15 + F1443*F1443*Päälaskenta!E$15)</f>
        <v>4.4720932900000001</v>
      </c>
      <c r="N1443" s="8">
        <f>IF(F1443&gt;Päälaskenta!D$24+Päälaskenta!D$20,2*SQRT(POWER((Päälaskenta!D$24+Päälaskenta!D$20),2)+POWER(Päälaskenta!E$15*(Päälaskenta!D$24+Päälaskenta!D$20),2))+Päälaskenta!C$15,(2*SQRT((POWER(F1443,2))+POWER(Päälaskenta!E$15*F1443,2))+Päälaskenta!C$15))</f>
        <v>6.0906223192101603</v>
      </c>
      <c r="O1443" s="8">
        <f t="shared" si="157"/>
        <v>0.73425884180911505</v>
      </c>
      <c r="P1443" s="8">
        <f>Päälaskenta!F$15</f>
        <v>0.08</v>
      </c>
      <c r="Q1443" s="8">
        <f t="shared" si="158"/>
        <v>45.497443133594402</v>
      </c>
      <c r="R1443" s="8">
        <f t="shared" si="159"/>
        <v>0.55902232755077397</v>
      </c>
      <c r="S1443" s="8">
        <f t="shared" si="160"/>
        <v>3.0192983915179701E-3</v>
      </c>
    </row>
    <row r="1444" spans="1:19" x14ac:dyDescent="0.2">
      <c r="A1444" s="8">
        <v>1442</v>
      </c>
      <c r="B1444" s="8">
        <f>IF(Päälaskenta!C$7,Päälaskenta!E$7,Päälaskenta!G$5)</f>
        <v>2.5</v>
      </c>
      <c r="C1444" s="56">
        <v>0.55800000000000005</v>
      </c>
      <c r="D1444" s="92">
        <f t="shared" si="154"/>
        <v>4.4802900000000001</v>
      </c>
      <c r="E1444" s="8">
        <f>Päälaskenta!F$15</f>
        <v>0.08</v>
      </c>
      <c r="F1444" s="93">
        <f>SQRT(POWER(Päälaskenta!C$15/(2*Päälaskenta!E$15),2)+(D1444/Päälaskenta!E$15))-Päälaskenta!C$15/(2*Päälaskenta!E$15)</f>
        <v>1.0943000000000001</v>
      </c>
      <c r="G1444" s="57">
        <f>2*SQRT((POWER(F1444,2))+POWER(Päälaskenta!E$15*F1444,2))+Päälaskenta!C$15</f>
        <v>6.1</v>
      </c>
      <c r="H1444" s="57">
        <f t="shared" si="155"/>
        <v>0.73</v>
      </c>
      <c r="I1444" s="62">
        <f t="shared" si="156"/>
        <v>3.032E-3</v>
      </c>
      <c r="M1444" s="8">
        <f>IF(F1444&gt;(Päälaskenta!D$24+Päälaskenta!D$20),(F1444*Päälaskenta!C$15 + F1444*F1444*Päälaskenta!E$15)+(Päälaskenta!C$15 + F1444*Päälaskenta!E$15)*(F1444-(Päälaskenta!D$24+Päälaskenta!D$20)),F1444*Päälaskenta!C$15 + F1444*F1444*Päälaskenta!E$15)</f>
        <v>4.4803924899999998</v>
      </c>
      <c r="N1444" s="8">
        <f>IF(F1444&gt;Päälaskenta!D$24+Päälaskenta!D$20,2*SQRT(POWER((Päälaskenta!D$24+Päälaskenta!D$20),2)+POWER(Päälaskenta!E$15*(Päälaskenta!D$24+Päälaskenta!D$20),2))+Päälaskenta!C$15,(2*SQRT((POWER(F1444,2))+POWER(Päälaskenta!E$15*F1444,2))+Päälaskenta!C$15))</f>
        <v>6.0951478026097599</v>
      </c>
      <c r="O1444" s="8">
        <f t="shared" si="157"/>
        <v>0.73507528202706296</v>
      </c>
      <c r="P1444" s="8">
        <f>Päälaskenta!F$15</f>
        <v>0.08</v>
      </c>
      <c r="Q1444" s="8">
        <f t="shared" si="158"/>
        <v>45.615658965896102</v>
      </c>
      <c r="R1444" s="8">
        <f t="shared" si="159"/>
        <v>0.557986829408332</v>
      </c>
      <c r="S1444" s="8">
        <f t="shared" si="160"/>
        <v>3.00366926859585E-3</v>
      </c>
    </row>
    <row r="1445" spans="1:19" x14ac:dyDescent="0.2">
      <c r="A1445" s="8">
        <v>1443</v>
      </c>
      <c r="B1445" s="8">
        <f>IF(Päälaskenta!C$7,Päälaskenta!E$7,Päälaskenta!G$5)</f>
        <v>2.5</v>
      </c>
      <c r="C1445" s="56">
        <v>0.55700000000000005</v>
      </c>
      <c r="D1445" s="92">
        <f t="shared" si="154"/>
        <v>4.4883300000000004</v>
      </c>
      <c r="E1445" s="8">
        <f>Päälaskenta!F$15</f>
        <v>0.08</v>
      </c>
      <c r="F1445" s="93">
        <f>SQRT(POWER(Päälaskenta!C$15/(2*Päälaskenta!E$15),2)+(D1445/Päälaskenta!E$15))-Päälaskenta!C$15/(2*Päälaskenta!E$15)</f>
        <v>1.0958000000000001</v>
      </c>
      <c r="G1445" s="57">
        <f>2*SQRT((POWER(F1445,2))+POWER(Päälaskenta!E$15*F1445,2))+Päälaskenta!C$15</f>
        <v>6.1</v>
      </c>
      <c r="H1445" s="57">
        <f t="shared" si="155"/>
        <v>0.74</v>
      </c>
      <c r="I1445" s="62">
        <f t="shared" si="156"/>
        <v>2.967E-3</v>
      </c>
      <c r="M1445" s="8">
        <f>IF(F1445&gt;(Päälaskenta!D$24+Päälaskenta!D$20),(F1445*Päälaskenta!C$15 + F1445*F1445*Päälaskenta!E$15)+(Päälaskenta!C$15 + F1445*Päälaskenta!E$15)*(F1445-(Päälaskenta!D$24+Päälaskenta!D$20)),F1445*Päälaskenta!C$15 + F1445*F1445*Päälaskenta!E$15)</f>
        <v>4.48817764</v>
      </c>
      <c r="N1445" s="8">
        <f>IF(F1445&gt;Päälaskenta!D$24+Päälaskenta!D$20,2*SQRT(POWER((Päälaskenta!D$24+Päälaskenta!D$20),2)+POWER(Päälaskenta!E$15*(Päälaskenta!D$24+Päälaskenta!D$20),2))+Päälaskenta!C$15,(2*SQRT((POWER(F1445,2))+POWER(Päälaskenta!E$15*F1445,2))+Päälaskenta!C$15))</f>
        <v>6.0993904432968797</v>
      </c>
      <c r="O1445" s="8">
        <f t="shared" si="157"/>
        <v>0.73584035679047699</v>
      </c>
      <c r="P1445" s="8">
        <f>Päälaskenta!F$15</f>
        <v>0.08</v>
      </c>
      <c r="Q1445" s="8">
        <f t="shared" si="158"/>
        <v>45.726621972091003</v>
      </c>
      <c r="R1445" s="8">
        <f t="shared" si="159"/>
        <v>0.55701895079179597</v>
      </c>
      <c r="S1445" s="8">
        <f t="shared" si="160"/>
        <v>2.9891091826369201E-3</v>
      </c>
    </row>
    <row r="1446" spans="1:19" x14ac:dyDescent="0.2">
      <c r="A1446" s="8">
        <v>1444</v>
      </c>
      <c r="B1446" s="8">
        <f>IF(Päälaskenta!C$7,Päälaskenta!E$7,Päälaskenta!G$5)</f>
        <v>2.5</v>
      </c>
      <c r="C1446" s="56">
        <v>0.55600000000000005</v>
      </c>
      <c r="D1446" s="92">
        <f t="shared" si="154"/>
        <v>4.4964000000000004</v>
      </c>
      <c r="E1446" s="8">
        <f>Päälaskenta!F$15</f>
        <v>0.08</v>
      </c>
      <c r="F1446" s="93">
        <f>SQRT(POWER(Päälaskenta!C$15/(2*Päälaskenta!E$15),2)+(D1446/Päälaskenta!E$15))-Päälaskenta!C$15/(2*Päälaskenta!E$15)</f>
        <v>1.0973999999999999</v>
      </c>
      <c r="G1446" s="57">
        <f>2*SQRT((POWER(F1446,2))+POWER(Päälaskenta!E$15*F1446,2))+Päälaskenta!C$15</f>
        <v>6.1</v>
      </c>
      <c r="H1446" s="57">
        <f t="shared" si="155"/>
        <v>0.74</v>
      </c>
      <c r="I1446" s="62">
        <f t="shared" si="156"/>
        <v>2.9559999999999999E-3</v>
      </c>
      <c r="M1446" s="8">
        <f>IF(F1446&gt;(Päälaskenta!D$24+Päälaskenta!D$20),(F1446*Päälaskenta!C$15 + F1446*F1446*Päälaskenta!E$15)+(Päälaskenta!C$15 + F1446*Päälaskenta!E$15)*(F1446-(Päälaskenta!D$24+Päälaskenta!D$20)),F1446*Päälaskenta!C$15 + F1446*F1446*Päälaskenta!E$15)</f>
        <v>4.4964867599999998</v>
      </c>
      <c r="N1446" s="8">
        <f>IF(F1446&gt;Päälaskenta!D$24+Päälaskenta!D$20,2*SQRT(POWER((Päälaskenta!D$24+Päälaskenta!D$20),2)+POWER(Päälaskenta!E$15*(Päälaskenta!D$24+Päälaskenta!D$20),2))+Päälaskenta!C$15,(2*SQRT((POWER(F1446,2))+POWER(Päälaskenta!E$15*F1446,2))+Päälaskenta!C$15))</f>
        <v>6.1039159266964704</v>
      </c>
      <c r="O1446" s="8">
        <f t="shared" si="157"/>
        <v>0.73665607685287404</v>
      </c>
      <c r="P1446" s="8">
        <f>Päälaskenta!F$15</f>
        <v>0.08</v>
      </c>
      <c r="Q1446" s="8">
        <f t="shared" si="158"/>
        <v>45.845127248735899</v>
      </c>
      <c r="R1446" s="8">
        <f t="shared" si="159"/>
        <v>0.55598962777775396</v>
      </c>
      <c r="S1446" s="8">
        <f t="shared" si="160"/>
        <v>2.9736760313876301E-3</v>
      </c>
    </row>
    <row r="1447" spans="1:19" x14ac:dyDescent="0.2">
      <c r="A1447" s="8">
        <v>1445</v>
      </c>
      <c r="B1447" s="8">
        <f>IF(Päälaskenta!C$7,Päälaskenta!E$7,Päälaskenta!G$5)</f>
        <v>2.5</v>
      </c>
      <c r="C1447" s="56">
        <v>0.55500000000000005</v>
      </c>
      <c r="D1447" s="92">
        <f t="shared" si="154"/>
        <v>4.5045000000000002</v>
      </c>
      <c r="E1447" s="8">
        <f>Päälaskenta!F$15</f>
        <v>0.08</v>
      </c>
      <c r="F1447" s="93">
        <f>SQRT(POWER(Päälaskenta!C$15/(2*Päälaskenta!E$15),2)+(D1447/Päälaskenta!E$15))-Päälaskenta!C$15/(2*Päälaskenta!E$15)</f>
        <v>1.0989</v>
      </c>
      <c r="G1447" s="57">
        <f>2*SQRT((POWER(F1447,2))+POWER(Päälaskenta!E$15*F1447,2))+Päälaskenta!C$15</f>
        <v>6.11</v>
      </c>
      <c r="H1447" s="57">
        <f t="shared" si="155"/>
        <v>0.74</v>
      </c>
      <c r="I1447" s="62">
        <f t="shared" si="156"/>
        <v>2.9450000000000001E-3</v>
      </c>
      <c r="M1447" s="8">
        <f>IF(F1447&gt;(Päälaskenta!D$24+Päälaskenta!D$20),(F1447*Päälaskenta!C$15 + F1447*F1447*Päälaskenta!E$15)+(Päälaskenta!C$15 + F1447*Päälaskenta!E$15)*(F1447-(Päälaskenta!D$24+Päälaskenta!D$20)),F1447*Päälaskenta!C$15 + F1447*F1447*Päälaskenta!E$15)</f>
        <v>4.5042812100000003</v>
      </c>
      <c r="N1447" s="8">
        <f>IF(F1447&gt;Päälaskenta!D$24+Päälaskenta!D$20,2*SQRT(POWER((Päälaskenta!D$24+Päälaskenta!D$20),2)+POWER(Päälaskenta!E$15*(Päälaskenta!D$24+Päälaskenta!D$20),2))+Päälaskenta!C$15,(2*SQRT((POWER(F1447,2))+POWER(Päälaskenta!E$15*F1447,2))+Päälaskenta!C$15))</f>
        <v>6.1081585673835903</v>
      </c>
      <c r="O1447" s="8">
        <f t="shared" si="157"/>
        <v>0.73742047792472298</v>
      </c>
      <c r="P1447" s="8">
        <f>Päälaskenta!F$15</f>
        <v>0.08</v>
      </c>
      <c r="Q1447" s="8">
        <f t="shared" si="158"/>
        <v>45.956361662974899</v>
      </c>
      <c r="R1447" s="8">
        <f t="shared" si="159"/>
        <v>0.55502751347978097</v>
      </c>
      <c r="S1447" s="8">
        <f t="shared" si="160"/>
        <v>2.9592982699807799E-3</v>
      </c>
    </row>
    <row r="1448" spans="1:19" x14ac:dyDescent="0.2">
      <c r="A1448" s="8">
        <v>1446</v>
      </c>
      <c r="B1448" s="8">
        <f>IF(Päälaskenta!C$7,Päälaskenta!E$7,Päälaskenta!G$5)</f>
        <v>2.5</v>
      </c>
      <c r="C1448" s="56">
        <v>0.55400000000000005</v>
      </c>
      <c r="D1448" s="92">
        <f t="shared" si="154"/>
        <v>4.5126400000000002</v>
      </c>
      <c r="E1448" s="8">
        <f>Päälaskenta!F$15</f>
        <v>0.08</v>
      </c>
      <c r="F1448" s="93">
        <f>SQRT(POWER(Päälaskenta!C$15/(2*Päälaskenta!E$15),2)+(D1448/Päälaskenta!E$15))-Päälaskenta!C$15/(2*Päälaskenta!E$15)</f>
        <v>1.1005</v>
      </c>
      <c r="G1448" s="57">
        <f>2*SQRT((POWER(F1448,2))+POWER(Päälaskenta!E$15*F1448,2))+Päälaskenta!C$15</f>
        <v>6.11</v>
      </c>
      <c r="H1448" s="57">
        <f t="shared" si="155"/>
        <v>0.74</v>
      </c>
      <c r="I1448" s="62">
        <f t="shared" si="156"/>
        <v>2.9350000000000001E-3</v>
      </c>
      <c r="M1448" s="8">
        <f>IF(F1448&gt;(Päälaskenta!D$24+Päälaskenta!D$20),(F1448*Päälaskenta!C$15 + F1448*F1448*Päälaskenta!E$15)+(Päälaskenta!C$15 + F1448*Päälaskenta!E$15)*(F1448-(Päälaskenta!D$24+Päälaskenta!D$20)),F1448*Päälaskenta!C$15 + F1448*F1448*Päälaskenta!E$15)</f>
        <v>4.5126002500000002</v>
      </c>
      <c r="N1448" s="8">
        <f>IF(F1448&gt;Päälaskenta!D$24+Päälaskenta!D$20,2*SQRT(POWER((Päälaskenta!D$24+Päälaskenta!D$20),2)+POWER(Päälaskenta!E$15*(Päälaskenta!D$24+Päälaskenta!D$20),2))+Päälaskenta!C$15,(2*SQRT((POWER(F1448,2))+POWER(Päälaskenta!E$15*F1448,2))+Päälaskenta!C$15))</f>
        <v>6.1126840507831801</v>
      </c>
      <c r="O1448" s="8">
        <f t="shared" si="157"/>
        <v>0.73823548092949898</v>
      </c>
      <c r="P1448" s="8">
        <f>Päälaskenta!F$15</f>
        <v>0.08</v>
      </c>
      <c r="Q1448" s="8">
        <f t="shared" si="158"/>
        <v>46.075156499227298</v>
      </c>
      <c r="R1448" s="8">
        <f t="shared" si="159"/>
        <v>0.55400431270197303</v>
      </c>
      <c r="S1448" s="8">
        <f t="shared" si="160"/>
        <v>2.9440581196241099E-3</v>
      </c>
    </row>
    <row r="1449" spans="1:19" x14ac:dyDescent="0.2">
      <c r="A1449" s="8">
        <v>1447</v>
      </c>
      <c r="B1449" s="8">
        <f>IF(Päälaskenta!C$7,Päälaskenta!E$7,Päälaskenta!G$5)</f>
        <v>2.5</v>
      </c>
      <c r="C1449" s="56">
        <v>0.55300000000000005</v>
      </c>
      <c r="D1449" s="92">
        <f t="shared" si="154"/>
        <v>4.5208000000000004</v>
      </c>
      <c r="E1449" s="8">
        <f>Päälaskenta!F$15</f>
        <v>0.08</v>
      </c>
      <c r="F1449" s="93">
        <f>SQRT(POWER(Päälaskenta!C$15/(2*Päälaskenta!E$15),2)+(D1449/Päälaskenta!E$15))-Päälaskenta!C$15/(2*Päälaskenta!E$15)</f>
        <v>1.1021000000000001</v>
      </c>
      <c r="G1449" s="57">
        <f>2*SQRT((POWER(F1449,2))+POWER(Päälaskenta!E$15*F1449,2))+Päälaskenta!C$15</f>
        <v>6.12</v>
      </c>
      <c r="H1449" s="57">
        <f t="shared" si="155"/>
        <v>0.74</v>
      </c>
      <c r="I1449" s="62">
        <f t="shared" si="156"/>
        <v>2.9239999999999999E-3</v>
      </c>
      <c r="M1449" s="8">
        <f>IF(F1449&gt;(Päälaskenta!D$24+Päälaskenta!D$20),(F1449*Päälaskenta!C$15 + F1449*F1449*Päälaskenta!E$15)+(Päälaskenta!C$15 + F1449*Päälaskenta!E$15)*(F1449-(Päälaskenta!D$24+Päälaskenta!D$20)),F1449*Päälaskenta!C$15 + F1449*F1449*Päälaskenta!E$15)</f>
        <v>4.5209244100000001</v>
      </c>
      <c r="N1449" s="8">
        <f>IF(F1449&gt;Päälaskenta!D$24+Päälaskenta!D$20,2*SQRT(POWER((Päälaskenta!D$24+Päälaskenta!D$20),2)+POWER(Päälaskenta!E$15*(Päälaskenta!D$24+Päälaskenta!D$20),2))+Päälaskenta!C$15,(2*SQRT((POWER(F1449,2))+POWER(Päälaskenta!E$15*F1449,2))+Päälaskenta!C$15))</f>
        <v>6.1172095341827797</v>
      </c>
      <c r="O1449" s="8">
        <f t="shared" si="157"/>
        <v>0.73905011504628304</v>
      </c>
      <c r="P1449" s="8">
        <f>Päälaskenta!F$15</f>
        <v>0.08</v>
      </c>
      <c r="Q1449" s="8">
        <f t="shared" si="158"/>
        <v>46.194100830857899</v>
      </c>
      <c r="R1449" s="8">
        <f t="shared" si="159"/>
        <v>0.55298425128943896</v>
      </c>
      <c r="S1449" s="8">
        <f t="shared" si="160"/>
        <v>2.9289164377081E-3</v>
      </c>
    </row>
    <row r="1450" spans="1:19" x14ac:dyDescent="0.2">
      <c r="A1450" s="8">
        <v>1448</v>
      </c>
      <c r="B1450" s="8">
        <f>IF(Päälaskenta!C$7,Päälaskenta!E$7,Päälaskenta!G$5)</f>
        <v>2.5</v>
      </c>
      <c r="C1450" s="56">
        <v>0.55200000000000005</v>
      </c>
      <c r="D1450" s="92">
        <f t="shared" si="154"/>
        <v>4.5289900000000003</v>
      </c>
      <c r="E1450" s="8">
        <f>Päälaskenta!F$15</f>
        <v>0.08</v>
      </c>
      <c r="F1450" s="93">
        <f>SQRT(POWER(Päälaskenta!C$15/(2*Päälaskenta!E$15),2)+(D1450/Päälaskenta!E$15))-Päälaskenta!C$15/(2*Päälaskenta!E$15)</f>
        <v>1.1035999999999999</v>
      </c>
      <c r="G1450" s="57">
        <f>2*SQRT((POWER(F1450,2))+POWER(Päälaskenta!E$15*F1450,2))+Päälaskenta!C$15</f>
        <v>6.12</v>
      </c>
      <c r="H1450" s="57">
        <f t="shared" si="155"/>
        <v>0.74</v>
      </c>
      <c r="I1450" s="62">
        <f t="shared" si="156"/>
        <v>2.9139999999999999E-3</v>
      </c>
      <c r="M1450" s="8">
        <f>IF(F1450&gt;(Päälaskenta!D$24+Päälaskenta!D$20),(F1450*Päälaskenta!C$15 + F1450*F1450*Päälaskenta!E$15)+(Päälaskenta!C$15 + F1450*Päälaskenta!E$15)*(F1450-(Päälaskenta!D$24+Päälaskenta!D$20)),F1450*Päälaskenta!C$15 + F1450*F1450*Päälaskenta!E$15)</f>
        <v>4.5287329600000001</v>
      </c>
      <c r="N1450" s="8">
        <f>IF(F1450&gt;Päälaskenta!D$24+Päälaskenta!D$20,2*SQRT(POWER((Päälaskenta!D$24+Päälaskenta!D$20),2)+POWER(Päälaskenta!E$15*(Päälaskenta!D$24+Päälaskenta!D$20),2))+Päälaskenta!C$15,(2*SQRT((POWER(F1450,2))+POWER(Päälaskenta!E$15*F1450,2))+Päälaskenta!C$15))</f>
        <v>6.1214521748698996</v>
      </c>
      <c r="O1450" s="8">
        <f t="shared" si="157"/>
        <v>0.739813500233096</v>
      </c>
      <c r="P1450" s="8">
        <f>Päälaskenta!F$15</f>
        <v>0.08</v>
      </c>
      <c r="Q1450" s="8">
        <f t="shared" si="158"/>
        <v>46.305746941410497</v>
      </c>
      <c r="R1450" s="8">
        <f t="shared" si="159"/>
        <v>0.55203078257897498</v>
      </c>
      <c r="S1450" s="8">
        <f t="shared" si="160"/>
        <v>2.91480985532996E-3</v>
      </c>
    </row>
    <row r="1451" spans="1:19" x14ac:dyDescent="0.2">
      <c r="A1451" s="8">
        <v>1449</v>
      </c>
      <c r="B1451" s="8">
        <f>IF(Päälaskenta!C$7,Päälaskenta!E$7,Päälaskenta!G$5)</f>
        <v>2.5</v>
      </c>
      <c r="C1451" s="56">
        <v>0.55100000000000005</v>
      </c>
      <c r="D1451" s="92">
        <f t="shared" si="154"/>
        <v>4.53721</v>
      </c>
      <c r="E1451" s="8">
        <f>Päälaskenta!F$15</f>
        <v>0.08</v>
      </c>
      <c r="F1451" s="93">
        <f>SQRT(POWER(Päälaskenta!C$15/(2*Päälaskenta!E$15),2)+(D1451/Päälaskenta!E$15))-Päälaskenta!C$15/(2*Päälaskenta!E$15)</f>
        <v>1.1052</v>
      </c>
      <c r="G1451" s="57">
        <f>2*SQRT((POWER(F1451,2))+POWER(Päälaskenta!E$15*F1451,2))+Päälaskenta!C$15</f>
        <v>6.13</v>
      </c>
      <c r="H1451" s="57">
        <f t="shared" si="155"/>
        <v>0.74</v>
      </c>
      <c r="I1451" s="62">
        <f t="shared" si="156"/>
        <v>2.9030000000000002E-3</v>
      </c>
      <c r="M1451" s="8">
        <f>IF(F1451&gt;(Päälaskenta!D$24+Päälaskenta!D$20),(F1451*Päälaskenta!C$15 + F1451*F1451*Päälaskenta!E$15)+(Päälaskenta!C$15 + F1451*Päälaskenta!E$15)*(F1451-(Päälaskenta!D$24+Päälaskenta!D$20)),F1451*Päälaskenta!C$15 + F1451*F1451*Päälaskenta!E$15)</f>
        <v>4.5370670400000002</v>
      </c>
      <c r="N1451" s="8">
        <f>IF(F1451&gt;Päälaskenta!D$24+Päälaskenta!D$20,2*SQRT(POWER((Päälaskenta!D$24+Päälaskenta!D$20),2)+POWER(Päälaskenta!E$15*(Päälaskenta!D$24+Päälaskenta!D$20),2))+Päälaskenta!C$15,(2*SQRT((POWER(F1451,2))+POWER(Päälaskenta!E$15*F1451,2))+Päälaskenta!C$15))</f>
        <v>6.1259776582694903</v>
      </c>
      <c r="O1451" s="8">
        <f t="shared" si="157"/>
        <v>0.74062742195531694</v>
      </c>
      <c r="P1451" s="8">
        <f>Päälaskenta!F$15</f>
        <v>0.08</v>
      </c>
      <c r="Q1451" s="8">
        <f t="shared" si="158"/>
        <v>46.424981008331798</v>
      </c>
      <c r="R1451" s="8">
        <f t="shared" si="159"/>
        <v>0.55101676434562896</v>
      </c>
      <c r="S1451" s="8">
        <f t="shared" si="160"/>
        <v>2.8998567708731298E-3</v>
      </c>
    </row>
    <row r="1452" spans="1:19" x14ac:dyDescent="0.2">
      <c r="A1452" s="8">
        <v>1450</v>
      </c>
      <c r="B1452" s="8">
        <f>IF(Päälaskenta!C$7,Päälaskenta!E$7,Päälaskenta!G$5)</f>
        <v>2.5</v>
      </c>
      <c r="C1452" s="56">
        <v>0.55000000000000004</v>
      </c>
      <c r="D1452" s="92">
        <f t="shared" si="154"/>
        <v>4.5454499999999998</v>
      </c>
      <c r="E1452" s="8">
        <f>Päälaskenta!F$15</f>
        <v>0.08</v>
      </c>
      <c r="F1452" s="93">
        <f>SQRT(POWER(Päälaskenta!C$15/(2*Päälaskenta!E$15),2)+(D1452/Päälaskenta!E$15))-Päälaskenta!C$15/(2*Päälaskenta!E$15)</f>
        <v>1.1068</v>
      </c>
      <c r="G1452" s="57">
        <f>2*SQRT((POWER(F1452,2))+POWER(Päälaskenta!E$15*F1452,2))+Päälaskenta!C$15</f>
        <v>6.13</v>
      </c>
      <c r="H1452" s="57">
        <f t="shared" si="155"/>
        <v>0.74</v>
      </c>
      <c r="I1452" s="62">
        <f t="shared" si="156"/>
        <v>2.892E-3</v>
      </c>
      <c r="M1452" s="8">
        <f>IF(F1452&gt;(Päälaskenta!D$24+Päälaskenta!D$20),(F1452*Päälaskenta!C$15 + F1452*F1452*Päälaskenta!E$15)+(Päälaskenta!C$15 + F1452*Päälaskenta!E$15)*(F1452-(Päälaskenta!D$24+Päälaskenta!D$20)),F1452*Päälaskenta!C$15 + F1452*F1452*Päälaskenta!E$15)</f>
        <v>4.5454062400000002</v>
      </c>
      <c r="N1452" s="8">
        <f>IF(F1452&gt;Päälaskenta!D$24+Päälaskenta!D$20,2*SQRT(POWER((Päälaskenta!D$24+Päälaskenta!D$20),2)+POWER(Päälaskenta!E$15*(Päälaskenta!D$24+Päälaskenta!D$20),2))+Päälaskenta!C$15,(2*SQRT((POWER(F1452,2))+POWER(Päälaskenta!E$15*F1452,2))+Päälaskenta!C$15))</f>
        <v>6.1305031416690801</v>
      </c>
      <c r="O1452" s="8">
        <f t="shared" si="157"/>
        <v>0.74144097718584201</v>
      </c>
      <c r="P1452" s="8">
        <f>Päälaskenta!F$15</f>
        <v>0.08</v>
      </c>
      <c r="Q1452" s="8">
        <f t="shared" si="158"/>
        <v>46.544364661592397</v>
      </c>
      <c r="R1452" s="8">
        <f t="shared" si="159"/>
        <v>0.55000584502211602</v>
      </c>
      <c r="S1452" s="8">
        <f t="shared" si="160"/>
        <v>2.8849999128257001E-3</v>
      </c>
    </row>
    <row r="1453" spans="1:19" x14ac:dyDescent="0.2">
      <c r="A1453" s="8">
        <v>1451</v>
      </c>
      <c r="B1453" s="8">
        <f>IF(Päälaskenta!C$7,Päälaskenta!E$7,Päälaskenta!G$5)</f>
        <v>2.5</v>
      </c>
      <c r="C1453" s="56">
        <v>0.54900000000000004</v>
      </c>
      <c r="D1453" s="92">
        <f t="shared" si="154"/>
        <v>4.5537299999999998</v>
      </c>
      <c r="E1453" s="8">
        <f>Päälaskenta!F$15</f>
        <v>0.08</v>
      </c>
      <c r="F1453" s="93">
        <f>SQRT(POWER(Päälaskenta!C$15/(2*Päälaskenta!E$15),2)+(D1453/Päälaskenta!E$15))-Päälaskenta!C$15/(2*Päälaskenta!E$15)</f>
        <v>1.1084000000000001</v>
      </c>
      <c r="G1453" s="57">
        <f>2*SQRT((POWER(F1453,2))+POWER(Päälaskenta!E$15*F1453,2))+Päälaskenta!C$15</f>
        <v>6.14</v>
      </c>
      <c r="H1453" s="57">
        <f t="shared" si="155"/>
        <v>0.74</v>
      </c>
      <c r="I1453" s="62">
        <f t="shared" si="156"/>
        <v>2.882E-3</v>
      </c>
      <c r="M1453" s="8">
        <f>IF(F1453&gt;(Päälaskenta!D$24+Päälaskenta!D$20),(F1453*Päälaskenta!C$15 + F1453*F1453*Päälaskenta!E$15)+(Päälaskenta!C$15 + F1453*Päälaskenta!E$15)*(F1453-(Päälaskenta!D$24+Päälaskenta!D$20)),F1453*Päälaskenta!C$15 + F1453*F1453*Päälaskenta!E$15)</f>
        <v>4.5537505600000001</v>
      </c>
      <c r="N1453" s="8">
        <f>IF(F1453&gt;Päälaskenta!D$24+Päälaskenta!D$20,2*SQRT(POWER((Päälaskenta!D$24+Päälaskenta!D$20),2)+POWER(Päälaskenta!E$15*(Päälaskenta!D$24+Päälaskenta!D$20),2))+Päälaskenta!C$15,(2*SQRT((POWER(F1453,2))+POWER(Päälaskenta!E$15*F1453,2))+Päälaskenta!C$15))</f>
        <v>6.1350286250686796</v>
      </c>
      <c r="O1453" s="8">
        <f t="shared" si="157"/>
        <v>0.742254166735697</v>
      </c>
      <c r="P1453" s="8">
        <f>Päälaskenta!F$15</f>
        <v>0.08</v>
      </c>
      <c r="Q1453" s="8">
        <f t="shared" si="158"/>
        <v>46.663897932287199</v>
      </c>
      <c r="R1453" s="8">
        <f t="shared" si="159"/>
        <v>0.54899801099338197</v>
      </c>
      <c r="S1453" s="8">
        <f t="shared" si="160"/>
        <v>2.8702385317131399E-3</v>
      </c>
    </row>
    <row r="1454" spans="1:19" x14ac:dyDescent="0.2">
      <c r="A1454" s="8">
        <v>1452</v>
      </c>
      <c r="B1454" s="8">
        <f>IF(Päälaskenta!C$7,Päälaskenta!E$7,Päälaskenta!G$5)</f>
        <v>2.5</v>
      </c>
      <c r="C1454" s="56">
        <v>0.54800000000000004</v>
      </c>
      <c r="D1454" s="92">
        <f t="shared" si="154"/>
        <v>4.5620399999999997</v>
      </c>
      <c r="E1454" s="8">
        <f>Päälaskenta!F$15</f>
        <v>0.08</v>
      </c>
      <c r="F1454" s="93">
        <f>SQRT(POWER(Päälaskenta!C$15/(2*Päälaskenta!E$15),2)+(D1454/Päälaskenta!E$15))-Päälaskenta!C$15/(2*Päälaskenta!E$15)</f>
        <v>1.1100000000000001</v>
      </c>
      <c r="G1454" s="57">
        <f>2*SQRT((POWER(F1454,2))+POWER(Päälaskenta!E$15*F1454,2))+Päälaskenta!C$15</f>
        <v>6.14</v>
      </c>
      <c r="H1454" s="57">
        <f t="shared" si="155"/>
        <v>0.74</v>
      </c>
      <c r="I1454" s="62">
        <f t="shared" si="156"/>
        <v>2.8709999999999999E-3</v>
      </c>
      <c r="M1454" s="8">
        <f>IF(F1454&gt;(Päälaskenta!D$24+Päälaskenta!D$20),(F1454*Päälaskenta!C$15 + F1454*F1454*Päälaskenta!E$15)+(Päälaskenta!C$15 + F1454*Päälaskenta!E$15)*(F1454-(Päälaskenta!D$24+Päälaskenta!D$20)),F1454*Päälaskenta!C$15 + F1454*F1454*Päälaskenta!E$15)</f>
        <v>4.5621</v>
      </c>
      <c r="N1454" s="8">
        <f>IF(F1454&gt;Päälaskenta!D$24+Päälaskenta!D$20,2*SQRT(POWER((Päälaskenta!D$24+Päälaskenta!D$20),2)+POWER(Päälaskenta!E$15*(Päälaskenta!D$24+Päälaskenta!D$20),2))+Päälaskenta!C$15,(2*SQRT((POWER(F1454,2))+POWER(Päälaskenta!E$15*F1454,2))+Päälaskenta!C$15))</f>
        <v>6.1395541084682703</v>
      </c>
      <c r="O1454" s="8">
        <f t="shared" si="157"/>
        <v>0.74306699141351495</v>
      </c>
      <c r="P1454" s="8">
        <f>Päälaskenta!F$15</f>
        <v>0.08</v>
      </c>
      <c r="Q1454" s="8">
        <f t="shared" si="158"/>
        <v>46.783580851576602</v>
      </c>
      <c r="R1454" s="8">
        <f t="shared" si="159"/>
        <v>0.54799324872317601</v>
      </c>
      <c r="S1454" s="8">
        <f t="shared" si="160"/>
        <v>2.8555718849335998E-3</v>
      </c>
    </row>
    <row r="1455" spans="1:19" x14ac:dyDescent="0.2">
      <c r="A1455" s="8">
        <v>1453</v>
      </c>
      <c r="B1455" s="8">
        <f>IF(Päälaskenta!C$7,Päälaskenta!E$7,Päälaskenta!G$5)</f>
        <v>2.5</v>
      </c>
      <c r="C1455" s="56">
        <v>0.54700000000000004</v>
      </c>
      <c r="D1455" s="92">
        <f t="shared" si="154"/>
        <v>4.5703800000000001</v>
      </c>
      <c r="E1455" s="8">
        <f>Päälaskenta!F$15</f>
        <v>0.08</v>
      </c>
      <c r="F1455" s="93">
        <f>SQRT(POWER(Päälaskenta!C$15/(2*Päälaskenta!E$15),2)+(D1455/Päälaskenta!E$15))-Päälaskenta!C$15/(2*Päälaskenta!E$15)</f>
        <v>1.1115999999999999</v>
      </c>
      <c r="G1455" s="57">
        <f>2*SQRT((POWER(F1455,2))+POWER(Päälaskenta!E$15*F1455,2))+Päälaskenta!C$15</f>
        <v>6.14</v>
      </c>
      <c r="H1455" s="57">
        <f t="shared" si="155"/>
        <v>0.74</v>
      </c>
      <c r="I1455" s="62">
        <f t="shared" si="156"/>
        <v>2.8609999999999998E-3</v>
      </c>
      <c r="M1455" s="8">
        <f>IF(F1455&gt;(Päälaskenta!D$24+Päälaskenta!D$20),(F1455*Päälaskenta!C$15 + F1455*F1455*Päälaskenta!E$15)+(Päälaskenta!C$15 + F1455*Päälaskenta!E$15)*(F1455-(Päälaskenta!D$24+Päälaskenta!D$20)),F1455*Päälaskenta!C$15 + F1455*F1455*Päälaskenta!E$15)</f>
        <v>4.5704545599999999</v>
      </c>
      <c r="N1455" s="8">
        <f>IF(F1455&gt;Päälaskenta!D$24+Päälaskenta!D$20,2*SQRT(POWER((Päälaskenta!D$24+Päälaskenta!D$20),2)+POWER(Päälaskenta!E$15*(Päälaskenta!D$24+Päälaskenta!D$20),2))+Päälaskenta!C$15,(2*SQRT((POWER(F1455,2))+POWER(Päälaskenta!E$15*F1455,2))+Päälaskenta!C$15))</f>
        <v>6.1440795918678601</v>
      </c>
      <c r="O1455" s="8">
        <f t="shared" si="157"/>
        <v>0.74387945202554495</v>
      </c>
      <c r="P1455" s="8">
        <f>Päälaskenta!F$15</f>
        <v>0.08</v>
      </c>
      <c r="Q1455" s="8">
        <f t="shared" si="158"/>
        <v>46.903413450685299</v>
      </c>
      <c r="R1455" s="8">
        <f t="shared" si="159"/>
        <v>0.54699154475348299</v>
      </c>
      <c r="S1455" s="8">
        <f t="shared" si="160"/>
        <v>2.84099923668534E-3</v>
      </c>
    </row>
    <row r="1456" spans="1:19" x14ac:dyDescent="0.2">
      <c r="A1456" s="8">
        <v>1454</v>
      </c>
      <c r="B1456" s="8">
        <f>IF(Päälaskenta!C$7,Päälaskenta!E$7,Päälaskenta!G$5)</f>
        <v>2.5</v>
      </c>
      <c r="C1456" s="56">
        <v>0.54600000000000004</v>
      </c>
      <c r="D1456" s="92">
        <f t="shared" si="154"/>
        <v>4.5787500000000003</v>
      </c>
      <c r="E1456" s="8">
        <f>Päälaskenta!F$15</f>
        <v>0.08</v>
      </c>
      <c r="F1456" s="93">
        <f>SQRT(POWER(Päälaskenta!C$15/(2*Päälaskenta!E$15),2)+(D1456/Päälaskenta!E$15))-Päälaskenta!C$15/(2*Päälaskenta!E$15)</f>
        <v>1.1132</v>
      </c>
      <c r="G1456" s="57">
        <f>2*SQRT((POWER(F1456,2))+POWER(Päälaskenta!E$15*F1456,2))+Päälaskenta!C$15</f>
        <v>6.15</v>
      </c>
      <c r="H1456" s="57">
        <f t="shared" si="155"/>
        <v>0.74</v>
      </c>
      <c r="I1456" s="62">
        <f t="shared" si="156"/>
        <v>2.8509999999999998E-3</v>
      </c>
      <c r="M1456" s="8">
        <f>IF(F1456&gt;(Päälaskenta!D$24+Päälaskenta!D$20),(F1456*Päälaskenta!C$15 + F1456*F1456*Päälaskenta!E$15)+(Päälaskenta!C$15 + F1456*Päälaskenta!E$15)*(F1456-(Päälaskenta!D$24+Päälaskenta!D$20)),F1456*Päälaskenta!C$15 + F1456*F1456*Päälaskenta!E$15)</f>
        <v>4.5788142399999998</v>
      </c>
      <c r="N1456" s="8">
        <f>IF(F1456&gt;Päälaskenta!D$24+Päälaskenta!D$20,2*SQRT(POWER((Päälaskenta!D$24+Päälaskenta!D$20),2)+POWER(Päälaskenta!E$15*(Päälaskenta!D$24+Päälaskenta!D$20),2))+Päälaskenta!C$15,(2*SQRT((POWER(F1456,2))+POWER(Päälaskenta!E$15*F1456,2))+Päälaskenta!C$15))</f>
        <v>6.1486050752674597</v>
      </c>
      <c r="O1456" s="8">
        <f t="shared" si="157"/>
        <v>0.74469154937566495</v>
      </c>
      <c r="P1456" s="8">
        <f>Päälaskenta!F$15</f>
        <v>0.08</v>
      </c>
      <c r="Q1456" s="8">
        <f t="shared" si="158"/>
        <v>47.023395760903199</v>
      </c>
      <c r="R1456" s="8">
        <f t="shared" si="159"/>
        <v>0.54599288570396298</v>
      </c>
      <c r="S1456" s="8">
        <f t="shared" si="160"/>
        <v>2.8265198578949001E-3</v>
      </c>
    </row>
    <row r="1457" spans="1:19" x14ac:dyDescent="0.2">
      <c r="A1457" s="8">
        <v>1455</v>
      </c>
      <c r="B1457" s="8">
        <f>IF(Päälaskenta!C$7,Päälaskenta!E$7,Päälaskenta!G$5)</f>
        <v>2.5</v>
      </c>
      <c r="C1457" s="56">
        <v>0.54500000000000004</v>
      </c>
      <c r="D1457" s="92">
        <f t="shared" si="154"/>
        <v>4.5871599999999999</v>
      </c>
      <c r="E1457" s="8">
        <f>Päälaskenta!F$15</f>
        <v>0.08</v>
      </c>
      <c r="F1457" s="93">
        <f>SQRT(POWER(Päälaskenta!C$15/(2*Päälaskenta!E$15),2)+(D1457/Päälaskenta!E$15))-Päälaskenta!C$15/(2*Päälaskenta!E$15)</f>
        <v>1.1148</v>
      </c>
      <c r="G1457" s="57">
        <f>2*SQRT((POWER(F1457,2))+POWER(Päälaskenta!E$15*F1457,2))+Päälaskenta!C$15</f>
        <v>6.15</v>
      </c>
      <c r="H1457" s="57">
        <f t="shared" si="155"/>
        <v>0.75</v>
      </c>
      <c r="I1457" s="62">
        <f t="shared" si="156"/>
        <v>2.7899999999999999E-3</v>
      </c>
      <c r="M1457" s="8">
        <f>IF(F1457&gt;(Päälaskenta!D$24+Päälaskenta!D$20),(F1457*Päälaskenta!C$15 + F1457*F1457*Päälaskenta!E$15)+(Päälaskenta!C$15 + F1457*Päälaskenta!E$15)*(F1457-(Päälaskenta!D$24+Päälaskenta!D$20)),F1457*Päälaskenta!C$15 + F1457*F1457*Päälaskenta!E$15)</f>
        <v>4.5871790399999997</v>
      </c>
      <c r="N1457" s="8">
        <f>IF(F1457&gt;Päälaskenta!D$24+Päälaskenta!D$20,2*SQRT(POWER((Päälaskenta!D$24+Päälaskenta!D$20),2)+POWER(Päälaskenta!E$15*(Päälaskenta!D$24+Päälaskenta!D$20),2))+Päälaskenta!C$15,(2*SQRT((POWER(F1457,2))+POWER(Päälaskenta!E$15*F1457,2))+Päälaskenta!C$15))</f>
        <v>6.1531305586670504</v>
      </c>
      <c r="O1457" s="8">
        <f t="shared" si="157"/>
        <v>0.74550328426538703</v>
      </c>
      <c r="P1457" s="8">
        <f>Päälaskenta!F$15</f>
        <v>0.08</v>
      </c>
      <c r="Q1457" s="8">
        <f t="shared" si="158"/>
        <v>47.1435278135842</v>
      </c>
      <c r="R1457" s="8">
        <f t="shared" si="159"/>
        <v>0.544997258271393</v>
      </c>
      <c r="S1457" s="8">
        <f t="shared" si="160"/>
        <v>2.8121330261462701E-3</v>
      </c>
    </row>
    <row r="1458" spans="1:19" x14ac:dyDescent="0.2">
      <c r="A1458" s="8">
        <v>1456</v>
      </c>
      <c r="B1458" s="8">
        <f>IF(Päälaskenta!C$7,Päälaskenta!E$7,Päälaskenta!G$5)</f>
        <v>2.5</v>
      </c>
      <c r="C1458" s="56">
        <v>0.54400000000000004</v>
      </c>
      <c r="D1458" s="92">
        <f t="shared" si="154"/>
        <v>4.5955899999999996</v>
      </c>
      <c r="E1458" s="8">
        <f>Päälaskenta!F$15</f>
        <v>0.08</v>
      </c>
      <c r="F1458" s="93">
        <f>SQRT(POWER(Päälaskenta!C$15/(2*Päälaskenta!E$15),2)+(D1458/Päälaskenta!E$15))-Päälaskenta!C$15/(2*Päälaskenta!E$15)</f>
        <v>1.1164000000000001</v>
      </c>
      <c r="G1458" s="57">
        <f>2*SQRT((POWER(F1458,2))+POWER(Päälaskenta!E$15*F1458,2))+Päälaskenta!C$15</f>
        <v>6.16</v>
      </c>
      <c r="H1458" s="57">
        <f t="shared" si="155"/>
        <v>0.75</v>
      </c>
      <c r="I1458" s="62">
        <f t="shared" si="156"/>
        <v>2.7789999999999998E-3</v>
      </c>
      <c r="M1458" s="8">
        <f>IF(F1458&gt;(Päälaskenta!D$24+Päälaskenta!D$20),(F1458*Päälaskenta!C$15 + F1458*F1458*Päälaskenta!E$15)+(Päälaskenta!C$15 + F1458*Päälaskenta!E$15)*(F1458-(Päälaskenta!D$24+Päälaskenta!D$20)),F1458*Päälaskenta!C$15 + F1458*F1458*Päälaskenta!E$15)</f>
        <v>4.5955489600000003</v>
      </c>
      <c r="N1458" s="8">
        <f>IF(F1458&gt;Päälaskenta!D$24+Päälaskenta!D$20,2*SQRT(POWER((Päälaskenta!D$24+Päälaskenta!D$20),2)+POWER(Päälaskenta!E$15*(Päälaskenta!D$24+Päälaskenta!D$20),2))+Päälaskenta!C$15,(2*SQRT((POWER(F1458,2))+POWER(Päälaskenta!E$15*F1458,2))+Päälaskenta!C$15))</f>
        <v>6.15765604206665</v>
      </c>
      <c r="O1458" s="8">
        <f t="shared" si="157"/>
        <v>0.74631465749386505</v>
      </c>
      <c r="P1458" s="8">
        <f>Päälaskenta!F$15</f>
        <v>0.08</v>
      </c>
      <c r="Q1458" s="8">
        <f t="shared" si="158"/>
        <v>47.263809640145901</v>
      </c>
      <c r="R1458" s="8">
        <f t="shared" si="159"/>
        <v>0.54400464922910996</v>
      </c>
      <c r="S1458" s="8">
        <f t="shared" si="160"/>
        <v>2.7978380256108398E-3</v>
      </c>
    </row>
    <row r="1459" spans="1:19" x14ac:dyDescent="0.2">
      <c r="A1459" s="8">
        <v>1457</v>
      </c>
      <c r="B1459" s="8">
        <f>IF(Päälaskenta!C$7,Päälaskenta!E$7,Päälaskenta!G$5)</f>
        <v>2.5</v>
      </c>
      <c r="C1459" s="56">
        <v>0.54300000000000004</v>
      </c>
      <c r="D1459" s="92">
        <f t="shared" si="154"/>
        <v>4.60405</v>
      </c>
      <c r="E1459" s="8">
        <f>Päälaskenta!F$15</f>
        <v>0.08</v>
      </c>
      <c r="F1459" s="93">
        <f>SQRT(POWER(Päälaskenta!C$15/(2*Päälaskenta!E$15),2)+(D1459/Päälaskenta!E$15))-Päälaskenta!C$15/(2*Päälaskenta!E$15)</f>
        <v>1.1180000000000001</v>
      </c>
      <c r="G1459" s="57">
        <f>2*SQRT((POWER(F1459,2))+POWER(Päälaskenta!E$15*F1459,2))+Päälaskenta!C$15</f>
        <v>6.16</v>
      </c>
      <c r="H1459" s="57">
        <f t="shared" si="155"/>
        <v>0.75</v>
      </c>
      <c r="I1459" s="62">
        <f t="shared" si="156"/>
        <v>2.7690000000000002E-3</v>
      </c>
      <c r="M1459" s="8">
        <f>IF(F1459&gt;(Päälaskenta!D$24+Päälaskenta!D$20),(F1459*Päälaskenta!C$15 + F1459*F1459*Päälaskenta!E$15)+(Päälaskenta!C$15 + F1459*Päälaskenta!E$15)*(F1459-(Päälaskenta!D$24+Päälaskenta!D$20)),F1459*Päälaskenta!C$15 + F1459*F1459*Päälaskenta!E$15)</f>
        <v>4.6039240000000001</v>
      </c>
      <c r="N1459" s="8">
        <f>IF(F1459&gt;Päälaskenta!D$24+Päälaskenta!D$20,2*SQRT(POWER((Päälaskenta!D$24+Päälaskenta!D$20),2)+POWER(Päälaskenta!E$15*(Päälaskenta!D$24+Päälaskenta!D$20),2))+Päälaskenta!C$15,(2*SQRT((POWER(F1459,2))+POWER(Päälaskenta!E$15*F1459,2))+Päälaskenta!C$15))</f>
        <v>6.1621815254662398</v>
      </c>
      <c r="O1459" s="8">
        <f t="shared" si="157"/>
        <v>0.74712566985790996</v>
      </c>
      <c r="P1459" s="8">
        <f>Päälaskenta!F$15</f>
        <v>0.08</v>
      </c>
      <c r="Q1459" s="8">
        <f t="shared" si="158"/>
        <v>47.384241272070099</v>
      </c>
      <c r="R1459" s="8">
        <f t="shared" si="159"/>
        <v>0.54301504542646695</v>
      </c>
      <c r="S1459" s="8">
        <f t="shared" si="160"/>
        <v>2.7836341469781199E-3</v>
      </c>
    </row>
    <row r="1460" spans="1:19" x14ac:dyDescent="0.2">
      <c r="A1460" s="8">
        <v>1458</v>
      </c>
      <c r="B1460" s="8">
        <f>IF(Päälaskenta!C$7,Päälaskenta!E$7,Päälaskenta!G$5)</f>
        <v>2.5</v>
      </c>
      <c r="C1460" s="56">
        <v>0.54200000000000004</v>
      </c>
      <c r="D1460" s="92">
        <f t="shared" si="154"/>
        <v>4.6125499999999997</v>
      </c>
      <c r="E1460" s="8">
        <f>Päälaskenta!F$15</f>
        <v>0.08</v>
      </c>
      <c r="F1460" s="93">
        <f>SQRT(POWER(Päälaskenta!C$15/(2*Päälaskenta!E$15),2)+(D1460/Päälaskenta!E$15))-Päälaskenta!C$15/(2*Päälaskenta!E$15)</f>
        <v>1.1195999999999999</v>
      </c>
      <c r="G1460" s="57">
        <f>2*SQRT((POWER(F1460,2))+POWER(Päälaskenta!E$15*F1460,2))+Päälaskenta!C$15</f>
        <v>6.17</v>
      </c>
      <c r="H1460" s="57">
        <f t="shared" si="155"/>
        <v>0.75</v>
      </c>
      <c r="I1460" s="62">
        <f t="shared" si="156"/>
        <v>2.7590000000000002E-3</v>
      </c>
      <c r="M1460" s="8">
        <f>IF(F1460&gt;(Päälaskenta!D$24+Päälaskenta!D$20),(F1460*Päälaskenta!C$15 + F1460*F1460*Päälaskenta!E$15)+(Päälaskenta!C$15 + F1460*Päälaskenta!E$15)*(F1460-(Päälaskenta!D$24+Päälaskenta!D$20)),F1460*Päälaskenta!C$15 + F1460*F1460*Päälaskenta!E$15)</f>
        <v>4.6123041599999999</v>
      </c>
      <c r="N1460" s="8">
        <f>IF(F1460&gt;Päälaskenta!D$24+Päälaskenta!D$20,2*SQRT(POWER((Päälaskenta!D$24+Päälaskenta!D$20),2)+POWER(Päälaskenta!E$15*(Päälaskenta!D$24+Päälaskenta!D$20),2))+Päälaskenta!C$15,(2*SQRT((POWER(F1460,2))+POWER(Päälaskenta!E$15*F1460,2))+Päälaskenta!C$15))</f>
        <v>6.1667070088658296</v>
      </c>
      <c r="O1460" s="8">
        <f t="shared" si="157"/>
        <v>0.74793632215198902</v>
      </c>
      <c r="P1460" s="8">
        <f>Päälaskenta!F$15</f>
        <v>0.08</v>
      </c>
      <c r="Q1460" s="8">
        <f t="shared" si="158"/>
        <v>47.504822740901403</v>
      </c>
      <c r="R1460" s="8">
        <f t="shared" si="159"/>
        <v>0.54202843378828702</v>
      </c>
      <c r="S1460" s="8">
        <f t="shared" si="160"/>
        <v>2.7695206873874999E-3</v>
      </c>
    </row>
    <row r="1461" spans="1:19" x14ac:dyDescent="0.2">
      <c r="A1461" s="8">
        <v>1459</v>
      </c>
      <c r="B1461" s="8">
        <f>IF(Päälaskenta!C$7,Päälaskenta!E$7,Päälaskenta!G$5)</f>
        <v>2.5</v>
      </c>
      <c r="C1461" s="56">
        <v>0.54100000000000004</v>
      </c>
      <c r="D1461" s="92">
        <f t="shared" si="154"/>
        <v>4.6210699999999996</v>
      </c>
      <c r="E1461" s="8">
        <f>Päälaskenta!F$15</f>
        <v>0.08</v>
      </c>
      <c r="F1461" s="93">
        <f>SQRT(POWER(Päälaskenta!C$15/(2*Päälaskenta!E$15),2)+(D1461/Päälaskenta!E$15))-Päälaskenta!C$15/(2*Päälaskenta!E$15)</f>
        <v>1.1213</v>
      </c>
      <c r="G1461" s="57">
        <f>2*SQRT((POWER(F1461,2))+POWER(Päälaskenta!E$15*F1461,2))+Päälaskenta!C$15</f>
        <v>6.17</v>
      </c>
      <c r="H1461" s="57">
        <f t="shared" si="155"/>
        <v>0.75</v>
      </c>
      <c r="I1461" s="62">
        <f t="shared" si="156"/>
        <v>2.7490000000000001E-3</v>
      </c>
      <c r="M1461" s="8">
        <f>IF(F1461&gt;(Päälaskenta!D$24+Päälaskenta!D$20),(F1461*Päälaskenta!C$15 + F1461*F1461*Päälaskenta!E$15)+(Päälaskenta!C$15 + F1461*Päälaskenta!E$15)*(F1461-(Päälaskenta!D$24+Päälaskenta!D$20)),F1461*Päälaskenta!C$15 + F1461*F1461*Päälaskenta!E$15)</f>
        <v>4.6212136900000003</v>
      </c>
      <c r="N1461" s="8">
        <f>IF(F1461&gt;Päälaskenta!D$24+Päälaskenta!D$20,2*SQRT(POWER((Päälaskenta!D$24+Päälaskenta!D$20),2)+POWER(Päälaskenta!E$15*(Päälaskenta!D$24+Päälaskenta!D$20),2))+Päälaskenta!C$15,(2*SQRT((POWER(F1461,2))+POWER(Päälaskenta!E$15*F1461,2))+Päälaskenta!C$15))</f>
        <v>6.1715153349778999</v>
      </c>
      <c r="O1461" s="8">
        <f t="shared" si="157"/>
        <v>0.74879724657065105</v>
      </c>
      <c r="P1461" s="8">
        <f>Päälaskenta!F$15</f>
        <v>0.08</v>
      </c>
      <c r="Q1461" s="8">
        <f t="shared" si="158"/>
        <v>47.633104763657599</v>
      </c>
      <c r="R1461" s="8">
        <f t="shared" si="159"/>
        <v>0.54098342290680801</v>
      </c>
      <c r="S1461" s="8">
        <f t="shared" si="160"/>
        <v>2.7546234300777702E-3</v>
      </c>
    </row>
    <row r="1462" spans="1:19" x14ac:dyDescent="0.2">
      <c r="A1462" s="8">
        <v>1460</v>
      </c>
      <c r="B1462" s="8">
        <f>IF(Päälaskenta!C$7,Päälaskenta!E$7,Päälaskenta!G$5)</f>
        <v>2.5</v>
      </c>
      <c r="C1462" s="56">
        <v>0.54</v>
      </c>
      <c r="D1462" s="92">
        <f t="shared" si="154"/>
        <v>4.6296299999999997</v>
      </c>
      <c r="E1462" s="8">
        <f>Päälaskenta!F$15</f>
        <v>0.08</v>
      </c>
      <c r="F1462" s="93">
        <f>SQRT(POWER(Päälaskenta!C$15/(2*Päälaskenta!E$15),2)+(D1462/Päälaskenta!E$15))-Päälaskenta!C$15/(2*Päälaskenta!E$15)</f>
        <v>1.1229</v>
      </c>
      <c r="G1462" s="57">
        <f>2*SQRT((POWER(F1462,2))+POWER(Päälaskenta!E$15*F1462,2))+Päälaskenta!C$15</f>
        <v>6.18</v>
      </c>
      <c r="H1462" s="57">
        <f t="shared" si="155"/>
        <v>0.75</v>
      </c>
      <c r="I1462" s="62">
        <f t="shared" si="156"/>
        <v>2.7390000000000001E-3</v>
      </c>
      <c r="M1462" s="8">
        <f>IF(F1462&gt;(Päälaskenta!D$24+Päälaskenta!D$20),(F1462*Päälaskenta!C$15 + F1462*F1462*Päälaskenta!E$15)+(Päälaskenta!C$15 + F1462*Päälaskenta!E$15)*(F1462-(Päälaskenta!D$24+Päälaskenta!D$20)),F1462*Päälaskenta!C$15 + F1462*F1462*Päälaskenta!E$15)</f>
        <v>4.6296044099999998</v>
      </c>
      <c r="N1462" s="8">
        <f>IF(F1462&gt;Päälaskenta!D$24+Päälaskenta!D$20,2*SQRT(POWER((Päälaskenta!D$24+Päälaskenta!D$20),2)+POWER(Päälaskenta!E$15*(Päälaskenta!D$24+Päälaskenta!D$20),2))+Päälaskenta!C$15,(2*SQRT((POWER(F1462,2))+POWER(Päälaskenta!E$15*F1462,2))+Päälaskenta!C$15))</f>
        <v>6.1760408183775004</v>
      </c>
      <c r="O1462" s="8">
        <f t="shared" si="157"/>
        <v>0.74960715871956296</v>
      </c>
      <c r="P1462" s="8">
        <f>Päälaskenta!F$15</f>
        <v>0.08</v>
      </c>
      <c r="Q1462" s="8">
        <f t="shared" si="158"/>
        <v>47.753995371004002</v>
      </c>
      <c r="R1462" s="8">
        <f t="shared" si="159"/>
        <v>0.54000294163362395</v>
      </c>
      <c r="S1462" s="8">
        <f t="shared" si="160"/>
        <v>2.7406942672038798E-3</v>
      </c>
    </row>
    <row r="1463" spans="1:19" x14ac:dyDescent="0.2">
      <c r="A1463" s="8">
        <v>1461</v>
      </c>
      <c r="B1463" s="8">
        <f>IF(Päälaskenta!C$7,Päälaskenta!E$7,Päälaskenta!G$5)</f>
        <v>2.5</v>
      </c>
      <c r="C1463" s="56">
        <v>0.53900000000000003</v>
      </c>
      <c r="D1463" s="92">
        <f t="shared" si="154"/>
        <v>4.6382199999999996</v>
      </c>
      <c r="E1463" s="8">
        <f>Päälaskenta!F$15</f>
        <v>0.08</v>
      </c>
      <c r="F1463" s="93">
        <f>SQRT(POWER(Päälaskenta!C$15/(2*Päälaskenta!E$15),2)+(D1463/Päälaskenta!E$15))-Päälaskenta!C$15/(2*Päälaskenta!E$15)</f>
        <v>1.1245000000000001</v>
      </c>
      <c r="G1463" s="57">
        <f>2*SQRT((POWER(F1463,2))+POWER(Päälaskenta!E$15*F1463,2))+Päälaskenta!C$15</f>
        <v>6.18</v>
      </c>
      <c r="H1463" s="57">
        <f t="shared" si="155"/>
        <v>0.75</v>
      </c>
      <c r="I1463" s="62">
        <f t="shared" si="156"/>
        <v>2.7290000000000001E-3</v>
      </c>
      <c r="M1463" s="8">
        <f>IF(F1463&gt;(Päälaskenta!D$24+Päälaskenta!D$20),(F1463*Päälaskenta!C$15 + F1463*F1463*Päälaskenta!E$15)+(Päälaskenta!C$15 + F1463*Päälaskenta!E$15)*(F1463-(Päälaskenta!D$24+Päälaskenta!D$20)),F1463*Päälaskenta!C$15 + F1463*F1463*Päälaskenta!E$15)</f>
        <v>4.6380002500000002</v>
      </c>
      <c r="N1463" s="8">
        <f>IF(F1463&gt;Päälaskenta!D$24+Päälaskenta!D$20,2*SQRT(POWER((Päälaskenta!D$24+Päälaskenta!D$20),2)+POWER(Päälaskenta!E$15*(Päälaskenta!D$24+Päälaskenta!D$20),2))+Päälaskenta!C$15,(2*SQRT((POWER(F1463,2))+POWER(Päälaskenta!E$15*F1463,2))+Päälaskenta!C$15))</f>
        <v>6.1805663017770902</v>
      </c>
      <c r="O1463" s="8">
        <f t="shared" si="157"/>
        <v>0.75041671321711101</v>
      </c>
      <c r="P1463" s="8">
        <f>Päälaskenta!F$15</f>
        <v>0.08</v>
      </c>
      <c r="Q1463" s="8">
        <f t="shared" si="158"/>
        <v>47.875035912254397</v>
      </c>
      <c r="R1463" s="8">
        <f t="shared" si="159"/>
        <v>0.53902541294602102</v>
      </c>
      <c r="S1463" s="8">
        <f t="shared" si="160"/>
        <v>2.72685341027848E-3</v>
      </c>
    </row>
    <row r="1464" spans="1:19" x14ac:dyDescent="0.2">
      <c r="A1464" s="8">
        <v>1462</v>
      </c>
      <c r="B1464" s="8">
        <f>IF(Päälaskenta!C$7,Päälaskenta!E$7,Päälaskenta!G$5)</f>
        <v>2.5</v>
      </c>
      <c r="C1464" s="56">
        <v>0.53800000000000003</v>
      </c>
      <c r="D1464" s="92">
        <f t="shared" si="154"/>
        <v>4.6468400000000001</v>
      </c>
      <c r="E1464" s="8">
        <f>Päälaskenta!F$15</f>
        <v>0.08</v>
      </c>
      <c r="F1464" s="93">
        <f>SQRT(POWER(Päälaskenta!C$15/(2*Päälaskenta!E$15),2)+(D1464/Päälaskenta!E$15))-Päälaskenta!C$15/(2*Päälaskenta!E$15)</f>
        <v>1.1262000000000001</v>
      </c>
      <c r="G1464" s="57">
        <f>2*SQRT((POWER(F1464,2))+POWER(Päälaskenta!E$15*F1464,2))+Päälaskenta!C$15</f>
        <v>6.19</v>
      </c>
      <c r="H1464" s="57">
        <f t="shared" si="155"/>
        <v>0.75</v>
      </c>
      <c r="I1464" s="62">
        <f t="shared" si="156"/>
        <v>2.7190000000000001E-3</v>
      </c>
      <c r="M1464" s="8">
        <f>IF(F1464&gt;(Päälaskenta!D$24+Päälaskenta!D$20),(F1464*Päälaskenta!C$15 + F1464*F1464*Päälaskenta!E$15)+(Päälaskenta!C$15 + F1464*Päälaskenta!E$15)*(F1464-(Päälaskenta!D$24+Päälaskenta!D$20)),F1464*Päälaskenta!C$15 + F1464*F1464*Päälaskenta!E$15)</f>
        <v>4.6469264399999997</v>
      </c>
      <c r="N1464" s="8">
        <f>IF(F1464&gt;Päälaskenta!D$24+Päälaskenta!D$20,2*SQRT(POWER((Päälaskenta!D$24+Päälaskenta!D$20),2)+POWER(Päälaskenta!E$15*(Päälaskenta!D$24+Päälaskenta!D$20),2))+Päälaskenta!C$15,(2*SQRT((POWER(F1464,2))+POWER(Päälaskenta!E$15*F1464,2))+Päälaskenta!C$15))</f>
        <v>6.1853746278891597</v>
      </c>
      <c r="O1464" s="8">
        <f t="shared" si="157"/>
        <v>0.75127647386910601</v>
      </c>
      <c r="P1464" s="8">
        <f>Päälaskenta!F$15</f>
        <v>0.08</v>
      </c>
      <c r="Q1464" s="8">
        <f t="shared" si="158"/>
        <v>48.003805805949199</v>
      </c>
      <c r="R1464" s="8">
        <f t="shared" si="159"/>
        <v>0.53799000958577703</v>
      </c>
      <c r="S1464" s="8">
        <f t="shared" si="160"/>
        <v>2.7122434993752898E-3</v>
      </c>
    </row>
    <row r="1465" spans="1:19" x14ac:dyDescent="0.2">
      <c r="A1465" s="8">
        <v>1463</v>
      </c>
      <c r="B1465" s="8">
        <f>IF(Päälaskenta!C$7,Päälaskenta!E$7,Päälaskenta!G$5)</f>
        <v>2.5</v>
      </c>
      <c r="C1465" s="56">
        <v>0.53700000000000003</v>
      </c>
      <c r="D1465" s="92">
        <f t="shared" si="154"/>
        <v>4.6554900000000004</v>
      </c>
      <c r="E1465" s="8">
        <f>Päälaskenta!F$15</f>
        <v>0.08</v>
      </c>
      <c r="F1465" s="93">
        <f>SQRT(POWER(Päälaskenta!C$15/(2*Päälaskenta!E$15),2)+(D1465/Päälaskenta!E$15))-Päälaskenta!C$15/(2*Päälaskenta!E$15)</f>
        <v>1.1277999999999999</v>
      </c>
      <c r="G1465" s="57">
        <f>2*SQRT((POWER(F1465,2))+POWER(Päälaskenta!E$15*F1465,2))+Päälaskenta!C$15</f>
        <v>6.19</v>
      </c>
      <c r="H1465" s="57">
        <f t="shared" si="155"/>
        <v>0.75</v>
      </c>
      <c r="I1465" s="62">
        <f t="shared" si="156"/>
        <v>2.7079999999999999E-3</v>
      </c>
      <c r="M1465" s="8">
        <f>IF(F1465&gt;(Päälaskenta!D$24+Päälaskenta!D$20),(F1465*Päälaskenta!C$15 + F1465*F1465*Päälaskenta!E$15)+(Päälaskenta!C$15 + F1465*Päälaskenta!E$15)*(F1465-(Päälaskenta!D$24+Päälaskenta!D$20)),F1465*Päälaskenta!C$15 + F1465*F1465*Päälaskenta!E$15)</f>
        <v>4.6553328399999998</v>
      </c>
      <c r="N1465" s="8">
        <f>IF(F1465&gt;Päälaskenta!D$24+Päälaskenta!D$20,2*SQRT(POWER((Päälaskenta!D$24+Päälaskenta!D$20),2)+POWER(Päälaskenta!E$15*(Päälaskenta!D$24+Päälaskenta!D$20),2))+Päälaskenta!C$15,(2*SQRT((POWER(F1465,2))+POWER(Päälaskenta!E$15*F1465,2))+Päälaskenta!C$15))</f>
        <v>6.1899001112887504</v>
      </c>
      <c r="O1465" s="8">
        <f t="shared" si="157"/>
        <v>0.75208529318751005</v>
      </c>
      <c r="P1465" s="8">
        <f>Päälaskenta!F$15</f>
        <v>0.08</v>
      </c>
      <c r="Q1465" s="8">
        <f t="shared" si="158"/>
        <v>48.125155686372899</v>
      </c>
      <c r="R1465" s="8">
        <f t="shared" si="159"/>
        <v>0.53701853034422398</v>
      </c>
      <c r="S1465" s="8">
        <f t="shared" si="160"/>
        <v>2.6985826411155098E-3</v>
      </c>
    </row>
    <row r="1466" spans="1:19" x14ac:dyDescent="0.2">
      <c r="A1466" s="8">
        <v>1464</v>
      </c>
      <c r="B1466" s="8">
        <f>IF(Päälaskenta!C$7,Päälaskenta!E$7,Päälaskenta!G$5)</f>
        <v>2.5</v>
      </c>
      <c r="C1466" s="56">
        <v>0.53600000000000003</v>
      </c>
      <c r="D1466" s="92">
        <f t="shared" si="154"/>
        <v>4.66418</v>
      </c>
      <c r="E1466" s="8">
        <f>Päälaskenta!F$15</f>
        <v>0.08</v>
      </c>
      <c r="F1466" s="93">
        <f>SQRT(POWER(Päälaskenta!C$15/(2*Päälaskenta!E$15),2)+(D1466/Päälaskenta!E$15))-Päälaskenta!C$15/(2*Päälaskenta!E$15)</f>
        <v>1.1294999999999999</v>
      </c>
      <c r="G1466" s="57">
        <f>2*SQRT((POWER(F1466,2))+POWER(Päälaskenta!E$15*F1466,2))+Päälaskenta!C$15</f>
        <v>6.19</v>
      </c>
      <c r="H1466" s="57">
        <f t="shared" si="155"/>
        <v>0.75</v>
      </c>
      <c r="I1466" s="62">
        <f t="shared" si="156"/>
        <v>2.6979999999999999E-3</v>
      </c>
      <c r="M1466" s="8">
        <f>IF(F1466&gt;(Päälaskenta!D$24+Päälaskenta!D$20),(F1466*Päälaskenta!C$15 + F1466*F1466*Päälaskenta!E$15)+(Päälaskenta!C$15 + F1466*Päälaskenta!E$15)*(F1466-(Päälaskenta!D$24+Päälaskenta!D$20)),F1466*Päälaskenta!C$15 + F1466*F1466*Päälaskenta!E$15)</f>
        <v>4.6642702500000004</v>
      </c>
      <c r="N1466" s="8">
        <f>IF(F1466&gt;Päälaskenta!D$24+Päälaskenta!D$20,2*SQRT(POWER((Päälaskenta!D$24+Päälaskenta!D$20),2)+POWER(Päälaskenta!E$15*(Päälaskenta!D$24+Päälaskenta!D$20),2))+Päälaskenta!C$15,(2*SQRT((POWER(F1466,2))+POWER(Päälaskenta!E$15*F1466,2))+Päälaskenta!C$15))</f>
        <v>6.1947084374008199</v>
      </c>
      <c r="O1466" s="8">
        <f t="shared" si="157"/>
        <v>0.75294427447775703</v>
      </c>
      <c r="P1466" s="8">
        <f>Päälaskenta!F$15</f>
        <v>0.08</v>
      </c>
      <c r="Q1466" s="8">
        <f t="shared" si="158"/>
        <v>48.254254325017698</v>
      </c>
      <c r="R1466" s="8">
        <f t="shared" si="159"/>
        <v>0.53598952590708004</v>
      </c>
      <c r="S1466" s="8">
        <f t="shared" si="160"/>
        <v>2.68416246944078E-3</v>
      </c>
    </row>
    <row r="1467" spans="1:19" x14ac:dyDescent="0.2">
      <c r="A1467" s="8">
        <v>1465</v>
      </c>
      <c r="B1467" s="8">
        <f>IF(Päälaskenta!C$7,Päälaskenta!E$7,Päälaskenta!G$5)</f>
        <v>2.5</v>
      </c>
      <c r="C1467" s="56">
        <v>0.53500000000000003</v>
      </c>
      <c r="D1467" s="92">
        <f t="shared" si="154"/>
        <v>4.6729000000000003</v>
      </c>
      <c r="E1467" s="8">
        <f>Päälaskenta!F$15</f>
        <v>0.08</v>
      </c>
      <c r="F1467" s="93">
        <f>SQRT(POWER(Päälaskenta!C$15/(2*Päälaskenta!E$15),2)+(D1467/Päälaskenta!E$15))-Päälaskenta!C$15/(2*Päälaskenta!E$15)</f>
        <v>1.1311</v>
      </c>
      <c r="G1467" s="57">
        <f>2*SQRT((POWER(F1467,2))+POWER(Päälaskenta!E$15*F1467,2))+Päälaskenta!C$15</f>
        <v>6.2</v>
      </c>
      <c r="H1467" s="57">
        <f t="shared" si="155"/>
        <v>0.75</v>
      </c>
      <c r="I1467" s="62">
        <f t="shared" si="156"/>
        <v>2.6879999999999999E-3</v>
      </c>
      <c r="M1467" s="8">
        <f>IF(F1467&gt;(Päälaskenta!D$24+Päälaskenta!D$20),(F1467*Päälaskenta!C$15 + F1467*F1467*Päälaskenta!E$15)+(Päälaskenta!C$15 + F1467*Päälaskenta!E$15)*(F1467-(Päälaskenta!D$24+Päälaskenta!D$20)),F1467*Päälaskenta!C$15 + F1467*F1467*Päälaskenta!E$15)</f>
        <v>4.6726872100000003</v>
      </c>
      <c r="N1467" s="8">
        <f>IF(F1467&gt;Päälaskenta!D$24+Päälaskenta!D$20,2*SQRT(POWER((Päälaskenta!D$24+Päälaskenta!D$20),2)+POWER(Päälaskenta!E$15*(Päälaskenta!D$24+Päälaskenta!D$20),2))+Päälaskenta!C$15,(2*SQRT((POWER(F1467,2))+POWER(Päälaskenta!E$15*F1467,2))+Päälaskenta!C$15))</f>
        <v>6.1992339208004203</v>
      </c>
      <c r="O1467" s="8">
        <f t="shared" si="157"/>
        <v>0.75375236193646999</v>
      </c>
      <c r="P1467" s="8">
        <f>Päälaskenta!F$15</f>
        <v>0.08</v>
      </c>
      <c r="Q1467" s="8">
        <f t="shared" si="158"/>
        <v>48.375913680424802</v>
      </c>
      <c r="R1467" s="8">
        <f t="shared" si="159"/>
        <v>0.53502404240749502</v>
      </c>
      <c r="S1467" s="8">
        <f t="shared" si="160"/>
        <v>2.6706787817743199E-3</v>
      </c>
    </row>
    <row r="1468" spans="1:19" x14ac:dyDescent="0.2">
      <c r="A1468" s="8">
        <v>1466</v>
      </c>
      <c r="B1468" s="8">
        <f>IF(Päälaskenta!C$7,Päälaskenta!E$7,Päälaskenta!G$5)</f>
        <v>2.5</v>
      </c>
      <c r="C1468" s="56">
        <v>0.53400000000000003</v>
      </c>
      <c r="D1468" s="92">
        <f t="shared" si="154"/>
        <v>4.6816500000000003</v>
      </c>
      <c r="E1468" s="8">
        <f>Päälaskenta!F$15</f>
        <v>0.08</v>
      </c>
      <c r="F1468" s="93">
        <f>SQRT(POWER(Päälaskenta!C$15/(2*Päälaskenta!E$15),2)+(D1468/Päälaskenta!E$15))-Päälaskenta!C$15/(2*Päälaskenta!E$15)</f>
        <v>1.1328</v>
      </c>
      <c r="G1468" s="57">
        <f>2*SQRT((POWER(F1468,2))+POWER(Päälaskenta!E$15*F1468,2))+Päälaskenta!C$15</f>
        <v>6.2</v>
      </c>
      <c r="H1468" s="57">
        <f t="shared" si="155"/>
        <v>0.76</v>
      </c>
      <c r="I1468" s="62">
        <f t="shared" si="156"/>
        <v>2.6310000000000001E-3</v>
      </c>
      <c r="M1468" s="8">
        <f>IF(F1468&gt;(Päälaskenta!D$24+Päälaskenta!D$20),(F1468*Päälaskenta!C$15 + F1468*F1468*Päälaskenta!E$15)+(Päälaskenta!C$15 + F1468*Päälaskenta!E$15)*(F1468-(Päälaskenta!D$24+Päälaskenta!D$20)),F1468*Päälaskenta!C$15 + F1468*F1468*Päälaskenta!E$15)</f>
        <v>4.6816358400000002</v>
      </c>
      <c r="N1468" s="8">
        <f>IF(F1468&gt;Päälaskenta!D$24+Päälaskenta!D$20,2*SQRT(POWER((Päälaskenta!D$24+Päälaskenta!D$20),2)+POWER(Päälaskenta!E$15*(Päälaskenta!D$24+Päälaskenta!D$20),2))+Päälaskenta!C$15,(2*SQRT((POWER(F1468,2))+POWER(Päälaskenta!E$15*F1468,2))+Päälaskenta!C$15))</f>
        <v>6.2040422469124801</v>
      </c>
      <c r="O1468" s="8">
        <f t="shared" si="157"/>
        <v>0.75461056738127097</v>
      </c>
      <c r="P1468" s="8">
        <f>Päälaskenta!F$15</f>
        <v>0.08</v>
      </c>
      <c r="Q1468" s="8">
        <f t="shared" si="158"/>
        <v>48.5053412086028</v>
      </c>
      <c r="R1468" s="8">
        <f t="shared" si="159"/>
        <v>0.53400138016715104</v>
      </c>
      <c r="S1468" s="8">
        <f t="shared" si="160"/>
        <v>2.6564453723943501E-3</v>
      </c>
    </row>
    <row r="1469" spans="1:19" x14ac:dyDescent="0.2">
      <c r="A1469" s="8">
        <v>1467</v>
      </c>
      <c r="B1469" s="8">
        <f>IF(Päälaskenta!C$7,Päälaskenta!E$7,Päälaskenta!G$5)</f>
        <v>2.5</v>
      </c>
      <c r="C1469" s="56">
        <v>0.53300000000000003</v>
      </c>
      <c r="D1469" s="92">
        <f t="shared" si="154"/>
        <v>4.6904300000000001</v>
      </c>
      <c r="E1469" s="8">
        <f>Päälaskenta!F$15</f>
        <v>0.08</v>
      </c>
      <c r="F1469" s="93">
        <f>SQRT(POWER(Päälaskenta!C$15/(2*Päälaskenta!E$15),2)+(D1469/Päälaskenta!E$15))-Päälaskenta!C$15/(2*Päälaskenta!E$15)</f>
        <v>1.1345000000000001</v>
      </c>
      <c r="G1469" s="57">
        <f>2*SQRT((POWER(F1469,2))+POWER(Päälaskenta!E$15*F1469,2))+Päälaskenta!C$15</f>
        <v>6.21</v>
      </c>
      <c r="H1469" s="57">
        <f t="shared" si="155"/>
        <v>0.76</v>
      </c>
      <c r="I1469" s="62">
        <f t="shared" si="156"/>
        <v>2.6210000000000001E-3</v>
      </c>
      <c r="M1469" s="8">
        <f>IF(F1469&gt;(Päälaskenta!D$24+Päälaskenta!D$20),(F1469*Päälaskenta!C$15 + F1469*F1469*Päälaskenta!E$15)+(Päälaskenta!C$15 + F1469*Päälaskenta!E$15)*(F1469-(Päälaskenta!D$24+Päälaskenta!D$20)),F1469*Päälaskenta!C$15 + F1469*F1469*Päälaskenta!E$15)</f>
        <v>4.6905902499999996</v>
      </c>
      <c r="N1469" s="8">
        <f>IF(F1469&gt;Päälaskenta!D$24+Päälaskenta!D$20,2*SQRT(POWER((Päälaskenta!D$24+Päälaskenta!D$20),2)+POWER(Päälaskenta!E$15*(Päälaskenta!D$24+Päälaskenta!D$20),2))+Päälaskenta!C$15,(2*SQRT((POWER(F1469,2))+POWER(Päälaskenta!E$15*F1469,2))+Päälaskenta!C$15))</f>
        <v>6.2088505730245496</v>
      </c>
      <c r="O1469" s="8">
        <f t="shared" si="157"/>
        <v>0.75546837451348903</v>
      </c>
      <c r="P1469" s="8">
        <f>Päälaskenta!F$15</f>
        <v>0.08</v>
      </c>
      <c r="Q1469" s="8">
        <f t="shared" si="158"/>
        <v>48.6349382213334</v>
      </c>
      <c r="R1469" s="8">
        <f t="shared" si="159"/>
        <v>0.53298196319748903</v>
      </c>
      <c r="S1469" s="8">
        <f t="shared" si="160"/>
        <v>2.6423070301053301E-3</v>
      </c>
    </row>
    <row r="1470" spans="1:19" x14ac:dyDescent="0.2">
      <c r="A1470" s="8">
        <v>1468</v>
      </c>
      <c r="B1470" s="8">
        <f>IF(Päälaskenta!C$7,Päälaskenta!E$7,Päälaskenta!G$5)</f>
        <v>2.5</v>
      </c>
      <c r="C1470" s="56">
        <v>0.53200000000000003</v>
      </c>
      <c r="D1470" s="92">
        <f t="shared" si="154"/>
        <v>4.6992500000000001</v>
      </c>
      <c r="E1470" s="8">
        <f>Päälaskenta!F$15</f>
        <v>0.08</v>
      </c>
      <c r="F1470" s="93">
        <f>SQRT(POWER(Päälaskenta!C$15/(2*Päälaskenta!E$15),2)+(D1470/Päälaskenta!E$15))-Päälaskenta!C$15/(2*Päälaskenta!E$15)</f>
        <v>1.1361000000000001</v>
      </c>
      <c r="G1470" s="57">
        <f>2*SQRT((POWER(F1470,2))+POWER(Päälaskenta!E$15*F1470,2))+Päälaskenta!C$15</f>
        <v>6.21</v>
      </c>
      <c r="H1470" s="57">
        <f t="shared" si="155"/>
        <v>0.76</v>
      </c>
      <c r="I1470" s="62">
        <f t="shared" si="156"/>
        <v>2.6120000000000002E-3</v>
      </c>
      <c r="M1470" s="8">
        <f>IF(F1470&gt;(Päälaskenta!D$24+Päälaskenta!D$20),(F1470*Päälaskenta!C$15 + F1470*F1470*Päälaskenta!E$15)+(Päälaskenta!C$15 + F1470*Päälaskenta!E$15)*(F1470-(Päälaskenta!D$24+Päälaskenta!D$20)),F1470*Päälaskenta!C$15 + F1470*F1470*Päälaskenta!E$15)</f>
        <v>4.69902321</v>
      </c>
      <c r="N1470" s="8">
        <f>IF(F1470&gt;Päälaskenta!D$24+Päälaskenta!D$20,2*SQRT(POWER((Päälaskenta!D$24+Päälaskenta!D$20),2)+POWER(Päälaskenta!E$15*(Päälaskenta!D$24+Päälaskenta!D$20),2))+Päälaskenta!C$15,(2*SQRT((POWER(F1470,2))+POWER(Päälaskenta!E$15*F1470,2))+Päälaskenta!C$15))</f>
        <v>6.21337605642415</v>
      </c>
      <c r="O1470" s="8">
        <f t="shared" si="157"/>
        <v>0.756275359374325</v>
      </c>
      <c r="P1470" s="8">
        <f>Päälaskenta!F$15</f>
        <v>0.08</v>
      </c>
      <c r="Q1470" s="8">
        <f t="shared" si="158"/>
        <v>48.757066738198702</v>
      </c>
      <c r="R1470" s="8">
        <f t="shared" si="159"/>
        <v>0.532025463223877</v>
      </c>
      <c r="S1470" s="8">
        <f t="shared" si="160"/>
        <v>2.6290865103546601E-3</v>
      </c>
    </row>
    <row r="1471" spans="1:19" x14ac:dyDescent="0.2">
      <c r="A1471" s="8">
        <v>1469</v>
      </c>
      <c r="B1471" s="8">
        <f>IF(Päälaskenta!C$7,Päälaskenta!E$7,Päälaskenta!G$5)</f>
        <v>2.5</v>
      </c>
      <c r="C1471" s="56">
        <v>0.53100000000000003</v>
      </c>
      <c r="D1471" s="92">
        <f t="shared" si="154"/>
        <v>4.7081</v>
      </c>
      <c r="E1471" s="8">
        <f>Päälaskenta!F$15</f>
        <v>0.08</v>
      </c>
      <c r="F1471" s="93">
        <f>SQRT(POWER(Päälaskenta!C$15/(2*Päälaskenta!E$15),2)+(D1471/Päälaskenta!E$15))-Päälaskenta!C$15/(2*Päälaskenta!E$15)</f>
        <v>1.1377999999999999</v>
      </c>
      <c r="G1471" s="57">
        <f>2*SQRT((POWER(F1471,2))+POWER(Päälaskenta!E$15*F1471,2))+Päälaskenta!C$15</f>
        <v>6.22</v>
      </c>
      <c r="H1471" s="57">
        <f t="shared" si="155"/>
        <v>0.76</v>
      </c>
      <c r="I1471" s="62">
        <f t="shared" si="156"/>
        <v>2.6020000000000001E-3</v>
      </c>
      <c r="M1471" s="8">
        <f>IF(F1471&gt;(Päälaskenta!D$24+Päälaskenta!D$20),(F1471*Päälaskenta!C$15 + F1471*F1471*Päälaskenta!E$15)+(Päälaskenta!C$15 + F1471*Päälaskenta!E$15)*(F1471-(Päälaskenta!D$24+Päälaskenta!D$20)),F1471*Päälaskenta!C$15 + F1471*F1471*Päälaskenta!E$15)</f>
        <v>4.7079888399999996</v>
      </c>
      <c r="N1471" s="8">
        <f>IF(F1471&gt;Päälaskenta!D$24+Päälaskenta!D$20,2*SQRT(POWER((Päälaskenta!D$24+Päälaskenta!D$20),2)+POWER(Päälaskenta!E$15*(Päälaskenta!D$24+Päälaskenta!D$20),2))+Päälaskenta!C$15,(2*SQRT((POWER(F1471,2))+POWER(Päälaskenta!E$15*F1471,2))+Päälaskenta!C$15))</f>
        <v>6.2181843825362204</v>
      </c>
      <c r="O1471" s="8">
        <f t="shared" si="157"/>
        <v>0.75713239594863002</v>
      </c>
      <c r="P1471" s="8">
        <f>Päälaskenta!F$15</f>
        <v>0.08</v>
      </c>
      <c r="Q1471" s="8">
        <f t="shared" si="158"/>
        <v>48.886992860604202</v>
      </c>
      <c r="R1471" s="8">
        <f t="shared" si="159"/>
        <v>0.531012303758987</v>
      </c>
      <c r="S1471" s="8">
        <f t="shared" si="160"/>
        <v>2.6151305240760402E-3</v>
      </c>
    </row>
    <row r="1472" spans="1:19" x14ac:dyDescent="0.2">
      <c r="A1472" s="8">
        <v>1470</v>
      </c>
      <c r="B1472" s="8">
        <f>IF(Päälaskenta!C$7,Päälaskenta!E$7,Päälaskenta!G$5)</f>
        <v>2.5</v>
      </c>
      <c r="C1472" s="56">
        <v>0.53</v>
      </c>
      <c r="D1472" s="92">
        <f t="shared" si="154"/>
        <v>4.7169800000000004</v>
      </c>
      <c r="E1472" s="8">
        <f>Päälaskenta!F$15</f>
        <v>0.08</v>
      </c>
      <c r="F1472" s="93">
        <f>SQRT(POWER(Päälaskenta!C$15/(2*Päälaskenta!E$15),2)+(D1472/Päälaskenta!E$15))-Päälaskenta!C$15/(2*Päälaskenta!E$15)</f>
        <v>1.1395</v>
      </c>
      <c r="G1472" s="57">
        <f>2*SQRT((POWER(F1472,2))+POWER(Päälaskenta!E$15*F1472,2))+Päälaskenta!C$15</f>
        <v>6.22</v>
      </c>
      <c r="H1472" s="57">
        <f t="shared" si="155"/>
        <v>0.76</v>
      </c>
      <c r="I1472" s="62">
        <f t="shared" si="156"/>
        <v>2.5920000000000001E-3</v>
      </c>
      <c r="M1472" s="8">
        <f>IF(F1472&gt;(Päälaskenta!D$24+Päälaskenta!D$20),(F1472*Päälaskenta!C$15 + F1472*F1472*Päälaskenta!E$15)+(Päälaskenta!C$15 + F1472*Päälaskenta!E$15)*(F1472-(Päälaskenta!D$24+Päälaskenta!D$20)),F1472*Päälaskenta!C$15 + F1472*F1472*Päälaskenta!E$15)</f>
        <v>4.7169602499999996</v>
      </c>
      <c r="N1472" s="8">
        <f>IF(F1472&gt;Päälaskenta!D$24+Päälaskenta!D$20,2*SQRT(POWER((Päälaskenta!D$24+Päälaskenta!D$20),2)+POWER(Päälaskenta!E$15*(Päälaskenta!D$24+Päälaskenta!D$20),2))+Päälaskenta!C$15,(2*SQRT((POWER(F1472,2))+POWER(Päälaskenta!E$15*F1472,2))+Päälaskenta!C$15))</f>
        <v>6.2229927086482801</v>
      </c>
      <c r="O1472" s="8">
        <f t="shared" si="157"/>
        <v>0.75798903692184905</v>
      </c>
      <c r="P1472" s="8">
        <f>Päälaskenta!F$15</f>
        <v>0.08</v>
      </c>
      <c r="Q1472" s="8">
        <f t="shared" si="158"/>
        <v>49.017088581299703</v>
      </c>
      <c r="R1472" s="8">
        <f t="shared" si="159"/>
        <v>0.53000234632038701</v>
      </c>
      <c r="S1472" s="8">
        <f t="shared" si="160"/>
        <v>2.6012673666925799E-3</v>
      </c>
    </row>
    <row r="1473" spans="1:19" x14ac:dyDescent="0.2">
      <c r="A1473" s="8">
        <v>1471</v>
      </c>
      <c r="B1473" s="8">
        <f>IF(Päälaskenta!C$7,Päälaskenta!E$7,Päälaskenta!G$5)</f>
        <v>2.5</v>
      </c>
      <c r="C1473" s="56">
        <v>0.52900000000000003</v>
      </c>
      <c r="D1473" s="92">
        <f t="shared" si="154"/>
        <v>4.7259000000000002</v>
      </c>
      <c r="E1473" s="8">
        <f>Päälaskenta!F$15</f>
        <v>0.08</v>
      </c>
      <c r="F1473" s="93">
        <f>SQRT(POWER(Päälaskenta!C$15/(2*Päälaskenta!E$15),2)+(D1473/Päälaskenta!E$15))-Päälaskenta!C$15/(2*Päälaskenta!E$15)</f>
        <v>1.1412</v>
      </c>
      <c r="G1473" s="57">
        <f>2*SQRT((POWER(F1473,2))+POWER(Päälaskenta!E$15*F1473,2))+Päälaskenta!C$15</f>
        <v>6.23</v>
      </c>
      <c r="H1473" s="57">
        <f t="shared" si="155"/>
        <v>0.76</v>
      </c>
      <c r="I1473" s="62">
        <f t="shared" si="156"/>
        <v>2.5820000000000001E-3</v>
      </c>
      <c r="M1473" s="8">
        <f>IF(F1473&gt;(Päälaskenta!D$24+Päälaskenta!D$20),(F1473*Päälaskenta!C$15 + F1473*F1473*Päälaskenta!E$15)+(Päälaskenta!C$15 + F1473*Päälaskenta!E$15)*(F1473-(Päälaskenta!D$24+Päälaskenta!D$20)),F1473*Päälaskenta!C$15 + F1473*F1473*Päälaskenta!E$15)</f>
        <v>4.72593744</v>
      </c>
      <c r="N1473" s="8">
        <f>IF(F1473&gt;Päälaskenta!D$24+Päälaskenta!D$20,2*SQRT(POWER((Päälaskenta!D$24+Päälaskenta!D$20),2)+POWER(Päälaskenta!E$15*(Päälaskenta!D$24+Päälaskenta!D$20),2))+Päälaskenta!C$15,(2*SQRT((POWER(F1473,2))+POWER(Päälaskenta!E$15*F1473,2))+Päälaskenta!C$15))</f>
        <v>6.2278010347603496</v>
      </c>
      <c r="O1473" s="8">
        <f t="shared" si="157"/>
        <v>0.758845283210281</v>
      </c>
      <c r="P1473" s="8">
        <f>Päälaskenta!F$15</f>
        <v>0.08</v>
      </c>
      <c r="Q1473" s="8">
        <f t="shared" si="158"/>
        <v>49.147353939105201</v>
      </c>
      <c r="R1473" s="8">
        <f t="shared" si="159"/>
        <v>0.52899557637817596</v>
      </c>
      <c r="S1473" s="8">
        <f t="shared" si="160"/>
        <v>2.5874962914054999E-3</v>
      </c>
    </row>
    <row r="1474" spans="1:19" x14ac:dyDescent="0.2">
      <c r="A1474" s="8">
        <v>1472</v>
      </c>
      <c r="B1474" s="8">
        <f>IF(Päälaskenta!C$7,Päälaskenta!E$7,Päälaskenta!G$5)</f>
        <v>2.5</v>
      </c>
      <c r="C1474" s="56">
        <v>0.52800000000000002</v>
      </c>
      <c r="D1474" s="92">
        <f t="shared" si="154"/>
        <v>4.7348499999999998</v>
      </c>
      <c r="E1474" s="8">
        <f>Päälaskenta!F$15</f>
        <v>0.08</v>
      </c>
      <c r="F1474" s="93">
        <f>SQRT(POWER(Päälaskenta!C$15/(2*Päälaskenta!E$15),2)+(D1474/Päälaskenta!E$15))-Päälaskenta!C$15/(2*Päälaskenta!E$15)</f>
        <v>1.1429</v>
      </c>
      <c r="G1474" s="57">
        <f>2*SQRT((POWER(F1474,2))+POWER(Päälaskenta!E$15*F1474,2))+Päälaskenta!C$15</f>
        <v>6.23</v>
      </c>
      <c r="H1474" s="57">
        <f t="shared" si="155"/>
        <v>0.76</v>
      </c>
      <c r="I1474" s="62">
        <f t="shared" si="156"/>
        <v>2.5730000000000002E-3</v>
      </c>
      <c r="M1474" s="8">
        <f>IF(F1474&gt;(Päälaskenta!D$24+Päälaskenta!D$20),(F1474*Päälaskenta!C$15 + F1474*F1474*Päälaskenta!E$15)+(Päälaskenta!C$15 + F1474*Päälaskenta!E$15)*(F1474-(Päälaskenta!D$24+Päälaskenta!D$20)),F1474*Päälaskenta!C$15 + F1474*F1474*Päälaskenta!E$15)</f>
        <v>4.73492041</v>
      </c>
      <c r="N1474" s="8">
        <f>IF(F1474&gt;Päälaskenta!D$24+Päälaskenta!D$20,2*SQRT(POWER((Päälaskenta!D$24+Päälaskenta!D$20),2)+POWER(Päälaskenta!E$15*(Päälaskenta!D$24+Päälaskenta!D$20),2))+Päälaskenta!C$15,(2*SQRT((POWER(F1474,2))+POWER(Päälaskenta!E$15*F1474,2))+Päälaskenta!C$15))</f>
        <v>6.23260936087242</v>
      </c>
      <c r="O1474" s="8">
        <f t="shared" si="157"/>
        <v>0.75970113572739995</v>
      </c>
      <c r="P1474" s="8">
        <f>Päälaskenta!F$15</f>
        <v>0.08</v>
      </c>
      <c r="Q1474" s="8">
        <f t="shared" si="158"/>
        <v>49.277788972916198</v>
      </c>
      <c r="R1474" s="8">
        <f t="shared" si="159"/>
        <v>0.52799197948926002</v>
      </c>
      <c r="S1474" s="8">
        <f t="shared" si="160"/>
        <v>2.5738165584864399E-3</v>
      </c>
    </row>
    <row r="1475" spans="1:19" x14ac:dyDescent="0.2">
      <c r="A1475" s="8">
        <v>1473</v>
      </c>
      <c r="B1475" s="8">
        <f>IF(Päälaskenta!C$7,Päälaskenta!E$7,Päälaskenta!G$5)</f>
        <v>2.5</v>
      </c>
      <c r="C1475" s="56">
        <v>0.52700000000000002</v>
      </c>
      <c r="D1475" s="92">
        <f t="shared" ref="D1475:D1538" si="161">B1475/C1475</f>
        <v>4.74383</v>
      </c>
      <c r="E1475" s="8">
        <f>Päälaskenta!F$15</f>
        <v>0.08</v>
      </c>
      <c r="F1475" s="93">
        <f>SQRT(POWER(Päälaskenta!C$15/(2*Päälaskenta!E$15),2)+(D1475/Päälaskenta!E$15))-Päälaskenta!C$15/(2*Päälaskenta!E$15)</f>
        <v>1.1446000000000001</v>
      </c>
      <c r="G1475" s="57">
        <f>2*SQRT((POWER(F1475,2))+POWER(Päälaskenta!E$15*F1475,2))+Päälaskenta!C$15</f>
        <v>6.24</v>
      </c>
      <c r="H1475" s="57">
        <f t="shared" ref="H1475:H1538" si="162">D1475/G1475</f>
        <v>0.76</v>
      </c>
      <c r="I1475" s="62">
        <f t="shared" ref="I1475:I1538" si="163">POWER(C1475/((1/E1475)*POWER(H1475,2/3)),2)</f>
        <v>2.5630000000000002E-3</v>
      </c>
      <c r="M1475" s="8">
        <f>IF(F1475&gt;(Päälaskenta!D$24+Päälaskenta!D$20),(F1475*Päälaskenta!C$15 + F1475*F1475*Päälaskenta!E$15)+(Päälaskenta!C$15 + F1475*Päälaskenta!E$15)*(F1475-(Päälaskenta!D$24+Päälaskenta!D$20)),F1475*Päälaskenta!C$15 + F1475*F1475*Päälaskenta!E$15)</f>
        <v>4.7439091600000003</v>
      </c>
      <c r="N1475" s="8">
        <f>IF(F1475&gt;Päälaskenta!D$24+Päälaskenta!D$20,2*SQRT(POWER((Päälaskenta!D$24+Päälaskenta!D$20),2)+POWER(Päälaskenta!E$15*(Päälaskenta!D$24+Päälaskenta!D$20),2))+Päälaskenta!C$15,(2*SQRT((POWER(F1475,2))+POWER(Päälaskenta!E$15*F1475,2))+Päälaskenta!C$15))</f>
        <v>6.2374176869844904</v>
      </c>
      <c r="O1475" s="8">
        <f t="shared" si="157"/>
        <v>0.760556595383861</v>
      </c>
      <c r="P1475" s="8">
        <f>Päälaskenta!F$15</f>
        <v>0.08</v>
      </c>
      <c r="Q1475" s="8">
        <f t="shared" si="158"/>
        <v>49.4083937217029</v>
      </c>
      <c r="R1475" s="8">
        <f t="shared" si="159"/>
        <v>0.52699154129671399</v>
      </c>
      <c r="S1475" s="8">
        <f t="shared" si="160"/>
        <v>2.5602274352003302E-3</v>
      </c>
    </row>
    <row r="1476" spans="1:19" x14ac:dyDescent="0.2">
      <c r="A1476" s="8">
        <v>1474</v>
      </c>
      <c r="B1476" s="8">
        <f>IF(Päälaskenta!C$7,Päälaskenta!E$7,Päälaskenta!G$5)</f>
        <v>2.5</v>
      </c>
      <c r="C1476" s="56">
        <v>0.52600000000000002</v>
      </c>
      <c r="D1476" s="92">
        <f t="shared" si="161"/>
        <v>4.7528499999999996</v>
      </c>
      <c r="E1476" s="8">
        <f>Päälaskenta!F$15</f>
        <v>0.08</v>
      </c>
      <c r="F1476" s="93">
        <f>SQRT(POWER(Päälaskenta!C$15/(2*Päälaskenta!E$15),2)+(D1476/Päälaskenta!E$15))-Päälaskenta!C$15/(2*Päälaskenta!E$15)</f>
        <v>1.1463000000000001</v>
      </c>
      <c r="G1476" s="57">
        <f>2*SQRT((POWER(F1476,2))+POWER(Päälaskenta!E$15*F1476,2))+Päälaskenta!C$15</f>
        <v>6.24</v>
      </c>
      <c r="H1476" s="57">
        <f t="shared" si="162"/>
        <v>0.76</v>
      </c>
      <c r="I1476" s="62">
        <f t="shared" si="163"/>
        <v>2.5530000000000001E-3</v>
      </c>
      <c r="M1476" s="8">
        <f>IF(F1476&gt;(Päälaskenta!D$24+Päälaskenta!D$20),(F1476*Päälaskenta!C$15 + F1476*F1476*Päälaskenta!E$15)+(Päälaskenta!C$15 + F1476*Päälaskenta!E$15)*(F1476-(Päälaskenta!D$24+Päälaskenta!D$20)),F1476*Päälaskenta!C$15 + F1476*F1476*Päälaskenta!E$15)</f>
        <v>4.7529036900000001</v>
      </c>
      <c r="N1476" s="8">
        <f>IF(F1476&gt;Päälaskenta!D$24+Päälaskenta!D$20,2*SQRT(POWER((Päälaskenta!D$24+Päälaskenta!D$20),2)+POWER(Päälaskenta!E$15*(Päälaskenta!D$24+Päälaskenta!D$20),2))+Päälaskenta!C$15,(2*SQRT((POWER(F1476,2))+POWER(Päälaskenta!E$15*F1476,2))+Päälaskenta!C$15))</f>
        <v>6.2422260130965599</v>
      </c>
      <c r="O1476" s="8">
        <f t="shared" ref="O1476:O1539" si="164">M1476/N1476</f>
        <v>0.76141166308751496</v>
      </c>
      <c r="P1476" s="8">
        <f>Päälaskenta!F$15</f>
        <v>0.08</v>
      </c>
      <c r="Q1476" s="8">
        <f t="shared" ref="Q1476:Q1539" si="165">(1/P1476)*M1476*POWER(O1476,(2/3))</f>
        <v>49.53916822451</v>
      </c>
      <c r="R1476" s="8">
        <f t="shared" ref="R1476:R1539" si="166">B1476/M1476</f>
        <v>0.52599424752913504</v>
      </c>
      <c r="S1476" s="8">
        <f t="shared" ref="S1476:S1539" si="167">(B1476*B1476)/(Q1476*Q1476)</f>
        <v>2.54672819572922E-3</v>
      </c>
    </row>
    <row r="1477" spans="1:19" x14ac:dyDescent="0.2">
      <c r="A1477" s="8">
        <v>1475</v>
      </c>
      <c r="B1477" s="8">
        <f>IF(Päälaskenta!C$7,Päälaskenta!E$7,Päälaskenta!G$5)</f>
        <v>2.5</v>
      </c>
      <c r="C1477" s="56">
        <v>0.52500000000000002</v>
      </c>
      <c r="D1477" s="92">
        <f t="shared" si="161"/>
        <v>4.7618999999999998</v>
      </c>
      <c r="E1477" s="8">
        <f>Päälaskenta!F$15</f>
        <v>0.08</v>
      </c>
      <c r="F1477" s="93">
        <f>SQRT(POWER(Päälaskenta!C$15/(2*Päälaskenta!E$15),2)+(D1477/Päälaskenta!E$15))-Päälaskenta!C$15/(2*Päälaskenta!E$15)</f>
        <v>1.1479999999999999</v>
      </c>
      <c r="G1477" s="57">
        <f>2*SQRT((POWER(F1477,2))+POWER(Päälaskenta!E$15*F1477,2))+Päälaskenta!C$15</f>
        <v>6.25</v>
      </c>
      <c r="H1477" s="57">
        <f t="shared" si="162"/>
        <v>0.76</v>
      </c>
      <c r="I1477" s="62">
        <f t="shared" si="163"/>
        <v>2.5430000000000001E-3</v>
      </c>
      <c r="M1477" s="8">
        <f>IF(F1477&gt;(Päälaskenta!D$24+Päälaskenta!D$20),(F1477*Päälaskenta!C$15 + F1477*F1477*Päälaskenta!E$15)+(Päälaskenta!C$15 + F1477*Päälaskenta!E$15)*(F1477-(Päälaskenta!D$24+Päälaskenta!D$20)),F1477*Päälaskenta!C$15 + F1477*F1477*Päälaskenta!E$15)</f>
        <v>4.7619040000000004</v>
      </c>
      <c r="N1477" s="8">
        <f>IF(F1477&gt;Päälaskenta!D$24+Päälaskenta!D$20,2*SQRT(POWER((Päälaskenta!D$24+Päälaskenta!D$20),2)+POWER(Päälaskenta!E$15*(Päälaskenta!D$24+Päälaskenta!D$20),2))+Päälaskenta!C$15,(2*SQRT((POWER(F1477,2))+POWER(Päälaskenta!E$15*F1477,2))+Päälaskenta!C$15))</f>
        <v>6.2470343392086303</v>
      </c>
      <c r="O1477" s="8">
        <f t="shared" si="164"/>
        <v>0.76226633974341695</v>
      </c>
      <c r="P1477" s="8">
        <f>Päälaskenta!F$15</f>
        <v>0.08</v>
      </c>
      <c r="Q1477" s="8">
        <f t="shared" si="165"/>
        <v>49.6701125204563</v>
      </c>
      <c r="R1477" s="8">
        <f t="shared" si="166"/>
        <v>0.52500008400001297</v>
      </c>
      <c r="S1477" s="8">
        <f t="shared" si="167"/>
        <v>2.5333181210970899E-3</v>
      </c>
    </row>
    <row r="1478" spans="1:19" x14ac:dyDescent="0.2">
      <c r="A1478" s="8">
        <v>1476</v>
      </c>
      <c r="B1478" s="8">
        <f>IF(Päälaskenta!C$7,Päälaskenta!E$7,Päälaskenta!G$5)</f>
        <v>2.5</v>
      </c>
      <c r="C1478" s="56">
        <v>0.52400000000000002</v>
      </c>
      <c r="D1478" s="92">
        <f t="shared" si="161"/>
        <v>4.7709900000000003</v>
      </c>
      <c r="E1478" s="8">
        <f>Päälaskenta!F$15</f>
        <v>0.08</v>
      </c>
      <c r="F1478" s="93">
        <f>SQRT(POWER(Päälaskenta!C$15/(2*Päälaskenta!E$15),2)+(D1478/Päälaskenta!E$15))-Päälaskenta!C$15/(2*Päälaskenta!E$15)</f>
        <v>1.1496999999999999</v>
      </c>
      <c r="G1478" s="57">
        <f>2*SQRT((POWER(F1478,2))+POWER(Päälaskenta!E$15*F1478,2))+Päälaskenta!C$15</f>
        <v>6.25</v>
      </c>
      <c r="H1478" s="57">
        <f t="shared" si="162"/>
        <v>0.76</v>
      </c>
      <c r="I1478" s="62">
        <f t="shared" si="163"/>
        <v>2.5339999999999998E-3</v>
      </c>
      <c r="M1478" s="8">
        <f>IF(F1478&gt;(Päälaskenta!D$24+Päälaskenta!D$20),(F1478*Päälaskenta!C$15 + F1478*F1478*Päälaskenta!E$15)+(Päälaskenta!C$15 + F1478*Päälaskenta!E$15)*(F1478-(Päälaskenta!D$24+Päälaskenta!D$20)),F1478*Päälaskenta!C$15 + F1478*F1478*Päälaskenta!E$15)</f>
        <v>4.7709100900000001</v>
      </c>
      <c r="N1478" s="8">
        <f>IF(F1478&gt;Päälaskenta!D$24+Päälaskenta!D$20,2*SQRT(POWER((Päälaskenta!D$24+Päälaskenta!D$20),2)+POWER(Päälaskenta!E$15*(Päälaskenta!D$24+Päälaskenta!D$20),2))+Päälaskenta!C$15,(2*SQRT((POWER(F1478,2))+POWER(Päälaskenta!E$15*F1478,2))+Päälaskenta!C$15))</f>
        <v>6.25184266532069</v>
      </c>
      <c r="O1478" s="8">
        <f t="shared" si="164"/>
        <v>0.76312062625384003</v>
      </c>
      <c r="P1478" s="8">
        <f>Päälaskenta!F$15</f>
        <v>0.08</v>
      </c>
      <c r="Q1478" s="8">
        <f t="shared" si="165"/>
        <v>49.8012266487343</v>
      </c>
      <c r="R1478" s="8">
        <f t="shared" si="166"/>
        <v>0.52400903660710196</v>
      </c>
      <c r="S1478" s="8">
        <f t="shared" si="167"/>
        <v>2.5199964990955202E-3</v>
      </c>
    </row>
    <row r="1479" spans="1:19" x14ac:dyDescent="0.2">
      <c r="A1479" s="8">
        <v>1477</v>
      </c>
      <c r="B1479" s="8">
        <f>IF(Päälaskenta!C$7,Päälaskenta!E$7,Päälaskenta!G$5)</f>
        <v>2.5</v>
      </c>
      <c r="C1479" s="56">
        <v>0.52300000000000002</v>
      </c>
      <c r="D1479" s="92">
        <f t="shared" si="161"/>
        <v>4.7801099999999996</v>
      </c>
      <c r="E1479" s="8">
        <f>Päälaskenta!F$15</f>
        <v>0.08</v>
      </c>
      <c r="F1479" s="93">
        <f>SQRT(POWER(Päälaskenta!C$15/(2*Päälaskenta!E$15),2)+(D1479/Päälaskenta!E$15))-Päälaskenta!C$15/(2*Päälaskenta!E$15)</f>
        <v>1.1514</v>
      </c>
      <c r="G1479" s="57">
        <f>2*SQRT((POWER(F1479,2))+POWER(Päälaskenta!E$15*F1479,2))+Päälaskenta!C$15</f>
        <v>6.26</v>
      </c>
      <c r="H1479" s="57">
        <f t="shared" si="162"/>
        <v>0.76</v>
      </c>
      <c r="I1479" s="62">
        <f t="shared" si="163"/>
        <v>2.5240000000000002E-3</v>
      </c>
      <c r="M1479" s="8">
        <f>IF(F1479&gt;(Päälaskenta!D$24+Päälaskenta!D$20),(F1479*Päälaskenta!C$15 + F1479*F1479*Päälaskenta!E$15)+(Päälaskenta!C$15 + F1479*Päälaskenta!E$15)*(F1479-(Päälaskenta!D$24+Päälaskenta!D$20)),F1479*Päälaskenta!C$15 + F1479*F1479*Päälaskenta!E$15)</f>
        <v>4.7799219600000002</v>
      </c>
      <c r="N1479" s="8">
        <f>IF(F1479&gt;Päälaskenta!D$24+Päälaskenta!D$20,2*SQRT(POWER((Päälaskenta!D$24+Päälaskenta!D$20),2)+POWER(Päälaskenta!E$15*(Päälaskenta!D$24+Päälaskenta!D$20),2))+Päälaskenta!C$15,(2*SQRT((POWER(F1479,2))+POWER(Päälaskenta!E$15*F1479,2))+Päälaskenta!C$15))</f>
        <v>6.2566509914327604</v>
      </c>
      <c r="O1479" s="8">
        <f t="shared" si="164"/>
        <v>0.76397452351827699</v>
      </c>
      <c r="P1479" s="8">
        <f>Päälaskenta!F$15</f>
        <v>0.08</v>
      </c>
      <c r="Q1479" s="8">
        <f t="shared" si="165"/>
        <v>49.932510648609501</v>
      </c>
      <c r="R1479" s="8">
        <f t="shared" si="166"/>
        <v>0.52302109133179198</v>
      </c>
      <c r="S1479" s="8">
        <f t="shared" si="167"/>
        <v>2.5067626242103701E-3</v>
      </c>
    </row>
    <row r="1480" spans="1:19" x14ac:dyDescent="0.2">
      <c r="A1480" s="8">
        <v>1478</v>
      </c>
      <c r="B1480" s="8">
        <f>IF(Päälaskenta!C$7,Päälaskenta!E$7,Päälaskenta!G$5)</f>
        <v>2.5</v>
      </c>
      <c r="C1480" s="56">
        <v>0.52200000000000002</v>
      </c>
      <c r="D1480" s="92">
        <f t="shared" si="161"/>
        <v>4.7892700000000001</v>
      </c>
      <c r="E1480" s="8">
        <f>Päälaskenta!F$15</f>
        <v>0.08</v>
      </c>
      <c r="F1480" s="93">
        <f>SQRT(POWER(Päälaskenta!C$15/(2*Päälaskenta!E$15),2)+(D1480/Päälaskenta!E$15))-Päälaskenta!C$15/(2*Päälaskenta!E$15)</f>
        <v>1.1532</v>
      </c>
      <c r="G1480" s="57">
        <f>2*SQRT((POWER(F1480,2))+POWER(Päälaskenta!E$15*F1480,2))+Päälaskenta!C$15</f>
        <v>6.26</v>
      </c>
      <c r="H1480" s="57">
        <f t="shared" si="162"/>
        <v>0.77</v>
      </c>
      <c r="I1480" s="62">
        <f t="shared" si="163"/>
        <v>2.4710000000000001E-3</v>
      </c>
      <c r="M1480" s="8">
        <f>IF(F1480&gt;(Päälaskenta!D$24+Päälaskenta!D$20),(F1480*Päälaskenta!C$15 + F1480*F1480*Päälaskenta!E$15)+(Päälaskenta!C$15 + F1480*Päälaskenta!E$15)*(F1480-(Päälaskenta!D$24+Päälaskenta!D$20)),F1480*Päälaskenta!C$15 + F1480*F1480*Päälaskenta!E$15)</f>
        <v>4.78947024</v>
      </c>
      <c r="N1480" s="8">
        <f>IF(F1480&gt;Päälaskenta!D$24+Päälaskenta!D$20,2*SQRT(POWER((Päälaskenta!D$24+Päälaskenta!D$20),2)+POWER(Päälaskenta!E$15*(Päälaskenta!D$24+Päälaskenta!D$20),2))+Päälaskenta!C$15,(2*SQRT((POWER(F1480,2))+POWER(Päälaskenta!E$15*F1480,2))+Päälaskenta!C$15))</f>
        <v>6.2617421602573096</v>
      </c>
      <c r="O1480" s="8">
        <f t="shared" si="164"/>
        <v>0.76487822676543904</v>
      </c>
      <c r="P1480" s="8">
        <f>Päälaskenta!F$15</f>
        <v>0.08</v>
      </c>
      <c r="Q1480" s="8">
        <f t="shared" si="165"/>
        <v>50.0717024345957</v>
      </c>
      <c r="R1480" s="8">
        <f t="shared" si="166"/>
        <v>0.52197839734358598</v>
      </c>
      <c r="S1480" s="8">
        <f t="shared" si="167"/>
        <v>2.4928451508194399E-3</v>
      </c>
    </row>
    <row r="1481" spans="1:19" x14ac:dyDescent="0.2">
      <c r="A1481" s="8">
        <v>1479</v>
      </c>
      <c r="B1481" s="8">
        <f>IF(Päälaskenta!C$7,Päälaskenta!E$7,Päälaskenta!G$5)</f>
        <v>2.5</v>
      </c>
      <c r="C1481" s="56">
        <v>0.52100000000000002</v>
      </c>
      <c r="D1481" s="92">
        <f t="shared" si="161"/>
        <v>4.7984600000000004</v>
      </c>
      <c r="E1481" s="8">
        <f>Päälaskenta!F$15</f>
        <v>0.08</v>
      </c>
      <c r="F1481" s="93">
        <f>SQRT(POWER(Päälaskenta!C$15/(2*Päälaskenta!E$15),2)+(D1481/Päälaskenta!E$15))-Päälaskenta!C$15/(2*Päälaskenta!E$15)</f>
        <v>1.1549</v>
      </c>
      <c r="G1481" s="57">
        <f>2*SQRT((POWER(F1481,2))+POWER(Päälaskenta!E$15*F1481,2))+Päälaskenta!C$15</f>
        <v>6.27</v>
      </c>
      <c r="H1481" s="57">
        <f t="shared" si="162"/>
        <v>0.77</v>
      </c>
      <c r="I1481" s="62">
        <f t="shared" si="163"/>
        <v>2.4620000000000002E-3</v>
      </c>
      <c r="M1481" s="8">
        <f>IF(F1481&gt;(Päälaskenta!D$24+Päälaskenta!D$20),(F1481*Päälaskenta!C$15 + F1481*F1481*Päälaskenta!E$15)+(Päälaskenta!C$15 + F1481*Päälaskenta!E$15)*(F1481-(Päälaskenta!D$24+Päälaskenta!D$20)),F1481*Päälaskenta!C$15 + F1481*F1481*Päälaskenta!E$15)</f>
        <v>4.7984940099999998</v>
      </c>
      <c r="N1481" s="8">
        <f>IF(F1481&gt;Päälaskenta!D$24+Päälaskenta!D$20,2*SQRT(POWER((Päälaskenta!D$24+Päälaskenta!D$20),2)+POWER(Päälaskenta!E$15*(Päälaskenta!D$24+Päälaskenta!D$20),2))+Päälaskenta!C$15,(2*SQRT((POWER(F1481,2))+POWER(Päälaskenta!E$15*F1481,2))+Päälaskenta!C$15))</f>
        <v>6.2665504863693799</v>
      </c>
      <c r="O1481" s="8">
        <f t="shared" si="164"/>
        <v>0.76573132546165401</v>
      </c>
      <c r="P1481" s="8">
        <f>Päälaskenta!F$15</f>
        <v>0.08</v>
      </c>
      <c r="Q1481" s="8">
        <f t="shared" si="165"/>
        <v>50.203336294062503</v>
      </c>
      <c r="R1481" s="8">
        <f t="shared" si="166"/>
        <v>0.52099679499235196</v>
      </c>
      <c r="S1481" s="8">
        <f t="shared" si="167"/>
        <v>2.4797897383758401E-3</v>
      </c>
    </row>
    <row r="1482" spans="1:19" x14ac:dyDescent="0.2">
      <c r="A1482" s="8">
        <v>1480</v>
      </c>
      <c r="B1482" s="8">
        <f>IF(Päälaskenta!C$7,Päälaskenta!E$7,Päälaskenta!G$5)</f>
        <v>2.5</v>
      </c>
      <c r="C1482" s="56">
        <v>0.52</v>
      </c>
      <c r="D1482" s="92">
        <f t="shared" si="161"/>
        <v>4.80769</v>
      </c>
      <c r="E1482" s="8">
        <f>Päälaskenta!F$15</f>
        <v>0.08</v>
      </c>
      <c r="F1482" s="93">
        <f>SQRT(POWER(Päälaskenta!C$15/(2*Päälaskenta!E$15),2)+(D1482/Päälaskenta!E$15))-Päälaskenta!C$15/(2*Päälaskenta!E$15)</f>
        <v>1.1566000000000001</v>
      </c>
      <c r="G1482" s="57">
        <f>2*SQRT((POWER(F1482,2))+POWER(Päälaskenta!E$15*F1482,2))+Päälaskenta!C$15</f>
        <v>6.27</v>
      </c>
      <c r="H1482" s="57">
        <f t="shared" si="162"/>
        <v>0.77</v>
      </c>
      <c r="I1482" s="62">
        <f t="shared" si="163"/>
        <v>2.4520000000000002E-3</v>
      </c>
      <c r="M1482" s="8">
        <f>IF(F1482&gt;(Päälaskenta!D$24+Päälaskenta!D$20),(F1482*Päälaskenta!C$15 + F1482*F1482*Päälaskenta!E$15)+(Päälaskenta!C$15 + F1482*Päälaskenta!E$15)*(F1482-(Päälaskenta!D$24+Päälaskenta!D$20)),F1482*Päälaskenta!C$15 + F1482*F1482*Päälaskenta!E$15)</f>
        <v>4.8075235599999999</v>
      </c>
      <c r="N1482" s="8">
        <f>IF(F1482&gt;Päälaskenta!D$24+Päälaskenta!D$20,2*SQRT(POWER((Päälaskenta!D$24+Päälaskenta!D$20),2)+POWER(Päälaskenta!E$15*(Päälaskenta!D$24+Päälaskenta!D$20),2))+Päälaskenta!C$15,(2*SQRT((POWER(F1482,2))+POWER(Päälaskenta!E$15*F1482,2))+Päälaskenta!C$15))</f>
        <v>6.2713588124814397</v>
      </c>
      <c r="O1482" s="8">
        <f t="shared" si="164"/>
        <v>0.76658403764618399</v>
      </c>
      <c r="P1482" s="8">
        <f>Päälaskenta!F$15</f>
        <v>0.08</v>
      </c>
      <c r="Q1482" s="8">
        <f t="shared" si="165"/>
        <v>50.335140145684903</v>
      </c>
      <c r="R1482" s="8">
        <f t="shared" si="166"/>
        <v>0.52001825239105004</v>
      </c>
      <c r="S1482" s="8">
        <f t="shared" si="167"/>
        <v>2.4668199558067101E-3</v>
      </c>
    </row>
    <row r="1483" spans="1:19" x14ac:dyDescent="0.2">
      <c r="A1483" s="8">
        <v>1481</v>
      </c>
      <c r="B1483" s="8">
        <f>IF(Päälaskenta!C$7,Päälaskenta!E$7,Päälaskenta!G$5)</f>
        <v>2.5</v>
      </c>
      <c r="C1483" s="56">
        <v>0.51900000000000002</v>
      </c>
      <c r="D1483" s="92">
        <f t="shared" si="161"/>
        <v>4.8169599999999999</v>
      </c>
      <c r="E1483" s="8">
        <f>Päälaskenta!F$15</f>
        <v>0.08</v>
      </c>
      <c r="F1483" s="93">
        <f>SQRT(POWER(Päälaskenta!C$15/(2*Päälaskenta!E$15),2)+(D1483/Päälaskenta!E$15))-Päälaskenta!C$15/(2*Päälaskenta!E$15)</f>
        <v>1.1584000000000001</v>
      </c>
      <c r="G1483" s="57">
        <f>2*SQRT((POWER(F1483,2))+POWER(Päälaskenta!E$15*F1483,2))+Päälaskenta!C$15</f>
        <v>6.28</v>
      </c>
      <c r="H1483" s="57">
        <f t="shared" si="162"/>
        <v>0.77</v>
      </c>
      <c r="I1483" s="62">
        <f t="shared" si="163"/>
        <v>2.4429999999999999E-3</v>
      </c>
      <c r="M1483" s="8">
        <f>IF(F1483&gt;(Päälaskenta!D$24+Päälaskenta!D$20),(F1483*Päälaskenta!C$15 + F1483*F1483*Päälaskenta!E$15)+(Päälaskenta!C$15 + F1483*Päälaskenta!E$15)*(F1483-(Päälaskenta!D$24+Päälaskenta!D$20)),F1483*Päälaskenta!C$15 + F1483*F1483*Päälaskenta!E$15)</f>
        <v>4.8170905599999996</v>
      </c>
      <c r="N1483" s="8">
        <f>IF(F1483&gt;Päälaskenta!D$24+Päälaskenta!D$20,2*SQRT(POWER((Päälaskenta!D$24+Päälaskenta!D$20),2)+POWER(Päälaskenta!E$15*(Päälaskenta!D$24+Päälaskenta!D$20),2))+Päälaskenta!C$15,(2*SQRT((POWER(F1483,2))+POWER(Päälaskenta!E$15*F1483,2))+Päälaskenta!C$15))</f>
        <v>6.2764499813059897</v>
      </c>
      <c r="O1483" s="8">
        <f t="shared" si="164"/>
        <v>0.767486489073824</v>
      </c>
      <c r="P1483" s="8">
        <f>Päälaskenta!F$15</f>
        <v>0.08</v>
      </c>
      <c r="Q1483" s="8">
        <f t="shared" si="165"/>
        <v>50.474882494582303</v>
      </c>
      <c r="R1483" s="8">
        <f t="shared" si="166"/>
        <v>0.51898546827402803</v>
      </c>
      <c r="S1483" s="8">
        <f t="shared" si="167"/>
        <v>2.4531798238701399E-3</v>
      </c>
    </row>
    <row r="1484" spans="1:19" x14ac:dyDescent="0.2">
      <c r="A1484" s="8">
        <v>1482</v>
      </c>
      <c r="B1484" s="8">
        <f>IF(Päälaskenta!C$7,Päälaskenta!E$7,Päälaskenta!G$5)</f>
        <v>2.5</v>
      </c>
      <c r="C1484" s="56">
        <v>0.51800000000000002</v>
      </c>
      <c r="D1484" s="92">
        <f t="shared" si="161"/>
        <v>4.8262499999999999</v>
      </c>
      <c r="E1484" s="8">
        <f>Päälaskenta!F$15</f>
        <v>0.08</v>
      </c>
      <c r="F1484" s="93">
        <f>SQRT(POWER(Päälaskenta!C$15/(2*Päälaskenta!E$15),2)+(D1484/Päälaskenta!E$15))-Päälaskenta!C$15/(2*Päälaskenta!E$15)</f>
        <v>1.1600999999999999</v>
      </c>
      <c r="G1484" s="57">
        <f>2*SQRT((POWER(F1484,2))+POWER(Päälaskenta!E$15*F1484,2))+Päälaskenta!C$15</f>
        <v>6.28</v>
      </c>
      <c r="H1484" s="57">
        <f t="shared" si="162"/>
        <v>0.77</v>
      </c>
      <c r="I1484" s="62">
        <f t="shared" si="163"/>
        <v>2.4329999999999998E-3</v>
      </c>
      <c r="M1484" s="8">
        <f>IF(F1484&gt;(Päälaskenta!D$24+Päälaskenta!D$20),(F1484*Päälaskenta!C$15 + F1484*F1484*Päälaskenta!E$15)+(Päälaskenta!C$15 + F1484*Päälaskenta!E$15)*(F1484-(Päälaskenta!D$24+Päälaskenta!D$20)),F1484*Päälaskenta!C$15 + F1484*F1484*Päälaskenta!E$15)</f>
        <v>4.8261320100000002</v>
      </c>
      <c r="N1484" s="8">
        <f>IF(F1484&gt;Päälaskenta!D$24+Päälaskenta!D$20,2*SQRT(POWER((Päälaskenta!D$24+Päälaskenta!D$20),2)+POWER(Päälaskenta!E$15*(Päälaskenta!D$24+Päälaskenta!D$20),2))+Päälaskenta!C$15,(2*SQRT((POWER(F1484,2))+POWER(Päälaskenta!E$15*F1484,2))+Päälaskenta!C$15))</f>
        <v>6.2812583074180504</v>
      </c>
      <c r="O1484" s="8">
        <f t="shared" si="164"/>
        <v>0.768338408293196</v>
      </c>
      <c r="P1484" s="8">
        <f>Päälaskenta!F$15</f>
        <v>0.08</v>
      </c>
      <c r="Q1484" s="8">
        <f t="shared" si="165"/>
        <v>50.607036454698203</v>
      </c>
      <c r="R1484" s="8">
        <f t="shared" si="166"/>
        <v>0.51801318215495695</v>
      </c>
      <c r="S1484" s="8">
        <f t="shared" si="167"/>
        <v>2.4403842068682399E-3</v>
      </c>
    </row>
    <row r="1485" spans="1:19" x14ac:dyDescent="0.2">
      <c r="A1485" s="8">
        <v>1483</v>
      </c>
      <c r="B1485" s="8">
        <f>IF(Päälaskenta!C$7,Päälaskenta!E$7,Päälaskenta!G$5)</f>
        <v>2.5</v>
      </c>
      <c r="C1485" s="56">
        <v>0.51700000000000002</v>
      </c>
      <c r="D1485" s="92">
        <f t="shared" si="161"/>
        <v>4.8355899999999998</v>
      </c>
      <c r="E1485" s="8">
        <f>Päälaskenta!F$15</f>
        <v>0.08</v>
      </c>
      <c r="F1485" s="93">
        <f>SQRT(POWER(Päälaskenta!C$15/(2*Päälaskenta!E$15),2)+(D1485/Päälaskenta!E$15))-Päälaskenta!C$15/(2*Päälaskenta!E$15)</f>
        <v>1.1618999999999999</v>
      </c>
      <c r="G1485" s="57">
        <f>2*SQRT((POWER(F1485,2))+POWER(Päälaskenta!E$15*F1485,2))+Päälaskenta!C$15</f>
        <v>6.29</v>
      </c>
      <c r="H1485" s="57">
        <f t="shared" si="162"/>
        <v>0.77</v>
      </c>
      <c r="I1485" s="62">
        <f t="shared" si="163"/>
        <v>2.4239999999999999E-3</v>
      </c>
      <c r="M1485" s="8">
        <f>IF(F1485&gt;(Päälaskenta!D$24+Päälaskenta!D$20),(F1485*Päälaskenta!C$15 + F1485*F1485*Päälaskenta!E$15)+(Päälaskenta!C$15 + F1485*Päälaskenta!E$15)*(F1485-(Päälaskenta!D$24+Päälaskenta!D$20)),F1485*Päälaskenta!C$15 + F1485*F1485*Päälaskenta!E$15)</f>
        <v>4.8357116099999997</v>
      </c>
      <c r="N1485" s="8">
        <f>IF(F1485&gt;Päälaskenta!D$24+Päälaskenta!D$20,2*SQRT(POWER((Päälaskenta!D$24+Päälaskenta!D$20),2)+POWER(Päälaskenta!E$15*(Päälaskenta!D$24+Päälaskenta!D$20),2))+Päälaskenta!C$15,(2*SQRT((POWER(F1485,2))+POWER(Päälaskenta!E$15*F1485,2))+Päälaskenta!C$15))</f>
        <v>6.2863494762426004</v>
      </c>
      <c r="O1485" s="8">
        <f t="shared" si="164"/>
        <v>0.76924002209472198</v>
      </c>
      <c r="P1485" s="8">
        <f>Päälaskenta!F$15</f>
        <v>0.08</v>
      </c>
      <c r="Q1485" s="8">
        <f t="shared" si="165"/>
        <v>50.7471495957275</v>
      </c>
      <c r="R1485" s="8">
        <f t="shared" si="166"/>
        <v>0.51698699211717503</v>
      </c>
      <c r="S1485" s="8">
        <f t="shared" si="167"/>
        <v>2.4269269835892398E-3</v>
      </c>
    </row>
    <row r="1486" spans="1:19" x14ac:dyDescent="0.2">
      <c r="A1486" s="8">
        <v>1484</v>
      </c>
      <c r="B1486" s="8">
        <f>IF(Päälaskenta!C$7,Päälaskenta!E$7,Päälaskenta!G$5)</f>
        <v>2.5</v>
      </c>
      <c r="C1486" s="56">
        <v>0.51600000000000001</v>
      </c>
      <c r="D1486" s="92">
        <f t="shared" si="161"/>
        <v>4.8449600000000004</v>
      </c>
      <c r="E1486" s="8">
        <f>Päälaskenta!F$15</f>
        <v>0.08</v>
      </c>
      <c r="F1486" s="93">
        <f>SQRT(POWER(Päälaskenta!C$15/(2*Päälaskenta!E$15),2)+(D1486/Päälaskenta!E$15))-Päälaskenta!C$15/(2*Päälaskenta!E$15)</f>
        <v>1.1636</v>
      </c>
      <c r="G1486" s="57">
        <f>2*SQRT((POWER(F1486,2))+POWER(Päälaskenta!E$15*F1486,2))+Päälaskenta!C$15</f>
        <v>6.29</v>
      </c>
      <c r="H1486" s="57">
        <f t="shared" si="162"/>
        <v>0.77</v>
      </c>
      <c r="I1486" s="62">
        <f t="shared" si="163"/>
        <v>2.4139999999999999E-3</v>
      </c>
      <c r="M1486" s="8">
        <f>IF(F1486&gt;(Päälaskenta!D$24+Päälaskenta!D$20),(F1486*Päälaskenta!C$15 + F1486*F1486*Päälaskenta!E$15)+(Päälaskenta!C$15 + F1486*Päälaskenta!E$15)*(F1486-(Päälaskenta!D$24+Päälaskenta!D$20)),F1486*Päälaskenta!C$15 + F1486*F1486*Päälaskenta!E$15)</f>
        <v>4.84476496</v>
      </c>
      <c r="N1486" s="8">
        <f>IF(F1486&gt;Päälaskenta!D$24+Päälaskenta!D$20,2*SQRT(POWER((Päälaskenta!D$24+Päälaskenta!D$20),2)+POWER(Päälaskenta!E$15*(Päälaskenta!D$24+Päälaskenta!D$20),2))+Päälaskenta!C$15,(2*SQRT((POWER(F1486,2))+POWER(Päälaskenta!E$15*F1486,2))+Päälaskenta!C$15))</f>
        <v>6.2911578023546699</v>
      </c>
      <c r="O1486" s="8">
        <f t="shared" si="164"/>
        <v>0.77009115209074697</v>
      </c>
      <c r="P1486" s="8">
        <f>Päälaskenta!F$15</f>
        <v>0.08</v>
      </c>
      <c r="Q1486" s="8">
        <f t="shared" si="165"/>
        <v>50.879653832641097</v>
      </c>
      <c r="R1486" s="8">
        <f t="shared" si="166"/>
        <v>0.51602090517101196</v>
      </c>
      <c r="S1486" s="8">
        <f t="shared" si="167"/>
        <v>2.4143027086156398E-3</v>
      </c>
    </row>
    <row r="1487" spans="1:19" x14ac:dyDescent="0.2">
      <c r="A1487" s="8">
        <v>1485</v>
      </c>
      <c r="B1487" s="8">
        <f>IF(Päälaskenta!C$7,Päälaskenta!E$7,Päälaskenta!G$5)</f>
        <v>2.5</v>
      </c>
      <c r="C1487" s="56">
        <v>0.51500000000000001</v>
      </c>
      <c r="D1487" s="92">
        <f t="shared" si="161"/>
        <v>4.8543700000000003</v>
      </c>
      <c r="E1487" s="8">
        <f>Päälaskenta!F$15</f>
        <v>0.08</v>
      </c>
      <c r="F1487" s="93">
        <f>SQRT(POWER(Päälaskenta!C$15/(2*Päälaskenta!E$15),2)+(D1487/Päälaskenta!E$15))-Päälaskenta!C$15/(2*Päälaskenta!E$15)</f>
        <v>1.1654</v>
      </c>
      <c r="G1487" s="57">
        <f>2*SQRT((POWER(F1487,2))+POWER(Päälaskenta!E$15*F1487,2))+Päälaskenta!C$15</f>
        <v>6.3</v>
      </c>
      <c r="H1487" s="57">
        <f t="shared" si="162"/>
        <v>0.77</v>
      </c>
      <c r="I1487" s="62">
        <f t="shared" si="163"/>
        <v>2.405E-3</v>
      </c>
      <c r="M1487" s="8">
        <f>IF(F1487&gt;(Päälaskenta!D$24+Päälaskenta!D$20),(F1487*Päälaskenta!C$15 + F1487*F1487*Päälaskenta!E$15)+(Päälaskenta!C$15 + F1487*Päälaskenta!E$15)*(F1487-(Päälaskenta!D$24+Päälaskenta!D$20)),F1487*Päälaskenta!C$15 + F1487*F1487*Päälaskenta!E$15)</f>
        <v>4.8543571600000002</v>
      </c>
      <c r="N1487" s="8">
        <f>IF(F1487&gt;Päälaskenta!D$24+Päälaskenta!D$20,2*SQRT(POWER((Päälaskenta!D$24+Päälaskenta!D$20),2)+POWER(Päälaskenta!E$15*(Päälaskenta!D$24+Päälaskenta!D$20),2))+Päälaskenta!C$15,(2*SQRT((POWER(F1487,2))+POWER(Päälaskenta!E$15*F1487,2))+Päälaskenta!C$15))</f>
        <v>6.2962489711792102</v>
      </c>
      <c r="O1487" s="8">
        <f t="shared" si="164"/>
        <v>0.77099193221560902</v>
      </c>
      <c r="P1487" s="8">
        <f>Päälaskenta!F$15</f>
        <v>0.08</v>
      </c>
      <c r="Q1487" s="8">
        <f t="shared" si="165"/>
        <v>51.020137944333399</v>
      </c>
      <c r="R1487" s="8">
        <f t="shared" si="166"/>
        <v>0.51500124889862897</v>
      </c>
      <c r="S1487" s="8">
        <f t="shared" si="167"/>
        <v>2.4010254329917499E-3</v>
      </c>
    </row>
    <row r="1488" spans="1:19" x14ac:dyDescent="0.2">
      <c r="A1488" s="8">
        <v>1486</v>
      </c>
      <c r="B1488" s="8">
        <f>IF(Päälaskenta!C$7,Päälaskenta!E$7,Päälaskenta!G$5)</f>
        <v>2.5</v>
      </c>
      <c r="C1488" s="56">
        <v>0.51400000000000001</v>
      </c>
      <c r="D1488" s="92">
        <f t="shared" si="161"/>
        <v>4.86381</v>
      </c>
      <c r="E1488" s="8">
        <f>Päälaskenta!F$15</f>
        <v>0.08</v>
      </c>
      <c r="F1488" s="93">
        <f>SQRT(POWER(Päälaskenta!C$15/(2*Päälaskenta!E$15),2)+(D1488/Päälaskenta!E$15))-Päälaskenta!C$15/(2*Päälaskenta!E$15)</f>
        <v>1.1672</v>
      </c>
      <c r="G1488" s="57">
        <f>2*SQRT((POWER(F1488,2))+POWER(Päälaskenta!E$15*F1488,2))+Päälaskenta!C$15</f>
        <v>6.3</v>
      </c>
      <c r="H1488" s="57">
        <f t="shared" si="162"/>
        <v>0.77</v>
      </c>
      <c r="I1488" s="62">
        <f t="shared" si="163"/>
        <v>2.3960000000000001E-3</v>
      </c>
      <c r="M1488" s="8">
        <f>IF(F1488&gt;(Päälaskenta!D$24+Päälaskenta!D$20),(F1488*Päälaskenta!C$15 + F1488*F1488*Päälaskenta!E$15)+(Päälaskenta!C$15 + F1488*Päälaskenta!E$15)*(F1488-(Päälaskenta!D$24+Päälaskenta!D$20)),F1488*Päälaskenta!C$15 + F1488*F1488*Päälaskenta!E$15)</f>
        <v>4.86395584</v>
      </c>
      <c r="N1488" s="8">
        <f>IF(F1488&gt;Päälaskenta!D$24+Päälaskenta!D$20,2*SQRT(POWER((Päälaskenta!D$24+Päälaskenta!D$20),2)+POWER(Päälaskenta!E$15*(Päälaskenta!D$24+Päälaskenta!D$20),2))+Päälaskenta!C$15,(2*SQRT((POWER(F1488,2))+POWER(Päälaskenta!E$15*F1488,2))+Päälaskenta!C$15))</f>
        <v>6.3013401400037496</v>
      </c>
      <c r="O1488" s="8">
        <f t="shared" si="164"/>
        <v>0.77189228512224195</v>
      </c>
      <c r="P1488" s="8">
        <f>Päälaskenta!F$15</f>
        <v>0.08</v>
      </c>
      <c r="Q1488" s="8">
        <f t="shared" si="165"/>
        <v>51.160812910667602</v>
      </c>
      <c r="R1488" s="8">
        <f t="shared" si="166"/>
        <v>0.51398492960001896</v>
      </c>
      <c r="S1488" s="8">
        <f t="shared" si="167"/>
        <v>2.3878395673249198E-3</v>
      </c>
    </row>
    <row r="1489" spans="1:19" x14ac:dyDescent="0.2">
      <c r="A1489" s="8">
        <v>1487</v>
      </c>
      <c r="B1489" s="8">
        <f>IF(Päälaskenta!C$7,Päälaskenta!E$7,Päälaskenta!G$5)</f>
        <v>2.5</v>
      </c>
      <c r="C1489" s="56">
        <v>0.51300000000000001</v>
      </c>
      <c r="D1489" s="92">
        <f t="shared" si="161"/>
        <v>4.8732899999999999</v>
      </c>
      <c r="E1489" s="8">
        <f>Päälaskenta!F$15</f>
        <v>0.08</v>
      </c>
      <c r="F1489" s="93">
        <f>SQRT(POWER(Päälaskenta!C$15/(2*Päälaskenta!E$15),2)+(D1489/Päälaskenta!E$15))-Päälaskenta!C$15/(2*Päälaskenta!E$15)</f>
        <v>1.1689000000000001</v>
      </c>
      <c r="G1489" s="57">
        <f>2*SQRT((POWER(F1489,2))+POWER(Päälaskenta!E$15*F1489,2))+Päälaskenta!C$15</f>
        <v>6.31</v>
      </c>
      <c r="H1489" s="57">
        <f t="shared" si="162"/>
        <v>0.77</v>
      </c>
      <c r="I1489" s="62">
        <f t="shared" si="163"/>
        <v>2.3860000000000001E-3</v>
      </c>
      <c r="M1489" s="8">
        <f>IF(F1489&gt;(Päälaskenta!D$24+Päälaskenta!D$20),(F1489*Päälaskenta!C$15 + F1489*F1489*Päälaskenta!E$15)+(Päälaskenta!C$15 + F1489*Päälaskenta!E$15)*(F1489-(Päälaskenta!D$24+Päälaskenta!D$20)),F1489*Päälaskenta!C$15 + F1489*F1489*Päälaskenta!E$15)</f>
        <v>4.8730272100000001</v>
      </c>
      <c r="N1489" s="8">
        <f>IF(F1489&gt;Päälaskenta!D$24+Päälaskenta!D$20,2*SQRT(POWER((Päälaskenta!D$24+Päälaskenta!D$20),2)+POWER(Päälaskenta!E$15*(Päälaskenta!D$24+Päälaskenta!D$20),2))+Päälaskenta!C$15,(2*SQRT((POWER(F1489,2))+POWER(Päälaskenta!E$15*F1489,2))+Päälaskenta!C$15))</f>
        <v>6.30614846611582</v>
      </c>
      <c r="O1489" s="8">
        <f t="shared" si="164"/>
        <v>0.77274222707945095</v>
      </c>
      <c r="P1489" s="8">
        <f>Päälaskenta!F$15</f>
        <v>0.08</v>
      </c>
      <c r="Q1489" s="8">
        <f t="shared" si="165"/>
        <v>51.293847888498199</v>
      </c>
      <c r="R1489" s="8">
        <f t="shared" si="166"/>
        <v>0.51302812241017604</v>
      </c>
      <c r="S1489" s="8">
        <f t="shared" si="167"/>
        <v>2.3754694976278802E-3</v>
      </c>
    </row>
    <row r="1490" spans="1:19" x14ac:dyDescent="0.2">
      <c r="A1490" s="8">
        <v>1488</v>
      </c>
      <c r="B1490" s="8">
        <f>IF(Päälaskenta!C$7,Päälaskenta!E$7,Päälaskenta!G$5)</f>
        <v>2.5</v>
      </c>
      <c r="C1490" s="56">
        <v>0.51200000000000001</v>
      </c>
      <c r="D1490" s="92">
        <f t="shared" si="161"/>
        <v>4.8828100000000001</v>
      </c>
      <c r="E1490" s="8">
        <f>Päälaskenta!F$15</f>
        <v>0.08</v>
      </c>
      <c r="F1490" s="93">
        <f>SQRT(POWER(Päälaskenta!C$15/(2*Päälaskenta!E$15),2)+(D1490/Päälaskenta!E$15))-Päälaskenta!C$15/(2*Päälaskenta!E$15)</f>
        <v>1.1707000000000001</v>
      </c>
      <c r="G1490" s="57">
        <f>2*SQRT((POWER(F1490,2))+POWER(Päälaskenta!E$15*F1490,2))+Päälaskenta!C$15</f>
        <v>6.31</v>
      </c>
      <c r="H1490" s="57">
        <f t="shared" si="162"/>
        <v>0.77</v>
      </c>
      <c r="I1490" s="62">
        <f t="shared" si="163"/>
        <v>2.3770000000000002E-3</v>
      </c>
      <c r="M1490" s="8">
        <f>IF(F1490&gt;(Päälaskenta!D$24+Päälaskenta!D$20),(F1490*Päälaskenta!C$15 + F1490*F1490*Päälaskenta!E$15)+(Päälaskenta!C$15 + F1490*Päälaskenta!E$15)*(F1490-(Päälaskenta!D$24+Päälaskenta!D$20)),F1490*Päälaskenta!C$15 + F1490*F1490*Päälaskenta!E$15)</f>
        <v>4.8826384899999997</v>
      </c>
      <c r="N1490" s="8">
        <f>IF(F1490&gt;Päälaskenta!D$24+Päälaskenta!D$20,2*SQRT(POWER((Päälaskenta!D$24+Päälaskenta!D$20),2)+POWER(Päälaskenta!E$15*(Päälaskenta!D$24+Päälaskenta!D$20),2))+Päälaskenta!C$15,(2*SQRT((POWER(F1490,2))+POWER(Päälaskenta!E$15*F1490,2))+Päälaskenta!C$15))</f>
        <v>6.3112396349403603</v>
      </c>
      <c r="O1490" s="8">
        <f t="shared" si="164"/>
        <v>0.77364175224288401</v>
      </c>
      <c r="P1490" s="8">
        <f>Päälaskenta!F$15</f>
        <v>0.08</v>
      </c>
      <c r="Q1490" s="8">
        <f t="shared" si="165"/>
        <v>51.434894097073403</v>
      </c>
      <c r="R1490" s="8">
        <f t="shared" si="166"/>
        <v>0.51201824692124598</v>
      </c>
      <c r="S1490" s="8">
        <f t="shared" si="167"/>
        <v>2.3624592026122602E-3</v>
      </c>
    </row>
    <row r="1491" spans="1:19" x14ac:dyDescent="0.2">
      <c r="A1491" s="8">
        <v>1489</v>
      </c>
      <c r="B1491" s="8">
        <f>IF(Päälaskenta!C$7,Päälaskenta!E$7,Päälaskenta!G$5)</f>
        <v>2.5</v>
      </c>
      <c r="C1491" s="56">
        <v>0.51100000000000001</v>
      </c>
      <c r="D1491" s="92">
        <f t="shared" si="161"/>
        <v>4.8923699999999997</v>
      </c>
      <c r="E1491" s="8">
        <f>Päälaskenta!F$15</f>
        <v>0.08</v>
      </c>
      <c r="F1491" s="93">
        <f>SQRT(POWER(Päälaskenta!C$15/(2*Päälaskenta!E$15),2)+(D1491/Päälaskenta!E$15))-Päälaskenta!C$15/(2*Päälaskenta!E$15)</f>
        <v>1.1725000000000001</v>
      </c>
      <c r="G1491" s="57">
        <f>2*SQRT((POWER(F1491,2))+POWER(Päälaskenta!E$15*F1491,2))+Päälaskenta!C$15</f>
        <v>6.32</v>
      </c>
      <c r="H1491" s="57">
        <f t="shared" si="162"/>
        <v>0.77</v>
      </c>
      <c r="I1491" s="62">
        <f t="shared" si="163"/>
        <v>2.3679999999999999E-3</v>
      </c>
      <c r="M1491" s="8">
        <f>IF(F1491&gt;(Päälaskenta!D$24+Päälaskenta!D$20),(F1491*Päälaskenta!C$15 + F1491*F1491*Päälaskenta!E$15)+(Päälaskenta!C$15 + F1491*Päälaskenta!E$15)*(F1491-(Päälaskenta!D$24+Päälaskenta!D$20)),F1491*Päälaskenta!C$15 + F1491*F1491*Päälaskenta!E$15)</f>
        <v>4.89225625</v>
      </c>
      <c r="N1491" s="8">
        <f>IF(F1491&gt;Päälaskenta!D$24+Päälaskenta!D$20,2*SQRT(POWER((Päälaskenta!D$24+Päälaskenta!D$20),2)+POWER(Päälaskenta!E$15*(Päälaskenta!D$24+Päälaskenta!D$20),2))+Päälaskenta!C$15,(2*SQRT((POWER(F1491,2))+POWER(Päälaskenta!E$15*F1491,2))+Päälaskenta!C$15))</f>
        <v>6.3163308037649104</v>
      </c>
      <c r="O1491" s="8">
        <f t="shared" si="164"/>
        <v>0.77454085322509103</v>
      </c>
      <c r="P1491" s="8">
        <f>Päälaskenta!F$15</f>
        <v>0.08</v>
      </c>
      <c r="Q1491" s="8">
        <f t="shared" si="165"/>
        <v>51.576131300336698</v>
      </c>
      <c r="R1491" s="8">
        <f t="shared" si="166"/>
        <v>0.51101166256366903</v>
      </c>
      <c r="S1491" s="8">
        <f t="shared" si="167"/>
        <v>2.3495380989340901E-3</v>
      </c>
    </row>
    <row r="1492" spans="1:19" x14ac:dyDescent="0.2">
      <c r="A1492" s="8">
        <v>1490</v>
      </c>
      <c r="B1492" s="8">
        <f>IF(Päälaskenta!C$7,Päälaskenta!E$7,Päälaskenta!G$5)</f>
        <v>2.5</v>
      </c>
      <c r="C1492" s="56">
        <v>0.51</v>
      </c>
      <c r="D1492" s="92">
        <f t="shared" si="161"/>
        <v>4.9019599999999999</v>
      </c>
      <c r="E1492" s="8">
        <f>Päälaskenta!F$15</f>
        <v>0.08</v>
      </c>
      <c r="F1492" s="93">
        <f>SQRT(POWER(Päälaskenta!C$15/(2*Päälaskenta!E$15),2)+(D1492/Päälaskenta!E$15))-Päälaskenta!C$15/(2*Päälaskenta!E$15)</f>
        <v>1.1742999999999999</v>
      </c>
      <c r="G1492" s="57">
        <f>2*SQRT((POWER(F1492,2))+POWER(Päälaskenta!E$15*F1492,2))+Päälaskenta!C$15</f>
        <v>6.32</v>
      </c>
      <c r="H1492" s="57">
        <f t="shared" si="162"/>
        <v>0.78</v>
      </c>
      <c r="I1492" s="62">
        <f t="shared" si="163"/>
        <v>2.3180000000000002E-3</v>
      </c>
      <c r="M1492" s="8">
        <f>IF(F1492&gt;(Päälaskenta!D$24+Päälaskenta!D$20),(F1492*Päälaskenta!C$15 + F1492*F1492*Päälaskenta!E$15)+(Päälaskenta!C$15 + F1492*Päälaskenta!E$15)*(F1492-(Päälaskenta!D$24+Päälaskenta!D$20)),F1492*Päälaskenta!C$15 + F1492*F1492*Päälaskenta!E$15)</f>
        <v>4.9018804899999999</v>
      </c>
      <c r="N1492" s="8">
        <f>IF(F1492&gt;Päälaskenta!D$24+Päälaskenta!D$20,2*SQRT(POWER((Päälaskenta!D$24+Päälaskenta!D$20),2)+POWER(Päälaskenta!E$15*(Päälaskenta!D$24+Päälaskenta!D$20),2))+Päälaskenta!C$15,(2*SQRT((POWER(F1492,2))+POWER(Päälaskenta!E$15*F1492,2))+Päälaskenta!C$15))</f>
        <v>6.3214219725894498</v>
      </c>
      <c r="O1492" s="8">
        <f t="shared" si="164"/>
        <v>0.77543953105095997</v>
      </c>
      <c r="P1492" s="8">
        <f>Päälaskenta!F$15</f>
        <v>0.08</v>
      </c>
      <c r="Q1492" s="8">
        <f t="shared" si="165"/>
        <v>51.717559546021597</v>
      </c>
      <c r="R1492" s="8">
        <f t="shared" si="166"/>
        <v>0.51000835395723798</v>
      </c>
      <c r="S1492" s="8">
        <f t="shared" si="167"/>
        <v>2.3367054475739299E-3</v>
      </c>
    </row>
    <row r="1493" spans="1:19" x14ac:dyDescent="0.2">
      <c r="A1493" s="8">
        <v>1491</v>
      </c>
      <c r="B1493" s="8">
        <f>IF(Päälaskenta!C$7,Päälaskenta!E$7,Päälaskenta!G$5)</f>
        <v>2.5</v>
      </c>
      <c r="C1493" s="56">
        <v>0.50900000000000001</v>
      </c>
      <c r="D1493" s="92">
        <f t="shared" si="161"/>
        <v>4.9115900000000003</v>
      </c>
      <c r="E1493" s="8">
        <f>Päälaskenta!F$15</f>
        <v>0.08</v>
      </c>
      <c r="F1493" s="93">
        <f>SQRT(POWER(Päälaskenta!C$15/(2*Päälaskenta!E$15),2)+(D1493/Päälaskenta!E$15))-Päälaskenta!C$15/(2*Päälaskenta!E$15)</f>
        <v>1.1760999999999999</v>
      </c>
      <c r="G1493" s="57">
        <f>2*SQRT((POWER(F1493,2))+POWER(Päälaskenta!E$15*F1493,2))+Päälaskenta!C$15</f>
        <v>6.33</v>
      </c>
      <c r="H1493" s="57">
        <f t="shared" si="162"/>
        <v>0.78</v>
      </c>
      <c r="I1493" s="62">
        <f t="shared" si="163"/>
        <v>2.3089999999999999E-3</v>
      </c>
      <c r="M1493" s="8">
        <f>IF(F1493&gt;(Päälaskenta!D$24+Päälaskenta!D$20),(F1493*Päälaskenta!C$15 + F1493*F1493*Päälaskenta!E$15)+(Päälaskenta!C$15 + F1493*Päälaskenta!E$15)*(F1493-(Päälaskenta!D$24+Päälaskenta!D$20)),F1493*Päälaskenta!C$15 + F1493*F1493*Päälaskenta!E$15)</f>
        <v>4.9115112099999996</v>
      </c>
      <c r="N1493" s="8">
        <f>IF(F1493&gt;Päälaskenta!D$24+Päälaskenta!D$20,2*SQRT(POWER((Päälaskenta!D$24+Päälaskenta!D$20),2)+POWER(Päälaskenta!E$15*(Päälaskenta!D$24+Päälaskenta!D$20),2))+Päälaskenta!C$15,(2*SQRT((POWER(F1493,2))+POWER(Päälaskenta!E$15*F1493,2))+Päälaskenta!C$15))</f>
        <v>6.3265131414139901</v>
      </c>
      <c r="O1493" s="8">
        <f t="shared" si="164"/>
        <v>0.77633778674207699</v>
      </c>
      <c r="P1493" s="8">
        <f>Päälaskenta!F$15</f>
        <v>0.08</v>
      </c>
      <c r="Q1493" s="8">
        <f t="shared" si="165"/>
        <v>51.859178881946903</v>
      </c>
      <c r="R1493" s="8">
        <f t="shared" si="166"/>
        <v>0.50900830581632694</v>
      </c>
      <c r="S1493" s="8">
        <f t="shared" si="167"/>
        <v>2.3239605167155101E-3</v>
      </c>
    </row>
    <row r="1494" spans="1:19" x14ac:dyDescent="0.2">
      <c r="A1494" s="8">
        <v>1492</v>
      </c>
      <c r="B1494" s="8">
        <f>IF(Päälaskenta!C$7,Päälaskenta!E$7,Päälaskenta!G$5)</f>
        <v>2.5</v>
      </c>
      <c r="C1494" s="56">
        <v>0.50800000000000001</v>
      </c>
      <c r="D1494" s="92">
        <f t="shared" si="161"/>
        <v>4.9212600000000002</v>
      </c>
      <c r="E1494" s="8">
        <f>Päälaskenta!F$15</f>
        <v>0.08</v>
      </c>
      <c r="F1494" s="93">
        <f>SQRT(POWER(Päälaskenta!C$15/(2*Päälaskenta!E$15),2)+(D1494/Päälaskenta!E$15))-Päälaskenta!C$15/(2*Päälaskenta!E$15)</f>
        <v>1.1778999999999999</v>
      </c>
      <c r="G1494" s="57">
        <f>2*SQRT((POWER(F1494,2))+POWER(Päälaskenta!E$15*F1494,2))+Päälaskenta!C$15</f>
        <v>6.33</v>
      </c>
      <c r="H1494" s="57">
        <f t="shared" si="162"/>
        <v>0.78</v>
      </c>
      <c r="I1494" s="62">
        <f t="shared" si="163"/>
        <v>2.3E-3</v>
      </c>
      <c r="M1494" s="8">
        <f>IF(F1494&gt;(Päälaskenta!D$24+Päälaskenta!D$20),(F1494*Päälaskenta!C$15 + F1494*F1494*Päälaskenta!E$15)+(Päälaskenta!C$15 + F1494*Päälaskenta!E$15)*(F1494-(Päälaskenta!D$24+Päälaskenta!D$20)),F1494*Päälaskenta!C$15 + F1494*F1494*Päälaskenta!E$15)</f>
        <v>4.9211484099999998</v>
      </c>
      <c r="N1494" s="8">
        <f>IF(F1494&gt;Päälaskenta!D$24+Päälaskenta!D$20,2*SQRT(POWER((Päälaskenta!D$24+Päälaskenta!D$20),2)+POWER(Päälaskenta!E$15*(Päälaskenta!D$24+Päälaskenta!D$20),2))+Päälaskenta!C$15,(2*SQRT((POWER(F1494,2))+POWER(Päälaskenta!E$15*F1494,2))+Päälaskenta!C$15))</f>
        <v>6.3316043102385402</v>
      </c>
      <c r="O1494" s="8">
        <f t="shared" si="164"/>
        <v>0.77723562131673996</v>
      </c>
      <c r="P1494" s="8">
        <f>Päälaskenta!F$15</f>
        <v>0.08</v>
      </c>
      <c r="Q1494" s="8">
        <f t="shared" si="165"/>
        <v>52.000989356016397</v>
      </c>
      <c r="R1494" s="8">
        <f t="shared" si="166"/>
        <v>0.50801150294916597</v>
      </c>
      <c r="S1494" s="8">
        <f t="shared" si="167"/>
        <v>2.3113025816648299E-3</v>
      </c>
    </row>
    <row r="1495" spans="1:19" x14ac:dyDescent="0.2">
      <c r="A1495" s="8">
        <v>1493</v>
      </c>
      <c r="B1495" s="8">
        <f>IF(Päälaskenta!C$7,Päälaskenta!E$7,Päälaskenta!G$5)</f>
        <v>2.5</v>
      </c>
      <c r="C1495" s="56">
        <v>0.50700000000000001</v>
      </c>
      <c r="D1495" s="92">
        <f t="shared" si="161"/>
        <v>4.9309700000000003</v>
      </c>
      <c r="E1495" s="8">
        <f>Päälaskenta!F$15</f>
        <v>0.08</v>
      </c>
      <c r="F1495" s="93">
        <f>SQRT(POWER(Päälaskenta!C$15/(2*Päälaskenta!E$15),2)+(D1495/Päälaskenta!E$15))-Päälaskenta!C$15/(2*Päälaskenta!E$15)</f>
        <v>1.1797</v>
      </c>
      <c r="G1495" s="57">
        <f>2*SQRT((POWER(F1495,2))+POWER(Päälaskenta!E$15*F1495,2))+Päälaskenta!C$15</f>
        <v>6.34</v>
      </c>
      <c r="H1495" s="57">
        <f t="shared" si="162"/>
        <v>0.78</v>
      </c>
      <c r="I1495" s="62">
        <f t="shared" si="163"/>
        <v>2.2910000000000001E-3</v>
      </c>
      <c r="M1495" s="8">
        <f>IF(F1495&gt;(Päälaskenta!D$24+Päälaskenta!D$20),(F1495*Päälaskenta!C$15 + F1495*F1495*Päälaskenta!E$15)+(Päälaskenta!C$15 + F1495*Päälaskenta!E$15)*(F1495-(Päälaskenta!D$24+Päälaskenta!D$20)),F1495*Päälaskenta!C$15 + F1495*F1495*Päälaskenta!E$15)</f>
        <v>4.9307920899999997</v>
      </c>
      <c r="N1495" s="8">
        <f>IF(F1495&gt;Päälaskenta!D$24+Päälaskenta!D$20,2*SQRT(POWER((Päälaskenta!D$24+Päälaskenta!D$20),2)+POWER(Päälaskenta!E$15*(Päälaskenta!D$24+Päälaskenta!D$20),2))+Päälaskenta!C$15,(2*SQRT((POWER(F1495,2))+POWER(Päälaskenta!E$15*F1495,2))+Päälaskenta!C$15))</f>
        <v>6.3366954790630796</v>
      </c>
      <c r="O1495" s="8">
        <f t="shared" si="164"/>
        <v>0.77813303578998105</v>
      </c>
      <c r="P1495" s="8">
        <f>Päälaskenta!F$15</f>
        <v>0.08</v>
      </c>
      <c r="Q1495" s="8">
        <f t="shared" si="165"/>
        <v>52.142991016218801</v>
      </c>
      <c r="R1495" s="8">
        <f t="shared" si="166"/>
        <v>0.50701793025712405</v>
      </c>
      <c r="S1495" s="8">
        <f t="shared" si="167"/>
        <v>2.2987309247703299E-3</v>
      </c>
    </row>
    <row r="1496" spans="1:19" x14ac:dyDescent="0.2">
      <c r="A1496" s="8">
        <v>1494</v>
      </c>
      <c r="B1496" s="8">
        <f>IF(Päälaskenta!C$7,Päälaskenta!E$7,Päälaskenta!G$5)</f>
        <v>2.5</v>
      </c>
      <c r="C1496" s="56">
        <v>0.50600000000000001</v>
      </c>
      <c r="D1496" s="92">
        <f t="shared" si="161"/>
        <v>4.9407100000000002</v>
      </c>
      <c r="E1496" s="8">
        <f>Päälaskenta!F$15</f>
        <v>0.08</v>
      </c>
      <c r="F1496" s="93">
        <f>SQRT(POWER(Päälaskenta!C$15/(2*Päälaskenta!E$15),2)+(D1496/Päälaskenta!E$15))-Päälaskenta!C$15/(2*Päälaskenta!E$15)</f>
        <v>1.1815</v>
      </c>
      <c r="G1496" s="57">
        <f>2*SQRT((POWER(F1496,2))+POWER(Päälaskenta!E$15*F1496,2))+Päälaskenta!C$15</f>
        <v>6.34</v>
      </c>
      <c r="H1496" s="57">
        <f t="shared" si="162"/>
        <v>0.78</v>
      </c>
      <c r="I1496" s="62">
        <f t="shared" si="163"/>
        <v>2.2820000000000002E-3</v>
      </c>
      <c r="M1496" s="8">
        <f>IF(F1496&gt;(Päälaskenta!D$24+Päälaskenta!D$20),(F1496*Päälaskenta!C$15 + F1496*F1496*Päälaskenta!E$15)+(Päälaskenta!C$15 + F1496*Päälaskenta!E$15)*(F1496-(Päälaskenta!D$24+Päälaskenta!D$20)),F1496*Päälaskenta!C$15 + F1496*F1496*Päälaskenta!E$15)</f>
        <v>4.9404422500000003</v>
      </c>
      <c r="N1496" s="8">
        <f>IF(F1496&gt;Päälaskenta!D$24+Päälaskenta!D$20,2*SQRT(POWER((Päälaskenta!D$24+Päälaskenta!D$20),2)+POWER(Päälaskenta!E$15*(Päälaskenta!D$24+Päälaskenta!D$20),2))+Päälaskenta!C$15,(2*SQRT((POWER(F1496,2))+POWER(Päälaskenta!E$15*F1496,2))+Päälaskenta!C$15))</f>
        <v>6.3417866478876199</v>
      </c>
      <c r="O1496" s="8">
        <f t="shared" si="164"/>
        <v>0.77903003117356695</v>
      </c>
      <c r="P1496" s="8">
        <f>Päälaskenta!F$15</f>
        <v>0.08</v>
      </c>
      <c r="Q1496" s="8">
        <f t="shared" si="165"/>
        <v>52.285183910626898</v>
      </c>
      <c r="R1496" s="8">
        <f t="shared" si="166"/>
        <v>0.50602757273400001</v>
      </c>
      <c r="S1496" s="8">
        <f t="shared" si="167"/>
        <v>2.2862448353441001E-3</v>
      </c>
    </row>
    <row r="1497" spans="1:19" x14ac:dyDescent="0.2">
      <c r="A1497" s="8">
        <v>1495</v>
      </c>
      <c r="B1497" s="8">
        <f>IF(Päälaskenta!C$7,Päälaskenta!E$7,Päälaskenta!G$5)</f>
        <v>2.5</v>
      </c>
      <c r="C1497" s="56">
        <v>0.505</v>
      </c>
      <c r="D1497" s="92">
        <f t="shared" si="161"/>
        <v>4.9504999999999999</v>
      </c>
      <c r="E1497" s="8">
        <f>Päälaskenta!F$15</f>
        <v>0.08</v>
      </c>
      <c r="F1497" s="93">
        <f>SQRT(POWER(Päälaskenta!C$15/(2*Päälaskenta!E$15),2)+(D1497/Päälaskenta!E$15))-Päälaskenta!C$15/(2*Päälaskenta!E$15)</f>
        <v>1.1834</v>
      </c>
      <c r="G1497" s="57">
        <f>2*SQRT((POWER(F1497,2))+POWER(Päälaskenta!E$15*F1497,2))+Päälaskenta!C$15</f>
        <v>6.35</v>
      </c>
      <c r="H1497" s="57">
        <f t="shared" si="162"/>
        <v>0.78</v>
      </c>
      <c r="I1497" s="62">
        <f t="shared" si="163"/>
        <v>2.2729999999999998E-3</v>
      </c>
      <c r="M1497" s="8">
        <f>IF(F1497&gt;(Päälaskenta!D$24+Päälaskenta!D$20),(F1497*Päälaskenta!C$15 + F1497*F1497*Päälaskenta!E$15)+(Päälaskenta!C$15 + F1497*Päälaskenta!E$15)*(F1497-(Päälaskenta!D$24+Päälaskenta!D$20)),F1497*Päälaskenta!C$15 + F1497*F1497*Päälaskenta!E$15)</f>
        <v>4.9506355600000003</v>
      </c>
      <c r="N1497" s="8">
        <f>IF(F1497&gt;Päälaskenta!D$24+Päälaskenta!D$20,2*SQRT(POWER((Päälaskenta!D$24+Päälaskenta!D$20),2)+POWER(Päälaskenta!E$15*(Päälaskenta!D$24+Päälaskenta!D$20),2))+Päälaskenta!C$15,(2*SQRT((POWER(F1497,2))+POWER(Päälaskenta!E$15*F1497,2))+Päälaskenta!C$15))</f>
        <v>6.3471606594246399</v>
      </c>
      <c r="O1497" s="8">
        <f t="shared" si="164"/>
        <v>0.77997640608781604</v>
      </c>
      <c r="P1497" s="8">
        <f>Päälaskenta!F$15</f>
        <v>0.08</v>
      </c>
      <c r="Q1497" s="8">
        <f t="shared" si="165"/>
        <v>52.435483928996703</v>
      </c>
      <c r="R1497" s="8">
        <f t="shared" si="166"/>
        <v>0.50498566693121705</v>
      </c>
      <c r="S1497" s="8">
        <f t="shared" si="167"/>
        <v>2.2731571268490101E-3</v>
      </c>
    </row>
    <row r="1498" spans="1:19" x14ac:dyDescent="0.2">
      <c r="A1498" s="8">
        <v>1496</v>
      </c>
      <c r="B1498" s="8">
        <f>IF(Päälaskenta!C$7,Päälaskenta!E$7,Päälaskenta!G$5)</f>
        <v>2.5</v>
      </c>
      <c r="C1498" s="56">
        <v>0.504</v>
      </c>
      <c r="D1498" s="92">
        <f t="shared" si="161"/>
        <v>4.9603200000000003</v>
      </c>
      <c r="E1498" s="8">
        <f>Päälaskenta!F$15</f>
        <v>0.08</v>
      </c>
      <c r="F1498" s="93">
        <f>SQRT(POWER(Päälaskenta!C$15/(2*Päälaskenta!E$15),2)+(D1498/Päälaskenta!E$15))-Päälaskenta!C$15/(2*Päälaskenta!E$15)</f>
        <v>1.1852</v>
      </c>
      <c r="G1498" s="57">
        <f>2*SQRT((POWER(F1498,2))+POWER(Päälaskenta!E$15*F1498,2))+Päälaskenta!C$15</f>
        <v>6.35</v>
      </c>
      <c r="H1498" s="57">
        <f t="shared" si="162"/>
        <v>0.78</v>
      </c>
      <c r="I1498" s="62">
        <f t="shared" si="163"/>
        <v>2.264E-3</v>
      </c>
      <c r="M1498" s="8">
        <f>IF(F1498&gt;(Päälaskenta!D$24+Päälaskenta!D$20),(F1498*Päälaskenta!C$15 + F1498*F1498*Päälaskenta!E$15)+(Päälaskenta!C$15 + F1498*Päälaskenta!E$15)*(F1498-(Päälaskenta!D$24+Päälaskenta!D$20)),F1498*Päälaskenta!C$15 + F1498*F1498*Päälaskenta!E$15)</f>
        <v>4.9602990399999998</v>
      </c>
      <c r="N1498" s="8">
        <f>IF(F1498&gt;Päälaskenta!D$24+Päälaskenta!D$20,2*SQRT(POWER((Päälaskenta!D$24+Päälaskenta!D$20),2)+POWER(Päälaskenta!E$15*(Päälaskenta!D$24+Päälaskenta!D$20),2))+Päälaskenta!C$15,(2*SQRT((POWER(F1498,2))+POWER(Päälaskenta!E$15*F1498,2))+Päälaskenta!C$15))</f>
        <v>6.3522518282491802</v>
      </c>
      <c r="O1498" s="8">
        <f t="shared" si="164"/>
        <v>0.78087254317295696</v>
      </c>
      <c r="P1498" s="8">
        <f>Päälaskenta!F$15</f>
        <v>0.08</v>
      </c>
      <c r="Q1498" s="8">
        <f t="shared" si="165"/>
        <v>52.578070067263297</v>
      </c>
      <c r="R1498" s="8">
        <f t="shared" si="166"/>
        <v>0.50400187162909404</v>
      </c>
      <c r="S1498" s="8">
        <f t="shared" si="167"/>
        <v>2.2608447233874499E-3</v>
      </c>
    </row>
    <row r="1499" spans="1:19" x14ac:dyDescent="0.2">
      <c r="A1499" s="8">
        <v>1497</v>
      </c>
      <c r="B1499" s="8">
        <f>IF(Päälaskenta!C$7,Päälaskenta!E$7,Päälaskenta!G$5)</f>
        <v>2.5</v>
      </c>
      <c r="C1499" s="56">
        <v>0.503</v>
      </c>
      <c r="D1499" s="92">
        <f t="shared" si="161"/>
        <v>4.97018</v>
      </c>
      <c r="E1499" s="8">
        <f>Päälaskenta!F$15</f>
        <v>0.08</v>
      </c>
      <c r="F1499" s="93">
        <f>SQRT(POWER(Päälaskenta!C$15/(2*Päälaskenta!E$15),2)+(D1499/Päälaskenta!E$15))-Päälaskenta!C$15/(2*Päälaskenta!E$15)</f>
        <v>1.1870000000000001</v>
      </c>
      <c r="G1499" s="57">
        <f>2*SQRT((POWER(F1499,2))+POWER(Päälaskenta!E$15*F1499,2))+Päälaskenta!C$15</f>
        <v>6.36</v>
      </c>
      <c r="H1499" s="57">
        <f t="shared" si="162"/>
        <v>0.78</v>
      </c>
      <c r="I1499" s="62">
        <f t="shared" si="163"/>
        <v>2.2550000000000001E-3</v>
      </c>
      <c r="M1499" s="8">
        <f>IF(F1499&gt;(Päälaskenta!D$24+Päälaskenta!D$20),(F1499*Päälaskenta!C$15 + F1499*F1499*Päälaskenta!E$15)+(Päälaskenta!C$15 + F1499*Päälaskenta!E$15)*(F1499-(Päälaskenta!D$24+Päälaskenta!D$20)),F1499*Päälaskenta!C$15 + F1499*F1499*Päälaskenta!E$15)</f>
        <v>4.9699689999999999</v>
      </c>
      <c r="N1499" s="8">
        <f>IF(F1499&gt;Päälaskenta!D$24+Päälaskenta!D$20,2*SQRT(POWER((Päälaskenta!D$24+Päälaskenta!D$20),2)+POWER(Päälaskenta!E$15*(Päälaskenta!D$24+Päälaskenta!D$20),2))+Päälaskenta!C$15,(2*SQRT((POWER(F1499,2))+POWER(Päälaskenta!E$15*F1499,2))+Päälaskenta!C$15))</f>
        <v>6.3573429970737303</v>
      </c>
      <c r="O1499" s="8">
        <f t="shared" si="164"/>
        <v>0.78176826423989798</v>
      </c>
      <c r="P1499" s="8">
        <f>Päälaskenta!F$15</f>
        <v>0.08</v>
      </c>
      <c r="Q1499" s="8">
        <f t="shared" si="165"/>
        <v>52.720847587141897</v>
      </c>
      <c r="R1499" s="8">
        <f t="shared" si="166"/>
        <v>0.50302124620898003</v>
      </c>
      <c r="S1499" s="8">
        <f t="shared" si="167"/>
        <v>2.24861575818715E-3</v>
      </c>
    </row>
    <row r="1500" spans="1:19" x14ac:dyDescent="0.2">
      <c r="A1500" s="8">
        <v>1498</v>
      </c>
      <c r="B1500" s="8">
        <f>IF(Päälaskenta!C$7,Päälaskenta!E$7,Päälaskenta!G$5)</f>
        <v>2.5</v>
      </c>
      <c r="C1500" s="56">
        <v>0.502</v>
      </c>
      <c r="D1500" s="92">
        <f t="shared" si="161"/>
        <v>4.9800800000000001</v>
      </c>
      <c r="E1500" s="8">
        <f>Päälaskenta!F$15</f>
        <v>0.08</v>
      </c>
      <c r="F1500" s="93">
        <f>SQRT(POWER(Päälaskenta!C$15/(2*Päälaskenta!E$15),2)+(D1500/Päälaskenta!E$15))-Päälaskenta!C$15/(2*Päälaskenta!E$15)</f>
        <v>1.1889000000000001</v>
      </c>
      <c r="G1500" s="57">
        <f>2*SQRT((POWER(F1500,2))+POWER(Päälaskenta!E$15*F1500,2))+Päälaskenta!C$15</f>
        <v>6.36</v>
      </c>
      <c r="H1500" s="57">
        <f t="shared" si="162"/>
        <v>0.78</v>
      </c>
      <c r="I1500" s="62">
        <f t="shared" si="163"/>
        <v>2.2460000000000002E-3</v>
      </c>
      <c r="M1500" s="8">
        <f>IF(F1500&gt;(Päälaskenta!D$24+Päälaskenta!D$20),(F1500*Päälaskenta!C$15 + F1500*F1500*Päälaskenta!E$15)+(Päälaskenta!C$15 + F1500*Päälaskenta!E$15)*(F1500-(Päälaskenta!D$24+Päälaskenta!D$20)),F1500*Päälaskenta!C$15 + F1500*F1500*Päälaskenta!E$15)</f>
        <v>4.9801832099999999</v>
      </c>
      <c r="N1500" s="8">
        <f>IF(F1500&gt;Päälaskenta!D$24+Päälaskenta!D$20,2*SQRT(POWER((Päälaskenta!D$24+Päälaskenta!D$20),2)+POWER(Päälaskenta!E$15*(Päälaskenta!D$24+Päälaskenta!D$20),2))+Päälaskenta!C$15,(2*SQRT((POWER(F1500,2))+POWER(Päälaskenta!E$15*F1500,2))+Päälaskenta!C$15))</f>
        <v>6.3627170086107503</v>
      </c>
      <c r="O1500" s="8">
        <f t="shared" si="164"/>
        <v>0.782713297363414</v>
      </c>
      <c r="P1500" s="8">
        <f>Päälaskenta!F$15</f>
        <v>0.08</v>
      </c>
      <c r="Q1500" s="8">
        <f t="shared" si="165"/>
        <v>52.871764870372203</v>
      </c>
      <c r="R1500" s="8">
        <f t="shared" si="166"/>
        <v>0.50198956435580599</v>
      </c>
      <c r="S1500" s="8">
        <f t="shared" si="167"/>
        <v>2.2357971713940399E-3</v>
      </c>
    </row>
    <row r="1501" spans="1:19" x14ac:dyDescent="0.2">
      <c r="A1501" s="8">
        <v>1499</v>
      </c>
      <c r="B1501" s="8">
        <f>IF(Päälaskenta!C$7,Päälaskenta!E$7,Päälaskenta!G$5)</f>
        <v>2.5</v>
      </c>
      <c r="C1501" s="56">
        <v>0.501</v>
      </c>
      <c r="D1501" s="92">
        <f t="shared" si="161"/>
        <v>4.9900200000000003</v>
      </c>
      <c r="E1501" s="8">
        <f>Päälaskenta!F$15</f>
        <v>0.08</v>
      </c>
      <c r="F1501" s="93">
        <f>SQRT(POWER(Päälaskenta!C$15/(2*Päälaskenta!E$15),2)+(D1501/Päälaskenta!E$15))-Päälaskenta!C$15/(2*Päälaskenta!E$15)</f>
        <v>1.1907000000000001</v>
      </c>
      <c r="G1501" s="57">
        <f>2*SQRT((POWER(F1501,2))+POWER(Päälaskenta!E$15*F1501,2))+Päälaskenta!C$15</f>
        <v>6.37</v>
      </c>
      <c r="H1501" s="57">
        <f t="shared" si="162"/>
        <v>0.78</v>
      </c>
      <c r="I1501" s="62">
        <f t="shared" si="163"/>
        <v>2.2369999999999998E-3</v>
      </c>
      <c r="M1501" s="8">
        <f>IF(F1501&gt;(Päälaskenta!D$24+Päälaskenta!D$20),(F1501*Päälaskenta!C$15 + F1501*F1501*Päälaskenta!E$15)+(Päälaskenta!C$15 + F1501*Päälaskenta!E$15)*(F1501-(Päälaskenta!D$24+Päälaskenta!D$20)),F1501*Päälaskenta!C$15 + F1501*F1501*Päälaskenta!E$15)</f>
        <v>4.9898664899999998</v>
      </c>
      <c r="N1501" s="8">
        <f>IF(F1501&gt;Päälaskenta!D$24+Päälaskenta!D$20,2*SQRT(POWER((Päälaskenta!D$24+Päälaskenta!D$20),2)+POWER(Päälaskenta!E$15*(Päälaskenta!D$24+Päälaskenta!D$20),2))+Päälaskenta!C$15,(2*SQRT((POWER(F1501,2))+POWER(Päälaskenta!E$15*F1501,2))+Päälaskenta!C$15))</f>
        <v>6.3678081774352897</v>
      </c>
      <c r="O1501" s="8">
        <f t="shared" si="164"/>
        <v>0.78360816641460596</v>
      </c>
      <c r="P1501" s="8">
        <f>Päälaskenta!F$15</f>
        <v>0.08</v>
      </c>
      <c r="Q1501" s="8">
        <f t="shared" si="165"/>
        <v>53.014935937904703</v>
      </c>
      <c r="R1501" s="8">
        <f t="shared" si="166"/>
        <v>0.50101540893131202</v>
      </c>
      <c r="S1501" s="8">
        <f t="shared" si="167"/>
        <v>2.2237375797950799E-3</v>
      </c>
    </row>
    <row r="1502" spans="1:19" x14ac:dyDescent="0.2">
      <c r="A1502" s="8">
        <v>1500</v>
      </c>
      <c r="B1502" s="8">
        <f>IF(Päälaskenta!C$7,Päälaskenta!E$7,Päälaskenta!G$5)</f>
        <v>2.5</v>
      </c>
      <c r="C1502" s="56">
        <v>0.5</v>
      </c>
      <c r="D1502" s="92">
        <f t="shared" si="161"/>
        <v>5</v>
      </c>
      <c r="E1502" s="8">
        <f>Päälaskenta!F$15</f>
        <v>0.08</v>
      </c>
      <c r="F1502" s="93">
        <f>SQRT(POWER(Päälaskenta!C$15/(2*Päälaskenta!E$15),2)+(D1502/Päälaskenta!E$15))-Päälaskenta!C$15/(2*Päälaskenta!E$15)</f>
        <v>1.1926000000000001</v>
      </c>
      <c r="G1502" s="57">
        <f>2*SQRT((POWER(F1502,2))+POWER(Päälaskenta!E$15*F1502,2))+Päälaskenta!C$15</f>
        <v>6.37</v>
      </c>
      <c r="H1502" s="57">
        <f t="shared" si="162"/>
        <v>0.78</v>
      </c>
      <c r="I1502" s="62">
        <f t="shared" si="163"/>
        <v>2.2279999999999999E-3</v>
      </c>
      <c r="M1502" s="8">
        <f>IF(F1502&gt;(Päälaskenta!D$24+Päälaskenta!D$20),(F1502*Päälaskenta!C$15 + F1502*F1502*Päälaskenta!E$15)+(Päälaskenta!C$15 + F1502*Päälaskenta!E$15)*(F1502-(Päälaskenta!D$24+Päälaskenta!D$20)),F1502*Päälaskenta!C$15 + F1502*F1502*Päälaskenta!E$15)</f>
        <v>5.0000947599999996</v>
      </c>
      <c r="N1502" s="8">
        <f>IF(F1502&gt;Päälaskenta!D$24+Päälaskenta!D$20,2*SQRT(POWER((Päälaskenta!D$24+Päälaskenta!D$20),2)+POWER(Päälaskenta!E$15*(Päälaskenta!D$24+Päälaskenta!D$20),2))+Päälaskenta!C$15,(2*SQRT((POWER(F1502,2))+POWER(Päälaskenta!E$15*F1502,2))+Päälaskenta!C$15))</f>
        <v>6.3731821889723097</v>
      </c>
      <c r="O1502" s="8">
        <f t="shared" si="164"/>
        <v>0.784552302404253</v>
      </c>
      <c r="P1502" s="8">
        <f>Päälaskenta!F$15</f>
        <v>0.08</v>
      </c>
      <c r="Q1502" s="8">
        <f t="shared" si="165"/>
        <v>53.166268740784297</v>
      </c>
      <c r="R1502" s="8">
        <f t="shared" si="166"/>
        <v>0.499990524179586</v>
      </c>
      <c r="S1502" s="8">
        <f t="shared" si="167"/>
        <v>2.2110962752186201E-3</v>
      </c>
    </row>
    <row r="1503" spans="1:19" x14ac:dyDescent="0.2">
      <c r="A1503" s="8">
        <v>1501</v>
      </c>
      <c r="B1503" s="8">
        <f>IF(Päälaskenta!C$7,Päälaskenta!E$7,Päälaskenta!G$5)</f>
        <v>2.5</v>
      </c>
      <c r="C1503" s="56">
        <v>0.499</v>
      </c>
      <c r="D1503" s="92">
        <f t="shared" si="161"/>
        <v>5.0100199999999999</v>
      </c>
      <c r="E1503" s="8">
        <f>Päälaskenta!F$15</f>
        <v>0.08</v>
      </c>
      <c r="F1503" s="93">
        <f>SQRT(POWER(Päälaskenta!C$15/(2*Päälaskenta!E$15),2)+(D1503/Päälaskenta!E$15))-Päälaskenta!C$15/(2*Päälaskenta!E$15)</f>
        <v>1.1943999999999999</v>
      </c>
      <c r="G1503" s="57">
        <f>2*SQRT((POWER(F1503,2))+POWER(Päälaskenta!E$15*F1503,2))+Päälaskenta!C$15</f>
        <v>6.38</v>
      </c>
      <c r="H1503" s="57">
        <f t="shared" si="162"/>
        <v>0.79</v>
      </c>
      <c r="I1503" s="62">
        <f t="shared" si="163"/>
        <v>2.1819999999999999E-3</v>
      </c>
      <c r="M1503" s="8">
        <f>IF(F1503&gt;(Päälaskenta!D$24+Päälaskenta!D$20),(F1503*Päälaskenta!C$15 + F1503*F1503*Päälaskenta!E$15)+(Päälaskenta!C$15 + F1503*Päälaskenta!E$15)*(F1503-(Päälaskenta!D$24+Päälaskenta!D$20)),F1503*Päälaskenta!C$15 + F1503*F1503*Päälaskenta!E$15)</f>
        <v>5.0097913600000004</v>
      </c>
      <c r="N1503" s="8">
        <f>IF(F1503&gt;Päälaskenta!D$24+Päälaskenta!D$20,2*SQRT(POWER((Päälaskenta!D$24+Päälaskenta!D$20),2)+POWER(Päälaskenta!E$15*(Päälaskenta!D$24+Päälaskenta!D$20),2))+Päälaskenta!C$15,(2*SQRT((POWER(F1503,2))+POWER(Päälaskenta!E$15*F1503,2))+Päälaskenta!C$15))</f>
        <v>6.37827335779685</v>
      </c>
      <c r="O1503" s="8">
        <f t="shared" si="164"/>
        <v>0.78544632363177003</v>
      </c>
      <c r="P1503" s="8">
        <f>Päälaskenta!F$15</f>
        <v>0.08</v>
      </c>
      <c r="Q1503" s="8">
        <f t="shared" si="165"/>
        <v>53.309833561225801</v>
      </c>
      <c r="R1503" s="8">
        <f t="shared" si="166"/>
        <v>0.49902277766713199</v>
      </c>
      <c r="S1503" s="8">
        <f t="shared" si="167"/>
        <v>2.1992032270816602E-3</v>
      </c>
    </row>
    <row r="1504" spans="1:19" x14ac:dyDescent="0.2">
      <c r="A1504" s="8">
        <v>1502</v>
      </c>
      <c r="B1504" s="8">
        <f>IF(Päälaskenta!C$7,Päälaskenta!E$7,Päälaskenta!G$5)</f>
        <v>2.5</v>
      </c>
      <c r="C1504" s="56">
        <v>0.498</v>
      </c>
      <c r="D1504" s="92">
        <f t="shared" si="161"/>
        <v>5.0200800000000001</v>
      </c>
      <c r="E1504" s="8">
        <f>Päälaskenta!F$15</f>
        <v>0.08</v>
      </c>
      <c r="F1504" s="93">
        <f>SQRT(POWER(Päälaskenta!C$15/(2*Päälaskenta!E$15),2)+(D1504/Päälaskenta!E$15))-Päälaskenta!C$15/(2*Päälaskenta!E$15)</f>
        <v>1.1962999999999999</v>
      </c>
      <c r="G1504" s="57">
        <f>2*SQRT((POWER(F1504,2))+POWER(Päälaskenta!E$15*F1504,2))+Päälaskenta!C$15</f>
        <v>6.38</v>
      </c>
      <c r="H1504" s="57">
        <f t="shared" si="162"/>
        <v>0.79</v>
      </c>
      <c r="I1504" s="62">
        <f t="shared" si="163"/>
        <v>2.173E-3</v>
      </c>
      <c r="M1504" s="8">
        <f>IF(F1504&gt;(Päälaskenta!D$24+Päälaskenta!D$20),(F1504*Päälaskenta!C$15 + F1504*F1504*Päälaskenta!E$15)+(Päälaskenta!C$15 + F1504*Päälaskenta!E$15)*(F1504-(Päälaskenta!D$24+Päälaskenta!D$20)),F1504*Päälaskenta!C$15 + F1504*F1504*Päälaskenta!E$15)</f>
        <v>5.02003369</v>
      </c>
      <c r="N1504" s="8">
        <f>IF(F1504&gt;Päälaskenta!D$24+Päälaskenta!D$20,2*SQRT(POWER((Päälaskenta!D$24+Päälaskenta!D$20),2)+POWER(Päälaskenta!E$15*(Päälaskenta!D$24+Päälaskenta!D$20),2))+Päälaskenta!C$15,(2*SQRT((POWER(F1504,2))+POWER(Päälaskenta!E$15*F1504,2))+Päälaskenta!C$15))</f>
        <v>6.38364736933387</v>
      </c>
      <c r="O1504" s="8">
        <f t="shared" si="164"/>
        <v>0.78638956689799699</v>
      </c>
      <c r="P1504" s="8">
        <f>Päälaskenta!F$15</f>
        <v>0.08</v>
      </c>
      <c r="Q1504" s="8">
        <f t="shared" si="165"/>
        <v>53.461582100784398</v>
      </c>
      <c r="R1504" s="8">
        <f t="shared" si="166"/>
        <v>0.49800462594106598</v>
      </c>
      <c r="S1504" s="8">
        <f t="shared" si="167"/>
        <v>2.1867362468277899E-3</v>
      </c>
    </row>
    <row r="1505" spans="1:19" x14ac:dyDescent="0.2">
      <c r="A1505" s="8">
        <v>1503</v>
      </c>
      <c r="B1505" s="8">
        <f>IF(Päälaskenta!C$7,Päälaskenta!E$7,Päälaskenta!G$5)</f>
        <v>2.5</v>
      </c>
      <c r="C1505" s="56">
        <v>0.497</v>
      </c>
      <c r="D1505" s="92">
        <f t="shared" si="161"/>
        <v>5.0301799999999997</v>
      </c>
      <c r="E1505" s="8">
        <f>Päälaskenta!F$15</f>
        <v>0.08</v>
      </c>
      <c r="F1505" s="93">
        <f>SQRT(POWER(Päälaskenta!C$15/(2*Päälaskenta!E$15),2)+(D1505/Päälaskenta!E$15))-Päälaskenta!C$15/(2*Päälaskenta!E$15)</f>
        <v>1.1981999999999999</v>
      </c>
      <c r="G1505" s="57">
        <f>2*SQRT((POWER(F1505,2))+POWER(Päälaskenta!E$15*F1505,2))+Päälaskenta!C$15</f>
        <v>6.39</v>
      </c>
      <c r="H1505" s="57">
        <f t="shared" si="162"/>
        <v>0.79</v>
      </c>
      <c r="I1505" s="62">
        <f t="shared" si="163"/>
        <v>2.1649999999999998E-3</v>
      </c>
      <c r="M1505" s="8">
        <f>IF(F1505&gt;(Päälaskenta!D$24+Päälaskenta!D$20),(F1505*Päälaskenta!C$15 + F1505*F1505*Päälaskenta!E$15)+(Päälaskenta!C$15 + F1505*Päälaskenta!E$15)*(F1505-(Päälaskenta!D$24+Päälaskenta!D$20)),F1505*Päälaskenta!C$15 + F1505*F1505*Päälaskenta!E$15)</f>
        <v>5.0302832400000002</v>
      </c>
      <c r="N1505" s="8">
        <f>IF(F1505&gt;Päälaskenta!D$24+Päälaskenta!D$20,2*SQRT(POWER((Päälaskenta!D$24+Päälaskenta!D$20),2)+POWER(Päälaskenta!E$15*(Päälaskenta!D$24+Päälaskenta!D$20),2))+Päälaskenta!C$15,(2*SQRT((POWER(F1505,2))+POWER(Päälaskenta!E$15*F1505,2))+Päälaskenta!C$15))</f>
        <v>6.3890213808708802</v>
      </c>
      <c r="O1505" s="8">
        <f t="shared" si="164"/>
        <v>0.78733235344320096</v>
      </c>
      <c r="P1505" s="8">
        <f>Päälaskenta!F$15</f>
        <v>0.08</v>
      </c>
      <c r="Q1505" s="8">
        <f t="shared" si="165"/>
        <v>53.613544211324999</v>
      </c>
      <c r="R1505" s="8">
        <f t="shared" si="166"/>
        <v>0.49698990707330398</v>
      </c>
      <c r="S1505" s="8">
        <f t="shared" si="167"/>
        <v>2.1743576539382998E-3</v>
      </c>
    </row>
    <row r="1506" spans="1:19" x14ac:dyDescent="0.2">
      <c r="A1506" s="8">
        <v>1504</v>
      </c>
      <c r="B1506" s="8">
        <f>IF(Päälaskenta!C$7,Päälaskenta!E$7,Päälaskenta!G$5)</f>
        <v>2.5</v>
      </c>
      <c r="C1506" s="56">
        <v>0.496</v>
      </c>
      <c r="D1506" s="92">
        <f t="shared" si="161"/>
        <v>5.0403200000000004</v>
      </c>
      <c r="E1506" s="8">
        <f>Päälaskenta!F$15</f>
        <v>0.08</v>
      </c>
      <c r="F1506" s="93">
        <f>SQRT(POWER(Päälaskenta!C$15/(2*Päälaskenta!E$15),2)+(D1506/Päälaskenta!E$15))-Päälaskenta!C$15/(2*Päälaskenta!E$15)</f>
        <v>1.2000999999999999</v>
      </c>
      <c r="G1506" s="57">
        <f>2*SQRT((POWER(F1506,2))+POWER(Päälaskenta!E$15*F1506,2))+Päälaskenta!C$15</f>
        <v>6.39</v>
      </c>
      <c r="H1506" s="57">
        <f t="shared" si="162"/>
        <v>0.79</v>
      </c>
      <c r="I1506" s="62">
        <f t="shared" si="163"/>
        <v>2.1559999999999999E-3</v>
      </c>
      <c r="M1506" s="8">
        <f>IF(F1506&gt;(Päälaskenta!D$24+Päälaskenta!D$20),(F1506*Päälaskenta!C$15 + F1506*F1506*Päälaskenta!E$15)+(Päälaskenta!C$15 + F1506*Päälaskenta!E$15)*(F1506-(Päälaskenta!D$24+Päälaskenta!D$20)),F1506*Päälaskenta!C$15 + F1506*F1506*Päälaskenta!E$15)</f>
        <v>5.04054001</v>
      </c>
      <c r="N1506" s="8">
        <f>IF(F1506&gt;Päälaskenta!D$24+Päälaskenta!D$20,2*SQRT(POWER((Päälaskenta!D$24+Päälaskenta!D$20),2)+POWER(Päälaskenta!E$15*(Päälaskenta!D$24+Päälaskenta!D$20),2))+Päälaskenta!C$15,(2*SQRT((POWER(F1506,2))+POWER(Päälaskenta!E$15*F1506,2))+Päälaskenta!C$15))</f>
        <v>6.3943953924079002</v>
      </c>
      <c r="O1506" s="8">
        <f t="shared" si="164"/>
        <v>0.78827468441889903</v>
      </c>
      <c r="P1506" s="8">
        <f>Päälaskenta!F$15</f>
        <v>0.08</v>
      </c>
      <c r="Q1506" s="8">
        <f t="shared" si="165"/>
        <v>53.765719950370801</v>
      </c>
      <c r="R1506" s="8">
        <f t="shared" si="166"/>
        <v>0.49597860448289499</v>
      </c>
      <c r="S1506" s="8">
        <f t="shared" si="167"/>
        <v>2.1620666914440099E-3</v>
      </c>
    </row>
    <row r="1507" spans="1:19" x14ac:dyDescent="0.2">
      <c r="A1507" s="8">
        <v>1505</v>
      </c>
      <c r="B1507" s="8">
        <f>IF(Päälaskenta!C$7,Päälaskenta!E$7,Päälaskenta!G$5)</f>
        <v>2.5</v>
      </c>
      <c r="C1507" s="56">
        <v>0.495</v>
      </c>
      <c r="D1507" s="92">
        <f t="shared" si="161"/>
        <v>5.0505100000000001</v>
      </c>
      <c r="E1507" s="8">
        <f>Päälaskenta!F$15</f>
        <v>0.08</v>
      </c>
      <c r="F1507" s="93">
        <f>SQRT(POWER(Päälaskenta!C$15/(2*Päälaskenta!E$15),2)+(D1507/Päälaskenta!E$15))-Päälaskenta!C$15/(2*Päälaskenta!E$15)</f>
        <v>1.2019</v>
      </c>
      <c r="G1507" s="57">
        <f>2*SQRT((POWER(F1507,2))+POWER(Päälaskenta!E$15*F1507,2))+Päälaskenta!C$15</f>
        <v>6.4</v>
      </c>
      <c r="H1507" s="57">
        <f t="shared" si="162"/>
        <v>0.79</v>
      </c>
      <c r="I1507" s="62">
        <f t="shared" si="163"/>
        <v>2.147E-3</v>
      </c>
      <c r="M1507" s="8">
        <f>IF(F1507&gt;(Päälaskenta!D$24+Päälaskenta!D$20),(F1507*Päälaskenta!C$15 + F1507*F1507*Päälaskenta!E$15)+(Päälaskenta!C$15 + F1507*Päälaskenta!E$15)*(F1507-(Päälaskenta!D$24+Päälaskenta!D$20)),F1507*Päälaskenta!C$15 + F1507*F1507*Päälaskenta!E$15)</f>
        <v>5.05026361</v>
      </c>
      <c r="N1507" s="8">
        <f>IF(F1507&gt;Päälaskenta!D$24+Päälaskenta!D$20,2*SQRT(POWER((Päälaskenta!D$24+Päälaskenta!D$20),2)+POWER(Päälaskenta!E$15*(Päälaskenta!D$24+Päälaskenta!D$20),2))+Päälaskenta!C$15,(2*SQRT((POWER(F1507,2))+POWER(Päälaskenta!E$15*F1507,2))+Päälaskenta!C$15))</f>
        <v>6.3994865612324503</v>
      </c>
      <c r="O1507" s="8">
        <f t="shared" si="164"/>
        <v>0.78916699983309102</v>
      </c>
      <c r="P1507" s="8">
        <f>Päälaskenta!F$15</f>
        <v>0.08</v>
      </c>
      <c r="Q1507" s="8">
        <f t="shared" si="165"/>
        <v>53.910083551193097</v>
      </c>
      <c r="R1507" s="8">
        <f t="shared" si="166"/>
        <v>0.49502366471519699</v>
      </c>
      <c r="S1507" s="8">
        <f t="shared" si="167"/>
        <v>2.15050277610228E-3</v>
      </c>
    </row>
    <row r="1508" spans="1:19" x14ac:dyDescent="0.2">
      <c r="A1508" s="8">
        <v>1506</v>
      </c>
      <c r="B1508" s="8">
        <f>IF(Päälaskenta!C$7,Päälaskenta!E$7,Päälaskenta!G$5)</f>
        <v>2.5</v>
      </c>
      <c r="C1508" s="56">
        <v>0.49399999999999999</v>
      </c>
      <c r="D1508" s="92">
        <f t="shared" si="161"/>
        <v>5.0607300000000004</v>
      </c>
      <c r="E1508" s="8">
        <f>Päälaskenta!F$15</f>
        <v>0.08</v>
      </c>
      <c r="F1508" s="93">
        <f>SQRT(POWER(Päälaskenta!C$15/(2*Päälaskenta!E$15),2)+(D1508/Päälaskenta!E$15))-Päälaskenta!C$15/(2*Päälaskenta!E$15)</f>
        <v>1.2038</v>
      </c>
      <c r="G1508" s="57">
        <f>2*SQRT((POWER(F1508,2))+POWER(Päälaskenta!E$15*F1508,2))+Päälaskenta!C$15</f>
        <v>6.4</v>
      </c>
      <c r="H1508" s="57">
        <f t="shared" si="162"/>
        <v>0.79</v>
      </c>
      <c r="I1508" s="62">
        <f t="shared" si="163"/>
        <v>2.1389999999999998E-3</v>
      </c>
      <c r="M1508" s="8">
        <f>IF(F1508&gt;(Päälaskenta!D$24+Päälaskenta!D$20),(F1508*Päälaskenta!C$15 + F1508*F1508*Päälaskenta!E$15)+(Päälaskenta!C$15 + F1508*Päälaskenta!E$15)*(F1508-(Päälaskenta!D$24+Päälaskenta!D$20)),F1508*Päälaskenta!C$15 + F1508*F1508*Päälaskenta!E$15)</f>
        <v>5.0605344399999996</v>
      </c>
      <c r="N1508" s="8">
        <f>IF(F1508&gt;Päälaskenta!D$24+Päälaskenta!D$20,2*SQRT(POWER((Päälaskenta!D$24+Päälaskenta!D$20),2)+POWER(Päälaskenta!E$15*(Päälaskenta!D$24+Päälaskenta!D$20),2))+Päälaskenta!C$15,(2*SQRT((POWER(F1508,2))+POWER(Päälaskenta!E$15*F1508,2))+Päälaskenta!C$15))</f>
        <v>6.4048605727694596</v>
      </c>
      <c r="O1508" s="8">
        <f t="shared" si="164"/>
        <v>0.79010844693717097</v>
      </c>
      <c r="P1508" s="8">
        <f>Päälaskenta!F$15</f>
        <v>0.08</v>
      </c>
      <c r="Q1508" s="8">
        <f t="shared" si="165"/>
        <v>54.062675469095602</v>
      </c>
      <c r="R1508" s="8">
        <f t="shared" si="166"/>
        <v>0.49401896768832199</v>
      </c>
      <c r="S1508" s="8">
        <f t="shared" si="167"/>
        <v>2.1383803186246701E-3</v>
      </c>
    </row>
    <row r="1509" spans="1:19" x14ac:dyDescent="0.2">
      <c r="A1509" s="8">
        <v>1507</v>
      </c>
      <c r="B1509" s="8">
        <f>IF(Päälaskenta!C$7,Päälaskenta!E$7,Päälaskenta!G$5)</f>
        <v>2.5</v>
      </c>
      <c r="C1509" s="56">
        <v>0.49299999999999999</v>
      </c>
      <c r="D1509" s="92">
        <f t="shared" si="161"/>
        <v>5.0709900000000001</v>
      </c>
      <c r="E1509" s="8">
        <f>Päälaskenta!F$15</f>
        <v>0.08</v>
      </c>
      <c r="F1509" s="93">
        <f>SQRT(POWER(Päälaskenta!C$15/(2*Päälaskenta!E$15),2)+(D1509/Päälaskenta!E$15))-Päälaskenta!C$15/(2*Päälaskenta!E$15)</f>
        <v>1.2057</v>
      </c>
      <c r="G1509" s="57">
        <f>2*SQRT((POWER(F1509,2))+POWER(Päälaskenta!E$15*F1509,2))+Päälaskenta!C$15</f>
        <v>6.41</v>
      </c>
      <c r="H1509" s="57">
        <f t="shared" si="162"/>
        <v>0.79</v>
      </c>
      <c r="I1509" s="62">
        <f t="shared" si="163"/>
        <v>2.1299999999999999E-3</v>
      </c>
      <c r="M1509" s="8">
        <f>IF(F1509&gt;(Päälaskenta!D$24+Päälaskenta!D$20),(F1509*Päälaskenta!C$15 + F1509*F1509*Päälaskenta!E$15)+(Päälaskenta!C$15 + F1509*Päälaskenta!E$15)*(F1509-(Päälaskenta!D$24+Päälaskenta!D$20)),F1509*Päälaskenta!C$15 + F1509*F1509*Päälaskenta!E$15)</f>
        <v>5.0708124899999998</v>
      </c>
      <c r="N1509" s="8">
        <f>IF(F1509&gt;Päälaskenta!D$24+Päälaskenta!D$20,2*SQRT(POWER((Päälaskenta!D$24+Päälaskenta!D$20),2)+POWER(Päälaskenta!E$15*(Päälaskenta!D$24+Päälaskenta!D$20),2))+Päälaskenta!C$15,(2*SQRT((POWER(F1509,2))+POWER(Päälaskenta!E$15*F1509,2))+Päälaskenta!C$15))</f>
        <v>6.4102345843064796</v>
      </c>
      <c r="O1509" s="8">
        <f t="shared" si="164"/>
        <v>0.79104944184325998</v>
      </c>
      <c r="P1509" s="8">
        <f>Päälaskenta!F$15</f>
        <v>0.08</v>
      </c>
      <c r="Q1509" s="8">
        <f t="shared" si="165"/>
        <v>54.2154811856159</v>
      </c>
      <c r="R1509" s="8">
        <f t="shared" si="166"/>
        <v>0.49301763867825499</v>
      </c>
      <c r="S1509" s="8">
        <f t="shared" si="167"/>
        <v>2.12634330448873E-3</v>
      </c>
    </row>
    <row r="1510" spans="1:19" x14ac:dyDescent="0.2">
      <c r="A1510" s="8">
        <v>1508</v>
      </c>
      <c r="B1510" s="8">
        <f>IF(Päälaskenta!C$7,Päälaskenta!E$7,Päälaskenta!G$5)</f>
        <v>2.5</v>
      </c>
      <c r="C1510" s="56">
        <v>0.49199999999999999</v>
      </c>
      <c r="D1510" s="92">
        <f t="shared" si="161"/>
        <v>5.0812999999999997</v>
      </c>
      <c r="E1510" s="8">
        <f>Päälaskenta!F$15</f>
        <v>0.08</v>
      </c>
      <c r="F1510" s="93">
        <f>SQRT(POWER(Päälaskenta!C$15/(2*Päälaskenta!E$15),2)+(D1510/Päälaskenta!E$15))-Päälaskenta!C$15/(2*Päälaskenta!E$15)</f>
        <v>1.2076</v>
      </c>
      <c r="G1510" s="57">
        <f>2*SQRT((POWER(F1510,2))+POWER(Päälaskenta!E$15*F1510,2))+Päälaskenta!C$15</f>
        <v>6.42</v>
      </c>
      <c r="H1510" s="57">
        <f t="shared" si="162"/>
        <v>0.79</v>
      </c>
      <c r="I1510" s="62">
        <f t="shared" si="163"/>
        <v>2.1210000000000001E-3</v>
      </c>
      <c r="M1510" s="8">
        <f>IF(F1510&gt;(Päälaskenta!D$24+Päälaskenta!D$20),(F1510*Päälaskenta!C$15 + F1510*F1510*Päälaskenta!E$15)+(Päälaskenta!C$15 + F1510*Päälaskenta!E$15)*(F1510-(Päälaskenta!D$24+Päälaskenta!D$20)),F1510*Päälaskenta!C$15 + F1510*F1510*Päälaskenta!E$15)</f>
        <v>5.0810977599999996</v>
      </c>
      <c r="N1510" s="8">
        <f>IF(F1510&gt;Päälaskenta!D$24+Päälaskenta!D$20,2*SQRT(POWER((Päälaskenta!D$24+Päälaskenta!D$20),2)+POWER(Päälaskenta!E$15*(Päälaskenta!D$24+Päälaskenta!D$20),2))+Päälaskenta!C$15,(2*SQRT((POWER(F1510,2))+POWER(Päälaskenta!E$15*F1510,2))+Päälaskenta!C$15))</f>
        <v>6.4156085958434996</v>
      </c>
      <c r="O1510" s="8">
        <f t="shared" si="164"/>
        <v>0.79198998568770296</v>
      </c>
      <c r="P1510" s="8">
        <f>Päälaskenta!F$15</f>
        <v>0.08</v>
      </c>
      <c r="Q1510" s="8">
        <f t="shared" si="165"/>
        <v>54.368500758662599</v>
      </c>
      <c r="R1510" s="8">
        <f t="shared" si="166"/>
        <v>0.49201966151503501</v>
      </c>
      <c r="S1510" s="8">
        <f t="shared" si="167"/>
        <v>2.1143910063075502E-3</v>
      </c>
    </row>
    <row r="1511" spans="1:19" x14ac:dyDescent="0.2">
      <c r="A1511" s="8">
        <v>1509</v>
      </c>
      <c r="B1511" s="8">
        <f>IF(Päälaskenta!C$7,Päälaskenta!E$7,Päälaskenta!G$5)</f>
        <v>2.5</v>
      </c>
      <c r="C1511" s="56">
        <v>0.49099999999999999</v>
      </c>
      <c r="D1511" s="92">
        <f t="shared" si="161"/>
        <v>5.0916499999999996</v>
      </c>
      <c r="E1511" s="8">
        <f>Päälaskenta!F$15</f>
        <v>0.08</v>
      </c>
      <c r="F1511" s="93">
        <f>SQRT(POWER(Päälaskenta!C$15/(2*Päälaskenta!E$15),2)+(D1511/Päälaskenta!E$15))-Päälaskenta!C$15/(2*Päälaskenta!E$15)</f>
        <v>1.2095</v>
      </c>
      <c r="G1511" s="57">
        <f>2*SQRT((POWER(F1511,2))+POWER(Päälaskenta!E$15*F1511,2))+Päälaskenta!C$15</f>
        <v>6.42</v>
      </c>
      <c r="H1511" s="57">
        <f t="shared" si="162"/>
        <v>0.79</v>
      </c>
      <c r="I1511" s="62">
        <f t="shared" si="163"/>
        <v>2.1129999999999999E-3</v>
      </c>
      <c r="M1511" s="8">
        <f>IF(F1511&gt;(Päälaskenta!D$24+Päälaskenta!D$20),(F1511*Päälaskenta!C$15 + F1511*F1511*Päälaskenta!E$15)+(Päälaskenta!C$15 + F1511*Päälaskenta!E$15)*(F1511-(Päälaskenta!D$24+Päälaskenta!D$20)),F1511*Päälaskenta!C$15 + F1511*F1511*Päälaskenta!E$15)</f>
        <v>5.0913902499999999</v>
      </c>
      <c r="N1511" s="8">
        <f>IF(F1511&gt;Päälaskenta!D$24+Päälaskenta!D$20,2*SQRT(POWER((Päälaskenta!D$24+Päälaskenta!D$20),2)+POWER(Päälaskenta!E$15*(Päälaskenta!D$24+Päälaskenta!D$20),2))+Päälaskenta!C$15,(2*SQRT((POWER(F1511,2))+POWER(Päälaskenta!E$15*F1511,2))+Päälaskenta!C$15))</f>
        <v>6.4209826073805196</v>
      </c>
      <c r="O1511" s="8">
        <f t="shared" si="164"/>
        <v>0.79293007960304496</v>
      </c>
      <c r="P1511" s="8">
        <f>Päälaskenta!F$15</f>
        <v>0.08</v>
      </c>
      <c r="Q1511" s="8">
        <f t="shared" si="165"/>
        <v>54.521734246240399</v>
      </c>
      <c r="R1511" s="8">
        <f t="shared" si="166"/>
        <v>0.49102502013079802</v>
      </c>
      <c r="S1511" s="8">
        <f t="shared" si="167"/>
        <v>2.1025227039753098E-3</v>
      </c>
    </row>
    <row r="1512" spans="1:19" x14ac:dyDescent="0.2">
      <c r="A1512" s="8">
        <v>1510</v>
      </c>
      <c r="B1512" s="8">
        <f>IF(Päälaskenta!C$7,Päälaskenta!E$7,Päälaskenta!G$5)</f>
        <v>2.5</v>
      </c>
      <c r="C1512" s="56">
        <v>0.49</v>
      </c>
      <c r="D1512" s="92">
        <f t="shared" si="161"/>
        <v>5.1020399999999997</v>
      </c>
      <c r="E1512" s="8">
        <f>Päälaskenta!F$15</f>
        <v>0.08</v>
      </c>
      <c r="F1512" s="93">
        <f>SQRT(POWER(Päälaskenta!C$15/(2*Päälaskenta!E$15),2)+(D1512/Päälaskenta!E$15))-Päälaskenta!C$15/(2*Päälaskenta!E$15)</f>
        <v>1.2115</v>
      </c>
      <c r="G1512" s="57">
        <f>2*SQRT((POWER(F1512,2))+POWER(Päälaskenta!E$15*F1512,2))+Päälaskenta!C$15</f>
        <v>6.43</v>
      </c>
      <c r="H1512" s="57">
        <f t="shared" si="162"/>
        <v>0.79</v>
      </c>
      <c r="I1512" s="62">
        <f t="shared" si="163"/>
        <v>2.104E-3</v>
      </c>
      <c r="M1512" s="8">
        <f>IF(F1512&gt;(Päälaskenta!D$24+Päälaskenta!D$20),(F1512*Päälaskenta!C$15 + F1512*F1512*Päälaskenta!E$15)+(Päälaskenta!C$15 + F1512*Päälaskenta!E$15)*(F1512-(Päälaskenta!D$24+Päälaskenta!D$20)),F1512*Päälaskenta!C$15 + F1512*F1512*Päälaskenta!E$15)</f>
        <v>5.1022322500000001</v>
      </c>
      <c r="N1512" s="8">
        <f>IF(F1512&gt;Päälaskenta!D$24+Päälaskenta!D$20,2*SQRT(POWER((Päälaskenta!D$24+Päälaskenta!D$20),2)+POWER(Päälaskenta!E$15*(Päälaskenta!D$24+Päälaskenta!D$20),2))+Päälaskenta!C$15,(2*SQRT((POWER(F1512,2))+POWER(Päälaskenta!E$15*F1512,2))+Päälaskenta!C$15))</f>
        <v>6.4266394616300104</v>
      </c>
      <c r="O1512" s="8">
        <f t="shared" si="164"/>
        <v>0.79391916731328604</v>
      </c>
      <c r="P1512" s="8">
        <f>Päälaskenta!F$15</f>
        <v>0.08</v>
      </c>
      <c r="Q1512" s="8">
        <f t="shared" si="165"/>
        <v>54.6832638168882</v>
      </c>
      <c r="R1512" s="8">
        <f t="shared" si="166"/>
        <v>0.489981615399809</v>
      </c>
      <c r="S1512" s="8">
        <f t="shared" si="167"/>
        <v>2.0901197140027802E-3</v>
      </c>
    </row>
    <row r="1513" spans="1:19" x14ac:dyDescent="0.2">
      <c r="A1513" s="8">
        <v>1511</v>
      </c>
      <c r="B1513" s="8">
        <f>IF(Päälaskenta!C$7,Päälaskenta!E$7,Päälaskenta!G$5)</f>
        <v>2.5</v>
      </c>
      <c r="C1513" s="56">
        <v>0.48899999999999999</v>
      </c>
      <c r="D1513" s="92">
        <f t="shared" si="161"/>
        <v>5.1124700000000001</v>
      </c>
      <c r="E1513" s="8">
        <f>Päälaskenta!F$15</f>
        <v>0.08</v>
      </c>
      <c r="F1513" s="93">
        <f>SQRT(POWER(Päälaskenta!C$15/(2*Päälaskenta!E$15),2)+(D1513/Päälaskenta!E$15))-Päälaskenta!C$15/(2*Päälaskenta!E$15)</f>
        <v>1.2134</v>
      </c>
      <c r="G1513" s="57">
        <f>2*SQRT((POWER(F1513,2))+POWER(Päälaskenta!E$15*F1513,2))+Päälaskenta!C$15</f>
        <v>6.43</v>
      </c>
      <c r="H1513" s="57">
        <f t="shared" si="162"/>
        <v>0.8</v>
      </c>
      <c r="I1513" s="62">
        <f t="shared" si="163"/>
        <v>2.0609999999999999E-3</v>
      </c>
      <c r="M1513" s="8">
        <f>IF(F1513&gt;(Päälaskenta!D$24+Päälaskenta!D$20),(F1513*Päälaskenta!C$15 + F1513*F1513*Päälaskenta!E$15)+(Päälaskenta!C$15 + F1513*Päälaskenta!E$15)*(F1513-(Päälaskenta!D$24+Päälaskenta!D$20)),F1513*Päälaskenta!C$15 + F1513*F1513*Päälaskenta!E$15)</f>
        <v>5.1125395600000001</v>
      </c>
      <c r="N1513" s="8">
        <f>IF(F1513&gt;Päälaskenta!D$24+Päälaskenta!D$20,2*SQRT(POWER((Päälaskenta!D$24+Päälaskenta!D$20),2)+POWER(Päälaskenta!E$15*(Päälaskenta!D$24+Päälaskenta!D$20),2))+Päälaskenta!C$15,(2*SQRT((POWER(F1513,2))+POWER(Päälaskenta!E$15*F1513,2))+Päälaskenta!C$15))</f>
        <v>6.4320134731670304</v>
      </c>
      <c r="O1513" s="8">
        <f t="shared" si="164"/>
        <v>0.79485834122214005</v>
      </c>
      <c r="P1513" s="8">
        <f>Päälaskenta!F$15</f>
        <v>0.08</v>
      </c>
      <c r="Q1513" s="8">
        <f t="shared" si="165"/>
        <v>54.836936574318599</v>
      </c>
      <c r="R1513" s="8">
        <f t="shared" si="166"/>
        <v>0.48899377122863802</v>
      </c>
      <c r="S1513" s="8">
        <f t="shared" si="167"/>
        <v>2.07842159850513E-3</v>
      </c>
    </row>
    <row r="1514" spans="1:19" x14ac:dyDescent="0.2">
      <c r="A1514" s="8">
        <v>1512</v>
      </c>
      <c r="B1514" s="8">
        <f>IF(Päälaskenta!C$7,Päälaskenta!E$7,Päälaskenta!G$5)</f>
        <v>2.5</v>
      </c>
      <c r="C1514" s="56">
        <v>0.48799999999999999</v>
      </c>
      <c r="D1514" s="92">
        <f t="shared" si="161"/>
        <v>5.1229500000000003</v>
      </c>
      <c r="E1514" s="8">
        <f>Päälaskenta!F$15</f>
        <v>0.08</v>
      </c>
      <c r="F1514" s="93">
        <f>SQRT(POWER(Päälaskenta!C$15/(2*Päälaskenta!E$15),2)+(D1514/Päälaskenta!E$15))-Päälaskenta!C$15/(2*Päälaskenta!E$15)</f>
        <v>1.2153</v>
      </c>
      <c r="G1514" s="57">
        <f>2*SQRT((POWER(F1514,2))+POWER(Päälaskenta!E$15*F1514,2))+Päälaskenta!C$15</f>
        <v>6.44</v>
      </c>
      <c r="H1514" s="57">
        <f t="shared" si="162"/>
        <v>0.8</v>
      </c>
      <c r="I1514" s="62">
        <f t="shared" si="163"/>
        <v>2.052E-3</v>
      </c>
      <c r="M1514" s="8">
        <f>IF(F1514&gt;(Päälaskenta!D$24+Päälaskenta!D$20),(F1514*Päälaskenta!C$15 + F1514*F1514*Päälaskenta!E$15)+(Päälaskenta!C$15 + F1514*Päälaskenta!E$15)*(F1514-(Päälaskenta!D$24+Päälaskenta!D$20)),F1514*Päälaskenta!C$15 + F1514*F1514*Päälaskenta!E$15)</f>
        <v>5.1228540899999997</v>
      </c>
      <c r="N1514" s="8">
        <f>IF(F1514&gt;Päälaskenta!D$24+Päälaskenta!D$20,2*SQRT(POWER((Päälaskenta!D$24+Päälaskenta!D$20),2)+POWER(Päälaskenta!E$15*(Päälaskenta!D$24+Päälaskenta!D$20),2))+Päälaskenta!C$15,(2*SQRT((POWER(F1514,2))+POWER(Päälaskenta!E$15*F1514,2))+Päälaskenta!C$15))</f>
        <v>6.4373874847040504</v>
      </c>
      <c r="O1514" s="8">
        <f t="shared" si="164"/>
        <v>0.79579706863575805</v>
      </c>
      <c r="P1514" s="8">
        <f>Päälaskenta!F$15</f>
        <v>0.08</v>
      </c>
      <c r="Q1514" s="8">
        <f t="shared" si="165"/>
        <v>54.990823423936597</v>
      </c>
      <c r="R1514" s="8">
        <f t="shared" si="166"/>
        <v>0.48800921441039902</v>
      </c>
      <c r="S1514" s="8">
        <f t="shared" si="167"/>
        <v>2.0668053248083002E-3</v>
      </c>
    </row>
    <row r="1515" spans="1:19" x14ac:dyDescent="0.2">
      <c r="A1515" s="8">
        <v>1513</v>
      </c>
      <c r="B1515" s="8">
        <f>IF(Päälaskenta!C$7,Päälaskenta!E$7,Päälaskenta!G$5)</f>
        <v>2.5</v>
      </c>
      <c r="C1515" s="56">
        <v>0.48699999999999999</v>
      </c>
      <c r="D1515" s="92">
        <f t="shared" si="161"/>
        <v>5.13347</v>
      </c>
      <c r="E1515" s="8">
        <f>Päälaskenta!F$15</f>
        <v>0.08</v>
      </c>
      <c r="F1515" s="93">
        <f>SQRT(POWER(Päälaskenta!C$15/(2*Päälaskenta!E$15),2)+(D1515/Päälaskenta!E$15))-Päälaskenta!C$15/(2*Päälaskenta!E$15)</f>
        <v>1.2173</v>
      </c>
      <c r="G1515" s="57">
        <f>2*SQRT((POWER(F1515,2))+POWER(Päälaskenta!E$15*F1515,2))+Päälaskenta!C$15</f>
        <v>6.44</v>
      </c>
      <c r="H1515" s="57">
        <f t="shared" si="162"/>
        <v>0.8</v>
      </c>
      <c r="I1515" s="62">
        <f t="shared" si="163"/>
        <v>2.0439999999999998E-3</v>
      </c>
      <c r="M1515" s="8">
        <f>IF(F1515&gt;(Päälaskenta!D$24+Päälaskenta!D$20),(F1515*Päälaskenta!C$15 + F1515*F1515*Päälaskenta!E$15)+(Päälaskenta!C$15 + F1515*Päälaskenta!E$15)*(F1515-(Päälaskenta!D$24+Päälaskenta!D$20)),F1515*Päälaskenta!C$15 + F1515*F1515*Päälaskenta!E$15)</f>
        <v>5.1337192900000002</v>
      </c>
      <c r="N1515" s="8">
        <f>IF(F1515&gt;Päälaskenta!D$24+Päälaskenta!D$20,2*SQRT(POWER((Päälaskenta!D$24+Päälaskenta!D$20),2)+POWER(Päälaskenta!E$15*(Päälaskenta!D$24+Päälaskenta!D$20),2))+Päälaskenta!C$15,(2*SQRT((POWER(F1515,2))+POWER(Päälaskenta!E$15*F1515,2))+Päälaskenta!C$15))</f>
        <v>6.4430443389535403</v>
      </c>
      <c r="O1515" s="8">
        <f t="shared" si="164"/>
        <v>0.79678472162024605</v>
      </c>
      <c r="P1515" s="8">
        <f>Päälaskenta!F$15</f>
        <v>0.08</v>
      </c>
      <c r="Q1515" s="8">
        <f t="shared" si="165"/>
        <v>55.153040936345903</v>
      </c>
      <c r="R1515" s="8">
        <f t="shared" si="166"/>
        <v>0.48697637303032199</v>
      </c>
      <c r="S1515" s="8">
        <f t="shared" si="167"/>
        <v>2.0546653246381998E-3</v>
      </c>
    </row>
    <row r="1516" spans="1:19" x14ac:dyDescent="0.2">
      <c r="A1516" s="8">
        <v>1514</v>
      </c>
      <c r="B1516" s="8">
        <f>IF(Päälaskenta!C$7,Päälaskenta!E$7,Päälaskenta!G$5)</f>
        <v>2.5</v>
      </c>
      <c r="C1516" s="56">
        <v>0.48599999999999999</v>
      </c>
      <c r="D1516" s="92">
        <f t="shared" si="161"/>
        <v>5.1440299999999999</v>
      </c>
      <c r="E1516" s="8">
        <f>Päälaskenta!F$15</f>
        <v>0.08</v>
      </c>
      <c r="F1516" s="93">
        <f>SQRT(POWER(Päälaskenta!C$15/(2*Päälaskenta!E$15),2)+(D1516/Päälaskenta!E$15))-Päälaskenta!C$15/(2*Päälaskenta!E$15)</f>
        <v>1.2192000000000001</v>
      </c>
      <c r="G1516" s="57">
        <f>2*SQRT((POWER(F1516,2))+POWER(Päälaskenta!E$15*F1516,2))+Päälaskenta!C$15</f>
        <v>6.45</v>
      </c>
      <c r="H1516" s="57">
        <f t="shared" si="162"/>
        <v>0.8</v>
      </c>
      <c r="I1516" s="62">
        <f t="shared" si="163"/>
        <v>2.0349999999999999E-3</v>
      </c>
      <c r="M1516" s="8">
        <f>IF(F1516&gt;(Päälaskenta!D$24+Päälaskenta!D$20),(F1516*Päälaskenta!C$15 + F1516*F1516*Päälaskenta!E$15)+(Päälaskenta!C$15 + F1516*Päälaskenta!E$15)*(F1516-(Päälaskenta!D$24+Päälaskenta!D$20)),F1516*Päälaskenta!C$15 + F1516*F1516*Päälaskenta!E$15)</f>
        <v>5.1440486400000003</v>
      </c>
      <c r="N1516" s="8">
        <f>IF(F1516&gt;Päälaskenta!D$24+Päälaskenta!D$20,2*SQRT(POWER((Päälaskenta!D$24+Päälaskenta!D$20),2)+POWER(Päälaskenta!E$15*(Päälaskenta!D$24+Päälaskenta!D$20),2))+Päälaskenta!C$15,(2*SQRT((POWER(F1516,2))+POWER(Päälaskenta!E$15*F1516,2))+Päälaskenta!C$15))</f>
        <v>6.4484183504905603</v>
      </c>
      <c r="O1516" s="8">
        <f t="shared" si="164"/>
        <v>0.79772253603996801</v>
      </c>
      <c r="P1516" s="8">
        <f>Päälaskenta!F$15</f>
        <v>0.08</v>
      </c>
      <c r="Q1516" s="8">
        <f t="shared" si="165"/>
        <v>55.3073674213828</v>
      </c>
      <c r="R1516" s="8">
        <f t="shared" si="166"/>
        <v>0.485998514975162</v>
      </c>
      <c r="S1516" s="8">
        <f t="shared" si="167"/>
        <v>2.0432148832798401E-3</v>
      </c>
    </row>
    <row r="1517" spans="1:19" x14ac:dyDescent="0.2">
      <c r="A1517" s="8">
        <v>1515</v>
      </c>
      <c r="B1517" s="8">
        <f>IF(Päälaskenta!C$7,Päälaskenta!E$7,Päälaskenta!G$5)</f>
        <v>2.5</v>
      </c>
      <c r="C1517" s="56">
        <v>0.48499999999999999</v>
      </c>
      <c r="D1517" s="92">
        <f t="shared" si="161"/>
        <v>5.1546399999999997</v>
      </c>
      <c r="E1517" s="8">
        <f>Päälaskenta!F$15</f>
        <v>0.08</v>
      </c>
      <c r="F1517" s="93">
        <f>SQRT(POWER(Päälaskenta!C$15/(2*Päälaskenta!E$15),2)+(D1517/Päälaskenta!E$15))-Päälaskenta!C$15/(2*Päälaskenta!E$15)</f>
        <v>1.2211000000000001</v>
      </c>
      <c r="G1517" s="57">
        <f>2*SQRT((POWER(F1517,2))+POWER(Päälaskenta!E$15*F1517,2))+Päälaskenta!C$15</f>
        <v>6.45</v>
      </c>
      <c r="H1517" s="57">
        <f t="shared" si="162"/>
        <v>0.8</v>
      </c>
      <c r="I1517" s="62">
        <f t="shared" si="163"/>
        <v>2.0270000000000002E-3</v>
      </c>
      <c r="M1517" s="8">
        <f>IF(F1517&gt;(Päälaskenta!D$24+Päälaskenta!D$20),(F1517*Päälaskenta!C$15 + F1517*F1517*Päälaskenta!E$15)+(Päälaskenta!C$15 + F1517*Päälaskenta!E$15)*(F1517-(Päälaskenta!D$24+Päälaskenta!D$20)),F1517*Päälaskenta!C$15 + F1517*F1517*Päälaskenta!E$15)</f>
        <v>5.1543852100000001</v>
      </c>
      <c r="N1517" s="8">
        <f>IF(F1517&gt;Päälaskenta!D$24+Päälaskenta!D$20,2*SQRT(POWER((Päälaskenta!D$24+Päälaskenta!D$20),2)+POWER(Päälaskenta!E$15*(Päälaskenta!D$24+Päälaskenta!D$20),2))+Päälaskenta!C$15,(2*SQRT((POWER(F1517,2))+POWER(Päälaskenta!E$15*F1517,2))+Päälaskenta!C$15))</f>
        <v>6.4537923620275697</v>
      </c>
      <c r="O1517" s="8">
        <f t="shared" si="164"/>
        <v>0.79865990736346903</v>
      </c>
      <c r="P1517" s="8">
        <f>Päälaskenta!F$15</f>
        <v>0.08</v>
      </c>
      <c r="Q1517" s="8">
        <f t="shared" si="165"/>
        <v>55.461908177140202</v>
      </c>
      <c r="R1517" s="8">
        <f t="shared" si="166"/>
        <v>0.48502389676847601</v>
      </c>
      <c r="S1517" s="8">
        <f t="shared" si="167"/>
        <v>2.0318441944239202E-3</v>
      </c>
    </row>
    <row r="1518" spans="1:19" x14ac:dyDescent="0.2">
      <c r="A1518" s="8">
        <v>1516</v>
      </c>
      <c r="B1518" s="8">
        <f>IF(Päälaskenta!C$7,Päälaskenta!E$7,Päälaskenta!G$5)</f>
        <v>2.5</v>
      </c>
      <c r="C1518" s="56">
        <v>0.48399999999999999</v>
      </c>
      <c r="D1518" s="92">
        <f t="shared" si="161"/>
        <v>5.1652899999999997</v>
      </c>
      <c r="E1518" s="8">
        <f>Päälaskenta!F$15</f>
        <v>0.08</v>
      </c>
      <c r="F1518" s="93">
        <f>SQRT(POWER(Päälaskenta!C$15/(2*Päälaskenta!E$15),2)+(D1518/Päälaskenta!E$15))-Päälaskenta!C$15/(2*Päälaskenta!E$15)</f>
        <v>1.2231000000000001</v>
      </c>
      <c r="G1518" s="57">
        <f>2*SQRT((POWER(F1518,2))+POWER(Päälaskenta!E$15*F1518,2))+Päälaskenta!C$15</f>
        <v>6.46</v>
      </c>
      <c r="H1518" s="57">
        <f t="shared" si="162"/>
        <v>0.8</v>
      </c>
      <c r="I1518" s="62">
        <f t="shared" si="163"/>
        <v>2.019E-3</v>
      </c>
      <c r="M1518" s="8">
        <f>IF(F1518&gt;(Päälaskenta!D$24+Päälaskenta!D$20),(F1518*Päälaskenta!C$15 + F1518*F1518*Päälaskenta!E$15)+(Päälaskenta!C$15 + F1518*Päälaskenta!E$15)*(F1518-(Päälaskenta!D$24+Päälaskenta!D$20)),F1518*Päälaskenta!C$15 + F1518*F1518*Päälaskenta!E$15)</f>
        <v>5.1652736099999998</v>
      </c>
      <c r="N1518" s="8">
        <f>IF(F1518&gt;Päälaskenta!D$24+Päälaskenta!D$20,2*SQRT(POWER((Päälaskenta!D$24+Päälaskenta!D$20),2)+POWER(Päälaskenta!E$15*(Päälaskenta!D$24+Päälaskenta!D$20),2))+Päälaskenta!C$15,(2*SQRT((POWER(F1518,2))+POWER(Päälaskenta!E$15*F1518,2))+Päälaskenta!C$15))</f>
        <v>6.4594492162770596</v>
      </c>
      <c r="O1518" s="8">
        <f t="shared" si="164"/>
        <v>0.79964613654429095</v>
      </c>
      <c r="P1518" s="8">
        <f>Päälaskenta!F$15</f>
        <v>0.08</v>
      </c>
      <c r="Q1518" s="8">
        <f t="shared" si="165"/>
        <v>55.624814204988198</v>
      </c>
      <c r="R1518" s="8">
        <f t="shared" si="166"/>
        <v>0.48400146609077699</v>
      </c>
      <c r="S1518" s="8">
        <f t="shared" si="167"/>
        <v>2.0199604702508399E-3</v>
      </c>
    </row>
    <row r="1519" spans="1:19" x14ac:dyDescent="0.2">
      <c r="A1519" s="8">
        <v>1517</v>
      </c>
      <c r="B1519" s="8">
        <f>IF(Päälaskenta!C$7,Päälaskenta!E$7,Päälaskenta!G$5)</f>
        <v>2.5</v>
      </c>
      <c r="C1519" s="56">
        <v>0.48299999999999998</v>
      </c>
      <c r="D1519" s="92">
        <f t="shared" si="161"/>
        <v>5.17598</v>
      </c>
      <c r="E1519" s="8">
        <f>Päälaskenta!F$15</f>
        <v>0.08</v>
      </c>
      <c r="F1519" s="93">
        <f>SQRT(POWER(Päälaskenta!C$15/(2*Päälaskenta!E$15),2)+(D1519/Päälaskenta!E$15))-Päälaskenta!C$15/(2*Päälaskenta!E$15)</f>
        <v>1.2251000000000001</v>
      </c>
      <c r="G1519" s="57">
        <f>2*SQRT((POWER(F1519,2))+POWER(Päälaskenta!E$15*F1519,2))+Päälaskenta!C$15</f>
        <v>6.47</v>
      </c>
      <c r="H1519" s="57">
        <f t="shared" si="162"/>
        <v>0.8</v>
      </c>
      <c r="I1519" s="62">
        <f t="shared" si="163"/>
        <v>2.0100000000000001E-3</v>
      </c>
      <c r="M1519" s="8">
        <f>IF(F1519&gt;(Päälaskenta!D$24+Päälaskenta!D$20),(F1519*Päälaskenta!C$15 + F1519*F1519*Päälaskenta!E$15)+(Päälaskenta!C$15 + F1519*Päälaskenta!E$15)*(F1519-(Päälaskenta!D$24+Päälaskenta!D$20)),F1519*Päälaskenta!C$15 + F1519*F1519*Päälaskenta!E$15)</f>
        <v>5.1761700099999999</v>
      </c>
      <c r="N1519" s="8">
        <f>IF(F1519&gt;Päälaskenta!D$24+Päälaskenta!D$20,2*SQRT(POWER((Päälaskenta!D$24+Päälaskenta!D$20),2)+POWER(Päälaskenta!E$15*(Päälaskenta!D$24+Päälaskenta!D$20),2))+Päälaskenta!C$15,(2*SQRT((POWER(F1519,2))+POWER(Päälaskenta!E$15*F1519,2))+Päälaskenta!C$15))</f>
        <v>6.4651060705265602</v>
      </c>
      <c r="O1519" s="8">
        <f t="shared" si="164"/>
        <v>0.80063187727071905</v>
      </c>
      <c r="P1519" s="8">
        <f>Päälaskenta!F$15</f>
        <v>0.08</v>
      </c>
      <c r="Q1519" s="8">
        <f t="shared" si="165"/>
        <v>55.787957785472798</v>
      </c>
      <c r="R1519" s="8">
        <f t="shared" si="166"/>
        <v>0.482982590442388</v>
      </c>
      <c r="S1519" s="8">
        <f t="shared" si="167"/>
        <v>2.0081635970175598E-3</v>
      </c>
    </row>
    <row r="1520" spans="1:19" x14ac:dyDescent="0.2">
      <c r="A1520" s="8">
        <v>1518</v>
      </c>
      <c r="B1520" s="8">
        <f>IF(Päälaskenta!C$7,Päälaskenta!E$7,Päälaskenta!G$5)</f>
        <v>2.5</v>
      </c>
      <c r="C1520" s="56">
        <v>0.48199999999999998</v>
      </c>
      <c r="D1520" s="92">
        <f t="shared" si="161"/>
        <v>5.1867200000000002</v>
      </c>
      <c r="E1520" s="8">
        <f>Päälaskenta!F$15</f>
        <v>0.08</v>
      </c>
      <c r="F1520" s="93">
        <f>SQRT(POWER(Päälaskenta!C$15/(2*Päälaskenta!E$15),2)+(D1520/Päälaskenta!E$15))-Päälaskenta!C$15/(2*Päälaskenta!E$15)</f>
        <v>1.2270000000000001</v>
      </c>
      <c r="G1520" s="57">
        <f>2*SQRT((POWER(F1520,2))+POWER(Päälaskenta!E$15*F1520,2))+Päälaskenta!C$15</f>
        <v>6.47</v>
      </c>
      <c r="H1520" s="57">
        <f t="shared" si="162"/>
        <v>0.8</v>
      </c>
      <c r="I1520" s="62">
        <f t="shared" si="163"/>
        <v>2.0019999999999999E-3</v>
      </c>
      <c r="M1520" s="8">
        <f>IF(F1520&gt;(Päälaskenta!D$24+Päälaskenta!D$20),(F1520*Päälaskenta!C$15 + F1520*F1520*Päälaskenta!E$15)+(Päälaskenta!C$15 + F1520*Päälaskenta!E$15)*(F1520-(Päälaskenta!D$24+Päälaskenta!D$20)),F1520*Päälaskenta!C$15 + F1520*F1520*Päälaskenta!E$15)</f>
        <v>5.1865290000000002</v>
      </c>
      <c r="N1520" s="8">
        <f>IF(F1520&gt;Päälaskenta!D$24+Päälaskenta!D$20,2*SQRT(POWER((Päälaskenta!D$24+Päälaskenta!D$20),2)+POWER(Päälaskenta!E$15*(Päälaskenta!D$24+Päälaskenta!D$20),2))+Päälaskenta!C$15,(2*SQRT((POWER(F1520,2))+POWER(Päälaskenta!E$15*F1520,2))+Päälaskenta!C$15))</f>
        <v>6.4704800820635802</v>
      </c>
      <c r="O1520" s="8">
        <f t="shared" si="164"/>
        <v>0.801567879696788</v>
      </c>
      <c r="P1520" s="8">
        <f>Päälaskenta!F$15</f>
        <v>0.08</v>
      </c>
      <c r="Q1520" s="8">
        <f t="shared" si="165"/>
        <v>55.943164282593798</v>
      </c>
      <c r="R1520" s="8">
        <f t="shared" si="166"/>
        <v>0.48201793530895098</v>
      </c>
      <c r="S1520" s="8">
        <f t="shared" si="167"/>
        <v>1.9970363150641499E-3</v>
      </c>
    </row>
    <row r="1521" spans="1:19" x14ac:dyDescent="0.2">
      <c r="A1521" s="8">
        <v>1519</v>
      </c>
      <c r="B1521" s="8">
        <f>IF(Päälaskenta!C$7,Päälaskenta!E$7,Päälaskenta!G$5)</f>
        <v>2.5</v>
      </c>
      <c r="C1521" s="56">
        <v>0.48099999999999998</v>
      </c>
      <c r="D1521" s="92">
        <f t="shared" si="161"/>
        <v>5.1975100000000003</v>
      </c>
      <c r="E1521" s="8">
        <f>Päälaskenta!F$15</f>
        <v>0.08</v>
      </c>
      <c r="F1521" s="93">
        <f>SQRT(POWER(Päälaskenta!C$15/(2*Päälaskenta!E$15),2)+(D1521/Päälaskenta!E$15))-Päälaskenta!C$15/(2*Päälaskenta!E$15)</f>
        <v>1.2290000000000001</v>
      </c>
      <c r="G1521" s="57">
        <f>2*SQRT((POWER(F1521,2))+POWER(Päälaskenta!E$15*F1521,2))+Päälaskenta!C$15</f>
        <v>6.48</v>
      </c>
      <c r="H1521" s="57">
        <f t="shared" si="162"/>
        <v>0.8</v>
      </c>
      <c r="I1521" s="62">
        <f t="shared" si="163"/>
        <v>1.9940000000000001E-3</v>
      </c>
      <c r="M1521" s="8">
        <f>IF(F1521&gt;(Päälaskenta!D$24+Päälaskenta!D$20),(F1521*Päälaskenta!C$15 + F1521*F1521*Päälaskenta!E$15)+(Päälaskenta!C$15 + F1521*Päälaskenta!E$15)*(F1521-(Päälaskenta!D$24+Päälaskenta!D$20)),F1521*Päälaskenta!C$15 + F1521*F1521*Päälaskenta!E$15)</f>
        <v>5.1974410000000004</v>
      </c>
      <c r="N1521" s="8">
        <f>IF(F1521&gt;Päälaskenta!D$24+Päälaskenta!D$20,2*SQRT(POWER((Päälaskenta!D$24+Päälaskenta!D$20),2)+POWER(Päälaskenta!E$15*(Päälaskenta!D$24+Päälaskenta!D$20),2))+Päälaskenta!C$15,(2*SQRT((POWER(F1521,2))+POWER(Päälaskenta!E$15*F1521,2))+Päälaskenta!C$15))</f>
        <v>6.4761369363130701</v>
      </c>
      <c r="O1521" s="8">
        <f t="shared" si="164"/>
        <v>0.80255267161768096</v>
      </c>
      <c r="P1521" s="8">
        <f>Päälaskenta!F$15</f>
        <v>0.08</v>
      </c>
      <c r="Q1521" s="8">
        <f t="shared" si="165"/>
        <v>56.106771288291398</v>
      </c>
      <c r="R1521" s="8">
        <f t="shared" si="166"/>
        <v>0.48100594119298301</v>
      </c>
      <c r="S1521" s="8">
        <f t="shared" si="167"/>
        <v>1.98540660427524E-3</v>
      </c>
    </row>
    <row r="1522" spans="1:19" x14ac:dyDescent="0.2">
      <c r="A1522" s="8">
        <v>1520</v>
      </c>
      <c r="B1522" s="8">
        <f>IF(Päälaskenta!C$7,Päälaskenta!E$7,Päälaskenta!G$5)</f>
        <v>2.5</v>
      </c>
      <c r="C1522" s="56">
        <v>0.48</v>
      </c>
      <c r="D1522" s="92">
        <f t="shared" si="161"/>
        <v>5.2083300000000001</v>
      </c>
      <c r="E1522" s="8">
        <f>Päälaskenta!F$15</f>
        <v>0.08</v>
      </c>
      <c r="F1522" s="93">
        <f>SQRT(POWER(Päälaskenta!C$15/(2*Päälaskenta!E$15),2)+(D1522/Päälaskenta!E$15))-Päälaskenta!C$15/(2*Päälaskenta!E$15)</f>
        <v>1.2310000000000001</v>
      </c>
      <c r="G1522" s="57">
        <f>2*SQRT((POWER(F1522,2))+POWER(Päälaskenta!E$15*F1522,2))+Päälaskenta!C$15</f>
        <v>6.48</v>
      </c>
      <c r="H1522" s="57">
        <f t="shared" si="162"/>
        <v>0.8</v>
      </c>
      <c r="I1522" s="62">
        <f t="shared" si="163"/>
        <v>1.9859999999999999E-3</v>
      </c>
      <c r="M1522" s="8">
        <f>IF(F1522&gt;(Päälaskenta!D$24+Päälaskenta!D$20),(F1522*Päälaskenta!C$15 + F1522*F1522*Päälaskenta!E$15)+(Päälaskenta!C$15 + F1522*Päälaskenta!E$15)*(F1522-(Päälaskenta!D$24+Päälaskenta!D$20)),F1522*Päälaskenta!C$15 + F1522*F1522*Päälaskenta!E$15)</f>
        <v>5.208361</v>
      </c>
      <c r="N1522" s="8">
        <f>IF(F1522&gt;Päälaskenta!D$24+Päälaskenta!D$20,2*SQRT(POWER((Päälaskenta!D$24+Päälaskenta!D$20),2)+POWER(Päälaskenta!E$15*(Päälaskenta!D$24+Päälaskenta!D$20),2))+Päälaskenta!C$15,(2*SQRT((POWER(F1522,2))+POWER(Päälaskenta!E$15*F1522,2))+Päälaskenta!C$15))</f>
        <v>6.48179379056256</v>
      </c>
      <c r="O1522" s="8">
        <f t="shared" si="164"/>
        <v>0.80353697885041198</v>
      </c>
      <c r="P1522" s="8">
        <f>Päälaskenta!F$15</f>
        <v>0.08</v>
      </c>
      <c r="Q1522" s="8">
        <f t="shared" si="165"/>
        <v>56.270616049479301</v>
      </c>
      <c r="R1522" s="8">
        <f t="shared" si="166"/>
        <v>0.47999745025354401</v>
      </c>
      <c r="S1522" s="8">
        <f t="shared" si="167"/>
        <v>1.9738615065558701E-3</v>
      </c>
    </row>
    <row r="1523" spans="1:19" x14ac:dyDescent="0.2">
      <c r="A1523" s="8">
        <v>1521</v>
      </c>
      <c r="B1523" s="8">
        <f>IF(Päälaskenta!C$7,Päälaskenta!E$7,Päälaskenta!G$5)</f>
        <v>2.5</v>
      </c>
      <c r="C1523" s="56">
        <v>0.47899999999999998</v>
      </c>
      <c r="D1523" s="92">
        <f t="shared" si="161"/>
        <v>5.2192100000000003</v>
      </c>
      <c r="E1523" s="8">
        <f>Päälaskenta!F$15</f>
        <v>0.08</v>
      </c>
      <c r="F1523" s="93">
        <f>SQRT(POWER(Päälaskenta!C$15/(2*Päälaskenta!E$15),2)+(D1523/Päälaskenta!E$15))-Päälaskenta!C$15/(2*Päälaskenta!E$15)</f>
        <v>1.2330000000000001</v>
      </c>
      <c r="G1523" s="57">
        <f>2*SQRT((POWER(F1523,2))+POWER(Päälaskenta!E$15*F1523,2))+Päälaskenta!C$15</f>
        <v>6.49</v>
      </c>
      <c r="H1523" s="57">
        <f t="shared" si="162"/>
        <v>0.8</v>
      </c>
      <c r="I1523" s="62">
        <f t="shared" si="163"/>
        <v>1.977E-3</v>
      </c>
      <c r="M1523" s="8">
        <f>IF(F1523&gt;(Päälaskenta!D$24+Päälaskenta!D$20),(F1523*Päälaskenta!C$15 + F1523*F1523*Päälaskenta!E$15)+(Päälaskenta!C$15 + F1523*Päälaskenta!E$15)*(F1523-(Päälaskenta!D$24+Päälaskenta!D$20)),F1523*Päälaskenta!C$15 + F1523*F1523*Päälaskenta!E$15)</f>
        <v>5.2192889999999998</v>
      </c>
      <c r="N1523" s="8">
        <f>IF(F1523&gt;Päälaskenta!D$24+Päälaskenta!D$20,2*SQRT(POWER((Päälaskenta!D$24+Päälaskenta!D$20),2)+POWER(Päälaskenta!E$15*(Päälaskenta!D$24+Päälaskenta!D$20),2))+Päälaskenta!C$15,(2*SQRT((POWER(F1523,2))+POWER(Päälaskenta!E$15*F1523,2))+Päälaskenta!C$15))</f>
        <v>6.4874506448120499</v>
      </c>
      <c r="O1523" s="8">
        <f t="shared" si="164"/>
        <v>0.80452080266287895</v>
      </c>
      <c r="P1523" s="8">
        <f>Päälaskenta!F$15</f>
        <v>0.08</v>
      </c>
      <c r="Q1523" s="8">
        <f t="shared" si="165"/>
        <v>56.434698635139902</v>
      </c>
      <c r="R1523" s="8">
        <f t="shared" si="166"/>
        <v>0.47899244513955802</v>
      </c>
      <c r="S1523" s="8">
        <f t="shared" si="167"/>
        <v>1.9624002787611101E-3</v>
      </c>
    </row>
    <row r="1524" spans="1:19" x14ac:dyDescent="0.2">
      <c r="A1524" s="8">
        <v>1522</v>
      </c>
      <c r="B1524" s="8">
        <f>IF(Päälaskenta!C$7,Päälaskenta!E$7,Päälaskenta!G$5)</f>
        <v>2.5</v>
      </c>
      <c r="C1524" s="56">
        <v>0.47799999999999998</v>
      </c>
      <c r="D1524" s="92">
        <f t="shared" si="161"/>
        <v>5.2301299999999999</v>
      </c>
      <c r="E1524" s="8">
        <f>Päälaskenta!F$15</f>
        <v>0.08</v>
      </c>
      <c r="F1524" s="93">
        <f>SQRT(POWER(Päälaskenta!C$15/(2*Päälaskenta!E$15),2)+(D1524/Päälaskenta!E$15))-Päälaskenta!C$15/(2*Päälaskenta!E$15)</f>
        <v>1.2350000000000001</v>
      </c>
      <c r="G1524" s="57">
        <f>2*SQRT((POWER(F1524,2))+POWER(Päälaskenta!E$15*F1524,2))+Päälaskenta!C$15</f>
        <v>6.49</v>
      </c>
      <c r="H1524" s="57">
        <f t="shared" si="162"/>
        <v>0.81</v>
      </c>
      <c r="I1524" s="62">
        <f t="shared" si="163"/>
        <v>1.9369999999999999E-3</v>
      </c>
      <c r="M1524" s="8">
        <f>IF(F1524&gt;(Päälaskenta!D$24+Päälaskenta!D$20),(F1524*Päälaskenta!C$15 + F1524*F1524*Päälaskenta!E$15)+(Päälaskenta!C$15 + F1524*Päälaskenta!E$15)*(F1524-(Päälaskenta!D$24+Päälaskenta!D$20)),F1524*Päälaskenta!C$15 + F1524*F1524*Päälaskenta!E$15)</f>
        <v>5.2302249999999999</v>
      </c>
      <c r="N1524" s="8">
        <f>IF(F1524&gt;Päälaskenta!D$24+Päälaskenta!D$20,2*SQRT(POWER((Päälaskenta!D$24+Päälaskenta!D$20),2)+POWER(Päälaskenta!E$15*(Päälaskenta!D$24+Päälaskenta!D$20),2))+Päälaskenta!C$15,(2*SQRT((POWER(F1524,2))+POWER(Päälaskenta!E$15*F1524,2))+Päälaskenta!C$15))</f>
        <v>6.4931074990615496</v>
      </c>
      <c r="O1524" s="8">
        <f t="shared" si="164"/>
        <v>0.80550414431855999</v>
      </c>
      <c r="P1524" s="8">
        <f>Päälaskenta!F$15</f>
        <v>0.08</v>
      </c>
      <c r="Q1524" s="8">
        <f t="shared" si="165"/>
        <v>56.599019114365397</v>
      </c>
      <c r="R1524" s="8">
        <f t="shared" si="166"/>
        <v>0.47799090861291799</v>
      </c>
      <c r="S1524" s="8">
        <f t="shared" si="167"/>
        <v>1.9510221854179301E-3</v>
      </c>
    </row>
    <row r="1525" spans="1:19" x14ac:dyDescent="0.2">
      <c r="A1525" s="8">
        <v>1523</v>
      </c>
      <c r="B1525" s="8">
        <f>IF(Päälaskenta!C$7,Päälaskenta!E$7,Päälaskenta!G$5)</f>
        <v>2.5</v>
      </c>
      <c r="C1525" s="56">
        <v>0.47699999999999998</v>
      </c>
      <c r="D1525" s="92">
        <f t="shared" si="161"/>
        <v>5.2410899999999998</v>
      </c>
      <c r="E1525" s="8">
        <f>Päälaskenta!F$15</f>
        <v>0.08</v>
      </c>
      <c r="F1525" s="93">
        <f>SQRT(POWER(Päälaskenta!C$15/(2*Päälaskenta!E$15),2)+(D1525/Päälaskenta!E$15))-Päälaskenta!C$15/(2*Päälaskenta!E$15)</f>
        <v>1.2370000000000001</v>
      </c>
      <c r="G1525" s="57">
        <f>2*SQRT((POWER(F1525,2))+POWER(Päälaskenta!E$15*F1525,2))+Päälaskenta!C$15</f>
        <v>6.5</v>
      </c>
      <c r="H1525" s="57">
        <f t="shared" si="162"/>
        <v>0.81</v>
      </c>
      <c r="I1525" s="62">
        <f t="shared" si="163"/>
        <v>1.9289999999999999E-3</v>
      </c>
      <c r="M1525" s="8">
        <f>IF(F1525&gt;(Päälaskenta!D$24+Päälaskenta!D$20),(F1525*Päälaskenta!C$15 + F1525*F1525*Päälaskenta!E$15)+(Päälaskenta!C$15 + F1525*Päälaskenta!E$15)*(F1525-(Päälaskenta!D$24+Päälaskenta!D$20)),F1525*Päälaskenta!C$15 + F1525*F1525*Päälaskenta!E$15)</f>
        <v>5.2411690000000002</v>
      </c>
      <c r="N1525" s="8">
        <f>IF(F1525&gt;Päälaskenta!D$24+Päälaskenta!D$20,2*SQRT(POWER((Päälaskenta!D$24+Päälaskenta!D$20),2)+POWER(Päälaskenta!E$15*(Päälaskenta!D$24+Päälaskenta!D$20),2))+Päälaskenta!C$15,(2*SQRT((POWER(F1525,2))+POWER(Päälaskenta!E$15*F1525,2))+Päälaskenta!C$15))</f>
        <v>6.4987643533110404</v>
      </c>
      <c r="O1525" s="8">
        <f t="shared" si="164"/>
        <v>0.80648700507654003</v>
      </c>
      <c r="P1525" s="8">
        <f>Päälaskenta!F$15</f>
        <v>0.08</v>
      </c>
      <c r="Q1525" s="8">
        <f t="shared" si="165"/>
        <v>56.7635775563568</v>
      </c>
      <c r="R1525" s="8">
        <f t="shared" si="166"/>
        <v>0.476992823547571</v>
      </c>
      <c r="S1525" s="8">
        <f t="shared" si="167"/>
        <v>1.9397264986340599E-3</v>
      </c>
    </row>
    <row r="1526" spans="1:19" x14ac:dyDescent="0.2">
      <c r="A1526" s="8">
        <v>1524</v>
      </c>
      <c r="B1526" s="8">
        <f>IF(Päälaskenta!C$7,Päälaskenta!E$7,Päälaskenta!G$5)</f>
        <v>2.5</v>
      </c>
      <c r="C1526" s="56">
        <v>0.47599999999999998</v>
      </c>
      <c r="D1526" s="92">
        <f t="shared" si="161"/>
        <v>5.2521000000000004</v>
      </c>
      <c r="E1526" s="8">
        <f>Päälaskenta!F$15</f>
        <v>0.08</v>
      </c>
      <c r="F1526" s="93">
        <f>SQRT(POWER(Päälaskenta!C$15/(2*Päälaskenta!E$15),2)+(D1526/Päälaskenta!E$15))-Päälaskenta!C$15/(2*Päälaskenta!E$15)</f>
        <v>1.2390000000000001</v>
      </c>
      <c r="G1526" s="57">
        <f>2*SQRT((POWER(F1526,2))+POWER(Päälaskenta!E$15*F1526,2))+Päälaskenta!C$15</f>
        <v>6.5</v>
      </c>
      <c r="H1526" s="57">
        <f t="shared" si="162"/>
        <v>0.81</v>
      </c>
      <c r="I1526" s="62">
        <f t="shared" si="163"/>
        <v>1.92E-3</v>
      </c>
      <c r="M1526" s="8">
        <f>IF(F1526&gt;(Päälaskenta!D$24+Päälaskenta!D$20),(F1526*Päälaskenta!C$15 + F1526*F1526*Päälaskenta!E$15)+(Päälaskenta!C$15 + F1526*Päälaskenta!E$15)*(F1526-(Päälaskenta!D$24+Päälaskenta!D$20)),F1526*Päälaskenta!C$15 + F1526*F1526*Päälaskenta!E$15)</f>
        <v>5.2521209999999998</v>
      </c>
      <c r="N1526" s="8">
        <f>IF(F1526&gt;Päälaskenta!D$24+Päälaskenta!D$20,2*SQRT(POWER((Päälaskenta!D$24+Päälaskenta!D$20),2)+POWER(Päälaskenta!E$15*(Päälaskenta!D$24+Päälaskenta!D$20),2))+Päälaskenta!C$15,(2*SQRT((POWER(F1526,2))+POWER(Päälaskenta!E$15*F1526,2))+Päälaskenta!C$15))</f>
        <v>6.5044212075605303</v>
      </c>
      <c r="O1526" s="8">
        <f t="shared" si="164"/>
        <v>0.80746938619151898</v>
      </c>
      <c r="P1526" s="8">
        <f>Päälaskenta!F$15</f>
        <v>0.08</v>
      </c>
      <c r="Q1526" s="8">
        <f t="shared" si="165"/>
        <v>56.928374030423697</v>
      </c>
      <c r="R1526" s="8">
        <f t="shared" si="166"/>
        <v>0.47599817292861302</v>
      </c>
      <c r="S1526" s="8">
        <f t="shared" si="167"/>
        <v>1.9285124980079899E-3</v>
      </c>
    </row>
    <row r="1527" spans="1:19" x14ac:dyDescent="0.2">
      <c r="A1527" s="8">
        <v>1525</v>
      </c>
      <c r="B1527" s="8">
        <f>IF(Päälaskenta!C$7,Päälaskenta!E$7,Päälaskenta!G$5)</f>
        <v>2.5</v>
      </c>
      <c r="C1527" s="56">
        <v>0.47499999999999998</v>
      </c>
      <c r="D1527" s="92">
        <f t="shared" si="161"/>
        <v>5.2631600000000001</v>
      </c>
      <c r="E1527" s="8">
        <f>Päälaskenta!F$15</f>
        <v>0.08</v>
      </c>
      <c r="F1527" s="93">
        <f>SQRT(POWER(Päälaskenta!C$15/(2*Päälaskenta!E$15),2)+(D1527/Päälaskenta!E$15))-Päälaskenta!C$15/(2*Päälaskenta!E$15)</f>
        <v>1.2410000000000001</v>
      </c>
      <c r="G1527" s="57">
        <f>2*SQRT((POWER(F1527,2))+POWER(Päälaskenta!E$15*F1527,2))+Päälaskenta!C$15</f>
        <v>6.51</v>
      </c>
      <c r="H1527" s="57">
        <f t="shared" si="162"/>
        <v>0.81</v>
      </c>
      <c r="I1527" s="62">
        <f t="shared" si="163"/>
        <v>1.9120000000000001E-3</v>
      </c>
      <c r="M1527" s="8">
        <f>IF(F1527&gt;(Päälaskenta!D$24+Päälaskenta!D$20),(F1527*Päälaskenta!C$15 + F1527*F1527*Päälaskenta!E$15)+(Päälaskenta!C$15 + F1527*Päälaskenta!E$15)*(F1527-(Päälaskenta!D$24+Päälaskenta!D$20)),F1527*Päälaskenta!C$15 + F1527*F1527*Päälaskenta!E$15)</f>
        <v>5.2630809999999997</v>
      </c>
      <c r="N1527" s="8">
        <f>IF(F1527&gt;Päälaskenta!D$24+Päälaskenta!D$20,2*SQRT(POWER((Päälaskenta!D$24+Päälaskenta!D$20),2)+POWER(Päälaskenta!E$15*(Päälaskenta!D$24+Päälaskenta!D$20),2))+Päälaskenta!C$15,(2*SQRT((POWER(F1527,2))+POWER(Päälaskenta!E$15*F1527,2))+Päälaskenta!C$15))</f>
        <v>6.5100780618100202</v>
      </c>
      <c r="O1527" s="8">
        <f t="shared" si="164"/>
        <v>0.808451288913836</v>
      </c>
      <c r="P1527" s="8">
        <f>Päälaskenta!F$15</f>
        <v>0.08</v>
      </c>
      <c r="Q1527" s="8">
        <f t="shared" si="165"/>
        <v>57.093408605982802</v>
      </c>
      <c r="R1527" s="8">
        <f t="shared" si="166"/>
        <v>0.47500693985139097</v>
      </c>
      <c r="S1527" s="8">
        <f t="shared" si="167"/>
        <v>1.9173794705403301E-3</v>
      </c>
    </row>
    <row r="1528" spans="1:19" x14ac:dyDescent="0.2">
      <c r="A1528" s="8">
        <v>1526</v>
      </c>
      <c r="B1528" s="8">
        <f>IF(Päälaskenta!C$7,Päälaskenta!E$7,Päälaskenta!G$5)</f>
        <v>2.5</v>
      </c>
      <c r="C1528" s="56">
        <v>0.47399999999999998</v>
      </c>
      <c r="D1528" s="92">
        <f t="shared" si="161"/>
        <v>5.2742599999999999</v>
      </c>
      <c r="E1528" s="8">
        <f>Päälaskenta!F$15</f>
        <v>0.08</v>
      </c>
      <c r="F1528" s="93">
        <f>SQRT(POWER(Päälaskenta!C$15/(2*Päälaskenta!E$15),2)+(D1528/Päälaskenta!E$15))-Päälaskenta!C$15/(2*Päälaskenta!E$15)</f>
        <v>1.2430000000000001</v>
      </c>
      <c r="G1528" s="57">
        <f>2*SQRT((POWER(F1528,2))+POWER(Päälaskenta!E$15*F1528,2))+Päälaskenta!C$15</f>
        <v>6.52</v>
      </c>
      <c r="H1528" s="57">
        <f t="shared" si="162"/>
        <v>0.81</v>
      </c>
      <c r="I1528" s="62">
        <f t="shared" si="163"/>
        <v>1.9040000000000001E-3</v>
      </c>
      <c r="M1528" s="8">
        <f>IF(F1528&gt;(Päälaskenta!D$24+Päälaskenta!D$20),(F1528*Päälaskenta!C$15 + F1528*F1528*Päälaskenta!E$15)+(Päälaskenta!C$15 + F1528*Päälaskenta!E$15)*(F1528-(Päälaskenta!D$24+Päälaskenta!D$20)),F1528*Päälaskenta!C$15 + F1528*F1528*Päälaskenta!E$15)</f>
        <v>5.2740489999999998</v>
      </c>
      <c r="N1528" s="8">
        <f>IF(F1528&gt;Päälaskenta!D$24+Päälaskenta!D$20,2*SQRT(POWER((Päälaskenta!D$24+Päälaskenta!D$20),2)+POWER(Päälaskenta!E$15*(Päälaskenta!D$24+Päälaskenta!D$20),2))+Päälaskenta!C$15,(2*SQRT((POWER(F1528,2))+POWER(Päälaskenta!E$15*F1528,2))+Päälaskenta!C$15))</f>
        <v>6.5157349160595102</v>
      </c>
      <c r="O1528" s="8">
        <f t="shared" si="164"/>
        <v>0.80943271448948995</v>
      </c>
      <c r="P1528" s="8">
        <f>Päälaskenta!F$15</f>
        <v>0.08</v>
      </c>
      <c r="Q1528" s="8">
        <f t="shared" si="165"/>
        <v>57.258681352558398</v>
      </c>
      <c r="R1528" s="8">
        <f t="shared" si="166"/>
        <v>0.47401910752061699</v>
      </c>
      <c r="S1528" s="8">
        <f t="shared" si="167"/>
        <v>1.9063267105462001E-3</v>
      </c>
    </row>
    <row r="1529" spans="1:19" x14ac:dyDescent="0.2">
      <c r="A1529" s="8">
        <v>1527</v>
      </c>
      <c r="B1529" s="8">
        <f>IF(Päälaskenta!C$7,Päälaskenta!E$7,Päälaskenta!G$5)</f>
        <v>2.5</v>
      </c>
      <c r="C1529" s="56">
        <v>0.47299999999999998</v>
      </c>
      <c r="D1529" s="92">
        <f t="shared" si="161"/>
        <v>5.2854099999999997</v>
      </c>
      <c r="E1529" s="8">
        <f>Päälaskenta!F$15</f>
        <v>0.08</v>
      </c>
      <c r="F1529" s="93">
        <f>SQRT(POWER(Päälaskenta!C$15/(2*Päälaskenta!E$15),2)+(D1529/Päälaskenta!E$15))-Päälaskenta!C$15/(2*Päälaskenta!E$15)</f>
        <v>1.2451000000000001</v>
      </c>
      <c r="G1529" s="57">
        <f>2*SQRT((POWER(F1529,2))+POWER(Päälaskenta!E$15*F1529,2))+Päälaskenta!C$15</f>
        <v>6.52</v>
      </c>
      <c r="H1529" s="57">
        <f t="shared" si="162"/>
        <v>0.81</v>
      </c>
      <c r="I1529" s="62">
        <f t="shared" si="163"/>
        <v>1.8959999999999999E-3</v>
      </c>
      <c r="M1529" s="8">
        <f>IF(F1529&gt;(Päälaskenta!D$24+Päälaskenta!D$20),(F1529*Päälaskenta!C$15 + F1529*F1529*Päälaskenta!E$15)+(Päälaskenta!C$15 + F1529*Päälaskenta!E$15)*(F1529-(Päälaskenta!D$24+Päälaskenta!D$20)),F1529*Päälaskenta!C$15 + F1529*F1529*Päälaskenta!E$15)</f>
        <v>5.2855740100000004</v>
      </c>
      <c r="N1529" s="8">
        <f>IF(F1529&gt;Päälaskenta!D$24+Päälaskenta!D$20,2*SQRT(POWER((Päälaskenta!D$24+Päälaskenta!D$20),2)+POWER(Päälaskenta!E$15*(Päälaskenta!D$24+Päälaskenta!D$20),2))+Päälaskenta!C$15,(2*SQRT((POWER(F1529,2))+POWER(Päälaskenta!E$15*F1529,2))+Päälaskenta!C$15))</f>
        <v>6.5216746130214798</v>
      </c>
      <c r="O1529" s="8">
        <f t="shared" si="164"/>
        <v>0.81046269917339597</v>
      </c>
      <c r="P1529" s="8">
        <f>Päälaskenta!F$15</f>
        <v>0.08</v>
      </c>
      <c r="Q1529" s="8">
        <f t="shared" si="165"/>
        <v>57.4324741442095</v>
      </c>
      <c r="R1529" s="8">
        <f t="shared" si="166"/>
        <v>0.472985525369647</v>
      </c>
      <c r="S1529" s="8">
        <f t="shared" si="167"/>
        <v>1.8948069362760499E-3</v>
      </c>
    </row>
    <row r="1530" spans="1:19" x14ac:dyDescent="0.2">
      <c r="A1530" s="8">
        <v>1528</v>
      </c>
      <c r="B1530" s="8">
        <f>IF(Päälaskenta!C$7,Päälaskenta!E$7,Päälaskenta!G$5)</f>
        <v>2.5</v>
      </c>
      <c r="C1530" s="56">
        <v>0.47199999999999998</v>
      </c>
      <c r="D1530" s="92">
        <f t="shared" si="161"/>
        <v>5.2966100000000003</v>
      </c>
      <c r="E1530" s="8">
        <f>Päälaskenta!F$15</f>
        <v>0.08</v>
      </c>
      <c r="F1530" s="93">
        <f>SQRT(POWER(Päälaskenta!C$15/(2*Päälaskenta!E$15),2)+(D1530/Päälaskenta!E$15))-Päälaskenta!C$15/(2*Päälaskenta!E$15)</f>
        <v>1.2471000000000001</v>
      </c>
      <c r="G1530" s="57">
        <f>2*SQRT((POWER(F1530,2))+POWER(Päälaskenta!E$15*F1530,2))+Päälaskenta!C$15</f>
        <v>6.53</v>
      </c>
      <c r="H1530" s="57">
        <f t="shared" si="162"/>
        <v>0.81</v>
      </c>
      <c r="I1530" s="62">
        <f t="shared" si="163"/>
        <v>1.8879999999999999E-3</v>
      </c>
      <c r="M1530" s="8">
        <f>IF(F1530&gt;(Päälaskenta!D$24+Päälaskenta!D$20),(F1530*Päälaskenta!C$15 + F1530*F1530*Päälaskenta!E$15)+(Päälaskenta!C$15 + F1530*Päälaskenta!E$15)*(F1530-(Päälaskenta!D$24+Päälaskenta!D$20)),F1530*Päälaskenta!C$15 + F1530*F1530*Päälaskenta!E$15)</f>
        <v>5.2965584100000003</v>
      </c>
      <c r="N1530" s="8">
        <f>IF(F1530&gt;Päälaskenta!D$24+Päälaskenta!D$20,2*SQRT(POWER((Päälaskenta!D$24+Päälaskenta!D$20),2)+POWER(Päälaskenta!E$15*(Päälaskenta!D$24+Päälaskenta!D$20),2))+Päälaskenta!C$15,(2*SQRT((POWER(F1530,2))+POWER(Päälaskenta!E$15*F1530,2))+Päälaskenta!C$15))</f>
        <v>6.5273314672709697</v>
      </c>
      <c r="O1530" s="8">
        <f t="shared" si="164"/>
        <v>0.811443150475466</v>
      </c>
      <c r="P1530" s="8">
        <f>Päälaskenta!F$15</f>
        <v>0.08</v>
      </c>
      <c r="Q1530" s="8">
        <f t="shared" si="165"/>
        <v>57.5982353591669</v>
      </c>
      <c r="R1530" s="8">
        <f t="shared" si="166"/>
        <v>0.472004612519698</v>
      </c>
      <c r="S1530" s="8">
        <f t="shared" si="167"/>
        <v>1.8839165488669001E-3</v>
      </c>
    </row>
    <row r="1531" spans="1:19" x14ac:dyDescent="0.2">
      <c r="A1531" s="8">
        <v>1529</v>
      </c>
      <c r="B1531" s="8">
        <f>IF(Päälaskenta!C$7,Päälaskenta!E$7,Päälaskenta!G$5)</f>
        <v>2.5</v>
      </c>
      <c r="C1531" s="56">
        <v>0.47099999999999997</v>
      </c>
      <c r="D1531" s="92">
        <f t="shared" si="161"/>
        <v>5.3078599999999998</v>
      </c>
      <c r="E1531" s="8">
        <f>Päälaskenta!F$15</f>
        <v>0.08</v>
      </c>
      <c r="F1531" s="93">
        <f>SQRT(POWER(Päälaskenta!C$15/(2*Päälaskenta!E$15),2)+(D1531/Päälaskenta!E$15))-Päälaskenta!C$15/(2*Päälaskenta!E$15)</f>
        <v>1.2492000000000001</v>
      </c>
      <c r="G1531" s="57">
        <f>2*SQRT((POWER(F1531,2))+POWER(Päälaskenta!E$15*F1531,2))+Päälaskenta!C$15</f>
        <v>6.53</v>
      </c>
      <c r="H1531" s="57">
        <f t="shared" si="162"/>
        <v>0.81</v>
      </c>
      <c r="I1531" s="62">
        <f t="shared" si="163"/>
        <v>1.8799999999999999E-3</v>
      </c>
      <c r="M1531" s="8">
        <f>IF(F1531&gt;(Päälaskenta!D$24+Päälaskenta!D$20),(F1531*Päälaskenta!C$15 + F1531*F1531*Päälaskenta!E$15)+(Päälaskenta!C$15 + F1531*Päälaskenta!E$15)*(F1531-(Päälaskenta!D$24+Päälaskenta!D$20)),F1531*Päälaskenta!C$15 + F1531*F1531*Päälaskenta!E$15)</f>
        <v>5.3081006400000001</v>
      </c>
      <c r="N1531" s="8">
        <f>IF(F1531&gt;Päälaskenta!D$24+Päälaskenta!D$20,2*SQRT(POWER((Päälaskenta!D$24+Päälaskenta!D$20),2)+POWER(Päälaskenta!E$15*(Päälaskenta!D$24+Päälaskenta!D$20),2))+Päälaskenta!C$15,(2*SQRT((POWER(F1531,2))+POWER(Päälaskenta!E$15*F1531,2))+Päälaskenta!C$15))</f>
        <v>6.5332711642329402</v>
      </c>
      <c r="O1531" s="8">
        <f t="shared" si="164"/>
        <v>0.81247211489701199</v>
      </c>
      <c r="P1531" s="8">
        <f>Päälaskenta!F$15</f>
        <v>0.08</v>
      </c>
      <c r="Q1531" s="8">
        <f t="shared" si="165"/>
        <v>57.7725411966045</v>
      </c>
      <c r="R1531" s="8">
        <f t="shared" si="166"/>
        <v>0.47097825937226401</v>
      </c>
      <c r="S1531" s="8">
        <f t="shared" si="167"/>
        <v>1.8725657489902499E-3</v>
      </c>
    </row>
    <row r="1532" spans="1:19" x14ac:dyDescent="0.2">
      <c r="A1532" s="8">
        <v>1530</v>
      </c>
      <c r="B1532" s="8">
        <f>IF(Päälaskenta!C$7,Päälaskenta!E$7,Päälaskenta!G$5)</f>
        <v>2.5</v>
      </c>
      <c r="C1532" s="56">
        <v>0.47</v>
      </c>
      <c r="D1532" s="92">
        <f t="shared" si="161"/>
        <v>5.3191499999999996</v>
      </c>
      <c r="E1532" s="8">
        <f>Päälaskenta!F$15</f>
        <v>0.08</v>
      </c>
      <c r="F1532" s="93">
        <f>SQRT(POWER(Päälaskenta!C$15/(2*Päälaskenta!E$15),2)+(D1532/Päälaskenta!E$15))-Päälaskenta!C$15/(2*Päälaskenta!E$15)</f>
        <v>1.2512000000000001</v>
      </c>
      <c r="G1532" s="57">
        <f>2*SQRT((POWER(F1532,2))+POWER(Päälaskenta!E$15*F1532,2))+Päälaskenta!C$15</f>
        <v>6.54</v>
      </c>
      <c r="H1532" s="57">
        <f t="shared" si="162"/>
        <v>0.81</v>
      </c>
      <c r="I1532" s="62">
        <f t="shared" si="163"/>
        <v>1.872E-3</v>
      </c>
      <c r="M1532" s="8">
        <f>IF(F1532&gt;(Päälaskenta!D$24+Päälaskenta!D$20),(F1532*Päälaskenta!C$15 + F1532*F1532*Päälaskenta!E$15)+(Päälaskenta!C$15 + F1532*Päälaskenta!E$15)*(F1532-(Päälaskenta!D$24+Päälaskenta!D$20)),F1532*Päälaskenta!C$15 + F1532*F1532*Päälaskenta!E$15)</f>
        <v>5.3191014399999998</v>
      </c>
      <c r="N1532" s="8">
        <f>IF(F1532&gt;Päälaskenta!D$24+Päälaskenta!D$20,2*SQRT(POWER((Päälaskenta!D$24+Päälaskenta!D$20),2)+POWER(Päälaskenta!E$15*(Päälaskenta!D$24+Päälaskenta!D$20),2))+Päälaskenta!C$15,(2*SQRT((POWER(F1532,2))+POWER(Päälaskenta!E$15*F1532,2))+Päälaskenta!C$15))</f>
        <v>6.5389280184824301</v>
      </c>
      <c r="O1532" s="8">
        <f t="shared" si="164"/>
        <v>0.81345159710665704</v>
      </c>
      <c r="P1532" s="8">
        <f>Päälaskenta!F$15</f>
        <v>0.08</v>
      </c>
      <c r="Q1532" s="8">
        <f t="shared" si="165"/>
        <v>57.938791173473597</v>
      </c>
      <c r="R1532" s="8">
        <f t="shared" si="166"/>
        <v>0.47000419679907401</v>
      </c>
      <c r="S1532" s="8">
        <f t="shared" si="167"/>
        <v>1.8618348599659701E-3</v>
      </c>
    </row>
    <row r="1533" spans="1:19" x14ac:dyDescent="0.2">
      <c r="A1533" s="8">
        <v>1531</v>
      </c>
      <c r="B1533" s="8">
        <f>IF(Päälaskenta!C$7,Päälaskenta!E$7,Päälaskenta!G$5)</f>
        <v>2.5</v>
      </c>
      <c r="C1533" s="56">
        <v>0.46899999999999997</v>
      </c>
      <c r="D1533" s="92">
        <f t="shared" si="161"/>
        <v>5.3304900000000002</v>
      </c>
      <c r="E1533" s="8">
        <f>Päälaskenta!F$15</f>
        <v>0.08</v>
      </c>
      <c r="F1533" s="93">
        <f>SQRT(POWER(Päälaskenta!C$15/(2*Päälaskenta!E$15),2)+(D1533/Päälaskenta!E$15))-Päälaskenta!C$15/(2*Päälaskenta!E$15)</f>
        <v>1.2533000000000001</v>
      </c>
      <c r="G1533" s="57">
        <f>2*SQRT((POWER(F1533,2))+POWER(Päälaskenta!E$15*F1533,2))+Päälaskenta!C$15</f>
        <v>6.54</v>
      </c>
      <c r="H1533" s="57">
        <f t="shared" si="162"/>
        <v>0.82</v>
      </c>
      <c r="I1533" s="62">
        <f t="shared" si="163"/>
        <v>1.8339999999999999E-3</v>
      </c>
      <c r="M1533" s="8">
        <f>IF(F1533&gt;(Päälaskenta!D$24+Päälaskenta!D$20),(F1533*Päälaskenta!C$15 + F1533*F1533*Päälaskenta!E$15)+(Päälaskenta!C$15 + F1533*Päälaskenta!E$15)*(F1533-(Päälaskenta!D$24+Päälaskenta!D$20)),F1533*Päälaskenta!C$15 + F1533*F1533*Päälaskenta!E$15)</f>
        <v>5.3306608899999999</v>
      </c>
      <c r="N1533" s="8">
        <f>IF(F1533&gt;Päälaskenta!D$24+Päälaskenta!D$20,2*SQRT(POWER((Päälaskenta!D$24+Päälaskenta!D$20),2)+POWER(Päälaskenta!E$15*(Päälaskenta!D$24+Päälaskenta!D$20),2))+Päälaskenta!C$15,(2*SQRT((POWER(F1533,2))+POWER(Päälaskenta!E$15*F1533,2))+Päälaskenta!C$15))</f>
        <v>6.5448677154443997</v>
      </c>
      <c r="O1533" s="8">
        <f t="shared" si="164"/>
        <v>0.81447954668676503</v>
      </c>
      <c r="P1533" s="8">
        <f>Päälaskenta!F$15</f>
        <v>0.08</v>
      </c>
      <c r="Q1533" s="8">
        <f t="shared" si="165"/>
        <v>58.113610365376701</v>
      </c>
      <c r="R1533" s="8">
        <f t="shared" si="166"/>
        <v>0.468985000469613</v>
      </c>
      <c r="S1533" s="8">
        <f t="shared" si="167"/>
        <v>1.85065004810088E-3</v>
      </c>
    </row>
    <row r="1534" spans="1:19" x14ac:dyDescent="0.2">
      <c r="A1534" s="8">
        <v>1532</v>
      </c>
      <c r="B1534" s="8">
        <f>IF(Päälaskenta!C$7,Päälaskenta!E$7,Päälaskenta!G$5)</f>
        <v>2.5</v>
      </c>
      <c r="C1534" s="56">
        <v>0.46800000000000003</v>
      </c>
      <c r="D1534" s="92">
        <f t="shared" si="161"/>
        <v>5.3418799999999997</v>
      </c>
      <c r="E1534" s="8">
        <f>Päälaskenta!F$15</f>
        <v>0.08</v>
      </c>
      <c r="F1534" s="93">
        <f>SQRT(POWER(Päälaskenta!C$15/(2*Päälaskenta!E$15),2)+(D1534/Päälaskenta!E$15))-Päälaskenta!C$15/(2*Päälaskenta!E$15)</f>
        <v>1.2553000000000001</v>
      </c>
      <c r="G1534" s="57">
        <f>2*SQRT((POWER(F1534,2))+POWER(Päälaskenta!E$15*F1534,2))+Päälaskenta!C$15</f>
        <v>6.55</v>
      </c>
      <c r="H1534" s="57">
        <f t="shared" si="162"/>
        <v>0.82</v>
      </c>
      <c r="I1534" s="62">
        <f t="shared" si="163"/>
        <v>1.8259999999999999E-3</v>
      </c>
      <c r="M1534" s="8">
        <f>IF(F1534&gt;(Päälaskenta!D$24+Päälaskenta!D$20),(F1534*Päälaskenta!C$15 + F1534*F1534*Päälaskenta!E$15)+(Päälaskenta!C$15 + F1534*Päälaskenta!E$15)*(F1534-(Päälaskenta!D$24+Päälaskenta!D$20)),F1534*Päälaskenta!C$15 + F1534*F1534*Päälaskenta!E$15)</f>
        <v>5.3416780900000003</v>
      </c>
      <c r="N1534" s="8">
        <f>IF(F1534&gt;Päälaskenta!D$24+Päälaskenta!D$20,2*SQRT(POWER((Päälaskenta!D$24+Päälaskenta!D$20),2)+POWER(Päälaskenta!E$15*(Päälaskenta!D$24+Päälaskenta!D$20),2))+Päälaskenta!C$15,(2*SQRT((POWER(F1534,2))+POWER(Päälaskenta!E$15*F1534,2))+Päälaskenta!C$15))</f>
        <v>6.5505245696938896</v>
      </c>
      <c r="O1534" s="8">
        <f t="shared" si="164"/>
        <v>0.81545806494847195</v>
      </c>
      <c r="P1534" s="8">
        <f>Päälaskenta!F$15</f>
        <v>0.08</v>
      </c>
      <c r="Q1534" s="8">
        <f t="shared" si="165"/>
        <v>58.280349398585102</v>
      </c>
      <c r="R1534" s="8">
        <f t="shared" si="166"/>
        <v>0.468017719877238</v>
      </c>
      <c r="S1534" s="8">
        <f t="shared" si="167"/>
        <v>1.8400758429568799E-3</v>
      </c>
    </row>
    <row r="1535" spans="1:19" x14ac:dyDescent="0.2">
      <c r="A1535" s="8">
        <v>1533</v>
      </c>
      <c r="B1535" s="8">
        <f>IF(Päälaskenta!C$7,Päälaskenta!E$7,Päälaskenta!G$5)</f>
        <v>2.5</v>
      </c>
      <c r="C1535" s="56">
        <v>0.46700000000000003</v>
      </c>
      <c r="D1535" s="92">
        <f t="shared" si="161"/>
        <v>5.3533200000000001</v>
      </c>
      <c r="E1535" s="8">
        <f>Päälaskenta!F$15</f>
        <v>0.08</v>
      </c>
      <c r="F1535" s="93">
        <f>SQRT(POWER(Päälaskenta!C$15/(2*Päälaskenta!E$15),2)+(D1535/Päälaskenta!E$15))-Päälaskenta!C$15/(2*Päälaskenta!E$15)</f>
        <v>1.2574000000000001</v>
      </c>
      <c r="G1535" s="57">
        <f>2*SQRT((POWER(F1535,2))+POWER(Päälaskenta!E$15*F1535,2))+Päälaskenta!C$15</f>
        <v>6.56</v>
      </c>
      <c r="H1535" s="57">
        <f t="shared" si="162"/>
        <v>0.82</v>
      </c>
      <c r="I1535" s="62">
        <f t="shared" si="163"/>
        <v>1.8190000000000001E-3</v>
      </c>
      <c r="M1535" s="8">
        <f>IF(F1535&gt;(Päälaskenta!D$24+Päälaskenta!D$20),(F1535*Päälaskenta!C$15 + F1535*F1535*Päälaskenta!E$15)+(Päälaskenta!C$15 + F1535*Päälaskenta!E$15)*(F1535-(Päälaskenta!D$24+Päälaskenta!D$20)),F1535*Päälaskenta!C$15 + F1535*F1535*Päälaskenta!E$15)</f>
        <v>5.3532547599999996</v>
      </c>
      <c r="N1535" s="8">
        <f>IF(F1535&gt;Päälaskenta!D$24+Päälaskenta!D$20,2*SQRT(POWER((Päälaskenta!D$24+Päälaskenta!D$20),2)+POWER(Päälaskenta!E$15*(Päälaskenta!D$24+Päälaskenta!D$20),2))+Päälaskenta!C$15,(2*SQRT((POWER(F1535,2))+POWER(Päälaskenta!E$15*F1535,2))+Päälaskenta!C$15))</f>
        <v>6.5564642666558601</v>
      </c>
      <c r="O1535" s="8">
        <f t="shared" si="164"/>
        <v>0.81648500506972799</v>
      </c>
      <c r="P1535" s="8">
        <f>Päälaskenta!F$15</f>
        <v>0.08</v>
      </c>
      <c r="Q1535" s="8">
        <f t="shared" si="165"/>
        <v>58.455682254569801</v>
      </c>
      <c r="R1535" s="8">
        <f t="shared" si="166"/>
        <v>0.46700560912591399</v>
      </c>
      <c r="S1535" s="8">
        <f t="shared" si="167"/>
        <v>1.82905409464869E-3</v>
      </c>
    </row>
    <row r="1536" spans="1:19" x14ac:dyDescent="0.2">
      <c r="A1536" s="8">
        <v>1534</v>
      </c>
      <c r="B1536" s="8">
        <f>IF(Päälaskenta!C$7,Päälaskenta!E$7,Päälaskenta!G$5)</f>
        <v>2.5</v>
      </c>
      <c r="C1536" s="56">
        <v>0.46600000000000003</v>
      </c>
      <c r="D1536" s="92">
        <f t="shared" si="161"/>
        <v>5.3648100000000003</v>
      </c>
      <c r="E1536" s="8">
        <f>Päälaskenta!F$15</f>
        <v>0.08</v>
      </c>
      <c r="F1536" s="93">
        <f>SQRT(POWER(Päälaskenta!C$15/(2*Päälaskenta!E$15),2)+(D1536/Päälaskenta!E$15))-Päälaskenta!C$15/(2*Päälaskenta!E$15)</f>
        <v>1.2595000000000001</v>
      </c>
      <c r="G1536" s="57">
        <f>2*SQRT((POWER(F1536,2))+POWER(Päälaskenta!E$15*F1536,2))+Päälaskenta!C$15</f>
        <v>6.56</v>
      </c>
      <c r="H1536" s="57">
        <f t="shared" si="162"/>
        <v>0.82</v>
      </c>
      <c r="I1536" s="62">
        <f t="shared" si="163"/>
        <v>1.8109999999999999E-3</v>
      </c>
      <c r="M1536" s="8">
        <f>IF(F1536&gt;(Päälaskenta!D$24+Päälaskenta!D$20),(F1536*Päälaskenta!C$15 + F1536*F1536*Päälaskenta!E$15)+(Päälaskenta!C$15 + F1536*Päälaskenta!E$15)*(F1536-(Päälaskenta!D$24+Päälaskenta!D$20)),F1536*Päälaskenta!C$15 + F1536*F1536*Päälaskenta!E$15)</f>
        <v>5.3648402500000003</v>
      </c>
      <c r="N1536" s="8">
        <f>IF(F1536&gt;Päälaskenta!D$24+Päälaskenta!D$20,2*SQRT(POWER((Päälaskenta!D$24+Päälaskenta!D$20),2)+POWER(Päälaskenta!E$15*(Päälaskenta!D$24+Päälaskenta!D$20),2))+Päälaskenta!C$15,(2*SQRT((POWER(F1536,2))+POWER(Päälaskenta!E$15*F1536,2))+Päälaskenta!C$15))</f>
        <v>6.5624039636178297</v>
      </c>
      <c r="O1536" s="8">
        <f t="shared" si="164"/>
        <v>0.81751143022326</v>
      </c>
      <c r="P1536" s="8">
        <f>Päälaskenta!F$15</f>
        <v>0.08</v>
      </c>
      <c r="Q1536" s="8">
        <f t="shared" si="165"/>
        <v>58.6312783269967</v>
      </c>
      <c r="R1536" s="8">
        <f t="shared" si="166"/>
        <v>0.46599710028644398</v>
      </c>
      <c r="S1536" s="8">
        <f t="shared" si="167"/>
        <v>1.8181147538085299E-3</v>
      </c>
    </row>
    <row r="1537" spans="1:19" x14ac:dyDescent="0.2">
      <c r="A1537" s="8">
        <v>1535</v>
      </c>
      <c r="B1537" s="8">
        <f>IF(Päälaskenta!C$7,Päälaskenta!E$7,Päälaskenta!G$5)</f>
        <v>2.5</v>
      </c>
      <c r="C1537" s="56">
        <v>0.46500000000000002</v>
      </c>
      <c r="D1537" s="92">
        <f t="shared" si="161"/>
        <v>5.3763399999999999</v>
      </c>
      <c r="E1537" s="8">
        <f>Päälaskenta!F$15</f>
        <v>0.08</v>
      </c>
      <c r="F1537" s="93">
        <f>SQRT(POWER(Päälaskenta!C$15/(2*Päälaskenta!E$15),2)+(D1537/Päälaskenta!E$15))-Päälaskenta!C$15/(2*Päälaskenta!E$15)</f>
        <v>1.2616000000000001</v>
      </c>
      <c r="G1537" s="57">
        <f>2*SQRT((POWER(F1537,2))+POWER(Päälaskenta!E$15*F1537,2))+Päälaskenta!C$15</f>
        <v>6.57</v>
      </c>
      <c r="H1537" s="57">
        <f t="shared" si="162"/>
        <v>0.82</v>
      </c>
      <c r="I1537" s="62">
        <f t="shared" si="163"/>
        <v>1.8029999999999999E-3</v>
      </c>
      <c r="M1537" s="8">
        <f>IF(F1537&gt;(Päälaskenta!D$24+Päälaskenta!D$20),(F1537*Päälaskenta!C$15 + F1537*F1537*Päälaskenta!E$15)+(Päälaskenta!C$15 + F1537*Päälaskenta!E$15)*(F1537-(Päälaskenta!D$24+Päälaskenta!D$20)),F1537*Päälaskenta!C$15 + F1537*F1537*Päälaskenta!E$15)</f>
        <v>5.3764345599999999</v>
      </c>
      <c r="N1537" s="8">
        <f>IF(F1537&gt;Päälaskenta!D$24+Päälaskenta!D$20,2*SQRT(POWER((Päälaskenta!D$24+Päälaskenta!D$20),2)+POWER(Päälaskenta!E$15*(Päälaskenta!D$24+Päälaskenta!D$20),2))+Päälaskenta!C$15,(2*SQRT((POWER(F1537,2))+POWER(Päälaskenta!E$15*F1537,2))+Päälaskenta!C$15))</f>
        <v>6.5683436605797896</v>
      </c>
      <c r="O1537" s="8">
        <f t="shared" si="164"/>
        <v>0.81853734180611104</v>
      </c>
      <c r="P1537" s="8">
        <f>Päälaskenta!F$15</f>
        <v>0.08</v>
      </c>
      <c r="Q1537" s="8">
        <f t="shared" si="165"/>
        <v>58.807137697458103</v>
      </c>
      <c r="R1537" s="8">
        <f t="shared" si="166"/>
        <v>0.46499217503728002</v>
      </c>
      <c r="S1537" s="8">
        <f t="shared" si="167"/>
        <v>1.8072570770821599E-3</v>
      </c>
    </row>
    <row r="1538" spans="1:19" x14ac:dyDescent="0.2">
      <c r="A1538" s="8">
        <v>1536</v>
      </c>
      <c r="B1538" s="8">
        <f>IF(Päälaskenta!C$7,Päälaskenta!E$7,Päälaskenta!G$5)</f>
        <v>2.5</v>
      </c>
      <c r="C1538" s="56">
        <v>0.46400000000000002</v>
      </c>
      <c r="D1538" s="92">
        <f t="shared" si="161"/>
        <v>5.3879299999999999</v>
      </c>
      <c r="E1538" s="8">
        <f>Päälaskenta!F$15</f>
        <v>0.08</v>
      </c>
      <c r="F1538" s="93">
        <f>SQRT(POWER(Päälaskenta!C$15/(2*Päälaskenta!E$15),2)+(D1538/Päälaskenta!E$15))-Päälaskenta!C$15/(2*Päälaskenta!E$15)</f>
        <v>1.2637</v>
      </c>
      <c r="G1538" s="57">
        <f>2*SQRT((POWER(F1538,2))+POWER(Päälaskenta!E$15*F1538,2))+Päälaskenta!C$15</f>
        <v>6.57</v>
      </c>
      <c r="H1538" s="57">
        <f t="shared" si="162"/>
        <v>0.82</v>
      </c>
      <c r="I1538" s="62">
        <f t="shared" si="163"/>
        <v>1.7949999999999999E-3</v>
      </c>
      <c r="M1538" s="8">
        <f>IF(F1538&gt;(Päälaskenta!D$24+Päälaskenta!D$20),(F1538*Päälaskenta!C$15 + F1538*F1538*Päälaskenta!E$15)+(Päälaskenta!C$15 + F1538*Päälaskenta!E$15)*(F1538-(Päälaskenta!D$24+Päälaskenta!D$20)),F1538*Päälaskenta!C$15 + F1538*F1538*Päälaskenta!E$15)</f>
        <v>5.38803769</v>
      </c>
      <c r="N1538" s="8">
        <f>IF(F1538&gt;Päälaskenta!D$24+Päälaskenta!D$20,2*SQRT(POWER((Päälaskenta!D$24+Päälaskenta!D$20),2)+POWER(Päälaskenta!E$15*(Päälaskenta!D$24+Päälaskenta!D$20),2))+Päälaskenta!C$15,(2*SQRT((POWER(F1538,2))+POWER(Päälaskenta!E$15*F1538,2))+Päälaskenta!C$15))</f>
        <v>6.5742833575417601</v>
      </c>
      <c r="O1538" s="8">
        <f t="shared" si="164"/>
        <v>0.81956274121027295</v>
      </c>
      <c r="P1538" s="8">
        <f>Päälaskenta!F$15</f>
        <v>0.08</v>
      </c>
      <c r="Q1538" s="8">
        <f t="shared" si="165"/>
        <v>58.983260447668201</v>
      </c>
      <c r="R1538" s="8">
        <f t="shared" si="166"/>
        <v>0.46399081517932</v>
      </c>
      <c r="S1538" s="8">
        <f t="shared" si="167"/>
        <v>1.79648032899403E-3</v>
      </c>
    </row>
    <row r="1539" spans="1:19" x14ac:dyDescent="0.2">
      <c r="A1539" s="8">
        <v>1537</v>
      </c>
      <c r="B1539" s="8">
        <f>IF(Päälaskenta!C$7,Päälaskenta!E$7,Päälaskenta!G$5)</f>
        <v>2.5</v>
      </c>
      <c r="C1539" s="56">
        <v>0.46300000000000002</v>
      </c>
      <c r="D1539" s="92">
        <f t="shared" ref="D1539:D1602" si="168">B1539/C1539</f>
        <v>5.3995699999999998</v>
      </c>
      <c r="E1539" s="8">
        <f>Päälaskenta!F$15</f>
        <v>0.08</v>
      </c>
      <c r="F1539" s="93">
        <f>SQRT(POWER(Päälaskenta!C$15/(2*Päälaskenta!E$15),2)+(D1539/Päälaskenta!E$15))-Päälaskenta!C$15/(2*Päälaskenta!E$15)</f>
        <v>1.2658</v>
      </c>
      <c r="G1539" s="57">
        <f>2*SQRT((POWER(F1539,2))+POWER(Päälaskenta!E$15*F1539,2))+Päälaskenta!C$15</f>
        <v>6.58</v>
      </c>
      <c r="H1539" s="57">
        <f t="shared" ref="H1539:H1602" si="169">D1539/G1539</f>
        <v>0.82</v>
      </c>
      <c r="I1539" s="62">
        <f t="shared" ref="I1539:I1602" si="170">POWER(C1539/((1/E1539)*POWER(H1539,2/3)),2)</f>
        <v>1.7880000000000001E-3</v>
      </c>
      <c r="M1539" s="8">
        <f>IF(F1539&gt;(Päälaskenta!D$24+Päälaskenta!D$20),(F1539*Päälaskenta!C$15 + F1539*F1539*Päälaskenta!E$15)+(Päälaskenta!C$15 + F1539*Päälaskenta!E$15)*(F1539-(Päälaskenta!D$24+Päälaskenta!D$20)),F1539*Päälaskenta!C$15 + F1539*F1539*Päälaskenta!E$15)</f>
        <v>5.3996496399999998</v>
      </c>
      <c r="N1539" s="8">
        <f>IF(F1539&gt;Päälaskenta!D$24+Päälaskenta!D$20,2*SQRT(POWER((Päälaskenta!D$24+Päälaskenta!D$20),2)+POWER(Päälaskenta!E$15*(Päälaskenta!D$24+Päälaskenta!D$20),2))+Päälaskenta!C$15,(2*SQRT((POWER(F1539,2))+POWER(Päälaskenta!E$15*F1539,2))+Päälaskenta!C$15))</f>
        <v>6.5802230545037297</v>
      </c>
      <c r="O1539" s="8">
        <f t="shared" si="164"/>
        <v>0.82058762982271505</v>
      </c>
      <c r="P1539" s="8">
        <f>Päälaskenta!F$15</f>
        <v>0.08</v>
      </c>
      <c r="Q1539" s="8">
        <f t="shared" si="165"/>
        <v>59.159646659463597</v>
      </c>
      <c r="R1539" s="8">
        <f t="shared" si="166"/>
        <v>0.46299300263489002</v>
      </c>
      <c r="S1539" s="8">
        <f t="shared" si="167"/>
        <v>1.7857837818511799E-3</v>
      </c>
    </row>
    <row r="1540" spans="1:19" x14ac:dyDescent="0.2">
      <c r="A1540" s="8">
        <v>1538</v>
      </c>
      <c r="B1540" s="8">
        <f>IF(Päälaskenta!C$7,Päälaskenta!E$7,Päälaskenta!G$5)</f>
        <v>2.5</v>
      </c>
      <c r="C1540" s="56">
        <v>0.46200000000000002</v>
      </c>
      <c r="D1540" s="92">
        <f t="shared" si="168"/>
        <v>5.4112600000000004</v>
      </c>
      <c r="E1540" s="8">
        <f>Päälaskenta!F$15</f>
        <v>0.08</v>
      </c>
      <c r="F1540" s="93">
        <f>SQRT(POWER(Päälaskenta!C$15/(2*Päälaskenta!E$15),2)+(D1540/Päälaskenta!E$15))-Päälaskenta!C$15/(2*Päälaskenta!E$15)</f>
        <v>1.2679</v>
      </c>
      <c r="G1540" s="57">
        <f>2*SQRT((POWER(F1540,2))+POWER(Päälaskenta!E$15*F1540,2))+Päälaskenta!C$15</f>
        <v>6.59</v>
      </c>
      <c r="H1540" s="57">
        <f t="shared" si="169"/>
        <v>0.82</v>
      </c>
      <c r="I1540" s="62">
        <f t="shared" si="170"/>
        <v>1.7799999999999999E-3</v>
      </c>
      <c r="M1540" s="8">
        <f>IF(F1540&gt;(Päälaskenta!D$24+Päälaskenta!D$20),(F1540*Päälaskenta!C$15 + F1540*F1540*Päälaskenta!E$15)+(Päälaskenta!C$15 + F1540*Päälaskenta!E$15)*(F1540-(Päälaskenta!D$24+Päälaskenta!D$20)),F1540*Päälaskenta!C$15 + F1540*F1540*Päälaskenta!E$15)</f>
        <v>5.4112704100000002</v>
      </c>
      <c r="N1540" s="8">
        <f>IF(F1540&gt;Päälaskenta!D$24+Päälaskenta!D$20,2*SQRT(POWER((Päälaskenta!D$24+Päälaskenta!D$20),2)+POWER(Päälaskenta!E$15*(Päälaskenta!D$24+Päälaskenta!D$20),2))+Päälaskenta!C$15,(2*SQRT((POWER(F1540,2))+POWER(Päälaskenta!E$15*F1540,2))+Päälaskenta!C$15))</f>
        <v>6.5861627514656904</v>
      </c>
      <c r="O1540" s="8">
        <f t="shared" ref="O1540:O1603" si="171">M1540/N1540</f>
        <v>0.82161200902540299</v>
      </c>
      <c r="P1540" s="8">
        <f>Päälaskenta!F$15</f>
        <v>0.08</v>
      </c>
      <c r="Q1540" s="8">
        <f t="shared" ref="Q1540:Q1603" si="172">(1/P1540)*M1540*POWER(O1540,(2/3))</f>
        <v>59.336296414801403</v>
      </c>
      <c r="R1540" s="8">
        <f t="shared" ref="R1540:R1603" si="173">B1540/M1540</f>
        <v>0.46199871944673299</v>
      </c>
      <c r="S1540" s="8">
        <f t="shared" ref="S1540:S1603" si="174">(B1540*B1540)/(Q1540*Q1540)</f>
        <v>1.7751667156484701E-3</v>
      </c>
    </row>
    <row r="1541" spans="1:19" x14ac:dyDescent="0.2">
      <c r="A1541" s="8">
        <v>1539</v>
      </c>
      <c r="B1541" s="8">
        <f>IF(Päälaskenta!C$7,Päälaskenta!E$7,Päälaskenta!G$5)</f>
        <v>2.5</v>
      </c>
      <c r="C1541" s="56">
        <v>0.46100000000000002</v>
      </c>
      <c r="D1541" s="92">
        <f t="shared" si="168"/>
        <v>5.4229900000000004</v>
      </c>
      <c r="E1541" s="8">
        <f>Päälaskenta!F$15</f>
        <v>0.08</v>
      </c>
      <c r="F1541" s="93">
        <f>SQRT(POWER(Päälaskenta!C$15/(2*Päälaskenta!E$15),2)+(D1541/Päälaskenta!E$15))-Päälaskenta!C$15/(2*Päälaskenta!E$15)</f>
        <v>1.27</v>
      </c>
      <c r="G1541" s="57">
        <f>2*SQRT((POWER(F1541,2))+POWER(Päälaskenta!E$15*F1541,2))+Päälaskenta!C$15</f>
        <v>6.59</v>
      </c>
      <c r="H1541" s="57">
        <f t="shared" si="169"/>
        <v>0.82</v>
      </c>
      <c r="I1541" s="62">
        <f t="shared" si="170"/>
        <v>1.7719999999999999E-3</v>
      </c>
      <c r="M1541" s="8">
        <f>IF(F1541&gt;(Päälaskenta!D$24+Päälaskenta!D$20),(F1541*Päälaskenta!C$15 + F1541*F1541*Päälaskenta!E$15)+(Päälaskenta!C$15 + F1541*Päälaskenta!E$15)*(F1541-(Päälaskenta!D$24+Päälaskenta!D$20)),F1541*Päälaskenta!C$15 + F1541*F1541*Päälaskenta!E$15)</f>
        <v>5.4229000000000003</v>
      </c>
      <c r="N1541" s="8">
        <f>IF(F1541&gt;Päälaskenta!D$24+Päälaskenta!D$20,2*SQRT(POWER((Päälaskenta!D$24+Päälaskenta!D$20),2)+POWER(Päälaskenta!E$15*(Päälaskenta!D$24+Päälaskenta!D$20),2))+Päälaskenta!C$15,(2*SQRT((POWER(F1541,2))+POWER(Päälaskenta!E$15*F1541,2))+Päälaskenta!C$15))</f>
        <v>6.59210244842766</v>
      </c>
      <c r="O1541" s="8">
        <f t="shared" si="171"/>
        <v>0.82263588019531797</v>
      </c>
      <c r="P1541" s="8">
        <f>Päälaskenta!F$15</f>
        <v>0.08</v>
      </c>
      <c r="Q1541" s="8">
        <f t="shared" si="172"/>
        <v>59.513209795759202</v>
      </c>
      <c r="R1541" s="8">
        <f t="shared" si="173"/>
        <v>0.46100794777701998</v>
      </c>
      <c r="S1541" s="8">
        <f t="shared" si="174"/>
        <v>1.76462841797515E-3</v>
      </c>
    </row>
    <row r="1542" spans="1:19" x14ac:dyDescent="0.2">
      <c r="A1542" s="8">
        <v>1540</v>
      </c>
      <c r="B1542" s="8">
        <f>IF(Päälaskenta!C$7,Päälaskenta!E$7,Päälaskenta!G$5)</f>
        <v>2.5</v>
      </c>
      <c r="C1542" s="56">
        <v>0.46</v>
      </c>
      <c r="D1542" s="92">
        <f t="shared" si="168"/>
        <v>5.4347799999999999</v>
      </c>
      <c r="E1542" s="8">
        <f>Päälaskenta!F$15</f>
        <v>0.08</v>
      </c>
      <c r="F1542" s="93">
        <f>SQRT(POWER(Päälaskenta!C$15/(2*Päälaskenta!E$15),2)+(D1542/Päälaskenta!E$15))-Päälaskenta!C$15/(2*Päälaskenta!E$15)</f>
        <v>1.2721</v>
      </c>
      <c r="G1542" s="57">
        <f>2*SQRT((POWER(F1542,2))+POWER(Päälaskenta!E$15*F1542,2))+Päälaskenta!C$15</f>
        <v>6.6</v>
      </c>
      <c r="H1542" s="57">
        <f t="shared" si="169"/>
        <v>0.82</v>
      </c>
      <c r="I1542" s="62">
        <f t="shared" si="170"/>
        <v>1.7639999999999999E-3</v>
      </c>
      <c r="M1542" s="8">
        <f>IF(F1542&gt;(Päälaskenta!D$24+Päälaskenta!D$20),(F1542*Päälaskenta!C$15 + F1542*F1542*Päälaskenta!E$15)+(Päälaskenta!C$15 + F1542*Päälaskenta!E$15)*(F1542-(Päälaskenta!D$24+Päälaskenta!D$20)),F1542*Päälaskenta!C$15 + F1542*F1542*Päälaskenta!E$15)</f>
        <v>5.43453841</v>
      </c>
      <c r="N1542" s="8">
        <f>IF(F1542&gt;Päälaskenta!D$24+Päälaskenta!D$20,2*SQRT(POWER((Päälaskenta!D$24+Päälaskenta!D$20),2)+POWER(Päälaskenta!E$15*(Päälaskenta!D$24+Päälaskenta!D$20),2))+Päälaskenta!C$15,(2*SQRT((POWER(F1542,2))+POWER(Päälaskenta!E$15*F1542,2))+Päälaskenta!C$15))</f>
        <v>6.5980421453896296</v>
      </c>
      <c r="O1542" s="8">
        <f t="shared" si="171"/>
        <v>0.82365924470448804</v>
      </c>
      <c r="P1542" s="8">
        <f>Päälaskenta!F$15</f>
        <v>0.08</v>
      </c>
      <c r="Q1542" s="8">
        <f t="shared" si="172"/>
        <v>59.690386884534</v>
      </c>
      <c r="R1542" s="8">
        <f t="shared" si="173"/>
        <v>0.46002066990635199</v>
      </c>
      <c r="S1542" s="8">
        <f t="shared" si="174"/>
        <v>1.75416818392266E-3</v>
      </c>
    </row>
    <row r="1543" spans="1:19" x14ac:dyDescent="0.2">
      <c r="A1543" s="8">
        <v>1541</v>
      </c>
      <c r="B1543" s="8">
        <f>IF(Päälaskenta!C$7,Päälaskenta!E$7,Päälaskenta!G$5)</f>
        <v>2.5</v>
      </c>
      <c r="C1543" s="56">
        <v>0.45900000000000002</v>
      </c>
      <c r="D1543" s="92">
        <f t="shared" si="168"/>
        <v>5.4466200000000002</v>
      </c>
      <c r="E1543" s="8">
        <f>Päälaskenta!F$15</f>
        <v>0.08</v>
      </c>
      <c r="F1543" s="93">
        <f>SQRT(POWER(Päälaskenta!C$15/(2*Päälaskenta!E$15),2)+(D1543/Päälaskenta!E$15))-Päälaskenta!C$15/(2*Päälaskenta!E$15)</f>
        <v>1.2743</v>
      </c>
      <c r="G1543" s="57">
        <f>2*SQRT((POWER(F1543,2))+POWER(Päälaskenta!E$15*F1543,2))+Päälaskenta!C$15</f>
        <v>6.6</v>
      </c>
      <c r="H1543" s="57">
        <f t="shared" si="169"/>
        <v>0.83</v>
      </c>
      <c r="I1543" s="62">
        <f t="shared" si="170"/>
        <v>1.7290000000000001E-3</v>
      </c>
      <c r="M1543" s="8">
        <f>IF(F1543&gt;(Päälaskenta!D$24+Päälaskenta!D$20),(F1543*Päälaskenta!C$15 + F1543*F1543*Päälaskenta!E$15)+(Päälaskenta!C$15 + F1543*Päälaskenta!E$15)*(F1543-(Päälaskenta!D$24+Päälaskenta!D$20)),F1543*Päälaskenta!C$15 + F1543*F1543*Päälaskenta!E$15)</f>
        <v>5.4467404899999998</v>
      </c>
      <c r="N1543" s="8">
        <f>IF(F1543&gt;Päälaskenta!D$24+Päälaskenta!D$20,2*SQRT(POWER((Päälaskenta!D$24+Päälaskenta!D$20),2)+POWER(Päälaskenta!E$15*(Päälaskenta!D$24+Päälaskenta!D$20),2))+Päälaskenta!C$15,(2*SQRT((POWER(F1543,2))+POWER(Päälaskenta!E$15*F1543,2))+Päälaskenta!C$15))</f>
        <v>6.6042646850640701</v>
      </c>
      <c r="O1543" s="8">
        <f t="shared" si="171"/>
        <v>0.82473079892120604</v>
      </c>
      <c r="P1543" s="8">
        <f>Päälaskenta!F$15</f>
        <v>0.08</v>
      </c>
      <c r="Q1543" s="8">
        <f t="shared" si="172"/>
        <v>59.876283910305901</v>
      </c>
      <c r="R1543" s="8">
        <f t="shared" si="173"/>
        <v>0.45899010694375902</v>
      </c>
      <c r="S1543" s="8">
        <f t="shared" si="174"/>
        <v>1.74329281169907E-3</v>
      </c>
    </row>
    <row r="1544" spans="1:19" x14ac:dyDescent="0.2">
      <c r="A1544" s="8">
        <v>1542</v>
      </c>
      <c r="B1544" s="8">
        <f>IF(Päälaskenta!C$7,Päälaskenta!E$7,Päälaskenta!G$5)</f>
        <v>2.5</v>
      </c>
      <c r="C1544" s="56">
        <v>0.45800000000000002</v>
      </c>
      <c r="D1544" s="92">
        <f t="shared" si="168"/>
        <v>5.45852</v>
      </c>
      <c r="E1544" s="8">
        <f>Päälaskenta!F$15</f>
        <v>0.08</v>
      </c>
      <c r="F1544" s="93">
        <f>SQRT(POWER(Päälaskenta!C$15/(2*Päälaskenta!E$15),2)+(D1544/Päälaskenta!E$15))-Päälaskenta!C$15/(2*Päälaskenta!E$15)</f>
        <v>1.2764</v>
      </c>
      <c r="G1544" s="57">
        <f>2*SQRT((POWER(F1544,2))+POWER(Päälaskenta!E$15*F1544,2))+Päälaskenta!C$15</f>
        <v>6.61</v>
      </c>
      <c r="H1544" s="57">
        <f t="shared" si="169"/>
        <v>0.83</v>
      </c>
      <c r="I1544" s="62">
        <f t="shared" si="170"/>
        <v>1.7210000000000001E-3</v>
      </c>
      <c r="M1544" s="8">
        <f>IF(F1544&gt;(Päälaskenta!D$24+Päälaskenta!D$20),(F1544*Päälaskenta!C$15 + F1544*F1544*Päälaskenta!E$15)+(Päälaskenta!C$15 + F1544*Päälaskenta!E$15)*(F1544-(Päälaskenta!D$24+Päälaskenta!D$20)),F1544*Päälaskenta!C$15 + F1544*F1544*Päälaskenta!E$15)</f>
        <v>5.45839696</v>
      </c>
      <c r="N1544" s="8">
        <f>IF(F1544&gt;Päälaskenta!D$24+Päälaskenta!D$20,2*SQRT(POWER((Päälaskenta!D$24+Päälaskenta!D$20),2)+POWER(Päälaskenta!E$15*(Päälaskenta!D$24+Päälaskenta!D$20),2))+Päälaskenta!C$15,(2*SQRT((POWER(F1544,2))+POWER(Päälaskenta!E$15*F1544,2))+Päälaskenta!C$15))</f>
        <v>6.6102043820260397</v>
      </c>
      <c r="O1544" s="8">
        <f t="shared" si="171"/>
        <v>0.82575313024239505</v>
      </c>
      <c r="P1544" s="8">
        <f>Päälaskenta!F$15</f>
        <v>0.08</v>
      </c>
      <c r="Q1544" s="8">
        <f t="shared" si="172"/>
        <v>60.054001229198498</v>
      </c>
      <c r="R1544" s="8">
        <f t="shared" si="173"/>
        <v>0.458009928248238</v>
      </c>
      <c r="S1544" s="8">
        <f t="shared" si="174"/>
        <v>1.73299025386185E-3</v>
      </c>
    </row>
    <row r="1545" spans="1:19" x14ac:dyDescent="0.2">
      <c r="A1545" s="8">
        <v>1543</v>
      </c>
      <c r="B1545" s="8">
        <f>IF(Päälaskenta!C$7,Päälaskenta!E$7,Päälaskenta!G$5)</f>
        <v>2.5</v>
      </c>
      <c r="C1545" s="56">
        <v>0.45700000000000002</v>
      </c>
      <c r="D1545" s="92">
        <f t="shared" si="168"/>
        <v>5.4704600000000001</v>
      </c>
      <c r="E1545" s="8">
        <f>Päälaskenta!F$15</f>
        <v>0.08</v>
      </c>
      <c r="F1545" s="93">
        <f>SQRT(POWER(Päälaskenta!C$15/(2*Päälaskenta!E$15),2)+(D1545/Päälaskenta!E$15))-Päälaskenta!C$15/(2*Päälaskenta!E$15)</f>
        <v>1.2786</v>
      </c>
      <c r="G1545" s="57">
        <f>2*SQRT((POWER(F1545,2))+POWER(Päälaskenta!E$15*F1545,2))+Päälaskenta!C$15</f>
        <v>6.62</v>
      </c>
      <c r="H1545" s="57">
        <f t="shared" si="169"/>
        <v>0.83</v>
      </c>
      <c r="I1545" s="62">
        <f t="shared" si="170"/>
        <v>1.714E-3</v>
      </c>
      <c r="M1545" s="8">
        <f>IF(F1545&gt;(Päälaskenta!D$24+Päälaskenta!D$20),(F1545*Päälaskenta!C$15 + F1545*F1545*Päälaskenta!E$15)+(Päälaskenta!C$15 + F1545*Päälaskenta!E$15)*(F1545-(Päälaskenta!D$24+Päälaskenta!D$20)),F1545*Päälaskenta!C$15 + F1545*F1545*Päälaskenta!E$15)</f>
        <v>5.4706179600000002</v>
      </c>
      <c r="N1545" s="8">
        <f>IF(F1545&gt;Päälaskenta!D$24+Päälaskenta!D$20,2*SQRT(POWER((Päälaskenta!D$24+Päälaskenta!D$20),2)+POWER(Päälaskenta!E$15*(Päälaskenta!D$24+Päälaskenta!D$20),2))+Päälaskenta!C$15,(2*SQRT((POWER(F1545,2))+POWER(Päälaskenta!E$15*F1545,2))+Päälaskenta!C$15))</f>
        <v>6.6164269217004801</v>
      </c>
      <c r="O1545" s="8">
        <f t="shared" si="171"/>
        <v>0.82682360505751695</v>
      </c>
      <c r="P1545" s="8">
        <f>Päälaskenta!F$15</f>
        <v>0.08</v>
      </c>
      <c r="Q1545" s="8">
        <f t="shared" si="172"/>
        <v>60.240464391512198</v>
      </c>
      <c r="R1545" s="8">
        <f t="shared" si="173"/>
        <v>0.45698676425213203</v>
      </c>
      <c r="S1545" s="8">
        <f t="shared" si="174"/>
        <v>1.7222785590522199E-3</v>
      </c>
    </row>
    <row r="1546" spans="1:19" x14ac:dyDescent="0.2">
      <c r="A1546" s="8">
        <v>1544</v>
      </c>
      <c r="B1546" s="8">
        <f>IF(Päälaskenta!C$7,Päälaskenta!E$7,Päälaskenta!G$5)</f>
        <v>2.5</v>
      </c>
      <c r="C1546" s="56">
        <v>0.45600000000000002</v>
      </c>
      <c r="D1546" s="92">
        <f t="shared" si="168"/>
        <v>5.4824599999999997</v>
      </c>
      <c r="E1546" s="8">
        <f>Päälaskenta!F$15</f>
        <v>0.08</v>
      </c>
      <c r="F1546" s="93">
        <f>SQRT(POWER(Päälaskenta!C$15/(2*Päälaskenta!E$15),2)+(D1546/Päälaskenta!E$15))-Päälaskenta!C$15/(2*Päälaskenta!E$15)</f>
        <v>1.2806999999999999</v>
      </c>
      <c r="G1546" s="57">
        <f>2*SQRT((POWER(F1546,2))+POWER(Päälaskenta!E$15*F1546,2))+Päälaskenta!C$15</f>
        <v>6.62</v>
      </c>
      <c r="H1546" s="57">
        <f t="shared" si="169"/>
        <v>0.83</v>
      </c>
      <c r="I1546" s="62">
        <f t="shared" si="170"/>
        <v>1.7060000000000001E-3</v>
      </c>
      <c r="M1546" s="8">
        <f>IF(F1546&gt;(Päälaskenta!D$24+Päälaskenta!D$20),(F1546*Päälaskenta!C$15 + F1546*F1546*Päälaskenta!E$15)+(Päälaskenta!C$15 + F1546*Päälaskenta!E$15)*(F1546-(Päälaskenta!D$24+Päälaskenta!D$20)),F1546*Päälaskenta!C$15 + F1546*F1546*Päälaskenta!E$15)</f>
        <v>5.4822924899999999</v>
      </c>
      <c r="N1546" s="8">
        <f>IF(F1546&gt;Päälaskenta!D$24+Päälaskenta!D$20,2*SQRT(POWER((Päälaskenta!D$24+Päälaskenta!D$20),2)+POWER(Päälaskenta!E$15*(Päälaskenta!D$24+Päälaskenta!D$20),2))+Päälaskenta!C$15,(2*SQRT((POWER(F1546,2))+POWER(Päälaskenta!E$15*F1546,2))+Päälaskenta!C$15))</f>
        <v>6.6223666186624497</v>
      </c>
      <c r="O1546" s="8">
        <f t="shared" si="171"/>
        <v>0.82784490888051798</v>
      </c>
      <c r="P1546" s="8">
        <f>Päälaskenta!F$15</f>
        <v>0.08</v>
      </c>
      <c r="Q1546" s="8">
        <f t="shared" si="172"/>
        <v>60.418722286660902</v>
      </c>
      <c r="R1546" s="8">
        <f t="shared" si="173"/>
        <v>0.45601361192605799</v>
      </c>
      <c r="S1546" s="8">
        <f t="shared" si="174"/>
        <v>1.7121308153652101E-3</v>
      </c>
    </row>
    <row r="1547" spans="1:19" x14ac:dyDescent="0.2">
      <c r="A1547" s="8">
        <v>1545</v>
      </c>
      <c r="B1547" s="8">
        <f>IF(Päälaskenta!C$7,Päälaskenta!E$7,Päälaskenta!G$5)</f>
        <v>2.5</v>
      </c>
      <c r="C1547" s="56">
        <v>0.45500000000000002</v>
      </c>
      <c r="D1547" s="92">
        <f t="shared" si="168"/>
        <v>5.49451</v>
      </c>
      <c r="E1547" s="8">
        <f>Päälaskenta!F$15</f>
        <v>0.08</v>
      </c>
      <c r="F1547" s="93">
        <f>SQRT(POWER(Päälaskenta!C$15/(2*Päälaskenta!E$15),2)+(D1547/Päälaskenta!E$15))-Päälaskenta!C$15/(2*Päälaskenta!E$15)</f>
        <v>1.2828999999999999</v>
      </c>
      <c r="G1547" s="57">
        <f>2*SQRT((POWER(F1547,2))+POWER(Päälaskenta!E$15*F1547,2))+Päälaskenta!C$15</f>
        <v>6.63</v>
      </c>
      <c r="H1547" s="57">
        <f t="shared" si="169"/>
        <v>0.83</v>
      </c>
      <c r="I1547" s="62">
        <f t="shared" si="170"/>
        <v>1.699E-3</v>
      </c>
      <c r="M1547" s="8">
        <f>IF(F1547&gt;(Päälaskenta!D$24+Päälaskenta!D$20),(F1547*Päälaskenta!C$15 + F1547*F1547*Päälaskenta!E$15)+(Päälaskenta!C$15 + F1547*Päälaskenta!E$15)*(F1547-(Päälaskenta!D$24+Päälaskenta!D$20)),F1547*Päälaskenta!C$15 + F1547*F1547*Päälaskenta!E$15)</f>
        <v>5.4945324099999997</v>
      </c>
      <c r="N1547" s="8">
        <f>IF(F1547&gt;Päälaskenta!D$24+Päälaskenta!D$20,2*SQRT(POWER((Päälaskenta!D$24+Päälaskenta!D$20),2)+POWER(Päälaskenta!E$15*(Päälaskenta!D$24+Päälaskenta!D$20),2))+Päälaskenta!C$15,(2*SQRT((POWER(F1547,2))+POWER(Päälaskenta!E$15*F1547,2))+Päälaskenta!C$15))</f>
        <v>6.6285891583368901</v>
      </c>
      <c r="O1547" s="8">
        <f t="shared" si="171"/>
        <v>0.82891431023288498</v>
      </c>
      <c r="P1547" s="8">
        <f>Päälaskenta!F$15</f>
        <v>0.08</v>
      </c>
      <c r="Q1547" s="8">
        <f t="shared" si="172"/>
        <v>60.605751948661499</v>
      </c>
      <c r="R1547" s="8">
        <f t="shared" si="173"/>
        <v>0.45499777113881801</v>
      </c>
      <c r="S1547" s="8">
        <f t="shared" si="174"/>
        <v>1.70157983172764E-3</v>
      </c>
    </row>
    <row r="1548" spans="1:19" x14ac:dyDescent="0.2">
      <c r="A1548" s="8">
        <v>1546</v>
      </c>
      <c r="B1548" s="8">
        <f>IF(Päälaskenta!C$7,Päälaskenta!E$7,Päälaskenta!G$5)</f>
        <v>2.5</v>
      </c>
      <c r="C1548" s="56">
        <v>0.45400000000000001</v>
      </c>
      <c r="D1548" s="92">
        <f t="shared" si="168"/>
        <v>5.5066100000000002</v>
      </c>
      <c r="E1548" s="8">
        <f>Päälaskenta!F$15</f>
        <v>0.08</v>
      </c>
      <c r="F1548" s="93">
        <f>SQRT(POWER(Päälaskenta!C$15/(2*Päälaskenta!E$15),2)+(D1548/Päälaskenta!E$15))-Päälaskenta!C$15/(2*Päälaskenta!E$15)</f>
        <v>1.2850999999999999</v>
      </c>
      <c r="G1548" s="57">
        <f>2*SQRT((POWER(F1548,2))+POWER(Päälaskenta!E$15*F1548,2))+Päälaskenta!C$15</f>
        <v>6.63</v>
      </c>
      <c r="H1548" s="57">
        <f t="shared" si="169"/>
        <v>0.83</v>
      </c>
      <c r="I1548" s="62">
        <f t="shared" si="170"/>
        <v>1.691E-3</v>
      </c>
      <c r="M1548" s="8">
        <f>IF(F1548&gt;(Päälaskenta!D$24+Päälaskenta!D$20),(F1548*Päälaskenta!C$15 + F1548*F1548*Päälaskenta!E$15)+(Päälaskenta!C$15 + F1548*Päälaskenta!E$15)*(F1548-(Päälaskenta!D$24+Päälaskenta!D$20)),F1548*Päälaskenta!C$15 + F1548*F1548*Päälaskenta!E$15)</f>
        <v>5.5067820100000002</v>
      </c>
      <c r="N1548" s="8">
        <f>IF(F1548&gt;Päälaskenta!D$24+Päälaskenta!D$20,2*SQRT(POWER((Päälaskenta!D$24+Päälaskenta!D$20),2)+POWER(Päälaskenta!E$15*(Päälaskenta!D$24+Päälaskenta!D$20),2))+Päälaskenta!C$15,(2*SQRT((POWER(F1548,2))+POWER(Päälaskenta!E$15*F1548,2))+Päälaskenta!C$15))</f>
        <v>6.6348116980113296</v>
      </c>
      <c r="O1548" s="8">
        <f t="shared" si="171"/>
        <v>0.82998316465417699</v>
      </c>
      <c r="P1548" s="8">
        <f>Päälaskenta!F$15</f>
        <v>0.08</v>
      </c>
      <c r="Q1548" s="8">
        <f t="shared" si="172"/>
        <v>60.793071588474596</v>
      </c>
      <c r="R1548" s="8">
        <f t="shared" si="173"/>
        <v>0.45398564814444098</v>
      </c>
      <c r="S1548" s="8">
        <f t="shared" si="174"/>
        <v>1.69110994585018E-3</v>
      </c>
    </row>
    <row r="1549" spans="1:19" x14ac:dyDescent="0.2">
      <c r="A1549" s="8">
        <v>1547</v>
      </c>
      <c r="B1549" s="8">
        <f>IF(Päälaskenta!C$7,Päälaskenta!E$7,Päälaskenta!G$5)</f>
        <v>2.5</v>
      </c>
      <c r="C1549" s="56">
        <v>0.45300000000000001</v>
      </c>
      <c r="D1549" s="92">
        <f t="shared" si="168"/>
        <v>5.5187600000000003</v>
      </c>
      <c r="E1549" s="8">
        <f>Päälaskenta!F$15</f>
        <v>0.08</v>
      </c>
      <c r="F1549" s="93">
        <f>SQRT(POWER(Päälaskenta!C$15/(2*Päälaskenta!E$15),2)+(D1549/Päälaskenta!E$15))-Päälaskenta!C$15/(2*Päälaskenta!E$15)</f>
        <v>1.2871999999999999</v>
      </c>
      <c r="G1549" s="57">
        <f>2*SQRT((POWER(F1549,2))+POWER(Päälaskenta!E$15*F1549,2))+Päälaskenta!C$15</f>
        <v>6.64</v>
      </c>
      <c r="H1549" s="57">
        <f t="shared" si="169"/>
        <v>0.83</v>
      </c>
      <c r="I1549" s="62">
        <f t="shared" si="170"/>
        <v>1.684E-3</v>
      </c>
      <c r="M1549" s="8">
        <f>IF(F1549&gt;(Päälaskenta!D$24+Päälaskenta!D$20),(F1549*Päälaskenta!C$15 + F1549*F1549*Päälaskenta!E$15)+(Päälaskenta!C$15 + F1549*Päälaskenta!E$15)*(F1549-(Päälaskenta!D$24+Päälaskenta!D$20)),F1549*Päälaskenta!C$15 + F1549*F1549*Päälaskenta!E$15)</f>
        <v>5.51848384</v>
      </c>
      <c r="N1549" s="8">
        <f>IF(F1549&gt;Päälaskenta!D$24+Päälaskenta!D$20,2*SQRT(POWER((Päälaskenta!D$24+Päälaskenta!D$20),2)+POWER(Päälaskenta!E$15*(Päälaskenta!D$24+Päälaskenta!D$20),2))+Päälaskenta!C$15,(2*SQRT((POWER(F1549,2))+POWER(Päälaskenta!E$15*F1549,2))+Päälaskenta!C$15))</f>
        <v>6.6407513949733001</v>
      </c>
      <c r="O1549" s="8">
        <f t="shared" si="171"/>
        <v>0.83100292599075498</v>
      </c>
      <c r="P1549" s="8">
        <f>Päälaskenta!F$15</f>
        <v>0.08</v>
      </c>
      <c r="Q1549" s="8">
        <f t="shared" si="172"/>
        <v>60.972147293073597</v>
      </c>
      <c r="R1549" s="8">
        <f t="shared" si="173"/>
        <v>0.45302298103676197</v>
      </c>
      <c r="S1549" s="8">
        <f t="shared" si="174"/>
        <v>1.6811909253934801E-3</v>
      </c>
    </row>
    <row r="1550" spans="1:19" x14ac:dyDescent="0.2">
      <c r="A1550" s="8">
        <v>1548</v>
      </c>
      <c r="B1550" s="8">
        <f>IF(Päälaskenta!C$7,Päälaskenta!E$7,Päälaskenta!G$5)</f>
        <v>2.5</v>
      </c>
      <c r="C1550" s="56">
        <v>0.45200000000000001</v>
      </c>
      <c r="D1550" s="92">
        <f t="shared" si="168"/>
        <v>5.5309699999999999</v>
      </c>
      <c r="E1550" s="8">
        <f>Päälaskenta!F$15</f>
        <v>0.08</v>
      </c>
      <c r="F1550" s="93">
        <f>SQRT(POWER(Päälaskenta!C$15/(2*Päälaskenta!E$15),2)+(D1550/Päälaskenta!E$15))-Päälaskenta!C$15/(2*Päälaskenta!E$15)</f>
        <v>1.2894000000000001</v>
      </c>
      <c r="G1550" s="57">
        <f>2*SQRT((POWER(F1550,2))+POWER(Päälaskenta!E$15*F1550,2))+Päälaskenta!C$15</f>
        <v>6.65</v>
      </c>
      <c r="H1550" s="57">
        <f t="shared" si="169"/>
        <v>0.83</v>
      </c>
      <c r="I1550" s="62">
        <f t="shared" si="170"/>
        <v>1.676E-3</v>
      </c>
      <c r="M1550" s="8">
        <f>IF(F1550&gt;(Päälaskenta!D$24+Päälaskenta!D$20),(F1550*Päälaskenta!C$15 + F1550*F1550*Päälaskenta!E$15)+(Päälaskenta!C$15 + F1550*Päälaskenta!E$15)*(F1550-(Päälaskenta!D$24+Päälaskenta!D$20)),F1550*Päälaskenta!C$15 + F1550*F1550*Päälaskenta!E$15)</f>
        <v>5.5307523600000001</v>
      </c>
      <c r="N1550" s="8">
        <f>IF(F1550&gt;Päälaskenta!D$24+Päälaskenta!D$20,2*SQRT(POWER((Päälaskenta!D$24+Päälaskenta!D$20),2)+POWER(Päälaskenta!E$15*(Päälaskenta!D$24+Päälaskenta!D$20),2))+Päälaskenta!C$15,(2*SQRT((POWER(F1550,2))+POWER(Päälaskenta!E$15*F1550,2))+Päälaskenta!C$15))</f>
        <v>6.6469739346477397</v>
      </c>
      <c r="O1550" s="8">
        <f t="shared" si="171"/>
        <v>0.83207071584418701</v>
      </c>
      <c r="P1550" s="8">
        <f>Päälaskenta!F$15</f>
        <v>0.08</v>
      </c>
      <c r="Q1550" s="8">
        <f t="shared" si="172"/>
        <v>61.160033983481298</v>
      </c>
      <c r="R1550" s="8">
        <f t="shared" si="173"/>
        <v>0.45201806865928801</v>
      </c>
      <c r="S1550" s="8">
        <f t="shared" si="174"/>
        <v>1.6708773860144E-3</v>
      </c>
    </row>
    <row r="1551" spans="1:19" x14ac:dyDescent="0.2">
      <c r="A1551" s="8">
        <v>1549</v>
      </c>
      <c r="B1551" s="8">
        <f>IF(Päälaskenta!C$7,Päälaskenta!E$7,Päälaskenta!G$5)</f>
        <v>2.5</v>
      </c>
      <c r="C1551" s="56">
        <v>0.45100000000000001</v>
      </c>
      <c r="D1551" s="92">
        <f t="shared" si="168"/>
        <v>5.5432399999999999</v>
      </c>
      <c r="E1551" s="8">
        <f>Päälaskenta!F$15</f>
        <v>0.08</v>
      </c>
      <c r="F1551" s="93">
        <f>SQRT(POWER(Päälaskenta!C$15/(2*Päälaskenta!E$15),2)+(D1551/Päälaskenta!E$15))-Päälaskenta!C$15/(2*Päälaskenta!E$15)</f>
        <v>1.2916000000000001</v>
      </c>
      <c r="G1551" s="57">
        <f>2*SQRT((POWER(F1551,2))+POWER(Päälaskenta!E$15*F1551,2))+Päälaskenta!C$15</f>
        <v>6.65</v>
      </c>
      <c r="H1551" s="57">
        <f t="shared" si="169"/>
        <v>0.83</v>
      </c>
      <c r="I1551" s="62">
        <f t="shared" si="170"/>
        <v>1.6689999999999999E-3</v>
      </c>
      <c r="M1551" s="8">
        <f>IF(F1551&gt;(Päälaskenta!D$24+Päälaskenta!D$20),(F1551*Päälaskenta!C$15 + F1551*F1551*Päälaskenta!E$15)+(Päälaskenta!C$15 + F1551*Päälaskenta!E$15)*(F1551-(Päälaskenta!D$24+Päälaskenta!D$20)),F1551*Päälaskenta!C$15 + F1551*F1551*Päälaskenta!E$15)</f>
        <v>5.5430305600000001</v>
      </c>
      <c r="N1551" s="8">
        <f>IF(F1551&gt;Päälaskenta!D$24+Päälaskenta!D$20,2*SQRT(POWER((Päälaskenta!D$24+Päälaskenta!D$20),2)+POWER(Päälaskenta!E$15*(Päälaskenta!D$24+Päälaskenta!D$20),2))+Päälaskenta!C$15,(2*SQRT((POWER(F1551,2))+POWER(Päälaskenta!E$15*F1551,2))+Päälaskenta!C$15))</f>
        <v>6.6531964743221801</v>
      </c>
      <c r="O1551" s="8">
        <f t="shared" si="171"/>
        <v>0.83313796329225598</v>
      </c>
      <c r="P1551" s="8">
        <f>Päälaskenta!F$15</f>
        <v>0.08</v>
      </c>
      <c r="Q1551" s="8">
        <f t="shared" si="172"/>
        <v>61.348210934159901</v>
      </c>
      <c r="R1551" s="8">
        <f t="shared" si="173"/>
        <v>0.45101681705323299</v>
      </c>
      <c r="S1551" s="8">
        <f t="shared" si="174"/>
        <v>1.6606427471773601E-3</v>
      </c>
    </row>
    <row r="1552" spans="1:19" x14ac:dyDescent="0.2">
      <c r="A1552" s="8">
        <v>1550</v>
      </c>
      <c r="B1552" s="8">
        <f>IF(Päälaskenta!C$7,Päälaskenta!E$7,Päälaskenta!G$5)</f>
        <v>2.5</v>
      </c>
      <c r="C1552" s="56">
        <v>0.45</v>
      </c>
      <c r="D1552" s="92">
        <f t="shared" si="168"/>
        <v>5.5555599999999998</v>
      </c>
      <c r="E1552" s="8">
        <f>Päälaskenta!F$15</f>
        <v>0.08</v>
      </c>
      <c r="F1552" s="93">
        <f>SQRT(POWER(Päälaskenta!C$15/(2*Päälaskenta!E$15),2)+(D1552/Päälaskenta!E$15))-Päälaskenta!C$15/(2*Päälaskenta!E$15)</f>
        <v>1.2938000000000001</v>
      </c>
      <c r="G1552" s="57">
        <f>2*SQRT((POWER(F1552,2))+POWER(Päälaskenta!E$15*F1552,2))+Päälaskenta!C$15</f>
        <v>6.66</v>
      </c>
      <c r="H1552" s="57">
        <f t="shared" si="169"/>
        <v>0.83</v>
      </c>
      <c r="I1552" s="62">
        <f t="shared" si="170"/>
        <v>1.6620000000000001E-3</v>
      </c>
      <c r="M1552" s="8">
        <f>IF(F1552&gt;(Päälaskenta!D$24+Päälaskenta!D$20),(F1552*Päälaskenta!C$15 + F1552*F1552*Päälaskenta!E$15)+(Päälaskenta!C$15 + F1552*Päälaskenta!E$15)*(F1552-(Päälaskenta!D$24+Päälaskenta!D$20)),F1552*Päälaskenta!C$15 + F1552*F1552*Päälaskenta!E$15)</f>
        <v>5.5553184399999997</v>
      </c>
      <c r="N1552" s="8">
        <f>IF(F1552&gt;Päälaskenta!D$24+Päälaskenta!D$20,2*SQRT(POWER((Päälaskenta!D$24+Päälaskenta!D$20),2)+POWER(Päälaskenta!E$15*(Päälaskenta!D$24+Päälaskenta!D$20),2))+Päälaskenta!C$15,(2*SQRT((POWER(F1552,2))+POWER(Päälaskenta!E$15*F1552,2))+Päälaskenta!C$15))</f>
        <v>6.6594190139966196</v>
      </c>
      <c r="O1552" s="8">
        <f t="shared" si="171"/>
        <v>0.83420466985542696</v>
      </c>
      <c r="P1552" s="8">
        <f>Päälaskenta!F$15</f>
        <v>0.08</v>
      </c>
      <c r="Q1552" s="8">
        <f t="shared" si="172"/>
        <v>61.536678240979199</v>
      </c>
      <c r="R1552" s="8">
        <f t="shared" si="173"/>
        <v>0.450019207179778</v>
      </c>
      <c r="S1552" s="8">
        <f t="shared" si="174"/>
        <v>1.65048628112496E-3</v>
      </c>
    </row>
    <row r="1553" spans="1:19" x14ac:dyDescent="0.2">
      <c r="A1553" s="8">
        <v>1551</v>
      </c>
      <c r="B1553" s="8">
        <f>IF(Päälaskenta!C$7,Päälaskenta!E$7,Päälaskenta!G$5)</f>
        <v>2.5</v>
      </c>
      <c r="C1553" s="56">
        <v>0.44900000000000001</v>
      </c>
      <c r="D1553" s="92">
        <f t="shared" si="168"/>
        <v>5.5679299999999996</v>
      </c>
      <c r="E1553" s="8">
        <f>Päälaskenta!F$15</f>
        <v>0.08</v>
      </c>
      <c r="F1553" s="93">
        <f>SQRT(POWER(Päälaskenta!C$15/(2*Päälaskenta!E$15),2)+(D1553/Päälaskenta!E$15))-Päälaskenta!C$15/(2*Päälaskenta!E$15)</f>
        <v>1.2961</v>
      </c>
      <c r="G1553" s="57">
        <f>2*SQRT((POWER(F1553,2))+POWER(Päälaskenta!E$15*F1553,2))+Päälaskenta!C$15</f>
        <v>6.67</v>
      </c>
      <c r="H1553" s="57">
        <f t="shared" si="169"/>
        <v>0.83</v>
      </c>
      <c r="I1553" s="62">
        <f t="shared" si="170"/>
        <v>1.6540000000000001E-3</v>
      </c>
      <c r="M1553" s="8">
        <f>IF(F1553&gt;(Päälaskenta!D$24+Päälaskenta!D$20),(F1553*Päälaskenta!C$15 + F1553*F1553*Päälaskenta!E$15)+(Päälaskenta!C$15 + F1553*Päälaskenta!E$15)*(F1553-(Päälaskenta!D$24+Päälaskenta!D$20)),F1553*Päälaskenta!C$15 + F1553*F1553*Päälaskenta!E$15)</f>
        <v>5.5681752099999997</v>
      </c>
      <c r="N1553" s="8">
        <f>IF(F1553&gt;Päälaskenta!D$24+Päälaskenta!D$20,2*SQRT(POWER((Päälaskenta!D$24+Päälaskenta!D$20),2)+POWER(Päälaskenta!E$15*(Päälaskenta!D$24+Päälaskenta!D$20),2))+Päälaskenta!C$15,(2*SQRT((POWER(F1553,2))+POWER(Päälaskenta!E$15*F1553,2))+Päälaskenta!C$15))</f>
        <v>6.6659243963835397</v>
      </c>
      <c r="O1553" s="8">
        <f t="shared" si="171"/>
        <v>0.83531928640248299</v>
      </c>
      <c r="P1553" s="8">
        <f>Päälaskenta!F$15</f>
        <v>0.08</v>
      </c>
      <c r="Q1553" s="8">
        <f t="shared" si="172"/>
        <v>61.734022800873703</v>
      </c>
      <c r="R1553" s="8">
        <f t="shared" si="173"/>
        <v>0.44898012467535098</v>
      </c>
      <c r="S1553" s="8">
        <f t="shared" si="174"/>
        <v>1.63995095976368E-3</v>
      </c>
    </row>
    <row r="1554" spans="1:19" x14ac:dyDescent="0.2">
      <c r="A1554" s="8">
        <v>1552</v>
      </c>
      <c r="B1554" s="8">
        <f>IF(Päälaskenta!C$7,Päälaskenta!E$7,Päälaskenta!G$5)</f>
        <v>2.5</v>
      </c>
      <c r="C1554" s="56">
        <v>0.44800000000000001</v>
      </c>
      <c r="D1554" s="92">
        <f t="shared" si="168"/>
        <v>5.5803599999999998</v>
      </c>
      <c r="E1554" s="8">
        <f>Päälaskenta!F$15</f>
        <v>0.08</v>
      </c>
      <c r="F1554" s="93">
        <f>SQRT(POWER(Päälaskenta!C$15/(2*Päälaskenta!E$15),2)+(D1554/Päälaskenta!E$15))-Päälaskenta!C$15/(2*Päälaskenta!E$15)</f>
        <v>1.2983</v>
      </c>
      <c r="G1554" s="57">
        <f>2*SQRT((POWER(F1554,2))+POWER(Päälaskenta!E$15*F1554,2))+Päälaskenta!C$15</f>
        <v>6.67</v>
      </c>
      <c r="H1554" s="57">
        <f t="shared" si="169"/>
        <v>0.84</v>
      </c>
      <c r="I1554" s="62">
        <f t="shared" si="170"/>
        <v>1.621E-3</v>
      </c>
      <c r="M1554" s="8">
        <f>IF(F1554&gt;(Päälaskenta!D$24+Päälaskenta!D$20),(F1554*Päälaskenta!C$15 + F1554*F1554*Päälaskenta!E$15)+(Päälaskenta!C$15 + F1554*Päälaskenta!E$15)*(F1554-(Päälaskenta!D$24+Päälaskenta!D$20)),F1554*Päälaskenta!C$15 + F1554*F1554*Päälaskenta!E$15)</f>
        <v>5.5804828899999999</v>
      </c>
      <c r="N1554" s="8">
        <f>IF(F1554&gt;Päälaskenta!D$24+Päälaskenta!D$20,2*SQRT(POWER((Päälaskenta!D$24+Päälaskenta!D$20),2)+POWER(Päälaskenta!E$15*(Päälaskenta!D$24+Päälaskenta!D$20),2))+Päälaskenta!C$15,(2*SQRT((POWER(F1554,2))+POWER(Päälaskenta!E$15*F1554,2))+Päälaskenta!C$15))</f>
        <v>6.6721469360579801</v>
      </c>
      <c r="O1554" s="8">
        <f t="shared" si="171"/>
        <v>0.83638489132211002</v>
      </c>
      <c r="P1554" s="8">
        <f>Päälaskenta!F$15</f>
        <v>0.08</v>
      </c>
      <c r="Q1554" s="8">
        <f t="shared" si="172"/>
        <v>61.923084317146397</v>
      </c>
      <c r="R1554" s="8">
        <f t="shared" si="173"/>
        <v>0.447989905045655</v>
      </c>
      <c r="S1554" s="8">
        <f t="shared" si="174"/>
        <v>1.6299521588704999E-3</v>
      </c>
    </row>
    <row r="1555" spans="1:19" x14ac:dyDescent="0.2">
      <c r="A1555" s="8">
        <v>1553</v>
      </c>
      <c r="B1555" s="8">
        <f>IF(Päälaskenta!C$7,Päälaskenta!E$7,Päälaskenta!G$5)</f>
        <v>2.5</v>
      </c>
      <c r="C1555" s="56">
        <v>0.44700000000000001</v>
      </c>
      <c r="D1555" s="92">
        <f t="shared" si="168"/>
        <v>5.5928399999999998</v>
      </c>
      <c r="E1555" s="8">
        <f>Päälaskenta!F$15</f>
        <v>0.08</v>
      </c>
      <c r="F1555" s="93">
        <f>SQRT(POWER(Päälaskenta!C$15/(2*Päälaskenta!E$15),2)+(D1555/Päälaskenta!E$15))-Päälaskenta!C$15/(2*Päälaskenta!E$15)</f>
        <v>1.3005</v>
      </c>
      <c r="G1555" s="57">
        <f>2*SQRT((POWER(F1555,2))+POWER(Päälaskenta!E$15*F1555,2))+Päälaskenta!C$15</f>
        <v>6.68</v>
      </c>
      <c r="H1555" s="57">
        <f t="shared" si="169"/>
        <v>0.84</v>
      </c>
      <c r="I1555" s="62">
        <f t="shared" si="170"/>
        <v>1.6130000000000001E-3</v>
      </c>
      <c r="M1555" s="8">
        <f>IF(F1555&gt;(Päälaskenta!D$24+Päälaskenta!D$20),(F1555*Päälaskenta!C$15 + F1555*F1555*Päälaskenta!E$15)+(Päälaskenta!C$15 + F1555*Päälaskenta!E$15)*(F1555-(Päälaskenta!D$24+Päälaskenta!D$20)),F1555*Päälaskenta!C$15 + F1555*F1555*Päälaskenta!E$15)</f>
        <v>5.5928002499999998</v>
      </c>
      <c r="N1555" s="8">
        <f>IF(F1555&gt;Päälaskenta!D$24+Päälaskenta!D$20,2*SQRT(POWER((Päälaskenta!D$24+Päälaskenta!D$20),2)+POWER(Päälaskenta!E$15*(Päälaskenta!D$24+Päälaskenta!D$20),2))+Päälaskenta!C$15,(2*SQRT((POWER(F1555,2))+POWER(Päälaskenta!E$15*F1555,2))+Päälaskenta!C$15))</f>
        <v>6.6783694757324197</v>
      </c>
      <c r="O1555" s="8">
        <f t="shared" si="171"/>
        <v>0.83744995995248295</v>
      </c>
      <c r="P1555" s="8">
        <f>Päälaskenta!F$15</f>
        <v>0.08</v>
      </c>
      <c r="Q1555" s="8">
        <f t="shared" si="172"/>
        <v>62.112436482350198</v>
      </c>
      <c r="R1555" s="8">
        <f t="shared" si="173"/>
        <v>0.44700326996302098</v>
      </c>
      <c r="S1555" s="8">
        <f t="shared" si="174"/>
        <v>1.6200293625646301E-3</v>
      </c>
    </row>
    <row r="1556" spans="1:19" x14ac:dyDescent="0.2">
      <c r="A1556" s="8">
        <v>1554</v>
      </c>
      <c r="B1556" s="8">
        <f>IF(Päälaskenta!C$7,Päälaskenta!E$7,Päälaskenta!G$5)</f>
        <v>2.5</v>
      </c>
      <c r="C1556" s="56">
        <v>0.44600000000000001</v>
      </c>
      <c r="D1556" s="92">
        <f t="shared" si="168"/>
        <v>5.6053800000000003</v>
      </c>
      <c r="E1556" s="8">
        <f>Päälaskenta!F$15</f>
        <v>0.08</v>
      </c>
      <c r="F1556" s="93">
        <f>SQRT(POWER(Päälaskenta!C$15/(2*Päälaskenta!E$15),2)+(D1556/Päälaskenta!E$15))-Päälaskenta!C$15/(2*Päälaskenta!E$15)</f>
        <v>1.3027</v>
      </c>
      <c r="G1556" s="57">
        <f>2*SQRT((POWER(F1556,2))+POWER(Päälaskenta!E$15*F1556,2))+Päälaskenta!C$15</f>
        <v>6.68</v>
      </c>
      <c r="H1556" s="57">
        <f t="shared" si="169"/>
        <v>0.84</v>
      </c>
      <c r="I1556" s="62">
        <f t="shared" si="170"/>
        <v>1.606E-3</v>
      </c>
      <c r="M1556" s="8">
        <f>IF(F1556&gt;(Päälaskenta!D$24+Päälaskenta!D$20),(F1556*Päälaskenta!C$15 + F1556*F1556*Päälaskenta!E$15)+(Päälaskenta!C$15 + F1556*Päälaskenta!E$15)*(F1556-(Päälaskenta!D$24+Päälaskenta!D$20)),F1556*Päälaskenta!C$15 + F1556*F1556*Päälaskenta!E$15)</f>
        <v>5.6051272900000004</v>
      </c>
      <c r="N1556" s="8">
        <f>IF(F1556&gt;Päälaskenta!D$24+Päälaskenta!D$20,2*SQRT(POWER((Päälaskenta!D$24+Päälaskenta!D$20),2)+POWER(Päälaskenta!E$15*(Päälaskenta!D$24+Päälaskenta!D$20),2))+Päälaskenta!C$15,(2*SQRT((POWER(F1556,2))+POWER(Päälaskenta!E$15*F1556,2))+Päälaskenta!C$15))</f>
        <v>6.6845920154068601</v>
      </c>
      <c r="O1556" s="8">
        <f t="shared" si="171"/>
        <v>0.83851449379126297</v>
      </c>
      <c r="P1556" s="8">
        <f>Päälaskenta!F$15</f>
        <v>0.08</v>
      </c>
      <c r="Q1556" s="8">
        <f t="shared" si="172"/>
        <v>62.302079392892999</v>
      </c>
      <c r="R1556" s="8">
        <f t="shared" si="173"/>
        <v>0.44602020090787298</v>
      </c>
      <c r="S1556" s="8">
        <f t="shared" si="174"/>
        <v>1.61018187438321E-3</v>
      </c>
    </row>
    <row r="1557" spans="1:19" x14ac:dyDescent="0.2">
      <c r="A1557" s="8">
        <v>1555</v>
      </c>
      <c r="B1557" s="8">
        <f>IF(Päälaskenta!C$7,Päälaskenta!E$7,Päälaskenta!G$5)</f>
        <v>2.5</v>
      </c>
      <c r="C1557" s="56">
        <v>0.44500000000000001</v>
      </c>
      <c r="D1557" s="92">
        <f t="shared" si="168"/>
        <v>5.6179800000000002</v>
      </c>
      <c r="E1557" s="8">
        <f>Päälaskenta!F$15</f>
        <v>0.08</v>
      </c>
      <c r="F1557" s="93">
        <f>SQRT(POWER(Päälaskenta!C$15/(2*Päälaskenta!E$15),2)+(D1557/Päälaskenta!E$15))-Päälaskenta!C$15/(2*Päälaskenta!E$15)</f>
        <v>1.3049999999999999</v>
      </c>
      <c r="G1557" s="57">
        <f>2*SQRT((POWER(F1557,2))+POWER(Päälaskenta!E$15*F1557,2))+Päälaskenta!C$15</f>
        <v>6.69</v>
      </c>
      <c r="H1557" s="57">
        <f t="shared" si="169"/>
        <v>0.84</v>
      </c>
      <c r="I1557" s="62">
        <f t="shared" si="170"/>
        <v>1.5989999999999999E-3</v>
      </c>
      <c r="M1557" s="8">
        <f>IF(F1557&gt;(Päälaskenta!D$24+Päälaskenta!D$20),(F1557*Päälaskenta!C$15 + F1557*F1557*Päälaskenta!E$15)+(Päälaskenta!C$15 + F1557*Päälaskenta!E$15)*(F1557-(Päälaskenta!D$24+Päälaskenta!D$20)),F1557*Päälaskenta!C$15 + F1557*F1557*Päälaskenta!E$15)</f>
        <v>5.6180250000000003</v>
      </c>
      <c r="N1557" s="8">
        <f>IF(F1557&gt;Päälaskenta!D$24+Päälaskenta!D$20,2*SQRT(POWER((Päälaskenta!D$24+Päälaskenta!D$20),2)+POWER(Päälaskenta!E$15*(Päälaskenta!D$24+Päälaskenta!D$20),2))+Päälaskenta!C$15,(2*SQRT((POWER(F1557,2))+POWER(Päälaskenta!E$15*F1557,2))+Päälaskenta!C$15))</f>
        <v>6.6910973977937802</v>
      </c>
      <c r="O1557" s="8">
        <f t="shared" si="171"/>
        <v>0.839626845344144</v>
      </c>
      <c r="P1557" s="8">
        <f>Päälaskenta!F$15</f>
        <v>0.08</v>
      </c>
      <c r="Q1557" s="8">
        <f t="shared" si="172"/>
        <v>62.500653409760901</v>
      </c>
      <c r="R1557" s="8">
        <f t="shared" si="173"/>
        <v>0.44499623978177399</v>
      </c>
      <c r="S1557" s="8">
        <f t="shared" si="174"/>
        <v>1.59996654594486E-3</v>
      </c>
    </row>
    <row r="1558" spans="1:19" x14ac:dyDescent="0.2">
      <c r="A1558" s="8">
        <v>1556</v>
      </c>
      <c r="B1558" s="8">
        <f>IF(Päälaskenta!C$7,Päälaskenta!E$7,Päälaskenta!G$5)</f>
        <v>2.5</v>
      </c>
      <c r="C1558" s="56">
        <v>0.44400000000000001</v>
      </c>
      <c r="D1558" s="92">
        <f t="shared" si="168"/>
        <v>5.63063</v>
      </c>
      <c r="E1558" s="8">
        <f>Päälaskenta!F$15</f>
        <v>0.08</v>
      </c>
      <c r="F1558" s="93">
        <f>SQRT(POWER(Päälaskenta!C$15/(2*Päälaskenta!E$15),2)+(D1558/Päälaskenta!E$15))-Päälaskenta!C$15/(2*Päälaskenta!E$15)</f>
        <v>1.3071999999999999</v>
      </c>
      <c r="G1558" s="57">
        <f>2*SQRT((POWER(F1558,2))+POWER(Päälaskenta!E$15*F1558,2))+Päälaskenta!C$15</f>
        <v>6.7</v>
      </c>
      <c r="H1558" s="57">
        <f t="shared" si="169"/>
        <v>0.84</v>
      </c>
      <c r="I1558" s="62">
        <f t="shared" si="170"/>
        <v>1.5920000000000001E-3</v>
      </c>
      <c r="M1558" s="8">
        <f>IF(F1558&gt;(Päälaskenta!D$24+Päälaskenta!D$20),(F1558*Päälaskenta!C$15 + F1558*F1558*Päälaskenta!E$15)+(Päälaskenta!C$15 + F1558*Päälaskenta!E$15)*(F1558-(Päälaskenta!D$24+Päälaskenta!D$20)),F1558*Päälaskenta!C$15 + F1558*F1558*Päälaskenta!E$15)</f>
        <v>5.6303718399999996</v>
      </c>
      <c r="N1558" s="8">
        <f>IF(F1558&gt;Päälaskenta!D$24+Päälaskenta!D$20,2*SQRT(POWER((Päälaskenta!D$24+Päälaskenta!D$20),2)+POWER(Päälaskenta!E$15*(Päälaskenta!D$24+Päälaskenta!D$20),2))+Päälaskenta!C$15,(2*SQRT((POWER(F1558,2))+POWER(Päälaskenta!E$15*F1558,2))+Päälaskenta!C$15))</f>
        <v>6.6973199374682197</v>
      </c>
      <c r="O1558" s="8">
        <f t="shared" si="171"/>
        <v>0.84069028993237005</v>
      </c>
      <c r="P1558" s="8">
        <f>Päälaskenta!F$15</f>
        <v>0.08</v>
      </c>
      <c r="Q1558" s="8">
        <f t="shared" si="172"/>
        <v>62.690891327505803</v>
      </c>
      <c r="R1558" s="8">
        <f t="shared" si="173"/>
        <v>0.44402040771786799</v>
      </c>
      <c r="S1558" s="8">
        <f t="shared" si="174"/>
        <v>1.59027095923464E-3</v>
      </c>
    </row>
    <row r="1559" spans="1:19" x14ac:dyDescent="0.2">
      <c r="A1559" s="8">
        <v>1557</v>
      </c>
      <c r="B1559" s="8">
        <f>IF(Päälaskenta!C$7,Päälaskenta!E$7,Päälaskenta!G$5)</f>
        <v>2.5</v>
      </c>
      <c r="C1559" s="56">
        <v>0.443</v>
      </c>
      <c r="D1559" s="92">
        <f t="shared" si="168"/>
        <v>5.6433400000000002</v>
      </c>
      <c r="E1559" s="8">
        <f>Päälaskenta!F$15</f>
        <v>0.08</v>
      </c>
      <c r="F1559" s="93">
        <f>SQRT(POWER(Päälaskenta!C$15/(2*Päälaskenta!E$15),2)+(D1559/Päälaskenta!E$15))-Päälaskenta!C$15/(2*Päälaskenta!E$15)</f>
        <v>1.3095000000000001</v>
      </c>
      <c r="G1559" s="57">
        <f>2*SQRT((POWER(F1559,2))+POWER(Päälaskenta!E$15*F1559,2))+Päälaskenta!C$15</f>
        <v>6.7</v>
      </c>
      <c r="H1559" s="57">
        <f t="shared" si="169"/>
        <v>0.84</v>
      </c>
      <c r="I1559" s="62">
        <f t="shared" si="170"/>
        <v>1.585E-3</v>
      </c>
      <c r="M1559" s="8">
        <f>IF(F1559&gt;(Päälaskenta!D$24+Päälaskenta!D$20),(F1559*Päälaskenta!C$15 + F1559*F1559*Päälaskenta!E$15)+(Päälaskenta!C$15 + F1559*Päälaskenta!E$15)*(F1559-(Päälaskenta!D$24+Päälaskenta!D$20)),F1559*Päälaskenta!C$15 + F1559*F1559*Päälaskenta!E$15)</f>
        <v>5.6432902499999997</v>
      </c>
      <c r="N1559" s="8">
        <f>IF(F1559&gt;Päälaskenta!D$24+Päälaskenta!D$20,2*SQRT(POWER((Päälaskenta!D$24+Päälaskenta!D$20),2)+POWER(Päälaskenta!E$15*(Päälaskenta!D$24+Päälaskenta!D$20),2))+Päälaskenta!C$15,(2*SQRT((POWER(F1559,2))+POWER(Päälaskenta!E$15*F1559,2))+Päälaskenta!C$15))</f>
        <v>6.7038253198551399</v>
      </c>
      <c r="O1559" s="8">
        <f t="shared" si="171"/>
        <v>0.84180150596793002</v>
      </c>
      <c r="P1559" s="8">
        <f>Päälaskenta!F$15</f>
        <v>0.08</v>
      </c>
      <c r="Q1559" s="8">
        <f t="shared" si="172"/>
        <v>62.890087608926997</v>
      </c>
      <c r="R1559" s="8">
        <f t="shared" si="173"/>
        <v>0.44300397272672598</v>
      </c>
      <c r="S1559" s="8">
        <f t="shared" si="174"/>
        <v>1.5802129548719299E-3</v>
      </c>
    </row>
    <row r="1560" spans="1:19" x14ac:dyDescent="0.2">
      <c r="A1560" s="8">
        <v>1558</v>
      </c>
      <c r="B1560" s="8">
        <f>IF(Päälaskenta!C$7,Päälaskenta!E$7,Päälaskenta!G$5)</f>
        <v>2.5</v>
      </c>
      <c r="C1560" s="56">
        <v>0.442</v>
      </c>
      <c r="D1560" s="92">
        <f t="shared" si="168"/>
        <v>5.65611</v>
      </c>
      <c r="E1560" s="8">
        <f>Päälaskenta!F$15</f>
        <v>0.08</v>
      </c>
      <c r="F1560" s="93">
        <f>SQRT(POWER(Päälaskenta!C$15/(2*Päälaskenta!E$15),2)+(D1560/Päälaskenta!E$15))-Päälaskenta!C$15/(2*Päälaskenta!E$15)</f>
        <v>1.3118000000000001</v>
      </c>
      <c r="G1560" s="57">
        <f>2*SQRT((POWER(F1560,2))+POWER(Päälaskenta!E$15*F1560,2))+Päälaskenta!C$15</f>
        <v>6.71</v>
      </c>
      <c r="H1560" s="57">
        <f t="shared" si="169"/>
        <v>0.84</v>
      </c>
      <c r="I1560" s="62">
        <f t="shared" si="170"/>
        <v>1.578E-3</v>
      </c>
      <c r="M1560" s="8">
        <f>IF(F1560&gt;(Päälaskenta!D$24+Päälaskenta!D$20),(F1560*Päälaskenta!C$15 + F1560*F1560*Päälaskenta!E$15)+(Päälaskenta!C$15 + F1560*Päälaskenta!E$15)*(F1560-(Päälaskenta!D$24+Päälaskenta!D$20)),F1560*Päälaskenta!C$15 + F1560*F1560*Päälaskenta!E$15)</f>
        <v>5.6562192400000004</v>
      </c>
      <c r="N1560" s="8">
        <f>IF(F1560&gt;Päälaskenta!D$24+Päälaskenta!D$20,2*SQRT(POWER((Päälaskenta!D$24+Päälaskenta!D$20),2)+POWER(Päälaskenta!E$15*(Päälaskenta!D$24+Päälaskenta!D$20),2))+Päälaskenta!C$15,(2*SQRT((POWER(F1560,2))+POWER(Päälaskenta!E$15*F1560,2))+Päälaskenta!C$15))</f>
        <v>6.7103307022420502</v>
      </c>
      <c r="O1560" s="8">
        <f t="shared" si="171"/>
        <v>0.84291214412281501</v>
      </c>
      <c r="P1560" s="8">
        <f>Päälaskenta!F$15</f>
        <v>0.08</v>
      </c>
      <c r="Q1560" s="8">
        <f t="shared" si="172"/>
        <v>63.089602100340201</v>
      </c>
      <c r="R1560" s="8">
        <f t="shared" si="173"/>
        <v>0.44199135392778699</v>
      </c>
      <c r="S1560" s="8">
        <f t="shared" si="174"/>
        <v>1.5702342306363999E-3</v>
      </c>
    </row>
    <row r="1561" spans="1:19" x14ac:dyDescent="0.2">
      <c r="A1561" s="8">
        <v>1559</v>
      </c>
      <c r="B1561" s="8">
        <f>IF(Päälaskenta!C$7,Päälaskenta!E$7,Päälaskenta!G$5)</f>
        <v>2.5</v>
      </c>
      <c r="C1561" s="56">
        <v>0.441</v>
      </c>
      <c r="D1561" s="92">
        <f t="shared" si="168"/>
        <v>5.6689299999999996</v>
      </c>
      <c r="E1561" s="8">
        <f>Päälaskenta!F$15</f>
        <v>0.08</v>
      </c>
      <c r="F1561" s="93">
        <f>SQRT(POWER(Päälaskenta!C$15/(2*Päälaskenta!E$15),2)+(D1561/Päälaskenta!E$15))-Päälaskenta!C$15/(2*Päälaskenta!E$15)</f>
        <v>1.3141</v>
      </c>
      <c r="G1561" s="57">
        <f>2*SQRT((POWER(F1561,2))+POWER(Päälaskenta!E$15*F1561,2))+Päälaskenta!C$15</f>
        <v>6.72</v>
      </c>
      <c r="H1561" s="57">
        <f t="shared" si="169"/>
        <v>0.84</v>
      </c>
      <c r="I1561" s="62">
        <f t="shared" si="170"/>
        <v>1.57E-3</v>
      </c>
      <c r="M1561" s="8">
        <f>IF(F1561&gt;(Päälaskenta!D$24+Päälaskenta!D$20),(F1561*Päälaskenta!C$15 + F1561*F1561*Päälaskenta!E$15)+(Päälaskenta!C$15 + F1561*Päälaskenta!E$15)*(F1561-(Päälaskenta!D$24+Päälaskenta!D$20)),F1561*Päälaskenta!C$15 + F1561*F1561*Päälaskenta!E$15)</f>
        <v>5.6691588099999999</v>
      </c>
      <c r="N1561" s="8">
        <f>IF(F1561&gt;Päälaskenta!D$24+Päälaskenta!D$20,2*SQRT(POWER((Päälaskenta!D$24+Päälaskenta!D$20),2)+POWER(Päälaskenta!E$15*(Päälaskenta!D$24+Päälaskenta!D$20),2))+Päälaskenta!C$15,(2*SQRT((POWER(F1561,2))+POWER(Päälaskenta!E$15*F1561,2))+Päälaskenta!C$15))</f>
        <v>6.7168360846289703</v>
      </c>
      <c r="O1561" s="8">
        <f t="shared" si="171"/>
        <v>0.84402220607608502</v>
      </c>
      <c r="P1561" s="8">
        <f>Päälaskenta!F$15</f>
        <v>0.08</v>
      </c>
      <c r="Q1561" s="8">
        <f t="shared" si="172"/>
        <v>63.289434912660703</v>
      </c>
      <c r="R1561" s="8">
        <f t="shared" si="173"/>
        <v>0.440982530880979</v>
      </c>
      <c r="S1561" s="8">
        <f t="shared" si="174"/>
        <v>1.5603340334039799E-3</v>
      </c>
    </row>
    <row r="1562" spans="1:19" x14ac:dyDescent="0.2">
      <c r="A1562" s="8">
        <v>1560</v>
      </c>
      <c r="B1562" s="8">
        <f>IF(Päälaskenta!C$7,Päälaskenta!E$7,Päälaskenta!G$5)</f>
        <v>2.5</v>
      </c>
      <c r="C1562" s="56">
        <v>0.44</v>
      </c>
      <c r="D1562" s="92">
        <f t="shared" si="168"/>
        <v>5.6818200000000001</v>
      </c>
      <c r="E1562" s="8">
        <f>Päälaskenta!F$15</f>
        <v>0.08</v>
      </c>
      <c r="F1562" s="93">
        <f>SQRT(POWER(Päälaskenta!C$15/(2*Päälaskenta!E$15),2)+(D1562/Päälaskenta!E$15))-Päälaskenta!C$15/(2*Päälaskenta!E$15)</f>
        <v>1.3163</v>
      </c>
      <c r="G1562" s="57">
        <f>2*SQRT((POWER(F1562,2))+POWER(Päälaskenta!E$15*F1562,2))+Päälaskenta!C$15</f>
        <v>6.72</v>
      </c>
      <c r="H1562" s="57">
        <f t="shared" si="169"/>
        <v>0.85</v>
      </c>
      <c r="I1562" s="62">
        <f t="shared" si="170"/>
        <v>1.539E-3</v>
      </c>
      <c r="M1562" s="8">
        <f>IF(F1562&gt;(Päälaskenta!D$24+Päälaskenta!D$20),(F1562*Päälaskenta!C$15 + F1562*F1562*Päälaskenta!E$15)+(Päälaskenta!C$15 + F1562*Päälaskenta!E$15)*(F1562-(Päälaskenta!D$24+Päälaskenta!D$20)),F1562*Päälaskenta!C$15 + F1562*F1562*Päälaskenta!E$15)</f>
        <v>5.6815456900000001</v>
      </c>
      <c r="N1562" s="8">
        <f>IF(F1562&gt;Päälaskenta!D$24+Päälaskenta!D$20,2*SQRT(POWER((Päälaskenta!D$24+Päälaskenta!D$20),2)+POWER(Päälaskenta!E$15*(Päälaskenta!D$24+Päälaskenta!D$20),2))+Päälaskenta!C$15,(2*SQRT((POWER(F1562,2))+POWER(Päälaskenta!E$15*F1562,2))+Päälaskenta!C$15))</f>
        <v>6.7230586243034098</v>
      </c>
      <c r="O1562" s="8">
        <f t="shared" si="171"/>
        <v>0.84508346684076097</v>
      </c>
      <c r="P1562" s="8">
        <f>Päälaskenta!F$15</f>
        <v>0.08</v>
      </c>
      <c r="Q1562" s="8">
        <f t="shared" si="172"/>
        <v>63.4808773059763</v>
      </c>
      <c r="R1562" s="8">
        <f t="shared" si="173"/>
        <v>0.44002110277845902</v>
      </c>
      <c r="S1562" s="8">
        <f t="shared" si="174"/>
        <v>1.5509370725856899E-3</v>
      </c>
    </row>
    <row r="1563" spans="1:19" x14ac:dyDescent="0.2">
      <c r="A1563" s="8">
        <v>1561</v>
      </c>
      <c r="B1563" s="8">
        <f>IF(Päälaskenta!C$7,Päälaskenta!E$7,Päälaskenta!G$5)</f>
        <v>2.5</v>
      </c>
      <c r="C1563" s="56">
        <v>0.439</v>
      </c>
      <c r="D1563" s="92">
        <f t="shared" si="168"/>
        <v>5.6947599999999996</v>
      </c>
      <c r="E1563" s="8">
        <f>Päälaskenta!F$15</f>
        <v>0.08</v>
      </c>
      <c r="F1563" s="93">
        <f>SQRT(POWER(Päälaskenta!C$15/(2*Päälaskenta!E$15),2)+(D1563/Päälaskenta!E$15))-Päälaskenta!C$15/(2*Päälaskenta!E$15)</f>
        <v>1.3186</v>
      </c>
      <c r="G1563" s="57">
        <f>2*SQRT((POWER(F1563,2))+POWER(Päälaskenta!E$15*F1563,2))+Päälaskenta!C$15</f>
        <v>6.73</v>
      </c>
      <c r="H1563" s="57">
        <f t="shared" si="169"/>
        <v>0.85</v>
      </c>
      <c r="I1563" s="62">
        <f t="shared" si="170"/>
        <v>1.5319999999999999E-3</v>
      </c>
      <c r="M1563" s="8">
        <f>IF(F1563&gt;(Päälaskenta!D$24+Päälaskenta!D$20),(F1563*Päälaskenta!C$15 + F1563*F1563*Päälaskenta!E$15)+(Päälaskenta!C$15 + F1563*Päälaskenta!E$15)*(F1563-(Päälaskenta!D$24+Päälaskenta!D$20)),F1563*Päälaskenta!C$15 + F1563*F1563*Päälaskenta!E$15)</f>
        <v>5.6945059599999999</v>
      </c>
      <c r="N1563" s="8">
        <f>IF(F1563&gt;Päälaskenta!D$24+Päälaskenta!D$20,2*SQRT(POWER((Päälaskenta!D$24+Päälaskenta!D$20),2)+POWER(Päälaskenta!E$15*(Päälaskenta!D$24+Päälaskenta!D$20),2))+Päälaskenta!C$15,(2*SQRT((POWER(F1563,2))+POWER(Päälaskenta!E$15*F1563,2))+Päälaskenta!C$15))</f>
        <v>6.7295640066903299</v>
      </c>
      <c r="O1563" s="8">
        <f t="shared" si="171"/>
        <v>0.84619240627456604</v>
      </c>
      <c r="P1563" s="8">
        <f>Päälaskenta!F$15</f>
        <v>0.08</v>
      </c>
      <c r="Q1563" s="8">
        <f t="shared" si="172"/>
        <v>63.681333241443802</v>
      </c>
      <c r="R1563" s="8">
        <f t="shared" si="173"/>
        <v>0.43901964763243501</v>
      </c>
      <c r="S1563" s="8">
        <f t="shared" si="174"/>
        <v>1.54118836886292E-3</v>
      </c>
    </row>
    <row r="1564" spans="1:19" x14ac:dyDescent="0.2">
      <c r="A1564" s="8">
        <v>1562</v>
      </c>
      <c r="B1564" s="8">
        <f>IF(Päälaskenta!C$7,Päälaskenta!E$7,Päälaskenta!G$5)</f>
        <v>2.5</v>
      </c>
      <c r="C1564" s="56">
        <v>0.438</v>
      </c>
      <c r="D1564" s="92">
        <f t="shared" si="168"/>
        <v>5.7077600000000004</v>
      </c>
      <c r="E1564" s="8">
        <f>Päälaskenta!F$15</f>
        <v>0.08</v>
      </c>
      <c r="F1564" s="93">
        <f>SQRT(POWER(Päälaskenta!C$15/(2*Päälaskenta!E$15),2)+(D1564/Päälaskenta!E$15))-Päälaskenta!C$15/(2*Päälaskenta!E$15)</f>
        <v>1.321</v>
      </c>
      <c r="G1564" s="57">
        <f>2*SQRT((POWER(F1564,2))+POWER(Päälaskenta!E$15*F1564,2))+Päälaskenta!C$15</f>
        <v>6.74</v>
      </c>
      <c r="H1564" s="57">
        <f t="shared" si="169"/>
        <v>0.85</v>
      </c>
      <c r="I1564" s="62">
        <f t="shared" si="170"/>
        <v>1.5250000000000001E-3</v>
      </c>
      <c r="M1564" s="8">
        <f>IF(F1564&gt;(Päälaskenta!D$24+Päälaskenta!D$20),(F1564*Päälaskenta!C$15 + F1564*F1564*Päälaskenta!E$15)+(Päälaskenta!C$15 + F1564*Päälaskenta!E$15)*(F1564-(Päälaskenta!D$24+Päälaskenta!D$20)),F1564*Päälaskenta!C$15 + F1564*F1564*Päälaskenta!E$15)</f>
        <v>5.7080409999999997</v>
      </c>
      <c r="N1564" s="8">
        <f>IF(F1564&gt;Päälaskenta!D$24+Päälaskenta!D$20,2*SQRT(POWER((Päälaskenta!D$24+Päälaskenta!D$20),2)+POWER(Päälaskenta!E$15*(Päälaskenta!D$24+Päälaskenta!D$20),2))+Päälaskenta!C$15,(2*SQRT((POWER(F1564,2))+POWER(Päälaskenta!E$15*F1564,2))+Päälaskenta!C$15))</f>
        <v>6.73635223178972</v>
      </c>
      <c r="O1564" s="8">
        <f t="shared" si="171"/>
        <v>0.84734895141958499</v>
      </c>
      <c r="P1564" s="8">
        <f>Päälaskenta!F$15</f>
        <v>0.08</v>
      </c>
      <c r="Q1564" s="8">
        <f t="shared" si="172"/>
        <v>63.890844386485597</v>
      </c>
      <c r="R1564" s="8">
        <f t="shared" si="173"/>
        <v>0.43797863400070203</v>
      </c>
      <c r="S1564" s="8">
        <f t="shared" si="174"/>
        <v>1.5310971978432901E-3</v>
      </c>
    </row>
    <row r="1565" spans="1:19" x14ac:dyDescent="0.2">
      <c r="A1565" s="8">
        <v>1563</v>
      </c>
      <c r="B1565" s="8">
        <f>IF(Päälaskenta!C$7,Päälaskenta!E$7,Päälaskenta!G$5)</f>
        <v>2.5</v>
      </c>
      <c r="C1565" s="56">
        <v>0.437</v>
      </c>
      <c r="D1565" s="92">
        <f t="shared" si="168"/>
        <v>5.7208199999999998</v>
      </c>
      <c r="E1565" s="8">
        <f>Päälaskenta!F$15</f>
        <v>0.08</v>
      </c>
      <c r="F1565" s="93">
        <f>SQRT(POWER(Päälaskenta!C$15/(2*Päälaskenta!E$15),2)+(D1565/Päälaskenta!E$15))-Päälaskenta!C$15/(2*Päälaskenta!E$15)</f>
        <v>1.3232999999999999</v>
      </c>
      <c r="G1565" s="57">
        <f>2*SQRT((POWER(F1565,2))+POWER(Päälaskenta!E$15*F1565,2))+Päälaskenta!C$15</f>
        <v>6.74</v>
      </c>
      <c r="H1565" s="57">
        <f t="shared" si="169"/>
        <v>0.85</v>
      </c>
      <c r="I1565" s="62">
        <f t="shared" si="170"/>
        <v>1.518E-3</v>
      </c>
      <c r="M1565" s="8">
        <f>IF(F1565&gt;(Päälaskenta!D$24+Päälaskenta!D$20),(F1565*Päälaskenta!C$15 + F1565*F1565*Päälaskenta!E$15)+(Päälaskenta!C$15 + F1565*Päälaskenta!E$15)*(F1565-(Päälaskenta!D$24+Päälaskenta!D$20)),F1565*Päälaskenta!C$15 + F1565*F1565*Päälaskenta!E$15)</f>
        <v>5.7210228900000004</v>
      </c>
      <c r="N1565" s="8">
        <f>IF(F1565&gt;Päälaskenta!D$24+Päälaskenta!D$20,2*SQRT(POWER((Päälaskenta!D$24+Päälaskenta!D$20),2)+POWER(Päälaskenta!E$15*(Päälaskenta!D$24+Päälaskenta!D$20),2))+Päälaskenta!C$15,(2*SQRT((POWER(F1565,2))+POWER(Päälaskenta!E$15*F1565,2))+Päälaskenta!C$15))</f>
        <v>6.7428576141766303</v>
      </c>
      <c r="O1565" s="8">
        <f t="shared" si="171"/>
        <v>0.848456725227557</v>
      </c>
      <c r="P1565" s="8">
        <f>Päälaskenta!F$15</f>
        <v>0.08</v>
      </c>
      <c r="Q1565" s="8">
        <f t="shared" si="172"/>
        <v>64.091951594601497</v>
      </c>
      <c r="R1565" s="8">
        <f t="shared" si="173"/>
        <v>0.43698479241707799</v>
      </c>
      <c r="S1565" s="8">
        <f t="shared" si="174"/>
        <v>1.52150374378046E-3</v>
      </c>
    </row>
    <row r="1566" spans="1:19" x14ac:dyDescent="0.2">
      <c r="A1566" s="8">
        <v>1564</v>
      </c>
      <c r="B1566" s="8">
        <f>IF(Päälaskenta!C$7,Päälaskenta!E$7,Päälaskenta!G$5)</f>
        <v>2.5</v>
      </c>
      <c r="C1566" s="56">
        <v>0.436</v>
      </c>
      <c r="D1566" s="92">
        <f t="shared" si="168"/>
        <v>5.7339399999999996</v>
      </c>
      <c r="E1566" s="8">
        <f>Päälaskenta!F$15</f>
        <v>0.08</v>
      </c>
      <c r="F1566" s="93">
        <f>SQRT(POWER(Päälaskenta!C$15/(2*Päälaskenta!E$15),2)+(D1566/Päälaskenta!E$15))-Päälaskenta!C$15/(2*Päälaskenta!E$15)</f>
        <v>1.3255999999999999</v>
      </c>
      <c r="G1566" s="57">
        <f>2*SQRT((POWER(F1566,2))+POWER(Päälaskenta!E$15*F1566,2))+Päälaskenta!C$15</f>
        <v>6.75</v>
      </c>
      <c r="H1566" s="57">
        <f t="shared" si="169"/>
        <v>0.85</v>
      </c>
      <c r="I1566" s="62">
        <f t="shared" si="170"/>
        <v>1.511E-3</v>
      </c>
      <c r="M1566" s="8">
        <f>IF(F1566&gt;(Päälaskenta!D$24+Päälaskenta!D$20),(F1566*Päälaskenta!C$15 + F1566*F1566*Päälaskenta!E$15)+(Päälaskenta!C$15 + F1566*Päälaskenta!E$15)*(F1566-(Päälaskenta!D$24+Päälaskenta!D$20)),F1566*Päälaskenta!C$15 + F1566*F1566*Päälaskenta!E$15)</f>
        <v>5.7340153599999999</v>
      </c>
      <c r="N1566" s="8">
        <f>IF(F1566&gt;Päälaskenta!D$24+Päälaskenta!D$20,2*SQRT(POWER((Päälaskenta!D$24+Päälaskenta!D$20),2)+POWER(Päälaskenta!E$15*(Päälaskenta!D$24+Päälaskenta!D$20),2))+Päälaskenta!C$15,(2*SQRT((POWER(F1566,2))+POWER(Päälaskenta!E$15*F1566,2))+Päälaskenta!C$15))</f>
        <v>6.7493629965635504</v>
      </c>
      <c r="O1566" s="8">
        <f t="shared" si="171"/>
        <v>0.84956393113238704</v>
      </c>
      <c r="P1566" s="8">
        <f>Päälaskenta!F$15</f>
        <v>0.08</v>
      </c>
      <c r="Q1566" s="8">
        <f t="shared" si="172"/>
        <v>64.2933776804514</v>
      </c>
      <c r="R1566" s="8">
        <f t="shared" si="173"/>
        <v>0.43599464651591002</v>
      </c>
      <c r="S1566" s="8">
        <f t="shared" si="174"/>
        <v>1.51198517497218E-3</v>
      </c>
    </row>
    <row r="1567" spans="1:19" x14ac:dyDescent="0.2">
      <c r="A1567" s="8">
        <v>1565</v>
      </c>
      <c r="B1567" s="8">
        <f>IF(Päälaskenta!C$7,Päälaskenta!E$7,Päälaskenta!G$5)</f>
        <v>2.5</v>
      </c>
      <c r="C1567" s="56">
        <v>0.435</v>
      </c>
      <c r="D1567" s="92">
        <f t="shared" si="168"/>
        <v>5.7471300000000003</v>
      </c>
      <c r="E1567" s="8">
        <f>Päälaskenta!F$15</f>
        <v>0.08</v>
      </c>
      <c r="F1567" s="93">
        <f>SQRT(POWER(Päälaskenta!C$15/(2*Päälaskenta!E$15),2)+(D1567/Päälaskenta!E$15))-Päälaskenta!C$15/(2*Päälaskenta!E$15)</f>
        <v>1.3279000000000001</v>
      </c>
      <c r="G1567" s="57">
        <f>2*SQRT((POWER(F1567,2))+POWER(Päälaskenta!E$15*F1567,2))+Päälaskenta!C$15</f>
        <v>6.76</v>
      </c>
      <c r="H1567" s="57">
        <f t="shared" si="169"/>
        <v>0.85</v>
      </c>
      <c r="I1567" s="62">
        <f t="shared" si="170"/>
        <v>1.5039999999999999E-3</v>
      </c>
      <c r="M1567" s="8">
        <f>IF(F1567&gt;(Päälaskenta!D$24+Päälaskenta!D$20),(F1567*Päälaskenta!C$15 + F1567*F1567*Päälaskenta!E$15)+(Päälaskenta!C$15 + F1567*Päälaskenta!E$15)*(F1567-(Päälaskenta!D$24+Päälaskenta!D$20)),F1567*Päälaskenta!C$15 + F1567*F1567*Päälaskenta!E$15)</f>
        <v>5.7470184099999999</v>
      </c>
      <c r="N1567" s="8">
        <f>IF(F1567&gt;Päälaskenta!D$24+Päälaskenta!D$20,2*SQRT(POWER((Päälaskenta!D$24+Päälaskenta!D$20),2)+POWER(Päälaskenta!E$15*(Päälaskenta!D$24+Päälaskenta!D$20),2))+Päälaskenta!C$15,(2*SQRT((POWER(F1567,2))+POWER(Päälaskenta!E$15*F1567,2))+Päälaskenta!C$15))</f>
        <v>6.7558683789504697</v>
      </c>
      <c r="O1567" s="8">
        <f t="shared" si="171"/>
        <v>0.85067057077462005</v>
      </c>
      <c r="P1567" s="8">
        <f>Päälaskenta!F$15</f>
        <v>0.08</v>
      </c>
      <c r="Q1567" s="8">
        <f t="shared" si="172"/>
        <v>64.495122755843397</v>
      </c>
      <c r="R1567" s="8">
        <f t="shared" si="173"/>
        <v>0.435008176700795</v>
      </c>
      <c r="S1567" s="8">
        <f t="shared" si="174"/>
        <v>1.5025407871103E-3</v>
      </c>
    </row>
    <row r="1568" spans="1:19" x14ac:dyDescent="0.2">
      <c r="A1568" s="8">
        <v>1566</v>
      </c>
      <c r="B1568" s="8">
        <f>IF(Päälaskenta!C$7,Päälaskenta!E$7,Päälaskenta!G$5)</f>
        <v>2.5</v>
      </c>
      <c r="C1568" s="56">
        <v>0.434</v>
      </c>
      <c r="D1568" s="92">
        <f t="shared" si="168"/>
        <v>5.76037</v>
      </c>
      <c r="E1568" s="8">
        <f>Päälaskenta!F$15</f>
        <v>0.08</v>
      </c>
      <c r="F1568" s="93">
        <f>SQRT(POWER(Päälaskenta!C$15/(2*Päälaskenta!E$15),2)+(D1568/Päälaskenta!E$15))-Päälaskenta!C$15/(2*Päälaskenta!E$15)</f>
        <v>1.3303</v>
      </c>
      <c r="G1568" s="57">
        <f>2*SQRT((POWER(F1568,2))+POWER(Päälaskenta!E$15*F1568,2))+Päälaskenta!C$15</f>
        <v>6.76</v>
      </c>
      <c r="H1568" s="57">
        <f t="shared" si="169"/>
        <v>0.85</v>
      </c>
      <c r="I1568" s="62">
        <f t="shared" si="170"/>
        <v>1.4970000000000001E-3</v>
      </c>
      <c r="M1568" s="8">
        <f>IF(F1568&gt;(Päälaskenta!D$24+Päälaskenta!D$20),(F1568*Päälaskenta!C$15 + F1568*F1568*Päälaskenta!E$15)+(Päälaskenta!C$15 + F1568*Päälaskenta!E$15)*(F1568-(Päälaskenta!D$24+Päälaskenta!D$20)),F1568*Päälaskenta!C$15 + F1568*F1568*Päälaskenta!E$15)</f>
        <v>5.7605980900000002</v>
      </c>
      <c r="N1568" s="8">
        <f>IF(F1568&gt;Päälaskenta!D$24+Päälaskenta!D$20,2*SQRT(POWER((Päälaskenta!D$24+Päälaskenta!D$20),2)+POWER(Päälaskenta!E$15*(Päälaskenta!D$24+Päälaskenta!D$20),2))+Päälaskenta!C$15,(2*SQRT((POWER(F1568,2))+POWER(Päälaskenta!E$15*F1568,2))+Päälaskenta!C$15))</f>
        <v>6.7626566040498597</v>
      </c>
      <c r="O1568" s="8">
        <f t="shared" si="171"/>
        <v>0.85182472322344904</v>
      </c>
      <c r="P1568" s="8">
        <f>Päälaskenta!F$15</f>
        <v>0.08</v>
      </c>
      <c r="Q1568" s="8">
        <f t="shared" si="172"/>
        <v>64.705979572054702</v>
      </c>
      <c r="R1568" s="8">
        <f t="shared" si="173"/>
        <v>0.43398271515241199</v>
      </c>
      <c r="S1568" s="8">
        <f t="shared" si="174"/>
        <v>1.4927641093498501E-3</v>
      </c>
    </row>
    <row r="1569" spans="1:19" x14ac:dyDescent="0.2">
      <c r="A1569" s="8">
        <v>1567</v>
      </c>
      <c r="B1569" s="8">
        <f>IF(Päälaskenta!C$7,Päälaskenta!E$7,Päälaskenta!G$5)</f>
        <v>2.5</v>
      </c>
      <c r="C1569" s="56">
        <v>0.433</v>
      </c>
      <c r="D1569" s="92">
        <f t="shared" si="168"/>
        <v>5.7736700000000001</v>
      </c>
      <c r="E1569" s="8">
        <f>Päälaskenta!F$15</f>
        <v>0.08</v>
      </c>
      <c r="F1569" s="93">
        <f>SQRT(POWER(Päälaskenta!C$15/(2*Päälaskenta!E$15),2)+(D1569/Päälaskenta!E$15))-Päälaskenta!C$15/(2*Päälaskenta!E$15)</f>
        <v>1.3326</v>
      </c>
      <c r="G1569" s="57">
        <f>2*SQRT((POWER(F1569,2))+POWER(Päälaskenta!E$15*F1569,2))+Päälaskenta!C$15</f>
        <v>6.77</v>
      </c>
      <c r="H1569" s="57">
        <f t="shared" si="169"/>
        <v>0.85</v>
      </c>
      <c r="I1569" s="62">
        <f t="shared" si="170"/>
        <v>1.49E-3</v>
      </c>
      <c r="M1569" s="8">
        <f>IF(F1569&gt;(Päälaskenta!D$24+Päälaskenta!D$20),(F1569*Päälaskenta!C$15 + F1569*F1569*Päälaskenta!E$15)+(Päälaskenta!C$15 + F1569*Päälaskenta!E$15)*(F1569-(Päälaskenta!D$24+Päälaskenta!D$20)),F1569*Päälaskenta!C$15 + F1569*F1569*Päälaskenta!E$15)</f>
        <v>5.7736227600000003</v>
      </c>
      <c r="N1569" s="8">
        <f>IF(F1569&gt;Päälaskenta!D$24+Päälaskenta!D$20,2*SQRT(POWER((Päälaskenta!D$24+Päälaskenta!D$20),2)+POWER(Päälaskenta!E$15*(Päälaskenta!D$24+Päälaskenta!D$20),2))+Päälaskenta!C$15,(2*SQRT((POWER(F1569,2))+POWER(Päälaskenta!E$15*F1569,2))+Päälaskenta!C$15))</f>
        <v>6.76916198643677</v>
      </c>
      <c r="O1569" s="8">
        <f t="shared" si="171"/>
        <v>0.85293021079544096</v>
      </c>
      <c r="P1569" s="8">
        <f>Päälaskenta!F$15</f>
        <v>0.08</v>
      </c>
      <c r="Q1569" s="8">
        <f t="shared" si="172"/>
        <v>64.908376843932402</v>
      </c>
      <c r="R1569" s="8">
        <f t="shared" si="173"/>
        <v>0.43300369697170898</v>
      </c>
      <c r="S1569" s="8">
        <f t="shared" si="174"/>
        <v>1.48346915097977E-3</v>
      </c>
    </row>
    <row r="1570" spans="1:19" x14ac:dyDescent="0.2">
      <c r="A1570" s="8">
        <v>1568</v>
      </c>
      <c r="B1570" s="8">
        <f>IF(Päälaskenta!C$7,Päälaskenta!E$7,Päälaskenta!G$5)</f>
        <v>2.5</v>
      </c>
      <c r="C1570" s="56">
        <v>0.432</v>
      </c>
      <c r="D1570" s="92">
        <f t="shared" si="168"/>
        <v>5.7870400000000002</v>
      </c>
      <c r="E1570" s="8">
        <f>Päälaskenta!F$15</f>
        <v>0.08</v>
      </c>
      <c r="F1570" s="93">
        <f>SQRT(POWER(Päälaskenta!C$15/(2*Päälaskenta!E$15),2)+(D1570/Päälaskenta!E$15))-Päälaskenta!C$15/(2*Päälaskenta!E$15)</f>
        <v>1.335</v>
      </c>
      <c r="G1570" s="57">
        <f>2*SQRT((POWER(F1570,2))+POWER(Päälaskenta!E$15*F1570,2))+Päälaskenta!C$15</f>
        <v>6.78</v>
      </c>
      <c r="H1570" s="57">
        <f t="shared" si="169"/>
        <v>0.85</v>
      </c>
      <c r="I1570" s="62">
        <f t="shared" si="170"/>
        <v>1.4829999999999999E-3</v>
      </c>
      <c r="M1570" s="8">
        <f>IF(F1570&gt;(Päälaskenta!D$24+Päälaskenta!D$20),(F1570*Päälaskenta!C$15 + F1570*F1570*Päälaskenta!E$15)+(Päälaskenta!C$15 + F1570*Päälaskenta!E$15)*(F1570-(Päälaskenta!D$24+Päälaskenta!D$20)),F1570*Päälaskenta!C$15 + F1570*F1570*Päälaskenta!E$15)</f>
        <v>5.7872250000000003</v>
      </c>
      <c r="N1570" s="8">
        <f>IF(F1570&gt;Päälaskenta!D$24+Päälaskenta!D$20,2*SQRT(POWER((Päälaskenta!D$24+Päälaskenta!D$20),2)+POWER(Päälaskenta!E$15*(Päälaskenta!D$24+Päälaskenta!D$20),2))+Päälaskenta!C$15,(2*SQRT((POWER(F1570,2))+POWER(Päälaskenta!E$15*F1570,2))+Päälaskenta!C$15))</f>
        <v>6.7759502115361601</v>
      </c>
      <c r="O1570" s="8">
        <f t="shared" si="171"/>
        <v>0.85408316462348899</v>
      </c>
      <c r="P1570" s="8">
        <f>Päälaskenta!F$15</f>
        <v>0.08</v>
      </c>
      <c r="Q1570" s="8">
        <f t="shared" si="172"/>
        <v>65.119914457391104</v>
      </c>
      <c r="R1570" s="8">
        <f t="shared" si="173"/>
        <v>0.43198596909572401</v>
      </c>
      <c r="S1570" s="8">
        <f t="shared" si="174"/>
        <v>1.4738469077074899E-3</v>
      </c>
    </row>
    <row r="1571" spans="1:19" x14ac:dyDescent="0.2">
      <c r="A1571" s="8">
        <v>1569</v>
      </c>
      <c r="B1571" s="8">
        <f>IF(Päälaskenta!C$7,Päälaskenta!E$7,Päälaskenta!G$5)</f>
        <v>2.5</v>
      </c>
      <c r="C1571" s="56">
        <v>0.43099999999999999</v>
      </c>
      <c r="D1571" s="92">
        <f t="shared" si="168"/>
        <v>5.8004600000000002</v>
      </c>
      <c r="E1571" s="8">
        <f>Päälaskenta!F$15</f>
        <v>0.08</v>
      </c>
      <c r="F1571" s="93">
        <f>SQRT(POWER(Päälaskenta!C$15/(2*Päälaskenta!E$15),2)+(D1571/Päälaskenta!E$15))-Päälaskenta!C$15/(2*Päälaskenta!E$15)</f>
        <v>1.3372999999999999</v>
      </c>
      <c r="G1571" s="57">
        <f>2*SQRT((POWER(F1571,2))+POWER(Päälaskenta!E$15*F1571,2))+Päälaskenta!C$15</f>
        <v>6.78</v>
      </c>
      <c r="H1571" s="57">
        <f t="shared" si="169"/>
        <v>0.86</v>
      </c>
      <c r="I1571" s="62">
        <f t="shared" si="170"/>
        <v>1.454E-3</v>
      </c>
      <c r="M1571" s="8">
        <f>IF(F1571&gt;(Päälaskenta!D$24+Päälaskenta!D$20),(F1571*Päälaskenta!C$15 + F1571*F1571*Päälaskenta!E$15)+(Päälaskenta!C$15 + F1571*Päälaskenta!E$15)*(F1571-(Päälaskenta!D$24+Päälaskenta!D$20)),F1571*Päälaskenta!C$15 + F1571*F1571*Päälaskenta!E$15)</f>
        <v>5.8002712900000004</v>
      </c>
      <c r="N1571" s="8">
        <f>IF(F1571&gt;Päälaskenta!D$24+Päälaskenta!D$20,2*SQRT(POWER((Päälaskenta!D$24+Päälaskenta!D$20),2)+POWER(Päälaskenta!E$15*(Päälaskenta!D$24+Päälaskenta!D$20),2))+Päälaskenta!C$15,(2*SQRT((POWER(F1571,2))+POWER(Päälaskenta!E$15*F1571,2))+Päälaskenta!C$15))</f>
        <v>6.7824555939230802</v>
      </c>
      <c r="O1571" s="8">
        <f t="shared" si="171"/>
        <v>0.85518750689601397</v>
      </c>
      <c r="P1571" s="8">
        <f>Päälaskenta!F$15</f>
        <v>0.08</v>
      </c>
      <c r="Q1571" s="8">
        <f t="shared" si="172"/>
        <v>65.322964394476301</v>
      </c>
      <c r="R1571" s="8">
        <f t="shared" si="173"/>
        <v>0.43101432243525301</v>
      </c>
      <c r="S1571" s="8">
        <f t="shared" si="174"/>
        <v>1.4646985352276499E-3</v>
      </c>
    </row>
    <row r="1572" spans="1:19" x14ac:dyDescent="0.2">
      <c r="A1572" s="8">
        <v>1570</v>
      </c>
      <c r="B1572" s="8">
        <f>IF(Päälaskenta!C$7,Päälaskenta!E$7,Päälaskenta!G$5)</f>
        <v>2.5</v>
      </c>
      <c r="C1572" s="56">
        <v>0.43</v>
      </c>
      <c r="D1572" s="92">
        <f t="shared" si="168"/>
        <v>5.8139500000000002</v>
      </c>
      <c r="E1572" s="8">
        <f>Päälaskenta!F$15</f>
        <v>0.08</v>
      </c>
      <c r="F1572" s="93">
        <f>SQRT(POWER(Päälaskenta!C$15/(2*Päälaskenta!E$15),2)+(D1572/Päälaskenta!E$15))-Päälaskenta!C$15/(2*Päälaskenta!E$15)</f>
        <v>1.3396999999999999</v>
      </c>
      <c r="G1572" s="57">
        <f>2*SQRT((POWER(F1572,2))+POWER(Päälaskenta!E$15*F1572,2))+Päälaskenta!C$15</f>
        <v>6.79</v>
      </c>
      <c r="H1572" s="57">
        <f t="shared" si="169"/>
        <v>0.86</v>
      </c>
      <c r="I1572" s="62">
        <f t="shared" si="170"/>
        <v>1.4469999999999999E-3</v>
      </c>
      <c r="M1572" s="8">
        <f>IF(F1572&gt;(Päälaskenta!D$24+Päälaskenta!D$20),(F1572*Päälaskenta!C$15 + F1572*F1572*Päälaskenta!E$15)+(Päälaskenta!C$15 + F1572*Päälaskenta!E$15)*(F1572-(Päälaskenta!D$24+Päälaskenta!D$20)),F1572*Päälaskenta!C$15 + F1572*F1572*Päälaskenta!E$15)</f>
        <v>5.8138960900000001</v>
      </c>
      <c r="N1572" s="8">
        <f>IF(F1572&gt;Päälaskenta!D$24+Päälaskenta!D$20,2*SQRT(POWER((Päälaskenta!D$24+Päälaskenta!D$20),2)+POWER(Päälaskenta!E$15*(Päälaskenta!D$24+Päälaskenta!D$20),2))+Päälaskenta!C$15,(2*SQRT((POWER(F1572,2))+POWER(Päälaskenta!E$15*F1572,2))+Päälaskenta!C$15))</f>
        <v>6.7892438190224702</v>
      </c>
      <c r="O1572" s="8">
        <f t="shared" si="171"/>
        <v>0.85633926914074199</v>
      </c>
      <c r="P1572" s="8">
        <f>Päälaskenta!F$15</f>
        <v>0.08</v>
      </c>
      <c r="Q1572" s="8">
        <f t="shared" si="172"/>
        <v>65.535183294917204</v>
      </c>
      <c r="R1572" s="8">
        <f t="shared" si="173"/>
        <v>0.43000424522551101</v>
      </c>
      <c r="S1572" s="8">
        <f t="shared" si="174"/>
        <v>1.45522779250616E-3</v>
      </c>
    </row>
    <row r="1573" spans="1:19" x14ac:dyDescent="0.2">
      <c r="A1573" s="8">
        <v>1571</v>
      </c>
      <c r="B1573" s="8">
        <f>IF(Päälaskenta!C$7,Päälaskenta!E$7,Päälaskenta!G$5)</f>
        <v>2.5</v>
      </c>
      <c r="C1573" s="56">
        <v>0.42899999999999999</v>
      </c>
      <c r="D1573" s="92">
        <f t="shared" si="168"/>
        <v>5.8275100000000002</v>
      </c>
      <c r="E1573" s="8">
        <f>Päälaskenta!F$15</f>
        <v>0.08</v>
      </c>
      <c r="F1573" s="93">
        <f>SQRT(POWER(Päälaskenta!C$15/(2*Päälaskenta!E$15),2)+(D1573/Päälaskenta!E$15))-Päälaskenta!C$15/(2*Päälaskenta!E$15)</f>
        <v>1.3421000000000001</v>
      </c>
      <c r="G1573" s="57">
        <f>2*SQRT((POWER(F1573,2))+POWER(Päälaskenta!E$15*F1573,2))+Päälaskenta!C$15</f>
        <v>6.8</v>
      </c>
      <c r="H1573" s="57">
        <f t="shared" si="169"/>
        <v>0.86</v>
      </c>
      <c r="I1573" s="62">
        <f t="shared" si="170"/>
        <v>1.4400000000000001E-3</v>
      </c>
      <c r="M1573" s="8">
        <f>IF(F1573&gt;(Päälaskenta!D$24+Päälaskenta!D$20),(F1573*Päälaskenta!C$15 + F1573*F1573*Päälaskenta!E$15)+(Päälaskenta!C$15 + F1573*Päälaskenta!E$15)*(F1573-(Päälaskenta!D$24+Päälaskenta!D$20)),F1573*Päälaskenta!C$15 + F1573*F1573*Päälaskenta!E$15)</f>
        <v>5.8275324099999999</v>
      </c>
      <c r="N1573" s="8">
        <f>IF(F1573&gt;Päälaskenta!D$24+Päälaskenta!D$20,2*SQRT(POWER((Päälaskenta!D$24+Päälaskenta!D$20),2)+POWER(Päälaskenta!E$15*(Päälaskenta!D$24+Päälaskenta!D$20),2))+Päälaskenta!C$15,(2*SQRT((POWER(F1573,2))+POWER(Päälaskenta!E$15*F1573,2))+Päälaskenta!C$15))</f>
        <v>6.7960320441218602</v>
      </c>
      <c r="O1573" s="8">
        <f t="shared" si="171"/>
        <v>0.85749042561393596</v>
      </c>
      <c r="P1573" s="8">
        <f>Päälaskenta!F$15</f>
        <v>0.08</v>
      </c>
      <c r="Q1573" s="8">
        <f t="shared" si="172"/>
        <v>65.747750275876996</v>
      </c>
      <c r="R1573" s="8">
        <f t="shared" si="173"/>
        <v>0.42899804310140199</v>
      </c>
      <c r="S1573" s="8">
        <f t="shared" si="174"/>
        <v>1.44583330131327E-3</v>
      </c>
    </row>
    <row r="1574" spans="1:19" x14ac:dyDescent="0.2">
      <c r="A1574" s="8">
        <v>1572</v>
      </c>
      <c r="B1574" s="8">
        <f>IF(Päälaskenta!C$7,Päälaskenta!E$7,Päälaskenta!G$5)</f>
        <v>2.5</v>
      </c>
      <c r="C1574" s="56">
        <v>0.42799999999999999</v>
      </c>
      <c r="D1574" s="92">
        <f t="shared" si="168"/>
        <v>5.8411200000000001</v>
      </c>
      <c r="E1574" s="8">
        <f>Päälaskenta!F$15</f>
        <v>0.08</v>
      </c>
      <c r="F1574" s="93">
        <f>SQRT(POWER(Päälaskenta!C$15/(2*Päälaskenta!E$15),2)+(D1574/Päälaskenta!E$15))-Päälaskenta!C$15/(2*Päälaskenta!E$15)</f>
        <v>1.3445</v>
      </c>
      <c r="G1574" s="57">
        <f>2*SQRT((POWER(F1574,2))+POWER(Päälaskenta!E$15*F1574,2))+Päälaskenta!C$15</f>
        <v>6.8</v>
      </c>
      <c r="H1574" s="57">
        <f t="shared" si="169"/>
        <v>0.86</v>
      </c>
      <c r="I1574" s="62">
        <f t="shared" si="170"/>
        <v>1.4339999999999999E-3</v>
      </c>
      <c r="M1574" s="8">
        <f>IF(F1574&gt;(Päälaskenta!D$24+Päälaskenta!D$20),(F1574*Päälaskenta!C$15 + F1574*F1574*Päälaskenta!E$15)+(Päälaskenta!C$15 + F1574*Päälaskenta!E$15)*(F1574-(Päälaskenta!D$24+Päälaskenta!D$20)),F1574*Päälaskenta!C$15 + F1574*F1574*Päälaskenta!E$15)</f>
        <v>5.8411802499999999</v>
      </c>
      <c r="N1574" s="8">
        <f>IF(F1574&gt;Päälaskenta!D$24+Päälaskenta!D$20,2*SQRT(POWER((Päälaskenta!D$24+Päälaskenta!D$20),2)+POWER(Päälaskenta!E$15*(Päälaskenta!D$24+Päälaskenta!D$20),2))+Päälaskenta!C$15,(2*SQRT((POWER(F1574,2))+POWER(Päälaskenta!E$15*F1574,2))+Päälaskenta!C$15))</f>
        <v>6.8028202692212503</v>
      </c>
      <c r="O1574" s="8">
        <f t="shared" si="171"/>
        <v>0.85864097812901197</v>
      </c>
      <c r="P1574" s="8">
        <f>Päälaskenta!F$15</f>
        <v>0.08</v>
      </c>
      <c r="Q1574" s="8">
        <f t="shared" si="172"/>
        <v>65.960665465547805</v>
      </c>
      <c r="R1574" s="8">
        <f t="shared" si="173"/>
        <v>0.42799569487690398</v>
      </c>
      <c r="S1574" s="8">
        <f t="shared" si="174"/>
        <v>1.4365143222070499E-3</v>
      </c>
    </row>
    <row r="1575" spans="1:19" x14ac:dyDescent="0.2">
      <c r="A1575" s="8">
        <v>1573</v>
      </c>
      <c r="B1575" s="8">
        <f>IF(Päälaskenta!C$7,Päälaskenta!E$7,Päälaskenta!G$5)</f>
        <v>2.5</v>
      </c>
      <c r="C1575" s="56">
        <v>0.42699999999999999</v>
      </c>
      <c r="D1575" s="92">
        <f t="shared" si="168"/>
        <v>5.8548</v>
      </c>
      <c r="E1575" s="8">
        <f>Päälaskenta!F$15</f>
        <v>0.08</v>
      </c>
      <c r="F1575" s="93">
        <f>SQRT(POWER(Päälaskenta!C$15/(2*Päälaskenta!E$15),2)+(D1575/Päälaskenta!E$15))-Päälaskenta!C$15/(2*Päälaskenta!E$15)</f>
        <v>1.3469</v>
      </c>
      <c r="G1575" s="57">
        <f>2*SQRT((POWER(F1575,2))+POWER(Päälaskenta!E$15*F1575,2))+Päälaskenta!C$15</f>
        <v>6.81</v>
      </c>
      <c r="H1575" s="57">
        <f t="shared" si="169"/>
        <v>0.86</v>
      </c>
      <c r="I1575" s="62">
        <f t="shared" si="170"/>
        <v>1.4270000000000001E-3</v>
      </c>
      <c r="M1575" s="8">
        <f>IF(F1575&gt;(Päälaskenta!D$24+Päälaskenta!D$20),(F1575*Päälaskenta!C$15 + F1575*F1575*Päälaskenta!E$15)+(Päälaskenta!C$15 + F1575*Päälaskenta!E$15)*(F1575-(Päälaskenta!D$24+Päälaskenta!D$20)),F1575*Päälaskenta!C$15 + F1575*F1575*Päälaskenta!E$15)</f>
        <v>5.85483961</v>
      </c>
      <c r="N1575" s="8">
        <f>IF(F1575&gt;Päälaskenta!D$24+Päälaskenta!D$20,2*SQRT(POWER((Päälaskenta!D$24+Päälaskenta!D$20),2)+POWER(Päälaskenta!E$15*(Päälaskenta!D$24+Päälaskenta!D$20),2))+Päälaskenta!C$15,(2*SQRT((POWER(F1575,2))+POWER(Päälaskenta!E$15*F1575,2))+Päälaskenta!C$15))</f>
        <v>6.8096084943206403</v>
      </c>
      <c r="O1575" s="8">
        <f t="shared" si="171"/>
        <v>0.85979092849215399</v>
      </c>
      <c r="P1575" s="8">
        <f>Päälaskenta!F$15</f>
        <v>0.08</v>
      </c>
      <c r="Q1575" s="8">
        <f t="shared" si="172"/>
        <v>66.173928992285795</v>
      </c>
      <c r="R1575" s="8">
        <f t="shared" si="173"/>
        <v>0.42699717951795402</v>
      </c>
      <c r="S1575" s="8">
        <f t="shared" si="174"/>
        <v>1.4272701241617399E-3</v>
      </c>
    </row>
    <row r="1576" spans="1:19" x14ac:dyDescent="0.2">
      <c r="A1576" s="8">
        <v>1574</v>
      </c>
      <c r="B1576" s="8">
        <f>IF(Päälaskenta!C$7,Päälaskenta!E$7,Päälaskenta!G$5)</f>
        <v>2.5</v>
      </c>
      <c r="C1576" s="56">
        <v>0.42599999999999999</v>
      </c>
      <c r="D1576" s="92">
        <f t="shared" si="168"/>
        <v>5.8685400000000003</v>
      </c>
      <c r="E1576" s="8">
        <f>Päälaskenta!F$15</f>
        <v>0.08</v>
      </c>
      <c r="F1576" s="93">
        <f>SQRT(POWER(Päälaskenta!C$15/(2*Päälaskenta!E$15),2)+(D1576/Päälaskenta!E$15))-Päälaskenta!C$15/(2*Päälaskenta!E$15)</f>
        <v>1.3492999999999999</v>
      </c>
      <c r="G1576" s="57">
        <f>2*SQRT((POWER(F1576,2))+POWER(Päälaskenta!E$15*F1576,2))+Päälaskenta!C$15</f>
        <v>6.82</v>
      </c>
      <c r="H1576" s="57">
        <f t="shared" si="169"/>
        <v>0.86</v>
      </c>
      <c r="I1576" s="62">
        <f t="shared" si="170"/>
        <v>1.42E-3</v>
      </c>
      <c r="M1576" s="8">
        <f>IF(F1576&gt;(Päälaskenta!D$24+Päälaskenta!D$20),(F1576*Päälaskenta!C$15 + F1576*F1576*Päälaskenta!E$15)+(Päälaskenta!C$15 + F1576*Päälaskenta!E$15)*(F1576-(Päälaskenta!D$24+Päälaskenta!D$20)),F1576*Päälaskenta!C$15 + F1576*F1576*Päälaskenta!E$15)</f>
        <v>5.8685104900000002</v>
      </c>
      <c r="N1576" s="8">
        <f>IF(F1576&gt;Päälaskenta!D$24+Päälaskenta!D$20,2*SQRT(POWER((Päälaskenta!D$24+Päälaskenta!D$20),2)+POWER(Päälaskenta!E$15*(Päälaskenta!D$24+Päälaskenta!D$20),2))+Päälaskenta!C$15,(2*SQRT((POWER(F1576,2))+POWER(Päälaskenta!E$15*F1576,2))+Päälaskenta!C$15))</f>
        <v>6.8163967194200303</v>
      </c>
      <c r="O1576" s="8">
        <f t="shared" si="171"/>
        <v>0.860940278502352</v>
      </c>
      <c r="P1576" s="8">
        <f>Päälaskenta!F$15</f>
        <v>0.08</v>
      </c>
      <c r="Q1576" s="8">
        <f t="shared" si="172"/>
        <v>66.387540984610098</v>
      </c>
      <c r="R1576" s="8">
        <f t="shared" si="173"/>
        <v>0.42600247614109699</v>
      </c>
      <c r="S1576" s="8">
        <f t="shared" si="174"/>
        <v>1.4180999844576E-3</v>
      </c>
    </row>
    <row r="1577" spans="1:19" x14ac:dyDescent="0.2">
      <c r="A1577" s="8">
        <v>1575</v>
      </c>
      <c r="B1577" s="8">
        <f>IF(Päälaskenta!C$7,Päälaskenta!E$7,Päälaskenta!G$5)</f>
        <v>2.5</v>
      </c>
      <c r="C1577" s="56">
        <v>0.42499999999999999</v>
      </c>
      <c r="D1577" s="92">
        <f t="shared" si="168"/>
        <v>5.8823499999999997</v>
      </c>
      <c r="E1577" s="8">
        <f>Päälaskenta!F$15</f>
        <v>0.08</v>
      </c>
      <c r="F1577" s="93">
        <f>SQRT(POWER(Päälaskenta!C$15/(2*Päälaskenta!E$15),2)+(D1577/Päälaskenta!E$15))-Päälaskenta!C$15/(2*Päälaskenta!E$15)</f>
        <v>1.3516999999999999</v>
      </c>
      <c r="G1577" s="57">
        <f>2*SQRT((POWER(F1577,2))+POWER(Päälaskenta!E$15*F1577,2))+Päälaskenta!C$15</f>
        <v>6.82</v>
      </c>
      <c r="H1577" s="57">
        <f t="shared" si="169"/>
        <v>0.86</v>
      </c>
      <c r="I1577" s="62">
        <f t="shared" si="170"/>
        <v>1.413E-3</v>
      </c>
      <c r="M1577" s="8">
        <f>IF(F1577&gt;(Päälaskenta!D$24+Päälaskenta!D$20),(F1577*Päälaskenta!C$15 + F1577*F1577*Päälaskenta!E$15)+(Päälaskenta!C$15 + F1577*Päälaskenta!E$15)*(F1577-(Päälaskenta!D$24+Päälaskenta!D$20)),F1577*Päälaskenta!C$15 + F1577*F1577*Päälaskenta!E$15)</f>
        <v>5.8821928899999998</v>
      </c>
      <c r="N1577" s="8">
        <f>IF(F1577&gt;Päälaskenta!D$24+Päälaskenta!D$20,2*SQRT(POWER((Päälaskenta!D$24+Päälaskenta!D$20),2)+POWER(Päälaskenta!E$15*(Päälaskenta!D$24+Päälaskenta!D$20),2))+Päälaskenta!C$15,(2*SQRT((POWER(F1577,2))+POWER(Päälaskenta!E$15*F1577,2))+Päälaskenta!C$15))</f>
        <v>6.8231849445194204</v>
      </c>
      <c r="O1577" s="8">
        <f t="shared" si="171"/>
        <v>0.86208902995143699</v>
      </c>
      <c r="P1577" s="8">
        <f>Päälaskenta!F$15</f>
        <v>0.08</v>
      </c>
      <c r="Q1577" s="8">
        <f t="shared" si="172"/>
        <v>66.601501571201993</v>
      </c>
      <c r="R1577" s="8">
        <f t="shared" si="173"/>
        <v>0.42501156401214202</v>
      </c>
      <c r="S1577" s="8">
        <f t="shared" si="174"/>
        <v>1.40900318857237E-3</v>
      </c>
    </row>
    <row r="1578" spans="1:19" x14ac:dyDescent="0.2">
      <c r="A1578" s="8">
        <v>1576</v>
      </c>
      <c r="B1578" s="8">
        <f>IF(Päälaskenta!C$7,Päälaskenta!E$7,Päälaskenta!G$5)</f>
        <v>2.5</v>
      </c>
      <c r="C1578" s="56">
        <v>0.42399999999999999</v>
      </c>
      <c r="D1578" s="92">
        <f t="shared" si="168"/>
        <v>5.8962300000000001</v>
      </c>
      <c r="E1578" s="8">
        <f>Päälaskenta!F$15</f>
        <v>0.08</v>
      </c>
      <c r="F1578" s="93">
        <f>SQRT(POWER(Päälaskenta!C$15/(2*Päälaskenta!E$15),2)+(D1578/Päälaskenta!E$15))-Päälaskenta!C$15/(2*Päälaskenta!E$15)</f>
        <v>1.3542000000000001</v>
      </c>
      <c r="G1578" s="57">
        <f>2*SQRT((POWER(F1578,2))+POWER(Päälaskenta!E$15*F1578,2))+Päälaskenta!C$15</f>
        <v>6.83</v>
      </c>
      <c r="H1578" s="57">
        <f t="shared" si="169"/>
        <v>0.86</v>
      </c>
      <c r="I1578" s="62">
        <f t="shared" si="170"/>
        <v>1.407E-3</v>
      </c>
      <c r="M1578" s="8">
        <f>IF(F1578&gt;(Päälaskenta!D$24+Päälaskenta!D$20),(F1578*Päälaskenta!C$15 + F1578*F1578*Päälaskenta!E$15)+(Päälaskenta!C$15 + F1578*Päälaskenta!E$15)*(F1578-(Päälaskenta!D$24+Päälaskenta!D$20)),F1578*Päälaskenta!C$15 + F1578*F1578*Päälaskenta!E$15)</f>
        <v>5.8964576400000004</v>
      </c>
      <c r="N1578" s="8">
        <f>IF(F1578&gt;Päälaskenta!D$24+Päälaskenta!D$20,2*SQRT(POWER((Päälaskenta!D$24+Päälaskenta!D$20),2)+POWER(Päälaskenta!E$15*(Päälaskenta!D$24+Päälaskenta!D$20),2))+Päälaskenta!C$15,(2*SQRT((POWER(F1578,2))+POWER(Päälaskenta!E$15*F1578,2))+Päälaskenta!C$15))</f>
        <v>6.8302560123312901</v>
      </c>
      <c r="O1578" s="8">
        <f t="shared" si="171"/>
        <v>0.86328501147754699</v>
      </c>
      <c r="P1578" s="8">
        <f>Päälaskenta!F$15</f>
        <v>0.08</v>
      </c>
      <c r="Q1578" s="8">
        <f t="shared" si="172"/>
        <v>66.824748005155101</v>
      </c>
      <c r="R1578" s="8">
        <f t="shared" si="173"/>
        <v>0.42398337317657703</v>
      </c>
      <c r="S1578" s="8">
        <f t="shared" si="174"/>
        <v>1.3996045894590599E-3</v>
      </c>
    </row>
    <row r="1579" spans="1:19" x14ac:dyDescent="0.2">
      <c r="A1579" s="8">
        <v>1577</v>
      </c>
      <c r="B1579" s="8">
        <f>IF(Päälaskenta!C$7,Päälaskenta!E$7,Päälaskenta!G$5)</f>
        <v>2.5</v>
      </c>
      <c r="C1579" s="56">
        <v>0.42299999999999999</v>
      </c>
      <c r="D1579" s="92">
        <f t="shared" si="168"/>
        <v>5.9101699999999999</v>
      </c>
      <c r="E1579" s="8">
        <f>Päälaskenta!F$15</f>
        <v>0.08</v>
      </c>
      <c r="F1579" s="93">
        <f>SQRT(POWER(Päälaskenta!C$15/(2*Päälaskenta!E$15),2)+(D1579/Päälaskenta!E$15))-Päälaskenta!C$15/(2*Päälaskenta!E$15)</f>
        <v>1.3566</v>
      </c>
      <c r="G1579" s="57">
        <f>2*SQRT((POWER(F1579,2))+POWER(Päälaskenta!E$15*F1579,2))+Päälaskenta!C$15</f>
        <v>6.84</v>
      </c>
      <c r="H1579" s="57">
        <f t="shared" si="169"/>
        <v>0.86</v>
      </c>
      <c r="I1579" s="62">
        <f t="shared" si="170"/>
        <v>1.4E-3</v>
      </c>
      <c r="M1579" s="8">
        <f>IF(F1579&gt;(Päälaskenta!D$24+Päälaskenta!D$20),(F1579*Päälaskenta!C$15 + F1579*F1579*Päälaskenta!E$15)+(Päälaskenta!C$15 + F1579*Päälaskenta!E$15)*(F1579-(Päälaskenta!D$24+Päälaskenta!D$20)),F1579*Päälaskenta!C$15 + F1579*F1579*Päälaskenta!E$15)</f>
        <v>5.91016356</v>
      </c>
      <c r="N1579" s="8">
        <f>IF(F1579&gt;Päälaskenta!D$24+Päälaskenta!D$20,2*SQRT(POWER((Päälaskenta!D$24+Päälaskenta!D$20),2)+POWER(Päälaskenta!E$15*(Päälaskenta!D$24+Päälaskenta!D$20),2))+Päälaskenta!C$15,(2*SQRT((POWER(F1579,2))+POWER(Päälaskenta!E$15*F1579,2))+Päälaskenta!C$15))</f>
        <v>6.8370442374306801</v>
      </c>
      <c r="O1579" s="8">
        <f t="shared" si="171"/>
        <v>0.86443254639829603</v>
      </c>
      <c r="P1579" s="8">
        <f>Päälaskenta!F$15</f>
        <v>0.08</v>
      </c>
      <c r="Q1579" s="8">
        <f t="shared" si="172"/>
        <v>67.039420705274793</v>
      </c>
      <c r="R1579" s="8">
        <f t="shared" si="173"/>
        <v>0.42300013774914902</v>
      </c>
      <c r="S1579" s="8">
        <f t="shared" si="174"/>
        <v>1.3906553523171899E-3</v>
      </c>
    </row>
    <row r="1580" spans="1:19" x14ac:dyDescent="0.2">
      <c r="A1580" s="8">
        <v>1578</v>
      </c>
      <c r="B1580" s="8">
        <f>IF(Päälaskenta!C$7,Päälaskenta!E$7,Päälaskenta!G$5)</f>
        <v>2.5</v>
      </c>
      <c r="C1580" s="56">
        <v>0.42199999999999999</v>
      </c>
      <c r="D1580" s="92">
        <f t="shared" si="168"/>
        <v>5.9241700000000002</v>
      </c>
      <c r="E1580" s="8">
        <f>Päälaskenta!F$15</f>
        <v>0.08</v>
      </c>
      <c r="F1580" s="93">
        <f>SQRT(POWER(Päälaskenta!C$15/(2*Päälaskenta!E$15),2)+(D1580/Päälaskenta!E$15))-Päälaskenta!C$15/(2*Päälaskenta!E$15)</f>
        <v>1.3591</v>
      </c>
      <c r="G1580" s="57">
        <f>2*SQRT((POWER(F1580,2))+POWER(Päälaskenta!E$15*F1580,2))+Päälaskenta!C$15</f>
        <v>6.84</v>
      </c>
      <c r="H1580" s="57">
        <f t="shared" si="169"/>
        <v>0.87</v>
      </c>
      <c r="I1580" s="62">
        <f t="shared" si="170"/>
        <v>1.372E-3</v>
      </c>
      <c r="M1580" s="8">
        <f>IF(F1580&gt;(Päälaskenta!D$24+Päälaskenta!D$20),(F1580*Päälaskenta!C$15 + F1580*F1580*Päälaskenta!E$15)+(Päälaskenta!C$15 + F1580*Päälaskenta!E$15)*(F1580-(Päälaskenta!D$24+Päälaskenta!D$20)),F1580*Päälaskenta!C$15 + F1580*F1580*Päälaskenta!E$15)</f>
        <v>5.92445281</v>
      </c>
      <c r="N1580" s="8">
        <f>IF(F1580&gt;Päälaskenta!D$24+Päälaskenta!D$20,2*SQRT(POWER((Päälaskenta!D$24+Päälaskenta!D$20),2)+POWER(Päälaskenta!E$15*(Päälaskenta!D$24+Päälaskenta!D$20),2))+Päälaskenta!C$15,(2*SQRT((POWER(F1580,2))+POWER(Päälaskenta!E$15*F1580,2))+Päälaskenta!C$15))</f>
        <v>6.8441153052425499</v>
      </c>
      <c r="O1580" s="8">
        <f t="shared" si="171"/>
        <v>0.86562726455848904</v>
      </c>
      <c r="P1580" s="8">
        <f>Päälaskenta!F$15</f>
        <v>0.08</v>
      </c>
      <c r="Q1580" s="8">
        <f t="shared" si="172"/>
        <v>67.263409204405207</v>
      </c>
      <c r="R1580" s="8">
        <f t="shared" si="173"/>
        <v>0.42197989927106899</v>
      </c>
      <c r="S1580" s="8">
        <f t="shared" si="174"/>
        <v>1.3814089530179801E-3</v>
      </c>
    </row>
    <row r="1581" spans="1:19" x14ac:dyDescent="0.2">
      <c r="A1581" s="8">
        <v>1579</v>
      </c>
      <c r="B1581" s="8">
        <f>IF(Päälaskenta!C$7,Päälaskenta!E$7,Päälaskenta!G$5)</f>
        <v>2.5</v>
      </c>
      <c r="C1581" s="56">
        <v>0.42099999999999999</v>
      </c>
      <c r="D1581" s="92">
        <f t="shared" si="168"/>
        <v>5.9382400000000004</v>
      </c>
      <c r="E1581" s="8">
        <f>Päälaskenta!F$15</f>
        <v>0.08</v>
      </c>
      <c r="F1581" s="93">
        <f>SQRT(POWER(Päälaskenta!C$15/(2*Päälaskenta!E$15),2)+(D1581/Päälaskenta!E$15))-Päälaskenta!C$15/(2*Päälaskenta!E$15)</f>
        <v>1.3614999999999999</v>
      </c>
      <c r="G1581" s="57">
        <f>2*SQRT((POWER(F1581,2))+POWER(Päälaskenta!E$15*F1581,2))+Päälaskenta!C$15</f>
        <v>6.85</v>
      </c>
      <c r="H1581" s="57">
        <f t="shared" si="169"/>
        <v>0.87</v>
      </c>
      <c r="I1581" s="62">
        <f t="shared" si="170"/>
        <v>1.366E-3</v>
      </c>
      <c r="M1581" s="8">
        <f>IF(F1581&gt;(Päälaskenta!D$24+Päälaskenta!D$20),(F1581*Päälaskenta!C$15 + F1581*F1581*Päälaskenta!E$15)+(Päälaskenta!C$15 + F1581*Päälaskenta!E$15)*(F1581-(Päälaskenta!D$24+Päälaskenta!D$20)),F1581*Päälaskenta!C$15 + F1581*F1581*Päälaskenta!E$15)</f>
        <v>5.9381822499999997</v>
      </c>
      <c r="N1581" s="8">
        <f>IF(F1581&gt;Päälaskenta!D$24+Päälaskenta!D$20,2*SQRT(POWER((Päälaskenta!D$24+Päälaskenta!D$20),2)+POWER(Päälaskenta!E$15*(Päälaskenta!D$24+Päälaskenta!D$20),2))+Päälaskenta!C$15,(2*SQRT((POWER(F1581,2))+POWER(Päälaskenta!E$15*F1581,2))+Päälaskenta!C$15))</f>
        <v>6.8509035303419399</v>
      </c>
      <c r="O1581" s="8">
        <f t="shared" si="171"/>
        <v>0.866773590330152</v>
      </c>
      <c r="P1581" s="8">
        <f>Päälaskenta!F$15</f>
        <v>0.08</v>
      </c>
      <c r="Q1581" s="8">
        <f t="shared" si="172"/>
        <v>67.478794556471499</v>
      </c>
      <c r="R1581" s="8">
        <f t="shared" si="173"/>
        <v>0.421004255974124</v>
      </c>
      <c r="S1581" s="8">
        <f t="shared" si="174"/>
        <v>1.3726043973134601E-3</v>
      </c>
    </row>
    <row r="1582" spans="1:19" x14ac:dyDescent="0.2">
      <c r="A1582" s="8">
        <v>1580</v>
      </c>
      <c r="B1582" s="8">
        <f>IF(Päälaskenta!C$7,Päälaskenta!E$7,Päälaskenta!G$5)</f>
        <v>2.5</v>
      </c>
      <c r="C1582" s="56">
        <v>0.42</v>
      </c>
      <c r="D1582" s="92">
        <f t="shared" si="168"/>
        <v>5.9523799999999998</v>
      </c>
      <c r="E1582" s="8">
        <f>Päälaskenta!F$15</f>
        <v>0.08</v>
      </c>
      <c r="F1582" s="93">
        <f>SQRT(POWER(Päälaskenta!C$15/(2*Päälaskenta!E$15),2)+(D1582/Päälaskenta!E$15))-Päälaskenta!C$15/(2*Päälaskenta!E$15)</f>
        <v>1.3640000000000001</v>
      </c>
      <c r="G1582" s="57">
        <f>2*SQRT((POWER(F1582,2))+POWER(Päälaskenta!E$15*F1582,2))+Päälaskenta!C$15</f>
        <v>6.86</v>
      </c>
      <c r="H1582" s="57">
        <f t="shared" si="169"/>
        <v>0.87</v>
      </c>
      <c r="I1582" s="62">
        <f t="shared" si="170"/>
        <v>1.359E-3</v>
      </c>
      <c r="M1582" s="8">
        <f>IF(F1582&gt;(Päälaskenta!D$24+Päälaskenta!D$20),(F1582*Päälaskenta!C$15 + F1582*F1582*Päälaskenta!E$15)+(Päälaskenta!C$15 + F1582*Päälaskenta!E$15)*(F1582-(Päälaskenta!D$24+Päälaskenta!D$20)),F1582*Päälaskenta!C$15 + F1582*F1582*Päälaskenta!E$15)</f>
        <v>5.952496</v>
      </c>
      <c r="N1582" s="8">
        <f>IF(F1582&gt;Päälaskenta!D$24+Päälaskenta!D$20,2*SQRT(POWER((Päälaskenta!D$24+Päälaskenta!D$20),2)+POWER(Päälaskenta!E$15*(Päälaskenta!D$24+Päälaskenta!D$20),2))+Päälaskenta!C$15,(2*SQRT((POWER(F1582,2))+POWER(Päälaskenta!E$15*F1582,2))+Päälaskenta!C$15))</f>
        <v>6.8579745981537998</v>
      </c>
      <c r="O1582" s="8">
        <f t="shared" si="171"/>
        <v>0.86796705278005004</v>
      </c>
      <c r="P1582" s="8">
        <f>Päälaskenta!F$15</f>
        <v>0.08</v>
      </c>
      <c r="Q1582" s="8">
        <f t="shared" si="172"/>
        <v>67.703525682330195</v>
      </c>
      <c r="R1582" s="8">
        <f t="shared" si="173"/>
        <v>0.419991882396897</v>
      </c>
      <c r="S1582" s="8">
        <f t="shared" si="174"/>
        <v>1.36350723509297E-3</v>
      </c>
    </row>
    <row r="1583" spans="1:19" x14ac:dyDescent="0.2">
      <c r="A1583" s="8">
        <v>1581</v>
      </c>
      <c r="B1583" s="8">
        <f>IF(Päälaskenta!C$7,Päälaskenta!E$7,Päälaskenta!G$5)</f>
        <v>2.5</v>
      </c>
      <c r="C1583" s="56">
        <v>0.41899999999999998</v>
      </c>
      <c r="D1583" s="92">
        <f t="shared" si="168"/>
        <v>5.9665900000000001</v>
      </c>
      <c r="E1583" s="8">
        <f>Päälaskenta!F$15</f>
        <v>0.08</v>
      </c>
      <c r="F1583" s="93">
        <f>SQRT(POWER(Päälaskenta!C$15/(2*Päälaskenta!E$15),2)+(D1583/Päälaskenta!E$15))-Päälaskenta!C$15/(2*Päälaskenta!E$15)</f>
        <v>1.3665</v>
      </c>
      <c r="G1583" s="57">
        <f>2*SQRT((POWER(F1583,2))+POWER(Päälaskenta!E$15*F1583,2))+Päälaskenta!C$15</f>
        <v>6.87</v>
      </c>
      <c r="H1583" s="57">
        <f t="shared" si="169"/>
        <v>0.87</v>
      </c>
      <c r="I1583" s="62">
        <f t="shared" si="170"/>
        <v>1.353E-3</v>
      </c>
      <c r="M1583" s="8">
        <f>IF(F1583&gt;(Päälaskenta!D$24+Päälaskenta!D$20),(F1583*Päälaskenta!C$15 + F1583*F1583*Päälaskenta!E$15)+(Päälaskenta!C$15 + F1583*Päälaskenta!E$15)*(F1583-(Päälaskenta!D$24+Päälaskenta!D$20)),F1583*Päälaskenta!C$15 + F1583*F1583*Päälaskenta!E$15)</f>
        <v>5.9668222499999999</v>
      </c>
      <c r="N1583" s="8">
        <f>IF(F1583&gt;Päälaskenta!D$24+Päälaskenta!D$20,2*SQRT(POWER((Päälaskenta!D$24+Päälaskenta!D$20),2)+POWER(Päälaskenta!E$15*(Päälaskenta!D$24+Päälaskenta!D$20),2))+Päälaskenta!C$15,(2*SQRT((POWER(F1583,2))+POWER(Päälaskenta!E$15*F1583,2))+Päälaskenta!C$15))</f>
        <v>6.8650456659656696</v>
      </c>
      <c r="O1583" s="8">
        <f t="shared" si="171"/>
        <v>0.86915987749087698</v>
      </c>
      <c r="P1583" s="8">
        <f>Päälaskenta!F$15</f>
        <v>0.08</v>
      </c>
      <c r="Q1583" s="8">
        <f t="shared" si="172"/>
        <v>67.9286359161635</v>
      </c>
      <c r="R1583" s="8">
        <f t="shared" si="173"/>
        <v>0.41898348823781401</v>
      </c>
      <c r="S1583" s="8">
        <f t="shared" si="174"/>
        <v>1.35448509467608E-3</v>
      </c>
    </row>
    <row r="1584" spans="1:19" x14ac:dyDescent="0.2">
      <c r="A1584" s="8">
        <v>1582</v>
      </c>
      <c r="B1584" s="8">
        <f>IF(Päälaskenta!C$7,Päälaskenta!E$7,Päälaskenta!G$5)</f>
        <v>2.5</v>
      </c>
      <c r="C1584" s="56">
        <v>0.41799999999999998</v>
      </c>
      <c r="D1584" s="92">
        <f t="shared" si="168"/>
        <v>5.9808599999999998</v>
      </c>
      <c r="E1584" s="8">
        <f>Päälaskenta!F$15</f>
        <v>0.08</v>
      </c>
      <c r="F1584" s="93">
        <f>SQRT(POWER(Päälaskenta!C$15/(2*Päälaskenta!E$15),2)+(D1584/Päälaskenta!E$15))-Päälaskenta!C$15/(2*Päälaskenta!E$15)</f>
        <v>1.3689</v>
      </c>
      <c r="G1584" s="57">
        <f>2*SQRT((POWER(F1584,2))+POWER(Päälaskenta!E$15*F1584,2))+Päälaskenta!C$15</f>
        <v>6.87</v>
      </c>
      <c r="H1584" s="57">
        <f t="shared" si="169"/>
        <v>0.87</v>
      </c>
      <c r="I1584" s="62">
        <f t="shared" si="170"/>
        <v>1.346E-3</v>
      </c>
      <c r="M1584" s="8">
        <f>IF(F1584&gt;(Päälaskenta!D$24+Päälaskenta!D$20),(F1584*Päälaskenta!C$15 + F1584*F1584*Päälaskenta!E$15)+(Päälaskenta!C$15 + F1584*Päälaskenta!E$15)*(F1584-(Päälaskenta!D$24+Päälaskenta!D$20)),F1584*Päälaskenta!C$15 + F1584*F1584*Päälaskenta!E$15)</f>
        <v>5.9805872100000004</v>
      </c>
      <c r="N1584" s="8">
        <f>IF(F1584&gt;Päälaskenta!D$24+Päälaskenta!D$20,2*SQRT(POWER((Päälaskenta!D$24+Päälaskenta!D$20),2)+POWER(Päälaskenta!E$15*(Päälaskenta!D$24+Päälaskenta!D$20),2))+Päälaskenta!C$15,(2*SQRT((POWER(F1584,2))+POWER(Päälaskenta!E$15*F1584,2))+Päälaskenta!C$15))</f>
        <v>6.8718338910650596</v>
      </c>
      <c r="O1584" s="8">
        <f t="shared" si="171"/>
        <v>0.87030439105580204</v>
      </c>
      <c r="P1584" s="8">
        <f>Päälaskenta!F$15</f>
        <v>0.08</v>
      </c>
      <c r="Q1584" s="8">
        <f t="shared" si="172"/>
        <v>68.145098541616093</v>
      </c>
      <c r="R1584" s="8">
        <f t="shared" si="173"/>
        <v>0.41801915300554598</v>
      </c>
      <c r="S1584" s="8">
        <f t="shared" si="174"/>
        <v>1.34589372892847E-3</v>
      </c>
    </row>
    <row r="1585" spans="1:19" x14ac:dyDescent="0.2">
      <c r="A1585" s="8">
        <v>1583</v>
      </c>
      <c r="B1585" s="8">
        <f>IF(Päälaskenta!C$7,Päälaskenta!E$7,Päälaskenta!G$5)</f>
        <v>2.5</v>
      </c>
      <c r="C1585" s="56">
        <v>0.41699999999999998</v>
      </c>
      <c r="D1585" s="92">
        <f t="shared" si="168"/>
        <v>5.9951999999999996</v>
      </c>
      <c r="E1585" s="8">
        <f>Päälaskenta!F$15</f>
        <v>0.08</v>
      </c>
      <c r="F1585" s="93">
        <f>SQRT(POWER(Päälaskenta!C$15/(2*Päälaskenta!E$15),2)+(D1585/Päälaskenta!E$15))-Päälaskenta!C$15/(2*Päälaskenta!E$15)</f>
        <v>1.3714</v>
      </c>
      <c r="G1585" s="57">
        <f>2*SQRT((POWER(F1585,2))+POWER(Päälaskenta!E$15*F1585,2))+Päälaskenta!C$15</f>
        <v>6.88</v>
      </c>
      <c r="H1585" s="57">
        <f t="shared" si="169"/>
        <v>0.87</v>
      </c>
      <c r="I1585" s="62">
        <f t="shared" si="170"/>
        <v>1.34E-3</v>
      </c>
      <c r="M1585" s="8">
        <f>IF(F1585&gt;(Päälaskenta!D$24+Päälaskenta!D$20),(F1585*Päälaskenta!C$15 + F1585*F1585*Päälaskenta!E$15)+(Päälaskenta!C$15 + F1585*Päälaskenta!E$15)*(F1585-(Päälaskenta!D$24+Päälaskenta!D$20)),F1585*Päälaskenta!C$15 + F1585*F1585*Päälaskenta!E$15)</f>
        <v>5.9949379599999997</v>
      </c>
      <c r="N1585" s="8">
        <f>IF(F1585&gt;Päälaskenta!D$24+Päälaskenta!D$20,2*SQRT(POWER((Päälaskenta!D$24+Päälaskenta!D$20),2)+POWER(Päälaskenta!E$15*(Päälaskenta!D$24+Päälaskenta!D$20),2))+Päälaskenta!C$15,(2*SQRT((POWER(F1585,2))+POWER(Päälaskenta!E$15*F1585,2))+Päälaskenta!C$15))</f>
        <v>6.8789049588769204</v>
      </c>
      <c r="O1585" s="8">
        <f t="shared" si="171"/>
        <v>0.87149597150107405</v>
      </c>
      <c r="P1585" s="8">
        <f>Päälaskenta!F$15</f>
        <v>0.08</v>
      </c>
      <c r="Q1585" s="8">
        <f t="shared" si="172"/>
        <v>68.370952252845797</v>
      </c>
      <c r="R1585" s="8">
        <f t="shared" si="173"/>
        <v>0.41701849404960301</v>
      </c>
      <c r="S1585" s="8">
        <f t="shared" si="174"/>
        <v>1.3370164787405599E-3</v>
      </c>
    </row>
    <row r="1586" spans="1:19" x14ac:dyDescent="0.2">
      <c r="A1586" s="8">
        <v>1584</v>
      </c>
      <c r="B1586" s="8">
        <f>IF(Päälaskenta!C$7,Päälaskenta!E$7,Päälaskenta!G$5)</f>
        <v>2.5</v>
      </c>
      <c r="C1586" s="56">
        <v>0.41599999999999998</v>
      </c>
      <c r="D1586" s="92">
        <f t="shared" si="168"/>
        <v>6.00962</v>
      </c>
      <c r="E1586" s="8">
        <f>Päälaskenta!F$15</f>
        <v>0.08</v>
      </c>
      <c r="F1586" s="93">
        <f>SQRT(POWER(Päälaskenta!C$15/(2*Päälaskenta!E$15),2)+(D1586/Päälaskenta!E$15))-Päälaskenta!C$15/(2*Päälaskenta!E$15)</f>
        <v>1.3740000000000001</v>
      </c>
      <c r="G1586" s="57">
        <f>2*SQRT((POWER(F1586,2))+POWER(Päälaskenta!E$15*F1586,2))+Päälaskenta!C$15</f>
        <v>6.89</v>
      </c>
      <c r="H1586" s="57">
        <f t="shared" si="169"/>
        <v>0.87</v>
      </c>
      <c r="I1586" s="62">
        <f t="shared" si="170"/>
        <v>1.3339999999999999E-3</v>
      </c>
      <c r="M1586" s="8">
        <f>IF(F1586&gt;(Päälaskenta!D$24+Päälaskenta!D$20),(F1586*Päälaskenta!C$15 + F1586*F1586*Päälaskenta!E$15)+(Päälaskenta!C$15 + F1586*Päälaskenta!E$15)*(F1586-(Päälaskenta!D$24+Päälaskenta!D$20)),F1586*Päälaskenta!C$15 + F1586*F1586*Päälaskenta!E$15)</f>
        <v>6.0098760000000002</v>
      </c>
      <c r="N1586" s="8">
        <f>IF(F1586&gt;Päälaskenta!D$24+Päälaskenta!D$20,2*SQRT(POWER((Päälaskenta!D$24+Päälaskenta!D$20),2)+POWER(Päälaskenta!E$15*(Päälaskenta!D$24+Päälaskenta!D$20),2))+Päälaskenta!C$15,(2*SQRT((POWER(F1586,2))+POWER(Päälaskenta!E$15*F1586,2))+Päälaskenta!C$15))</f>
        <v>6.8862588694012699</v>
      </c>
      <c r="O1586" s="8">
        <f t="shared" si="171"/>
        <v>0.87273454483457902</v>
      </c>
      <c r="P1586" s="8">
        <f>Päälaskenta!F$15</f>
        <v>0.08</v>
      </c>
      <c r="Q1586" s="8">
        <f t="shared" si="172"/>
        <v>68.606242733588104</v>
      </c>
      <c r="R1586" s="8">
        <f t="shared" si="173"/>
        <v>0.41598196035991403</v>
      </c>
      <c r="S1586" s="8">
        <f t="shared" si="174"/>
        <v>1.3278613993562801E-3</v>
      </c>
    </row>
    <row r="1587" spans="1:19" x14ac:dyDescent="0.2">
      <c r="A1587" s="8">
        <v>1585</v>
      </c>
      <c r="B1587" s="8">
        <f>IF(Päälaskenta!C$7,Päälaskenta!E$7,Päälaskenta!G$5)</f>
        <v>2.5</v>
      </c>
      <c r="C1587" s="56">
        <v>0.41499999999999998</v>
      </c>
      <c r="D1587" s="92">
        <f t="shared" si="168"/>
        <v>6.0240999999999998</v>
      </c>
      <c r="E1587" s="8">
        <f>Päälaskenta!F$15</f>
        <v>0.08</v>
      </c>
      <c r="F1587" s="93">
        <f>SQRT(POWER(Päälaskenta!C$15/(2*Päälaskenta!E$15),2)+(D1587/Päälaskenta!E$15))-Päälaskenta!C$15/(2*Päälaskenta!E$15)</f>
        <v>1.3765000000000001</v>
      </c>
      <c r="G1587" s="57">
        <f>2*SQRT((POWER(F1587,2))+POWER(Päälaskenta!E$15*F1587,2))+Päälaskenta!C$15</f>
        <v>6.89</v>
      </c>
      <c r="H1587" s="57">
        <f t="shared" si="169"/>
        <v>0.87</v>
      </c>
      <c r="I1587" s="62">
        <f t="shared" si="170"/>
        <v>1.3270000000000001E-3</v>
      </c>
      <c r="M1587" s="8">
        <f>IF(F1587&gt;(Päälaskenta!D$24+Päälaskenta!D$20),(F1587*Päälaskenta!C$15 + F1587*F1587*Päälaskenta!E$15)+(Päälaskenta!C$15 + F1587*Päälaskenta!E$15)*(F1587-(Päälaskenta!D$24+Päälaskenta!D$20)),F1587*Päälaskenta!C$15 + F1587*F1587*Päälaskenta!E$15)</f>
        <v>6.02425225</v>
      </c>
      <c r="N1587" s="8">
        <f>IF(F1587&gt;Päälaskenta!D$24+Päälaskenta!D$20,2*SQRT(POWER((Päälaskenta!D$24+Päälaskenta!D$20),2)+POWER(Päälaskenta!E$15*(Päälaskenta!D$24+Päälaskenta!D$20),2))+Päälaskenta!C$15,(2*SQRT((POWER(F1587,2))+POWER(Päälaskenta!E$15*F1587,2))+Päälaskenta!C$15))</f>
        <v>6.8933299372131298</v>
      </c>
      <c r="O1587" s="8">
        <f t="shared" si="171"/>
        <v>0.87392483819445799</v>
      </c>
      <c r="P1587" s="8">
        <f>Päälaskenta!F$15</f>
        <v>0.08</v>
      </c>
      <c r="Q1587" s="8">
        <f t="shared" si="172"/>
        <v>68.832870868291906</v>
      </c>
      <c r="R1587" s="8">
        <f t="shared" si="173"/>
        <v>0.41498926277531001</v>
      </c>
      <c r="S1587" s="8">
        <f t="shared" si="174"/>
        <v>1.3191319841804501E-3</v>
      </c>
    </row>
    <row r="1588" spans="1:19" x14ac:dyDescent="0.2">
      <c r="A1588" s="8">
        <v>1586</v>
      </c>
      <c r="B1588" s="8">
        <f>IF(Päälaskenta!C$7,Päälaskenta!E$7,Päälaskenta!G$5)</f>
        <v>2.5</v>
      </c>
      <c r="C1588" s="56">
        <v>0.41399999999999998</v>
      </c>
      <c r="D1588" s="92">
        <f t="shared" si="168"/>
        <v>6.0386499999999996</v>
      </c>
      <c r="E1588" s="8">
        <f>Päälaskenta!F$15</f>
        <v>0.08</v>
      </c>
      <c r="F1588" s="93">
        <f>SQRT(POWER(Päälaskenta!C$15/(2*Päälaskenta!E$15),2)+(D1588/Päälaskenta!E$15))-Päälaskenta!C$15/(2*Päälaskenta!E$15)</f>
        <v>1.379</v>
      </c>
      <c r="G1588" s="57">
        <f>2*SQRT((POWER(F1588,2))+POWER(Päälaskenta!E$15*F1588,2))+Päälaskenta!C$15</f>
        <v>6.9</v>
      </c>
      <c r="H1588" s="57">
        <f t="shared" si="169"/>
        <v>0.88</v>
      </c>
      <c r="I1588" s="62">
        <f t="shared" si="170"/>
        <v>1.3010000000000001E-3</v>
      </c>
      <c r="M1588" s="8">
        <f>IF(F1588&gt;(Päälaskenta!D$24+Päälaskenta!D$20),(F1588*Päälaskenta!C$15 + F1588*F1588*Päälaskenta!E$15)+(Päälaskenta!C$15 + F1588*Päälaskenta!E$15)*(F1588-(Päälaskenta!D$24+Päälaskenta!D$20)),F1588*Päälaskenta!C$15 + F1588*F1588*Päälaskenta!E$15)</f>
        <v>6.0386410000000001</v>
      </c>
      <c r="N1588" s="8">
        <f>IF(F1588&gt;Päälaskenta!D$24+Päälaskenta!D$20,2*SQRT(POWER((Päälaskenta!D$24+Päälaskenta!D$20),2)+POWER(Päälaskenta!E$15*(Päälaskenta!D$24+Päälaskenta!D$20),2))+Päälaskenta!C$15,(2*SQRT((POWER(F1588,2))+POWER(Päälaskenta!E$15*F1588,2))+Päälaskenta!C$15))</f>
        <v>6.9004010050250004</v>
      </c>
      <c r="O1588" s="8">
        <f t="shared" si="171"/>
        <v>0.87511450357776999</v>
      </c>
      <c r="P1588" s="8">
        <f>Päälaskenta!F$15</f>
        <v>0.08</v>
      </c>
      <c r="Q1588" s="8">
        <f t="shared" si="172"/>
        <v>69.059878846347303</v>
      </c>
      <c r="R1588" s="8">
        <f t="shared" si="173"/>
        <v>0.41400043486605698</v>
      </c>
      <c r="S1588" s="8">
        <f t="shared" si="174"/>
        <v>1.3104739523383401E-3</v>
      </c>
    </row>
    <row r="1589" spans="1:19" x14ac:dyDescent="0.2">
      <c r="A1589" s="8">
        <v>1587</v>
      </c>
      <c r="B1589" s="8">
        <f>IF(Päälaskenta!C$7,Päälaskenta!E$7,Päälaskenta!G$5)</f>
        <v>2.5</v>
      </c>
      <c r="C1589" s="56">
        <v>0.41299999999999998</v>
      </c>
      <c r="D1589" s="92">
        <f t="shared" si="168"/>
        <v>6.0532700000000004</v>
      </c>
      <c r="E1589" s="8">
        <f>Päälaskenta!F$15</f>
        <v>0.08</v>
      </c>
      <c r="F1589" s="93">
        <f>SQRT(POWER(Päälaskenta!C$15/(2*Päälaskenta!E$15),2)+(D1589/Päälaskenta!E$15))-Päälaskenta!C$15/(2*Päälaskenta!E$15)</f>
        <v>1.3815</v>
      </c>
      <c r="G1589" s="57">
        <f>2*SQRT((POWER(F1589,2))+POWER(Päälaskenta!E$15*F1589,2))+Päälaskenta!C$15</f>
        <v>6.91</v>
      </c>
      <c r="H1589" s="57">
        <f t="shared" si="169"/>
        <v>0.88</v>
      </c>
      <c r="I1589" s="62">
        <f t="shared" si="170"/>
        <v>1.2949999999999999E-3</v>
      </c>
      <c r="M1589" s="8">
        <f>IF(F1589&gt;(Päälaskenta!D$24+Päälaskenta!D$20),(F1589*Päälaskenta!C$15 + F1589*F1589*Päälaskenta!E$15)+(Päälaskenta!C$15 + F1589*Päälaskenta!E$15)*(F1589-(Päälaskenta!D$24+Päälaskenta!D$20)),F1589*Päälaskenta!C$15 + F1589*F1589*Päälaskenta!E$15)</f>
        <v>6.0530422499999998</v>
      </c>
      <c r="N1589" s="8">
        <f>IF(F1589&gt;Päälaskenta!D$24+Päälaskenta!D$20,2*SQRT(POWER((Päälaskenta!D$24+Päälaskenta!D$20),2)+POWER(Päälaskenta!E$15*(Päälaskenta!D$24+Päälaskenta!D$20),2))+Päälaskenta!C$15,(2*SQRT((POWER(F1589,2))+POWER(Päälaskenta!E$15*F1589,2))+Päälaskenta!C$15))</f>
        <v>6.9074720728368604</v>
      </c>
      <c r="O1589" s="8">
        <f t="shared" si="171"/>
        <v>0.876303542913066</v>
      </c>
      <c r="P1589" s="8">
        <f>Päälaskenta!F$15</f>
        <v>0.08</v>
      </c>
      <c r="Q1589" s="8">
        <f t="shared" si="172"/>
        <v>69.287266815359899</v>
      </c>
      <c r="R1589" s="8">
        <f t="shared" si="173"/>
        <v>0.41301545516223698</v>
      </c>
      <c r="S1589" s="8">
        <f t="shared" si="174"/>
        <v>1.30188660125036E-3</v>
      </c>
    </row>
    <row r="1590" spans="1:19" x14ac:dyDescent="0.2">
      <c r="A1590" s="8">
        <v>1588</v>
      </c>
      <c r="B1590" s="8">
        <f>IF(Päälaskenta!C$7,Päälaskenta!E$7,Päälaskenta!G$5)</f>
        <v>2.5</v>
      </c>
      <c r="C1590" s="56">
        <v>0.41199999999999998</v>
      </c>
      <c r="D1590" s="92">
        <f t="shared" si="168"/>
        <v>6.0679600000000002</v>
      </c>
      <c r="E1590" s="8">
        <f>Päälaskenta!F$15</f>
        <v>0.08</v>
      </c>
      <c r="F1590" s="93">
        <f>SQRT(POWER(Päälaskenta!C$15/(2*Päälaskenta!E$15),2)+(D1590/Päälaskenta!E$15))-Päälaskenta!C$15/(2*Päälaskenta!E$15)</f>
        <v>1.3841000000000001</v>
      </c>
      <c r="G1590" s="57">
        <f>2*SQRT((POWER(F1590,2))+POWER(Päälaskenta!E$15*F1590,2))+Päälaskenta!C$15</f>
        <v>6.91</v>
      </c>
      <c r="H1590" s="57">
        <f t="shared" si="169"/>
        <v>0.88</v>
      </c>
      <c r="I1590" s="62">
        <f t="shared" si="170"/>
        <v>1.2880000000000001E-3</v>
      </c>
      <c r="M1590" s="8">
        <f>IF(F1590&gt;(Päälaskenta!D$24+Päälaskenta!D$20),(F1590*Päälaskenta!C$15 + F1590*F1590*Päälaskenta!E$15)+(Päälaskenta!C$15 + F1590*Päälaskenta!E$15)*(F1590-(Päälaskenta!D$24+Päälaskenta!D$20)),F1590*Päälaskenta!C$15 + F1590*F1590*Päälaskenta!E$15)</f>
        <v>6.0680328100000001</v>
      </c>
      <c r="N1590" s="8">
        <f>IF(F1590&gt;Päälaskenta!D$24+Päälaskenta!D$20,2*SQRT(POWER((Päälaskenta!D$24+Päälaskenta!D$20),2)+POWER(Päälaskenta!E$15*(Päälaskenta!D$24+Päälaskenta!D$20),2))+Päälaskenta!C$15,(2*SQRT((POWER(F1590,2))+POWER(Päälaskenta!E$15*F1590,2))+Päälaskenta!C$15))</f>
        <v>6.9148259833612</v>
      </c>
      <c r="O1590" s="8">
        <f t="shared" si="171"/>
        <v>0.87753948177455299</v>
      </c>
      <c r="P1590" s="8">
        <f>Päälaskenta!F$15</f>
        <v>0.08</v>
      </c>
      <c r="Q1590" s="8">
        <f t="shared" si="172"/>
        <v>69.524153556396598</v>
      </c>
      <c r="R1590" s="8">
        <f t="shared" si="173"/>
        <v>0.41199513553717898</v>
      </c>
      <c r="S1590" s="8">
        <f t="shared" si="174"/>
        <v>1.29302998783577E-3</v>
      </c>
    </row>
    <row r="1591" spans="1:19" x14ac:dyDescent="0.2">
      <c r="A1591" s="8">
        <v>1589</v>
      </c>
      <c r="B1591" s="8">
        <f>IF(Päälaskenta!C$7,Päälaskenta!E$7,Päälaskenta!G$5)</f>
        <v>2.5</v>
      </c>
      <c r="C1591" s="56">
        <v>0.41099999999999998</v>
      </c>
      <c r="D1591" s="92">
        <f t="shared" si="168"/>
        <v>6.0827299999999997</v>
      </c>
      <c r="E1591" s="8">
        <f>Päälaskenta!F$15</f>
        <v>0.08</v>
      </c>
      <c r="F1591" s="93">
        <f>SQRT(POWER(Päälaskenta!C$15/(2*Päälaskenta!E$15),2)+(D1591/Päälaskenta!E$15))-Päälaskenta!C$15/(2*Päälaskenta!E$15)</f>
        <v>1.3866000000000001</v>
      </c>
      <c r="G1591" s="57">
        <f>2*SQRT((POWER(F1591,2))+POWER(Päälaskenta!E$15*F1591,2))+Päälaskenta!C$15</f>
        <v>6.92</v>
      </c>
      <c r="H1591" s="57">
        <f t="shared" si="169"/>
        <v>0.88</v>
      </c>
      <c r="I1591" s="62">
        <f t="shared" si="170"/>
        <v>1.2819999999999999E-3</v>
      </c>
      <c r="M1591" s="8">
        <f>IF(F1591&gt;(Päälaskenta!D$24+Päälaskenta!D$20),(F1591*Päälaskenta!C$15 + F1591*F1591*Päälaskenta!E$15)+(Päälaskenta!C$15 + F1591*Päälaskenta!E$15)*(F1591-(Päälaskenta!D$24+Päälaskenta!D$20)),F1591*Päälaskenta!C$15 + F1591*F1591*Päälaskenta!E$15)</f>
        <v>6.0824595600000002</v>
      </c>
      <c r="N1591" s="8">
        <f>IF(F1591&gt;Päälaskenta!D$24+Päälaskenta!D$20,2*SQRT(POWER((Päälaskenta!D$24+Päälaskenta!D$20),2)+POWER(Päälaskenta!E$15*(Päälaskenta!D$24+Päälaskenta!D$20),2))+Päälaskenta!C$15,(2*SQRT((POWER(F1591,2))+POWER(Päälaskenta!E$15*F1591,2))+Päälaskenta!C$15))</f>
        <v>6.9218970511730697</v>
      </c>
      <c r="O1591" s="8">
        <f t="shared" si="171"/>
        <v>0.87872724991903695</v>
      </c>
      <c r="P1591" s="8">
        <f>Päälaskenta!F$15</f>
        <v>0.08</v>
      </c>
      <c r="Q1591" s="8">
        <f t="shared" si="172"/>
        <v>69.7523171653811</v>
      </c>
      <c r="R1591" s="8">
        <f t="shared" si="173"/>
        <v>0.411017940249158</v>
      </c>
      <c r="S1591" s="8">
        <f t="shared" si="174"/>
        <v>1.28458468068584E-3</v>
      </c>
    </row>
    <row r="1592" spans="1:19" x14ac:dyDescent="0.2">
      <c r="A1592" s="8">
        <v>1590</v>
      </c>
      <c r="B1592" s="8">
        <f>IF(Päälaskenta!C$7,Päälaskenta!E$7,Päälaskenta!G$5)</f>
        <v>2.5</v>
      </c>
      <c r="C1592" s="56">
        <v>0.41</v>
      </c>
      <c r="D1592" s="92">
        <f t="shared" si="168"/>
        <v>6.0975599999999996</v>
      </c>
      <c r="E1592" s="8">
        <f>Päälaskenta!F$15</f>
        <v>0.08</v>
      </c>
      <c r="F1592" s="93">
        <f>SQRT(POWER(Päälaskenta!C$15/(2*Päälaskenta!E$15),2)+(D1592/Päälaskenta!E$15))-Päälaskenta!C$15/(2*Päälaskenta!E$15)</f>
        <v>1.3892</v>
      </c>
      <c r="G1592" s="57">
        <f>2*SQRT((POWER(F1592,2))+POWER(Päälaskenta!E$15*F1592,2))+Päälaskenta!C$15</f>
        <v>6.93</v>
      </c>
      <c r="H1592" s="57">
        <f t="shared" si="169"/>
        <v>0.88</v>
      </c>
      <c r="I1592" s="62">
        <f t="shared" si="170"/>
        <v>1.276E-3</v>
      </c>
      <c r="M1592" s="8">
        <f>IF(F1592&gt;(Päälaskenta!D$24+Päälaskenta!D$20),(F1592*Päälaskenta!C$15 + F1592*F1592*Päälaskenta!E$15)+(Päälaskenta!C$15 + F1592*Päälaskenta!E$15)*(F1592-(Päälaskenta!D$24+Päälaskenta!D$20)),F1592*Päälaskenta!C$15 + F1592*F1592*Päälaskenta!E$15)</f>
        <v>6.09747664</v>
      </c>
      <c r="N1592" s="8">
        <f>IF(F1592&gt;Päälaskenta!D$24+Päälaskenta!D$20,2*SQRT(POWER((Päälaskenta!D$24+Päälaskenta!D$20),2)+POWER(Päälaskenta!E$15*(Päälaskenta!D$24+Päälaskenta!D$20),2))+Päälaskenta!C$15,(2*SQRT((POWER(F1592,2))+POWER(Päälaskenta!E$15*F1592,2))+Päälaskenta!C$15))</f>
        <v>6.9292509616974103</v>
      </c>
      <c r="O1592" s="8">
        <f t="shared" si="171"/>
        <v>0.87996187087245303</v>
      </c>
      <c r="P1592" s="8">
        <f>Päälaskenta!F$15</f>
        <v>0.08</v>
      </c>
      <c r="Q1592" s="8">
        <f t="shared" si="172"/>
        <v>69.990010892358796</v>
      </c>
      <c r="R1592" s="8">
        <f t="shared" si="173"/>
        <v>0.41000567080483302</v>
      </c>
      <c r="S1592" s="8">
        <f t="shared" si="174"/>
        <v>1.27587431655392E-3</v>
      </c>
    </row>
    <row r="1593" spans="1:19" x14ac:dyDescent="0.2">
      <c r="A1593" s="8">
        <v>1591</v>
      </c>
      <c r="B1593" s="8">
        <f>IF(Päälaskenta!C$7,Päälaskenta!E$7,Päälaskenta!G$5)</f>
        <v>2.5</v>
      </c>
      <c r="C1593" s="56">
        <v>0.40899999999999997</v>
      </c>
      <c r="D1593" s="92">
        <f t="shared" si="168"/>
        <v>6.1124700000000001</v>
      </c>
      <c r="E1593" s="8">
        <f>Päälaskenta!F$15</f>
        <v>0.08</v>
      </c>
      <c r="F1593" s="93">
        <f>SQRT(POWER(Päälaskenta!C$15/(2*Päälaskenta!E$15),2)+(D1593/Päälaskenta!E$15))-Päälaskenta!C$15/(2*Päälaskenta!E$15)</f>
        <v>1.3917999999999999</v>
      </c>
      <c r="G1593" s="57">
        <f>2*SQRT((POWER(F1593,2))+POWER(Päälaskenta!E$15*F1593,2))+Päälaskenta!C$15</f>
        <v>6.94</v>
      </c>
      <c r="H1593" s="57">
        <f t="shared" si="169"/>
        <v>0.88</v>
      </c>
      <c r="I1593" s="62">
        <f t="shared" si="170"/>
        <v>1.2700000000000001E-3</v>
      </c>
      <c r="M1593" s="8">
        <f>IF(F1593&gt;(Päälaskenta!D$24+Päälaskenta!D$20),(F1593*Päälaskenta!C$15 + F1593*F1593*Päälaskenta!E$15)+(Päälaskenta!C$15 + F1593*Päälaskenta!E$15)*(F1593-(Päälaskenta!D$24+Päälaskenta!D$20)),F1593*Päälaskenta!C$15 + F1593*F1593*Päälaskenta!E$15)</f>
        <v>6.1125072400000002</v>
      </c>
      <c r="N1593" s="8">
        <f>IF(F1593&gt;Päälaskenta!D$24+Päälaskenta!D$20,2*SQRT(POWER((Päälaskenta!D$24+Päälaskenta!D$20),2)+POWER(Päälaskenta!E$15*(Päälaskenta!D$24+Päälaskenta!D$20),2))+Päälaskenta!C$15,(2*SQRT((POWER(F1593,2))+POWER(Päälaskenta!E$15*F1593,2))+Päälaskenta!C$15))</f>
        <v>6.9366048722217499</v>
      </c>
      <c r="O1593" s="8">
        <f t="shared" si="171"/>
        <v>0.881195823114861</v>
      </c>
      <c r="P1593" s="8">
        <f>Päälaskenta!F$15</f>
        <v>0.08</v>
      </c>
      <c r="Q1593" s="8">
        <f t="shared" si="172"/>
        <v>70.228116270863097</v>
      </c>
      <c r="R1593" s="8">
        <f t="shared" si="173"/>
        <v>0.40899747056986702</v>
      </c>
      <c r="S1593" s="8">
        <f t="shared" si="174"/>
        <v>1.26723739005016E-3</v>
      </c>
    </row>
    <row r="1594" spans="1:19" x14ac:dyDescent="0.2">
      <c r="A1594" s="8">
        <v>1592</v>
      </c>
      <c r="B1594" s="8">
        <f>IF(Päälaskenta!C$7,Päälaskenta!E$7,Päälaskenta!G$5)</f>
        <v>2.5</v>
      </c>
      <c r="C1594" s="56">
        <v>0.40799999999999997</v>
      </c>
      <c r="D1594" s="92">
        <f t="shared" si="168"/>
        <v>6.1274499999999996</v>
      </c>
      <c r="E1594" s="8">
        <f>Päälaskenta!F$15</f>
        <v>0.08</v>
      </c>
      <c r="F1594" s="93">
        <f>SQRT(POWER(Päälaskenta!C$15/(2*Päälaskenta!E$15),2)+(D1594/Päälaskenta!E$15))-Päälaskenta!C$15/(2*Päälaskenta!E$15)</f>
        <v>1.3944000000000001</v>
      </c>
      <c r="G1594" s="57">
        <f>2*SQRT((POWER(F1594,2))+POWER(Päälaskenta!E$15*F1594,2))+Päälaskenta!C$15</f>
        <v>6.94</v>
      </c>
      <c r="H1594" s="57">
        <f t="shared" si="169"/>
        <v>0.88</v>
      </c>
      <c r="I1594" s="62">
        <f t="shared" si="170"/>
        <v>1.263E-3</v>
      </c>
      <c r="M1594" s="8">
        <f>IF(F1594&gt;(Päälaskenta!D$24+Päälaskenta!D$20),(F1594*Päälaskenta!C$15 + F1594*F1594*Päälaskenta!E$15)+(Päälaskenta!C$15 + F1594*Päälaskenta!E$15)*(F1594-(Päälaskenta!D$24+Päälaskenta!D$20)),F1594*Päälaskenta!C$15 + F1594*F1594*Päälaskenta!E$15)</f>
        <v>6.12755136</v>
      </c>
      <c r="N1594" s="8">
        <f>IF(F1594&gt;Päälaskenta!D$24+Päälaskenta!D$20,2*SQRT(POWER((Päälaskenta!D$24+Päälaskenta!D$20),2)+POWER(Päälaskenta!E$15*(Päälaskenta!D$24+Päälaskenta!D$20),2))+Päälaskenta!C$15,(2*SQRT((POWER(F1594,2))+POWER(Päälaskenta!E$15*F1594,2))+Päälaskenta!C$15))</f>
        <v>6.9439587827460896</v>
      </c>
      <c r="O1594" s="8">
        <f t="shared" si="171"/>
        <v>0.88242910877082903</v>
      </c>
      <c r="P1594" s="8">
        <f>Päälaskenta!F$15</f>
        <v>0.08</v>
      </c>
      <c r="Q1594" s="8">
        <f t="shared" si="172"/>
        <v>70.466633467912303</v>
      </c>
      <c r="R1594" s="8">
        <f t="shared" si="173"/>
        <v>0.407993316273077</v>
      </c>
      <c r="S1594" s="8">
        <f t="shared" si="174"/>
        <v>1.2586731561593E-3</v>
      </c>
    </row>
    <row r="1595" spans="1:19" x14ac:dyDescent="0.2">
      <c r="A1595" s="8">
        <v>1593</v>
      </c>
      <c r="B1595" s="8">
        <f>IF(Päälaskenta!C$7,Päälaskenta!E$7,Päälaskenta!G$5)</f>
        <v>2.5</v>
      </c>
      <c r="C1595" s="56">
        <v>0.40699999999999997</v>
      </c>
      <c r="D1595" s="92">
        <f t="shared" si="168"/>
        <v>6.1425099999999997</v>
      </c>
      <c r="E1595" s="8">
        <f>Päälaskenta!F$15</f>
        <v>0.08</v>
      </c>
      <c r="F1595" s="93">
        <f>SQRT(POWER(Päälaskenta!C$15/(2*Päälaskenta!E$15),2)+(D1595/Päälaskenta!E$15))-Päälaskenta!C$15/(2*Päälaskenta!E$15)</f>
        <v>1.397</v>
      </c>
      <c r="G1595" s="57">
        <f>2*SQRT((POWER(F1595,2))+POWER(Päälaskenta!E$15*F1595,2))+Päälaskenta!C$15</f>
        <v>6.95</v>
      </c>
      <c r="H1595" s="57">
        <f t="shared" si="169"/>
        <v>0.88</v>
      </c>
      <c r="I1595" s="62">
        <f t="shared" si="170"/>
        <v>1.2570000000000001E-3</v>
      </c>
      <c r="M1595" s="8">
        <f>IF(F1595&gt;(Päälaskenta!D$24+Päälaskenta!D$20),(F1595*Päälaskenta!C$15 + F1595*F1595*Päälaskenta!E$15)+(Päälaskenta!C$15 + F1595*Päälaskenta!E$15)*(F1595-(Päälaskenta!D$24+Päälaskenta!D$20)),F1595*Päälaskenta!C$15 + F1595*F1595*Päälaskenta!E$15)</f>
        <v>6.1426090000000002</v>
      </c>
      <c r="N1595" s="8">
        <f>IF(F1595&gt;Päälaskenta!D$24+Päälaskenta!D$20,2*SQRT(POWER((Päälaskenta!D$24+Päälaskenta!D$20),2)+POWER(Päälaskenta!E$15*(Päälaskenta!D$24+Päälaskenta!D$20),2))+Päälaskenta!C$15,(2*SQRT((POWER(F1595,2))+POWER(Päälaskenta!E$15*F1595,2))+Päälaskenta!C$15))</f>
        <v>6.9513126932704301</v>
      </c>
      <c r="O1595" s="8">
        <f t="shared" si="171"/>
        <v>0.88366172995593495</v>
      </c>
      <c r="P1595" s="8">
        <f>Päälaskenta!F$15</f>
        <v>0.08</v>
      </c>
      <c r="Q1595" s="8">
        <f t="shared" si="172"/>
        <v>70.705562650720594</v>
      </c>
      <c r="R1595" s="8">
        <f t="shared" si="173"/>
        <v>0.40699318481772201</v>
      </c>
      <c r="S1595" s="8">
        <f t="shared" si="174"/>
        <v>1.2501808787311599E-3</v>
      </c>
    </row>
    <row r="1596" spans="1:19" x14ac:dyDescent="0.2">
      <c r="A1596" s="8">
        <v>1594</v>
      </c>
      <c r="B1596" s="8">
        <f>IF(Päälaskenta!C$7,Päälaskenta!E$7,Päälaskenta!G$5)</f>
        <v>2.5</v>
      </c>
      <c r="C1596" s="56">
        <v>0.40600000000000003</v>
      </c>
      <c r="D1596" s="92">
        <f t="shared" si="168"/>
        <v>6.1576399999999998</v>
      </c>
      <c r="E1596" s="8">
        <f>Päälaskenta!F$15</f>
        <v>0.08</v>
      </c>
      <c r="F1596" s="93">
        <f>SQRT(POWER(Päälaskenta!C$15/(2*Päälaskenta!E$15),2)+(D1596/Päälaskenta!E$15))-Päälaskenta!C$15/(2*Päälaskenta!E$15)</f>
        <v>1.3996</v>
      </c>
      <c r="G1596" s="57">
        <f>2*SQRT((POWER(F1596,2))+POWER(Päälaskenta!E$15*F1596,2))+Päälaskenta!C$15</f>
        <v>6.96</v>
      </c>
      <c r="H1596" s="57">
        <f t="shared" si="169"/>
        <v>0.88</v>
      </c>
      <c r="I1596" s="62">
        <f t="shared" si="170"/>
        <v>1.2509999999999999E-3</v>
      </c>
      <c r="M1596" s="8">
        <f>IF(F1596&gt;(Päälaskenta!D$24+Päälaskenta!D$20),(F1596*Päälaskenta!C$15 + F1596*F1596*Päälaskenta!E$15)+(Päälaskenta!C$15 + F1596*Päälaskenta!E$15)*(F1596-(Päälaskenta!D$24+Päälaskenta!D$20)),F1596*Päälaskenta!C$15 + F1596*F1596*Päälaskenta!E$15)</f>
        <v>6.15768016</v>
      </c>
      <c r="N1596" s="8">
        <f>IF(F1596&gt;Päälaskenta!D$24+Päälaskenta!D$20,2*SQRT(POWER((Päälaskenta!D$24+Päälaskenta!D$20),2)+POWER(Päälaskenta!E$15*(Päälaskenta!D$24+Päälaskenta!D$20),2))+Päälaskenta!C$15,(2*SQRT((POWER(F1596,2))+POWER(Päälaskenta!E$15*F1596,2))+Päälaskenta!C$15))</f>
        <v>6.9586666037947698</v>
      </c>
      <c r="O1596" s="8">
        <f t="shared" si="171"/>
        <v>0.88489368877681696</v>
      </c>
      <c r="P1596" s="8">
        <f>Päälaskenta!F$15</f>
        <v>0.08</v>
      </c>
      <c r="Q1596" s="8">
        <f t="shared" si="172"/>
        <v>70.944903986697099</v>
      </c>
      <c r="R1596" s="8">
        <f t="shared" si="173"/>
        <v>0.405997053279883</v>
      </c>
      <c r="S1596" s="8">
        <f t="shared" si="174"/>
        <v>1.2417598303592701E-3</v>
      </c>
    </row>
    <row r="1597" spans="1:19" x14ac:dyDescent="0.2">
      <c r="A1597" s="8">
        <v>1595</v>
      </c>
      <c r="B1597" s="8">
        <f>IF(Päälaskenta!C$7,Päälaskenta!E$7,Päälaskenta!G$5)</f>
        <v>2.5</v>
      </c>
      <c r="C1597" s="56">
        <v>0.40500000000000003</v>
      </c>
      <c r="D1597" s="92">
        <f t="shared" si="168"/>
        <v>6.1728399999999999</v>
      </c>
      <c r="E1597" s="8">
        <f>Päälaskenta!F$15</f>
        <v>0.08</v>
      </c>
      <c r="F1597" s="93">
        <f>SQRT(POWER(Päälaskenta!C$15/(2*Päälaskenta!E$15),2)+(D1597/Päälaskenta!E$15))-Päälaskenta!C$15/(2*Päälaskenta!E$15)</f>
        <v>1.4021999999999999</v>
      </c>
      <c r="G1597" s="57">
        <f>2*SQRT((POWER(F1597,2))+POWER(Päälaskenta!E$15*F1597,2))+Päälaskenta!C$15</f>
        <v>6.97</v>
      </c>
      <c r="H1597" s="57">
        <f t="shared" si="169"/>
        <v>0.89</v>
      </c>
      <c r="I1597" s="62">
        <f t="shared" si="170"/>
        <v>1.2260000000000001E-3</v>
      </c>
      <c r="M1597" s="8">
        <f>IF(F1597&gt;(Päälaskenta!D$24+Päälaskenta!D$20),(F1597*Päälaskenta!C$15 + F1597*F1597*Päälaskenta!E$15)+(Päälaskenta!C$15 + F1597*Päälaskenta!E$15)*(F1597-(Päälaskenta!D$24+Päälaskenta!D$20)),F1597*Päälaskenta!C$15 + F1597*F1597*Päälaskenta!E$15)</f>
        <v>6.1727648400000001</v>
      </c>
      <c r="N1597" s="8">
        <f>IF(F1597&gt;Päälaskenta!D$24+Päälaskenta!D$20,2*SQRT(POWER((Päälaskenta!D$24+Päälaskenta!D$20),2)+POWER(Päälaskenta!E$15*(Päälaskenta!D$24+Päälaskenta!D$20),2))+Päälaskenta!C$15,(2*SQRT((POWER(F1597,2))+POWER(Päälaskenta!E$15*F1597,2))+Päälaskenta!C$15))</f>
        <v>6.9660205143191103</v>
      </c>
      <c r="O1597" s="8">
        <f t="shared" si="171"/>
        <v>0.88612498733121403</v>
      </c>
      <c r="P1597" s="8">
        <f>Päälaskenta!F$15</f>
        <v>0.08</v>
      </c>
      <c r="Q1597" s="8">
        <f t="shared" si="172"/>
        <v>71.184657643443202</v>
      </c>
      <c r="R1597" s="8">
        <f t="shared" si="173"/>
        <v>0.40500489890685698</v>
      </c>
      <c r="S1597" s="8">
        <f t="shared" si="174"/>
        <v>1.2334092922616001E-3</v>
      </c>
    </row>
    <row r="1598" spans="1:19" x14ac:dyDescent="0.2">
      <c r="A1598" s="8">
        <v>1596</v>
      </c>
      <c r="B1598" s="8">
        <f>IF(Päälaskenta!C$7,Päälaskenta!E$7,Päälaskenta!G$5)</f>
        <v>2.5</v>
      </c>
      <c r="C1598" s="56">
        <v>0.40400000000000003</v>
      </c>
      <c r="D1598" s="92">
        <f t="shared" si="168"/>
        <v>6.1881199999999996</v>
      </c>
      <c r="E1598" s="8">
        <f>Päälaskenta!F$15</f>
        <v>0.08</v>
      </c>
      <c r="F1598" s="93">
        <f>SQRT(POWER(Päälaskenta!C$15/(2*Päälaskenta!E$15),2)+(D1598/Päälaskenta!E$15))-Päälaskenta!C$15/(2*Päälaskenta!E$15)</f>
        <v>1.4048</v>
      </c>
      <c r="G1598" s="57">
        <f>2*SQRT((POWER(F1598,2))+POWER(Päälaskenta!E$15*F1598,2))+Päälaskenta!C$15</f>
        <v>6.97</v>
      </c>
      <c r="H1598" s="57">
        <f t="shared" si="169"/>
        <v>0.89</v>
      </c>
      <c r="I1598" s="62">
        <f t="shared" si="170"/>
        <v>1.2199999999999999E-3</v>
      </c>
      <c r="M1598" s="8">
        <f>IF(F1598&gt;(Päälaskenta!D$24+Päälaskenta!D$20),(F1598*Päälaskenta!C$15 + F1598*F1598*Päälaskenta!E$15)+(Päälaskenta!C$15 + F1598*Päälaskenta!E$15)*(F1598-(Päälaskenta!D$24+Päälaskenta!D$20)),F1598*Päälaskenta!C$15 + F1598*F1598*Päälaskenta!E$15)</f>
        <v>6.1878630399999999</v>
      </c>
      <c r="N1598" s="8">
        <f>IF(F1598&gt;Päälaskenta!D$24+Päälaskenta!D$20,2*SQRT(POWER((Päälaskenta!D$24+Päälaskenta!D$20),2)+POWER(Päälaskenta!E$15*(Päälaskenta!D$24+Päälaskenta!D$20),2))+Päälaskenta!C$15,(2*SQRT((POWER(F1598,2))+POWER(Päälaskenta!E$15*F1598,2))+Päälaskenta!C$15))</f>
        <v>6.9733744248434499</v>
      </c>
      <c r="O1598" s="8">
        <f t="shared" si="171"/>
        <v>0.88735562770801801</v>
      </c>
      <c r="P1598" s="8">
        <f>Päälaskenta!F$15</f>
        <v>0.08</v>
      </c>
      <c r="Q1598" s="8">
        <f t="shared" si="172"/>
        <v>71.424823788752406</v>
      </c>
      <c r="R1598" s="8">
        <f t="shared" si="173"/>
        <v>0.40401669911556398</v>
      </c>
      <c r="S1598" s="8">
        <f t="shared" si="174"/>
        <v>1.2251285541629701E-3</v>
      </c>
    </row>
    <row r="1599" spans="1:19" x14ac:dyDescent="0.2">
      <c r="A1599" s="8">
        <v>1597</v>
      </c>
      <c r="B1599" s="8">
        <f>IF(Päälaskenta!C$7,Päälaskenta!E$7,Päälaskenta!G$5)</f>
        <v>2.5</v>
      </c>
      <c r="C1599" s="56">
        <v>0.40300000000000002</v>
      </c>
      <c r="D1599" s="92">
        <f t="shared" si="168"/>
        <v>6.2034700000000003</v>
      </c>
      <c r="E1599" s="8">
        <f>Päälaskenta!F$15</f>
        <v>0.08</v>
      </c>
      <c r="F1599" s="93">
        <f>SQRT(POWER(Päälaskenta!C$15/(2*Päälaskenta!E$15),2)+(D1599/Päälaskenta!E$15))-Päälaskenta!C$15/(2*Päälaskenta!E$15)</f>
        <v>1.4075</v>
      </c>
      <c r="G1599" s="57">
        <f>2*SQRT((POWER(F1599,2))+POWER(Päälaskenta!E$15*F1599,2))+Päälaskenta!C$15</f>
        <v>6.98</v>
      </c>
      <c r="H1599" s="57">
        <f t="shared" si="169"/>
        <v>0.89</v>
      </c>
      <c r="I1599" s="62">
        <f t="shared" si="170"/>
        <v>1.214E-3</v>
      </c>
      <c r="M1599" s="8">
        <f>IF(F1599&gt;(Päälaskenta!D$24+Päälaskenta!D$20),(F1599*Päälaskenta!C$15 + F1599*F1599*Päälaskenta!E$15)+(Päälaskenta!C$15 + F1599*Päälaskenta!E$15)*(F1599-(Päälaskenta!D$24+Päälaskenta!D$20)),F1599*Päälaskenta!C$15 + F1599*F1599*Päälaskenta!E$15)</f>
        <v>6.2035562500000001</v>
      </c>
      <c r="N1599" s="8">
        <f>IF(F1599&gt;Päälaskenta!D$24+Päälaskenta!D$20,2*SQRT(POWER((Päälaskenta!D$24+Päälaskenta!D$20),2)+POWER(Päälaskenta!E$15*(Päälaskenta!D$24+Päälaskenta!D$20),2))+Päälaskenta!C$15,(2*SQRT((POWER(F1599,2))+POWER(Päälaskenta!E$15*F1599,2))+Päälaskenta!C$15))</f>
        <v>6.9810111780802604</v>
      </c>
      <c r="O1599" s="8">
        <f t="shared" si="171"/>
        <v>0.88863290600058098</v>
      </c>
      <c r="P1599" s="8">
        <f>Päälaskenta!F$15</f>
        <v>0.08</v>
      </c>
      <c r="Q1599" s="8">
        <f t="shared" si="172"/>
        <v>71.674663864652302</v>
      </c>
      <c r="R1599" s="8">
        <f t="shared" si="173"/>
        <v>0.40299465326843797</v>
      </c>
      <c r="S1599" s="8">
        <f t="shared" si="174"/>
        <v>1.21660245235152E-3</v>
      </c>
    </row>
    <row r="1600" spans="1:19" x14ac:dyDescent="0.2">
      <c r="A1600" s="8">
        <v>1598</v>
      </c>
      <c r="B1600" s="8">
        <f>IF(Päälaskenta!C$7,Päälaskenta!E$7,Päälaskenta!G$5)</f>
        <v>2.5</v>
      </c>
      <c r="C1600" s="56">
        <v>0.40200000000000002</v>
      </c>
      <c r="D1600" s="92">
        <f t="shared" si="168"/>
        <v>6.2189100000000002</v>
      </c>
      <c r="E1600" s="8">
        <f>Päälaskenta!F$15</f>
        <v>0.08</v>
      </c>
      <c r="F1600" s="93">
        <f>SQRT(POWER(Päälaskenta!C$15/(2*Päälaskenta!E$15),2)+(D1600/Päälaskenta!E$15))-Päälaskenta!C$15/(2*Päälaskenta!E$15)</f>
        <v>1.4100999999999999</v>
      </c>
      <c r="G1600" s="57">
        <f>2*SQRT((POWER(F1600,2))+POWER(Päälaskenta!E$15*F1600,2))+Päälaskenta!C$15</f>
        <v>6.99</v>
      </c>
      <c r="H1600" s="57">
        <f t="shared" si="169"/>
        <v>0.89</v>
      </c>
      <c r="I1600" s="62">
        <f t="shared" si="170"/>
        <v>1.2080000000000001E-3</v>
      </c>
      <c r="M1600" s="8">
        <f>IF(F1600&gt;(Päälaskenta!D$24+Päälaskenta!D$20),(F1600*Päälaskenta!C$15 + F1600*F1600*Päälaskenta!E$15)+(Päälaskenta!C$15 + F1600*Päälaskenta!E$15)*(F1600-(Päälaskenta!D$24+Päälaskenta!D$20)),F1600*Päälaskenta!C$15 + F1600*F1600*Päälaskenta!E$15)</f>
        <v>6.2186820100000002</v>
      </c>
      <c r="N1600" s="8">
        <f>IF(F1600&gt;Päälaskenta!D$24+Päälaskenta!D$20,2*SQRT(POWER((Päälaskenta!D$24+Päälaskenta!D$20),2)+POWER(Päälaskenta!E$15*(Päälaskenta!D$24+Päälaskenta!D$20),2))+Päälaskenta!C$15,(2*SQRT((POWER(F1600,2))+POWER(Päälaskenta!E$15*F1600,2))+Päälaskenta!C$15))</f>
        <v>6.9883650886046</v>
      </c>
      <c r="O1600" s="8">
        <f t="shared" si="171"/>
        <v>0.889862211140104</v>
      </c>
      <c r="P1600" s="8">
        <f>Päälaskenta!F$15</f>
        <v>0.08</v>
      </c>
      <c r="Q1600" s="8">
        <f t="shared" si="172"/>
        <v>71.915671372461105</v>
      </c>
      <c r="R1600" s="8">
        <f t="shared" si="173"/>
        <v>0.40201444550145099</v>
      </c>
      <c r="S1600" s="8">
        <f t="shared" si="174"/>
        <v>1.2084618340783299E-3</v>
      </c>
    </row>
    <row r="1601" spans="1:19" x14ac:dyDescent="0.2">
      <c r="A1601" s="8">
        <v>1599</v>
      </c>
      <c r="B1601" s="8">
        <f>IF(Päälaskenta!C$7,Päälaskenta!E$7,Päälaskenta!G$5)</f>
        <v>2.5</v>
      </c>
      <c r="C1601" s="56">
        <v>0.40100000000000002</v>
      </c>
      <c r="D1601" s="92">
        <f t="shared" si="168"/>
        <v>6.2344099999999996</v>
      </c>
      <c r="E1601" s="8">
        <f>Päälaskenta!F$15</f>
        <v>0.08</v>
      </c>
      <c r="F1601" s="93">
        <f>SQRT(POWER(Päälaskenta!C$15/(2*Päälaskenta!E$15),2)+(D1601/Päälaskenta!E$15))-Päälaskenta!C$15/(2*Päälaskenta!E$15)</f>
        <v>1.4128000000000001</v>
      </c>
      <c r="G1601" s="57">
        <f>2*SQRT((POWER(F1601,2))+POWER(Päälaskenta!E$15*F1601,2))+Päälaskenta!C$15</f>
        <v>7</v>
      </c>
      <c r="H1601" s="57">
        <f t="shared" si="169"/>
        <v>0.89</v>
      </c>
      <c r="I1601" s="62">
        <f t="shared" si="170"/>
        <v>1.2019999999999999E-3</v>
      </c>
      <c r="M1601" s="8">
        <f>IF(F1601&gt;(Päälaskenta!D$24+Päälaskenta!D$20),(F1601*Päälaskenta!C$15 + F1601*F1601*Päälaskenta!E$15)+(Päälaskenta!C$15 + F1601*Päälaskenta!E$15)*(F1601-(Päälaskenta!D$24+Päälaskenta!D$20)),F1601*Päälaskenta!C$15 + F1601*F1601*Päälaskenta!E$15)</f>
        <v>6.2344038399999997</v>
      </c>
      <c r="N1601" s="8">
        <f>IF(F1601&gt;Päälaskenta!D$24+Päälaskenta!D$20,2*SQRT(POWER((Päälaskenta!D$24+Päälaskenta!D$20),2)+POWER(Päälaskenta!E$15*(Päälaskenta!D$24+Päälaskenta!D$20),2))+Päälaskenta!C$15,(2*SQRT((POWER(F1601,2))+POWER(Päälaskenta!E$15*F1601,2))+Päälaskenta!C$15))</f>
        <v>6.9960018418414203</v>
      </c>
      <c r="O1601" s="8">
        <f t="shared" si="171"/>
        <v>0.89113810729915999</v>
      </c>
      <c r="P1601" s="8">
        <f>Päälaskenta!F$15</f>
        <v>0.08</v>
      </c>
      <c r="Q1601" s="8">
        <f t="shared" si="172"/>
        <v>72.166385534015205</v>
      </c>
      <c r="R1601" s="8">
        <f t="shared" si="173"/>
        <v>0.40100065125072198</v>
      </c>
      <c r="S1601" s="8">
        <f t="shared" si="174"/>
        <v>1.20007975417969E-3</v>
      </c>
    </row>
    <row r="1602" spans="1:19" x14ac:dyDescent="0.2">
      <c r="A1602" s="8">
        <v>1600</v>
      </c>
      <c r="B1602" s="8">
        <f>IF(Päälaskenta!C$7,Päälaskenta!E$7,Päälaskenta!G$5)</f>
        <v>2.5</v>
      </c>
      <c r="C1602" s="56">
        <v>0.4</v>
      </c>
      <c r="D1602" s="92">
        <f t="shared" si="168"/>
        <v>6.25</v>
      </c>
      <c r="E1602" s="8">
        <f>Päälaskenta!F$15</f>
        <v>0.08</v>
      </c>
      <c r="F1602" s="93">
        <f>SQRT(POWER(Päälaskenta!C$15/(2*Päälaskenta!E$15),2)+(D1602/Päälaskenta!E$15))-Päälaskenta!C$15/(2*Päälaskenta!E$15)</f>
        <v>1.4155</v>
      </c>
      <c r="G1602" s="57">
        <f>2*SQRT((POWER(F1602,2))+POWER(Päälaskenta!E$15*F1602,2))+Päälaskenta!C$15</f>
        <v>7</v>
      </c>
      <c r="H1602" s="57">
        <f t="shared" si="169"/>
        <v>0.89</v>
      </c>
      <c r="I1602" s="62">
        <f t="shared" si="170"/>
        <v>1.196E-3</v>
      </c>
      <c r="M1602" s="8">
        <f>IF(F1602&gt;(Päälaskenta!D$24+Päälaskenta!D$20),(F1602*Päälaskenta!C$15 + F1602*F1602*Päälaskenta!E$15)+(Päälaskenta!C$15 + F1602*Päälaskenta!E$15)*(F1602-(Päälaskenta!D$24+Päälaskenta!D$20)),F1602*Päälaskenta!C$15 + F1602*F1602*Päälaskenta!E$15)</f>
        <v>6.2501402500000003</v>
      </c>
      <c r="N1602" s="8">
        <f>IF(F1602&gt;Päälaskenta!D$24+Päälaskenta!D$20,2*SQRT(POWER((Päälaskenta!D$24+Päälaskenta!D$20),2)+POWER(Päälaskenta!E$15*(Päälaskenta!D$24+Päälaskenta!D$20),2))+Päälaskenta!C$15,(2*SQRT((POWER(F1602,2))+POWER(Päälaskenta!E$15*F1602,2))+Päälaskenta!C$15))</f>
        <v>7.0036385950782298</v>
      </c>
      <c r="O1602" s="8">
        <f t="shared" si="171"/>
        <v>0.89241330276411701</v>
      </c>
      <c r="P1602" s="8">
        <f>Päälaskenta!F$15</f>
        <v>0.08</v>
      </c>
      <c r="Q1602" s="8">
        <f t="shared" si="172"/>
        <v>72.417545264032597</v>
      </c>
      <c r="R1602" s="8">
        <f t="shared" si="173"/>
        <v>0.39999102420141702</v>
      </c>
      <c r="S1602" s="8">
        <f t="shared" si="174"/>
        <v>1.1917699164069599E-3</v>
      </c>
    </row>
    <row r="1603" spans="1:19" x14ac:dyDescent="0.2">
      <c r="A1603" s="8">
        <v>1601</v>
      </c>
      <c r="B1603" s="8">
        <f>IF(Päälaskenta!C$7,Päälaskenta!E$7,Päälaskenta!G$5)</f>
        <v>2.5</v>
      </c>
      <c r="C1603" s="56">
        <v>0.39900000000000002</v>
      </c>
      <c r="D1603" s="92">
        <f t="shared" ref="D1603:D1666" si="175">B1603/C1603</f>
        <v>6.2656599999999996</v>
      </c>
      <c r="E1603" s="8">
        <f>Päälaskenta!F$15</f>
        <v>0.08</v>
      </c>
      <c r="F1603" s="93">
        <f>SQRT(POWER(Päälaskenta!C$15/(2*Päälaskenta!E$15),2)+(D1603/Päälaskenta!E$15))-Päälaskenta!C$15/(2*Päälaskenta!E$15)</f>
        <v>1.4181999999999999</v>
      </c>
      <c r="G1603" s="57">
        <f>2*SQRT((POWER(F1603,2))+POWER(Päälaskenta!E$15*F1603,2))+Päälaskenta!C$15</f>
        <v>7.01</v>
      </c>
      <c r="H1603" s="57">
        <f t="shared" ref="H1603:H1666" si="176">D1603/G1603</f>
        <v>0.89</v>
      </c>
      <c r="I1603" s="62">
        <f t="shared" ref="I1603:I1666" si="177">POWER(C1603/((1/E1603)*POWER(H1603,2/3)),2)</f>
        <v>1.1900000000000001E-3</v>
      </c>
      <c r="M1603" s="8">
        <f>IF(F1603&gt;(Päälaskenta!D$24+Päälaskenta!D$20),(F1603*Päälaskenta!C$15 + F1603*F1603*Päälaskenta!E$15)+(Päälaskenta!C$15 + F1603*Päälaskenta!E$15)*(F1603-(Päälaskenta!D$24+Päälaskenta!D$20)),F1603*Päälaskenta!C$15 + F1603*F1603*Päälaskenta!E$15)</f>
        <v>6.2658912400000002</v>
      </c>
      <c r="N1603" s="8">
        <f>IF(F1603&gt;Päälaskenta!D$24+Päälaskenta!D$20,2*SQRT(POWER((Päälaskenta!D$24+Päälaskenta!D$20),2)+POWER(Päälaskenta!E$15*(Päälaskenta!D$24+Päälaskenta!D$20),2))+Päälaskenta!C$15,(2*SQRT((POWER(F1603,2))+POWER(Päälaskenta!E$15*F1603,2))+Päälaskenta!C$15))</f>
        <v>7.0112753483150501</v>
      </c>
      <c r="O1603" s="8">
        <f t="shared" si="171"/>
        <v>0.89368779982458102</v>
      </c>
      <c r="P1603" s="8">
        <f>Päälaskenta!F$15</f>
        <v>0.08</v>
      </c>
      <c r="Q1603" s="8">
        <f t="shared" si="172"/>
        <v>72.669150751489795</v>
      </c>
      <c r="R1603" s="8">
        <f t="shared" si="173"/>
        <v>0.39898554000436198</v>
      </c>
      <c r="S1603" s="8">
        <f t="shared" si="174"/>
        <v>1.18353157191458E-3</v>
      </c>
    </row>
    <row r="1604" spans="1:19" x14ac:dyDescent="0.2">
      <c r="A1604" s="8">
        <v>1602</v>
      </c>
      <c r="B1604" s="8">
        <f>IF(Päälaskenta!C$7,Päälaskenta!E$7,Päälaskenta!G$5)</f>
        <v>2.5</v>
      </c>
      <c r="C1604" s="56">
        <v>0.39800000000000002</v>
      </c>
      <c r="D1604" s="92">
        <f t="shared" si="175"/>
        <v>6.2814100000000002</v>
      </c>
      <c r="E1604" s="8">
        <f>Päälaskenta!F$15</f>
        <v>0.08</v>
      </c>
      <c r="F1604" s="93">
        <f>SQRT(POWER(Päälaskenta!C$15/(2*Päälaskenta!E$15),2)+(D1604/Päälaskenta!E$15))-Päälaskenta!C$15/(2*Päälaskenta!E$15)</f>
        <v>1.4209000000000001</v>
      </c>
      <c r="G1604" s="57">
        <f>2*SQRT((POWER(F1604,2))+POWER(Päälaskenta!E$15*F1604,2))+Päälaskenta!C$15</f>
        <v>7.02</v>
      </c>
      <c r="H1604" s="57">
        <f t="shared" si="176"/>
        <v>0.89</v>
      </c>
      <c r="I1604" s="62">
        <f t="shared" si="177"/>
        <v>1.1839999999999999E-3</v>
      </c>
      <c r="M1604" s="8">
        <f>IF(F1604&gt;(Päälaskenta!D$24+Päälaskenta!D$20),(F1604*Päälaskenta!C$15 + F1604*F1604*Päälaskenta!E$15)+(Päälaskenta!C$15 + F1604*Päälaskenta!E$15)*(F1604-(Päälaskenta!D$24+Päälaskenta!D$20)),F1604*Päälaskenta!C$15 + F1604*F1604*Päälaskenta!E$15)</f>
        <v>6.2816568100000003</v>
      </c>
      <c r="N1604" s="8">
        <f>IF(F1604&gt;Päälaskenta!D$24+Päälaskenta!D$20,2*SQRT(POWER((Päälaskenta!D$24+Päälaskenta!D$20),2)+POWER(Päälaskenta!E$15*(Päälaskenta!D$24+Päälaskenta!D$20),2))+Päälaskenta!C$15,(2*SQRT((POWER(F1604,2))+POWER(Päälaskenta!E$15*F1604,2))+Päälaskenta!C$15))</f>
        <v>7.0189121015518596</v>
      </c>
      <c r="O1604" s="8">
        <f t="shared" ref="O1604:O1667" si="178">M1604/N1604</f>
        <v>0.89496160076020104</v>
      </c>
      <c r="P1604" s="8">
        <f>Päälaskenta!F$15</f>
        <v>0.08</v>
      </c>
      <c r="Q1604" s="8">
        <f t="shared" ref="Q1604:Q1667" si="179">(1/P1604)*M1604*POWER(O1604,(2/3))</f>
        <v>72.921202185576405</v>
      </c>
      <c r="R1604" s="8">
        <f t="shared" ref="R1604:R1667" si="180">B1604/M1604</f>
        <v>0.39798417449679202</v>
      </c>
      <c r="S1604" s="8">
        <f t="shared" ref="S1604:S1667" si="181">(B1604*B1604)/(Q1604*Q1604)</f>
        <v>1.1753639809587301E-3</v>
      </c>
    </row>
    <row r="1605" spans="1:19" x14ac:dyDescent="0.2">
      <c r="A1605" s="8">
        <v>1603</v>
      </c>
      <c r="B1605" s="8">
        <f>IF(Päälaskenta!C$7,Päälaskenta!E$7,Päälaskenta!G$5)</f>
        <v>2.5</v>
      </c>
      <c r="C1605" s="56">
        <v>0.39700000000000002</v>
      </c>
      <c r="D1605" s="92">
        <f t="shared" si="175"/>
        <v>6.2972299999999999</v>
      </c>
      <c r="E1605" s="8">
        <f>Päälaskenta!F$15</f>
        <v>0.08</v>
      </c>
      <c r="F1605" s="93">
        <f>SQRT(POWER(Päälaskenta!C$15/(2*Päälaskenta!E$15),2)+(D1605/Päälaskenta!E$15))-Päälaskenta!C$15/(2*Päälaskenta!E$15)</f>
        <v>1.4236</v>
      </c>
      <c r="G1605" s="57">
        <f>2*SQRT((POWER(F1605,2))+POWER(Päälaskenta!E$15*F1605,2))+Päälaskenta!C$15</f>
        <v>7.03</v>
      </c>
      <c r="H1605" s="57">
        <f t="shared" si="176"/>
        <v>0.9</v>
      </c>
      <c r="I1605" s="62">
        <f t="shared" si="177"/>
        <v>1.1609999999999999E-3</v>
      </c>
      <c r="M1605" s="8">
        <f>IF(F1605&gt;(Päälaskenta!D$24+Päälaskenta!D$20),(F1605*Päälaskenta!C$15 + F1605*F1605*Päälaskenta!E$15)+(Päälaskenta!C$15 + F1605*Päälaskenta!E$15)*(F1605-(Päälaskenta!D$24+Päälaskenta!D$20)),F1605*Päälaskenta!C$15 + F1605*F1605*Päälaskenta!E$15)</f>
        <v>6.2974369599999998</v>
      </c>
      <c r="N1605" s="8">
        <f>IF(F1605&gt;Päälaskenta!D$24+Päälaskenta!D$20,2*SQRT(POWER((Päälaskenta!D$24+Päälaskenta!D$20),2)+POWER(Päälaskenta!E$15*(Päälaskenta!D$24+Päälaskenta!D$20),2))+Päälaskenta!C$15,(2*SQRT((POWER(F1605,2))+POWER(Päälaskenta!E$15*F1605,2))+Päälaskenta!C$15))</f>
        <v>7.0265488547886799</v>
      </c>
      <c r="O1605" s="8">
        <f t="shared" si="178"/>
        <v>0.89623470784070902</v>
      </c>
      <c r="P1605" s="8">
        <f>Päälaskenta!F$15</f>
        <v>0.08</v>
      </c>
      <c r="Q1605" s="8">
        <f t="shared" si="179"/>
        <v>73.173699755692894</v>
      </c>
      <c r="R1605" s="8">
        <f t="shared" si="180"/>
        <v>0.39698690370058098</v>
      </c>
      <c r="S1605" s="8">
        <f t="shared" si="181"/>
        <v>1.16726641277024E-3</v>
      </c>
    </row>
    <row r="1606" spans="1:19" x14ac:dyDescent="0.2">
      <c r="A1606" s="8">
        <v>1604</v>
      </c>
      <c r="B1606" s="8">
        <f>IF(Päälaskenta!C$7,Päälaskenta!E$7,Päälaskenta!G$5)</f>
        <v>2.5</v>
      </c>
      <c r="C1606" s="56">
        <v>0.39600000000000002</v>
      </c>
      <c r="D1606" s="92">
        <f t="shared" si="175"/>
        <v>6.3131300000000001</v>
      </c>
      <c r="E1606" s="8">
        <f>Päälaskenta!F$15</f>
        <v>0.08</v>
      </c>
      <c r="F1606" s="93">
        <f>SQRT(POWER(Päälaskenta!C$15/(2*Päälaskenta!E$15),2)+(D1606/Päälaskenta!E$15))-Päälaskenta!C$15/(2*Päälaskenta!E$15)</f>
        <v>1.4262999999999999</v>
      </c>
      <c r="G1606" s="57">
        <f>2*SQRT((POWER(F1606,2))+POWER(Päälaskenta!E$15*F1606,2))+Päälaskenta!C$15</f>
        <v>7.03</v>
      </c>
      <c r="H1606" s="57">
        <f t="shared" si="176"/>
        <v>0.9</v>
      </c>
      <c r="I1606" s="62">
        <f t="shared" si="177"/>
        <v>1.155E-3</v>
      </c>
      <c r="M1606" s="8">
        <f>IF(F1606&gt;(Päälaskenta!D$24+Päälaskenta!D$20),(F1606*Päälaskenta!C$15 + F1606*F1606*Päälaskenta!E$15)+(Päälaskenta!C$15 + F1606*Päälaskenta!E$15)*(F1606-(Päälaskenta!D$24+Päälaskenta!D$20)),F1606*Päälaskenta!C$15 + F1606*F1606*Päälaskenta!E$15)</f>
        <v>6.3132316900000003</v>
      </c>
      <c r="N1606" s="8">
        <f>IF(F1606&gt;Päälaskenta!D$24+Päälaskenta!D$20,2*SQRT(POWER((Päälaskenta!D$24+Päälaskenta!D$20),2)+POWER(Päälaskenta!E$15*(Päälaskenta!D$24+Päälaskenta!D$20),2))+Päälaskenta!C$15,(2*SQRT((POWER(F1606,2))+POWER(Päälaskenta!E$15*F1606,2))+Päälaskenta!C$15))</f>
        <v>7.0341856080254903</v>
      </c>
      <c r="O1606" s="8">
        <f t="shared" si="178"/>
        <v>0.89750712332598503</v>
      </c>
      <c r="P1606" s="8">
        <f>Päälaskenta!F$15</f>
        <v>0.08</v>
      </c>
      <c r="Q1606" s="8">
        <f t="shared" si="179"/>
        <v>73.426643651449297</v>
      </c>
      <c r="R1606" s="8">
        <f t="shared" si="180"/>
        <v>0.39599370382049098</v>
      </c>
      <c r="S1606" s="8">
        <f t="shared" si="181"/>
        <v>1.1592381454294501E-3</v>
      </c>
    </row>
    <row r="1607" spans="1:19" x14ac:dyDescent="0.2">
      <c r="A1607" s="8">
        <v>1605</v>
      </c>
      <c r="B1607" s="8">
        <f>IF(Päälaskenta!C$7,Päälaskenta!E$7,Päälaskenta!G$5)</f>
        <v>2.5</v>
      </c>
      <c r="C1607" s="56">
        <v>0.39500000000000002</v>
      </c>
      <c r="D1607" s="92">
        <f t="shared" si="175"/>
        <v>6.32911</v>
      </c>
      <c r="E1607" s="8">
        <f>Päälaskenta!F$15</f>
        <v>0.08</v>
      </c>
      <c r="F1607" s="93">
        <f>SQRT(POWER(Päälaskenta!C$15/(2*Päälaskenta!E$15),2)+(D1607/Päälaskenta!E$15))-Päälaskenta!C$15/(2*Päälaskenta!E$15)</f>
        <v>1.429</v>
      </c>
      <c r="G1607" s="57">
        <f>2*SQRT((POWER(F1607,2))+POWER(Päälaskenta!E$15*F1607,2))+Päälaskenta!C$15</f>
        <v>7.04</v>
      </c>
      <c r="H1607" s="57">
        <f t="shared" si="176"/>
        <v>0.9</v>
      </c>
      <c r="I1607" s="62">
        <f t="shared" si="177"/>
        <v>1.1490000000000001E-3</v>
      </c>
      <c r="M1607" s="8">
        <f>IF(F1607&gt;(Päälaskenta!D$24+Päälaskenta!D$20),(F1607*Päälaskenta!C$15 + F1607*F1607*Päälaskenta!E$15)+(Päälaskenta!C$15 + F1607*Päälaskenta!E$15)*(F1607-(Päälaskenta!D$24+Päälaskenta!D$20)),F1607*Päälaskenta!C$15 + F1607*F1607*Päälaskenta!E$15)</f>
        <v>6.3290410000000001</v>
      </c>
      <c r="N1607" s="8">
        <f>IF(F1607&gt;Päälaskenta!D$24+Päälaskenta!D$20,2*SQRT(POWER((Päälaskenta!D$24+Päälaskenta!D$20),2)+POWER(Päälaskenta!E$15*(Päälaskenta!D$24+Päälaskenta!D$20),2))+Päälaskenta!C$15,(2*SQRT((POWER(F1607,2))+POWER(Päälaskenta!E$15*F1607,2))+Päälaskenta!C$15))</f>
        <v>7.0418223612623096</v>
      </c>
      <c r="O1607" s="8">
        <f t="shared" si="178"/>
        <v>0.89877884946610098</v>
      </c>
      <c r="P1607" s="8">
        <f>Päälaskenta!F$15</f>
        <v>0.08</v>
      </c>
      <c r="Q1607" s="8">
        <f t="shared" si="179"/>
        <v>73.680034062663296</v>
      </c>
      <c r="R1607" s="8">
        <f t="shared" si="180"/>
        <v>0.39500455124243899</v>
      </c>
      <c r="S1607" s="8">
        <f t="shared" si="181"/>
        <v>1.15127846574305E-3</v>
      </c>
    </row>
    <row r="1608" spans="1:19" x14ac:dyDescent="0.2">
      <c r="A1608" s="8">
        <v>1606</v>
      </c>
      <c r="B1608" s="8">
        <f>IF(Päälaskenta!C$7,Päälaskenta!E$7,Päälaskenta!G$5)</f>
        <v>2.5</v>
      </c>
      <c r="C1608" s="56">
        <v>0.39400000000000002</v>
      </c>
      <c r="D1608" s="92">
        <f t="shared" si="175"/>
        <v>6.34518</v>
      </c>
      <c r="E1608" s="8">
        <f>Päälaskenta!F$15</f>
        <v>0.08</v>
      </c>
      <c r="F1608" s="93">
        <f>SQRT(POWER(Päälaskenta!C$15/(2*Päälaskenta!E$15),2)+(D1608/Päälaskenta!E$15))-Päälaskenta!C$15/(2*Päälaskenta!E$15)</f>
        <v>1.4318</v>
      </c>
      <c r="G1608" s="57">
        <f>2*SQRT((POWER(F1608,2))+POWER(Päälaskenta!E$15*F1608,2))+Päälaskenta!C$15</f>
        <v>7.05</v>
      </c>
      <c r="H1608" s="57">
        <f t="shared" si="176"/>
        <v>0.9</v>
      </c>
      <c r="I1608" s="62">
        <f t="shared" si="177"/>
        <v>1.1429999999999999E-3</v>
      </c>
      <c r="M1608" s="8">
        <f>IF(F1608&gt;(Päälaskenta!D$24+Päälaskenta!D$20),(F1608*Päälaskenta!C$15 + F1608*F1608*Päälaskenta!E$15)+(Päälaskenta!C$15 + F1608*Päälaskenta!E$15)*(F1608-(Päälaskenta!D$24+Päälaskenta!D$20)),F1608*Päälaskenta!C$15 + F1608*F1608*Päälaskenta!E$15)</f>
        <v>6.34545124</v>
      </c>
      <c r="N1608" s="8">
        <f>IF(F1608&gt;Päälaskenta!D$24+Päälaskenta!D$20,2*SQRT(POWER((Päälaskenta!D$24+Päälaskenta!D$20),2)+POWER(Päälaskenta!E$15*(Päälaskenta!D$24+Päälaskenta!D$20),2))+Päälaskenta!C$15,(2*SQRT((POWER(F1608,2))+POWER(Päälaskenta!E$15*F1608,2))+Päälaskenta!C$15))</f>
        <v>7.04974195721159</v>
      </c>
      <c r="O1608" s="8">
        <f t="shared" si="178"/>
        <v>0.90009695085489905</v>
      </c>
      <c r="P1608" s="8">
        <f>Päälaskenta!F$15</f>
        <v>0.08</v>
      </c>
      <c r="Q1608" s="8">
        <f t="shared" si="179"/>
        <v>73.943281135237697</v>
      </c>
      <c r="R1608" s="8">
        <f t="shared" si="180"/>
        <v>0.39398301325533502</v>
      </c>
      <c r="S1608" s="8">
        <f t="shared" si="181"/>
        <v>1.1430956749084501E-3</v>
      </c>
    </row>
    <row r="1609" spans="1:19" x14ac:dyDescent="0.2">
      <c r="A1609" s="8">
        <v>1607</v>
      </c>
      <c r="B1609" s="8">
        <f>IF(Päälaskenta!C$7,Päälaskenta!E$7,Päälaskenta!G$5)</f>
        <v>2.5</v>
      </c>
      <c r="C1609" s="56">
        <v>0.39300000000000002</v>
      </c>
      <c r="D1609" s="92">
        <f t="shared" si="175"/>
        <v>6.3613200000000001</v>
      </c>
      <c r="E1609" s="8">
        <f>Päälaskenta!F$15</f>
        <v>0.08</v>
      </c>
      <c r="F1609" s="93">
        <f>SQRT(POWER(Päälaskenta!C$15/(2*Päälaskenta!E$15),2)+(D1609/Päälaskenta!E$15))-Päälaskenta!C$15/(2*Päälaskenta!E$15)</f>
        <v>1.4345000000000001</v>
      </c>
      <c r="G1609" s="57">
        <f>2*SQRT((POWER(F1609,2))+POWER(Päälaskenta!E$15*F1609,2))+Päälaskenta!C$15</f>
        <v>7.06</v>
      </c>
      <c r="H1609" s="57">
        <f t="shared" si="176"/>
        <v>0.9</v>
      </c>
      <c r="I1609" s="62">
        <f t="shared" si="177"/>
        <v>1.1379999999999999E-3</v>
      </c>
      <c r="M1609" s="8">
        <f>IF(F1609&gt;(Päälaskenta!D$24+Päälaskenta!D$20),(F1609*Päälaskenta!C$15 + F1609*F1609*Päälaskenta!E$15)+(Päälaskenta!C$15 + F1609*Päälaskenta!E$15)*(F1609-(Päälaskenta!D$24+Päälaskenta!D$20)),F1609*Päälaskenta!C$15 + F1609*F1609*Päälaskenta!E$15)</f>
        <v>6.3612902499999997</v>
      </c>
      <c r="N1609" s="8">
        <f>IF(F1609&gt;Päälaskenta!D$24+Päälaskenta!D$20,2*SQRT(POWER((Päälaskenta!D$24+Päälaskenta!D$20),2)+POWER(Päälaskenta!E$15*(Päälaskenta!D$24+Päälaskenta!D$20),2))+Päälaskenta!C$15,(2*SQRT((POWER(F1609,2))+POWER(Päälaskenta!E$15*F1609,2))+Päälaskenta!C$15))</f>
        <v>7.0573787104484103</v>
      </c>
      <c r="O1609" s="8">
        <f t="shared" si="178"/>
        <v>0.90136727969297503</v>
      </c>
      <c r="P1609" s="8">
        <f>Päälaskenta!F$15</f>
        <v>0.08</v>
      </c>
      <c r="Q1609" s="8">
        <f t="shared" si="179"/>
        <v>74.197581702992807</v>
      </c>
      <c r="R1609" s="8">
        <f t="shared" si="180"/>
        <v>0.393002032881616</v>
      </c>
      <c r="S1609" s="8">
        <f t="shared" si="181"/>
        <v>1.1352735403996101E-3</v>
      </c>
    </row>
    <row r="1610" spans="1:19" x14ac:dyDescent="0.2">
      <c r="A1610" s="8">
        <v>1608</v>
      </c>
      <c r="B1610" s="8">
        <f>IF(Päälaskenta!C$7,Päälaskenta!E$7,Päälaskenta!G$5)</f>
        <v>2.5</v>
      </c>
      <c r="C1610" s="56">
        <v>0.39200000000000002</v>
      </c>
      <c r="D1610" s="92">
        <f t="shared" si="175"/>
        <v>6.3775500000000003</v>
      </c>
      <c r="E1610" s="8">
        <f>Päälaskenta!F$15</f>
        <v>0.08</v>
      </c>
      <c r="F1610" s="93">
        <f>SQRT(POWER(Päälaskenta!C$15/(2*Päälaskenta!E$15),2)+(D1610/Päälaskenta!E$15))-Päälaskenta!C$15/(2*Päälaskenta!E$15)</f>
        <v>1.4373</v>
      </c>
      <c r="G1610" s="57">
        <f>2*SQRT((POWER(F1610,2))+POWER(Päälaskenta!E$15*F1610,2))+Päälaskenta!C$15</f>
        <v>7.07</v>
      </c>
      <c r="H1610" s="57">
        <f t="shared" si="176"/>
        <v>0.9</v>
      </c>
      <c r="I1610" s="62">
        <f t="shared" si="177"/>
        <v>1.132E-3</v>
      </c>
      <c r="M1610" s="8">
        <f>IF(F1610&gt;(Päälaskenta!D$24+Päälaskenta!D$20),(F1610*Päälaskenta!C$15 + F1610*F1610*Päälaskenta!E$15)+(Päälaskenta!C$15 + F1610*Päälaskenta!E$15)*(F1610-(Päälaskenta!D$24+Päälaskenta!D$20)),F1610*Päälaskenta!C$15 + F1610*F1610*Päälaskenta!E$15)</f>
        <v>6.3777312899999998</v>
      </c>
      <c r="N1610" s="8">
        <f>IF(F1610&gt;Päälaskenta!D$24+Päälaskenta!D$20,2*SQRT(POWER((Päälaskenta!D$24+Päälaskenta!D$20),2)+POWER(Päälaskenta!E$15*(Päälaskenta!D$24+Päälaskenta!D$20),2))+Päälaskenta!C$15,(2*SQRT((POWER(F1610,2))+POWER(Päälaskenta!E$15*F1610,2))+Päälaskenta!C$15))</f>
        <v>7.0652983063977004</v>
      </c>
      <c r="O1610" s="8">
        <f t="shared" si="178"/>
        <v>0.90268393681621295</v>
      </c>
      <c r="P1610" s="8">
        <f>Päälaskenta!F$15</f>
        <v>0.08</v>
      </c>
      <c r="Q1610" s="8">
        <f t="shared" si="179"/>
        <v>74.461773051138096</v>
      </c>
      <c r="R1610" s="8">
        <f t="shared" si="180"/>
        <v>0.39198891993456803</v>
      </c>
      <c r="S1610" s="8">
        <f t="shared" si="181"/>
        <v>1.1272319008287001E-3</v>
      </c>
    </row>
    <row r="1611" spans="1:19" x14ac:dyDescent="0.2">
      <c r="A1611" s="8">
        <v>1609</v>
      </c>
      <c r="B1611" s="8">
        <f>IF(Päälaskenta!C$7,Päälaskenta!E$7,Päälaskenta!G$5)</f>
        <v>2.5</v>
      </c>
      <c r="C1611" s="56">
        <v>0.39100000000000001</v>
      </c>
      <c r="D1611" s="92">
        <f t="shared" si="175"/>
        <v>6.3938600000000001</v>
      </c>
      <c r="E1611" s="8">
        <f>Päälaskenta!F$15</f>
        <v>0.08</v>
      </c>
      <c r="F1611" s="93">
        <f>SQRT(POWER(Päälaskenta!C$15/(2*Päälaskenta!E$15),2)+(D1611/Päälaskenta!E$15))-Päälaskenta!C$15/(2*Päälaskenta!E$15)</f>
        <v>1.44</v>
      </c>
      <c r="G1611" s="57">
        <f>2*SQRT((POWER(F1611,2))+POWER(Päälaskenta!E$15*F1611,2))+Päälaskenta!C$15</f>
        <v>7.07</v>
      </c>
      <c r="H1611" s="57">
        <f t="shared" si="176"/>
        <v>0.9</v>
      </c>
      <c r="I1611" s="62">
        <f t="shared" si="177"/>
        <v>1.126E-3</v>
      </c>
      <c r="M1611" s="8">
        <f>IF(F1611&gt;(Päälaskenta!D$24+Päälaskenta!D$20),(F1611*Päälaskenta!C$15 + F1611*F1611*Päälaskenta!E$15)+(Päälaskenta!C$15 + F1611*Päälaskenta!E$15)*(F1611-(Päälaskenta!D$24+Päälaskenta!D$20)),F1611*Päälaskenta!C$15 + F1611*F1611*Päälaskenta!E$15)</f>
        <v>6.3936000000000002</v>
      </c>
      <c r="N1611" s="8">
        <f>IF(F1611&gt;Päälaskenta!D$24+Päälaskenta!D$20,2*SQRT(POWER((Päälaskenta!D$24+Päälaskenta!D$20),2)+POWER(Päälaskenta!E$15*(Päälaskenta!D$24+Päälaskenta!D$20),2))+Päälaskenta!C$15,(2*SQRT((POWER(F1611,2))+POWER(Päälaskenta!E$15*F1611,2))+Päälaskenta!C$15))</f>
        <v>7.07293505963451</v>
      </c>
      <c r="O1611" s="8">
        <f t="shared" si="178"/>
        <v>0.90395287756683895</v>
      </c>
      <c r="P1611" s="8">
        <f>Päälaskenta!F$15</f>
        <v>0.08</v>
      </c>
      <c r="Q1611" s="8">
        <f t="shared" si="179"/>
        <v>74.716984565663907</v>
      </c>
      <c r="R1611" s="8">
        <f t="shared" si="180"/>
        <v>0.39101601601601599</v>
      </c>
      <c r="S1611" s="8">
        <f t="shared" si="181"/>
        <v>1.1195444588829901E-3</v>
      </c>
    </row>
    <row r="1612" spans="1:19" x14ac:dyDescent="0.2">
      <c r="A1612" s="8">
        <v>1610</v>
      </c>
      <c r="B1612" s="8">
        <f>IF(Päälaskenta!C$7,Päälaskenta!E$7,Päälaskenta!G$5)</f>
        <v>2.5</v>
      </c>
      <c r="C1612" s="56">
        <v>0.39</v>
      </c>
      <c r="D1612" s="92">
        <f t="shared" si="175"/>
        <v>6.4102600000000001</v>
      </c>
      <c r="E1612" s="8">
        <f>Päälaskenta!F$15</f>
        <v>0.08</v>
      </c>
      <c r="F1612" s="93">
        <f>SQRT(POWER(Päälaskenta!C$15/(2*Päälaskenta!E$15),2)+(D1612/Päälaskenta!E$15))-Päälaskenta!C$15/(2*Päälaskenta!E$15)</f>
        <v>1.4428000000000001</v>
      </c>
      <c r="G1612" s="57">
        <f>2*SQRT((POWER(F1612,2))+POWER(Päälaskenta!E$15*F1612,2))+Päälaskenta!C$15</f>
        <v>7.08</v>
      </c>
      <c r="H1612" s="57">
        <f t="shared" si="176"/>
        <v>0.91</v>
      </c>
      <c r="I1612" s="62">
        <f t="shared" si="177"/>
        <v>1.1039999999999999E-3</v>
      </c>
      <c r="M1612" s="8">
        <f>IF(F1612&gt;(Päälaskenta!D$24+Päälaskenta!D$20),(F1612*Päälaskenta!C$15 + F1612*F1612*Päälaskenta!E$15)+(Päälaskenta!C$15 + F1612*Päälaskenta!E$15)*(F1612-(Päälaskenta!D$24+Päälaskenta!D$20)),F1612*Päälaskenta!C$15 + F1612*F1612*Päälaskenta!E$15)</f>
        <v>6.4100718399999996</v>
      </c>
      <c r="N1612" s="8">
        <f>IF(F1612&gt;Päälaskenta!D$24+Päälaskenta!D$20,2*SQRT(POWER((Päälaskenta!D$24+Päälaskenta!D$20),2)+POWER(Päälaskenta!E$15*(Päälaskenta!D$24+Päälaskenta!D$20),2))+Päälaskenta!C$15,(2*SQRT((POWER(F1612,2))+POWER(Päälaskenta!E$15*F1612,2))+Päälaskenta!C$15))</f>
        <v>7.0808546555838001</v>
      </c>
      <c r="O1612" s="8">
        <f t="shared" si="178"/>
        <v>0.905268099938355</v>
      </c>
      <c r="P1612" s="8">
        <f>Päälaskenta!F$15</f>
        <v>0.08</v>
      </c>
      <c r="Q1612" s="8">
        <f t="shared" si="179"/>
        <v>74.982121009760206</v>
      </c>
      <c r="R1612" s="8">
        <f t="shared" si="180"/>
        <v>0.39001122957773299</v>
      </c>
      <c r="S1612" s="8">
        <f t="shared" si="181"/>
        <v>1.1116410484574299E-3</v>
      </c>
    </row>
    <row r="1613" spans="1:19" x14ac:dyDescent="0.2">
      <c r="A1613" s="8">
        <v>1611</v>
      </c>
      <c r="B1613" s="8">
        <f>IF(Päälaskenta!C$7,Päälaskenta!E$7,Päälaskenta!G$5)</f>
        <v>2.5</v>
      </c>
      <c r="C1613" s="56">
        <v>0.38900000000000001</v>
      </c>
      <c r="D1613" s="92">
        <f t="shared" si="175"/>
        <v>6.4267399999999997</v>
      </c>
      <c r="E1613" s="8">
        <f>Päälaskenta!F$15</f>
        <v>0.08</v>
      </c>
      <c r="F1613" s="93">
        <f>SQRT(POWER(Päälaskenta!C$15/(2*Päälaskenta!E$15),2)+(D1613/Päälaskenta!E$15))-Päälaskenta!C$15/(2*Päälaskenta!E$15)</f>
        <v>1.4456</v>
      </c>
      <c r="G1613" s="57">
        <f>2*SQRT((POWER(F1613,2))+POWER(Päälaskenta!E$15*F1613,2))+Päälaskenta!C$15</f>
        <v>7.09</v>
      </c>
      <c r="H1613" s="57">
        <f t="shared" si="176"/>
        <v>0.91</v>
      </c>
      <c r="I1613" s="62">
        <f t="shared" si="177"/>
        <v>1.098E-3</v>
      </c>
      <c r="M1613" s="8">
        <f>IF(F1613&gt;(Päälaskenta!D$24+Päälaskenta!D$20),(F1613*Päälaskenta!C$15 + F1613*F1613*Päälaskenta!E$15)+(Päälaskenta!C$15 + F1613*Päälaskenta!E$15)*(F1613-(Päälaskenta!D$24+Päälaskenta!D$20)),F1613*Päälaskenta!C$15 + F1613*F1613*Päälaskenta!E$15)</f>
        <v>6.4265593599999997</v>
      </c>
      <c r="N1613" s="8">
        <f>IF(F1613&gt;Päälaskenta!D$24+Päälaskenta!D$20,2*SQRT(POWER((Päälaskenta!D$24+Päälaskenta!D$20),2)+POWER(Päälaskenta!E$15*(Päälaskenta!D$24+Päälaskenta!D$20),2))+Päälaskenta!C$15,(2*SQRT((POWER(F1613,2))+POWER(Päälaskenta!E$15*F1613,2))+Päälaskenta!C$15))</f>
        <v>7.0887742515330903</v>
      </c>
      <c r="O1613" s="8">
        <f t="shared" si="178"/>
        <v>0.90658259551855902</v>
      </c>
      <c r="P1613" s="8">
        <f>Päälaskenta!F$15</f>
        <v>0.08</v>
      </c>
      <c r="Q1613" s="8">
        <f t="shared" si="179"/>
        <v>75.247738909309305</v>
      </c>
      <c r="R1613" s="8">
        <f t="shared" si="180"/>
        <v>0.38901064472545399</v>
      </c>
      <c r="S1613" s="8">
        <f t="shared" si="181"/>
        <v>1.1038069095731201E-3</v>
      </c>
    </row>
    <row r="1614" spans="1:19" x14ac:dyDescent="0.2">
      <c r="A1614" s="8">
        <v>1612</v>
      </c>
      <c r="B1614" s="8">
        <f>IF(Päälaskenta!C$7,Päälaskenta!E$7,Päälaskenta!G$5)</f>
        <v>2.5</v>
      </c>
      <c r="C1614" s="56">
        <v>0.38800000000000001</v>
      </c>
      <c r="D1614" s="92">
        <f t="shared" si="175"/>
        <v>6.4432999999999998</v>
      </c>
      <c r="E1614" s="8">
        <f>Päälaskenta!F$15</f>
        <v>0.08</v>
      </c>
      <c r="F1614" s="93">
        <f>SQRT(POWER(Päälaskenta!C$15/(2*Päälaskenta!E$15),2)+(D1614/Päälaskenta!E$15))-Päälaskenta!C$15/(2*Päälaskenta!E$15)</f>
        <v>1.4483999999999999</v>
      </c>
      <c r="G1614" s="57">
        <f>2*SQRT((POWER(F1614,2))+POWER(Päälaskenta!E$15*F1614,2))+Päälaskenta!C$15</f>
        <v>7.1</v>
      </c>
      <c r="H1614" s="57">
        <f t="shared" si="176"/>
        <v>0.91</v>
      </c>
      <c r="I1614" s="62">
        <f t="shared" si="177"/>
        <v>1.093E-3</v>
      </c>
      <c r="M1614" s="8">
        <f>IF(F1614&gt;(Päälaskenta!D$24+Päälaskenta!D$20),(F1614*Päälaskenta!C$15 + F1614*F1614*Päälaskenta!E$15)+(Päälaskenta!C$15 + F1614*Päälaskenta!E$15)*(F1614-(Päälaskenta!D$24+Päälaskenta!D$20)),F1614*Päälaskenta!C$15 + F1614*F1614*Päälaskenta!E$15)</f>
        <v>6.4430625600000004</v>
      </c>
      <c r="N1614" s="8">
        <f>IF(F1614&gt;Päälaskenta!D$24+Päälaskenta!D$20,2*SQRT(POWER((Päälaskenta!D$24+Päälaskenta!D$20),2)+POWER(Päälaskenta!E$15*(Päälaskenta!D$24+Päälaskenta!D$20),2))+Päälaskenta!C$15,(2*SQRT((POWER(F1614,2))+POWER(Päälaskenta!E$15*F1614,2))+Päälaskenta!C$15))</f>
        <v>7.0966938474823804</v>
      </c>
      <c r="O1614" s="8">
        <f t="shared" si="178"/>
        <v>0.90789636674065299</v>
      </c>
      <c r="P1614" s="8">
        <f>Päälaskenta!F$15</f>
        <v>0.08</v>
      </c>
      <c r="Q1614" s="8">
        <f t="shared" si="179"/>
        <v>75.513838477611799</v>
      </c>
      <c r="R1614" s="8">
        <f t="shared" si="180"/>
        <v>0.38801423650929101</v>
      </c>
      <c r="S1614" s="8">
        <f t="shared" si="181"/>
        <v>1.0960413124137701E-3</v>
      </c>
    </row>
    <row r="1615" spans="1:19" x14ac:dyDescent="0.2">
      <c r="A1615" s="8">
        <v>1613</v>
      </c>
      <c r="B1615" s="8">
        <f>IF(Päälaskenta!C$7,Päälaskenta!E$7,Päälaskenta!G$5)</f>
        <v>2.5</v>
      </c>
      <c r="C1615" s="56">
        <v>0.38700000000000001</v>
      </c>
      <c r="D1615" s="92">
        <f t="shared" si="175"/>
        <v>6.4599500000000001</v>
      </c>
      <c r="E1615" s="8">
        <f>Päälaskenta!F$15</f>
        <v>0.08</v>
      </c>
      <c r="F1615" s="93">
        <f>SQRT(POWER(Päälaskenta!C$15/(2*Päälaskenta!E$15),2)+(D1615/Päälaskenta!E$15))-Päälaskenta!C$15/(2*Päälaskenta!E$15)</f>
        <v>1.4513</v>
      </c>
      <c r="G1615" s="57">
        <f>2*SQRT((POWER(F1615,2))+POWER(Päälaskenta!E$15*F1615,2))+Päälaskenta!C$15</f>
        <v>7.1</v>
      </c>
      <c r="H1615" s="57">
        <f t="shared" si="176"/>
        <v>0.91</v>
      </c>
      <c r="I1615" s="62">
        <f t="shared" si="177"/>
        <v>1.0870000000000001E-3</v>
      </c>
      <c r="M1615" s="8">
        <f>IF(F1615&gt;(Päälaskenta!D$24+Päälaskenta!D$20),(F1615*Päälaskenta!C$15 + F1615*F1615*Päälaskenta!E$15)+(Päälaskenta!C$15 + F1615*Päälaskenta!E$15)*(F1615-(Päälaskenta!D$24+Päälaskenta!D$20)),F1615*Päälaskenta!C$15 + F1615*F1615*Päälaskenta!E$15)</f>
        <v>6.4601716900000001</v>
      </c>
      <c r="N1615" s="8">
        <f>IF(F1615&gt;Päälaskenta!D$24+Päälaskenta!D$20,2*SQRT(POWER((Päälaskenta!D$24+Päälaskenta!D$20),2)+POWER(Päälaskenta!E$15*(Päälaskenta!D$24+Päälaskenta!D$20),2))+Päälaskenta!C$15,(2*SQRT((POWER(F1615,2))+POWER(Päälaskenta!E$15*F1615,2))+Päälaskenta!C$15))</f>
        <v>7.1048962861441503</v>
      </c>
      <c r="O1615" s="8">
        <f t="shared" si="178"/>
        <v>0.909256297322527</v>
      </c>
      <c r="P1615" s="8">
        <f>Päälaskenta!F$15</f>
        <v>0.08</v>
      </c>
      <c r="Q1615" s="8">
        <f t="shared" si="179"/>
        <v>75.789949609331998</v>
      </c>
      <c r="R1615" s="8">
        <f t="shared" si="180"/>
        <v>0.386986618926842</v>
      </c>
      <c r="S1615" s="8">
        <f t="shared" si="181"/>
        <v>1.08806986097523E-3</v>
      </c>
    </row>
    <row r="1616" spans="1:19" x14ac:dyDescent="0.2">
      <c r="A1616" s="8">
        <v>1614</v>
      </c>
      <c r="B1616" s="8">
        <f>IF(Päälaskenta!C$7,Päälaskenta!E$7,Päälaskenta!G$5)</f>
        <v>2.5</v>
      </c>
      <c r="C1616" s="56">
        <v>0.38600000000000001</v>
      </c>
      <c r="D1616" s="92">
        <f t="shared" si="175"/>
        <v>6.47668</v>
      </c>
      <c r="E1616" s="8">
        <f>Päälaskenta!F$15</f>
        <v>0.08</v>
      </c>
      <c r="F1616" s="93">
        <f>SQRT(POWER(Päälaskenta!C$15/(2*Päälaskenta!E$15),2)+(D1616/Päälaskenta!E$15))-Päälaskenta!C$15/(2*Päälaskenta!E$15)</f>
        <v>1.4540999999999999</v>
      </c>
      <c r="G1616" s="57">
        <f>2*SQRT((POWER(F1616,2))+POWER(Päälaskenta!E$15*F1616,2))+Päälaskenta!C$15</f>
        <v>7.11</v>
      </c>
      <c r="H1616" s="57">
        <f t="shared" si="176"/>
        <v>0.91</v>
      </c>
      <c r="I1616" s="62">
        <f t="shared" si="177"/>
        <v>1.0809999999999999E-3</v>
      </c>
      <c r="M1616" s="8">
        <f>IF(F1616&gt;(Päälaskenta!D$24+Päälaskenta!D$20),(F1616*Päälaskenta!C$15 + F1616*F1616*Päälaskenta!E$15)+(Päälaskenta!C$15 + F1616*Päälaskenta!E$15)*(F1616-(Päälaskenta!D$24+Päälaskenta!D$20)),F1616*Päälaskenta!C$15 + F1616*F1616*Päälaskenta!E$15)</f>
        <v>6.4767068099999996</v>
      </c>
      <c r="N1616" s="8">
        <f>IF(F1616&gt;Päälaskenta!D$24+Päälaskenta!D$20,2*SQRT(POWER((Päälaskenta!D$24+Päälaskenta!D$20),2)+POWER(Päälaskenta!E$15*(Päälaskenta!D$24+Päälaskenta!D$20),2))+Päälaskenta!C$15,(2*SQRT((POWER(F1616,2))+POWER(Päälaskenta!E$15*F1616,2))+Päälaskenta!C$15))</f>
        <v>7.1128158820934404</v>
      </c>
      <c r="O1616" s="8">
        <f t="shared" si="178"/>
        <v>0.91056860143183904</v>
      </c>
      <c r="P1616" s="8">
        <f>Päälaskenta!F$15</f>
        <v>0.08</v>
      </c>
      <c r="Q1616" s="8">
        <f t="shared" si="179"/>
        <v>76.057030377615703</v>
      </c>
      <c r="R1616" s="8">
        <f t="shared" si="180"/>
        <v>0.38599863685970998</v>
      </c>
      <c r="S1616" s="8">
        <f t="shared" si="181"/>
        <v>1.08044157743205E-3</v>
      </c>
    </row>
    <row r="1617" spans="1:19" x14ac:dyDescent="0.2">
      <c r="A1617" s="8">
        <v>1615</v>
      </c>
      <c r="B1617" s="8">
        <f>IF(Päälaskenta!C$7,Päälaskenta!E$7,Päälaskenta!G$5)</f>
        <v>2.5</v>
      </c>
      <c r="C1617" s="56">
        <v>0.38500000000000001</v>
      </c>
      <c r="D1617" s="92">
        <f t="shared" si="175"/>
        <v>6.4935099999999997</v>
      </c>
      <c r="E1617" s="8">
        <f>Päälaskenta!F$15</f>
        <v>0.08</v>
      </c>
      <c r="F1617" s="93">
        <f>SQRT(POWER(Päälaskenta!C$15/(2*Päälaskenta!E$15),2)+(D1617/Päälaskenta!E$15))-Päälaskenta!C$15/(2*Päälaskenta!E$15)</f>
        <v>1.4569000000000001</v>
      </c>
      <c r="G1617" s="57">
        <f>2*SQRT((POWER(F1617,2))+POWER(Päälaskenta!E$15*F1617,2))+Päälaskenta!C$15</f>
        <v>7.12</v>
      </c>
      <c r="H1617" s="57">
        <f t="shared" si="176"/>
        <v>0.91</v>
      </c>
      <c r="I1617" s="62">
        <f t="shared" si="177"/>
        <v>1.0759999999999999E-3</v>
      </c>
      <c r="M1617" s="8">
        <f>IF(F1617&gt;(Päälaskenta!D$24+Päälaskenta!D$20),(F1617*Päälaskenta!C$15 + F1617*F1617*Päälaskenta!E$15)+(Päälaskenta!C$15 + F1617*Päälaskenta!E$15)*(F1617-(Päälaskenta!D$24+Päälaskenta!D$20)),F1617*Päälaskenta!C$15 + F1617*F1617*Päälaskenta!E$15)</f>
        <v>6.4932576099999997</v>
      </c>
      <c r="N1617" s="8">
        <f>IF(F1617&gt;Päälaskenta!D$24+Päälaskenta!D$20,2*SQRT(POWER((Päälaskenta!D$24+Päälaskenta!D$20),2)+POWER(Päälaskenta!E$15*(Päälaskenta!D$24+Päälaskenta!D$20),2))+Päälaskenta!C$15,(2*SQRT((POWER(F1617,2))+POWER(Päälaskenta!E$15*F1617,2))+Päälaskenta!C$15))</f>
        <v>7.1207354780427199</v>
      </c>
      <c r="O1617" s="8">
        <f t="shared" si="178"/>
        <v>0.91188018850333796</v>
      </c>
      <c r="P1617" s="8">
        <f>Päälaskenta!F$15</f>
        <v>0.08</v>
      </c>
      <c r="Q1617" s="8">
        <f t="shared" si="179"/>
        <v>76.324593463547501</v>
      </c>
      <c r="R1617" s="8">
        <f t="shared" si="180"/>
        <v>0.38501475686870201</v>
      </c>
      <c r="S1617" s="8">
        <f t="shared" si="181"/>
        <v>1.07287967477736E-3</v>
      </c>
    </row>
    <row r="1618" spans="1:19" x14ac:dyDescent="0.2">
      <c r="A1618" s="8">
        <v>1616</v>
      </c>
      <c r="B1618" s="8">
        <f>IF(Päälaskenta!C$7,Päälaskenta!E$7,Päälaskenta!G$5)</f>
        <v>2.5</v>
      </c>
      <c r="C1618" s="56">
        <v>0.38400000000000001</v>
      </c>
      <c r="D1618" s="92">
        <f t="shared" si="175"/>
        <v>6.5104199999999999</v>
      </c>
      <c r="E1618" s="8">
        <f>Päälaskenta!F$15</f>
        <v>0.08</v>
      </c>
      <c r="F1618" s="93">
        <f>SQRT(POWER(Päälaskenta!C$15/(2*Päälaskenta!E$15),2)+(D1618/Päälaskenta!E$15))-Päälaskenta!C$15/(2*Päälaskenta!E$15)</f>
        <v>1.4598</v>
      </c>
      <c r="G1618" s="57">
        <f>2*SQRT((POWER(F1618,2))+POWER(Päälaskenta!E$15*F1618,2))+Päälaskenta!C$15</f>
        <v>7.13</v>
      </c>
      <c r="H1618" s="57">
        <f t="shared" si="176"/>
        <v>0.91</v>
      </c>
      <c r="I1618" s="62">
        <f t="shared" si="177"/>
        <v>1.07E-3</v>
      </c>
      <c r="M1618" s="8">
        <f>IF(F1618&gt;(Päälaskenta!D$24+Päälaskenta!D$20),(F1618*Päälaskenta!C$15 + F1618*F1618*Päälaskenta!E$15)+(Päälaskenta!C$15 + F1618*Päälaskenta!E$15)*(F1618-(Päälaskenta!D$24+Päälaskenta!D$20)),F1618*Päälaskenta!C$15 + F1618*F1618*Päälaskenta!E$15)</f>
        <v>6.51041604</v>
      </c>
      <c r="N1618" s="8">
        <f>IF(F1618&gt;Päälaskenta!D$24+Päälaskenta!D$20,2*SQRT(POWER((Päälaskenta!D$24+Päälaskenta!D$20),2)+POWER(Päälaskenta!E$15*(Päälaskenta!D$24+Päälaskenta!D$20),2))+Päälaskenta!C$15,(2*SQRT((POWER(F1618,2))+POWER(Päälaskenta!E$15*F1618,2))+Päälaskenta!C$15))</f>
        <v>7.1289379167044897</v>
      </c>
      <c r="O1618" s="8">
        <f t="shared" si="178"/>
        <v>0.91323786461161705</v>
      </c>
      <c r="P1618" s="8">
        <f>Päälaskenta!F$15</f>
        <v>0.08</v>
      </c>
      <c r="Q1618" s="8">
        <f t="shared" si="179"/>
        <v>76.602221066172703</v>
      </c>
      <c r="R1618" s="8">
        <f t="shared" si="180"/>
        <v>0.384000036962308</v>
      </c>
      <c r="S1618" s="8">
        <f t="shared" si="181"/>
        <v>1.0651169430289801E-3</v>
      </c>
    </row>
    <row r="1619" spans="1:19" x14ac:dyDescent="0.2">
      <c r="A1619" s="8">
        <v>1617</v>
      </c>
      <c r="B1619" s="8">
        <f>IF(Päälaskenta!C$7,Päälaskenta!E$7,Päälaskenta!G$5)</f>
        <v>2.5</v>
      </c>
      <c r="C1619" s="56">
        <v>0.38300000000000001</v>
      </c>
      <c r="D1619" s="92">
        <f t="shared" si="175"/>
        <v>6.5274200000000002</v>
      </c>
      <c r="E1619" s="8">
        <f>Päälaskenta!F$15</f>
        <v>0.08</v>
      </c>
      <c r="F1619" s="93">
        <f>SQRT(POWER(Päälaskenta!C$15/(2*Päälaskenta!E$15),2)+(D1619/Päälaskenta!E$15))-Päälaskenta!C$15/(2*Päälaskenta!E$15)</f>
        <v>1.4626999999999999</v>
      </c>
      <c r="G1619" s="57">
        <f>2*SQRT((POWER(F1619,2))+POWER(Päälaskenta!E$15*F1619,2))+Päälaskenta!C$15</f>
        <v>7.14</v>
      </c>
      <c r="H1619" s="57">
        <f t="shared" si="176"/>
        <v>0.91</v>
      </c>
      <c r="I1619" s="62">
        <f t="shared" si="177"/>
        <v>1.065E-3</v>
      </c>
      <c r="M1619" s="8">
        <f>IF(F1619&gt;(Päälaskenta!D$24+Päälaskenta!D$20),(F1619*Päälaskenta!C$15 + F1619*F1619*Päälaskenta!E$15)+(Päälaskenta!C$15 + F1619*Päälaskenta!E$15)*(F1619-(Päälaskenta!D$24+Päälaskenta!D$20)),F1619*Päälaskenta!C$15 + F1619*F1619*Päälaskenta!E$15)</f>
        <v>6.5275912900000002</v>
      </c>
      <c r="N1619" s="8">
        <f>IF(F1619&gt;Päälaskenta!D$24+Päälaskenta!D$20,2*SQRT(POWER((Päälaskenta!D$24+Päälaskenta!D$20),2)+POWER(Päälaskenta!E$15*(Päälaskenta!D$24+Päälaskenta!D$20),2))+Päälaskenta!C$15,(2*SQRT((POWER(F1619,2))+POWER(Päälaskenta!E$15*F1619,2))+Päälaskenta!C$15))</f>
        <v>7.1371403553662498</v>
      </c>
      <c r="O1619" s="8">
        <f t="shared" si="178"/>
        <v>0.91459477675706002</v>
      </c>
      <c r="P1619" s="8">
        <f>Päälaskenta!F$15</f>
        <v>0.08</v>
      </c>
      <c r="Q1619" s="8">
        <f t="shared" si="179"/>
        <v>76.880366520908794</v>
      </c>
      <c r="R1619" s="8">
        <f t="shared" si="180"/>
        <v>0.38298966478337798</v>
      </c>
      <c r="S1619" s="8">
        <f t="shared" si="181"/>
        <v>1.05742391202501E-3</v>
      </c>
    </row>
    <row r="1620" spans="1:19" x14ac:dyDescent="0.2">
      <c r="A1620" s="8">
        <v>1618</v>
      </c>
      <c r="B1620" s="8">
        <f>IF(Päälaskenta!C$7,Päälaskenta!E$7,Päälaskenta!G$5)</f>
        <v>2.5</v>
      </c>
      <c r="C1620" s="56">
        <v>0.38200000000000001</v>
      </c>
      <c r="D1620" s="92">
        <f t="shared" si="175"/>
        <v>6.5445000000000002</v>
      </c>
      <c r="E1620" s="8">
        <f>Päälaskenta!F$15</f>
        <v>0.08</v>
      </c>
      <c r="F1620" s="93">
        <f>SQRT(POWER(Päälaskenta!C$15/(2*Päälaskenta!E$15),2)+(D1620/Päälaskenta!E$15))-Päälaskenta!C$15/(2*Päälaskenta!E$15)</f>
        <v>1.4656</v>
      </c>
      <c r="G1620" s="57">
        <f>2*SQRT((POWER(F1620,2))+POWER(Päälaskenta!E$15*F1620,2))+Päälaskenta!C$15</f>
        <v>7.15</v>
      </c>
      <c r="H1620" s="57">
        <f t="shared" si="176"/>
        <v>0.92</v>
      </c>
      <c r="I1620" s="62">
        <f t="shared" si="177"/>
        <v>1.044E-3</v>
      </c>
      <c r="M1620" s="8">
        <f>IF(F1620&gt;(Päälaskenta!D$24+Päälaskenta!D$20),(F1620*Päälaskenta!C$15 + F1620*F1620*Päälaskenta!E$15)+(Päälaskenta!C$15 + F1620*Päälaskenta!E$15)*(F1620-(Päälaskenta!D$24+Päälaskenta!D$20)),F1620*Päälaskenta!C$15 + F1620*F1620*Päälaskenta!E$15)</f>
        <v>6.5447833600000003</v>
      </c>
      <c r="N1620" s="8">
        <f>IF(F1620&gt;Päälaskenta!D$24+Päälaskenta!D$20,2*SQRT(POWER((Päälaskenta!D$24+Päälaskenta!D$20),2)+POWER(Päälaskenta!E$15*(Päälaskenta!D$24+Päälaskenta!D$20),2))+Päälaskenta!C$15,(2*SQRT((POWER(F1620,2))+POWER(Päälaskenta!E$15*F1620,2))+Päälaskenta!C$15))</f>
        <v>7.1453427940280196</v>
      </c>
      <c r="O1620" s="8">
        <f t="shared" si="178"/>
        <v>0.91595092757061902</v>
      </c>
      <c r="P1620" s="8">
        <f>Päälaskenta!F$15</f>
        <v>0.08</v>
      </c>
      <c r="Q1620" s="8">
        <f t="shared" si="179"/>
        <v>77.159030066230997</v>
      </c>
      <c r="R1620" s="8">
        <f t="shared" si="180"/>
        <v>0.38198361389306601</v>
      </c>
      <c r="S1620" s="8">
        <f t="shared" si="181"/>
        <v>1.0497998297450701E-3</v>
      </c>
    </row>
    <row r="1621" spans="1:19" x14ac:dyDescent="0.2">
      <c r="A1621" s="8">
        <v>1619</v>
      </c>
      <c r="B1621" s="8">
        <f>IF(Päälaskenta!C$7,Päälaskenta!E$7,Päälaskenta!G$5)</f>
        <v>2.5</v>
      </c>
      <c r="C1621" s="56">
        <v>0.38100000000000001</v>
      </c>
      <c r="D1621" s="92">
        <f t="shared" si="175"/>
        <v>6.56168</v>
      </c>
      <c r="E1621" s="8">
        <f>Päälaskenta!F$15</f>
        <v>0.08</v>
      </c>
      <c r="F1621" s="93">
        <f>SQRT(POWER(Päälaskenta!C$15/(2*Päälaskenta!E$15),2)+(D1621/Päälaskenta!E$15))-Päälaskenta!C$15/(2*Päälaskenta!E$15)</f>
        <v>1.4683999999999999</v>
      </c>
      <c r="G1621" s="57">
        <f>2*SQRT((POWER(F1621,2))+POWER(Päälaskenta!E$15*F1621,2))+Päälaskenta!C$15</f>
        <v>7.15</v>
      </c>
      <c r="H1621" s="57">
        <f t="shared" si="176"/>
        <v>0.92</v>
      </c>
      <c r="I1621" s="62">
        <f t="shared" si="177"/>
        <v>1.0380000000000001E-3</v>
      </c>
      <c r="M1621" s="8">
        <f>IF(F1621&gt;(Päälaskenta!D$24+Päälaskenta!D$20),(F1621*Päälaskenta!C$15 + F1621*F1621*Päälaskenta!E$15)+(Päälaskenta!C$15 + F1621*Päälaskenta!E$15)*(F1621-(Päälaskenta!D$24+Päälaskenta!D$20)),F1621*Päälaskenta!C$15 + F1621*F1621*Päälaskenta!E$15)</f>
        <v>6.5613985599999998</v>
      </c>
      <c r="N1621" s="8">
        <f>IF(F1621&gt;Päälaskenta!D$24+Päälaskenta!D$20,2*SQRT(POWER((Päälaskenta!D$24+Päälaskenta!D$20),2)+POWER(Päälaskenta!E$15*(Päälaskenta!D$24+Päälaskenta!D$20),2))+Päälaskenta!C$15,(2*SQRT((POWER(F1621,2))+POWER(Päälaskenta!E$15*F1621,2))+Päälaskenta!C$15))</f>
        <v>7.1532623899773098</v>
      </c>
      <c r="O1621" s="8">
        <f t="shared" si="178"/>
        <v>0.91725959461425699</v>
      </c>
      <c r="P1621" s="8">
        <f>Päälaskenta!F$15</f>
        <v>0.08</v>
      </c>
      <c r="Q1621" s="8">
        <f t="shared" si="179"/>
        <v>77.428576348512394</v>
      </c>
      <c r="R1621" s="8">
        <f t="shared" si="180"/>
        <v>0.38101633015263697</v>
      </c>
      <c r="S1621" s="8">
        <f t="shared" si="181"/>
        <v>1.04250337373105E-3</v>
      </c>
    </row>
    <row r="1622" spans="1:19" x14ac:dyDescent="0.2">
      <c r="A1622" s="8">
        <v>1620</v>
      </c>
      <c r="B1622" s="8">
        <f>IF(Päälaskenta!C$7,Päälaskenta!E$7,Päälaskenta!G$5)</f>
        <v>2.5</v>
      </c>
      <c r="C1622" s="56">
        <v>0.38</v>
      </c>
      <c r="D1622" s="92">
        <f t="shared" si="175"/>
        <v>6.5789499999999999</v>
      </c>
      <c r="E1622" s="8">
        <f>Päälaskenta!F$15</f>
        <v>0.08</v>
      </c>
      <c r="F1622" s="93">
        <f>SQRT(POWER(Päälaskenta!C$15/(2*Päälaskenta!E$15),2)+(D1622/Päälaskenta!E$15))-Päälaskenta!C$15/(2*Päälaskenta!E$15)</f>
        <v>1.4714</v>
      </c>
      <c r="G1622" s="57">
        <f>2*SQRT((POWER(F1622,2))+POWER(Päälaskenta!E$15*F1622,2))+Päälaskenta!C$15</f>
        <v>7.16</v>
      </c>
      <c r="H1622" s="57">
        <f t="shared" si="176"/>
        <v>0.92</v>
      </c>
      <c r="I1622" s="62">
        <f t="shared" si="177"/>
        <v>1.0330000000000001E-3</v>
      </c>
      <c r="M1622" s="8">
        <f>IF(F1622&gt;(Päälaskenta!D$24+Päälaskenta!D$20),(F1622*Päälaskenta!C$15 + F1622*F1622*Päälaskenta!E$15)+(Päälaskenta!C$15 + F1622*Päälaskenta!E$15)*(F1622-(Päälaskenta!D$24+Päälaskenta!D$20)),F1622*Päälaskenta!C$15 + F1622*F1622*Päälaskenta!E$15)</f>
        <v>6.5792179600000003</v>
      </c>
      <c r="N1622" s="8">
        <f>IF(F1622&gt;Päälaskenta!D$24+Päälaskenta!D$20,2*SQRT(POWER((Päälaskenta!D$24+Päälaskenta!D$20),2)+POWER(Päälaskenta!E$15*(Päälaskenta!D$24+Päälaskenta!D$20),2))+Päälaskenta!C$15,(2*SQRT((POWER(F1622,2))+POWER(Päälaskenta!E$15*F1622,2))+Päälaskenta!C$15))</f>
        <v>7.1617476713515398</v>
      </c>
      <c r="O1622" s="8">
        <f t="shared" si="178"/>
        <v>0.91866095566564299</v>
      </c>
      <c r="P1622" s="8">
        <f>Päälaskenta!F$15</f>
        <v>0.08</v>
      </c>
      <c r="Q1622" s="8">
        <f t="shared" si="179"/>
        <v>77.717912383769502</v>
      </c>
      <c r="R1622" s="8">
        <f t="shared" si="180"/>
        <v>0.379984371273208</v>
      </c>
      <c r="S1622" s="8">
        <f t="shared" si="181"/>
        <v>1.0347555506770899E-3</v>
      </c>
    </row>
    <row r="1623" spans="1:19" x14ac:dyDescent="0.2">
      <c r="A1623" s="8">
        <v>1621</v>
      </c>
      <c r="B1623" s="8">
        <f>IF(Päälaskenta!C$7,Päälaskenta!E$7,Päälaskenta!G$5)</f>
        <v>2.5</v>
      </c>
      <c r="C1623" s="56">
        <v>0.379</v>
      </c>
      <c r="D1623" s="92">
        <f t="shared" si="175"/>
        <v>6.5963099999999999</v>
      </c>
      <c r="E1623" s="8">
        <f>Päälaskenta!F$15</f>
        <v>0.08</v>
      </c>
      <c r="F1623" s="93">
        <f>SQRT(POWER(Päälaskenta!C$15/(2*Päälaskenta!E$15),2)+(D1623/Päälaskenta!E$15))-Päälaskenta!C$15/(2*Päälaskenta!E$15)</f>
        <v>1.4742999999999999</v>
      </c>
      <c r="G1623" s="57">
        <f>2*SQRT((POWER(F1623,2))+POWER(Päälaskenta!E$15*F1623,2))+Päälaskenta!C$15</f>
        <v>7.17</v>
      </c>
      <c r="H1623" s="57">
        <f t="shared" si="176"/>
        <v>0.92</v>
      </c>
      <c r="I1623" s="62">
        <f t="shared" si="177"/>
        <v>1.0269999999999999E-3</v>
      </c>
      <c r="M1623" s="8">
        <f>IF(F1623&gt;(Päälaskenta!D$24+Päälaskenta!D$20),(F1623*Päälaskenta!C$15 + F1623*F1623*Päälaskenta!E$15)+(Päälaskenta!C$15 + F1623*Päälaskenta!E$15)*(F1623-(Päälaskenta!D$24+Päälaskenta!D$20)),F1623*Päälaskenta!C$15 + F1623*F1623*Päälaskenta!E$15)</f>
        <v>6.5964604900000001</v>
      </c>
      <c r="N1623" s="8">
        <f>IF(F1623&gt;Päälaskenta!D$24+Päälaskenta!D$20,2*SQRT(POWER((Päälaskenta!D$24+Päälaskenta!D$20),2)+POWER(Päälaskenta!E$15*(Päälaskenta!D$24+Päälaskenta!D$20),2))+Päälaskenta!C$15,(2*SQRT((POWER(F1623,2))+POWER(Päälaskenta!E$15*F1623,2))+Päälaskenta!C$15))</f>
        <v>7.1699501100133096</v>
      </c>
      <c r="O1623" s="8">
        <f t="shared" si="178"/>
        <v>0.92001483814895801</v>
      </c>
      <c r="P1623" s="8">
        <f>Päälaskenta!F$15</f>
        <v>0.08</v>
      </c>
      <c r="Q1623" s="8">
        <f t="shared" si="179"/>
        <v>77.998131634163997</v>
      </c>
      <c r="R1623" s="8">
        <f t="shared" si="180"/>
        <v>0.37899112771006699</v>
      </c>
      <c r="S1623" s="8">
        <f t="shared" si="181"/>
        <v>1.0273338968376699E-3</v>
      </c>
    </row>
    <row r="1624" spans="1:19" x14ac:dyDescent="0.2">
      <c r="A1624" s="8">
        <v>1622</v>
      </c>
      <c r="B1624" s="8">
        <f>IF(Päälaskenta!C$7,Päälaskenta!E$7,Päälaskenta!G$5)</f>
        <v>2.5</v>
      </c>
      <c r="C1624" s="56">
        <v>0.378</v>
      </c>
      <c r="D1624" s="92">
        <f t="shared" si="175"/>
        <v>6.6137600000000001</v>
      </c>
      <c r="E1624" s="8">
        <f>Päälaskenta!F$15</f>
        <v>0.08</v>
      </c>
      <c r="F1624" s="93">
        <f>SQRT(POWER(Päälaskenta!C$15/(2*Päälaskenta!E$15),2)+(D1624/Päälaskenta!E$15))-Päälaskenta!C$15/(2*Päälaskenta!E$15)</f>
        <v>1.4772000000000001</v>
      </c>
      <c r="G1624" s="57">
        <f>2*SQRT((POWER(F1624,2))+POWER(Päälaskenta!E$15*F1624,2))+Päälaskenta!C$15</f>
        <v>7.18</v>
      </c>
      <c r="H1624" s="57">
        <f t="shared" si="176"/>
        <v>0.92</v>
      </c>
      <c r="I1624" s="62">
        <f t="shared" si="177"/>
        <v>1.0219999999999999E-3</v>
      </c>
      <c r="M1624" s="8">
        <f>IF(F1624&gt;(Päälaskenta!D$24+Päälaskenta!D$20),(F1624*Päälaskenta!C$15 + F1624*F1624*Päälaskenta!E$15)+(Päälaskenta!C$15 + F1624*Päälaskenta!E$15)*(F1624-(Päälaskenta!D$24+Päälaskenta!D$20)),F1624*Päälaskenta!C$15 + F1624*F1624*Päälaskenta!E$15)</f>
        <v>6.6137198399999999</v>
      </c>
      <c r="N1624" s="8">
        <f>IF(F1624&gt;Päälaskenta!D$24+Päälaskenta!D$20,2*SQRT(POWER((Päälaskenta!D$24+Päälaskenta!D$20),2)+POWER(Päälaskenta!E$15*(Päälaskenta!D$24+Päälaskenta!D$20),2))+Päälaskenta!C$15,(2*SQRT((POWER(F1624,2))+POWER(Päälaskenta!E$15*F1624,2))+Päälaskenta!C$15))</f>
        <v>7.1781525486750697</v>
      </c>
      <c r="O1624" s="8">
        <f t="shared" si="178"/>
        <v>0.92136796970423096</v>
      </c>
      <c r="P1624" s="8">
        <f>Päälaskenta!F$15</f>
        <v>0.08</v>
      </c>
      <c r="Q1624" s="8">
        <f t="shared" si="179"/>
        <v>78.278869931496999</v>
      </c>
      <c r="R1624" s="8">
        <f t="shared" si="180"/>
        <v>0.37800210176426202</v>
      </c>
      <c r="S1624" s="8">
        <f t="shared" si="181"/>
        <v>1.0199782773500799E-3</v>
      </c>
    </row>
    <row r="1625" spans="1:19" x14ac:dyDescent="0.2">
      <c r="A1625" s="8">
        <v>1623</v>
      </c>
      <c r="B1625" s="8">
        <f>IF(Päälaskenta!C$7,Päälaskenta!E$7,Päälaskenta!G$5)</f>
        <v>2.5</v>
      </c>
      <c r="C1625" s="56">
        <v>0.377</v>
      </c>
      <c r="D1625" s="92">
        <f t="shared" si="175"/>
        <v>6.6313000000000004</v>
      </c>
      <c r="E1625" s="8">
        <f>Päälaskenta!F$15</f>
        <v>0.08</v>
      </c>
      <c r="F1625" s="93">
        <f>SQRT(POWER(Päälaskenta!C$15/(2*Päälaskenta!E$15),2)+(D1625/Päälaskenta!E$15))-Päälaskenta!C$15/(2*Päälaskenta!E$15)</f>
        <v>1.4802</v>
      </c>
      <c r="G1625" s="57">
        <f>2*SQRT((POWER(F1625,2))+POWER(Päälaskenta!E$15*F1625,2))+Päälaskenta!C$15</f>
        <v>7.19</v>
      </c>
      <c r="H1625" s="57">
        <f t="shared" si="176"/>
        <v>0.92</v>
      </c>
      <c r="I1625" s="62">
        <f t="shared" si="177"/>
        <v>1.0169999999999999E-3</v>
      </c>
      <c r="M1625" s="8">
        <f>IF(F1625&gt;(Päälaskenta!D$24+Päälaskenta!D$20),(F1625*Päälaskenta!C$15 + F1625*F1625*Päälaskenta!E$15)+(Päälaskenta!C$15 + F1625*Päälaskenta!E$15)*(F1625-(Päälaskenta!D$24+Päälaskenta!D$20)),F1625*Päälaskenta!C$15 + F1625*F1625*Päälaskenta!E$15)</f>
        <v>6.6315920400000001</v>
      </c>
      <c r="N1625" s="8">
        <f>IF(F1625&gt;Päälaskenta!D$24+Päälaskenta!D$20,2*SQRT(POWER((Päälaskenta!D$24+Päälaskenta!D$20),2)+POWER(Päälaskenta!E$15*(Päälaskenta!D$24+Päälaskenta!D$20),2))+Päälaskenta!C$15,(2*SQRT((POWER(F1625,2))+POWER(Päälaskenta!E$15*F1625,2))+Päälaskenta!C$15))</f>
        <v>7.1866378300493103</v>
      </c>
      <c r="O1625" s="8">
        <f t="shared" si="178"/>
        <v>0.92276697348953496</v>
      </c>
      <c r="P1625" s="8">
        <f>Päälaskenta!F$15</f>
        <v>0.08</v>
      </c>
      <c r="Q1625" s="8">
        <f t="shared" si="179"/>
        <v>78.569835317687705</v>
      </c>
      <c r="R1625" s="8">
        <f t="shared" si="180"/>
        <v>0.37698338271122001</v>
      </c>
      <c r="S1625" s="8">
        <f t="shared" si="181"/>
        <v>1.0124377537682799E-3</v>
      </c>
    </row>
    <row r="1626" spans="1:19" x14ac:dyDescent="0.2">
      <c r="A1626" s="8">
        <v>1624</v>
      </c>
      <c r="B1626" s="8">
        <f>IF(Päälaskenta!C$7,Päälaskenta!E$7,Päälaskenta!G$5)</f>
        <v>2.5</v>
      </c>
      <c r="C1626" s="56">
        <v>0.376</v>
      </c>
      <c r="D1626" s="92">
        <f t="shared" si="175"/>
        <v>6.6489399999999996</v>
      </c>
      <c r="E1626" s="8">
        <f>Päälaskenta!F$15</f>
        <v>0.08</v>
      </c>
      <c r="F1626" s="93">
        <f>SQRT(POWER(Päälaskenta!C$15/(2*Päälaskenta!E$15),2)+(D1626/Päälaskenta!E$15))-Päälaskenta!C$15/(2*Päälaskenta!E$15)</f>
        <v>1.4831000000000001</v>
      </c>
      <c r="G1626" s="57">
        <f>2*SQRT((POWER(F1626,2))+POWER(Päälaskenta!E$15*F1626,2))+Päälaskenta!C$15</f>
        <v>7.19</v>
      </c>
      <c r="H1626" s="57">
        <f t="shared" si="176"/>
        <v>0.92</v>
      </c>
      <c r="I1626" s="62">
        <f t="shared" si="177"/>
        <v>1.011E-3</v>
      </c>
      <c r="M1626" s="8">
        <f>IF(F1626&gt;(Päälaskenta!D$24+Päälaskenta!D$20),(F1626*Päälaskenta!C$15 + F1626*F1626*Päälaskenta!E$15)+(Päälaskenta!C$15 + F1626*Päälaskenta!E$15)*(F1626-(Päälaskenta!D$24+Päälaskenta!D$20)),F1626*Päälaskenta!C$15 + F1626*F1626*Päälaskenta!E$15)</f>
        <v>6.6488856099999998</v>
      </c>
      <c r="N1626" s="8">
        <f>IF(F1626&gt;Päälaskenta!D$24+Päälaskenta!D$20,2*SQRT(POWER((Päälaskenta!D$24+Päälaskenta!D$20),2)+POWER(Päälaskenta!E$15*(Päälaskenta!D$24+Päälaskenta!D$20),2))+Päälaskenta!C$15,(2*SQRT((POWER(F1626,2))+POWER(Päälaskenta!E$15*F1626,2))+Päälaskenta!C$15))</f>
        <v>7.1948402687110704</v>
      </c>
      <c r="O1626" s="8">
        <f t="shared" si="178"/>
        <v>0.92411858521928303</v>
      </c>
      <c r="P1626" s="8">
        <f>Päälaskenta!F$15</f>
        <v>0.08</v>
      </c>
      <c r="Q1626" s="8">
        <f t="shared" si="179"/>
        <v>78.851630347196902</v>
      </c>
      <c r="R1626" s="8">
        <f t="shared" si="180"/>
        <v>0.376002859221998</v>
      </c>
      <c r="S1626" s="8">
        <f t="shared" si="181"/>
        <v>1.00521431065316E-3</v>
      </c>
    </row>
    <row r="1627" spans="1:19" x14ac:dyDescent="0.2">
      <c r="A1627" s="8">
        <v>1625</v>
      </c>
      <c r="B1627" s="8">
        <f>IF(Päälaskenta!C$7,Päälaskenta!E$7,Päälaskenta!G$5)</f>
        <v>2.5</v>
      </c>
      <c r="C1627" s="56">
        <v>0.375</v>
      </c>
      <c r="D1627" s="92">
        <f t="shared" si="175"/>
        <v>6.6666699999999999</v>
      </c>
      <c r="E1627" s="8">
        <f>Päälaskenta!F$15</f>
        <v>0.08</v>
      </c>
      <c r="F1627" s="93">
        <f>SQRT(POWER(Päälaskenta!C$15/(2*Päälaskenta!E$15),2)+(D1627/Päälaskenta!E$15))-Päälaskenta!C$15/(2*Päälaskenta!E$15)</f>
        <v>1.4861</v>
      </c>
      <c r="G1627" s="57">
        <f>2*SQRT((POWER(F1627,2))+POWER(Päälaskenta!E$15*F1627,2))+Päälaskenta!C$15</f>
        <v>7.2</v>
      </c>
      <c r="H1627" s="57">
        <f t="shared" si="176"/>
        <v>0.93</v>
      </c>
      <c r="I1627" s="62">
        <f t="shared" si="177"/>
        <v>9.9099999999999991E-4</v>
      </c>
      <c r="M1627" s="8">
        <f>IF(F1627&gt;(Päälaskenta!D$24+Päälaskenta!D$20),(F1627*Päälaskenta!C$15 + F1627*F1627*Päälaskenta!E$15)+(Päälaskenta!C$15 + F1627*Päälaskenta!E$15)*(F1627-(Päälaskenta!D$24+Päälaskenta!D$20)),F1627*Päälaskenta!C$15 + F1627*F1627*Päälaskenta!E$15)</f>
        <v>6.6667932099999998</v>
      </c>
      <c r="N1627" s="8">
        <f>IF(F1627&gt;Päälaskenta!D$24+Päälaskenta!D$20,2*SQRT(POWER((Päälaskenta!D$24+Päälaskenta!D$20),2)+POWER(Päälaskenta!E$15*(Päälaskenta!D$24+Päälaskenta!D$20),2))+Päälaskenta!C$15,(2*SQRT((POWER(F1627,2))+POWER(Päälaskenta!E$15*F1627,2))+Päälaskenta!C$15))</f>
        <v>7.2033255500853102</v>
      </c>
      <c r="O1627" s="8">
        <f t="shared" si="178"/>
        <v>0.92551602223795704</v>
      </c>
      <c r="P1627" s="8">
        <f>Päälaskenta!F$15</f>
        <v>0.08</v>
      </c>
      <c r="Q1627" s="8">
        <f t="shared" si="179"/>
        <v>79.143689418536596</v>
      </c>
      <c r="R1627" s="8">
        <f t="shared" si="180"/>
        <v>0.374992882072609</v>
      </c>
      <c r="S1627" s="8">
        <f t="shared" si="181"/>
        <v>9.9780903888654297E-4</v>
      </c>
    </row>
    <row r="1628" spans="1:19" x14ac:dyDescent="0.2">
      <c r="A1628" s="8">
        <v>1626</v>
      </c>
      <c r="B1628" s="8">
        <f>IF(Päälaskenta!C$7,Päälaskenta!E$7,Päälaskenta!G$5)</f>
        <v>2.5</v>
      </c>
      <c r="C1628" s="56">
        <v>0.374</v>
      </c>
      <c r="D1628" s="92">
        <f t="shared" si="175"/>
        <v>6.6844900000000003</v>
      </c>
      <c r="E1628" s="8">
        <f>Päälaskenta!F$15</f>
        <v>0.08</v>
      </c>
      <c r="F1628" s="93">
        <f>SQRT(POWER(Päälaskenta!C$15/(2*Päälaskenta!E$15),2)+(D1628/Päälaskenta!E$15))-Päälaskenta!C$15/(2*Päälaskenta!E$15)</f>
        <v>1.4891000000000001</v>
      </c>
      <c r="G1628" s="57">
        <f>2*SQRT((POWER(F1628,2))+POWER(Päälaskenta!E$15*F1628,2))+Päälaskenta!C$15</f>
        <v>7.21</v>
      </c>
      <c r="H1628" s="57">
        <f t="shared" si="176"/>
        <v>0.93</v>
      </c>
      <c r="I1628" s="62">
        <f t="shared" si="177"/>
        <v>9.859999999999999E-4</v>
      </c>
      <c r="M1628" s="8">
        <f>IF(F1628&gt;(Päälaskenta!D$24+Päälaskenta!D$20),(F1628*Päälaskenta!C$15 + F1628*F1628*Päälaskenta!E$15)+(Päälaskenta!C$15 + F1628*Päälaskenta!E$15)*(F1628-(Päälaskenta!D$24+Päälaskenta!D$20)),F1628*Päälaskenta!C$15 + F1628*F1628*Päälaskenta!E$15)</f>
        <v>6.6847188099999997</v>
      </c>
      <c r="N1628" s="8">
        <f>IF(F1628&gt;Päälaskenta!D$24+Päälaskenta!D$20,2*SQRT(POWER((Päälaskenta!D$24+Päälaskenta!D$20),2)+POWER(Päälaskenta!E$15*(Päälaskenta!D$24+Päälaskenta!D$20),2))+Päälaskenta!C$15,(2*SQRT((POWER(F1628,2))+POWER(Päälaskenta!E$15*F1628,2))+Päälaskenta!C$15))</f>
        <v>7.2118108314595499</v>
      </c>
      <c r="O1628" s="8">
        <f t="shared" si="178"/>
        <v>0.92691266676598705</v>
      </c>
      <c r="P1628" s="8">
        <f>Päälaskenta!F$15</f>
        <v>0.08</v>
      </c>
      <c r="Q1628" s="8">
        <f t="shared" si="179"/>
        <v>79.436304995622294</v>
      </c>
      <c r="R1628" s="8">
        <f t="shared" si="180"/>
        <v>0.37398730912362799</v>
      </c>
      <c r="S1628" s="8">
        <f t="shared" si="181"/>
        <v>9.90471419096247E-4</v>
      </c>
    </row>
    <row r="1629" spans="1:19" x14ac:dyDescent="0.2">
      <c r="A1629" s="8">
        <v>1627</v>
      </c>
      <c r="B1629" s="8">
        <f>IF(Päälaskenta!C$7,Päälaskenta!E$7,Päälaskenta!G$5)</f>
        <v>2.5</v>
      </c>
      <c r="C1629" s="56">
        <v>0.373</v>
      </c>
      <c r="D1629" s="92">
        <f t="shared" si="175"/>
        <v>6.7024100000000004</v>
      </c>
      <c r="E1629" s="8">
        <f>Päälaskenta!F$15</f>
        <v>0.08</v>
      </c>
      <c r="F1629" s="93">
        <f>SQRT(POWER(Päälaskenta!C$15/(2*Päälaskenta!E$15),2)+(D1629/Päälaskenta!E$15))-Päälaskenta!C$15/(2*Päälaskenta!E$15)</f>
        <v>1.4921</v>
      </c>
      <c r="G1629" s="57">
        <f>2*SQRT((POWER(F1629,2))+POWER(Päälaskenta!E$15*F1629,2))+Päälaskenta!C$15</f>
        <v>7.22</v>
      </c>
      <c r="H1629" s="57">
        <f t="shared" si="176"/>
        <v>0.93</v>
      </c>
      <c r="I1629" s="62">
        <f t="shared" si="177"/>
        <v>9.810000000000001E-4</v>
      </c>
      <c r="M1629" s="8">
        <f>IF(F1629&gt;(Päälaskenta!D$24+Päälaskenta!D$20),(F1629*Päälaskenta!C$15 + F1629*F1629*Päälaskenta!E$15)+(Päälaskenta!C$15 + F1629*Päälaskenta!E$15)*(F1629-(Päälaskenta!D$24+Päälaskenta!D$20)),F1629*Päälaskenta!C$15 + F1629*F1629*Päälaskenta!E$15)</f>
        <v>6.7026624100000003</v>
      </c>
      <c r="N1629" s="8">
        <f>IF(F1629&gt;Päälaskenta!D$24+Päälaskenta!D$20,2*SQRT(POWER((Päälaskenta!D$24+Päälaskenta!D$20),2)+POWER(Päälaskenta!E$15*(Päälaskenta!D$24+Päälaskenta!D$20),2))+Päälaskenta!C$15,(2*SQRT((POWER(F1629,2))+POWER(Päälaskenta!E$15*F1629,2))+Päälaskenta!C$15))</f>
        <v>7.2202961128337897</v>
      </c>
      <c r="O1629" s="8">
        <f t="shared" si="178"/>
        <v>0.92830852159737398</v>
      </c>
      <c r="P1629" s="8">
        <f>Päälaskenta!F$15</f>
        <v>0.08</v>
      </c>
      <c r="Q1629" s="8">
        <f t="shared" si="179"/>
        <v>79.729477344863</v>
      </c>
      <c r="R1629" s="8">
        <f t="shared" si="180"/>
        <v>0.37298611314067398</v>
      </c>
      <c r="S1629" s="8">
        <f t="shared" si="181"/>
        <v>9.8320070898746102E-4</v>
      </c>
    </row>
    <row r="1630" spans="1:19" x14ac:dyDescent="0.2">
      <c r="A1630" s="8">
        <v>1628</v>
      </c>
      <c r="B1630" s="8">
        <f>IF(Päälaskenta!C$7,Päälaskenta!E$7,Päälaskenta!G$5)</f>
        <v>2.5</v>
      </c>
      <c r="C1630" s="56">
        <v>0.372</v>
      </c>
      <c r="D1630" s="92">
        <f t="shared" si="175"/>
        <v>6.7204300000000003</v>
      </c>
      <c r="E1630" s="8">
        <f>Päälaskenta!F$15</f>
        <v>0.08</v>
      </c>
      <c r="F1630" s="93">
        <f>SQRT(POWER(Päälaskenta!C$15/(2*Päälaskenta!E$15),2)+(D1630/Päälaskenta!E$15))-Päälaskenta!C$15/(2*Päälaskenta!E$15)</f>
        <v>1.4951000000000001</v>
      </c>
      <c r="G1630" s="57">
        <f>2*SQRT((POWER(F1630,2))+POWER(Päälaskenta!E$15*F1630,2))+Päälaskenta!C$15</f>
        <v>7.23</v>
      </c>
      <c r="H1630" s="57">
        <f t="shared" si="176"/>
        <v>0.93</v>
      </c>
      <c r="I1630" s="62">
        <f t="shared" si="177"/>
        <v>9.7599999999999998E-4</v>
      </c>
      <c r="M1630" s="8">
        <f>IF(F1630&gt;(Päälaskenta!D$24+Päälaskenta!D$20),(F1630*Päälaskenta!C$15 + F1630*F1630*Päälaskenta!E$15)+(Päälaskenta!C$15 + F1630*Päälaskenta!E$15)*(F1630-(Päälaskenta!D$24+Päälaskenta!D$20)),F1630*Päälaskenta!C$15 + F1630*F1630*Päälaskenta!E$15)</f>
        <v>6.7206240099999999</v>
      </c>
      <c r="N1630" s="8">
        <f>IF(F1630&gt;Päälaskenta!D$24+Päälaskenta!D$20,2*SQRT(POWER((Päälaskenta!D$24+Päälaskenta!D$20),2)+POWER(Päälaskenta!E$15*(Päälaskenta!D$24+Päälaskenta!D$20),2))+Päälaskenta!C$15,(2*SQRT((POWER(F1630,2))+POWER(Päälaskenta!E$15*F1630,2))+Päälaskenta!C$15))</f>
        <v>7.2287813942080303</v>
      </c>
      <c r="O1630" s="8">
        <f t="shared" si="178"/>
        <v>0.92970358951300103</v>
      </c>
      <c r="P1630" s="8">
        <f>Päälaskenta!F$15</f>
        <v>0.08</v>
      </c>
      <c r="Q1630" s="8">
        <f t="shared" si="179"/>
        <v>80.023206732929594</v>
      </c>
      <c r="R1630" s="8">
        <f t="shared" si="180"/>
        <v>0.37198926710973701</v>
      </c>
      <c r="S1630" s="8">
        <f t="shared" si="181"/>
        <v>9.7599617580626703E-4</v>
      </c>
    </row>
    <row r="1631" spans="1:19" x14ac:dyDescent="0.2">
      <c r="A1631" s="8">
        <v>1629</v>
      </c>
      <c r="B1631" s="8">
        <f>IF(Päälaskenta!C$7,Päälaskenta!E$7,Päälaskenta!G$5)</f>
        <v>2.5</v>
      </c>
      <c r="C1631" s="56">
        <v>0.371</v>
      </c>
      <c r="D1631" s="92">
        <f t="shared" si="175"/>
        <v>6.7385400000000004</v>
      </c>
      <c r="E1631" s="8">
        <f>Päälaskenta!F$15</f>
        <v>0.08</v>
      </c>
      <c r="F1631" s="93">
        <f>SQRT(POWER(Päälaskenta!C$15/(2*Päälaskenta!E$15),2)+(D1631/Päälaskenta!E$15))-Päälaskenta!C$15/(2*Päälaskenta!E$15)</f>
        <v>1.4981</v>
      </c>
      <c r="G1631" s="57">
        <f>2*SQRT((POWER(F1631,2))+POWER(Päälaskenta!E$15*F1631,2))+Päälaskenta!C$15</f>
        <v>7.24</v>
      </c>
      <c r="H1631" s="57">
        <f t="shared" si="176"/>
        <v>0.93</v>
      </c>
      <c r="I1631" s="62">
        <f t="shared" si="177"/>
        <v>9.7000000000000005E-4</v>
      </c>
      <c r="M1631" s="8">
        <f>IF(F1631&gt;(Päälaskenta!D$24+Päälaskenta!D$20),(F1631*Päälaskenta!C$15 + F1631*F1631*Päälaskenta!E$15)+(Päälaskenta!C$15 + F1631*Päälaskenta!E$15)*(F1631-(Päälaskenta!D$24+Päälaskenta!D$20)),F1631*Päälaskenta!C$15 + F1631*F1631*Päälaskenta!E$15)</f>
        <v>6.7386036100000002</v>
      </c>
      <c r="N1631" s="8">
        <f>IF(F1631&gt;Päälaskenta!D$24+Päälaskenta!D$20,2*SQRT(POWER((Päälaskenta!D$24+Päälaskenta!D$20),2)+POWER(Päälaskenta!E$15*(Päälaskenta!D$24+Päälaskenta!D$20),2))+Päälaskenta!C$15,(2*SQRT((POWER(F1631,2))+POWER(Päälaskenta!E$15*F1631,2))+Päälaskenta!C$15))</f>
        <v>7.2372666755822701</v>
      </c>
      <c r="O1631" s="8">
        <f t="shared" si="178"/>
        <v>0.93109787328070903</v>
      </c>
      <c r="P1631" s="8">
        <f>Päälaskenta!F$15</f>
        <v>0.08</v>
      </c>
      <c r="Q1631" s="8">
        <f t="shared" si="179"/>
        <v>80.317493426753003</v>
      </c>
      <c r="R1631" s="8">
        <f t="shared" si="180"/>
        <v>0.37099674423496798</v>
      </c>
      <c r="S1631" s="8">
        <f t="shared" si="181"/>
        <v>9.6885709619880397E-4</v>
      </c>
    </row>
    <row r="1632" spans="1:19" x14ac:dyDescent="0.2">
      <c r="A1632" s="8">
        <v>1630</v>
      </c>
      <c r="B1632" s="8">
        <f>IF(Päälaskenta!C$7,Päälaskenta!E$7,Päälaskenta!G$5)</f>
        <v>2.5</v>
      </c>
      <c r="C1632" s="56">
        <v>0.37</v>
      </c>
      <c r="D1632" s="92">
        <f t="shared" si="175"/>
        <v>6.7567599999999999</v>
      </c>
      <c r="E1632" s="8">
        <f>Päälaskenta!F$15</f>
        <v>0.08</v>
      </c>
      <c r="F1632" s="93">
        <f>SQRT(POWER(Päälaskenta!C$15/(2*Päälaskenta!E$15),2)+(D1632/Päälaskenta!E$15))-Päälaskenta!C$15/(2*Päälaskenta!E$15)</f>
        <v>1.5011000000000001</v>
      </c>
      <c r="G1632" s="57">
        <f>2*SQRT((POWER(F1632,2))+POWER(Päälaskenta!E$15*F1632,2))+Päälaskenta!C$15</f>
        <v>7.25</v>
      </c>
      <c r="H1632" s="57">
        <f t="shared" si="176"/>
        <v>0.93</v>
      </c>
      <c r="I1632" s="62">
        <f t="shared" si="177"/>
        <v>9.6500000000000004E-4</v>
      </c>
      <c r="M1632" s="8">
        <f>IF(F1632&gt;(Päälaskenta!D$24+Päälaskenta!D$20),(F1632*Päälaskenta!C$15 + F1632*F1632*Päälaskenta!E$15)+(Päälaskenta!C$15 + F1632*Päälaskenta!E$15)*(F1632-(Päälaskenta!D$24+Päälaskenta!D$20)),F1632*Päälaskenta!C$15 + F1632*F1632*Päälaskenta!E$15)</f>
        <v>6.7566012100000004</v>
      </c>
      <c r="N1632" s="8">
        <f>IF(F1632&gt;Päälaskenta!D$24+Päälaskenta!D$20,2*SQRT(POWER((Päälaskenta!D$24+Päälaskenta!D$20),2)+POWER(Päälaskenta!E$15*(Päälaskenta!D$24+Päälaskenta!D$20),2))+Päälaskenta!C$15,(2*SQRT((POWER(F1632,2))+POWER(Päälaskenta!E$15*F1632,2))+Päälaskenta!C$15))</f>
        <v>7.2457519569565099</v>
      </c>
      <c r="O1632" s="8">
        <f t="shared" si="178"/>
        <v>0.93249137565537499</v>
      </c>
      <c r="P1632" s="8">
        <f>Päälaskenta!F$15</f>
        <v>0.08</v>
      </c>
      <c r="Q1632" s="8">
        <f t="shared" si="179"/>
        <v>80.612337693521795</v>
      </c>
      <c r="R1632" s="8">
        <f t="shared" si="180"/>
        <v>0.37000851793649098</v>
      </c>
      <c r="S1632" s="8">
        <f t="shared" si="181"/>
        <v>9.6178275607278598E-4</v>
      </c>
    </row>
    <row r="1633" spans="1:19" x14ac:dyDescent="0.2">
      <c r="A1633" s="8">
        <v>1631</v>
      </c>
      <c r="B1633" s="8">
        <f>IF(Päälaskenta!C$7,Päälaskenta!E$7,Päälaskenta!G$5)</f>
        <v>2.5</v>
      </c>
      <c r="C1633" s="56">
        <v>0.36899999999999999</v>
      </c>
      <c r="D1633" s="92">
        <f t="shared" si="175"/>
        <v>6.7750700000000004</v>
      </c>
      <c r="E1633" s="8">
        <f>Päälaskenta!F$15</f>
        <v>0.08</v>
      </c>
      <c r="F1633" s="93">
        <f>SQRT(POWER(Päälaskenta!C$15/(2*Päälaskenta!E$15),2)+(D1633/Päälaskenta!E$15))-Päälaskenta!C$15/(2*Päälaskenta!E$15)</f>
        <v>1.5042</v>
      </c>
      <c r="G1633" s="57">
        <f>2*SQRT((POWER(F1633,2))+POWER(Päälaskenta!E$15*F1633,2))+Päälaskenta!C$15</f>
        <v>7.25</v>
      </c>
      <c r="H1633" s="57">
        <f t="shared" si="176"/>
        <v>0.93</v>
      </c>
      <c r="I1633" s="62">
        <f t="shared" si="177"/>
        <v>9.6000000000000002E-4</v>
      </c>
      <c r="M1633" s="8">
        <f>IF(F1633&gt;(Päälaskenta!D$24+Päälaskenta!D$20),(F1633*Päälaskenta!C$15 + F1633*F1633*Päälaskenta!E$15)+(Päälaskenta!C$15 + F1633*Päälaskenta!E$15)*(F1633-(Päälaskenta!D$24+Päälaskenta!D$20)),F1633*Päälaskenta!C$15 + F1633*F1633*Päälaskenta!E$15)</f>
        <v>6.7752176400000002</v>
      </c>
      <c r="N1633" s="8">
        <f>IF(F1633&gt;Päälaskenta!D$24+Päälaskenta!D$20,2*SQRT(POWER((Päälaskenta!D$24+Päälaskenta!D$20),2)+POWER(Päälaskenta!E$15*(Päälaskenta!D$24+Päälaskenta!D$20),2))+Päälaskenta!C$15,(2*SQRT((POWER(F1633,2))+POWER(Päälaskenta!E$15*F1633,2))+Päälaskenta!C$15))</f>
        <v>7.2545200810432204</v>
      </c>
      <c r="O1633" s="8">
        <f t="shared" si="178"/>
        <v>0.93393051012489603</v>
      </c>
      <c r="P1633" s="8">
        <f>Päälaskenta!F$15</f>
        <v>0.08</v>
      </c>
      <c r="Q1633" s="8">
        <f t="shared" si="179"/>
        <v>80.917596147960296</v>
      </c>
      <c r="R1633" s="8">
        <f t="shared" si="180"/>
        <v>0.36899183654858903</v>
      </c>
      <c r="S1633" s="8">
        <f t="shared" si="181"/>
        <v>9.5453986827510602E-4</v>
      </c>
    </row>
    <row r="1634" spans="1:19" x14ac:dyDescent="0.2">
      <c r="A1634" s="8">
        <v>1632</v>
      </c>
      <c r="B1634" s="8">
        <f>IF(Päälaskenta!C$7,Päälaskenta!E$7,Päälaskenta!G$5)</f>
        <v>2.5</v>
      </c>
      <c r="C1634" s="56">
        <v>0.36799999999999999</v>
      </c>
      <c r="D1634" s="92">
        <f t="shared" si="175"/>
        <v>6.7934799999999997</v>
      </c>
      <c r="E1634" s="8">
        <f>Päälaskenta!F$15</f>
        <v>0.08</v>
      </c>
      <c r="F1634" s="93">
        <f>SQRT(POWER(Päälaskenta!C$15/(2*Päälaskenta!E$15),2)+(D1634/Päälaskenta!E$15))-Päälaskenta!C$15/(2*Päälaskenta!E$15)</f>
        <v>1.5072000000000001</v>
      </c>
      <c r="G1634" s="57">
        <f>2*SQRT((POWER(F1634,2))+POWER(Päälaskenta!E$15*F1634,2))+Päälaskenta!C$15</f>
        <v>7.26</v>
      </c>
      <c r="H1634" s="57">
        <f t="shared" si="176"/>
        <v>0.94</v>
      </c>
      <c r="I1634" s="62">
        <f t="shared" si="177"/>
        <v>9.41E-4</v>
      </c>
      <c r="M1634" s="8">
        <f>IF(F1634&gt;(Päälaskenta!D$24+Päälaskenta!D$20),(F1634*Päälaskenta!C$15 + F1634*F1634*Päälaskenta!E$15)+(Päälaskenta!C$15 + F1634*Päälaskenta!E$15)*(F1634-(Päälaskenta!D$24+Päälaskenta!D$20)),F1634*Päälaskenta!C$15 + F1634*F1634*Päälaskenta!E$15)</f>
        <v>6.7932518399999999</v>
      </c>
      <c r="N1634" s="8">
        <f>IF(F1634&gt;Päälaskenta!D$24+Päälaskenta!D$20,2*SQRT(POWER((Päälaskenta!D$24+Päälaskenta!D$20),2)+POWER(Päälaskenta!E$15*(Päälaskenta!D$24+Päälaskenta!D$20),2))+Päälaskenta!C$15,(2*SQRT((POWER(F1634,2))+POWER(Päälaskenta!E$15*F1634,2))+Päälaskenta!C$15))</f>
        <v>7.2630053624174602</v>
      </c>
      <c r="O1634" s="8">
        <f t="shared" si="178"/>
        <v>0.93532243210941202</v>
      </c>
      <c r="P1634" s="8">
        <f>Päälaskenta!F$15</f>
        <v>0.08</v>
      </c>
      <c r="Q1634" s="8">
        <f t="shared" si="179"/>
        <v>81.213574971420897</v>
      </c>
      <c r="R1634" s="8">
        <f t="shared" si="180"/>
        <v>0.36801226553673599</v>
      </c>
      <c r="S1634" s="8">
        <f t="shared" si="181"/>
        <v>9.4759500060498402E-4</v>
      </c>
    </row>
    <row r="1635" spans="1:19" x14ac:dyDescent="0.2">
      <c r="A1635" s="8">
        <v>1633</v>
      </c>
      <c r="B1635" s="8">
        <f>IF(Päälaskenta!C$7,Päälaskenta!E$7,Päälaskenta!G$5)</f>
        <v>2.5</v>
      </c>
      <c r="C1635" s="56">
        <v>0.36699999999999999</v>
      </c>
      <c r="D1635" s="92">
        <f t="shared" si="175"/>
        <v>6.8119899999999998</v>
      </c>
      <c r="E1635" s="8">
        <f>Päälaskenta!F$15</f>
        <v>0.08</v>
      </c>
      <c r="F1635" s="93">
        <f>SQRT(POWER(Päälaskenta!C$15/(2*Päälaskenta!E$15),2)+(D1635/Päälaskenta!E$15))-Päälaskenta!C$15/(2*Päälaskenta!E$15)</f>
        <v>1.5103</v>
      </c>
      <c r="G1635" s="57">
        <f>2*SQRT((POWER(F1635,2))+POWER(Päälaskenta!E$15*F1635,2))+Päälaskenta!C$15</f>
        <v>7.27</v>
      </c>
      <c r="H1635" s="57">
        <f t="shared" si="176"/>
        <v>0.94</v>
      </c>
      <c r="I1635" s="62">
        <f t="shared" si="177"/>
        <v>9.3599999999999998E-4</v>
      </c>
      <c r="M1635" s="8">
        <f>IF(F1635&gt;(Päälaskenta!D$24+Päälaskenta!D$20),(F1635*Päälaskenta!C$15 + F1635*F1635*Päälaskenta!E$15)+(Päälaskenta!C$15 + F1635*Päälaskenta!E$15)*(F1635-(Päälaskenta!D$24+Päälaskenta!D$20)),F1635*Päälaskenta!C$15 + F1635*F1635*Päälaskenta!E$15)</f>
        <v>6.8119060899999999</v>
      </c>
      <c r="N1635" s="8">
        <f>IF(F1635&gt;Päälaskenta!D$24+Päälaskenta!D$20,2*SQRT(POWER((Päälaskenta!D$24+Päälaskenta!D$20),2)+POWER(Päälaskenta!E$15*(Päälaskenta!D$24+Päälaskenta!D$20),2))+Päälaskenta!C$15,(2*SQRT((POWER(F1635,2))+POWER(Päälaskenta!E$15*F1635,2))+Päälaskenta!C$15))</f>
        <v>7.2717734865041699</v>
      </c>
      <c r="O1635" s="8">
        <f t="shared" si="178"/>
        <v>0.93675993932461599</v>
      </c>
      <c r="P1635" s="8">
        <f>Päälaskenta!F$15</f>
        <v>0.08</v>
      </c>
      <c r="Q1635" s="8">
        <f t="shared" si="179"/>
        <v>81.520006373226295</v>
      </c>
      <c r="R1635" s="8">
        <f t="shared" si="180"/>
        <v>0.36700447231209599</v>
      </c>
      <c r="S1635" s="8">
        <f t="shared" si="181"/>
        <v>9.40484424304149E-4</v>
      </c>
    </row>
    <row r="1636" spans="1:19" x14ac:dyDescent="0.2">
      <c r="A1636" s="8">
        <v>1634</v>
      </c>
      <c r="B1636" s="8">
        <f>IF(Päälaskenta!C$7,Päälaskenta!E$7,Päälaskenta!G$5)</f>
        <v>2.5</v>
      </c>
      <c r="C1636" s="56">
        <v>0.36599999999999999</v>
      </c>
      <c r="D1636" s="92">
        <f t="shared" si="175"/>
        <v>6.8305999999999996</v>
      </c>
      <c r="E1636" s="8">
        <f>Päälaskenta!F$15</f>
        <v>0.08</v>
      </c>
      <c r="F1636" s="93">
        <f>SQRT(POWER(Päälaskenta!C$15/(2*Päälaskenta!E$15),2)+(D1636/Päälaskenta!E$15))-Päälaskenta!C$15/(2*Päälaskenta!E$15)</f>
        <v>1.5134000000000001</v>
      </c>
      <c r="G1636" s="57">
        <f>2*SQRT((POWER(F1636,2))+POWER(Päälaskenta!E$15*F1636,2))+Päälaskenta!C$15</f>
        <v>7.28</v>
      </c>
      <c r="H1636" s="57">
        <f t="shared" si="176"/>
        <v>0.94</v>
      </c>
      <c r="I1636" s="62">
        <f t="shared" si="177"/>
        <v>9.3099999999999997E-4</v>
      </c>
      <c r="M1636" s="8">
        <f>IF(F1636&gt;(Päälaskenta!D$24+Päälaskenta!D$20),(F1636*Päälaskenta!C$15 + F1636*F1636*Päälaskenta!E$15)+(Päälaskenta!C$15 + F1636*Päälaskenta!E$15)*(F1636-(Päälaskenta!D$24+Päälaskenta!D$20)),F1636*Päälaskenta!C$15 + F1636*F1636*Päälaskenta!E$15)</f>
        <v>6.8305795600000003</v>
      </c>
      <c r="N1636" s="8">
        <f>IF(F1636&gt;Päälaskenta!D$24+Päälaskenta!D$20,2*SQRT(POWER((Päälaskenta!D$24+Päälaskenta!D$20),2)+POWER(Päälaskenta!E$15*(Päälaskenta!D$24+Päälaskenta!D$20),2))+Päälaskenta!C$15,(2*SQRT((POWER(F1636,2))+POWER(Päälaskenta!E$15*F1636,2))+Päälaskenta!C$15))</f>
        <v>7.2805416105908796</v>
      </c>
      <c r="O1636" s="8">
        <f t="shared" si="178"/>
        <v>0.93819662400715798</v>
      </c>
      <c r="P1636" s="8">
        <f>Päälaskenta!F$15</f>
        <v>0.08</v>
      </c>
      <c r="Q1636" s="8">
        <f t="shared" si="179"/>
        <v>81.827034302030299</v>
      </c>
      <c r="R1636" s="8">
        <f t="shared" si="180"/>
        <v>0.366001153787893</v>
      </c>
      <c r="S1636" s="8">
        <f t="shared" si="181"/>
        <v>9.3343997352528002E-4</v>
      </c>
    </row>
    <row r="1637" spans="1:19" x14ac:dyDescent="0.2">
      <c r="A1637" s="8">
        <v>1635</v>
      </c>
      <c r="B1637" s="8">
        <f>IF(Päälaskenta!C$7,Päälaskenta!E$7,Päälaskenta!G$5)</f>
        <v>2.5</v>
      </c>
      <c r="C1637" s="56">
        <v>0.36499999999999999</v>
      </c>
      <c r="D1637" s="92">
        <f t="shared" si="175"/>
        <v>6.8493199999999996</v>
      </c>
      <c r="E1637" s="8">
        <f>Päälaskenta!F$15</f>
        <v>0.08</v>
      </c>
      <c r="F1637" s="93">
        <f>SQRT(POWER(Päälaskenta!C$15/(2*Päälaskenta!E$15),2)+(D1637/Päälaskenta!E$15))-Päälaskenta!C$15/(2*Päälaskenta!E$15)</f>
        <v>1.5165</v>
      </c>
      <c r="G1637" s="57">
        <f>2*SQRT((POWER(F1637,2))+POWER(Päälaskenta!E$15*F1637,2))+Päälaskenta!C$15</f>
        <v>7.29</v>
      </c>
      <c r="H1637" s="57">
        <f t="shared" si="176"/>
        <v>0.94</v>
      </c>
      <c r="I1637" s="62">
        <f t="shared" si="177"/>
        <v>9.2599999999999996E-4</v>
      </c>
      <c r="M1637" s="8">
        <f>IF(F1637&gt;(Päälaskenta!D$24+Päälaskenta!D$20),(F1637*Päälaskenta!C$15 + F1637*F1637*Päälaskenta!E$15)+(Päälaskenta!C$15 + F1637*Päälaskenta!E$15)*(F1637-(Päälaskenta!D$24+Päälaskenta!D$20)),F1637*Päälaskenta!C$15 + F1637*F1637*Päälaskenta!E$15)</f>
        <v>6.8492722500000003</v>
      </c>
      <c r="N1637" s="8">
        <f>IF(F1637&gt;Päälaskenta!D$24+Päälaskenta!D$20,2*SQRT(POWER((Päälaskenta!D$24+Päälaskenta!D$20),2)+POWER(Päälaskenta!E$15*(Päälaskenta!D$24+Päälaskenta!D$20),2))+Päälaskenta!C$15,(2*SQRT((POWER(F1637,2))+POWER(Päälaskenta!E$15*F1637,2))+Päälaskenta!C$15))</f>
        <v>7.2893097346775999</v>
      </c>
      <c r="O1637" s="8">
        <f t="shared" si="178"/>
        <v>0.939632489125246</v>
      </c>
      <c r="P1637" s="8">
        <f>Päälaskenta!F$15</f>
        <v>0.08</v>
      </c>
      <c r="Q1637" s="8">
        <f t="shared" si="179"/>
        <v>82.134659054047901</v>
      </c>
      <c r="R1637" s="8">
        <f t="shared" si="180"/>
        <v>0.36500228181176497</v>
      </c>
      <c r="S1637" s="8">
        <f t="shared" si="181"/>
        <v>9.2646091003386699E-4</v>
      </c>
    </row>
    <row r="1638" spans="1:19" x14ac:dyDescent="0.2">
      <c r="A1638" s="8">
        <v>1636</v>
      </c>
      <c r="B1638" s="8">
        <f>IF(Päälaskenta!C$7,Päälaskenta!E$7,Päälaskenta!G$5)</f>
        <v>2.5</v>
      </c>
      <c r="C1638" s="56">
        <v>0.36399999999999999</v>
      </c>
      <c r="D1638" s="92">
        <f t="shared" si="175"/>
        <v>6.8681299999999998</v>
      </c>
      <c r="E1638" s="8">
        <f>Päälaskenta!F$15</f>
        <v>0.08</v>
      </c>
      <c r="F1638" s="93">
        <f>SQRT(POWER(Päälaskenta!C$15/(2*Päälaskenta!E$15),2)+(D1638/Päälaskenta!E$15))-Päälaskenta!C$15/(2*Päälaskenta!E$15)</f>
        <v>1.5196000000000001</v>
      </c>
      <c r="G1638" s="57">
        <f>2*SQRT((POWER(F1638,2))+POWER(Päälaskenta!E$15*F1638,2))+Päälaskenta!C$15</f>
        <v>7.3</v>
      </c>
      <c r="H1638" s="57">
        <f t="shared" si="176"/>
        <v>0.94</v>
      </c>
      <c r="I1638" s="62">
        <f t="shared" si="177"/>
        <v>9.2100000000000005E-4</v>
      </c>
      <c r="M1638" s="8">
        <f>IF(F1638&gt;(Päälaskenta!D$24+Päälaskenta!D$20),(F1638*Päälaskenta!C$15 + F1638*F1638*Päälaskenta!E$15)+(Päälaskenta!C$15 + F1638*Päälaskenta!E$15)*(F1638-(Päälaskenta!D$24+Päälaskenta!D$20)),F1638*Päälaskenta!C$15 + F1638*F1638*Päälaskenta!E$15)</f>
        <v>6.8679841599999998</v>
      </c>
      <c r="N1638" s="8">
        <f>IF(F1638&gt;Päälaskenta!D$24+Päälaskenta!D$20,2*SQRT(POWER((Päälaskenta!D$24+Päälaskenta!D$20),2)+POWER(Päälaskenta!E$15*(Päälaskenta!D$24+Päälaskenta!D$20),2))+Päälaskenta!C$15,(2*SQRT((POWER(F1638,2))+POWER(Päälaskenta!E$15*F1638,2))+Päälaskenta!C$15))</f>
        <v>7.2980778587643096</v>
      </c>
      <c r="O1638" s="8">
        <f t="shared" si="178"/>
        <v>0.94106753763282902</v>
      </c>
      <c r="P1638" s="8">
        <f>Päälaskenta!F$15</f>
        <v>0.08</v>
      </c>
      <c r="Q1638" s="8">
        <f t="shared" si="179"/>
        <v>82.442880925773295</v>
      </c>
      <c r="R1638" s="8">
        <f t="shared" si="180"/>
        <v>0.36400782846301699</v>
      </c>
      <c r="S1638" s="8">
        <f t="shared" si="181"/>
        <v>9.1954650524702405E-4</v>
      </c>
    </row>
    <row r="1639" spans="1:19" x14ac:dyDescent="0.2">
      <c r="A1639" s="8">
        <v>1637</v>
      </c>
      <c r="B1639" s="8">
        <f>IF(Päälaskenta!C$7,Päälaskenta!E$7,Päälaskenta!G$5)</f>
        <v>2.5</v>
      </c>
      <c r="C1639" s="56">
        <v>0.36299999999999999</v>
      </c>
      <c r="D1639" s="92">
        <f t="shared" si="175"/>
        <v>6.8870500000000003</v>
      </c>
      <c r="E1639" s="8">
        <f>Päälaskenta!F$15</f>
        <v>0.08</v>
      </c>
      <c r="F1639" s="93">
        <f>SQRT(POWER(Päälaskenta!C$15/(2*Päälaskenta!E$15),2)+(D1639/Päälaskenta!E$15))-Päälaskenta!C$15/(2*Päälaskenta!E$15)</f>
        <v>1.5227999999999999</v>
      </c>
      <c r="G1639" s="57">
        <f>2*SQRT((POWER(F1639,2))+POWER(Päälaskenta!E$15*F1639,2))+Päälaskenta!C$15</f>
        <v>7.31</v>
      </c>
      <c r="H1639" s="57">
        <f t="shared" si="176"/>
        <v>0.94</v>
      </c>
      <c r="I1639" s="62">
        <f t="shared" si="177"/>
        <v>9.1600000000000004E-4</v>
      </c>
      <c r="M1639" s="8">
        <f>IF(F1639&gt;(Päälaskenta!D$24+Päälaskenta!D$20),(F1639*Päälaskenta!C$15 + F1639*F1639*Päälaskenta!E$15)+(Päälaskenta!C$15 + F1639*Päälaskenta!E$15)*(F1639-(Päälaskenta!D$24+Päälaskenta!D$20)),F1639*Päälaskenta!C$15 + F1639*F1639*Päälaskenta!E$15)</f>
        <v>6.88731984</v>
      </c>
      <c r="N1639" s="8">
        <f>IF(F1639&gt;Päälaskenta!D$24+Päälaskenta!D$20,2*SQRT(POWER((Päälaskenta!D$24+Päälaskenta!D$20),2)+POWER(Päälaskenta!E$15*(Päälaskenta!D$24+Päälaskenta!D$20),2))+Päälaskenta!C$15,(2*SQRT((POWER(F1639,2))+POWER(Päälaskenta!E$15*F1639,2))+Päälaskenta!C$15))</f>
        <v>7.3071288255634999</v>
      </c>
      <c r="O1639" s="8">
        <f t="shared" si="178"/>
        <v>0.94254802459553899</v>
      </c>
      <c r="P1639" s="8">
        <f>Päälaskenta!F$15</f>
        <v>0.08</v>
      </c>
      <c r="Q1639" s="8">
        <f t="shared" si="179"/>
        <v>82.761672076428596</v>
      </c>
      <c r="R1639" s="8">
        <f t="shared" si="180"/>
        <v>0.36298590134881797</v>
      </c>
      <c r="S1639" s="8">
        <f t="shared" si="181"/>
        <v>9.1247611386329603E-4</v>
      </c>
    </row>
    <row r="1640" spans="1:19" x14ac:dyDescent="0.2">
      <c r="A1640" s="8">
        <v>1638</v>
      </c>
      <c r="B1640" s="8">
        <f>IF(Päälaskenta!C$7,Päälaskenta!E$7,Päälaskenta!G$5)</f>
        <v>2.5</v>
      </c>
      <c r="C1640" s="56">
        <v>0.36199999999999999</v>
      </c>
      <c r="D1640" s="92">
        <f t="shared" si="175"/>
        <v>6.9060800000000002</v>
      </c>
      <c r="E1640" s="8">
        <f>Päälaskenta!F$15</f>
        <v>0.08</v>
      </c>
      <c r="F1640" s="93">
        <f>SQRT(POWER(Päälaskenta!C$15/(2*Päälaskenta!E$15),2)+(D1640/Päälaskenta!E$15))-Päälaskenta!C$15/(2*Päälaskenta!E$15)</f>
        <v>1.5259</v>
      </c>
      <c r="G1640" s="57">
        <f>2*SQRT((POWER(F1640,2))+POWER(Päälaskenta!E$15*F1640,2))+Päälaskenta!C$15</f>
        <v>7.32</v>
      </c>
      <c r="H1640" s="57">
        <f t="shared" si="176"/>
        <v>0.94</v>
      </c>
      <c r="I1640" s="62">
        <f t="shared" si="177"/>
        <v>9.1100000000000003E-4</v>
      </c>
      <c r="M1640" s="8">
        <f>IF(F1640&gt;(Päälaskenta!D$24+Päälaskenta!D$20),(F1640*Päälaskenta!C$15 + F1640*F1640*Päälaskenta!E$15)+(Päälaskenta!C$15 + F1640*Päälaskenta!E$15)*(F1640-(Päälaskenta!D$24+Päälaskenta!D$20)),F1640*Päälaskenta!C$15 + F1640*F1640*Päälaskenta!E$15)</f>
        <v>6.9060708100000001</v>
      </c>
      <c r="N1640" s="8">
        <f>IF(F1640&gt;Päälaskenta!D$24+Päälaskenta!D$20,2*SQRT(POWER((Päälaskenta!D$24+Päälaskenta!D$20),2)+POWER(Päälaskenta!E$15*(Päälaskenta!D$24+Päälaskenta!D$20),2))+Päälaskenta!C$15,(2*SQRT((POWER(F1640,2))+POWER(Päälaskenta!E$15*F1640,2))+Päälaskenta!C$15))</f>
        <v>7.3158969496502104</v>
      </c>
      <c r="O1640" s="8">
        <f t="shared" si="178"/>
        <v>0.94398142258280404</v>
      </c>
      <c r="P1640" s="8">
        <f>Päälaskenta!F$15</f>
        <v>0.08</v>
      </c>
      <c r="Q1640" s="8">
        <f t="shared" si="179"/>
        <v>83.071108364182507</v>
      </c>
      <c r="R1640" s="8">
        <f t="shared" si="180"/>
        <v>0.36200034271006798</v>
      </c>
      <c r="S1640" s="8">
        <f t="shared" si="181"/>
        <v>9.0569090658448404E-4</v>
      </c>
    </row>
    <row r="1641" spans="1:19" x14ac:dyDescent="0.2">
      <c r="A1641" s="8">
        <v>1639</v>
      </c>
      <c r="B1641" s="8">
        <f>IF(Päälaskenta!C$7,Päälaskenta!E$7,Päälaskenta!G$5)</f>
        <v>2.5</v>
      </c>
      <c r="C1641" s="56">
        <v>0.36099999999999999</v>
      </c>
      <c r="D1641" s="92">
        <f t="shared" si="175"/>
        <v>6.9252099999999999</v>
      </c>
      <c r="E1641" s="8">
        <f>Päälaskenta!F$15</f>
        <v>0.08</v>
      </c>
      <c r="F1641" s="93">
        <f>SQRT(POWER(Päälaskenta!C$15/(2*Päälaskenta!E$15),2)+(D1641/Päälaskenta!E$15))-Päälaskenta!C$15/(2*Päälaskenta!E$15)</f>
        <v>1.5290999999999999</v>
      </c>
      <c r="G1641" s="57">
        <f>2*SQRT((POWER(F1641,2))+POWER(Päälaskenta!E$15*F1641,2))+Päälaskenta!C$15</f>
        <v>7.32</v>
      </c>
      <c r="H1641" s="57">
        <f t="shared" si="176"/>
        <v>0.95</v>
      </c>
      <c r="I1641" s="62">
        <f t="shared" si="177"/>
        <v>8.9300000000000002E-4</v>
      </c>
      <c r="M1641" s="8">
        <f>IF(F1641&gt;(Päälaskenta!D$24+Päälaskenta!D$20),(F1641*Päälaskenta!C$15 + F1641*F1641*Päälaskenta!E$15)+(Päälaskenta!C$15 + F1641*Päälaskenta!E$15)*(F1641-(Päälaskenta!D$24+Päälaskenta!D$20)),F1641*Päälaskenta!C$15 + F1641*F1641*Päälaskenta!E$15)</f>
        <v>6.9254468100000004</v>
      </c>
      <c r="N1641" s="8">
        <f>IF(F1641&gt;Päälaskenta!D$24+Päälaskenta!D$20,2*SQRT(POWER((Päälaskenta!D$24+Päälaskenta!D$20),2)+POWER(Päälaskenta!E$15*(Päälaskenta!D$24+Päälaskenta!D$20),2))+Päälaskenta!C$15,(2*SQRT((POWER(F1641,2))+POWER(Päälaskenta!E$15*F1641,2))+Päälaskenta!C$15))</f>
        <v>7.3249479164493998</v>
      </c>
      <c r="O1641" s="8">
        <f t="shared" si="178"/>
        <v>0.94546021200338504</v>
      </c>
      <c r="P1641" s="8">
        <f>Päälaskenta!F$15</f>
        <v>0.08</v>
      </c>
      <c r="Q1641" s="8">
        <f t="shared" si="179"/>
        <v>83.391153739074298</v>
      </c>
      <c r="R1641" s="8">
        <f t="shared" si="180"/>
        <v>0.360987538939744</v>
      </c>
      <c r="S1641" s="8">
        <f t="shared" si="181"/>
        <v>8.9875237787042002E-4</v>
      </c>
    </row>
    <row r="1642" spans="1:19" x14ac:dyDescent="0.2">
      <c r="A1642" s="8">
        <v>1640</v>
      </c>
      <c r="B1642" s="8">
        <f>IF(Päälaskenta!C$7,Päälaskenta!E$7,Päälaskenta!G$5)</f>
        <v>2.5</v>
      </c>
      <c r="C1642" s="56">
        <v>0.36</v>
      </c>
      <c r="D1642" s="92">
        <f t="shared" si="175"/>
        <v>6.9444400000000002</v>
      </c>
      <c r="E1642" s="8">
        <f>Päälaskenta!F$15</f>
        <v>0.08</v>
      </c>
      <c r="F1642" s="93">
        <f>SQRT(POWER(Päälaskenta!C$15/(2*Päälaskenta!E$15),2)+(D1642/Päälaskenta!E$15))-Päälaskenta!C$15/(2*Päälaskenta!E$15)</f>
        <v>1.5322</v>
      </c>
      <c r="G1642" s="57">
        <f>2*SQRT((POWER(F1642,2))+POWER(Päälaskenta!E$15*F1642,2))+Päälaskenta!C$15</f>
        <v>7.33</v>
      </c>
      <c r="H1642" s="57">
        <f t="shared" si="176"/>
        <v>0.95</v>
      </c>
      <c r="I1642" s="62">
        <f t="shared" si="177"/>
        <v>8.8800000000000001E-4</v>
      </c>
      <c r="M1642" s="8">
        <f>IF(F1642&gt;(Päälaskenta!D$24+Päälaskenta!D$20),(F1642*Päälaskenta!C$15 + F1642*F1642*Päälaskenta!E$15)+(Päälaskenta!C$15 + F1642*Päälaskenta!E$15)*(F1642-(Päälaskenta!D$24+Päälaskenta!D$20)),F1642*Päälaskenta!C$15 + F1642*F1642*Päälaskenta!E$15)</f>
        <v>6.9442368400000003</v>
      </c>
      <c r="N1642" s="8">
        <f>IF(F1642&gt;Päälaskenta!D$24+Päälaskenta!D$20,2*SQRT(POWER((Päälaskenta!D$24+Päälaskenta!D$20),2)+POWER(Päälaskenta!E$15*(Päälaskenta!D$24+Päälaskenta!D$20),2))+Päälaskenta!C$15,(2*SQRT((POWER(F1642,2))+POWER(Päälaskenta!E$15*F1642,2))+Päälaskenta!C$15))</f>
        <v>7.3337160405361104</v>
      </c>
      <c r="O1642" s="8">
        <f t="shared" si="178"/>
        <v>0.946891971493944</v>
      </c>
      <c r="P1642" s="8">
        <f>Päälaskenta!F$15</f>
        <v>0.08</v>
      </c>
      <c r="Q1642" s="8">
        <f t="shared" si="179"/>
        <v>83.701805670821003</v>
      </c>
      <c r="R1642" s="8">
        <f t="shared" si="180"/>
        <v>0.360010762536146</v>
      </c>
      <c r="S1642" s="8">
        <f t="shared" si="181"/>
        <v>8.9209347610654899E-4</v>
      </c>
    </row>
    <row r="1643" spans="1:19" x14ac:dyDescent="0.2">
      <c r="A1643" s="8">
        <v>1641</v>
      </c>
      <c r="B1643" s="8">
        <f>IF(Päälaskenta!C$7,Päälaskenta!E$7,Päälaskenta!G$5)</f>
        <v>2.5</v>
      </c>
      <c r="C1643" s="56">
        <v>0.35899999999999999</v>
      </c>
      <c r="D1643" s="92">
        <f t="shared" si="175"/>
        <v>6.9637900000000004</v>
      </c>
      <c r="E1643" s="8">
        <f>Päälaskenta!F$15</f>
        <v>0.08</v>
      </c>
      <c r="F1643" s="93">
        <f>SQRT(POWER(Päälaskenta!C$15/(2*Päälaskenta!E$15),2)+(D1643/Päälaskenta!E$15))-Päälaskenta!C$15/(2*Päälaskenta!E$15)</f>
        <v>1.5354000000000001</v>
      </c>
      <c r="G1643" s="57">
        <f>2*SQRT((POWER(F1643,2))+POWER(Päälaskenta!E$15*F1643,2))+Päälaskenta!C$15</f>
        <v>7.34</v>
      </c>
      <c r="H1643" s="57">
        <f t="shared" si="176"/>
        <v>0.95</v>
      </c>
      <c r="I1643" s="62">
        <f t="shared" si="177"/>
        <v>8.83E-4</v>
      </c>
      <c r="M1643" s="8">
        <f>IF(F1643&gt;(Päälaskenta!D$24+Päälaskenta!D$20),(F1643*Päälaskenta!C$15 + F1643*F1643*Päälaskenta!E$15)+(Päälaskenta!C$15 + F1643*Päälaskenta!E$15)*(F1643-(Päälaskenta!D$24+Päälaskenta!D$20)),F1643*Päälaskenta!C$15 + F1643*F1643*Päälaskenta!E$15)</f>
        <v>6.9636531599999998</v>
      </c>
      <c r="N1643" s="8">
        <f>IF(F1643&gt;Päälaskenta!D$24+Päälaskenta!D$20,2*SQRT(POWER((Päälaskenta!D$24+Päälaskenta!D$20),2)+POWER(Päälaskenta!E$15*(Päälaskenta!D$24+Päälaskenta!D$20),2))+Päälaskenta!C$15,(2*SQRT((POWER(F1643,2))+POWER(Päälaskenta!E$15*F1643,2))+Päälaskenta!C$15))</f>
        <v>7.3427670073352997</v>
      </c>
      <c r="O1643" s="8">
        <f t="shared" si="178"/>
        <v>0.948369075723556</v>
      </c>
      <c r="P1643" s="8">
        <f>Päälaskenta!F$15</f>
        <v>0.08</v>
      </c>
      <c r="Q1643" s="8">
        <f t="shared" si="179"/>
        <v>84.023106538689007</v>
      </c>
      <c r="R1643" s="8">
        <f t="shared" si="180"/>
        <v>0.35900696696961898</v>
      </c>
      <c r="S1643" s="8">
        <f t="shared" si="181"/>
        <v>8.8528386412021305E-4</v>
      </c>
    </row>
    <row r="1644" spans="1:19" x14ac:dyDescent="0.2">
      <c r="A1644" s="8">
        <v>1642</v>
      </c>
      <c r="B1644" s="8">
        <f>IF(Päälaskenta!C$7,Päälaskenta!E$7,Päälaskenta!G$5)</f>
        <v>2.5</v>
      </c>
      <c r="C1644" s="56">
        <v>0.35799999999999998</v>
      </c>
      <c r="D1644" s="92">
        <f t="shared" si="175"/>
        <v>6.9832400000000003</v>
      </c>
      <c r="E1644" s="8">
        <f>Päälaskenta!F$15</f>
        <v>0.08</v>
      </c>
      <c r="F1644" s="93">
        <f>SQRT(POWER(Päälaskenta!C$15/(2*Päälaskenta!E$15),2)+(D1644/Päälaskenta!E$15))-Päälaskenta!C$15/(2*Päälaskenta!E$15)</f>
        <v>1.5386</v>
      </c>
      <c r="G1644" s="57">
        <f>2*SQRT((POWER(F1644,2))+POWER(Päälaskenta!E$15*F1644,2))+Päälaskenta!C$15</f>
        <v>7.35</v>
      </c>
      <c r="H1644" s="57">
        <f t="shared" si="176"/>
        <v>0.95</v>
      </c>
      <c r="I1644" s="62">
        <f t="shared" si="177"/>
        <v>8.7799999999999998E-4</v>
      </c>
      <c r="M1644" s="8">
        <f>IF(F1644&gt;(Päälaskenta!D$24+Päälaskenta!D$20),(F1644*Päälaskenta!C$15 + F1644*F1644*Päälaskenta!E$15)+(Päälaskenta!C$15 + F1644*Päälaskenta!E$15)*(F1644-(Päälaskenta!D$24+Päälaskenta!D$20)),F1644*Päälaskenta!C$15 + F1644*F1644*Päälaskenta!E$15)</f>
        <v>6.98308996</v>
      </c>
      <c r="N1644" s="8">
        <f>IF(F1644&gt;Päälaskenta!D$24+Päälaskenta!D$20,2*SQRT(POWER((Päälaskenta!D$24+Päälaskenta!D$20),2)+POWER(Päälaskenta!E$15*(Päälaskenta!D$24+Päälaskenta!D$20),2))+Päälaskenta!C$15,(2*SQRT((POWER(F1644,2))+POWER(Päälaskenta!E$15*F1644,2))+Päälaskenta!C$15))</f>
        <v>7.35181797413449</v>
      </c>
      <c r="O1644" s="8">
        <f t="shared" si="178"/>
        <v>0.94984532867492599</v>
      </c>
      <c r="P1644" s="8">
        <f>Päälaskenta!F$15</f>
        <v>0.08</v>
      </c>
      <c r="Q1644" s="8">
        <f t="shared" si="179"/>
        <v>84.3450456038982</v>
      </c>
      <c r="R1644" s="8">
        <f t="shared" si="180"/>
        <v>0.35800770351238598</v>
      </c>
      <c r="S1644" s="8">
        <f t="shared" si="181"/>
        <v>8.7853863015942204E-4</v>
      </c>
    </row>
    <row r="1645" spans="1:19" x14ac:dyDescent="0.2">
      <c r="A1645" s="8">
        <v>1643</v>
      </c>
      <c r="B1645" s="8">
        <f>IF(Päälaskenta!C$7,Päälaskenta!E$7,Päälaskenta!G$5)</f>
        <v>2.5</v>
      </c>
      <c r="C1645" s="56">
        <v>0.35699999999999998</v>
      </c>
      <c r="D1645" s="92">
        <f t="shared" si="175"/>
        <v>7.0027999999999997</v>
      </c>
      <c r="E1645" s="8">
        <f>Päälaskenta!F$15</f>
        <v>0.08</v>
      </c>
      <c r="F1645" s="93">
        <f>SQRT(POWER(Päälaskenta!C$15/(2*Päälaskenta!E$15),2)+(D1645/Päälaskenta!E$15))-Päälaskenta!C$15/(2*Päälaskenta!E$15)</f>
        <v>1.5418000000000001</v>
      </c>
      <c r="G1645" s="57">
        <f>2*SQRT((POWER(F1645,2))+POWER(Päälaskenta!E$15*F1645,2))+Päälaskenta!C$15</f>
        <v>7.36</v>
      </c>
      <c r="H1645" s="57">
        <f t="shared" si="176"/>
        <v>0.95</v>
      </c>
      <c r="I1645" s="62">
        <f t="shared" si="177"/>
        <v>8.7299999999999997E-4</v>
      </c>
      <c r="M1645" s="8">
        <f>IF(F1645&gt;(Päälaskenta!D$24+Päälaskenta!D$20),(F1645*Päälaskenta!C$15 + F1645*F1645*Päälaskenta!E$15)+(Päälaskenta!C$15 + F1645*Päälaskenta!E$15)*(F1645-(Päälaskenta!D$24+Päälaskenta!D$20)),F1645*Päälaskenta!C$15 + F1645*F1645*Päälaskenta!E$15)</f>
        <v>7.0025472400000002</v>
      </c>
      <c r="N1645" s="8">
        <f>IF(F1645&gt;Päälaskenta!D$24+Päälaskenta!D$20,2*SQRT(POWER((Päälaskenta!D$24+Päälaskenta!D$20),2)+POWER(Päälaskenta!E$15*(Päälaskenta!D$24+Päälaskenta!D$20),2))+Päälaskenta!C$15,(2*SQRT((POWER(F1645,2))+POWER(Päälaskenta!E$15*F1645,2))+Päälaskenta!C$15))</f>
        <v>7.3608689409336803</v>
      </c>
      <c r="O1645" s="8">
        <f t="shared" si="178"/>
        <v>0.95132073348826296</v>
      </c>
      <c r="P1645" s="8">
        <f>Päälaskenta!F$15</f>
        <v>0.08</v>
      </c>
      <c r="Q1645" s="8">
        <f t="shared" si="179"/>
        <v>84.667623194672601</v>
      </c>
      <c r="R1645" s="8">
        <f t="shared" si="180"/>
        <v>0.35701294319294002</v>
      </c>
      <c r="S1645" s="8">
        <f t="shared" si="181"/>
        <v>8.71857043901743E-4</v>
      </c>
    </row>
    <row r="1646" spans="1:19" x14ac:dyDescent="0.2">
      <c r="A1646" s="8">
        <v>1644</v>
      </c>
      <c r="B1646" s="8">
        <f>IF(Päälaskenta!C$7,Päälaskenta!E$7,Päälaskenta!G$5)</f>
        <v>2.5</v>
      </c>
      <c r="C1646" s="56">
        <v>0.35599999999999998</v>
      </c>
      <c r="D1646" s="92">
        <f t="shared" si="175"/>
        <v>7.0224700000000002</v>
      </c>
      <c r="E1646" s="8">
        <f>Päälaskenta!F$15</f>
        <v>0.08</v>
      </c>
      <c r="F1646" s="93">
        <f>SQRT(POWER(Päälaskenta!C$15/(2*Päälaskenta!E$15),2)+(D1646/Päälaskenta!E$15))-Päälaskenta!C$15/(2*Päälaskenta!E$15)</f>
        <v>1.5450999999999999</v>
      </c>
      <c r="G1646" s="57">
        <f>2*SQRT((POWER(F1646,2))+POWER(Päälaskenta!E$15*F1646,2))+Päälaskenta!C$15</f>
        <v>7.37</v>
      </c>
      <c r="H1646" s="57">
        <f t="shared" si="176"/>
        <v>0.95</v>
      </c>
      <c r="I1646" s="62">
        <f t="shared" si="177"/>
        <v>8.6899999999999998E-4</v>
      </c>
      <c r="M1646" s="8">
        <f>IF(F1646&gt;(Päälaskenta!D$24+Päälaskenta!D$20),(F1646*Päälaskenta!C$15 + F1646*F1646*Päälaskenta!E$15)+(Päälaskenta!C$15 + F1646*Päälaskenta!E$15)*(F1646-(Päälaskenta!D$24+Päälaskenta!D$20)),F1646*Päälaskenta!C$15 + F1646*F1646*Päälaskenta!E$15)</f>
        <v>7.02263401</v>
      </c>
      <c r="N1646" s="8">
        <f>IF(F1646&gt;Päälaskenta!D$24+Päälaskenta!D$20,2*SQRT(POWER((Päälaskenta!D$24+Päälaskenta!D$20),2)+POWER(Päälaskenta!E$15*(Päälaskenta!D$24+Päälaskenta!D$20),2))+Päälaskenta!C$15,(2*SQRT((POWER(F1646,2))+POWER(Päälaskenta!E$15*F1646,2))+Päälaskenta!C$15))</f>
        <v>7.3702027504453396</v>
      </c>
      <c r="O1646" s="8">
        <f t="shared" si="178"/>
        <v>0.95284135970013295</v>
      </c>
      <c r="P1646" s="8">
        <f>Päälaskenta!F$15</f>
        <v>0.08</v>
      </c>
      <c r="Q1646" s="8">
        <f t="shared" si="179"/>
        <v>85.000950451053598</v>
      </c>
      <c r="R1646" s="8">
        <f t="shared" si="180"/>
        <v>0.35599178263313802</v>
      </c>
      <c r="S1646" s="8">
        <f t="shared" si="181"/>
        <v>8.6503255780353704E-4</v>
      </c>
    </row>
    <row r="1647" spans="1:19" x14ac:dyDescent="0.2">
      <c r="A1647" s="8">
        <v>1645</v>
      </c>
      <c r="B1647" s="8">
        <f>IF(Päälaskenta!C$7,Päälaskenta!E$7,Päälaskenta!G$5)</f>
        <v>2.5</v>
      </c>
      <c r="C1647" s="56">
        <v>0.35499999999999998</v>
      </c>
      <c r="D1647" s="92">
        <f t="shared" si="175"/>
        <v>7.0422500000000001</v>
      </c>
      <c r="E1647" s="8">
        <f>Päälaskenta!F$15</f>
        <v>0.08</v>
      </c>
      <c r="F1647" s="93">
        <f>SQRT(POWER(Päälaskenta!C$15/(2*Päälaskenta!E$15),2)+(D1647/Päälaskenta!E$15))-Päälaskenta!C$15/(2*Päälaskenta!E$15)</f>
        <v>1.5483</v>
      </c>
      <c r="G1647" s="57">
        <f>2*SQRT((POWER(F1647,2))+POWER(Päälaskenta!E$15*F1647,2))+Päälaskenta!C$15</f>
        <v>7.38</v>
      </c>
      <c r="H1647" s="57">
        <f t="shared" si="176"/>
        <v>0.95</v>
      </c>
      <c r="I1647" s="62">
        <f t="shared" si="177"/>
        <v>8.6399999999999997E-4</v>
      </c>
      <c r="M1647" s="8">
        <f>IF(F1647&gt;(Päälaskenta!D$24+Päälaskenta!D$20),(F1647*Päälaskenta!C$15 + F1647*F1647*Päälaskenta!E$15)+(Päälaskenta!C$15 + F1647*Päälaskenta!E$15)*(F1647-(Päälaskenta!D$24+Päälaskenta!D$20)),F1647*Päälaskenta!C$15 + F1647*F1647*Päälaskenta!E$15)</f>
        <v>7.0421328900000004</v>
      </c>
      <c r="N1647" s="8">
        <f>IF(F1647&gt;Päälaskenta!D$24+Päälaskenta!D$20,2*SQRT(POWER((Päälaskenta!D$24+Päälaskenta!D$20),2)+POWER(Päälaskenta!E$15*(Päälaskenta!D$24+Päälaskenta!D$20),2))+Päälaskenta!C$15,(2*SQRT((POWER(F1647,2))+POWER(Päälaskenta!E$15*F1647,2))+Päälaskenta!C$15))</f>
        <v>7.3792537172445298</v>
      </c>
      <c r="O1647" s="8">
        <f t="shared" si="178"/>
        <v>0.95431505133687</v>
      </c>
      <c r="P1647" s="8">
        <f>Päälaskenta!F$15</f>
        <v>0.08</v>
      </c>
      <c r="Q1647" s="8">
        <f t="shared" si="179"/>
        <v>85.324826058569101</v>
      </c>
      <c r="R1647" s="8">
        <f t="shared" si="180"/>
        <v>0.35500608111926701</v>
      </c>
      <c r="S1647" s="8">
        <f t="shared" si="181"/>
        <v>8.5847804752919702E-4</v>
      </c>
    </row>
    <row r="1648" spans="1:19" x14ac:dyDescent="0.2">
      <c r="A1648" s="8">
        <v>1646</v>
      </c>
      <c r="B1648" s="8">
        <f>IF(Päälaskenta!C$7,Päälaskenta!E$7,Päälaskenta!G$5)</f>
        <v>2.5</v>
      </c>
      <c r="C1648" s="56">
        <v>0.35399999999999998</v>
      </c>
      <c r="D1648" s="92">
        <f t="shared" si="175"/>
        <v>7.0621499999999999</v>
      </c>
      <c r="E1648" s="8">
        <f>Päälaskenta!F$15</f>
        <v>0.08</v>
      </c>
      <c r="F1648" s="93">
        <f>SQRT(POWER(Päälaskenta!C$15/(2*Päälaskenta!E$15),2)+(D1648/Päälaskenta!E$15))-Päälaskenta!C$15/(2*Päälaskenta!E$15)</f>
        <v>1.5516000000000001</v>
      </c>
      <c r="G1648" s="57">
        <f>2*SQRT((POWER(F1648,2))+POWER(Päälaskenta!E$15*F1648,2))+Päälaskenta!C$15</f>
        <v>7.39</v>
      </c>
      <c r="H1648" s="57">
        <f t="shared" si="176"/>
        <v>0.96</v>
      </c>
      <c r="I1648" s="62">
        <f t="shared" si="177"/>
        <v>8.4699999999999999E-4</v>
      </c>
      <c r="M1648" s="8">
        <f>IF(F1648&gt;(Päälaskenta!D$24+Päälaskenta!D$20),(F1648*Päälaskenta!C$15 + F1648*F1648*Päälaskenta!E$15)+(Päälaskenta!C$15 + F1648*Päälaskenta!E$15)*(F1648-(Päälaskenta!D$24+Päälaskenta!D$20)),F1648*Päälaskenta!C$15 + F1648*F1648*Päälaskenta!E$15)</f>
        <v>7.0622625599999997</v>
      </c>
      <c r="N1648" s="8">
        <f>IF(F1648&gt;Päälaskenta!D$24+Päälaskenta!D$20,2*SQRT(POWER((Päälaskenta!D$24+Päälaskenta!D$20),2)+POWER(Päälaskenta!E$15*(Päälaskenta!D$24+Päälaskenta!D$20),2))+Päälaskenta!C$15,(2*SQRT((POWER(F1648,2))+POWER(Päälaskenta!E$15*F1648,2))+Päälaskenta!C$15))</f>
        <v>7.38858752675619</v>
      </c>
      <c r="O1648" s="8">
        <f t="shared" si="178"/>
        <v>0.95583391743354496</v>
      </c>
      <c r="P1648" s="8">
        <f>Päälaskenta!F$15</f>
        <v>0.08</v>
      </c>
      <c r="Q1648" s="8">
        <f t="shared" si="179"/>
        <v>85.659492594564</v>
      </c>
      <c r="R1648" s="8">
        <f t="shared" si="180"/>
        <v>0.35399420210737698</v>
      </c>
      <c r="S1648" s="8">
        <f t="shared" si="181"/>
        <v>8.5178310628810901E-4</v>
      </c>
    </row>
    <row r="1649" spans="1:19" x14ac:dyDescent="0.2">
      <c r="A1649" s="8">
        <v>1647</v>
      </c>
      <c r="B1649" s="8">
        <f>IF(Päälaskenta!C$7,Päälaskenta!E$7,Päälaskenta!G$5)</f>
        <v>2.5</v>
      </c>
      <c r="C1649" s="56">
        <v>0.35299999999999998</v>
      </c>
      <c r="D1649" s="92">
        <f t="shared" si="175"/>
        <v>7.0821500000000004</v>
      </c>
      <c r="E1649" s="8">
        <f>Päälaskenta!F$15</f>
        <v>0.08</v>
      </c>
      <c r="F1649" s="93">
        <f>SQRT(POWER(Päälaskenta!C$15/(2*Päälaskenta!E$15),2)+(D1649/Päälaskenta!E$15))-Päälaskenta!C$15/(2*Päälaskenta!E$15)</f>
        <v>1.5548999999999999</v>
      </c>
      <c r="G1649" s="57">
        <f>2*SQRT((POWER(F1649,2))+POWER(Päälaskenta!E$15*F1649,2))+Päälaskenta!C$15</f>
        <v>7.4</v>
      </c>
      <c r="H1649" s="57">
        <f t="shared" si="176"/>
        <v>0.96</v>
      </c>
      <c r="I1649" s="62">
        <f t="shared" si="177"/>
        <v>8.4199999999999998E-4</v>
      </c>
      <c r="M1649" s="8">
        <f>IF(F1649&gt;(Päälaskenta!D$24+Päälaskenta!D$20),(F1649*Päälaskenta!C$15 + F1649*F1649*Päälaskenta!E$15)+(Päälaskenta!C$15 + F1649*Päälaskenta!E$15)*(F1649-(Päälaskenta!D$24+Päälaskenta!D$20)),F1649*Päälaskenta!C$15 + F1649*F1649*Päälaskenta!E$15)</f>
        <v>7.0824140099999999</v>
      </c>
      <c r="N1649" s="8">
        <f>IF(F1649&gt;Päälaskenta!D$24+Päälaskenta!D$20,2*SQRT(POWER((Päälaskenta!D$24+Päälaskenta!D$20),2)+POWER(Päälaskenta!E$15*(Päälaskenta!D$24+Päälaskenta!D$20),2))+Päälaskenta!C$15,(2*SQRT((POWER(F1649,2))+POWER(Päälaskenta!E$15*F1649,2))+Päälaskenta!C$15))</f>
        <v>7.3979213362678502</v>
      </c>
      <c r="O1649" s="8">
        <f t="shared" si="178"/>
        <v>0.95735189495445205</v>
      </c>
      <c r="P1649" s="8">
        <f>Päälaskenta!F$15</f>
        <v>0.08</v>
      </c>
      <c r="Q1649" s="8">
        <f t="shared" si="179"/>
        <v>85.994839608766895</v>
      </c>
      <c r="R1649" s="8">
        <f t="shared" si="180"/>
        <v>0.35298698953070701</v>
      </c>
      <c r="S1649" s="8">
        <f t="shared" si="181"/>
        <v>8.4515280210666803E-4</v>
      </c>
    </row>
    <row r="1650" spans="1:19" x14ac:dyDescent="0.2">
      <c r="A1650" s="8">
        <v>1648</v>
      </c>
      <c r="B1650" s="8">
        <f>IF(Päälaskenta!C$7,Päälaskenta!E$7,Päälaskenta!G$5)</f>
        <v>2.5</v>
      </c>
      <c r="C1650" s="56">
        <v>0.35199999999999998</v>
      </c>
      <c r="D1650" s="92">
        <f t="shared" si="175"/>
        <v>7.1022699999999999</v>
      </c>
      <c r="E1650" s="8">
        <f>Päälaskenta!F$15</f>
        <v>0.08</v>
      </c>
      <c r="F1650" s="93">
        <f>SQRT(POWER(Päälaskenta!C$15/(2*Päälaskenta!E$15),2)+(D1650/Päälaskenta!E$15))-Päälaskenta!C$15/(2*Päälaskenta!E$15)</f>
        <v>1.5581</v>
      </c>
      <c r="G1650" s="57">
        <f>2*SQRT((POWER(F1650,2))+POWER(Päälaskenta!E$15*F1650,2))+Päälaskenta!C$15</f>
        <v>7.41</v>
      </c>
      <c r="H1650" s="57">
        <f t="shared" si="176"/>
        <v>0.96</v>
      </c>
      <c r="I1650" s="62">
        <f t="shared" si="177"/>
        <v>8.3699999999999996E-4</v>
      </c>
      <c r="M1650" s="8">
        <f>IF(F1650&gt;(Päälaskenta!D$24+Päälaskenta!D$20),(F1650*Päälaskenta!C$15 + F1650*F1650*Päälaskenta!E$15)+(Päälaskenta!C$15 + F1650*Päälaskenta!E$15)*(F1650-(Päälaskenta!D$24+Päälaskenta!D$20)),F1650*Päälaskenta!C$15 + F1650*F1650*Päälaskenta!E$15)</f>
        <v>7.1019756100000002</v>
      </c>
      <c r="N1650" s="8">
        <f>IF(F1650&gt;Päälaskenta!D$24+Päälaskenta!D$20,2*SQRT(POWER((Päälaskenta!D$24+Päälaskenta!D$20),2)+POWER(Päälaskenta!E$15*(Päälaskenta!D$24+Päälaskenta!D$20),2))+Päälaskenta!C$15,(2*SQRT((POWER(F1650,2))+POWER(Päälaskenta!E$15*F1650,2))+Päälaskenta!C$15))</f>
        <v>7.4069723030670396</v>
      </c>
      <c r="O1650" s="8">
        <f t="shared" si="178"/>
        <v>0.95882302773823702</v>
      </c>
      <c r="P1650" s="8">
        <f>Päälaskenta!F$15</f>
        <v>0.08</v>
      </c>
      <c r="Q1650" s="8">
        <f t="shared" si="179"/>
        <v>86.320674793862494</v>
      </c>
      <c r="R1650" s="8">
        <f t="shared" si="180"/>
        <v>0.35201472622348201</v>
      </c>
      <c r="S1650" s="8">
        <f t="shared" si="181"/>
        <v>8.3878443716769405E-4</v>
      </c>
    </row>
    <row r="1651" spans="1:19" x14ac:dyDescent="0.2">
      <c r="A1651" s="8">
        <v>1649</v>
      </c>
      <c r="B1651" s="8">
        <f>IF(Päälaskenta!C$7,Päälaskenta!E$7,Päälaskenta!G$5)</f>
        <v>2.5</v>
      </c>
      <c r="C1651" s="56">
        <v>0.35099999999999998</v>
      </c>
      <c r="D1651" s="92">
        <f t="shared" si="175"/>
        <v>7.1225100000000001</v>
      </c>
      <c r="E1651" s="8">
        <f>Päälaskenta!F$15</f>
        <v>0.08</v>
      </c>
      <c r="F1651" s="93">
        <f>SQRT(POWER(Päälaskenta!C$15/(2*Päälaskenta!E$15),2)+(D1651/Päälaskenta!E$15))-Päälaskenta!C$15/(2*Päälaskenta!E$15)</f>
        <v>1.5615000000000001</v>
      </c>
      <c r="G1651" s="57">
        <f>2*SQRT((POWER(F1651,2))+POWER(Päälaskenta!E$15*F1651,2))+Päälaskenta!C$15</f>
        <v>7.42</v>
      </c>
      <c r="H1651" s="57">
        <f t="shared" si="176"/>
        <v>0.96</v>
      </c>
      <c r="I1651" s="62">
        <f t="shared" si="177"/>
        <v>8.3299999999999997E-4</v>
      </c>
      <c r="M1651" s="8">
        <f>IF(F1651&gt;(Päälaskenta!D$24+Päälaskenta!D$20),(F1651*Päälaskenta!C$15 + F1651*F1651*Päälaskenta!E$15)+(Päälaskenta!C$15 + F1651*Päälaskenta!E$15)*(F1651-(Päälaskenta!D$24+Päälaskenta!D$20)),F1651*Päälaskenta!C$15 + F1651*F1651*Päälaskenta!E$15)</f>
        <v>7.1227822500000002</v>
      </c>
      <c r="N1651" s="8">
        <f>IF(F1651&gt;Päälaskenta!D$24+Päälaskenta!D$20,2*SQRT(POWER((Päälaskenta!D$24+Päälaskenta!D$20),2)+POWER(Päälaskenta!E$15*(Päälaskenta!D$24+Päälaskenta!D$20),2))+Päälaskenta!C$15,(2*SQRT((POWER(F1651,2))+POWER(Päälaskenta!E$15*F1651,2))+Päälaskenta!C$15))</f>
        <v>7.4165889552911803</v>
      </c>
      <c r="O1651" s="8">
        <f t="shared" si="178"/>
        <v>0.96038519768827502</v>
      </c>
      <c r="P1651" s="8">
        <f>Päälaskenta!F$15</f>
        <v>0.08</v>
      </c>
      <c r="Q1651" s="8">
        <f t="shared" si="179"/>
        <v>86.667576518403607</v>
      </c>
      <c r="R1651" s="8">
        <f t="shared" si="180"/>
        <v>0.35098644213081198</v>
      </c>
      <c r="S1651" s="8">
        <f t="shared" si="181"/>
        <v>8.32083120725669E-4</v>
      </c>
    </row>
    <row r="1652" spans="1:19" x14ac:dyDescent="0.2">
      <c r="A1652" s="8">
        <v>1650</v>
      </c>
      <c r="B1652" s="8">
        <f>IF(Päälaskenta!C$7,Päälaskenta!E$7,Päälaskenta!G$5)</f>
        <v>2.5</v>
      </c>
      <c r="C1652" s="56">
        <v>0.35</v>
      </c>
      <c r="D1652" s="92">
        <f t="shared" si="175"/>
        <v>7.1428599999999998</v>
      </c>
      <c r="E1652" s="8">
        <f>Päälaskenta!F$15</f>
        <v>0.08</v>
      </c>
      <c r="F1652" s="93">
        <f>SQRT(POWER(Päälaskenta!C$15/(2*Päälaskenta!E$15),2)+(D1652/Päälaskenta!E$15))-Päälaskenta!C$15/(2*Päälaskenta!E$15)</f>
        <v>1.5648</v>
      </c>
      <c r="G1652" s="57">
        <f>2*SQRT((POWER(F1652,2))+POWER(Päälaskenta!E$15*F1652,2))+Päälaskenta!C$15</f>
        <v>7.43</v>
      </c>
      <c r="H1652" s="57">
        <f t="shared" si="176"/>
        <v>0.96</v>
      </c>
      <c r="I1652" s="62">
        <f t="shared" si="177"/>
        <v>8.2799999999999996E-4</v>
      </c>
      <c r="M1652" s="8">
        <f>IF(F1652&gt;(Päälaskenta!D$24+Päälaskenta!D$20),(F1652*Päälaskenta!C$15 + F1652*F1652*Päälaskenta!E$15)+(Päälaskenta!C$15 + F1652*Päälaskenta!E$15)*(F1652-(Päälaskenta!D$24+Päälaskenta!D$20)),F1652*Päälaskenta!C$15 + F1652*F1652*Päälaskenta!E$15)</f>
        <v>7.1429990400000003</v>
      </c>
      <c r="N1652" s="8">
        <f>IF(F1652&gt;Päälaskenta!D$24+Päälaskenta!D$20,2*SQRT(POWER((Päälaskenta!D$24+Päälaskenta!D$20),2)+POWER(Päälaskenta!E$15*(Päälaskenta!D$24+Päälaskenta!D$20),2))+Päälaskenta!C$15,(2*SQRT((POWER(F1652,2))+POWER(Päälaskenta!E$15*F1652,2))+Päälaskenta!C$15))</f>
        <v>7.4259227648028396</v>
      </c>
      <c r="O1652" s="8">
        <f t="shared" si="178"/>
        <v>0.96190052956868399</v>
      </c>
      <c r="P1652" s="8">
        <f>Päälaskenta!F$15</f>
        <v>0.08</v>
      </c>
      <c r="Q1652" s="8">
        <f t="shared" si="179"/>
        <v>87.004967137930606</v>
      </c>
      <c r="R1652" s="8">
        <f t="shared" si="180"/>
        <v>0.34999304717812202</v>
      </c>
      <c r="S1652" s="8">
        <f t="shared" si="181"/>
        <v>8.2564227663777196E-4</v>
      </c>
    </row>
    <row r="1653" spans="1:19" x14ac:dyDescent="0.2">
      <c r="A1653" s="8">
        <v>1651</v>
      </c>
      <c r="B1653" s="8">
        <f>IF(Päälaskenta!C$7,Päälaskenta!E$7,Päälaskenta!G$5)</f>
        <v>2.5</v>
      </c>
      <c r="C1653" s="56">
        <v>0.34899999999999998</v>
      </c>
      <c r="D1653" s="92">
        <f t="shared" si="175"/>
        <v>7.1633199999999997</v>
      </c>
      <c r="E1653" s="8">
        <f>Päälaskenta!F$15</f>
        <v>0.08</v>
      </c>
      <c r="F1653" s="93">
        <f>SQRT(POWER(Päälaskenta!C$15/(2*Päälaskenta!E$15),2)+(D1653/Päälaskenta!E$15))-Päälaskenta!C$15/(2*Päälaskenta!E$15)</f>
        <v>1.5681</v>
      </c>
      <c r="G1653" s="57">
        <f>2*SQRT((POWER(F1653,2))+POWER(Päälaskenta!E$15*F1653,2))+Päälaskenta!C$15</f>
        <v>7.44</v>
      </c>
      <c r="H1653" s="57">
        <f t="shared" si="176"/>
        <v>0.96</v>
      </c>
      <c r="I1653" s="62">
        <f t="shared" si="177"/>
        <v>8.2299999999999995E-4</v>
      </c>
      <c r="M1653" s="8">
        <f>IF(F1653&gt;(Päälaskenta!D$24+Päälaskenta!D$20),(F1653*Päälaskenta!C$15 + F1653*F1653*Päälaskenta!E$15)+(Päälaskenta!C$15 + F1653*Päälaskenta!E$15)*(F1653-(Päälaskenta!D$24+Päälaskenta!D$20)),F1653*Päälaskenta!C$15 + F1653*F1653*Päälaskenta!E$15)</f>
        <v>7.1632376100000004</v>
      </c>
      <c r="N1653" s="8">
        <f>IF(F1653&gt;Päälaskenta!D$24+Päälaskenta!D$20,2*SQRT(POWER((Päälaskenta!D$24+Päälaskenta!D$20),2)+POWER(Päälaskenta!E$15*(Päälaskenta!D$24+Päälaskenta!D$20),2))+Päälaskenta!C$15,(2*SQRT((POWER(F1653,2))+POWER(Päälaskenta!E$15*F1653,2))+Päälaskenta!C$15))</f>
        <v>7.4352565743144998</v>
      </c>
      <c r="O1653" s="8">
        <f t="shared" si="178"/>
        <v>0.96341498620851895</v>
      </c>
      <c r="P1653" s="8">
        <f>Päälaskenta!F$15</f>
        <v>0.08</v>
      </c>
      <c r="Q1653" s="8">
        <f t="shared" si="179"/>
        <v>87.343039683845603</v>
      </c>
      <c r="R1653" s="8">
        <f t="shared" si="180"/>
        <v>0.34900419839626101</v>
      </c>
      <c r="S1653" s="8">
        <f t="shared" si="181"/>
        <v>8.1926313551988804E-4</v>
      </c>
    </row>
    <row r="1654" spans="1:19" x14ac:dyDescent="0.2">
      <c r="A1654" s="8">
        <v>1652</v>
      </c>
      <c r="B1654" s="8">
        <f>IF(Päälaskenta!C$7,Päälaskenta!E$7,Päälaskenta!G$5)</f>
        <v>2.5</v>
      </c>
      <c r="C1654" s="56">
        <v>0.34799999999999998</v>
      </c>
      <c r="D1654" s="92">
        <f t="shared" si="175"/>
        <v>7.18391</v>
      </c>
      <c r="E1654" s="8">
        <f>Päälaskenta!F$15</f>
        <v>0.08</v>
      </c>
      <c r="F1654" s="93">
        <f>SQRT(POWER(Päälaskenta!C$15/(2*Päälaskenta!E$15),2)+(D1654/Päälaskenta!E$15))-Päälaskenta!C$15/(2*Päälaskenta!E$15)</f>
        <v>1.5714999999999999</v>
      </c>
      <c r="G1654" s="57">
        <f>2*SQRT((POWER(F1654,2))+POWER(Päälaskenta!E$15*F1654,2))+Päälaskenta!C$15</f>
        <v>7.44</v>
      </c>
      <c r="H1654" s="57">
        <f t="shared" si="176"/>
        <v>0.97</v>
      </c>
      <c r="I1654" s="62">
        <f t="shared" si="177"/>
        <v>8.0699999999999999E-4</v>
      </c>
      <c r="M1654" s="8">
        <f>IF(F1654&gt;(Päälaskenta!D$24+Päälaskenta!D$20),(F1654*Päälaskenta!C$15 + F1654*F1654*Päälaskenta!E$15)+(Päälaskenta!C$15 + F1654*Päälaskenta!E$15)*(F1654-(Päälaskenta!D$24+Päälaskenta!D$20)),F1654*Päälaskenta!C$15 + F1654*F1654*Päälaskenta!E$15)</f>
        <v>7.1841122500000001</v>
      </c>
      <c r="N1654" s="8">
        <f>IF(F1654&gt;Päälaskenta!D$24+Päälaskenta!D$20,2*SQRT(POWER((Päälaskenta!D$24+Päälaskenta!D$20),2)+POWER(Päälaskenta!E$15*(Päälaskenta!D$24+Päälaskenta!D$20),2))+Päälaskenta!C$15,(2*SQRT((POWER(F1654,2))+POWER(Päälaskenta!E$15*F1654,2))+Päälaskenta!C$15))</f>
        <v>7.4448732265386397</v>
      </c>
      <c r="O1654" s="8">
        <f t="shared" si="178"/>
        <v>0.96497442352555995</v>
      </c>
      <c r="P1654" s="8">
        <f>Päälaskenta!F$15</f>
        <v>0.08</v>
      </c>
      <c r="Q1654" s="8">
        <f t="shared" si="179"/>
        <v>87.692070471819704</v>
      </c>
      <c r="R1654" s="8">
        <f t="shared" si="180"/>
        <v>0.34799010831157301</v>
      </c>
      <c r="S1654" s="8">
        <f t="shared" si="181"/>
        <v>8.1275447417969795E-4</v>
      </c>
    </row>
    <row r="1655" spans="1:19" x14ac:dyDescent="0.2">
      <c r="A1655" s="8">
        <v>1653</v>
      </c>
      <c r="B1655" s="8">
        <f>IF(Päälaskenta!C$7,Päälaskenta!E$7,Päälaskenta!G$5)</f>
        <v>2.5</v>
      </c>
      <c r="C1655" s="56">
        <v>0.34699999999999998</v>
      </c>
      <c r="D1655" s="92">
        <f t="shared" si="175"/>
        <v>7.2046099999999997</v>
      </c>
      <c r="E1655" s="8">
        <f>Päälaskenta!F$15</f>
        <v>0.08</v>
      </c>
      <c r="F1655" s="93">
        <f>SQRT(POWER(Päälaskenta!C$15/(2*Päälaskenta!E$15),2)+(D1655/Päälaskenta!E$15))-Päälaskenta!C$15/(2*Päälaskenta!E$15)</f>
        <v>1.5748</v>
      </c>
      <c r="G1655" s="57">
        <f>2*SQRT((POWER(F1655,2))+POWER(Päälaskenta!E$15*F1655,2))+Päälaskenta!C$15</f>
        <v>7.45</v>
      </c>
      <c r="H1655" s="57">
        <f t="shared" si="176"/>
        <v>0.97</v>
      </c>
      <c r="I1655" s="62">
        <f t="shared" si="177"/>
        <v>8.03E-4</v>
      </c>
      <c r="M1655" s="8">
        <f>IF(F1655&gt;(Päälaskenta!D$24+Päälaskenta!D$20),(F1655*Päälaskenta!C$15 + F1655*F1655*Päälaskenta!E$15)+(Päälaskenta!C$15 + F1655*Päälaskenta!E$15)*(F1655-(Päälaskenta!D$24+Päälaskenta!D$20)),F1655*Päälaskenta!C$15 + F1655*F1655*Päälaskenta!E$15)</f>
        <v>7.2043950399999996</v>
      </c>
      <c r="N1655" s="8">
        <f>IF(F1655&gt;Päälaskenta!D$24+Päälaskenta!D$20,2*SQRT(POWER((Päälaskenta!D$24+Päälaskenta!D$20),2)+POWER(Päälaskenta!E$15*(Päälaskenta!D$24+Päälaskenta!D$20),2))+Päälaskenta!C$15,(2*SQRT((POWER(F1655,2))+POWER(Päälaskenta!E$15*F1655,2))+Päälaskenta!C$15))</f>
        <v>7.4542070360502999</v>
      </c>
      <c r="O1655" s="8">
        <f t="shared" si="178"/>
        <v>0.96648711327145198</v>
      </c>
      <c r="P1655" s="8">
        <f>Päälaskenta!F$15</f>
        <v>0.08</v>
      </c>
      <c r="Q1655" s="8">
        <f t="shared" si="179"/>
        <v>88.031528651388697</v>
      </c>
      <c r="R1655" s="8">
        <f t="shared" si="180"/>
        <v>0.34701039936310901</v>
      </c>
      <c r="S1655" s="8">
        <f t="shared" si="181"/>
        <v>8.0649843802559995E-4</v>
      </c>
    </row>
    <row r="1656" spans="1:19" x14ac:dyDescent="0.2">
      <c r="A1656" s="8">
        <v>1654</v>
      </c>
      <c r="B1656" s="8">
        <f>IF(Päälaskenta!C$7,Päälaskenta!E$7,Päälaskenta!G$5)</f>
        <v>2.5</v>
      </c>
      <c r="C1656" s="56">
        <v>0.34599999999999997</v>
      </c>
      <c r="D1656" s="92">
        <f t="shared" si="175"/>
        <v>7.2254300000000002</v>
      </c>
      <c r="E1656" s="8">
        <f>Päälaskenta!F$15</f>
        <v>0.08</v>
      </c>
      <c r="F1656" s="93">
        <f>SQRT(POWER(Päälaskenta!C$15/(2*Päälaskenta!E$15),2)+(D1656/Päälaskenta!E$15))-Päälaskenta!C$15/(2*Päälaskenta!E$15)</f>
        <v>1.5782</v>
      </c>
      <c r="G1656" s="57">
        <f>2*SQRT((POWER(F1656,2))+POWER(Päälaskenta!E$15*F1656,2))+Päälaskenta!C$15</f>
        <v>7.46</v>
      </c>
      <c r="H1656" s="57">
        <f t="shared" si="176"/>
        <v>0.97</v>
      </c>
      <c r="I1656" s="62">
        <f t="shared" si="177"/>
        <v>7.9799999999999999E-4</v>
      </c>
      <c r="M1656" s="8">
        <f>IF(F1656&gt;(Päälaskenta!D$24+Päälaskenta!D$20),(F1656*Päälaskenta!C$15 + F1656*F1656*Päälaskenta!E$15)+(Päälaskenta!C$15 + F1656*Päälaskenta!E$15)*(F1656-(Päälaskenta!D$24+Päälaskenta!D$20)),F1656*Päälaskenta!C$15 + F1656*F1656*Päälaskenta!E$15)</f>
        <v>7.2253152399999996</v>
      </c>
      <c r="N1656" s="8">
        <f>IF(F1656&gt;Päälaskenta!D$24+Päälaskenta!D$20,2*SQRT(POWER((Päälaskenta!D$24+Päälaskenta!D$20),2)+POWER(Päälaskenta!E$15*(Päälaskenta!D$24+Päälaskenta!D$20),2))+Päälaskenta!C$15,(2*SQRT((POWER(F1656,2))+POWER(Päälaskenta!E$15*F1656,2))+Päälaskenta!C$15))</f>
        <v>7.4638236882744398</v>
      </c>
      <c r="O1656" s="8">
        <f t="shared" si="178"/>
        <v>0.96804473708976602</v>
      </c>
      <c r="P1656" s="8">
        <f>Päälaskenta!F$15</f>
        <v>0.08</v>
      </c>
      <c r="Q1656" s="8">
        <f t="shared" si="179"/>
        <v>88.381987833361094</v>
      </c>
      <c r="R1656" s="8">
        <f t="shared" si="180"/>
        <v>0.34600566438399399</v>
      </c>
      <c r="S1656" s="8">
        <f t="shared" si="181"/>
        <v>8.0011513737464205E-4</v>
      </c>
    </row>
    <row r="1657" spans="1:19" x14ac:dyDescent="0.2">
      <c r="A1657" s="8">
        <v>1655</v>
      </c>
      <c r="B1657" s="8">
        <f>IF(Päälaskenta!C$7,Päälaskenta!E$7,Päälaskenta!G$5)</f>
        <v>2.5</v>
      </c>
      <c r="C1657" s="56">
        <v>0.34499999999999997</v>
      </c>
      <c r="D1657" s="92">
        <f t="shared" si="175"/>
        <v>7.2463800000000003</v>
      </c>
      <c r="E1657" s="8">
        <f>Päälaskenta!F$15</f>
        <v>0.08</v>
      </c>
      <c r="F1657" s="93">
        <f>SQRT(POWER(Päälaskenta!C$15/(2*Päälaskenta!E$15),2)+(D1657/Päälaskenta!E$15))-Päälaskenta!C$15/(2*Päälaskenta!E$15)</f>
        <v>1.5815999999999999</v>
      </c>
      <c r="G1657" s="57">
        <f>2*SQRT((POWER(F1657,2))+POWER(Päälaskenta!E$15*F1657,2))+Päälaskenta!C$15</f>
        <v>7.47</v>
      </c>
      <c r="H1657" s="57">
        <f t="shared" si="176"/>
        <v>0.97</v>
      </c>
      <c r="I1657" s="62">
        <f t="shared" si="177"/>
        <v>7.9299999999999998E-4</v>
      </c>
      <c r="M1657" s="8">
        <f>IF(F1657&gt;(Päälaskenta!D$24+Päälaskenta!D$20),(F1657*Päälaskenta!C$15 + F1657*F1657*Päälaskenta!E$15)+(Päälaskenta!C$15 + F1657*Päälaskenta!E$15)*(F1657-(Päälaskenta!D$24+Päälaskenta!D$20)),F1657*Päälaskenta!C$15 + F1657*F1657*Päälaskenta!E$15)</f>
        <v>7.2462585600000002</v>
      </c>
      <c r="N1657" s="8">
        <f>IF(F1657&gt;Päälaskenta!D$24+Päälaskenta!D$20,2*SQRT(POWER((Päälaskenta!D$24+Päälaskenta!D$20),2)+POWER(Päälaskenta!E$15*(Päälaskenta!D$24+Päälaskenta!D$20),2))+Päälaskenta!C$15,(2*SQRT((POWER(F1657,2))+POWER(Päälaskenta!E$15*F1657,2))+Päälaskenta!C$15))</f>
        <v>7.4734403404985699</v>
      </c>
      <c r="O1657" s="8">
        <f t="shared" si="178"/>
        <v>0.96960144590069597</v>
      </c>
      <c r="P1657" s="8">
        <f>Päälaskenta!F$15</f>
        <v>0.08</v>
      </c>
      <c r="Q1657" s="8">
        <f t="shared" si="179"/>
        <v>88.733172462709504</v>
      </c>
      <c r="R1657" s="8">
        <f t="shared" si="180"/>
        <v>0.34500563005027501</v>
      </c>
      <c r="S1657" s="8">
        <f t="shared" si="181"/>
        <v>7.9379434238174504E-4</v>
      </c>
    </row>
    <row r="1658" spans="1:19" x14ac:dyDescent="0.2">
      <c r="A1658" s="8">
        <v>1656</v>
      </c>
      <c r="B1658" s="8">
        <f>IF(Päälaskenta!C$7,Päälaskenta!E$7,Päälaskenta!G$5)</f>
        <v>2.5</v>
      </c>
      <c r="C1658" s="56">
        <v>0.34399999999999997</v>
      </c>
      <c r="D1658" s="92">
        <f t="shared" si="175"/>
        <v>7.2674399999999997</v>
      </c>
      <c r="E1658" s="8">
        <f>Päälaskenta!F$15</f>
        <v>0.08</v>
      </c>
      <c r="F1658" s="93">
        <f>SQRT(POWER(Päälaskenta!C$15/(2*Päälaskenta!E$15),2)+(D1658/Päälaskenta!E$15))-Päälaskenta!C$15/(2*Päälaskenta!E$15)</f>
        <v>1.585</v>
      </c>
      <c r="G1658" s="57">
        <f>2*SQRT((POWER(F1658,2))+POWER(Päälaskenta!E$15*F1658,2))+Päälaskenta!C$15</f>
        <v>7.48</v>
      </c>
      <c r="H1658" s="57">
        <f t="shared" si="176"/>
        <v>0.97</v>
      </c>
      <c r="I1658" s="62">
        <f t="shared" si="177"/>
        <v>7.8899999999999999E-4</v>
      </c>
      <c r="M1658" s="8">
        <f>IF(F1658&gt;(Päälaskenta!D$24+Päälaskenta!D$20),(F1658*Päälaskenta!C$15 + F1658*F1658*Päälaskenta!E$15)+(Päälaskenta!C$15 + F1658*Päälaskenta!E$15)*(F1658-(Päälaskenta!D$24+Päälaskenta!D$20)),F1658*Päälaskenta!C$15 + F1658*F1658*Päälaskenta!E$15)</f>
        <v>7.2672249999999998</v>
      </c>
      <c r="N1658" s="8">
        <f>IF(F1658&gt;Päälaskenta!D$24+Päälaskenta!D$20,2*SQRT(POWER((Päälaskenta!D$24+Päälaskenta!D$20),2)+POWER(Päälaskenta!E$15*(Päälaskenta!D$24+Päälaskenta!D$20),2))+Päälaskenta!C$15,(2*SQRT((POWER(F1658,2))+POWER(Päälaskenta!E$15*F1658,2))+Päälaskenta!C$15))</f>
        <v>7.4830569927227097</v>
      </c>
      <c r="O1658" s="8">
        <f t="shared" si="178"/>
        <v>0.97115724323192998</v>
      </c>
      <c r="P1658" s="8">
        <f>Päälaskenta!F$15</f>
        <v>0.08</v>
      </c>
      <c r="Q1658" s="8">
        <f t="shared" si="179"/>
        <v>89.085082937588794</v>
      </c>
      <c r="R1658" s="8">
        <f t="shared" si="180"/>
        <v>0.34401026526631601</v>
      </c>
      <c r="S1658" s="8">
        <f t="shared" si="181"/>
        <v>7.87535319185826E-4</v>
      </c>
    </row>
    <row r="1659" spans="1:19" x14ac:dyDescent="0.2">
      <c r="A1659" s="8">
        <v>1657</v>
      </c>
      <c r="B1659" s="8">
        <f>IF(Päälaskenta!C$7,Päälaskenta!E$7,Päälaskenta!G$5)</f>
        <v>2.5</v>
      </c>
      <c r="C1659" s="56">
        <v>0.34300000000000003</v>
      </c>
      <c r="D1659" s="92">
        <f t="shared" si="175"/>
        <v>7.2886300000000004</v>
      </c>
      <c r="E1659" s="8">
        <f>Päälaskenta!F$15</f>
        <v>0.08</v>
      </c>
      <c r="F1659" s="93">
        <f>SQRT(POWER(Päälaskenta!C$15/(2*Päälaskenta!E$15),2)+(D1659/Päälaskenta!E$15))-Päälaskenta!C$15/(2*Päälaskenta!E$15)</f>
        <v>1.5885</v>
      </c>
      <c r="G1659" s="57">
        <f>2*SQRT((POWER(F1659,2))+POWER(Päälaskenta!E$15*F1659,2))+Päälaskenta!C$15</f>
        <v>7.49</v>
      </c>
      <c r="H1659" s="57">
        <f t="shared" si="176"/>
        <v>0.97</v>
      </c>
      <c r="I1659" s="62">
        <f t="shared" si="177"/>
        <v>7.8399999999999997E-4</v>
      </c>
      <c r="M1659" s="8">
        <f>IF(F1659&gt;(Päälaskenta!D$24+Päälaskenta!D$20),(F1659*Päälaskenta!C$15 + F1659*F1659*Päälaskenta!E$15)+(Päälaskenta!C$15 + F1659*Päälaskenta!E$15)*(F1659-(Päälaskenta!D$24+Päälaskenta!D$20)),F1659*Päälaskenta!C$15 + F1659*F1659*Päälaskenta!E$15)</f>
        <v>7.2888322499999996</v>
      </c>
      <c r="N1659" s="8">
        <f>IF(F1659&gt;Päälaskenta!D$24+Päälaskenta!D$20,2*SQRT(POWER((Päälaskenta!D$24+Päälaskenta!D$20),2)+POWER(Päälaskenta!E$15*(Päälaskenta!D$24+Päälaskenta!D$20),2))+Päälaskenta!C$15,(2*SQRT((POWER(F1659,2))+POWER(Päälaskenta!E$15*F1659,2))+Päälaskenta!C$15))</f>
        <v>7.4929564876593204</v>
      </c>
      <c r="O1659" s="8">
        <f t="shared" si="178"/>
        <v>0.97275785092366296</v>
      </c>
      <c r="P1659" s="8">
        <f>Päälaskenta!F$15</f>
        <v>0.08</v>
      </c>
      <c r="Q1659" s="8">
        <f t="shared" si="179"/>
        <v>89.448102322949197</v>
      </c>
      <c r="R1659" s="8">
        <f t="shared" si="180"/>
        <v>0.34299047011268502</v>
      </c>
      <c r="S1659" s="8">
        <f t="shared" si="181"/>
        <v>7.8115596745435497E-4</v>
      </c>
    </row>
    <row r="1660" spans="1:19" x14ac:dyDescent="0.2">
      <c r="A1660" s="8">
        <v>1658</v>
      </c>
      <c r="B1660" s="8">
        <f>IF(Päälaskenta!C$7,Päälaskenta!E$7,Päälaskenta!G$5)</f>
        <v>2.5</v>
      </c>
      <c r="C1660" s="56">
        <v>0.34200000000000003</v>
      </c>
      <c r="D1660" s="92">
        <f t="shared" si="175"/>
        <v>7.3099400000000001</v>
      </c>
      <c r="E1660" s="8">
        <f>Päälaskenta!F$15</f>
        <v>0.08</v>
      </c>
      <c r="F1660" s="93">
        <f>SQRT(POWER(Päälaskenta!C$15/(2*Päälaskenta!E$15),2)+(D1660/Päälaskenta!E$15))-Päälaskenta!C$15/(2*Päälaskenta!E$15)</f>
        <v>1.5919000000000001</v>
      </c>
      <c r="G1660" s="57">
        <f>2*SQRT((POWER(F1660,2))+POWER(Päälaskenta!E$15*F1660,2))+Päälaskenta!C$15</f>
        <v>7.5</v>
      </c>
      <c r="H1660" s="57">
        <f t="shared" si="176"/>
        <v>0.97</v>
      </c>
      <c r="I1660" s="62">
        <f t="shared" si="177"/>
        <v>7.7999999999999999E-4</v>
      </c>
      <c r="M1660" s="8">
        <f>IF(F1660&gt;(Päälaskenta!D$24+Päälaskenta!D$20),(F1660*Päälaskenta!C$15 + F1660*F1660*Päälaskenta!E$15)+(Päälaskenta!C$15 + F1660*Päälaskenta!E$15)*(F1660-(Päälaskenta!D$24+Päälaskenta!D$20)),F1660*Päälaskenta!C$15 + F1660*F1660*Päälaskenta!E$15)</f>
        <v>7.30984561</v>
      </c>
      <c r="N1660" s="8">
        <f>IF(F1660&gt;Päälaskenta!D$24+Päälaskenta!D$20,2*SQRT(POWER((Päälaskenta!D$24+Päälaskenta!D$20),2)+POWER(Päälaskenta!E$15*(Päälaskenta!D$24+Päälaskenta!D$20),2))+Päälaskenta!C$15,(2*SQRT((POWER(F1660,2))+POWER(Päälaskenta!E$15*F1660,2))+Päälaskenta!C$15))</f>
        <v>7.5025731398834603</v>
      </c>
      <c r="O1660" s="8">
        <f t="shared" si="178"/>
        <v>0.97431180925662297</v>
      </c>
      <c r="P1660" s="8">
        <f>Päälaskenta!F$15</f>
        <v>0.08</v>
      </c>
      <c r="Q1660" s="8">
        <f t="shared" si="179"/>
        <v>89.801487062562501</v>
      </c>
      <c r="R1660" s="8">
        <f t="shared" si="180"/>
        <v>0.34200448728765998</v>
      </c>
      <c r="S1660" s="8">
        <f t="shared" si="181"/>
        <v>7.7502009026275199E-4</v>
      </c>
    </row>
    <row r="1661" spans="1:19" x14ac:dyDescent="0.2">
      <c r="A1661" s="8">
        <v>1659</v>
      </c>
      <c r="B1661" s="8">
        <f>IF(Päälaskenta!C$7,Päälaskenta!E$7,Päälaskenta!G$5)</f>
        <v>2.5</v>
      </c>
      <c r="C1661" s="56">
        <v>0.34100000000000003</v>
      </c>
      <c r="D1661" s="92">
        <f t="shared" si="175"/>
        <v>7.3313800000000002</v>
      </c>
      <c r="E1661" s="8">
        <f>Päälaskenta!F$15</f>
        <v>0.08</v>
      </c>
      <c r="F1661" s="93">
        <f>SQRT(POWER(Päälaskenta!C$15/(2*Päälaskenta!E$15),2)+(D1661/Päälaskenta!E$15))-Päälaskenta!C$15/(2*Päälaskenta!E$15)</f>
        <v>1.5953999999999999</v>
      </c>
      <c r="G1661" s="57">
        <f>2*SQRT((POWER(F1661,2))+POWER(Päälaskenta!E$15*F1661,2))+Päälaskenta!C$15</f>
        <v>7.51</v>
      </c>
      <c r="H1661" s="57">
        <f t="shared" si="176"/>
        <v>0.98</v>
      </c>
      <c r="I1661" s="62">
        <f t="shared" si="177"/>
        <v>7.6499999999999995E-4</v>
      </c>
      <c r="M1661" s="8">
        <f>IF(F1661&gt;(Päälaskenta!D$24+Päälaskenta!D$20),(F1661*Päälaskenta!C$15 + F1661*F1661*Päälaskenta!E$15)+(Päälaskenta!C$15 + F1661*Päälaskenta!E$15)*(F1661-(Päälaskenta!D$24+Päälaskenta!D$20)),F1661*Päälaskenta!C$15 + F1661*F1661*Päälaskenta!E$15)</f>
        <v>7.3315011600000002</v>
      </c>
      <c r="N1661" s="8">
        <f>IF(F1661&gt;Päälaskenta!D$24+Päälaskenta!D$20,2*SQRT(POWER((Päälaskenta!D$24+Päälaskenta!D$20),2)+POWER(Päälaskenta!E$15*(Päälaskenta!D$24+Päälaskenta!D$20),2))+Päälaskenta!C$15,(2*SQRT((POWER(F1661,2))+POWER(Päälaskenta!E$15*F1661,2))+Päälaskenta!C$15))</f>
        <v>7.5124726348200701</v>
      </c>
      <c r="O1661" s="8">
        <f t="shared" si="178"/>
        <v>0.97591053124356497</v>
      </c>
      <c r="P1661" s="8">
        <f>Päälaskenta!F$15</f>
        <v>0.08</v>
      </c>
      <c r="Q1661" s="8">
        <f t="shared" si="179"/>
        <v>90.166024919155902</v>
      </c>
      <c r="R1661" s="8">
        <f t="shared" si="180"/>
        <v>0.34099428554138</v>
      </c>
      <c r="S1661" s="8">
        <f t="shared" si="181"/>
        <v>7.6876600408165997E-4</v>
      </c>
    </row>
    <row r="1662" spans="1:19" x14ac:dyDescent="0.2">
      <c r="A1662" s="8">
        <v>1660</v>
      </c>
      <c r="B1662" s="8">
        <f>IF(Päälaskenta!C$7,Päälaskenta!E$7,Päälaskenta!G$5)</f>
        <v>2.5</v>
      </c>
      <c r="C1662" s="56">
        <v>0.34</v>
      </c>
      <c r="D1662" s="92">
        <f t="shared" si="175"/>
        <v>7.3529400000000003</v>
      </c>
      <c r="E1662" s="8">
        <f>Päälaskenta!F$15</f>
        <v>0.08</v>
      </c>
      <c r="F1662" s="93">
        <f>SQRT(POWER(Päälaskenta!C$15/(2*Päälaskenta!E$15),2)+(D1662/Päälaskenta!E$15))-Päälaskenta!C$15/(2*Päälaskenta!E$15)</f>
        <v>1.5989</v>
      </c>
      <c r="G1662" s="57">
        <f>2*SQRT((POWER(F1662,2))+POWER(Päälaskenta!E$15*F1662,2))+Päälaskenta!C$15</f>
        <v>7.52</v>
      </c>
      <c r="H1662" s="57">
        <f t="shared" si="176"/>
        <v>0.98</v>
      </c>
      <c r="I1662" s="62">
        <f t="shared" si="177"/>
        <v>7.6000000000000004E-4</v>
      </c>
      <c r="M1662" s="8">
        <f>IF(F1662&gt;(Päälaskenta!D$24+Päälaskenta!D$20),(F1662*Päälaskenta!C$15 + F1662*F1662*Päälaskenta!E$15)+(Päälaskenta!C$15 + F1662*Päälaskenta!E$15)*(F1662-(Päälaskenta!D$24+Päälaskenta!D$20)),F1662*Päälaskenta!C$15 + F1662*F1662*Päälaskenta!E$15)</f>
        <v>7.3531812099999998</v>
      </c>
      <c r="N1662" s="8">
        <f>IF(F1662&gt;Päälaskenta!D$24+Päälaskenta!D$20,2*SQRT(POWER((Päälaskenta!D$24+Päälaskenta!D$20),2)+POWER(Päälaskenta!E$15*(Päälaskenta!D$24+Päälaskenta!D$20),2))+Päälaskenta!C$15,(2*SQRT((POWER(F1662,2))+POWER(Päälaskenta!E$15*F1662,2))+Päälaskenta!C$15))</f>
        <v>7.5223721297566799</v>
      </c>
      <c r="O1662" s="8">
        <f t="shared" si="178"/>
        <v>0.97750830232296004</v>
      </c>
      <c r="P1662" s="8">
        <f>Päälaskenta!F$15</f>
        <v>0.08</v>
      </c>
      <c r="Q1662" s="8">
        <f t="shared" si="179"/>
        <v>90.531333662029695</v>
      </c>
      <c r="R1662" s="8">
        <f t="shared" si="180"/>
        <v>0.339988901211915</v>
      </c>
      <c r="S1662" s="8">
        <f t="shared" si="181"/>
        <v>7.62574328345245E-4</v>
      </c>
    </row>
    <row r="1663" spans="1:19" x14ac:dyDescent="0.2">
      <c r="A1663" s="8">
        <v>1661</v>
      </c>
      <c r="B1663" s="8">
        <f>IF(Päälaskenta!C$7,Päälaskenta!E$7,Päälaskenta!G$5)</f>
        <v>2.5</v>
      </c>
      <c r="C1663" s="56">
        <v>0.33900000000000002</v>
      </c>
      <c r="D1663" s="92">
        <f t="shared" si="175"/>
        <v>7.3746299999999998</v>
      </c>
      <c r="E1663" s="8">
        <f>Päälaskenta!F$15</f>
        <v>0.08</v>
      </c>
      <c r="F1663" s="93">
        <f>SQRT(POWER(Päälaskenta!C$15/(2*Päälaskenta!E$15),2)+(D1663/Päälaskenta!E$15))-Päälaskenta!C$15/(2*Päälaskenta!E$15)</f>
        <v>1.6024</v>
      </c>
      <c r="G1663" s="57">
        <f>2*SQRT((POWER(F1663,2))+POWER(Päälaskenta!E$15*F1663,2))+Päälaskenta!C$15</f>
        <v>7.53</v>
      </c>
      <c r="H1663" s="57">
        <f t="shared" si="176"/>
        <v>0.98</v>
      </c>
      <c r="I1663" s="62">
        <f t="shared" si="177"/>
        <v>7.5600000000000005E-4</v>
      </c>
      <c r="M1663" s="8">
        <f>IF(F1663&gt;(Päälaskenta!D$24+Päälaskenta!D$20),(F1663*Päälaskenta!C$15 + F1663*F1663*Päälaskenta!E$15)+(Päälaskenta!C$15 + F1663*Päälaskenta!E$15)*(F1663-(Päälaskenta!D$24+Päälaskenta!D$20)),F1663*Päälaskenta!C$15 + F1663*F1663*Päälaskenta!E$15)</f>
        <v>7.3748857599999997</v>
      </c>
      <c r="N1663" s="8">
        <f>IF(F1663&gt;Päälaskenta!D$24+Päälaskenta!D$20,2*SQRT(POWER((Päälaskenta!D$24+Päälaskenta!D$20),2)+POWER(Päälaskenta!E$15*(Päälaskenta!D$24+Päälaskenta!D$20),2))+Päälaskenta!C$15,(2*SQRT((POWER(F1663,2))+POWER(Päälaskenta!E$15*F1663,2))+Päälaskenta!C$15))</f>
        <v>7.5322716246933004</v>
      </c>
      <c r="O1663" s="8">
        <f t="shared" si="178"/>
        <v>0.97910512624407497</v>
      </c>
      <c r="P1663" s="8">
        <f>Päälaskenta!F$15</f>
        <v>0.08</v>
      </c>
      <c r="Q1663" s="8">
        <f t="shared" si="179"/>
        <v>90.897413727304894</v>
      </c>
      <c r="R1663" s="8">
        <f t="shared" si="180"/>
        <v>0.33898830183370898</v>
      </c>
      <c r="S1663" s="8">
        <f t="shared" si="181"/>
        <v>7.5644431655081301E-4</v>
      </c>
    </row>
    <row r="1664" spans="1:19" x14ac:dyDescent="0.2">
      <c r="A1664" s="8">
        <v>1662</v>
      </c>
      <c r="B1664" s="8">
        <f>IF(Päälaskenta!C$7,Päälaskenta!E$7,Päälaskenta!G$5)</f>
        <v>2.5</v>
      </c>
      <c r="C1664" s="56">
        <v>0.33800000000000002</v>
      </c>
      <c r="D1664" s="92">
        <f t="shared" si="175"/>
        <v>7.3964499999999997</v>
      </c>
      <c r="E1664" s="8">
        <f>Päälaskenta!F$15</f>
        <v>0.08</v>
      </c>
      <c r="F1664" s="93">
        <f>SQRT(POWER(Päälaskenta!C$15/(2*Päälaskenta!E$15),2)+(D1664/Päälaskenta!E$15))-Päälaskenta!C$15/(2*Päälaskenta!E$15)</f>
        <v>1.6059000000000001</v>
      </c>
      <c r="G1664" s="57">
        <f>2*SQRT((POWER(F1664,2))+POWER(Päälaskenta!E$15*F1664,2))+Päälaskenta!C$15</f>
        <v>7.54</v>
      </c>
      <c r="H1664" s="57">
        <f t="shared" si="176"/>
        <v>0.98</v>
      </c>
      <c r="I1664" s="62">
        <f t="shared" si="177"/>
        <v>7.5100000000000004E-4</v>
      </c>
      <c r="M1664" s="8">
        <f>IF(F1664&gt;(Päälaskenta!D$24+Päälaskenta!D$20),(F1664*Päälaskenta!C$15 + F1664*F1664*Päälaskenta!E$15)+(Päälaskenta!C$15 + F1664*Päälaskenta!E$15)*(F1664-(Päälaskenta!D$24+Päälaskenta!D$20)),F1664*Päälaskenta!C$15 + F1664*F1664*Päälaskenta!E$15)</f>
        <v>7.39661481</v>
      </c>
      <c r="N1664" s="8">
        <f>IF(F1664&gt;Päälaskenta!D$24+Päälaskenta!D$20,2*SQRT(POWER((Päälaskenta!D$24+Päälaskenta!D$20),2)+POWER(Päälaskenta!E$15*(Päälaskenta!D$24+Päälaskenta!D$20),2))+Päälaskenta!C$15,(2*SQRT((POWER(F1664,2))+POWER(Päälaskenta!E$15*F1664,2))+Päälaskenta!C$15))</f>
        <v>7.5421711196299102</v>
      </c>
      <c r="O1664" s="8">
        <f t="shared" si="178"/>
        <v>0.98070100673649896</v>
      </c>
      <c r="P1664" s="8">
        <f>Päälaskenta!F$15</f>
        <v>0.08</v>
      </c>
      <c r="Q1664" s="8">
        <f t="shared" si="179"/>
        <v>91.264265551455395</v>
      </c>
      <c r="R1664" s="8">
        <f t="shared" si="180"/>
        <v>0.33799245522696097</v>
      </c>
      <c r="S1664" s="8">
        <f t="shared" si="181"/>
        <v>7.5037523264064401E-4</v>
      </c>
    </row>
    <row r="1665" spans="1:19" x14ac:dyDescent="0.2">
      <c r="A1665" s="8">
        <v>1663</v>
      </c>
      <c r="B1665" s="8">
        <f>IF(Päälaskenta!C$7,Päälaskenta!E$7,Päälaskenta!G$5)</f>
        <v>2.5</v>
      </c>
      <c r="C1665" s="56">
        <v>0.33700000000000002</v>
      </c>
      <c r="D1665" s="92">
        <f t="shared" si="175"/>
        <v>7.4184000000000001</v>
      </c>
      <c r="E1665" s="8">
        <f>Päälaskenta!F$15</f>
        <v>0.08</v>
      </c>
      <c r="F1665" s="93">
        <f>SQRT(POWER(Päälaskenta!C$15/(2*Päälaskenta!E$15),2)+(D1665/Päälaskenta!E$15))-Päälaskenta!C$15/(2*Päälaskenta!E$15)</f>
        <v>1.6093999999999999</v>
      </c>
      <c r="G1665" s="57">
        <f>2*SQRT((POWER(F1665,2))+POWER(Päälaskenta!E$15*F1665,2))+Päälaskenta!C$15</f>
        <v>7.55</v>
      </c>
      <c r="H1665" s="57">
        <f t="shared" si="176"/>
        <v>0.98</v>
      </c>
      <c r="I1665" s="62">
        <f t="shared" si="177"/>
        <v>7.4700000000000005E-4</v>
      </c>
      <c r="M1665" s="8">
        <f>IF(F1665&gt;(Päälaskenta!D$24+Päälaskenta!D$20),(F1665*Päälaskenta!C$15 + F1665*F1665*Päälaskenta!E$15)+(Päälaskenta!C$15 + F1665*Päälaskenta!E$15)*(F1665-(Päälaskenta!D$24+Päälaskenta!D$20)),F1665*Päälaskenta!C$15 + F1665*F1665*Päälaskenta!E$15)</f>
        <v>7.4183683599999997</v>
      </c>
      <c r="N1665" s="8">
        <f>IF(F1665&gt;Päälaskenta!D$24+Päälaskenta!D$20,2*SQRT(POWER((Päälaskenta!D$24+Päälaskenta!D$20),2)+POWER(Päälaskenta!E$15*(Päälaskenta!D$24+Päälaskenta!D$20),2))+Päälaskenta!C$15,(2*SQRT((POWER(F1665,2))+POWER(Päälaskenta!E$15*F1665,2))+Päälaskenta!C$15))</f>
        <v>7.55207061456652</v>
      </c>
      <c r="O1665" s="8">
        <f t="shared" si="178"/>
        <v>0.98229594751025895</v>
      </c>
      <c r="P1665" s="8">
        <f>Päälaskenta!F$15</f>
        <v>0.08</v>
      </c>
      <c r="Q1665" s="8">
        <f t="shared" si="179"/>
        <v>91.631889571303603</v>
      </c>
      <c r="R1665" s="8">
        <f t="shared" si="180"/>
        <v>0.33700132949450901</v>
      </c>
      <c r="S1665" s="8">
        <f t="shared" si="181"/>
        <v>7.4436635083433597E-4</v>
      </c>
    </row>
    <row r="1666" spans="1:19" x14ac:dyDescent="0.2">
      <c r="A1666" s="8">
        <v>1664</v>
      </c>
      <c r="B1666" s="8">
        <f>IF(Päälaskenta!C$7,Päälaskenta!E$7,Päälaskenta!G$5)</f>
        <v>2.5</v>
      </c>
      <c r="C1666" s="56">
        <v>0.33600000000000002</v>
      </c>
      <c r="D1666" s="92">
        <f t="shared" si="175"/>
        <v>7.44048</v>
      </c>
      <c r="E1666" s="8">
        <f>Päälaskenta!F$15</f>
        <v>0.08</v>
      </c>
      <c r="F1666" s="93">
        <f>SQRT(POWER(Päälaskenta!C$15/(2*Päälaskenta!E$15),2)+(D1666/Päälaskenta!E$15))-Päälaskenta!C$15/(2*Päälaskenta!E$15)</f>
        <v>1.613</v>
      </c>
      <c r="G1666" s="57">
        <f>2*SQRT((POWER(F1666,2))+POWER(Päälaskenta!E$15*F1666,2))+Päälaskenta!C$15</f>
        <v>7.56</v>
      </c>
      <c r="H1666" s="57">
        <f t="shared" si="176"/>
        <v>0.98</v>
      </c>
      <c r="I1666" s="62">
        <f t="shared" si="177"/>
        <v>7.4200000000000004E-4</v>
      </c>
      <c r="M1666" s="8">
        <f>IF(F1666&gt;(Päälaskenta!D$24+Päälaskenta!D$20),(F1666*Päälaskenta!C$15 + F1666*F1666*Päälaskenta!E$15)+(Päälaskenta!C$15 + F1666*Päälaskenta!E$15)*(F1666-(Päälaskenta!D$24+Päälaskenta!D$20)),F1666*Päälaskenta!C$15 + F1666*F1666*Päälaskenta!E$15)</f>
        <v>7.4407690000000004</v>
      </c>
      <c r="N1666" s="8">
        <f>IF(F1666&gt;Päälaskenta!D$24+Päälaskenta!D$20,2*SQRT(POWER((Päälaskenta!D$24+Päälaskenta!D$20),2)+POWER(Päälaskenta!E$15*(Päälaskenta!D$24+Päälaskenta!D$20),2))+Päälaskenta!C$15,(2*SQRT((POWER(F1666,2))+POWER(Päälaskenta!E$15*F1666,2))+Päälaskenta!C$15))</f>
        <v>7.5622529522156103</v>
      </c>
      <c r="O1666" s="8">
        <f t="shared" si="178"/>
        <v>0.98393548153133203</v>
      </c>
      <c r="P1666" s="8">
        <f>Päälaskenta!F$15</f>
        <v>0.08</v>
      </c>
      <c r="Q1666" s="8">
        <f t="shared" si="179"/>
        <v>92.010823199984799</v>
      </c>
      <c r="R1666" s="8">
        <f t="shared" si="180"/>
        <v>0.33598677771074498</v>
      </c>
      <c r="S1666" s="8">
        <f t="shared" si="181"/>
        <v>7.38247839790038E-4</v>
      </c>
    </row>
    <row r="1667" spans="1:19" x14ac:dyDescent="0.2">
      <c r="A1667" s="8">
        <v>1665</v>
      </c>
      <c r="B1667" s="8">
        <f>IF(Päälaskenta!C$7,Päälaskenta!E$7,Päälaskenta!G$5)</f>
        <v>2.5</v>
      </c>
      <c r="C1667" s="56">
        <v>0.33500000000000002</v>
      </c>
      <c r="D1667" s="92">
        <f t="shared" ref="D1667:D1730" si="182">B1667/C1667</f>
        <v>7.4626900000000003</v>
      </c>
      <c r="E1667" s="8">
        <f>Päälaskenta!F$15</f>
        <v>0.08</v>
      </c>
      <c r="F1667" s="93">
        <f>SQRT(POWER(Päälaskenta!C$15/(2*Päälaskenta!E$15),2)+(D1667/Päälaskenta!E$15))-Päälaskenta!C$15/(2*Päälaskenta!E$15)</f>
        <v>1.6165</v>
      </c>
      <c r="G1667" s="57">
        <f>2*SQRT((POWER(F1667,2))+POWER(Päälaskenta!E$15*F1667,2))+Päälaskenta!C$15</f>
        <v>7.57</v>
      </c>
      <c r="H1667" s="57">
        <f t="shared" ref="H1667:H1730" si="183">D1667/G1667</f>
        <v>0.99</v>
      </c>
      <c r="I1667" s="62">
        <f t="shared" ref="I1667:I1730" si="184">POWER(C1667/((1/E1667)*POWER(H1667,2/3)),2)</f>
        <v>7.2800000000000002E-4</v>
      </c>
      <c r="M1667" s="8">
        <f>IF(F1667&gt;(Päälaskenta!D$24+Päälaskenta!D$20),(F1667*Päälaskenta!C$15 + F1667*F1667*Päälaskenta!E$15)+(Päälaskenta!C$15 + F1667*Päälaskenta!E$15)*(F1667-(Päälaskenta!D$24+Päälaskenta!D$20)),F1667*Päälaskenta!C$15 + F1667*F1667*Päälaskenta!E$15)</f>
        <v>7.46257225</v>
      </c>
      <c r="N1667" s="8">
        <f>IF(F1667&gt;Päälaskenta!D$24+Päälaskenta!D$20,2*SQRT(POWER((Päälaskenta!D$24+Päälaskenta!D$20),2)+POWER(Päälaskenta!E$15*(Päälaskenta!D$24+Päälaskenta!D$20),2))+Päälaskenta!C$15,(2*SQRT((POWER(F1667,2))+POWER(Päälaskenta!E$15*F1667,2))+Päälaskenta!C$15))</f>
        <v>7.5721524471522201</v>
      </c>
      <c r="O1667" s="8">
        <f t="shared" si="178"/>
        <v>0.98552852733525798</v>
      </c>
      <c r="P1667" s="8">
        <f>Päälaskenta!F$15</f>
        <v>0.08</v>
      </c>
      <c r="Q1667" s="8">
        <f t="shared" si="179"/>
        <v>92.380015017229894</v>
      </c>
      <c r="R1667" s="8">
        <f t="shared" si="180"/>
        <v>0.33500513177611102</v>
      </c>
      <c r="S1667" s="8">
        <f t="shared" si="181"/>
        <v>7.3235889431640696E-4</v>
      </c>
    </row>
    <row r="1668" spans="1:19" x14ac:dyDescent="0.2">
      <c r="A1668" s="8">
        <v>1666</v>
      </c>
      <c r="B1668" s="8">
        <f>IF(Päälaskenta!C$7,Päälaskenta!E$7,Päälaskenta!G$5)</f>
        <v>2.5</v>
      </c>
      <c r="C1668" s="56">
        <v>0.33400000000000002</v>
      </c>
      <c r="D1668" s="92">
        <f t="shared" si="182"/>
        <v>7.4850300000000001</v>
      </c>
      <c r="E1668" s="8">
        <f>Päälaskenta!F$15</f>
        <v>0.08</v>
      </c>
      <c r="F1668" s="93">
        <f>SQRT(POWER(Päälaskenta!C$15/(2*Päälaskenta!E$15),2)+(D1668/Päälaskenta!E$15))-Päälaskenta!C$15/(2*Päälaskenta!E$15)</f>
        <v>1.6201000000000001</v>
      </c>
      <c r="G1668" s="57">
        <f>2*SQRT((POWER(F1668,2))+POWER(Päälaskenta!E$15*F1668,2))+Päälaskenta!C$15</f>
        <v>7.58</v>
      </c>
      <c r="H1668" s="57">
        <f t="shared" si="183"/>
        <v>0.99</v>
      </c>
      <c r="I1668" s="62">
        <f t="shared" si="184"/>
        <v>7.2400000000000003E-4</v>
      </c>
      <c r="M1668" s="8">
        <f>IF(F1668&gt;(Päälaskenta!D$24+Päälaskenta!D$20),(F1668*Päälaskenta!C$15 + F1668*F1668*Päälaskenta!E$15)+(Päälaskenta!C$15 + F1668*Päälaskenta!E$15)*(F1668-(Päälaskenta!D$24+Päälaskenta!D$20)),F1668*Päälaskenta!C$15 + F1668*F1668*Päälaskenta!E$15)</f>
        <v>7.4850240100000001</v>
      </c>
      <c r="N1668" s="8">
        <f>IF(F1668&gt;Päälaskenta!D$24+Päälaskenta!D$20,2*SQRT(POWER((Päälaskenta!D$24+Päälaskenta!D$20),2)+POWER(Päälaskenta!E$15*(Päälaskenta!D$24+Päälaskenta!D$20),2))+Päälaskenta!C$15,(2*SQRT((POWER(F1668,2))+POWER(Päälaskenta!E$15*F1668,2))+Päälaskenta!C$15))</f>
        <v>7.5823347848012999</v>
      </c>
      <c r="O1668" s="8">
        <f t="shared" ref="O1668:O1731" si="185">M1668/N1668</f>
        <v>0.987166119992966</v>
      </c>
      <c r="P1668" s="8">
        <f>Päälaskenta!F$15</f>
        <v>0.08</v>
      </c>
      <c r="Q1668" s="8">
        <f t="shared" ref="Q1668:Q1731" si="186">(1/P1668)*M1668*POWER(O1668,(2/3))</f>
        <v>92.760562163812097</v>
      </c>
      <c r="R1668" s="8">
        <f t="shared" ref="R1668:R1731" si="187">B1668/M1668</f>
        <v>0.33400026461638599</v>
      </c>
      <c r="S1668" s="8">
        <f t="shared" ref="S1668:S1731" si="188">(B1668*B1668)/(Q1668*Q1668)</f>
        <v>7.2636226367480501E-4</v>
      </c>
    </row>
    <row r="1669" spans="1:19" x14ac:dyDescent="0.2">
      <c r="A1669" s="8">
        <v>1667</v>
      </c>
      <c r="B1669" s="8">
        <f>IF(Päälaskenta!C$7,Päälaskenta!E$7,Päälaskenta!G$5)</f>
        <v>2.5</v>
      </c>
      <c r="C1669" s="56">
        <v>0.33300000000000002</v>
      </c>
      <c r="D1669" s="92">
        <f t="shared" si="182"/>
        <v>7.5075099999999999</v>
      </c>
      <c r="E1669" s="8">
        <f>Päälaskenta!F$15</f>
        <v>0.08</v>
      </c>
      <c r="F1669" s="93">
        <f>SQRT(POWER(Päälaskenta!C$15/(2*Päälaskenta!E$15),2)+(D1669/Päälaskenta!E$15))-Päälaskenta!C$15/(2*Päälaskenta!E$15)</f>
        <v>1.6236999999999999</v>
      </c>
      <c r="G1669" s="57">
        <f>2*SQRT((POWER(F1669,2))+POWER(Päälaskenta!E$15*F1669,2))+Päälaskenta!C$15</f>
        <v>7.59</v>
      </c>
      <c r="H1669" s="57">
        <f t="shared" si="183"/>
        <v>0.99</v>
      </c>
      <c r="I1669" s="62">
        <f t="shared" si="184"/>
        <v>7.1900000000000002E-4</v>
      </c>
      <c r="M1669" s="8">
        <f>IF(F1669&gt;(Päälaskenta!D$24+Päälaskenta!D$20),(F1669*Päälaskenta!C$15 + F1669*F1669*Päälaskenta!E$15)+(Päälaskenta!C$15 + F1669*Päälaskenta!E$15)*(F1669-(Päälaskenta!D$24+Päälaskenta!D$20)),F1669*Päälaskenta!C$15 + F1669*F1669*Päälaskenta!E$15)</f>
        <v>7.5075016899999998</v>
      </c>
      <c r="N1669" s="8">
        <f>IF(F1669&gt;Päälaskenta!D$24+Päälaskenta!D$20,2*SQRT(POWER((Päälaskenta!D$24+Päälaskenta!D$20),2)+POWER(Päälaskenta!E$15*(Päälaskenta!D$24+Päälaskenta!D$20),2))+Päälaskenta!C$15,(2*SQRT((POWER(F1669,2))+POWER(Päälaskenta!E$15*F1669,2))+Päälaskenta!C$15))</f>
        <v>7.5925171224503902</v>
      </c>
      <c r="O1669" s="8">
        <f t="shared" si="185"/>
        <v>0.98880273418165798</v>
      </c>
      <c r="P1669" s="8">
        <f>Päälaskenta!F$15</f>
        <v>0.08</v>
      </c>
      <c r="Q1669" s="8">
        <f t="shared" si="186"/>
        <v>93.141928140602801</v>
      </c>
      <c r="R1669" s="8">
        <f t="shared" si="187"/>
        <v>0.333000258039236</v>
      </c>
      <c r="S1669" s="8">
        <f t="shared" si="188"/>
        <v>7.2042631717445698E-4</v>
      </c>
    </row>
    <row r="1670" spans="1:19" x14ac:dyDescent="0.2">
      <c r="A1670" s="8">
        <v>1668</v>
      </c>
      <c r="B1670" s="8">
        <f>IF(Päälaskenta!C$7,Päälaskenta!E$7,Päälaskenta!G$5)</f>
        <v>2.5</v>
      </c>
      <c r="C1670" s="56">
        <v>0.33200000000000002</v>
      </c>
      <c r="D1670" s="92">
        <f t="shared" si="182"/>
        <v>7.5301200000000001</v>
      </c>
      <c r="E1670" s="8">
        <f>Päälaskenta!F$15</f>
        <v>0.08</v>
      </c>
      <c r="F1670" s="93">
        <f>SQRT(POWER(Päälaskenta!C$15/(2*Päälaskenta!E$15),2)+(D1670/Päälaskenta!E$15))-Päälaskenta!C$15/(2*Päälaskenta!E$15)</f>
        <v>1.6273</v>
      </c>
      <c r="G1670" s="57">
        <f>2*SQRT((POWER(F1670,2))+POWER(Päälaskenta!E$15*F1670,2))+Päälaskenta!C$15</f>
        <v>7.6</v>
      </c>
      <c r="H1670" s="57">
        <f t="shared" si="183"/>
        <v>0.99</v>
      </c>
      <c r="I1670" s="62">
        <f t="shared" si="184"/>
        <v>7.1500000000000003E-4</v>
      </c>
      <c r="M1670" s="8">
        <f>IF(F1670&gt;(Päälaskenta!D$24+Päälaskenta!D$20),(F1670*Päälaskenta!C$15 + F1670*F1670*Päälaskenta!E$15)+(Päälaskenta!C$15 + F1670*Päälaskenta!E$15)*(F1670-(Päälaskenta!D$24+Päälaskenta!D$20)),F1670*Päälaskenta!C$15 + F1670*F1670*Päälaskenta!E$15)</f>
        <v>7.5300052900000001</v>
      </c>
      <c r="N1670" s="8">
        <f>IF(F1670&gt;Päälaskenta!D$24+Päälaskenta!D$20,2*SQRT(POWER((Päälaskenta!D$24+Päälaskenta!D$20),2)+POWER(Päälaskenta!E$15*(Päälaskenta!D$24+Päälaskenta!D$20),2))+Päälaskenta!C$15,(2*SQRT((POWER(F1670,2))+POWER(Päälaskenta!E$15*F1670,2))+Päälaskenta!C$15))</f>
        <v>7.6026994600994797</v>
      </c>
      <c r="O1670" s="8">
        <f t="shared" si="185"/>
        <v>0.99043837383274302</v>
      </c>
      <c r="P1670" s="8">
        <f>Päälaskenta!F$15</f>
        <v>0.08</v>
      </c>
      <c r="Q1670" s="8">
        <f t="shared" si="186"/>
        <v>93.524113424812199</v>
      </c>
      <c r="R1670" s="8">
        <f t="shared" si="187"/>
        <v>0.33200507884371</v>
      </c>
      <c r="S1670" s="8">
        <f t="shared" si="188"/>
        <v>7.14550319055281E-4</v>
      </c>
    </row>
    <row r="1671" spans="1:19" x14ac:dyDescent="0.2">
      <c r="A1671" s="8">
        <v>1669</v>
      </c>
      <c r="B1671" s="8">
        <f>IF(Päälaskenta!C$7,Päälaskenta!E$7,Päälaskenta!G$5)</f>
        <v>2.5</v>
      </c>
      <c r="C1671" s="56">
        <v>0.33100000000000002</v>
      </c>
      <c r="D1671" s="92">
        <f t="shared" si="182"/>
        <v>7.5528700000000004</v>
      </c>
      <c r="E1671" s="8">
        <f>Päälaskenta!F$15</f>
        <v>0.08</v>
      </c>
      <c r="F1671" s="93">
        <f>SQRT(POWER(Päälaskenta!C$15/(2*Päälaskenta!E$15),2)+(D1671/Päälaskenta!E$15))-Päälaskenta!C$15/(2*Päälaskenta!E$15)</f>
        <v>1.631</v>
      </c>
      <c r="G1671" s="57">
        <f>2*SQRT((POWER(F1671,2))+POWER(Päälaskenta!E$15*F1671,2))+Päälaskenta!C$15</f>
        <v>7.61</v>
      </c>
      <c r="H1671" s="57">
        <f t="shared" si="183"/>
        <v>0.99</v>
      </c>
      <c r="I1671" s="62">
        <f t="shared" si="184"/>
        <v>7.1100000000000004E-4</v>
      </c>
      <c r="M1671" s="8">
        <f>IF(F1671&gt;(Päälaskenta!D$24+Päälaskenta!D$20),(F1671*Päälaskenta!C$15 + F1671*F1671*Päälaskenta!E$15)+(Päälaskenta!C$15 + F1671*Päälaskenta!E$15)*(F1671-(Päälaskenta!D$24+Päälaskenta!D$20)),F1671*Päälaskenta!C$15 + F1671*F1671*Päälaskenta!E$15)</f>
        <v>7.5531610000000002</v>
      </c>
      <c r="N1671" s="8">
        <f>IF(F1671&gt;Päälaskenta!D$24+Päälaskenta!D$20,2*SQRT(POWER((Päälaskenta!D$24+Päälaskenta!D$20),2)+POWER(Päälaskenta!E$15*(Päälaskenta!D$24+Päälaskenta!D$20),2))+Päälaskenta!C$15,(2*SQRT((POWER(F1671,2))+POWER(Päälaskenta!E$15*F1671,2))+Päälaskenta!C$15))</f>
        <v>7.61316464046104</v>
      </c>
      <c r="O1671" s="8">
        <f t="shared" si="185"/>
        <v>0.99211843651165199</v>
      </c>
      <c r="P1671" s="8">
        <f>Päälaskenta!F$15</f>
        <v>0.08</v>
      </c>
      <c r="Q1671" s="8">
        <f t="shared" si="186"/>
        <v>93.917769230505101</v>
      </c>
      <c r="R1671" s="8">
        <f t="shared" si="187"/>
        <v>0.33098725156262399</v>
      </c>
      <c r="S1671" s="8">
        <f t="shared" si="188"/>
        <v>7.0857280537158895E-4</v>
      </c>
    </row>
    <row r="1672" spans="1:19" x14ac:dyDescent="0.2">
      <c r="A1672" s="8">
        <v>1670</v>
      </c>
      <c r="B1672" s="8">
        <f>IF(Päälaskenta!C$7,Päälaskenta!E$7,Päälaskenta!G$5)</f>
        <v>2.5</v>
      </c>
      <c r="C1672" s="56">
        <v>0.33</v>
      </c>
      <c r="D1672" s="92">
        <f t="shared" si="182"/>
        <v>7.5757599999999998</v>
      </c>
      <c r="E1672" s="8">
        <f>Päälaskenta!F$15</f>
        <v>0.08</v>
      </c>
      <c r="F1672" s="93">
        <f>SQRT(POWER(Päälaskenta!C$15/(2*Päälaskenta!E$15),2)+(D1672/Päälaskenta!E$15))-Päälaskenta!C$15/(2*Päälaskenta!E$15)</f>
        <v>1.6346000000000001</v>
      </c>
      <c r="G1672" s="57">
        <f>2*SQRT((POWER(F1672,2))+POWER(Päälaskenta!E$15*F1672,2))+Päälaskenta!C$15</f>
        <v>7.62</v>
      </c>
      <c r="H1672" s="57">
        <f t="shared" si="183"/>
        <v>0.99</v>
      </c>
      <c r="I1672" s="62">
        <f t="shared" si="184"/>
        <v>7.0600000000000003E-4</v>
      </c>
      <c r="M1672" s="8">
        <f>IF(F1672&gt;(Päälaskenta!D$24+Päälaskenta!D$20),(F1672*Päälaskenta!C$15 + F1672*F1672*Päälaskenta!E$15)+(Päälaskenta!C$15 + F1672*Päälaskenta!E$15)*(F1672-(Päälaskenta!D$24+Päälaskenta!D$20)),F1672*Päälaskenta!C$15 + F1672*F1672*Päälaskenta!E$15)</f>
        <v>7.57571716</v>
      </c>
      <c r="N1672" s="8">
        <f>IF(F1672&gt;Päälaskenta!D$24+Päälaskenta!D$20,2*SQRT(POWER((Päälaskenta!D$24+Päälaskenta!D$20),2)+POWER(Päälaskenta!E$15*(Päälaskenta!D$24+Päälaskenta!D$20),2))+Päälaskenta!C$15,(2*SQRT((POWER(F1672,2))+POWER(Päälaskenta!E$15*F1672,2))+Päälaskenta!C$15))</f>
        <v>7.6233469781101197</v>
      </c>
      <c r="O1672" s="8">
        <f t="shared" si="185"/>
        <v>0.99375211199924596</v>
      </c>
      <c r="P1672" s="8">
        <f>Päälaskenta!F$15</f>
        <v>0.08</v>
      </c>
      <c r="Q1672" s="8">
        <f t="shared" si="186"/>
        <v>94.301617354551098</v>
      </c>
      <c r="R1672" s="8">
        <f t="shared" si="187"/>
        <v>0.33000176051979202</v>
      </c>
      <c r="S1672" s="8">
        <f t="shared" si="188"/>
        <v>7.0281615340515402E-4</v>
      </c>
    </row>
    <row r="1673" spans="1:19" x14ac:dyDescent="0.2">
      <c r="A1673" s="8">
        <v>1671</v>
      </c>
      <c r="B1673" s="8">
        <f>IF(Päälaskenta!C$7,Päälaskenta!E$7,Päälaskenta!G$5)</f>
        <v>2.5</v>
      </c>
      <c r="C1673" s="56">
        <v>0.32900000000000001</v>
      </c>
      <c r="D1673" s="92">
        <f t="shared" si="182"/>
        <v>7.5987799999999996</v>
      </c>
      <c r="E1673" s="8">
        <f>Päälaskenta!F$15</f>
        <v>0.08</v>
      </c>
      <c r="F1673" s="93">
        <f>SQRT(POWER(Päälaskenta!C$15/(2*Päälaskenta!E$15),2)+(D1673/Päälaskenta!E$15))-Päälaskenta!C$15/(2*Päälaskenta!E$15)</f>
        <v>1.6383000000000001</v>
      </c>
      <c r="G1673" s="57">
        <f>2*SQRT((POWER(F1673,2))+POWER(Päälaskenta!E$15*F1673,2))+Päälaskenta!C$15</f>
        <v>7.63</v>
      </c>
      <c r="H1673" s="57">
        <f t="shared" si="183"/>
        <v>1</v>
      </c>
      <c r="I1673" s="62">
        <f t="shared" si="184"/>
        <v>6.9300000000000004E-4</v>
      </c>
      <c r="M1673" s="8">
        <f>IF(F1673&gt;(Päälaskenta!D$24+Päälaskenta!D$20),(F1673*Päälaskenta!C$15 + F1673*F1673*Päälaskenta!E$15)+(Päälaskenta!C$15 + F1673*Päälaskenta!E$15)*(F1673-(Päälaskenta!D$24+Päälaskenta!D$20)),F1673*Päälaskenta!C$15 + F1673*F1673*Päälaskenta!E$15)</f>
        <v>7.5989268900000004</v>
      </c>
      <c r="N1673" s="8">
        <f>IF(F1673&gt;Päälaskenta!D$24+Päälaskenta!D$20,2*SQRT(POWER((Päälaskenta!D$24+Päälaskenta!D$20),2)+POWER(Päälaskenta!E$15*(Päälaskenta!D$24+Päälaskenta!D$20),2))+Päälaskenta!C$15,(2*SQRT((POWER(F1673,2))+POWER(Päälaskenta!E$15*F1673,2))+Päälaskenta!C$15))</f>
        <v>7.63381215847168</v>
      </c>
      <c r="O1673" s="8">
        <f t="shared" si="185"/>
        <v>0.99543016415029695</v>
      </c>
      <c r="P1673" s="8">
        <f>Päälaskenta!F$15</f>
        <v>0.08</v>
      </c>
      <c r="Q1673" s="8">
        <f t="shared" si="186"/>
        <v>94.696983200382206</v>
      </c>
      <c r="R1673" s="8">
        <f t="shared" si="187"/>
        <v>0.32899382191582</v>
      </c>
      <c r="S1673" s="8">
        <f t="shared" si="188"/>
        <v>6.9695980123257598E-4</v>
      </c>
    </row>
    <row r="1674" spans="1:19" x14ac:dyDescent="0.2">
      <c r="A1674" s="8">
        <v>1672</v>
      </c>
      <c r="B1674" s="8">
        <f>IF(Päälaskenta!C$7,Päälaskenta!E$7,Päälaskenta!G$5)</f>
        <v>2.5</v>
      </c>
      <c r="C1674" s="56">
        <v>0.32800000000000001</v>
      </c>
      <c r="D1674" s="92">
        <f t="shared" si="182"/>
        <v>7.62195</v>
      </c>
      <c r="E1674" s="8">
        <f>Päälaskenta!F$15</f>
        <v>0.08</v>
      </c>
      <c r="F1674" s="93">
        <f>SQRT(POWER(Päälaskenta!C$15/(2*Päälaskenta!E$15),2)+(D1674/Päälaskenta!E$15))-Päälaskenta!C$15/(2*Päälaskenta!E$15)</f>
        <v>1.6419999999999999</v>
      </c>
      <c r="G1674" s="57">
        <f>2*SQRT((POWER(F1674,2))+POWER(Päälaskenta!E$15*F1674,2))+Päälaskenta!C$15</f>
        <v>7.64</v>
      </c>
      <c r="H1674" s="57">
        <f t="shared" si="183"/>
        <v>1</v>
      </c>
      <c r="I1674" s="62">
        <f t="shared" si="184"/>
        <v>6.8900000000000005E-4</v>
      </c>
      <c r="M1674" s="8">
        <f>IF(F1674&gt;(Päälaskenta!D$24+Päälaskenta!D$20),(F1674*Päälaskenta!C$15 + F1674*F1674*Päälaskenta!E$15)+(Päälaskenta!C$15 + F1674*Päälaskenta!E$15)*(F1674-(Päälaskenta!D$24+Päälaskenta!D$20)),F1674*Päälaskenta!C$15 + F1674*F1674*Päälaskenta!E$15)</f>
        <v>7.6221639999999997</v>
      </c>
      <c r="N1674" s="8">
        <f>IF(F1674&gt;Päälaskenta!D$24+Päälaskenta!D$20,2*SQRT(POWER((Päälaskenta!D$24+Päälaskenta!D$20),2)+POWER(Päälaskenta!E$15*(Päälaskenta!D$24+Päälaskenta!D$20),2))+Päälaskenta!C$15,(2*SQRT((POWER(F1674,2))+POWER(Päälaskenta!E$15*F1674,2))+Päälaskenta!C$15))</f>
        <v>7.6442773388332403</v>
      </c>
      <c r="O1674" s="8">
        <f t="shared" si="185"/>
        <v>0.99710720348659998</v>
      </c>
      <c r="P1674" s="8">
        <f>Päälaskenta!F$15</f>
        <v>0.08</v>
      </c>
      <c r="Q1674" s="8">
        <f t="shared" si="186"/>
        <v>95.093216551184696</v>
      </c>
      <c r="R1674" s="8">
        <f t="shared" si="187"/>
        <v>0.32799084354521901</v>
      </c>
      <c r="S1674" s="8">
        <f t="shared" si="188"/>
        <v>6.9116373333446895E-4</v>
      </c>
    </row>
    <row r="1675" spans="1:19" x14ac:dyDescent="0.2">
      <c r="A1675" s="8">
        <v>1673</v>
      </c>
      <c r="B1675" s="8">
        <f>IF(Päälaskenta!C$7,Päälaskenta!E$7,Päälaskenta!G$5)</f>
        <v>2.5</v>
      </c>
      <c r="C1675" s="56">
        <v>0.32700000000000001</v>
      </c>
      <c r="D1675" s="92">
        <f t="shared" si="182"/>
        <v>7.6452600000000004</v>
      </c>
      <c r="E1675" s="8">
        <f>Päälaskenta!F$15</f>
        <v>0.08</v>
      </c>
      <c r="F1675" s="93">
        <f>SQRT(POWER(Päälaskenta!C$15/(2*Päälaskenta!E$15),2)+(D1675/Päälaskenta!E$15))-Päälaskenta!C$15/(2*Päälaskenta!E$15)</f>
        <v>1.6456999999999999</v>
      </c>
      <c r="G1675" s="57">
        <f>2*SQRT((POWER(F1675,2))+POWER(Päälaskenta!E$15*F1675,2))+Päälaskenta!C$15</f>
        <v>7.65</v>
      </c>
      <c r="H1675" s="57">
        <f t="shared" si="183"/>
        <v>1</v>
      </c>
      <c r="I1675" s="62">
        <f t="shared" si="184"/>
        <v>6.8400000000000004E-4</v>
      </c>
      <c r="M1675" s="8">
        <f>IF(F1675&gt;(Päälaskenta!D$24+Päälaskenta!D$20),(F1675*Päälaskenta!C$15 + F1675*F1675*Päälaskenta!E$15)+(Päälaskenta!C$15 + F1675*Päälaskenta!E$15)*(F1675-(Päälaskenta!D$24+Päälaskenta!D$20)),F1675*Päälaskenta!C$15 + F1675*F1675*Päälaskenta!E$15)</f>
        <v>7.6454284899999996</v>
      </c>
      <c r="N1675" s="8">
        <f>IF(F1675&gt;Päälaskenta!D$24+Päälaskenta!D$20,2*SQRT(POWER((Päälaskenta!D$24+Päälaskenta!D$20),2)+POWER(Päälaskenta!E$15*(Päälaskenta!D$24+Päälaskenta!D$20),2))+Päälaskenta!C$15,(2*SQRT((POWER(F1675,2))+POWER(Päälaskenta!E$15*F1675,2))+Päälaskenta!C$15))</f>
        <v>7.6547425191948104</v>
      </c>
      <c r="O1675" s="8">
        <f t="shared" si="185"/>
        <v>0.99878323416216097</v>
      </c>
      <c r="P1675" s="8">
        <f>Päälaskenta!F$15</f>
        <v>0.08</v>
      </c>
      <c r="Q1675" s="8">
        <f t="shared" si="186"/>
        <v>95.490317927024705</v>
      </c>
      <c r="R1675" s="8">
        <f t="shared" si="187"/>
        <v>0.32699279095604999</v>
      </c>
      <c r="S1675" s="8">
        <f t="shared" si="188"/>
        <v>6.8542720646765998E-4</v>
      </c>
    </row>
    <row r="1676" spans="1:19" x14ac:dyDescent="0.2">
      <c r="A1676" s="8">
        <v>1674</v>
      </c>
      <c r="B1676" s="8">
        <f>IF(Päälaskenta!C$7,Päälaskenta!E$7,Päälaskenta!G$5)</f>
        <v>2.5</v>
      </c>
      <c r="C1676" s="56">
        <v>0.32600000000000001</v>
      </c>
      <c r="D1676" s="92">
        <f t="shared" si="182"/>
        <v>7.6687099999999999</v>
      </c>
      <c r="E1676" s="8">
        <f>Päälaskenta!F$15</f>
        <v>0.08</v>
      </c>
      <c r="F1676" s="93">
        <f>SQRT(POWER(Päälaskenta!C$15/(2*Päälaskenta!E$15),2)+(D1676/Päälaskenta!E$15))-Päälaskenta!C$15/(2*Päälaskenta!E$15)</f>
        <v>1.6494</v>
      </c>
      <c r="G1676" s="57">
        <f>2*SQRT((POWER(F1676,2))+POWER(Päälaskenta!E$15*F1676,2))+Päälaskenta!C$15</f>
        <v>7.67</v>
      </c>
      <c r="H1676" s="57">
        <f t="shared" si="183"/>
        <v>1</v>
      </c>
      <c r="I1676" s="62">
        <f t="shared" si="184"/>
        <v>6.8000000000000005E-4</v>
      </c>
      <c r="M1676" s="8">
        <f>IF(F1676&gt;(Päälaskenta!D$24+Päälaskenta!D$20),(F1676*Päälaskenta!C$15 + F1676*F1676*Päälaskenta!E$15)+(Päälaskenta!C$15 + F1676*Päälaskenta!E$15)*(F1676-(Päälaskenta!D$24+Päälaskenta!D$20)),F1676*Päälaskenta!C$15 + F1676*F1676*Päälaskenta!E$15)</f>
        <v>7.66872036</v>
      </c>
      <c r="N1676" s="8">
        <f>IF(F1676&gt;Päälaskenta!D$24+Päälaskenta!D$20,2*SQRT(POWER((Päälaskenta!D$24+Päälaskenta!D$20),2)+POWER(Päälaskenta!E$15*(Päälaskenta!D$24+Päälaskenta!D$20),2))+Päälaskenta!C$15,(2*SQRT((POWER(F1676,2))+POWER(Päälaskenta!E$15*F1676,2))+Päälaskenta!C$15))</f>
        <v>7.6652076995563698</v>
      </c>
      <c r="O1676" s="8">
        <f t="shared" si="185"/>
        <v>1.0004582603083101</v>
      </c>
      <c r="P1676" s="8">
        <f>Päälaskenta!F$15</f>
        <v>0.08</v>
      </c>
      <c r="Q1676" s="8">
        <f t="shared" si="186"/>
        <v>95.8882878483562</v>
      </c>
      <c r="R1676" s="8">
        <f t="shared" si="187"/>
        <v>0.32599963000867599</v>
      </c>
      <c r="S1676" s="8">
        <f t="shared" si="188"/>
        <v>6.7974948810229903E-4</v>
      </c>
    </row>
    <row r="1677" spans="1:19" x14ac:dyDescent="0.2">
      <c r="A1677" s="8">
        <v>1675</v>
      </c>
      <c r="B1677" s="8">
        <f>IF(Päälaskenta!C$7,Päälaskenta!E$7,Päälaskenta!G$5)</f>
        <v>2.5</v>
      </c>
      <c r="C1677" s="56">
        <v>0.32500000000000001</v>
      </c>
      <c r="D1677" s="92">
        <f t="shared" si="182"/>
        <v>7.69231</v>
      </c>
      <c r="E1677" s="8">
        <f>Päälaskenta!F$15</f>
        <v>0.08</v>
      </c>
      <c r="F1677" s="93">
        <f>SQRT(POWER(Päälaskenta!C$15/(2*Päälaskenta!E$15),2)+(D1677/Päälaskenta!E$15))-Päälaskenta!C$15/(2*Päälaskenta!E$15)</f>
        <v>1.6531</v>
      </c>
      <c r="G1677" s="57">
        <f>2*SQRT((POWER(F1677,2))+POWER(Päälaskenta!E$15*F1677,2))+Päälaskenta!C$15</f>
        <v>7.68</v>
      </c>
      <c r="H1677" s="57">
        <f t="shared" si="183"/>
        <v>1</v>
      </c>
      <c r="I1677" s="62">
        <f t="shared" si="184"/>
        <v>6.7599999999999995E-4</v>
      </c>
      <c r="M1677" s="8">
        <f>IF(F1677&gt;(Päälaskenta!D$24+Päälaskenta!D$20),(F1677*Päälaskenta!C$15 + F1677*F1677*Päälaskenta!E$15)+(Päälaskenta!C$15 + F1677*Päälaskenta!E$15)*(F1677-(Päälaskenta!D$24+Päälaskenta!D$20)),F1677*Päälaskenta!C$15 + F1677*F1677*Päälaskenta!E$15)</f>
        <v>7.6920396100000001</v>
      </c>
      <c r="N1677" s="8">
        <f>IF(F1677&gt;Päälaskenta!D$24+Päälaskenta!D$20,2*SQRT(POWER((Päälaskenta!D$24+Päälaskenta!D$20),2)+POWER(Päälaskenta!E$15*(Päälaskenta!D$24+Päälaskenta!D$20),2))+Päälaskenta!C$15,(2*SQRT((POWER(F1677,2))+POWER(Päälaskenta!E$15*F1677,2))+Päälaskenta!C$15))</f>
        <v>7.6756728799179301</v>
      </c>
      <c r="O1677" s="8">
        <f t="shared" si="185"/>
        <v>1.00213228603383</v>
      </c>
      <c r="P1677" s="8">
        <f>Päälaskenta!F$15</f>
        <v>0.08</v>
      </c>
      <c r="Q1677" s="8">
        <f t="shared" si="186"/>
        <v>96.287126836015105</v>
      </c>
      <c r="R1677" s="8">
        <f t="shared" si="187"/>
        <v>0.32501132687224898</v>
      </c>
      <c r="S1677" s="8">
        <f t="shared" si="188"/>
        <v>6.7412985624477895E-4</v>
      </c>
    </row>
    <row r="1678" spans="1:19" x14ac:dyDescent="0.2">
      <c r="A1678" s="8">
        <v>1676</v>
      </c>
      <c r="B1678" s="8">
        <f>IF(Päälaskenta!C$7,Päälaskenta!E$7,Päälaskenta!G$5)</f>
        <v>2.5</v>
      </c>
      <c r="C1678" s="56">
        <v>0.32400000000000001</v>
      </c>
      <c r="D1678" s="92">
        <f t="shared" si="182"/>
        <v>7.7160500000000001</v>
      </c>
      <c r="E1678" s="8">
        <f>Päälaskenta!F$15</f>
        <v>0.08</v>
      </c>
      <c r="F1678" s="93">
        <f>SQRT(POWER(Päälaskenta!C$15/(2*Päälaskenta!E$15),2)+(D1678/Päälaskenta!E$15))-Päälaskenta!C$15/(2*Päälaskenta!E$15)</f>
        <v>1.6569</v>
      </c>
      <c r="G1678" s="57">
        <f>2*SQRT((POWER(F1678,2))+POWER(Päälaskenta!E$15*F1678,2))+Päälaskenta!C$15</f>
        <v>7.69</v>
      </c>
      <c r="H1678" s="57">
        <f t="shared" si="183"/>
        <v>1</v>
      </c>
      <c r="I1678" s="62">
        <f t="shared" si="184"/>
        <v>6.7199999999999996E-4</v>
      </c>
      <c r="M1678" s="8">
        <f>IF(F1678&gt;(Päälaskenta!D$24+Päälaskenta!D$20),(F1678*Päälaskenta!C$15 + F1678*F1678*Päälaskenta!E$15)+(Päälaskenta!C$15 + F1678*Päälaskenta!E$15)*(F1678-(Päälaskenta!D$24+Päälaskenta!D$20)),F1678*Päälaskenta!C$15 + F1678*F1678*Päälaskenta!E$15)</f>
        <v>7.7160176099999997</v>
      </c>
      <c r="N1678" s="8">
        <f>IF(F1678&gt;Päälaskenta!D$24+Päälaskenta!D$20,2*SQRT(POWER((Päälaskenta!D$24+Päälaskenta!D$20),2)+POWER(Päälaskenta!E$15*(Päälaskenta!D$24+Päälaskenta!D$20),2))+Päälaskenta!C$15,(2*SQRT((POWER(F1678,2))+POWER(Päälaskenta!E$15*F1678,2))+Päälaskenta!C$15))</f>
        <v>7.6864209029919603</v>
      </c>
      <c r="O1678" s="8">
        <f t="shared" si="185"/>
        <v>1.00385051864601</v>
      </c>
      <c r="P1678" s="8">
        <f>Päälaskenta!F$15</f>
        <v>0.08</v>
      </c>
      <c r="Q1678" s="8">
        <f t="shared" si="186"/>
        <v>96.697650419354602</v>
      </c>
      <c r="R1678" s="8">
        <f t="shared" si="187"/>
        <v>0.32400133415455001</v>
      </c>
      <c r="S1678" s="8">
        <f t="shared" si="188"/>
        <v>6.6841805768458296E-4</v>
      </c>
    </row>
    <row r="1679" spans="1:19" x14ac:dyDescent="0.2">
      <c r="A1679" s="8">
        <v>1677</v>
      </c>
      <c r="B1679" s="8">
        <f>IF(Päälaskenta!C$7,Päälaskenta!E$7,Päälaskenta!G$5)</f>
        <v>2.5</v>
      </c>
      <c r="C1679" s="56">
        <v>0.32300000000000001</v>
      </c>
      <c r="D1679" s="92">
        <f t="shared" si="182"/>
        <v>7.7399399999999998</v>
      </c>
      <c r="E1679" s="8">
        <f>Päälaskenta!F$15</f>
        <v>0.08</v>
      </c>
      <c r="F1679" s="93">
        <f>SQRT(POWER(Päälaskenta!C$15/(2*Päälaskenta!E$15),2)+(D1679/Päälaskenta!E$15))-Päälaskenta!C$15/(2*Päälaskenta!E$15)</f>
        <v>1.6607000000000001</v>
      </c>
      <c r="G1679" s="57">
        <f>2*SQRT((POWER(F1679,2))+POWER(Päälaskenta!E$15*F1679,2))+Päälaskenta!C$15</f>
        <v>7.7</v>
      </c>
      <c r="H1679" s="57">
        <f t="shared" si="183"/>
        <v>1.01</v>
      </c>
      <c r="I1679" s="62">
        <f t="shared" si="184"/>
        <v>6.5899999999999997E-4</v>
      </c>
      <c r="M1679" s="8">
        <f>IF(F1679&gt;(Päälaskenta!D$24+Päälaskenta!D$20),(F1679*Päälaskenta!C$15 + F1679*F1679*Päälaskenta!E$15)+(Päälaskenta!C$15 + F1679*Päälaskenta!E$15)*(F1679-(Päälaskenta!D$24+Päälaskenta!D$20)),F1679*Päälaskenta!C$15 + F1679*F1679*Päälaskenta!E$15)</f>
        <v>7.7400244899999997</v>
      </c>
      <c r="N1679" s="8">
        <f>IF(F1679&gt;Päälaskenta!D$24+Päälaskenta!D$20,2*SQRT(POWER((Päälaskenta!D$24+Päälaskenta!D$20),2)+POWER(Päälaskenta!E$15*(Päälaskenta!D$24+Päälaskenta!D$20),2))+Päälaskenta!C$15,(2*SQRT((POWER(F1679,2))+POWER(Päälaskenta!E$15*F1679,2))+Päälaskenta!C$15))</f>
        <v>7.6971689260660003</v>
      </c>
      <c r="O1679" s="8">
        <f t="shared" si="185"/>
        <v>1.00556770474257</v>
      </c>
      <c r="P1679" s="8">
        <f>Päälaskenta!F$15</f>
        <v>0.08</v>
      </c>
      <c r="Q1679" s="8">
        <f t="shared" si="186"/>
        <v>97.109091795209594</v>
      </c>
      <c r="R1679" s="8">
        <f t="shared" si="187"/>
        <v>0.32299639403337299</v>
      </c>
      <c r="S1679" s="8">
        <f t="shared" si="188"/>
        <v>6.6276601758783903E-4</v>
      </c>
    </row>
    <row r="1680" spans="1:19" x14ac:dyDescent="0.2">
      <c r="A1680" s="8">
        <v>1678</v>
      </c>
      <c r="B1680" s="8">
        <f>IF(Päälaskenta!C$7,Päälaskenta!E$7,Päälaskenta!G$5)</f>
        <v>2.5</v>
      </c>
      <c r="C1680" s="56">
        <v>0.32200000000000001</v>
      </c>
      <c r="D1680" s="92">
        <f t="shared" si="182"/>
        <v>7.7639800000000001</v>
      </c>
      <c r="E1680" s="8">
        <f>Päälaskenta!F$15</f>
        <v>0.08</v>
      </c>
      <c r="F1680" s="93">
        <f>SQRT(POWER(Päälaskenta!C$15/(2*Päälaskenta!E$15),2)+(D1680/Päälaskenta!E$15))-Päälaskenta!C$15/(2*Päälaskenta!E$15)</f>
        <v>1.6645000000000001</v>
      </c>
      <c r="G1680" s="57">
        <f>2*SQRT((POWER(F1680,2))+POWER(Päälaskenta!E$15*F1680,2))+Päälaskenta!C$15</f>
        <v>7.71</v>
      </c>
      <c r="H1680" s="57">
        <f t="shared" si="183"/>
        <v>1.01</v>
      </c>
      <c r="I1680" s="62">
        <f t="shared" si="184"/>
        <v>6.5499999999999998E-4</v>
      </c>
      <c r="M1680" s="8">
        <f>IF(F1680&gt;(Päälaskenta!D$24+Päälaskenta!D$20),(F1680*Päälaskenta!C$15 + F1680*F1680*Päälaskenta!E$15)+(Päälaskenta!C$15 + F1680*Päälaskenta!E$15)*(F1680-(Päälaskenta!D$24+Päälaskenta!D$20)),F1680*Päälaskenta!C$15 + F1680*F1680*Päälaskenta!E$15)</f>
        <v>7.76406025</v>
      </c>
      <c r="N1680" s="8">
        <f>IF(F1680&gt;Päälaskenta!D$24+Päälaskenta!D$20,2*SQRT(POWER((Päälaskenta!D$24+Päälaskenta!D$20),2)+POWER(Päälaskenta!E$15*(Päälaskenta!D$24+Päälaskenta!D$20),2))+Päälaskenta!C$15,(2*SQRT((POWER(F1680,2))+POWER(Päälaskenta!E$15*F1680,2))+Päälaskenta!C$15))</f>
        <v>7.7079169491400297</v>
      </c>
      <c r="O1680" s="8">
        <f t="shared" si="185"/>
        <v>1.00728384870133</v>
      </c>
      <c r="P1680" s="8">
        <f>Päälaskenta!F$15</f>
        <v>0.08</v>
      </c>
      <c r="Q1680" s="8">
        <f t="shared" si="186"/>
        <v>97.521451529031197</v>
      </c>
      <c r="R1680" s="8">
        <f t="shared" si="187"/>
        <v>0.32199647085428001</v>
      </c>
      <c r="S1680" s="8">
        <f t="shared" si="188"/>
        <v>6.5717298738551604E-4</v>
      </c>
    </row>
    <row r="1681" spans="1:19" x14ac:dyDescent="0.2">
      <c r="A1681" s="8">
        <v>1679</v>
      </c>
      <c r="B1681" s="8">
        <f>IF(Päälaskenta!C$7,Päälaskenta!E$7,Päälaskenta!G$5)</f>
        <v>2.5</v>
      </c>
      <c r="C1681" s="56">
        <v>0.32100000000000001</v>
      </c>
      <c r="D1681" s="92">
        <f t="shared" si="182"/>
        <v>7.7881600000000004</v>
      </c>
      <c r="E1681" s="8">
        <f>Päälaskenta!F$15</f>
        <v>0.08</v>
      </c>
      <c r="F1681" s="93">
        <f>SQRT(POWER(Päälaskenta!C$15/(2*Päälaskenta!E$15),2)+(D1681/Päälaskenta!E$15))-Päälaskenta!C$15/(2*Päälaskenta!E$15)</f>
        <v>1.6682999999999999</v>
      </c>
      <c r="G1681" s="57">
        <f>2*SQRT((POWER(F1681,2))+POWER(Päälaskenta!E$15*F1681,2))+Päälaskenta!C$15</f>
        <v>7.72</v>
      </c>
      <c r="H1681" s="57">
        <f t="shared" si="183"/>
        <v>1.01</v>
      </c>
      <c r="I1681" s="62">
        <f t="shared" si="184"/>
        <v>6.5099999999999999E-4</v>
      </c>
      <c r="M1681" s="8">
        <f>IF(F1681&gt;(Päälaskenta!D$24+Päälaskenta!D$20),(F1681*Päälaskenta!C$15 + F1681*F1681*Päälaskenta!E$15)+(Päälaskenta!C$15 + F1681*Päälaskenta!E$15)*(F1681-(Päälaskenta!D$24+Päälaskenta!D$20)),F1681*Päälaskenta!C$15 + F1681*F1681*Päälaskenta!E$15)</f>
        <v>7.7881248899999997</v>
      </c>
      <c r="N1681" s="8">
        <f>IF(F1681&gt;Päälaskenta!D$24+Päälaskenta!D$20,2*SQRT(POWER((Päälaskenta!D$24+Päälaskenta!D$20),2)+POWER(Päälaskenta!E$15*(Päälaskenta!D$24+Päälaskenta!D$20),2))+Päälaskenta!C$15,(2*SQRT((POWER(F1681,2))+POWER(Päälaskenta!E$15*F1681,2))+Päälaskenta!C$15))</f>
        <v>7.7186649722140697</v>
      </c>
      <c r="O1681" s="8">
        <f t="shared" si="185"/>
        <v>1.0089989548757401</v>
      </c>
      <c r="P1681" s="8">
        <f>Päälaskenta!F$15</f>
        <v>0.08</v>
      </c>
      <c r="Q1681" s="8">
        <f t="shared" si="186"/>
        <v>97.934730186679005</v>
      </c>
      <c r="R1681" s="8">
        <f t="shared" si="187"/>
        <v>0.32100152929108999</v>
      </c>
      <c r="S1681" s="8">
        <f t="shared" si="188"/>
        <v>6.51638229468976E-4</v>
      </c>
    </row>
    <row r="1682" spans="1:19" x14ac:dyDescent="0.2">
      <c r="A1682" s="8">
        <v>1680</v>
      </c>
      <c r="B1682" s="8">
        <f>IF(Päälaskenta!C$7,Päälaskenta!E$7,Päälaskenta!G$5)</f>
        <v>2.5</v>
      </c>
      <c r="C1682" s="56">
        <v>0.32</v>
      </c>
      <c r="D1682" s="92">
        <f t="shared" si="182"/>
        <v>7.8125</v>
      </c>
      <c r="E1682" s="8">
        <f>Päälaskenta!F$15</f>
        <v>0.08</v>
      </c>
      <c r="F1682" s="93">
        <f>SQRT(POWER(Päälaskenta!C$15/(2*Päälaskenta!E$15),2)+(D1682/Päälaskenta!E$15))-Päälaskenta!C$15/(2*Päälaskenta!E$15)</f>
        <v>1.6720999999999999</v>
      </c>
      <c r="G1682" s="57">
        <f>2*SQRT((POWER(F1682,2))+POWER(Päälaskenta!E$15*F1682,2))+Päälaskenta!C$15</f>
        <v>7.73</v>
      </c>
      <c r="H1682" s="57">
        <f t="shared" si="183"/>
        <v>1.01</v>
      </c>
      <c r="I1682" s="62">
        <f t="shared" si="184"/>
        <v>6.4700000000000001E-4</v>
      </c>
      <c r="M1682" s="8">
        <f>IF(F1682&gt;(Päälaskenta!D$24+Päälaskenta!D$20),(F1682*Päälaskenta!C$15 + F1682*F1682*Päälaskenta!E$15)+(Päälaskenta!C$15 + F1682*Päälaskenta!E$15)*(F1682-(Päälaskenta!D$24+Päälaskenta!D$20)),F1682*Päälaskenta!C$15 + F1682*F1682*Päälaskenta!E$15)</f>
        <v>7.8122184099999998</v>
      </c>
      <c r="N1682" s="8">
        <f>IF(F1682&gt;Päälaskenta!D$24+Päälaskenta!D$20,2*SQRT(POWER((Päälaskenta!D$24+Päälaskenta!D$20),2)+POWER(Päälaskenta!E$15*(Päälaskenta!D$24+Päälaskenta!D$20),2))+Päälaskenta!C$15,(2*SQRT((POWER(F1682,2))+POWER(Päälaskenta!E$15*F1682,2))+Päälaskenta!C$15))</f>
        <v>7.7294129952880999</v>
      </c>
      <c r="O1682" s="8">
        <f t="shared" si="185"/>
        <v>1.01071302759503</v>
      </c>
      <c r="P1682" s="8">
        <f>Päälaskenta!F$15</f>
        <v>0.08</v>
      </c>
      <c r="Q1682" s="8">
        <f t="shared" si="186"/>
        <v>98.348928334414396</v>
      </c>
      <c r="R1682" s="8">
        <f t="shared" si="187"/>
        <v>0.32001153434213803</v>
      </c>
      <c r="S1682" s="8">
        <f t="shared" si="188"/>
        <v>6.4616101700598898E-4</v>
      </c>
    </row>
    <row r="1683" spans="1:19" x14ac:dyDescent="0.2">
      <c r="A1683" s="8">
        <v>1681</v>
      </c>
      <c r="B1683" s="8">
        <f>IF(Päälaskenta!C$7,Päälaskenta!E$7,Päälaskenta!G$5)</f>
        <v>2.5</v>
      </c>
      <c r="C1683" s="56">
        <v>0.31900000000000001</v>
      </c>
      <c r="D1683" s="92">
        <f t="shared" si="182"/>
        <v>7.8369900000000001</v>
      </c>
      <c r="E1683" s="8">
        <f>Päälaskenta!F$15</f>
        <v>0.08</v>
      </c>
      <c r="F1683" s="93">
        <f>SQRT(POWER(Päälaskenta!C$15/(2*Päälaskenta!E$15),2)+(D1683/Päälaskenta!E$15))-Päälaskenta!C$15/(2*Päälaskenta!E$15)</f>
        <v>1.6759999999999999</v>
      </c>
      <c r="G1683" s="57">
        <f>2*SQRT((POWER(F1683,2))+POWER(Päälaskenta!E$15*F1683,2))+Päälaskenta!C$15</f>
        <v>7.74</v>
      </c>
      <c r="H1683" s="57">
        <f t="shared" si="183"/>
        <v>1.01</v>
      </c>
      <c r="I1683" s="62">
        <f t="shared" si="184"/>
        <v>6.4300000000000002E-4</v>
      </c>
      <c r="M1683" s="8">
        <f>IF(F1683&gt;(Päälaskenta!D$24+Päälaskenta!D$20),(F1683*Päälaskenta!C$15 + F1683*F1683*Päälaskenta!E$15)+(Päälaskenta!C$15 + F1683*Päälaskenta!E$15)*(F1683-(Päälaskenta!D$24+Päälaskenta!D$20)),F1683*Päälaskenta!C$15 + F1683*F1683*Päälaskenta!E$15)</f>
        <v>7.8369759999999999</v>
      </c>
      <c r="N1683" s="8">
        <f>IF(F1683&gt;Päälaskenta!D$24+Päälaskenta!D$20,2*SQRT(POWER((Päälaskenta!D$24+Päälaskenta!D$20),2)+POWER(Päälaskenta!E$15*(Päälaskenta!D$24+Päälaskenta!D$20),2))+Päälaskenta!C$15,(2*SQRT((POWER(F1683,2))+POWER(Päälaskenta!E$15*F1683,2))+Päälaskenta!C$15))</f>
        <v>7.7404438610746098</v>
      </c>
      <c r="O1683" s="8">
        <f t="shared" si="185"/>
        <v>1.0124711373996</v>
      </c>
      <c r="P1683" s="8">
        <f>Päälaskenta!F$15</f>
        <v>0.08</v>
      </c>
      <c r="Q1683" s="8">
        <f t="shared" si="186"/>
        <v>98.774983131932402</v>
      </c>
      <c r="R1683" s="8">
        <f t="shared" si="187"/>
        <v>0.319000594106706</v>
      </c>
      <c r="S1683" s="8">
        <f t="shared" si="188"/>
        <v>6.4059875306558096E-4</v>
      </c>
    </row>
    <row r="1684" spans="1:19" x14ac:dyDescent="0.2">
      <c r="A1684" s="8">
        <v>1682</v>
      </c>
      <c r="B1684" s="8">
        <f>IF(Päälaskenta!C$7,Päälaskenta!E$7,Päälaskenta!G$5)</f>
        <v>2.5</v>
      </c>
      <c r="C1684" s="56">
        <v>0.318</v>
      </c>
      <c r="D1684" s="92">
        <f t="shared" si="182"/>
        <v>7.8616400000000004</v>
      </c>
      <c r="E1684" s="8">
        <f>Päälaskenta!F$15</f>
        <v>0.08</v>
      </c>
      <c r="F1684" s="93">
        <f>SQRT(POWER(Päälaskenta!C$15/(2*Päälaskenta!E$15),2)+(D1684/Päälaskenta!E$15))-Päälaskenta!C$15/(2*Päälaskenta!E$15)</f>
        <v>1.6798999999999999</v>
      </c>
      <c r="G1684" s="57">
        <f>2*SQRT((POWER(F1684,2))+POWER(Päälaskenta!E$15*F1684,2))+Päälaskenta!C$15</f>
        <v>7.75</v>
      </c>
      <c r="H1684" s="57">
        <f t="shared" si="183"/>
        <v>1.01</v>
      </c>
      <c r="I1684" s="62">
        <f t="shared" si="184"/>
        <v>6.3900000000000003E-4</v>
      </c>
      <c r="M1684" s="8">
        <f>IF(F1684&gt;(Päälaskenta!D$24+Päälaskenta!D$20),(F1684*Päälaskenta!C$15 + F1684*F1684*Päälaskenta!E$15)+(Päälaskenta!C$15 + F1684*Päälaskenta!E$15)*(F1684-(Päälaskenta!D$24+Päälaskenta!D$20)),F1684*Päälaskenta!C$15 + F1684*F1684*Päälaskenta!E$15)</f>
        <v>7.8617640099999999</v>
      </c>
      <c r="N1684" s="8">
        <f>IF(F1684&gt;Päälaskenta!D$24+Päälaskenta!D$20,2*SQRT(POWER((Päälaskenta!D$24+Päälaskenta!D$20),2)+POWER(Päälaskenta!E$15*(Päälaskenta!D$24+Päälaskenta!D$20),2))+Päälaskenta!C$15,(2*SQRT((POWER(F1684,2))+POWER(Päälaskenta!E$15*F1684,2))+Päälaskenta!C$15))</f>
        <v>7.7514747268611197</v>
      </c>
      <c r="O1684" s="8">
        <f t="shared" si="185"/>
        <v>1.0142281678035701</v>
      </c>
      <c r="P1684" s="8">
        <f>Päälaskenta!F$15</f>
        <v>0.08</v>
      </c>
      <c r="Q1684" s="8">
        <f t="shared" si="186"/>
        <v>99.202007660412306</v>
      </c>
      <c r="R1684" s="8">
        <f t="shared" si="187"/>
        <v>0.31799479058644498</v>
      </c>
      <c r="S1684" s="8">
        <f t="shared" si="188"/>
        <v>6.3509558588435103E-4</v>
      </c>
    </row>
    <row r="1685" spans="1:19" x14ac:dyDescent="0.2">
      <c r="A1685" s="8">
        <v>1683</v>
      </c>
      <c r="B1685" s="8">
        <f>IF(Päälaskenta!C$7,Päälaskenta!E$7,Päälaskenta!G$5)</f>
        <v>2.5</v>
      </c>
      <c r="C1685" s="56">
        <v>0.317</v>
      </c>
      <c r="D1685" s="92">
        <f t="shared" si="182"/>
        <v>7.8864400000000003</v>
      </c>
      <c r="E1685" s="8">
        <f>Päälaskenta!F$15</f>
        <v>0.08</v>
      </c>
      <c r="F1685" s="93">
        <f>SQRT(POWER(Päälaskenta!C$15/(2*Päälaskenta!E$15),2)+(D1685/Päälaskenta!E$15))-Päälaskenta!C$15/(2*Päälaskenta!E$15)</f>
        <v>1.6838</v>
      </c>
      <c r="G1685" s="57">
        <f>2*SQRT((POWER(F1685,2))+POWER(Päälaskenta!E$15*F1685,2))+Päälaskenta!C$15</f>
        <v>7.76</v>
      </c>
      <c r="H1685" s="57">
        <f t="shared" si="183"/>
        <v>1.02</v>
      </c>
      <c r="I1685" s="62">
        <f t="shared" si="184"/>
        <v>6.2600000000000004E-4</v>
      </c>
      <c r="M1685" s="8">
        <f>IF(F1685&gt;(Päälaskenta!D$24+Päälaskenta!D$20),(F1685*Päälaskenta!C$15 + F1685*F1685*Päälaskenta!E$15)+(Päälaskenta!C$15 + F1685*Päälaskenta!E$15)*(F1685-(Päälaskenta!D$24+Päälaskenta!D$20)),F1685*Päälaskenta!C$15 + F1685*F1685*Päälaskenta!E$15)</f>
        <v>7.8865824399999997</v>
      </c>
      <c r="N1685" s="8">
        <f>IF(F1685&gt;Päälaskenta!D$24+Päälaskenta!D$20,2*SQRT(POWER((Päälaskenta!D$24+Päälaskenta!D$20),2)+POWER(Päälaskenta!E$15*(Päälaskenta!D$24+Päälaskenta!D$20),2))+Päälaskenta!C$15,(2*SQRT((POWER(F1685,2))+POWER(Päälaskenta!E$15*F1685,2))+Päälaskenta!C$15))</f>
        <v>7.7625055926476296</v>
      </c>
      <c r="O1685" s="8">
        <f t="shared" si="185"/>
        <v>1.0159841234085401</v>
      </c>
      <c r="P1685" s="8">
        <f>Päälaskenta!F$15</f>
        <v>0.08</v>
      </c>
      <c r="Q1685" s="8">
        <f t="shared" si="186"/>
        <v>99.630002533298097</v>
      </c>
      <c r="R1685" s="8">
        <f t="shared" si="187"/>
        <v>0.31699408698503401</v>
      </c>
      <c r="S1685" s="8">
        <f t="shared" si="188"/>
        <v>6.2965076395045004E-4</v>
      </c>
    </row>
    <row r="1686" spans="1:19" x14ac:dyDescent="0.2">
      <c r="A1686" s="8">
        <v>1684</v>
      </c>
      <c r="B1686" s="8">
        <f>IF(Päälaskenta!C$7,Päälaskenta!E$7,Päälaskenta!G$5)</f>
        <v>2.5</v>
      </c>
      <c r="C1686" s="56">
        <v>0.316</v>
      </c>
      <c r="D1686" s="92">
        <f t="shared" si="182"/>
        <v>7.9113899999999999</v>
      </c>
      <c r="E1686" s="8">
        <f>Päälaskenta!F$15</f>
        <v>0.08</v>
      </c>
      <c r="F1686" s="93">
        <f>SQRT(POWER(Päälaskenta!C$15/(2*Päälaskenta!E$15),2)+(D1686/Päälaskenta!E$15))-Päälaskenta!C$15/(2*Päälaskenta!E$15)</f>
        <v>1.6877</v>
      </c>
      <c r="G1686" s="57">
        <f>2*SQRT((POWER(F1686,2))+POWER(Päälaskenta!E$15*F1686,2))+Päälaskenta!C$15</f>
        <v>7.77</v>
      </c>
      <c r="H1686" s="57">
        <f t="shared" si="183"/>
        <v>1.02</v>
      </c>
      <c r="I1686" s="62">
        <f t="shared" si="184"/>
        <v>6.2200000000000005E-4</v>
      </c>
      <c r="M1686" s="8">
        <f>IF(F1686&gt;(Päälaskenta!D$24+Päälaskenta!D$20),(F1686*Päälaskenta!C$15 + F1686*F1686*Päälaskenta!E$15)+(Päälaskenta!C$15 + F1686*Päälaskenta!E$15)*(F1686-(Päälaskenta!D$24+Päälaskenta!D$20)),F1686*Päälaskenta!C$15 + F1686*F1686*Päälaskenta!E$15)</f>
        <v>7.9114312900000003</v>
      </c>
      <c r="N1686" s="8">
        <f>IF(F1686&gt;Päälaskenta!D$24+Päälaskenta!D$20,2*SQRT(POWER((Päälaskenta!D$24+Päälaskenta!D$20),2)+POWER(Päälaskenta!E$15*(Päälaskenta!D$24+Päälaskenta!D$20),2))+Päälaskenta!C$15,(2*SQRT((POWER(F1686,2))+POWER(Päälaskenta!E$15*F1686,2))+Päälaskenta!C$15))</f>
        <v>7.7735364584341404</v>
      </c>
      <c r="O1686" s="8">
        <f t="shared" si="185"/>
        <v>1.01773900879004</v>
      </c>
      <c r="P1686" s="8">
        <f>Päälaskenta!F$15</f>
        <v>0.08</v>
      </c>
      <c r="Q1686" s="8">
        <f t="shared" si="186"/>
        <v>100.058968364463</v>
      </c>
      <c r="R1686" s="8">
        <f t="shared" si="187"/>
        <v>0.315998446849938</v>
      </c>
      <c r="S1686" s="8">
        <f t="shared" si="188"/>
        <v>6.2426354691971905E-4</v>
      </c>
    </row>
    <row r="1687" spans="1:19" x14ac:dyDescent="0.2">
      <c r="A1687" s="8">
        <v>1685</v>
      </c>
      <c r="B1687" s="8">
        <f>IF(Päälaskenta!C$7,Päälaskenta!E$7,Päälaskenta!G$5)</f>
        <v>2.5</v>
      </c>
      <c r="C1687" s="56">
        <v>0.315</v>
      </c>
      <c r="D1687" s="92">
        <f t="shared" si="182"/>
        <v>7.9365100000000002</v>
      </c>
      <c r="E1687" s="8">
        <f>Päälaskenta!F$15</f>
        <v>0.08</v>
      </c>
      <c r="F1687" s="93">
        <f>SQRT(POWER(Päälaskenta!C$15/(2*Päälaskenta!E$15),2)+(D1687/Päälaskenta!E$15))-Päälaskenta!C$15/(2*Päälaskenta!E$15)</f>
        <v>1.6916</v>
      </c>
      <c r="G1687" s="57">
        <f>2*SQRT((POWER(F1687,2))+POWER(Päälaskenta!E$15*F1687,2))+Päälaskenta!C$15</f>
        <v>7.78</v>
      </c>
      <c r="H1687" s="57">
        <f t="shared" si="183"/>
        <v>1.02</v>
      </c>
      <c r="I1687" s="62">
        <f t="shared" si="184"/>
        <v>6.1799999999999995E-4</v>
      </c>
      <c r="M1687" s="8">
        <f>IF(F1687&gt;(Päälaskenta!D$24+Päälaskenta!D$20),(F1687*Päälaskenta!C$15 + F1687*F1687*Päälaskenta!E$15)+(Päälaskenta!C$15 + F1687*Päälaskenta!E$15)*(F1687-(Päälaskenta!D$24+Päälaskenta!D$20)),F1687*Päälaskenta!C$15 + F1687*F1687*Päälaskenta!E$15)</f>
        <v>7.9363105599999999</v>
      </c>
      <c r="N1687" s="8">
        <f>IF(F1687&gt;Päälaskenta!D$24+Päälaskenta!D$20,2*SQRT(POWER((Päälaskenta!D$24+Päälaskenta!D$20),2)+POWER(Päälaskenta!E$15*(Päälaskenta!D$24+Päälaskenta!D$20),2))+Päälaskenta!C$15,(2*SQRT((POWER(F1687,2))+POWER(Päälaskenta!E$15*F1687,2))+Päälaskenta!C$15))</f>
        <v>7.7845673242206601</v>
      </c>
      <c r="O1687" s="8">
        <f t="shared" si="185"/>
        <v>1.0194928284976399</v>
      </c>
      <c r="P1687" s="8">
        <f>Päälaskenta!F$15</f>
        <v>0.08</v>
      </c>
      <c r="Q1687" s="8">
        <f t="shared" si="186"/>
        <v>100.48890576820099</v>
      </c>
      <c r="R1687" s="8">
        <f t="shared" si="187"/>
        <v>0.31500783406842903</v>
      </c>
      <c r="S1687" s="8">
        <f t="shared" si="188"/>
        <v>6.1893320542548403E-4</v>
      </c>
    </row>
    <row r="1688" spans="1:19" x14ac:dyDescent="0.2">
      <c r="A1688" s="8">
        <v>1686</v>
      </c>
      <c r="B1688" s="8">
        <f>IF(Päälaskenta!C$7,Päälaskenta!E$7,Päälaskenta!G$5)</f>
        <v>2.5</v>
      </c>
      <c r="C1688" s="56">
        <v>0.314</v>
      </c>
      <c r="D1688" s="92">
        <f t="shared" si="182"/>
        <v>7.9617800000000001</v>
      </c>
      <c r="E1688" s="8">
        <f>Päälaskenta!F$15</f>
        <v>0.08</v>
      </c>
      <c r="F1688" s="93">
        <f>SQRT(POWER(Päälaskenta!C$15/(2*Päälaskenta!E$15),2)+(D1688/Päälaskenta!E$15))-Päälaskenta!C$15/(2*Päälaskenta!E$15)</f>
        <v>1.6956</v>
      </c>
      <c r="G1688" s="57">
        <f>2*SQRT((POWER(F1688,2))+POWER(Päälaskenta!E$15*F1688,2))+Päälaskenta!C$15</f>
        <v>7.8</v>
      </c>
      <c r="H1688" s="57">
        <f t="shared" si="183"/>
        <v>1.02</v>
      </c>
      <c r="I1688" s="62">
        <f t="shared" si="184"/>
        <v>6.1499999999999999E-4</v>
      </c>
      <c r="M1688" s="8">
        <f>IF(F1688&gt;(Päälaskenta!D$24+Päälaskenta!D$20),(F1688*Päälaskenta!C$15 + F1688*F1688*Päälaskenta!E$15)+(Päälaskenta!C$15 + F1688*Päälaskenta!E$15)*(F1688-(Päälaskenta!D$24+Päälaskenta!D$20)),F1688*Päälaskenta!C$15 + F1688*F1688*Päälaskenta!E$15)</f>
        <v>7.9618593600000001</v>
      </c>
      <c r="N1688" s="8">
        <f>IF(F1688&gt;Päälaskenta!D$24+Päälaskenta!D$20,2*SQRT(POWER((Päälaskenta!D$24+Päälaskenta!D$20),2)+POWER(Päälaskenta!E$15*(Päälaskenta!D$24+Päälaskenta!D$20),2))+Päälaskenta!C$15,(2*SQRT((POWER(F1688,2))+POWER(Päälaskenta!E$15*F1688,2))+Päälaskenta!C$15))</f>
        <v>7.7958810327196399</v>
      </c>
      <c r="O1688" s="8">
        <f t="shared" si="185"/>
        <v>1.02129051566895</v>
      </c>
      <c r="P1688" s="8">
        <f>Päälaskenta!F$15</f>
        <v>0.08</v>
      </c>
      <c r="Q1688" s="8">
        <f t="shared" si="186"/>
        <v>100.930877112082</v>
      </c>
      <c r="R1688" s="8">
        <f t="shared" si="187"/>
        <v>0.31399700584512702</v>
      </c>
      <c r="S1688" s="8">
        <f t="shared" si="188"/>
        <v>6.13524517504228E-4</v>
      </c>
    </row>
    <row r="1689" spans="1:19" x14ac:dyDescent="0.2">
      <c r="A1689" s="8">
        <v>1687</v>
      </c>
      <c r="B1689" s="8">
        <f>IF(Päälaskenta!C$7,Päälaskenta!E$7,Päälaskenta!G$5)</f>
        <v>2.5</v>
      </c>
      <c r="C1689" s="56">
        <v>0.313</v>
      </c>
      <c r="D1689" s="92">
        <f t="shared" si="182"/>
        <v>7.9872199999999998</v>
      </c>
      <c r="E1689" s="8">
        <f>Päälaskenta!F$15</f>
        <v>0.08</v>
      </c>
      <c r="F1689" s="93">
        <f>SQRT(POWER(Päälaskenta!C$15/(2*Päälaskenta!E$15),2)+(D1689/Päälaskenta!E$15))-Päälaskenta!C$15/(2*Päälaskenta!E$15)</f>
        <v>1.6996</v>
      </c>
      <c r="G1689" s="57">
        <f>2*SQRT((POWER(F1689,2))+POWER(Päälaskenta!E$15*F1689,2))+Päälaskenta!C$15</f>
        <v>7.81</v>
      </c>
      <c r="H1689" s="57">
        <f t="shared" si="183"/>
        <v>1.02</v>
      </c>
      <c r="I1689" s="62">
        <f t="shared" si="184"/>
        <v>6.11E-4</v>
      </c>
      <c r="M1689" s="8">
        <f>IF(F1689&gt;(Päälaskenta!D$24+Päälaskenta!D$20),(F1689*Päälaskenta!C$15 + F1689*F1689*Päälaskenta!E$15)+(Päälaskenta!C$15 + F1689*Päälaskenta!E$15)*(F1689-(Päälaskenta!D$24+Päälaskenta!D$20)),F1689*Päälaskenta!C$15 + F1689*F1689*Päälaskenta!E$15)</f>
        <v>7.9874401600000002</v>
      </c>
      <c r="N1689" s="8">
        <f>IF(F1689&gt;Päälaskenta!D$24+Päälaskenta!D$20,2*SQRT(POWER((Päälaskenta!D$24+Päälaskenta!D$20),2)+POWER(Päälaskenta!E$15*(Päälaskenta!D$24+Päälaskenta!D$20),2))+Päälaskenta!C$15,(2*SQRT((POWER(F1689,2))+POWER(Päälaskenta!E$15*F1689,2))+Päälaskenta!C$15))</f>
        <v>7.8071947412186304</v>
      </c>
      <c r="O1689" s="8">
        <f t="shared" si="185"/>
        <v>1.02308709142732</v>
      </c>
      <c r="P1689" s="8">
        <f>Päälaskenta!F$15</f>
        <v>0.08</v>
      </c>
      <c r="Q1689" s="8">
        <f t="shared" si="186"/>
        <v>101.37387180184901</v>
      </c>
      <c r="R1689" s="8">
        <f t="shared" si="187"/>
        <v>0.31299139022282202</v>
      </c>
      <c r="S1689" s="8">
        <f t="shared" si="188"/>
        <v>6.08174139666048E-4</v>
      </c>
    </row>
    <row r="1690" spans="1:19" x14ac:dyDescent="0.2">
      <c r="A1690" s="8">
        <v>1688</v>
      </c>
      <c r="B1690" s="8">
        <f>IF(Päälaskenta!C$7,Päälaskenta!E$7,Päälaskenta!G$5)</f>
        <v>2.5</v>
      </c>
      <c r="C1690" s="56">
        <v>0.312</v>
      </c>
      <c r="D1690" s="92">
        <f t="shared" si="182"/>
        <v>8.0128199999999996</v>
      </c>
      <c r="E1690" s="8">
        <f>Päälaskenta!F$15</f>
        <v>0.08</v>
      </c>
      <c r="F1690" s="93">
        <f>SQRT(POWER(Päälaskenta!C$15/(2*Päälaskenta!E$15),2)+(D1690/Päälaskenta!E$15))-Päälaskenta!C$15/(2*Päälaskenta!E$15)</f>
        <v>1.7036</v>
      </c>
      <c r="G1690" s="57">
        <f>2*SQRT((POWER(F1690,2))+POWER(Päälaskenta!E$15*F1690,2))+Päälaskenta!C$15</f>
        <v>7.82</v>
      </c>
      <c r="H1690" s="57">
        <f t="shared" si="183"/>
        <v>1.02</v>
      </c>
      <c r="I1690" s="62">
        <f t="shared" si="184"/>
        <v>6.0700000000000001E-4</v>
      </c>
      <c r="M1690" s="8">
        <f>IF(F1690&gt;(Päälaskenta!D$24+Päälaskenta!D$20),(F1690*Päälaskenta!C$15 + F1690*F1690*Päälaskenta!E$15)+(Päälaskenta!C$15 + F1690*Päälaskenta!E$15)*(F1690-(Päälaskenta!D$24+Päälaskenta!D$20)),F1690*Päälaskenta!C$15 + F1690*F1690*Päälaskenta!E$15)</f>
        <v>8.0299859199999997</v>
      </c>
      <c r="N1690" s="8">
        <f>IF(F1690&gt;Päälaskenta!D$24+Päälaskenta!D$20,2*SQRT(POWER((Päälaskenta!D$24+Päälaskenta!D$20),2)+POWER(Päälaskenta!E$15*(Päälaskenta!D$24+Päälaskenta!D$20),2))+Päälaskenta!C$15,(2*SQRT((POWER(F1690,2))+POWER(Päälaskenta!E$15*F1690,2))+Päälaskenta!C$15))</f>
        <v>7.8083261120685199</v>
      </c>
      <c r="O1690" s="8">
        <f t="shared" si="185"/>
        <v>1.0283876217194501</v>
      </c>
      <c r="P1690" s="8">
        <f>Päälaskenta!F$15</f>
        <v>0.08</v>
      </c>
      <c r="Q1690" s="8">
        <f t="shared" si="186"/>
        <v>102.265549710456</v>
      </c>
      <c r="R1690" s="8">
        <f t="shared" si="187"/>
        <v>0.31133304901237002</v>
      </c>
      <c r="S1690" s="8">
        <f t="shared" si="188"/>
        <v>5.9761474318718703E-4</v>
      </c>
    </row>
    <row r="1691" spans="1:19" x14ac:dyDescent="0.2">
      <c r="A1691" s="8">
        <v>1689</v>
      </c>
      <c r="B1691" s="8">
        <f>IF(Päälaskenta!C$7,Päälaskenta!E$7,Päälaskenta!G$5)</f>
        <v>2.5</v>
      </c>
      <c r="C1691" s="56">
        <v>0.311</v>
      </c>
      <c r="D1691" s="92">
        <f t="shared" si="182"/>
        <v>8.0385899999999992</v>
      </c>
      <c r="E1691" s="8">
        <f>Päälaskenta!F$15</f>
        <v>0.08</v>
      </c>
      <c r="F1691" s="93">
        <f>SQRT(POWER(Päälaskenta!C$15/(2*Päälaskenta!E$15),2)+(D1691/Päälaskenta!E$15))-Päälaskenta!C$15/(2*Päälaskenta!E$15)</f>
        <v>1.7076</v>
      </c>
      <c r="G1691" s="57">
        <f>2*SQRT((POWER(F1691,2))+POWER(Päälaskenta!E$15*F1691,2))+Päälaskenta!C$15</f>
        <v>7.83</v>
      </c>
      <c r="H1691" s="57">
        <f t="shared" si="183"/>
        <v>1.03</v>
      </c>
      <c r="I1691" s="62">
        <f t="shared" si="184"/>
        <v>5.9500000000000004E-4</v>
      </c>
      <c r="M1691" s="8">
        <f>IF(F1691&gt;(Päälaskenta!D$24+Päälaskenta!D$20),(F1691*Päälaskenta!C$15 + F1691*F1691*Päälaskenta!E$15)+(Päälaskenta!C$15 + F1691*Päälaskenta!E$15)*(F1691-(Päälaskenta!D$24+Päälaskenta!D$20)),F1691*Päälaskenta!C$15 + F1691*F1691*Päälaskenta!E$15)</f>
        <v>8.07447552</v>
      </c>
      <c r="N1691" s="8">
        <f>IF(F1691&gt;Päälaskenta!D$24+Päälaskenta!D$20,2*SQRT(POWER((Päälaskenta!D$24+Päälaskenta!D$20),2)+POWER(Päälaskenta!E$15*(Päälaskenta!D$24+Päälaskenta!D$20),2))+Päälaskenta!C$15,(2*SQRT((POWER(F1691,2))+POWER(Päälaskenta!E$15*F1691,2))+Päälaskenta!C$15))</f>
        <v>7.8083261120685199</v>
      </c>
      <c r="O1691" s="8">
        <f t="shared" si="185"/>
        <v>1.03408533456615</v>
      </c>
      <c r="P1691" s="8">
        <f>Päälaskenta!F$15</f>
        <v>0.08</v>
      </c>
      <c r="Q1691" s="8">
        <f t="shared" si="186"/>
        <v>103.21161836228301</v>
      </c>
      <c r="R1691" s="8">
        <f t="shared" si="187"/>
        <v>0.30961763322059099</v>
      </c>
      <c r="S1691" s="8">
        <f t="shared" si="188"/>
        <v>5.8670912343173102E-4</v>
      </c>
    </row>
    <row r="1692" spans="1:19" x14ac:dyDescent="0.2">
      <c r="A1692" s="8">
        <v>1690</v>
      </c>
      <c r="B1692" s="8">
        <f>IF(Päälaskenta!C$7,Päälaskenta!E$7,Päälaskenta!G$5)</f>
        <v>2.5</v>
      </c>
      <c r="C1692" s="56">
        <v>0.31</v>
      </c>
      <c r="D1692" s="92">
        <f t="shared" si="182"/>
        <v>8.0645199999999999</v>
      </c>
      <c r="E1692" s="8">
        <f>Päälaskenta!F$15</f>
        <v>0.08</v>
      </c>
      <c r="F1692" s="93">
        <f>SQRT(POWER(Päälaskenta!C$15/(2*Päälaskenta!E$15),2)+(D1692/Päälaskenta!E$15))-Päälaskenta!C$15/(2*Päälaskenta!E$15)</f>
        <v>1.7116</v>
      </c>
      <c r="G1692" s="57">
        <f>2*SQRT((POWER(F1692,2))+POWER(Päälaskenta!E$15*F1692,2))+Päälaskenta!C$15</f>
        <v>7.84</v>
      </c>
      <c r="H1692" s="57">
        <f t="shared" si="183"/>
        <v>1.03</v>
      </c>
      <c r="I1692" s="62">
        <f t="shared" si="184"/>
        <v>5.9100000000000005E-4</v>
      </c>
      <c r="M1692" s="8">
        <f>IF(F1692&gt;(Päälaskenta!D$24+Päälaskenta!D$20),(F1692*Päälaskenta!C$15 + F1692*F1692*Päälaskenta!E$15)+(Päälaskenta!C$15 + F1692*Päälaskenta!E$15)*(F1692-(Päälaskenta!D$24+Päälaskenta!D$20)),F1692*Päälaskenta!C$15 + F1692*F1692*Päälaskenta!E$15)</f>
        <v>8.1190291200000004</v>
      </c>
      <c r="N1692" s="8">
        <f>IF(F1692&gt;Päälaskenta!D$24+Päälaskenta!D$20,2*SQRT(POWER((Päälaskenta!D$24+Päälaskenta!D$20),2)+POWER(Päälaskenta!E$15*(Päälaskenta!D$24+Päälaskenta!D$20),2))+Päälaskenta!C$15,(2*SQRT((POWER(F1692,2))+POWER(Päälaskenta!E$15*F1692,2))+Päälaskenta!C$15))</f>
        <v>7.8083261120685199</v>
      </c>
      <c r="O1692" s="8">
        <f t="shared" si="185"/>
        <v>1.03979124379184</v>
      </c>
      <c r="P1692" s="8">
        <f>Päälaskenta!F$15</f>
        <v>0.08</v>
      </c>
      <c r="Q1692" s="8">
        <f t="shared" si="186"/>
        <v>104.16253705166901</v>
      </c>
      <c r="R1692" s="8">
        <f t="shared" si="187"/>
        <v>0.30791859014788198</v>
      </c>
      <c r="S1692" s="8">
        <f t="shared" si="188"/>
        <v>5.7604567295417304E-4</v>
      </c>
    </row>
    <row r="1693" spans="1:19" x14ac:dyDescent="0.2">
      <c r="A1693" s="8">
        <v>1691</v>
      </c>
      <c r="B1693" s="8">
        <f>IF(Päälaskenta!C$7,Päälaskenta!E$7,Päälaskenta!G$5)</f>
        <v>2.5</v>
      </c>
      <c r="C1693" s="56">
        <v>0.309</v>
      </c>
      <c r="D1693" s="92">
        <f t="shared" si="182"/>
        <v>8.0906099999999999</v>
      </c>
      <c r="E1693" s="8">
        <f>Päälaskenta!F$15</f>
        <v>0.08</v>
      </c>
      <c r="F1693" s="93">
        <f>SQRT(POWER(Päälaskenta!C$15/(2*Päälaskenta!E$15),2)+(D1693/Päälaskenta!E$15))-Päälaskenta!C$15/(2*Päälaskenta!E$15)</f>
        <v>1.7157</v>
      </c>
      <c r="G1693" s="57">
        <f>2*SQRT((POWER(F1693,2))+POWER(Päälaskenta!E$15*F1693,2))+Päälaskenta!C$15</f>
        <v>7.85</v>
      </c>
      <c r="H1693" s="57">
        <f t="shared" si="183"/>
        <v>1.03</v>
      </c>
      <c r="I1693" s="62">
        <f t="shared" si="184"/>
        <v>5.8699999999999996E-4</v>
      </c>
      <c r="M1693" s="8">
        <f>IF(F1693&gt;(Päälaskenta!D$24+Päälaskenta!D$20),(F1693*Päälaskenta!C$15 + F1693*F1693*Päälaskenta!E$15)+(Päälaskenta!C$15 + F1693*Päälaskenta!E$15)*(F1693-(Päälaskenta!D$24+Päälaskenta!D$20)),F1693*Päälaskenta!C$15 + F1693*F1693*Päälaskenta!E$15)</f>
        <v>8.1647629800000008</v>
      </c>
      <c r="N1693" s="8">
        <f>IF(F1693&gt;Päälaskenta!D$24+Päälaskenta!D$20,2*SQRT(POWER((Päälaskenta!D$24+Päälaskenta!D$20),2)+POWER(Päälaskenta!E$15*(Päälaskenta!D$24+Päälaskenta!D$20),2))+Päälaskenta!C$15,(2*SQRT((POWER(F1693,2))+POWER(Päälaskenta!E$15*F1693,2))+Päälaskenta!C$15))</f>
        <v>7.8083261120685199</v>
      </c>
      <c r="O1693" s="8">
        <f t="shared" si="185"/>
        <v>1.04564830705272</v>
      </c>
      <c r="P1693" s="8">
        <f>Päälaskenta!F$15</f>
        <v>0.08</v>
      </c>
      <c r="Q1693" s="8">
        <f t="shared" si="186"/>
        <v>105.142271173567</v>
      </c>
      <c r="R1693" s="8">
        <f t="shared" si="187"/>
        <v>0.306193824134745</v>
      </c>
      <c r="S1693" s="8">
        <f t="shared" si="188"/>
        <v>5.6536030086708601E-4</v>
      </c>
    </row>
    <row r="1694" spans="1:19" x14ac:dyDescent="0.2">
      <c r="A1694" s="8">
        <v>1692</v>
      </c>
      <c r="B1694" s="8">
        <f>IF(Päälaskenta!C$7,Päälaskenta!E$7,Päälaskenta!G$5)</f>
        <v>2.5</v>
      </c>
      <c r="C1694" s="56">
        <v>0.308</v>
      </c>
      <c r="D1694" s="92">
        <f t="shared" si="182"/>
        <v>8.1168800000000001</v>
      </c>
      <c r="E1694" s="8">
        <f>Päälaskenta!F$15</f>
        <v>0.08</v>
      </c>
      <c r="F1694" s="93">
        <f>SQRT(POWER(Päälaskenta!C$15/(2*Päälaskenta!E$15),2)+(D1694/Päälaskenta!E$15))-Päälaskenta!C$15/(2*Päälaskenta!E$15)</f>
        <v>1.7198</v>
      </c>
      <c r="G1694" s="57">
        <f>2*SQRT((POWER(F1694,2))+POWER(Päälaskenta!E$15*F1694,2))+Päälaskenta!C$15</f>
        <v>7.86</v>
      </c>
      <c r="H1694" s="57">
        <f t="shared" si="183"/>
        <v>1.03</v>
      </c>
      <c r="I1694" s="62">
        <f t="shared" si="184"/>
        <v>5.8399999999999999E-4</v>
      </c>
      <c r="M1694" s="8">
        <f>IF(F1694&gt;(Päälaskenta!D$24+Päälaskenta!D$20),(F1694*Päälaskenta!C$15 + F1694*F1694*Päälaskenta!E$15)+(Päälaskenta!C$15 + F1694*Päälaskenta!E$15)*(F1694-(Päälaskenta!D$24+Päälaskenta!D$20)),F1694*Päälaskenta!C$15 + F1694*F1694*Päälaskenta!E$15)</f>
        <v>8.2105640799999993</v>
      </c>
      <c r="N1694" s="8">
        <f>IF(F1694&gt;Päälaskenta!D$24+Päälaskenta!D$20,2*SQRT(POWER((Päälaskenta!D$24+Päälaskenta!D$20),2)+POWER(Päälaskenta!E$15*(Päälaskenta!D$24+Päälaskenta!D$20),2))+Päälaskenta!C$15,(2*SQRT((POWER(F1694,2))+POWER(Päälaskenta!E$15*F1694,2))+Päälaskenta!C$15))</f>
        <v>7.8083261120685199</v>
      </c>
      <c r="O1694" s="8">
        <f t="shared" si="185"/>
        <v>1.05151398163427</v>
      </c>
      <c r="P1694" s="8">
        <f>Päälaskenta!F$15</f>
        <v>0.08</v>
      </c>
      <c r="Q1694" s="8">
        <f t="shared" si="186"/>
        <v>106.127119250638</v>
      </c>
      <c r="R1694" s="8">
        <f t="shared" si="187"/>
        <v>0.30448577900874302</v>
      </c>
      <c r="S1694" s="8">
        <f t="shared" si="188"/>
        <v>5.5491602394158799E-4</v>
      </c>
    </row>
    <row r="1695" spans="1:19" x14ac:dyDescent="0.2">
      <c r="A1695" s="8">
        <v>1693</v>
      </c>
      <c r="B1695" s="8">
        <f>IF(Päälaskenta!C$7,Päälaskenta!E$7,Päälaskenta!G$5)</f>
        <v>2.5</v>
      </c>
      <c r="C1695" s="56">
        <v>0.307</v>
      </c>
      <c r="D1695" s="92">
        <f t="shared" si="182"/>
        <v>8.1433199999999992</v>
      </c>
      <c r="E1695" s="8">
        <f>Päälaskenta!F$15</f>
        <v>0.08</v>
      </c>
      <c r="F1695" s="93">
        <f>SQRT(POWER(Päälaskenta!C$15/(2*Päälaskenta!E$15),2)+(D1695/Päälaskenta!E$15))-Päälaskenta!C$15/(2*Päälaskenta!E$15)</f>
        <v>1.7239</v>
      </c>
      <c r="G1695" s="57">
        <f>2*SQRT((POWER(F1695,2))+POWER(Päälaskenta!E$15*F1695,2))+Päälaskenta!C$15</f>
        <v>7.88</v>
      </c>
      <c r="H1695" s="57">
        <f t="shared" si="183"/>
        <v>1.03</v>
      </c>
      <c r="I1695" s="62">
        <f t="shared" si="184"/>
        <v>5.8E-4</v>
      </c>
      <c r="M1695" s="8">
        <f>IF(F1695&gt;(Päälaskenta!D$24+Päälaskenta!D$20),(F1695*Päälaskenta!C$15 + F1695*F1695*Päälaskenta!E$15)+(Päälaskenta!C$15 + F1695*Päälaskenta!E$15)*(F1695-(Päälaskenta!D$24+Päälaskenta!D$20)),F1695*Päälaskenta!C$15 + F1695*F1695*Päälaskenta!E$15)</f>
        <v>8.2564324199999994</v>
      </c>
      <c r="N1695" s="8">
        <f>IF(F1695&gt;Päälaskenta!D$24+Päälaskenta!D$20,2*SQRT(POWER((Päälaskenta!D$24+Päälaskenta!D$20),2)+POWER(Päälaskenta!E$15*(Päälaskenta!D$24+Päälaskenta!D$20),2))+Päälaskenta!C$15,(2*SQRT((POWER(F1695,2))+POWER(Päälaskenta!E$15*F1695,2))+Päälaskenta!C$15))</f>
        <v>7.8083261120685199</v>
      </c>
      <c r="O1695" s="8">
        <f t="shared" si="185"/>
        <v>1.0573882675364801</v>
      </c>
      <c r="P1695" s="8">
        <f>Päälaskenta!F$15</f>
        <v>0.08</v>
      </c>
      <c r="Q1695" s="8">
        <f t="shared" si="186"/>
        <v>107.117090610316</v>
      </c>
      <c r="R1695" s="8">
        <f t="shared" si="187"/>
        <v>0.30279421823209202</v>
      </c>
      <c r="S1695" s="8">
        <f t="shared" si="188"/>
        <v>5.44706403253338E-4</v>
      </c>
    </row>
    <row r="1696" spans="1:19" x14ac:dyDescent="0.2">
      <c r="A1696" s="8">
        <v>1694</v>
      </c>
      <c r="B1696" s="8">
        <f>IF(Päälaskenta!C$7,Päälaskenta!E$7,Päälaskenta!G$5)</f>
        <v>2.5</v>
      </c>
      <c r="C1696" s="56">
        <v>0.30599999999999999</v>
      </c>
      <c r="D1696" s="92">
        <f t="shared" si="182"/>
        <v>8.1699300000000008</v>
      </c>
      <c r="E1696" s="8">
        <f>Päälaskenta!F$15</f>
        <v>0.08</v>
      </c>
      <c r="F1696" s="93">
        <f>SQRT(POWER(Päälaskenta!C$15/(2*Päälaskenta!E$15),2)+(D1696/Päälaskenta!E$15))-Päälaskenta!C$15/(2*Päälaskenta!E$15)</f>
        <v>1.728</v>
      </c>
      <c r="G1696" s="57">
        <f>2*SQRT((POWER(F1696,2))+POWER(Päälaskenta!E$15*F1696,2))+Päälaskenta!C$15</f>
        <v>7.89</v>
      </c>
      <c r="H1696" s="57">
        <f t="shared" si="183"/>
        <v>1.04</v>
      </c>
      <c r="I1696" s="62">
        <f t="shared" si="184"/>
        <v>5.6899999999999995E-4</v>
      </c>
      <c r="M1696" s="8">
        <f>IF(F1696&gt;(Päälaskenta!D$24+Päälaskenta!D$20),(F1696*Päälaskenta!C$15 + F1696*F1696*Päälaskenta!E$15)+(Päälaskenta!C$15 + F1696*Päälaskenta!E$15)*(F1696-(Päälaskenta!D$24+Päälaskenta!D$20)),F1696*Päälaskenta!C$15 + F1696*F1696*Päälaskenta!E$15)</f>
        <v>8.3023679999999995</v>
      </c>
      <c r="N1696" s="8">
        <f>IF(F1696&gt;Päälaskenta!D$24+Päälaskenta!D$20,2*SQRT(POWER((Päälaskenta!D$24+Päälaskenta!D$20),2)+POWER(Päälaskenta!E$15*(Päälaskenta!D$24+Päälaskenta!D$20),2))+Päälaskenta!C$15,(2*SQRT((POWER(F1696,2))+POWER(Päälaskenta!E$15*F1696,2))+Päälaskenta!C$15))</f>
        <v>7.8083261120685199</v>
      </c>
      <c r="O1696" s="8">
        <f t="shared" si="185"/>
        <v>1.06327116475936</v>
      </c>
      <c r="P1696" s="8">
        <f>Päälaskenta!F$15</f>
        <v>0.08</v>
      </c>
      <c r="Q1696" s="8">
        <f t="shared" si="186"/>
        <v>108.11219459447</v>
      </c>
      <c r="R1696" s="8">
        <f t="shared" si="187"/>
        <v>0.30111890968937999</v>
      </c>
      <c r="S1696" s="8">
        <f t="shared" si="188"/>
        <v>5.3472519901215105E-4</v>
      </c>
    </row>
    <row r="1697" spans="1:19" x14ac:dyDescent="0.2">
      <c r="A1697" s="8">
        <v>1695</v>
      </c>
      <c r="B1697" s="8">
        <f>IF(Päälaskenta!C$7,Päälaskenta!E$7,Päälaskenta!G$5)</f>
        <v>2.5</v>
      </c>
      <c r="C1697" s="56">
        <v>0.30499999999999999</v>
      </c>
      <c r="D1697" s="92">
        <f t="shared" si="182"/>
        <v>8.1967199999999991</v>
      </c>
      <c r="E1697" s="8">
        <f>Päälaskenta!F$15</f>
        <v>0.08</v>
      </c>
      <c r="F1697" s="93">
        <f>SQRT(POWER(Päälaskenta!C$15/(2*Päälaskenta!E$15),2)+(D1697/Päälaskenta!E$15))-Päälaskenta!C$15/(2*Päälaskenta!E$15)</f>
        <v>1.7321</v>
      </c>
      <c r="G1697" s="57">
        <f>2*SQRT((POWER(F1697,2))+POWER(Päälaskenta!E$15*F1697,2))+Päälaskenta!C$15</f>
        <v>7.9</v>
      </c>
      <c r="H1697" s="57">
        <f t="shared" si="183"/>
        <v>1.04</v>
      </c>
      <c r="I1697" s="62">
        <f t="shared" si="184"/>
        <v>5.6499999999999996E-4</v>
      </c>
      <c r="M1697" s="8">
        <f>IF(F1697&gt;(Päälaskenta!D$24+Päälaskenta!D$20),(F1697*Päälaskenta!C$15 + F1697*F1697*Päälaskenta!E$15)+(Päälaskenta!C$15 + F1697*Päälaskenta!E$15)*(F1697-(Päälaskenta!D$24+Päälaskenta!D$20)),F1697*Päälaskenta!C$15 + F1697*F1697*Päälaskenta!E$15)</f>
        <v>8.3483708199999995</v>
      </c>
      <c r="N1697" s="8">
        <f>IF(F1697&gt;Päälaskenta!D$24+Päälaskenta!D$20,2*SQRT(POWER((Päälaskenta!D$24+Päälaskenta!D$20),2)+POWER(Päälaskenta!E$15*(Päälaskenta!D$24+Päälaskenta!D$20),2))+Päälaskenta!C$15,(2*SQRT((POWER(F1697,2))+POWER(Päälaskenta!E$15*F1697,2))+Päälaskenta!C$15))</f>
        <v>7.8083261120685199</v>
      </c>
      <c r="O1697" s="8">
        <f t="shared" si="185"/>
        <v>1.0691626733029</v>
      </c>
      <c r="P1697" s="8">
        <f>Päälaskenta!F$15</f>
        <v>0.08</v>
      </c>
      <c r="Q1697" s="8">
        <f t="shared" si="186"/>
        <v>109.11244055926601</v>
      </c>
      <c r="R1697" s="8">
        <f t="shared" si="187"/>
        <v>0.29945962558476802</v>
      </c>
      <c r="S1697" s="8">
        <f t="shared" si="188"/>
        <v>5.2496636355555402E-4</v>
      </c>
    </row>
    <row r="1698" spans="1:19" x14ac:dyDescent="0.2">
      <c r="A1698" s="8">
        <v>1696</v>
      </c>
      <c r="B1698" s="8">
        <f>IF(Päälaskenta!C$7,Päälaskenta!E$7,Päälaskenta!G$5)</f>
        <v>2.5</v>
      </c>
      <c r="C1698" s="56">
        <v>0.30399999999999999</v>
      </c>
      <c r="D1698" s="92">
        <f t="shared" si="182"/>
        <v>8.2236799999999999</v>
      </c>
      <c r="E1698" s="8">
        <f>Päälaskenta!F$15</f>
        <v>0.08</v>
      </c>
      <c r="F1698" s="93">
        <f>SQRT(POWER(Päälaskenta!C$15/(2*Päälaskenta!E$15),2)+(D1698/Päälaskenta!E$15))-Päälaskenta!C$15/(2*Päälaskenta!E$15)</f>
        <v>1.7363</v>
      </c>
      <c r="G1698" s="57">
        <f>2*SQRT((POWER(F1698,2))+POWER(Päälaskenta!E$15*F1698,2))+Päälaskenta!C$15</f>
        <v>7.91</v>
      </c>
      <c r="H1698" s="57">
        <f t="shared" si="183"/>
        <v>1.04</v>
      </c>
      <c r="I1698" s="62">
        <f t="shared" si="184"/>
        <v>5.6099999999999998E-4</v>
      </c>
      <c r="M1698" s="8">
        <f>IF(F1698&gt;(Päälaskenta!D$24+Päälaskenta!D$20),(F1698*Päälaskenta!C$15 + F1698*F1698*Päälaskenta!E$15)+(Päälaskenta!C$15 + F1698*Päälaskenta!E$15)*(F1698-(Päälaskenta!D$24+Päälaskenta!D$20)),F1698*Päälaskenta!C$15 + F1698*F1698*Päälaskenta!E$15)</f>
        <v>8.3955653800000007</v>
      </c>
      <c r="N1698" s="8">
        <f>IF(F1698&gt;Päälaskenta!D$24+Päälaskenta!D$20,2*SQRT(POWER((Päälaskenta!D$24+Päälaskenta!D$20),2)+POWER(Päälaskenta!E$15*(Päälaskenta!D$24+Päälaskenta!D$20),2))+Päälaskenta!C$15,(2*SQRT((POWER(F1698,2))+POWER(Päälaskenta!E$15*F1698,2))+Päälaskenta!C$15))</f>
        <v>7.8083261120685199</v>
      </c>
      <c r="O1698" s="8">
        <f t="shared" si="185"/>
        <v>1.07520680610712</v>
      </c>
      <c r="P1698" s="8">
        <f>Päälaskenta!F$15</f>
        <v>0.08</v>
      </c>
      <c r="Q1698" s="8">
        <f t="shared" si="186"/>
        <v>110.14242419344799</v>
      </c>
      <c r="R1698" s="8">
        <f t="shared" si="187"/>
        <v>0.29777625291984799</v>
      </c>
      <c r="S1698" s="8">
        <f t="shared" si="188"/>
        <v>5.1519395133991803E-4</v>
      </c>
    </row>
    <row r="1699" spans="1:19" x14ac:dyDescent="0.2">
      <c r="A1699" s="8">
        <v>1697</v>
      </c>
      <c r="B1699" s="8">
        <f>IF(Päälaskenta!C$7,Päälaskenta!E$7,Päälaskenta!G$5)</f>
        <v>2.5</v>
      </c>
      <c r="C1699" s="56">
        <v>0.30299999999999999</v>
      </c>
      <c r="D1699" s="92">
        <f t="shared" si="182"/>
        <v>8.2508300000000006</v>
      </c>
      <c r="E1699" s="8">
        <f>Päälaskenta!F$15</f>
        <v>0.08</v>
      </c>
      <c r="F1699" s="93">
        <f>SQRT(POWER(Päälaskenta!C$15/(2*Päälaskenta!E$15),2)+(D1699/Päälaskenta!E$15))-Päälaskenta!C$15/(2*Päälaskenta!E$15)</f>
        <v>1.7404999999999999</v>
      </c>
      <c r="G1699" s="57">
        <f>2*SQRT((POWER(F1699,2))+POWER(Päälaskenta!E$15*F1699,2))+Päälaskenta!C$15</f>
        <v>7.92</v>
      </c>
      <c r="H1699" s="57">
        <f t="shared" si="183"/>
        <v>1.04</v>
      </c>
      <c r="I1699" s="62">
        <f t="shared" si="184"/>
        <v>5.5800000000000001E-4</v>
      </c>
      <c r="M1699" s="8">
        <f>IF(F1699&gt;(Päälaskenta!D$24+Päälaskenta!D$20),(F1699*Päälaskenta!C$15 + F1699*F1699*Päälaskenta!E$15)+(Päälaskenta!C$15 + F1699*Päälaskenta!E$15)*(F1699-(Päälaskenta!D$24+Päälaskenta!D$20)),F1699*Päälaskenta!C$15 + F1699*F1699*Päälaskenta!E$15)</f>
        <v>8.4428304999999995</v>
      </c>
      <c r="N1699" s="8">
        <f>IF(F1699&gt;Päälaskenta!D$24+Päälaskenta!D$20,2*SQRT(POWER((Päälaskenta!D$24+Päälaskenta!D$20),2)+POWER(Päälaskenta!E$15*(Päälaskenta!D$24+Päälaskenta!D$20),2))+Päälaskenta!C$15,(2*SQRT((POWER(F1699,2))+POWER(Päälaskenta!E$15*F1699,2))+Päälaskenta!C$15))</f>
        <v>7.8083261120685199</v>
      </c>
      <c r="O1699" s="8">
        <f t="shared" si="185"/>
        <v>1.0812599754191601</v>
      </c>
      <c r="P1699" s="8">
        <f>Päälaskenta!F$15</f>
        <v>0.08</v>
      </c>
      <c r="Q1699" s="8">
        <f t="shared" si="186"/>
        <v>111.17782361662501</v>
      </c>
      <c r="R1699" s="8">
        <f t="shared" si="187"/>
        <v>0.29610922545466201</v>
      </c>
      <c r="S1699" s="8">
        <f t="shared" si="188"/>
        <v>5.0564262935766098E-4</v>
      </c>
    </row>
    <row r="1700" spans="1:19" x14ac:dyDescent="0.2">
      <c r="A1700" s="8">
        <v>1698</v>
      </c>
      <c r="B1700" s="8">
        <f>IF(Päälaskenta!C$7,Päälaskenta!E$7,Päälaskenta!G$5)</f>
        <v>2.5</v>
      </c>
      <c r="C1700" s="56">
        <v>0.30199999999999999</v>
      </c>
      <c r="D1700" s="92">
        <f t="shared" si="182"/>
        <v>8.2781500000000001</v>
      </c>
      <c r="E1700" s="8">
        <f>Päälaskenta!F$15</f>
        <v>0.08</v>
      </c>
      <c r="F1700" s="93">
        <f>SQRT(POWER(Päälaskenta!C$15/(2*Päälaskenta!E$15),2)+(D1700/Päälaskenta!E$15))-Päälaskenta!C$15/(2*Päälaskenta!E$15)</f>
        <v>1.7446999999999999</v>
      </c>
      <c r="G1700" s="57">
        <f>2*SQRT((POWER(F1700,2))+POWER(Päälaskenta!E$15*F1700,2))+Päälaskenta!C$15</f>
        <v>7.93</v>
      </c>
      <c r="H1700" s="57">
        <f t="shared" si="183"/>
        <v>1.04</v>
      </c>
      <c r="I1700" s="62">
        <f t="shared" si="184"/>
        <v>5.5400000000000002E-4</v>
      </c>
      <c r="M1700" s="8">
        <f>IF(F1700&gt;(Päälaskenta!D$24+Päälaskenta!D$20),(F1700*Päälaskenta!C$15 + F1700*F1700*Päälaskenta!E$15)+(Päälaskenta!C$15 + F1700*Päälaskenta!E$15)*(F1700-(Päälaskenta!D$24+Päälaskenta!D$20)),F1700*Päälaskenta!C$15 + F1700*F1700*Päälaskenta!E$15)</f>
        <v>8.4901661799999992</v>
      </c>
      <c r="N1700" s="8">
        <f>IF(F1700&gt;Päälaskenta!D$24+Päälaskenta!D$20,2*SQRT(POWER((Päälaskenta!D$24+Päälaskenta!D$20),2)+POWER(Päälaskenta!E$15*(Päälaskenta!D$24+Päälaskenta!D$20),2))+Päälaskenta!C$15,(2*SQRT((POWER(F1700,2))+POWER(Päälaskenta!E$15*F1700,2))+Päälaskenta!C$15))</f>
        <v>7.8083261120685199</v>
      </c>
      <c r="O1700" s="8">
        <f t="shared" si="185"/>
        <v>1.0873221812390299</v>
      </c>
      <c r="P1700" s="8">
        <f>Päälaskenta!F$15</f>
        <v>0.08</v>
      </c>
      <c r="Q1700" s="8">
        <f t="shared" si="186"/>
        <v>112.218648932197</v>
      </c>
      <c r="R1700" s="8">
        <f t="shared" si="187"/>
        <v>0.29445831176887499</v>
      </c>
      <c r="S1700" s="8">
        <f t="shared" si="188"/>
        <v>4.9630648049513897E-4</v>
      </c>
    </row>
    <row r="1701" spans="1:19" x14ac:dyDescent="0.2">
      <c r="A1701" s="8">
        <v>1699</v>
      </c>
      <c r="B1701" s="8">
        <f>IF(Päälaskenta!C$7,Päälaskenta!E$7,Päälaskenta!G$5)</f>
        <v>2.5</v>
      </c>
      <c r="C1701" s="56">
        <v>0.30099999999999999</v>
      </c>
      <c r="D1701" s="92">
        <f t="shared" si="182"/>
        <v>8.30565</v>
      </c>
      <c r="E1701" s="8">
        <f>Päälaskenta!F$15</f>
        <v>0.08</v>
      </c>
      <c r="F1701" s="93">
        <f>SQRT(POWER(Päälaskenta!C$15/(2*Päälaskenta!E$15),2)+(D1701/Päälaskenta!E$15))-Päälaskenta!C$15/(2*Päälaskenta!E$15)</f>
        <v>1.7488999999999999</v>
      </c>
      <c r="G1701" s="57">
        <f>2*SQRT((POWER(F1701,2))+POWER(Päälaskenta!E$15*F1701,2))+Päälaskenta!C$15</f>
        <v>7.95</v>
      </c>
      <c r="H1701" s="57">
        <f t="shared" si="183"/>
        <v>1.04</v>
      </c>
      <c r="I1701" s="62">
        <f t="shared" si="184"/>
        <v>5.5000000000000003E-4</v>
      </c>
      <c r="M1701" s="8">
        <f>IF(F1701&gt;(Päälaskenta!D$24+Päälaskenta!D$20),(F1701*Päälaskenta!C$15 + F1701*F1701*Päälaskenta!E$15)+(Päälaskenta!C$15 + F1701*Päälaskenta!E$15)*(F1701-(Päälaskenta!D$24+Päälaskenta!D$20)),F1701*Päälaskenta!C$15 + F1701*F1701*Päälaskenta!E$15)</f>
        <v>8.5375724200000001</v>
      </c>
      <c r="N1701" s="8">
        <f>IF(F1701&gt;Päälaskenta!D$24+Päälaskenta!D$20,2*SQRT(POWER((Päälaskenta!D$24+Päälaskenta!D$20),2)+POWER(Päälaskenta!E$15*(Päälaskenta!D$24+Päälaskenta!D$20),2))+Päälaskenta!C$15,(2*SQRT((POWER(F1701,2))+POWER(Päälaskenta!E$15*F1701,2))+Päälaskenta!C$15))</f>
        <v>7.8083261120685199</v>
      </c>
      <c r="O1701" s="8">
        <f t="shared" si="185"/>
        <v>1.09339342356672</v>
      </c>
      <c r="P1701" s="8">
        <f>Päälaskenta!F$15</f>
        <v>0.08</v>
      </c>
      <c r="Q1701" s="8">
        <f t="shared" si="186"/>
        <v>113.264910258727</v>
      </c>
      <c r="R1701" s="8">
        <f t="shared" si="187"/>
        <v>0.29282328477162101</v>
      </c>
      <c r="S1701" s="8">
        <f t="shared" si="188"/>
        <v>4.8717977094809802E-4</v>
      </c>
    </row>
    <row r="1702" spans="1:19" x14ac:dyDescent="0.2">
      <c r="A1702" s="8">
        <v>1700</v>
      </c>
      <c r="B1702" s="8">
        <f>IF(Päälaskenta!C$7,Päälaskenta!E$7,Päälaskenta!G$5)</f>
        <v>2.5</v>
      </c>
      <c r="C1702" s="56">
        <v>0.3</v>
      </c>
      <c r="D1702" s="92">
        <f t="shared" si="182"/>
        <v>8.3333300000000001</v>
      </c>
      <c r="E1702" s="8">
        <f>Päälaskenta!F$15</f>
        <v>0.08</v>
      </c>
      <c r="F1702" s="93">
        <f>SQRT(POWER(Päälaskenta!C$15/(2*Päälaskenta!E$15),2)+(D1702/Päälaskenta!E$15))-Päälaskenta!C$15/(2*Päälaskenta!E$15)</f>
        <v>1.7532000000000001</v>
      </c>
      <c r="G1702" s="57">
        <f>2*SQRT((POWER(F1702,2))+POWER(Päälaskenta!E$15*F1702,2))+Päälaskenta!C$15</f>
        <v>7.96</v>
      </c>
      <c r="H1702" s="57">
        <f t="shared" si="183"/>
        <v>1.05</v>
      </c>
      <c r="I1702" s="62">
        <f t="shared" si="184"/>
        <v>5.4000000000000001E-4</v>
      </c>
      <c r="M1702" s="8">
        <f>IF(F1702&gt;(Päälaskenta!D$24+Päälaskenta!D$20),(F1702*Päälaskenta!C$15 + F1702*F1702*Päälaskenta!E$15)+(Päälaskenta!C$15 + F1702*Päälaskenta!E$15)*(F1702-(Päälaskenta!D$24+Päälaskenta!D$20)),F1702*Päälaskenta!C$15 + F1702*F1702*Päälaskenta!E$15)</f>
        <v>8.5861804799999994</v>
      </c>
      <c r="N1702" s="8">
        <f>IF(F1702&gt;Päälaskenta!D$24+Päälaskenta!D$20,2*SQRT(POWER((Päälaskenta!D$24+Päälaskenta!D$20),2)+POWER(Päälaskenta!E$15*(Päälaskenta!D$24+Päälaskenta!D$20),2))+Päälaskenta!C$15,(2*SQRT((POWER(F1702,2))+POWER(Päälaskenta!E$15*F1702,2))+Päälaskenta!C$15))</f>
        <v>7.8083261120685199</v>
      </c>
      <c r="O1702" s="8">
        <f t="shared" si="185"/>
        <v>1.0996185810847801</v>
      </c>
      <c r="P1702" s="8">
        <f>Päälaskenta!F$15</f>
        <v>0.08</v>
      </c>
      <c r="Q1702" s="8">
        <f t="shared" si="186"/>
        <v>114.341724846036</v>
      </c>
      <c r="R1702" s="8">
        <f t="shared" si="187"/>
        <v>0.29116555444220099</v>
      </c>
      <c r="S1702" s="8">
        <f t="shared" si="188"/>
        <v>4.7804693583475402E-4</v>
      </c>
    </row>
    <row r="1703" spans="1:19" x14ac:dyDescent="0.2">
      <c r="A1703" s="8">
        <v>1701</v>
      </c>
      <c r="B1703" s="8">
        <f>IF(Päälaskenta!C$7,Päälaskenta!E$7,Päälaskenta!G$5)</f>
        <v>2.5</v>
      </c>
      <c r="C1703" s="56">
        <v>0.29899999999999999</v>
      </c>
      <c r="D1703" s="92">
        <f t="shared" si="182"/>
        <v>8.3612000000000002</v>
      </c>
      <c r="E1703" s="8">
        <f>Päälaskenta!F$15</f>
        <v>0.08</v>
      </c>
      <c r="F1703" s="93">
        <f>SQRT(POWER(Päälaskenta!C$15/(2*Päälaskenta!E$15),2)+(D1703/Päälaskenta!E$15))-Päälaskenta!C$15/(2*Päälaskenta!E$15)</f>
        <v>1.7575000000000001</v>
      </c>
      <c r="G1703" s="57">
        <f>2*SQRT((POWER(F1703,2))+POWER(Päälaskenta!E$15*F1703,2))+Päälaskenta!C$15</f>
        <v>7.97</v>
      </c>
      <c r="H1703" s="57">
        <f t="shared" si="183"/>
        <v>1.05</v>
      </c>
      <c r="I1703" s="62">
        <f t="shared" si="184"/>
        <v>5.3600000000000002E-4</v>
      </c>
      <c r="M1703" s="8">
        <f>IF(F1703&gt;(Päälaskenta!D$24+Päälaskenta!D$20),(F1703*Päälaskenta!C$15 + F1703*F1703*Päälaskenta!E$15)+(Päälaskenta!C$15 + F1703*Päälaskenta!E$15)*(F1703-(Päälaskenta!D$24+Päälaskenta!D$20)),F1703*Päälaskenta!C$15 + F1703*F1703*Päälaskenta!E$15)</f>
        <v>8.6348625000000006</v>
      </c>
      <c r="N1703" s="8">
        <f>IF(F1703&gt;Päälaskenta!D$24+Päälaskenta!D$20,2*SQRT(POWER((Päälaskenta!D$24+Päälaskenta!D$20),2)+POWER(Päälaskenta!E$15*(Päälaskenta!D$24+Päälaskenta!D$20),2))+Päälaskenta!C$15,(2*SQRT((POWER(F1703,2))+POWER(Päälaskenta!E$15*F1703,2))+Päälaskenta!C$15))</f>
        <v>7.8083261120685199</v>
      </c>
      <c r="O1703" s="8">
        <f t="shared" si="185"/>
        <v>1.1058532105432901</v>
      </c>
      <c r="P1703" s="8">
        <f>Päälaskenta!F$15</f>
        <v>0.08</v>
      </c>
      <c r="Q1703" s="8">
        <f t="shared" si="186"/>
        <v>115.424258896501</v>
      </c>
      <c r="R1703" s="8">
        <f t="shared" si="187"/>
        <v>0.28952400805455802</v>
      </c>
      <c r="S1703" s="8">
        <f t="shared" si="188"/>
        <v>4.6912202989085399E-4</v>
      </c>
    </row>
    <row r="1704" spans="1:19" x14ac:dyDescent="0.2">
      <c r="A1704" s="8">
        <v>1702</v>
      </c>
      <c r="B1704" s="8">
        <f>IF(Päälaskenta!C$7,Päälaskenta!E$7,Päälaskenta!G$5)</f>
        <v>2.5</v>
      </c>
      <c r="C1704" s="56">
        <v>0.29799999999999999</v>
      </c>
      <c r="D1704" s="92">
        <f t="shared" si="182"/>
        <v>8.3892600000000002</v>
      </c>
      <c r="E1704" s="8">
        <f>Päälaskenta!F$15</f>
        <v>0.08</v>
      </c>
      <c r="F1704" s="93">
        <f>SQRT(POWER(Päälaskenta!C$15/(2*Päälaskenta!E$15),2)+(D1704/Päälaskenta!E$15))-Päälaskenta!C$15/(2*Päälaskenta!E$15)</f>
        <v>1.7618</v>
      </c>
      <c r="G1704" s="57">
        <f>2*SQRT((POWER(F1704,2))+POWER(Päälaskenta!E$15*F1704,2))+Päälaskenta!C$15</f>
        <v>7.98</v>
      </c>
      <c r="H1704" s="57">
        <f t="shared" si="183"/>
        <v>1.05</v>
      </c>
      <c r="I1704" s="62">
        <f t="shared" si="184"/>
        <v>5.3300000000000005E-4</v>
      </c>
      <c r="M1704" s="8">
        <f>IF(F1704&gt;(Päälaskenta!D$24+Päälaskenta!D$20),(F1704*Päälaskenta!C$15 + F1704*F1704*Päälaskenta!E$15)+(Päälaskenta!C$15 + F1704*Päälaskenta!E$15)*(F1704-(Päälaskenta!D$24+Päälaskenta!D$20)),F1704*Päälaskenta!C$15 + F1704*F1704*Päälaskenta!E$15)</f>
        <v>8.6836184799999998</v>
      </c>
      <c r="N1704" s="8">
        <f>IF(F1704&gt;Päälaskenta!D$24+Päälaskenta!D$20,2*SQRT(POWER((Päälaskenta!D$24+Päälaskenta!D$20),2)+POWER(Päälaskenta!E$15*(Päälaskenta!D$24+Päälaskenta!D$20),2))+Päälaskenta!C$15,(2*SQRT((POWER(F1704,2))+POWER(Päälaskenta!E$15*F1704,2))+Päälaskenta!C$15))</f>
        <v>7.8083261120685199</v>
      </c>
      <c r="O1704" s="8">
        <f t="shared" si="185"/>
        <v>1.1120973119422699</v>
      </c>
      <c r="P1704" s="8">
        <f>Päälaskenta!F$15</f>
        <v>0.08</v>
      </c>
      <c r="Q1704" s="8">
        <f t="shared" si="186"/>
        <v>116.512523317275</v>
      </c>
      <c r="R1704" s="8">
        <f t="shared" si="187"/>
        <v>0.28789841536197902</v>
      </c>
      <c r="S1704" s="8">
        <f t="shared" si="188"/>
        <v>4.6039945573234998E-4</v>
      </c>
    </row>
    <row r="1705" spans="1:19" x14ac:dyDescent="0.2">
      <c r="A1705" s="8">
        <v>1703</v>
      </c>
      <c r="B1705" s="8">
        <f>IF(Päälaskenta!C$7,Päälaskenta!E$7,Päälaskenta!G$5)</f>
        <v>2.5</v>
      </c>
      <c r="C1705" s="56">
        <v>0.29699999999999999</v>
      </c>
      <c r="D1705" s="92">
        <f t="shared" si="182"/>
        <v>8.41751</v>
      </c>
      <c r="E1705" s="8">
        <f>Päälaskenta!F$15</f>
        <v>0.08</v>
      </c>
      <c r="F1705" s="93">
        <f>SQRT(POWER(Päälaskenta!C$15/(2*Päälaskenta!E$15),2)+(D1705/Päälaskenta!E$15))-Päälaskenta!C$15/(2*Päälaskenta!E$15)</f>
        <v>1.7661</v>
      </c>
      <c r="G1705" s="57">
        <f>2*SQRT((POWER(F1705,2))+POWER(Päälaskenta!E$15*F1705,2))+Päälaskenta!C$15</f>
        <v>8</v>
      </c>
      <c r="H1705" s="57">
        <f t="shared" si="183"/>
        <v>1.05</v>
      </c>
      <c r="I1705" s="62">
        <f t="shared" si="184"/>
        <v>5.2899999999999996E-4</v>
      </c>
      <c r="M1705" s="8">
        <f>IF(F1705&gt;(Päälaskenta!D$24+Päälaskenta!D$20),(F1705*Päälaskenta!C$15 + F1705*F1705*Päälaskenta!E$15)+(Päälaskenta!C$15 + F1705*Päälaskenta!E$15)*(F1705-(Päälaskenta!D$24+Päälaskenta!D$20)),F1705*Päälaskenta!C$15 + F1705*F1705*Päälaskenta!E$15)</f>
        <v>8.7324484200000008</v>
      </c>
      <c r="N1705" s="8">
        <f>IF(F1705&gt;Päälaskenta!D$24+Päälaskenta!D$20,2*SQRT(POWER((Päälaskenta!D$24+Päälaskenta!D$20),2)+POWER(Päälaskenta!E$15*(Päälaskenta!D$24+Päälaskenta!D$20),2))+Päälaskenta!C$15,(2*SQRT((POWER(F1705,2))+POWER(Päälaskenta!E$15*F1705,2))+Päälaskenta!C$15))</f>
        <v>7.8083261120685199</v>
      </c>
      <c r="O1705" s="8">
        <f t="shared" si="185"/>
        <v>1.1183508852816899</v>
      </c>
      <c r="P1705" s="8">
        <f>Päälaskenta!F$15</f>
        <v>0.08</v>
      </c>
      <c r="Q1705" s="8">
        <f t="shared" si="186"/>
        <v>117.60652903155901</v>
      </c>
      <c r="R1705" s="8">
        <f t="shared" si="187"/>
        <v>0.28628855044528301</v>
      </c>
      <c r="S1705" s="8">
        <f t="shared" si="188"/>
        <v>4.5187379033272297E-4</v>
      </c>
    </row>
    <row r="1706" spans="1:19" x14ac:dyDescent="0.2">
      <c r="A1706" s="8">
        <v>1704</v>
      </c>
      <c r="B1706" s="8">
        <f>IF(Päälaskenta!C$7,Päälaskenta!E$7,Päälaskenta!G$5)</f>
        <v>2.5</v>
      </c>
      <c r="C1706" s="56">
        <v>0.29599999999999999</v>
      </c>
      <c r="D1706" s="92">
        <f t="shared" si="182"/>
        <v>8.4459499999999998</v>
      </c>
      <c r="E1706" s="8">
        <f>Päälaskenta!F$15</f>
        <v>0.08</v>
      </c>
      <c r="F1706" s="93">
        <f>SQRT(POWER(Päälaskenta!C$15/(2*Päälaskenta!E$15),2)+(D1706/Päälaskenta!E$15))-Päälaskenta!C$15/(2*Päälaskenta!E$15)</f>
        <v>1.7705</v>
      </c>
      <c r="G1706" s="57">
        <f>2*SQRT((POWER(F1706,2))+POWER(Päälaskenta!E$15*F1706,2))+Päälaskenta!C$15</f>
        <v>8.01</v>
      </c>
      <c r="H1706" s="57">
        <f t="shared" si="183"/>
        <v>1.05</v>
      </c>
      <c r="I1706" s="62">
        <f t="shared" si="184"/>
        <v>5.2499999999999997E-4</v>
      </c>
      <c r="M1706" s="8">
        <f>IF(F1706&gt;(Päälaskenta!D$24+Päälaskenta!D$20),(F1706*Päälaskenta!C$15 + F1706*F1706*Päälaskenta!E$15)+(Päälaskenta!C$15 + F1706*Päälaskenta!E$15)*(F1706-(Päälaskenta!D$24+Päälaskenta!D$20)),F1706*Päälaskenta!C$15 + F1706*F1706*Päälaskenta!E$15)</f>
        <v>8.7824904999999998</v>
      </c>
      <c r="N1706" s="8">
        <f>IF(F1706&gt;Päälaskenta!D$24+Päälaskenta!D$20,2*SQRT(POWER((Päälaskenta!D$24+Päälaskenta!D$20),2)+POWER(Päälaskenta!E$15*(Päälaskenta!D$24+Päälaskenta!D$20),2))+Päälaskenta!C$15,(2*SQRT((POWER(F1706,2))+POWER(Päälaskenta!E$15*F1706,2))+Päälaskenta!C$15))</f>
        <v>7.8083261120685199</v>
      </c>
      <c r="O1706" s="8">
        <f t="shared" si="185"/>
        <v>1.1247596954776</v>
      </c>
      <c r="P1706" s="8">
        <f>Päälaskenta!F$15</f>
        <v>0.08</v>
      </c>
      <c r="Q1706" s="8">
        <f t="shared" si="186"/>
        <v>118.731931274465</v>
      </c>
      <c r="R1706" s="8">
        <f t="shared" si="187"/>
        <v>0.28465729624188002</v>
      </c>
      <c r="S1706" s="8">
        <f t="shared" si="188"/>
        <v>4.4334820381048703E-4</v>
      </c>
    </row>
    <row r="1707" spans="1:19" x14ac:dyDescent="0.2">
      <c r="A1707" s="8">
        <v>1705</v>
      </c>
      <c r="B1707" s="8">
        <f>IF(Päälaskenta!C$7,Päälaskenta!E$7,Päälaskenta!G$5)</f>
        <v>2.5</v>
      </c>
      <c r="C1707" s="56">
        <v>0.29499999999999998</v>
      </c>
      <c r="D1707" s="92">
        <f t="shared" si="182"/>
        <v>8.4745799999999996</v>
      </c>
      <c r="E1707" s="8">
        <f>Päälaskenta!F$15</f>
        <v>0.08</v>
      </c>
      <c r="F1707" s="93">
        <f>SQRT(POWER(Päälaskenta!C$15/(2*Päälaskenta!E$15),2)+(D1707/Päälaskenta!E$15))-Päälaskenta!C$15/(2*Päälaskenta!E$15)</f>
        <v>1.7747999999999999</v>
      </c>
      <c r="G1707" s="57">
        <f>2*SQRT((POWER(F1707,2))+POWER(Päälaskenta!E$15*F1707,2))+Päälaskenta!C$15</f>
        <v>8.02</v>
      </c>
      <c r="H1707" s="57">
        <f t="shared" si="183"/>
        <v>1.06</v>
      </c>
      <c r="I1707" s="62">
        <f t="shared" si="184"/>
        <v>5.1500000000000005E-4</v>
      </c>
      <c r="M1707" s="8">
        <f>IF(F1707&gt;(Päälaskenta!D$24+Päälaskenta!D$20),(F1707*Päälaskenta!C$15 + F1707*F1707*Päälaskenta!E$15)+(Päälaskenta!C$15 + F1707*Päälaskenta!E$15)*(F1707-(Päälaskenta!D$24+Päälaskenta!D$20)),F1707*Päälaskenta!C$15 + F1707*F1707*Päälaskenta!E$15)</f>
        <v>8.8314700800000008</v>
      </c>
      <c r="N1707" s="8">
        <f>IF(F1707&gt;Päälaskenta!D$24+Päälaskenta!D$20,2*SQRT(POWER((Päälaskenta!D$24+Päälaskenta!D$20),2)+POWER(Päälaskenta!E$15*(Päälaskenta!D$24+Päälaskenta!D$20),2))+Päälaskenta!C$15,(2*SQRT((POWER(F1707,2))+POWER(Päälaskenta!E$15*F1707,2))+Päälaskenta!C$15))</f>
        <v>7.8083261120685199</v>
      </c>
      <c r="O1707" s="8">
        <f t="shared" si="185"/>
        <v>1.1310324329756301</v>
      </c>
      <c r="P1707" s="8">
        <f>Päälaskenta!F$15</f>
        <v>0.08</v>
      </c>
      <c r="Q1707" s="8">
        <f t="shared" si="186"/>
        <v>119.83758656693099</v>
      </c>
      <c r="R1707" s="8">
        <f t="shared" si="187"/>
        <v>0.28307857891763399</v>
      </c>
      <c r="S1707" s="8">
        <f t="shared" si="188"/>
        <v>4.35205032954574E-4</v>
      </c>
    </row>
    <row r="1708" spans="1:19" x14ac:dyDescent="0.2">
      <c r="A1708" s="8">
        <v>1706</v>
      </c>
      <c r="B1708" s="8">
        <f>IF(Päälaskenta!C$7,Päälaskenta!E$7,Päälaskenta!G$5)</f>
        <v>2.5</v>
      </c>
      <c r="C1708" s="56">
        <v>0.29399999999999998</v>
      </c>
      <c r="D1708" s="92">
        <f t="shared" si="182"/>
        <v>8.5033999999999992</v>
      </c>
      <c r="E1708" s="8">
        <f>Päälaskenta!F$15</f>
        <v>0.08</v>
      </c>
      <c r="F1708" s="93">
        <f>SQRT(POWER(Päälaskenta!C$15/(2*Päälaskenta!E$15),2)+(D1708/Päälaskenta!E$15))-Päälaskenta!C$15/(2*Päälaskenta!E$15)</f>
        <v>1.7791999999999999</v>
      </c>
      <c r="G1708" s="57">
        <f>2*SQRT((POWER(F1708,2))+POWER(Päälaskenta!E$15*F1708,2))+Päälaskenta!C$15</f>
        <v>8.0299999999999994</v>
      </c>
      <c r="H1708" s="57">
        <f t="shared" si="183"/>
        <v>1.06</v>
      </c>
      <c r="I1708" s="62">
        <f t="shared" si="184"/>
        <v>5.1199999999999998E-4</v>
      </c>
      <c r="M1708" s="8">
        <f>IF(F1708&gt;(Päälaskenta!D$24+Päälaskenta!D$20),(F1708*Päälaskenta!C$15 + F1708*F1708*Päälaskenta!E$15)+(Päälaskenta!C$15 + F1708*Päälaskenta!E$15)*(F1708-(Päälaskenta!D$24+Päälaskenta!D$20)),F1708*Päälaskenta!C$15 + F1708*F1708*Päälaskenta!E$15)</f>
        <v>8.88166528</v>
      </c>
      <c r="N1708" s="8">
        <f>IF(F1708&gt;Päälaskenta!D$24+Päälaskenta!D$20,2*SQRT(POWER((Päälaskenta!D$24+Päälaskenta!D$20),2)+POWER(Päälaskenta!E$15*(Päälaskenta!D$24+Päälaskenta!D$20),2))+Päälaskenta!C$15,(2*SQRT((POWER(F1708,2))+POWER(Päälaskenta!E$15*F1708,2))+Päälaskenta!C$15))</f>
        <v>7.8083261120685199</v>
      </c>
      <c r="O1708" s="8">
        <f t="shared" si="185"/>
        <v>1.13746085300824</v>
      </c>
      <c r="P1708" s="8">
        <f>Päälaskenta!F$15</f>
        <v>0.08</v>
      </c>
      <c r="Q1708" s="8">
        <f t="shared" si="186"/>
        <v>120.974932269094</v>
      </c>
      <c r="R1708" s="8">
        <f t="shared" si="187"/>
        <v>0.28147874539131501</v>
      </c>
      <c r="S1708" s="8">
        <f t="shared" si="188"/>
        <v>4.2706034059108799E-4</v>
      </c>
    </row>
    <row r="1709" spans="1:19" x14ac:dyDescent="0.2">
      <c r="A1709" s="8">
        <v>1707</v>
      </c>
      <c r="B1709" s="8">
        <f>IF(Päälaskenta!C$7,Päälaskenta!E$7,Päälaskenta!G$5)</f>
        <v>2.5</v>
      </c>
      <c r="C1709" s="56">
        <v>0.29299999999999998</v>
      </c>
      <c r="D1709" s="92">
        <f t="shared" si="182"/>
        <v>8.5324200000000001</v>
      </c>
      <c r="E1709" s="8">
        <f>Päälaskenta!F$15</f>
        <v>0.08</v>
      </c>
      <c r="F1709" s="93">
        <f>SQRT(POWER(Päälaskenta!C$15/(2*Päälaskenta!E$15),2)+(D1709/Päälaskenta!E$15))-Päälaskenta!C$15/(2*Päälaskenta!E$15)</f>
        <v>1.7837000000000001</v>
      </c>
      <c r="G1709" s="57">
        <f>2*SQRT((POWER(F1709,2))+POWER(Päälaskenta!E$15*F1709,2))+Päälaskenta!C$15</f>
        <v>8.0500000000000007</v>
      </c>
      <c r="H1709" s="57">
        <f t="shared" si="183"/>
        <v>1.06</v>
      </c>
      <c r="I1709" s="62">
        <f t="shared" si="184"/>
        <v>5.0799999999999999E-4</v>
      </c>
      <c r="M1709" s="8">
        <f>IF(F1709&gt;(Päälaskenta!D$24+Päälaskenta!D$20),(F1709*Päälaskenta!C$15 + F1709*F1709*Päälaskenta!E$15)+(Päälaskenta!C$15 + F1709*Päälaskenta!E$15)*(F1709-(Päälaskenta!D$24+Päälaskenta!D$20)),F1709*Päälaskenta!C$15 + F1709*F1709*Päälaskenta!E$15)</f>
        <v>8.9330813800000008</v>
      </c>
      <c r="N1709" s="8">
        <f>IF(F1709&gt;Päälaskenta!D$24+Päälaskenta!D$20,2*SQRT(POWER((Päälaskenta!D$24+Päälaskenta!D$20),2)+POWER(Päälaskenta!E$15*(Päälaskenta!D$24+Päälaskenta!D$20),2))+Päälaskenta!C$15,(2*SQRT((POWER(F1709,2))+POWER(Päälaskenta!E$15*F1709,2))+Päälaskenta!C$15))</f>
        <v>7.8083261120685199</v>
      </c>
      <c r="O1709" s="8">
        <f t="shared" si="185"/>
        <v>1.14404563177671</v>
      </c>
      <c r="P1709" s="8">
        <f>Päälaskenta!F$15</f>
        <v>0.08</v>
      </c>
      <c r="Q1709" s="8">
        <f t="shared" si="186"/>
        <v>122.144392797528</v>
      </c>
      <c r="R1709" s="8">
        <f t="shared" si="187"/>
        <v>0.27985863932653399</v>
      </c>
      <c r="S1709" s="8">
        <f t="shared" si="188"/>
        <v>4.1892178710820999E-4</v>
      </c>
    </row>
    <row r="1710" spans="1:19" x14ac:dyDescent="0.2">
      <c r="A1710" s="8">
        <v>1708</v>
      </c>
      <c r="B1710" s="8">
        <f>IF(Päälaskenta!C$7,Päälaskenta!E$7,Päälaskenta!G$5)</f>
        <v>2.5</v>
      </c>
      <c r="C1710" s="56">
        <v>0.29199999999999998</v>
      </c>
      <c r="D1710" s="92">
        <f t="shared" si="182"/>
        <v>8.5616400000000006</v>
      </c>
      <c r="E1710" s="8">
        <f>Päälaskenta!F$15</f>
        <v>0.08</v>
      </c>
      <c r="F1710" s="93">
        <f>SQRT(POWER(Päälaskenta!C$15/(2*Päälaskenta!E$15),2)+(D1710/Päälaskenta!E$15))-Päälaskenta!C$15/(2*Päälaskenta!E$15)</f>
        <v>1.7881</v>
      </c>
      <c r="G1710" s="57">
        <f>2*SQRT((POWER(F1710,2))+POWER(Päälaskenta!E$15*F1710,2))+Päälaskenta!C$15</f>
        <v>8.06</v>
      </c>
      <c r="H1710" s="57">
        <f t="shared" si="183"/>
        <v>1.06</v>
      </c>
      <c r="I1710" s="62">
        <f t="shared" si="184"/>
        <v>5.0500000000000002E-4</v>
      </c>
      <c r="M1710" s="8">
        <f>IF(F1710&gt;(Päälaskenta!D$24+Päälaskenta!D$20),(F1710*Päälaskenta!C$15 + F1710*F1710*Päälaskenta!E$15)+(Päälaskenta!C$15 + F1710*Päälaskenta!E$15)*(F1710-(Päälaskenta!D$24+Päälaskenta!D$20)),F1710*Päälaskenta!C$15 + F1710*F1710*Päälaskenta!E$15)</f>
        <v>8.9834332200000002</v>
      </c>
      <c r="N1710" s="8">
        <f>IF(F1710&gt;Päälaskenta!D$24+Päälaskenta!D$20,2*SQRT(POWER((Päälaskenta!D$24+Päälaskenta!D$20),2)+POWER(Päälaskenta!E$15*(Päälaskenta!D$24+Päälaskenta!D$20),2))+Päälaskenta!C$15,(2*SQRT((POWER(F1710,2))+POWER(Päälaskenta!E$15*F1710,2))+Päälaskenta!C$15))</f>
        <v>7.8083261120685199</v>
      </c>
      <c r="O1710" s="8">
        <f t="shared" si="185"/>
        <v>1.1504941124468699</v>
      </c>
      <c r="P1710" s="8">
        <f>Päälaskenta!F$15</f>
        <v>0.08</v>
      </c>
      <c r="Q1710" s="8">
        <f t="shared" si="186"/>
        <v>123.29400414097201</v>
      </c>
      <c r="R1710" s="8">
        <f t="shared" si="187"/>
        <v>0.27829004109856298</v>
      </c>
      <c r="S1710" s="8">
        <f t="shared" si="188"/>
        <v>4.11146031908445E-4</v>
      </c>
    </row>
    <row r="1711" spans="1:19" x14ac:dyDescent="0.2">
      <c r="A1711" s="8">
        <v>1709</v>
      </c>
      <c r="B1711" s="8">
        <f>IF(Päälaskenta!C$7,Päälaskenta!E$7,Päälaskenta!G$5)</f>
        <v>2.5</v>
      </c>
      <c r="C1711" s="56">
        <v>0.29099999999999998</v>
      </c>
      <c r="D1711" s="92">
        <f t="shared" si="182"/>
        <v>8.5910700000000002</v>
      </c>
      <c r="E1711" s="8">
        <f>Päälaskenta!F$15</f>
        <v>0.08</v>
      </c>
      <c r="F1711" s="93">
        <f>SQRT(POWER(Päälaskenta!C$15/(2*Päälaskenta!E$15),2)+(D1711/Päälaskenta!E$15))-Päälaskenta!C$15/(2*Päälaskenta!E$15)</f>
        <v>1.7926</v>
      </c>
      <c r="G1711" s="57">
        <f>2*SQRT((POWER(F1711,2))+POWER(Päälaskenta!E$15*F1711,2))+Päälaskenta!C$15</f>
        <v>8.07</v>
      </c>
      <c r="H1711" s="57">
        <f t="shared" si="183"/>
        <v>1.06</v>
      </c>
      <c r="I1711" s="62">
        <f t="shared" si="184"/>
        <v>5.0100000000000003E-4</v>
      </c>
      <c r="M1711" s="8">
        <f>IF(F1711&gt;(Päälaskenta!D$24+Päälaskenta!D$20),(F1711*Päälaskenta!C$15 + F1711*F1711*Päälaskenta!E$15)+(Päälaskenta!C$15 + F1711*Päälaskenta!E$15)*(F1711-(Päälaskenta!D$24+Päälaskenta!D$20)),F1711*Päälaskenta!C$15 + F1711*F1711*Päälaskenta!E$15)</f>
        <v>9.0350095199999991</v>
      </c>
      <c r="N1711" s="8">
        <f>IF(F1711&gt;Päälaskenta!D$24+Päälaskenta!D$20,2*SQRT(POWER((Päälaskenta!D$24+Päälaskenta!D$20),2)+POWER(Päälaskenta!E$15*(Päälaskenta!D$24+Päälaskenta!D$20),2))+Päälaskenta!C$15,(2*SQRT((POWER(F1711,2))+POWER(Päälaskenta!E$15*F1711,2))+Päälaskenta!C$15))</f>
        <v>7.8083261120685199</v>
      </c>
      <c r="O1711" s="8">
        <f t="shared" si="185"/>
        <v>1.15709940777647</v>
      </c>
      <c r="P1711" s="8">
        <f>Päälaskenta!F$15</f>
        <v>0.08</v>
      </c>
      <c r="Q1711" s="8">
        <f t="shared" si="186"/>
        <v>124.476033755776</v>
      </c>
      <c r="R1711" s="8">
        <f t="shared" si="187"/>
        <v>0.27670142399584302</v>
      </c>
      <c r="S1711" s="8">
        <f t="shared" si="188"/>
        <v>4.0337458714555002E-4</v>
      </c>
    </row>
    <row r="1712" spans="1:19" x14ac:dyDescent="0.2">
      <c r="A1712" s="8">
        <v>1710</v>
      </c>
      <c r="B1712" s="8">
        <f>IF(Päälaskenta!C$7,Päälaskenta!E$7,Päälaskenta!G$5)</f>
        <v>2.5</v>
      </c>
      <c r="C1712" s="56">
        <v>0.28999999999999998</v>
      </c>
      <c r="D1712" s="92">
        <f t="shared" si="182"/>
        <v>8.6206899999999997</v>
      </c>
      <c r="E1712" s="8">
        <f>Päälaskenta!F$15</f>
        <v>0.08</v>
      </c>
      <c r="F1712" s="93">
        <f>SQRT(POWER(Päälaskenta!C$15/(2*Päälaskenta!E$15),2)+(D1712/Päälaskenta!E$15))-Päälaskenta!C$15/(2*Päälaskenta!E$15)</f>
        <v>1.7970999999999999</v>
      </c>
      <c r="G1712" s="57">
        <f>2*SQRT((POWER(F1712,2))+POWER(Päälaskenta!E$15*F1712,2))+Päälaskenta!C$15</f>
        <v>8.08</v>
      </c>
      <c r="H1712" s="57">
        <f t="shared" si="183"/>
        <v>1.07</v>
      </c>
      <c r="I1712" s="62">
        <f t="shared" si="184"/>
        <v>4.9200000000000003E-4</v>
      </c>
      <c r="M1712" s="8">
        <f>IF(F1712&gt;(Päälaskenta!D$24+Päälaskenta!D$20),(F1712*Päälaskenta!C$15 + F1712*F1712*Päälaskenta!E$15)+(Päälaskenta!C$15 + F1712*Päälaskenta!E$15)*(F1712-(Päälaskenta!D$24+Päälaskenta!D$20)),F1712*Päälaskenta!C$15 + F1712*F1712*Päälaskenta!E$15)</f>
        <v>9.0866668199999996</v>
      </c>
      <c r="N1712" s="8">
        <f>IF(F1712&gt;Päälaskenta!D$24+Päälaskenta!D$20,2*SQRT(POWER((Päälaskenta!D$24+Päälaskenta!D$20),2)+POWER(Päälaskenta!E$15*(Päälaskenta!D$24+Päälaskenta!D$20),2))+Päälaskenta!C$15,(2*SQRT((POWER(F1712,2))+POWER(Päälaskenta!E$15*F1712,2))+Päälaskenta!C$15))</f>
        <v>7.8083261120685199</v>
      </c>
      <c r="O1712" s="8">
        <f t="shared" si="185"/>
        <v>1.1637150766482101</v>
      </c>
      <c r="P1712" s="8">
        <f>Päälaskenta!F$15</f>
        <v>0.08</v>
      </c>
      <c r="Q1712" s="8">
        <f t="shared" si="186"/>
        <v>125.664437346266</v>
      </c>
      <c r="R1712" s="8">
        <f t="shared" si="187"/>
        <v>0.27512838860751798</v>
      </c>
      <c r="S1712" s="8">
        <f t="shared" si="188"/>
        <v>3.9578126770397601E-4</v>
      </c>
    </row>
    <row r="1713" spans="1:19" x14ac:dyDescent="0.2">
      <c r="A1713" s="8">
        <v>1711</v>
      </c>
      <c r="B1713" s="8">
        <f>IF(Päälaskenta!C$7,Päälaskenta!E$7,Päälaskenta!G$5)</f>
        <v>2.5</v>
      </c>
      <c r="C1713" s="56">
        <v>0.28899999999999998</v>
      </c>
      <c r="D1713" s="92">
        <f t="shared" si="182"/>
        <v>8.6505200000000002</v>
      </c>
      <c r="E1713" s="8">
        <f>Päälaskenta!F$15</f>
        <v>0.08</v>
      </c>
      <c r="F1713" s="93">
        <f>SQRT(POWER(Päälaskenta!C$15/(2*Päälaskenta!E$15),2)+(D1713/Päälaskenta!E$15))-Päälaskenta!C$15/(2*Päälaskenta!E$15)</f>
        <v>1.8016000000000001</v>
      </c>
      <c r="G1713" s="57">
        <f>2*SQRT((POWER(F1713,2))+POWER(Päälaskenta!E$15*F1713,2))+Päälaskenta!C$15</f>
        <v>8.1</v>
      </c>
      <c r="H1713" s="57">
        <f t="shared" si="183"/>
        <v>1.07</v>
      </c>
      <c r="I1713" s="62">
        <f t="shared" si="184"/>
        <v>4.8799999999999999E-4</v>
      </c>
      <c r="M1713" s="8">
        <f>IF(F1713&gt;(Päälaskenta!D$24+Päälaskenta!D$20),(F1713*Päälaskenta!C$15 + F1713*F1713*Päälaskenta!E$15)+(Päälaskenta!C$15 + F1713*Päälaskenta!E$15)*(F1713-(Päälaskenta!D$24+Päälaskenta!D$20)),F1713*Päälaskenta!C$15 + F1713*F1713*Päälaskenta!E$15)</f>
        <v>9.1384051199999998</v>
      </c>
      <c r="N1713" s="8">
        <f>IF(F1713&gt;Päälaskenta!D$24+Päälaskenta!D$20,2*SQRT(POWER((Päälaskenta!D$24+Päälaskenta!D$20),2)+POWER(Päälaskenta!E$15*(Päälaskenta!D$24+Päälaskenta!D$20),2))+Päälaskenta!C$15,(2*SQRT((POWER(F1713,2))+POWER(Päälaskenta!E$15*F1713,2))+Päälaskenta!C$15))</f>
        <v>7.8083261120685199</v>
      </c>
      <c r="O1713" s="8">
        <f t="shared" si="185"/>
        <v>1.17034111906209</v>
      </c>
      <c r="P1713" s="8">
        <f>Päälaskenta!F$15</f>
        <v>0.08</v>
      </c>
      <c r="Q1713" s="8">
        <f t="shared" si="186"/>
        <v>126.859227576286</v>
      </c>
      <c r="R1713" s="8">
        <f t="shared" si="187"/>
        <v>0.273570712522756</v>
      </c>
      <c r="S1713" s="8">
        <f t="shared" si="188"/>
        <v>3.8836125145844097E-4</v>
      </c>
    </row>
    <row r="1714" spans="1:19" x14ac:dyDescent="0.2">
      <c r="A1714" s="8">
        <v>1712</v>
      </c>
      <c r="B1714" s="8">
        <f>IF(Päälaskenta!C$7,Päälaskenta!E$7,Päälaskenta!G$5)</f>
        <v>2.5</v>
      </c>
      <c r="C1714" s="56">
        <v>0.28799999999999998</v>
      </c>
      <c r="D1714" s="92">
        <f t="shared" si="182"/>
        <v>8.6805599999999998</v>
      </c>
      <c r="E1714" s="8">
        <f>Päälaskenta!F$15</f>
        <v>0.08</v>
      </c>
      <c r="F1714" s="93">
        <f>SQRT(POWER(Päälaskenta!C$15/(2*Päälaskenta!E$15),2)+(D1714/Päälaskenta!E$15))-Päälaskenta!C$15/(2*Päälaskenta!E$15)</f>
        <v>1.8061</v>
      </c>
      <c r="G1714" s="57">
        <f>2*SQRT((POWER(F1714,2))+POWER(Päälaskenta!E$15*F1714,2))+Päälaskenta!C$15</f>
        <v>8.11</v>
      </c>
      <c r="H1714" s="57">
        <f t="shared" si="183"/>
        <v>1.07</v>
      </c>
      <c r="I1714" s="62">
        <f t="shared" si="184"/>
        <v>4.8500000000000003E-4</v>
      </c>
      <c r="M1714" s="8">
        <f>IF(F1714&gt;(Päälaskenta!D$24+Päälaskenta!D$20),(F1714*Päälaskenta!C$15 + F1714*F1714*Päälaskenta!E$15)+(Päälaskenta!C$15 + F1714*Päälaskenta!E$15)*(F1714-(Päälaskenta!D$24+Päälaskenta!D$20)),F1714*Päälaskenta!C$15 + F1714*F1714*Päälaskenta!E$15)</f>
        <v>9.1902244199999998</v>
      </c>
      <c r="N1714" s="8">
        <f>IF(F1714&gt;Päälaskenta!D$24+Päälaskenta!D$20,2*SQRT(POWER((Päälaskenta!D$24+Päälaskenta!D$20),2)+POWER(Päälaskenta!E$15*(Päälaskenta!D$24+Päälaskenta!D$20),2))+Päälaskenta!C$15,(2*SQRT((POWER(F1714,2))+POWER(Päälaskenta!E$15*F1714,2))+Päälaskenta!C$15))</f>
        <v>7.8083261120685199</v>
      </c>
      <c r="O1714" s="8">
        <f t="shared" si="185"/>
        <v>1.17697753501812</v>
      </c>
      <c r="P1714" s="8">
        <f>Päälaskenta!F$15</f>
        <v>0.08</v>
      </c>
      <c r="Q1714" s="8">
        <f t="shared" si="186"/>
        <v>128.06041712740699</v>
      </c>
      <c r="R1714" s="8">
        <f t="shared" si="187"/>
        <v>0.27202817752300301</v>
      </c>
      <c r="S1714" s="8">
        <f t="shared" si="188"/>
        <v>3.8110986722595899E-4</v>
      </c>
    </row>
    <row r="1715" spans="1:19" x14ac:dyDescent="0.2">
      <c r="A1715" s="8">
        <v>1713</v>
      </c>
      <c r="B1715" s="8">
        <f>IF(Päälaskenta!C$7,Päälaskenta!E$7,Päälaskenta!G$5)</f>
        <v>2.5</v>
      </c>
      <c r="C1715" s="56">
        <v>0.28699999999999998</v>
      </c>
      <c r="D1715" s="92">
        <f t="shared" si="182"/>
        <v>8.7108000000000008</v>
      </c>
      <c r="E1715" s="8">
        <f>Päälaskenta!F$15</f>
        <v>0.08</v>
      </c>
      <c r="F1715" s="93">
        <f>SQRT(POWER(Päälaskenta!C$15/(2*Päälaskenta!E$15),2)+(D1715/Päälaskenta!E$15))-Päälaskenta!C$15/(2*Päälaskenta!E$15)</f>
        <v>1.8107</v>
      </c>
      <c r="G1715" s="57">
        <f>2*SQRT((POWER(F1715,2))+POWER(Päälaskenta!E$15*F1715,2))+Päälaskenta!C$15</f>
        <v>8.1199999999999992</v>
      </c>
      <c r="H1715" s="57">
        <f t="shared" si="183"/>
        <v>1.07</v>
      </c>
      <c r="I1715" s="62">
        <f t="shared" si="184"/>
        <v>4.8200000000000001E-4</v>
      </c>
      <c r="M1715" s="8">
        <f>IF(F1715&gt;(Päälaskenta!D$24+Päälaskenta!D$20),(F1715*Päälaskenta!C$15 + F1715*F1715*Päälaskenta!E$15)+(Päälaskenta!C$15 + F1715*Päälaskenta!E$15)*(F1715-(Päälaskenta!D$24+Päälaskenta!D$20)),F1715*Päälaskenta!C$15 + F1715*F1715*Päälaskenta!E$15)</f>
        <v>9.2432789799999995</v>
      </c>
      <c r="N1715" s="8">
        <f>IF(F1715&gt;Päälaskenta!D$24+Päälaskenta!D$20,2*SQRT(POWER((Päälaskenta!D$24+Päälaskenta!D$20),2)+POWER(Päälaskenta!E$15*(Päälaskenta!D$24+Päälaskenta!D$20),2))+Päälaskenta!C$15,(2*SQRT((POWER(F1715,2))+POWER(Päälaskenta!E$15*F1715,2))+Päälaskenta!C$15))</f>
        <v>7.8083261120685199</v>
      </c>
      <c r="O1715" s="8">
        <f t="shared" si="185"/>
        <v>1.1837721487725299</v>
      </c>
      <c r="P1715" s="8">
        <f>Päälaskenta!F$15</f>
        <v>0.08</v>
      </c>
      <c r="Q1715" s="8">
        <f t="shared" si="186"/>
        <v>129.29492721446101</v>
      </c>
      <c r="R1715" s="8">
        <f t="shared" si="187"/>
        <v>0.27046679056310402</v>
      </c>
      <c r="S1715" s="8">
        <f t="shared" si="188"/>
        <v>3.7386692442696801E-4</v>
      </c>
    </row>
    <row r="1716" spans="1:19" x14ac:dyDescent="0.2">
      <c r="A1716" s="8">
        <v>1714</v>
      </c>
      <c r="B1716" s="8">
        <f>IF(Päälaskenta!C$7,Päälaskenta!E$7,Päälaskenta!G$5)</f>
        <v>2.5</v>
      </c>
      <c r="C1716" s="56">
        <v>0.28599999999999998</v>
      </c>
      <c r="D1716" s="92">
        <f t="shared" si="182"/>
        <v>8.7412600000000005</v>
      </c>
      <c r="E1716" s="8">
        <f>Päälaskenta!F$15</f>
        <v>0.08</v>
      </c>
      <c r="F1716" s="93">
        <f>SQRT(POWER(Päälaskenta!C$15/(2*Päälaskenta!E$15),2)+(D1716/Päälaskenta!E$15))-Päälaskenta!C$15/(2*Päälaskenta!E$15)</f>
        <v>1.8152999999999999</v>
      </c>
      <c r="G1716" s="57">
        <f>2*SQRT((POWER(F1716,2))+POWER(Päälaskenta!E$15*F1716,2))+Päälaskenta!C$15</f>
        <v>8.1300000000000008</v>
      </c>
      <c r="H1716" s="57">
        <f t="shared" si="183"/>
        <v>1.08</v>
      </c>
      <c r="I1716" s="62">
        <f t="shared" si="184"/>
        <v>4.7199999999999998E-4</v>
      </c>
      <c r="M1716" s="8">
        <f>IF(F1716&gt;(Päälaskenta!D$24+Päälaskenta!D$20),(F1716*Päälaskenta!C$15 + F1716*F1716*Päälaskenta!E$15)+(Päälaskenta!C$15 + F1716*Päälaskenta!E$15)*(F1716-(Päälaskenta!D$24+Päälaskenta!D$20)),F1716*Päälaskenta!C$15 + F1716*F1716*Päälaskenta!E$15)</f>
        <v>9.2964181799999999</v>
      </c>
      <c r="N1716" s="8">
        <f>IF(F1716&gt;Päälaskenta!D$24+Päälaskenta!D$20,2*SQRT(POWER((Päälaskenta!D$24+Päälaskenta!D$20),2)+POWER(Päälaskenta!E$15*(Päälaskenta!D$24+Päälaskenta!D$20),2))+Päälaskenta!C$15,(2*SQRT((POWER(F1716,2))+POWER(Päälaskenta!E$15*F1716,2))+Päälaskenta!C$15))</f>
        <v>7.8083261120685199</v>
      </c>
      <c r="O1716" s="8">
        <f t="shared" si="185"/>
        <v>1.19057760223814</v>
      </c>
      <c r="P1716" s="8">
        <f>Päälaskenta!F$15</f>
        <v>0.08</v>
      </c>
      <c r="Q1716" s="8">
        <f t="shared" si="186"/>
        <v>130.53615105044801</v>
      </c>
      <c r="R1716" s="8">
        <f t="shared" si="187"/>
        <v>0.26892077696960898</v>
      </c>
      <c r="S1716" s="8">
        <f t="shared" si="188"/>
        <v>3.6679078076039398E-4</v>
      </c>
    </row>
    <row r="1717" spans="1:19" x14ac:dyDescent="0.2">
      <c r="A1717" s="8">
        <v>1715</v>
      </c>
      <c r="B1717" s="8">
        <f>IF(Päälaskenta!C$7,Päälaskenta!E$7,Päälaskenta!G$5)</f>
        <v>2.5</v>
      </c>
      <c r="C1717" s="56">
        <v>0.28499999999999998</v>
      </c>
      <c r="D1717" s="92">
        <f t="shared" si="182"/>
        <v>8.7719299999999993</v>
      </c>
      <c r="E1717" s="8">
        <f>Päälaskenta!F$15</f>
        <v>0.08</v>
      </c>
      <c r="F1717" s="93">
        <f>SQRT(POWER(Päälaskenta!C$15/(2*Päälaskenta!E$15),2)+(D1717/Päälaskenta!E$15))-Päälaskenta!C$15/(2*Päälaskenta!E$15)</f>
        <v>1.8199000000000001</v>
      </c>
      <c r="G1717" s="57">
        <f>2*SQRT((POWER(F1717,2))+POWER(Päälaskenta!E$15*F1717,2))+Päälaskenta!C$15</f>
        <v>8.15</v>
      </c>
      <c r="H1717" s="57">
        <f t="shared" si="183"/>
        <v>1.08</v>
      </c>
      <c r="I1717" s="62">
        <f t="shared" si="184"/>
        <v>4.6900000000000002E-4</v>
      </c>
      <c r="M1717" s="8">
        <f>IF(F1717&gt;(Päälaskenta!D$24+Päälaskenta!D$20),(F1717*Päälaskenta!C$15 + F1717*F1717*Päälaskenta!E$15)+(Päälaskenta!C$15 + F1717*Päälaskenta!E$15)*(F1717-(Päälaskenta!D$24+Päälaskenta!D$20)),F1717*Päälaskenta!C$15 + F1717*F1717*Päälaskenta!E$15)</f>
        <v>9.3496420199999992</v>
      </c>
      <c r="N1717" s="8">
        <f>IF(F1717&gt;Päälaskenta!D$24+Päälaskenta!D$20,2*SQRT(POWER((Päälaskenta!D$24+Päälaskenta!D$20),2)+POWER(Päälaskenta!E$15*(Päälaskenta!D$24+Päälaskenta!D$20),2))+Päälaskenta!C$15,(2*SQRT((POWER(F1717,2))+POWER(Päälaskenta!E$15*F1717,2))+Päälaskenta!C$15))</f>
        <v>7.8083261120685199</v>
      </c>
      <c r="O1717" s="8">
        <f t="shared" si="185"/>
        <v>1.1973938954149499</v>
      </c>
      <c r="P1717" s="8">
        <f>Päälaskenta!F$15</f>
        <v>0.08</v>
      </c>
      <c r="Q1717" s="8">
        <f t="shared" si="186"/>
        <v>131.78410223772499</v>
      </c>
      <c r="R1717" s="8">
        <f t="shared" si="187"/>
        <v>0.26738991660345901</v>
      </c>
      <c r="S1717" s="8">
        <f t="shared" si="188"/>
        <v>3.5987690154712203E-4</v>
      </c>
    </row>
    <row r="1718" spans="1:19" x14ac:dyDescent="0.2">
      <c r="A1718" s="8">
        <v>1716</v>
      </c>
      <c r="B1718" s="8">
        <f>IF(Päälaskenta!C$7,Päälaskenta!E$7,Päälaskenta!G$5)</f>
        <v>2.5</v>
      </c>
      <c r="C1718" s="56">
        <v>0.28399999999999997</v>
      </c>
      <c r="D1718" s="92">
        <f t="shared" si="182"/>
        <v>8.8028200000000005</v>
      </c>
      <c r="E1718" s="8">
        <f>Päälaskenta!F$15</f>
        <v>0.08</v>
      </c>
      <c r="F1718" s="93">
        <f>SQRT(POWER(Päälaskenta!C$15/(2*Päälaskenta!E$15),2)+(D1718/Päälaskenta!E$15))-Päälaskenta!C$15/(2*Päälaskenta!E$15)</f>
        <v>1.8246</v>
      </c>
      <c r="G1718" s="57">
        <f>2*SQRT((POWER(F1718,2))+POWER(Päälaskenta!E$15*F1718,2))+Päälaskenta!C$15</f>
        <v>8.16</v>
      </c>
      <c r="H1718" s="57">
        <f t="shared" si="183"/>
        <v>1.08</v>
      </c>
      <c r="I1718" s="62">
        <f t="shared" si="184"/>
        <v>4.66E-4</v>
      </c>
      <c r="M1718" s="8">
        <f>IF(F1718&gt;(Päälaskenta!D$24+Päälaskenta!D$20),(F1718*Päälaskenta!C$15 + F1718*F1718*Päälaskenta!E$15)+(Päälaskenta!C$15 + F1718*Päälaskenta!E$15)*(F1718-(Päälaskenta!D$24+Päälaskenta!D$20)),F1718*Päälaskenta!C$15 + F1718*F1718*Päälaskenta!E$15)</f>
        <v>9.4041103199999991</v>
      </c>
      <c r="N1718" s="8">
        <f>IF(F1718&gt;Päälaskenta!D$24+Päälaskenta!D$20,2*SQRT(POWER((Päälaskenta!D$24+Päälaskenta!D$20),2)+POWER(Päälaskenta!E$15*(Päälaskenta!D$24+Päälaskenta!D$20),2))+Päälaskenta!C$15,(2*SQRT((POWER(F1718,2))+POWER(Päälaskenta!E$15*F1718,2))+Päälaskenta!C$15))</f>
        <v>7.8083261120685199</v>
      </c>
      <c r="O1718" s="8">
        <f t="shared" si="185"/>
        <v>1.20436956461962</v>
      </c>
      <c r="P1718" s="8">
        <f>Päälaskenta!F$15</f>
        <v>0.08</v>
      </c>
      <c r="Q1718" s="8">
        <f t="shared" si="186"/>
        <v>133.066145280184</v>
      </c>
      <c r="R1718" s="8">
        <f t="shared" si="187"/>
        <v>0.26584120293476099</v>
      </c>
      <c r="S1718" s="8">
        <f t="shared" si="188"/>
        <v>3.5297574610668203E-4</v>
      </c>
    </row>
    <row r="1719" spans="1:19" x14ac:dyDescent="0.2">
      <c r="A1719" s="8">
        <v>1717</v>
      </c>
      <c r="B1719" s="8">
        <f>IF(Päälaskenta!C$7,Päälaskenta!E$7,Päälaskenta!G$5)</f>
        <v>2.5</v>
      </c>
      <c r="C1719" s="56">
        <v>0.28299999999999997</v>
      </c>
      <c r="D1719" s="92">
        <f t="shared" si="182"/>
        <v>8.8339200000000009</v>
      </c>
      <c r="E1719" s="8">
        <f>Päälaskenta!F$15</f>
        <v>0.08</v>
      </c>
      <c r="F1719" s="93">
        <f>SQRT(POWER(Päälaskenta!C$15/(2*Päälaskenta!E$15),2)+(D1719/Päälaskenta!E$15))-Päälaskenta!C$15/(2*Päälaskenta!E$15)</f>
        <v>1.8292999999999999</v>
      </c>
      <c r="G1719" s="57">
        <f>2*SQRT((POWER(F1719,2))+POWER(Päälaskenta!E$15*F1719,2))+Päälaskenta!C$15</f>
        <v>8.17</v>
      </c>
      <c r="H1719" s="57">
        <f t="shared" si="183"/>
        <v>1.08</v>
      </c>
      <c r="I1719" s="62">
        <f t="shared" si="184"/>
        <v>4.6299999999999998E-4</v>
      </c>
      <c r="M1719" s="8">
        <f>IF(F1719&gt;(Päälaskenta!D$24+Päälaskenta!D$20),(F1719*Päälaskenta!C$15 + F1719*F1719*Päälaskenta!E$15)+(Päälaskenta!C$15 + F1719*Päälaskenta!E$15)*(F1719-(Päälaskenta!D$24+Päälaskenta!D$20)),F1719*Päälaskenta!C$15 + F1719*F1719*Päälaskenta!E$15)</f>
        <v>9.4586669800000003</v>
      </c>
      <c r="N1719" s="8">
        <f>IF(F1719&gt;Päälaskenta!D$24+Päälaskenta!D$20,2*SQRT(POWER((Päälaskenta!D$24+Päälaskenta!D$20),2)+POWER(Päälaskenta!E$15*(Päälaskenta!D$24+Päälaskenta!D$20),2))+Päälaskenta!C$15,(2*SQRT((POWER(F1719,2))+POWER(Päälaskenta!E$15*F1719,2))+Päälaskenta!C$15))</f>
        <v>7.8083261120685199</v>
      </c>
      <c r="O1719" s="8">
        <f t="shared" si="185"/>
        <v>1.2113565499500201</v>
      </c>
      <c r="P1719" s="8">
        <f>Päälaskenta!F$15</f>
        <v>0.08</v>
      </c>
      <c r="Q1719" s="8">
        <f t="shared" si="186"/>
        <v>134.355240115274</v>
      </c>
      <c r="R1719" s="8">
        <f t="shared" si="187"/>
        <v>0.26430785704646897</v>
      </c>
      <c r="S1719" s="8">
        <f t="shared" si="188"/>
        <v>3.4623486528725998E-4</v>
      </c>
    </row>
    <row r="1720" spans="1:19" x14ac:dyDescent="0.2">
      <c r="A1720" s="8">
        <v>1718</v>
      </c>
      <c r="B1720" s="8">
        <f>IF(Päälaskenta!C$7,Päälaskenta!E$7,Päälaskenta!G$5)</f>
        <v>2.5</v>
      </c>
      <c r="C1720" s="56">
        <v>0.28199999999999997</v>
      </c>
      <c r="D1720" s="92">
        <f t="shared" si="182"/>
        <v>8.8652499999999996</v>
      </c>
      <c r="E1720" s="8">
        <f>Päälaskenta!F$15</f>
        <v>0.08</v>
      </c>
      <c r="F1720" s="93">
        <f>SQRT(POWER(Päälaskenta!C$15/(2*Päälaskenta!E$15),2)+(D1720/Päälaskenta!E$15))-Päälaskenta!C$15/(2*Päälaskenta!E$15)</f>
        <v>1.8340000000000001</v>
      </c>
      <c r="G1720" s="57">
        <f>2*SQRT((POWER(F1720,2))+POWER(Päälaskenta!E$15*F1720,2))+Päälaskenta!C$15</f>
        <v>8.19</v>
      </c>
      <c r="H1720" s="57">
        <f t="shared" si="183"/>
        <v>1.08</v>
      </c>
      <c r="I1720" s="62">
        <f t="shared" si="184"/>
        <v>4.5899999999999999E-4</v>
      </c>
      <c r="M1720" s="8">
        <f>IF(F1720&gt;(Päälaskenta!D$24+Päälaskenta!D$20),(F1720*Päälaskenta!C$15 + F1720*F1720*Päälaskenta!E$15)+(Päälaskenta!C$15 + F1720*Päälaskenta!E$15)*(F1720-(Päälaskenta!D$24+Päälaskenta!D$20)),F1720*Päälaskenta!C$15 + F1720*F1720*Päälaskenta!E$15)</f>
        <v>9.5133120000000009</v>
      </c>
      <c r="N1720" s="8">
        <f>IF(F1720&gt;Päälaskenta!D$24+Päälaskenta!D$20,2*SQRT(POWER((Päälaskenta!D$24+Päälaskenta!D$20),2)+POWER(Päälaskenta!E$15*(Päälaskenta!D$24+Päälaskenta!D$20),2))+Päälaskenta!C$15,(2*SQRT((POWER(F1720,2))+POWER(Päälaskenta!E$15*F1720,2))+Päälaskenta!C$15))</f>
        <v>7.8083261120685199</v>
      </c>
      <c r="O1720" s="8">
        <f t="shared" si="185"/>
        <v>1.21835485140615</v>
      </c>
      <c r="P1720" s="8">
        <f>Päälaskenta!F$15</f>
        <v>0.08</v>
      </c>
      <c r="Q1720" s="8">
        <f t="shared" si="186"/>
        <v>135.65140131175801</v>
      </c>
      <c r="R1720" s="8">
        <f t="shared" si="187"/>
        <v>0.26278965727183101</v>
      </c>
      <c r="S1720" s="8">
        <f t="shared" si="188"/>
        <v>3.3964986661109698E-4</v>
      </c>
    </row>
    <row r="1721" spans="1:19" x14ac:dyDescent="0.2">
      <c r="A1721" s="8">
        <v>1719</v>
      </c>
      <c r="B1721" s="8">
        <f>IF(Päälaskenta!C$7,Päälaskenta!E$7,Päälaskenta!G$5)</f>
        <v>2.5</v>
      </c>
      <c r="C1721" s="56">
        <v>0.28100000000000003</v>
      </c>
      <c r="D1721" s="92">
        <f t="shared" si="182"/>
        <v>8.8968000000000007</v>
      </c>
      <c r="E1721" s="8">
        <f>Päälaskenta!F$15</f>
        <v>0.08</v>
      </c>
      <c r="F1721" s="93">
        <f>SQRT(POWER(Päälaskenta!C$15/(2*Päälaskenta!E$15),2)+(D1721/Päälaskenta!E$15))-Päälaskenta!C$15/(2*Päälaskenta!E$15)</f>
        <v>1.8387</v>
      </c>
      <c r="G1721" s="57">
        <f>2*SQRT((POWER(F1721,2))+POWER(Päälaskenta!E$15*F1721,2))+Päälaskenta!C$15</f>
        <v>8.1999999999999993</v>
      </c>
      <c r="H1721" s="57">
        <f t="shared" si="183"/>
        <v>1.08</v>
      </c>
      <c r="I1721" s="62">
        <f t="shared" si="184"/>
        <v>4.5600000000000003E-4</v>
      </c>
      <c r="M1721" s="8">
        <f>IF(F1721&gt;(Päälaskenta!D$24+Päälaskenta!D$20),(F1721*Päälaskenta!C$15 + F1721*F1721*Päälaskenta!E$15)+(Päälaskenta!C$15 + F1721*Päälaskenta!E$15)*(F1721-(Päälaskenta!D$24+Päälaskenta!D$20)),F1721*Päälaskenta!C$15 + F1721*F1721*Päälaskenta!E$15)</f>
        <v>9.5680453799999992</v>
      </c>
      <c r="N1721" s="8">
        <f>IF(F1721&gt;Päälaskenta!D$24+Päälaskenta!D$20,2*SQRT(POWER((Päälaskenta!D$24+Päälaskenta!D$20),2)+POWER(Päälaskenta!E$15*(Päälaskenta!D$24+Päälaskenta!D$20),2))+Päälaskenta!C$15,(2*SQRT((POWER(F1721,2))+POWER(Päälaskenta!E$15*F1721,2))+Päälaskenta!C$15))</f>
        <v>7.8083261120685199</v>
      </c>
      <c r="O1721" s="8">
        <f t="shared" si="185"/>
        <v>1.2253644689880001</v>
      </c>
      <c r="P1721" s="8">
        <f>Päälaskenta!F$15</f>
        <v>0.08</v>
      </c>
      <c r="Q1721" s="8">
        <f t="shared" si="186"/>
        <v>136.95464345821199</v>
      </c>
      <c r="R1721" s="8">
        <f t="shared" si="187"/>
        <v>0.26128638616469402</v>
      </c>
      <c r="S1721" s="8">
        <f t="shared" si="188"/>
        <v>3.3321649670424702E-4</v>
      </c>
    </row>
    <row r="1722" spans="1:19" x14ac:dyDescent="0.2">
      <c r="A1722" s="8">
        <v>1720</v>
      </c>
      <c r="B1722" s="8">
        <f>IF(Päälaskenta!C$7,Päälaskenta!E$7,Päälaskenta!G$5)</f>
        <v>2.5</v>
      </c>
      <c r="C1722" s="56">
        <v>0.28000000000000003</v>
      </c>
      <c r="D1722" s="92">
        <f t="shared" si="182"/>
        <v>8.9285700000000006</v>
      </c>
      <c r="E1722" s="8">
        <f>Päälaskenta!F$15</f>
        <v>0.08</v>
      </c>
      <c r="F1722" s="93">
        <f>SQRT(POWER(Päälaskenta!C$15/(2*Päälaskenta!E$15),2)+(D1722/Päälaskenta!E$15))-Päälaskenta!C$15/(2*Päälaskenta!E$15)</f>
        <v>1.8433999999999999</v>
      </c>
      <c r="G1722" s="57">
        <f>2*SQRT((POWER(F1722,2))+POWER(Päälaskenta!E$15*F1722,2))+Päälaskenta!C$15</f>
        <v>8.2100000000000009</v>
      </c>
      <c r="H1722" s="57">
        <f t="shared" si="183"/>
        <v>1.0900000000000001</v>
      </c>
      <c r="I1722" s="62">
        <f t="shared" si="184"/>
        <v>4.4700000000000002E-4</v>
      </c>
      <c r="M1722" s="8">
        <f>IF(F1722&gt;(Päälaskenta!D$24+Päälaskenta!D$20),(F1722*Päälaskenta!C$15 + F1722*F1722*Päälaskenta!E$15)+(Päälaskenta!C$15 + F1722*Päälaskenta!E$15)*(F1722-(Päälaskenta!D$24+Päälaskenta!D$20)),F1722*Päälaskenta!C$15 + F1722*F1722*Päälaskenta!E$15)</f>
        <v>9.6228671200000004</v>
      </c>
      <c r="N1722" s="8">
        <f>IF(F1722&gt;Päälaskenta!D$24+Päälaskenta!D$20,2*SQRT(POWER((Päälaskenta!D$24+Päälaskenta!D$20),2)+POWER(Päälaskenta!E$15*(Päälaskenta!D$24+Päälaskenta!D$20),2))+Päälaskenta!C$15,(2*SQRT((POWER(F1722,2))+POWER(Päälaskenta!E$15*F1722,2))+Päälaskenta!C$15))</f>
        <v>7.8083261120685199</v>
      </c>
      <c r="O1722" s="8">
        <f t="shared" si="185"/>
        <v>1.2323854026955801</v>
      </c>
      <c r="P1722" s="8">
        <f>Päälaskenta!F$15</f>
        <v>0.08</v>
      </c>
      <c r="Q1722" s="8">
        <f t="shared" si="186"/>
        <v>138.26498116285501</v>
      </c>
      <c r="R1722" s="8">
        <f t="shared" si="187"/>
        <v>0.259797830399637</v>
      </c>
      <c r="S1722" s="8">
        <f t="shared" si="188"/>
        <v>3.2693063629231697E-4</v>
      </c>
    </row>
    <row r="1723" spans="1:19" x14ac:dyDescent="0.2">
      <c r="A1723" s="8">
        <v>1721</v>
      </c>
      <c r="B1723" s="8">
        <f>IF(Päälaskenta!C$7,Päälaskenta!E$7,Päälaskenta!G$5)</f>
        <v>2.5</v>
      </c>
      <c r="C1723" s="56">
        <v>0.27900000000000003</v>
      </c>
      <c r="D1723" s="92">
        <f t="shared" si="182"/>
        <v>8.9605700000000006</v>
      </c>
      <c r="E1723" s="8">
        <f>Päälaskenta!F$15</f>
        <v>0.08</v>
      </c>
      <c r="F1723" s="93">
        <f>SQRT(POWER(Päälaskenta!C$15/(2*Päälaskenta!E$15),2)+(D1723/Päälaskenta!E$15))-Päälaskenta!C$15/(2*Päälaskenta!E$15)</f>
        <v>1.8482000000000001</v>
      </c>
      <c r="G1723" s="57">
        <f>2*SQRT((POWER(F1723,2))+POWER(Päälaskenta!E$15*F1723,2))+Päälaskenta!C$15</f>
        <v>8.23</v>
      </c>
      <c r="H1723" s="57">
        <f t="shared" si="183"/>
        <v>1.0900000000000001</v>
      </c>
      <c r="I1723" s="62">
        <f t="shared" si="184"/>
        <v>4.44E-4</v>
      </c>
      <c r="M1723" s="8">
        <f>IF(F1723&gt;(Päälaskenta!D$24+Päälaskenta!D$20),(F1723*Päälaskenta!C$15 + F1723*F1723*Päälaskenta!E$15)+(Päälaskenta!C$15 + F1723*Päälaskenta!E$15)*(F1723-(Päälaskenta!D$24+Päälaskenta!D$20)),F1723*Päälaskenta!C$15 + F1723*F1723*Päälaskenta!E$15)</f>
        <v>9.6789464800000005</v>
      </c>
      <c r="N1723" s="8">
        <f>IF(F1723&gt;Päälaskenta!D$24+Päälaskenta!D$20,2*SQRT(POWER((Päälaskenta!D$24+Päälaskenta!D$20),2)+POWER(Päälaskenta!E$15*(Päälaskenta!D$24+Päälaskenta!D$20),2))+Päälaskenta!C$15,(2*SQRT((POWER(F1723,2))+POWER(Päälaskenta!E$15*F1723,2))+Päälaskenta!C$15))</f>
        <v>7.8083261120685199</v>
      </c>
      <c r="O1723" s="8">
        <f t="shared" si="185"/>
        <v>1.2395673978114501</v>
      </c>
      <c r="P1723" s="8">
        <f>Päälaskenta!F$15</f>
        <v>0.08</v>
      </c>
      <c r="Q1723" s="8">
        <f t="shared" si="186"/>
        <v>139.61053721638299</v>
      </c>
      <c r="R1723" s="8">
        <f t="shared" si="187"/>
        <v>0.258292574007497</v>
      </c>
      <c r="S1723" s="8">
        <f t="shared" si="188"/>
        <v>3.2065913806935098E-4</v>
      </c>
    </row>
    <row r="1724" spans="1:19" x14ac:dyDescent="0.2">
      <c r="A1724" s="8">
        <v>1722</v>
      </c>
      <c r="B1724" s="8">
        <f>IF(Päälaskenta!C$7,Päälaskenta!E$7,Päälaskenta!G$5)</f>
        <v>2.5</v>
      </c>
      <c r="C1724" s="56">
        <v>0.27800000000000002</v>
      </c>
      <c r="D1724" s="92">
        <f t="shared" si="182"/>
        <v>8.9928100000000004</v>
      </c>
      <c r="E1724" s="8">
        <f>Päälaskenta!F$15</f>
        <v>0.08</v>
      </c>
      <c r="F1724" s="93">
        <f>SQRT(POWER(Päälaskenta!C$15/(2*Päälaskenta!E$15),2)+(D1724/Päälaskenta!E$15))-Päälaskenta!C$15/(2*Päälaskenta!E$15)</f>
        <v>1.853</v>
      </c>
      <c r="G1724" s="57">
        <f>2*SQRT((POWER(F1724,2))+POWER(Päälaskenta!E$15*F1724,2))+Päälaskenta!C$15</f>
        <v>8.24</v>
      </c>
      <c r="H1724" s="57">
        <f t="shared" si="183"/>
        <v>1.0900000000000001</v>
      </c>
      <c r="I1724" s="62">
        <f t="shared" si="184"/>
        <v>4.4099999999999999E-4</v>
      </c>
      <c r="M1724" s="8">
        <f>IF(F1724&gt;(Päälaskenta!D$24+Päälaskenta!D$20),(F1724*Päälaskenta!C$15 + F1724*F1724*Päälaskenta!E$15)+(Päälaskenta!C$15 + F1724*Päälaskenta!E$15)*(F1724-(Päälaskenta!D$24+Päälaskenta!D$20)),F1724*Päälaskenta!C$15 + F1724*F1724*Päälaskenta!E$15)</f>
        <v>9.7351179999999999</v>
      </c>
      <c r="N1724" s="8">
        <f>IF(F1724&gt;Päälaskenta!D$24+Päälaskenta!D$20,2*SQRT(POWER((Päälaskenta!D$24+Päälaskenta!D$20),2)+POWER(Päälaskenta!E$15*(Päälaskenta!D$24+Päälaskenta!D$20),2))+Päälaskenta!C$15,(2*SQRT((POWER(F1724,2))+POWER(Päälaskenta!E$15*F1724,2))+Päälaskenta!C$15))</f>
        <v>7.8083261120685199</v>
      </c>
      <c r="O1724" s="8">
        <f t="shared" si="185"/>
        <v>1.24676119571305</v>
      </c>
      <c r="P1724" s="8">
        <f>Päälaskenta!F$15</f>
        <v>0.08</v>
      </c>
      <c r="Q1724" s="8">
        <f t="shared" si="186"/>
        <v>140.96352483784599</v>
      </c>
      <c r="R1724" s="8">
        <f t="shared" si="187"/>
        <v>0.25680222879681602</v>
      </c>
      <c r="S1724" s="8">
        <f t="shared" si="188"/>
        <v>3.1453321607816201E-4</v>
      </c>
    </row>
    <row r="1725" spans="1:19" x14ac:dyDescent="0.2">
      <c r="A1725" s="8">
        <v>1723</v>
      </c>
      <c r="B1725" s="8">
        <f>IF(Päälaskenta!C$7,Päälaskenta!E$7,Päälaskenta!G$5)</f>
        <v>2.5</v>
      </c>
      <c r="C1725" s="56">
        <v>0.27700000000000002</v>
      </c>
      <c r="D1725" s="92">
        <f t="shared" si="182"/>
        <v>9.0252700000000008</v>
      </c>
      <c r="E1725" s="8">
        <f>Päälaskenta!F$15</f>
        <v>0.08</v>
      </c>
      <c r="F1725" s="93">
        <f>SQRT(POWER(Päälaskenta!C$15/(2*Päälaskenta!E$15),2)+(D1725/Päälaskenta!E$15))-Päälaskenta!C$15/(2*Päälaskenta!E$15)</f>
        <v>1.8579000000000001</v>
      </c>
      <c r="G1725" s="57">
        <f>2*SQRT((POWER(F1725,2))+POWER(Päälaskenta!E$15*F1725,2))+Päälaskenta!C$15</f>
        <v>8.25</v>
      </c>
      <c r="H1725" s="57">
        <f t="shared" si="183"/>
        <v>1.0900000000000001</v>
      </c>
      <c r="I1725" s="62">
        <f t="shared" si="184"/>
        <v>4.3800000000000002E-4</v>
      </c>
      <c r="M1725" s="8">
        <f>IF(F1725&gt;(Päälaskenta!D$24+Päälaskenta!D$20),(F1725*Päälaskenta!C$15 + F1725*F1725*Päälaskenta!E$15)+(Päälaskenta!C$15 + F1725*Päälaskenta!E$15)*(F1725-(Päälaskenta!D$24+Päälaskenta!D$20)),F1725*Päälaskenta!C$15 + F1725*F1725*Päälaskenta!E$15)</f>
        <v>9.7925548199999994</v>
      </c>
      <c r="N1725" s="8">
        <f>IF(F1725&gt;Päälaskenta!D$24+Päälaskenta!D$20,2*SQRT(POWER((Päälaskenta!D$24+Päälaskenta!D$20),2)+POWER(Päälaskenta!E$15*(Päälaskenta!D$24+Päälaskenta!D$20),2))+Päälaskenta!C$15,(2*SQRT((POWER(F1725,2))+POWER(Päälaskenta!E$15*F1725,2))+Päälaskenta!C$15))</f>
        <v>7.8083261120685199</v>
      </c>
      <c r="O1725" s="8">
        <f t="shared" si="185"/>
        <v>1.2541170385884199</v>
      </c>
      <c r="P1725" s="8">
        <f>Päälaskenta!F$15</f>
        <v>0.08</v>
      </c>
      <c r="Q1725" s="8">
        <f t="shared" si="186"/>
        <v>142.3523813452</v>
      </c>
      <c r="R1725" s="8">
        <f t="shared" si="187"/>
        <v>0.25529599230775601</v>
      </c>
      <c r="S1725" s="8">
        <f t="shared" si="188"/>
        <v>3.0842568932432503E-4</v>
      </c>
    </row>
    <row r="1726" spans="1:19" x14ac:dyDescent="0.2">
      <c r="A1726" s="8">
        <v>1724</v>
      </c>
      <c r="B1726" s="8">
        <f>IF(Päälaskenta!C$7,Päälaskenta!E$7,Päälaskenta!G$5)</f>
        <v>2.5</v>
      </c>
      <c r="C1726" s="56">
        <v>0.27600000000000002</v>
      </c>
      <c r="D1726" s="92">
        <f t="shared" si="182"/>
        <v>9.0579699999999992</v>
      </c>
      <c r="E1726" s="8">
        <f>Päälaskenta!F$15</f>
        <v>0.08</v>
      </c>
      <c r="F1726" s="93">
        <f>SQRT(POWER(Päälaskenta!C$15/(2*Päälaskenta!E$15),2)+(D1726/Päälaskenta!E$15))-Päälaskenta!C$15/(2*Päälaskenta!E$15)</f>
        <v>1.8627</v>
      </c>
      <c r="G1726" s="57">
        <f>2*SQRT((POWER(F1726,2))+POWER(Päälaskenta!E$15*F1726,2))+Päälaskenta!C$15</f>
        <v>8.27</v>
      </c>
      <c r="H1726" s="57">
        <f t="shared" si="183"/>
        <v>1.1000000000000001</v>
      </c>
      <c r="I1726" s="62">
        <f t="shared" si="184"/>
        <v>4.2900000000000002E-4</v>
      </c>
      <c r="M1726" s="8">
        <f>IF(F1726&gt;(Päälaskenta!D$24+Päälaskenta!D$20),(F1726*Päälaskenta!C$15 + F1726*F1726*Päälaskenta!E$15)+(Päälaskenta!C$15 + F1726*Päälaskenta!E$15)*(F1726-(Päälaskenta!D$24+Päälaskenta!D$20)),F1726*Päälaskenta!C$15 + F1726*F1726*Päälaskenta!E$15)</f>
        <v>9.8489125800000004</v>
      </c>
      <c r="N1726" s="8">
        <f>IF(F1726&gt;Päälaskenta!D$24+Päälaskenta!D$20,2*SQRT(POWER((Päälaskenta!D$24+Päälaskenta!D$20),2)+POWER(Päälaskenta!E$15*(Päälaskenta!D$24+Päälaskenta!D$20),2))+Päälaskenta!C$15,(2*SQRT((POWER(F1726,2))+POWER(Päälaskenta!E$15*F1726,2))+Päälaskenta!C$15))</f>
        <v>7.8083261120685199</v>
      </c>
      <c r="O1726" s="8">
        <f t="shared" si="185"/>
        <v>1.26133468795285</v>
      </c>
      <c r="P1726" s="8">
        <f>Päälaskenta!F$15</f>
        <v>0.08</v>
      </c>
      <c r="Q1726" s="8">
        <f t="shared" si="186"/>
        <v>143.72043463427099</v>
      </c>
      <c r="R1726" s="8">
        <f t="shared" si="187"/>
        <v>0.25383512948187797</v>
      </c>
      <c r="S1726" s="8">
        <f t="shared" si="188"/>
        <v>3.0258191944247898E-4</v>
      </c>
    </row>
    <row r="1727" spans="1:19" x14ac:dyDescent="0.2">
      <c r="A1727" s="8">
        <v>1725</v>
      </c>
      <c r="B1727" s="8">
        <f>IF(Päälaskenta!C$7,Päälaskenta!E$7,Päälaskenta!G$5)</f>
        <v>2.5</v>
      </c>
      <c r="C1727" s="56">
        <v>0.27500000000000002</v>
      </c>
      <c r="D1727" s="92">
        <f t="shared" si="182"/>
        <v>9.0909099999999992</v>
      </c>
      <c r="E1727" s="8">
        <f>Päälaskenta!F$15</f>
        <v>0.08</v>
      </c>
      <c r="F1727" s="93">
        <f>SQRT(POWER(Päälaskenta!C$15/(2*Päälaskenta!E$15),2)+(D1727/Päälaskenta!E$15))-Päälaskenta!C$15/(2*Päälaskenta!E$15)</f>
        <v>1.8675999999999999</v>
      </c>
      <c r="G1727" s="57">
        <f>2*SQRT((POWER(F1727,2))+POWER(Päälaskenta!E$15*F1727,2))+Päälaskenta!C$15</f>
        <v>8.2799999999999994</v>
      </c>
      <c r="H1727" s="57">
        <f t="shared" si="183"/>
        <v>1.1000000000000001</v>
      </c>
      <c r="I1727" s="62">
        <f t="shared" si="184"/>
        <v>4.26E-4</v>
      </c>
      <c r="M1727" s="8">
        <f>IF(F1727&gt;(Päälaskenta!D$24+Päälaskenta!D$20),(F1727*Päälaskenta!C$15 + F1727*F1727*Päälaskenta!E$15)+(Päälaskenta!C$15 + F1727*Päälaskenta!E$15)*(F1727-(Päälaskenta!D$24+Päälaskenta!D$20)),F1727*Päälaskenta!C$15 + F1727*F1727*Päälaskenta!E$15)</f>
        <v>9.9065395200000008</v>
      </c>
      <c r="N1727" s="8">
        <f>IF(F1727&gt;Päälaskenta!D$24+Päälaskenta!D$20,2*SQRT(POWER((Päälaskenta!D$24+Päälaskenta!D$20),2)+POWER(Päälaskenta!E$15*(Päälaskenta!D$24+Päälaskenta!D$20),2))+Päälaskenta!C$15,(2*SQRT((POWER(F1727,2))+POWER(Päälaskenta!E$15*F1727,2))+Päälaskenta!C$15))</f>
        <v>7.8083261120685199</v>
      </c>
      <c r="O1727" s="8">
        <f t="shared" si="185"/>
        <v>1.2687148791965099</v>
      </c>
      <c r="P1727" s="8">
        <f>Päälaskenta!F$15</f>
        <v>0.08</v>
      </c>
      <c r="Q1727" s="8">
        <f t="shared" si="186"/>
        <v>145.124703307229</v>
      </c>
      <c r="R1727" s="8">
        <f t="shared" si="187"/>
        <v>0.25235855516982802</v>
      </c>
      <c r="S1727" s="8">
        <f t="shared" si="188"/>
        <v>2.9675450973812398E-4</v>
      </c>
    </row>
    <row r="1728" spans="1:19" x14ac:dyDescent="0.2">
      <c r="A1728" s="8">
        <v>1726</v>
      </c>
      <c r="B1728" s="8">
        <f>IF(Päälaskenta!C$7,Päälaskenta!E$7,Päälaskenta!G$5)</f>
        <v>2.5</v>
      </c>
      <c r="C1728" s="56">
        <v>0.27400000000000002</v>
      </c>
      <c r="D1728" s="92">
        <f t="shared" si="182"/>
        <v>9.1240900000000007</v>
      </c>
      <c r="E1728" s="8">
        <f>Päälaskenta!F$15</f>
        <v>0.08</v>
      </c>
      <c r="F1728" s="93">
        <f>SQRT(POWER(Päälaskenta!C$15/(2*Päälaskenta!E$15),2)+(D1728/Päälaskenta!E$15))-Päälaskenta!C$15/(2*Päälaskenta!E$15)</f>
        <v>1.8725000000000001</v>
      </c>
      <c r="G1728" s="57">
        <f>2*SQRT((POWER(F1728,2))+POWER(Päälaskenta!E$15*F1728,2))+Päälaskenta!C$15</f>
        <v>8.3000000000000007</v>
      </c>
      <c r="H1728" s="57">
        <f t="shared" si="183"/>
        <v>1.1000000000000001</v>
      </c>
      <c r="I1728" s="62">
        <f t="shared" si="184"/>
        <v>4.2299999999999998E-4</v>
      </c>
      <c r="M1728" s="8">
        <f>IF(F1728&gt;(Päälaskenta!D$24+Päälaskenta!D$20),(F1728*Päälaskenta!C$15 + F1728*F1728*Päälaskenta!E$15)+(Päälaskenta!C$15 + F1728*Päälaskenta!E$15)*(F1728-(Päälaskenta!D$24+Päälaskenta!D$20)),F1728*Päälaskenta!C$15 + F1728*F1728*Päälaskenta!E$15)</f>
        <v>9.9642625000000002</v>
      </c>
      <c r="N1728" s="8">
        <f>IF(F1728&gt;Päälaskenta!D$24+Päälaskenta!D$20,2*SQRT(POWER((Päälaskenta!D$24+Päälaskenta!D$20),2)+POWER(Päälaskenta!E$15*(Päälaskenta!D$24+Päälaskenta!D$20),2))+Päälaskenta!C$15,(2*SQRT((POWER(F1728,2))+POWER(Päälaskenta!E$15*F1728,2))+Päälaskenta!C$15))</f>
        <v>7.8083261120685199</v>
      </c>
      <c r="O1728" s="8">
        <f t="shared" si="185"/>
        <v>1.2761073701313901</v>
      </c>
      <c r="P1728" s="8">
        <f>Päälaskenta!F$15</f>
        <v>0.08</v>
      </c>
      <c r="Q1728" s="8">
        <f t="shared" si="186"/>
        <v>146.536782354916</v>
      </c>
      <c r="R1728" s="8">
        <f t="shared" si="187"/>
        <v>0.25089664187389699</v>
      </c>
      <c r="S1728" s="8">
        <f t="shared" si="188"/>
        <v>2.9106280820432798E-4</v>
      </c>
    </row>
    <row r="1729" spans="1:19" x14ac:dyDescent="0.2">
      <c r="A1729" s="8">
        <v>1727</v>
      </c>
      <c r="B1729" s="8">
        <f>IF(Päälaskenta!C$7,Päälaskenta!E$7,Päälaskenta!G$5)</f>
        <v>2.5</v>
      </c>
      <c r="C1729" s="56">
        <v>0.27300000000000002</v>
      </c>
      <c r="D1729" s="92">
        <f t="shared" si="182"/>
        <v>9.1575100000000003</v>
      </c>
      <c r="E1729" s="8">
        <f>Päälaskenta!F$15</f>
        <v>0.08</v>
      </c>
      <c r="F1729" s="93">
        <f>SQRT(POWER(Päälaskenta!C$15/(2*Päälaskenta!E$15),2)+(D1729/Päälaskenta!E$15))-Päälaskenta!C$15/(2*Päälaskenta!E$15)</f>
        <v>1.8774999999999999</v>
      </c>
      <c r="G1729" s="57">
        <f>2*SQRT((POWER(F1729,2))+POWER(Päälaskenta!E$15*F1729,2))+Päälaskenta!C$15</f>
        <v>8.31</v>
      </c>
      <c r="H1729" s="57">
        <f t="shared" si="183"/>
        <v>1.1000000000000001</v>
      </c>
      <c r="I1729" s="62">
        <f t="shared" si="184"/>
        <v>4.2000000000000002E-4</v>
      </c>
      <c r="M1729" s="8">
        <f>IF(F1729&gt;(Päälaskenta!D$24+Päälaskenta!D$20),(F1729*Päälaskenta!C$15 + F1729*F1729*Päälaskenta!E$15)+(Päälaskenta!C$15 + F1729*Päälaskenta!E$15)*(F1729-(Päälaskenta!D$24+Päälaskenta!D$20)),F1729*Päälaskenta!C$15 + F1729*F1729*Päälaskenta!E$15)</f>
        <v>10.0232625</v>
      </c>
      <c r="N1729" s="8">
        <f>IF(F1729&gt;Päälaskenta!D$24+Päälaskenta!D$20,2*SQRT(POWER((Päälaskenta!D$24+Päälaskenta!D$20),2)+POWER(Päälaskenta!E$15*(Päälaskenta!D$24+Päälaskenta!D$20),2))+Päälaskenta!C$15,(2*SQRT((POWER(F1729,2))+POWER(Päälaskenta!E$15*F1729,2))+Päälaskenta!C$15))</f>
        <v>7.8083261120685199</v>
      </c>
      <c r="O1729" s="8">
        <f t="shared" si="185"/>
        <v>1.2836634070019299</v>
      </c>
      <c r="P1729" s="8">
        <f>Päälaskenta!F$15</f>
        <v>0.08</v>
      </c>
      <c r="Q1729" s="8">
        <f t="shared" si="186"/>
        <v>147.98574777653999</v>
      </c>
      <c r="R1729" s="8">
        <f t="shared" si="187"/>
        <v>0.24941978721998001</v>
      </c>
      <c r="S1729" s="8">
        <f t="shared" si="188"/>
        <v>2.8539097466167098E-4</v>
      </c>
    </row>
    <row r="1730" spans="1:19" x14ac:dyDescent="0.2">
      <c r="A1730" s="8">
        <v>1728</v>
      </c>
      <c r="B1730" s="8">
        <f>IF(Päälaskenta!C$7,Päälaskenta!E$7,Päälaskenta!G$5)</f>
        <v>2.5</v>
      </c>
      <c r="C1730" s="56">
        <v>0.27200000000000002</v>
      </c>
      <c r="D1730" s="92">
        <f t="shared" si="182"/>
        <v>9.1911799999999992</v>
      </c>
      <c r="E1730" s="8">
        <f>Päälaskenta!F$15</f>
        <v>0.08</v>
      </c>
      <c r="F1730" s="93">
        <f>SQRT(POWER(Päälaskenta!C$15/(2*Päälaskenta!E$15),2)+(D1730/Päälaskenta!E$15))-Päälaskenta!C$15/(2*Päälaskenta!E$15)</f>
        <v>1.8825000000000001</v>
      </c>
      <c r="G1730" s="57">
        <f>2*SQRT((POWER(F1730,2))+POWER(Päälaskenta!E$15*F1730,2))+Päälaskenta!C$15</f>
        <v>8.32</v>
      </c>
      <c r="H1730" s="57">
        <f t="shared" si="183"/>
        <v>1.1000000000000001</v>
      </c>
      <c r="I1730" s="62">
        <f t="shared" si="184"/>
        <v>4.17E-4</v>
      </c>
      <c r="M1730" s="8">
        <f>IF(F1730&gt;(Päälaskenta!D$24+Päälaskenta!D$20),(F1730*Päälaskenta!C$15 + F1730*F1730*Päälaskenta!E$15)+(Päälaskenta!C$15 + F1730*Päälaskenta!E$15)*(F1730-(Päälaskenta!D$24+Päälaskenta!D$20)),F1730*Päälaskenta!C$15 + F1730*F1730*Päälaskenta!E$15)</f>
        <v>10.0823625</v>
      </c>
      <c r="N1730" s="8">
        <f>IF(F1730&gt;Päälaskenta!D$24+Päälaskenta!D$20,2*SQRT(POWER((Päälaskenta!D$24+Päälaskenta!D$20),2)+POWER(Päälaskenta!E$15*(Päälaskenta!D$24+Päälaskenta!D$20),2))+Päälaskenta!C$15,(2*SQRT((POWER(F1730,2))+POWER(Päälaskenta!E$15*F1730,2))+Päälaskenta!C$15))</f>
        <v>7.8083261120685199</v>
      </c>
      <c r="O1730" s="8">
        <f t="shared" si="185"/>
        <v>1.2912322507146199</v>
      </c>
      <c r="P1730" s="8">
        <f>Päälaskenta!F$15</f>
        <v>0.08</v>
      </c>
      <c r="Q1730" s="8">
        <f t="shared" si="186"/>
        <v>149.44288078812599</v>
      </c>
      <c r="R1730" s="8">
        <f t="shared" si="187"/>
        <v>0.24795775791636099</v>
      </c>
      <c r="S1730" s="8">
        <f t="shared" si="188"/>
        <v>2.7985273508279301E-4</v>
      </c>
    </row>
    <row r="1731" spans="1:19" x14ac:dyDescent="0.2">
      <c r="A1731" s="8">
        <v>1729</v>
      </c>
      <c r="B1731" s="8">
        <f>IF(Päälaskenta!C$7,Päälaskenta!E$7,Päälaskenta!G$5)</f>
        <v>2.5</v>
      </c>
      <c r="C1731" s="56">
        <v>0.27100000000000002</v>
      </c>
      <c r="D1731" s="92">
        <f t="shared" ref="D1731:D1794" si="189">B1731/C1731</f>
        <v>9.2250899999999998</v>
      </c>
      <c r="E1731" s="8">
        <f>Päälaskenta!F$15</f>
        <v>0.08</v>
      </c>
      <c r="F1731" s="93">
        <f>SQRT(POWER(Päälaskenta!C$15/(2*Päälaskenta!E$15),2)+(D1731/Päälaskenta!E$15))-Päälaskenta!C$15/(2*Päälaskenta!E$15)</f>
        <v>1.8875</v>
      </c>
      <c r="G1731" s="57">
        <f>2*SQRT((POWER(F1731,2))+POWER(Päälaskenta!E$15*F1731,2))+Päälaskenta!C$15</f>
        <v>8.34</v>
      </c>
      <c r="H1731" s="57">
        <f t="shared" ref="H1731:H1794" si="190">D1731/G1731</f>
        <v>1.1100000000000001</v>
      </c>
      <c r="I1731" s="62">
        <f t="shared" ref="I1731:I1794" si="191">POWER(C1731/((1/E1731)*POWER(H1731,2/3)),2)</f>
        <v>4.0900000000000002E-4</v>
      </c>
      <c r="M1731" s="8">
        <f>IF(F1731&gt;(Päälaskenta!D$24+Päälaskenta!D$20),(F1731*Päälaskenta!C$15 + F1731*F1731*Päälaskenta!E$15)+(Päälaskenta!C$15 + F1731*Päälaskenta!E$15)*(F1731-(Päälaskenta!D$24+Päälaskenta!D$20)),F1731*Päälaskenta!C$15 + F1731*F1731*Päälaskenta!E$15)</f>
        <v>10.141562499999999</v>
      </c>
      <c r="N1731" s="8">
        <f>IF(F1731&gt;Päälaskenta!D$24+Päälaskenta!D$20,2*SQRT(POWER((Päälaskenta!D$24+Päälaskenta!D$20),2)+POWER(Päälaskenta!E$15*(Päälaskenta!D$24+Päälaskenta!D$20),2))+Päälaskenta!C$15,(2*SQRT((POWER(F1731,2))+POWER(Päälaskenta!E$15*F1731,2))+Päälaskenta!C$15))</f>
        <v>7.8083261120685199</v>
      </c>
      <c r="O1731" s="8">
        <f t="shared" si="185"/>
        <v>1.2988139012694699</v>
      </c>
      <c r="P1731" s="8">
        <f>Päälaskenta!F$15</f>
        <v>0.08</v>
      </c>
      <c r="Q1731" s="8">
        <f t="shared" si="186"/>
        <v>150.90819918775401</v>
      </c>
      <c r="R1731" s="8">
        <f t="shared" si="187"/>
        <v>0.24651033802730099</v>
      </c>
      <c r="S1731" s="8">
        <f t="shared" si="188"/>
        <v>2.7444438141852701E-4</v>
      </c>
    </row>
    <row r="1732" spans="1:19" x14ac:dyDescent="0.2">
      <c r="A1732" s="8">
        <v>1730</v>
      </c>
      <c r="B1732" s="8">
        <f>IF(Päälaskenta!C$7,Päälaskenta!E$7,Päälaskenta!G$5)</f>
        <v>2.5</v>
      </c>
      <c r="C1732" s="56">
        <v>0.27</v>
      </c>
      <c r="D1732" s="92">
        <f t="shared" si="189"/>
        <v>9.2592599999999994</v>
      </c>
      <c r="E1732" s="8">
        <f>Päälaskenta!F$15</f>
        <v>0.08</v>
      </c>
      <c r="F1732" s="93">
        <f>SQRT(POWER(Päälaskenta!C$15/(2*Päälaskenta!E$15),2)+(D1732/Päälaskenta!E$15))-Päälaskenta!C$15/(2*Päälaskenta!E$15)</f>
        <v>1.8925000000000001</v>
      </c>
      <c r="G1732" s="57">
        <f>2*SQRT((POWER(F1732,2))+POWER(Päälaskenta!E$15*F1732,2))+Päälaskenta!C$15</f>
        <v>8.35</v>
      </c>
      <c r="H1732" s="57">
        <f t="shared" si="190"/>
        <v>1.1100000000000001</v>
      </c>
      <c r="I1732" s="62">
        <f t="shared" si="191"/>
        <v>4.06E-4</v>
      </c>
      <c r="M1732" s="8">
        <f>IF(F1732&gt;(Päälaskenta!D$24+Päälaskenta!D$20),(F1732*Päälaskenta!C$15 + F1732*F1732*Päälaskenta!E$15)+(Päälaskenta!C$15 + F1732*Päälaskenta!E$15)*(F1732-(Päälaskenta!D$24+Päälaskenta!D$20)),F1732*Päälaskenta!C$15 + F1732*F1732*Päälaskenta!E$15)</f>
        <v>10.200862499999999</v>
      </c>
      <c r="N1732" s="8">
        <f>IF(F1732&gt;Päälaskenta!D$24+Päälaskenta!D$20,2*SQRT(POWER((Päälaskenta!D$24+Päälaskenta!D$20),2)+POWER(Päälaskenta!E$15*(Päälaskenta!D$24+Päälaskenta!D$20),2))+Päälaskenta!C$15,(2*SQRT((POWER(F1732,2))+POWER(Päälaskenta!E$15*F1732,2))+Päälaskenta!C$15))</f>
        <v>7.8083261120685199</v>
      </c>
      <c r="O1732" s="8">
        <f t="shared" ref="O1732:O1795" si="192">M1732/N1732</f>
        <v>1.3064083586664701</v>
      </c>
      <c r="P1732" s="8">
        <f>Päälaskenta!F$15</f>
        <v>0.08</v>
      </c>
      <c r="Q1732" s="8">
        <f t="shared" ref="Q1732:Q1795" si="193">(1/P1732)*M1732*POWER(O1732,(2/3))</f>
        <v>152.38172079656499</v>
      </c>
      <c r="R1732" s="8">
        <f t="shared" ref="R1732:R1795" si="194">B1732/M1732</f>
        <v>0.24507731576619099</v>
      </c>
      <c r="S1732" s="8">
        <f t="shared" ref="S1732:S1795" si="195">(B1732*B1732)/(Q1732*Q1732)</f>
        <v>2.6916232443116703E-4</v>
      </c>
    </row>
    <row r="1733" spans="1:19" x14ac:dyDescent="0.2">
      <c r="A1733" s="8">
        <v>1731</v>
      </c>
      <c r="B1733" s="8">
        <f>IF(Päälaskenta!C$7,Päälaskenta!E$7,Päälaskenta!G$5)</f>
        <v>2.5</v>
      </c>
      <c r="C1733" s="56">
        <v>0.26900000000000002</v>
      </c>
      <c r="D1733" s="92">
        <f t="shared" si="189"/>
        <v>9.2936800000000002</v>
      </c>
      <c r="E1733" s="8">
        <f>Päälaskenta!F$15</f>
        <v>0.08</v>
      </c>
      <c r="F1733" s="93">
        <f>SQRT(POWER(Päälaskenta!C$15/(2*Päälaskenta!E$15),2)+(D1733/Päälaskenta!E$15))-Päälaskenta!C$15/(2*Päälaskenta!E$15)</f>
        <v>1.8976</v>
      </c>
      <c r="G1733" s="57">
        <f>2*SQRT((POWER(F1733,2))+POWER(Päälaskenta!E$15*F1733,2))+Päälaskenta!C$15</f>
        <v>8.3699999999999992</v>
      </c>
      <c r="H1733" s="57">
        <f t="shared" si="190"/>
        <v>1.1100000000000001</v>
      </c>
      <c r="I1733" s="62">
        <f t="shared" si="191"/>
        <v>4.0299999999999998E-4</v>
      </c>
      <c r="M1733" s="8">
        <f>IF(F1733&gt;(Päälaskenta!D$24+Päälaskenta!D$20),(F1733*Päälaskenta!C$15 + F1733*F1733*Päälaskenta!E$15)+(Päälaskenta!C$15 + F1733*Päälaskenta!E$15)*(F1733-(Päälaskenta!D$24+Päälaskenta!D$20)),F1733*Päälaskenta!C$15 + F1733*F1733*Päälaskenta!E$15)</f>
        <v>10.26145152</v>
      </c>
      <c r="N1733" s="8">
        <f>IF(F1733&gt;Päälaskenta!D$24+Päälaskenta!D$20,2*SQRT(POWER((Päälaskenta!D$24+Päälaskenta!D$20),2)+POWER(Päälaskenta!E$15*(Päälaskenta!D$24+Päälaskenta!D$20),2))+Päälaskenta!C$15,(2*SQRT((POWER(F1733,2))+POWER(Päälaskenta!E$15*F1733,2))+Päälaskenta!C$15))</f>
        <v>7.8083261120685199</v>
      </c>
      <c r="O1733" s="8">
        <f t="shared" si="192"/>
        <v>1.3141678988201999</v>
      </c>
      <c r="P1733" s="8">
        <f>Päälaskenta!F$15</f>
        <v>0.08</v>
      </c>
      <c r="Q1733" s="8">
        <f t="shared" si="193"/>
        <v>153.89318228921499</v>
      </c>
      <c r="R1733" s="8">
        <f t="shared" si="194"/>
        <v>0.243630250079864</v>
      </c>
      <c r="S1733" s="8">
        <f t="shared" si="195"/>
        <v>2.63901134167216E-4</v>
      </c>
    </row>
    <row r="1734" spans="1:19" x14ac:dyDescent="0.2">
      <c r="A1734" s="8">
        <v>1732</v>
      </c>
      <c r="B1734" s="8">
        <f>IF(Päälaskenta!C$7,Päälaskenta!E$7,Päälaskenta!G$5)</f>
        <v>2.5</v>
      </c>
      <c r="C1734" s="56">
        <v>0.26800000000000002</v>
      </c>
      <c r="D1734" s="92">
        <f t="shared" si="189"/>
        <v>9.32836</v>
      </c>
      <c r="E1734" s="8">
        <f>Päälaskenta!F$15</f>
        <v>0.08</v>
      </c>
      <c r="F1734" s="93">
        <f>SQRT(POWER(Päälaskenta!C$15/(2*Päälaskenta!E$15),2)+(D1734/Päälaskenta!E$15))-Päälaskenta!C$15/(2*Päälaskenta!E$15)</f>
        <v>1.9027000000000001</v>
      </c>
      <c r="G1734" s="57">
        <f>2*SQRT((POWER(F1734,2))+POWER(Päälaskenta!E$15*F1734,2))+Päälaskenta!C$15</f>
        <v>8.3800000000000008</v>
      </c>
      <c r="H1734" s="57">
        <f t="shared" si="190"/>
        <v>1.1100000000000001</v>
      </c>
      <c r="I1734" s="62">
        <f t="shared" si="191"/>
        <v>4.0000000000000002E-4</v>
      </c>
      <c r="M1734" s="8">
        <f>IF(F1734&gt;(Päälaskenta!D$24+Päälaskenta!D$20),(F1734*Päälaskenta!C$15 + F1734*F1734*Päälaskenta!E$15)+(Päälaskenta!C$15 + F1734*Päälaskenta!E$15)*(F1734-(Päälaskenta!D$24+Päälaskenta!D$20)),F1734*Päälaskenta!C$15 + F1734*F1734*Päälaskenta!E$15)</f>
        <v>10.32214458</v>
      </c>
      <c r="N1734" s="8">
        <f>IF(F1734&gt;Päälaskenta!D$24+Päälaskenta!D$20,2*SQRT(POWER((Päälaskenta!D$24+Päälaskenta!D$20),2)+POWER(Päälaskenta!E$15*(Päälaskenta!D$24+Päälaskenta!D$20),2))+Päälaskenta!C$15,(2*SQRT((POWER(F1734,2))+POWER(Päälaskenta!E$15*F1734,2))+Päälaskenta!C$15))</f>
        <v>7.8083261120685199</v>
      </c>
      <c r="O1734" s="8">
        <f t="shared" si="192"/>
        <v>1.32194076321251</v>
      </c>
      <c r="P1734" s="8">
        <f>Päälaskenta!F$15</f>
        <v>0.08</v>
      </c>
      <c r="Q1734" s="8">
        <f t="shared" si="193"/>
        <v>155.413215926173</v>
      </c>
      <c r="R1734" s="8">
        <f t="shared" si="194"/>
        <v>0.242197731355551</v>
      </c>
      <c r="S1734" s="8">
        <f t="shared" si="195"/>
        <v>2.5876415902130299E-4</v>
      </c>
    </row>
    <row r="1735" spans="1:19" x14ac:dyDescent="0.2">
      <c r="A1735" s="8">
        <v>1733</v>
      </c>
      <c r="B1735" s="8">
        <f>IF(Päälaskenta!C$7,Päälaskenta!E$7,Päälaskenta!G$5)</f>
        <v>2.5</v>
      </c>
      <c r="C1735" s="56">
        <v>0.26700000000000002</v>
      </c>
      <c r="D1735" s="92">
        <f t="shared" si="189"/>
        <v>9.3633000000000006</v>
      </c>
      <c r="E1735" s="8">
        <f>Päälaskenta!F$15</f>
        <v>0.08</v>
      </c>
      <c r="F1735" s="93">
        <f>SQRT(POWER(Päälaskenta!C$15/(2*Päälaskenta!E$15),2)+(D1735/Päälaskenta!E$15))-Päälaskenta!C$15/(2*Päälaskenta!E$15)</f>
        <v>1.9077999999999999</v>
      </c>
      <c r="G1735" s="57">
        <f>2*SQRT((POWER(F1735,2))+POWER(Päälaskenta!E$15*F1735,2))+Päälaskenta!C$15</f>
        <v>8.4</v>
      </c>
      <c r="H1735" s="57">
        <f t="shared" si="190"/>
        <v>1.1100000000000001</v>
      </c>
      <c r="I1735" s="62">
        <f t="shared" si="191"/>
        <v>3.97E-4</v>
      </c>
      <c r="M1735" s="8">
        <f>IF(F1735&gt;(Päälaskenta!D$24+Päälaskenta!D$20),(F1735*Päälaskenta!C$15 + F1735*F1735*Päälaskenta!E$15)+(Päälaskenta!C$15 + F1735*Päälaskenta!E$15)*(F1735-(Päälaskenta!D$24+Päälaskenta!D$20)),F1735*Päälaskenta!C$15 + F1735*F1735*Päälaskenta!E$15)</f>
        <v>10.38294168</v>
      </c>
      <c r="N1735" s="8">
        <f>IF(F1735&gt;Päälaskenta!D$24+Päälaskenta!D$20,2*SQRT(POWER((Päälaskenta!D$24+Päälaskenta!D$20),2)+POWER(Päälaskenta!E$15*(Päälaskenta!D$24+Päälaskenta!D$20),2))+Päälaskenta!C$15,(2*SQRT((POWER(F1735,2))+POWER(Päälaskenta!E$15*F1735,2))+Päälaskenta!C$15))</f>
        <v>7.8083261120685199</v>
      </c>
      <c r="O1735" s="8">
        <f t="shared" si="192"/>
        <v>1.3297269518433901</v>
      </c>
      <c r="P1735" s="8">
        <f>Päälaskenta!F$15</f>
        <v>0.08</v>
      </c>
      <c r="Q1735" s="8">
        <f t="shared" si="193"/>
        <v>156.941840692266</v>
      </c>
      <c r="R1735" s="8">
        <f t="shared" si="194"/>
        <v>0.240779547554966</v>
      </c>
      <c r="S1735" s="8">
        <f t="shared" si="195"/>
        <v>2.5374794484185598E-4</v>
      </c>
    </row>
    <row r="1736" spans="1:19" x14ac:dyDescent="0.2">
      <c r="A1736" s="8">
        <v>1734</v>
      </c>
      <c r="B1736" s="8">
        <f>IF(Päälaskenta!C$7,Päälaskenta!E$7,Päälaskenta!G$5)</f>
        <v>2.5</v>
      </c>
      <c r="C1736" s="56">
        <v>0.26600000000000001</v>
      </c>
      <c r="D1736" s="92">
        <f t="shared" si="189"/>
        <v>9.3985000000000003</v>
      </c>
      <c r="E1736" s="8">
        <f>Päälaskenta!F$15</f>
        <v>0.08</v>
      </c>
      <c r="F1736" s="93">
        <f>SQRT(POWER(Päälaskenta!C$15/(2*Päälaskenta!E$15),2)+(D1736/Päälaskenta!E$15))-Päälaskenta!C$15/(2*Päälaskenta!E$15)</f>
        <v>1.913</v>
      </c>
      <c r="G1736" s="57">
        <f>2*SQRT((POWER(F1736,2))+POWER(Päälaskenta!E$15*F1736,2))+Päälaskenta!C$15</f>
        <v>8.41</v>
      </c>
      <c r="H1736" s="57">
        <f t="shared" si="190"/>
        <v>1.1200000000000001</v>
      </c>
      <c r="I1736" s="62">
        <f t="shared" si="191"/>
        <v>3.8900000000000002E-4</v>
      </c>
      <c r="M1736" s="8">
        <f>IF(F1736&gt;(Päälaskenta!D$24+Päälaskenta!D$20),(F1736*Päälaskenta!C$15 + F1736*F1736*Päälaskenta!E$15)+(Päälaskenta!C$15 + F1736*Päälaskenta!E$15)*(F1736-(Päälaskenta!D$24+Päälaskenta!D$20)),F1736*Päälaskenta!C$15 + F1736*F1736*Päälaskenta!E$15)</f>
        <v>10.445038</v>
      </c>
      <c r="N1736" s="8">
        <f>IF(F1736&gt;Päälaskenta!D$24+Päälaskenta!D$20,2*SQRT(POWER((Päälaskenta!D$24+Päälaskenta!D$20),2)+POWER(Päälaskenta!E$15*(Päälaskenta!D$24+Päälaskenta!D$20),2))+Päälaskenta!C$15,(2*SQRT((POWER(F1736,2))+POWER(Päälaskenta!E$15*F1736,2))+Päälaskenta!C$15))</f>
        <v>7.8083261120685199</v>
      </c>
      <c r="O1736" s="8">
        <f t="shared" si="192"/>
        <v>1.3376795295288899</v>
      </c>
      <c r="P1736" s="8">
        <f>Päälaskenta!F$15</f>
        <v>0.08</v>
      </c>
      <c r="Q1736" s="8">
        <f t="shared" si="193"/>
        <v>158.50930365362899</v>
      </c>
      <c r="R1736" s="8">
        <f t="shared" si="194"/>
        <v>0.23934810002606</v>
      </c>
      <c r="S1736" s="8">
        <f t="shared" si="195"/>
        <v>2.4875424525950602E-4</v>
      </c>
    </row>
    <row r="1737" spans="1:19" x14ac:dyDescent="0.2">
      <c r="A1737" s="8">
        <v>1735</v>
      </c>
      <c r="B1737" s="8">
        <f>IF(Päälaskenta!C$7,Päälaskenta!E$7,Päälaskenta!G$5)</f>
        <v>2.5</v>
      </c>
      <c r="C1737" s="56">
        <v>0.26500000000000001</v>
      </c>
      <c r="D1737" s="92">
        <f t="shared" si="189"/>
        <v>9.4339600000000008</v>
      </c>
      <c r="E1737" s="8">
        <f>Päälaskenta!F$15</f>
        <v>0.08</v>
      </c>
      <c r="F1737" s="93">
        <f>SQRT(POWER(Päälaskenta!C$15/(2*Päälaskenta!E$15),2)+(D1737/Päälaskenta!E$15))-Päälaskenta!C$15/(2*Päälaskenta!E$15)</f>
        <v>1.9181999999999999</v>
      </c>
      <c r="G1737" s="57">
        <f>2*SQRT((POWER(F1737,2))+POWER(Päälaskenta!E$15*F1737,2))+Päälaskenta!C$15</f>
        <v>8.43</v>
      </c>
      <c r="H1737" s="57">
        <f t="shared" si="190"/>
        <v>1.1200000000000001</v>
      </c>
      <c r="I1737" s="62">
        <f t="shared" si="191"/>
        <v>3.86E-4</v>
      </c>
      <c r="M1737" s="8">
        <f>IF(F1737&gt;(Päälaskenta!D$24+Päälaskenta!D$20),(F1737*Päälaskenta!C$15 + F1737*F1737*Päälaskenta!E$15)+(Päälaskenta!C$15 + F1737*Päälaskenta!E$15)*(F1737-(Päälaskenta!D$24+Päälaskenta!D$20)),F1737*Päälaskenta!C$15 + F1737*F1737*Päälaskenta!E$15)</f>
        <v>10.50724248</v>
      </c>
      <c r="N1737" s="8">
        <f>IF(F1737&gt;Päälaskenta!D$24+Päälaskenta!D$20,2*SQRT(POWER((Päälaskenta!D$24+Päälaskenta!D$20),2)+POWER(Päälaskenta!E$15*(Päälaskenta!D$24+Päälaskenta!D$20),2))+Päälaskenta!C$15,(2*SQRT((POWER(F1737,2))+POWER(Päälaskenta!E$15*F1737,2))+Päälaskenta!C$15))</f>
        <v>7.8083261120685199</v>
      </c>
      <c r="O1737" s="8">
        <f t="shared" si="192"/>
        <v>1.3456459590948799</v>
      </c>
      <c r="P1737" s="8">
        <f>Päälaskenta!F$15</f>
        <v>0.08</v>
      </c>
      <c r="Q1737" s="8">
        <f t="shared" si="193"/>
        <v>160.08573789075101</v>
      </c>
      <c r="R1737" s="8">
        <f t="shared" si="194"/>
        <v>0.237931122724028</v>
      </c>
      <c r="S1737" s="8">
        <f t="shared" si="195"/>
        <v>2.4387918388530299E-4</v>
      </c>
    </row>
    <row r="1738" spans="1:19" x14ac:dyDescent="0.2">
      <c r="A1738" s="8">
        <v>1736</v>
      </c>
      <c r="B1738" s="8">
        <f>IF(Päälaskenta!C$7,Päälaskenta!E$7,Päälaskenta!G$5)</f>
        <v>2.5</v>
      </c>
      <c r="C1738" s="56">
        <v>0.26400000000000001</v>
      </c>
      <c r="D1738" s="92">
        <f t="shared" si="189"/>
        <v>9.4696999999999996</v>
      </c>
      <c r="E1738" s="8">
        <f>Päälaskenta!F$15</f>
        <v>0.08</v>
      </c>
      <c r="F1738" s="93">
        <f>SQRT(POWER(Päälaskenta!C$15/(2*Päälaskenta!E$15),2)+(D1738/Päälaskenta!E$15))-Päälaskenta!C$15/(2*Päälaskenta!E$15)</f>
        <v>1.9234</v>
      </c>
      <c r="G1738" s="57">
        <f>2*SQRT((POWER(F1738,2))+POWER(Päälaskenta!E$15*F1738,2))+Päälaskenta!C$15</f>
        <v>8.44</v>
      </c>
      <c r="H1738" s="57">
        <f t="shared" si="190"/>
        <v>1.1200000000000001</v>
      </c>
      <c r="I1738" s="62">
        <f t="shared" si="191"/>
        <v>3.8299999999999999E-4</v>
      </c>
      <c r="M1738" s="8">
        <f>IF(F1738&gt;(Päälaskenta!D$24+Päälaskenta!D$20),(F1738*Päälaskenta!C$15 + F1738*F1738*Päälaskenta!E$15)+(Päälaskenta!C$15 + F1738*Päälaskenta!E$15)*(F1738-(Päälaskenta!D$24+Päälaskenta!D$20)),F1738*Päälaskenta!C$15 + F1738*F1738*Päälaskenta!E$15)</f>
        <v>10.56955512</v>
      </c>
      <c r="N1738" s="8">
        <f>IF(F1738&gt;Päälaskenta!D$24+Päälaskenta!D$20,2*SQRT(POWER((Päälaskenta!D$24+Päälaskenta!D$20),2)+POWER(Päälaskenta!E$15*(Päälaskenta!D$24+Päälaskenta!D$20),2))+Päälaskenta!C$15,(2*SQRT((POWER(F1738,2))+POWER(Päälaskenta!E$15*F1738,2))+Päälaskenta!C$15))</f>
        <v>7.8083261120685199</v>
      </c>
      <c r="O1738" s="8">
        <f t="shared" si="192"/>
        <v>1.35362624054133</v>
      </c>
      <c r="P1738" s="8">
        <f>Päälaskenta!F$15</f>
        <v>0.08</v>
      </c>
      <c r="Q1738" s="8">
        <f t="shared" si="193"/>
        <v>161.671163604063</v>
      </c>
      <c r="R1738" s="8">
        <f t="shared" si="194"/>
        <v>0.236528403666625</v>
      </c>
      <c r="S1738" s="8">
        <f t="shared" si="195"/>
        <v>2.3911944231462401E-4</v>
      </c>
    </row>
    <row r="1739" spans="1:19" x14ac:dyDescent="0.2">
      <c r="A1739" s="8">
        <v>1737</v>
      </c>
      <c r="B1739" s="8">
        <f>IF(Päälaskenta!C$7,Päälaskenta!E$7,Päälaskenta!G$5)</f>
        <v>2.5</v>
      </c>
      <c r="C1739" s="56">
        <v>0.26300000000000001</v>
      </c>
      <c r="D1739" s="92">
        <f t="shared" si="189"/>
        <v>9.5056999999999992</v>
      </c>
      <c r="E1739" s="8">
        <f>Päälaskenta!F$15</f>
        <v>0.08</v>
      </c>
      <c r="F1739" s="93">
        <f>SQRT(POWER(Päälaskenta!C$15/(2*Päälaskenta!E$15),2)+(D1739/Päälaskenta!E$15))-Päälaskenta!C$15/(2*Päälaskenta!E$15)</f>
        <v>1.9287000000000001</v>
      </c>
      <c r="G1739" s="57">
        <f>2*SQRT((POWER(F1739,2))+POWER(Päälaskenta!E$15*F1739,2))+Päälaskenta!C$15</f>
        <v>8.4600000000000009</v>
      </c>
      <c r="H1739" s="57">
        <f t="shared" si="190"/>
        <v>1.1200000000000001</v>
      </c>
      <c r="I1739" s="62">
        <f t="shared" si="191"/>
        <v>3.8099999999999999E-4</v>
      </c>
      <c r="M1739" s="8">
        <f>IF(F1739&gt;(Päälaskenta!D$24+Päälaskenta!D$20),(F1739*Päälaskenta!C$15 + F1739*F1739*Päälaskenta!E$15)+(Päälaskenta!C$15 + F1739*Päälaskenta!E$15)*(F1739-(Päälaskenta!D$24+Päälaskenta!D$20)),F1739*Päälaskenta!C$15 + F1739*F1739*Päälaskenta!E$15)</f>
        <v>10.633177379999999</v>
      </c>
      <c r="N1739" s="8">
        <f>IF(F1739&gt;Päälaskenta!D$24+Päälaskenta!D$20,2*SQRT(POWER((Päälaskenta!D$24+Päälaskenta!D$20),2)+POWER(Päälaskenta!E$15*(Päälaskenta!D$24+Päälaskenta!D$20),2))+Päälaskenta!C$15,(2*SQRT((POWER(F1739,2))+POWER(Päälaskenta!E$15*F1739,2))+Päälaskenta!C$15))</f>
        <v>7.8083261120685199</v>
      </c>
      <c r="O1739" s="8">
        <f t="shared" si="192"/>
        <v>1.3617742429539901</v>
      </c>
      <c r="P1739" s="8">
        <f>Päälaskenta!F$15</f>
        <v>0.08</v>
      </c>
      <c r="Q1739" s="8">
        <f t="shared" si="193"/>
        <v>163.29635172829899</v>
      </c>
      <c r="R1739" s="8">
        <f t="shared" si="194"/>
        <v>0.23511316614564001</v>
      </c>
      <c r="S1739" s="8">
        <f t="shared" si="195"/>
        <v>2.3438350969377201E-4</v>
      </c>
    </row>
    <row r="1740" spans="1:19" x14ac:dyDescent="0.2">
      <c r="A1740" s="8">
        <v>1738</v>
      </c>
      <c r="B1740" s="8">
        <f>IF(Päälaskenta!C$7,Päälaskenta!E$7,Päälaskenta!G$5)</f>
        <v>2.5</v>
      </c>
      <c r="C1740" s="56">
        <v>0.26200000000000001</v>
      </c>
      <c r="D1740" s="92">
        <f t="shared" si="189"/>
        <v>9.5419800000000006</v>
      </c>
      <c r="E1740" s="8">
        <f>Päälaskenta!F$15</f>
        <v>0.08</v>
      </c>
      <c r="F1740" s="93">
        <f>SQRT(POWER(Päälaskenta!C$15/(2*Päälaskenta!E$15),2)+(D1740/Päälaskenta!E$15))-Päälaskenta!C$15/(2*Päälaskenta!E$15)</f>
        <v>1.9339</v>
      </c>
      <c r="G1740" s="57">
        <f>2*SQRT((POWER(F1740,2))+POWER(Päälaskenta!E$15*F1740,2))+Päälaskenta!C$15</f>
        <v>8.4700000000000006</v>
      </c>
      <c r="H1740" s="57">
        <f t="shared" si="190"/>
        <v>1.1299999999999999</v>
      </c>
      <c r="I1740" s="62">
        <f t="shared" si="191"/>
        <v>3.7300000000000001E-4</v>
      </c>
      <c r="M1740" s="8">
        <f>IF(F1740&gt;(Päälaskenta!D$24+Päälaskenta!D$20),(F1740*Päälaskenta!C$15 + F1740*F1740*Päälaskenta!E$15)+(Päälaskenta!C$15 + F1740*Päälaskenta!E$15)*(F1740-(Päälaskenta!D$24+Päälaskenta!D$20)),F1740*Päälaskenta!C$15 + F1740*F1740*Päälaskenta!E$15)</f>
        <v>10.695708420000001</v>
      </c>
      <c r="N1740" s="8">
        <f>IF(F1740&gt;Päälaskenta!D$24+Päälaskenta!D$20,2*SQRT(POWER((Päälaskenta!D$24+Päälaskenta!D$20),2)+POWER(Päälaskenta!E$15*(Päälaskenta!D$24+Päälaskenta!D$20),2))+Päälaskenta!C$15,(2*SQRT((POWER(F1740,2))+POWER(Päälaskenta!E$15*F1740,2))+Päälaskenta!C$15))</f>
        <v>7.8083261120685199</v>
      </c>
      <c r="O1740" s="8">
        <f t="shared" si="192"/>
        <v>1.36978249454371</v>
      </c>
      <c r="P1740" s="8">
        <f>Päälaskenta!F$15</f>
        <v>0.08</v>
      </c>
      <c r="Q1740" s="8">
        <f t="shared" si="193"/>
        <v>164.89999498681101</v>
      </c>
      <c r="R1740" s="8">
        <f t="shared" si="194"/>
        <v>0.233738608218342</v>
      </c>
      <c r="S1740" s="8">
        <f t="shared" si="195"/>
        <v>2.2984694327552E-4</v>
      </c>
    </row>
    <row r="1741" spans="1:19" x14ac:dyDescent="0.2">
      <c r="A1741" s="8">
        <v>1739</v>
      </c>
      <c r="B1741" s="8">
        <f>IF(Päälaskenta!C$7,Päälaskenta!E$7,Päälaskenta!G$5)</f>
        <v>2.5</v>
      </c>
      <c r="C1741" s="56">
        <v>0.26100000000000001</v>
      </c>
      <c r="D1741" s="92">
        <f t="shared" si="189"/>
        <v>9.5785400000000003</v>
      </c>
      <c r="E1741" s="8">
        <f>Päälaskenta!F$15</f>
        <v>0.08</v>
      </c>
      <c r="F1741" s="93">
        <f>SQRT(POWER(Päälaskenta!C$15/(2*Päälaskenta!E$15),2)+(D1741/Päälaskenta!E$15))-Päälaskenta!C$15/(2*Päälaskenta!E$15)</f>
        <v>1.9393</v>
      </c>
      <c r="G1741" s="57">
        <f>2*SQRT((POWER(F1741,2))+POWER(Päälaskenta!E$15*F1741,2))+Päälaskenta!C$15</f>
        <v>8.49</v>
      </c>
      <c r="H1741" s="57">
        <f t="shared" si="190"/>
        <v>1.1299999999999999</v>
      </c>
      <c r="I1741" s="62">
        <f t="shared" si="191"/>
        <v>3.6999999999999999E-4</v>
      </c>
      <c r="M1741" s="8">
        <f>IF(F1741&gt;(Päälaskenta!D$24+Päälaskenta!D$20),(F1741*Päälaskenta!C$15 + F1741*F1741*Päälaskenta!E$15)+(Päälaskenta!C$15 + F1741*Päälaskenta!E$15)*(F1741-(Päälaskenta!D$24+Päälaskenta!D$20)),F1741*Päälaskenta!C$15 + F1741*F1741*Päälaskenta!E$15)</f>
        <v>10.76075898</v>
      </c>
      <c r="N1741" s="8">
        <f>IF(F1741&gt;Päälaskenta!D$24+Päälaskenta!D$20,2*SQRT(POWER((Päälaskenta!D$24+Päälaskenta!D$20),2)+POWER(Päälaskenta!E$15*(Päälaskenta!D$24+Päälaskenta!D$20),2))+Päälaskenta!C$15,(2*SQRT((POWER(F1741,2))+POWER(Päälaskenta!E$15*F1741,2))+Päälaskenta!C$15))</f>
        <v>7.8083261120685199</v>
      </c>
      <c r="O1741" s="8">
        <f t="shared" si="192"/>
        <v>1.37811341708285</v>
      </c>
      <c r="P1741" s="8">
        <f>Päälaskenta!F$15</f>
        <v>0.08</v>
      </c>
      <c r="Q1741" s="8">
        <f t="shared" si="193"/>
        <v>166.57489868917</v>
      </c>
      <c r="R1741" s="8">
        <f t="shared" si="194"/>
        <v>0.23232561984210501</v>
      </c>
      <c r="S1741" s="8">
        <f t="shared" si="195"/>
        <v>2.25247978328668E-4</v>
      </c>
    </row>
    <row r="1742" spans="1:19" x14ac:dyDescent="0.2">
      <c r="A1742" s="8">
        <v>1740</v>
      </c>
      <c r="B1742" s="8">
        <f>IF(Päälaskenta!C$7,Päälaskenta!E$7,Päälaskenta!G$5)</f>
        <v>2.5</v>
      </c>
      <c r="C1742" s="56">
        <v>0.26</v>
      </c>
      <c r="D1742" s="92">
        <f t="shared" si="189"/>
        <v>9.61538</v>
      </c>
      <c r="E1742" s="8">
        <f>Päälaskenta!F$15</f>
        <v>0.08</v>
      </c>
      <c r="F1742" s="93">
        <f>SQRT(POWER(Päälaskenta!C$15/(2*Päälaskenta!E$15),2)+(D1742/Päälaskenta!E$15))-Päälaskenta!C$15/(2*Päälaskenta!E$15)</f>
        <v>1.9446000000000001</v>
      </c>
      <c r="G1742" s="57">
        <f>2*SQRT((POWER(F1742,2))+POWER(Päälaskenta!E$15*F1742,2))+Päälaskenta!C$15</f>
        <v>8.5</v>
      </c>
      <c r="H1742" s="57">
        <f t="shared" si="190"/>
        <v>1.1299999999999999</v>
      </c>
      <c r="I1742" s="62">
        <f t="shared" si="191"/>
        <v>3.68E-4</v>
      </c>
      <c r="M1742" s="8">
        <f>IF(F1742&gt;(Päälaskenta!D$24+Päälaskenta!D$20),(F1742*Päälaskenta!C$15 + F1742*F1742*Päälaskenta!E$15)+(Päälaskenta!C$15 + F1742*Päälaskenta!E$15)*(F1742-(Päälaskenta!D$24+Päälaskenta!D$20)),F1742*Päälaskenta!C$15 + F1742*F1742*Päälaskenta!E$15)</f>
        <v>10.824718320000001</v>
      </c>
      <c r="N1742" s="8">
        <f>IF(F1742&gt;Päälaskenta!D$24+Päälaskenta!D$20,2*SQRT(POWER((Päälaskenta!D$24+Päälaskenta!D$20),2)+POWER(Päälaskenta!E$15*(Päälaskenta!D$24+Päälaskenta!D$20),2))+Päälaskenta!C$15,(2*SQRT((POWER(F1742,2))+POWER(Päälaskenta!E$15*F1742,2))+Päälaskenta!C$15))</f>
        <v>7.8083261120685199</v>
      </c>
      <c r="O1742" s="8">
        <f t="shared" si="192"/>
        <v>1.3863045887990499</v>
      </c>
      <c r="P1742" s="8">
        <f>Päälaskenta!F$15</f>
        <v>0.08</v>
      </c>
      <c r="Q1742" s="8">
        <f t="shared" si="193"/>
        <v>168.228300491048</v>
      </c>
      <c r="R1742" s="8">
        <f t="shared" si="194"/>
        <v>0.230952891899362</v>
      </c>
      <c r="S1742" s="8">
        <f t="shared" si="195"/>
        <v>2.2084211731918099E-4</v>
      </c>
    </row>
    <row r="1743" spans="1:19" x14ac:dyDescent="0.2">
      <c r="A1743" s="8">
        <v>1741</v>
      </c>
      <c r="B1743" s="8">
        <f>IF(Päälaskenta!C$7,Päälaskenta!E$7,Päälaskenta!G$5)</f>
        <v>2.5</v>
      </c>
      <c r="C1743" s="56">
        <v>0.25900000000000001</v>
      </c>
      <c r="D1743" s="92">
        <f t="shared" si="189"/>
        <v>9.6525099999999995</v>
      </c>
      <c r="E1743" s="8">
        <f>Päälaskenta!F$15</f>
        <v>0.08</v>
      </c>
      <c r="F1743" s="93">
        <f>SQRT(POWER(Päälaskenta!C$15/(2*Päälaskenta!E$15),2)+(D1743/Päälaskenta!E$15))-Päälaskenta!C$15/(2*Päälaskenta!E$15)</f>
        <v>1.95</v>
      </c>
      <c r="G1743" s="57">
        <f>2*SQRT((POWER(F1743,2))+POWER(Päälaskenta!E$15*F1743,2))+Päälaskenta!C$15</f>
        <v>8.52</v>
      </c>
      <c r="H1743" s="57">
        <f t="shared" si="190"/>
        <v>1.1299999999999999</v>
      </c>
      <c r="I1743" s="62">
        <f t="shared" si="191"/>
        <v>3.6499999999999998E-4</v>
      </c>
      <c r="M1743" s="8">
        <f>IF(F1743&gt;(Päälaskenta!D$24+Päälaskenta!D$20),(F1743*Päälaskenta!C$15 + F1743*F1743*Päälaskenta!E$15)+(Päälaskenta!C$15 + F1743*Päälaskenta!E$15)*(F1743-(Päälaskenta!D$24+Päälaskenta!D$20)),F1743*Päälaskenta!C$15 + F1743*F1743*Päälaskenta!E$15)</f>
        <v>10.89</v>
      </c>
      <c r="N1743" s="8">
        <f>IF(F1743&gt;Päälaskenta!D$24+Päälaskenta!D$20,2*SQRT(POWER((Päälaskenta!D$24+Päälaskenta!D$20),2)+POWER(Päälaskenta!E$15*(Päälaskenta!D$24+Päälaskenta!D$20),2))+Päälaskenta!C$15,(2*SQRT((POWER(F1743,2))+POWER(Päälaskenta!E$15*F1743,2))+Päälaskenta!C$15))</f>
        <v>7.8083261120685199</v>
      </c>
      <c r="O1743" s="8">
        <f t="shared" si="192"/>
        <v>1.39466511051177</v>
      </c>
      <c r="P1743" s="8">
        <f>Päälaskenta!F$15</f>
        <v>0.08</v>
      </c>
      <c r="Q1743" s="8">
        <f t="shared" si="193"/>
        <v>169.92261532719701</v>
      </c>
      <c r="R1743" s="8">
        <f t="shared" si="194"/>
        <v>0.22956841138659301</v>
      </c>
      <c r="S1743" s="8">
        <f t="shared" si="195"/>
        <v>2.1645999782110001E-4</v>
      </c>
    </row>
    <row r="1744" spans="1:19" x14ac:dyDescent="0.2">
      <c r="A1744" s="8">
        <v>1742</v>
      </c>
      <c r="B1744" s="8">
        <f>IF(Päälaskenta!C$7,Päälaskenta!E$7,Päälaskenta!G$5)</f>
        <v>2.5</v>
      </c>
      <c r="C1744" s="56">
        <v>0.25800000000000001</v>
      </c>
      <c r="D1744" s="92">
        <f t="shared" si="189"/>
        <v>9.6899200000000008</v>
      </c>
      <c r="E1744" s="8">
        <f>Päälaskenta!F$15</f>
        <v>0.08</v>
      </c>
      <c r="F1744" s="93">
        <f>SQRT(POWER(Päälaskenta!C$15/(2*Päälaskenta!E$15),2)+(D1744/Päälaskenta!E$15))-Päälaskenta!C$15/(2*Päälaskenta!E$15)</f>
        <v>1.9554</v>
      </c>
      <c r="G1744" s="57">
        <f>2*SQRT((POWER(F1744,2))+POWER(Päälaskenta!E$15*F1744,2))+Päälaskenta!C$15</f>
        <v>8.5299999999999994</v>
      </c>
      <c r="H1744" s="57">
        <f t="shared" si="190"/>
        <v>1.1399999999999999</v>
      </c>
      <c r="I1744" s="62">
        <f t="shared" si="191"/>
        <v>3.5799999999999997E-4</v>
      </c>
      <c r="M1744" s="8">
        <f>IF(F1744&gt;(Päälaskenta!D$24+Päälaskenta!D$20),(F1744*Päälaskenta!C$15 + F1744*F1744*Päälaskenta!E$15)+(Päälaskenta!C$15 + F1744*Päälaskenta!E$15)*(F1744-(Päälaskenta!D$24+Päälaskenta!D$20)),F1744*Päälaskenta!C$15 + F1744*F1744*Päälaskenta!E$15)</f>
        <v>10.95539832</v>
      </c>
      <c r="N1744" s="8">
        <f>IF(F1744&gt;Päälaskenta!D$24+Päälaskenta!D$20,2*SQRT(POWER((Päälaskenta!D$24+Päälaskenta!D$20),2)+POWER(Päälaskenta!E$15*(Päälaskenta!D$24+Päälaskenta!D$20),2))+Päälaskenta!C$15,(2*SQRT((POWER(F1744,2))+POWER(Päälaskenta!E$15*F1744,2))+Päälaskenta!C$15))</f>
        <v>7.8083261120685199</v>
      </c>
      <c r="O1744" s="8">
        <f t="shared" si="192"/>
        <v>1.40304057012519</v>
      </c>
      <c r="P1744" s="8">
        <f>Päälaskenta!F$15</f>
        <v>0.08</v>
      </c>
      <c r="Q1744" s="8">
        <f t="shared" si="193"/>
        <v>171.626760399636</v>
      </c>
      <c r="R1744" s="8">
        <f t="shared" si="194"/>
        <v>0.22819800129366699</v>
      </c>
      <c r="S1744" s="8">
        <f t="shared" si="195"/>
        <v>2.12182717644482E-4</v>
      </c>
    </row>
    <row r="1745" spans="1:19" x14ac:dyDescent="0.2">
      <c r="A1745" s="8">
        <v>1743</v>
      </c>
      <c r="B1745" s="8">
        <f>IF(Päälaskenta!C$7,Päälaskenta!E$7,Päälaskenta!G$5)</f>
        <v>2.5</v>
      </c>
      <c r="C1745" s="56">
        <v>0.25700000000000001</v>
      </c>
      <c r="D1745" s="92">
        <f t="shared" si="189"/>
        <v>9.7276299999999996</v>
      </c>
      <c r="E1745" s="8">
        <f>Päälaskenta!F$15</f>
        <v>0.08</v>
      </c>
      <c r="F1745" s="93">
        <f>SQRT(POWER(Päälaskenta!C$15/(2*Päälaskenta!E$15),2)+(D1745/Päälaskenta!E$15))-Päälaskenta!C$15/(2*Päälaskenta!E$15)</f>
        <v>1.9609000000000001</v>
      </c>
      <c r="G1745" s="57">
        <f>2*SQRT((POWER(F1745,2))+POWER(Päälaskenta!E$15*F1745,2))+Päälaskenta!C$15</f>
        <v>8.5500000000000007</v>
      </c>
      <c r="H1745" s="57">
        <f t="shared" si="190"/>
        <v>1.1399999999999999</v>
      </c>
      <c r="I1745" s="62">
        <f t="shared" si="191"/>
        <v>3.5500000000000001E-4</v>
      </c>
      <c r="M1745" s="8">
        <f>IF(F1745&gt;(Päälaskenta!D$24+Päälaskenta!D$20),(F1745*Päälaskenta!C$15 + F1745*F1745*Päälaskenta!E$15)+(Päälaskenta!C$15 + F1745*Päälaskenta!E$15)*(F1745-(Päälaskenta!D$24+Päälaskenta!D$20)),F1745*Päälaskenta!C$15 + F1745*F1745*Päälaskenta!E$15)</f>
        <v>11.022127619999999</v>
      </c>
      <c r="N1745" s="8">
        <f>IF(F1745&gt;Päälaskenta!D$24+Päälaskenta!D$20,2*SQRT(POWER((Päälaskenta!D$24+Päälaskenta!D$20),2)+POWER(Päälaskenta!E$15*(Päälaskenta!D$24+Päälaskenta!D$20),2))+Päälaskenta!C$15,(2*SQRT((POWER(F1745,2))+POWER(Päälaskenta!E$15*F1745,2))+Päälaskenta!C$15))</f>
        <v>7.8083261120685199</v>
      </c>
      <c r="O1745" s="8">
        <f t="shared" si="192"/>
        <v>1.4115864862462999</v>
      </c>
      <c r="P1745" s="8">
        <f>Päälaskenta!F$15</f>
        <v>0.08</v>
      </c>
      <c r="Q1745" s="8">
        <f t="shared" si="193"/>
        <v>173.37259230102401</v>
      </c>
      <c r="R1745" s="8">
        <f t="shared" si="194"/>
        <v>0.22681646286363699</v>
      </c>
      <c r="S1745" s="8">
        <f t="shared" si="195"/>
        <v>2.07930947019949E-4</v>
      </c>
    </row>
    <row r="1746" spans="1:19" x14ac:dyDescent="0.2">
      <c r="A1746" s="8">
        <v>1744</v>
      </c>
      <c r="B1746" s="8">
        <f>IF(Päälaskenta!C$7,Päälaskenta!E$7,Päälaskenta!G$5)</f>
        <v>2.5</v>
      </c>
      <c r="C1746" s="56">
        <v>0.25600000000000001</v>
      </c>
      <c r="D1746" s="92">
        <f t="shared" si="189"/>
        <v>9.7656299999999998</v>
      </c>
      <c r="E1746" s="8">
        <f>Päälaskenta!F$15</f>
        <v>0.08</v>
      </c>
      <c r="F1746" s="93">
        <f>SQRT(POWER(Päälaskenta!C$15/(2*Päälaskenta!E$15),2)+(D1746/Päälaskenta!E$15))-Päälaskenta!C$15/(2*Päälaskenta!E$15)</f>
        <v>1.9663999999999999</v>
      </c>
      <c r="G1746" s="57">
        <f>2*SQRT((POWER(F1746,2))+POWER(Päälaskenta!E$15*F1746,2))+Päälaskenta!C$15</f>
        <v>8.56</v>
      </c>
      <c r="H1746" s="57">
        <f t="shared" si="190"/>
        <v>1.1399999999999999</v>
      </c>
      <c r="I1746" s="62">
        <f t="shared" si="191"/>
        <v>3.5199999999999999E-4</v>
      </c>
      <c r="M1746" s="8">
        <f>IF(F1746&gt;(Päälaskenta!D$24+Päälaskenta!D$20),(F1746*Päälaskenta!C$15 + F1746*F1746*Päälaskenta!E$15)+(Päälaskenta!C$15 + F1746*Päälaskenta!E$15)*(F1746-(Päälaskenta!D$24+Päälaskenta!D$20)),F1746*Päälaskenta!C$15 + F1746*F1746*Päälaskenta!E$15)</f>
        <v>11.08897792</v>
      </c>
      <c r="N1746" s="8">
        <f>IF(F1746&gt;Päälaskenta!D$24+Päälaskenta!D$20,2*SQRT(POWER((Päälaskenta!D$24+Päälaskenta!D$20),2)+POWER(Päälaskenta!E$15*(Päälaskenta!D$24+Päälaskenta!D$20),2))+Päälaskenta!C$15,(2*SQRT((POWER(F1746,2))+POWER(Päälaskenta!E$15*F1746,2))+Päälaskenta!C$15))</f>
        <v>7.8083261120685199</v>
      </c>
      <c r="O1746" s="8">
        <f t="shared" si="192"/>
        <v>1.42014789864641</v>
      </c>
      <c r="P1746" s="8">
        <f>Päälaskenta!F$15</f>
        <v>0.08</v>
      </c>
      <c r="Q1746" s="8">
        <f t="shared" si="193"/>
        <v>175.12866970722999</v>
      </c>
      <c r="R1746" s="8">
        <f t="shared" si="194"/>
        <v>0.225449091704928</v>
      </c>
      <c r="S1746" s="8">
        <f t="shared" si="195"/>
        <v>2.0378185903542601E-4</v>
      </c>
    </row>
    <row r="1747" spans="1:19" x14ac:dyDescent="0.2">
      <c r="A1747" s="8">
        <v>1745</v>
      </c>
      <c r="B1747" s="8">
        <f>IF(Päälaskenta!C$7,Päälaskenta!E$7,Päälaskenta!G$5)</f>
        <v>2.5</v>
      </c>
      <c r="C1747" s="56">
        <v>0.255</v>
      </c>
      <c r="D1747" s="92">
        <f t="shared" si="189"/>
        <v>9.8039199999999997</v>
      </c>
      <c r="E1747" s="8">
        <f>Päälaskenta!F$15</f>
        <v>0.08</v>
      </c>
      <c r="F1747" s="93">
        <f>SQRT(POWER(Päälaskenta!C$15/(2*Päälaskenta!E$15),2)+(D1747/Päälaskenta!E$15))-Päälaskenta!C$15/(2*Päälaskenta!E$15)</f>
        <v>1.9719</v>
      </c>
      <c r="G1747" s="57">
        <f>2*SQRT((POWER(F1747,2))+POWER(Päälaskenta!E$15*F1747,2))+Päälaskenta!C$15</f>
        <v>8.58</v>
      </c>
      <c r="H1747" s="57">
        <f t="shared" si="190"/>
        <v>1.1399999999999999</v>
      </c>
      <c r="I1747" s="62">
        <f t="shared" si="191"/>
        <v>3.4900000000000003E-4</v>
      </c>
      <c r="M1747" s="8">
        <f>IF(F1747&gt;(Päälaskenta!D$24+Päälaskenta!D$20),(F1747*Päälaskenta!C$15 + F1747*F1747*Päälaskenta!E$15)+(Päälaskenta!C$15 + F1747*Päälaskenta!E$15)*(F1747-(Päälaskenta!D$24+Päälaskenta!D$20)),F1747*Päälaskenta!C$15 + F1747*F1747*Päälaskenta!E$15)</f>
        <v>11.15594922</v>
      </c>
      <c r="N1747" s="8">
        <f>IF(F1747&gt;Päälaskenta!D$24+Päälaskenta!D$20,2*SQRT(POWER((Päälaskenta!D$24+Päälaskenta!D$20),2)+POWER(Päälaskenta!E$15*(Päälaskenta!D$24+Päälaskenta!D$20),2))+Päälaskenta!C$15,(2*SQRT((POWER(F1747,2))+POWER(Päälaskenta!E$15*F1747,2))+Päälaskenta!C$15))</f>
        <v>7.8083261120685199</v>
      </c>
      <c r="O1747" s="8">
        <f t="shared" si="192"/>
        <v>1.4287248073255301</v>
      </c>
      <c r="P1747" s="8">
        <f>Päälaskenta!F$15</f>
        <v>0.08</v>
      </c>
      <c r="Q1747" s="8">
        <f t="shared" si="193"/>
        <v>176.89501678934101</v>
      </c>
      <c r="R1747" s="8">
        <f t="shared" si="194"/>
        <v>0.224095677624463</v>
      </c>
      <c r="S1747" s="8">
        <f t="shared" si="195"/>
        <v>1.9973253758432199E-4</v>
      </c>
    </row>
    <row r="1748" spans="1:19" x14ac:dyDescent="0.2">
      <c r="A1748" s="8">
        <v>1746</v>
      </c>
      <c r="B1748" s="8">
        <f>IF(Päälaskenta!C$7,Päälaskenta!E$7,Päälaskenta!G$5)</f>
        <v>2.5</v>
      </c>
      <c r="C1748" s="56">
        <v>0.254</v>
      </c>
      <c r="D1748" s="92">
        <f t="shared" si="189"/>
        <v>9.8425200000000004</v>
      </c>
      <c r="E1748" s="8">
        <f>Päälaskenta!F$15</f>
        <v>0.08</v>
      </c>
      <c r="F1748" s="93">
        <f>SQRT(POWER(Päälaskenta!C$15/(2*Päälaskenta!E$15),2)+(D1748/Päälaskenta!E$15))-Päälaskenta!C$15/(2*Päälaskenta!E$15)</f>
        <v>1.9774</v>
      </c>
      <c r="G1748" s="57">
        <f>2*SQRT((POWER(F1748,2))+POWER(Päälaskenta!E$15*F1748,2))+Päälaskenta!C$15</f>
        <v>8.59</v>
      </c>
      <c r="H1748" s="57">
        <f t="shared" si="190"/>
        <v>1.1499999999999999</v>
      </c>
      <c r="I1748" s="62">
        <f t="shared" si="191"/>
        <v>3.4299999999999999E-4</v>
      </c>
      <c r="M1748" s="8">
        <f>IF(F1748&gt;(Päälaskenta!D$24+Päälaskenta!D$20),(F1748*Päälaskenta!C$15 + F1748*F1748*Päälaskenta!E$15)+(Päälaskenta!C$15 + F1748*Päälaskenta!E$15)*(F1748-(Päälaskenta!D$24+Päälaskenta!D$20)),F1748*Päälaskenta!C$15 + F1748*F1748*Päälaskenta!E$15)</f>
        <v>11.223041520000001</v>
      </c>
      <c r="N1748" s="8">
        <f>IF(F1748&gt;Päälaskenta!D$24+Päälaskenta!D$20,2*SQRT(POWER((Päälaskenta!D$24+Päälaskenta!D$20),2)+POWER(Päälaskenta!E$15*(Päälaskenta!D$24+Päälaskenta!D$20),2))+Päälaskenta!C$15,(2*SQRT((POWER(F1748,2))+POWER(Päälaskenta!E$15*F1748,2))+Päälaskenta!C$15))</f>
        <v>7.8083261120685199</v>
      </c>
      <c r="O1748" s="8">
        <f t="shared" si="192"/>
        <v>1.4373172122836599</v>
      </c>
      <c r="P1748" s="8">
        <f>Päälaskenta!F$15</f>
        <v>0.08</v>
      </c>
      <c r="Q1748" s="8">
        <f t="shared" si="193"/>
        <v>178.67165774798301</v>
      </c>
      <c r="R1748" s="8">
        <f t="shared" si="194"/>
        <v>0.222756014538918</v>
      </c>
      <c r="S1748" s="8">
        <f t="shared" si="195"/>
        <v>1.9578016201604999E-4</v>
      </c>
    </row>
    <row r="1749" spans="1:19" x14ac:dyDescent="0.2">
      <c r="A1749" s="8">
        <v>1747</v>
      </c>
      <c r="B1749" s="8">
        <f>IF(Päälaskenta!C$7,Päälaskenta!E$7,Päälaskenta!G$5)</f>
        <v>2.5</v>
      </c>
      <c r="C1749" s="56">
        <v>0.253</v>
      </c>
      <c r="D1749" s="92">
        <f t="shared" si="189"/>
        <v>9.8814200000000003</v>
      </c>
      <c r="E1749" s="8">
        <f>Päälaskenta!F$15</f>
        <v>0.08</v>
      </c>
      <c r="F1749" s="93">
        <f>SQRT(POWER(Päälaskenta!C$15/(2*Päälaskenta!E$15),2)+(D1749/Päälaskenta!E$15))-Päälaskenta!C$15/(2*Päälaskenta!E$15)</f>
        <v>1.9830000000000001</v>
      </c>
      <c r="G1749" s="57">
        <f>2*SQRT((POWER(F1749,2))+POWER(Päälaskenta!E$15*F1749,2))+Päälaskenta!C$15</f>
        <v>8.61</v>
      </c>
      <c r="H1749" s="57">
        <f t="shared" si="190"/>
        <v>1.1499999999999999</v>
      </c>
      <c r="I1749" s="62">
        <f t="shared" si="191"/>
        <v>3.4000000000000002E-4</v>
      </c>
      <c r="M1749" s="8">
        <f>IF(F1749&gt;(Päälaskenta!D$24+Päälaskenta!D$20),(F1749*Päälaskenta!C$15 + F1749*F1749*Päälaskenta!E$15)+(Päälaskenta!C$15 + F1749*Päälaskenta!E$15)*(F1749-(Päälaskenta!D$24+Päälaskenta!D$20)),F1749*Päälaskenta!C$15 + F1749*F1749*Päälaskenta!E$15)</f>
        <v>11.291478</v>
      </c>
      <c r="N1749" s="8">
        <f>IF(F1749&gt;Päälaskenta!D$24+Päälaskenta!D$20,2*SQRT(POWER((Päälaskenta!D$24+Päälaskenta!D$20),2)+POWER(Päälaskenta!E$15*(Päälaskenta!D$24+Päälaskenta!D$20),2))+Päälaskenta!C$15,(2*SQRT((POWER(F1749,2))+POWER(Päälaskenta!E$15*F1749,2))+Päälaskenta!C$15))</f>
        <v>7.8083261120685199</v>
      </c>
      <c r="O1749" s="8">
        <f t="shared" si="192"/>
        <v>1.44608176425264</v>
      </c>
      <c r="P1749" s="8">
        <f>Päälaskenta!F$15</f>
        <v>0.08</v>
      </c>
      <c r="Q1749" s="8">
        <f t="shared" si="193"/>
        <v>180.49120263535301</v>
      </c>
      <c r="R1749" s="8">
        <f t="shared" si="194"/>
        <v>0.221405913379984</v>
      </c>
      <c r="S1749" s="8">
        <f t="shared" si="195"/>
        <v>1.91852710777909E-4</v>
      </c>
    </row>
    <row r="1750" spans="1:19" x14ac:dyDescent="0.2">
      <c r="A1750" s="8">
        <v>1748</v>
      </c>
      <c r="B1750" s="8">
        <f>IF(Päälaskenta!C$7,Päälaskenta!E$7,Päälaskenta!G$5)</f>
        <v>2.5</v>
      </c>
      <c r="C1750" s="56">
        <v>0.252</v>
      </c>
      <c r="D1750" s="92">
        <f t="shared" si="189"/>
        <v>9.9206299999999992</v>
      </c>
      <c r="E1750" s="8">
        <f>Päälaskenta!F$15</f>
        <v>0.08</v>
      </c>
      <c r="F1750" s="93">
        <f>SQRT(POWER(Päälaskenta!C$15/(2*Päälaskenta!E$15),2)+(D1750/Päälaskenta!E$15))-Päälaskenta!C$15/(2*Päälaskenta!E$15)</f>
        <v>1.9885999999999999</v>
      </c>
      <c r="G1750" s="57">
        <f>2*SQRT((POWER(F1750,2))+POWER(Päälaskenta!E$15*F1750,2))+Päälaskenta!C$15</f>
        <v>8.6199999999999992</v>
      </c>
      <c r="H1750" s="57">
        <f t="shared" si="190"/>
        <v>1.1499999999999999</v>
      </c>
      <c r="I1750" s="62">
        <f t="shared" si="191"/>
        <v>3.3700000000000001E-4</v>
      </c>
      <c r="M1750" s="8">
        <f>IF(F1750&gt;(Päälaskenta!D$24+Päälaskenta!D$20),(F1750*Päälaskenta!C$15 + F1750*F1750*Päälaskenta!E$15)+(Päälaskenta!C$15 + F1750*Päälaskenta!E$15)*(F1750-(Päälaskenta!D$24+Päälaskenta!D$20)),F1750*Päälaskenta!C$15 + F1750*F1750*Päälaskenta!E$15)</f>
        <v>11.36003992</v>
      </c>
      <c r="N1750" s="8">
        <f>IF(F1750&gt;Päälaskenta!D$24+Päälaskenta!D$20,2*SQRT(POWER((Päälaskenta!D$24+Päälaskenta!D$20),2)+POWER(Päälaskenta!E$15*(Päälaskenta!D$24+Päälaskenta!D$20),2))+Päälaskenta!C$15,(2*SQRT((POWER(F1750,2))+POWER(Päälaskenta!E$15*F1750,2))+Päälaskenta!C$15))</f>
        <v>7.8083261120685199</v>
      </c>
      <c r="O1750" s="8">
        <f t="shared" si="192"/>
        <v>1.4548623811244199</v>
      </c>
      <c r="P1750" s="8">
        <f>Päälaskenta!F$15</f>
        <v>0.08</v>
      </c>
      <c r="Q1750" s="8">
        <f t="shared" si="193"/>
        <v>182.321469850775</v>
      </c>
      <c r="R1750" s="8">
        <f t="shared" si="194"/>
        <v>0.220069649191867</v>
      </c>
      <c r="S1750" s="8">
        <f t="shared" si="195"/>
        <v>1.88020148140196E-4</v>
      </c>
    </row>
    <row r="1751" spans="1:19" x14ac:dyDescent="0.2">
      <c r="A1751" s="8">
        <v>1749</v>
      </c>
      <c r="B1751" s="8">
        <f>IF(Päälaskenta!C$7,Päälaskenta!E$7,Päälaskenta!G$5)</f>
        <v>2.5</v>
      </c>
      <c r="C1751" s="56">
        <v>0.251</v>
      </c>
      <c r="D1751" s="92">
        <f t="shared" si="189"/>
        <v>9.9601600000000001</v>
      </c>
      <c r="E1751" s="8">
        <f>Päälaskenta!F$15</f>
        <v>0.08</v>
      </c>
      <c r="F1751" s="93">
        <f>SQRT(POWER(Päälaskenta!C$15/(2*Päälaskenta!E$15),2)+(D1751/Päälaskenta!E$15))-Päälaskenta!C$15/(2*Päälaskenta!E$15)</f>
        <v>1.9943</v>
      </c>
      <c r="G1751" s="57">
        <f>2*SQRT((POWER(F1751,2))+POWER(Päälaskenta!E$15*F1751,2))+Päälaskenta!C$15</f>
        <v>8.64</v>
      </c>
      <c r="H1751" s="57">
        <f t="shared" si="190"/>
        <v>1.1499999999999999</v>
      </c>
      <c r="I1751" s="62">
        <f t="shared" si="191"/>
        <v>3.3500000000000001E-4</v>
      </c>
      <c r="M1751" s="8">
        <f>IF(F1751&gt;(Päälaskenta!D$24+Päälaskenta!D$20),(F1751*Päälaskenta!C$15 + F1751*F1751*Päälaskenta!E$15)+(Päälaskenta!C$15 + F1751*Päälaskenta!E$15)*(F1751-(Päälaskenta!D$24+Päälaskenta!D$20)),F1751*Päälaskenta!C$15 + F1751*F1751*Päälaskenta!E$15)</f>
        <v>11.42995498</v>
      </c>
      <c r="N1751" s="8">
        <f>IF(F1751&gt;Päälaskenta!D$24+Päälaskenta!D$20,2*SQRT(POWER((Päälaskenta!D$24+Päälaskenta!D$20),2)+POWER(Päälaskenta!E$15*(Päälaskenta!D$24+Päälaskenta!D$20),2))+Päälaskenta!C$15,(2*SQRT((POWER(F1751,2))+POWER(Päälaskenta!E$15*F1751,2))+Päälaskenta!C$15))</f>
        <v>7.8083261120685199</v>
      </c>
      <c r="O1751" s="8">
        <f t="shared" si="192"/>
        <v>1.4638162925001199</v>
      </c>
      <c r="P1751" s="8">
        <f>Päälaskenta!F$15</f>
        <v>0.08</v>
      </c>
      <c r="Q1751" s="8">
        <f t="shared" si="193"/>
        <v>184.195458137499</v>
      </c>
      <c r="R1751" s="8">
        <f t="shared" si="194"/>
        <v>0.218723521166485</v>
      </c>
      <c r="S1751" s="8">
        <f t="shared" si="195"/>
        <v>1.84213809130449E-4</v>
      </c>
    </row>
    <row r="1752" spans="1:19" x14ac:dyDescent="0.2">
      <c r="A1752" s="8">
        <v>1750</v>
      </c>
      <c r="B1752" s="8">
        <f>IF(Päälaskenta!C$7,Päälaskenta!E$7,Päälaskenta!G$5)</f>
        <v>2.5</v>
      </c>
      <c r="C1752" s="56">
        <v>0.25</v>
      </c>
      <c r="D1752" s="92">
        <f t="shared" si="189"/>
        <v>10</v>
      </c>
      <c r="E1752" s="8">
        <f>Päälaskenta!F$15</f>
        <v>0.08</v>
      </c>
      <c r="F1752" s="93">
        <f>SQRT(POWER(Päälaskenta!C$15/(2*Päälaskenta!E$15),2)+(D1752/Päälaskenta!E$15))-Päälaskenta!C$15/(2*Päälaskenta!E$15)</f>
        <v>2</v>
      </c>
      <c r="G1752" s="57">
        <f>2*SQRT((POWER(F1752,2))+POWER(Päälaskenta!E$15*F1752,2))+Päälaskenta!C$15</f>
        <v>8.66</v>
      </c>
      <c r="H1752" s="57">
        <f t="shared" si="190"/>
        <v>1.1499999999999999</v>
      </c>
      <c r="I1752" s="62">
        <f t="shared" si="191"/>
        <v>3.3199999999999999E-4</v>
      </c>
      <c r="M1752" s="8">
        <f>IF(F1752&gt;(Päälaskenta!D$24+Päälaskenta!D$20),(F1752*Päälaskenta!C$15 + F1752*F1752*Päälaskenta!E$15)+(Päälaskenta!C$15 + F1752*Päälaskenta!E$15)*(F1752-(Päälaskenta!D$24+Päälaskenta!D$20)),F1752*Päälaskenta!C$15 + F1752*F1752*Päälaskenta!E$15)</f>
        <v>11.5</v>
      </c>
      <c r="N1752" s="8">
        <f>IF(F1752&gt;Päälaskenta!D$24+Päälaskenta!D$20,2*SQRT(POWER((Päälaskenta!D$24+Päälaskenta!D$20),2)+POWER(Päälaskenta!E$15*(Päälaskenta!D$24+Päälaskenta!D$20),2))+Päälaskenta!C$15,(2*SQRT((POWER(F1752,2))+POWER(Päälaskenta!E$15*F1752,2))+Päälaskenta!C$15))</f>
        <v>7.8083261120685199</v>
      </c>
      <c r="O1752" s="8">
        <f t="shared" si="192"/>
        <v>1.47278684764788</v>
      </c>
      <c r="P1752" s="8">
        <f>Päälaskenta!F$15</f>
        <v>0.08</v>
      </c>
      <c r="Q1752" s="8">
        <f t="shared" si="193"/>
        <v>186.08060874174899</v>
      </c>
      <c r="R1752" s="8">
        <f t="shared" si="194"/>
        <v>0.217391304347826</v>
      </c>
      <c r="S1752" s="8">
        <f t="shared" si="195"/>
        <v>1.8050023891240299E-4</v>
      </c>
    </row>
    <row r="1753" spans="1:19" x14ac:dyDescent="0.2">
      <c r="A1753" s="8">
        <v>1751</v>
      </c>
      <c r="B1753" s="8">
        <f>IF(Päälaskenta!C$7,Päälaskenta!E$7,Päälaskenta!G$5)</f>
        <v>2.5</v>
      </c>
      <c r="C1753" s="56">
        <v>0.249</v>
      </c>
      <c r="D1753" s="92">
        <f t="shared" si="189"/>
        <v>10.04016</v>
      </c>
      <c r="E1753" s="8">
        <f>Päälaskenta!F$15</f>
        <v>0.08</v>
      </c>
      <c r="F1753" s="93">
        <f>SQRT(POWER(Päälaskenta!C$15/(2*Päälaskenta!E$15),2)+(D1753/Päälaskenta!E$15))-Päälaskenta!C$15/(2*Päälaskenta!E$15)</f>
        <v>2.0057</v>
      </c>
      <c r="G1753" s="57">
        <f>2*SQRT((POWER(F1753,2))+POWER(Päälaskenta!E$15*F1753,2))+Päälaskenta!C$15</f>
        <v>8.67</v>
      </c>
      <c r="H1753" s="57">
        <f t="shared" si="190"/>
        <v>1.1599999999999999</v>
      </c>
      <c r="I1753" s="62">
        <f t="shared" si="191"/>
        <v>3.2600000000000001E-4</v>
      </c>
      <c r="M1753" s="8">
        <f>IF(F1753&gt;(Päälaskenta!D$24+Päälaskenta!D$20),(F1753*Päälaskenta!C$15 + F1753*F1753*Päälaskenta!E$15)+(Päälaskenta!C$15 + F1753*Päälaskenta!E$15)*(F1753-(Päälaskenta!D$24+Päälaskenta!D$20)),F1753*Päälaskenta!C$15 + F1753*F1753*Päälaskenta!E$15)</f>
        <v>11.570174980000001</v>
      </c>
      <c r="N1753" s="8">
        <f>IF(F1753&gt;Päälaskenta!D$24+Päälaskenta!D$20,2*SQRT(POWER((Päälaskenta!D$24+Päälaskenta!D$20),2)+POWER(Päälaskenta!E$15*(Päälaskenta!D$24+Päälaskenta!D$20),2))+Päälaskenta!C$15,(2*SQRT((POWER(F1753,2))+POWER(Päälaskenta!E$15*F1753,2))+Päälaskenta!C$15))</f>
        <v>7.8083261120685199</v>
      </c>
      <c r="O1753" s="8">
        <f t="shared" si="192"/>
        <v>1.4817740465677001</v>
      </c>
      <c r="P1753" s="8">
        <f>Päälaskenta!F$15</f>
        <v>0.08</v>
      </c>
      <c r="Q1753" s="8">
        <f t="shared" si="193"/>
        <v>187.97694876475401</v>
      </c>
      <c r="R1753" s="8">
        <f t="shared" si="194"/>
        <v>0.21607279097519699</v>
      </c>
      <c r="S1753" s="8">
        <f t="shared" si="195"/>
        <v>1.76876780892099E-4</v>
      </c>
    </row>
    <row r="1754" spans="1:19" x14ac:dyDescent="0.2">
      <c r="A1754" s="8">
        <v>1752</v>
      </c>
      <c r="B1754" s="8">
        <f>IF(Päälaskenta!C$7,Päälaskenta!E$7,Päälaskenta!G$5)</f>
        <v>2.5</v>
      </c>
      <c r="C1754" s="56">
        <v>0.248</v>
      </c>
      <c r="D1754" s="92">
        <f t="shared" si="189"/>
        <v>10.08065</v>
      </c>
      <c r="E1754" s="8">
        <f>Päälaskenta!F$15</f>
        <v>0.08</v>
      </c>
      <c r="F1754" s="93">
        <f>SQRT(POWER(Päälaskenta!C$15/(2*Päälaskenta!E$15),2)+(D1754/Päälaskenta!E$15))-Päälaskenta!C$15/(2*Päälaskenta!E$15)</f>
        <v>2.0114999999999998</v>
      </c>
      <c r="G1754" s="57">
        <f>2*SQRT((POWER(F1754,2))+POWER(Päälaskenta!E$15*F1754,2))+Päälaskenta!C$15</f>
        <v>8.69</v>
      </c>
      <c r="H1754" s="57">
        <f t="shared" si="190"/>
        <v>1.1599999999999999</v>
      </c>
      <c r="I1754" s="62">
        <f t="shared" si="191"/>
        <v>3.2299999999999999E-4</v>
      </c>
      <c r="M1754" s="8">
        <f>IF(F1754&gt;(Päälaskenta!D$24+Päälaskenta!D$20),(F1754*Päälaskenta!C$15 + F1754*F1754*Päälaskenta!E$15)+(Päälaskenta!C$15 + F1754*Päälaskenta!E$15)*(F1754-(Päälaskenta!D$24+Päälaskenta!D$20)),F1754*Päälaskenta!C$15 + F1754*F1754*Päälaskenta!E$15)</f>
        <v>11.641714500000001</v>
      </c>
      <c r="N1754" s="8">
        <f>IF(F1754&gt;Päälaskenta!D$24+Päälaskenta!D$20,2*SQRT(POWER((Päälaskenta!D$24+Päälaskenta!D$20),2)+POWER(Päälaskenta!E$15*(Päälaskenta!D$24+Päälaskenta!D$20),2))+Päälaskenta!C$15,(2*SQRT((POWER(F1754,2))+POWER(Päälaskenta!E$15*F1754,2))+Päälaskenta!C$15))</f>
        <v>7.8083261120685199</v>
      </c>
      <c r="O1754" s="8">
        <f t="shared" si="192"/>
        <v>1.49093599997144</v>
      </c>
      <c r="P1754" s="8">
        <f>Päälaskenta!F$15</f>
        <v>0.08</v>
      </c>
      <c r="Q1754" s="8">
        <f t="shared" si="193"/>
        <v>189.918071525035</v>
      </c>
      <c r="R1754" s="8">
        <f t="shared" si="194"/>
        <v>0.214745001691976</v>
      </c>
      <c r="S1754" s="8">
        <f t="shared" si="195"/>
        <v>1.7327959887937901E-4</v>
      </c>
    </row>
    <row r="1755" spans="1:19" x14ac:dyDescent="0.2">
      <c r="A1755" s="8">
        <v>1753</v>
      </c>
      <c r="B1755" s="8">
        <f>IF(Päälaskenta!C$7,Päälaskenta!E$7,Päälaskenta!G$5)</f>
        <v>2.5</v>
      </c>
      <c r="C1755" s="56">
        <v>0.247</v>
      </c>
      <c r="D1755" s="92">
        <f t="shared" si="189"/>
        <v>10.121460000000001</v>
      </c>
      <c r="E1755" s="8">
        <f>Päälaskenta!F$15</f>
        <v>0.08</v>
      </c>
      <c r="F1755" s="93">
        <f>SQRT(POWER(Päälaskenta!C$15/(2*Päälaskenta!E$15),2)+(D1755/Päälaskenta!E$15))-Päälaskenta!C$15/(2*Päälaskenta!E$15)</f>
        <v>2.0173000000000001</v>
      </c>
      <c r="G1755" s="57">
        <f>2*SQRT((POWER(F1755,2))+POWER(Päälaskenta!E$15*F1755,2))+Päälaskenta!C$15</f>
        <v>8.7100000000000009</v>
      </c>
      <c r="H1755" s="57">
        <f t="shared" si="190"/>
        <v>1.1599999999999999</v>
      </c>
      <c r="I1755" s="62">
        <f t="shared" si="191"/>
        <v>3.2000000000000003E-4</v>
      </c>
      <c r="M1755" s="8">
        <f>IF(F1755&gt;(Päälaskenta!D$24+Päälaskenta!D$20),(F1755*Päälaskenta!C$15 + F1755*F1755*Päälaskenta!E$15)+(Päälaskenta!C$15 + F1755*Päälaskenta!E$15)*(F1755-(Päälaskenta!D$24+Päälaskenta!D$20)),F1755*Päälaskenta!C$15 + F1755*F1755*Päälaskenta!E$15)</f>
        <v>11.71338858</v>
      </c>
      <c r="N1755" s="8">
        <f>IF(F1755&gt;Päälaskenta!D$24+Päälaskenta!D$20,2*SQRT(POWER((Päälaskenta!D$24+Päälaskenta!D$20),2)+POWER(Päälaskenta!E$15*(Päälaskenta!D$24+Päälaskenta!D$20),2))+Päälaskenta!C$15,(2*SQRT((POWER(F1755,2))+POWER(Päälaskenta!E$15*F1755,2))+Päälaskenta!C$15))</f>
        <v>7.8083261120685199</v>
      </c>
      <c r="O1755" s="8">
        <f t="shared" si="192"/>
        <v>1.5001151862619899</v>
      </c>
      <c r="P1755" s="8">
        <f>Päälaskenta!F$15</f>
        <v>0.08</v>
      </c>
      <c r="Q1755" s="8">
        <f t="shared" si="193"/>
        <v>191.87083647464999</v>
      </c>
      <c r="R1755" s="8">
        <f t="shared" si="194"/>
        <v>0.21343097967983601</v>
      </c>
      <c r="S1755" s="8">
        <f t="shared" si="195"/>
        <v>1.6977044207958699E-4</v>
      </c>
    </row>
    <row r="1756" spans="1:19" x14ac:dyDescent="0.2">
      <c r="A1756" s="8">
        <v>1754</v>
      </c>
      <c r="B1756" s="8">
        <f>IF(Päälaskenta!C$7,Päälaskenta!E$7,Päälaskenta!G$5)</f>
        <v>2.5</v>
      </c>
      <c r="C1756" s="56">
        <v>0.246</v>
      </c>
      <c r="D1756" s="92">
        <f t="shared" si="189"/>
        <v>10.162599999999999</v>
      </c>
      <c r="E1756" s="8">
        <f>Päälaskenta!F$15</f>
        <v>0.08</v>
      </c>
      <c r="F1756" s="93">
        <f>SQRT(POWER(Päälaskenta!C$15/(2*Päälaskenta!E$15),2)+(D1756/Päälaskenta!E$15))-Päälaskenta!C$15/(2*Päälaskenta!E$15)</f>
        <v>2.0232000000000001</v>
      </c>
      <c r="G1756" s="57">
        <f>2*SQRT((POWER(F1756,2))+POWER(Päälaskenta!E$15*F1756,2))+Päälaskenta!C$15</f>
        <v>8.7200000000000006</v>
      </c>
      <c r="H1756" s="57">
        <f t="shared" si="190"/>
        <v>1.17</v>
      </c>
      <c r="I1756" s="62">
        <f t="shared" si="191"/>
        <v>3.1399999999999999E-4</v>
      </c>
      <c r="M1756" s="8">
        <f>IF(F1756&gt;(Päälaskenta!D$24+Päälaskenta!D$20),(F1756*Päälaskenta!C$15 + F1756*F1756*Päälaskenta!E$15)+(Päälaskenta!C$15 + F1756*Päälaskenta!E$15)*(F1756-(Päälaskenta!D$24+Päälaskenta!D$20)),F1756*Päälaskenta!C$15 + F1756*F1756*Päälaskenta!E$15)</f>
        <v>11.786436480000001</v>
      </c>
      <c r="N1756" s="8">
        <f>IF(F1756&gt;Päälaskenta!D$24+Päälaskenta!D$20,2*SQRT(POWER((Päälaskenta!D$24+Päälaskenta!D$20),2)+POWER(Päälaskenta!E$15*(Päälaskenta!D$24+Päälaskenta!D$20),2))+Päälaskenta!C$15,(2*SQRT((POWER(F1756,2))+POWER(Päälaskenta!E$15*F1756,2))+Päälaskenta!C$15))</f>
        <v>7.8083261120685199</v>
      </c>
      <c r="O1756" s="8">
        <f t="shared" si="192"/>
        <v>1.5094703155114</v>
      </c>
      <c r="P1756" s="8">
        <f>Päälaskenta!F$15</f>
        <v>0.08</v>
      </c>
      <c r="Q1756" s="8">
        <f t="shared" si="193"/>
        <v>193.869244366272</v>
      </c>
      <c r="R1756" s="8">
        <f t="shared" si="194"/>
        <v>0.21210821474685501</v>
      </c>
      <c r="S1756" s="8">
        <f t="shared" si="195"/>
        <v>1.6628848713168799E-4</v>
      </c>
    </row>
    <row r="1757" spans="1:19" x14ac:dyDescent="0.2">
      <c r="A1757" s="8">
        <v>1755</v>
      </c>
      <c r="B1757" s="8">
        <f>IF(Päälaskenta!C$7,Päälaskenta!E$7,Päälaskenta!G$5)</f>
        <v>2.5</v>
      </c>
      <c r="C1757" s="56">
        <v>0.245</v>
      </c>
      <c r="D1757" s="92">
        <f t="shared" si="189"/>
        <v>10.204079999999999</v>
      </c>
      <c r="E1757" s="8">
        <f>Päälaskenta!F$15</f>
        <v>0.08</v>
      </c>
      <c r="F1757" s="93">
        <f>SQRT(POWER(Päälaskenta!C$15/(2*Päälaskenta!E$15),2)+(D1757/Päälaskenta!E$15))-Päälaskenta!C$15/(2*Päälaskenta!E$15)</f>
        <v>2.0289999999999999</v>
      </c>
      <c r="G1757" s="57">
        <f>2*SQRT((POWER(F1757,2))+POWER(Päälaskenta!E$15*F1757,2))+Päälaskenta!C$15</f>
        <v>8.74</v>
      </c>
      <c r="H1757" s="57">
        <f t="shared" si="190"/>
        <v>1.17</v>
      </c>
      <c r="I1757" s="62">
        <f t="shared" si="191"/>
        <v>3.1199999999999999E-4</v>
      </c>
      <c r="M1757" s="8">
        <f>IF(F1757&gt;(Päälaskenta!D$24+Päälaskenta!D$20),(F1757*Päälaskenta!C$15 + F1757*F1757*Päälaskenta!E$15)+(Päälaskenta!C$15 + F1757*Päälaskenta!E$15)*(F1757-(Päälaskenta!D$24+Päälaskenta!D$20)),F1757*Päälaskenta!C$15 + F1757*F1757*Päälaskenta!E$15)</f>
        <v>11.858382000000001</v>
      </c>
      <c r="N1757" s="8">
        <f>IF(F1757&gt;Päälaskenta!D$24+Päälaskenta!D$20,2*SQRT(POWER((Päälaskenta!D$24+Päälaskenta!D$20),2)+POWER(Päälaskenta!E$15*(Päälaskenta!D$24+Päälaskenta!D$20),2))+Päälaskenta!C$15,(2*SQRT((POWER(F1757,2))+POWER(Päälaskenta!E$15*F1757,2))+Päälaskenta!C$15))</f>
        <v>7.8083261120685199</v>
      </c>
      <c r="O1757" s="8">
        <f t="shared" si="192"/>
        <v>1.51868426469429</v>
      </c>
      <c r="P1757" s="8">
        <f>Päälaskenta!F$15</f>
        <v>0.08</v>
      </c>
      <c r="Q1757" s="8">
        <f t="shared" si="193"/>
        <v>195.84558166291399</v>
      </c>
      <c r="R1757" s="8">
        <f t="shared" si="194"/>
        <v>0.21082134139379199</v>
      </c>
      <c r="S1757" s="8">
        <f t="shared" si="195"/>
        <v>1.6294928568040399E-4</v>
      </c>
    </row>
    <row r="1758" spans="1:19" x14ac:dyDescent="0.2">
      <c r="A1758" s="8">
        <v>1756</v>
      </c>
      <c r="B1758" s="8">
        <f>IF(Päälaskenta!C$7,Päälaskenta!E$7,Päälaskenta!G$5)</f>
        <v>2.5</v>
      </c>
      <c r="C1758" s="56">
        <v>0.24399999999999999</v>
      </c>
      <c r="D1758" s="92">
        <f t="shared" si="189"/>
        <v>10.245900000000001</v>
      </c>
      <c r="E1758" s="8">
        <f>Päälaskenta!F$15</f>
        <v>0.08</v>
      </c>
      <c r="F1758" s="93">
        <f>SQRT(POWER(Päälaskenta!C$15/(2*Päälaskenta!E$15),2)+(D1758/Päälaskenta!E$15))-Päälaskenta!C$15/(2*Päälaskenta!E$15)</f>
        <v>2.0350000000000001</v>
      </c>
      <c r="G1758" s="57">
        <f>2*SQRT((POWER(F1758,2))+POWER(Päälaskenta!E$15*F1758,2))+Päälaskenta!C$15</f>
        <v>8.76</v>
      </c>
      <c r="H1758" s="57">
        <f t="shared" si="190"/>
        <v>1.17</v>
      </c>
      <c r="I1758" s="62">
        <f t="shared" si="191"/>
        <v>3.0899999999999998E-4</v>
      </c>
      <c r="M1758" s="8">
        <f>IF(F1758&gt;(Päälaskenta!D$24+Päälaskenta!D$20),(F1758*Päälaskenta!C$15 + F1758*F1758*Päälaskenta!E$15)+(Päälaskenta!C$15 + F1758*Päälaskenta!E$15)*(F1758-(Päälaskenta!D$24+Päälaskenta!D$20)),F1758*Päälaskenta!C$15 + F1758*F1758*Päälaskenta!E$15)</f>
        <v>11.93295</v>
      </c>
      <c r="N1758" s="8">
        <f>IF(F1758&gt;Päälaskenta!D$24+Päälaskenta!D$20,2*SQRT(POWER((Päälaskenta!D$24+Päälaskenta!D$20),2)+POWER(Päälaskenta!E$15*(Päälaskenta!D$24+Päälaskenta!D$20),2))+Päälaskenta!C$15,(2*SQRT((POWER(F1758,2))+POWER(Päälaskenta!E$15*F1758,2))+Päälaskenta!C$15))</f>
        <v>7.8083261120685199</v>
      </c>
      <c r="O1758" s="8">
        <f t="shared" si="192"/>
        <v>1.52823407075128</v>
      </c>
      <c r="P1758" s="8">
        <f>Päälaskenta!F$15</f>
        <v>0.08</v>
      </c>
      <c r="Q1758" s="8">
        <f t="shared" si="193"/>
        <v>197.90241125503201</v>
      </c>
      <c r="R1758" s="8">
        <f t="shared" si="194"/>
        <v>0.20950393657896799</v>
      </c>
      <c r="S1758" s="8">
        <f t="shared" si="195"/>
        <v>1.5957977408995801E-4</v>
      </c>
    </row>
    <row r="1759" spans="1:19" x14ac:dyDescent="0.2">
      <c r="A1759" s="8">
        <v>1757</v>
      </c>
      <c r="B1759" s="8">
        <f>IF(Päälaskenta!C$7,Päälaskenta!E$7,Päälaskenta!G$5)</f>
        <v>2.5</v>
      </c>
      <c r="C1759" s="56">
        <v>0.24299999999999999</v>
      </c>
      <c r="D1759" s="92">
        <f t="shared" si="189"/>
        <v>10.288069999999999</v>
      </c>
      <c r="E1759" s="8">
        <f>Päälaskenta!F$15</f>
        <v>0.08</v>
      </c>
      <c r="F1759" s="93">
        <f>SQRT(POWER(Päälaskenta!C$15/(2*Päälaskenta!E$15),2)+(D1759/Päälaskenta!E$15))-Päälaskenta!C$15/(2*Päälaskenta!E$15)</f>
        <v>2.0409000000000002</v>
      </c>
      <c r="G1759" s="57">
        <f>2*SQRT((POWER(F1759,2))+POWER(Päälaskenta!E$15*F1759,2))+Päälaskenta!C$15</f>
        <v>8.77</v>
      </c>
      <c r="H1759" s="57">
        <f t="shared" si="190"/>
        <v>1.17</v>
      </c>
      <c r="I1759" s="62">
        <f t="shared" si="191"/>
        <v>3.0699999999999998E-4</v>
      </c>
      <c r="M1759" s="8">
        <f>IF(F1759&gt;(Päälaskenta!D$24+Päälaskenta!D$20),(F1759*Päälaskenta!C$15 + F1759*F1759*Päälaskenta!E$15)+(Päälaskenta!C$15 + F1759*Päälaskenta!E$15)*(F1759-(Päälaskenta!D$24+Päälaskenta!D$20)),F1759*Päälaskenta!C$15 + F1759*F1759*Päälaskenta!E$15)</f>
        <v>12.00641562</v>
      </c>
      <c r="N1759" s="8">
        <f>IF(F1759&gt;Päälaskenta!D$24+Päälaskenta!D$20,2*SQRT(POWER((Päälaskenta!D$24+Päälaskenta!D$20),2)+POWER(Päälaskenta!E$15*(Päälaskenta!D$24+Päälaskenta!D$20),2))+Päälaskenta!C$15,(2*SQRT((POWER(F1759,2))+POWER(Päälaskenta!E$15*F1759,2))+Päälaskenta!C$15))</f>
        <v>7.8083261120685199</v>
      </c>
      <c r="O1759" s="8">
        <f t="shared" si="192"/>
        <v>1.53764269674174</v>
      </c>
      <c r="P1759" s="8">
        <f>Päälaskenta!F$15</f>
        <v>0.08</v>
      </c>
      <c r="Q1759" s="8">
        <f t="shared" si="193"/>
        <v>199.937230759149</v>
      </c>
      <c r="R1759" s="8">
        <f t="shared" si="194"/>
        <v>0.208222010558718</v>
      </c>
      <c r="S1759" s="8">
        <f t="shared" si="195"/>
        <v>1.56348123129771E-4</v>
      </c>
    </row>
    <row r="1760" spans="1:19" x14ac:dyDescent="0.2">
      <c r="A1760" s="8">
        <v>1758</v>
      </c>
      <c r="B1760" s="8">
        <f>IF(Päälaskenta!C$7,Päälaskenta!E$7,Päälaskenta!G$5)</f>
        <v>2.5</v>
      </c>
      <c r="C1760" s="56">
        <v>0.24199999999999999</v>
      </c>
      <c r="D1760" s="92">
        <f t="shared" si="189"/>
        <v>10.330579999999999</v>
      </c>
      <c r="E1760" s="8">
        <f>Päälaskenta!F$15</f>
        <v>0.08</v>
      </c>
      <c r="F1760" s="93">
        <f>SQRT(POWER(Päälaskenta!C$15/(2*Päälaskenta!E$15),2)+(D1760/Päälaskenta!E$15))-Päälaskenta!C$15/(2*Päälaskenta!E$15)</f>
        <v>2.0468999999999999</v>
      </c>
      <c r="G1760" s="57">
        <f>2*SQRT((POWER(F1760,2))+POWER(Päälaskenta!E$15*F1760,2))+Päälaskenta!C$15</f>
        <v>8.7899999999999991</v>
      </c>
      <c r="H1760" s="57">
        <f t="shared" si="190"/>
        <v>1.18</v>
      </c>
      <c r="I1760" s="62">
        <f t="shared" si="191"/>
        <v>3.01E-4</v>
      </c>
      <c r="M1760" s="8">
        <f>IF(F1760&gt;(Päälaskenta!D$24+Päälaskenta!D$20),(F1760*Päälaskenta!C$15 + F1760*F1760*Päälaskenta!E$15)+(Päälaskenta!C$15 + F1760*Päälaskenta!E$15)*(F1760-(Päälaskenta!D$24+Päälaskenta!D$20)),F1760*Päälaskenta!C$15 + F1760*F1760*Päälaskenta!E$15)</f>
        <v>12.081269219999999</v>
      </c>
      <c r="N1760" s="8">
        <f>IF(F1760&gt;Päälaskenta!D$24+Päälaskenta!D$20,2*SQRT(POWER((Päälaskenta!D$24+Päälaskenta!D$20),2)+POWER(Päälaskenta!E$15*(Päälaskenta!D$24+Päälaskenta!D$20),2))+Päälaskenta!C$15,(2*SQRT((POWER(F1760,2))+POWER(Päälaskenta!E$15*F1760,2))+Päälaskenta!C$15))</f>
        <v>7.8083261120685199</v>
      </c>
      <c r="O1760" s="8">
        <f t="shared" si="192"/>
        <v>1.5472290791399199</v>
      </c>
      <c r="P1760" s="8">
        <f>Päälaskenta!F$15</f>
        <v>0.08</v>
      </c>
      <c r="Q1760" s="8">
        <f t="shared" si="193"/>
        <v>202.01904854064099</v>
      </c>
      <c r="R1760" s="8">
        <f t="shared" si="194"/>
        <v>0.20693190048785301</v>
      </c>
      <c r="S1760" s="8">
        <f t="shared" si="195"/>
        <v>1.53142373796329E-4</v>
      </c>
    </row>
    <row r="1761" spans="1:19" x14ac:dyDescent="0.2">
      <c r="A1761" s="8">
        <v>1759</v>
      </c>
      <c r="B1761" s="8">
        <f>IF(Päälaskenta!C$7,Päälaskenta!E$7,Päälaskenta!G$5)</f>
        <v>2.5</v>
      </c>
      <c r="C1761" s="56">
        <v>0.24099999999999999</v>
      </c>
      <c r="D1761" s="92">
        <f t="shared" si="189"/>
        <v>10.37344</v>
      </c>
      <c r="E1761" s="8">
        <f>Päälaskenta!F$15</f>
        <v>0.08</v>
      </c>
      <c r="F1761" s="93">
        <f>SQRT(POWER(Päälaskenta!C$15/(2*Päälaskenta!E$15),2)+(D1761/Päälaskenta!E$15))-Päälaskenta!C$15/(2*Päälaskenta!E$15)</f>
        <v>2.0529000000000002</v>
      </c>
      <c r="G1761" s="57">
        <f>2*SQRT((POWER(F1761,2))+POWER(Päälaskenta!E$15*F1761,2))+Päälaskenta!C$15</f>
        <v>8.81</v>
      </c>
      <c r="H1761" s="57">
        <f t="shared" si="190"/>
        <v>1.18</v>
      </c>
      <c r="I1761" s="62">
        <f t="shared" si="191"/>
        <v>2.9799999999999998E-4</v>
      </c>
      <c r="M1761" s="8">
        <f>IF(F1761&gt;(Päälaskenta!D$24+Päälaskenta!D$20),(F1761*Päälaskenta!C$15 + F1761*F1761*Päälaskenta!E$15)+(Päälaskenta!C$15 + F1761*Päälaskenta!E$15)*(F1761-(Päälaskenta!D$24+Päälaskenta!D$20)),F1761*Päälaskenta!C$15 + F1761*F1761*Päälaskenta!E$15)</f>
        <v>12.156266820000001</v>
      </c>
      <c r="N1761" s="8">
        <f>IF(F1761&gt;Päälaskenta!D$24+Päälaskenta!D$20,2*SQRT(POWER((Päälaskenta!D$24+Päälaskenta!D$20),2)+POWER(Päälaskenta!E$15*(Päälaskenta!D$24+Päälaskenta!D$20),2))+Päälaskenta!C$15,(2*SQRT((POWER(F1761,2))+POWER(Päälaskenta!E$15*F1761,2))+Päälaskenta!C$15))</f>
        <v>7.8083261120685199</v>
      </c>
      <c r="O1761" s="8">
        <f t="shared" si="192"/>
        <v>1.5568339033908101</v>
      </c>
      <c r="P1761" s="8">
        <f>Päälaskenta!F$15</f>
        <v>0.08</v>
      </c>
      <c r="Q1761" s="8">
        <f t="shared" si="193"/>
        <v>204.113512992344</v>
      </c>
      <c r="R1761" s="8">
        <f t="shared" si="194"/>
        <v>0.20565524243733199</v>
      </c>
      <c r="S1761" s="8">
        <f t="shared" si="195"/>
        <v>1.5001562735805299E-4</v>
      </c>
    </row>
    <row r="1762" spans="1:19" x14ac:dyDescent="0.2">
      <c r="A1762" s="8">
        <v>1760</v>
      </c>
      <c r="B1762" s="8">
        <f>IF(Päälaskenta!C$7,Päälaskenta!E$7,Päälaskenta!G$5)</f>
        <v>2.5</v>
      </c>
      <c r="C1762" s="56">
        <v>0.24</v>
      </c>
      <c r="D1762" s="92">
        <f t="shared" si="189"/>
        <v>10.41667</v>
      </c>
      <c r="E1762" s="8">
        <f>Päälaskenta!F$15</f>
        <v>0.08</v>
      </c>
      <c r="F1762" s="93">
        <f>SQRT(POWER(Päälaskenta!C$15/(2*Päälaskenta!E$15),2)+(D1762/Päälaskenta!E$15))-Päälaskenta!C$15/(2*Päälaskenta!E$15)</f>
        <v>2.0590000000000002</v>
      </c>
      <c r="G1762" s="57">
        <f>2*SQRT((POWER(F1762,2))+POWER(Päälaskenta!E$15*F1762,2))+Päälaskenta!C$15</f>
        <v>8.82</v>
      </c>
      <c r="H1762" s="57">
        <f t="shared" si="190"/>
        <v>1.18</v>
      </c>
      <c r="I1762" s="62">
        <f t="shared" si="191"/>
        <v>2.9599999999999998E-4</v>
      </c>
      <c r="M1762" s="8">
        <f>IF(F1762&gt;(Päälaskenta!D$24+Päälaskenta!D$20),(F1762*Päälaskenta!C$15 + F1762*F1762*Päälaskenta!E$15)+(Päälaskenta!C$15 + F1762*Päälaskenta!E$15)*(F1762-(Päälaskenta!D$24+Päälaskenta!D$20)),F1762*Päälaskenta!C$15 + F1762*F1762*Päälaskenta!E$15)</f>
        <v>12.232661999999999</v>
      </c>
      <c r="N1762" s="8">
        <f>IF(F1762&gt;Päälaskenta!D$24+Päälaskenta!D$20,2*SQRT(POWER((Päälaskenta!D$24+Päälaskenta!D$20),2)+POWER(Päälaskenta!E$15*(Päälaskenta!D$24+Päälaskenta!D$20),2))+Päälaskenta!C$15,(2*SQRT((POWER(F1762,2))+POWER(Päälaskenta!E$15*F1762,2))+Päälaskenta!C$15))</f>
        <v>7.8083261120685199</v>
      </c>
      <c r="O1762" s="8">
        <f t="shared" si="192"/>
        <v>1.56661771350626</v>
      </c>
      <c r="P1762" s="8">
        <f>Päälaskenta!F$15</f>
        <v>0.08</v>
      </c>
      <c r="Q1762" s="8">
        <f t="shared" si="193"/>
        <v>206.255882712757</v>
      </c>
      <c r="R1762" s="8">
        <f t="shared" si="194"/>
        <v>0.20437088836428199</v>
      </c>
      <c r="S1762" s="8">
        <f t="shared" si="195"/>
        <v>1.4691540245408599E-4</v>
      </c>
    </row>
    <row r="1763" spans="1:19" x14ac:dyDescent="0.2">
      <c r="A1763" s="8">
        <v>1761</v>
      </c>
      <c r="B1763" s="8">
        <f>IF(Päälaskenta!C$7,Päälaskenta!E$7,Päälaskenta!G$5)</f>
        <v>2.5</v>
      </c>
      <c r="C1763" s="56">
        <v>0.23899999999999999</v>
      </c>
      <c r="D1763" s="92">
        <f t="shared" si="189"/>
        <v>10.46025</v>
      </c>
      <c r="E1763" s="8">
        <f>Päälaskenta!F$15</f>
        <v>0.08</v>
      </c>
      <c r="F1763" s="93">
        <f>SQRT(POWER(Päälaskenta!C$15/(2*Päälaskenta!E$15),2)+(D1763/Päälaskenta!E$15))-Päälaskenta!C$15/(2*Päälaskenta!E$15)</f>
        <v>2.0651000000000002</v>
      </c>
      <c r="G1763" s="57">
        <f>2*SQRT((POWER(F1763,2))+POWER(Päälaskenta!E$15*F1763,2))+Päälaskenta!C$15</f>
        <v>8.84</v>
      </c>
      <c r="H1763" s="57">
        <f t="shared" si="190"/>
        <v>1.18</v>
      </c>
      <c r="I1763" s="62">
        <f t="shared" si="191"/>
        <v>2.9300000000000002E-4</v>
      </c>
      <c r="M1763" s="8">
        <f>IF(F1763&gt;(Päälaskenta!D$24+Päälaskenta!D$20),(F1763*Päälaskenta!C$15 + F1763*F1763*Päälaskenta!E$15)+(Päälaskenta!C$15 + F1763*Päälaskenta!E$15)*(F1763-(Päälaskenta!D$24+Päälaskenta!D$20)),F1763*Päälaskenta!C$15 + F1763*F1763*Päälaskenta!E$15)</f>
        <v>12.30920602</v>
      </c>
      <c r="N1763" s="8">
        <f>IF(F1763&gt;Päälaskenta!D$24+Päälaskenta!D$20,2*SQRT(POWER((Päälaskenta!D$24+Päälaskenta!D$20),2)+POWER(Päälaskenta!E$15*(Päälaskenta!D$24+Päälaskenta!D$20),2))+Päälaskenta!C$15,(2*SQRT((POWER(F1763,2))+POWER(Päälaskenta!E$15*F1763,2))+Päälaskenta!C$15))</f>
        <v>7.8083261120685199</v>
      </c>
      <c r="O1763" s="8">
        <f t="shared" si="192"/>
        <v>1.5764205853255699</v>
      </c>
      <c r="P1763" s="8">
        <f>Päälaskenta!F$15</f>
        <v>0.08</v>
      </c>
      <c r="Q1763" s="8">
        <f t="shared" si="193"/>
        <v>208.411390807808</v>
      </c>
      <c r="R1763" s="8">
        <f t="shared" si="194"/>
        <v>0.20310002090614099</v>
      </c>
      <c r="S1763" s="8">
        <f t="shared" si="195"/>
        <v>1.43892153962034E-4</v>
      </c>
    </row>
    <row r="1764" spans="1:19" x14ac:dyDescent="0.2">
      <c r="A1764" s="8">
        <v>1762</v>
      </c>
      <c r="B1764" s="8">
        <f>IF(Päälaskenta!C$7,Päälaskenta!E$7,Päälaskenta!G$5)</f>
        <v>2.5</v>
      </c>
      <c r="C1764" s="56">
        <v>0.23799999999999999</v>
      </c>
      <c r="D1764" s="92">
        <f t="shared" si="189"/>
        <v>10.504200000000001</v>
      </c>
      <c r="E1764" s="8">
        <f>Päälaskenta!F$15</f>
        <v>0.08</v>
      </c>
      <c r="F1764" s="93">
        <f>SQRT(POWER(Päälaskenta!C$15/(2*Päälaskenta!E$15),2)+(D1764/Päälaskenta!E$15))-Päälaskenta!C$15/(2*Päälaskenta!E$15)</f>
        <v>2.0712999999999999</v>
      </c>
      <c r="G1764" s="57">
        <f>2*SQRT((POWER(F1764,2))+POWER(Päälaskenta!E$15*F1764,2))+Päälaskenta!C$15</f>
        <v>8.86</v>
      </c>
      <c r="H1764" s="57">
        <f t="shared" si="190"/>
        <v>1.19</v>
      </c>
      <c r="I1764" s="62">
        <f t="shared" si="191"/>
        <v>2.8699999999999998E-4</v>
      </c>
      <c r="M1764" s="8">
        <f>IF(F1764&gt;(Päälaskenta!D$24+Päälaskenta!D$20),(F1764*Päälaskenta!C$15 + F1764*F1764*Päälaskenta!E$15)+(Päälaskenta!C$15 + F1764*Päälaskenta!E$15)*(F1764-(Päälaskenta!D$24+Päälaskenta!D$20)),F1764*Päälaskenta!C$15 + F1764*F1764*Päälaskenta!E$15)</f>
        <v>12.38715738</v>
      </c>
      <c r="N1764" s="8">
        <f>IF(F1764&gt;Päälaskenta!D$24+Päälaskenta!D$20,2*SQRT(POWER((Päälaskenta!D$24+Päälaskenta!D$20),2)+POWER(Päälaskenta!E$15*(Päälaskenta!D$24+Päälaskenta!D$20),2))+Päälaskenta!C$15,(2*SQRT((POWER(F1764,2))+POWER(Päälaskenta!E$15*F1764,2))+Päälaskenta!C$15))</f>
        <v>7.8083261120685199</v>
      </c>
      <c r="O1764" s="8">
        <f t="shared" si="192"/>
        <v>1.58640369295725</v>
      </c>
      <c r="P1764" s="8">
        <f>Päälaskenta!F$15</f>
        <v>0.08</v>
      </c>
      <c r="Q1764" s="8">
        <f t="shared" si="193"/>
        <v>210.61573298874401</v>
      </c>
      <c r="R1764" s="8">
        <f t="shared" si="194"/>
        <v>0.20182192922134301</v>
      </c>
      <c r="S1764" s="8">
        <f t="shared" si="195"/>
        <v>1.40895913661909E-4</v>
      </c>
    </row>
    <row r="1765" spans="1:19" x14ac:dyDescent="0.2">
      <c r="A1765" s="8">
        <v>1763</v>
      </c>
      <c r="B1765" s="8">
        <f>IF(Päälaskenta!C$7,Päälaskenta!E$7,Päälaskenta!G$5)</f>
        <v>2.5</v>
      </c>
      <c r="C1765" s="56">
        <v>0.23699999999999999</v>
      </c>
      <c r="D1765" s="92">
        <f t="shared" si="189"/>
        <v>10.54852</v>
      </c>
      <c r="E1765" s="8">
        <f>Päälaskenta!F$15</f>
        <v>0.08</v>
      </c>
      <c r="F1765" s="93">
        <f>SQRT(POWER(Päälaskenta!C$15/(2*Päälaskenta!E$15),2)+(D1765/Päälaskenta!E$15))-Päälaskenta!C$15/(2*Päälaskenta!E$15)</f>
        <v>2.0775000000000001</v>
      </c>
      <c r="G1765" s="57">
        <f>2*SQRT((POWER(F1765,2))+POWER(Päälaskenta!E$15*F1765,2))+Päälaskenta!C$15</f>
        <v>8.8800000000000008</v>
      </c>
      <c r="H1765" s="57">
        <f t="shared" si="190"/>
        <v>1.19</v>
      </c>
      <c r="I1765" s="62">
        <f t="shared" si="191"/>
        <v>2.8499999999999999E-4</v>
      </c>
      <c r="M1765" s="8">
        <f>IF(F1765&gt;(Päälaskenta!D$24+Päälaskenta!D$20),(F1765*Päälaskenta!C$15 + F1765*F1765*Päälaskenta!E$15)+(Päälaskenta!C$15 + F1765*Päälaskenta!E$15)*(F1765-(Päälaskenta!D$24+Päälaskenta!D$20)),F1765*Päälaskenta!C$15 + F1765*F1765*Päälaskenta!E$15)</f>
        <v>12.4652625</v>
      </c>
      <c r="N1765" s="8">
        <f>IF(F1765&gt;Päälaskenta!D$24+Päälaskenta!D$20,2*SQRT(POWER((Päälaskenta!D$24+Päälaskenta!D$20),2)+POWER(Päälaskenta!E$15*(Päälaskenta!D$24+Päälaskenta!D$20),2))+Päälaskenta!C$15,(2*SQRT((POWER(F1765,2))+POWER(Päälaskenta!E$15*F1765,2))+Päälaskenta!C$15))</f>
        <v>7.8083261120685199</v>
      </c>
      <c r="O1765" s="8">
        <f t="shared" si="192"/>
        <v>1.5964064923894199</v>
      </c>
      <c r="P1765" s="8">
        <f>Päälaskenta!F$15</f>
        <v>0.08</v>
      </c>
      <c r="Q1765" s="8">
        <f t="shared" si="193"/>
        <v>212.83371798198101</v>
      </c>
      <c r="R1765" s="8">
        <f t="shared" si="194"/>
        <v>0.200557348872517</v>
      </c>
      <c r="S1765" s="8">
        <f t="shared" si="195"/>
        <v>1.37974603216017E-4</v>
      </c>
    </row>
    <row r="1766" spans="1:19" x14ac:dyDescent="0.2">
      <c r="A1766" s="8">
        <v>1764</v>
      </c>
      <c r="B1766" s="8">
        <f>IF(Päälaskenta!C$7,Päälaskenta!E$7,Päälaskenta!G$5)</f>
        <v>2.5</v>
      </c>
      <c r="C1766" s="56">
        <v>0.23599999999999999</v>
      </c>
      <c r="D1766" s="92">
        <f t="shared" si="189"/>
        <v>10.593220000000001</v>
      </c>
      <c r="E1766" s="8">
        <f>Päälaskenta!F$15</f>
        <v>0.08</v>
      </c>
      <c r="F1766" s="93">
        <f>SQRT(POWER(Päälaskenta!C$15/(2*Päälaskenta!E$15),2)+(D1766/Päälaskenta!E$15))-Päälaskenta!C$15/(2*Päälaskenta!E$15)</f>
        <v>2.0836999999999999</v>
      </c>
      <c r="G1766" s="57">
        <f>2*SQRT((POWER(F1766,2))+POWER(Päälaskenta!E$15*F1766,2))+Päälaskenta!C$15</f>
        <v>8.89</v>
      </c>
      <c r="H1766" s="57">
        <f t="shared" si="190"/>
        <v>1.19</v>
      </c>
      <c r="I1766" s="62">
        <f t="shared" si="191"/>
        <v>2.8299999999999999E-4</v>
      </c>
      <c r="M1766" s="8">
        <f>IF(F1766&gt;(Päälaskenta!D$24+Päälaskenta!D$20),(F1766*Päälaskenta!C$15 + F1766*F1766*Päälaskenta!E$15)+(Päälaskenta!C$15 + F1766*Päälaskenta!E$15)*(F1766-(Päälaskenta!D$24+Päälaskenta!D$20)),F1766*Päälaskenta!C$15 + F1766*F1766*Päälaskenta!E$15)</f>
        <v>12.54352138</v>
      </c>
      <c r="N1766" s="8">
        <f>IF(F1766&gt;Päälaskenta!D$24+Päälaskenta!D$20,2*SQRT(POWER((Päälaskenta!D$24+Päälaskenta!D$20),2)+POWER(Päälaskenta!E$15*(Päälaskenta!D$24+Päälaskenta!D$20),2))+Päälaskenta!C$15,(2*SQRT((POWER(F1766,2))+POWER(Päälaskenta!E$15*F1766,2))+Päälaskenta!C$15))</f>
        <v>7.8083261120685199</v>
      </c>
      <c r="O1766" s="8">
        <f t="shared" si="192"/>
        <v>1.60642898362208</v>
      </c>
      <c r="P1766" s="8">
        <f>Päälaskenta!F$15</f>
        <v>0.08</v>
      </c>
      <c r="Q1766" s="8">
        <f t="shared" si="193"/>
        <v>215.06538120471501</v>
      </c>
      <c r="R1766" s="8">
        <f t="shared" si="194"/>
        <v>0.199306073969477</v>
      </c>
      <c r="S1766" s="8">
        <f t="shared" si="195"/>
        <v>1.35126024886738E-4</v>
      </c>
    </row>
    <row r="1767" spans="1:19" x14ac:dyDescent="0.2">
      <c r="A1767" s="8">
        <v>1765</v>
      </c>
      <c r="B1767" s="8">
        <f>IF(Päälaskenta!C$7,Päälaskenta!E$7,Päälaskenta!G$5)</f>
        <v>2.5</v>
      </c>
      <c r="C1767" s="56">
        <v>0.23499999999999999</v>
      </c>
      <c r="D1767" s="92">
        <f t="shared" si="189"/>
        <v>10.638299999999999</v>
      </c>
      <c r="E1767" s="8">
        <f>Päälaskenta!F$15</f>
        <v>0.08</v>
      </c>
      <c r="F1767" s="93">
        <f>SQRT(POWER(Päälaskenta!C$15/(2*Päälaskenta!E$15),2)+(D1767/Päälaskenta!E$15))-Päälaskenta!C$15/(2*Päälaskenta!E$15)</f>
        <v>2.09</v>
      </c>
      <c r="G1767" s="57">
        <f>2*SQRT((POWER(F1767,2))+POWER(Päälaskenta!E$15*F1767,2))+Päälaskenta!C$15</f>
        <v>8.91</v>
      </c>
      <c r="H1767" s="57">
        <f t="shared" si="190"/>
        <v>1.19</v>
      </c>
      <c r="I1767" s="62">
        <f t="shared" si="191"/>
        <v>2.7999999999999998E-4</v>
      </c>
      <c r="M1767" s="8">
        <f>IF(F1767&gt;(Päälaskenta!D$24+Päälaskenta!D$20),(F1767*Päälaskenta!C$15 + F1767*F1767*Päälaskenta!E$15)+(Päälaskenta!C$15 + F1767*Päälaskenta!E$15)*(F1767-(Päälaskenta!D$24+Päälaskenta!D$20)),F1767*Päälaskenta!C$15 + F1767*F1767*Päälaskenta!E$15)</f>
        <v>12.623200000000001</v>
      </c>
      <c r="N1767" s="8">
        <f>IF(F1767&gt;Päälaskenta!D$24+Päälaskenta!D$20,2*SQRT(POWER((Päälaskenta!D$24+Päälaskenta!D$20),2)+POWER(Päälaskenta!E$15*(Päälaskenta!D$24+Päälaskenta!D$20),2))+Päälaskenta!C$15,(2*SQRT((POWER(F1767,2))+POWER(Päälaskenta!E$15*F1767,2))+Päälaskenta!C$15))</f>
        <v>7.8083261120685199</v>
      </c>
      <c r="O1767" s="8">
        <f t="shared" si="192"/>
        <v>1.6166332987155401</v>
      </c>
      <c r="P1767" s="8">
        <f>Päälaskenta!F$15</f>
        <v>0.08</v>
      </c>
      <c r="Q1767" s="8">
        <f t="shared" si="193"/>
        <v>217.34708644533899</v>
      </c>
      <c r="R1767" s="8">
        <f t="shared" si="194"/>
        <v>0.198048038532226</v>
      </c>
      <c r="S1767" s="8">
        <f t="shared" si="195"/>
        <v>1.32303816340955E-4</v>
      </c>
    </row>
    <row r="1768" spans="1:19" x14ac:dyDescent="0.2">
      <c r="A1768" s="8">
        <v>1766</v>
      </c>
      <c r="B1768" s="8">
        <f>IF(Päälaskenta!C$7,Päälaskenta!E$7,Päälaskenta!G$5)</f>
        <v>2.5</v>
      </c>
      <c r="C1768" s="56">
        <v>0.23400000000000001</v>
      </c>
      <c r="D1768" s="92">
        <f t="shared" si="189"/>
        <v>10.683759999999999</v>
      </c>
      <c r="E1768" s="8">
        <f>Päälaskenta!F$15</f>
        <v>0.08</v>
      </c>
      <c r="F1768" s="93">
        <f>SQRT(POWER(Päälaskenta!C$15/(2*Päälaskenta!E$15),2)+(D1768/Päälaskenta!E$15))-Päälaskenta!C$15/(2*Päälaskenta!E$15)</f>
        <v>2.0964</v>
      </c>
      <c r="G1768" s="57">
        <f>2*SQRT((POWER(F1768,2))+POWER(Päälaskenta!E$15*F1768,2))+Päälaskenta!C$15</f>
        <v>8.93</v>
      </c>
      <c r="H1768" s="57">
        <f t="shared" si="190"/>
        <v>1.2</v>
      </c>
      <c r="I1768" s="62">
        <f t="shared" si="191"/>
        <v>2.7500000000000002E-4</v>
      </c>
      <c r="M1768" s="8">
        <f>IF(F1768&gt;(Päälaskenta!D$24+Päälaskenta!D$20),(F1768*Päälaskenta!C$15 + F1768*F1768*Päälaskenta!E$15)+(Päälaskenta!C$15 + F1768*Päälaskenta!E$15)*(F1768-(Päälaskenta!D$24+Päälaskenta!D$20)),F1768*Päälaskenta!C$15 + F1768*F1768*Päälaskenta!E$15)</f>
        <v>12.704305919999999</v>
      </c>
      <c r="N1768" s="8">
        <f>IF(F1768&gt;Päälaskenta!D$24+Päälaskenta!D$20,2*SQRT(POWER((Päälaskenta!D$24+Päälaskenta!D$20),2)+POWER(Päälaskenta!E$15*(Päälaskenta!D$24+Päälaskenta!D$20),2))+Päälaskenta!C$15,(2*SQRT((POWER(F1768,2))+POWER(Päälaskenta!E$15*F1768,2))+Päälaskenta!C$15))</f>
        <v>7.8083261120685199</v>
      </c>
      <c r="O1768" s="8">
        <f t="shared" si="192"/>
        <v>1.6270204058670501</v>
      </c>
      <c r="P1768" s="8">
        <f>Päälaskenta!F$15</f>
        <v>0.08</v>
      </c>
      <c r="Q1768" s="8">
        <f t="shared" si="193"/>
        <v>219.67954611823399</v>
      </c>
      <c r="R1768" s="8">
        <f t="shared" si="194"/>
        <v>0.19678367442839401</v>
      </c>
      <c r="S1768" s="8">
        <f t="shared" si="195"/>
        <v>1.2950924517264199E-4</v>
      </c>
    </row>
    <row r="1769" spans="1:19" x14ac:dyDescent="0.2">
      <c r="A1769" s="8">
        <v>1767</v>
      </c>
      <c r="B1769" s="8">
        <f>IF(Päälaskenta!C$7,Päälaskenta!E$7,Päälaskenta!G$5)</f>
        <v>2.5</v>
      </c>
      <c r="C1769" s="56">
        <v>0.23300000000000001</v>
      </c>
      <c r="D1769" s="92">
        <f t="shared" si="189"/>
        <v>10.729609999999999</v>
      </c>
      <c r="E1769" s="8">
        <f>Päälaskenta!F$15</f>
        <v>0.08</v>
      </c>
      <c r="F1769" s="93">
        <f>SQRT(POWER(Päälaskenta!C$15/(2*Päälaskenta!E$15),2)+(D1769/Päälaskenta!E$15))-Päälaskenta!C$15/(2*Päälaskenta!E$15)</f>
        <v>2.1027</v>
      </c>
      <c r="G1769" s="57">
        <f>2*SQRT((POWER(F1769,2))+POWER(Päälaskenta!E$15*F1769,2))+Päälaskenta!C$15</f>
        <v>8.9499999999999993</v>
      </c>
      <c r="H1769" s="57">
        <f t="shared" si="190"/>
        <v>1.2</v>
      </c>
      <c r="I1769" s="62">
        <f t="shared" si="191"/>
        <v>2.72E-4</v>
      </c>
      <c r="M1769" s="8">
        <f>IF(F1769&gt;(Päälaskenta!D$24+Päälaskenta!D$20),(F1769*Päälaskenta!C$15 + F1769*F1769*Päälaskenta!E$15)+(Päälaskenta!C$15 + F1769*Päälaskenta!E$15)*(F1769-(Päälaskenta!D$24+Päälaskenta!D$20)),F1769*Päälaskenta!C$15 + F1769*F1769*Päälaskenta!E$15)</f>
        <v>12.784304580000001</v>
      </c>
      <c r="N1769" s="8">
        <f>IF(F1769&gt;Päälaskenta!D$24+Päälaskenta!D$20,2*SQRT(POWER((Päälaskenta!D$24+Päälaskenta!D$20),2)+POWER(Päälaskenta!E$15*(Päälaskenta!D$24+Päälaskenta!D$20),2))+Päälaskenta!C$15,(2*SQRT((POWER(F1769,2))+POWER(Päälaskenta!E$15*F1769,2))+Päälaskenta!C$15))</f>
        <v>7.8083261120685199</v>
      </c>
      <c r="O1769" s="8">
        <f t="shared" si="192"/>
        <v>1.6372657079781301</v>
      </c>
      <c r="P1769" s="8">
        <f>Päälaskenta!F$15</f>
        <v>0.08</v>
      </c>
      <c r="Q1769" s="8">
        <f t="shared" si="193"/>
        <v>221.98990864188201</v>
      </c>
      <c r="R1769" s="8">
        <f t="shared" si="194"/>
        <v>0.19555228713113201</v>
      </c>
      <c r="S1769" s="8">
        <f t="shared" si="195"/>
        <v>1.26827535221303E-4</v>
      </c>
    </row>
    <row r="1770" spans="1:19" x14ac:dyDescent="0.2">
      <c r="A1770" s="8">
        <v>1768</v>
      </c>
      <c r="B1770" s="8">
        <f>IF(Päälaskenta!C$7,Päälaskenta!E$7,Päälaskenta!G$5)</f>
        <v>2.5</v>
      </c>
      <c r="C1770" s="56">
        <v>0.23200000000000001</v>
      </c>
      <c r="D1770" s="92">
        <f t="shared" si="189"/>
        <v>10.77586</v>
      </c>
      <c r="E1770" s="8">
        <f>Päälaskenta!F$15</f>
        <v>0.08</v>
      </c>
      <c r="F1770" s="93">
        <f>SQRT(POWER(Päälaskenta!C$15/(2*Päälaskenta!E$15),2)+(D1770/Päälaskenta!E$15))-Päälaskenta!C$15/(2*Päälaskenta!E$15)</f>
        <v>2.1091000000000002</v>
      </c>
      <c r="G1770" s="57">
        <f>2*SQRT((POWER(F1770,2))+POWER(Päälaskenta!E$15*F1770,2))+Päälaskenta!C$15</f>
        <v>8.9700000000000006</v>
      </c>
      <c r="H1770" s="57">
        <f t="shared" si="190"/>
        <v>1.2</v>
      </c>
      <c r="I1770" s="62">
        <f t="shared" si="191"/>
        <v>2.7E-4</v>
      </c>
      <c r="M1770" s="8">
        <f>IF(F1770&gt;(Päälaskenta!D$24+Päälaskenta!D$20),(F1770*Päälaskenta!C$15 + F1770*F1770*Päälaskenta!E$15)+(Päälaskenta!C$15 + F1770*Päälaskenta!E$15)*(F1770-(Päälaskenta!D$24+Päälaskenta!D$20)),F1770*Päälaskenta!C$15 + F1770*F1770*Päälaskenta!E$15)</f>
        <v>12.865735620000001</v>
      </c>
      <c r="N1770" s="8">
        <f>IF(F1770&gt;Päälaskenta!D$24+Päälaskenta!D$20,2*SQRT(POWER((Päälaskenta!D$24+Päälaskenta!D$20),2)+POWER(Päälaskenta!E$15*(Päälaskenta!D$24+Päälaskenta!D$20),2))+Päälaskenta!C$15,(2*SQRT((POWER(F1770,2))+POWER(Päälaskenta!E$15*F1770,2))+Päälaskenta!C$15))</f>
        <v>7.8083261120685199</v>
      </c>
      <c r="O1770" s="8">
        <f t="shared" si="192"/>
        <v>1.64769445273485</v>
      </c>
      <c r="P1770" s="8">
        <f>Päälaskenta!F$15</f>
        <v>0.08</v>
      </c>
      <c r="Q1770" s="8">
        <f t="shared" si="193"/>
        <v>224.35155748798201</v>
      </c>
      <c r="R1770" s="8">
        <f t="shared" si="194"/>
        <v>0.194314578959147</v>
      </c>
      <c r="S1770" s="8">
        <f t="shared" si="195"/>
        <v>1.2417147490496099E-4</v>
      </c>
    </row>
    <row r="1771" spans="1:19" x14ac:dyDescent="0.2">
      <c r="A1771" s="8">
        <v>1769</v>
      </c>
      <c r="B1771" s="8">
        <f>IF(Päälaskenta!C$7,Päälaskenta!E$7,Päälaskenta!G$5)</f>
        <v>2.5</v>
      </c>
      <c r="C1771" s="56">
        <v>0.23100000000000001</v>
      </c>
      <c r="D1771" s="92">
        <f t="shared" si="189"/>
        <v>10.822509999999999</v>
      </c>
      <c r="E1771" s="8">
        <f>Päälaskenta!F$15</f>
        <v>0.08</v>
      </c>
      <c r="F1771" s="93">
        <f>SQRT(POWER(Päälaskenta!C$15/(2*Päälaskenta!E$15),2)+(D1771/Päälaskenta!E$15))-Päälaskenta!C$15/(2*Päälaskenta!E$15)</f>
        <v>2.1156000000000001</v>
      </c>
      <c r="G1771" s="57">
        <f>2*SQRT((POWER(F1771,2))+POWER(Päälaskenta!E$15*F1771,2))+Päälaskenta!C$15</f>
        <v>8.98</v>
      </c>
      <c r="H1771" s="57">
        <f t="shared" si="190"/>
        <v>1.21</v>
      </c>
      <c r="I1771" s="62">
        <f t="shared" si="191"/>
        <v>2.6499999999999999E-4</v>
      </c>
      <c r="M1771" s="8">
        <f>IF(F1771&gt;(Päälaskenta!D$24+Päälaskenta!D$20),(F1771*Päälaskenta!C$15 + F1771*F1771*Päälaskenta!E$15)+(Päälaskenta!C$15 + F1771*Päälaskenta!E$15)*(F1771-(Päälaskenta!D$24+Päälaskenta!D$20)),F1771*Päälaskenta!C$15 + F1771*F1771*Päälaskenta!E$15)</f>
        <v>12.948606720000001</v>
      </c>
      <c r="N1771" s="8">
        <f>IF(F1771&gt;Päälaskenta!D$24+Päälaskenta!D$20,2*SQRT(POWER((Päälaskenta!D$24+Päälaskenta!D$20),2)+POWER(Päälaskenta!E$15*(Päälaskenta!D$24+Päälaskenta!D$20),2))+Päälaskenta!C$15,(2*SQRT((POWER(F1771,2))+POWER(Päälaskenta!E$15*F1771,2))+Päälaskenta!C$15))</f>
        <v>7.8083261120685199</v>
      </c>
      <c r="O1771" s="8">
        <f t="shared" si="192"/>
        <v>1.6583076237026899</v>
      </c>
      <c r="P1771" s="8">
        <f>Päälaskenta!F$15</f>
        <v>0.08</v>
      </c>
      <c r="Q1771" s="8">
        <f t="shared" si="193"/>
        <v>226.765223183172</v>
      </c>
      <c r="R1771" s="8">
        <f t="shared" si="194"/>
        <v>0.19307096539881599</v>
      </c>
      <c r="S1771" s="8">
        <f t="shared" si="195"/>
        <v>1.2154220581089201E-4</v>
      </c>
    </row>
    <row r="1772" spans="1:19" x14ac:dyDescent="0.2">
      <c r="A1772" s="8">
        <v>1770</v>
      </c>
      <c r="B1772" s="8">
        <f>IF(Päälaskenta!C$7,Päälaskenta!E$7,Päälaskenta!G$5)</f>
        <v>2.5</v>
      </c>
      <c r="C1772" s="56">
        <v>0.23</v>
      </c>
      <c r="D1772" s="92">
        <f t="shared" si="189"/>
        <v>10.86957</v>
      </c>
      <c r="E1772" s="8">
        <f>Päälaskenta!F$15</f>
        <v>0.08</v>
      </c>
      <c r="F1772" s="93">
        <f>SQRT(POWER(Päälaskenta!C$15/(2*Päälaskenta!E$15),2)+(D1772/Päälaskenta!E$15))-Päälaskenta!C$15/(2*Päälaskenta!E$15)</f>
        <v>2.1221000000000001</v>
      </c>
      <c r="G1772" s="57">
        <f>2*SQRT((POWER(F1772,2))+POWER(Päälaskenta!E$15*F1772,2))+Päälaskenta!C$15</f>
        <v>9</v>
      </c>
      <c r="H1772" s="57">
        <f t="shared" si="190"/>
        <v>1.21</v>
      </c>
      <c r="I1772" s="62">
        <f t="shared" si="191"/>
        <v>2.63E-4</v>
      </c>
      <c r="M1772" s="8">
        <f>IF(F1772&gt;(Päälaskenta!D$24+Päälaskenta!D$20),(F1772*Päälaskenta!C$15 + F1772*F1772*Päälaskenta!E$15)+(Päälaskenta!C$15 + F1772*Päälaskenta!E$15)*(F1772-(Päälaskenta!D$24+Päälaskenta!D$20)),F1772*Päälaskenta!C$15 + F1772*F1772*Päälaskenta!E$15)</f>
        <v>13.031646820000001</v>
      </c>
      <c r="N1772" s="8">
        <f>IF(F1772&gt;Päälaskenta!D$24+Päälaskenta!D$20,2*SQRT(POWER((Päälaskenta!D$24+Päälaskenta!D$20),2)+POWER(Päälaskenta!E$15*(Päälaskenta!D$24+Päälaskenta!D$20),2))+Päälaskenta!C$15,(2*SQRT((POWER(F1772,2))+POWER(Päälaskenta!E$15*F1772,2))+Päälaskenta!C$15))</f>
        <v>7.8083261120685199</v>
      </c>
      <c r="O1772" s="8">
        <f t="shared" si="192"/>
        <v>1.6689424382337601</v>
      </c>
      <c r="P1772" s="8">
        <f>Päälaskenta!F$15</f>
        <v>0.08</v>
      </c>
      <c r="Q1772" s="8">
        <f t="shared" si="193"/>
        <v>229.194163028216</v>
      </c>
      <c r="R1772" s="8">
        <f t="shared" si="194"/>
        <v>0.19184068096161</v>
      </c>
      <c r="S1772" s="8">
        <f t="shared" si="195"/>
        <v>1.18979711397272E-4</v>
      </c>
    </row>
    <row r="1773" spans="1:19" x14ac:dyDescent="0.2">
      <c r="A1773" s="8">
        <v>1771</v>
      </c>
      <c r="B1773" s="8">
        <f>IF(Päälaskenta!C$7,Päälaskenta!E$7,Päälaskenta!G$5)</f>
        <v>2.5</v>
      </c>
      <c r="C1773" s="56">
        <v>0.22900000000000001</v>
      </c>
      <c r="D1773" s="92">
        <f t="shared" si="189"/>
        <v>10.91703</v>
      </c>
      <c r="E1773" s="8">
        <f>Päälaskenta!F$15</f>
        <v>0.08</v>
      </c>
      <c r="F1773" s="93">
        <f>SQRT(POWER(Päälaskenta!C$15/(2*Päälaskenta!E$15),2)+(D1773/Päälaskenta!E$15))-Päälaskenta!C$15/(2*Päälaskenta!E$15)</f>
        <v>2.1286</v>
      </c>
      <c r="G1773" s="57">
        <f>2*SQRT((POWER(F1773,2))+POWER(Päälaskenta!E$15*F1773,2))+Päälaskenta!C$15</f>
        <v>9.02</v>
      </c>
      <c r="H1773" s="57">
        <f t="shared" si="190"/>
        <v>1.21</v>
      </c>
      <c r="I1773" s="62">
        <f t="shared" si="191"/>
        <v>2.5999999999999998E-4</v>
      </c>
      <c r="M1773" s="8">
        <f>IF(F1773&gt;(Päälaskenta!D$24+Päälaskenta!D$20),(F1773*Päälaskenta!C$15 + F1773*F1773*Päälaskenta!E$15)+(Päälaskenta!C$15 + F1773*Päälaskenta!E$15)*(F1773-(Päälaskenta!D$24+Päälaskenta!D$20)),F1773*Päälaskenta!C$15 + F1773*F1773*Päälaskenta!E$15)</f>
        <v>13.11485592</v>
      </c>
      <c r="N1773" s="8">
        <f>IF(F1773&gt;Päälaskenta!D$24+Päälaskenta!D$20,2*SQRT(POWER((Päälaskenta!D$24+Päälaskenta!D$20),2)+POWER(Päälaskenta!E$15*(Päälaskenta!D$24+Päälaskenta!D$20),2))+Päälaskenta!C$15,(2*SQRT((POWER(F1773,2))+POWER(Päälaskenta!E$15*F1773,2))+Päälaskenta!C$15))</f>
        <v>7.8083261120685199</v>
      </c>
      <c r="O1773" s="8">
        <f t="shared" si="192"/>
        <v>1.6795988963280799</v>
      </c>
      <c r="P1773" s="8">
        <f>Päälaskenta!F$15</f>
        <v>0.08</v>
      </c>
      <c r="Q1773" s="8">
        <f t="shared" si="193"/>
        <v>231.63841816616701</v>
      </c>
      <c r="R1773" s="8">
        <f t="shared" si="194"/>
        <v>0.19062352001805299</v>
      </c>
      <c r="S1773" s="8">
        <f t="shared" si="195"/>
        <v>1.16482004671503E-4</v>
      </c>
    </row>
    <row r="1774" spans="1:19" x14ac:dyDescent="0.2">
      <c r="A1774" s="8">
        <v>1772</v>
      </c>
      <c r="B1774" s="8">
        <f>IF(Päälaskenta!C$7,Päälaskenta!E$7,Päälaskenta!G$5)</f>
        <v>2.5</v>
      </c>
      <c r="C1774" s="56">
        <v>0.22800000000000001</v>
      </c>
      <c r="D1774" s="92">
        <f t="shared" si="189"/>
        <v>10.96491</v>
      </c>
      <c r="E1774" s="8">
        <f>Päälaskenta!F$15</f>
        <v>0.08</v>
      </c>
      <c r="F1774" s="93">
        <f>SQRT(POWER(Päälaskenta!C$15/(2*Päälaskenta!E$15),2)+(D1774/Päälaskenta!E$15))-Päälaskenta!C$15/(2*Päälaskenta!E$15)</f>
        <v>2.1352000000000002</v>
      </c>
      <c r="G1774" s="57">
        <f>2*SQRT((POWER(F1774,2))+POWER(Päälaskenta!E$15*F1774,2))+Päälaskenta!C$15</f>
        <v>9.0399999999999991</v>
      </c>
      <c r="H1774" s="57">
        <f t="shared" si="190"/>
        <v>1.21</v>
      </c>
      <c r="I1774" s="62">
        <f t="shared" si="191"/>
        <v>2.5799999999999998E-4</v>
      </c>
      <c r="M1774" s="8">
        <f>IF(F1774&gt;(Päälaskenta!D$24+Päälaskenta!D$20),(F1774*Päälaskenta!C$15 + F1774*F1774*Päälaskenta!E$15)+(Päälaskenta!C$15 + F1774*Päälaskenta!E$15)*(F1774-(Päälaskenta!D$24+Päälaskenta!D$20)),F1774*Päälaskenta!C$15 + F1774*F1774*Päälaskenta!E$15)</f>
        <v>13.199518080000001</v>
      </c>
      <c r="N1774" s="8">
        <f>IF(F1774&gt;Päälaskenta!D$24+Päälaskenta!D$20,2*SQRT(POWER((Päälaskenta!D$24+Päälaskenta!D$20),2)+POWER(Päälaskenta!E$15*(Päälaskenta!D$24+Päälaskenta!D$20),2))+Päälaskenta!C$15,(2*SQRT((POWER(F1774,2))+POWER(Päälaskenta!E$15*F1774,2))+Päälaskenta!C$15))</f>
        <v>7.8083261120685199</v>
      </c>
      <c r="O1774" s="8">
        <f t="shared" si="192"/>
        <v>1.6904414455229899</v>
      </c>
      <c r="P1774" s="8">
        <f>Päälaskenta!F$15</f>
        <v>0.08</v>
      </c>
      <c r="Q1774" s="8">
        <f t="shared" si="193"/>
        <v>234.135990126416</v>
      </c>
      <c r="R1774" s="8">
        <f t="shared" si="194"/>
        <v>0.189400854246945</v>
      </c>
      <c r="S1774" s="8">
        <f t="shared" si="195"/>
        <v>1.14010188799393E-4</v>
      </c>
    </row>
    <row r="1775" spans="1:19" x14ac:dyDescent="0.2">
      <c r="A1775" s="8">
        <v>1773</v>
      </c>
      <c r="B1775" s="8">
        <f>IF(Päälaskenta!C$7,Päälaskenta!E$7,Päälaskenta!G$5)</f>
        <v>2.5</v>
      </c>
      <c r="C1775" s="56">
        <v>0.22700000000000001</v>
      </c>
      <c r="D1775" s="92">
        <f t="shared" si="189"/>
        <v>11.01322</v>
      </c>
      <c r="E1775" s="8">
        <f>Päälaskenta!F$15</f>
        <v>0.08</v>
      </c>
      <c r="F1775" s="93">
        <f>SQRT(POWER(Päälaskenta!C$15/(2*Päälaskenta!E$15),2)+(D1775/Päälaskenta!E$15))-Päälaskenta!C$15/(2*Päälaskenta!E$15)</f>
        <v>2.1419000000000001</v>
      </c>
      <c r="G1775" s="57">
        <f>2*SQRT((POWER(F1775,2))+POWER(Päälaskenta!E$15*F1775,2))+Päälaskenta!C$15</f>
        <v>9.06</v>
      </c>
      <c r="H1775" s="57">
        <f t="shared" si="190"/>
        <v>1.22</v>
      </c>
      <c r="I1775" s="62">
        <f t="shared" si="191"/>
        <v>2.5300000000000002E-4</v>
      </c>
      <c r="M1775" s="8">
        <f>IF(F1775&gt;(Päälaskenta!D$24+Päälaskenta!D$20),(F1775*Päälaskenta!C$15 + F1775*F1775*Päälaskenta!E$15)+(Päälaskenta!C$15 + F1775*Päälaskenta!E$15)*(F1775-(Päälaskenta!D$24+Päälaskenta!D$20)),F1775*Päälaskenta!C$15 + F1775*F1775*Päälaskenta!E$15)</f>
        <v>13.28564122</v>
      </c>
      <c r="N1775" s="8">
        <f>IF(F1775&gt;Päälaskenta!D$24+Päälaskenta!D$20,2*SQRT(POWER((Päälaskenta!D$24+Päälaskenta!D$20),2)+POWER(Päälaskenta!E$15*(Päälaskenta!D$24+Päälaskenta!D$20),2))+Päälaskenta!C$15,(2*SQRT((POWER(F1775,2))+POWER(Päälaskenta!E$15*F1775,2))+Päälaskenta!C$15))</f>
        <v>7.8083261120685199</v>
      </c>
      <c r="O1775" s="8">
        <f t="shared" si="192"/>
        <v>1.7014711001203899</v>
      </c>
      <c r="P1775" s="8">
        <f>Päälaskenta!F$15</f>
        <v>0.08</v>
      </c>
      <c r="Q1775" s="8">
        <f t="shared" si="193"/>
        <v>236.68764274009899</v>
      </c>
      <c r="R1775" s="8">
        <f t="shared" si="194"/>
        <v>0.188173077881746</v>
      </c>
      <c r="S1775" s="8">
        <f t="shared" si="195"/>
        <v>1.11565225758061E-4</v>
      </c>
    </row>
    <row r="1776" spans="1:19" x14ac:dyDescent="0.2">
      <c r="A1776" s="8">
        <v>1774</v>
      </c>
      <c r="B1776" s="8">
        <f>IF(Päälaskenta!C$7,Päälaskenta!E$7,Päälaskenta!G$5)</f>
        <v>2.5</v>
      </c>
      <c r="C1776" s="56">
        <v>0.22600000000000001</v>
      </c>
      <c r="D1776" s="92">
        <f t="shared" si="189"/>
        <v>11.06195</v>
      </c>
      <c r="E1776" s="8">
        <f>Päälaskenta!F$15</f>
        <v>0.08</v>
      </c>
      <c r="F1776" s="93">
        <f>SQRT(POWER(Päälaskenta!C$15/(2*Päälaskenta!E$15),2)+(D1776/Päälaskenta!E$15))-Päälaskenta!C$15/(2*Päälaskenta!E$15)</f>
        <v>2.1486000000000001</v>
      </c>
      <c r="G1776" s="57">
        <f>2*SQRT((POWER(F1776,2))+POWER(Päälaskenta!E$15*F1776,2))+Päälaskenta!C$15</f>
        <v>9.08</v>
      </c>
      <c r="H1776" s="57">
        <f t="shared" si="190"/>
        <v>1.22</v>
      </c>
      <c r="I1776" s="62">
        <f t="shared" si="191"/>
        <v>2.5099999999999998E-4</v>
      </c>
      <c r="M1776" s="8">
        <f>IF(F1776&gt;(Päälaskenta!D$24+Päälaskenta!D$20),(F1776*Päälaskenta!C$15 + F1776*F1776*Päälaskenta!E$15)+(Päälaskenta!C$15 + F1776*Päälaskenta!E$15)*(F1776-(Päälaskenta!D$24+Päälaskenta!D$20)),F1776*Päälaskenta!C$15 + F1776*F1776*Päälaskenta!E$15)</f>
        <v>13.37194392</v>
      </c>
      <c r="N1776" s="8">
        <f>IF(F1776&gt;Päälaskenta!D$24+Päälaskenta!D$20,2*SQRT(POWER((Päälaskenta!D$24+Päälaskenta!D$20),2)+POWER(Päälaskenta!E$15*(Päälaskenta!D$24+Päälaskenta!D$20),2))+Päälaskenta!C$15,(2*SQRT((POWER(F1776,2))+POWER(Päälaskenta!E$15*F1776,2))+Päälaskenta!C$15))</f>
        <v>7.8083261120685199</v>
      </c>
      <c r="O1776" s="8">
        <f t="shared" si="192"/>
        <v>1.71252375068356</v>
      </c>
      <c r="P1776" s="8">
        <f>Päälaskenta!F$15</f>
        <v>0.08</v>
      </c>
      <c r="Q1776" s="8">
        <f t="shared" si="193"/>
        <v>239.255701092365</v>
      </c>
      <c r="R1776" s="8">
        <f t="shared" si="194"/>
        <v>0.18695860638936901</v>
      </c>
      <c r="S1776" s="8">
        <f t="shared" si="195"/>
        <v>1.09183101545016E-4</v>
      </c>
    </row>
    <row r="1777" spans="1:19" x14ac:dyDescent="0.2">
      <c r="A1777" s="8">
        <v>1775</v>
      </c>
      <c r="B1777" s="8">
        <f>IF(Päälaskenta!C$7,Päälaskenta!E$7,Päälaskenta!G$5)</f>
        <v>2.5</v>
      </c>
      <c r="C1777" s="56">
        <v>0.22500000000000001</v>
      </c>
      <c r="D1777" s="92">
        <f t="shared" si="189"/>
        <v>11.11111</v>
      </c>
      <c r="E1777" s="8">
        <f>Päälaskenta!F$15</f>
        <v>0.08</v>
      </c>
      <c r="F1777" s="93">
        <f>SQRT(POWER(Päälaskenta!C$15/(2*Päälaskenta!E$15),2)+(D1777/Päälaskenta!E$15))-Päälaskenta!C$15/(2*Päälaskenta!E$15)</f>
        <v>2.1553</v>
      </c>
      <c r="G1777" s="57">
        <f>2*SQRT((POWER(F1777,2))+POWER(Päälaskenta!E$15*F1777,2))+Päälaskenta!C$15</f>
        <v>9.1</v>
      </c>
      <c r="H1777" s="57">
        <f t="shared" si="190"/>
        <v>1.22</v>
      </c>
      <c r="I1777" s="62">
        <f t="shared" si="191"/>
        <v>2.4899999999999998E-4</v>
      </c>
      <c r="M1777" s="8">
        <f>IF(F1777&gt;(Päälaskenta!D$24+Päälaskenta!D$20),(F1777*Päälaskenta!C$15 + F1777*F1777*Päälaskenta!E$15)+(Päälaskenta!C$15 + F1777*Päälaskenta!E$15)*(F1777-(Päälaskenta!D$24+Päälaskenta!D$20)),F1777*Päälaskenta!C$15 + F1777*F1777*Päälaskenta!E$15)</f>
        <v>13.45842618</v>
      </c>
      <c r="N1777" s="8">
        <f>IF(F1777&gt;Päälaskenta!D$24+Päälaskenta!D$20,2*SQRT(POWER((Päälaskenta!D$24+Päälaskenta!D$20),2)+POWER(Päälaskenta!E$15*(Päälaskenta!D$24+Päälaskenta!D$20),2))+Päälaskenta!C$15,(2*SQRT((POWER(F1777,2))+POWER(Päälaskenta!E$15*F1777,2))+Päälaskenta!C$15))</f>
        <v>7.8083261120685199</v>
      </c>
      <c r="O1777" s="8">
        <f t="shared" si="192"/>
        <v>1.7235993972125101</v>
      </c>
      <c r="P1777" s="8">
        <f>Päälaskenta!F$15</f>
        <v>0.08</v>
      </c>
      <c r="Q1777" s="8">
        <f t="shared" si="193"/>
        <v>241.84021044939999</v>
      </c>
      <c r="R1777" s="8">
        <f t="shared" si="194"/>
        <v>0.185757232425523</v>
      </c>
      <c r="S1777" s="8">
        <f t="shared" si="195"/>
        <v>1.06861924976216E-4</v>
      </c>
    </row>
    <row r="1778" spans="1:19" x14ac:dyDescent="0.2">
      <c r="A1778" s="8">
        <v>1776</v>
      </c>
      <c r="B1778" s="8">
        <f>IF(Päälaskenta!C$7,Päälaskenta!E$7,Päälaskenta!G$5)</f>
        <v>2.5</v>
      </c>
      <c r="C1778" s="56">
        <v>0.224</v>
      </c>
      <c r="D1778" s="92">
        <f t="shared" si="189"/>
        <v>11.16071</v>
      </c>
      <c r="E1778" s="8">
        <f>Päälaskenta!F$15</f>
        <v>0.08</v>
      </c>
      <c r="F1778" s="93">
        <f>SQRT(POWER(Päälaskenta!C$15/(2*Päälaskenta!E$15),2)+(D1778/Päälaskenta!E$15))-Päälaskenta!C$15/(2*Päälaskenta!E$15)</f>
        <v>2.1621000000000001</v>
      </c>
      <c r="G1778" s="57">
        <f>2*SQRT((POWER(F1778,2))+POWER(Päälaskenta!E$15*F1778,2))+Päälaskenta!C$15</f>
        <v>9.1199999999999992</v>
      </c>
      <c r="H1778" s="57">
        <f t="shared" si="190"/>
        <v>1.22</v>
      </c>
      <c r="I1778" s="62">
        <f t="shared" si="191"/>
        <v>2.4600000000000002E-4</v>
      </c>
      <c r="M1778" s="8">
        <f>IF(F1778&gt;(Päälaskenta!D$24+Päälaskenta!D$20),(F1778*Päälaskenta!C$15 + F1778*F1778*Päälaskenta!E$15)+(Päälaskenta!C$15 + F1778*Päälaskenta!E$15)*(F1778-(Päälaskenta!D$24+Päälaskenta!D$20)),F1778*Päälaskenta!C$15 + F1778*F1778*Päälaskenta!E$15)</f>
        <v>13.54638282</v>
      </c>
      <c r="N1778" s="8">
        <f>IF(F1778&gt;Päälaskenta!D$24+Päälaskenta!D$20,2*SQRT(POWER((Päälaskenta!D$24+Päälaskenta!D$20),2)+POWER(Päälaskenta!E$15*(Päälaskenta!D$24+Päälaskenta!D$20),2))+Päälaskenta!C$15,(2*SQRT((POWER(F1778,2))+POWER(Päälaskenta!E$15*F1778,2))+Päälaskenta!C$15))</f>
        <v>7.8083261120685199</v>
      </c>
      <c r="O1778" s="8">
        <f t="shared" si="192"/>
        <v>1.7348638652607999</v>
      </c>
      <c r="P1778" s="8">
        <f>Päälaskenta!F$15</f>
        <v>0.08</v>
      </c>
      <c r="Q1778" s="8">
        <f t="shared" si="193"/>
        <v>244.48016228436899</v>
      </c>
      <c r="R1778" s="8">
        <f t="shared" si="194"/>
        <v>0.18455111103969199</v>
      </c>
      <c r="S1778" s="8">
        <f t="shared" si="195"/>
        <v>1.0456654700483399E-4</v>
      </c>
    </row>
    <row r="1779" spans="1:19" x14ac:dyDescent="0.2">
      <c r="A1779" s="8">
        <v>1777</v>
      </c>
      <c r="B1779" s="8">
        <f>IF(Päälaskenta!C$7,Päälaskenta!E$7,Päälaskenta!G$5)</f>
        <v>2.5</v>
      </c>
      <c r="C1779" s="56">
        <v>0.223</v>
      </c>
      <c r="D1779" s="92">
        <f t="shared" si="189"/>
        <v>11.210760000000001</v>
      </c>
      <c r="E1779" s="8">
        <f>Päälaskenta!F$15</f>
        <v>0.08</v>
      </c>
      <c r="F1779" s="93">
        <f>SQRT(POWER(Päälaskenta!C$15/(2*Päälaskenta!E$15),2)+(D1779/Päälaskenta!E$15))-Päälaskenta!C$15/(2*Päälaskenta!E$15)</f>
        <v>2.1688999999999998</v>
      </c>
      <c r="G1779" s="57">
        <f>2*SQRT((POWER(F1779,2))+POWER(Päälaskenta!E$15*F1779,2))+Päälaskenta!C$15</f>
        <v>9.1300000000000008</v>
      </c>
      <c r="H1779" s="57">
        <f t="shared" si="190"/>
        <v>1.23</v>
      </c>
      <c r="I1779" s="62">
        <f t="shared" si="191"/>
        <v>2.41E-4</v>
      </c>
      <c r="M1779" s="8">
        <f>IF(F1779&gt;(Päälaskenta!D$24+Päälaskenta!D$20),(F1779*Päälaskenta!C$15 + F1779*F1779*Päälaskenta!E$15)+(Päälaskenta!C$15 + F1779*Päälaskenta!E$15)*(F1779-(Päälaskenta!D$24+Päälaskenta!D$20)),F1779*Päälaskenta!C$15 + F1779*F1779*Päälaskenta!E$15)</f>
        <v>13.63452442</v>
      </c>
      <c r="N1779" s="8">
        <f>IF(F1779&gt;Päälaskenta!D$24+Päälaskenta!D$20,2*SQRT(POWER((Päälaskenta!D$24+Päälaskenta!D$20),2)+POWER(Päälaskenta!E$15*(Päälaskenta!D$24+Päälaskenta!D$20),2))+Päälaskenta!C$15,(2*SQRT((POWER(F1779,2))+POWER(Päälaskenta!E$15*F1779,2))+Päälaskenta!C$15))</f>
        <v>7.8083261120685199</v>
      </c>
      <c r="O1779" s="8">
        <f t="shared" si="192"/>
        <v>1.74615202084433</v>
      </c>
      <c r="P1779" s="8">
        <f>Päälaskenta!F$15</f>
        <v>0.08</v>
      </c>
      <c r="Q1779" s="8">
        <f t="shared" si="193"/>
        <v>247.137153975893</v>
      </c>
      <c r="R1779" s="8">
        <f t="shared" si="194"/>
        <v>0.18335806391111401</v>
      </c>
      <c r="S1779" s="8">
        <f t="shared" si="195"/>
        <v>1.0233022646367001E-4</v>
      </c>
    </row>
    <row r="1780" spans="1:19" x14ac:dyDescent="0.2">
      <c r="A1780" s="8">
        <v>1778</v>
      </c>
      <c r="B1780" s="8">
        <f>IF(Päälaskenta!C$7,Päälaskenta!E$7,Päälaskenta!G$5)</f>
        <v>2.5</v>
      </c>
      <c r="C1780" s="56">
        <v>0.222</v>
      </c>
      <c r="D1780" s="92">
        <f t="shared" si="189"/>
        <v>11.26126</v>
      </c>
      <c r="E1780" s="8">
        <f>Päälaskenta!F$15</f>
        <v>0.08</v>
      </c>
      <c r="F1780" s="93">
        <f>SQRT(POWER(Päälaskenta!C$15/(2*Päälaskenta!E$15),2)+(D1780/Päälaskenta!E$15))-Päälaskenta!C$15/(2*Päälaskenta!E$15)</f>
        <v>2.1758000000000002</v>
      </c>
      <c r="G1780" s="57">
        <f>2*SQRT((POWER(F1780,2))+POWER(Päälaskenta!E$15*F1780,2))+Päälaskenta!C$15</f>
        <v>9.15</v>
      </c>
      <c r="H1780" s="57">
        <f t="shared" si="190"/>
        <v>1.23</v>
      </c>
      <c r="I1780" s="62">
        <f t="shared" si="191"/>
        <v>2.3900000000000001E-4</v>
      </c>
      <c r="M1780" s="8">
        <f>IF(F1780&gt;(Päälaskenta!D$24+Päälaskenta!D$20),(F1780*Päälaskenta!C$15 + F1780*F1780*Päälaskenta!E$15)+(Päälaskenta!C$15 + F1780*Päälaskenta!E$15)*(F1780-(Päälaskenta!D$24+Päälaskenta!D$20)),F1780*Päälaskenta!C$15 + F1780*F1780*Päälaskenta!E$15)</f>
        <v>13.724151279999999</v>
      </c>
      <c r="N1780" s="8">
        <f>IF(F1780&gt;Päälaskenta!D$24+Päälaskenta!D$20,2*SQRT(POWER((Päälaskenta!D$24+Päälaskenta!D$20),2)+POWER(Päälaskenta!E$15*(Päälaskenta!D$24+Päälaskenta!D$20),2))+Päälaskenta!C$15,(2*SQRT((POWER(F1780,2))+POWER(Päälaskenta!E$15*F1780,2))+Päälaskenta!C$15))</f>
        <v>7.8083261120685199</v>
      </c>
      <c r="O1780" s="8">
        <f t="shared" si="192"/>
        <v>1.75763039133163</v>
      </c>
      <c r="P1780" s="8">
        <f>Päälaskenta!F$15</f>
        <v>0.08</v>
      </c>
      <c r="Q1780" s="8">
        <f t="shared" si="193"/>
        <v>249.85068542914601</v>
      </c>
      <c r="R1780" s="8">
        <f t="shared" si="194"/>
        <v>0.182160626839141</v>
      </c>
      <c r="S1780" s="8">
        <f t="shared" si="195"/>
        <v>1.00119558757205E-4</v>
      </c>
    </row>
    <row r="1781" spans="1:19" x14ac:dyDescent="0.2">
      <c r="A1781" s="8">
        <v>1779</v>
      </c>
      <c r="B1781" s="8">
        <f>IF(Päälaskenta!C$7,Päälaskenta!E$7,Päälaskenta!G$5)</f>
        <v>2.5</v>
      </c>
      <c r="C1781" s="56">
        <v>0.221</v>
      </c>
      <c r="D1781" s="92">
        <f t="shared" si="189"/>
        <v>11.31222</v>
      </c>
      <c r="E1781" s="8">
        <f>Päälaskenta!F$15</f>
        <v>0.08</v>
      </c>
      <c r="F1781" s="93">
        <f>SQRT(POWER(Päälaskenta!C$15/(2*Päälaskenta!E$15),2)+(D1781/Päälaskenta!E$15))-Päälaskenta!C$15/(2*Päälaskenta!E$15)</f>
        <v>2.1827000000000001</v>
      </c>
      <c r="G1781" s="57">
        <f>2*SQRT((POWER(F1781,2))+POWER(Päälaskenta!E$15*F1781,2))+Päälaskenta!C$15</f>
        <v>9.17</v>
      </c>
      <c r="H1781" s="57">
        <f t="shared" si="190"/>
        <v>1.23</v>
      </c>
      <c r="I1781" s="62">
        <f t="shared" si="191"/>
        <v>2.3699999999999999E-4</v>
      </c>
      <c r="M1781" s="8">
        <f>IF(F1781&gt;(Päälaskenta!D$24+Päälaskenta!D$20),(F1781*Päälaskenta!C$15 + F1781*F1781*Päälaskenta!E$15)+(Päälaskenta!C$15 + F1781*Päälaskenta!E$15)*(F1781-(Päälaskenta!D$24+Päälaskenta!D$20)),F1781*Päälaskenta!C$15 + F1781*F1781*Päälaskenta!E$15)</f>
        <v>13.813968579999999</v>
      </c>
      <c r="N1781" s="8">
        <f>IF(F1781&gt;Päälaskenta!D$24+Päälaskenta!D$20,2*SQRT(POWER((Päälaskenta!D$24+Päälaskenta!D$20),2)+POWER(Päälaskenta!E$15*(Päälaskenta!D$24+Päälaskenta!D$20),2))+Päälaskenta!C$15,(2*SQRT((POWER(F1781,2))+POWER(Päälaskenta!E$15*F1781,2))+Päälaskenta!C$15))</f>
        <v>7.8083261120685199</v>
      </c>
      <c r="O1781" s="8">
        <f t="shared" si="192"/>
        <v>1.7691331511691299</v>
      </c>
      <c r="P1781" s="8">
        <f>Päälaskenta!F$15</f>
        <v>0.08</v>
      </c>
      <c r="Q1781" s="8">
        <f t="shared" si="193"/>
        <v>252.581860156625</v>
      </c>
      <c r="R1781" s="8">
        <f t="shared" si="194"/>
        <v>0.18097623326142001</v>
      </c>
      <c r="S1781" s="8">
        <f t="shared" si="195"/>
        <v>9.7966073708247503E-5</v>
      </c>
    </row>
    <row r="1782" spans="1:19" x14ac:dyDescent="0.2">
      <c r="A1782" s="8">
        <v>1780</v>
      </c>
      <c r="B1782" s="8">
        <f>IF(Päälaskenta!C$7,Päälaskenta!E$7,Päälaskenta!G$5)</f>
        <v>2.5</v>
      </c>
      <c r="C1782" s="56">
        <v>0.22</v>
      </c>
      <c r="D1782" s="92">
        <f t="shared" si="189"/>
        <v>11.36364</v>
      </c>
      <c r="E1782" s="8">
        <f>Päälaskenta!F$15</f>
        <v>0.08</v>
      </c>
      <c r="F1782" s="93">
        <f>SQRT(POWER(Päälaskenta!C$15/(2*Päälaskenta!E$15),2)+(D1782/Päälaskenta!E$15))-Päälaskenta!C$15/(2*Päälaskenta!E$15)</f>
        <v>2.1897000000000002</v>
      </c>
      <c r="G1782" s="57">
        <f>2*SQRT((POWER(F1782,2))+POWER(Päälaskenta!E$15*F1782,2))+Päälaskenta!C$15</f>
        <v>9.19</v>
      </c>
      <c r="H1782" s="57">
        <f t="shared" si="190"/>
        <v>1.24</v>
      </c>
      <c r="I1782" s="62">
        <f t="shared" si="191"/>
        <v>2.33E-4</v>
      </c>
      <c r="M1782" s="8">
        <f>IF(F1782&gt;(Päälaskenta!D$24+Päälaskenta!D$20),(F1782*Päälaskenta!C$15 + F1782*F1782*Päälaskenta!E$15)+(Päälaskenta!C$15 + F1782*Päälaskenta!E$15)*(F1782-(Päälaskenta!D$24+Päälaskenta!D$20)),F1782*Päälaskenta!C$15 + F1782*F1782*Päälaskenta!E$15)</f>
        <v>13.90528218</v>
      </c>
      <c r="N1782" s="8">
        <f>IF(F1782&gt;Päälaskenta!D$24+Päälaskenta!D$20,2*SQRT(POWER((Päälaskenta!D$24+Päälaskenta!D$20),2)+POWER(Päälaskenta!E$15*(Päälaskenta!D$24+Päälaskenta!D$20),2))+Päälaskenta!C$15,(2*SQRT((POWER(F1782,2))+POWER(Päälaskenta!E$15*F1782,2))+Päälaskenta!C$15))</f>
        <v>7.8083261120685199</v>
      </c>
      <c r="O1782" s="8">
        <f t="shared" si="192"/>
        <v>1.78082753978577</v>
      </c>
      <c r="P1782" s="8">
        <f>Päälaskenta!F$15</f>
        <v>0.08</v>
      </c>
      <c r="Q1782" s="8">
        <f t="shared" si="193"/>
        <v>255.37069685922901</v>
      </c>
      <c r="R1782" s="8">
        <f t="shared" si="194"/>
        <v>0.17978779341822701</v>
      </c>
      <c r="S1782" s="8">
        <f t="shared" si="195"/>
        <v>9.5838033567180393E-5</v>
      </c>
    </row>
    <row r="1783" spans="1:19" x14ac:dyDescent="0.2">
      <c r="A1783" s="8">
        <v>1781</v>
      </c>
      <c r="B1783" s="8">
        <f>IF(Päälaskenta!C$7,Päälaskenta!E$7,Päälaskenta!G$5)</f>
        <v>2.5</v>
      </c>
      <c r="C1783" s="56">
        <v>0.219</v>
      </c>
      <c r="D1783" s="92">
        <f t="shared" si="189"/>
        <v>11.41553</v>
      </c>
      <c r="E1783" s="8">
        <f>Päälaskenta!F$15</f>
        <v>0.08</v>
      </c>
      <c r="F1783" s="93">
        <f>SQRT(POWER(Päälaskenta!C$15/(2*Päälaskenta!E$15),2)+(D1783/Päälaskenta!E$15))-Päälaskenta!C$15/(2*Päälaskenta!E$15)</f>
        <v>2.1966999999999999</v>
      </c>
      <c r="G1783" s="57">
        <f>2*SQRT((POWER(F1783,2))+POWER(Päälaskenta!E$15*F1783,2))+Päälaskenta!C$15</f>
        <v>9.2100000000000009</v>
      </c>
      <c r="H1783" s="57">
        <f t="shared" si="190"/>
        <v>1.24</v>
      </c>
      <c r="I1783" s="62">
        <f t="shared" si="191"/>
        <v>2.3000000000000001E-4</v>
      </c>
      <c r="M1783" s="8">
        <f>IF(F1783&gt;(Päälaskenta!D$24+Päälaskenta!D$20),(F1783*Päälaskenta!C$15 + F1783*F1783*Päälaskenta!E$15)+(Päälaskenta!C$15 + F1783*Päälaskenta!E$15)*(F1783-(Päälaskenta!D$24+Päälaskenta!D$20)),F1783*Päälaskenta!C$15 + F1783*F1783*Päälaskenta!E$15)</f>
        <v>13.996791780000001</v>
      </c>
      <c r="N1783" s="8">
        <f>IF(F1783&gt;Päälaskenta!D$24+Päälaskenta!D$20,2*SQRT(POWER((Päälaskenta!D$24+Päälaskenta!D$20),2)+POWER(Päälaskenta!E$15*(Päälaskenta!D$24+Päälaskenta!D$20),2))+Päälaskenta!C$15,(2*SQRT((POWER(F1783,2))+POWER(Päälaskenta!E$15*F1783,2))+Päälaskenta!C$15))</f>
        <v>7.8083261120685199</v>
      </c>
      <c r="O1783" s="8">
        <f t="shared" si="192"/>
        <v>1.7925470298130399</v>
      </c>
      <c r="P1783" s="8">
        <f>Päälaskenta!F$15</f>
        <v>0.08</v>
      </c>
      <c r="Q1783" s="8">
        <f t="shared" si="193"/>
        <v>258.17779509390198</v>
      </c>
      <c r="R1783" s="8">
        <f t="shared" si="194"/>
        <v>0.178612359124485</v>
      </c>
      <c r="S1783" s="8">
        <f t="shared" si="195"/>
        <v>9.3765320485126197E-5</v>
      </c>
    </row>
    <row r="1784" spans="1:19" x14ac:dyDescent="0.2">
      <c r="A1784" s="8">
        <v>1782</v>
      </c>
      <c r="B1784" s="8">
        <f>IF(Päälaskenta!C$7,Päälaskenta!E$7,Päälaskenta!G$5)</f>
        <v>2.5</v>
      </c>
      <c r="C1784" s="56">
        <v>0.218</v>
      </c>
      <c r="D1784" s="92">
        <f t="shared" si="189"/>
        <v>11.467890000000001</v>
      </c>
      <c r="E1784" s="8">
        <f>Päälaskenta!F$15</f>
        <v>0.08</v>
      </c>
      <c r="F1784" s="93">
        <f>SQRT(POWER(Päälaskenta!C$15/(2*Päälaskenta!E$15),2)+(D1784/Päälaskenta!E$15))-Päälaskenta!C$15/(2*Päälaskenta!E$15)</f>
        <v>2.2038000000000002</v>
      </c>
      <c r="G1784" s="57">
        <f>2*SQRT((POWER(F1784,2))+POWER(Päälaskenta!E$15*F1784,2))+Päälaskenta!C$15</f>
        <v>9.23</v>
      </c>
      <c r="H1784" s="57">
        <f t="shared" si="190"/>
        <v>1.24</v>
      </c>
      <c r="I1784" s="62">
        <f t="shared" si="191"/>
        <v>2.2800000000000001E-4</v>
      </c>
      <c r="M1784" s="8">
        <f>IF(F1784&gt;(Päälaskenta!D$24+Päälaskenta!D$20),(F1784*Päälaskenta!C$15 + F1784*F1784*Päälaskenta!E$15)+(Päälaskenta!C$15 + F1784*Päälaskenta!E$15)*(F1784-(Päälaskenta!D$24+Päälaskenta!D$20)),F1784*Päälaskenta!C$15 + F1784*F1784*Päälaskenta!E$15)</f>
        <v>14.08980888</v>
      </c>
      <c r="N1784" s="8">
        <f>IF(F1784&gt;Päälaskenta!D$24+Päälaskenta!D$20,2*SQRT(POWER((Päälaskenta!D$24+Päälaskenta!D$20),2)+POWER(Päälaskenta!E$15*(Päälaskenta!D$24+Päälaskenta!D$20),2))+Päälaskenta!C$15,(2*SQRT((POWER(F1784,2))+POWER(Päälaskenta!E$15*F1784,2))+Päälaskenta!C$15))</f>
        <v>7.8083261120685199</v>
      </c>
      <c r="O1784" s="8">
        <f t="shared" si="192"/>
        <v>1.8044595829857599</v>
      </c>
      <c r="P1784" s="8">
        <f>Päälaskenta!F$15</f>
        <v>0.08</v>
      </c>
      <c r="Q1784" s="8">
        <f t="shared" si="193"/>
        <v>261.04370285526898</v>
      </c>
      <c r="R1784" s="8">
        <f t="shared" si="194"/>
        <v>0.177433208732069</v>
      </c>
      <c r="S1784" s="8">
        <f t="shared" si="195"/>
        <v>9.1717788596188706E-5</v>
      </c>
    </row>
    <row r="1785" spans="1:19" x14ac:dyDescent="0.2">
      <c r="A1785" s="8">
        <v>1783</v>
      </c>
      <c r="B1785" s="8">
        <f>IF(Päälaskenta!C$7,Päälaskenta!E$7,Päälaskenta!G$5)</f>
        <v>2.5</v>
      </c>
      <c r="C1785" s="56">
        <v>0.217</v>
      </c>
      <c r="D1785" s="92">
        <f t="shared" si="189"/>
        <v>11.52074</v>
      </c>
      <c r="E1785" s="8">
        <f>Päälaskenta!F$15</f>
        <v>0.08</v>
      </c>
      <c r="F1785" s="93">
        <f>SQRT(POWER(Päälaskenta!C$15/(2*Päälaskenta!E$15),2)+(D1785/Päälaskenta!E$15))-Päälaskenta!C$15/(2*Päälaskenta!E$15)</f>
        <v>2.2109000000000001</v>
      </c>
      <c r="G1785" s="57">
        <f>2*SQRT((POWER(F1785,2))+POWER(Päälaskenta!E$15*F1785,2))+Päälaskenta!C$15</f>
        <v>9.25</v>
      </c>
      <c r="H1785" s="57">
        <f t="shared" si="190"/>
        <v>1.25</v>
      </c>
      <c r="I1785" s="62">
        <f t="shared" si="191"/>
        <v>2.24E-4</v>
      </c>
      <c r="M1785" s="8">
        <f>IF(F1785&gt;(Päälaskenta!D$24+Päälaskenta!D$20),(F1785*Päälaskenta!C$15 + F1785*F1785*Päälaskenta!E$15)+(Päälaskenta!C$15 + F1785*Päälaskenta!E$15)*(F1785-(Päälaskenta!D$24+Päälaskenta!D$20)),F1785*Päälaskenta!C$15 + F1785*F1785*Päälaskenta!E$15)</f>
        <v>14.183027620000001</v>
      </c>
      <c r="N1785" s="8">
        <f>IF(F1785&gt;Päälaskenta!D$24+Päälaskenta!D$20,2*SQRT(POWER((Päälaskenta!D$24+Päälaskenta!D$20),2)+POWER(Päälaskenta!E$15*(Päälaskenta!D$24+Päälaskenta!D$20),2))+Päälaskenta!C$15,(2*SQRT((POWER(F1785,2))+POWER(Päälaskenta!E$15*F1785,2))+Päälaskenta!C$15))</f>
        <v>7.8083261120685199</v>
      </c>
      <c r="O1785" s="8">
        <f t="shared" si="192"/>
        <v>1.81639795987501</v>
      </c>
      <c r="P1785" s="8">
        <f>Päälaskenta!F$15</f>
        <v>0.08</v>
      </c>
      <c r="Q1785" s="8">
        <f t="shared" si="193"/>
        <v>263.92850552596502</v>
      </c>
      <c r="R1785" s="8">
        <f t="shared" si="194"/>
        <v>0.17626701907247599</v>
      </c>
      <c r="S1785" s="8">
        <f t="shared" si="195"/>
        <v>8.9723750726443895E-5</v>
      </c>
    </row>
    <row r="1786" spans="1:19" x14ac:dyDescent="0.2">
      <c r="A1786" s="8">
        <v>1784</v>
      </c>
      <c r="B1786" s="8">
        <f>IF(Päälaskenta!C$7,Päälaskenta!E$7,Päälaskenta!G$5)</f>
        <v>2.5</v>
      </c>
      <c r="C1786" s="56">
        <v>0.216</v>
      </c>
      <c r="D1786" s="92">
        <f t="shared" si="189"/>
        <v>11.574070000000001</v>
      </c>
      <c r="E1786" s="8">
        <f>Päälaskenta!F$15</f>
        <v>0.08</v>
      </c>
      <c r="F1786" s="93">
        <f>SQRT(POWER(Päälaskenta!C$15/(2*Päälaskenta!E$15),2)+(D1786/Päälaskenta!E$15))-Päälaskenta!C$15/(2*Päälaskenta!E$15)</f>
        <v>2.2181000000000002</v>
      </c>
      <c r="G1786" s="57">
        <f>2*SQRT((POWER(F1786,2))+POWER(Päälaskenta!E$15*F1786,2))+Päälaskenta!C$15</f>
        <v>9.27</v>
      </c>
      <c r="H1786" s="57">
        <f t="shared" si="190"/>
        <v>1.25</v>
      </c>
      <c r="I1786" s="62">
        <f t="shared" si="191"/>
        <v>2.22E-4</v>
      </c>
      <c r="M1786" s="8">
        <f>IF(F1786&gt;(Päälaskenta!D$24+Päälaskenta!D$20),(F1786*Päälaskenta!C$15 + F1786*F1786*Päälaskenta!E$15)+(Päälaskenta!C$15 + F1786*Päälaskenta!E$15)*(F1786-(Päälaskenta!D$24+Päälaskenta!D$20)),F1786*Päälaskenta!C$15 + F1786*F1786*Päälaskenta!E$15)</f>
        <v>14.277765219999999</v>
      </c>
      <c r="N1786" s="8">
        <f>IF(F1786&gt;Päälaskenta!D$24+Päälaskenta!D$20,2*SQRT(POWER((Päälaskenta!D$24+Päälaskenta!D$20),2)+POWER(Päälaskenta!E$15*(Päälaskenta!D$24+Päälaskenta!D$20),2))+Päälaskenta!C$15,(2*SQRT((POWER(F1786,2))+POWER(Päälaskenta!E$15*F1786,2))+Päälaskenta!C$15))</f>
        <v>7.8083261120685199</v>
      </c>
      <c r="O1786" s="8">
        <f t="shared" si="192"/>
        <v>1.8285308547669801</v>
      </c>
      <c r="P1786" s="8">
        <f>Päälaskenta!F$15</f>
        <v>0.08</v>
      </c>
      <c r="Q1786" s="8">
        <f t="shared" si="193"/>
        <v>266.87329102892602</v>
      </c>
      <c r="R1786" s="8">
        <f t="shared" si="194"/>
        <v>0.175097430268573</v>
      </c>
      <c r="S1786" s="8">
        <f t="shared" si="195"/>
        <v>8.7754580557159001E-5</v>
      </c>
    </row>
    <row r="1787" spans="1:19" x14ac:dyDescent="0.2">
      <c r="A1787" s="8">
        <v>1785</v>
      </c>
      <c r="B1787" s="8">
        <f>IF(Päälaskenta!C$7,Päälaskenta!E$7,Päälaskenta!G$5)</f>
        <v>2.5</v>
      </c>
      <c r="C1787" s="56">
        <v>0.215</v>
      </c>
      <c r="D1787" s="92">
        <f t="shared" si="189"/>
        <v>11.62791</v>
      </c>
      <c r="E1787" s="8">
        <f>Päälaskenta!F$15</f>
        <v>0.08</v>
      </c>
      <c r="F1787" s="93">
        <f>SQRT(POWER(Päälaskenta!C$15/(2*Päälaskenta!E$15),2)+(D1787/Päälaskenta!E$15))-Päälaskenta!C$15/(2*Päälaskenta!E$15)</f>
        <v>2.2252999999999998</v>
      </c>
      <c r="G1787" s="57">
        <f>2*SQRT((POWER(F1787,2))+POWER(Päälaskenta!E$15*F1787,2))+Päälaskenta!C$15</f>
        <v>9.2899999999999991</v>
      </c>
      <c r="H1787" s="57">
        <f t="shared" si="190"/>
        <v>1.25</v>
      </c>
      <c r="I1787" s="62">
        <f t="shared" si="191"/>
        <v>2.2000000000000001E-4</v>
      </c>
      <c r="M1787" s="8">
        <f>IF(F1787&gt;(Päälaskenta!D$24+Päälaskenta!D$20),(F1787*Päälaskenta!C$15 + F1787*F1787*Päälaskenta!E$15)+(Päälaskenta!C$15 + F1787*Päälaskenta!E$15)*(F1787-(Päälaskenta!D$24+Päälaskenta!D$20)),F1787*Päälaskenta!C$15 + F1787*F1787*Päälaskenta!E$15)</f>
        <v>14.37271018</v>
      </c>
      <c r="N1787" s="8">
        <f>IF(F1787&gt;Päälaskenta!D$24+Päälaskenta!D$20,2*SQRT(POWER((Päälaskenta!D$24+Päälaskenta!D$20),2)+POWER(Päälaskenta!E$15*(Päälaskenta!D$24+Päälaskenta!D$20),2))+Päälaskenta!C$15,(2*SQRT((POWER(F1787,2))+POWER(Päälaskenta!E$15*F1787,2))+Päälaskenta!C$15))</f>
        <v>7.8083261120685199</v>
      </c>
      <c r="O1787" s="8">
        <f t="shared" si="192"/>
        <v>1.84069030592685</v>
      </c>
      <c r="P1787" s="8">
        <f>Päälaskenta!F$15</f>
        <v>0.08</v>
      </c>
      <c r="Q1787" s="8">
        <f t="shared" si="193"/>
        <v>269.83762022210698</v>
      </c>
      <c r="R1787" s="8">
        <f t="shared" si="194"/>
        <v>0.17394075081808999</v>
      </c>
      <c r="S1787" s="8">
        <f t="shared" si="195"/>
        <v>8.5837096974448205E-5</v>
      </c>
    </row>
    <row r="1788" spans="1:19" x14ac:dyDescent="0.2">
      <c r="A1788" s="8">
        <v>1786</v>
      </c>
      <c r="B1788" s="8">
        <f>IF(Päälaskenta!C$7,Päälaskenta!E$7,Päälaskenta!G$5)</f>
        <v>2.5</v>
      </c>
      <c r="C1788" s="56">
        <v>0.214</v>
      </c>
      <c r="D1788" s="92">
        <f t="shared" si="189"/>
        <v>11.68224</v>
      </c>
      <c r="E1788" s="8">
        <f>Päälaskenta!F$15</f>
        <v>0.08</v>
      </c>
      <c r="F1788" s="93">
        <f>SQRT(POWER(Päälaskenta!C$15/(2*Päälaskenta!E$15),2)+(D1788/Päälaskenta!E$15))-Päälaskenta!C$15/(2*Päälaskenta!E$15)</f>
        <v>2.2326000000000001</v>
      </c>
      <c r="G1788" s="57">
        <f>2*SQRT((POWER(F1788,2))+POWER(Päälaskenta!E$15*F1788,2))+Päälaskenta!C$15</f>
        <v>9.31</v>
      </c>
      <c r="H1788" s="57">
        <f t="shared" si="190"/>
        <v>1.25</v>
      </c>
      <c r="I1788" s="62">
        <f t="shared" si="191"/>
        <v>2.1800000000000001E-4</v>
      </c>
      <c r="M1788" s="8">
        <f>IF(F1788&gt;(Päälaskenta!D$24+Päälaskenta!D$20),(F1788*Päälaskenta!C$15 + F1788*F1788*Päälaskenta!E$15)+(Päälaskenta!C$15 + F1788*Päälaskenta!E$15)*(F1788-(Päälaskenta!D$24+Päälaskenta!D$20)),F1788*Päälaskenta!C$15 + F1788*F1788*Päälaskenta!E$15)</f>
        <v>14.46918552</v>
      </c>
      <c r="N1788" s="8">
        <f>IF(F1788&gt;Päälaskenta!D$24+Päälaskenta!D$20,2*SQRT(POWER((Päälaskenta!D$24+Päälaskenta!D$20),2)+POWER(Päälaskenta!E$15*(Päälaskenta!D$24+Päälaskenta!D$20),2))+Päälaskenta!C$15,(2*SQRT((POWER(F1788,2))+POWER(Päälaskenta!E$15*F1788,2))+Päälaskenta!C$15))</f>
        <v>7.8083261120685199</v>
      </c>
      <c r="O1788" s="8">
        <f t="shared" si="192"/>
        <v>1.8530457504376601</v>
      </c>
      <c r="P1788" s="8">
        <f>Päälaskenta!F$15</f>
        <v>0.08</v>
      </c>
      <c r="Q1788" s="8">
        <f t="shared" si="193"/>
        <v>272.86313173024899</v>
      </c>
      <c r="R1788" s="8">
        <f t="shared" si="194"/>
        <v>0.17278097627156599</v>
      </c>
      <c r="S1788" s="8">
        <f t="shared" si="195"/>
        <v>8.39441234706999E-5</v>
      </c>
    </row>
    <row r="1789" spans="1:19" x14ac:dyDescent="0.2">
      <c r="A1789" s="8">
        <v>1787</v>
      </c>
      <c r="B1789" s="8">
        <f>IF(Päälaskenta!C$7,Päälaskenta!E$7,Päälaskenta!G$5)</f>
        <v>2.5</v>
      </c>
      <c r="C1789" s="56">
        <v>0.21299999999999999</v>
      </c>
      <c r="D1789" s="92">
        <f t="shared" si="189"/>
        <v>11.73709</v>
      </c>
      <c r="E1789" s="8">
        <f>Päälaskenta!F$15</f>
        <v>0.08</v>
      </c>
      <c r="F1789" s="93">
        <f>SQRT(POWER(Päälaskenta!C$15/(2*Päälaskenta!E$15),2)+(D1789/Päälaskenta!E$15))-Päälaskenta!C$15/(2*Päälaskenta!E$15)</f>
        <v>2.2399</v>
      </c>
      <c r="G1789" s="57">
        <f>2*SQRT((POWER(F1789,2))+POWER(Päälaskenta!E$15*F1789,2))+Päälaskenta!C$15</f>
        <v>9.34</v>
      </c>
      <c r="H1789" s="57">
        <f t="shared" si="190"/>
        <v>1.26</v>
      </c>
      <c r="I1789" s="62">
        <f t="shared" si="191"/>
        <v>2.13E-4</v>
      </c>
      <c r="M1789" s="8">
        <f>IF(F1789&gt;(Päälaskenta!D$24+Päälaskenta!D$20),(F1789*Päälaskenta!C$15 + F1789*F1789*Päälaskenta!E$15)+(Päälaskenta!C$15 + F1789*Päälaskenta!E$15)*(F1789-(Päälaskenta!D$24+Päälaskenta!D$20)),F1789*Päälaskenta!C$15 + F1789*F1789*Päälaskenta!E$15)</f>
        <v>14.565874020000001</v>
      </c>
      <c r="N1789" s="8">
        <f>IF(F1789&gt;Päälaskenta!D$24+Päälaskenta!D$20,2*SQRT(POWER((Päälaskenta!D$24+Päälaskenta!D$20),2)+POWER(Päälaskenta!E$15*(Päälaskenta!D$24+Päälaskenta!D$20),2))+Päälaskenta!C$15,(2*SQRT((POWER(F1789,2))+POWER(Päälaskenta!E$15*F1789,2))+Päälaskenta!C$15))</f>
        <v>7.8083261120685199</v>
      </c>
      <c r="O1789" s="8">
        <f t="shared" si="192"/>
        <v>1.86542849401321</v>
      </c>
      <c r="P1789" s="8">
        <f>Päälaskenta!F$15</f>
        <v>0.08</v>
      </c>
      <c r="Q1789" s="8">
        <f t="shared" si="193"/>
        <v>275.90885140235099</v>
      </c>
      <c r="R1789" s="8">
        <f t="shared" si="194"/>
        <v>0.17163405344350199</v>
      </c>
      <c r="S1789" s="8">
        <f t="shared" si="195"/>
        <v>8.2101057454188697E-5</v>
      </c>
    </row>
    <row r="1790" spans="1:19" x14ac:dyDescent="0.2">
      <c r="A1790" s="8">
        <v>1788</v>
      </c>
      <c r="B1790" s="8">
        <f>IF(Päälaskenta!C$7,Päälaskenta!E$7,Päälaskenta!G$5)</f>
        <v>2.5</v>
      </c>
      <c r="C1790" s="56">
        <v>0.21199999999999999</v>
      </c>
      <c r="D1790" s="92">
        <f t="shared" si="189"/>
        <v>11.792450000000001</v>
      </c>
      <c r="E1790" s="8">
        <f>Päälaskenta!F$15</f>
        <v>0.08</v>
      </c>
      <c r="F1790" s="93">
        <f>SQRT(POWER(Päälaskenta!C$15/(2*Päälaskenta!E$15),2)+(D1790/Päälaskenta!E$15))-Päälaskenta!C$15/(2*Päälaskenta!E$15)</f>
        <v>2.2473000000000001</v>
      </c>
      <c r="G1790" s="57">
        <f>2*SQRT((POWER(F1790,2))+POWER(Päälaskenta!E$15*F1790,2))+Päälaskenta!C$15</f>
        <v>9.36</v>
      </c>
      <c r="H1790" s="57">
        <f t="shared" si="190"/>
        <v>1.26</v>
      </c>
      <c r="I1790" s="62">
        <f t="shared" si="191"/>
        <v>2.1100000000000001E-4</v>
      </c>
      <c r="M1790" s="8">
        <f>IF(F1790&gt;(Päälaskenta!D$24+Päälaskenta!D$20),(F1790*Päälaskenta!C$15 + F1790*F1790*Päälaskenta!E$15)+(Päälaskenta!C$15 + F1790*Päälaskenta!E$15)*(F1790-(Päälaskenta!D$24+Päälaskenta!D$20)),F1790*Päälaskenta!C$15 + F1790*F1790*Päälaskenta!E$15)</f>
        <v>14.66410458</v>
      </c>
      <c r="N1790" s="8">
        <f>IF(F1790&gt;Päälaskenta!D$24+Päälaskenta!D$20,2*SQRT(POWER((Päälaskenta!D$24+Päälaskenta!D$20),2)+POWER(Päälaskenta!E$15*(Päälaskenta!D$24+Päälaskenta!D$20),2))+Päälaskenta!C$15,(2*SQRT((POWER(F1790,2))+POWER(Päälaskenta!E$15*F1790,2))+Päälaskenta!C$15))</f>
        <v>7.8083261120685199</v>
      </c>
      <c r="O1790" s="8">
        <f t="shared" si="192"/>
        <v>1.8780087267788701</v>
      </c>
      <c r="P1790" s="8">
        <f>Päälaskenta!F$15</f>
        <v>0.08</v>
      </c>
      <c r="Q1790" s="8">
        <f t="shared" si="193"/>
        <v>279.01697947968898</v>
      </c>
      <c r="R1790" s="8">
        <f t="shared" si="194"/>
        <v>0.17048432697415999</v>
      </c>
      <c r="S1790" s="8">
        <f t="shared" si="195"/>
        <v>8.0282105061121005E-5</v>
      </c>
    </row>
    <row r="1791" spans="1:19" x14ac:dyDescent="0.2">
      <c r="A1791" s="8">
        <v>1789</v>
      </c>
      <c r="B1791" s="8">
        <f>IF(Päälaskenta!C$7,Päälaskenta!E$7,Päälaskenta!G$5)</f>
        <v>2.5</v>
      </c>
      <c r="C1791" s="56">
        <v>0.21099999999999999</v>
      </c>
      <c r="D1791" s="92">
        <f t="shared" si="189"/>
        <v>11.84834</v>
      </c>
      <c r="E1791" s="8">
        <f>Päälaskenta!F$15</f>
        <v>0.08</v>
      </c>
      <c r="F1791" s="93">
        <f>SQRT(POWER(Päälaskenta!C$15/(2*Päälaskenta!E$15),2)+(D1791/Päälaskenta!E$15))-Päälaskenta!C$15/(2*Päälaskenta!E$15)</f>
        <v>2.2547999999999999</v>
      </c>
      <c r="G1791" s="57">
        <f>2*SQRT((POWER(F1791,2))+POWER(Päälaskenta!E$15*F1791,2))+Päälaskenta!C$15</f>
        <v>9.3800000000000008</v>
      </c>
      <c r="H1791" s="57">
        <f t="shared" si="190"/>
        <v>1.26</v>
      </c>
      <c r="I1791" s="62">
        <f t="shared" si="191"/>
        <v>2.0900000000000001E-4</v>
      </c>
      <c r="M1791" s="8">
        <f>IF(F1791&gt;(Päälaskenta!D$24+Päälaskenta!D$20),(F1791*Päälaskenta!C$15 + F1791*F1791*Päälaskenta!E$15)+(Päälaskenta!C$15 + F1791*Päälaskenta!E$15)*(F1791-(Päälaskenta!D$24+Päälaskenta!D$20)),F1791*Päälaskenta!C$15 + F1791*F1791*Päälaskenta!E$15)</f>
        <v>14.763886080000001</v>
      </c>
      <c r="N1791" s="8">
        <f>IF(F1791&gt;Päälaskenta!D$24+Päälaskenta!D$20,2*SQRT(POWER((Päälaskenta!D$24+Päälaskenta!D$20),2)+POWER(Päälaskenta!E$15*(Päälaskenta!D$24+Päälaskenta!D$20),2))+Päälaskenta!C$15,(2*SQRT((POWER(F1791,2))+POWER(Päälaskenta!E$15*F1791,2))+Päälaskenta!C$15))</f>
        <v>7.8083261120685199</v>
      </c>
      <c r="O1791" s="8">
        <f t="shared" si="192"/>
        <v>1.8907875859822201</v>
      </c>
      <c r="P1791" s="8">
        <f>Päälaskenta!F$15</f>
        <v>0.08</v>
      </c>
      <c r="Q1791" s="8">
        <f t="shared" si="193"/>
        <v>282.18842352299498</v>
      </c>
      <c r="R1791" s="8">
        <f t="shared" si="194"/>
        <v>0.169332111237748</v>
      </c>
      <c r="S1791" s="8">
        <f t="shared" si="195"/>
        <v>7.8487705057025495E-5</v>
      </c>
    </row>
    <row r="1792" spans="1:19" x14ac:dyDescent="0.2">
      <c r="A1792" s="8">
        <v>1790</v>
      </c>
      <c r="B1792" s="8">
        <f>IF(Päälaskenta!C$7,Päälaskenta!E$7,Päälaskenta!G$5)</f>
        <v>2.5</v>
      </c>
      <c r="C1792" s="56">
        <v>0.21</v>
      </c>
      <c r="D1792" s="92">
        <f t="shared" si="189"/>
        <v>11.90476</v>
      </c>
      <c r="E1792" s="8">
        <f>Päälaskenta!F$15</f>
        <v>0.08</v>
      </c>
      <c r="F1792" s="93">
        <f>SQRT(POWER(Päälaskenta!C$15/(2*Päälaskenta!E$15),2)+(D1792/Päälaskenta!E$15))-Päälaskenta!C$15/(2*Päälaskenta!E$15)</f>
        <v>2.2623000000000002</v>
      </c>
      <c r="G1792" s="57">
        <f>2*SQRT((POWER(F1792,2))+POWER(Päälaskenta!E$15*F1792,2))+Päälaskenta!C$15</f>
        <v>9.4</v>
      </c>
      <c r="H1792" s="57">
        <f t="shared" si="190"/>
        <v>1.27</v>
      </c>
      <c r="I1792" s="62">
        <f t="shared" si="191"/>
        <v>2.05E-4</v>
      </c>
      <c r="M1792" s="8">
        <f>IF(F1792&gt;(Päälaskenta!D$24+Päälaskenta!D$20),(F1792*Päälaskenta!C$15 + F1792*F1792*Päälaskenta!E$15)+(Päälaskenta!C$15 + F1792*Päälaskenta!E$15)*(F1792-(Päälaskenta!D$24+Päälaskenta!D$20)),F1792*Päälaskenta!C$15 + F1792*F1792*Päälaskenta!E$15)</f>
        <v>14.86389258</v>
      </c>
      <c r="N1792" s="8">
        <f>IF(F1792&gt;Päälaskenta!D$24+Päälaskenta!D$20,2*SQRT(POWER((Päälaskenta!D$24+Päälaskenta!D$20),2)+POWER(Päälaskenta!E$15*(Päälaskenta!D$24+Päälaskenta!D$20),2))+Päälaskenta!C$15,(2*SQRT((POWER(F1792,2))+POWER(Päälaskenta!E$15*F1792,2))+Päälaskenta!C$15))</f>
        <v>7.8083261120685199</v>
      </c>
      <c r="O1792" s="8">
        <f t="shared" si="192"/>
        <v>1.9035952605804201</v>
      </c>
      <c r="P1792" s="8">
        <f>Päälaskenta!F$15</f>
        <v>0.08</v>
      </c>
      <c r="Q1792" s="8">
        <f t="shared" si="193"/>
        <v>285.38138914556203</v>
      </c>
      <c r="R1792" s="8">
        <f t="shared" si="194"/>
        <v>0.16819281938056099</v>
      </c>
      <c r="S1792" s="8">
        <f t="shared" si="195"/>
        <v>7.6741224051381603E-5</v>
      </c>
    </row>
    <row r="1793" spans="1:19" x14ac:dyDescent="0.2">
      <c r="A1793" s="8">
        <v>1791</v>
      </c>
      <c r="B1793" s="8">
        <f>IF(Päälaskenta!C$7,Päälaskenta!E$7,Päälaskenta!G$5)</f>
        <v>2.5</v>
      </c>
      <c r="C1793" s="56">
        <v>0.20899999999999999</v>
      </c>
      <c r="D1793" s="92">
        <f t="shared" si="189"/>
        <v>11.96172</v>
      </c>
      <c r="E1793" s="8">
        <f>Päälaskenta!F$15</f>
        <v>0.08</v>
      </c>
      <c r="F1793" s="93">
        <f>SQRT(POWER(Päälaskenta!C$15/(2*Päälaskenta!E$15),2)+(D1793/Päälaskenta!E$15))-Päälaskenta!C$15/(2*Päälaskenta!E$15)</f>
        <v>2.2698</v>
      </c>
      <c r="G1793" s="57">
        <f>2*SQRT((POWER(F1793,2))+POWER(Päälaskenta!E$15*F1793,2))+Päälaskenta!C$15</f>
        <v>9.42</v>
      </c>
      <c r="H1793" s="57">
        <f t="shared" si="190"/>
        <v>1.27</v>
      </c>
      <c r="I1793" s="62">
        <f t="shared" si="191"/>
        <v>2.03E-4</v>
      </c>
      <c r="M1793" s="8">
        <f>IF(F1793&gt;(Päälaskenta!D$24+Päälaskenta!D$20),(F1793*Päälaskenta!C$15 + F1793*F1793*Päälaskenta!E$15)+(Päälaskenta!C$15 + F1793*Päälaskenta!E$15)*(F1793-(Päälaskenta!D$24+Päälaskenta!D$20)),F1793*Päälaskenta!C$15 + F1793*F1793*Päälaskenta!E$15)</f>
        <v>14.964124079999999</v>
      </c>
      <c r="N1793" s="8">
        <f>IF(F1793&gt;Päälaskenta!D$24+Päälaskenta!D$20,2*SQRT(POWER((Päälaskenta!D$24+Päälaskenta!D$20),2)+POWER(Päälaskenta!E$15*(Päälaskenta!D$24+Päälaskenta!D$20),2))+Päälaskenta!C$15,(2*SQRT((POWER(F1793,2))+POWER(Päälaskenta!E$15*F1793,2))+Päälaskenta!C$15))</f>
        <v>7.8083261120685199</v>
      </c>
      <c r="O1793" s="8">
        <f t="shared" si="192"/>
        <v>1.91643175057347</v>
      </c>
      <c r="P1793" s="8">
        <f>Päälaskenta!F$15</f>
        <v>0.08</v>
      </c>
      <c r="Q1793" s="8">
        <f t="shared" si="193"/>
        <v>288.595941002708</v>
      </c>
      <c r="R1793" s="8">
        <f t="shared" si="194"/>
        <v>0.16706624367952999</v>
      </c>
      <c r="S1793" s="8">
        <f t="shared" si="195"/>
        <v>7.5041167137131394E-5</v>
      </c>
    </row>
    <row r="1794" spans="1:19" x14ac:dyDescent="0.2">
      <c r="A1794" s="8">
        <v>1792</v>
      </c>
      <c r="B1794" s="8">
        <f>IF(Päälaskenta!C$7,Päälaskenta!E$7,Päälaskenta!G$5)</f>
        <v>2.5</v>
      </c>
      <c r="C1794" s="56">
        <v>0.20799999999999999</v>
      </c>
      <c r="D1794" s="92">
        <f t="shared" si="189"/>
        <v>12.01923</v>
      </c>
      <c r="E1794" s="8">
        <f>Päälaskenta!F$15</f>
        <v>0.08</v>
      </c>
      <c r="F1794" s="93">
        <f>SQRT(POWER(Päälaskenta!C$15/(2*Päälaskenta!E$15),2)+(D1794/Päälaskenta!E$15))-Päälaskenta!C$15/(2*Päälaskenta!E$15)</f>
        <v>2.2774999999999999</v>
      </c>
      <c r="G1794" s="57">
        <f>2*SQRT((POWER(F1794,2))+POWER(Päälaskenta!E$15*F1794,2))+Päälaskenta!C$15</f>
        <v>9.44</v>
      </c>
      <c r="H1794" s="57">
        <f t="shared" si="190"/>
        <v>1.27</v>
      </c>
      <c r="I1794" s="62">
        <f t="shared" si="191"/>
        <v>2.0100000000000001E-4</v>
      </c>
      <c r="M1794" s="8">
        <f>IF(F1794&gt;(Päälaskenta!D$24+Päälaskenta!D$20),(F1794*Päälaskenta!C$15 + F1794*F1794*Päälaskenta!E$15)+(Päälaskenta!C$15 + F1794*Päälaskenta!E$15)*(F1794-(Päälaskenta!D$24+Päälaskenta!D$20)),F1794*Päälaskenta!C$15 + F1794*F1794*Päälaskenta!E$15)</f>
        <v>15.0672625</v>
      </c>
      <c r="N1794" s="8">
        <f>IF(F1794&gt;Päälaskenta!D$24+Päälaskenta!D$20,2*SQRT(POWER((Päälaskenta!D$24+Päälaskenta!D$20),2)+POWER(Päälaskenta!E$15*(Päälaskenta!D$24+Päälaskenta!D$20),2))+Päälaskenta!C$15,(2*SQRT((POWER(F1794,2))+POWER(Päälaskenta!E$15*F1794,2))+Päälaskenta!C$15))</f>
        <v>7.8083261120685199</v>
      </c>
      <c r="O1794" s="8">
        <f t="shared" si="192"/>
        <v>1.92964052522244</v>
      </c>
      <c r="P1794" s="8">
        <f>Päälaskenta!F$15</f>
        <v>0.08</v>
      </c>
      <c r="Q1794" s="8">
        <f t="shared" si="193"/>
        <v>291.91873954082598</v>
      </c>
      <c r="R1794" s="8">
        <f t="shared" si="194"/>
        <v>0.16592264188667299</v>
      </c>
      <c r="S1794" s="8">
        <f t="shared" si="195"/>
        <v>7.3342560379266201E-5</v>
      </c>
    </row>
    <row r="1795" spans="1:19" x14ac:dyDescent="0.2">
      <c r="A1795" s="8">
        <v>1793</v>
      </c>
      <c r="B1795" s="8">
        <f>IF(Päälaskenta!C$7,Päälaskenta!E$7,Päälaskenta!G$5)</f>
        <v>2.5</v>
      </c>
      <c r="C1795" s="56">
        <v>0.20699999999999999</v>
      </c>
      <c r="D1795" s="92">
        <f t="shared" ref="D1795:D1858" si="196">B1795/C1795</f>
        <v>12.07729</v>
      </c>
      <c r="E1795" s="8">
        <f>Päälaskenta!F$15</f>
        <v>0.08</v>
      </c>
      <c r="F1795" s="93">
        <f>SQRT(POWER(Päälaskenta!C$15/(2*Päälaskenta!E$15),2)+(D1795/Päälaskenta!E$15))-Päälaskenta!C$15/(2*Päälaskenta!E$15)</f>
        <v>2.2850999999999999</v>
      </c>
      <c r="G1795" s="57">
        <f>2*SQRT((POWER(F1795,2))+POWER(Päälaskenta!E$15*F1795,2))+Päälaskenta!C$15</f>
        <v>9.4600000000000009</v>
      </c>
      <c r="H1795" s="57">
        <f t="shared" ref="H1795:H1858" si="197">D1795/G1795</f>
        <v>1.28</v>
      </c>
      <c r="I1795" s="62">
        <f t="shared" ref="I1795:I1858" si="198">POWER(C1795/((1/E1795)*POWER(H1795,2/3)),2)</f>
        <v>1.9699999999999999E-4</v>
      </c>
      <c r="M1795" s="8">
        <f>IF(F1795&gt;(Päälaskenta!D$24+Päälaskenta!D$20),(F1795*Päälaskenta!C$15 + F1795*F1795*Päälaskenta!E$15)+(Päälaskenta!C$15 + F1795*Päälaskenta!E$15)*(F1795-(Päälaskenta!D$24+Päälaskenta!D$20)),F1795*Päälaskenta!C$15 + F1795*F1795*Päälaskenta!E$15)</f>
        <v>15.169294020000001</v>
      </c>
      <c r="N1795" s="8">
        <f>IF(F1795&gt;Päälaskenta!D$24+Päälaskenta!D$20,2*SQRT(POWER((Päälaskenta!D$24+Päälaskenta!D$20),2)+POWER(Päälaskenta!E$15*(Päälaskenta!D$24+Päälaskenta!D$20),2))+Päälaskenta!C$15,(2*SQRT((POWER(F1795,2))+POWER(Päälaskenta!E$15*F1795,2))+Päälaskenta!C$15))</f>
        <v>7.8083261120685199</v>
      </c>
      <c r="O1795" s="8">
        <f t="shared" si="192"/>
        <v>1.94270754093562</v>
      </c>
      <c r="P1795" s="8">
        <f>Päälaskenta!F$15</f>
        <v>0.08</v>
      </c>
      <c r="Q1795" s="8">
        <f t="shared" si="193"/>
        <v>295.22083175256199</v>
      </c>
      <c r="R1795" s="8">
        <f t="shared" si="194"/>
        <v>0.16480661504114</v>
      </c>
      <c r="S1795" s="8">
        <f t="shared" si="195"/>
        <v>7.1711039573790295E-5</v>
      </c>
    </row>
    <row r="1796" spans="1:19" x14ac:dyDescent="0.2">
      <c r="A1796" s="8">
        <v>1794</v>
      </c>
      <c r="B1796" s="8">
        <f>IF(Päälaskenta!C$7,Päälaskenta!E$7,Päälaskenta!G$5)</f>
        <v>2.5</v>
      </c>
      <c r="C1796" s="56">
        <v>0.20599999999999999</v>
      </c>
      <c r="D1796" s="92">
        <f t="shared" si="196"/>
        <v>12.13592</v>
      </c>
      <c r="E1796" s="8">
        <f>Päälaskenta!F$15</f>
        <v>0.08</v>
      </c>
      <c r="F1796" s="93">
        <f>SQRT(POWER(Päälaskenta!C$15/(2*Päälaskenta!E$15),2)+(D1796/Päälaskenta!E$15))-Päälaskenta!C$15/(2*Päälaskenta!E$15)</f>
        <v>2.2928999999999999</v>
      </c>
      <c r="G1796" s="57">
        <f>2*SQRT((POWER(F1796,2))+POWER(Päälaskenta!E$15*F1796,2))+Päälaskenta!C$15</f>
        <v>9.49</v>
      </c>
      <c r="H1796" s="57">
        <f t="shared" si="197"/>
        <v>1.28</v>
      </c>
      <c r="I1796" s="62">
        <f t="shared" si="198"/>
        <v>1.95E-4</v>
      </c>
      <c r="M1796" s="8">
        <f>IF(F1796&gt;(Päälaskenta!D$24+Päälaskenta!D$20),(F1796*Päälaskenta!C$15 + F1796*F1796*Päälaskenta!E$15)+(Päälaskenta!C$15 + F1796*Päälaskenta!E$15)*(F1796-(Päälaskenta!D$24+Päälaskenta!D$20)),F1796*Päälaskenta!C$15 + F1796*F1796*Päälaskenta!E$15)</f>
        <v>15.274250820000001</v>
      </c>
      <c r="N1796" s="8">
        <f>IF(F1796&gt;Päälaskenta!D$24+Päälaskenta!D$20,2*SQRT(POWER((Päälaskenta!D$24+Päälaskenta!D$20),2)+POWER(Päälaskenta!E$15*(Päälaskenta!D$24+Päälaskenta!D$20),2))+Päälaskenta!C$15,(2*SQRT((POWER(F1796,2))+POWER(Päälaskenta!E$15*F1796,2))+Päälaskenta!C$15))</f>
        <v>7.8083261120685199</v>
      </c>
      <c r="O1796" s="8">
        <f t="shared" ref="O1796:O1859" si="199">M1796/N1796</f>
        <v>1.95614919264094</v>
      </c>
      <c r="P1796" s="8">
        <f>Päälaskenta!F$15</f>
        <v>0.08</v>
      </c>
      <c r="Q1796" s="8">
        <f t="shared" ref="Q1796:Q1859" si="200">(1/P1796)*M1796*POWER(O1796,(2/3))</f>
        <v>298.63308042504298</v>
      </c>
      <c r="R1796" s="8">
        <f t="shared" ref="R1796:R1859" si="201">B1796/M1796</f>
        <v>0.163674148700407</v>
      </c>
      <c r="S1796" s="8">
        <f t="shared" ref="S1796:S1859" si="202">(B1796*B1796)/(Q1796*Q1796)</f>
        <v>7.0081629167691506E-5</v>
      </c>
    </row>
    <row r="1797" spans="1:19" x14ac:dyDescent="0.2">
      <c r="A1797" s="8">
        <v>1795</v>
      </c>
      <c r="B1797" s="8">
        <f>IF(Päälaskenta!C$7,Päälaskenta!E$7,Päälaskenta!G$5)</f>
        <v>2.5</v>
      </c>
      <c r="C1797" s="56">
        <v>0.20499999999999999</v>
      </c>
      <c r="D1797" s="92">
        <f t="shared" si="196"/>
        <v>12.195119999999999</v>
      </c>
      <c r="E1797" s="8">
        <f>Päälaskenta!F$15</f>
        <v>0.08</v>
      </c>
      <c r="F1797" s="93">
        <f>SQRT(POWER(Päälaskenta!C$15/(2*Päälaskenta!E$15),2)+(D1797/Päälaskenta!E$15))-Päälaskenta!C$15/(2*Päälaskenta!E$15)</f>
        <v>2.3007</v>
      </c>
      <c r="G1797" s="57">
        <f>2*SQRT((POWER(F1797,2))+POWER(Päälaskenta!E$15*F1797,2))+Päälaskenta!C$15</f>
        <v>9.51</v>
      </c>
      <c r="H1797" s="57">
        <f t="shared" si="197"/>
        <v>1.28</v>
      </c>
      <c r="I1797" s="62">
        <f t="shared" si="198"/>
        <v>1.94E-4</v>
      </c>
      <c r="M1797" s="8">
        <f>IF(F1797&gt;(Päälaskenta!D$24+Päälaskenta!D$20),(F1797*Päälaskenta!C$15 + F1797*F1797*Päälaskenta!E$15)+(Päälaskenta!C$15 + F1797*Päälaskenta!E$15)*(F1797-(Päälaskenta!D$24+Päälaskenta!D$20)),F1797*Päälaskenta!C$15 + F1797*F1797*Päälaskenta!E$15)</f>
        <v>15.37945098</v>
      </c>
      <c r="N1797" s="8">
        <f>IF(F1797&gt;Päälaskenta!D$24+Päälaskenta!D$20,2*SQRT(POWER((Päälaskenta!D$24+Päälaskenta!D$20),2)+POWER(Päälaskenta!E$15*(Päälaskenta!D$24+Päälaskenta!D$20),2))+Päälaskenta!C$15,(2*SQRT((POWER(F1797,2))+POWER(Päälaskenta!E$15*F1797,2))+Päälaskenta!C$15))</f>
        <v>7.8083261120685199</v>
      </c>
      <c r="O1797" s="8">
        <f t="shared" si="199"/>
        <v>1.9696220110773299</v>
      </c>
      <c r="P1797" s="8">
        <f>Päälaskenta!F$15</f>
        <v>0.08</v>
      </c>
      <c r="Q1797" s="8">
        <f t="shared" si="200"/>
        <v>302.06896289603299</v>
      </c>
      <c r="R1797" s="8">
        <f t="shared" si="201"/>
        <v>0.162554567341259</v>
      </c>
      <c r="S1797" s="8">
        <f t="shared" si="202"/>
        <v>6.8496409729029706E-5</v>
      </c>
    </row>
    <row r="1798" spans="1:19" x14ac:dyDescent="0.2">
      <c r="A1798" s="8">
        <v>1796</v>
      </c>
      <c r="B1798" s="8">
        <f>IF(Päälaskenta!C$7,Päälaskenta!E$7,Päälaskenta!G$5)</f>
        <v>2.5</v>
      </c>
      <c r="C1798" s="56">
        <v>0.20399999999999999</v>
      </c>
      <c r="D1798" s="92">
        <f t="shared" si="196"/>
        <v>12.254899999999999</v>
      </c>
      <c r="E1798" s="8">
        <f>Päälaskenta!F$15</f>
        <v>0.08</v>
      </c>
      <c r="F1798" s="93">
        <f>SQRT(POWER(Päälaskenta!C$15/(2*Päälaskenta!E$15),2)+(D1798/Päälaskenta!E$15))-Päälaskenta!C$15/(2*Päälaskenta!E$15)</f>
        <v>2.3085</v>
      </c>
      <c r="G1798" s="57">
        <f>2*SQRT((POWER(F1798,2))+POWER(Päälaskenta!E$15*F1798,2))+Päälaskenta!C$15</f>
        <v>9.5299999999999994</v>
      </c>
      <c r="H1798" s="57">
        <f t="shared" si="197"/>
        <v>1.29</v>
      </c>
      <c r="I1798" s="62">
        <f t="shared" si="198"/>
        <v>1.9000000000000001E-4</v>
      </c>
      <c r="M1798" s="8">
        <f>IF(F1798&gt;(Päälaskenta!D$24+Päälaskenta!D$20),(F1798*Päälaskenta!C$15 + F1798*F1798*Päälaskenta!E$15)+(Päälaskenta!C$15 + F1798*Päälaskenta!E$15)*(F1798-(Päälaskenta!D$24+Päälaskenta!D$20)),F1798*Päälaskenta!C$15 + F1798*F1798*Päälaskenta!E$15)</f>
        <v>15.484894499999999</v>
      </c>
      <c r="N1798" s="8">
        <f>IF(F1798&gt;Päälaskenta!D$24+Päälaskenta!D$20,2*SQRT(POWER((Päälaskenta!D$24+Päälaskenta!D$20),2)+POWER(Päälaskenta!E$15*(Päälaskenta!D$24+Päälaskenta!D$20),2))+Päälaskenta!C$15,(2*SQRT((POWER(F1798,2))+POWER(Päälaskenta!E$15*F1798,2))+Päälaskenta!C$15))</f>
        <v>7.8083261120685199</v>
      </c>
      <c r="O1798" s="8">
        <f t="shared" si="199"/>
        <v>1.98312599624478</v>
      </c>
      <c r="P1798" s="8">
        <f>Päälaskenta!F$15</f>
        <v>0.08</v>
      </c>
      <c r="Q1798" s="8">
        <f t="shared" si="200"/>
        <v>305.52855230445601</v>
      </c>
      <c r="R1798" s="8">
        <f t="shared" si="201"/>
        <v>0.161447661138408</v>
      </c>
      <c r="S1798" s="8">
        <f t="shared" si="202"/>
        <v>6.6953982256877297E-5</v>
      </c>
    </row>
    <row r="1799" spans="1:19" x14ac:dyDescent="0.2">
      <c r="A1799" s="8">
        <v>1797</v>
      </c>
      <c r="B1799" s="8">
        <f>IF(Päälaskenta!C$7,Päälaskenta!E$7,Päälaskenta!G$5)</f>
        <v>2.5</v>
      </c>
      <c r="C1799" s="56">
        <v>0.20300000000000001</v>
      </c>
      <c r="D1799" s="92">
        <f t="shared" si="196"/>
        <v>12.31527</v>
      </c>
      <c r="E1799" s="8">
        <f>Päälaskenta!F$15</f>
        <v>0.08</v>
      </c>
      <c r="F1799" s="93">
        <f>SQRT(POWER(Päälaskenta!C$15/(2*Päälaskenta!E$15),2)+(D1799/Päälaskenta!E$15))-Päälaskenta!C$15/(2*Päälaskenta!E$15)</f>
        <v>2.3163999999999998</v>
      </c>
      <c r="G1799" s="57">
        <f>2*SQRT((POWER(F1799,2))+POWER(Päälaskenta!E$15*F1799,2))+Päälaskenta!C$15</f>
        <v>9.5500000000000007</v>
      </c>
      <c r="H1799" s="57">
        <f t="shared" si="197"/>
        <v>1.29</v>
      </c>
      <c r="I1799" s="62">
        <f t="shared" si="198"/>
        <v>1.8799999999999999E-4</v>
      </c>
      <c r="M1799" s="8">
        <f>IF(F1799&gt;(Päälaskenta!D$24+Päälaskenta!D$20),(F1799*Päälaskenta!C$15 + F1799*F1799*Päälaskenta!E$15)+(Päälaskenta!C$15 + F1799*Päälaskenta!E$15)*(F1799-(Päälaskenta!D$24+Päälaskenta!D$20)),F1799*Päälaskenta!C$15 + F1799*F1799*Päälaskenta!E$15)</f>
        <v>15.591937919999999</v>
      </c>
      <c r="N1799" s="8">
        <f>IF(F1799&gt;Päälaskenta!D$24+Päälaskenta!D$20,2*SQRT(POWER((Päälaskenta!D$24+Päälaskenta!D$20),2)+POWER(Päälaskenta!E$15*(Päälaskenta!D$24+Päälaskenta!D$20),2))+Päälaskenta!C$15,(2*SQRT((POWER(F1799,2))+POWER(Päälaskenta!E$15*F1799,2))+Päälaskenta!C$15))</f>
        <v>7.8083261120685199</v>
      </c>
      <c r="O1799" s="8">
        <f t="shared" si="199"/>
        <v>1.9968348780798399</v>
      </c>
      <c r="P1799" s="8">
        <f>Päälaskenta!F$15</f>
        <v>0.08</v>
      </c>
      <c r="Q1799" s="8">
        <f t="shared" si="200"/>
        <v>309.05673516594101</v>
      </c>
      <c r="R1799" s="8">
        <f t="shared" si="201"/>
        <v>0.16033927359300301</v>
      </c>
      <c r="S1799" s="8">
        <f t="shared" si="202"/>
        <v>6.5434018496445394E-5</v>
      </c>
    </row>
    <row r="1800" spans="1:19" x14ac:dyDescent="0.2">
      <c r="A1800" s="8">
        <v>1798</v>
      </c>
      <c r="B1800" s="8">
        <f>IF(Päälaskenta!C$7,Päälaskenta!E$7,Päälaskenta!G$5)</f>
        <v>2.5</v>
      </c>
      <c r="C1800" s="56">
        <v>0.20200000000000001</v>
      </c>
      <c r="D1800" s="92">
        <f t="shared" si="196"/>
        <v>12.376239999999999</v>
      </c>
      <c r="E1800" s="8">
        <f>Päälaskenta!F$15</f>
        <v>0.08</v>
      </c>
      <c r="F1800" s="93">
        <f>SQRT(POWER(Päälaskenta!C$15/(2*Päälaskenta!E$15),2)+(D1800/Päälaskenta!E$15))-Päälaskenta!C$15/(2*Päälaskenta!E$15)</f>
        <v>2.3243999999999998</v>
      </c>
      <c r="G1800" s="57">
        <f>2*SQRT((POWER(F1800,2))+POWER(Päälaskenta!E$15*F1800,2))+Päälaskenta!C$15</f>
        <v>9.57</v>
      </c>
      <c r="H1800" s="57">
        <f t="shared" si="197"/>
        <v>1.29</v>
      </c>
      <c r="I1800" s="62">
        <f t="shared" si="198"/>
        <v>1.8599999999999999E-4</v>
      </c>
      <c r="M1800" s="8">
        <f>IF(F1800&gt;(Päälaskenta!D$24+Päälaskenta!D$20),(F1800*Päälaskenta!C$15 + F1800*F1800*Päälaskenta!E$15)+(Päälaskenta!C$15 + F1800*Päälaskenta!E$15)*(F1800-(Päälaskenta!D$24+Päälaskenta!D$20)),F1800*Päälaskenta!C$15 + F1800*F1800*Päälaskenta!E$15)</f>
        <v>15.700590719999999</v>
      </c>
      <c r="N1800" s="8">
        <f>IF(F1800&gt;Päälaskenta!D$24+Päälaskenta!D$20,2*SQRT(POWER((Päälaskenta!D$24+Päälaskenta!D$20),2)+POWER(Päälaskenta!E$15*(Päälaskenta!D$24+Päälaskenta!D$20),2))+Päälaskenta!C$15,(2*SQRT((POWER(F1800,2))+POWER(Päälaskenta!E$15*F1800,2))+Päälaskenta!C$15))</f>
        <v>7.8083261120685199</v>
      </c>
      <c r="O1800" s="8">
        <f t="shared" si="199"/>
        <v>2.0107498706711602</v>
      </c>
      <c r="P1800" s="8">
        <f>Päälaskenta!F$15</f>
        <v>0.08</v>
      </c>
      <c r="Q1800" s="8">
        <f t="shared" si="200"/>
        <v>312.65451545146402</v>
      </c>
      <c r="R1800" s="8">
        <f t="shared" si="201"/>
        <v>0.15922967769711999</v>
      </c>
      <c r="S1800" s="8">
        <f t="shared" si="202"/>
        <v>6.3936757380362005E-5</v>
      </c>
    </row>
    <row r="1801" spans="1:19" x14ac:dyDescent="0.2">
      <c r="A1801" s="8">
        <v>1799</v>
      </c>
      <c r="B1801" s="8">
        <f>IF(Päälaskenta!C$7,Päälaskenta!E$7,Päälaskenta!G$5)</f>
        <v>2.5</v>
      </c>
      <c r="C1801" s="56">
        <v>0.20100000000000001</v>
      </c>
      <c r="D1801" s="92">
        <f t="shared" si="196"/>
        <v>12.437810000000001</v>
      </c>
      <c r="E1801" s="8">
        <f>Päälaskenta!F$15</f>
        <v>0.08</v>
      </c>
      <c r="F1801" s="93">
        <f>SQRT(POWER(Päälaskenta!C$15/(2*Päälaskenta!E$15),2)+(D1801/Päälaskenta!E$15))-Päälaskenta!C$15/(2*Päälaskenta!E$15)</f>
        <v>2.3325</v>
      </c>
      <c r="G1801" s="57">
        <f>2*SQRT((POWER(F1801,2))+POWER(Päälaskenta!E$15*F1801,2))+Päälaskenta!C$15</f>
        <v>9.6</v>
      </c>
      <c r="H1801" s="57">
        <f t="shared" si="197"/>
        <v>1.3</v>
      </c>
      <c r="I1801" s="62">
        <f t="shared" si="198"/>
        <v>1.8200000000000001E-4</v>
      </c>
      <c r="M1801" s="8">
        <f>IF(F1801&gt;(Päälaskenta!D$24+Päälaskenta!D$20),(F1801*Päälaskenta!C$15 + F1801*F1801*Päälaskenta!E$15)+(Päälaskenta!C$15 + F1801*Päälaskenta!E$15)*(F1801-(Päälaskenta!D$24+Päälaskenta!D$20)),F1801*Päälaskenta!C$15 + F1801*F1801*Päälaskenta!E$15)</f>
        <v>15.810862500000001</v>
      </c>
      <c r="N1801" s="8">
        <f>IF(F1801&gt;Päälaskenta!D$24+Päälaskenta!D$20,2*SQRT(POWER((Päälaskenta!D$24+Päälaskenta!D$20),2)+POWER(Päälaskenta!E$15*(Päälaskenta!D$24+Päälaskenta!D$20),2))+Päälaskenta!C$15,(2*SQRT((POWER(F1801,2))+POWER(Päälaskenta!E$15*F1801,2))+Päälaskenta!C$15))</f>
        <v>7.8083261120685199</v>
      </c>
      <c r="O1801" s="8">
        <f t="shared" si="199"/>
        <v>2.02487220347557</v>
      </c>
      <c r="P1801" s="8">
        <f>Päälaskenta!F$15</f>
        <v>0.08</v>
      </c>
      <c r="Q1801" s="8">
        <f t="shared" si="200"/>
        <v>316.32291484334098</v>
      </c>
      <c r="R1801" s="8">
        <f t="shared" si="201"/>
        <v>0.15811914119169701</v>
      </c>
      <c r="S1801" s="8">
        <f t="shared" si="202"/>
        <v>6.2462406092073298E-5</v>
      </c>
    </row>
    <row r="1802" spans="1:19" x14ac:dyDescent="0.2">
      <c r="A1802" s="8">
        <v>1800</v>
      </c>
      <c r="B1802" s="8">
        <f>IF(Päälaskenta!C$7,Päälaskenta!E$7,Päälaskenta!G$5)</f>
        <v>2.5</v>
      </c>
      <c r="C1802" s="56">
        <v>0.2</v>
      </c>
      <c r="D1802" s="92">
        <f t="shared" si="196"/>
        <v>12.5</v>
      </c>
      <c r="E1802" s="8">
        <f>Päälaskenta!F$15</f>
        <v>0.08</v>
      </c>
      <c r="F1802" s="93">
        <f>SQRT(POWER(Päälaskenta!C$15/(2*Päälaskenta!E$15),2)+(D1802/Päälaskenta!E$15))-Päälaskenta!C$15/(2*Päälaskenta!E$15)</f>
        <v>2.3405999999999998</v>
      </c>
      <c r="G1802" s="57">
        <f>2*SQRT((POWER(F1802,2))+POWER(Päälaskenta!E$15*F1802,2))+Päälaskenta!C$15</f>
        <v>9.6199999999999992</v>
      </c>
      <c r="H1802" s="57">
        <f t="shared" si="197"/>
        <v>1.3</v>
      </c>
      <c r="I1802" s="62">
        <f t="shared" si="198"/>
        <v>1.8000000000000001E-4</v>
      </c>
      <c r="M1802" s="8">
        <f>IF(F1802&gt;(Päälaskenta!D$24+Päälaskenta!D$20),(F1802*Päälaskenta!C$15 + F1802*F1802*Päälaskenta!E$15)+(Päälaskenta!C$15 + F1802*Päälaskenta!E$15)*(F1802-(Päälaskenta!D$24+Päälaskenta!D$20)),F1802*Päälaskenta!C$15 + F1802*F1802*Päälaskenta!E$15)</f>
        <v>15.921396720000001</v>
      </c>
      <c r="N1802" s="8">
        <f>IF(F1802&gt;Päälaskenta!D$24+Päälaskenta!D$20,2*SQRT(POWER((Päälaskenta!D$24+Päälaskenta!D$20),2)+POWER(Päälaskenta!E$15*(Päälaskenta!D$24+Päälaskenta!D$20),2))+Päälaskenta!C$15,(2*SQRT((POWER(F1802,2))+POWER(Päälaskenta!E$15*F1802,2))+Päälaskenta!C$15))</f>
        <v>7.8083261120685199</v>
      </c>
      <c r="O1802" s="8">
        <f t="shared" si="199"/>
        <v>2.0390281465565301</v>
      </c>
      <c r="P1802" s="8">
        <f>Päälaskenta!F$15</f>
        <v>0.08</v>
      </c>
      <c r="Q1802" s="8">
        <f t="shared" si="200"/>
        <v>320.01720232292797</v>
      </c>
      <c r="R1802" s="8">
        <f t="shared" si="201"/>
        <v>0.15702139981598301</v>
      </c>
      <c r="S1802" s="8">
        <f t="shared" si="202"/>
        <v>6.1028594613684502E-5</v>
      </c>
    </row>
    <row r="1803" spans="1:19" x14ac:dyDescent="0.2">
      <c r="A1803" s="8">
        <v>1801</v>
      </c>
      <c r="B1803" s="8">
        <f>IF(Päälaskenta!C$7,Päälaskenta!E$7,Päälaskenta!G$5)</f>
        <v>2.5</v>
      </c>
      <c r="C1803" s="56">
        <v>0.19900000000000001</v>
      </c>
      <c r="D1803" s="92">
        <f t="shared" si="196"/>
        <v>12.562810000000001</v>
      </c>
      <c r="E1803" s="8">
        <f>Päälaskenta!F$15</f>
        <v>0.08</v>
      </c>
      <c r="F1803" s="93">
        <f>SQRT(POWER(Päälaskenta!C$15/(2*Päälaskenta!E$15),2)+(D1803/Päälaskenta!E$15))-Päälaskenta!C$15/(2*Päälaskenta!E$15)</f>
        <v>2.3487</v>
      </c>
      <c r="G1803" s="57">
        <f>2*SQRT((POWER(F1803,2))+POWER(Päälaskenta!E$15*F1803,2))+Päälaskenta!C$15</f>
        <v>9.64</v>
      </c>
      <c r="H1803" s="57">
        <f t="shared" si="197"/>
        <v>1.3</v>
      </c>
      <c r="I1803" s="62">
        <f t="shared" si="198"/>
        <v>1.7899999999999999E-4</v>
      </c>
      <c r="M1803" s="8">
        <f>IF(F1803&gt;(Päälaskenta!D$24+Päälaskenta!D$20),(F1803*Päälaskenta!C$15 + F1803*F1803*Päälaskenta!E$15)+(Päälaskenta!C$15 + F1803*Päälaskenta!E$15)*(F1803-(Päälaskenta!D$24+Päälaskenta!D$20)),F1803*Päälaskenta!C$15 + F1803*F1803*Päälaskenta!E$15)</f>
        <v>16.032193379999999</v>
      </c>
      <c r="N1803" s="8">
        <f>IF(F1803&gt;Päälaskenta!D$24+Päälaskenta!D$20,2*SQRT(POWER((Päälaskenta!D$24+Päälaskenta!D$20),2)+POWER(Päälaskenta!E$15*(Päälaskenta!D$24+Päälaskenta!D$20),2))+Päälaskenta!C$15,(2*SQRT((POWER(F1803,2))+POWER(Päälaskenta!E$15*F1803,2))+Päälaskenta!C$15))</f>
        <v>7.8083261120685199</v>
      </c>
      <c r="O1803" s="8">
        <f t="shared" si="199"/>
        <v>2.0532176999140299</v>
      </c>
      <c r="P1803" s="8">
        <f>Päälaskenta!F$15</f>
        <v>0.08</v>
      </c>
      <c r="Q1803" s="8">
        <f t="shared" si="200"/>
        <v>323.73746025919098</v>
      </c>
      <c r="R1803" s="8">
        <f t="shared" si="201"/>
        <v>0.15593624282992499</v>
      </c>
      <c r="S1803" s="8">
        <f t="shared" si="202"/>
        <v>5.9634022753459698E-5</v>
      </c>
    </row>
    <row r="1804" spans="1:19" x14ac:dyDescent="0.2">
      <c r="A1804" s="8">
        <v>1802</v>
      </c>
      <c r="B1804" s="8">
        <f>IF(Päälaskenta!C$7,Päälaskenta!E$7,Päälaskenta!G$5)</f>
        <v>2.5</v>
      </c>
      <c r="C1804" s="56">
        <v>0.19800000000000001</v>
      </c>
      <c r="D1804" s="92">
        <f t="shared" si="196"/>
        <v>12.62626</v>
      </c>
      <c r="E1804" s="8">
        <f>Päälaskenta!F$15</f>
        <v>0.08</v>
      </c>
      <c r="F1804" s="93">
        <f>SQRT(POWER(Päälaskenta!C$15/(2*Päälaskenta!E$15),2)+(D1804/Päälaskenta!E$15))-Päälaskenta!C$15/(2*Päälaskenta!E$15)</f>
        <v>2.3570000000000002</v>
      </c>
      <c r="G1804" s="57">
        <f>2*SQRT((POWER(F1804,2))+POWER(Päälaskenta!E$15*F1804,2))+Päälaskenta!C$15</f>
        <v>9.67</v>
      </c>
      <c r="H1804" s="57">
        <f t="shared" si="197"/>
        <v>1.31</v>
      </c>
      <c r="I1804" s="62">
        <f t="shared" si="198"/>
        <v>1.75E-4</v>
      </c>
      <c r="M1804" s="8">
        <f>IF(F1804&gt;(Päälaskenta!D$24+Päälaskenta!D$20),(F1804*Päälaskenta!C$15 + F1804*F1804*Päälaskenta!E$15)+(Päälaskenta!C$15 + F1804*Päälaskenta!E$15)*(F1804-(Päälaskenta!D$24+Päälaskenta!D$20)),F1804*Päälaskenta!C$15 + F1804*F1804*Päälaskenta!E$15)</f>
        <v>16.145997999999999</v>
      </c>
      <c r="N1804" s="8">
        <f>IF(F1804&gt;Päälaskenta!D$24+Päälaskenta!D$20,2*SQRT(POWER((Päälaskenta!D$24+Päälaskenta!D$20),2)+POWER(Päälaskenta!E$15*(Päälaskenta!D$24+Päälaskenta!D$20),2))+Päälaskenta!C$15,(2*SQRT((POWER(F1804,2))+POWER(Päälaskenta!E$15*F1804,2))+Päälaskenta!C$15))</f>
        <v>7.8083261120685199</v>
      </c>
      <c r="O1804" s="8">
        <f t="shared" si="199"/>
        <v>2.0677924779607801</v>
      </c>
      <c r="P1804" s="8">
        <f>Päälaskenta!F$15</f>
        <v>0.08</v>
      </c>
      <c r="Q1804" s="8">
        <f t="shared" si="200"/>
        <v>327.57660290339197</v>
      </c>
      <c r="R1804" s="8">
        <f t="shared" si="201"/>
        <v>0.154837130538478</v>
      </c>
      <c r="S1804" s="8">
        <f t="shared" si="202"/>
        <v>5.8244412335474501E-5</v>
      </c>
    </row>
    <row r="1805" spans="1:19" x14ac:dyDescent="0.2">
      <c r="A1805" s="8">
        <v>1803</v>
      </c>
      <c r="B1805" s="8">
        <f>IF(Päälaskenta!C$7,Päälaskenta!E$7,Päälaskenta!G$5)</f>
        <v>2.5</v>
      </c>
      <c r="C1805" s="56">
        <v>0.19700000000000001</v>
      </c>
      <c r="D1805" s="92">
        <f t="shared" si="196"/>
        <v>12.69036</v>
      </c>
      <c r="E1805" s="8">
        <f>Päälaskenta!F$15</f>
        <v>0.08</v>
      </c>
      <c r="F1805" s="93">
        <f>SQRT(POWER(Päälaskenta!C$15/(2*Päälaskenta!E$15),2)+(D1805/Päälaskenta!E$15))-Päälaskenta!C$15/(2*Päälaskenta!E$15)</f>
        <v>2.3653</v>
      </c>
      <c r="G1805" s="57">
        <f>2*SQRT((POWER(F1805,2))+POWER(Päälaskenta!E$15*F1805,2))+Päälaskenta!C$15</f>
        <v>9.69</v>
      </c>
      <c r="H1805" s="57">
        <f t="shared" si="197"/>
        <v>1.31</v>
      </c>
      <c r="I1805" s="62">
        <f t="shared" si="198"/>
        <v>1.73E-4</v>
      </c>
      <c r="M1805" s="8">
        <f>IF(F1805&gt;(Päälaskenta!D$24+Päälaskenta!D$20),(F1805*Päälaskenta!C$15 + F1805*F1805*Päälaskenta!E$15)+(Päälaskenta!C$15 + F1805*Päälaskenta!E$15)*(F1805-(Päälaskenta!D$24+Päälaskenta!D$20)),F1805*Päälaskenta!C$15 + F1805*F1805*Päälaskenta!E$15)</f>
        <v>16.260078180000001</v>
      </c>
      <c r="N1805" s="8">
        <f>IF(F1805&gt;Päälaskenta!D$24+Päälaskenta!D$20,2*SQRT(POWER((Päälaskenta!D$24+Päälaskenta!D$20),2)+POWER(Päälaskenta!E$15*(Päälaskenta!D$24+Päälaskenta!D$20),2))+Päälaskenta!C$15,(2*SQRT((POWER(F1805,2))+POWER(Päälaskenta!E$15*F1805,2))+Päälaskenta!C$15))</f>
        <v>7.8083261120685199</v>
      </c>
      <c r="O1805" s="8">
        <f t="shared" si="199"/>
        <v>2.0824025465417599</v>
      </c>
      <c r="P1805" s="8">
        <f>Päälaskenta!F$15</f>
        <v>0.08</v>
      </c>
      <c r="Q1805" s="8">
        <f t="shared" si="200"/>
        <v>331.44318973498201</v>
      </c>
      <c r="R1805" s="8">
        <f t="shared" si="201"/>
        <v>0.153750798263382</v>
      </c>
      <c r="S1805" s="8">
        <f t="shared" si="202"/>
        <v>5.6893390731805003E-5</v>
      </c>
    </row>
    <row r="1806" spans="1:19" x14ac:dyDescent="0.2">
      <c r="A1806" s="8">
        <v>1804</v>
      </c>
      <c r="B1806" s="8">
        <f>IF(Päälaskenta!C$7,Päälaskenta!E$7,Päälaskenta!G$5)</f>
        <v>2.5</v>
      </c>
      <c r="C1806" s="56">
        <v>0.19600000000000001</v>
      </c>
      <c r="D1806" s="92">
        <f t="shared" si="196"/>
        <v>12.755100000000001</v>
      </c>
      <c r="E1806" s="8">
        <f>Päälaskenta!F$15</f>
        <v>0.08</v>
      </c>
      <c r="F1806" s="93">
        <f>SQRT(POWER(Päälaskenta!C$15/(2*Päälaskenta!E$15),2)+(D1806/Päälaskenta!E$15))-Päälaskenta!C$15/(2*Päälaskenta!E$15)</f>
        <v>2.3736000000000002</v>
      </c>
      <c r="G1806" s="57">
        <f>2*SQRT((POWER(F1806,2))+POWER(Päälaskenta!E$15*F1806,2))+Päälaskenta!C$15</f>
        <v>9.7100000000000009</v>
      </c>
      <c r="H1806" s="57">
        <f t="shared" si="197"/>
        <v>1.31</v>
      </c>
      <c r="I1806" s="62">
        <f t="shared" si="198"/>
        <v>1.7200000000000001E-4</v>
      </c>
      <c r="M1806" s="8">
        <f>IF(F1806&gt;(Päälaskenta!D$24+Päälaskenta!D$20),(F1806*Päälaskenta!C$15 + F1806*F1806*Päälaskenta!E$15)+(Päälaskenta!C$15 + F1806*Päälaskenta!E$15)*(F1806-(Päälaskenta!D$24+Päälaskenta!D$20)),F1806*Päälaskenta!C$15 + F1806*F1806*Päälaskenta!E$15)</f>
        <v>16.374433920000001</v>
      </c>
      <c r="N1806" s="8">
        <f>IF(F1806&gt;Päälaskenta!D$24+Päälaskenta!D$20,2*SQRT(POWER((Päälaskenta!D$24+Päälaskenta!D$20),2)+POWER(Päälaskenta!E$15*(Päälaskenta!D$24+Päälaskenta!D$20),2))+Päälaskenta!C$15,(2*SQRT((POWER(F1806,2))+POWER(Päälaskenta!E$15*F1806,2))+Päälaskenta!C$15))</f>
        <v>7.8083261120685199</v>
      </c>
      <c r="O1806" s="8">
        <f t="shared" si="199"/>
        <v>2.09704790565698</v>
      </c>
      <c r="P1806" s="8">
        <f>Päälaskenta!F$15</f>
        <v>0.08</v>
      </c>
      <c r="Q1806" s="8">
        <f t="shared" si="200"/>
        <v>335.337309676117</v>
      </c>
      <c r="R1806" s="8">
        <f t="shared" si="201"/>
        <v>0.15267703373528299</v>
      </c>
      <c r="S1806" s="8">
        <f t="shared" si="202"/>
        <v>5.5579708638929503E-5</v>
      </c>
    </row>
    <row r="1807" spans="1:19" x14ac:dyDescent="0.2">
      <c r="A1807" s="8">
        <v>1805</v>
      </c>
      <c r="B1807" s="8">
        <f>IF(Päälaskenta!C$7,Päälaskenta!E$7,Päälaskenta!G$5)</f>
        <v>2.5</v>
      </c>
      <c r="C1807" s="56">
        <v>0.19500000000000001</v>
      </c>
      <c r="D1807" s="92">
        <f t="shared" si="196"/>
        <v>12.820510000000001</v>
      </c>
      <c r="E1807" s="8">
        <f>Päälaskenta!F$15</f>
        <v>0.08</v>
      </c>
      <c r="F1807" s="93">
        <f>SQRT(POWER(Päälaskenta!C$15/(2*Päälaskenta!E$15),2)+(D1807/Päälaskenta!E$15))-Päälaskenta!C$15/(2*Päälaskenta!E$15)</f>
        <v>2.3820999999999999</v>
      </c>
      <c r="G1807" s="57">
        <f>2*SQRT((POWER(F1807,2))+POWER(Päälaskenta!E$15*F1807,2))+Päälaskenta!C$15</f>
        <v>9.74</v>
      </c>
      <c r="H1807" s="57">
        <f t="shared" si="197"/>
        <v>1.32</v>
      </c>
      <c r="I1807" s="62">
        <f t="shared" si="198"/>
        <v>1.6799999999999999E-4</v>
      </c>
      <c r="M1807" s="8">
        <f>IF(F1807&gt;(Päälaskenta!D$24+Päälaskenta!D$20),(F1807*Päälaskenta!C$15 + F1807*F1807*Päälaskenta!E$15)+(Päälaskenta!C$15 + F1807*Päälaskenta!E$15)*(F1807-(Päälaskenta!D$24+Päälaskenta!D$20)),F1807*Päälaskenta!C$15 + F1807*F1807*Päälaskenta!E$15)</f>
        <v>16.491830820000001</v>
      </c>
      <c r="N1807" s="8">
        <f>IF(F1807&gt;Päälaskenta!D$24+Päälaskenta!D$20,2*SQRT(POWER((Päälaskenta!D$24+Päälaskenta!D$20),2)+POWER(Päälaskenta!E$15*(Päälaskenta!D$24+Päälaskenta!D$20),2))+Päälaskenta!C$15,(2*SQRT((POWER(F1807,2))+POWER(Päälaskenta!E$15*F1807,2))+Päälaskenta!C$15))</f>
        <v>7.8083261120685199</v>
      </c>
      <c r="O1807" s="8">
        <f t="shared" si="199"/>
        <v>2.1120827413330399</v>
      </c>
      <c r="P1807" s="8">
        <f>Päälaskenta!F$15</f>
        <v>0.08</v>
      </c>
      <c r="Q1807" s="8">
        <f t="shared" si="200"/>
        <v>339.35389311552001</v>
      </c>
      <c r="R1807" s="8">
        <f t="shared" si="201"/>
        <v>0.15159020410082</v>
      </c>
      <c r="S1807" s="8">
        <f t="shared" si="202"/>
        <v>5.4271814977902203E-5</v>
      </c>
    </row>
    <row r="1808" spans="1:19" x14ac:dyDescent="0.2">
      <c r="A1808" s="8">
        <v>1806</v>
      </c>
      <c r="B1808" s="8">
        <f>IF(Päälaskenta!C$7,Päälaskenta!E$7,Päälaskenta!G$5)</f>
        <v>2.5</v>
      </c>
      <c r="C1808" s="56">
        <v>0.19400000000000001</v>
      </c>
      <c r="D1808" s="92">
        <f t="shared" si="196"/>
        <v>12.8866</v>
      </c>
      <c r="E1808" s="8">
        <f>Päälaskenta!F$15</f>
        <v>0.08</v>
      </c>
      <c r="F1808" s="93">
        <f>SQRT(POWER(Päälaskenta!C$15/(2*Päälaskenta!E$15),2)+(D1808/Päälaskenta!E$15))-Päälaskenta!C$15/(2*Päälaskenta!E$15)</f>
        <v>2.3906000000000001</v>
      </c>
      <c r="G1808" s="57">
        <f>2*SQRT((POWER(F1808,2))+POWER(Päälaskenta!E$15*F1808,2))+Päälaskenta!C$15</f>
        <v>9.76</v>
      </c>
      <c r="H1808" s="57">
        <f t="shared" si="197"/>
        <v>1.32</v>
      </c>
      <c r="I1808" s="62">
        <f t="shared" si="198"/>
        <v>1.66E-4</v>
      </c>
      <c r="M1808" s="8">
        <f>IF(F1808&gt;(Päälaskenta!D$24+Päälaskenta!D$20),(F1808*Päälaskenta!C$15 + F1808*F1808*Päälaskenta!E$15)+(Päälaskenta!C$15 + F1808*Päälaskenta!E$15)*(F1808-(Päälaskenta!D$24+Päälaskenta!D$20)),F1808*Päälaskenta!C$15 + F1808*F1808*Päälaskenta!E$15)</f>
        <v>16.609516719999998</v>
      </c>
      <c r="N1808" s="8">
        <f>IF(F1808&gt;Päälaskenta!D$24+Päälaskenta!D$20,2*SQRT(POWER((Päälaskenta!D$24+Päälaskenta!D$20),2)+POWER(Päälaskenta!E$15*(Päälaskenta!D$24+Päälaskenta!D$20),2))+Päälaskenta!C$15,(2*SQRT((POWER(F1808,2))+POWER(Päälaskenta!E$15*F1808,2))+Päälaskenta!C$15))</f>
        <v>7.8083261120685199</v>
      </c>
      <c r="O1808" s="8">
        <f t="shared" si="199"/>
        <v>2.12715458878291</v>
      </c>
      <c r="P1808" s="8">
        <f>Päälaskenta!F$15</f>
        <v>0.08</v>
      </c>
      <c r="Q1808" s="8">
        <f t="shared" si="200"/>
        <v>343.39954163402001</v>
      </c>
      <c r="R1808" s="8">
        <f t="shared" si="201"/>
        <v>0.15051611929139899</v>
      </c>
      <c r="S1808" s="8">
        <f t="shared" si="202"/>
        <v>5.3000576686078903E-5</v>
      </c>
    </row>
    <row r="1809" spans="1:19" x14ac:dyDescent="0.2">
      <c r="A1809" s="8">
        <v>1807</v>
      </c>
      <c r="B1809" s="8">
        <f>IF(Päälaskenta!C$7,Päälaskenta!E$7,Päälaskenta!G$5)</f>
        <v>2.5</v>
      </c>
      <c r="C1809" s="56">
        <v>0.193</v>
      </c>
      <c r="D1809" s="92">
        <f t="shared" si="196"/>
        <v>12.95337</v>
      </c>
      <c r="E1809" s="8">
        <f>Päälaskenta!F$15</f>
        <v>0.08</v>
      </c>
      <c r="F1809" s="93">
        <f>SQRT(POWER(Päälaskenta!C$15/(2*Päälaskenta!E$15),2)+(D1809/Päälaskenta!E$15))-Päälaskenta!C$15/(2*Päälaskenta!E$15)</f>
        <v>2.3990999999999998</v>
      </c>
      <c r="G1809" s="57">
        <f>2*SQRT((POWER(F1809,2))+POWER(Päälaskenta!E$15*F1809,2))+Päälaskenta!C$15</f>
        <v>9.7899999999999991</v>
      </c>
      <c r="H1809" s="57">
        <f t="shared" si="197"/>
        <v>1.32</v>
      </c>
      <c r="I1809" s="62">
        <f t="shared" si="198"/>
        <v>1.65E-4</v>
      </c>
      <c r="M1809" s="8">
        <f>IF(F1809&gt;(Päälaskenta!D$24+Päälaskenta!D$20),(F1809*Päälaskenta!C$15 + F1809*F1809*Päälaskenta!E$15)+(Päälaskenta!C$15 + F1809*Päälaskenta!E$15)*(F1809-(Päälaskenta!D$24+Päälaskenta!D$20)),F1809*Päälaskenta!C$15 + F1809*F1809*Päälaskenta!E$15)</f>
        <v>16.727491619999999</v>
      </c>
      <c r="N1809" s="8">
        <f>IF(F1809&gt;Päälaskenta!D$24+Päälaskenta!D$20,2*SQRT(POWER((Päälaskenta!D$24+Päälaskenta!D$20),2)+POWER(Päälaskenta!E$15*(Päälaskenta!D$24+Päälaskenta!D$20),2))+Päälaskenta!C$15,(2*SQRT((POWER(F1809,2))+POWER(Päälaskenta!E$15*F1809,2))+Päälaskenta!C$15))</f>
        <v>7.8083261120685199</v>
      </c>
      <c r="O1809" s="8">
        <f t="shared" si="199"/>
        <v>2.1422634480066201</v>
      </c>
      <c r="P1809" s="8">
        <f>Päälaskenta!F$15</f>
        <v>0.08</v>
      </c>
      <c r="Q1809" s="8">
        <f t="shared" si="200"/>
        <v>347.47435106173299</v>
      </c>
      <c r="R1809" s="8">
        <f t="shared" si="201"/>
        <v>0.14945456597992901</v>
      </c>
      <c r="S1809" s="8">
        <f t="shared" si="202"/>
        <v>5.17647966530665E-5</v>
      </c>
    </row>
    <row r="1810" spans="1:19" x14ac:dyDescent="0.2">
      <c r="A1810" s="8">
        <v>1808</v>
      </c>
      <c r="B1810" s="8">
        <f>IF(Päälaskenta!C$7,Päälaskenta!E$7,Päälaskenta!G$5)</f>
        <v>2.5</v>
      </c>
      <c r="C1810" s="56">
        <v>0.192</v>
      </c>
      <c r="D1810" s="92">
        <f t="shared" si="196"/>
        <v>13.02083</v>
      </c>
      <c r="E1810" s="8">
        <f>Päälaskenta!F$15</f>
        <v>0.08</v>
      </c>
      <c r="F1810" s="93">
        <f>SQRT(POWER(Päälaskenta!C$15/(2*Päälaskenta!E$15),2)+(D1810/Päälaskenta!E$15))-Päälaskenta!C$15/(2*Päälaskenta!E$15)</f>
        <v>2.4077999999999999</v>
      </c>
      <c r="G1810" s="57">
        <f>2*SQRT((POWER(F1810,2))+POWER(Päälaskenta!E$15*F1810,2))+Päälaskenta!C$15</f>
        <v>9.81</v>
      </c>
      <c r="H1810" s="57">
        <f t="shared" si="197"/>
        <v>1.33</v>
      </c>
      <c r="I1810" s="62">
        <f t="shared" si="198"/>
        <v>1.6100000000000001E-4</v>
      </c>
      <c r="M1810" s="8">
        <f>IF(F1810&gt;(Päälaskenta!D$24+Päälaskenta!D$20),(F1810*Päälaskenta!C$15 + F1810*F1810*Päälaskenta!E$15)+(Päälaskenta!C$15 + F1810*Päälaskenta!E$15)*(F1810-(Päälaskenta!D$24+Päälaskenta!D$20)),F1810*Päälaskenta!C$15 + F1810*F1810*Päälaskenta!E$15)</f>
        <v>16.84854168</v>
      </c>
      <c r="N1810" s="8">
        <f>IF(F1810&gt;Päälaskenta!D$24+Päälaskenta!D$20,2*SQRT(POWER((Päälaskenta!D$24+Päälaskenta!D$20),2)+POWER(Päälaskenta!E$15*(Päälaskenta!D$24+Päälaskenta!D$20),2))+Päälaskenta!C$15,(2*SQRT((POWER(F1810,2))+POWER(Päälaskenta!E$15*F1810,2))+Päälaskenta!C$15))</f>
        <v>7.8083261120685199</v>
      </c>
      <c r="O1810" s="8">
        <f t="shared" si="199"/>
        <v>2.1577661381174802</v>
      </c>
      <c r="P1810" s="8">
        <f>Päälaskenta!F$15</f>
        <v>0.08</v>
      </c>
      <c r="Q1810" s="8">
        <f t="shared" si="200"/>
        <v>351.67533667874699</v>
      </c>
      <c r="R1810" s="8">
        <f t="shared" si="201"/>
        <v>0.148380794461732</v>
      </c>
      <c r="S1810" s="8">
        <f t="shared" si="202"/>
        <v>5.0535456544554802E-5</v>
      </c>
    </row>
    <row r="1811" spans="1:19" x14ac:dyDescent="0.2">
      <c r="A1811" s="8">
        <v>1809</v>
      </c>
      <c r="B1811" s="8">
        <f>IF(Päälaskenta!C$7,Päälaskenta!E$7,Päälaskenta!G$5)</f>
        <v>2.5</v>
      </c>
      <c r="C1811" s="56">
        <v>0.191</v>
      </c>
      <c r="D1811" s="92">
        <f t="shared" si="196"/>
        <v>13.08901</v>
      </c>
      <c r="E1811" s="8">
        <f>Päälaskenta!F$15</f>
        <v>0.08</v>
      </c>
      <c r="F1811" s="93">
        <f>SQRT(POWER(Päälaskenta!C$15/(2*Päälaskenta!E$15),2)+(D1811/Päälaskenta!E$15))-Päälaskenta!C$15/(2*Päälaskenta!E$15)</f>
        <v>2.4165000000000001</v>
      </c>
      <c r="G1811" s="57">
        <f>2*SQRT((POWER(F1811,2))+POWER(Päälaskenta!E$15*F1811,2))+Päälaskenta!C$15</f>
        <v>9.83</v>
      </c>
      <c r="H1811" s="57">
        <f t="shared" si="197"/>
        <v>1.33</v>
      </c>
      <c r="I1811" s="62">
        <f t="shared" si="198"/>
        <v>1.6000000000000001E-4</v>
      </c>
      <c r="M1811" s="8">
        <f>IF(F1811&gt;(Päälaskenta!D$24+Päälaskenta!D$20),(F1811*Päälaskenta!C$15 + F1811*F1811*Päälaskenta!E$15)+(Päälaskenta!C$15 + F1811*Päälaskenta!E$15)*(F1811-(Päälaskenta!D$24+Päälaskenta!D$20)),F1811*Päälaskenta!C$15 + F1811*F1811*Päälaskenta!E$15)</f>
        <v>16.969894499999999</v>
      </c>
      <c r="N1811" s="8">
        <f>IF(F1811&gt;Päälaskenta!D$24+Päälaskenta!D$20,2*SQRT(POWER((Päälaskenta!D$24+Päälaskenta!D$20),2)+POWER(Päälaskenta!E$15*(Päälaskenta!D$24+Päälaskenta!D$20),2))+Päälaskenta!C$15,(2*SQRT((POWER(F1811,2))+POWER(Päälaskenta!E$15*F1811,2))+Päälaskenta!C$15))</f>
        <v>7.8083261120685199</v>
      </c>
      <c r="O1811" s="8">
        <f t="shared" si="199"/>
        <v>2.1733076022236602</v>
      </c>
      <c r="P1811" s="8">
        <f>Päälaskenta!F$15</f>
        <v>0.08</v>
      </c>
      <c r="Q1811" s="8">
        <f t="shared" si="200"/>
        <v>355.90707512059601</v>
      </c>
      <c r="R1811" s="8">
        <f t="shared" si="201"/>
        <v>0.14731971374365399</v>
      </c>
      <c r="S1811" s="8">
        <f t="shared" si="202"/>
        <v>4.9340866760308599E-5</v>
      </c>
    </row>
    <row r="1812" spans="1:19" x14ac:dyDescent="0.2">
      <c r="A1812" s="8">
        <v>1810</v>
      </c>
      <c r="B1812" s="8">
        <f>IF(Päälaskenta!C$7,Päälaskenta!E$7,Päälaskenta!G$5)</f>
        <v>2.5</v>
      </c>
      <c r="C1812" s="56">
        <v>0.19</v>
      </c>
      <c r="D1812" s="92">
        <f t="shared" si="196"/>
        <v>13.15789</v>
      </c>
      <c r="E1812" s="8">
        <f>Päälaskenta!F$15</f>
        <v>0.08</v>
      </c>
      <c r="F1812" s="93">
        <f>SQRT(POWER(Päälaskenta!C$15/(2*Päälaskenta!E$15),2)+(D1812/Päälaskenta!E$15))-Päälaskenta!C$15/(2*Päälaskenta!E$15)</f>
        <v>2.4253</v>
      </c>
      <c r="G1812" s="57">
        <f>2*SQRT((POWER(F1812,2))+POWER(Päälaskenta!E$15*F1812,2))+Päälaskenta!C$15</f>
        <v>9.86</v>
      </c>
      <c r="H1812" s="57">
        <f t="shared" si="197"/>
        <v>1.33</v>
      </c>
      <c r="I1812" s="62">
        <f t="shared" si="198"/>
        <v>1.5799999999999999E-4</v>
      </c>
      <c r="M1812" s="8">
        <f>IF(F1812&gt;(Päälaskenta!D$24+Päälaskenta!D$20),(F1812*Päälaskenta!C$15 + F1812*F1812*Päälaskenta!E$15)+(Päälaskenta!C$15 + F1812*Päälaskenta!E$15)*(F1812-(Päälaskenta!D$24+Päälaskenta!D$20)),F1812*Päälaskenta!C$15 + F1812*F1812*Päälaskenta!E$15)</f>
        <v>17.092950179999999</v>
      </c>
      <c r="N1812" s="8">
        <f>IF(F1812&gt;Päälaskenta!D$24+Päälaskenta!D$20,2*SQRT(POWER((Päälaskenta!D$24+Päälaskenta!D$20),2)+POWER(Päälaskenta!E$15*(Päälaskenta!D$24+Päälaskenta!D$20),2))+Päälaskenta!C$15,(2*SQRT((POWER(F1812,2))+POWER(Päälaskenta!E$15*F1812,2))+Päälaskenta!C$15))</f>
        <v>7.8083261120685199</v>
      </c>
      <c r="O1812" s="8">
        <f t="shared" si="199"/>
        <v>2.1890671489221201</v>
      </c>
      <c r="P1812" s="8">
        <f>Päälaskenta!F$15</f>
        <v>0.08</v>
      </c>
      <c r="Q1812" s="8">
        <f t="shared" si="200"/>
        <v>360.21884460205098</v>
      </c>
      <c r="R1812" s="8">
        <f t="shared" si="201"/>
        <v>0.146259128686</v>
      </c>
      <c r="S1812" s="8">
        <f t="shared" si="202"/>
        <v>4.8166729571310699E-5</v>
      </c>
    </row>
    <row r="1813" spans="1:19" x14ac:dyDescent="0.2">
      <c r="A1813" s="8">
        <v>1811</v>
      </c>
      <c r="B1813" s="8">
        <f>IF(Päälaskenta!C$7,Päälaskenta!E$7,Päälaskenta!G$5)</f>
        <v>2.5</v>
      </c>
      <c r="C1813" s="56">
        <v>0.189</v>
      </c>
      <c r="D1813" s="92">
        <f t="shared" si="196"/>
        <v>13.227510000000001</v>
      </c>
      <c r="E1813" s="8">
        <f>Päälaskenta!F$15</f>
        <v>0.08</v>
      </c>
      <c r="F1813" s="93">
        <f>SQRT(POWER(Päälaskenta!C$15/(2*Päälaskenta!E$15),2)+(D1813/Päälaskenta!E$15))-Päälaskenta!C$15/(2*Päälaskenta!E$15)</f>
        <v>2.4340999999999999</v>
      </c>
      <c r="G1813" s="57">
        <f>2*SQRT((POWER(F1813,2))+POWER(Päälaskenta!E$15*F1813,2))+Päälaskenta!C$15</f>
        <v>9.8800000000000008</v>
      </c>
      <c r="H1813" s="57">
        <f t="shared" si="197"/>
        <v>1.34</v>
      </c>
      <c r="I1813" s="62">
        <f t="shared" si="198"/>
        <v>1.55E-4</v>
      </c>
      <c r="M1813" s="8">
        <f>IF(F1813&gt;(Päälaskenta!D$24+Päälaskenta!D$20),(F1813*Päälaskenta!C$15 + F1813*F1813*Päälaskenta!E$15)+(Päälaskenta!C$15 + F1813*Päälaskenta!E$15)*(F1813-(Päälaskenta!D$24+Päälaskenta!D$20)),F1813*Päälaskenta!C$15 + F1813*F1813*Päälaskenta!E$15)</f>
        <v>17.21631562</v>
      </c>
      <c r="N1813" s="8">
        <f>IF(F1813&gt;Päälaskenta!D$24+Päälaskenta!D$20,2*SQRT(POWER((Päälaskenta!D$24+Päälaskenta!D$20),2)+POWER(Päälaskenta!E$15*(Päälaskenta!D$24+Päälaskenta!D$20),2))+Päälaskenta!C$15,(2*SQRT((POWER(F1813,2))+POWER(Päälaskenta!E$15*F1813,2))+Päälaskenta!C$15))</f>
        <v>7.8083261120685199</v>
      </c>
      <c r="O1813" s="8">
        <f t="shared" si="199"/>
        <v>2.2048663660948402</v>
      </c>
      <c r="P1813" s="8">
        <f>Päälaskenta!F$15</f>
        <v>0.08</v>
      </c>
      <c r="Q1813" s="8">
        <f t="shared" si="200"/>
        <v>364.56229024157398</v>
      </c>
      <c r="R1813" s="8">
        <f t="shared" si="201"/>
        <v>0.14521109249970901</v>
      </c>
      <c r="S1813" s="8">
        <f t="shared" si="202"/>
        <v>4.7025836499362899E-5</v>
      </c>
    </row>
    <row r="1814" spans="1:19" x14ac:dyDescent="0.2">
      <c r="A1814" s="8">
        <v>1812</v>
      </c>
      <c r="B1814" s="8">
        <f>IF(Päälaskenta!C$7,Päälaskenta!E$7,Päälaskenta!G$5)</f>
        <v>2.5</v>
      </c>
      <c r="C1814" s="56">
        <v>0.188</v>
      </c>
      <c r="D1814" s="92">
        <f t="shared" si="196"/>
        <v>13.29787</v>
      </c>
      <c r="E1814" s="8">
        <f>Päälaskenta!F$15</f>
        <v>0.08</v>
      </c>
      <c r="F1814" s="93">
        <f>SQRT(POWER(Päälaskenta!C$15/(2*Päälaskenta!E$15),2)+(D1814/Päälaskenta!E$15))-Päälaskenta!C$15/(2*Päälaskenta!E$15)</f>
        <v>2.4430999999999998</v>
      </c>
      <c r="G1814" s="57">
        <f>2*SQRT((POWER(F1814,2))+POWER(Päälaskenta!E$15*F1814,2))+Päälaskenta!C$15</f>
        <v>9.91</v>
      </c>
      <c r="H1814" s="57">
        <f t="shared" si="197"/>
        <v>1.34</v>
      </c>
      <c r="I1814" s="62">
        <f t="shared" si="198"/>
        <v>1.5300000000000001E-4</v>
      </c>
      <c r="M1814" s="8">
        <f>IF(F1814&gt;(Päälaskenta!D$24+Päälaskenta!D$20),(F1814*Päälaskenta!C$15 + F1814*F1814*Päälaskenta!E$15)+(Päälaskenta!C$15 + F1814*Päälaskenta!E$15)*(F1814-(Päälaskenta!D$24+Päälaskenta!D$20)),F1814*Päälaskenta!C$15 + F1814*F1814*Päälaskenta!E$15)</f>
        <v>17.342805219999999</v>
      </c>
      <c r="N1814" s="8">
        <f>IF(F1814&gt;Päälaskenta!D$24+Päälaskenta!D$20,2*SQRT(POWER((Päälaskenta!D$24+Päälaskenta!D$20),2)+POWER(Päälaskenta!E$15*(Päälaskenta!D$24+Päälaskenta!D$20),2))+Päälaskenta!C$15,(2*SQRT((POWER(F1814,2))+POWER(Päälaskenta!E$15*F1814,2))+Päälaskenta!C$15))</f>
        <v>7.8083261120685199</v>
      </c>
      <c r="O1814" s="8">
        <f t="shared" si="199"/>
        <v>2.2210656895073901</v>
      </c>
      <c r="P1814" s="8">
        <f>Päälaskenta!F$15</f>
        <v>0.08</v>
      </c>
      <c r="Q1814" s="8">
        <f t="shared" si="200"/>
        <v>369.03732621650198</v>
      </c>
      <c r="R1814" s="8">
        <f t="shared" si="201"/>
        <v>0.14415199665143899</v>
      </c>
      <c r="S1814" s="8">
        <f t="shared" si="202"/>
        <v>4.58922580886026E-5</v>
      </c>
    </row>
    <row r="1815" spans="1:19" x14ac:dyDescent="0.2">
      <c r="A1815" s="8">
        <v>1813</v>
      </c>
      <c r="B1815" s="8">
        <f>IF(Päälaskenta!C$7,Päälaskenta!E$7,Päälaskenta!G$5)</f>
        <v>2.5</v>
      </c>
      <c r="C1815" s="56">
        <v>0.187</v>
      </c>
      <c r="D1815" s="92">
        <f t="shared" si="196"/>
        <v>13.368980000000001</v>
      </c>
      <c r="E1815" s="8">
        <f>Päälaskenta!F$15</f>
        <v>0.08</v>
      </c>
      <c r="F1815" s="93">
        <f>SQRT(POWER(Päälaskenta!C$15/(2*Päälaskenta!E$15),2)+(D1815/Päälaskenta!E$15))-Päälaskenta!C$15/(2*Päälaskenta!E$15)</f>
        <v>2.4521000000000002</v>
      </c>
      <c r="G1815" s="57">
        <f>2*SQRT((POWER(F1815,2))+POWER(Päälaskenta!E$15*F1815,2))+Päälaskenta!C$15</f>
        <v>9.94</v>
      </c>
      <c r="H1815" s="57">
        <f t="shared" si="197"/>
        <v>1.34</v>
      </c>
      <c r="I1815" s="62">
        <f t="shared" si="198"/>
        <v>1.5100000000000001E-4</v>
      </c>
      <c r="M1815" s="8">
        <f>IF(F1815&gt;(Päälaskenta!D$24+Päälaskenta!D$20),(F1815*Päälaskenta!C$15 + F1815*F1815*Päälaskenta!E$15)+(Päälaskenta!C$15 + F1815*Päälaskenta!E$15)*(F1815-(Päälaskenta!D$24+Päälaskenta!D$20)),F1815*Päälaskenta!C$15 + F1815*F1815*Päälaskenta!E$15)</f>
        <v>17.469618820000001</v>
      </c>
      <c r="N1815" s="8">
        <f>IF(F1815&gt;Päälaskenta!D$24+Päälaskenta!D$20,2*SQRT(POWER((Päälaskenta!D$24+Päälaskenta!D$20),2)+POWER(Päälaskenta!E$15*(Päälaskenta!D$24+Päälaskenta!D$20),2))+Päälaskenta!C$15,(2*SQRT((POWER(F1815,2))+POWER(Päälaskenta!E$15*F1815,2))+Päälaskenta!C$15))</f>
        <v>7.8083261120685199</v>
      </c>
      <c r="O1815" s="8">
        <f t="shared" si="199"/>
        <v>2.2373065070885101</v>
      </c>
      <c r="P1815" s="8">
        <f>Päälaskenta!F$15</f>
        <v>0.08</v>
      </c>
      <c r="Q1815" s="8">
        <f t="shared" si="200"/>
        <v>373.54572092519601</v>
      </c>
      <c r="R1815" s="8">
        <f t="shared" si="201"/>
        <v>0.143105583800025</v>
      </c>
      <c r="S1815" s="8">
        <f t="shared" si="202"/>
        <v>4.4791178131335601E-5</v>
      </c>
    </row>
    <row r="1816" spans="1:19" x14ac:dyDescent="0.2">
      <c r="A1816" s="8">
        <v>1814</v>
      </c>
      <c r="B1816" s="8">
        <f>IF(Päälaskenta!C$7,Päälaskenta!E$7,Päälaskenta!G$5)</f>
        <v>2.5</v>
      </c>
      <c r="C1816" s="56">
        <v>0.186</v>
      </c>
      <c r="D1816" s="92">
        <f t="shared" si="196"/>
        <v>13.440860000000001</v>
      </c>
      <c r="E1816" s="8">
        <f>Päälaskenta!F$15</f>
        <v>0.08</v>
      </c>
      <c r="F1816" s="93">
        <f>SQRT(POWER(Päälaskenta!C$15/(2*Päälaskenta!E$15),2)+(D1816/Päälaskenta!E$15))-Päälaskenta!C$15/(2*Päälaskenta!E$15)</f>
        <v>2.4611999999999998</v>
      </c>
      <c r="G1816" s="57">
        <f>2*SQRT((POWER(F1816,2))+POWER(Päälaskenta!E$15*F1816,2))+Päälaskenta!C$15</f>
        <v>9.9600000000000009</v>
      </c>
      <c r="H1816" s="57">
        <f t="shared" si="197"/>
        <v>1.35</v>
      </c>
      <c r="I1816" s="62">
        <f t="shared" si="198"/>
        <v>1.4799999999999999E-4</v>
      </c>
      <c r="M1816" s="8">
        <f>IF(F1816&gt;(Päälaskenta!D$24+Päälaskenta!D$20),(F1816*Päälaskenta!C$15 + F1816*F1816*Päälaskenta!E$15)+(Päälaskenta!C$15 + F1816*Päälaskenta!E$15)*(F1816-(Päälaskenta!D$24+Päälaskenta!D$20)),F1816*Päälaskenta!C$15 + F1816*F1816*Päälaskenta!E$15)</f>
        <v>17.598170880000001</v>
      </c>
      <c r="N1816" s="8">
        <f>IF(F1816&gt;Päälaskenta!D$24+Päälaskenta!D$20,2*SQRT(POWER((Päälaskenta!D$24+Päälaskenta!D$20),2)+POWER(Päälaskenta!E$15*(Päälaskenta!D$24+Päälaskenta!D$20),2))+Päälaskenta!C$15,(2*SQRT((POWER(F1816,2))+POWER(Päälaskenta!E$15*F1816,2))+Päälaskenta!C$15))</f>
        <v>7.8083261120685199</v>
      </c>
      <c r="O1816" s="8">
        <f t="shared" si="199"/>
        <v>2.25376996649773</v>
      </c>
      <c r="P1816" s="8">
        <f>Päälaskenta!F$15</f>
        <v>0.08</v>
      </c>
      <c r="Q1816" s="8">
        <f t="shared" si="200"/>
        <v>378.13824269128099</v>
      </c>
      <c r="R1816" s="8">
        <f t="shared" si="201"/>
        <v>0.142060218476524</v>
      </c>
      <c r="S1816" s="8">
        <f t="shared" si="202"/>
        <v>4.3709799481128697E-5</v>
      </c>
    </row>
    <row r="1817" spans="1:19" x14ac:dyDescent="0.2">
      <c r="A1817" s="8">
        <v>1815</v>
      </c>
      <c r="B1817" s="8">
        <f>IF(Päälaskenta!C$7,Päälaskenta!E$7,Päälaskenta!G$5)</f>
        <v>2.5</v>
      </c>
      <c r="C1817" s="56">
        <v>0.185</v>
      </c>
      <c r="D1817" s="92">
        <f t="shared" si="196"/>
        <v>13.51351</v>
      </c>
      <c r="E1817" s="8">
        <f>Päälaskenta!F$15</f>
        <v>0.08</v>
      </c>
      <c r="F1817" s="93">
        <f>SQRT(POWER(Päälaskenta!C$15/(2*Päälaskenta!E$15),2)+(D1817/Päälaskenta!E$15))-Päälaskenta!C$15/(2*Päälaskenta!E$15)</f>
        <v>2.4702999999999999</v>
      </c>
      <c r="G1817" s="57">
        <f>2*SQRT((POWER(F1817,2))+POWER(Päälaskenta!E$15*F1817,2))+Päälaskenta!C$15</f>
        <v>9.99</v>
      </c>
      <c r="H1817" s="57">
        <f t="shared" si="197"/>
        <v>1.35</v>
      </c>
      <c r="I1817" s="62">
        <f t="shared" si="198"/>
        <v>1.47E-4</v>
      </c>
      <c r="M1817" s="8">
        <f>IF(F1817&gt;(Päälaskenta!D$24+Päälaskenta!D$20),(F1817*Päälaskenta!C$15 + F1817*F1817*Päälaskenta!E$15)+(Päälaskenta!C$15 + F1817*Päälaskenta!E$15)*(F1817-(Päälaskenta!D$24+Päälaskenta!D$20)),F1817*Päälaskenta!C$15 + F1817*F1817*Päälaskenta!E$15)</f>
        <v>17.72705418</v>
      </c>
      <c r="N1817" s="8">
        <f>IF(F1817&gt;Päälaskenta!D$24+Päälaskenta!D$20,2*SQRT(POWER((Päälaskenta!D$24+Päälaskenta!D$20),2)+POWER(Päälaskenta!E$15*(Päälaskenta!D$24+Päälaskenta!D$20),2))+Päälaskenta!C$15,(2*SQRT((POWER(F1817,2))+POWER(Päälaskenta!E$15*F1817,2))+Päälaskenta!C$15))</f>
        <v>7.8083261120685199</v>
      </c>
      <c r="O1817" s="8">
        <f t="shared" si="199"/>
        <v>2.2702758472908999</v>
      </c>
      <c r="P1817" s="8">
        <f>Päälaskenta!F$15</f>
        <v>0.08</v>
      </c>
      <c r="Q1817" s="8">
        <f t="shared" si="200"/>
        <v>382.76510449822598</v>
      </c>
      <c r="R1817" s="8">
        <f t="shared" si="201"/>
        <v>0.14102737965456999</v>
      </c>
      <c r="S1817" s="8">
        <f t="shared" si="202"/>
        <v>4.2659458859980997E-5</v>
      </c>
    </row>
    <row r="1818" spans="1:19" x14ac:dyDescent="0.2">
      <c r="A1818" s="8">
        <v>1816</v>
      </c>
      <c r="B1818" s="8">
        <f>IF(Päälaskenta!C$7,Päälaskenta!E$7,Päälaskenta!G$5)</f>
        <v>2.5</v>
      </c>
      <c r="C1818" s="56">
        <v>0.184</v>
      </c>
      <c r="D1818" s="92">
        <f t="shared" si="196"/>
        <v>13.586959999999999</v>
      </c>
      <c r="E1818" s="8">
        <f>Päälaskenta!F$15</f>
        <v>0.08</v>
      </c>
      <c r="F1818" s="93">
        <f>SQRT(POWER(Päälaskenta!C$15/(2*Päälaskenta!E$15),2)+(D1818/Päälaskenta!E$15))-Päälaskenta!C$15/(2*Päälaskenta!E$15)</f>
        <v>2.4796</v>
      </c>
      <c r="G1818" s="57">
        <f>2*SQRT((POWER(F1818,2))+POWER(Päälaskenta!E$15*F1818,2))+Päälaskenta!C$15</f>
        <v>10.01</v>
      </c>
      <c r="H1818" s="57">
        <f t="shared" si="197"/>
        <v>1.36</v>
      </c>
      <c r="I1818" s="62">
        <f t="shared" si="198"/>
        <v>1.44E-4</v>
      </c>
      <c r="M1818" s="8">
        <f>IF(F1818&gt;(Päälaskenta!D$24+Päälaskenta!D$20),(F1818*Päälaskenta!C$15 + F1818*F1818*Päälaskenta!E$15)+(Päälaskenta!C$15 + F1818*Päälaskenta!E$15)*(F1818-(Päälaskenta!D$24+Päälaskenta!D$20)),F1818*Päälaskenta!C$15 + F1818*F1818*Päälaskenta!E$15)</f>
        <v>17.859112320000001</v>
      </c>
      <c r="N1818" s="8">
        <f>IF(F1818&gt;Päälaskenta!D$24+Päälaskenta!D$20,2*SQRT(POWER((Päälaskenta!D$24+Päälaskenta!D$20),2)+POWER(Päälaskenta!E$15*(Päälaskenta!D$24+Päälaskenta!D$20),2))+Päälaskenta!C$15,(2*SQRT((POWER(F1818,2))+POWER(Päälaskenta!E$15*F1818,2))+Päälaskenta!C$15))</f>
        <v>7.8083261120685199</v>
      </c>
      <c r="O1818" s="8">
        <f t="shared" si="199"/>
        <v>2.2871883248314901</v>
      </c>
      <c r="P1818" s="8">
        <f>Päälaskenta!F$15</f>
        <v>0.08</v>
      </c>
      <c r="Q1818" s="8">
        <f t="shared" si="200"/>
        <v>387.52925963963798</v>
      </c>
      <c r="R1818" s="8">
        <f t="shared" si="201"/>
        <v>0.13998456111395299</v>
      </c>
      <c r="S1818" s="8">
        <f t="shared" si="202"/>
        <v>4.1617023917089898E-5</v>
      </c>
    </row>
    <row r="1819" spans="1:19" x14ac:dyDescent="0.2">
      <c r="A1819" s="8">
        <v>1817</v>
      </c>
      <c r="B1819" s="8">
        <f>IF(Päälaskenta!C$7,Päälaskenta!E$7,Päälaskenta!G$5)</f>
        <v>2.5</v>
      </c>
      <c r="C1819" s="56">
        <v>0.183</v>
      </c>
      <c r="D1819" s="92">
        <f t="shared" si="196"/>
        <v>13.661199999999999</v>
      </c>
      <c r="E1819" s="8">
        <f>Päälaskenta!F$15</f>
        <v>0.08</v>
      </c>
      <c r="F1819" s="93">
        <f>SQRT(POWER(Päälaskenta!C$15/(2*Päälaskenta!E$15),2)+(D1819/Päälaskenta!E$15))-Päälaskenta!C$15/(2*Päälaskenta!E$15)</f>
        <v>2.4889000000000001</v>
      </c>
      <c r="G1819" s="57">
        <f>2*SQRT((POWER(F1819,2))+POWER(Päälaskenta!E$15*F1819,2))+Päälaskenta!C$15</f>
        <v>10.039999999999999</v>
      </c>
      <c r="H1819" s="57">
        <f t="shared" si="197"/>
        <v>1.36</v>
      </c>
      <c r="I1819" s="62">
        <f t="shared" si="198"/>
        <v>1.4200000000000001E-4</v>
      </c>
      <c r="M1819" s="8">
        <f>IF(F1819&gt;(Päälaskenta!D$24+Päälaskenta!D$20),(F1819*Päälaskenta!C$15 + F1819*F1819*Päälaskenta!E$15)+(Päälaskenta!C$15 + F1819*Päälaskenta!E$15)*(F1819-(Päälaskenta!D$24+Päälaskenta!D$20)),F1819*Päälaskenta!C$15 + F1819*F1819*Päälaskenta!E$15)</f>
        <v>17.99151642</v>
      </c>
      <c r="N1819" s="8">
        <f>IF(F1819&gt;Päälaskenta!D$24+Päälaskenta!D$20,2*SQRT(POWER((Päälaskenta!D$24+Päälaskenta!D$20),2)+POWER(Päälaskenta!E$15*(Päälaskenta!D$24+Päälaskenta!D$20),2))+Päälaskenta!C$15,(2*SQRT((POWER(F1819,2))+POWER(Päälaskenta!E$15*F1819,2))+Päälaskenta!C$15))</f>
        <v>7.8083261120685199</v>
      </c>
      <c r="O1819" s="8">
        <f t="shared" si="199"/>
        <v>2.3041451089231999</v>
      </c>
      <c r="P1819" s="8">
        <f>Päälaskenta!F$15</f>
        <v>0.08</v>
      </c>
      <c r="Q1819" s="8">
        <f t="shared" si="200"/>
        <v>392.329531882396</v>
      </c>
      <c r="R1819" s="8">
        <f t="shared" si="201"/>
        <v>0.13895437947747999</v>
      </c>
      <c r="S1819" s="8">
        <f t="shared" si="202"/>
        <v>4.0604859976624898E-5</v>
      </c>
    </row>
    <row r="1820" spans="1:19" x14ac:dyDescent="0.2">
      <c r="A1820" s="8">
        <v>1818</v>
      </c>
      <c r="B1820" s="8">
        <f>IF(Päälaskenta!C$7,Päälaskenta!E$7,Päälaskenta!G$5)</f>
        <v>2.5</v>
      </c>
      <c r="C1820" s="56">
        <v>0.182</v>
      </c>
      <c r="D1820" s="92">
        <f t="shared" si="196"/>
        <v>13.73626</v>
      </c>
      <c r="E1820" s="8">
        <f>Päälaskenta!F$15</f>
        <v>0.08</v>
      </c>
      <c r="F1820" s="93">
        <f>SQRT(POWER(Päälaskenta!C$15/(2*Päälaskenta!E$15),2)+(D1820/Päälaskenta!E$15))-Päälaskenta!C$15/(2*Päälaskenta!E$15)</f>
        <v>2.4983</v>
      </c>
      <c r="G1820" s="57">
        <f>2*SQRT((POWER(F1820,2))+POWER(Päälaskenta!E$15*F1820,2))+Päälaskenta!C$15</f>
        <v>10.07</v>
      </c>
      <c r="H1820" s="57">
        <f t="shared" si="197"/>
        <v>1.36</v>
      </c>
      <c r="I1820" s="62">
        <f t="shared" si="198"/>
        <v>1.4100000000000001E-4</v>
      </c>
      <c r="M1820" s="8">
        <f>IF(F1820&gt;(Päälaskenta!D$24+Päälaskenta!D$20),(F1820*Päälaskenta!C$15 + F1820*F1820*Päälaskenta!E$15)+(Päälaskenta!C$15 + F1820*Päälaskenta!E$15)*(F1820-(Päälaskenta!D$24+Päälaskenta!D$20)),F1820*Päälaskenta!C$15 + F1820*F1820*Päälaskenta!E$15)</f>
        <v>18.125695780000001</v>
      </c>
      <c r="N1820" s="8">
        <f>IF(F1820&gt;Päälaskenta!D$24+Päälaskenta!D$20,2*SQRT(POWER((Päälaskenta!D$24+Päälaskenta!D$20),2)+POWER(Päälaskenta!E$15*(Päälaskenta!D$24+Päälaskenta!D$20),2))+Päälaskenta!C$15,(2*SQRT((POWER(F1820,2))+POWER(Päälaskenta!E$15*F1820,2))+Päälaskenta!C$15))</f>
        <v>7.8083261120685199</v>
      </c>
      <c r="O1820" s="8">
        <f t="shared" si="199"/>
        <v>2.3213292477609202</v>
      </c>
      <c r="P1820" s="8">
        <f>Päälaskenta!F$15</f>
        <v>0.08</v>
      </c>
      <c r="Q1820" s="8">
        <f t="shared" si="200"/>
        <v>397.21825129063097</v>
      </c>
      <c r="R1820" s="8">
        <f t="shared" si="201"/>
        <v>0.13792573980848299</v>
      </c>
      <c r="S1820" s="8">
        <f t="shared" si="202"/>
        <v>3.9611530880690398E-5</v>
      </c>
    </row>
    <row r="1821" spans="1:19" x14ac:dyDescent="0.2">
      <c r="A1821" s="8">
        <v>1819</v>
      </c>
      <c r="B1821" s="8">
        <f>IF(Päälaskenta!C$7,Päälaskenta!E$7,Päälaskenta!G$5)</f>
        <v>2.5</v>
      </c>
      <c r="C1821" s="56">
        <v>0.18099999999999999</v>
      </c>
      <c r="D1821" s="92">
        <f t="shared" si="196"/>
        <v>13.812150000000001</v>
      </c>
      <c r="E1821" s="8">
        <f>Päälaskenta!F$15</f>
        <v>0.08</v>
      </c>
      <c r="F1821" s="93">
        <f>SQRT(POWER(Päälaskenta!C$15/(2*Päälaskenta!E$15),2)+(D1821/Päälaskenta!E$15))-Päälaskenta!C$15/(2*Päälaskenta!E$15)</f>
        <v>2.5078</v>
      </c>
      <c r="G1821" s="57">
        <f>2*SQRT((POWER(F1821,2))+POWER(Päälaskenta!E$15*F1821,2))+Päälaskenta!C$15</f>
        <v>10.09</v>
      </c>
      <c r="H1821" s="57">
        <f t="shared" si="197"/>
        <v>1.37</v>
      </c>
      <c r="I1821" s="62">
        <f t="shared" si="198"/>
        <v>1.3799999999999999E-4</v>
      </c>
      <c r="M1821" s="8">
        <f>IF(F1821&gt;(Päälaskenta!D$24+Päälaskenta!D$20),(F1821*Päälaskenta!C$15 + F1821*F1821*Päälaskenta!E$15)+(Päälaskenta!C$15 + F1821*Päälaskenta!E$15)*(F1821-(Päälaskenta!D$24+Päälaskenta!D$20)),F1821*Päälaskenta!C$15 + F1821*F1821*Päälaskenta!E$15)</f>
        <v>18.26166168</v>
      </c>
      <c r="N1821" s="8">
        <f>IF(F1821&gt;Päälaskenta!D$24+Päälaskenta!D$20,2*SQRT(POWER((Päälaskenta!D$24+Päälaskenta!D$20),2)+POWER(Päälaskenta!E$15*(Päälaskenta!D$24+Päälaskenta!D$20),2))+Päälaskenta!C$15,(2*SQRT((POWER(F1821,2))+POWER(Päälaskenta!E$15*F1821,2))+Päälaskenta!C$15))</f>
        <v>7.8083261120685199</v>
      </c>
      <c r="O1821" s="8">
        <f t="shared" si="199"/>
        <v>2.3387421859564599</v>
      </c>
      <c r="P1821" s="8">
        <f>Päälaskenta!F$15</f>
        <v>0.08</v>
      </c>
      <c r="Q1821" s="8">
        <f t="shared" si="200"/>
        <v>402.19673310841398</v>
      </c>
      <c r="R1821" s="8">
        <f t="shared" si="201"/>
        <v>0.13689882354670799</v>
      </c>
      <c r="S1821" s="8">
        <f t="shared" si="202"/>
        <v>3.8636959262429798E-5</v>
      </c>
    </row>
    <row r="1822" spans="1:19" x14ac:dyDescent="0.2">
      <c r="A1822" s="8">
        <v>1820</v>
      </c>
      <c r="B1822" s="8">
        <f>IF(Päälaskenta!C$7,Päälaskenta!E$7,Päälaskenta!G$5)</f>
        <v>2.5</v>
      </c>
      <c r="C1822" s="56">
        <v>0.18</v>
      </c>
      <c r="D1822" s="92">
        <f t="shared" si="196"/>
        <v>13.88889</v>
      </c>
      <c r="E1822" s="8">
        <f>Päälaskenta!F$15</f>
        <v>0.08</v>
      </c>
      <c r="F1822" s="93">
        <f>SQRT(POWER(Päälaskenta!C$15/(2*Päälaskenta!E$15),2)+(D1822/Päälaskenta!E$15))-Päälaskenta!C$15/(2*Päälaskenta!E$15)</f>
        <v>2.5173000000000001</v>
      </c>
      <c r="G1822" s="57">
        <f>2*SQRT((POWER(F1822,2))+POWER(Päälaskenta!E$15*F1822,2))+Päälaskenta!C$15</f>
        <v>10.119999999999999</v>
      </c>
      <c r="H1822" s="57">
        <f t="shared" si="197"/>
        <v>1.37</v>
      </c>
      <c r="I1822" s="62">
        <f t="shared" si="198"/>
        <v>1.36E-4</v>
      </c>
      <c r="M1822" s="8">
        <f>IF(F1822&gt;(Päälaskenta!D$24+Päälaskenta!D$20),(F1822*Päälaskenta!C$15 + F1822*F1822*Päälaskenta!E$15)+(Päälaskenta!C$15 + F1822*Päälaskenta!E$15)*(F1822-(Päälaskenta!D$24+Päälaskenta!D$20)),F1822*Päälaskenta!C$15 + F1822*F1822*Päälaskenta!E$15)</f>
        <v>18.39798858</v>
      </c>
      <c r="N1822" s="8">
        <f>IF(F1822&gt;Päälaskenta!D$24+Päälaskenta!D$20,2*SQRT(POWER((Päälaskenta!D$24+Päälaskenta!D$20),2)+POWER(Päälaskenta!E$15*(Päälaskenta!D$24+Päälaskenta!D$20),2))+Päälaskenta!C$15,(2*SQRT((POWER(F1822,2))+POWER(Päälaskenta!E$15*F1822,2))+Päälaskenta!C$15))</f>
        <v>7.8083261120685199</v>
      </c>
      <c r="O1822" s="8">
        <f t="shared" si="199"/>
        <v>2.3562013568521598</v>
      </c>
      <c r="P1822" s="8">
        <f>Päälaskenta!F$15</f>
        <v>0.08</v>
      </c>
      <c r="Q1822" s="8">
        <f t="shared" si="200"/>
        <v>407.21330474572898</v>
      </c>
      <c r="R1822" s="8">
        <f t="shared" si="201"/>
        <v>0.13588441959996</v>
      </c>
      <c r="S1822" s="8">
        <f t="shared" si="202"/>
        <v>3.7690864526338599E-5</v>
      </c>
    </row>
    <row r="1823" spans="1:19" x14ac:dyDescent="0.2">
      <c r="A1823" s="8">
        <v>1821</v>
      </c>
      <c r="B1823" s="8">
        <f>IF(Päälaskenta!C$7,Päälaskenta!E$7,Päälaskenta!G$5)</f>
        <v>2.5</v>
      </c>
      <c r="C1823" s="56">
        <v>0.17899999999999999</v>
      </c>
      <c r="D1823" s="92">
        <f t="shared" si="196"/>
        <v>13.966480000000001</v>
      </c>
      <c r="E1823" s="8">
        <f>Päälaskenta!F$15</f>
        <v>0.08</v>
      </c>
      <c r="F1823" s="93">
        <f>SQRT(POWER(Päälaskenta!C$15/(2*Päälaskenta!E$15),2)+(D1823/Päälaskenta!E$15))-Päälaskenta!C$15/(2*Päälaskenta!E$15)</f>
        <v>2.5270000000000001</v>
      </c>
      <c r="G1823" s="57">
        <f>2*SQRT((POWER(F1823,2))+POWER(Päälaskenta!E$15*F1823,2))+Päälaskenta!C$15</f>
        <v>10.15</v>
      </c>
      <c r="H1823" s="57">
        <f t="shared" si="197"/>
        <v>1.38</v>
      </c>
      <c r="I1823" s="62">
        <f t="shared" si="198"/>
        <v>1.3300000000000001E-4</v>
      </c>
      <c r="M1823" s="8">
        <f>IF(F1823&gt;(Päälaskenta!D$24+Päälaskenta!D$20),(F1823*Päälaskenta!C$15 + F1823*F1823*Päälaskenta!E$15)+(Päälaskenta!C$15 + F1823*Päälaskenta!E$15)*(F1823-(Päälaskenta!D$24+Päälaskenta!D$20)),F1823*Päälaskenta!C$15 + F1823*F1823*Päälaskenta!E$15)</f>
        <v>18.537558000000001</v>
      </c>
      <c r="N1823" s="8">
        <f>IF(F1823&gt;Päälaskenta!D$24+Päälaskenta!D$20,2*SQRT(POWER((Päälaskenta!D$24+Päälaskenta!D$20),2)+POWER(Päälaskenta!E$15*(Päälaskenta!D$24+Päälaskenta!D$20),2))+Päälaskenta!C$15,(2*SQRT((POWER(F1823,2))+POWER(Päälaskenta!E$15*F1823,2))+Päälaskenta!C$15))</f>
        <v>7.8083261120685199</v>
      </c>
      <c r="O1823" s="8">
        <f t="shared" si="199"/>
        <v>2.3740757921660598</v>
      </c>
      <c r="P1823" s="8">
        <f>Päälaskenta!F$15</f>
        <v>0.08</v>
      </c>
      <c r="Q1823" s="8">
        <f t="shared" si="200"/>
        <v>412.37493075641601</v>
      </c>
      <c r="R1823" s="8">
        <f t="shared" si="201"/>
        <v>0.13486134473591399</v>
      </c>
      <c r="S1823" s="8">
        <f t="shared" si="202"/>
        <v>3.6753229466719801E-5</v>
      </c>
    </row>
    <row r="1824" spans="1:19" x14ac:dyDescent="0.2">
      <c r="A1824" s="8">
        <v>1822</v>
      </c>
      <c r="B1824" s="8">
        <f>IF(Päälaskenta!C$7,Päälaskenta!E$7,Päälaskenta!G$5)</f>
        <v>2.5</v>
      </c>
      <c r="C1824" s="56">
        <v>0.17799999999999999</v>
      </c>
      <c r="D1824" s="92">
        <f t="shared" si="196"/>
        <v>14.04494</v>
      </c>
      <c r="E1824" s="8">
        <f>Päälaskenta!F$15</f>
        <v>0.08</v>
      </c>
      <c r="F1824" s="93">
        <f>SQRT(POWER(Päälaskenta!C$15/(2*Päälaskenta!E$15),2)+(D1824/Päälaskenta!E$15))-Päälaskenta!C$15/(2*Päälaskenta!E$15)</f>
        <v>2.5367000000000002</v>
      </c>
      <c r="G1824" s="57">
        <f>2*SQRT((POWER(F1824,2))+POWER(Päälaskenta!E$15*F1824,2))+Päälaskenta!C$15</f>
        <v>10.17</v>
      </c>
      <c r="H1824" s="57">
        <f t="shared" si="197"/>
        <v>1.38</v>
      </c>
      <c r="I1824" s="62">
        <f t="shared" si="198"/>
        <v>1.3200000000000001E-4</v>
      </c>
      <c r="M1824" s="8">
        <f>IF(F1824&gt;(Päälaskenta!D$24+Päälaskenta!D$20),(F1824*Päälaskenta!C$15 + F1824*F1824*Päälaskenta!E$15)+(Päälaskenta!C$15 + F1824*Päälaskenta!E$15)*(F1824-(Päälaskenta!D$24+Päälaskenta!D$20)),F1824*Päälaskenta!C$15 + F1824*F1824*Päälaskenta!E$15)</f>
        <v>18.677503779999999</v>
      </c>
      <c r="N1824" s="8">
        <f>IF(F1824&gt;Päälaskenta!D$24+Päälaskenta!D$20,2*SQRT(POWER((Päälaskenta!D$24+Päälaskenta!D$20),2)+POWER(Päälaskenta!E$15*(Päälaskenta!D$24+Päälaskenta!D$20),2))+Päälaskenta!C$15,(2*SQRT((POWER(F1824,2))+POWER(Päälaskenta!E$15*F1824,2))+Päälaskenta!C$15))</f>
        <v>7.8083261120685199</v>
      </c>
      <c r="O1824" s="8">
        <f t="shared" si="199"/>
        <v>2.3919984273110901</v>
      </c>
      <c r="P1824" s="8">
        <f>Päälaskenta!F$15</f>
        <v>0.08</v>
      </c>
      <c r="Q1824" s="8">
        <f t="shared" si="200"/>
        <v>417.576553836605</v>
      </c>
      <c r="R1824" s="8">
        <f t="shared" si="201"/>
        <v>0.13385086301934099</v>
      </c>
      <c r="S1824" s="8">
        <f t="shared" si="202"/>
        <v>3.5843285018285803E-5</v>
      </c>
    </row>
    <row r="1825" spans="1:19" x14ac:dyDescent="0.2">
      <c r="A1825" s="8">
        <v>1823</v>
      </c>
      <c r="B1825" s="8">
        <f>IF(Päälaskenta!C$7,Päälaskenta!E$7,Päälaskenta!G$5)</f>
        <v>2.5</v>
      </c>
      <c r="C1825" s="56">
        <v>0.17699999999999999</v>
      </c>
      <c r="D1825" s="92">
        <f t="shared" si="196"/>
        <v>14.12429</v>
      </c>
      <c r="E1825" s="8">
        <f>Päälaskenta!F$15</f>
        <v>0.08</v>
      </c>
      <c r="F1825" s="93">
        <f>SQRT(POWER(Päälaskenta!C$15/(2*Päälaskenta!E$15),2)+(D1825/Päälaskenta!E$15))-Päälaskenta!C$15/(2*Päälaskenta!E$15)</f>
        <v>2.5465</v>
      </c>
      <c r="G1825" s="57">
        <f>2*SQRT((POWER(F1825,2))+POWER(Päälaskenta!E$15*F1825,2))+Päälaskenta!C$15</f>
        <v>10.199999999999999</v>
      </c>
      <c r="H1825" s="57">
        <f t="shared" si="197"/>
        <v>1.38</v>
      </c>
      <c r="I1825" s="62">
        <f t="shared" si="198"/>
        <v>1.3100000000000001E-4</v>
      </c>
      <c r="M1825" s="8">
        <f>IF(F1825&gt;(Päälaskenta!D$24+Päälaskenta!D$20),(F1825*Päälaskenta!C$15 + F1825*F1825*Päälaskenta!E$15)+(Päälaskenta!C$15 + F1825*Päälaskenta!E$15)*(F1825-(Päälaskenta!D$24+Päälaskenta!D$20)),F1825*Päälaskenta!C$15 + F1825*F1825*Päälaskenta!E$15)</f>
        <v>18.819274499999999</v>
      </c>
      <c r="N1825" s="8">
        <f>IF(F1825&gt;Päälaskenta!D$24+Päälaskenta!D$20,2*SQRT(POWER((Päälaskenta!D$24+Päälaskenta!D$20),2)+POWER(Päälaskenta!E$15*(Päälaskenta!D$24+Päälaskenta!D$20),2))+Päälaskenta!C$15,(2*SQRT((POWER(F1825,2))+POWER(Päälaskenta!E$15*F1825,2))+Päälaskenta!C$15))</f>
        <v>7.8083261120685199</v>
      </c>
      <c r="O1825" s="8">
        <f t="shared" si="199"/>
        <v>2.4101547796413101</v>
      </c>
      <c r="P1825" s="8">
        <f>Päälaskenta!F$15</f>
        <v>0.08</v>
      </c>
      <c r="Q1825" s="8">
        <f t="shared" si="200"/>
        <v>422.872567395141</v>
      </c>
      <c r="R1825" s="8">
        <f t="shared" si="201"/>
        <v>0.13284252801562599</v>
      </c>
      <c r="S1825" s="8">
        <f t="shared" si="202"/>
        <v>3.4951111565441101E-5</v>
      </c>
    </row>
    <row r="1826" spans="1:19" x14ac:dyDescent="0.2">
      <c r="A1826" s="8">
        <v>1824</v>
      </c>
      <c r="B1826" s="8">
        <f>IF(Päälaskenta!C$7,Päälaskenta!E$7,Päälaskenta!G$5)</f>
        <v>2.5</v>
      </c>
      <c r="C1826" s="56">
        <v>0.17599999999999999</v>
      </c>
      <c r="D1826" s="92">
        <f t="shared" si="196"/>
        <v>14.204549999999999</v>
      </c>
      <c r="E1826" s="8">
        <f>Päälaskenta!F$15</f>
        <v>0.08</v>
      </c>
      <c r="F1826" s="93">
        <f>SQRT(POWER(Päälaskenta!C$15/(2*Päälaskenta!E$15),2)+(D1826/Päälaskenta!E$15))-Päälaskenta!C$15/(2*Päälaskenta!E$15)</f>
        <v>2.5564</v>
      </c>
      <c r="G1826" s="57">
        <f>2*SQRT((POWER(F1826,2))+POWER(Päälaskenta!E$15*F1826,2))+Päälaskenta!C$15</f>
        <v>10.23</v>
      </c>
      <c r="H1826" s="57">
        <f t="shared" si="197"/>
        <v>1.39</v>
      </c>
      <c r="I1826" s="62">
        <f t="shared" si="198"/>
        <v>1.2799999999999999E-4</v>
      </c>
      <c r="M1826" s="8">
        <f>IF(F1826&gt;(Päälaskenta!D$24+Päälaskenta!D$20),(F1826*Päälaskenta!C$15 + F1826*F1826*Päälaskenta!E$15)+(Päälaskenta!C$15 + F1826*Päälaskenta!E$15)*(F1826-(Päälaskenta!D$24+Päälaskenta!D$20)),F1826*Päälaskenta!C$15 + F1826*F1826*Päälaskenta!E$15)</f>
        <v>18.962881920000001</v>
      </c>
      <c r="N1826" s="8">
        <f>IF(F1826&gt;Päälaskenta!D$24+Päälaskenta!D$20,2*SQRT(POWER((Päälaskenta!D$24+Päälaskenta!D$20),2)+POWER(Päälaskenta!E$15*(Päälaskenta!D$24+Päälaskenta!D$20),2))+Päälaskenta!C$15,(2*SQRT((POWER(F1826,2))+POWER(Päälaskenta!E$15*F1826,2))+Päälaskenta!C$15))</f>
        <v>7.8083261120685199</v>
      </c>
      <c r="O1826" s="8">
        <f t="shared" si="199"/>
        <v>2.42854635524137</v>
      </c>
      <c r="P1826" s="8">
        <f>Päälaskenta!F$15</f>
        <v>0.08</v>
      </c>
      <c r="Q1826" s="8">
        <f t="shared" si="200"/>
        <v>428.264377794474</v>
      </c>
      <c r="R1826" s="8">
        <f t="shared" si="201"/>
        <v>0.13183650093624599</v>
      </c>
      <c r="S1826" s="8">
        <f t="shared" si="202"/>
        <v>3.4076588753735398E-5</v>
      </c>
    </row>
    <row r="1827" spans="1:19" x14ac:dyDescent="0.2">
      <c r="A1827" s="8">
        <v>1825</v>
      </c>
      <c r="B1827" s="8">
        <f>IF(Päälaskenta!C$7,Päälaskenta!E$7,Päälaskenta!G$5)</f>
        <v>2.5</v>
      </c>
      <c r="C1827" s="56">
        <v>0.17499999999999999</v>
      </c>
      <c r="D1827" s="92">
        <f t="shared" si="196"/>
        <v>14.28571</v>
      </c>
      <c r="E1827" s="8">
        <f>Päälaskenta!F$15</f>
        <v>0.08</v>
      </c>
      <c r="F1827" s="93">
        <f>SQRT(POWER(Päälaskenta!C$15/(2*Päälaskenta!E$15),2)+(D1827/Päälaskenta!E$15))-Päälaskenta!C$15/(2*Päälaskenta!E$15)</f>
        <v>2.5663999999999998</v>
      </c>
      <c r="G1827" s="57">
        <f>2*SQRT((POWER(F1827,2))+POWER(Päälaskenta!E$15*F1827,2))+Päälaskenta!C$15</f>
        <v>10.26</v>
      </c>
      <c r="H1827" s="57">
        <f t="shared" si="197"/>
        <v>1.39</v>
      </c>
      <c r="I1827" s="62">
        <f t="shared" si="198"/>
        <v>1.26E-4</v>
      </c>
      <c r="M1827" s="8">
        <f>IF(F1827&gt;(Päälaskenta!D$24+Päälaskenta!D$20),(F1827*Päälaskenta!C$15 + F1827*F1827*Päälaskenta!E$15)+(Päälaskenta!C$15 + F1827*Päälaskenta!E$15)*(F1827-(Päälaskenta!D$24+Päälaskenta!D$20)),F1827*Päälaskenta!C$15 + F1827*F1827*Päälaskenta!E$15)</f>
        <v>19.10833792</v>
      </c>
      <c r="N1827" s="8">
        <f>IF(F1827&gt;Päälaskenta!D$24+Päälaskenta!D$20,2*SQRT(POWER((Päälaskenta!D$24+Päälaskenta!D$20),2)+POWER(Päälaskenta!E$15*(Päälaskenta!D$24+Päälaskenta!D$20),2))+Päälaskenta!C$15,(2*SQRT((POWER(F1827,2))+POWER(Päälaskenta!E$15*F1827,2))+Päälaskenta!C$15))</f>
        <v>7.8083261120685199</v>
      </c>
      <c r="O1827" s="8">
        <f t="shared" si="199"/>
        <v>2.4471746755641002</v>
      </c>
      <c r="P1827" s="8">
        <f>Päälaskenta!F$15</f>
        <v>0.08</v>
      </c>
      <c r="Q1827" s="8">
        <f t="shared" si="200"/>
        <v>433.75341368571998</v>
      </c>
      <c r="R1827" s="8">
        <f t="shared" si="201"/>
        <v>0.130832938503947</v>
      </c>
      <c r="S1827" s="8">
        <f t="shared" si="202"/>
        <v>3.3219585241907299E-5</v>
      </c>
    </row>
    <row r="1828" spans="1:19" x14ac:dyDescent="0.2">
      <c r="A1828" s="8">
        <v>1826</v>
      </c>
      <c r="B1828" s="8">
        <f>IF(Päälaskenta!C$7,Päälaskenta!E$7,Päälaskenta!G$5)</f>
        <v>2.5</v>
      </c>
      <c r="C1828" s="56">
        <v>0.17399999999999999</v>
      </c>
      <c r="D1828" s="92">
        <f t="shared" si="196"/>
        <v>14.36782</v>
      </c>
      <c r="E1828" s="8">
        <f>Päälaskenta!F$15</f>
        <v>0.08</v>
      </c>
      <c r="F1828" s="93">
        <f>SQRT(POWER(Päälaskenta!C$15/(2*Päälaskenta!E$15),2)+(D1828/Päälaskenta!E$15))-Päälaskenta!C$15/(2*Päälaskenta!E$15)</f>
        <v>2.5764999999999998</v>
      </c>
      <c r="G1828" s="57">
        <f>2*SQRT((POWER(F1828,2))+POWER(Päälaskenta!E$15*F1828,2))+Päälaskenta!C$15</f>
        <v>10.29</v>
      </c>
      <c r="H1828" s="57">
        <f t="shared" si="197"/>
        <v>1.4</v>
      </c>
      <c r="I1828" s="62">
        <f t="shared" si="198"/>
        <v>1.2400000000000001E-4</v>
      </c>
      <c r="M1828" s="8">
        <f>IF(F1828&gt;(Päälaskenta!D$24+Päälaskenta!D$20),(F1828*Päälaskenta!C$15 + F1828*F1828*Päälaskenta!E$15)+(Päälaskenta!C$15 + F1828*Päälaskenta!E$15)*(F1828-(Päälaskenta!D$24+Päälaskenta!D$20)),F1828*Päälaskenta!C$15 + F1828*F1828*Päälaskenta!E$15)</f>
        <v>19.255654499999999</v>
      </c>
      <c r="N1828" s="8">
        <f>IF(F1828&gt;Päälaskenta!D$24+Päälaskenta!D$20,2*SQRT(POWER((Päälaskenta!D$24+Päälaskenta!D$20),2)+POWER(Päälaskenta!E$15*(Päälaskenta!D$24+Päälaskenta!D$20),2))+Päälaskenta!C$15,(2*SQRT((POWER(F1828,2))+POWER(Päälaskenta!E$15*F1828,2))+Päälaskenta!C$15))</f>
        <v>7.8083261120685199</v>
      </c>
      <c r="O1828" s="8">
        <f t="shared" si="199"/>
        <v>2.46604127743058</v>
      </c>
      <c r="P1828" s="8">
        <f>Päälaskenta!F$15</f>
        <v>0.08</v>
      </c>
      <c r="Q1828" s="8">
        <f t="shared" si="200"/>
        <v>439.34112626221003</v>
      </c>
      <c r="R1828" s="8">
        <f t="shared" si="201"/>
        <v>0.12983199298678699</v>
      </c>
      <c r="S1828" s="8">
        <f t="shared" si="202"/>
        <v>3.2379959357728102E-5</v>
      </c>
    </row>
    <row r="1829" spans="1:19" x14ac:dyDescent="0.2">
      <c r="A1829" s="8">
        <v>1827</v>
      </c>
      <c r="B1829" s="8">
        <f>IF(Päälaskenta!C$7,Päälaskenta!E$7,Päälaskenta!G$5)</f>
        <v>2.5</v>
      </c>
      <c r="C1829" s="56">
        <v>0.17299999999999999</v>
      </c>
      <c r="D1829" s="92">
        <f t="shared" si="196"/>
        <v>14.45087</v>
      </c>
      <c r="E1829" s="8">
        <f>Päälaskenta!F$15</f>
        <v>0.08</v>
      </c>
      <c r="F1829" s="93">
        <f>SQRT(POWER(Päälaskenta!C$15/(2*Päälaskenta!E$15),2)+(D1829/Päälaskenta!E$15))-Päälaskenta!C$15/(2*Päälaskenta!E$15)</f>
        <v>2.5867</v>
      </c>
      <c r="G1829" s="57">
        <f>2*SQRT((POWER(F1829,2))+POWER(Päälaskenta!E$15*F1829,2))+Päälaskenta!C$15</f>
        <v>10.32</v>
      </c>
      <c r="H1829" s="57">
        <f t="shared" si="197"/>
        <v>1.4</v>
      </c>
      <c r="I1829" s="62">
        <f t="shared" si="198"/>
        <v>1.22E-4</v>
      </c>
      <c r="M1829" s="8">
        <f>IF(F1829&gt;(Päälaskenta!D$24+Päälaskenta!D$20),(F1829*Päälaskenta!C$15 + F1829*F1829*Päälaskenta!E$15)+(Päälaskenta!C$15 + F1829*Päälaskenta!E$15)*(F1829-(Päälaskenta!D$24+Päälaskenta!D$20)),F1829*Päälaskenta!C$15 + F1829*F1829*Päälaskenta!E$15)</f>
        <v>19.40484378</v>
      </c>
      <c r="N1829" s="8">
        <f>IF(F1829&gt;Päälaskenta!D$24+Päälaskenta!D$20,2*SQRT(POWER((Päälaskenta!D$24+Päälaskenta!D$20),2)+POWER(Päälaskenta!E$15*(Päälaskenta!D$24+Päälaskenta!D$20),2))+Päälaskenta!C$15,(2*SQRT((POWER(F1829,2))+POWER(Päälaskenta!E$15*F1829,2))+Päälaskenta!C$15))</f>
        <v>7.8083261120685199</v>
      </c>
      <c r="O1829" s="8">
        <f t="shared" si="199"/>
        <v>2.4851477130300599</v>
      </c>
      <c r="P1829" s="8">
        <f>Päälaskenta!F$15</f>
        <v>0.08</v>
      </c>
      <c r="Q1829" s="8">
        <f t="shared" si="200"/>
        <v>445.028989516102</v>
      </c>
      <c r="R1829" s="8">
        <f t="shared" si="201"/>
        <v>0.12883381223489601</v>
      </c>
      <c r="S1829" s="8">
        <f t="shared" si="202"/>
        <v>3.15575597390005E-5</v>
      </c>
    </row>
    <row r="1830" spans="1:19" x14ac:dyDescent="0.2">
      <c r="A1830" s="8">
        <v>1828</v>
      </c>
      <c r="B1830" s="8">
        <f>IF(Päälaskenta!C$7,Päälaskenta!E$7,Päälaskenta!G$5)</f>
        <v>2.5</v>
      </c>
      <c r="C1830" s="56">
        <v>0.17199999999999999</v>
      </c>
      <c r="D1830" s="92">
        <f t="shared" si="196"/>
        <v>14.534879999999999</v>
      </c>
      <c r="E1830" s="8">
        <f>Päälaskenta!F$15</f>
        <v>0.08</v>
      </c>
      <c r="F1830" s="93">
        <f>SQRT(POWER(Päälaskenta!C$15/(2*Päälaskenta!E$15),2)+(D1830/Päälaskenta!E$15))-Päälaskenta!C$15/(2*Päälaskenta!E$15)</f>
        <v>2.5969000000000002</v>
      </c>
      <c r="G1830" s="57">
        <f>2*SQRT((POWER(F1830,2))+POWER(Päälaskenta!E$15*F1830,2))+Päälaskenta!C$15</f>
        <v>10.35</v>
      </c>
      <c r="H1830" s="57">
        <f t="shared" si="197"/>
        <v>1.4</v>
      </c>
      <c r="I1830" s="62">
        <f t="shared" si="198"/>
        <v>1.21E-4</v>
      </c>
      <c r="M1830" s="8">
        <f>IF(F1830&gt;(Päälaskenta!D$24+Päälaskenta!D$20),(F1830*Päälaskenta!C$15 + F1830*F1830*Päälaskenta!E$15)+(Päälaskenta!C$15 + F1830*Päälaskenta!E$15)*(F1830-(Päälaskenta!D$24+Päälaskenta!D$20)),F1830*Päälaskenta!C$15 + F1830*F1830*Päälaskenta!E$15)</f>
        <v>19.554449219999999</v>
      </c>
      <c r="N1830" s="8">
        <f>IF(F1830&gt;Päälaskenta!D$24+Päälaskenta!D$20,2*SQRT(POWER((Päälaskenta!D$24+Päälaskenta!D$20),2)+POWER(Päälaskenta!E$15*(Päälaskenta!D$24+Päälaskenta!D$20),2))+Päälaskenta!C$15,(2*SQRT((POWER(F1830,2))+POWER(Päälaskenta!E$15*F1830,2))+Päälaskenta!C$15))</f>
        <v>7.8083261120685199</v>
      </c>
      <c r="O1830" s="8">
        <f t="shared" si="199"/>
        <v>2.5043074455838501</v>
      </c>
      <c r="P1830" s="8">
        <f>Päälaskenta!F$15</f>
        <v>0.08</v>
      </c>
      <c r="Q1830" s="8">
        <f t="shared" si="200"/>
        <v>450.76206944573499</v>
      </c>
      <c r="R1830" s="8">
        <f t="shared" si="201"/>
        <v>0.12784814196878699</v>
      </c>
      <c r="S1830" s="8">
        <f t="shared" si="202"/>
        <v>3.0759926203733997E-5</v>
      </c>
    </row>
    <row r="1831" spans="1:19" x14ac:dyDescent="0.2">
      <c r="A1831" s="8">
        <v>1829</v>
      </c>
      <c r="B1831" s="8">
        <f>IF(Päälaskenta!C$7,Päälaskenta!E$7,Päälaskenta!G$5)</f>
        <v>2.5</v>
      </c>
      <c r="C1831" s="56">
        <v>0.17100000000000001</v>
      </c>
      <c r="D1831" s="92">
        <f t="shared" si="196"/>
        <v>14.61988</v>
      </c>
      <c r="E1831" s="8">
        <f>Päälaskenta!F$15</f>
        <v>0.08</v>
      </c>
      <c r="F1831" s="93">
        <f>SQRT(POWER(Päälaskenta!C$15/(2*Päälaskenta!E$15),2)+(D1831/Päälaskenta!E$15))-Päälaskenta!C$15/(2*Päälaskenta!E$15)</f>
        <v>2.6073</v>
      </c>
      <c r="G1831" s="57">
        <f>2*SQRT((POWER(F1831,2))+POWER(Päälaskenta!E$15*F1831,2))+Päälaskenta!C$15</f>
        <v>10.37</v>
      </c>
      <c r="H1831" s="57">
        <f t="shared" si="197"/>
        <v>1.41</v>
      </c>
      <c r="I1831" s="62">
        <f t="shared" si="198"/>
        <v>1.18E-4</v>
      </c>
      <c r="M1831" s="8">
        <f>IF(F1831&gt;(Päälaskenta!D$24+Päälaskenta!D$20),(F1831*Päälaskenta!C$15 + F1831*F1831*Päälaskenta!E$15)+(Päälaskenta!C$15 + F1831*Päälaskenta!E$15)*(F1831-(Päälaskenta!D$24+Päälaskenta!D$20)),F1831*Päälaskenta!C$15 + F1831*F1831*Päälaskenta!E$15)</f>
        <v>19.70741658</v>
      </c>
      <c r="N1831" s="8">
        <f>IF(F1831&gt;Päälaskenta!D$24+Päälaskenta!D$20,2*SQRT(POWER((Päälaskenta!D$24+Päälaskenta!D$20),2)+POWER(Päälaskenta!E$15*(Päälaskenta!D$24+Päälaskenta!D$20),2))+Päälaskenta!C$15,(2*SQRT((POWER(F1831,2))+POWER(Päälaskenta!E$15*F1831,2))+Päälaskenta!C$15))</f>
        <v>7.8083261120685199</v>
      </c>
      <c r="O1831" s="8">
        <f t="shared" si="199"/>
        <v>2.5238977339253701</v>
      </c>
      <c r="P1831" s="8">
        <f>Päälaskenta!F$15</f>
        <v>0.08</v>
      </c>
      <c r="Q1831" s="8">
        <f t="shared" si="200"/>
        <v>456.654293963101</v>
      </c>
      <c r="R1831" s="8">
        <f t="shared" si="201"/>
        <v>0.126855795119139</v>
      </c>
      <c r="S1831" s="8">
        <f t="shared" si="202"/>
        <v>2.9971254805219101E-5</v>
      </c>
    </row>
    <row r="1832" spans="1:19" x14ac:dyDescent="0.2">
      <c r="A1832" s="8">
        <v>1830</v>
      </c>
      <c r="B1832" s="8">
        <f>IF(Päälaskenta!C$7,Päälaskenta!E$7,Päälaskenta!G$5)</f>
        <v>2.5</v>
      </c>
      <c r="C1832" s="56">
        <v>0.17</v>
      </c>
      <c r="D1832" s="92">
        <f t="shared" si="196"/>
        <v>14.705880000000001</v>
      </c>
      <c r="E1832" s="8">
        <f>Päälaskenta!F$15</f>
        <v>0.08</v>
      </c>
      <c r="F1832" s="93">
        <f>SQRT(POWER(Päälaskenta!C$15/(2*Päälaskenta!E$15),2)+(D1832/Päälaskenta!E$15))-Päälaskenta!C$15/(2*Päälaskenta!E$15)</f>
        <v>2.6177999999999999</v>
      </c>
      <c r="G1832" s="57">
        <f>2*SQRT((POWER(F1832,2))+POWER(Päälaskenta!E$15*F1832,2))+Päälaskenta!C$15</f>
        <v>10.4</v>
      </c>
      <c r="H1832" s="57">
        <f t="shared" si="197"/>
        <v>1.41</v>
      </c>
      <c r="I1832" s="62">
        <f t="shared" si="198"/>
        <v>1.17E-4</v>
      </c>
      <c r="M1832" s="8">
        <f>IF(F1832&gt;(Päälaskenta!D$24+Päälaskenta!D$20),(F1832*Päälaskenta!C$15 + F1832*F1832*Päälaskenta!E$15)+(Päälaskenta!C$15 + F1832*Päälaskenta!E$15)*(F1832-(Päälaskenta!D$24+Päälaskenta!D$20)),F1832*Päälaskenta!C$15 + F1832*F1832*Päälaskenta!E$15)</f>
        <v>19.862293680000001</v>
      </c>
      <c r="N1832" s="8">
        <f>IF(F1832&gt;Päälaskenta!D$24+Päälaskenta!D$20,2*SQRT(POWER((Päälaskenta!D$24+Päälaskenta!D$20),2)+POWER(Päälaskenta!E$15*(Päälaskenta!D$24+Päälaskenta!D$20),2))+Päälaskenta!C$15,(2*SQRT((POWER(F1832,2))+POWER(Päälaskenta!E$15*F1832,2))+Päälaskenta!C$15))</f>
        <v>7.8083261120685199</v>
      </c>
      <c r="O1832" s="8">
        <f t="shared" si="199"/>
        <v>2.5437325996542199</v>
      </c>
      <c r="P1832" s="8">
        <f>Päälaskenta!F$15</f>
        <v>0.08</v>
      </c>
      <c r="Q1832" s="8">
        <f t="shared" si="200"/>
        <v>462.65122441025801</v>
      </c>
      <c r="R1832" s="8">
        <f t="shared" si="201"/>
        <v>0.12586663153195299</v>
      </c>
      <c r="S1832" s="8">
        <f t="shared" si="202"/>
        <v>2.9199309779284001E-5</v>
      </c>
    </row>
    <row r="1833" spans="1:19" x14ac:dyDescent="0.2">
      <c r="A1833" s="8">
        <v>1831</v>
      </c>
      <c r="B1833" s="8">
        <f>IF(Päälaskenta!C$7,Päälaskenta!E$7,Päälaskenta!G$5)</f>
        <v>2.5</v>
      </c>
      <c r="C1833" s="56">
        <v>0.16900000000000001</v>
      </c>
      <c r="D1833" s="92">
        <f t="shared" si="196"/>
        <v>14.792899999999999</v>
      </c>
      <c r="E1833" s="8">
        <f>Päälaskenta!F$15</f>
        <v>0.08</v>
      </c>
      <c r="F1833" s="93">
        <f>SQRT(POWER(Päälaskenta!C$15/(2*Päälaskenta!E$15),2)+(D1833/Päälaskenta!E$15))-Päälaskenta!C$15/(2*Päälaskenta!E$15)</f>
        <v>2.6282999999999999</v>
      </c>
      <c r="G1833" s="57">
        <f>2*SQRT((POWER(F1833,2))+POWER(Päälaskenta!E$15*F1833,2))+Päälaskenta!C$15</f>
        <v>10.43</v>
      </c>
      <c r="H1833" s="57">
        <f t="shared" si="197"/>
        <v>1.42</v>
      </c>
      <c r="I1833" s="62">
        <f t="shared" si="198"/>
        <v>1.15E-4</v>
      </c>
      <c r="M1833" s="8">
        <f>IF(F1833&gt;(Päälaskenta!D$24+Päälaskenta!D$20),(F1833*Päälaskenta!C$15 + F1833*F1833*Päälaskenta!E$15)+(Päälaskenta!C$15 + F1833*Päälaskenta!E$15)*(F1833-(Päälaskenta!D$24+Päälaskenta!D$20)),F1833*Päälaskenta!C$15 + F1833*F1833*Päälaskenta!E$15)</f>
        <v>20.017611779999999</v>
      </c>
      <c r="N1833" s="8">
        <f>IF(F1833&gt;Päälaskenta!D$24+Päälaskenta!D$20,2*SQRT(POWER((Päälaskenta!D$24+Päälaskenta!D$20),2)+POWER(Päälaskenta!E$15*(Päälaskenta!D$24+Päälaskenta!D$20),2))+Päälaskenta!C$15,(2*SQRT((POWER(F1833,2))+POWER(Päälaskenta!E$15*F1833,2))+Päälaskenta!C$15))</f>
        <v>7.8083261120685199</v>
      </c>
      <c r="O1833" s="8">
        <f t="shared" si="199"/>
        <v>2.5636239435569701</v>
      </c>
      <c r="P1833" s="8">
        <f>Päälaskenta!F$15</f>
        <v>0.08</v>
      </c>
      <c r="Q1833" s="8">
        <f t="shared" si="200"/>
        <v>468.69661977465302</v>
      </c>
      <c r="R1833" s="8">
        <f t="shared" si="201"/>
        <v>0.124890023219343</v>
      </c>
      <c r="S1833" s="8">
        <f t="shared" si="202"/>
        <v>2.8450923933540299E-5</v>
      </c>
    </row>
    <row r="1834" spans="1:19" x14ac:dyDescent="0.2">
      <c r="A1834" s="8">
        <v>1832</v>
      </c>
      <c r="B1834" s="8">
        <f>IF(Päälaskenta!C$7,Päälaskenta!E$7,Päälaskenta!G$5)</f>
        <v>2.5</v>
      </c>
      <c r="C1834" s="56">
        <v>0.16800000000000001</v>
      </c>
      <c r="D1834" s="92">
        <f t="shared" si="196"/>
        <v>14.88095</v>
      </c>
      <c r="E1834" s="8">
        <f>Päälaskenta!F$15</f>
        <v>0.08</v>
      </c>
      <c r="F1834" s="93">
        <f>SQRT(POWER(Päälaskenta!C$15/(2*Päälaskenta!E$15),2)+(D1834/Päälaskenta!E$15))-Päälaskenta!C$15/(2*Päälaskenta!E$15)</f>
        <v>2.6389999999999998</v>
      </c>
      <c r="G1834" s="57">
        <f>2*SQRT((POWER(F1834,2))+POWER(Päälaskenta!E$15*F1834,2))+Päälaskenta!C$15</f>
        <v>10.46</v>
      </c>
      <c r="H1834" s="57">
        <f t="shared" si="197"/>
        <v>1.42</v>
      </c>
      <c r="I1834" s="62">
        <f t="shared" si="198"/>
        <v>1.13E-4</v>
      </c>
      <c r="M1834" s="8">
        <f>IF(F1834&gt;(Päälaskenta!D$24+Päälaskenta!D$20),(F1834*Päälaskenta!C$15 + F1834*F1834*Päälaskenta!E$15)+(Päälaskenta!C$15 + F1834*Päälaskenta!E$15)*(F1834-(Päälaskenta!D$24+Päälaskenta!D$20)),F1834*Päälaskenta!C$15 + F1834*F1834*Päälaskenta!E$15)</f>
        <v>20.176342000000002</v>
      </c>
      <c r="N1834" s="8">
        <f>IF(F1834&gt;Päälaskenta!D$24+Päälaskenta!D$20,2*SQRT(POWER((Päälaskenta!D$24+Päälaskenta!D$20),2)+POWER(Päälaskenta!E$15*(Päälaskenta!D$24+Päälaskenta!D$20),2))+Päälaskenta!C$15,(2*SQRT((POWER(F1834,2))+POWER(Päälaskenta!E$15*F1834,2))+Päälaskenta!C$15))</f>
        <v>7.8083261120685199</v>
      </c>
      <c r="O1834" s="8">
        <f t="shared" si="199"/>
        <v>2.5839522722822101</v>
      </c>
      <c r="P1834" s="8">
        <f>Päälaskenta!F$15</f>
        <v>0.08</v>
      </c>
      <c r="Q1834" s="8">
        <f t="shared" si="200"/>
        <v>474.90721640343901</v>
      </c>
      <c r="R1834" s="8">
        <f t="shared" si="201"/>
        <v>0.123907495223862</v>
      </c>
      <c r="S1834" s="8">
        <f t="shared" si="202"/>
        <v>2.77116560185816E-5</v>
      </c>
    </row>
    <row r="1835" spans="1:19" x14ac:dyDescent="0.2">
      <c r="A1835" s="8">
        <v>1833</v>
      </c>
      <c r="B1835" s="8">
        <f>IF(Päälaskenta!C$7,Päälaskenta!E$7,Päälaskenta!G$5)</f>
        <v>2.5</v>
      </c>
      <c r="C1835" s="56">
        <v>0.16700000000000001</v>
      </c>
      <c r="D1835" s="92">
        <f t="shared" si="196"/>
        <v>14.97006</v>
      </c>
      <c r="E1835" s="8">
        <f>Päälaskenta!F$15</f>
        <v>0.08</v>
      </c>
      <c r="F1835" s="93">
        <f>SQRT(POWER(Päälaskenta!C$15/(2*Päälaskenta!E$15),2)+(D1835/Päälaskenta!E$15))-Päälaskenta!C$15/(2*Päälaskenta!E$15)</f>
        <v>2.6497000000000002</v>
      </c>
      <c r="G1835" s="57">
        <f>2*SQRT((POWER(F1835,2))+POWER(Päälaskenta!E$15*F1835,2))+Päälaskenta!C$15</f>
        <v>10.49</v>
      </c>
      <c r="H1835" s="57">
        <f t="shared" si="197"/>
        <v>1.43</v>
      </c>
      <c r="I1835" s="62">
        <f t="shared" si="198"/>
        <v>1.11E-4</v>
      </c>
      <c r="M1835" s="8">
        <f>IF(F1835&gt;(Päälaskenta!D$24+Päälaskenta!D$20),(F1835*Päälaskenta!C$15 + F1835*F1835*Päälaskenta!E$15)+(Päälaskenta!C$15 + F1835*Päälaskenta!E$15)*(F1835-(Päälaskenta!D$24+Päälaskenta!D$20)),F1835*Päälaskenta!C$15 + F1835*F1835*Päälaskenta!E$15)</f>
        <v>20.335530179999999</v>
      </c>
      <c r="N1835" s="8">
        <f>IF(F1835&gt;Päälaskenta!D$24+Päälaskenta!D$20,2*SQRT(POWER((Päälaskenta!D$24+Päälaskenta!D$20),2)+POWER(Päälaskenta!E$15*(Päälaskenta!D$24+Päälaskenta!D$20),2))+Päälaskenta!C$15,(2*SQRT((POWER(F1835,2))+POWER(Päälaskenta!E$15*F1835,2))+Päälaskenta!C$15))</f>
        <v>7.8083261120685199</v>
      </c>
      <c r="O1835" s="8">
        <f t="shared" si="199"/>
        <v>2.6043392512217798</v>
      </c>
      <c r="P1835" s="8">
        <f>Päälaskenta!F$15</f>
        <v>0.08</v>
      </c>
      <c r="Q1835" s="8">
        <f t="shared" si="200"/>
        <v>481.16853181355702</v>
      </c>
      <c r="R1835" s="8">
        <f t="shared" si="201"/>
        <v>0.122937537299064</v>
      </c>
      <c r="S1835" s="8">
        <f t="shared" si="202"/>
        <v>2.6995139958244401E-5</v>
      </c>
    </row>
    <row r="1836" spans="1:19" x14ac:dyDescent="0.2">
      <c r="A1836" s="8">
        <v>1834</v>
      </c>
      <c r="B1836" s="8">
        <f>IF(Päälaskenta!C$7,Päälaskenta!E$7,Päälaskenta!G$5)</f>
        <v>2.5</v>
      </c>
      <c r="C1836" s="56">
        <v>0.16600000000000001</v>
      </c>
      <c r="D1836" s="92">
        <f t="shared" si="196"/>
        <v>15.06024</v>
      </c>
      <c r="E1836" s="8">
        <f>Päälaskenta!F$15</f>
        <v>0.08</v>
      </c>
      <c r="F1836" s="93">
        <f>SQRT(POWER(Päälaskenta!C$15/(2*Päälaskenta!E$15),2)+(D1836/Päälaskenta!E$15))-Päälaskenta!C$15/(2*Päälaskenta!E$15)</f>
        <v>2.6606000000000001</v>
      </c>
      <c r="G1836" s="57">
        <f>2*SQRT((POWER(F1836,2))+POWER(Päälaskenta!E$15*F1836,2))+Päälaskenta!C$15</f>
        <v>10.53</v>
      </c>
      <c r="H1836" s="57">
        <f t="shared" si="197"/>
        <v>1.43</v>
      </c>
      <c r="I1836" s="62">
        <f t="shared" si="198"/>
        <v>1.0900000000000001E-4</v>
      </c>
      <c r="M1836" s="8">
        <f>IF(F1836&gt;(Päälaskenta!D$24+Päälaskenta!D$20),(F1836*Päälaskenta!C$15 + F1836*F1836*Päälaskenta!E$15)+(Päälaskenta!C$15 + F1836*Päälaskenta!E$15)*(F1836-(Päälaskenta!D$24+Päälaskenta!D$20)),F1836*Päälaskenta!C$15 + F1836*F1836*Päälaskenta!E$15)</f>
        <v>20.498164719999998</v>
      </c>
      <c r="N1836" s="8">
        <f>IF(F1836&gt;Päälaskenta!D$24+Päälaskenta!D$20,2*SQRT(POWER((Päälaskenta!D$24+Päälaskenta!D$20),2)+POWER(Päälaskenta!E$15*(Päälaskenta!D$24+Päälaskenta!D$20),2))+Päälaskenta!C$15,(2*SQRT((POWER(F1836,2))+POWER(Päälaskenta!E$15*F1836,2))+Päälaskenta!C$15))</f>
        <v>7.8083261120685199</v>
      </c>
      <c r="O1836" s="8">
        <f t="shared" si="199"/>
        <v>2.62516760004659</v>
      </c>
      <c r="P1836" s="8">
        <f>Päälaskenta!F$15</f>
        <v>0.08</v>
      </c>
      <c r="Q1836" s="8">
        <f t="shared" si="200"/>
        <v>487.59923483217301</v>
      </c>
      <c r="R1836" s="8">
        <f t="shared" si="201"/>
        <v>0.12196213827673801</v>
      </c>
      <c r="S1836" s="8">
        <f t="shared" si="202"/>
        <v>2.62877845368684E-5</v>
      </c>
    </row>
    <row r="1837" spans="1:19" x14ac:dyDescent="0.2">
      <c r="A1837" s="8">
        <v>1835</v>
      </c>
      <c r="B1837" s="8">
        <f>IF(Päälaskenta!C$7,Päälaskenta!E$7,Päälaskenta!G$5)</f>
        <v>2.5</v>
      </c>
      <c r="C1837" s="56">
        <v>0.16500000000000001</v>
      </c>
      <c r="D1837" s="92">
        <f t="shared" si="196"/>
        <v>15.15152</v>
      </c>
      <c r="E1837" s="8">
        <f>Päälaskenta!F$15</f>
        <v>0.08</v>
      </c>
      <c r="F1837" s="93">
        <f>SQRT(POWER(Päälaskenta!C$15/(2*Päälaskenta!E$15),2)+(D1837/Päälaskenta!E$15))-Päälaskenta!C$15/(2*Päälaskenta!E$15)</f>
        <v>2.6715</v>
      </c>
      <c r="G1837" s="57">
        <f>2*SQRT((POWER(F1837,2))+POWER(Päälaskenta!E$15*F1837,2))+Päälaskenta!C$15</f>
        <v>10.56</v>
      </c>
      <c r="H1837" s="57">
        <f t="shared" si="197"/>
        <v>1.43</v>
      </c>
      <c r="I1837" s="62">
        <f t="shared" si="198"/>
        <v>1.08E-4</v>
      </c>
      <c r="M1837" s="8">
        <f>IF(F1837&gt;(Päälaskenta!D$24+Päälaskenta!D$20),(F1837*Päälaskenta!C$15 + F1837*F1837*Päälaskenta!E$15)+(Päälaskenta!C$15 + F1837*Päälaskenta!E$15)*(F1837-(Päälaskenta!D$24+Päälaskenta!D$20)),F1837*Päälaskenta!C$15 + F1837*F1837*Päälaskenta!E$15)</f>
        <v>20.661274500000001</v>
      </c>
      <c r="N1837" s="8">
        <f>IF(F1837&gt;Päälaskenta!D$24+Päälaskenta!D$20,2*SQRT(POWER((Päälaskenta!D$24+Päälaskenta!D$20),2)+POWER(Päälaskenta!E$15*(Päälaskenta!D$24+Päälaskenta!D$20),2))+Päälaskenta!C$15,(2*SQRT((POWER(F1837,2))+POWER(Päälaskenta!E$15*F1837,2))+Päälaskenta!C$15))</f>
        <v>7.8083261120685199</v>
      </c>
      <c r="O1837" s="8">
        <f t="shared" si="199"/>
        <v>2.6460568121080401</v>
      </c>
      <c r="P1837" s="8">
        <f>Päälaskenta!F$15</f>
        <v>0.08</v>
      </c>
      <c r="Q1837" s="8">
        <f t="shared" si="200"/>
        <v>494.08298370394402</v>
      </c>
      <c r="R1837" s="8">
        <f t="shared" si="201"/>
        <v>0.120999312022112</v>
      </c>
      <c r="S1837" s="8">
        <f t="shared" si="202"/>
        <v>2.56023731699264E-5</v>
      </c>
    </row>
    <row r="1838" spans="1:19" x14ac:dyDescent="0.2">
      <c r="A1838" s="8">
        <v>1836</v>
      </c>
      <c r="B1838" s="8">
        <f>IF(Päälaskenta!C$7,Päälaskenta!E$7,Päälaskenta!G$5)</f>
        <v>2.5</v>
      </c>
      <c r="C1838" s="56">
        <v>0.16400000000000001</v>
      </c>
      <c r="D1838" s="92">
        <f t="shared" si="196"/>
        <v>15.2439</v>
      </c>
      <c r="E1838" s="8">
        <f>Päälaskenta!F$15</f>
        <v>0.08</v>
      </c>
      <c r="F1838" s="93">
        <f>SQRT(POWER(Päälaskenta!C$15/(2*Päälaskenta!E$15),2)+(D1838/Päälaskenta!E$15))-Päälaskenta!C$15/(2*Päälaskenta!E$15)</f>
        <v>2.6825999999999999</v>
      </c>
      <c r="G1838" s="57">
        <f>2*SQRT((POWER(F1838,2))+POWER(Päälaskenta!E$15*F1838,2))+Päälaskenta!C$15</f>
        <v>10.59</v>
      </c>
      <c r="H1838" s="57">
        <f t="shared" si="197"/>
        <v>1.44</v>
      </c>
      <c r="I1838" s="62">
        <f t="shared" si="198"/>
        <v>1.06E-4</v>
      </c>
      <c r="M1838" s="8">
        <f>IF(F1838&gt;(Päälaskenta!D$24+Päälaskenta!D$20),(F1838*Päälaskenta!C$15 + F1838*F1838*Päälaskenta!E$15)+(Päälaskenta!C$15 + F1838*Päälaskenta!E$15)*(F1838-(Päälaskenta!D$24+Päälaskenta!D$20)),F1838*Päälaskenta!C$15 + F1838*F1838*Päälaskenta!E$15)</f>
        <v>20.82786552</v>
      </c>
      <c r="N1838" s="8">
        <f>IF(F1838&gt;Päälaskenta!D$24+Päälaskenta!D$20,2*SQRT(POWER((Päälaskenta!D$24+Päälaskenta!D$20),2)+POWER(Päälaskenta!E$15*(Päälaskenta!D$24+Päälaskenta!D$20),2))+Päälaskenta!C$15,(2*SQRT((POWER(F1838,2))+POWER(Päälaskenta!E$15*F1838,2))+Päälaskenta!C$15))</f>
        <v>7.8083261120685199</v>
      </c>
      <c r="O1838" s="8">
        <f t="shared" si="199"/>
        <v>2.6673918610812799</v>
      </c>
      <c r="P1838" s="8">
        <f>Päälaskenta!F$15</f>
        <v>0.08</v>
      </c>
      <c r="Q1838" s="8">
        <f t="shared" si="200"/>
        <v>500.74043124962998</v>
      </c>
      <c r="R1838" s="8">
        <f t="shared" si="201"/>
        <v>0.120031502872888</v>
      </c>
      <c r="S1838" s="8">
        <f t="shared" si="202"/>
        <v>2.4926121022421398E-5</v>
      </c>
    </row>
    <row r="1839" spans="1:19" x14ac:dyDescent="0.2">
      <c r="A1839" s="8">
        <v>1837</v>
      </c>
      <c r="B1839" s="8">
        <f>IF(Päälaskenta!C$7,Päälaskenta!E$7,Päälaskenta!G$5)</f>
        <v>2.5</v>
      </c>
      <c r="C1839" s="56">
        <v>0.16300000000000001</v>
      </c>
      <c r="D1839" s="92">
        <f t="shared" si="196"/>
        <v>15.33742</v>
      </c>
      <c r="E1839" s="8">
        <f>Päälaskenta!F$15</f>
        <v>0.08</v>
      </c>
      <c r="F1839" s="93">
        <f>SQRT(POWER(Päälaskenta!C$15/(2*Päälaskenta!E$15),2)+(D1839/Päälaskenta!E$15))-Päälaskenta!C$15/(2*Päälaskenta!E$15)</f>
        <v>2.6937000000000002</v>
      </c>
      <c r="G1839" s="57">
        <f>2*SQRT((POWER(F1839,2))+POWER(Päälaskenta!E$15*F1839,2))+Päälaskenta!C$15</f>
        <v>10.62</v>
      </c>
      <c r="H1839" s="57">
        <f t="shared" si="197"/>
        <v>1.44</v>
      </c>
      <c r="I1839" s="62">
        <f t="shared" si="198"/>
        <v>1.05E-4</v>
      </c>
      <c r="M1839" s="8">
        <f>IF(F1839&gt;(Päälaskenta!D$24+Päälaskenta!D$20),(F1839*Päälaskenta!C$15 + F1839*F1839*Päälaskenta!E$15)+(Päälaskenta!C$15 + F1839*Päälaskenta!E$15)*(F1839-(Päälaskenta!D$24+Päälaskenta!D$20)),F1839*Päälaskenta!C$15 + F1839*F1839*Päälaskenta!E$15)</f>
        <v>20.994949380000001</v>
      </c>
      <c r="N1839" s="8">
        <f>IF(F1839&gt;Päälaskenta!D$24+Päälaskenta!D$20,2*SQRT(POWER((Päälaskenta!D$24+Päälaskenta!D$20),2)+POWER(Päälaskenta!E$15*(Päälaskenta!D$24+Päälaskenta!D$20),2))+Päälaskenta!C$15,(2*SQRT((POWER(F1839,2))+POWER(Päälaskenta!E$15*F1839,2))+Päälaskenta!C$15))</f>
        <v>7.8083261120685199</v>
      </c>
      <c r="O1839" s="8">
        <f t="shared" si="199"/>
        <v>2.68879002729539</v>
      </c>
      <c r="P1839" s="8">
        <f>Päälaskenta!F$15</f>
        <v>0.08</v>
      </c>
      <c r="Q1839" s="8">
        <f t="shared" si="200"/>
        <v>507.45332674715797</v>
      </c>
      <c r="R1839" s="8">
        <f t="shared" si="201"/>
        <v>0.119076257568</v>
      </c>
      <c r="S1839" s="8">
        <f t="shared" si="202"/>
        <v>2.4271007774472701E-5</v>
      </c>
    </row>
    <row r="1840" spans="1:19" x14ac:dyDescent="0.2">
      <c r="A1840" s="8">
        <v>1838</v>
      </c>
      <c r="B1840" s="8">
        <f>IF(Päälaskenta!C$7,Päälaskenta!E$7,Päälaskenta!G$5)</f>
        <v>2.5</v>
      </c>
      <c r="C1840" s="56">
        <v>0.16200000000000001</v>
      </c>
      <c r="D1840" s="92">
        <f t="shared" si="196"/>
        <v>15.4321</v>
      </c>
      <c r="E1840" s="8">
        <f>Päälaskenta!F$15</f>
        <v>0.08</v>
      </c>
      <c r="F1840" s="93">
        <f>SQRT(POWER(Päälaskenta!C$15/(2*Päälaskenta!E$15),2)+(D1840/Päälaskenta!E$15))-Päälaskenta!C$15/(2*Päälaskenta!E$15)</f>
        <v>2.7050000000000001</v>
      </c>
      <c r="G1840" s="57">
        <f>2*SQRT((POWER(F1840,2))+POWER(Päälaskenta!E$15*F1840,2))+Päälaskenta!C$15</f>
        <v>10.65</v>
      </c>
      <c r="H1840" s="57">
        <f t="shared" si="197"/>
        <v>1.45</v>
      </c>
      <c r="I1840" s="62">
        <f t="shared" si="198"/>
        <v>1.02E-4</v>
      </c>
      <c r="M1840" s="8">
        <f>IF(F1840&gt;(Päälaskenta!D$24+Päälaskenta!D$20),(F1840*Päälaskenta!C$15 + F1840*F1840*Päälaskenta!E$15)+(Päälaskenta!C$15 + F1840*Päälaskenta!E$15)*(F1840-(Päälaskenta!D$24+Päälaskenta!D$20)),F1840*Päälaskenta!C$15 + F1840*F1840*Päälaskenta!E$15)</f>
        <v>21.16555</v>
      </c>
      <c r="N1840" s="8">
        <f>IF(F1840&gt;Päälaskenta!D$24+Päälaskenta!D$20,2*SQRT(POWER((Päälaskenta!D$24+Päälaskenta!D$20),2)+POWER(Päälaskenta!E$15*(Päälaskenta!D$24+Päälaskenta!D$20),2))+Päälaskenta!C$15,(2*SQRT((POWER(F1840,2))+POWER(Päälaskenta!E$15*F1840,2))+Päälaskenta!C$15))</f>
        <v>7.8083261120685199</v>
      </c>
      <c r="O1840" s="8">
        <f t="shared" si="199"/>
        <v>2.7106385794116101</v>
      </c>
      <c r="P1840" s="8">
        <f>Päälaskenta!F$15</f>
        <v>0.08</v>
      </c>
      <c r="Q1840" s="8">
        <f t="shared" si="200"/>
        <v>514.34435942518598</v>
      </c>
      <c r="R1840" s="8">
        <f t="shared" si="201"/>
        <v>0.118116467561675</v>
      </c>
      <c r="S1840" s="8">
        <f t="shared" si="202"/>
        <v>2.3625012902232198E-5</v>
      </c>
    </row>
    <row r="1841" spans="1:19" x14ac:dyDescent="0.2">
      <c r="A1841" s="8">
        <v>1839</v>
      </c>
      <c r="B1841" s="8">
        <f>IF(Päälaskenta!C$7,Päälaskenta!E$7,Päälaskenta!G$5)</f>
        <v>2.5</v>
      </c>
      <c r="C1841" s="56">
        <v>0.161</v>
      </c>
      <c r="D1841" s="92">
        <f t="shared" si="196"/>
        <v>15.527950000000001</v>
      </c>
      <c r="E1841" s="8">
        <f>Päälaskenta!F$15</f>
        <v>0.08</v>
      </c>
      <c r="F1841" s="93">
        <f>SQRT(POWER(Päälaskenta!C$15/(2*Päälaskenta!E$15),2)+(D1841/Päälaskenta!E$15))-Päälaskenta!C$15/(2*Päälaskenta!E$15)</f>
        <v>2.7164000000000001</v>
      </c>
      <c r="G1841" s="57">
        <f>2*SQRT((POWER(F1841,2))+POWER(Päälaskenta!E$15*F1841,2))+Päälaskenta!C$15</f>
        <v>10.68</v>
      </c>
      <c r="H1841" s="57">
        <f t="shared" si="197"/>
        <v>1.45</v>
      </c>
      <c r="I1841" s="62">
        <f t="shared" si="198"/>
        <v>1.01E-4</v>
      </c>
      <c r="M1841" s="8">
        <f>IF(F1841&gt;(Päälaskenta!D$24+Päälaskenta!D$20),(F1841*Päälaskenta!C$15 + F1841*F1841*Päälaskenta!E$15)+(Päälaskenta!C$15 + F1841*Päälaskenta!E$15)*(F1841-(Päälaskenta!D$24+Päälaskenta!D$20)),F1841*Päälaskenta!C$15 + F1841*F1841*Päälaskenta!E$15)</f>
        <v>21.33817792</v>
      </c>
      <c r="N1841" s="8">
        <f>IF(F1841&gt;Päälaskenta!D$24+Päälaskenta!D$20,2*SQRT(POWER((Päälaskenta!D$24+Päälaskenta!D$20),2)+POWER(Päälaskenta!E$15*(Päälaskenta!D$24+Päälaskenta!D$20),2))+Päälaskenta!C$15,(2*SQRT((POWER(F1841,2))+POWER(Päälaskenta!E$15*F1841,2))+Päälaskenta!C$15))</f>
        <v>7.8083261120685199</v>
      </c>
      <c r="O1841" s="8">
        <f t="shared" si="199"/>
        <v>2.7327467646388102</v>
      </c>
      <c r="P1841" s="8">
        <f>Päälaskenta!F$15</f>
        <v>0.08</v>
      </c>
      <c r="Q1841" s="8">
        <f t="shared" si="200"/>
        <v>521.35507354029596</v>
      </c>
      <c r="R1841" s="8">
        <f t="shared" si="201"/>
        <v>0.117160893932597</v>
      </c>
      <c r="S1841" s="8">
        <f t="shared" si="202"/>
        <v>2.29939090340116E-5</v>
      </c>
    </row>
    <row r="1842" spans="1:19" x14ac:dyDescent="0.2">
      <c r="A1842" s="8">
        <v>1840</v>
      </c>
      <c r="B1842" s="8">
        <f>IF(Päälaskenta!C$7,Päälaskenta!E$7,Päälaskenta!G$5)</f>
        <v>2.5</v>
      </c>
      <c r="C1842" s="56">
        <v>0.16</v>
      </c>
      <c r="D1842" s="92">
        <f t="shared" si="196"/>
        <v>15.625</v>
      </c>
      <c r="E1842" s="8">
        <f>Päälaskenta!F$15</f>
        <v>0.08</v>
      </c>
      <c r="F1842" s="93">
        <f>SQRT(POWER(Päälaskenta!C$15/(2*Päälaskenta!E$15),2)+(D1842/Päälaskenta!E$15))-Päälaskenta!C$15/(2*Päälaskenta!E$15)</f>
        <v>2.7279</v>
      </c>
      <c r="G1842" s="57">
        <f>2*SQRT((POWER(F1842,2))+POWER(Päälaskenta!E$15*F1842,2))+Päälaskenta!C$15</f>
        <v>10.72</v>
      </c>
      <c r="H1842" s="57">
        <f t="shared" si="197"/>
        <v>1.46</v>
      </c>
      <c r="I1842" s="62">
        <f t="shared" si="198"/>
        <v>9.8999999999999994E-5</v>
      </c>
      <c r="M1842" s="8">
        <f>IF(F1842&gt;(Päälaskenta!D$24+Päälaskenta!D$20),(F1842*Päälaskenta!C$15 + F1842*F1842*Päälaskenta!E$15)+(Päälaskenta!C$15 + F1842*Päälaskenta!E$15)*(F1842-(Päälaskenta!D$24+Päälaskenta!D$20)),F1842*Päälaskenta!C$15 + F1842*F1842*Päälaskenta!E$15)</f>
        <v>21.51284682</v>
      </c>
      <c r="N1842" s="8">
        <f>IF(F1842&gt;Päälaskenta!D$24+Päälaskenta!D$20,2*SQRT(POWER((Päälaskenta!D$24+Päälaskenta!D$20),2)+POWER(Päälaskenta!E$15*(Päälaskenta!D$24+Päälaskenta!D$20),2))+Päälaskenta!C$15,(2*SQRT((POWER(F1842,2))+POWER(Päälaskenta!E$15*F1842,2))+Päälaskenta!C$15))</f>
        <v>7.8083261120685199</v>
      </c>
      <c r="O1842" s="8">
        <f t="shared" si="199"/>
        <v>2.7551163349530001</v>
      </c>
      <c r="P1842" s="8">
        <f>Päälaskenta!F$15</f>
        <v>0.08</v>
      </c>
      <c r="Q1842" s="8">
        <f t="shared" si="200"/>
        <v>528.48726395511301</v>
      </c>
      <c r="R1842" s="8">
        <f t="shared" si="201"/>
        <v>0.116209631431755</v>
      </c>
      <c r="S1842" s="8">
        <f t="shared" si="202"/>
        <v>2.2377469093628199E-5</v>
      </c>
    </row>
    <row r="1843" spans="1:19" x14ac:dyDescent="0.2">
      <c r="A1843" s="8">
        <v>1841</v>
      </c>
      <c r="B1843" s="8">
        <f>IF(Päälaskenta!C$7,Päälaskenta!E$7,Päälaskenta!G$5)</f>
        <v>2.5</v>
      </c>
      <c r="C1843" s="56">
        <v>0.159</v>
      </c>
      <c r="D1843" s="92">
        <f t="shared" si="196"/>
        <v>15.723269999999999</v>
      </c>
      <c r="E1843" s="8">
        <f>Päälaskenta!F$15</f>
        <v>0.08</v>
      </c>
      <c r="F1843" s="93">
        <f>SQRT(POWER(Päälaskenta!C$15/(2*Päälaskenta!E$15),2)+(D1843/Päälaskenta!E$15))-Päälaskenta!C$15/(2*Päälaskenta!E$15)</f>
        <v>2.7395</v>
      </c>
      <c r="G1843" s="57">
        <f>2*SQRT((POWER(F1843,2))+POWER(Päälaskenta!E$15*F1843,2))+Päälaskenta!C$15</f>
        <v>10.75</v>
      </c>
      <c r="H1843" s="57">
        <f t="shared" si="197"/>
        <v>1.46</v>
      </c>
      <c r="I1843" s="62">
        <f t="shared" si="198"/>
        <v>9.7999999999999997E-5</v>
      </c>
      <c r="M1843" s="8">
        <f>IF(F1843&gt;(Päälaskenta!D$24+Päälaskenta!D$20),(F1843*Päälaskenta!C$15 + F1843*F1843*Päälaskenta!E$15)+(Päälaskenta!C$15 + F1843*Päälaskenta!E$15)*(F1843-(Päälaskenta!D$24+Päälaskenta!D$20)),F1843*Päälaskenta!C$15 + F1843*F1843*Päälaskenta!E$15)</f>
        <v>21.689570499999999</v>
      </c>
      <c r="N1843" s="8">
        <f>IF(F1843&gt;Päälaskenta!D$24+Päälaskenta!D$20,2*SQRT(POWER((Päälaskenta!D$24+Päälaskenta!D$20),2)+POWER(Päälaskenta!E$15*(Päälaskenta!D$24+Päälaskenta!D$20),2))+Päälaskenta!C$15,(2*SQRT((POWER(F1843,2))+POWER(Päälaskenta!E$15*F1843,2))+Päälaskenta!C$15))</f>
        <v>7.8083261120685199</v>
      </c>
      <c r="O1843" s="8">
        <f t="shared" si="199"/>
        <v>2.7777490576983799</v>
      </c>
      <c r="P1843" s="8">
        <f>Päälaskenta!F$15</f>
        <v>0.08</v>
      </c>
      <c r="Q1843" s="8">
        <f t="shared" si="200"/>
        <v>535.74275225085296</v>
      </c>
      <c r="R1843" s="8">
        <f t="shared" si="201"/>
        <v>0.115262771109276</v>
      </c>
      <c r="S1843" s="8">
        <f t="shared" si="202"/>
        <v>2.1775463527385201E-5</v>
      </c>
    </row>
    <row r="1844" spans="1:19" x14ac:dyDescent="0.2">
      <c r="A1844" s="8">
        <v>1842</v>
      </c>
      <c r="B1844" s="8">
        <f>IF(Päälaskenta!C$7,Päälaskenta!E$7,Päälaskenta!G$5)</f>
        <v>2.5</v>
      </c>
      <c r="C1844" s="56">
        <v>0.158</v>
      </c>
      <c r="D1844" s="92">
        <f t="shared" si="196"/>
        <v>15.82278</v>
      </c>
      <c r="E1844" s="8">
        <f>Päälaskenta!F$15</f>
        <v>0.08</v>
      </c>
      <c r="F1844" s="93">
        <f>SQRT(POWER(Päälaskenta!C$15/(2*Päälaskenta!E$15),2)+(D1844/Päälaskenta!E$15))-Päälaskenta!C$15/(2*Päälaskenta!E$15)</f>
        <v>2.7511999999999999</v>
      </c>
      <c r="G1844" s="57">
        <f>2*SQRT((POWER(F1844,2))+POWER(Päälaskenta!E$15*F1844,2))+Päälaskenta!C$15</f>
        <v>10.78</v>
      </c>
      <c r="H1844" s="57">
        <f t="shared" si="197"/>
        <v>1.47</v>
      </c>
      <c r="I1844" s="62">
        <f t="shared" si="198"/>
        <v>9.6000000000000002E-5</v>
      </c>
      <c r="M1844" s="8">
        <f>IF(F1844&gt;(Päälaskenta!D$24+Päälaskenta!D$20),(F1844*Päälaskenta!C$15 + F1844*F1844*Päälaskenta!E$15)+(Päälaskenta!C$15 + F1844*Päälaskenta!E$15)*(F1844-(Päälaskenta!D$24+Päälaskenta!D$20)),F1844*Päälaskenta!C$15 + F1844*F1844*Päälaskenta!E$15)</f>
        <v>21.868362879999999</v>
      </c>
      <c r="N1844" s="8">
        <f>IF(F1844&gt;Päälaskenta!D$24+Päälaskenta!D$20,2*SQRT(POWER((Päälaskenta!D$24+Päälaskenta!D$20),2)+POWER(Päälaskenta!E$15*(Päälaskenta!D$24+Päälaskenta!D$20),2))+Päälaskenta!C$15,(2*SQRT((POWER(F1844,2))+POWER(Päälaskenta!E$15*F1844,2))+Päälaskenta!C$15))</f>
        <v>7.8083261120685199</v>
      </c>
      <c r="O1844" s="8">
        <f t="shared" si="199"/>
        <v>2.8006467155874</v>
      </c>
      <c r="P1844" s="8">
        <f>Päälaskenta!F$15</f>
        <v>0.08</v>
      </c>
      <c r="Q1844" s="8">
        <f t="shared" si="200"/>
        <v>543.12338703159901</v>
      </c>
      <c r="R1844" s="8">
        <f t="shared" si="201"/>
        <v>0.114320400375577</v>
      </c>
      <c r="S1844" s="8">
        <f t="shared" si="202"/>
        <v>2.1187660689276199E-5</v>
      </c>
    </row>
    <row r="1845" spans="1:19" x14ac:dyDescent="0.2">
      <c r="A1845" s="8">
        <v>1843</v>
      </c>
      <c r="B1845" s="8">
        <f>IF(Päälaskenta!C$7,Päälaskenta!E$7,Päälaskenta!G$5)</f>
        <v>2.5</v>
      </c>
      <c r="C1845" s="56">
        <v>0.157</v>
      </c>
      <c r="D1845" s="92">
        <f t="shared" si="196"/>
        <v>15.92357</v>
      </c>
      <c r="E1845" s="8">
        <f>Päälaskenta!F$15</f>
        <v>0.08</v>
      </c>
      <c r="F1845" s="93">
        <f>SQRT(POWER(Päälaskenta!C$15/(2*Päälaskenta!E$15),2)+(D1845/Päälaskenta!E$15))-Päälaskenta!C$15/(2*Päälaskenta!E$15)</f>
        <v>2.7629999999999999</v>
      </c>
      <c r="G1845" s="57">
        <f>2*SQRT((POWER(F1845,2))+POWER(Päälaskenta!E$15*F1845,2))+Päälaskenta!C$15</f>
        <v>10.81</v>
      </c>
      <c r="H1845" s="57">
        <f t="shared" si="197"/>
        <v>1.47</v>
      </c>
      <c r="I1845" s="62">
        <f t="shared" si="198"/>
        <v>9.3999999999999994E-5</v>
      </c>
      <c r="M1845" s="8">
        <f>IF(F1845&gt;(Päälaskenta!D$24+Päälaskenta!D$20),(F1845*Päälaskenta!C$15 + F1845*F1845*Päälaskenta!E$15)+(Päälaskenta!C$15 + F1845*Päälaskenta!E$15)*(F1845-(Päälaskenta!D$24+Päälaskenta!D$20)),F1845*Päälaskenta!C$15 + F1845*F1845*Päälaskenta!E$15)</f>
        <v>22.049237999999999</v>
      </c>
      <c r="N1845" s="8">
        <f>IF(F1845&gt;Päälaskenta!D$24+Päälaskenta!D$20,2*SQRT(POWER((Päälaskenta!D$24+Päälaskenta!D$20),2)+POWER(Päälaskenta!E$15*(Päälaskenta!D$24+Päälaskenta!D$20),2))+Päälaskenta!C$15,(2*SQRT((POWER(F1845,2))+POWER(Päälaskenta!E$15*F1845,2))+Päälaskenta!C$15))</f>
        <v>7.8083261120685199</v>
      </c>
      <c r="O1845" s="8">
        <f t="shared" si="199"/>
        <v>2.8238111067006799</v>
      </c>
      <c r="P1845" s="8">
        <f>Päälaskenta!F$15</f>
        <v>0.08</v>
      </c>
      <c r="Q1845" s="8">
        <f t="shared" si="200"/>
        <v>550.63104423182301</v>
      </c>
      <c r="R1845" s="8">
        <f t="shared" si="201"/>
        <v>0.113382603063199</v>
      </c>
      <c r="S1845" s="8">
        <f t="shared" si="202"/>
        <v>2.0613827209241098E-5</v>
      </c>
    </row>
    <row r="1846" spans="1:19" x14ac:dyDescent="0.2">
      <c r="A1846" s="8">
        <v>1844</v>
      </c>
      <c r="B1846" s="8">
        <f>IF(Päälaskenta!C$7,Päälaskenta!E$7,Päälaskenta!G$5)</f>
        <v>2.5</v>
      </c>
      <c r="C1846" s="56">
        <v>0.156</v>
      </c>
      <c r="D1846" s="92">
        <f t="shared" si="196"/>
        <v>16.025639999999999</v>
      </c>
      <c r="E1846" s="8">
        <f>Päälaskenta!F$15</f>
        <v>0.08</v>
      </c>
      <c r="F1846" s="93">
        <f>SQRT(POWER(Päälaskenta!C$15/(2*Päälaskenta!E$15),2)+(D1846/Päälaskenta!E$15))-Päälaskenta!C$15/(2*Päälaskenta!E$15)</f>
        <v>2.7749999999999999</v>
      </c>
      <c r="G1846" s="57">
        <f>2*SQRT((POWER(F1846,2))+POWER(Päälaskenta!E$15*F1846,2))+Päälaskenta!C$15</f>
        <v>10.85</v>
      </c>
      <c r="H1846" s="57">
        <f t="shared" si="197"/>
        <v>1.48</v>
      </c>
      <c r="I1846" s="62">
        <f t="shared" si="198"/>
        <v>9.2E-5</v>
      </c>
      <c r="M1846" s="8">
        <f>IF(F1846&gt;(Päälaskenta!D$24+Päälaskenta!D$20),(F1846*Päälaskenta!C$15 + F1846*F1846*Päälaskenta!E$15)+(Päälaskenta!C$15 + F1846*Päälaskenta!E$15)*(F1846-(Päälaskenta!D$24+Päälaskenta!D$20)),F1846*Päälaskenta!C$15 + F1846*F1846*Päälaskenta!E$15)</f>
        <v>22.233750000000001</v>
      </c>
      <c r="N1846" s="8">
        <f>IF(F1846&gt;Päälaskenta!D$24+Päälaskenta!D$20,2*SQRT(POWER((Päälaskenta!D$24+Päälaskenta!D$20),2)+POWER(Päälaskenta!E$15*(Päälaskenta!D$24+Päälaskenta!D$20),2))+Päälaskenta!C$15,(2*SQRT((POWER(F1846,2))+POWER(Päälaskenta!E$15*F1846,2))+Päälaskenta!C$15))</f>
        <v>7.8083261120685199</v>
      </c>
      <c r="O1846" s="8">
        <f t="shared" si="199"/>
        <v>2.8474412672948701</v>
      </c>
      <c r="P1846" s="8">
        <f>Päälaskenta!F$15</f>
        <v>0.08</v>
      </c>
      <c r="Q1846" s="8">
        <f t="shared" si="200"/>
        <v>558.33207902173297</v>
      </c>
      <c r="R1846" s="8">
        <f t="shared" si="201"/>
        <v>0.112441670883229</v>
      </c>
      <c r="S1846" s="8">
        <f t="shared" si="202"/>
        <v>2.0049098769535699E-5</v>
      </c>
    </row>
    <row r="1847" spans="1:19" x14ac:dyDescent="0.2">
      <c r="A1847" s="8">
        <v>1845</v>
      </c>
      <c r="B1847" s="8">
        <f>IF(Päälaskenta!C$7,Päälaskenta!E$7,Päälaskenta!G$5)</f>
        <v>2.5</v>
      </c>
      <c r="C1847" s="56">
        <v>0.155</v>
      </c>
      <c r="D1847" s="92">
        <f t="shared" si="196"/>
        <v>16.12903</v>
      </c>
      <c r="E1847" s="8">
        <f>Päälaskenta!F$15</f>
        <v>0.08</v>
      </c>
      <c r="F1847" s="93">
        <f>SQRT(POWER(Päälaskenta!C$15/(2*Päälaskenta!E$15),2)+(D1847/Päälaskenta!E$15))-Päälaskenta!C$15/(2*Päälaskenta!E$15)</f>
        <v>2.7871000000000001</v>
      </c>
      <c r="G1847" s="57">
        <f>2*SQRT((POWER(F1847,2))+POWER(Päälaskenta!E$15*F1847,2))+Päälaskenta!C$15</f>
        <v>10.88</v>
      </c>
      <c r="H1847" s="57">
        <f t="shared" si="197"/>
        <v>1.48</v>
      </c>
      <c r="I1847" s="62">
        <f t="shared" si="198"/>
        <v>9.1000000000000003E-5</v>
      </c>
      <c r="M1847" s="8">
        <f>IF(F1847&gt;(Päälaskenta!D$24+Päälaskenta!D$20),(F1847*Päälaskenta!C$15 + F1847*F1847*Päälaskenta!E$15)+(Päälaskenta!C$15 + F1847*Päälaskenta!E$15)*(F1847-(Päälaskenta!D$24+Päälaskenta!D$20)),F1847*Päälaskenta!C$15 + F1847*F1847*Päälaskenta!E$15)</f>
        <v>22.42038282</v>
      </c>
      <c r="N1847" s="8">
        <f>IF(F1847&gt;Päälaskenta!D$24+Päälaskenta!D$20,2*SQRT(POWER((Päälaskenta!D$24+Päälaskenta!D$20),2)+POWER(Päälaskenta!E$15*(Päälaskenta!D$24+Päälaskenta!D$20),2))+Päälaskenta!C$15,(2*SQRT((POWER(F1847,2))+POWER(Päälaskenta!E$15*F1847,2))+Päälaskenta!C$15))</f>
        <v>7.8083261120685199</v>
      </c>
      <c r="O1847" s="8">
        <f t="shared" si="199"/>
        <v>2.8713430379588201</v>
      </c>
      <c r="P1847" s="8">
        <f>Päälaskenta!F$15</f>
        <v>0.08</v>
      </c>
      <c r="Q1847" s="8">
        <f t="shared" si="200"/>
        <v>566.16509442443498</v>
      </c>
      <c r="R1847" s="8">
        <f t="shared" si="201"/>
        <v>0.11150567856361</v>
      </c>
      <c r="S1847" s="8">
        <f t="shared" si="202"/>
        <v>1.9498169275331401E-5</v>
      </c>
    </row>
    <row r="1848" spans="1:19" x14ac:dyDescent="0.2">
      <c r="A1848" s="8">
        <v>1846</v>
      </c>
      <c r="B1848" s="8">
        <f>IF(Päälaskenta!C$7,Päälaskenta!E$7,Päälaskenta!G$5)</f>
        <v>2.5</v>
      </c>
      <c r="C1848" s="56">
        <v>0.154</v>
      </c>
      <c r="D1848" s="92">
        <f t="shared" si="196"/>
        <v>16.23377</v>
      </c>
      <c r="E1848" s="8">
        <f>Päälaskenta!F$15</f>
        <v>0.08</v>
      </c>
      <c r="F1848" s="93">
        <f>SQRT(POWER(Päälaskenta!C$15/(2*Päälaskenta!E$15),2)+(D1848/Päälaskenta!E$15))-Päälaskenta!C$15/(2*Päälaskenta!E$15)</f>
        <v>2.7993000000000001</v>
      </c>
      <c r="G1848" s="57">
        <f>2*SQRT((POWER(F1848,2))+POWER(Päälaskenta!E$15*F1848,2))+Päälaskenta!C$15</f>
        <v>10.92</v>
      </c>
      <c r="H1848" s="57">
        <f t="shared" si="197"/>
        <v>1.49</v>
      </c>
      <c r="I1848" s="62">
        <f t="shared" si="198"/>
        <v>8.8999999999999995E-5</v>
      </c>
      <c r="M1848" s="8">
        <f>IF(F1848&gt;(Päälaskenta!D$24+Päälaskenta!D$20),(F1848*Päälaskenta!C$15 + F1848*F1848*Päälaskenta!E$15)+(Päälaskenta!C$15 + F1848*Päälaskenta!E$15)*(F1848-(Päälaskenta!D$24+Päälaskenta!D$20)),F1848*Päälaskenta!C$15 + F1848*F1848*Päälaskenta!E$15)</f>
        <v>22.609150979999999</v>
      </c>
      <c r="N1848" s="8">
        <f>IF(F1848&gt;Päälaskenta!D$24+Päälaskenta!D$20,2*SQRT(POWER((Päälaskenta!D$24+Päälaskenta!D$20),2)+POWER(Päälaskenta!E$15*(Päälaskenta!D$24+Päälaskenta!D$20),2))+Päälaskenta!C$15,(2*SQRT((POWER(F1848,2))+POWER(Päälaskenta!E$15*F1848,2))+Päälaskenta!C$15))</f>
        <v>7.8083261120685199</v>
      </c>
      <c r="O1848" s="8">
        <f t="shared" si="199"/>
        <v>2.8955182782460098</v>
      </c>
      <c r="P1848" s="8">
        <f>Päälaskenta!F$15</f>
        <v>0.08</v>
      </c>
      <c r="Q1848" s="8">
        <f t="shared" si="200"/>
        <v>574.13207143072896</v>
      </c>
      <c r="R1848" s="8">
        <f t="shared" si="201"/>
        <v>0.11057469615783</v>
      </c>
      <c r="S1848" s="8">
        <f t="shared" si="202"/>
        <v>1.8960788865763699E-5</v>
      </c>
    </row>
    <row r="1849" spans="1:19" x14ac:dyDescent="0.2">
      <c r="A1849" s="8">
        <v>1847</v>
      </c>
      <c r="B1849" s="8">
        <f>IF(Päälaskenta!C$7,Päälaskenta!E$7,Päälaskenta!G$5)</f>
        <v>2.5</v>
      </c>
      <c r="C1849" s="56">
        <v>0.153</v>
      </c>
      <c r="D1849" s="92">
        <f t="shared" si="196"/>
        <v>16.339870000000001</v>
      </c>
      <c r="E1849" s="8">
        <f>Päälaskenta!F$15</f>
        <v>0.08</v>
      </c>
      <c r="F1849" s="93">
        <f>SQRT(POWER(Päälaskenta!C$15/(2*Päälaskenta!E$15),2)+(D1849/Päälaskenta!E$15))-Päälaskenta!C$15/(2*Päälaskenta!E$15)</f>
        <v>2.8115999999999999</v>
      </c>
      <c r="G1849" s="57">
        <f>2*SQRT((POWER(F1849,2))+POWER(Päälaskenta!E$15*F1849,2))+Päälaskenta!C$15</f>
        <v>10.95</v>
      </c>
      <c r="H1849" s="57">
        <f t="shared" si="197"/>
        <v>1.49</v>
      </c>
      <c r="I1849" s="62">
        <f t="shared" si="198"/>
        <v>8.7999999999999998E-5</v>
      </c>
      <c r="M1849" s="8">
        <f>IF(F1849&gt;(Päälaskenta!D$24+Päälaskenta!D$20),(F1849*Päälaskenta!C$15 + F1849*F1849*Päälaskenta!E$15)+(Päälaskenta!C$15 + F1849*Päälaskenta!E$15)*(F1849-(Päälaskenta!D$24+Päälaskenta!D$20)),F1849*Päälaskenta!C$15 + F1849*F1849*Päälaskenta!E$15)</f>
        <v>22.80006912</v>
      </c>
      <c r="N1849" s="8">
        <f>IF(F1849&gt;Päälaskenta!D$24+Päälaskenta!D$20,2*SQRT(POWER((Päälaskenta!D$24+Päälaskenta!D$20),2)+POWER(Päälaskenta!E$15*(Päälaskenta!D$24+Päälaskenta!D$20),2))+Päälaskenta!C$15,(2*SQRT((POWER(F1849,2))+POWER(Päälaskenta!E$15*F1849,2))+Päälaskenta!C$15))</f>
        <v>7.8083261120685199</v>
      </c>
      <c r="O1849" s="8">
        <f t="shared" si="199"/>
        <v>2.9199688630781302</v>
      </c>
      <c r="P1849" s="8">
        <f>Päälaskenta!F$15</f>
        <v>0.08</v>
      </c>
      <c r="Q1849" s="8">
        <f t="shared" si="200"/>
        <v>582.23501987518796</v>
      </c>
      <c r="R1849" s="8">
        <f t="shared" si="201"/>
        <v>0.109648790398053</v>
      </c>
      <c r="S1849" s="8">
        <f t="shared" si="202"/>
        <v>1.8436707697443901E-5</v>
      </c>
    </row>
    <row r="1850" spans="1:19" x14ac:dyDescent="0.2">
      <c r="A1850" s="8">
        <v>1848</v>
      </c>
      <c r="B1850" s="8">
        <f>IF(Päälaskenta!C$7,Päälaskenta!E$7,Päälaskenta!G$5)</f>
        <v>2.5</v>
      </c>
      <c r="C1850" s="56">
        <v>0.152</v>
      </c>
      <c r="D1850" s="92">
        <f t="shared" si="196"/>
        <v>16.447369999999999</v>
      </c>
      <c r="E1850" s="8">
        <f>Päälaskenta!F$15</f>
        <v>0.08</v>
      </c>
      <c r="F1850" s="93">
        <f>SQRT(POWER(Päälaskenta!C$15/(2*Päälaskenta!E$15),2)+(D1850/Päälaskenta!E$15))-Päälaskenta!C$15/(2*Päälaskenta!E$15)</f>
        <v>2.8239999999999998</v>
      </c>
      <c r="G1850" s="57">
        <f>2*SQRT((POWER(F1850,2))+POWER(Päälaskenta!E$15*F1850,2))+Päälaskenta!C$15</f>
        <v>10.99</v>
      </c>
      <c r="H1850" s="57">
        <f t="shared" si="197"/>
        <v>1.5</v>
      </c>
      <c r="I1850" s="62">
        <f t="shared" si="198"/>
        <v>8.6000000000000003E-5</v>
      </c>
      <c r="M1850" s="8">
        <f>IF(F1850&gt;(Päälaskenta!D$24+Päälaskenta!D$20),(F1850*Päälaskenta!C$15 + F1850*F1850*Päälaskenta!E$15)+(Päälaskenta!C$15 + F1850*Päälaskenta!E$15)*(F1850-(Päälaskenta!D$24+Päälaskenta!D$20)),F1850*Päälaskenta!C$15 + F1850*F1850*Päälaskenta!E$15)</f>
        <v>22.993151999999998</v>
      </c>
      <c r="N1850" s="8">
        <f>IF(F1850&gt;Päälaskenta!D$24+Päälaskenta!D$20,2*SQRT(POWER((Päälaskenta!D$24+Päälaskenta!D$20),2)+POWER(Päälaskenta!E$15*(Päälaskenta!D$24+Päälaskenta!D$20),2))+Päälaskenta!C$15,(2*SQRT((POWER(F1850,2))+POWER(Päälaskenta!E$15*F1850,2))+Päälaskenta!C$15))</f>
        <v>7.8083261120685199</v>
      </c>
      <c r="O1850" s="8">
        <f t="shared" si="199"/>
        <v>2.9446966827450902</v>
      </c>
      <c r="P1850" s="8">
        <f>Päälaskenta!F$15</f>
        <v>0.08</v>
      </c>
      <c r="Q1850" s="8">
        <f t="shared" si="200"/>
        <v>590.47597876337602</v>
      </c>
      <c r="R1850" s="8">
        <f t="shared" si="201"/>
        <v>0.108728024761459</v>
      </c>
      <c r="S1850" s="8">
        <f t="shared" si="202"/>
        <v>1.7925676225841001E-5</v>
      </c>
    </row>
    <row r="1851" spans="1:19" x14ac:dyDescent="0.2">
      <c r="A1851" s="8">
        <v>1849</v>
      </c>
      <c r="B1851" s="8">
        <f>IF(Päälaskenta!C$7,Päälaskenta!E$7,Päälaskenta!G$5)</f>
        <v>2.5</v>
      </c>
      <c r="C1851" s="56">
        <v>0.151</v>
      </c>
      <c r="D1851" s="92">
        <f t="shared" si="196"/>
        <v>16.556290000000001</v>
      </c>
      <c r="E1851" s="8">
        <f>Päälaskenta!F$15</f>
        <v>0.08</v>
      </c>
      <c r="F1851" s="93">
        <f>SQRT(POWER(Päälaskenta!C$15/(2*Päälaskenta!E$15),2)+(D1851/Päälaskenta!E$15))-Päälaskenta!C$15/(2*Päälaskenta!E$15)</f>
        <v>2.8365999999999998</v>
      </c>
      <c r="G1851" s="57">
        <f>2*SQRT((POWER(F1851,2))+POWER(Päälaskenta!E$15*F1851,2))+Päälaskenta!C$15</f>
        <v>11.02</v>
      </c>
      <c r="H1851" s="57">
        <f t="shared" si="197"/>
        <v>1.5</v>
      </c>
      <c r="I1851" s="62">
        <f t="shared" si="198"/>
        <v>8.5000000000000006E-5</v>
      </c>
      <c r="M1851" s="8">
        <f>IF(F1851&gt;(Päälaskenta!D$24+Päälaskenta!D$20),(F1851*Päälaskenta!C$15 + F1851*F1851*Päälaskenta!E$15)+(Päälaskenta!C$15 + F1851*Päälaskenta!E$15)*(F1851-(Päälaskenta!D$24+Päälaskenta!D$20)),F1851*Päälaskenta!C$15 + F1851*F1851*Päälaskenta!E$15)</f>
        <v>23.18997912</v>
      </c>
      <c r="N1851" s="8">
        <f>IF(F1851&gt;Päälaskenta!D$24+Päälaskenta!D$20,2*SQRT(POWER((Päälaskenta!D$24+Päälaskenta!D$20),2)+POWER(Päälaskenta!E$15*(Päälaskenta!D$24+Päälaskenta!D$20),2))+Päälaskenta!C$15,(2*SQRT((POWER(F1851,2))+POWER(Päälaskenta!E$15*F1851,2))+Päälaskenta!C$15))</f>
        <v>7.8083261120685199</v>
      </c>
      <c r="O1851" s="8">
        <f t="shared" si="199"/>
        <v>2.96990402131869</v>
      </c>
      <c r="P1851" s="8">
        <f>Päälaskenta!F$15</f>
        <v>0.08</v>
      </c>
      <c r="Q1851" s="8">
        <f t="shared" si="200"/>
        <v>598.92436379278695</v>
      </c>
      <c r="R1851" s="8">
        <f t="shared" si="201"/>
        <v>0.107805185466678</v>
      </c>
      <c r="S1851" s="8">
        <f t="shared" si="202"/>
        <v>1.7423526366885201E-5</v>
      </c>
    </row>
    <row r="1852" spans="1:19" x14ac:dyDescent="0.2">
      <c r="A1852" s="8">
        <v>1850</v>
      </c>
      <c r="B1852" s="8">
        <f>IF(Päälaskenta!C$7,Päälaskenta!E$7,Päälaskenta!G$5)</f>
        <v>2.5</v>
      </c>
      <c r="C1852" s="56">
        <v>0.15</v>
      </c>
      <c r="D1852" s="92">
        <f t="shared" si="196"/>
        <v>16.66667</v>
      </c>
      <c r="E1852" s="8">
        <f>Päälaskenta!F$15</f>
        <v>0.08</v>
      </c>
      <c r="F1852" s="93">
        <f>SQRT(POWER(Päälaskenta!C$15/(2*Päälaskenta!E$15),2)+(D1852/Päälaskenta!E$15))-Päälaskenta!C$15/(2*Päälaskenta!E$15)</f>
        <v>2.8492999999999999</v>
      </c>
      <c r="G1852" s="57">
        <f>2*SQRT((POWER(F1852,2))+POWER(Päälaskenta!E$15*F1852,2))+Päälaskenta!C$15</f>
        <v>11.06</v>
      </c>
      <c r="H1852" s="57">
        <f t="shared" si="197"/>
        <v>1.51</v>
      </c>
      <c r="I1852" s="62">
        <f t="shared" si="198"/>
        <v>8.2999999999999998E-5</v>
      </c>
      <c r="M1852" s="8">
        <f>IF(F1852&gt;(Päälaskenta!D$24+Päälaskenta!D$20),(F1852*Päälaskenta!C$15 + F1852*F1852*Päälaskenta!E$15)+(Päälaskenta!C$15 + F1852*Päälaskenta!E$15)*(F1852-(Päälaskenta!D$24+Päälaskenta!D$20)),F1852*Päälaskenta!C$15 + F1852*F1852*Päälaskenta!E$15)</f>
        <v>23.389010979999998</v>
      </c>
      <c r="N1852" s="8">
        <f>IF(F1852&gt;Päälaskenta!D$24+Päälaskenta!D$20,2*SQRT(POWER((Päälaskenta!D$24+Päälaskenta!D$20),2)+POWER(Päälaskenta!E$15*(Päälaskenta!D$24+Päälaskenta!D$20),2))+Päälaskenta!C$15,(2*SQRT((POWER(F1852,2))+POWER(Päälaskenta!E$15*F1852,2))+Päälaskenta!C$15))</f>
        <v>7.8083261120685199</v>
      </c>
      <c r="O1852" s="8">
        <f t="shared" si="199"/>
        <v>2.9953937174639802</v>
      </c>
      <c r="P1852" s="8">
        <f>Päälaskenta!F$15</f>
        <v>0.08</v>
      </c>
      <c r="Q1852" s="8">
        <f t="shared" si="200"/>
        <v>607.51613077680497</v>
      </c>
      <c r="R1852" s="8">
        <f t="shared" si="201"/>
        <v>0.106887803085721</v>
      </c>
      <c r="S1852" s="8">
        <f t="shared" si="202"/>
        <v>1.69341884989928E-5</v>
      </c>
    </row>
    <row r="1853" spans="1:19" x14ac:dyDescent="0.2">
      <c r="A1853" s="8">
        <v>1851</v>
      </c>
      <c r="B1853" s="8">
        <f>IF(Päälaskenta!C$7,Päälaskenta!E$7,Päälaskenta!G$5)</f>
        <v>2.5</v>
      </c>
      <c r="C1853" s="56">
        <v>0.14899999999999999</v>
      </c>
      <c r="D1853" s="92">
        <f t="shared" si="196"/>
        <v>16.77852</v>
      </c>
      <c r="E1853" s="8">
        <f>Päälaskenta!F$15</f>
        <v>0.08</v>
      </c>
      <c r="F1853" s="93">
        <f>SQRT(POWER(Päälaskenta!C$15/(2*Päälaskenta!E$15),2)+(D1853/Päälaskenta!E$15))-Päälaskenta!C$15/(2*Päälaskenta!E$15)</f>
        <v>2.8622000000000001</v>
      </c>
      <c r="G1853" s="57">
        <f>2*SQRT((POWER(F1853,2))+POWER(Päälaskenta!E$15*F1853,2))+Päälaskenta!C$15</f>
        <v>11.1</v>
      </c>
      <c r="H1853" s="57">
        <f t="shared" si="197"/>
        <v>1.51</v>
      </c>
      <c r="I1853" s="62">
        <f t="shared" si="198"/>
        <v>8.2000000000000001E-5</v>
      </c>
      <c r="M1853" s="8">
        <f>IF(F1853&gt;(Päälaskenta!D$24+Päälaskenta!D$20),(F1853*Päälaskenta!C$15 + F1853*F1853*Päälaskenta!E$15)+(Päälaskenta!C$15 + F1853*Päälaskenta!E$15)*(F1853-(Päälaskenta!D$24+Päälaskenta!D$20)),F1853*Päälaskenta!C$15 + F1853*F1853*Päälaskenta!E$15)</f>
        <v>23.591837680000001</v>
      </c>
      <c r="N1853" s="8">
        <f>IF(F1853&gt;Päälaskenta!D$24+Päälaskenta!D$20,2*SQRT(POWER((Päälaskenta!D$24+Päälaskenta!D$20),2)+POWER(Päälaskenta!E$15*(Päälaskenta!D$24+Päälaskenta!D$20),2))+Päälaskenta!C$15,(2*SQRT((POWER(F1853,2))+POWER(Päälaskenta!E$15*F1853,2))+Päälaskenta!C$15))</f>
        <v>7.8083261120685199</v>
      </c>
      <c r="O1853" s="8">
        <f t="shared" si="199"/>
        <v>3.0213694127780499</v>
      </c>
      <c r="P1853" s="8">
        <f>Päälaskenta!F$15</f>
        <v>0.08</v>
      </c>
      <c r="Q1853" s="8">
        <f t="shared" si="200"/>
        <v>616.32199936350605</v>
      </c>
      <c r="R1853" s="8">
        <f t="shared" si="201"/>
        <v>0.10596885388540001</v>
      </c>
      <c r="S1853" s="8">
        <f t="shared" si="202"/>
        <v>1.6453741782286599E-5</v>
      </c>
    </row>
    <row r="1854" spans="1:19" x14ac:dyDescent="0.2">
      <c r="A1854" s="8">
        <v>1852</v>
      </c>
      <c r="B1854" s="8">
        <f>IF(Päälaskenta!C$7,Päälaskenta!E$7,Päälaskenta!G$5)</f>
        <v>2.5</v>
      </c>
      <c r="C1854" s="56">
        <v>0.14799999999999999</v>
      </c>
      <c r="D1854" s="92">
        <f t="shared" si="196"/>
        <v>16.89189</v>
      </c>
      <c r="E1854" s="8">
        <f>Päälaskenta!F$15</f>
        <v>0.08</v>
      </c>
      <c r="F1854" s="93">
        <f>SQRT(POWER(Päälaskenta!C$15/(2*Päälaskenta!E$15),2)+(D1854/Päälaskenta!E$15))-Päälaskenta!C$15/(2*Päälaskenta!E$15)</f>
        <v>2.8751000000000002</v>
      </c>
      <c r="G1854" s="57">
        <f>2*SQRT((POWER(F1854,2))+POWER(Päälaskenta!E$15*F1854,2))+Päälaskenta!C$15</f>
        <v>11.13</v>
      </c>
      <c r="H1854" s="57">
        <f t="shared" si="197"/>
        <v>1.52</v>
      </c>
      <c r="I1854" s="62">
        <f t="shared" si="198"/>
        <v>8.0000000000000007E-5</v>
      </c>
      <c r="M1854" s="8">
        <f>IF(F1854&gt;(Päälaskenta!D$24+Päälaskenta!D$20),(F1854*Päälaskenta!C$15 + F1854*F1854*Päälaskenta!E$15)+(Päälaskenta!C$15 + F1854*Päälaskenta!E$15)*(F1854-(Päälaskenta!D$24+Päälaskenta!D$20)),F1854*Päälaskenta!C$15 + F1854*F1854*Päälaskenta!E$15)</f>
        <v>23.795330020000002</v>
      </c>
      <c r="N1854" s="8">
        <f>IF(F1854&gt;Päälaskenta!D$24+Päälaskenta!D$20,2*SQRT(POWER((Päälaskenta!D$24+Päälaskenta!D$20),2)+POWER(Päälaskenta!E$15*(Päälaskenta!D$24+Päälaskenta!D$20),2))+Päälaskenta!C$15,(2*SQRT((POWER(F1854,2))+POWER(Päälaskenta!E$15*F1854,2))+Päälaskenta!C$15))</f>
        <v>7.8083261120685199</v>
      </c>
      <c r="O1854" s="8">
        <f t="shared" si="199"/>
        <v>3.0474303555562301</v>
      </c>
      <c r="P1854" s="8">
        <f>Päälaskenta!F$15</f>
        <v>0.08</v>
      </c>
      <c r="Q1854" s="8">
        <f t="shared" si="200"/>
        <v>625.20763308984897</v>
      </c>
      <c r="R1854" s="8">
        <f t="shared" si="201"/>
        <v>0.10506263194915801</v>
      </c>
      <c r="S1854" s="8">
        <f t="shared" si="202"/>
        <v>1.5989374480995301E-5</v>
      </c>
    </row>
    <row r="1855" spans="1:19" x14ac:dyDescent="0.2">
      <c r="A1855" s="8">
        <v>1853</v>
      </c>
      <c r="B1855" s="8">
        <f>IF(Päälaskenta!C$7,Päälaskenta!E$7,Päälaskenta!G$5)</f>
        <v>2.5</v>
      </c>
      <c r="C1855" s="56">
        <v>0.14699999999999999</v>
      </c>
      <c r="D1855" s="92">
        <f t="shared" si="196"/>
        <v>17.006799999999998</v>
      </c>
      <c r="E1855" s="8">
        <f>Päälaskenta!F$15</f>
        <v>0.08</v>
      </c>
      <c r="F1855" s="93">
        <f>SQRT(POWER(Päälaskenta!C$15/(2*Päälaskenta!E$15),2)+(D1855/Päälaskenta!E$15))-Päälaskenta!C$15/(2*Päälaskenta!E$15)</f>
        <v>2.8883000000000001</v>
      </c>
      <c r="G1855" s="57">
        <f>2*SQRT((POWER(F1855,2))+POWER(Päälaskenta!E$15*F1855,2))+Päälaskenta!C$15</f>
        <v>11.17</v>
      </c>
      <c r="H1855" s="57">
        <f t="shared" si="197"/>
        <v>1.52</v>
      </c>
      <c r="I1855" s="62">
        <f t="shared" si="198"/>
        <v>7.8999999999999996E-5</v>
      </c>
      <c r="M1855" s="8">
        <f>IF(F1855&gt;(Päälaskenta!D$24+Päälaskenta!D$20),(F1855*Päälaskenta!C$15 + F1855*F1855*Päälaskenta!E$15)+(Päälaskenta!C$15 + F1855*Päälaskenta!E$15)*(F1855-(Päälaskenta!D$24+Päälaskenta!D$20)),F1855*Päälaskenta!C$15 + F1855*F1855*Päälaskenta!E$15)</f>
        <v>24.004243779999999</v>
      </c>
      <c r="N1855" s="8">
        <f>IF(F1855&gt;Päälaskenta!D$24+Päälaskenta!D$20,2*SQRT(POWER((Päälaskenta!D$24+Päälaskenta!D$20),2)+POWER(Päälaskenta!E$15*(Päälaskenta!D$24+Päälaskenta!D$20),2))+Päälaskenta!C$15,(2*SQRT((POWER(F1855,2))+POWER(Päälaskenta!E$15*F1855,2))+Päälaskenta!C$15))</f>
        <v>7.8083261120685199</v>
      </c>
      <c r="O1855" s="8">
        <f t="shared" si="199"/>
        <v>3.07418561103629</v>
      </c>
      <c r="P1855" s="8">
        <f>Päälaskenta!F$15</f>
        <v>0.08</v>
      </c>
      <c r="Q1855" s="8">
        <f t="shared" si="200"/>
        <v>634.38284755656002</v>
      </c>
      <c r="R1855" s="8">
        <f t="shared" si="201"/>
        <v>0.10414825073902</v>
      </c>
      <c r="S1855" s="8">
        <f t="shared" si="202"/>
        <v>1.55302037421971E-5</v>
      </c>
    </row>
    <row r="1856" spans="1:19" x14ac:dyDescent="0.2">
      <c r="A1856" s="8">
        <v>1854</v>
      </c>
      <c r="B1856" s="8">
        <f>IF(Päälaskenta!C$7,Päälaskenta!E$7,Päälaskenta!G$5)</f>
        <v>2.5</v>
      </c>
      <c r="C1856" s="56">
        <v>0.14599999999999999</v>
      </c>
      <c r="D1856" s="92">
        <f t="shared" si="196"/>
        <v>17.123290000000001</v>
      </c>
      <c r="E1856" s="8">
        <f>Päälaskenta!F$15</f>
        <v>0.08</v>
      </c>
      <c r="F1856" s="93">
        <f>SQRT(POWER(Päälaskenta!C$15/(2*Päälaskenta!E$15),2)+(D1856/Päälaskenta!E$15))-Päälaskenta!C$15/(2*Päälaskenta!E$15)</f>
        <v>2.9015</v>
      </c>
      <c r="G1856" s="57">
        <f>2*SQRT((POWER(F1856,2))+POWER(Päälaskenta!E$15*F1856,2))+Päälaskenta!C$15</f>
        <v>11.21</v>
      </c>
      <c r="H1856" s="57">
        <f t="shared" si="197"/>
        <v>1.53</v>
      </c>
      <c r="I1856" s="62">
        <f t="shared" si="198"/>
        <v>7.7000000000000001E-5</v>
      </c>
      <c r="M1856" s="8">
        <f>IF(F1856&gt;(Päälaskenta!D$24+Päälaskenta!D$20),(F1856*Päälaskenta!C$15 + F1856*F1856*Päälaskenta!E$15)+(Päälaskenta!C$15 + F1856*Päälaskenta!E$15)*(F1856-(Päälaskenta!D$24+Päälaskenta!D$20)),F1856*Päälaskenta!C$15 + F1856*F1856*Päälaskenta!E$15)</f>
        <v>24.2138545</v>
      </c>
      <c r="N1856" s="8">
        <f>IF(F1856&gt;Päälaskenta!D$24+Päälaskenta!D$20,2*SQRT(POWER((Päälaskenta!D$24+Päälaskenta!D$20),2)+POWER(Päälaskenta!E$15*(Päälaskenta!D$24+Päälaskenta!D$20),2))+Päälaskenta!C$15,(2*SQRT((POWER(F1856,2))+POWER(Päälaskenta!E$15*F1856,2))+Päälaskenta!C$15))</f>
        <v>7.8083261120685199</v>
      </c>
      <c r="O1856" s="8">
        <f t="shared" si="199"/>
        <v>3.1010301250834198</v>
      </c>
      <c r="P1856" s="8">
        <f>Päälaskenta!F$15</f>
        <v>0.08</v>
      </c>
      <c r="Q1856" s="8">
        <f t="shared" si="200"/>
        <v>643.64232989636901</v>
      </c>
      <c r="R1856" s="8">
        <f t="shared" si="201"/>
        <v>0.10324667640172699</v>
      </c>
      <c r="S1856" s="8">
        <f t="shared" si="202"/>
        <v>1.5086580722040199E-5</v>
      </c>
    </row>
    <row r="1857" spans="1:19" x14ac:dyDescent="0.2">
      <c r="A1857" s="8">
        <v>1855</v>
      </c>
      <c r="B1857" s="8">
        <f>IF(Päälaskenta!C$7,Päälaskenta!E$7,Päälaskenta!G$5)</f>
        <v>2.5</v>
      </c>
      <c r="C1857" s="56">
        <v>0.14499999999999999</v>
      </c>
      <c r="D1857" s="92">
        <f t="shared" si="196"/>
        <v>17.241379999999999</v>
      </c>
      <c r="E1857" s="8">
        <f>Päälaskenta!F$15</f>
        <v>0.08</v>
      </c>
      <c r="F1857" s="93">
        <f>SQRT(POWER(Päälaskenta!C$15/(2*Päälaskenta!E$15),2)+(D1857/Päälaskenta!E$15))-Päälaskenta!C$15/(2*Päälaskenta!E$15)</f>
        <v>2.9148999999999998</v>
      </c>
      <c r="G1857" s="57">
        <f>2*SQRT((POWER(F1857,2))+POWER(Päälaskenta!E$15*F1857,2))+Päälaskenta!C$15</f>
        <v>11.24</v>
      </c>
      <c r="H1857" s="57">
        <f t="shared" si="197"/>
        <v>1.53</v>
      </c>
      <c r="I1857" s="62">
        <f t="shared" si="198"/>
        <v>7.6000000000000004E-5</v>
      </c>
      <c r="M1857" s="8">
        <f>IF(F1857&gt;(Päälaskenta!D$24+Päälaskenta!D$20),(F1857*Päälaskenta!C$15 + F1857*F1857*Päälaskenta!E$15)+(Päälaskenta!C$15 + F1857*Päälaskenta!E$15)*(F1857-(Päälaskenta!D$24+Päälaskenta!D$20)),F1857*Päälaskenta!C$15 + F1857*F1857*Päälaskenta!E$15)</f>
        <v>24.427354019999999</v>
      </c>
      <c r="N1857" s="8">
        <f>IF(F1857&gt;Päälaskenta!D$24+Päälaskenta!D$20,2*SQRT(POWER((Päälaskenta!D$24+Päälaskenta!D$20),2)+POWER(Päälaskenta!E$15*(Päälaskenta!D$24+Päälaskenta!D$20),2))+Päälaskenta!C$15,(2*SQRT((POWER(F1857,2))+POWER(Päälaskenta!E$15*F1857,2))+Päälaskenta!C$15))</f>
        <v>7.8083261120685199</v>
      </c>
      <c r="O1857" s="8">
        <f t="shared" si="199"/>
        <v>3.1283726716082199</v>
      </c>
      <c r="P1857" s="8">
        <f>Päälaskenta!F$15</f>
        <v>0.08</v>
      </c>
      <c r="Q1857" s="8">
        <f t="shared" si="200"/>
        <v>653.12869060606101</v>
      </c>
      <c r="R1857" s="8">
        <f t="shared" si="201"/>
        <v>0.102344281658714</v>
      </c>
      <c r="S1857" s="8">
        <f t="shared" si="202"/>
        <v>1.4651513637045E-5</v>
      </c>
    </row>
    <row r="1858" spans="1:19" x14ac:dyDescent="0.2">
      <c r="A1858" s="8">
        <v>1856</v>
      </c>
      <c r="B1858" s="8">
        <f>IF(Päälaskenta!C$7,Päälaskenta!E$7,Päälaskenta!G$5)</f>
        <v>2.5</v>
      </c>
      <c r="C1858" s="56">
        <v>0.14399999999999999</v>
      </c>
      <c r="D1858" s="92">
        <f t="shared" si="196"/>
        <v>17.36111</v>
      </c>
      <c r="E1858" s="8">
        <f>Päälaskenta!F$15</f>
        <v>0.08</v>
      </c>
      <c r="F1858" s="93">
        <f>SQRT(POWER(Päälaskenta!C$15/(2*Päälaskenta!E$15),2)+(D1858/Päälaskenta!E$15))-Päälaskenta!C$15/(2*Päälaskenta!E$15)</f>
        <v>2.9283999999999999</v>
      </c>
      <c r="G1858" s="57">
        <f>2*SQRT((POWER(F1858,2))+POWER(Päälaskenta!E$15*F1858,2))+Päälaskenta!C$15</f>
        <v>11.28</v>
      </c>
      <c r="H1858" s="57">
        <f t="shared" si="197"/>
        <v>1.54</v>
      </c>
      <c r="I1858" s="62">
        <f t="shared" si="198"/>
        <v>7.4999999999999993E-5</v>
      </c>
      <c r="M1858" s="8">
        <f>IF(F1858&gt;(Päälaskenta!D$24+Päälaskenta!D$20),(F1858*Päälaskenta!C$15 + F1858*F1858*Päälaskenta!E$15)+(Päälaskenta!C$15 + F1858*Päälaskenta!E$15)*(F1858-(Päälaskenta!D$24+Päälaskenta!D$20)),F1858*Päälaskenta!C$15 + F1858*F1858*Päälaskenta!E$15)</f>
        <v>24.64317312</v>
      </c>
      <c r="N1858" s="8">
        <f>IF(F1858&gt;Päälaskenta!D$24+Päälaskenta!D$20,2*SQRT(POWER((Päälaskenta!D$24+Päälaskenta!D$20),2)+POWER(Päälaskenta!E$15*(Päälaskenta!D$24+Päälaskenta!D$20),2))+Päälaskenta!C$15,(2*SQRT((POWER(F1858,2))+POWER(Päälaskenta!E$15*F1858,2))+Päälaskenta!C$15))</f>
        <v>7.8083261120685199</v>
      </c>
      <c r="O1858" s="8">
        <f t="shared" si="199"/>
        <v>3.1560122830822399</v>
      </c>
      <c r="P1858" s="8">
        <f>Päälaskenta!F$15</f>
        <v>0.08</v>
      </c>
      <c r="Q1858" s="8">
        <f t="shared" si="200"/>
        <v>662.77445948521097</v>
      </c>
      <c r="R1858" s="8">
        <f t="shared" si="201"/>
        <v>0.10144797456992399</v>
      </c>
      <c r="S1858" s="8">
        <f t="shared" si="202"/>
        <v>1.4228151764459999E-5</v>
      </c>
    </row>
    <row r="1859" spans="1:19" x14ac:dyDescent="0.2">
      <c r="A1859" s="8">
        <v>1857</v>
      </c>
      <c r="B1859" s="8">
        <f>IF(Päälaskenta!C$7,Päälaskenta!E$7,Päälaskenta!G$5)</f>
        <v>2.5</v>
      </c>
      <c r="C1859" s="56">
        <v>0.14299999999999999</v>
      </c>
      <c r="D1859" s="92">
        <f t="shared" ref="D1859:D1922" si="203">B1859/C1859</f>
        <v>17.482520000000001</v>
      </c>
      <c r="E1859" s="8">
        <f>Päälaskenta!F$15</f>
        <v>0.08</v>
      </c>
      <c r="F1859" s="93">
        <f>SQRT(POWER(Päälaskenta!C$15/(2*Päälaskenta!E$15),2)+(D1859/Päälaskenta!E$15))-Päälaskenta!C$15/(2*Päälaskenta!E$15)</f>
        <v>2.9420999999999999</v>
      </c>
      <c r="G1859" s="57">
        <f>2*SQRT((POWER(F1859,2))+POWER(Päälaskenta!E$15*F1859,2))+Päälaskenta!C$15</f>
        <v>11.32</v>
      </c>
      <c r="H1859" s="57">
        <f t="shared" ref="H1859:H1922" si="204">D1859/G1859</f>
        <v>1.54</v>
      </c>
      <c r="I1859" s="62">
        <f t="shared" ref="I1859:I1922" si="205">POWER(C1859/((1/E1859)*POWER(H1859,2/3)),2)</f>
        <v>7.3999999999999996E-5</v>
      </c>
      <c r="M1859" s="8">
        <f>IF(F1859&gt;(Päälaskenta!D$24+Päälaskenta!D$20),(F1859*Päälaskenta!C$15 + F1859*F1859*Päälaskenta!E$15)+(Päälaskenta!C$15 + F1859*Päälaskenta!E$15)*(F1859-(Päälaskenta!D$24+Päälaskenta!D$20)),F1859*Päälaskenta!C$15 + F1859*F1859*Päälaskenta!E$15)</f>
        <v>24.86293482</v>
      </c>
      <c r="N1859" s="8">
        <f>IF(F1859&gt;Päälaskenta!D$24+Päälaskenta!D$20,2*SQRT(POWER((Päälaskenta!D$24+Päälaskenta!D$20),2)+POWER(Päälaskenta!E$15*(Päälaskenta!D$24+Päälaskenta!D$20),2))+Päälaskenta!C$15,(2*SQRT((POWER(F1859,2))+POWER(Päälaskenta!E$15*F1859,2))+Päälaskenta!C$15))</f>
        <v>7.8083261120685199</v>
      </c>
      <c r="O1859" s="8">
        <f t="shared" si="199"/>
        <v>3.1841568171149901</v>
      </c>
      <c r="P1859" s="8">
        <f>Päälaskenta!F$15</f>
        <v>0.08</v>
      </c>
      <c r="Q1859" s="8">
        <f t="shared" si="200"/>
        <v>672.65447626106402</v>
      </c>
      <c r="R1859" s="8">
        <f t="shared" si="201"/>
        <v>0.10055128318918199</v>
      </c>
      <c r="S1859" s="8">
        <f t="shared" si="202"/>
        <v>1.3813252294594301E-5</v>
      </c>
    </row>
    <row r="1860" spans="1:19" x14ac:dyDescent="0.2">
      <c r="A1860" s="8">
        <v>1858</v>
      </c>
      <c r="B1860" s="8">
        <f>IF(Päälaskenta!C$7,Päälaskenta!E$7,Päälaskenta!G$5)</f>
        <v>2.5</v>
      </c>
      <c r="C1860" s="56">
        <v>0.14199999999999999</v>
      </c>
      <c r="D1860" s="92">
        <f t="shared" si="203"/>
        <v>17.605630000000001</v>
      </c>
      <c r="E1860" s="8">
        <f>Päälaskenta!F$15</f>
        <v>0.08</v>
      </c>
      <c r="F1860" s="93">
        <f>SQRT(POWER(Päälaskenta!C$15/(2*Päälaskenta!E$15),2)+(D1860/Päälaskenta!E$15))-Päälaskenta!C$15/(2*Päälaskenta!E$15)</f>
        <v>2.956</v>
      </c>
      <c r="G1860" s="57">
        <f>2*SQRT((POWER(F1860,2))+POWER(Päälaskenta!E$15*F1860,2))+Päälaskenta!C$15</f>
        <v>11.36</v>
      </c>
      <c r="H1860" s="57">
        <f t="shared" si="204"/>
        <v>1.55</v>
      </c>
      <c r="I1860" s="62">
        <f t="shared" si="205"/>
        <v>7.2000000000000002E-5</v>
      </c>
      <c r="M1860" s="8">
        <f>IF(F1860&gt;(Päälaskenta!D$24+Päälaskenta!D$20),(F1860*Päälaskenta!C$15 + F1860*F1860*Päälaskenta!E$15)+(Päälaskenta!C$15 + F1860*Päälaskenta!E$15)*(F1860-(Päälaskenta!D$24+Päälaskenta!D$20)),F1860*Päälaskenta!C$15 + F1860*F1860*Päälaskenta!E$15)</f>
        <v>25.086672</v>
      </c>
      <c r="N1860" s="8">
        <f>IF(F1860&gt;Päälaskenta!D$24+Päälaskenta!D$20,2*SQRT(POWER((Päälaskenta!D$24+Päälaskenta!D$20),2)+POWER(Päälaskenta!E$15*(Päälaskenta!D$24+Päälaskenta!D$20),2))+Päälaskenta!C$15,(2*SQRT((POWER(F1860,2))+POWER(Päälaskenta!E$15*F1860,2))+Päälaskenta!C$15))</f>
        <v>7.8083261120685199</v>
      </c>
      <c r="O1860" s="8">
        <f t="shared" ref="O1860:O1923" si="206">M1860/N1860</f>
        <v>3.2128104845961998</v>
      </c>
      <c r="P1860" s="8">
        <f>Päälaskenta!F$15</f>
        <v>0.08</v>
      </c>
      <c r="Q1860" s="8">
        <f t="shared" ref="Q1860:Q1923" si="207">(1/P1860)*M1860*POWER(O1860,(2/3))</f>
        <v>682.77320662290504</v>
      </c>
      <c r="R1860" s="8">
        <f t="shared" ref="R1860:R1923" si="208">B1860/M1860</f>
        <v>9.9654509773157596E-2</v>
      </c>
      <c r="S1860" s="8">
        <f t="shared" ref="S1860:S1923" si="209">(B1860*B1860)/(Q1860*Q1860)</f>
        <v>1.34068600810697E-5</v>
      </c>
    </row>
    <row r="1861" spans="1:19" x14ac:dyDescent="0.2">
      <c r="A1861" s="8">
        <v>1859</v>
      </c>
      <c r="B1861" s="8">
        <f>IF(Päälaskenta!C$7,Päälaskenta!E$7,Päälaskenta!G$5)</f>
        <v>2.5</v>
      </c>
      <c r="C1861" s="56">
        <v>0.14099999999999999</v>
      </c>
      <c r="D1861" s="92">
        <f t="shared" si="203"/>
        <v>17.730499999999999</v>
      </c>
      <c r="E1861" s="8">
        <f>Päälaskenta!F$15</f>
        <v>0.08</v>
      </c>
      <c r="F1861" s="93">
        <f>SQRT(POWER(Päälaskenta!C$15/(2*Päälaskenta!E$15),2)+(D1861/Päälaskenta!E$15))-Päälaskenta!C$15/(2*Päälaskenta!E$15)</f>
        <v>2.97</v>
      </c>
      <c r="G1861" s="57">
        <f>2*SQRT((POWER(F1861,2))+POWER(Päälaskenta!E$15*F1861,2))+Päälaskenta!C$15</f>
        <v>11.4</v>
      </c>
      <c r="H1861" s="57">
        <f t="shared" si="204"/>
        <v>1.56</v>
      </c>
      <c r="I1861" s="62">
        <f t="shared" si="205"/>
        <v>6.9999999999999994E-5</v>
      </c>
      <c r="M1861" s="8">
        <f>IF(F1861&gt;(Päälaskenta!D$24+Päälaskenta!D$20),(F1861*Päälaskenta!C$15 + F1861*F1861*Päälaskenta!E$15)+(Päälaskenta!C$15 + F1861*Päälaskenta!E$15)*(F1861-(Päälaskenta!D$24+Päälaskenta!D$20)),F1861*Päälaskenta!C$15 + F1861*F1861*Päälaskenta!E$15)</f>
        <v>25.312799999999999</v>
      </c>
      <c r="N1861" s="8">
        <f>IF(F1861&gt;Päälaskenta!D$24+Päälaskenta!D$20,2*SQRT(POWER((Päälaskenta!D$24+Päälaskenta!D$20),2)+POWER(Päälaskenta!E$15*(Päälaskenta!D$24+Päälaskenta!D$20),2))+Päälaskenta!C$15,(2*SQRT((POWER(F1861,2))+POWER(Päälaskenta!E$15*F1861,2))+Päälaskenta!C$15))</f>
        <v>7.8083261120685199</v>
      </c>
      <c r="O1861" s="8">
        <f t="shared" si="206"/>
        <v>3.2417703406209699</v>
      </c>
      <c r="P1861" s="8">
        <f>Päälaskenta!F$15</f>
        <v>0.08</v>
      </c>
      <c r="Q1861" s="8">
        <f t="shared" si="207"/>
        <v>693.06137694966196</v>
      </c>
      <c r="R1861" s="8">
        <f t="shared" si="208"/>
        <v>9.8764261559369196E-2</v>
      </c>
      <c r="S1861" s="8">
        <f t="shared" si="209"/>
        <v>1.30117773472162E-5</v>
      </c>
    </row>
    <row r="1862" spans="1:19" x14ac:dyDescent="0.2">
      <c r="A1862" s="8">
        <v>1860</v>
      </c>
      <c r="B1862" s="8">
        <f>IF(Päälaskenta!C$7,Päälaskenta!E$7,Päälaskenta!G$5)</f>
        <v>2.5</v>
      </c>
      <c r="C1862" s="56">
        <v>0.14000000000000001</v>
      </c>
      <c r="D1862" s="92">
        <f t="shared" si="203"/>
        <v>17.857140000000001</v>
      </c>
      <c r="E1862" s="8">
        <f>Päälaskenta!F$15</f>
        <v>0.08</v>
      </c>
      <c r="F1862" s="93">
        <f>SQRT(POWER(Päälaskenta!C$15/(2*Päälaskenta!E$15),2)+(D1862/Päälaskenta!E$15))-Päälaskenta!C$15/(2*Päälaskenta!E$15)</f>
        <v>2.9841000000000002</v>
      </c>
      <c r="G1862" s="57">
        <f>2*SQRT((POWER(F1862,2))+POWER(Päälaskenta!E$15*F1862,2))+Päälaskenta!C$15</f>
        <v>11.44</v>
      </c>
      <c r="H1862" s="57">
        <f t="shared" si="204"/>
        <v>1.56</v>
      </c>
      <c r="I1862" s="62">
        <f t="shared" si="205"/>
        <v>6.8999999999999997E-5</v>
      </c>
      <c r="M1862" s="8">
        <f>IF(F1862&gt;(Päälaskenta!D$24+Päälaskenta!D$20),(F1862*Päälaskenta!C$15 + F1862*F1862*Päälaskenta!E$15)+(Päälaskenta!C$15 + F1862*Päälaskenta!E$15)*(F1862-(Päälaskenta!D$24+Päälaskenta!D$20)),F1862*Päälaskenta!C$15 + F1862*F1862*Päälaskenta!E$15)</f>
        <v>25.541335620000002</v>
      </c>
      <c r="N1862" s="8">
        <f>IF(F1862&gt;Päälaskenta!D$24+Päälaskenta!D$20,2*SQRT(POWER((Päälaskenta!D$24+Päälaskenta!D$20),2)+POWER(Päälaskenta!E$15*(Päälaskenta!D$24+Päälaskenta!D$20),2))+Päälaskenta!C$15,(2*SQRT((POWER(F1862,2))+POWER(Päälaskenta!E$15*F1862,2))+Päälaskenta!C$15))</f>
        <v>7.8083261120685199</v>
      </c>
      <c r="O1862" s="8">
        <f t="shared" si="206"/>
        <v>3.2710385367388</v>
      </c>
      <c r="P1862" s="8">
        <f>Päälaskenta!F$15</f>
        <v>0.08</v>
      </c>
      <c r="Q1862" s="8">
        <f t="shared" si="207"/>
        <v>703.52152655721795</v>
      </c>
      <c r="R1862" s="8">
        <f t="shared" si="208"/>
        <v>9.7880550852727899E-2</v>
      </c>
      <c r="S1862" s="8">
        <f t="shared" si="209"/>
        <v>1.26277285058098E-5</v>
      </c>
    </row>
    <row r="1863" spans="1:19" x14ac:dyDescent="0.2">
      <c r="A1863" s="8">
        <v>1861</v>
      </c>
      <c r="B1863" s="8">
        <f>IF(Päälaskenta!C$7,Päälaskenta!E$7,Päälaskenta!G$5)</f>
        <v>2.5</v>
      </c>
      <c r="C1863" s="56">
        <v>0.13900000000000001</v>
      </c>
      <c r="D1863" s="92">
        <f t="shared" si="203"/>
        <v>17.985610000000001</v>
      </c>
      <c r="E1863" s="8">
        <f>Päälaskenta!F$15</f>
        <v>0.08</v>
      </c>
      <c r="F1863" s="93">
        <f>SQRT(POWER(Päälaskenta!C$15/(2*Päälaskenta!E$15),2)+(D1863/Päälaskenta!E$15))-Päälaskenta!C$15/(2*Päälaskenta!E$15)</f>
        <v>2.9984000000000002</v>
      </c>
      <c r="G1863" s="57">
        <f>2*SQRT((POWER(F1863,2))+POWER(Päälaskenta!E$15*F1863,2))+Päälaskenta!C$15</f>
        <v>11.48</v>
      </c>
      <c r="H1863" s="57">
        <f t="shared" si="204"/>
        <v>1.57</v>
      </c>
      <c r="I1863" s="62">
        <f t="shared" si="205"/>
        <v>6.7999999999999999E-5</v>
      </c>
      <c r="M1863" s="8">
        <f>IF(F1863&gt;(Päälaskenta!D$24+Päälaskenta!D$20),(F1863*Päälaskenta!C$15 + F1863*F1863*Päälaskenta!E$15)+(Päälaskenta!C$15 + F1863*Päälaskenta!E$15)*(F1863-(Päälaskenta!D$24+Päälaskenta!D$20)),F1863*Päälaskenta!C$15 + F1863*F1863*Päälaskenta!E$15)</f>
        <v>25.773925120000001</v>
      </c>
      <c r="N1863" s="8">
        <f>IF(F1863&gt;Päälaskenta!D$24+Päälaskenta!D$20,2*SQRT(POWER((Päälaskenta!D$24+Päälaskenta!D$20),2)+POWER(Päälaskenta!E$15*(Päälaskenta!D$24+Päälaskenta!D$20),2))+Päälaskenta!C$15,(2*SQRT((POWER(F1863,2))+POWER(Päälaskenta!E$15*F1863,2))+Päälaskenta!C$15))</f>
        <v>7.8083261120685199</v>
      </c>
      <c r="O1863" s="8">
        <f t="shared" si="206"/>
        <v>3.3008259068693202</v>
      </c>
      <c r="P1863" s="8">
        <f>Päälaskenta!F$15</f>
        <v>0.08</v>
      </c>
      <c r="Q1863" s="8">
        <f t="shared" si="207"/>
        <v>714.23148053603097</v>
      </c>
      <c r="R1863" s="8">
        <f t="shared" si="208"/>
        <v>9.6997255496022797E-2</v>
      </c>
      <c r="S1863" s="8">
        <f t="shared" si="209"/>
        <v>1.22518604294974E-5</v>
      </c>
    </row>
    <row r="1864" spans="1:19" x14ac:dyDescent="0.2">
      <c r="A1864" s="8">
        <v>1862</v>
      </c>
      <c r="B1864" s="8">
        <f>IF(Päälaskenta!C$7,Päälaskenta!E$7,Päälaskenta!G$5)</f>
        <v>2.5</v>
      </c>
      <c r="C1864" s="56">
        <v>0.13800000000000001</v>
      </c>
      <c r="D1864" s="92">
        <f t="shared" si="203"/>
        <v>18.115939999999998</v>
      </c>
      <c r="E1864" s="8">
        <f>Päälaskenta!F$15</f>
        <v>0.08</v>
      </c>
      <c r="F1864" s="93">
        <f>SQRT(POWER(Päälaskenta!C$15/(2*Päälaskenta!E$15),2)+(D1864/Päälaskenta!E$15))-Päälaskenta!C$15/(2*Päälaskenta!E$15)</f>
        <v>3.0129000000000001</v>
      </c>
      <c r="G1864" s="57">
        <f>2*SQRT((POWER(F1864,2))+POWER(Päälaskenta!E$15*F1864,2))+Päälaskenta!C$15</f>
        <v>11.52</v>
      </c>
      <c r="H1864" s="57">
        <f t="shared" si="204"/>
        <v>1.57</v>
      </c>
      <c r="I1864" s="62">
        <f t="shared" si="205"/>
        <v>6.7000000000000002E-5</v>
      </c>
      <c r="M1864" s="8">
        <f>IF(F1864&gt;(Päälaskenta!D$24+Päälaskenta!D$20),(F1864*Päälaskenta!C$15 + F1864*F1864*Päälaskenta!E$15)+(Päälaskenta!C$15 + F1864*Päälaskenta!E$15)*(F1864-(Päälaskenta!D$24+Päälaskenta!D$20)),F1864*Päälaskenta!C$15 + F1864*F1864*Päälaskenta!E$15)</f>
        <v>26.010602819999999</v>
      </c>
      <c r="N1864" s="8">
        <f>IF(F1864&gt;Päälaskenta!D$24+Päälaskenta!D$20,2*SQRT(POWER((Päälaskenta!D$24+Päälaskenta!D$20),2)+POWER(Päälaskenta!E$15*(Päälaskenta!D$24+Päälaskenta!D$20),2))+Päälaskenta!C$15,(2*SQRT((POWER(F1864,2))+POWER(Päälaskenta!E$15*F1864,2))+Päälaskenta!C$15))</f>
        <v>7.8083261120685199</v>
      </c>
      <c r="O1864" s="8">
        <f t="shared" si="206"/>
        <v>3.33113684632076</v>
      </c>
      <c r="P1864" s="8">
        <f>Päälaskenta!F$15</f>
        <v>0.08</v>
      </c>
      <c r="Q1864" s="8">
        <f t="shared" si="207"/>
        <v>725.19602236479602</v>
      </c>
      <c r="R1864" s="8">
        <f t="shared" si="208"/>
        <v>9.6114650525427503E-2</v>
      </c>
      <c r="S1864" s="8">
        <f t="shared" si="209"/>
        <v>1.18841791662167E-5</v>
      </c>
    </row>
    <row r="1865" spans="1:19" x14ac:dyDescent="0.2">
      <c r="A1865" s="8">
        <v>1863</v>
      </c>
      <c r="B1865" s="8">
        <f>IF(Päälaskenta!C$7,Päälaskenta!E$7,Päälaskenta!G$5)</f>
        <v>2.5</v>
      </c>
      <c r="C1865" s="56">
        <v>0.13700000000000001</v>
      </c>
      <c r="D1865" s="92">
        <f t="shared" si="203"/>
        <v>18.248180000000001</v>
      </c>
      <c r="E1865" s="8">
        <f>Päälaskenta!F$15</f>
        <v>0.08</v>
      </c>
      <c r="F1865" s="93">
        <f>SQRT(POWER(Päälaskenta!C$15/(2*Päälaskenta!E$15),2)+(D1865/Päälaskenta!E$15))-Päälaskenta!C$15/(2*Päälaskenta!E$15)</f>
        <v>3.0274999999999999</v>
      </c>
      <c r="G1865" s="57">
        <f>2*SQRT((POWER(F1865,2))+POWER(Päälaskenta!E$15*F1865,2))+Päälaskenta!C$15</f>
        <v>11.56</v>
      </c>
      <c r="H1865" s="57">
        <f t="shared" si="204"/>
        <v>1.58</v>
      </c>
      <c r="I1865" s="62">
        <f t="shared" si="205"/>
        <v>6.4999999999999994E-5</v>
      </c>
      <c r="M1865" s="8">
        <f>IF(F1865&gt;(Päälaskenta!D$24+Päälaskenta!D$20),(F1865*Päälaskenta!C$15 + F1865*F1865*Päälaskenta!E$15)+(Päälaskenta!C$15 + F1865*Päälaskenta!E$15)*(F1865-(Päälaskenta!D$24+Päälaskenta!D$20)),F1865*Päälaskenta!C$15 + F1865*F1865*Päälaskenta!E$15)</f>
        <v>26.249762499999999</v>
      </c>
      <c r="N1865" s="8">
        <f>IF(F1865&gt;Päälaskenta!D$24+Päälaskenta!D$20,2*SQRT(POWER((Päälaskenta!D$24+Päälaskenta!D$20),2)+POWER(Päälaskenta!E$15*(Päälaskenta!D$24+Päälaskenta!D$20),2))+Päälaskenta!C$15,(2*SQRT((POWER(F1865,2))+POWER(Päälaskenta!E$15*F1865,2))+Päälaskenta!C$15))</f>
        <v>7.8083261120685199</v>
      </c>
      <c r="O1865" s="8">
        <f t="shared" si="206"/>
        <v>3.3617656490330798</v>
      </c>
      <c r="P1865" s="8">
        <f>Päälaskenta!F$15</f>
        <v>0.08</v>
      </c>
      <c r="Q1865" s="8">
        <f t="shared" si="207"/>
        <v>736.34331471235305</v>
      </c>
      <c r="R1865" s="8">
        <f t="shared" si="208"/>
        <v>9.5238956923896001E-2</v>
      </c>
      <c r="S1865" s="8">
        <f t="shared" si="209"/>
        <v>1.15270803635206E-5</v>
      </c>
    </row>
    <row r="1866" spans="1:19" x14ac:dyDescent="0.2">
      <c r="A1866" s="8">
        <v>1864</v>
      </c>
      <c r="B1866" s="8">
        <f>IF(Päälaskenta!C$7,Päälaskenta!E$7,Päälaskenta!G$5)</f>
        <v>2.5</v>
      </c>
      <c r="C1866" s="56">
        <v>0.13600000000000001</v>
      </c>
      <c r="D1866" s="92">
        <f t="shared" si="203"/>
        <v>18.382349999999999</v>
      </c>
      <c r="E1866" s="8">
        <f>Päälaskenta!F$15</f>
        <v>0.08</v>
      </c>
      <c r="F1866" s="93">
        <f>SQRT(POWER(Päälaskenta!C$15/(2*Päälaskenta!E$15),2)+(D1866/Päälaskenta!E$15))-Päälaskenta!C$15/(2*Päälaskenta!E$15)</f>
        <v>3.0423</v>
      </c>
      <c r="G1866" s="57">
        <f>2*SQRT((POWER(F1866,2))+POWER(Päälaskenta!E$15*F1866,2))+Päälaskenta!C$15</f>
        <v>11.6</v>
      </c>
      <c r="H1866" s="57">
        <f t="shared" si="204"/>
        <v>1.58</v>
      </c>
      <c r="I1866" s="62">
        <f t="shared" si="205"/>
        <v>6.3999999999999997E-5</v>
      </c>
      <c r="M1866" s="8">
        <f>IF(F1866&gt;(Päälaskenta!D$24+Päälaskenta!D$20),(F1866*Päälaskenta!C$15 + F1866*F1866*Päälaskenta!E$15)+(Päälaskenta!C$15 + F1866*Päälaskenta!E$15)*(F1866-(Päälaskenta!D$24+Päälaskenta!D$20)),F1866*Päälaskenta!C$15 + F1866*F1866*Päälaskenta!E$15)</f>
        <v>26.493068579999999</v>
      </c>
      <c r="N1866" s="8">
        <f>IF(F1866&gt;Päälaskenta!D$24+Päälaskenta!D$20,2*SQRT(POWER((Päälaskenta!D$24+Päälaskenta!D$20),2)+POWER(Päälaskenta!E$15*(Päälaskenta!D$24+Päälaskenta!D$20),2))+Päälaskenta!C$15,(2*SQRT((POWER(F1866,2))+POWER(Päälaskenta!E$15*F1866,2))+Päälaskenta!C$15))</f>
        <v>7.8083261120685199</v>
      </c>
      <c r="O1866" s="8">
        <f t="shared" si="206"/>
        <v>3.3929254746484498</v>
      </c>
      <c r="P1866" s="8">
        <f>Päälaskenta!F$15</f>
        <v>0.08</v>
      </c>
      <c r="Q1866" s="8">
        <f t="shared" si="207"/>
        <v>747.75356176895798</v>
      </c>
      <c r="R1866" s="8">
        <f t="shared" si="208"/>
        <v>9.4364304853960398E-2</v>
      </c>
      <c r="S1866" s="8">
        <f t="shared" si="209"/>
        <v>1.11779724936273E-5</v>
      </c>
    </row>
    <row r="1867" spans="1:19" x14ac:dyDescent="0.2">
      <c r="A1867" s="8">
        <v>1865</v>
      </c>
      <c r="B1867" s="8">
        <f>IF(Päälaskenta!C$7,Päälaskenta!E$7,Päälaskenta!G$5)</f>
        <v>2.5</v>
      </c>
      <c r="C1867" s="56">
        <v>0.13500000000000001</v>
      </c>
      <c r="D1867" s="92">
        <f t="shared" si="203"/>
        <v>18.518519999999999</v>
      </c>
      <c r="E1867" s="8">
        <f>Päälaskenta!F$15</f>
        <v>0.08</v>
      </c>
      <c r="F1867" s="93">
        <f>SQRT(POWER(Päälaskenta!C$15/(2*Päälaskenta!E$15),2)+(D1867/Päälaskenta!E$15))-Päälaskenta!C$15/(2*Päälaskenta!E$15)</f>
        <v>3.0571999999999999</v>
      </c>
      <c r="G1867" s="57">
        <f>2*SQRT((POWER(F1867,2))+POWER(Päälaskenta!E$15*F1867,2))+Päälaskenta!C$15</f>
        <v>11.65</v>
      </c>
      <c r="H1867" s="57">
        <f t="shared" si="204"/>
        <v>1.59</v>
      </c>
      <c r="I1867" s="62">
        <f t="shared" si="205"/>
        <v>6.3E-5</v>
      </c>
      <c r="M1867" s="8">
        <f>IF(F1867&gt;(Päälaskenta!D$24+Päälaskenta!D$20),(F1867*Päälaskenta!C$15 + F1867*F1867*Päälaskenta!E$15)+(Päälaskenta!C$15 + F1867*Päälaskenta!E$15)*(F1867-(Päälaskenta!D$24+Päälaskenta!D$20)),F1867*Päälaskenta!C$15 + F1867*F1867*Päälaskenta!E$15)</f>
        <v>26.73890368</v>
      </c>
      <c r="N1867" s="8">
        <f>IF(F1867&gt;Päälaskenta!D$24+Päälaskenta!D$20,2*SQRT(POWER((Päälaskenta!D$24+Päälaskenta!D$20),2)+POWER(Päälaskenta!E$15*(Päälaskenta!D$24+Päälaskenta!D$20),2))+Päälaskenta!C$15,(2*SQRT((POWER(F1867,2))+POWER(Päälaskenta!E$15*F1867,2))+Päälaskenta!C$15))</f>
        <v>7.8083261120685199</v>
      </c>
      <c r="O1867" s="8">
        <f t="shared" si="206"/>
        <v>3.4244091878632501</v>
      </c>
      <c r="P1867" s="8">
        <f>Päälaskenta!F$15</f>
        <v>0.08</v>
      </c>
      <c r="Q1867" s="8">
        <f t="shared" si="207"/>
        <v>759.35358136135903</v>
      </c>
      <c r="R1867" s="8">
        <f t="shared" si="208"/>
        <v>9.3496727835925997E-2</v>
      </c>
      <c r="S1867" s="8">
        <f t="shared" si="209"/>
        <v>1.0839067633902399E-5</v>
      </c>
    </row>
    <row r="1868" spans="1:19" x14ac:dyDescent="0.2">
      <c r="A1868" s="8">
        <v>1866</v>
      </c>
      <c r="B1868" s="8">
        <f>IF(Päälaskenta!C$7,Päälaskenta!E$7,Päälaskenta!G$5)</f>
        <v>2.5</v>
      </c>
      <c r="C1868" s="56">
        <v>0.13400000000000001</v>
      </c>
      <c r="D1868" s="92">
        <f t="shared" si="203"/>
        <v>18.65672</v>
      </c>
      <c r="E1868" s="8">
        <f>Päälaskenta!F$15</f>
        <v>0.08</v>
      </c>
      <c r="F1868" s="93">
        <f>SQRT(POWER(Päälaskenta!C$15/(2*Päälaskenta!E$15),2)+(D1868/Päälaskenta!E$15))-Päälaskenta!C$15/(2*Päälaskenta!E$15)</f>
        <v>3.0724</v>
      </c>
      <c r="G1868" s="57">
        <f>2*SQRT((POWER(F1868,2))+POWER(Päälaskenta!E$15*F1868,2))+Päälaskenta!C$15</f>
        <v>11.69</v>
      </c>
      <c r="H1868" s="57">
        <f t="shared" si="204"/>
        <v>1.6</v>
      </c>
      <c r="I1868" s="62">
        <f t="shared" si="205"/>
        <v>6.0999999999999999E-5</v>
      </c>
      <c r="M1868" s="8">
        <f>IF(F1868&gt;(Päälaskenta!D$24+Päälaskenta!D$20),(F1868*Päälaskenta!C$15 + F1868*F1868*Päälaskenta!E$15)+(Päälaskenta!C$15 + F1868*Päälaskenta!E$15)*(F1868-(Päälaskenta!D$24+Päälaskenta!D$20)),F1868*Päälaskenta!C$15 + F1868*F1868*Päälaskenta!E$15)</f>
        <v>26.990603520000001</v>
      </c>
      <c r="N1868" s="8">
        <f>IF(F1868&gt;Päälaskenta!D$24+Päälaskenta!D$20,2*SQRT(POWER((Päälaskenta!D$24+Päälaskenta!D$20),2)+POWER(Päälaskenta!E$15*(Päälaskenta!D$24+Päälaskenta!D$20),2))+Päälaskenta!C$15,(2*SQRT((POWER(F1868,2))+POWER(Päälaskenta!E$15*F1868,2))+Päälaskenta!C$15))</f>
        <v>7.8083261120685199</v>
      </c>
      <c r="O1868" s="8">
        <f t="shared" si="206"/>
        <v>3.45664398907256</v>
      </c>
      <c r="P1868" s="8">
        <f>Päälaskenta!F$15</f>
        <v>0.08</v>
      </c>
      <c r="Q1868" s="8">
        <f t="shared" si="207"/>
        <v>771.30422496025005</v>
      </c>
      <c r="R1868" s="8">
        <f t="shared" si="208"/>
        <v>9.2624827679288604E-2</v>
      </c>
      <c r="S1868" s="8">
        <f t="shared" si="209"/>
        <v>1.0505787128579799E-5</v>
      </c>
    </row>
    <row r="1869" spans="1:19" x14ac:dyDescent="0.2">
      <c r="A1869" s="8">
        <v>1867</v>
      </c>
      <c r="B1869" s="8">
        <f>IF(Päälaskenta!C$7,Päälaskenta!E$7,Päälaskenta!G$5)</f>
        <v>2.5</v>
      </c>
      <c r="C1869" s="56">
        <v>0.13300000000000001</v>
      </c>
      <c r="D1869" s="92">
        <f t="shared" si="203"/>
        <v>18.796990000000001</v>
      </c>
      <c r="E1869" s="8">
        <f>Päälaskenta!F$15</f>
        <v>0.08</v>
      </c>
      <c r="F1869" s="93">
        <f>SQRT(POWER(Päälaskenta!C$15/(2*Päälaskenta!E$15),2)+(D1869/Päälaskenta!E$15))-Päälaskenta!C$15/(2*Päälaskenta!E$15)</f>
        <v>3.0876999999999999</v>
      </c>
      <c r="G1869" s="57">
        <f>2*SQRT((POWER(F1869,2))+POWER(Päälaskenta!E$15*F1869,2))+Päälaskenta!C$15</f>
        <v>11.73</v>
      </c>
      <c r="H1869" s="57">
        <f t="shared" si="204"/>
        <v>1.6</v>
      </c>
      <c r="I1869" s="62">
        <f t="shared" si="205"/>
        <v>6.0000000000000002E-5</v>
      </c>
      <c r="M1869" s="8">
        <f>IF(F1869&gt;(Päälaskenta!D$24+Päälaskenta!D$20),(F1869*Päälaskenta!C$15 + F1869*F1869*Päälaskenta!E$15)+(Päälaskenta!C$15 + F1869*Päälaskenta!E$15)*(F1869-(Päälaskenta!D$24+Päälaskenta!D$20)),F1869*Päälaskenta!C$15 + F1869*F1869*Päälaskenta!E$15)</f>
        <v>27.244892579999998</v>
      </c>
      <c r="N1869" s="8">
        <f>IF(F1869&gt;Päälaskenta!D$24+Päälaskenta!D$20,2*SQRT(POWER((Päälaskenta!D$24+Päälaskenta!D$20),2)+POWER(Päälaskenta!E$15*(Päälaskenta!D$24+Päälaskenta!D$20),2))+Päälaskenta!C$15,(2*SQRT((POWER(F1869,2))+POWER(Päälaskenta!E$15*F1869,2))+Päälaskenta!C$15))</f>
        <v>7.8083261120685199</v>
      </c>
      <c r="O1869" s="8">
        <f t="shared" si="206"/>
        <v>3.4892103876002798</v>
      </c>
      <c r="P1869" s="8">
        <f>Päälaskenta!F$15</f>
        <v>0.08</v>
      </c>
      <c r="Q1869" s="8">
        <f t="shared" si="207"/>
        <v>783.45348620862899</v>
      </c>
      <c r="R1869" s="8">
        <f t="shared" si="208"/>
        <v>9.1760317742460296E-2</v>
      </c>
      <c r="S1869" s="8">
        <f t="shared" si="209"/>
        <v>1.01824803931915E-5</v>
      </c>
    </row>
    <row r="1870" spans="1:19" x14ac:dyDescent="0.2">
      <c r="A1870" s="8">
        <v>1868</v>
      </c>
      <c r="B1870" s="8">
        <f>IF(Päälaskenta!C$7,Päälaskenta!E$7,Päälaskenta!G$5)</f>
        <v>2.5</v>
      </c>
      <c r="C1870" s="56">
        <v>0.13200000000000001</v>
      </c>
      <c r="D1870" s="92">
        <f t="shared" si="203"/>
        <v>18.93939</v>
      </c>
      <c r="E1870" s="8">
        <f>Päälaskenta!F$15</f>
        <v>0.08</v>
      </c>
      <c r="F1870" s="93">
        <f>SQRT(POWER(Päälaskenta!C$15/(2*Päälaskenta!E$15),2)+(D1870/Päälaskenta!E$15))-Päälaskenta!C$15/(2*Päälaskenta!E$15)</f>
        <v>3.1032000000000002</v>
      </c>
      <c r="G1870" s="57">
        <f>2*SQRT((POWER(F1870,2))+POWER(Päälaskenta!E$15*F1870,2))+Päälaskenta!C$15</f>
        <v>11.78</v>
      </c>
      <c r="H1870" s="57">
        <f t="shared" si="204"/>
        <v>1.61</v>
      </c>
      <c r="I1870" s="62">
        <f t="shared" si="205"/>
        <v>5.8999999999999998E-5</v>
      </c>
      <c r="M1870" s="8">
        <f>IF(F1870&gt;(Päälaskenta!D$24+Päälaskenta!D$20),(F1870*Päälaskenta!C$15 + F1870*F1870*Päälaskenta!E$15)+(Päälaskenta!C$15 + F1870*Päälaskenta!E$15)*(F1870-(Päälaskenta!D$24+Päälaskenta!D$20)),F1870*Päälaskenta!C$15 + F1870*F1870*Päälaskenta!E$15)</f>
        <v>27.503460480000001</v>
      </c>
      <c r="N1870" s="8">
        <f>IF(F1870&gt;Päälaskenta!D$24+Päälaskenta!D$20,2*SQRT(POWER((Päälaskenta!D$24+Päälaskenta!D$20),2)+POWER(Päälaskenta!E$15*(Päälaskenta!D$24+Päälaskenta!D$20),2))+Päälaskenta!C$15,(2*SQRT((POWER(F1870,2))+POWER(Päälaskenta!E$15*F1870,2))+Päälaskenta!C$15))</f>
        <v>7.8083261120685199</v>
      </c>
      <c r="O1870" s="8">
        <f t="shared" si="206"/>
        <v>3.5223247704128</v>
      </c>
      <c r="P1870" s="8">
        <f>Päälaskenta!F$15</f>
        <v>0.08</v>
      </c>
      <c r="Q1870" s="8">
        <f t="shared" si="207"/>
        <v>795.88493539219905</v>
      </c>
      <c r="R1870" s="8">
        <f t="shared" si="208"/>
        <v>9.0897652745113799E-2</v>
      </c>
      <c r="S1870" s="8">
        <f t="shared" si="209"/>
        <v>9.8668709612173202E-6</v>
      </c>
    </row>
    <row r="1871" spans="1:19" x14ac:dyDescent="0.2">
      <c r="A1871" s="8">
        <v>1869</v>
      </c>
      <c r="B1871" s="8">
        <f>IF(Päälaskenta!C$7,Päälaskenta!E$7,Päälaskenta!G$5)</f>
        <v>2.5</v>
      </c>
      <c r="C1871" s="56">
        <v>0.13100000000000001</v>
      </c>
      <c r="D1871" s="92">
        <f t="shared" si="203"/>
        <v>19.083970000000001</v>
      </c>
      <c r="E1871" s="8">
        <f>Päälaskenta!F$15</f>
        <v>0.08</v>
      </c>
      <c r="F1871" s="93">
        <f>SQRT(POWER(Päälaskenta!C$15/(2*Päälaskenta!E$15),2)+(D1871/Päälaskenta!E$15))-Päälaskenta!C$15/(2*Päälaskenta!E$15)</f>
        <v>3.1189</v>
      </c>
      <c r="G1871" s="57">
        <f>2*SQRT((POWER(F1871,2))+POWER(Päälaskenta!E$15*F1871,2))+Päälaskenta!C$15</f>
        <v>11.82</v>
      </c>
      <c r="H1871" s="57">
        <f t="shared" si="204"/>
        <v>1.61</v>
      </c>
      <c r="I1871" s="62">
        <f t="shared" si="205"/>
        <v>5.8E-5</v>
      </c>
      <c r="M1871" s="8">
        <f>IF(F1871&gt;(Päälaskenta!D$24+Päälaskenta!D$20),(F1871*Päälaskenta!C$15 + F1871*F1871*Päälaskenta!E$15)+(Päälaskenta!C$15 + F1871*Päälaskenta!E$15)*(F1871-(Päälaskenta!D$24+Päälaskenta!D$20)),F1871*Päälaskenta!C$15 + F1871*F1871*Päälaskenta!E$15)</f>
        <v>27.766344419999999</v>
      </c>
      <c r="N1871" s="8">
        <f>IF(F1871&gt;Päälaskenta!D$24+Päälaskenta!D$20,2*SQRT(POWER((Päälaskenta!D$24+Päälaskenta!D$20),2)+POWER(Päälaskenta!E$15*(Päälaskenta!D$24+Päälaskenta!D$20),2))+Päälaskenta!C$15,(2*SQRT((POWER(F1871,2))+POWER(Päälaskenta!E$15*F1871,2))+Päälaskenta!C$15))</f>
        <v>7.8083261120685199</v>
      </c>
      <c r="O1871" s="8">
        <f t="shared" si="206"/>
        <v>3.55599190165539</v>
      </c>
      <c r="P1871" s="8">
        <f>Päälaskenta!F$15</f>
        <v>0.08</v>
      </c>
      <c r="Q1871" s="8">
        <f t="shared" si="207"/>
        <v>808.60401783524196</v>
      </c>
      <c r="R1871" s="8">
        <f t="shared" si="208"/>
        <v>9.0037059332853997E-2</v>
      </c>
      <c r="S1871" s="8">
        <f t="shared" si="209"/>
        <v>9.5589068048413E-6</v>
      </c>
    </row>
    <row r="1872" spans="1:19" x14ac:dyDescent="0.2">
      <c r="A1872" s="8">
        <v>1870</v>
      </c>
      <c r="B1872" s="8">
        <f>IF(Päälaskenta!C$7,Päälaskenta!E$7,Päälaskenta!G$5)</f>
        <v>2.5</v>
      </c>
      <c r="C1872" s="56">
        <v>0.13</v>
      </c>
      <c r="D1872" s="92">
        <f t="shared" si="203"/>
        <v>19.23077</v>
      </c>
      <c r="E1872" s="8">
        <f>Päälaskenta!F$15</f>
        <v>0.08</v>
      </c>
      <c r="F1872" s="93">
        <f>SQRT(POWER(Päälaskenta!C$15/(2*Päälaskenta!E$15),2)+(D1872/Päälaskenta!E$15))-Päälaskenta!C$15/(2*Päälaskenta!E$15)</f>
        <v>3.1347</v>
      </c>
      <c r="G1872" s="57">
        <f>2*SQRT((POWER(F1872,2))+POWER(Päälaskenta!E$15*F1872,2))+Päälaskenta!C$15</f>
        <v>11.87</v>
      </c>
      <c r="H1872" s="57">
        <f t="shared" si="204"/>
        <v>1.62</v>
      </c>
      <c r="I1872" s="62">
        <f t="shared" si="205"/>
        <v>5.7000000000000003E-5</v>
      </c>
      <c r="M1872" s="8">
        <f>IF(F1872&gt;(Päälaskenta!D$24+Päälaskenta!D$20),(F1872*Päälaskenta!C$15 + F1872*F1872*Päälaskenta!E$15)+(Päälaskenta!C$15 + F1872*Päälaskenta!E$15)*(F1872-(Päälaskenta!D$24+Päälaskenta!D$20)),F1872*Päälaskenta!C$15 + F1872*F1872*Päälaskenta!E$15)</f>
        <v>28.031898179999999</v>
      </c>
      <c r="N1872" s="8">
        <f>IF(F1872&gt;Päälaskenta!D$24+Päälaskenta!D$20,2*SQRT(POWER((Päälaskenta!D$24+Päälaskenta!D$20),2)+POWER(Päälaskenta!E$15*(Päälaskenta!D$24+Päälaskenta!D$20),2))+Päälaskenta!C$15,(2*SQRT((POWER(F1872,2))+POWER(Päälaskenta!E$15*F1872,2))+Päälaskenta!C$15))</f>
        <v>7.8083261120685199</v>
      </c>
      <c r="O1872" s="8">
        <f t="shared" si="206"/>
        <v>3.5900009525311698</v>
      </c>
      <c r="P1872" s="8">
        <f>Päälaskenta!F$15</f>
        <v>0.08</v>
      </c>
      <c r="Q1872" s="8">
        <f t="shared" si="207"/>
        <v>821.53403916367301</v>
      </c>
      <c r="R1872" s="8">
        <f t="shared" si="208"/>
        <v>8.9184113895779002E-2</v>
      </c>
      <c r="S1872" s="8">
        <f t="shared" si="209"/>
        <v>9.2603817889578103E-6</v>
      </c>
    </row>
    <row r="1873" spans="1:19" x14ac:dyDescent="0.2">
      <c r="A1873" s="8">
        <v>1871</v>
      </c>
      <c r="B1873" s="8">
        <f>IF(Päälaskenta!C$7,Päälaskenta!E$7,Päälaskenta!G$5)</f>
        <v>2.5</v>
      </c>
      <c r="C1873" s="56">
        <v>0.129</v>
      </c>
      <c r="D1873" s="92">
        <f t="shared" si="203"/>
        <v>19.379840000000002</v>
      </c>
      <c r="E1873" s="8">
        <f>Päälaskenta!F$15</f>
        <v>0.08</v>
      </c>
      <c r="F1873" s="93">
        <f>SQRT(POWER(Päälaskenta!C$15/(2*Päälaskenta!E$15),2)+(D1873/Päälaskenta!E$15))-Päälaskenta!C$15/(2*Päälaskenta!E$15)</f>
        <v>3.1507999999999998</v>
      </c>
      <c r="G1873" s="57">
        <f>2*SQRT((POWER(F1873,2))+POWER(Päälaskenta!E$15*F1873,2))+Päälaskenta!C$15</f>
        <v>11.91</v>
      </c>
      <c r="H1873" s="57">
        <f t="shared" si="204"/>
        <v>1.63</v>
      </c>
      <c r="I1873" s="62">
        <f t="shared" si="205"/>
        <v>5.5999999999999999E-5</v>
      </c>
      <c r="M1873" s="8">
        <f>IF(F1873&gt;(Päälaskenta!D$24+Päälaskenta!D$20),(F1873*Päälaskenta!C$15 + F1873*F1873*Päälaskenta!E$15)+(Päälaskenta!C$15 + F1873*Päälaskenta!E$15)*(F1873-(Päälaskenta!D$24+Päälaskenta!D$20)),F1873*Päälaskenta!C$15 + F1873*F1873*Päälaskenta!E$15)</f>
        <v>28.303521279999998</v>
      </c>
      <c r="N1873" s="8">
        <f>IF(F1873&gt;Päälaskenta!D$24+Päälaskenta!D$20,2*SQRT(POWER((Päälaskenta!D$24+Päälaskenta!D$20),2)+POWER(Päälaskenta!E$15*(Päälaskenta!D$24+Päälaskenta!D$20),2))+Päälaskenta!C$15,(2*SQRT((POWER(F1873,2))+POWER(Päälaskenta!E$15*F1873,2))+Päälaskenta!C$15))</f>
        <v>7.8083261120685199</v>
      </c>
      <c r="O1873" s="8">
        <f t="shared" si="206"/>
        <v>3.6247872942004999</v>
      </c>
      <c r="P1873" s="8">
        <f>Päälaskenta!F$15</f>
        <v>0.08</v>
      </c>
      <c r="Q1873" s="8">
        <f t="shared" si="207"/>
        <v>834.84432818136202</v>
      </c>
      <c r="R1873" s="8">
        <f t="shared" si="208"/>
        <v>8.8328232210688404E-2</v>
      </c>
      <c r="S1873" s="8">
        <f t="shared" si="209"/>
        <v>8.9674510643043606E-6</v>
      </c>
    </row>
    <row r="1874" spans="1:19" x14ac:dyDescent="0.2">
      <c r="A1874" s="8">
        <v>1872</v>
      </c>
      <c r="B1874" s="8">
        <f>IF(Päälaskenta!C$7,Päälaskenta!E$7,Päälaskenta!G$5)</f>
        <v>2.5</v>
      </c>
      <c r="C1874" s="56">
        <v>0.128</v>
      </c>
      <c r="D1874" s="92">
        <f t="shared" si="203"/>
        <v>19.53125</v>
      </c>
      <c r="E1874" s="8">
        <f>Päälaskenta!F$15</f>
        <v>0.08</v>
      </c>
      <c r="F1874" s="93">
        <f>SQRT(POWER(Päälaskenta!C$15/(2*Päälaskenta!E$15),2)+(D1874/Päälaskenta!E$15))-Päälaskenta!C$15/(2*Päälaskenta!E$15)</f>
        <v>3.1669999999999998</v>
      </c>
      <c r="G1874" s="57">
        <f>2*SQRT((POWER(F1874,2))+POWER(Päälaskenta!E$15*F1874,2))+Päälaskenta!C$15</f>
        <v>11.96</v>
      </c>
      <c r="H1874" s="57">
        <f t="shared" si="204"/>
        <v>1.63</v>
      </c>
      <c r="I1874" s="62">
        <f t="shared" si="205"/>
        <v>5.5000000000000002E-5</v>
      </c>
      <c r="M1874" s="8">
        <f>IF(F1874&gt;(Päälaskenta!D$24+Päälaskenta!D$20),(F1874*Päälaskenta!C$15 + F1874*F1874*Päälaskenta!E$15)+(Päälaskenta!C$15 + F1874*Päälaskenta!E$15)*(F1874-(Päälaskenta!D$24+Päälaskenta!D$20)),F1874*Päälaskenta!C$15 + F1874*F1874*Päälaskenta!E$15)</f>
        <v>28.577877999999998</v>
      </c>
      <c r="N1874" s="8">
        <f>IF(F1874&gt;Päälaskenta!D$24+Päälaskenta!D$20,2*SQRT(POWER((Päälaskenta!D$24+Päälaskenta!D$20),2)+POWER(Päälaskenta!E$15*(Päälaskenta!D$24+Päälaskenta!D$20),2))+Päälaskenta!C$15,(2*SQRT((POWER(F1874,2))+POWER(Päälaskenta!E$15*F1874,2))+Päälaskenta!C$15))</f>
        <v>7.8083261120685199</v>
      </c>
      <c r="O1874" s="8">
        <f t="shared" si="206"/>
        <v>3.65992372626831</v>
      </c>
      <c r="P1874" s="8">
        <f>Päälaskenta!F$15</f>
        <v>0.08</v>
      </c>
      <c r="Q1874" s="8">
        <f t="shared" si="207"/>
        <v>848.37529655492403</v>
      </c>
      <c r="R1874" s="8">
        <f t="shared" si="208"/>
        <v>8.7480253082471704E-2</v>
      </c>
      <c r="S1874" s="8">
        <f t="shared" si="209"/>
        <v>8.6836835654598796E-6</v>
      </c>
    </row>
    <row r="1875" spans="1:19" x14ac:dyDescent="0.2">
      <c r="A1875" s="8">
        <v>1873</v>
      </c>
      <c r="B1875" s="8">
        <f>IF(Päälaskenta!C$7,Päälaskenta!E$7,Päälaskenta!G$5)</f>
        <v>2.5</v>
      </c>
      <c r="C1875" s="56">
        <v>0.127</v>
      </c>
      <c r="D1875" s="92">
        <f t="shared" si="203"/>
        <v>19.685040000000001</v>
      </c>
      <c r="E1875" s="8">
        <f>Päälaskenta!F$15</f>
        <v>0.08</v>
      </c>
      <c r="F1875" s="93">
        <f>SQRT(POWER(Päälaskenta!C$15/(2*Päälaskenta!E$15),2)+(D1875/Päälaskenta!E$15))-Päälaskenta!C$15/(2*Päälaskenta!E$15)</f>
        <v>3.1835</v>
      </c>
      <c r="G1875" s="57">
        <f>2*SQRT((POWER(F1875,2))+POWER(Päälaskenta!E$15*F1875,2))+Päälaskenta!C$15</f>
        <v>12</v>
      </c>
      <c r="H1875" s="57">
        <f t="shared" si="204"/>
        <v>1.64</v>
      </c>
      <c r="I1875" s="62">
        <f t="shared" si="205"/>
        <v>5.3000000000000001E-5</v>
      </c>
      <c r="M1875" s="8">
        <f>IF(F1875&gt;(Päälaskenta!D$24+Päälaskenta!D$20),(F1875*Päälaskenta!C$15 + F1875*F1875*Päälaskenta!E$15)+(Päälaskenta!C$15 + F1875*Päälaskenta!E$15)*(F1875-(Päälaskenta!D$24+Päälaskenta!D$20)),F1875*Päälaskenta!C$15 + F1875*F1875*Päälaskenta!E$15)</f>
        <v>28.858394499999999</v>
      </c>
      <c r="N1875" s="8">
        <f>IF(F1875&gt;Päälaskenta!D$24+Päälaskenta!D$20,2*SQRT(POWER((Päälaskenta!D$24+Päälaskenta!D$20),2)+POWER(Päälaskenta!E$15*(Päälaskenta!D$24+Päälaskenta!D$20),2))+Päälaskenta!C$15,(2*SQRT((POWER(F1875,2))+POWER(Päälaskenta!E$15*F1875,2))+Päälaskenta!C$15))</f>
        <v>7.8083261120685199</v>
      </c>
      <c r="O1875" s="8">
        <f t="shared" si="206"/>
        <v>3.6958490316377199</v>
      </c>
      <c r="P1875" s="8">
        <f>Päälaskenta!F$15</f>
        <v>0.08</v>
      </c>
      <c r="Q1875" s="8">
        <f t="shared" si="207"/>
        <v>862.29988376385302</v>
      </c>
      <c r="R1875" s="8">
        <f t="shared" si="208"/>
        <v>8.6629905901383406E-2</v>
      </c>
      <c r="S1875" s="8">
        <f t="shared" si="209"/>
        <v>8.4054963175569499E-6</v>
      </c>
    </row>
    <row r="1876" spans="1:19" x14ac:dyDescent="0.2">
      <c r="A1876" s="8">
        <v>1874</v>
      </c>
      <c r="B1876" s="8">
        <f>IF(Päälaskenta!C$7,Päälaskenta!E$7,Päälaskenta!G$5)</f>
        <v>2.5</v>
      </c>
      <c r="C1876" s="56">
        <v>0.126</v>
      </c>
      <c r="D1876" s="92">
        <f t="shared" si="203"/>
        <v>19.841270000000002</v>
      </c>
      <c r="E1876" s="8">
        <f>Päälaskenta!F$15</f>
        <v>0.08</v>
      </c>
      <c r="F1876" s="93">
        <f>SQRT(POWER(Päälaskenta!C$15/(2*Päälaskenta!E$15),2)+(D1876/Päälaskenta!E$15))-Päälaskenta!C$15/(2*Päälaskenta!E$15)</f>
        <v>3.2000999999999999</v>
      </c>
      <c r="G1876" s="57">
        <f>2*SQRT((POWER(F1876,2))+POWER(Päälaskenta!E$15*F1876,2))+Päälaskenta!C$15</f>
        <v>12.05</v>
      </c>
      <c r="H1876" s="57">
        <f t="shared" si="204"/>
        <v>1.65</v>
      </c>
      <c r="I1876" s="62">
        <f t="shared" si="205"/>
        <v>5.1999999999999997E-5</v>
      </c>
      <c r="M1876" s="8">
        <f>IF(F1876&gt;(Päälaskenta!D$24+Päälaskenta!D$20),(F1876*Päälaskenta!C$15 + F1876*F1876*Päälaskenta!E$15)+(Päälaskenta!C$15 + F1876*Päälaskenta!E$15)*(F1876-(Päälaskenta!D$24+Päälaskenta!D$20)),F1876*Päälaskenta!C$15 + F1876*F1876*Päälaskenta!E$15)</f>
        <v>29.141710020000001</v>
      </c>
      <c r="N1876" s="8">
        <f>IF(F1876&gt;Päälaskenta!D$24+Päälaskenta!D$20,2*SQRT(POWER((Päälaskenta!D$24+Päälaskenta!D$20),2)+POWER(Päälaskenta!E$15*(Päälaskenta!D$24+Päälaskenta!D$20),2))+Päälaskenta!C$15,(2*SQRT((POWER(F1876,2))+POWER(Päälaskenta!E$15*F1876,2))+Päälaskenta!C$15))</f>
        <v>7.8083261120685199</v>
      </c>
      <c r="O1876" s="8">
        <f t="shared" si="206"/>
        <v>3.73213280308038</v>
      </c>
      <c r="P1876" s="8">
        <f>Päälaskenta!F$15</f>
        <v>0.08</v>
      </c>
      <c r="Q1876" s="8">
        <f t="shared" si="207"/>
        <v>876.45529973807004</v>
      </c>
      <c r="R1876" s="8">
        <f t="shared" si="208"/>
        <v>8.5787690505610206E-2</v>
      </c>
      <c r="S1876" s="8">
        <f t="shared" si="209"/>
        <v>8.1361786198646603E-6</v>
      </c>
    </row>
    <row r="1877" spans="1:19" x14ac:dyDescent="0.2">
      <c r="A1877" s="8">
        <v>1875</v>
      </c>
      <c r="B1877" s="8">
        <f>IF(Päälaskenta!C$7,Päälaskenta!E$7,Päälaskenta!G$5)</f>
        <v>2.5</v>
      </c>
      <c r="C1877" s="56">
        <v>0.125</v>
      </c>
      <c r="D1877" s="92">
        <f t="shared" si="203"/>
        <v>20</v>
      </c>
      <c r="E1877" s="8">
        <f>Päälaskenta!F$15</f>
        <v>0.08</v>
      </c>
      <c r="F1877" s="93">
        <f>SQRT(POWER(Päälaskenta!C$15/(2*Päälaskenta!E$15),2)+(D1877/Päälaskenta!E$15))-Päälaskenta!C$15/(2*Päälaskenta!E$15)</f>
        <v>3.2170000000000001</v>
      </c>
      <c r="G1877" s="57">
        <f>2*SQRT((POWER(F1877,2))+POWER(Päälaskenta!E$15*F1877,2))+Päälaskenta!C$15</f>
        <v>12.1</v>
      </c>
      <c r="H1877" s="57">
        <f t="shared" si="204"/>
        <v>1.65</v>
      </c>
      <c r="I1877" s="62">
        <f t="shared" si="205"/>
        <v>5.1E-5</v>
      </c>
      <c r="M1877" s="8">
        <f>IF(F1877&gt;(Päälaskenta!D$24+Päälaskenta!D$20),(F1877*Päälaskenta!C$15 + F1877*F1877*Päälaskenta!E$15)+(Päälaskenta!C$15 + F1877*Päälaskenta!E$15)*(F1877-(Päälaskenta!D$24+Päälaskenta!D$20)),F1877*Päälaskenta!C$15 + F1877*F1877*Päälaskenta!E$15)</f>
        <v>29.431277999999999</v>
      </c>
      <c r="N1877" s="8">
        <f>IF(F1877&gt;Päälaskenta!D$24+Päälaskenta!D$20,2*SQRT(POWER((Päälaskenta!D$24+Päälaskenta!D$20),2)+POWER(Päälaskenta!E$15*(Päälaskenta!D$24+Päälaskenta!D$20),2))+Päälaskenta!C$15,(2*SQRT((POWER(F1877,2))+POWER(Päälaskenta!E$15*F1877,2))+Päälaskenta!C$15))</f>
        <v>7.8083261120685199</v>
      </c>
      <c r="O1877" s="8">
        <f t="shared" si="206"/>
        <v>3.76921731720594</v>
      </c>
      <c r="P1877" s="8">
        <f>Päälaskenta!F$15</f>
        <v>0.08</v>
      </c>
      <c r="Q1877" s="8">
        <f t="shared" si="207"/>
        <v>891.01822206465204</v>
      </c>
      <c r="R1877" s="8">
        <f t="shared" si="208"/>
        <v>8.4943643969521102E-2</v>
      </c>
      <c r="S1877" s="8">
        <f t="shared" si="209"/>
        <v>7.8723944359474407E-6</v>
      </c>
    </row>
    <row r="1878" spans="1:19" x14ac:dyDescent="0.2">
      <c r="A1878" s="8">
        <v>1876</v>
      </c>
      <c r="B1878" s="8">
        <f>IF(Päälaskenta!C$7,Päälaskenta!E$7,Päälaskenta!G$5)</f>
        <v>2.5</v>
      </c>
      <c r="C1878" s="56">
        <v>0.124</v>
      </c>
      <c r="D1878" s="92">
        <f t="shared" si="203"/>
        <v>20.161290000000001</v>
      </c>
      <c r="E1878" s="8">
        <f>Päälaskenta!F$15</f>
        <v>0.08</v>
      </c>
      <c r="F1878" s="93">
        <f>SQRT(POWER(Päälaskenta!C$15/(2*Päälaskenta!E$15),2)+(D1878/Päälaskenta!E$15))-Päälaskenta!C$15/(2*Päälaskenta!E$15)</f>
        <v>3.2341000000000002</v>
      </c>
      <c r="G1878" s="57">
        <f>2*SQRT((POWER(F1878,2))+POWER(Päälaskenta!E$15*F1878,2))+Päälaskenta!C$15</f>
        <v>12.15</v>
      </c>
      <c r="H1878" s="57">
        <f t="shared" si="204"/>
        <v>1.66</v>
      </c>
      <c r="I1878" s="62">
        <f t="shared" si="205"/>
        <v>5.0000000000000002E-5</v>
      </c>
      <c r="M1878" s="8">
        <f>IF(F1878&gt;(Päälaskenta!D$24+Päälaskenta!D$20),(F1878*Päälaskenta!C$15 + F1878*F1878*Päälaskenta!E$15)+(Päälaskenta!C$15 + F1878*Päälaskenta!E$15)*(F1878-(Päälaskenta!D$24+Päälaskenta!D$20)),F1878*Päälaskenta!C$15 + F1878*F1878*Päälaskenta!E$15)</f>
        <v>29.725435619999999</v>
      </c>
      <c r="N1878" s="8">
        <f>IF(F1878&gt;Päälaskenta!D$24+Päälaskenta!D$20,2*SQRT(POWER((Päälaskenta!D$24+Päälaskenta!D$20),2)+POWER(Päälaskenta!E$15*(Päälaskenta!D$24+Päälaskenta!D$20),2))+Päälaskenta!C$15,(2*SQRT((POWER(F1878,2))+POWER(Päälaskenta!E$15*F1878,2))+Päälaskenta!C$15))</f>
        <v>7.8083261120685199</v>
      </c>
      <c r="O1878" s="8">
        <f t="shared" si="206"/>
        <v>3.8068896192817099</v>
      </c>
      <c r="P1878" s="8">
        <f>Päälaskenta!F$15</f>
        <v>0.08</v>
      </c>
      <c r="Q1878" s="8">
        <f t="shared" si="207"/>
        <v>905.91009087199404</v>
      </c>
      <c r="R1878" s="8">
        <f t="shared" si="208"/>
        <v>8.4103056788104397E-2</v>
      </c>
      <c r="S1878" s="8">
        <f t="shared" si="209"/>
        <v>7.6156999117696997E-6</v>
      </c>
    </row>
    <row r="1879" spans="1:19" x14ac:dyDescent="0.2">
      <c r="A1879" s="8">
        <v>1877</v>
      </c>
      <c r="B1879" s="8">
        <f>IF(Päälaskenta!C$7,Päälaskenta!E$7,Päälaskenta!G$5)</f>
        <v>2.5</v>
      </c>
      <c r="C1879" s="56">
        <v>0.123</v>
      </c>
      <c r="D1879" s="92">
        <f t="shared" si="203"/>
        <v>20.325199999999999</v>
      </c>
      <c r="E1879" s="8">
        <f>Päälaskenta!F$15</f>
        <v>0.08</v>
      </c>
      <c r="F1879" s="93">
        <f>SQRT(POWER(Päälaskenta!C$15/(2*Päälaskenta!E$15),2)+(D1879/Päälaskenta!E$15))-Päälaskenta!C$15/(2*Päälaskenta!E$15)</f>
        <v>3.2513000000000001</v>
      </c>
      <c r="G1879" s="57">
        <f>2*SQRT((POWER(F1879,2))+POWER(Päälaskenta!E$15*F1879,2))+Päälaskenta!C$15</f>
        <v>12.2</v>
      </c>
      <c r="H1879" s="57">
        <f t="shared" si="204"/>
        <v>1.67</v>
      </c>
      <c r="I1879" s="62">
        <f t="shared" si="205"/>
        <v>4.8999999999999998E-5</v>
      </c>
      <c r="M1879" s="8">
        <f>IF(F1879&gt;(Päälaskenta!D$24+Päälaskenta!D$20),(F1879*Päälaskenta!C$15 + F1879*F1879*Päälaskenta!E$15)+(Päälaskenta!C$15 + F1879*Päälaskenta!E$15)*(F1879-(Päälaskenta!D$24+Päälaskenta!D$20)),F1879*Päälaskenta!C$15 + F1879*F1879*Päälaskenta!E$15)</f>
        <v>30.02249338</v>
      </c>
      <c r="N1879" s="8">
        <f>IF(F1879&gt;Päälaskenta!D$24+Päälaskenta!D$20,2*SQRT(POWER((Päälaskenta!D$24+Päälaskenta!D$20),2)+POWER(Päälaskenta!E$15*(Päälaskenta!D$24+Päälaskenta!D$20),2))+Päälaskenta!C$15,(2*SQRT((POWER(F1879,2))+POWER(Päälaskenta!E$15*F1879,2))+Päälaskenta!C$15))</f>
        <v>7.8083261120685199</v>
      </c>
      <c r="O1879" s="8">
        <f t="shared" si="206"/>
        <v>3.8449333377095201</v>
      </c>
      <c r="P1879" s="8">
        <f>Päälaskenta!F$15</f>
        <v>0.08</v>
      </c>
      <c r="Q1879" s="8">
        <f t="shared" si="207"/>
        <v>921.04881279967003</v>
      </c>
      <c r="R1879" s="8">
        <f t="shared" si="208"/>
        <v>8.3270898534544002E-2</v>
      </c>
      <c r="S1879" s="8">
        <f t="shared" si="209"/>
        <v>7.3674080307171096E-6</v>
      </c>
    </row>
    <row r="1880" spans="1:19" x14ac:dyDescent="0.2">
      <c r="A1880" s="8">
        <v>1878</v>
      </c>
      <c r="B1880" s="8">
        <f>IF(Päälaskenta!C$7,Päälaskenta!E$7,Päälaskenta!G$5)</f>
        <v>2.5</v>
      </c>
      <c r="C1880" s="56">
        <v>0.122</v>
      </c>
      <c r="D1880" s="92">
        <f t="shared" si="203"/>
        <v>20.491800000000001</v>
      </c>
      <c r="E1880" s="8">
        <f>Päälaskenta!F$15</f>
        <v>0.08</v>
      </c>
      <c r="F1880" s="93">
        <f>SQRT(POWER(Päälaskenta!C$15/(2*Päälaskenta!E$15),2)+(D1880/Päälaskenta!E$15))-Päälaskenta!C$15/(2*Päälaskenta!E$15)</f>
        <v>3.2688000000000001</v>
      </c>
      <c r="G1880" s="57">
        <f>2*SQRT((POWER(F1880,2))+POWER(Päälaskenta!E$15*F1880,2))+Päälaskenta!C$15</f>
        <v>12.25</v>
      </c>
      <c r="H1880" s="57">
        <f t="shared" si="204"/>
        <v>1.67</v>
      </c>
      <c r="I1880" s="62">
        <f t="shared" si="205"/>
        <v>4.8000000000000001E-5</v>
      </c>
      <c r="M1880" s="8">
        <f>IF(F1880&gt;(Päälaskenta!D$24+Päälaskenta!D$20),(F1880*Päälaskenta!C$15 + F1880*F1880*Päälaskenta!E$15)+(Päälaskenta!C$15 + F1880*Päälaskenta!E$15)*(F1880-(Päälaskenta!D$24+Päälaskenta!D$20)),F1880*Päälaskenta!C$15 + F1880*F1880*Päälaskenta!E$15)</f>
        <v>30.32594688</v>
      </c>
      <c r="N1880" s="8">
        <f>IF(F1880&gt;Päälaskenta!D$24+Päälaskenta!D$20,2*SQRT(POWER((Päälaskenta!D$24+Päälaskenta!D$20),2)+POWER(Päälaskenta!E$15*(Päälaskenta!D$24+Päälaskenta!D$20),2))+Päälaskenta!C$15,(2*SQRT((POWER(F1880,2))+POWER(Päälaskenta!E$15*F1880,2))+Päälaskenta!C$15))</f>
        <v>7.8083261120685199</v>
      </c>
      <c r="O1880" s="8">
        <f t="shared" si="206"/>
        <v>3.8837961484636701</v>
      </c>
      <c r="P1880" s="8">
        <f>Päälaskenta!F$15</f>
        <v>0.08</v>
      </c>
      <c r="Q1880" s="8">
        <f t="shared" si="207"/>
        <v>936.61692361562302</v>
      </c>
      <c r="R1880" s="8">
        <f t="shared" si="208"/>
        <v>8.2437656766086095E-2</v>
      </c>
      <c r="S1880" s="8">
        <f t="shared" si="209"/>
        <v>7.1245266590759903E-6</v>
      </c>
    </row>
    <row r="1881" spans="1:19" x14ac:dyDescent="0.2">
      <c r="A1881" s="8">
        <v>1879</v>
      </c>
      <c r="B1881" s="8">
        <f>IF(Päälaskenta!C$7,Päälaskenta!E$7,Päälaskenta!G$5)</f>
        <v>2.5</v>
      </c>
      <c r="C1881" s="56">
        <v>0.121</v>
      </c>
      <c r="D1881" s="92">
        <f t="shared" si="203"/>
        <v>20.661159999999999</v>
      </c>
      <c r="E1881" s="8">
        <f>Päälaskenta!F$15</f>
        <v>0.08</v>
      </c>
      <c r="F1881" s="93">
        <f>SQRT(POWER(Päälaskenta!C$15/(2*Päälaskenta!E$15),2)+(D1881/Päälaskenta!E$15))-Päälaskenta!C$15/(2*Päälaskenta!E$15)</f>
        <v>3.2866</v>
      </c>
      <c r="G1881" s="57">
        <f>2*SQRT((POWER(F1881,2))+POWER(Päälaskenta!E$15*F1881,2))+Päälaskenta!C$15</f>
        <v>12.3</v>
      </c>
      <c r="H1881" s="57">
        <f t="shared" si="204"/>
        <v>1.68</v>
      </c>
      <c r="I1881" s="62">
        <f t="shared" si="205"/>
        <v>4.6999999999999997E-5</v>
      </c>
      <c r="M1881" s="8">
        <f>IF(F1881&gt;(Päälaskenta!D$24+Päälaskenta!D$20),(F1881*Päälaskenta!C$15 + F1881*F1881*Päälaskenta!E$15)+(Päälaskenta!C$15 + F1881*Päälaskenta!E$15)*(F1881-(Päälaskenta!D$24+Päälaskenta!D$20)),F1881*Päälaskenta!C$15 + F1881*F1881*Päälaskenta!E$15)</f>
        <v>30.635859119999999</v>
      </c>
      <c r="N1881" s="8">
        <f>IF(F1881&gt;Päälaskenta!D$24+Päälaskenta!D$20,2*SQRT(POWER((Päälaskenta!D$24+Päälaskenta!D$20),2)+POWER(Päälaskenta!E$15*(Päälaskenta!D$24+Päälaskenta!D$20),2))+Päälaskenta!C$15,(2*SQRT((POWER(F1881,2))+POWER(Päälaskenta!E$15*F1881,2))+Päälaskenta!C$15))</f>
        <v>7.8083261120685199</v>
      </c>
      <c r="O1881" s="8">
        <f t="shared" si="206"/>
        <v>3.92348611985472</v>
      </c>
      <c r="P1881" s="8">
        <f>Päälaskenta!F$15</f>
        <v>0.08</v>
      </c>
      <c r="Q1881" s="8">
        <f t="shared" si="207"/>
        <v>952.62393792227601</v>
      </c>
      <c r="R1881" s="8">
        <f t="shared" si="208"/>
        <v>8.1603717728546604E-2</v>
      </c>
      <c r="S1881" s="8">
        <f t="shared" si="209"/>
        <v>6.8871102684368497E-6</v>
      </c>
    </row>
    <row r="1882" spans="1:19" x14ac:dyDescent="0.2">
      <c r="A1882" s="8">
        <v>1880</v>
      </c>
      <c r="B1882" s="8">
        <f>IF(Päälaskenta!C$7,Päälaskenta!E$7,Päälaskenta!G$5)</f>
        <v>2.5</v>
      </c>
      <c r="C1882" s="56">
        <v>0.12</v>
      </c>
      <c r="D1882" s="92">
        <f t="shared" si="203"/>
        <v>20.83333</v>
      </c>
      <c r="E1882" s="8">
        <f>Päälaskenta!F$15</f>
        <v>0.08</v>
      </c>
      <c r="F1882" s="93">
        <f>SQRT(POWER(Päälaskenta!C$15/(2*Päälaskenta!E$15),2)+(D1882/Päälaskenta!E$15))-Päälaskenta!C$15/(2*Päälaskenta!E$15)</f>
        <v>3.3045</v>
      </c>
      <c r="G1882" s="57">
        <f>2*SQRT((POWER(F1882,2))+POWER(Päälaskenta!E$15*F1882,2))+Päälaskenta!C$15</f>
        <v>12.35</v>
      </c>
      <c r="H1882" s="57">
        <f t="shared" si="204"/>
        <v>1.69</v>
      </c>
      <c r="I1882" s="62">
        <f t="shared" si="205"/>
        <v>4.6E-5</v>
      </c>
      <c r="M1882" s="8">
        <f>IF(F1882&gt;(Päälaskenta!D$24+Päälaskenta!D$20),(F1882*Päälaskenta!C$15 + F1882*F1882*Päälaskenta!E$15)+(Päälaskenta!C$15 + F1882*Päälaskenta!E$15)*(F1882-(Päälaskenta!D$24+Päälaskenta!D$20)),F1882*Päälaskenta!C$15 + F1882*F1882*Päälaskenta!E$15)</f>
        <v>30.948790500000001</v>
      </c>
      <c r="N1882" s="8">
        <f>IF(F1882&gt;Päälaskenta!D$24+Päälaskenta!D$20,2*SQRT(POWER((Päälaskenta!D$24+Päälaskenta!D$20),2)+POWER(Päälaskenta!E$15*(Päälaskenta!D$24+Päälaskenta!D$20),2))+Päälaskenta!C$15,(2*SQRT((POWER(F1882,2))+POWER(Päälaskenta!E$15*F1882,2))+Päälaskenta!C$15))</f>
        <v>7.8083261120685199</v>
      </c>
      <c r="O1882" s="8">
        <f t="shared" si="206"/>
        <v>3.9635627477399602</v>
      </c>
      <c r="P1882" s="8">
        <f>Päälaskenta!F$15</f>
        <v>0.08</v>
      </c>
      <c r="Q1882" s="8">
        <f t="shared" si="207"/>
        <v>968.89679537034306</v>
      </c>
      <c r="R1882" s="8">
        <f t="shared" si="208"/>
        <v>8.0778601024812297E-2</v>
      </c>
      <c r="S1882" s="8">
        <f t="shared" si="209"/>
        <v>6.65771160015656E-6</v>
      </c>
    </row>
    <row r="1883" spans="1:19" x14ac:dyDescent="0.2">
      <c r="A1883" s="8">
        <v>1881</v>
      </c>
      <c r="B1883" s="8">
        <f>IF(Päälaskenta!C$7,Päälaskenta!E$7,Päälaskenta!G$5)</f>
        <v>2.5</v>
      </c>
      <c r="C1883" s="56">
        <v>0.11899999999999999</v>
      </c>
      <c r="D1883" s="92">
        <f t="shared" si="203"/>
        <v>21.008400000000002</v>
      </c>
      <c r="E1883" s="8">
        <f>Päälaskenta!F$15</f>
        <v>0.08</v>
      </c>
      <c r="F1883" s="93">
        <f>SQRT(POWER(Päälaskenta!C$15/(2*Päälaskenta!E$15),2)+(D1883/Päälaskenta!E$15))-Päälaskenta!C$15/(2*Päälaskenta!E$15)</f>
        <v>3.3227000000000002</v>
      </c>
      <c r="G1883" s="57">
        <f>2*SQRT((POWER(F1883,2))+POWER(Päälaskenta!E$15*F1883,2))+Päälaskenta!C$15</f>
        <v>12.4</v>
      </c>
      <c r="H1883" s="57">
        <f t="shared" si="204"/>
        <v>1.69</v>
      </c>
      <c r="I1883" s="62">
        <f t="shared" si="205"/>
        <v>4.5000000000000003E-5</v>
      </c>
      <c r="M1883" s="8">
        <f>IF(F1883&gt;(Päälaskenta!D$24+Päälaskenta!D$20),(F1883*Päälaskenta!C$15 + F1883*F1883*Päälaskenta!E$15)+(Päälaskenta!C$15 + F1883*Päälaskenta!E$15)*(F1883-(Päälaskenta!D$24+Päälaskenta!D$20)),F1883*Päälaskenta!C$15 + F1883*F1883*Päälaskenta!E$15)</f>
        <v>31.268280579999999</v>
      </c>
      <c r="N1883" s="8">
        <f>IF(F1883&gt;Päälaskenta!D$24+Päälaskenta!D$20,2*SQRT(POWER((Päälaskenta!D$24+Päälaskenta!D$20),2)+POWER(Päälaskenta!E$15*(Päälaskenta!D$24+Päälaskenta!D$20),2))+Päälaskenta!C$15,(2*SQRT((POWER(F1883,2))+POWER(Päälaskenta!E$15*F1883,2))+Päälaskenta!C$15))</f>
        <v>7.8083261120685199</v>
      </c>
      <c r="O1883" s="8">
        <f t="shared" si="206"/>
        <v>4.00447933798152</v>
      </c>
      <c r="P1883" s="8">
        <f>Päälaskenta!F$15</f>
        <v>0.08</v>
      </c>
      <c r="Q1883" s="8">
        <f t="shared" si="207"/>
        <v>985.62426046513201</v>
      </c>
      <c r="R1883" s="8">
        <f t="shared" si="208"/>
        <v>7.9953229075188204E-2</v>
      </c>
      <c r="S1883" s="8">
        <f t="shared" si="209"/>
        <v>6.4336472855840801E-6</v>
      </c>
    </row>
    <row r="1884" spans="1:19" x14ac:dyDescent="0.2">
      <c r="A1884" s="8">
        <v>1882</v>
      </c>
      <c r="B1884" s="8">
        <f>IF(Päälaskenta!C$7,Päälaskenta!E$7,Päälaskenta!G$5)</f>
        <v>2.5</v>
      </c>
      <c r="C1884" s="56">
        <v>0.11799999999999999</v>
      </c>
      <c r="D1884" s="92">
        <f t="shared" si="203"/>
        <v>21.186440000000001</v>
      </c>
      <c r="E1884" s="8">
        <f>Päälaskenta!F$15</f>
        <v>0.08</v>
      </c>
      <c r="F1884" s="93">
        <f>SQRT(POWER(Päälaskenta!C$15/(2*Päälaskenta!E$15),2)+(D1884/Päälaskenta!E$15))-Päälaskenta!C$15/(2*Päälaskenta!E$15)</f>
        <v>3.3411</v>
      </c>
      <c r="G1884" s="57">
        <f>2*SQRT((POWER(F1884,2))+POWER(Päälaskenta!E$15*F1884,2))+Päälaskenta!C$15</f>
        <v>12.45</v>
      </c>
      <c r="H1884" s="57">
        <f t="shared" si="204"/>
        <v>1.7</v>
      </c>
      <c r="I1884" s="62">
        <f t="shared" si="205"/>
        <v>4.3999999999999999E-5</v>
      </c>
      <c r="M1884" s="8">
        <f>IF(F1884&gt;(Päälaskenta!D$24+Päälaskenta!D$20),(F1884*Päälaskenta!C$15 + F1884*F1884*Päälaskenta!E$15)+(Päälaskenta!C$15 + F1884*Päälaskenta!E$15)*(F1884-(Päälaskenta!D$24+Päälaskenta!D$20)),F1884*Päälaskenta!C$15 + F1884*F1884*Päälaskenta!E$15)</f>
        <v>31.59262842</v>
      </c>
      <c r="N1884" s="8">
        <f>IF(F1884&gt;Päälaskenta!D$24+Päälaskenta!D$20,2*SQRT(POWER((Päälaskenta!D$24+Päälaskenta!D$20),2)+POWER(Päälaskenta!E$15*(Päälaskenta!D$24+Päälaskenta!D$20),2))+Päälaskenta!C$15,(2*SQRT((POWER(F1884,2))+POWER(Päälaskenta!E$15*F1884,2))+Päälaskenta!C$15))</f>
        <v>7.8083261120685199</v>
      </c>
      <c r="O1884" s="8">
        <f t="shared" si="206"/>
        <v>4.0460180538784796</v>
      </c>
      <c r="P1884" s="8">
        <f>Päälaskenta!F$15</f>
        <v>0.08</v>
      </c>
      <c r="Q1884" s="8">
        <f t="shared" si="207"/>
        <v>1002.72301547447</v>
      </c>
      <c r="R1884" s="8">
        <f t="shared" si="208"/>
        <v>7.9132383882860202E-2</v>
      </c>
      <c r="S1884" s="8">
        <f t="shared" si="209"/>
        <v>6.2161008312642504E-6</v>
      </c>
    </row>
    <row r="1885" spans="1:19" x14ac:dyDescent="0.2">
      <c r="A1885" s="8">
        <v>1883</v>
      </c>
      <c r="B1885" s="8">
        <f>IF(Päälaskenta!C$7,Päälaskenta!E$7,Päälaskenta!G$5)</f>
        <v>2.5</v>
      </c>
      <c r="C1885" s="56">
        <v>0.11700000000000001</v>
      </c>
      <c r="D1885" s="92">
        <f t="shared" si="203"/>
        <v>21.367519999999999</v>
      </c>
      <c r="E1885" s="8">
        <f>Päälaskenta!F$15</f>
        <v>0.08</v>
      </c>
      <c r="F1885" s="93">
        <f>SQRT(POWER(Päälaskenta!C$15/(2*Päälaskenta!E$15),2)+(D1885/Päälaskenta!E$15))-Päälaskenta!C$15/(2*Päälaskenta!E$15)</f>
        <v>3.3597999999999999</v>
      </c>
      <c r="G1885" s="57">
        <f>2*SQRT((POWER(F1885,2))+POWER(Päälaskenta!E$15*F1885,2))+Päälaskenta!C$15</f>
        <v>12.5</v>
      </c>
      <c r="H1885" s="57">
        <f t="shared" si="204"/>
        <v>1.71</v>
      </c>
      <c r="I1885" s="62">
        <f t="shared" si="205"/>
        <v>4.3000000000000002E-5</v>
      </c>
      <c r="M1885" s="8">
        <f>IF(F1885&gt;(Päälaskenta!D$24+Päälaskenta!D$20),(F1885*Päälaskenta!C$15 + F1885*F1885*Päälaskenta!E$15)+(Päälaskenta!C$15 + F1885*Päälaskenta!E$15)*(F1885-(Päälaskenta!D$24+Päälaskenta!D$20)),F1885*Päälaskenta!C$15 + F1885*F1885*Päälaskenta!E$15)</f>
        <v>31.92365208</v>
      </c>
      <c r="N1885" s="8">
        <f>IF(F1885&gt;Päälaskenta!D$24+Päälaskenta!D$20,2*SQRT(POWER((Päälaskenta!D$24+Päälaskenta!D$20),2)+POWER(Päälaskenta!E$15*(Päälaskenta!D$24+Päälaskenta!D$20),2))+Päälaskenta!C$15,(2*SQRT((POWER(F1885,2))+POWER(Päälaskenta!E$15*F1885,2))+Päälaskenta!C$15))</f>
        <v>7.8083261120685199</v>
      </c>
      <c r="O1885" s="8">
        <f t="shared" si="206"/>
        <v>4.0884117315052899</v>
      </c>
      <c r="P1885" s="8">
        <f>Päälaskenta!F$15</f>
        <v>0.08</v>
      </c>
      <c r="Q1885" s="8">
        <f t="shared" si="207"/>
        <v>1020.29478269328</v>
      </c>
      <c r="R1885" s="8">
        <f t="shared" si="208"/>
        <v>7.8311842070420204E-2</v>
      </c>
      <c r="S1885" s="8">
        <f t="shared" si="209"/>
        <v>6.0038341334469904E-6</v>
      </c>
    </row>
    <row r="1886" spans="1:19" x14ac:dyDescent="0.2">
      <c r="A1886" s="8">
        <v>1884</v>
      </c>
      <c r="B1886" s="8">
        <f>IF(Päälaskenta!C$7,Päälaskenta!E$7,Päälaskenta!G$5)</f>
        <v>2.5</v>
      </c>
      <c r="C1886" s="56">
        <v>0.11600000000000001</v>
      </c>
      <c r="D1886" s="92">
        <f t="shared" si="203"/>
        <v>21.55172</v>
      </c>
      <c r="E1886" s="8">
        <f>Päälaskenta!F$15</f>
        <v>0.08</v>
      </c>
      <c r="F1886" s="93">
        <f>SQRT(POWER(Päälaskenta!C$15/(2*Päälaskenta!E$15),2)+(D1886/Päälaskenta!E$15))-Päälaskenta!C$15/(2*Päälaskenta!E$15)</f>
        <v>3.3786999999999998</v>
      </c>
      <c r="G1886" s="57">
        <f>2*SQRT((POWER(F1886,2))+POWER(Päälaskenta!E$15*F1886,2))+Päälaskenta!C$15</f>
        <v>12.56</v>
      </c>
      <c r="H1886" s="57">
        <f t="shared" si="204"/>
        <v>1.72</v>
      </c>
      <c r="I1886" s="62">
        <f t="shared" si="205"/>
        <v>4.1999999999999998E-5</v>
      </c>
      <c r="M1886" s="8">
        <f>IF(F1886&gt;(Päälaskenta!D$24+Päälaskenta!D$20),(F1886*Päälaskenta!C$15 + F1886*F1886*Päälaskenta!E$15)+(Päälaskenta!C$15 + F1886*Päälaskenta!E$15)*(F1886-(Päälaskenta!D$24+Päälaskenta!D$20)),F1886*Päälaskenta!C$15 + F1886*F1886*Päälaskenta!E$15)</f>
        <v>32.259637380000001</v>
      </c>
      <c r="N1886" s="8">
        <f>IF(F1886&gt;Päälaskenta!D$24+Päälaskenta!D$20,2*SQRT(POWER((Päälaskenta!D$24+Päälaskenta!D$20),2)+POWER(Päälaskenta!E$15*(Päälaskenta!D$24+Päälaskenta!D$20),2))+Päälaskenta!C$15,(2*SQRT((POWER(F1886,2))+POWER(Päälaskenta!E$15*F1886,2))+Päälaskenta!C$15))</f>
        <v>7.8083261120685199</v>
      </c>
      <c r="O1886" s="8">
        <f t="shared" si="206"/>
        <v>4.1314408385351102</v>
      </c>
      <c r="P1886" s="8">
        <f>Päälaskenta!F$15</f>
        <v>0.08</v>
      </c>
      <c r="Q1886" s="8">
        <f t="shared" si="207"/>
        <v>1038.2545740385001</v>
      </c>
      <c r="R1886" s="8">
        <f t="shared" si="208"/>
        <v>7.7496221378791003E-2</v>
      </c>
      <c r="S1886" s="8">
        <f t="shared" si="209"/>
        <v>5.7979212356131198E-6</v>
      </c>
    </row>
    <row r="1887" spans="1:19" x14ac:dyDescent="0.2">
      <c r="A1887" s="8">
        <v>1885</v>
      </c>
      <c r="B1887" s="8">
        <f>IF(Päälaskenta!C$7,Päälaskenta!E$7,Päälaskenta!G$5)</f>
        <v>2.5</v>
      </c>
      <c r="C1887" s="56">
        <v>0.115</v>
      </c>
      <c r="D1887" s="92">
        <f t="shared" si="203"/>
        <v>21.739129999999999</v>
      </c>
      <c r="E1887" s="8">
        <f>Päälaskenta!F$15</f>
        <v>0.08</v>
      </c>
      <c r="F1887" s="93">
        <f>SQRT(POWER(Päälaskenta!C$15/(2*Päälaskenta!E$15),2)+(D1887/Päälaskenta!E$15))-Päälaskenta!C$15/(2*Päälaskenta!E$15)</f>
        <v>3.3978999999999999</v>
      </c>
      <c r="G1887" s="57">
        <f>2*SQRT((POWER(F1887,2))+POWER(Päälaskenta!E$15*F1887,2))+Päälaskenta!C$15</f>
        <v>12.61</v>
      </c>
      <c r="H1887" s="57">
        <f t="shared" si="204"/>
        <v>1.72</v>
      </c>
      <c r="I1887" s="62">
        <f t="shared" si="205"/>
        <v>4.1E-5</v>
      </c>
      <c r="M1887" s="8">
        <f>IF(F1887&gt;(Päälaskenta!D$24+Päälaskenta!D$20),(F1887*Päälaskenta!C$15 + F1887*F1887*Päälaskenta!E$15)+(Päälaskenta!C$15 + F1887*Päälaskenta!E$15)*(F1887-(Päälaskenta!D$24+Päälaskenta!D$20)),F1887*Päälaskenta!C$15 + F1887*F1887*Päälaskenta!E$15)</f>
        <v>32.602418819999997</v>
      </c>
      <c r="N1887" s="8">
        <f>IF(F1887&gt;Päälaskenta!D$24+Päälaskenta!D$20,2*SQRT(POWER((Päälaskenta!D$24+Päälaskenta!D$20),2)+POWER(Päälaskenta!E$15*(Päälaskenta!D$24+Päälaskenta!D$20),2))+Päälaskenta!C$15,(2*SQRT((POWER(F1887,2))+POWER(Päälaskenta!E$15*F1887,2))+Päälaskenta!C$15))</f>
        <v>7.8083261120685199</v>
      </c>
      <c r="O1887" s="8">
        <f t="shared" si="206"/>
        <v>4.1753403164872704</v>
      </c>
      <c r="P1887" s="8">
        <f>Päälaskenta!F$15</f>
        <v>0.08</v>
      </c>
      <c r="Q1887" s="8">
        <f t="shared" si="207"/>
        <v>1056.7066030098699</v>
      </c>
      <c r="R1887" s="8">
        <f t="shared" si="208"/>
        <v>7.6681427037750105E-2</v>
      </c>
      <c r="S1887" s="8">
        <f t="shared" si="209"/>
        <v>5.5972045043037297E-6</v>
      </c>
    </row>
    <row r="1888" spans="1:19" x14ac:dyDescent="0.2">
      <c r="A1888" s="8">
        <v>1886</v>
      </c>
      <c r="B1888" s="8">
        <f>IF(Päälaskenta!C$7,Päälaskenta!E$7,Päälaskenta!G$5)</f>
        <v>2.5</v>
      </c>
      <c r="C1888" s="56">
        <v>0.114</v>
      </c>
      <c r="D1888" s="92">
        <f t="shared" si="203"/>
        <v>21.929819999999999</v>
      </c>
      <c r="E1888" s="8">
        <f>Päälaskenta!F$15</f>
        <v>0.08</v>
      </c>
      <c r="F1888" s="93">
        <f>SQRT(POWER(Päälaskenta!C$15/(2*Päälaskenta!E$15),2)+(D1888/Päälaskenta!E$15))-Päälaskenta!C$15/(2*Päälaskenta!E$15)</f>
        <v>3.4173</v>
      </c>
      <c r="G1888" s="57">
        <f>2*SQRT((POWER(F1888,2))+POWER(Päälaskenta!E$15*F1888,2))+Päälaskenta!C$15</f>
        <v>12.67</v>
      </c>
      <c r="H1888" s="57">
        <f t="shared" si="204"/>
        <v>1.73</v>
      </c>
      <c r="I1888" s="62">
        <f t="shared" si="205"/>
        <v>4.0000000000000003E-5</v>
      </c>
      <c r="M1888" s="8">
        <f>IF(F1888&gt;(Päälaskenta!D$24+Päälaskenta!D$20),(F1888*Päälaskenta!C$15 + F1888*F1888*Päälaskenta!E$15)+(Päälaskenta!C$15 + F1888*Päälaskenta!E$15)*(F1888-(Päälaskenta!D$24+Päälaskenta!D$20)),F1888*Päälaskenta!C$15 + F1888*F1888*Päälaskenta!E$15)</f>
        <v>32.950268579999999</v>
      </c>
      <c r="N1888" s="8">
        <f>IF(F1888&gt;Päälaskenta!D$24+Päälaskenta!D$20,2*SQRT(POWER((Päälaskenta!D$24+Päälaskenta!D$20),2)+POWER(Päälaskenta!E$15*(Päälaskenta!D$24+Päälaskenta!D$20),2))+Päälaskenta!C$15,(2*SQRT((POWER(F1888,2))+POWER(Päälaskenta!E$15*F1888,2))+Päälaskenta!C$15))</f>
        <v>7.8083261120685199</v>
      </c>
      <c r="O1888" s="8">
        <f t="shared" si="206"/>
        <v>4.2198888861816597</v>
      </c>
      <c r="P1888" s="8">
        <f>Päälaskenta!F$15</f>
        <v>0.08</v>
      </c>
      <c r="Q1888" s="8">
        <f t="shared" si="207"/>
        <v>1075.56414393926</v>
      </c>
      <c r="R1888" s="8">
        <f t="shared" si="208"/>
        <v>7.5871915700178497E-2</v>
      </c>
      <c r="S1888" s="8">
        <f t="shared" si="209"/>
        <v>5.4026568712860997E-6</v>
      </c>
    </row>
    <row r="1889" spans="1:19" x14ac:dyDescent="0.2">
      <c r="A1889" s="8">
        <v>1887</v>
      </c>
      <c r="B1889" s="8">
        <f>IF(Päälaskenta!C$7,Päälaskenta!E$7,Päälaskenta!G$5)</f>
        <v>2.5</v>
      </c>
      <c r="C1889" s="56">
        <v>0.113</v>
      </c>
      <c r="D1889" s="92">
        <f t="shared" si="203"/>
        <v>22.123889999999999</v>
      </c>
      <c r="E1889" s="8">
        <f>Päälaskenta!F$15</f>
        <v>0.08</v>
      </c>
      <c r="F1889" s="93">
        <f>SQRT(POWER(Päälaskenta!C$15/(2*Päälaskenta!E$15),2)+(D1889/Päälaskenta!E$15))-Päälaskenta!C$15/(2*Päälaskenta!E$15)</f>
        <v>3.4369999999999998</v>
      </c>
      <c r="G1889" s="57">
        <f>2*SQRT((POWER(F1889,2))+POWER(Päälaskenta!E$15*F1889,2))+Päälaskenta!C$15</f>
        <v>12.72</v>
      </c>
      <c r="H1889" s="57">
        <f t="shared" si="204"/>
        <v>1.74</v>
      </c>
      <c r="I1889" s="62">
        <f t="shared" si="205"/>
        <v>3.8999999999999999E-5</v>
      </c>
      <c r="M1889" s="8">
        <f>IF(F1889&gt;(Päälaskenta!D$24+Päälaskenta!D$20),(F1889*Päälaskenta!C$15 + F1889*F1889*Päälaskenta!E$15)+(Päälaskenta!C$15 + F1889*Päälaskenta!E$15)*(F1889-(Päälaskenta!D$24+Päälaskenta!D$20)),F1889*Päälaskenta!C$15 + F1889*F1889*Päälaskenta!E$15)</f>
        <v>33.305038000000003</v>
      </c>
      <c r="N1889" s="8">
        <f>IF(F1889&gt;Päälaskenta!D$24+Päälaskenta!D$20,2*SQRT(POWER((Päälaskenta!D$24+Päälaskenta!D$20),2)+POWER(Päälaskenta!E$15*(Päälaskenta!D$24+Päälaskenta!D$20),2))+Päälaskenta!C$15,(2*SQRT((POWER(F1889,2))+POWER(Päälaskenta!E$15*F1889,2))+Päälaskenta!C$15))</f>
        <v>7.8083261120685199</v>
      </c>
      <c r="O1889" s="8">
        <f t="shared" si="206"/>
        <v>4.2653236458098096</v>
      </c>
      <c r="P1889" s="8">
        <f>Päälaskenta!F$15</f>
        <v>0.08</v>
      </c>
      <c r="Q1889" s="8">
        <f t="shared" si="207"/>
        <v>1094.93399577734</v>
      </c>
      <c r="R1889" s="8">
        <f t="shared" si="208"/>
        <v>7.5063718588160702E-2</v>
      </c>
      <c r="S1889" s="8">
        <f t="shared" si="209"/>
        <v>5.21319700672918E-6</v>
      </c>
    </row>
    <row r="1890" spans="1:19" x14ac:dyDescent="0.2">
      <c r="A1890" s="8">
        <v>1888</v>
      </c>
      <c r="B1890" s="8">
        <f>IF(Päälaskenta!C$7,Päälaskenta!E$7,Päälaskenta!G$5)</f>
        <v>2.5</v>
      </c>
      <c r="C1890" s="56">
        <v>0.112</v>
      </c>
      <c r="D1890" s="92">
        <f t="shared" si="203"/>
        <v>22.321429999999999</v>
      </c>
      <c r="E1890" s="8">
        <f>Päälaskenta!F$15</f>
        <v>0.08</v>
      </c>
      <c r="F1890" s="93">
        <f>SQRT(POWER(Päälaskenta!C$15/(2*Päälaskenta!E$15),2)+(D1890/Päälaskenta!E$15))-Päälaskenta!C$15/(2*Päälaskenta!E$15)</f>
        <v>3.4569999999999999</v>
      </c>
      <c r="G1890" s="57">
        <f>2*SQRT((POWER(F1890,2))+POWER(Päälaskenta!E$15*F1890,2))+Päälaskenta!C$15</f>
        <v>12.78</v>
      </c>
      <c r="H1890" s="57">
        <f t="shared" si="204"/>
        <v>1.75</v>
      </c>
      <c r="I1890" s="62">
        <f t="shared" si="205"/>
        <v>3.8000000000000002E-5</v>
      </c>
      <c r="M1890" s="8">
        <f>IF(F1890&gt;(Päälaskenta!D$24+Päälaskenta!D$20),(F1890*Päälaskenta!C$15 + F1890*F1890*Päälaskenta!E$15)+(Päälaskenta!C$15 + F1890*Päälaskenta!E$15)*(F1890-(Päälaskenta!D$24+Päälaskenta!D$20)),F1890*Päälaskenta!C$15 + F1890*F1890*Päälaskenta!E$15)</f>
        <v>33.666798</v>
      </c>
      <c r="N1890" s="8">
        <f>IF(F1890&gt;Päälaskenta!D$24+Päälaskenta!D$20,2*SQRT(POWER((Päälaskenta!D$24+Päälaskenta!D$20),2)+POWER(Päälaskenta!E$15*(Päälaskenta!D$24+Päälaskenta!D$20),2))+Päälaskenta!C$15,(2*SQRT((POWER(F1890,2))+POWER(Päälaskenta!E$15*F1890,2))+Päälaskenta!C$15))</f>
        <v>7.8083261120685199</v>
      </c>
      <c r="O1890" s="8">
        <f t="shared" si="206"/>
        <v>4.3116536779841601</v>
      </c>
      <c r="P1890" s="8">
        <f>Päälaskenta!F$15</f>
        <v>0.08</v>
      </c>
      <c r="Q1890" s="8">
        <f t="shared" si="207"/>
        <v>1114.8276706448</v>
      </c>
      <c r="R1890" s="8">
        <f t="shared" si="208"/>
        <v>7.4257136066221696E-2</v>
      </c>
      <c r="S1890" s="8">
        <f t="shared" si="209"/>
        <v>5.02880202008882E-6</v>
      </c>
    </row>
    <row r="1891" spans="1:19" x14ac:dyDescent="0.2">
      <c r="A1891" s="8">
        <v>1889</v>
      </c>
      <c r="B1891" s="8">
        <f>IF(Päälaskenta!C$7,Päälaskenta!E$7,Päälaskenta!G$5)</f>
        <v>2.5</v>
      </c>
      <c r="C1891" s="56">
        <v>0.111</v>
      </c>
      <c r="D1891" s="92">
        <f t="shared" si="203"/>
        <v>22.52252</v>
      </c>
      <c r="E1891" s="8">
        <f>Päälaskenta!F$15</f>
        <v>0.08</v>
      </c>
      <c r="F1891" s="93">
        <f>SQRT(POWER(Päälaskenta!C$15/(2*Päälaskenta!E$15),2)+(D1891/Päälaskenta!E$15))-Päälaskenta!C$15/(2*Päälaskenta!E$15)</f>
        <v>3.4771999999999998</v>
      </c>
      <c r="G1891" s="57">
        <f>2*SQRT((POWER(F1891,2))+POWER(Päälaskenta!E$15*F1891,2))+Päälaskenta!C$15</f>
        <v>12.84</v>
      </c>
      <c r="H1891" s="57">
        <f t="shared" si="204"/>
        <v>1.75</v>
      </c>
      <c r="I1891" s="62">
        <f t="shared" si="205"/>
        <v>3.6999999999999998E-5</v>
      </c>
      <c r="M1891" s="8">
        <f>IF(F1891&gt;(Päälaskenta!D$24+Päälaskenta!D$20),(F1891*Päälaskenta!C$15 + F1891*F1891*Päälaskenta!E$15)+(Päälaskenta!C$15 + F1891*Päälaskenta!E$15)*(F1891-(Päälaskenta!D$24+Päälaskenta!D$20)),F1891*Päälaskenta!C$15 + F1891*F1891*Päälaskenta!E$15)</f>
        <v>34.033799680000001</v>
      </c>
      <c r="N1891" s="8">
        <f>IF(F1891&gt;Päälaskenta!D$24+Päälaskenta!D$20,2*SQRT(POWER((Päälaskenta!D$24+Päälaskenta!D$20),2)+POWER(Päälaskenta!E$15*(Päälaskenta!D$24+Päälaskenta!D$20),2))+Päälaskenta!C$15,(2*SQRT((POWER(F1891,2))+POWER(Päälaskenta!E$15*F1891,2))+Päälaskenta!C$15))</f>
        <v>7.8083261120685199</v>
      </c>
      <c r="O1891" s="8">
        <f t="shared" si="206"/>
        <v>4.3586550038423102</v>
      </c>
      <c r="P1891" s="8">
        <f>Päälaskenta!F$15</f>
        <v>0.08</v>
      </c>
      <c r="Q1891" s="8">
        <f t="shared" si="207"/>
        <v>1135.1557361498201</v>
      </c>
      <c r="R1891" s="8">
        <f t="shared" si="208"/>
        <v>7.3456388164296796E-2</v>
      </c>
      <c r="S1891" s="8">
        <f t="shared" si="209"/>
        <v>4.8503058061375497E-6</v>
      </c>
    </row>
    <row r="1892" spans="1:19" x14ac:dyDescent="0.2">
      <c r="A1892" s="8">
        <v>1890</v>
      </c>
      <c r="B1892" s="8">
        <f>IF(Päälaskenta!C$7,Päälaskenta!E$7,Päälaskenta!G$5)</f>
        <v>2.5</v>
      </c>
      <c r="C1892" s="56">
        <v>0.11</v>
      </c>
      <c r="D1892" s="92">
        <f t="shared" si="203"/>
        <v>22.727270000000001</v>
      </c>
      <c r="E1892" s="8">
        <f>Päälaskenta!F$15</f>
        <v>0.08</v>
      </c>
      <c r="F1892" s="93">
        <f>SQRT(POWER(Päälaskenta!C$15/(2*Päälaskenta!E$15),2)+(D1892/Päälaskenta!E$15))-Päälaskenta!C$15/(2*Päälaskenta!E$15)</f>
        <v>3.4977</v>
      </c>
      <c r="G1892" s="57">
        <f>2*SQRT((POWER(F1892,2))+POWER(Päälaskenta!E$15*F1892,2))+Päälaskenta!C$15</f>
        <v>12.89</v>
      </c>
      <c r="H1892" s="57">
        <f t="shared" si="204"/>
        <v>1.76</v>
      </c>
      <c r="I1892" s="62">
        <f t="shared" si="205"/>
        <v>3.6000000000000001E-5</v>
      </c>
      <c r="M1892" s="8">
        <f>IF(F1892&gt;(Päälaskenta!D$24+Päälaskenta!D$20),(F1892*Päälaskenta!C$15 + F1892*F1892*Päälaskenta!E$15)+(Päälaskenta!C$15 + F1892*Päälaskenta!E$15)*(F1892-(Päälaskenta!D$24+Päälaskenta!D$20)),F1892*Päälaskenta!C$15 + F1892*F1892*Päälaskenta!E$15)</f>
        <v>34.407920580000003</v>
      </c>
      <c r="N1892" s="8">
        <f>IF(F1892&gt;Päälaskenta!D$24+Päälaskenta!D$20,2*SQRT(POWER((Päälaskenta!D$24+Päälaskenta!D$20),2)+POWER(Päälaskenta!E$15*(Päälaskenta!D$24+Päälaskenta!D$20),2))+Päälaskenta!C$15,(2*SQRT((POWER(F1892,2))+POWER(Päälaskenta!E$15*F1892,2))+Päälaskenta!C$15))</f>
        <v>7.8083261120685199</v>
      </c>
      <c r="O1892" s="8">
        <f t="shared" si="206"/>
        <v>4.4065680769684104</v>
      </c>
      <c r="P1892" s="8">
        <f>Päälaskenta!F$15</f>
        <v>0.08</v>
      </c>
      <c r="Q1892" s="8">
        <f t="shared" si="207"/>
        <v>1156.02909011158</v>
      </c>
      <c r="R1892" s="8">
        <f t="shared" si="208"/>
        <v>7.2657689213952506E-2</v>
      </c>
      <c r="S1892" s="8">
        <f t="shared" si="209"/>
        <v>4.6767320914562197E-6</v>
      </c>
    </row>
    <row r="1893" spans="1:19" x14ac:dyDescent="0.2">
      <c r="A1893" s="8">
        <v>1891</v>
      </c>
      <c r="B1893" s="8">
        <f>IF(Päälaskenta!C$7,Päälaskenta!E$7,Päälaskenta!G$5)</f>
        <v>2.5</v>
      </c>
      <c r="C1893" s="56">
        <v>0.109</v>
      </c>
      <c r="D1893" s="92">
        <f t="shared" si="203"/>
        <v>22.935780000000001</v>
      </c>
      <c r="E1893" s="8">
        <f>Päälaskenta!F$15</f>
        <v>0.08</v>
      </c>
      <c r="F1893" s="93">
        <f>SQRT(POWER(Päälaskenta!C$15/(2*Päälaskenta!E$15),2)+(D1893/Päälaskenta!E$15))-Päälaskenta!C$15/(2*Päälaskenta!E$15)</f>
        <v>3.5185</v>
      </c>
      <c r="G1893" s="57">
        <f>2*SQRT((POWER(F1893,2))+POWER(Päälaskenta!E$15*F1893,2))+Päälaskenta!C$15</f>
        <v>12.95</v>
      </c>
      <c r="H1893" s="57">
        <f t="shared" si="204"/>
        <v>1.77</v>
      </c>
      <c r="I1893" s="62">
        <f t="shared" si="205"/>
        <v>3.6000000000000001E-5</v>
      </c>
      <c r="M1893" s="8">
        <f>IF(F1893&gt;(Päälaskenta!D$24+Päälaskenta!D$20),(F1893*Päälaskenta!C$15 + F1893*F1893*Päälaskenta!E$15)+(Päälaskenta!C$15 + F1893*Päälaskenta!E$15)*(F1893-(Päälaskenta!D$24+Päälaskenta!D$20)),F1893*Päälaskenta!C$15 + F1893*F1893*Päälaskenta!E$15)</f>
        <v>34.789234499999999</v>
      </c>
      <c r="N1893" s="8">
        <f>IF(F1893&gt;Päälaskenta!D$24+Päälaskenta!D$20,2*SQRT(POWER((Päälaskenta!D$24+Päälaskenta!D$20),2)+POWER(Päälaskenta!E$15*(Päälaskenta!D$24+Päälaskenta!D$20),2))+Päälaskenta!C$15,(2*SQRT((POWER(F1893,2))+POWER(Päälaskenta!E$15*F1893,2))+Päälaskenta!C$15))</f>
        <v>7.8083261120685199</v>
      </c>
      <c r="O1893" s="8">
        <f t="shared" si="206"/>
        <v>4.4554023488119796</v>
      </c>
      <c r="P1893" s="8">
        <f>Päälaskenta!F$15</f>
        <v>0.08</v>
      </c>
      <c r="Q1893" s="8">
        <f t="shared" si="207"/>
        <v>1177.4600258621099</v>
      </c>
      <c r="R1893" s="8">
        <f t="shared" si="208"/>
        <v>7.1861311004126904E-2</v>
      </c>
      <c r="S1893" s="8">
        <f t="shared" si="209"/>
        <v>4.5080390914325402E-6</v>
      </c>
    </row>
    <row r="1894" spans="1:19" x14ac:dyDescent="0.2">
      <c r="A1894" s="8">
        <v>1892</v>
      </c>
      <c r="B1894" s="8">
        <f>IF(Päälaskenta!C$7,Päälaskenta!E$7,Päälaskenta!G$5)</f>
        <v>2.5</v>
      </c>
      <c r="C1894" s="56">
        <v>0.108</v>
      </c>
      <c r="D1894" s="92">
        <f t="shared" si="203"/>
        <v>23.148150000000001</v>
      </c>
      <c r="E1894" s="8">
        <f>Päälaskenta!F$15</f>
        <v>0.08</v>
      </c>
      <c r="F1894" s="93">
        <f>SQRT(POWER(Päälaskenta!C$15/(2*Päälaskenta!E$15),2)+(D1894/Päälaskenta!E$15))-Päälaskenta!C$15/(2*Päälaskenta!E$15)</f>
        <v>3.5396999999999998</v>
      </c>
      <c r="G1894" s="57">
        <f>2*SQRT((POWER(F1894,2))+POWER(Päälaskenta!E$15*F1894,2))+Päälaskenta!C$15</f>
        <v>13.01</v>
      </c>
      <c r="H1894" s="57">
        <f t="shared" si="204"/>
        <v>1.78</v>
      </c>
      <c r="I1894" s="62">
        <f t="shared" si="205"/>
        <v>3.4999999999999997E-5</v>
      </c>
      <c r="M1894" s="8">
        <f>IF(F1894&gt;(Päälaskenta!D$24+Päälaskenta!D$20),(F1894*Päälaskenta!C$15 + F1894*F1894*Päälaskenta!E$15)+(Päälaskenta!C$15 + F1894*Päälaskenta!E$15)*(F1894-(Päälaskenta!D$24+Päälaskenta!D$20)),F1894*Päälaskenta!C$15 + F1894*F1894*Päälaskenta!E$15)</f>
        <v>35.179662180000001</v>
      </c>
      <c r="N1894" s="8">
        <f>IF(F1894&gt;Päälaskenta!D$24+Päälaskenta!D$20,2*SQRT(POWER((Päälaskenta!D$24+Päälaskenta!D$20),2)+POWER(Päälaskenta!E$15*(Päälaskenta!D$24+Päälaskenta!D$20),2))+Päälaskenta!C$15,(2*SQRT((POWER(F1894,2))+POWER(Päälaskenta!E$15*F1894,2))+Päälaskenta!C$15))</f>
        <v>7.8083261120685199</v>
      </c>
      <c r="O1894" s="8">
        <f t="shared" si="206"/>
        <v>4.5054038055129997</v>
      </c>
      <c r="P1894" s="8">
        <f>Päälaskenta!F$15</f>
        <v>0.08</v>
      </c>
      <c r="Q1894" s="8">
        <f t="shared" si="207"/>
        <v>1199.56603031194</v>
      </c>
      <c r="R1894" s="8">
        <f t="shared" si="208"/>
        <v>7.1063786434574602E-2</v>
      </c>
      <c r="S1894" s="8">
        <f t="shared" si="209"/>
        <v>4.3434187298447403E-6</v>
      </c>
    </row>
    <row r="1895" spans="1:19" x14ac:dyDescent="0.2">
      <c r="A1895" s="8">
        <v>1893</v>
      </c>
      <c r="B1895" s="8">
        <f>IF(Päälaskenta!C$7,Päälaskenta!E$7,Päälaskenta!G$5)</f>
        <v>2.5</v>
      </c>
      <c r="C1895" s="56">
        <v>0.107</v>
      </c>
      <c r="D1895" s="92">
        <f t="shared" si="203"/>
        <v>23.36449</v>
      </c>
      <c r="E1895" s="8">
        <f>Päälaskenta!F$15</f>
        <v>0.08</v>
      </c>
      <c r="F1895" s="93">
        <f>SQRT(POWER(Päälaskenta!C$15/(2*Päälaskenta!E$15),2)+(D1895/Päälaskenta!E$15))-Päälaskenta!C$15/(2*Päälaskenta!E$15)</f>
        <v>3.5611000000000002</v>
      </c>
      <c r="G1895" s="57">
        <f>2*SQRT((POWER(F1895,2))+POWER(Päälaskenta!E$15*F1895,2))+Päälaskenta!C$15</f>
        <v>13.07</v>
      </c>
      <c r="H1895" s="57">
        <f t="shared" si="204"/>
        <v>1.79</v>
      </c>
      <c r="I1895" s="62">
        <f t="shared" si="205"/>
        <v>3.4E-5</v>
      </c>
      <c r="M1895" s="8">
        <f>IF(F1895&gt;(Päälaskenta!D$24+Päälaskenta!D$20),(F1895*Päälaskenta!C$15 + F1895*F1895*Päälaskenta!E$15)+(Päälaskenta!C$15 + F1895*Päälaskenta!E$15)*(F1895-(Päälaskenta!D$24+Päälaskenta!D$20)),F1895*Päälaskenta!C$15 + F1895*F1895*Päälaskenta!E$15)</f>
        <v>35.575596419999997</v>
      </c>
      <c r="N1895" s="8">
        <f>IF(F1895&gt;Päälaskenta!D$24+Päälaskenta!D$20,2*SQRT(POWER((Päälaskenta!D$24+Päälaskenta!D$20),2)+POWER(Päälaskenta!E$15*(Päälaskenta!D$24+Päälaskenta!D$20),2))+Päälaskenta!C$15,(2*SQRT((POWER(F1895,2))+POWER(Päälaskenta!E$15*F1895,2))+Päälaskenta!C$15))</f>
        <v>7.8083261120685199</v>
      </c>
      <c r="O1895" s="8">
        <f t="shared" si="206"/>
        <v>4.5561104786613003</v>
      </c>
      <c r="P1895" s="8">
        <f>Päälaskenta!F$15</f>
        <v>0.08</v>
      </c>
      <c r="Q1895" s="8">
        <f t="shared" si="207"/>
        <v>1222.1514678733299</v>
      </c>
      <c r="R1895" s="8">
        <f t="shared" si="208"/>
        <v>7.0272890733450694E-2</v>
      </c>
      <c r="S1895" s="8">
        <f t="shared" si="209"/>
        <v>4.1843687490573299E-6</v>
      </c>
    </row>
    <row r="1896" spans="1:19" x14ac:dyDescent="0.2">
      <c r="A1896" s="8">
        <v>1894</v>
      </c>
      <c r="B1896" s="8">
        <f>IF(Päälaskenta!C$7,Päälaskenta!E$7,Päälaskenta!G$5)</f>
        <v>2.5</v>
      </c>
      <c r="C1896" s="56">
        <v>0.106</v>
      </c>
      <c r="D1896" s="92">
        <f t="shared" si="203"/>
        <v>23.584910000000001</v>
      </c>
      <c r="E1896" s="8">
        <f>Päälaskenta!F$15</f>
        <v>0.08</v>
      </c>
      <c r="F1896" s="93">
        <f>SQRT(POWER(Päälaskenta!C$15/(2*Päälaskenta!E$15),2)+(D1896/Päälaskenta!E$15))-Päälaskenta!C$15/(2*Päälaskenta!E$15)</f>
        <v>3.5828000000000002</v>
      </c>
      <c r="G1896" s="57">
        <f>2*SQRT((POWER(F1896,2))+POWER(Päälaskenta!E$15*F1896,2))+Päälaskenta!C$15</f>
        <v>13.13</v>
      </c>
      <c r="H1896" s="57">
        <f t="shared" si="204"/>
        <v>1.8</v>
      </c>
      <c r="I1896" s="62">
        <f t="shared" si="205"/>
        <v>3.3000000000000003E-5</v>
      </c>
      <c r="M1896" s="8">
        <f>IF(F1896&gt;(Päälaskenta!D$24+Päälaskenta!D$20),(F1896*Päälaskenta!C$15 + F1896*F1896*Päälaskenta!E$15)+(Päälaskenta!C$15 + F1896*Päälaskenta!E$15)*(F1896-(Päälaskenta!D$24+Päälaskenta!D$20)),F1896*Päälaskenta!C$15 + F1896*F1896*Päälaskenta!E$15)</f>
        <v>35.978951680000002</v>
      </c>
      <c r="N1896" s="8">
        <f>IF(F1896&gt;Päälaskenta!D$24+Päälaskenta!D$20,2*SQRT(POWER((Päälaskenta!D$24+Päälaskenta!D$20),2)+POWER(Päälaskenta!E$15*(Päälaskenta!D$24+Päälaskenta!D$20),2))+Päälaskenta!C$15,(2*SQRT((POWER(F1896,2))+POWER(Päälaskenta!E$15*F1896,2))+Päälaskenta!C$15))</f>
        <v>7.8083261120685199</v>
      </c>
      <c r="O1896" s="8">
        <f t="shared" si="206"/>
        <v>4.6077675501271704</v>
      </c>
      <c r="P1896" s="8">
        <f>Päälaskenta!F$15</f>
        <v>0.08</v>
      </c>
      <c r="Q1896" s="8">
        <f t="shared" si="207"/>
        <v>1245.33318022252</v>
      </c>
      <c r="R1896" s="8">
        <f t="shared" si="208"/>
        <v>6.9485070666739299E-2</v>
      </c>
      <c r="S1896" s="8">
        <f t="shared" si="209"/>
        <v>4.0300357474194699E-6</v>
      </c>
    </row>
    <row r="1897" spans="1:19" x14ac:dyDescent="0.2">
      <c r="A1897" s="8">
        <v>1895</v>
      </c>
      <c r="B1897" s="8">
        <f>IF(Päälaskenta!C$7,Päälaskenta!E$7,Päälaskenta!G$5)</f>
        <v>2.5</v>
      </c>
      <c r="C1897" s="56">
        <v>0.105</v>
      </c>
      <c r="D1897" s="92">
        <f t="shared" si="203"/>
        <v>23.809519999999999</v>
      </c>
      <c r="E1897" s="8">
        <f>Päälaskenta!F$15</f>
        <v>0.08</v>
      </c>
      <c r="F1897" s="93">
        <f>SQRT(POWER(Päälaskenta!C$15/(2*Päälaskenta!E$15),2)+(D1897/Päälaskenta!E$15))-Päälaskenta!C$15/(2*Päälaskenta!E$15)</f>
        <v>3.6049000000000002</v>
      </c>
      <c r="G1897" s="57">
        <f>2*SQRT((POWER(F1897,2))+POWER(Päälaskenta!E$15*F1897,2))+Päälaskenta!C$15</f>
        <v>13.2</v>
      </c>
      <c r="H1897" s="57">
        <f t="shared" si="204"/>
        <v>1.8</v>
      </c>
      <c r="I1897" s="62">
        <f t="shared" si="205"/>
        <v>3.1999999999999999E-5</v>
      </c>
      <c r="M1897" s="8">
        <f>IF(F1897&gt;(Päälaskenta!D$24+Päälaskenta!D$20),(F1897*Päälaskenta!C$15 + F1897*F1897*Päälaskenta!E$15)+(Päälaskenta!C$15 + F1897*Päälaskenta!E$15)*(F1897-(Päälaskenta!D$24+Päälaskenta!D$20)),F1897*Päälaskenta!C$15 + F1897*F1897*Päälaskenta!E$15)</f>
        <v>36.391678020000001</v>
      </c>
      <c r="N1897" s="8">
        <f>IF(F1897&gt;Päälaskenta!D$24+Päälaskenta!D$20,2*SQRT(POWER((Päälaskenta!D$24+Päälaskenta!D$20),2)+POWER(Päälaskenta!E$15*(Päälaskenta!D$24+Päälaskenta!D$20),2))+Päälaskenta!C$15,(2*SQRT((POWER(F1897,2))+POWER(Päälaskenta!E$15*F1897,2))+Päälaskenta!C$15))</f>
        <v>7.8083261120685199</v>
      </c>
      <c r="O1897" s="8">
        <f t="shared" si="206"/>
        <v>4.66062476101673</v>
      </c>
      <c r="P1897" s="8">
        <f>Päälaskenta!F$15</f>
        <v>0.08</v>
      </c>
      <c r="Q1897" s="8">
        <f t="shared" si="207"/>
        <v>1269.2334810551999</v>
      </c>
      <c r="R1897" s="8">
        <f t="shared" si="208"/>
        <v>6.8697024595185202E-2</v>
      </c>
      <c r="S1897" s="8">
        <f t="shared" si="209"/>
        <v>3.8796895738120002E-6</v>
      </c>
    </row>
    <row r="1898" spans="1:19" x14ac:dyDescent="0.2">
      <c r="A1898" s="8">
        <v>1896</v>
      </c>
      <c r="B1898" s="8">
        <f>IF(Päälaskenta!C$7,Päälaskenta!E$7,Päälaskenta!G$5)</f>
        <v>2.5</v>
      </c>
      <c r="C1898" s="56">
        <v>0.104</v>
      </c>
      <c r="D1898" s="92">
        <f t="shared" si="203"/>
        <v>24.038460000000001</v>
      </c>
      <c r="E1898" s="8">
        <f>Päälaskenta!F$15</f>
        <v>0.08</v>
      </c>
      <c r="F1898" s="93">
        <f>SQRT(POWER(Päälaskenta!C$15/(2*Päälaskenta!E$15),2)+(D1898/Päälaskenta!E$15))-Päälaskenta!C$15/(2*Päälaskenta!E$15)</f>
        <v>3.6272000000000002</v>
      </c>
      <c r="G1898" s="57">
        <f>2*SQRT((POWER(F1898,2))+POWER(Päälaskenta!E$15*F1898,2))+Päälaskenta!C$15</f>
        <v>13.26</v>
      </c>
      <c r="H1898" s="57">
        <f t="shared" si="204"/>
        <v>1.81</v>
      </c>
      <c r="I1898" s="62">
        <f t="shared" si="205"/>
        <v>3.1000000000000001E-5</v>
      </c>
      <c r="M1898" s="8">
        <f>IF(F1898&gt;(Päälaskenta!D$24+Päälaskenta!D$20),(F1898*Päälaskenta!C$15 + F1898*F1898*Päälaskenta!E$15)+(Päälaskenta!C$15 + F1898*Päälaskenta!E$15)*(F1898-(Päälaskenta!D$24+Päälaskenta!D$20)),F1898*Päälaskenta!C$15 + F1898*F1898*Päälaskenta!E$15)</f>
        <v>36.81011968</v>
      </c>
      <c r="N1898" s="8">
        <f>IF(F1898&gt;Päälaskenta!D$24+Päälaskenta!D$20,2*SQRT(POWER((Päälaskenta!D$24+Päälaskenta!D$20),2)+POWER(Päälaskenta!E$15*(Päälaskenta!D$24+Päälaskenta!D$20),2))+Päälaskenta!C$15,(2*SQRT((POWER(F1898,2))+POWER(Päälaskenta!E$15*F1898,2))+Päälaskenta!C$15))</f>
        <v>7.8083261120685199</v>
      </c>
      <c r="O1898" s="8">
        <f t="shared" si="206"/>
        <v>4.7142139239172396</v>
      </c>
      <c r="P1898" s="8">
        <f>Päälaskenta!F$15</f>
        <v>0.08</v>
      </c>
      <c r="Q1898" s="8">
        <f t="shared" si="207"/>
        <v>1293.6499219508601</v>
      </c>
      <c r="R1898" s="8">
        <f t="shared" si="208"/>
        <v>6.7916106270046198E-2</v>
      </c>
      <c r="S1898" s="8">
        <f t="shared" si="209"/>
        <v>3.7346205623688799E-6</v>
      </c>
    </row>
    <row r="1899" spans="1:19" x14ac:dyDescent="0.2">
      <c r="A1899" s="8">
        <v>1897</v>
      </c>
      <c r="B1899" s="8">
        <f>IF(Päälaskenta!C$7,Päälaskenta!E$7,Päälaskenta!G$5)</f>
        <v>2.5</v>
      </c>
      <c r="C1899" s="56">
        <v>0.10299999999999999</v>
      </c>
      <c r="D1899" s="92">
        <f t="shared" si="203"/>
        <v>24.271840000000001</v>
      </c>
      <c r="E1899" s="8">
        <f>Päälaskenta!F$15</f>
        <v>0.08</v>
      </c>
      <c r="F1899" s="93">
        <f>SQRT(POWER(Päälaskenta!C$15/(2*Päälaskenta!E$15),2)+(D1899/Päälaskenta!E$15))-Päälaskenta!C$15/(2*Päälaskenta!E$15)</f>
        <v>3.6499000000000001</v>
      </c>
      <c r="G1899" s="57">
        <f>2*SQRT((POWER(F1899,2))+POWER(Päälaskenta!E$15*F1899,2))+Päälaskenta!C$15</f>
        <v>13.32</v>
      </c>
      <c r="H1899" s="57">
        <f t="shared" si="204"/>
        <v>1.82</v>
      </c>
      <c r="I1899" s="62">
        <f t="shared" si="205"/>
        <v>3.1000000000000001E-5</v>
      </c>
      <c r="M1899" s="8">
        <f>IF(F1899&gt;(Päälaskenta!D$24+Päälaskenta!D$20),(F1899*Päälaskenta!C$15 + F1899*F1899*Päälaskenta!E$15)+(Päälaskenta!C$15 + F1899*Päälaskenta!E$15)*(F1899-(Päälaskenta!D$24+Päälaskenta!D$20)),F1899*Päälaskenta!C$15 + F1899*F1899*Päälaskenta!E$15)</f>
        <v>37.238110020000001</v>
      </c>
      <c r="N1899" s="8">
        <f>IF(F1899&gt;Päälaskenta!D$24+Päälaskenta!D$20,2*SQRT(POWER((Päälaskenta!D$24+Päälaskenta!D$20),2)+POWER(Päälaskenta!E$15*(Päälaskenta!D$24+Päälaskenta!D$20),2))+Päälaskenta!C$15,(2*SQRT((POWER(F1899,2))+POWER(Päälaskenta!E$15*F1899,2))+Päälaskenta!C$15))</f>
        <v>7.8083261120685199</v>
      </c>
      <c r="O1899" s="8">
        <f t="shared" si="206"/>
        <v>4.7690259711931002</v>
      </c>
      <c r="P1899" s="8">
        <f>Päälaskenta!F$15</f>
        <v>0.08</v>
      </c>
      <c r="Q1899" s="8">
        <f t="shared" si="207"/>
        <v>1318.8156801601399</v>
      </c>
      <c r="R1899" s="8">
        <f t="shared" si="208"/>
        <v>6.7135523222238994E-2</v>
      </c>
      <c r="S1899" s="8">
        <f t="shared" si="209"/>
        <v>3.5934517112177699E-6</v>
      </c>
    </row>
    <row r="1900" spans="1:19" x14ac:dyDescent="0.2">
      <c r="A1900" s="8">
        <v>1898</v>
      </c>
      <c r="B1900" s="8">
        <f>IF(Päälaskenta!C$7,Päälaskenta!E$7,Päälaskenta!G$5)</f>
        <v>2.5</v>
      </c>
      <c r="C1900" s="56">
        <v>0.10199999999999999</v>
      </c>
      <c r="D1900" s="92">
        <f t="shared" si="203"/>
        <v>24.509799999999998</v>
      </c>
      <c r="E1900" s="8">
        <f>Päälaskenta!F$15</f>
        <v>0.08</v>
      </c>
      <c r="F1900" s="93">
        <f>SQRT(POWER(Päälaskenta!C$15/(2*Päälaskenta!E$15),2)+(D1900/Päälaskenta!E$15))-Päälaskenta!C$15/(2*Päälaskenta!E$15)</f>
        <v>3.673</v>
      </c>
      <c r="G1900" s="57">
        <f>2*SQRT((POWER(F1900,2))+POWER(Päälaskenta!E$15*F1900,2))+Päälaskenta!C$15</f>
        <v>13.39</v>
      </c>
      <c r="H1900" s="57">
        <f t="shared" si="204"/>
        <v>1.83</v>
      </c>
      <c r="I1900" s="62">
        <f t="shared" si="205"/>
        <v>3.0000000000000001E-5</v>
      </c>
      <c r="M1900" s="8">
        <f>IF(F1900&gt;(Päälaskenta!D$24+Päälaskenta!D$20),(F1900*Päälaskenta!C$15 + F1900*F1900*Päälaskenta!E$15)+(Päälaskenta!C$15 + F1900*Päälaskenta!E$15)*(F1900-(Päälaskenta!D$24+Päälaskenta!D$20)),F1900*Päälaskenta!C$15 + F1900*F1900*Päälaskenta!E$15)</f>
        <v>37.675758000000002</v>
      </c>
      <c r="N1900" s="8">
        <f>IF(F1900&gt;Päälaskenta!D$24+Päälaskenta!D$20,2*SQRT(POWER((Päälaskenta!D$24+Päälaskenta!D$20),2)+POWER(Päälaskenta!E$15*(Päälaskenta!D$24+Päälaskenta!D$20),2))+Päälaskenta!C$15,(2*SQRT((POWER(F1900,2))+POWER(Päälaskenta!E$15*F1900,2))+Päälaskenta!C$15))</f>
        <v>7.8083261120685199</v>
      </c>
      <c r="O1900" s="8">
        <f t="shared" si="206"/>
        <v>4.8250748571794997</v>
      </c>
      <c r="P1900" s="8">
        <f>Päälaskenta!F$15</f>
        <v>0.08</v>
      </c>
      <c r="Q1900" s="8">
        <f t="shared" si="207"/>
        <v>1344.7494705930601</v>
      </c>
      <c r="R1900" s="8">
        <f t="shared" si="208"/>
        <v>6.63556656245642E-2</v>
      </c>
      <c r="S1900" s="8">
        <f t="shared" si="209"/>
        <v>3.45618716762619E-6</v>
      </c>
    </row>
    <row r="1901" spans="1:19" x14ac:dyDescent="0.2">
      <c r="A1901" s="8">
        <v>1899</v>
      </c>
      <c r="B1901" s="8">
        <f>IF(Päälaskenta!C$7,Päälaskenta!E$7,Päälaskenta!G$5)</f>
        <v>2.5</v>
      </c>
      <c r="C1901" s="56">
        <v>0.10100000000000001</v>
      </c>
      <c r="D1901" s="92">
        <f t="shared" si="203"/>
        <v>24.752479999999998</v>
      </c>
      <c r="E1901" s="8">
        <f>Päälaskenta!F$15</f>
        <v>0.08</v>
      </c>
      <c r="F1901" s="93">
        <f>SQRT(POWER(Päälaskenta!C$15/(2*Päälaskenta!E$15),2)+(D1901/Päälaskenta!E$15))-Päälaskenta!C$15/(2*Päälaskenta!E$15)</f>
        <v>3.6964000000000001</v>
      </c>
      <c r="G1901" s="57">
        <f>2*SQRT((POWER(F1901,2))+POWER(Päälaskenta!E$15*F1901,2))+Päälaskenta!C$15</f>
        <v>13.45</v>
      </c>
      <c r="H1901" s="57">
        <f t="shared" si="204"/>
        <v>1.84</v>
      </c>
      <c r="I1901" s="62">
        <f t="shared" si="205"/>
        <v>2.9E-5</v>
      </c>
      <c r="M1901" s="8">
        <f>IF(F1901&gt;(Päälaskenta!D$24+Päälaskenta!D$20),(F1901*Päälaskenta!C$15 + F1901*F1901*Päälaskenta!E$15)+(Päälaskenta!C$15 + F1901*Päälaskenta!E$15)*(F1901-(Päälaskenta!D$24+Päälaskenta!D$20)),F1901*Päälaskenta!C$15 + F1901*F1901*Päälaskenta!E$15)</f>
        <v>38.121265919999999</v>
      </c>
      <c r="N1901" s="8">
        <f>IF(F1901&gt;Päälaskenta!D$24+Päälaskenta!D$20,2*SQRT(POWER((Päälaskenta!D$24+Päälaskenta!D$20),2)+POWER(Päälaskenta!E$15*(Päälaskenta!D$24+Päälaskenta!D$20),2))+Päälaskenta!C$15,(2*SQRT((POWER(F1901,2))+POWER(Päälaskenta!E$15*F1901,2))+Päälaskenta!C$15))</f>
        <v>7.8083261120685199</v>
      </c>
      <c r="O1901" s="8">
        <f t="shared" si="206"/>
        <v>4.8821303532750697</v>
      </c>
      <c r="P1901" s="8">
        <f>Päälaskenta!F$15</f>
        <v>0.08</v>
      </c>
      <c r="Q1901" s="8">
        <f t="shared" si="207"/>
        <v>1371.3560950286001</v>
      </c>
      <c r="R1901" s="8">
        <f t="shared" si="208"/>
        <v>6.5580193618082205E-2</v>
      </c>
      <c r="S1901" s="8">
        <f t="shared" si="209"/>
        <v>3.3233764277699902E-6</v>
      </c>
    </row>
    <row r="1902" spans="1:19" x14ac:dyDescent="0.2">
      <c r="A1902" s="8">
        <v>1900</v>
      </c>
      <c r="B1902" s="8">
        <f>IF(Päälaskenta!C$7,Päälaskenta!E$7,Päälaskenta!G$5)</f>
        <v>2.5</v>
      </c>
      <c r="C1902" s="56">
        <v>0.1</v>
      </c>
      <c r="D1902" s="92">
        <f t="shared" si="203"/>
        <v>25</v>
      </c>
      <c r="E1902" s="8">
        <f>Päälaskenta!F$15</f>
        <v>0.08</v>
      </c>
      <c r="F1902" s="93">
        <f>SQRT(POWER(Päälaskenta!C$15/(2*Päälaskenta!E$15),2)+(D1902/Päälaskenta!E$15))-Päälaskenta!C$15/(2*Päälaskenta!E$15)</f>
        <v>3.7202000000000002</v>
      </c>
      <c r="G1902" s="57">
        <f>2*SQRT((POWER(F1902,2))+POWER(Päälaskenta!E$15*F1902,2))+Päälaskenta!C$15</f>
        <v>13.52</v>
      </c>
      <c r="H1902" s="57">
        <f t="shared" si="204"/>
        <v>1.85</v>
      </c>
      <c r="I1902" s="62">
        <f t="shared" si="205"/>
        <v>2.8E-5</v>
      </c>
      <c r="M1902" s="8">
        <f>IF(F1902&gt;(Päälaskenta!D$24+Päälaskenta!D$20),(F1902*Päälaskenta!C$15 + F1902*F1902*Päälaskenta!E$15)+(Päälaskenta!C$15 + F1902*Päälaskenta!E$15)*(F1902-(Päälaskenta!D$24+Päälaskenta!D$20)),F1902*Päälaskenta!C$15 + F1902*F1902*Päälaskenta!E$15)</f>
        <v>38.57663608</v>
      </c>
      <c r="N1902" s="8">
        <f>IF(F1902&gt;Päälaskenta!D$24+Päälaskenta!D$20,2*SQRT(POWER((Päälaskenta!D$24+Päälaskenta!D$20),2)+POWER(Päälaskenta!E$15*(Päälaskenta!D$24+Päälaskenta!D$20),2))+Päälaskenta!C$15,(2*SQRT((POWER(F1902,2))+POWER(Päälaskenta!E$15*F1902,2))+Päälaskenta!C$15))</f>
        <v>7.8083261120685199</v>
      </c>
      <c r="O1902" s="8">
        <f t="shared" si="206"/>
        <v>4.9404488908802202</v>
      </c>
      <c r="P1902" s="8">
        <f>Päälaskenta!F$15</f>
        <v>0.08</v>
      </c>
      <c r="Q1902" s="8">
        <f t="shared" si="207"/>
        <v>1398.76677406101</v>
      </c>
      <c r="R1902" s="8">
        <f t="shared" si="208"/>
        <v>6.4806065381530803E-2</v>
      </c>
      <c r="S1902" s="8">
        <f t="shared" si="209"/>
        <v>3.1944007713785202E-6</v>
      </c>
    </row>
    <row r="1903" spans="1:19" x14ac:dyDescent="0.2">
      <c r="A1903" s="8">
        <v>1901</v>
      </c>
      <c r="B1903" s="8">
        <f>IF(Päälaskenta!C$7,Päälaskenta!E$7,Päälaskenta!G$5)</f>
        <v>2.5</v>
      </c>
      <c r="C1903" s="56">
        <v>9.9000000000000005E-2</v>
      </c>
      <c r="D1903" s="92">
        <f t="shared" si="203"/>
        <v>25.25253</v>
      </c>
      <c r="E1903" s="8">
        <f>Päälaskenta!F$15</f>
        <v>0.08</v>
      </c>
      <c r="F1903" s="93">
        <f>SQRT(POWER(Päälaskenta!C$15/(2*Päälaskenta!E$15),2)+(D1903/Päälaskenta!E$15))-Päälaskenta!C$15/(2*Päälaskenta!E$15)</f>
        <v>3.7443</v>
      </c>
      <c r="G1903" s="57">
        <f>2*SQRT((POWER(F1903,2))+POWER(Päälaskenta!E$15*F1903,2))+Päälaskenta!C$15</f>
        <v>13.59</v>
      </c>
      <c r="H1903" s="57">
        <f t="shared" si="204"/>
        <v>1.86</v>
      </c>
      <c r="I1903" s="62">
        <f t="shared" si="205"/>
        <v>2.6999999999999999E-5</v>
      </c>
      <c r="M1903" s="8">
        <f>IF(F1903&gt;(Päälaskenta!D$24+Päälaskenta!D$20),(F1903*Päälaskenta!C$15 + F1903*F1903*Päälaskenta!E$15)+(Päälaskenta!C$15 + F1903*Päälaskenta!E$15)*(F1903-(Päälaskenta!D$24+Päälaskenta!D$20)),F1903*Päälaskenta!C$15 + F1903*F1903*Päälaskenta!E$15)</f>
        <v>39.040054980000001</v>
      </c>
      <c r="N1903" s="8">
        <f>IF(F1903&gt;Päälaskenta!D$24+Päälaskenta!D$20,2*SQRT(POWER((Päälaskenta!D$24+Päälaskenta!D$20),2)+POWER(Päälaskenta!E$15*(Päälaskenta!D$24+Päälaskenta!D$20),2))+Päälaskenta!C$15,(2*SQRT((POWER(F1903,2))+POWER(Päälaskenta!E$15*F1903,2))+Päälaskenta!C$15))</f>
        <v>7.8083261120685199</v>
      </c>
      <c r="O1903" s="8">
        <f t="shared" si="206"/>
        <v>4.9997982179125202</v>
      </c>
      <c r="P1903" s="8">
        <f>Päälaskenta!F$15</f>
        <v>0.08</v>
      </c>
      <c r="Q1903" s="8">
        <f t="shared" si="207"/>
        <v>1426.88427519629</v>
      </c>
      <c r="R1903" s="8">
        <f t="shared" si="208"/>
        <v>6.4036795062935595E-2</v>
      </c>
      <c r="S1903" s="8">
        <f t="shared" si="209"/>
        <v>3.0697465048309302E-6</v>
      </c>
    </row>
    <row r="1904" spans="1:19" x14ac:dyDescent="0.2">
      <c r="A1904" s="8">
        <v>1902</v>
      </c>
      <c r="B1904" s="8">
        <f>IF(Päälaskenta!C$7,Päälaskenta!E$7,Päälaskenta!G$5)</f>
        <v>2.5</v>
      </c>
      <c r="C1904" s="56">
        <v>9.8000000000000004E-2</v>
      </c>
      <c r="D1904" s="92">
        <f t="shared" si="203"/>
        <v>25.510200000000001</v>
      </c>
      <c r="E1904" s="8">
        <f>Päälaskenta!F$15</f>
        <v>0.08</v>
      </c>
      <c r="F1904" s="93">
        <f>SQRT(POWER(Päälaskenta!C$15/(2*Päälaskenta!E$15),2)+(D1904/Päälaskenta!E$15))-Päälaskenta!C$15/(2*Päälaskenta!E$15)</f>
        <v>3.7688000000000001</v>
      </c>
      <c r="G1904" s="57">
        <f>2*SQRT((POWER(F1904,2))+POWER(Päälaskenta!E$15*F1904,2))+Päälaskenta!C$15</f>
        <v>13.66</v>
      </c>
      <c r="H1904" s="57">
        <f t="shared" si="204"/>
        <v>1.87</v>
      </c>
      <c r="I1904" s="62">
        <f t="shared" si="205"/>
        <v>2.6999999999999999E-5</v>
      </c>
      <c r="M1904" s="8">
        <f>IF(F1904&gt;(Päälaskenta!D$24+Päälaskenta!D$20),(F1904*Päälaskenta!C$15 + F1904*F1904*Päälaskenta!E$15)+(Päälaskenta!C$15 + F1904*Päälaskenta!E$15)*(F1904-(Päälaskenta!D$24+Päälaskenta!D$20)),F1904*Päälaskenta!C$15 + F1904*F1904*Päälaskenta!E$15)</f>
        <v>39.51354688</v>
      </c>
      <c r="N1904" s="8">
        <f>IF(F1904&gt;Päälaskenta!D$24+Päälaskenta!D$20,2*SQRT(POWER((Päälaskenta!D$24+Päälaskenta!D$20),2)+POWER(Päälaskenta!E$15*(Päälaskenta!D$24+Päälaskenta!D$20),2))+Päälaskenta!C$15,(2*SQRT((POWER(F1904,2))+POWER(Päälaskenta!E$15*F1904,2))+Päälaskenta!C$15))</f>
        <v>7.8083261120685199</v>
      </c>
      <c r="O1904" s="8">
        <f t="shared" si="206"/>
        <v>5.0604375781549402</v>
      </c>
      <c r="P1904" s="8">
        <f>Päälaskenta!F$15</f>
        <v>0.08</v>
      </c>
      <c r="Q1904" s="8">
        <f t="shared" si="207"/>
        <v>1455.8436717811801</v>
      </c>
      <c r="R1904" s="8">
        <f t="shared" si="208"/>
        <v>6.3269440417291101E-2</v>
      </c>
      <c r="S1904" s="8">
        <f t="shared" si="209"/>
        <v>2.9488353986662502E-6</v>
      </c>
    </row>
    <row r="1905" spans="1:19" x14ac:dyDescent="0.2">
      <c r="A1905" s="8">
        <v>1903</v>
      </c>
      <c r="B1905" s="8">
        <f>IF(Päälaskenta!C$7,Päälaskenta!E$7,Päälaskenta!G$5)</f>
        <v>2.5</v>
      </c>
      <c r="C1905" s="56">
        <v>9.7000000000000003E-2</v>
      </c>
      <c r="D1905" s="92">
        <f t="shared" si="203"/>
        <v>25.773199999999999</v>
      </c>
      <c r="E1905" s="8">
        <f>Päälaskenta!F$15</f>
        <v>0.08</v>
      </c>
      <c r="F1905" s="93">
        <f>SQRT(POWER(Päälaskenta!C$15/(2*Päälaskenta!E$15),2)+(D1905/Päälaskenta!E$15))-Päälaskenta!C$15/(2*Päälaskenta!E$15)</f>
        <v>3.7936999999999999</v>
      </c>
      <c r="G1905" s="57">
        <f>2*SQRT((POWER(F1905,2))+POWER(Päälaskenta!E$15*F1905,2))+Päälaskenta!C$15</f>
        <v>13.73</v>
      </c>
      <c r="H1905" s="57">
        <f t="shared" si="204"/>
        <v>1.88</v>
      </c>
      <c r="I1905" s="62">
        <f t="shared" si="205"/>
        <v>2.5999999999999998E-5</v>
      </c>
      <c r="M1905" s="8">
        <f>IF(F1905&gt;(Päälaskenta!D$24+Päälaskenta!D$20),(F1905*Päälaskenta!C$15 + F1905*F1905*Päälaskenta!E$15)+(Päälaskenta!C$15 + F1905*Päälaskenta!E$15)*(F1905-(Päälaskenta!D$24+Päälaskenta!D$20)),F1905*Päälaskenta!C$15 + F1905*F1905*Päälaskenta!E$15)</f>
        <v>39.99722938</v>
      </c>
      <c r="N1905" s="8">
        <f>IF(F1905&gt;Päälaskenta!D$24+Päälaskenta!D$20,2*SQRT(POWER((Päälaskenta!D$24+Päälaskenta!D$20),2)+POWER(Päälaskenta!E$15*(Päälaskenta!D$24+Päälaskenta!D$20),2))+Päälaskenta!C$15,(2*SQRT((POWER(F1905,2))+POWER(Päälaskenta!E$15*F1905,2))+Päälaskenta!C$15))</f>
        <v>7.8083261120685199</v>
      </c>
      <c r="O1905" s="8">
        <f t="shared" si="206"/>
        <v>5.1223820324538503</v>
      </c>
      <c r="P1905" s="8">
        <f>Päälaskenta!F$15</f>
        <v>0.08</v>
      </c>
      <c r="Q1905" s="8">
        <f t="shared" si="207"/>
        <v>1485.66616247241</v>
      </c>
      <c r="R1905" s="8">
        <f t="shared" si="208"/>
        <v>6.25043293936276E-2</v>
      </c>
      <c r="S1905" s="8">
        <f t="shared" si="209"/>
        <v>2.8316368364750198E-6</v>
      </c>
    </row>
    <row r="1906" spans="1:19" x14ac:dyDescent="0.2">
      <c r="A1906" s="8">
        <v>1904</v>
      </c>
      <c r="B1906" s="8">
        <f>IF(Päälaskenta!C$7,Päälaskenta!E$7,Päälaskenta!G$5)</f>
        <v>2.5</v>
      </c>
      <c r="C1906" s="56">
        <v>9.6000000000000002E-2</v>
      </c>
      <c r="D1906" s="92">
        <f t="shared" si="203"/>
        <v>26.04167</v>
      </c>
      <c r="E1906" s="8">
        <f>Päälaskenta!F$15</f>
        <v>0.08</v>
      </c>
      <c r="F1906" s="93">
        <f>SQRT(POWER(Päälaskenta!C$15/(2*Päälaskenta!E$15),2)+(D1906/Päälaskenta!E$15))-Päälaskenta!C$15/(2*Päälaskenta!E$15)</f>
        <v>3.819</v>
      </c>
      <c r="G1906" s="57">
        <f>2*SQRT((POWER(F1906,2))+POWER(Päälaskenta!E$15*F1906,2))+Päälaskenta!C$15</f>
        <v>13.8</v>
      </c>
      <c r="H1906" s="57">
        <f t="shared" si="204"/>
        <v>1.89</v>
      </c>
      <c r="I1906" s="62">
        <f t="shared" si="205"/>
        <v>2.5000000000000001E-5</v>
      </c>
      <c r="M1906" s="8">
        <f>IF(F1906&gt;(Päälaskenta!D$24+Päälaskenta!D$20),(F1906*Päälaskenta!C$15 + F1906*F1906*Päälaskenta!E$15)+(Päälaskenta!C$15 + F1906*Päälaskenta!E$15)*(F1906-(Päälaskenta!D$24+Päälaskenta!D$20)),F1906*Päälaskenta!C$15 + F1906*F1906*Päälaskenta!E$15)</f>
        <v>40.491222</v>
      </c>
      <c r="N1906" s="8">
        <f>IF(F1906&gt;Päälaskenta!D$24+Päälaskenta!D$20,2*SQRT(POWER((Päälaskenta!D$24+Päälaskenta!D$20),2)+POWER(Päälaskenta!E$15*(Päälaskenta!D$24+Päälaskenta!D$20),2))+Päälaskenta!C$15,(2*SQRT((POWER(F1906,2))+POWER(Päälaskenta!E$15*F1906,2))+Päälaskenta!C$15))</f>
        <v>7.8083261120685199</v>
      </c>
      <c r="O1906" s="8">
        <f t="shared" si="206"/>
        <v>5.1856468875469899</v>
      </c>
      <c r="P1906" s="8">
        <f>Päälaskenta!F$15</f>
        <v>0.08</v>
      </c>
      <c r="Q1906" s="8">
        <f t="shared" si="207"/>
        <v>1516.37351484804</v>
      </c>
      <c r="R1906" s="8">
        <f t="shared" si="208"/>
        <v>6.1741777020214397E-2</v>
      </c>
      <c r="S1906" s="8">
        <f t="shared" si="209"/>
        <v>2.7181138067311599E-6</v>
      </c>
    </row>
    <row r="1907" spans="1:19" x14ac:dyDescent="0.2">
      <c r="A1907" s="8">
        <v>1905</v>
      </c>
      <c r="B1907" s="8">
        <f>IF(Päälaskenta!C$7,Päälaskenta!E$7,Päälaskenta!G$5)</f>
        <v>2.5</v>
      </c>
      <c r="C1907" s="56">
        <v>9.5000000000000001E-2</v>
      </c>
      <c r="D1907" s="92">
        <f t="shared" si="203"/>
        <v>26.31579</v>
      </c>
      <c r="E1907" s="8">
        <f>Päälaskenta!F$15</f>
        <v>0.08</v>
      </c>
      <c r="F1907" s="93">
        <f>SQRT(POWER(Päälaskenta!C$15/(2*Päälaskenta!E$15),2)+(D1907/Päälaskenta!E$15))-Päälaskenta!C$15/(2*Päälaskenta!E$15)</f>
        <v>3.8447</v>
      </c>
      <c r="G1907" s="57">
        <f>2*SQRT((POWER(F1907,2))+POWER(Päälaskenta!E$15*F1907,2))+Päälaskenta!C$15</f>
        <v>13.87</v>
      </c>
      <c r="H1907" s="57">
        <f t="shared" si="204"/>
        <v>1.9</v>
      </c>
      <c r="I1907" s="62">
        <f t="shared" si="205"/>
        <v>2.5000000000000001E-5</v>
      </c>
      <c r="M1907" s="8">
        <f>IF(F1907&gt;(Päälaskenta!D$24+Päälaskenta!D$20),(F1907*Päälaskenta!C$15 + F1907*F1907*Päälaskenta!E$15)+(Päälaskenta!C$15 + F1907*Päälaskenta!E$15)*(F1907-(Päälaskenta!D$24+Päälaskenta!D$20)),F1907*Päälaskenta!C$15 + F1907*F1907*Päälaskenta!E$15)</f>
        <v>40.995646180000001</v>
      </c>
      <c r="N1907" s="8">
        <f>IF(F1907&gt;Päälaskenta!D$24+Päälaskenta!D$20,2*SQRT(POWER((Päälaskenta!D$24+Päälaskenta!D$20),2)+POWER(Päälaskenta!E$15*(Päälaskenta!D$24+Päälaskenta!D$20),2))+Päälaskenta!C$15,(2*SQRT((POWER(F1907,2))+POWER(Päälaskenta!E$15*F1907,2))+Päälaskenta!C$15))</f>
        <v>7.8083261120685199</v>
      </c>
      <c r="O1907" s="8">
        <f t="shared" si="206"/>
        <v>5.2502476960634699</v>
      </c>
      <c r="P1907" s="8">
        <f>Päälaskenta!F$15</f>
        <v>0.08</v>
      </c>
      <c r="Q1907" s="8">
        <f t="shared" si="207"/>
        <v>1547.9880767637101</v>
      </c>
      <c r="R1907" s="8">
        <f t="shared" si="208"/>
        <v>6.0982085488376601E-2</v>
      </c>
      <c r="S1907" s="8">
        <f t="shared" si="209"/>
        <v>2.6082234476406901E-6</v>
      </c>
    </row>
    <row r="1908" spans="1:19" x14ac:dyDescent="0.2">
      <c r="A1908" s="8">
        <v>1906</v>
      </c>
      <c r="B1908" s="8">
        <f>IF(Päälaskenta!C$7,Päälaskenta!E$7,Päälaskenta!G$5)</f>
        <v>2.5</v>
      </c>
      <c r="C1908" s="56">
        <v>9.4E-2</v>
      </c>
      <c r="D1908" s="92">
        <f t="shared" si="203"/>
        <v>26.595739999999999</v>
      </c>
      <c r="E1908" s="8">
        <f>Päälaskenta!F$15</f>
        <v>0.08</v>
      </c>
      <c r="F1908" s="93">
        <f>SQRT(POWER(Päälaskenta!C$15/(2*Päälaskenta!E$15),2)+(D1908/Päälaskenta!E$15))-Päälaskenta!C$15/(2*Päälaskenta!E$15)</f>
        <v>3.8708</v>
      </c>
      <c r="G1908" s="57">
        <f>2*SQRT((POWER(F1908,2))+POWER(Päälaskenta!E$15*F1908,2))+Päälaskenta!C$15</f>
        <v>13.95</v>
      </c>
      <c r="H1908" s="57">
        <f t="shared" si="204"/>
        <v>1.91</v>
      </c>
      <c r="I1908" s="62">
        <f t="shared" si="205"/>
        <v>2.4000000000000001E-5</v>
      </c>
      <c r="M1908" s="8">
        <f>IF(F1908&gt;(Päälaskenta!D$24+Päälaskenta!D$20),(F1908*Päälaskenta!C$15 + F1908*F1908*Päälaskenta!E$15)+(Päälaskenta!C$15 + F1908*Päälaskenta!E$15)*(F1908-(Päälaskenta!D$24+Päälaskenta!D$20)),F1908*Päälaskenta!C$15 + F1908*F1908*Päälaskenta!E$15)</f>
        <v>41.510625279999999</v>
      </c>
      <c r="N1908" s="8">
        <f>IF(F1908&gt;Päälaskenta!D$24+Päälaskenta!D$20,2*SQRT(POWER((Päälaskenta!D$24+Päälaskenta!D$20),2)+POWER(Päälaskenta!E$15*(Päälaskenta!D$24+Päälaskenta!D$20),2))+Päälaskenta!C$15,(2*SQRT((POWER(F1908,2))+POWER(Päälaskenta!E$15*F1908,2))+Päälaskenta!C$15))</f>
        <v>7.8083261120685199</v>
      </c>
      <c r="O1908" s="8">
        <f t="shared" si="206"/>
        <v>5.3162002565237803</v>
      </c>
      <c r="P1908" s="8">
        <f>Päälaskenta!F$15</f>
        <v>0.08</v>
      </c>
      <c r="Q1908" s="8">
        <f t="shared" si="207"/>
        <v>1580.53278793099</v>
      </c>
      <c r="R1908" s="8">
        <f t="shared" si="208"/>
        <v>6.02255442585325E-2</v>
      </c>
      <c r="S1908" s="8">
        <f t="shared" si="209"/>
        <v>2.50191757598684E-6</v>
      </c>
    </row>
    <row r="1909" spans="1:19" x14ac:dyDescent="0.2">
      <c r="A1909" s="8">
        <v>1907</v>
      </c>
      <c r="B1909" s="8">
        <f>IF(Päälaskenta!C$7,Päälaskenta!E$7,Päälaskenta!G$5)</f>
        <v>2.5</v>
      </c>
      <c r="C1909" s="56">
        <v>9.2999999999999999E-2</v>
      </c>
      <c r="D1909" s="92">
        <f t="shared" si="203"/>
        <v>26.881720000000001</v>
      </c>
      <c r="E1909" s="8">
        <f>Päälaskenta!F$15</f>
        <v>0.08</v>
      </c>
      <c r="F1909" s="93">
        <f>SQRT(POWER(Päälaskenta!C$15/(2*Päälaskenta!E$15),2)+(D1909/Päälaskenta!E$15))-Päälaskenta!C$15/(2*Päälaskenta!E$15)</f>
        <v>3.8974000000000002</v>
      </c>
      <c r="G1909" s="57">
        <f>2*SQRT((POWER(F1909,2))+POWER(Päälaskenta!E$15*F1909,2))+Päälaskenta!C$15</f>
        <v>14.02</v>
      </c>
      <c r="H1909" s="57">
        <f t="shared" si="204"/>
        <v>1.92</v>
      </c>
      <c r="I1909" s="62">
        <f t="shared" si="205"/>
        <v>2.3E-5</v>
      </c>
      <c r="M1909" s="8">
        <f>IF(F1909&gt;(Päälaskenta!D$24+Päälaskenta!D$20),(F1909*Päälaskenta!C$15 + F1909*F1909*Päälaskenta!E$15)+(Päälaskenta!C$15 + F1909*Päälaskenta!E$15)*(F1909-(Päälaskenta!D$24+Päälaskenta!D$20)),F1909*Päälaskenta!C$15 + F1909*F1909*Päälaskenta!E$15)</f>
        <v>42.038273519999997</v>
      </c>
      <c r="N1909" s="8">
        <f>IF(F1909&gt;Päälaskenta!D$24+Päälaskenta!D$20,2*SQRT(POWER((Päälaskenta!D$24+Päälaskenta!D$20),2)+POWER(Päälaskenta!E$15*(Päälaskenta!D$24+Päälaskenta!D$20),2))+Päälaskenta!C$15,(2*SQRT((POWER(F1909,2))+POWER(Päälaskenta!E$15*F1909,2))+Päälaskenta!C$15))</f>
        <v>7.8083261120685199</v>
      </c>
      <c r="O1909" s="8">
        <f t="shared" si="206"/>
        <v>5.3837753337460903</v>
      </c>
      <c r="P1909" s="8">
        <f>Päälaskenta!F$15</f>
        <v>0.08</v>
      </c>
      <c r="Q1909" s="8">
        <f t="shared" si="207"/>
        <v>1614.15847310091</v>
      </c>
      <c r="R1909" s="8">
        <f t="shared" si="208"/>
        <v>5.9469616391610601E-2</v>
      </c>
      <c r="S1909" s="8">
        <f t="shared" si="209"/>
        <v>2.3987648536854801E-6</v>
      </c>
    </row>
    <row r="1910" spans="1:19" x14ac:dyDescent="0.2">
      <c r="A1910" s="8">
        <v>1908</v>
      </c>
      <c r="B1910" s="8">
        <f>IF(Päälaskenta!C$7,Päälaskenta!E$7,Päälaskenta!G$5)</f>
        <v>2.5</v>
      </c>
      <c r="C1910" s="56">
        <v>9.1999999999999998E-2</v>
      </c>
      <c r="D1910" s="92">
        <f t="shared" si="203"/>
        <v>27.173909999999999</v>
      </c>
      <c r="E1910" s="8">
        <f>Päälaskenta!F$15</f>
        <v>0.08</v>
      </c>
      <c r="F1910" s="93">
        <f>SQRT(POWER(Päälaskenta!C$15/(2*Päälaskenta!E$15),2)+(D1910/Päälaskenta!E$15))-Päälaskenta!C$15/(2*Päälaskenta!E$15)</f>
        <v>3.9243999999999999</v>
      </c>
      <c r="G1910" s="57">
        <f>2*SQRT((POWER(F1910,2))+POWER(Päälaskenta!E$15*F1910,2))+Päälaskenta!C$15</f>
        <v>14.1</v>
      </c>
      <c r="H1910" s="57">
        <f t="shared" si="204"/>
        <v>1.93</v>
      </c>
      <c r="I1910" s="62">
        <f t="shared" si="205"/>
        <v>2.3E-5</v>
      </c>
      <c r="M1910" s="8">
        <f>IF(F1910&gt;(Päälaskenta!D$24+Päälaskenta!D$20),(F1910*Päälaskenta!C$15 + F1910*F1910*Päälaskenta!E$15)+(Päälaskenta!C$15 + F1910*Päälaskenta!E$15)*(F1910-(Päälaskenta!D$24+Päälaskenta!D$20)),F1910*Päälaskenta!C$15 + F1910*F1910*Päälaskenta!E$15)</f>
        <v>42.57675072</v>
      </c>
      <c r="N1910" s="8">
        <f>IF(F1910&gt;Päälaskenta!D$24+Päälaskenta!D$20,2*SQRT(POWER((Päälaskenta!D$24+Päälaskenta!D$20),2)+POWER(Päälaskenta!E$15*(Päälaskenta!D$24+Päälaskenta!D$20),2))+Päälaskenta!C$15,(2*SQRT((POWER(F1910,2))+POWER(Päälaskenta!E$15*F1910,2))+Päälaskenta!C$15))</f>
        <v>7.8083261120685199</v>
      </c>
      <c r="O1910" s="8">
        <f t="shared" si="206"/>
        <v>5.4527372587824603</v>
      </c>
      <c r="P1910" s="8">
        <f>Päälaskenta!F$15</f>
        <v>0.08</v>
      </c>
      <c r="Q1910" s="8">
        <f t="shared" si="207"/>
        <v>1648.7655666328201</v>
      </c>
      <c r="R1910" s="8">
        <f t="shared" si="208"/>
        <v>5.87174915352488E-2</v>
      </c>
      <c r="S1910" s="8">
        <f t="shared" si="209"/>
        <v>2.29912296531837E-6</v>
      </c>
    </row>
    <row r="1911" spans="1:19" x14ac:dyDescent="0.2">
      <c r="A1911" s="8">
        <v>1909</v>
      </c>
      <c r="B1911" s="8">
        <f>IF(Päälaskenta!C$7,Päälaskenta!E$7,Päälaskenta!G$5)</f>
        <v>2.5</v>
      </c>
      <c r="C1911" s="56">
        <v>9.0999999999999998E-2</v>
      </c>
      <c r="D1911" s="92">
        <f t="shared" si="203"/>
        <v>27.472529999999999</v>
      </c>
      <c r="E1911" s="8">
        <f>Päälaskenta!F$15</f>
        <v>0.08</v>
      </c>
      <c r="F1911" s="93">
        <f>SQRT(POWER(Päälaskenta!C$15/(2*Päälaskenta!E$15),2)+(D1911/Päälaskenta!E$15))-Päälaskenta!C$15/(2*Päälaskenta!E$15)</f>
        <v>3.9518</v>
      </c>
      <c r="G1911" s="57">
        <f>2*SQRT((POWER(F1911,2))+POWER(Päälaskenta!E$15*F1911,2))+Päälaskenta!C$15</f>
        <v>14.18</v>
      </c>
      <c r="H1911" s="57">
        <f t="shared" si="204"/>
        <v>1.94</v>
      </c>
      <c r="I1911" s="62">
        <f t="shared" si="205"/>
        <v>2.1999999999999999E-5</v>
      </c>
      <c r="M1911" s="8">
        <f>IF(F1911&gt;(Päälaskenta!D$24+Päälaskenta!D$20),(F1911*Päälaskenta!C$15 + F1911*F1911*Päälaskenta!E$15)+(Päälaskenta!C$15 + F1911*Päälaskenta!E$15)*(F1911-(Päälaskenta!D$24+Päälaskenta!D$20)),F1911*Päälaskenta!C$15 + F1911*F1911*Päälaskenta!E$15)</f>
        <v>43.126186480000001</v>
      </c>
      <c r="N1911" s="8">
        <f>IF(F1911&gt;Päälaskenta!D$24+Päälaskenta!D$20,2*SQRT(POWER((Päälaskenta!D$24+Päälaskenta!D$20),2)+POWER(Päälaskenta!E$15*(Päälaskenta!D$24+Päälaskenta!D$20),2))+Päälaskenta!C$15,(2*SQRT((POWER(F1911,2))+POWER(Päälaskenta!E$15*F1911,2))+Päälaskenta!C$15))</f>
        <v>7.8083261120685199</v>
      </c>
      <c r="O1911" s="8">
        <f t="shared" si="206"/>
        <v>5.52310262930032</v>
      </c>
      <c r="P1911" s="8">
        <f>Päälaskenta!F$15</f>
        <v>0.08</v>
      </c>
      <c r="Q1911" s="8">
        <f t="shared" si="207"/>
        <v>1684.37897463274</v>
      </c>
      <c r="R1911" s="8">
        <f t="shared" si="208"/>
        <v>5.7969419604475998E-2</v>
      </c>
      <c r="S1911" s="8">
        <f t="shared" si="209"/>
        <v>2.20292846157342E-6</v>
      </c>
    </row>
    <row r="1912" spans="1:19" x14ac:dyDescent="0.2">
      <c r="A1912" s="8">
        <v>1910</v>
      </c>
      <c r="B1912" s="8">
        <f>IF(Päälaskenta!C$7,Päälaskenta!E$7,Päälaskenta!G$5)</f>
        <v>2.5</v>
      </c>
      <c r="C1912" s="56">
        <v>0.09</v>
      </c>
      <c r="D1912" s="92">
        <f t="shared" si="203"/>
        <v>27.77778</v>
      </c>
      <c r="E1912" s="8">
        <f>Päälaskenta!F$15</f>
        <v>0.08</v>
      </c>
      <c r="F1912" s="93">
        <f>SQRT(POWER(Päälaskenta!C$15/(2*Päälaskenta!E$15),2)+(D1912/Päälaskenta!E$15))-Päälaskenta!C$15/(2*Päälaskenta!E$15)</f>
        <v>3.9798</v>
      </c>
      <c r="G1912" s="57">
        <f>2*SQRT((POWER(F1912,2))+POWER(Päälaskenta!E$15*F1912,2))+Päälaskenta!C$15</f>
        <v>14.26</v>
      </c>
      <c r="H1912" s="57">
        <f t="shared" si="204"/>
        <v>1.95</v>
      </c>
      <c r="I1912" s="62">
        <f t="shared" si="205"/>
        <v>2.0999999999999999E-5</v>
      </c>
      <c r="M1912" s="8">
        <f>IF(F1912&gt;(Päälaskenta!D$24+Päälaskenta!D$20),(F1912*Päälaskenta!C$15 + F1912*F1912*Päälaskenta!E$15)+(Päälaskenta!C$15 + F1912*Päälaskenta!E$15)*(F1912-(Päälaskenta!D$24+Päälaskenta!D$20)),F1912*Päälaskenta!C$15 + F1912*F1912*Päälaskenta!E$15)</f>
        <v>43.69075608</v>
      </c>
      <c r="N1912" s="8">
        <f>IF(F1912&gt;Päälaskenta!D$24+Päälaskenta!D$20,2*SQRT(POWER((Päälaskenta!D$24+Päälaskenta!D$20),2)+POWER(Päälaskenta!E$15*(Päälaskenta!D$24+Päälaskenta!D$20),2))+Päälaskenta!C$15,(2*SQRT((POWER(F1912,2))+POWER(Päälaskenta!E$15*F1912,2))+Päälaskenta!C$15))</f>
        <v>7.8083261120685199</v>
      </c>
      <c r="O1912" s="8">
        <f t="shared" si="206"/>
        <v>5.5954061668187398</v>
      </c>
      <c r="P1912" s="8">
        <f>Päälaskenta!F$15</f>
        <v>0.08</v>
      </c>
      <c r="Q1912" s="8">
        <f t="shared" si="207"/>
        <v>1721.2897586904101</v>
      </c>
      <c r="R1912" s="8">
        <f t="shared" si="208"/>
        <v>5.7220341882442398E-2</v>
      </c>
      <c r="S1912" s="8">
        <f t="shared" si="209"/>
        <v>2.1094636580928399E-6</v>
      </c>
    </row>
    <row r="1913" spans="1:19" x14ac:dyDescent="0.2">
      <c r="A1913" s="8">
        <v>1911</v>
      </c>
      <c r="B1913" s="8">
        <f>IF(Päälaskenta!C$7,Päälaskenta!E$7,Päälaskenta!G$5)</f>
        <v>2.5</v>
      </c>
      <c r="C1913" s="56">
        <v>8.8999999999999996E-2</v>
      </c>
      <c r="D1913" s="92">
        <f t="shared" si="203"/>
        <v>28.08989</v>
      </c>
      <c r="E1913" s="8">
        <f>Päälaskenta!F$15</f>
        <v>0.08</v>
      </c>
      <c r="F1913" s="93">
        <f>SQRT(POWER(Päälaskenta!C$15/(2*Päälaskenta!E$15),2)+(D1913/Päälaskenta!E$15))-Päälaskenta!C$15/(2*Päälaskenta!E$15)</f>
        <v>4.0082000000000004</v>
      </c>
      <c r="G1913" s="57">
        <f>2*SQRT((POWER(F1913,2))+POWER(Päälaskenta!E$15*F1913,2))+Päälaskenta!C$15</f>
        <v>14.34</v>
      </c>
      <c r="H1913" s="57">
        <f t="shared" si="204"/>
        <v>1.96</v>
      </c>
      <c r="I1913" s="62">
        <f t="shared" si="205"/>
        <v>2.0999999999999999E-5</v>
      </c>
      <c r="M1913" s="8">
        <f>IF(F1913&gt;(Päälaskenta!D$24+Päälaskenta!D$20),(F1913*Päälaskenta!C$15 + F1913*F1913*Päälaskenta!E$15)+(Päälaskenta!C$15 + F1913*Päälaskenta!E$15)*(F1913-(Päälaskenta!D$24+Päälaskenta!D$20)),F1913*Päälaskenta!C$15 + F1913*F1913*Päälaskenta!E$15)</f>
        <v>44.266594480000002</v>
      </c>
      <c r="N1913" s="8">
        <f>IF(F1913&gt;Päälaskenta!D$24+Päälaskenta!D$20,2*SQRT(POWER((Päälaskenta!D$24+Päälaskenta!D$20),2)+POWER(Päälaskenta!E$15*(Päälaskenta!D$24+Päälaskenta!D$20),2))+Päälaskenta!C$15,(2*SQRT((POWER(F1913,2))+POWER(Päälaskenta!E$15*F1913,2))+Päälaskenta!C$15))</f>
        <v>7.8083261120685199</v>
      </c>
      <c r="O1913" s="8">
        <f t="shared" si="206"/>
        <v>5.6691528817657497</v>
      </c>
      <c r="P1913" s="8">
        <f>Päälaskenta!F$15</f>
        <v>0.08</v>
      </c>
      <c r="Q1913" s="8">
        <f t="shared" si="207"/>
        <v>1759.26624930156</v>
      </c>
      <c r="R1913" s="8">
        <f t="shared" si="208"/>
        <v>5.6475995711156898E-2</v>
      </c>
      <c r="S1913" s="8">
        <f t="shared" si="209"/>
        <v>2.0193745345755799E-6</v>
      </c>
    </row>
    <row r="1914" spans="1:19" x14ac:dyDescent="0.2">
      <c r="A1914" s="8">
        <v>1912</v>
      </c>
      <c r="B1914" s="8">
        <f>IF(Päälaskenta!C$7,Päälaskenta!E$7,Päälaskenta!G$5)</f>
        <v>2.5</v>
      </c>
      <c r="C1914" s="56">
        <v>8.7999999999999995E-2</v>
      </c>
      <c r="D1914" s="92">
        <f t="shared" si="203"/>
        <v>28.409089999999999</v>
      </c>
      <c r="E1914" s="8">
        <f>Päälaskenta!F$15</f>
        <v>0.08</v>
      </c>
      <c r="F1914" s="93">
        <f>SQRT(POWER(Päälaskenta!C$15/(2*Päälaskenta!E$15),2)+(D1914/Päälaskenta!E$15))-Päälaskenta!C$15/(2*Päälaskenta!E$15)</f>
        <v>4.0370999999999997</v>
      </c>
      <c r="G1914" s="57">
        <f>2*SQRT((POWER(F1914,2))+POWER(Päälaskenta!E$15*F1914,2))+Päälaskenta!C$15</f>
        <v>14.42</v>
      </c>
      <c r="H1914" s="57">
        <f t="shared" si="204"/>
        <v>1.97</v>
      </c>
      <c r="I1914" s="62">
        <f t="shared" si="205"/>
        <v>2.0000000000000002E-5</v>
      </c>
      <c r="M1914" s="8">
        <f>IF(F1914&gt;(Päälaskenta!D$24+Päälaskenta!D$20),(F1914*Päälaskenta!C$15 + F1914*F1914*Päälaskenta!E$15)+(Päälaskenta!C$15 + F1914*Päälaskenta!E$15)*(F1914-(Päälaskenta!D$24+Päälaskenta!D$20)),F1914*Päälaskenta!C$15 + F1914*F1914*Päälaskenta!E$15)</f>
        <v>44.855882819999998</v>
      </c>
      <c r="N1914" s="8">
        <f>IF(F1914&gt;Päälaskenta!D$24+Päälaskenta!D$20,2*SQRT(POWER((Päälaskenta!D$24+Päälaskenta!D$20),2)+POWER(Päälaskenta!E$15*(Päälaskenta!D$24+Päälaskenta!D$20),2))+Päälaskenta!C$15,(2*SQRT((POWER(F1914,2))+POWER(Päälaskenta!E$15*F1914,2))+Päälaskenta!C$15))</f>
        <v>7.8083261120685199</v>
      </c>
      <c r="O1914" s="8">
        <f t="shared" si="206"/>
        <v>5.7446221092982901</v>
      </c>
      <c r="P1914" s="8">
        <f>Päälaskenta!F$15</f>
        <v>0.08</v>
      </c>
      <c r="Q1914" s="8">
        <f t="shared" si="207"/>
        <v>1798.4722113083001</v>
      </c>
      <c r="R1914" s="8">
        <f t="shared" si="208"/>
        <v>5.5734049645887698E-2</v>
      </c>
      <c r="S1914" s="8">
        <f t="shared" si="209"/>
        <v>1.9322911008456701E-6</v>
      </c>
    </row>
    <row r="1915" spans="1:19" x14ac:dyDescent="0.2">
      <c r="A1915" s="8">
        <v>1913</v>
      </c>
      <c r="B1915" s="8">
        <f>IF(Päälaskenta!C$7,Päälaskenta!E$7,Päälaskenta!G$5)</f>
        <v>2.5</v>
      </c>
      <c r="C1915" s="56">
        <v>8.6999999999999994E-2</v>
      </c>
      <c r="D1915" s="92">
        <f t="shared" si="203"/>
        <v>28.73563</v>
      </c>
      <c r="E1915" s="8">
        <f>Päälaskenta!F$15</f>
        <v>0.08</v>
      </c>
      <c r="F1915" s="93">
        <f>SQRT(POWER(Päälaskenta!C$15/(2*Päälaskenta!E$15),2)+(D1915/Päälaskenta!E$15))-Päälaskenta!C$15/(2*Päälaskenta!E$15)</f>
        <v>4.0664999999999996</v>
      </c>
      <c r="G1915" s="57">
        <f>2*SQRT((POWER(F1915,2))+POWER(Päälaskenta!E$15*F1915,2))+Päälaskenta!C$15</f>
        <v>14.5</v>
      </c>
      <c r="H1915" s="57">
        <f t="shared" si="204"/>
        <v>1.98</v>
      </c>
      <c r="I1915" s="62">
        <f t="shared" si="205"/>
        <v>1.9000000000000001E-5</v>
      </c>
      <c r="M1915" s="8">
        <f>IF(F1915&gt;(Päälaskenta!D$24+Päälaskenta!D$20),(F1915*Päälaskenta!C$15 + F1915*F1915*Päälaskenta!E$15)+(Päälaskenta!C$15 + F1915*Päälaskenta!E$15)*(F1915-(Päälaskenta!D$24+Päälaskenta!D$20)),F1915*Päälaskenta!C$15 + F1915*F1915*Päälaskenta!E$15)</f>
        <v>45.458794500000003</v>
      </c>
      <c r="N1915" s="8">
        <f>IF(F1915&gt;Päälaskenta!D$24+Päälaskenta!D$20,2*SQRT(POWER((Päälaskenta!D$24+Päälaskenta!D$20),2)+POWER(Päälaskenta!E$15*(Päälaskenta!D$24+Päälaskenta!D$20),2))+Päälaskenta!C$15,(2*SQRT((POWER(F1915,2))+POWER(Päälaskenta!E$15*F1915,2))+Päälaskenta!C$15))</f>
        <v>7.8083261120685199</v>
      </c>
      <c r="O1915" s="8">
        <f t="shared" si="206"/>
        <v>5.8218360564806702</v>
      </c>
      <c r="P1915" s="8">
        <f>Päälaskenta!F$15</f>
        <v>0.08</v>
      </c>
      <c r="Q1915" s="8">
        <f t="shared" si="207"/>
        <v>1838.9414784984299</v>
      </c>
      <c r="R1915" s="8">
        <f t="shared" si="208"/>
        <v>5.4994859135562901E-2</v>
      </c>
      <c r="S1915" s="8">
        <f t="shared" si="209"/>
        <v>1.84817971789472E-6</v>
      </c>
    </row>
    <row r="1916" spans="1:19" x14ac:dyDescent="0.2">
      <c r="A1916" s="8">
        <v>1914</v>
      </c>
      <c r="B1916" s="8">
        <f>IF(Päälaskenta!C$7,Päälaskenta!E$7,Päälaskenta!G$5)</f>
        <v>2.5</v>
      </c>
      <c r="C1916" s="56">
        <v>8.5999999999999993E-2</v>
      </c>
      <c r="D1916" s="92">
        <f t="shared" si="203"/>
        <v>29.069769999999998</v>
      </c>
      <c r="E1916" s="8">
        <f>Päälaskenta!F$15</f>
        <v>0.08</v>
      </c>
      <c r="F1916" s="93">
        <f>SQRT(POWER(Päälaskenta!C$15/(2*Päälaskenta!E$15),2)+(D1916/Päälaskenta!E$15))-Päälaskenta!C$15/(2*Päälaskenta!E$15)</f>
        <v>4.0964</v>
      </c>
      <c r="G1916" s="57">
        <f>2*SQRT((POWER(F1916,2))+POWER(Päälaskenta!E$15*F1916,2))+Päälaskenta!C$15</f>
        <v>14.59</v>
      </c>
      <c r="H1916" s="57">
        <f t="shared" si="204"/>
        <v>1.99</v>
      </c>
      <c r="I1916" s="62">
        <f t="shared" si="205"/>
        <v>1.9000000000000001E-5</v>
      </c>
      <c r="M1916" s="8">
        <f>IF(F1916&gt;(Päälaskenta!D$24+Päälaskenta!D$20),(F1916*Päälaskenta!C$15 + F1916*F1916*Päälaskenta!E$15)+(Päälaskenta!C$15 + F1916*Päälaskenta!E$15)*(F1916-(Päälaskenta!D$24+Päälaskenta!D$20)),F1916*Päälaskenta!C$15 + F1916*F1916*Päälaskenta!E$15)</f>
        <v>46.075505919999998</v>
      </c>
      <c r="N1916" s="8">
        <f>IF(F1916&gt;Päälaskenta!D$24+Päälaskenta!D$20,2*SQRT(POWER((Päälaskenta!D$24+Päälaskenta!D$20),2)+POWER(Päälaskenta!E$15*(Päälaskenta!D$24+Päälaskenta!D$20),2))+Päälaskenta!C$15,(2*SQRT((POWER(F1916,2))+POWER(Päälaskenta!E$15*F1916,2))+Päälaskenta!C$15))</f>
        <v>7.8083261120685199</v>
      </c>
      <c r="O1916" s="8">
        <f t="shared" si="206"/>
        <v>5.9008173145824303</v>
      </c>
      <c r="P1916" s="8">
        <f>Päälaskenta!F$15</f>
        <v>0.08</v>
      </c>
      <c r="Q1916" s="8">
        <f t="shared" si="207"/>
        <v>1880.7088656830799</v>
      </c>
      <c r="R1916" s="8">
        <f t="shared" si="208"/>
        <v>5.4258763958896103E-2</v>
      </c>
      <c r="S1916" s="8">
        <f t="shared" si="209"/>
        <v>1.76700131894917E-6</v>
      </c>
    </row>
    <row r="1917" spans="1:19" x14ac:dyDescent="0.2">
      <c r="A1917" s="8">
        <v>1915</v>
      </c>
      <c r="B1917" s="8">
        <f>IF(Päälaskenta!C$7,Päälaskenta!E$7,Päälaskenta!G$5)</f>
        <v>2.5</v>
      </c>
      <c r="C1917" s="56">
        <v>8.5000000000000006E-2</v>
      </c>
      <c r="D1917" s="92">
        <f t="shared" si="203"/>
        <v>29.411760000000001</v>
      </c>
      <c r="E1917" s="8">
        <f>Päälaskenta!F$15</f>
        <v>0.08</v>
      </c>
      <c r="F1917" s="93">
        <f>SQRT(POWER(Päälaskenta!C$15/(2*Päälaskenta!E$15),2)+(D1917/Päälaskenta!E$15))-Päälaskenta!C$15/(2*Päälaskenta!E$15)</f>
        <v>4.1269</v>
      </c>
      <c r="G1917" s="57">
        <f>2*SQRT((POWER(F1917,2))+POWER(Päälaskenta!E$15*F1917,2))+Päälaskenta!C$15</f>
        <v>14.67</v>
      </c>
      <c r="H1917" s="57">
        <f t="shared" si="204"/>
        <v>2</v>
      </c>
      <c r="I1917" s="62">
        <f t="shared" si="205"/>
        <v>1.8E-5</v>
      </c>
      <c r="M1917" s="8">
        <f>IF(F1917&gt;(Päälaskenta!D$24+Päälaskenta!D$20),(F1917*Päälaskenta!C$15 + F1917*F1917*Päälaskenta!E$15)+(Päälaskenta!C$15 + F1917*Päälaskenta!E$15)*(F1917-(Päälaskenta!D$24+Päälaskenta!D$20)),F1917*Päälaskenta!C$15 + F1917*F1917*Päälaskenta!E$15)</f>
        <v>46.708277219999999</v>
      </c>
      <c r="N1917" s="8">
        <f>IF(F1917&gt;Päälaskenta!D$24+Päälaskenta!D$20,2*SQRT(POWER((Päälaskenta!D$24+Päälaskenta!D$20),2)+POWER(Päälaskenta!E$15*(Päälaskenta!D$24+Päälaskenta!D$20),2))+Päälaskenta!C$15,(2*SQRT((POWER(F1917,2))+POWER(Päälaskenta!E$15*F1917,2))+Päälaskenta!C$15))</f>
        <v>7.8083261120685199</v>
      </c>
      <c r="O1917" s="8">
        <f t="shared" si="206"/>
        <v>5.98185533616582</v>
      </c>
      <c r="P1917" s="8">
        <f>Päälaskenta!F$15</f>
        <v>0.08</v>
      </c>
      <c r="Q1917" s="8">
        <f t="shared" si="207"/>
        <v>1923.9530336835401</v>
      </c>
      <c r="R1917" s="8">
        <f t="shared" si="208"/>
        <v>5.35237039085125E-2</v>
      </c>
      <c r="S1917" s="8">
        <f t="shared" si="209"/>
        <v>1.6884611996419E-6</v>
      </c>
    </row>
    <row r="1918" spans="1:19" x14ac:dyDescent="0.2">
      <c r="A1918" s="8">
        <v>1916</v>
      </c>
      <c r="B1918" s="8">
        <f>IF(Päälaskenta!C$7,Päälaskenta!E$7,Päälaskenta!G$5)</f>
        <v>2.5</v>
      </c>
      <c r="C1918" s="56">
        <v>8.4000000000000005E-2</v>
      </c>
      <c r="D1918" s="92">
        <f t="shared" si="203"/>
        <v>29.761900000000001</v>
      </c>
      <c r="E1918" s="8">
        <f>Päälaskenta!F$15</f>
        <v>0.08</v>
      </c>
      <c r="F1918" s="93">
        <f>SQRT(POWER(Päälaskenta!C$15/(2*Päälaskenta!E$15),2)+(D1918/Päälaskenta!E$15))-Päälaskenta!C$15/(2*Päälaskenta!E$15)</f>
        <v>4.1578999999999997</v>
      </c>
      <c r="G1918" s="57">
        <f>2*SQRT((POWER(F1918,2))+POWER(Päälaskenta!E$15*F1918,2))+Päälaskenta!C$15</f>
        <v>14.76</v>
      </c>
      <c r="H1918" s="57">
        <f t="shared" si="204"/>
        <v>2.02</v>
      </c>
      <c r="I1918" s="62">
        <f t="shared" si="205"/>
        <v>1.8E-5</v>
      </c>
      <c r="M1918" s="8">
        <f>IF(F1918&gt;(Päälaskenta!D$24+Päälaskenta!D$20),(F1918*Päälaskenta!C$15 + F1918*F1918*Päälaskenta!E$15)+(Päälaskenta!C$15 + F1918*Päälaskenta!E$15)*(F1918-(Päälaskenta!D$24+Päälaskenta!D$20)),F1918*Päälaskenta!C$15 + F1918*F1918*Päälaskenta!E$15)</f>
        <v>47.35523482</v>
      </c>
      <c r="N1918" s="8">
        <f>IF(F1918&gt;Päälaskenta!D$24+Päälaskenta!D$20,2*SQRT(POWER((Päälaskenta!D$24+Päälaskenta!D$20),2)+POWER(Päälaskenta!E$15*(Päälaskenta!D$24+Päälaskenta!D$20),2))+Päälaskenta!C$15,(2*SQRT((POWER(F1918,2))+POWER(Päälaskenta!E$15*F1918,2))+Päälaskenta!C$15))</f>
        <v>7.8083261120685199</v>
      </c>
      <c r="O1918" s="8">
        <f t="shared" si="206"/>
        <v>6.0647101747976304</v>
      </c>
      <c r="P1918" s="8">
        <f>Päälaskenta!F$15</f>
        <v>0.08</v>
      </c>
      <c r="Q1918" s="8">
        <f t="shared" si="207"/>
        <v>1968.5723236255301</v>
      </c>
      <c r="R1918" s="8">
        <f t="shared" si="208"/>
        <v>5.2792473936675501E-2</v>
      </c>
      <c r="S1918" s="8">
        <f t="shared" si="209"/>
        <v>1.61278794025151E-6</v>
      </c>
    </row>
    <row r="1919" spans="1:19" x14ac:dyDescent="0.2">
      <c r="A1919" s="8">
        <v>1917</v>
      </c>
      <c r="B1919" s="8">
        <f>IF(Päälaskenta!C$7,Päälaskenta!E$7,Päälaskenta!G$5)</f>
        <v>2.5</v>
      </c>
      <c r="C1919" s="56">
        <v>8.3000000000000004E-2</v>
      </c>
      <c r="D1919" s="92">
        <f t="shared" si="203"/>
        <v>30.120480000000001</v>
      </c>
      <c r="E1919" s="8">
        <f>Päälaskenta!F$15</f>
        <v>0.08</v>
      </c>
      <c r="F1919" s="93">
        <f>SQRT(POWER(Päälaskenta!C$15/(2*Päälaskenta!E$15),2)+(D1919/Päälaskenta!E$15))-Päälaskenta!C$15/(2*Päälaskenta!E$15)</f>
        <v>4.1894999999999998</v>
      </c>
      <c r="G1919" s="57">
        <f>2*SQRT((POWER(F1919,2))+POWER(Päälaskenta!E$15*F1919,2))+Päälaskenta!C$15</f>
        <v>14.85</v>
      </c>
      <c r="H1919" s="57">
        <f t="shared" si="204"/>
        <v>2.0299999999999998</v>
      </c>
      <c r="I1919" s="62">
        <f t="shared" si="205"/>
        <v>1.7E-5</v>
      </c>
      <c r="M1919" s="8">
        <f>IF(F1919&gt;(Päälaskenta!D$24+Päälaskenta!D$20),(F1919*Päälaskenta!C$15 + F1919*F1919*Päälaskenta!E$15)+(Päälaskenta!C$15 + F1919*Päälaskenta!E$15)*(F1919-(Päälaskenta!D$24+Päälaskenta!D$20)),F1919*Päälaskenta!C$15 + F1919*F1919*Päälaskenta!E$15)</f>
        <v>48.018670499999999</v>
      </c>
      <c r="N1919" s="8">
        <f>IF(F1919&gt;Päälaskenta!D$24+Päälaskenta!D$20,2*SQRT(POWER((Päälaskenta!D$24+Päälaskenta!D$20),2)+POWER(Päälaskenta!E$15*(Päälaskenta!D$24+Päälaskenta!D$20),2))+Päälaskenta!C$15,(2*SQRT((POWER(F1919,2))+POWER(Päälaskenta!E$15*F1919,2))+Päälaskenta!C$15))</f>
        <v>7.8083261120685199</v>
      </c>
      <c r="O1919" s="8">
        <f t="shared" si="206"/>
        <v>6.1496753351249698</v>
      </c>
      <c r="P1919" s="8">
        <f>Päälaskenta!F$15</f>
        <v>0.08</v>
      </c>
      <c r="Q1919" s="8">
        <f t="shared" si="207"/>
        <v>2014.75203635926</v>
      </c>
      <c r="R1919" s="8">
        <f t="shared" si="208"/>
        <v>5.2063082421242801E-2</v>
      </c>
      <c r="S1919" s="8">
        <f t="shared" si="209"/>
        <v>1.53970248446126E-6</v>
      </c>
    </row>
    <row r="1920" spans="1:19" x14ac:dyDescent="0.2">
      <c r="A1920" s="8">
        <v>1918</v>
      </c>
      <c r="B1920" s="8">
        <f>IF(Päälaskenta!C$7,Päälaskenta!E$7,Päälaskenta!G$5)</f>
        <v>2.5</v>
      </c>
      <c r="C1920" s="56">
        <v>8.2000000000000003E-2</v>
      </c>
      <c r="D1920" s="92">
        <f t="shared" si="203"/>
        <v>30.4878</v>
      </c>
      <c r="E1920" s="8">
        <f>Päälaskenta!F$15</f>
        <v>0.08</v>
      </c>
      <c r="F1920" s="93">
        <f>SQRT(POWER(Päälaskenta!C$15/(2*Päälaskenta!E$15),2)+(D1920/Päälaskenta!E$15))-Päälaskenta!C$15/(2*Päälaskenta!E$15)</f>
        <v>4.2217000000000002</v>
      </c>
      <c r="G1920" s="57">
        <f>2*SQRT((POWER(F1920,2))+POWER(Päälaskenta!E$15*F1920,2))+Päälaskenta!C$15</f>
        <v>14.94</v>
      </c>
      <c r="H1920" s="57">
        <f t="shared" si="204"/>
        <v>2.04</v>
      </c>
      <c r="I1920" s="62">
        <f t="shared" si="205"/>
        <v>1.7E-5</v>
      </c>
      <c r="M1920" s="8">
        <f>IF(F1920&gt;(Päälaskenta!D$24+Päälaskenta!D$20),(F1920*Päälaskenta!C$15 + F1920*F1920*Päälaskenta!E$15)+(Päälaskenta!C$15 + F1920*Päälaskenta!E$15)*(F1920-(Päälaskenta!D$24+Päälaskenta!D$20)),F1920*Päälaskenta!C$15 + F1920*F1920*Päälaskenta!E$15)</f>
        <v>48.69881178</v>
      </c>
      <c r="N1920" s="8">
        <f>IF(F1920&gt;Päälaskenta!D$24+Päälaskenta!D$20,2*SQRT(POWER((Päälaskenta!D$24+Päälaskenta!D$20),2)+POWER(Päälaskenta!E$15*(Päälaskenta!D$24+Päälaskenta!D$20),2))+Päälaskenta!C$15,(2*SQRT((POWER(F1920,2))+POWER(Päälaskenta!E$15*F1920,2))+Päälaskenta!C$15))</f>
        <v>7.8083261120685199</v>
      </c>
      <c r="O1920" s="8">
        <f t="shared" si="206"/>
        <v>6.2367799552750904</v>
      </c>
      <c r="P1920" s="8">
        <f>Päälaskenta!F$15</f>
        <v>0.08</v>
      </c>
      <c r="Q1920" s="8">
        <f t="shared" si="207"/>
        <v>2062.5381594432201</v>
      </c>
      <c r="R1920" s="8">
        <f t="shared" si="208"/>
        <v>5.1335954792776299E-2</v>
      </c>
      <c r="S1920" s="8">
        <f t="shared" si="209"/>
        <v>1.46918346803371E-6</v>
      </c>
    </row>
    <row r="1921" spans="1:19" x14ac:dyDescent="0.2">
      <c r="A1921" s="8">
        <v>1919</v>
      </c>
      <c r="B1921" s="8">
        <f>IF(Päälaskenta!C$7,Päälaskenta!E$7,Päälaskenta!G$5)</f>
        <v>2.5</v>
      </c>
      <c r="C1921" s="56">
        <v>8.1000000000000003E-2</v>
      </c>
      <c r="D1921" s="92">
        <f t="shared" si="203"/>
        <v>30.8642</v>
      </c>
      <c r="E1921" s="8">
        <f>Päälaskenta!F$15</f>
        <v>0.08</v>
      </c>
      <c r="F1921" s="93">
        <f>SQRT(POWER(Päälaskenta!C$15/(2*Päälaskenta!E$15),2)+(D1921/Päälaskenta!E$15))-Päälaskenta!C$15/(2*Päälaskenta!E$15)</f>
        <v>4.2545000000000002</v>
      </c>
      <c r="G1921" s="57">
        <f>2*SQRT((POWER(F1921,2))+POWER(Päälaskenta!E$15*F1921,2))+Päälaskenta!C$15</f>
        <v>15.03</v>
      </c>
      <c r="H1921" s="57">
        <f t="shared" si="204"/>
        <v>2.0499999999999998</v>
      </c>
      <c r="I1921" s="62">
        <f t="shared" si="205"/>
        <v>1.5999999999999999E-5</v>
      </c>
      <c r="M1921" s="8">
        <f>IF(F1921&gt;(Päälaskenta!D$24+Päälaskenta!D$20),(F1921*Päälaskenta!C$15 + F1921*F1921*Päälaskenta!E$15)+(Päälaskenta!C$15 + F1921*Päälaskenta!E$15)*(F1921-(Päälaskenta!D$24+Päälaskenta!D$20)),F1921*Päälaskenta!C$15 + F1921*F1921*Päälaskenta!E$15)</f>
        <v>49.3958905</v>
      </c>
      <c r="N1921" s="8">
        <f>IF(F1921&gt;Päälaskenta!D$24+Päälaskenta!D$20,2*SQRT(POWER((Päälaskenta!D$24+Päälaskenta!D$20),2)+POWER(Päälaskenta!E$15*(Päälaskenta!D$24+Päälaskenta!D$20),2))+Päälaskenta!C$15,(2*SQRT((POWER(F1921,2))+POWER(Päälaskenta!E$15*F1921,2))+Päälaskenta!C$15))</f>
        <v>7.8083261120685199</v>
      </c>
      <c r="O1921" s="8">
        <f t="shared" si="206"/>
        <v>6.3260537266308496</v>
      </c>
      <c r="P1921" s="8">
        <f>Päälaskenta!F$15</f>
        <v>0.08</v>
      </c>
      <c r="Q1921" s="8">
        <f t="shared" si="207"/>
        <v>2111.9781279151898</v>
      </c>
      <c r="R1921" s="8">
        <f t="shared" si="208"/>
        <v>5.0611497731779899E-2</v>
      </c>
      <c r="S1921" s="8">
        <f t="shared" si="209"/>
        <v>1.40120340776158E-6</v>
      </c>
    </row>
    <row r="1922" spans="1:19" x14ac:dyDescent="0.2">
      <c r="A1922" s="8">
        <v>1920</v>
      </c>
      <c r="B1922" s="8">
        <f>IF(Päälaskenta!C$7,Päälaskenta!E$7,Päälaskenta!G$5)</f>
        <v>2.5</v>
      </c>
      <c r="C1922" s="56">
        <v>0.08</v>
      </c>
      <c r="D1922" s="92">
        <f t="shared" si="203"/>
        <v>31.25</v>
      </c>
      <c r="E1922" s="8">
        <f>Päälaskenta!F$15</f>
        <v>0.08</v>
      </c>
      <c r="F1922" s="93">
        <f>SQRT(POWER(Päälaskenta!C$15/(2*Päälaskenta!E$15),2)+(D1922/Päälaskenta!E$15))-Päälaskenta!C$15/(2*Päälaskenta!E$15)</f>
        <v>4.2878999999999996</v>
      </c>
      <c r="G1922" s="57">
        <f>2*SQRT((POWER(F1922,2))+POWER(Päälaskenta!E$15*F1922,2))+Päälaskenta!C$15</f>
        <v>15.13</v>
      </c>
      <c r="H1922" s="57">
        <f t="shared" si="204"/>
        <v>2.0699999999999998</v>
      </c>
      <c r="I1922" s="62">
        <f t="shared" si="205"/>
        <v>1.5999999999999999E-5</v>
      </c>
      <c r="M1922" s="8">
        <f>IF(F1922&gt;(Päälaskenta!D$24+Päälaskenta!D$20),(F1922*Päälaskenta!C$15 + F1922*F1922*Päälaskenta!E$15)+(Päälaskenta!C$15 + F1922*Päälaskenta!E$15)*(F1922-(Päälaskenta!D$24+Päälaskenta!D$20)),F1922*Päälaskenta!C$15 + F1922*F1922*Päälaskenta!E$15)</f>
        <v>50.11014282</v>
      </c>
      <c r="N1922" s="8">
        <f>IF(F1922&gt;Päälaskenta!D$24+Päälaskenta!D$20,2*SQRT(POWER((Päälaskenta!D$24+Päälaskenta!D$20),2)+POWER(Päälaskenta!E$15*(Päälaskenta!D$24+Päälaskenta!D$20),2))+Päälaskenta!C$15,(2*SQRT((POWER(F1922,2))+POWER(Päälaskenta!E$15*F1922,2))+Päälaskenta!C$15))</f>
        <v>7.8083261120685199</v>
      </c>
      <c r="O1922" s="8">
        <f t="shared" si="206"/>
        <v>6.4175268938306704</v>
      </c>
      <c r="P1922" s="8">
        <f>Päälaskenta!F$15</f>
        <v>0.08</v>
      </c>
      <c r="Q1922" s="8">
        <f t="shared" si="207"/>
        <v>2163.1208583123198</v>
      </c>
      <c r="R1922" s="8">
        <f t="shared" si="208"/>
        <v>4.9890099275514299E-2</v>
      </c>
      <c r="S1922" s="8">
        <f t="shared" si="209"/>
        <v>1.3357292832620599E-6</v>
      </c>
    </row>
    <row r="1923" spans="1:19" x14ac:dyDescent="0.2">
      <c r="A1923" s="8">
        <v>1921</v>
      </c>
      <c r="B1923" s="8">
        <f>IF(Päälaskenta!C$7,Päälaskenta!E$7,Päälaskenta!G$5)</f>
        <v>2.5</v>
      </c>
      <c r="C1923" s="56">
        <v>7.9000000000000001E-2</v>
      </c>
      <c r="D1923" s="92">
        <f t="shared" ref="D1923:D1986" si="210">B1923/C1923</f>
        <v>31.645569999999999</v>
      </c>
      <c r="E1923" s="8">
        <f>Päälaskenta!F$15</f>
        <v>0.08</v>
      </c>
      <c r="F1923" s="93">
        <f>SQRT(POWER(Päälaskenta!C$15/(2*Päälaskenta!E$15),2)+(D1923/Päälaskenta!E$15))-Päälaskenta!C$15/(2*Päälaskenta!E$15)</f>
        <v>4.3220000000000001</v>
      </c>
      <c r="G1923" s="57">
        <f>2*SQRT((POWER(F1923,2))+POWER(Päälaskenta!E$15*F1923,2))+Päälaskenta!C$15</f>
        <v>15.22</v>
      </c>
      <c r="H1923" s="57">
        <f t="shared" ref="H1923:H1986" si="211">D1923/G1923</f>
        <v>2.08</v>
      </c>
      <c r="I1923" s="62">
        <f t="shared" ref="I1923:I1986" si="212">POWER(C1923/((1/E1923)*POWER(H1923,2/3)),2)</f>
        <v>1.5E-5</v>
      </c>
      <c r="M1923" s="8">
        <f>IF(F1923&gt;(Päälaskenta!D$24+Päälaskenta!D$20),(F1923*Päälaskenta!C$15 + F1923*F1923*Päälaskenta!E$15)+(Päälaskenta!C$15 + F1923*Päälaskenta!E$15)*(F1923-(Päälaskenta!D$24+Päälaskenta!D$20)),F1923*Päälaskenta!C$15 + F1923*F1923*Päälaskenta!E$15)</f>
        <v>50.843967999999997</v>
      </c>
      <c r="N1923" s="8">
        <f>IF(F1923&gt;Päälaskenta!D$24+Päälaskenta!D$20,2*SQRT(POWER((Päälaskenta!D$24+Päälaskenta!D$20),2)+POWER(Päälaskenta!E$15*(Päälaskenta!D$24+Päälaskenta!D$20),2))+Päälaskenta!C$15,(2*SQRT((POWER(F1923,2))+POWER(Päälaskenta!E$15*F1923,2))+Päälaskenta!C$15))</f>
        <v>7.8083261120685199</v>
      </c>
      <c r="O1923" s="8">
        <f t="shared" si="206"/>
        <v>6.5115067263156101</v>
      </c>
      <c r="P1923" s="8">
        <f>Päälaskenta!F$15</f>
        <v>0.08</v>
      </c>
      <c r="Q1923" s="8">
        <f t="shared" si="207"/>
        <v>2216.17360847807</v>
      </c>
      <c r="R1923" s="8">
        <f t="shared" si="208"/>
        <v>4.91700411738124E-2</v>
      </c>
      <c r="S1923" s="8">
        <f t="shared" si="209"/>
        <v>1.27254298109431E-6</v>
      </c>
    </row>
    <row r="1924" spans="1:19" x14ac:dyDescent="0.2">
      <c r="A1924" s="8">
        <v>1922</v>
      </c>
      <c r="B1924" s="8">
        <f>IF(Päälaskenta!C$7,Päälaskenta!E$7,Päälaskenta!G$5)</f>
        <v>2.5</v>
      </c>
      <c r="C1924" s="56">
        <v>7.8E-2</v>
      </c>
      <c r="D1924" s="92">
        <f t="shared" si="210"/>
        <v>32.051279999999998</v>
      </c>
      <c r="E1924" s="8">
        <f>Päälaskenta!F$15</f>
        <v>0.08</v>
      </c>
      <c r="F1924" s="93">
        <f>SQRT(POWER(Päälaskenta!C$15/(2*Päälaskenta!E$15),2)+(D1924/Päälaskenta!E$15))-Päälaskenta!C$15/(2*Päälaskenta!E$15)</f>
        <v>4.3567</v>
      </c>
      <c r="G1924" s="57">
        <f>2*SQRT((POWER(F1924,2))+POWER(Päälaskenta!E$15*F1924,2))+Päälaskenta!C$15</f>
        <v>15.32</v>
      </c>
      <c r="H1924" s="57">
        <f t="shared" si="211"/>
        <v>2.09</v>
      </c>
      <c r="I1924" s="62">
        <f t="shared" si="212"/>
        <v>1.5E-5</v>
      </c>
      <c r="M1924" s="8">
        <f>IF(F1924&gt;(Päälaskenta!D$24+Päälaskenta!D$20),(F1924*Päälaskenta!C$15 + F1924*F1924*Päälaskenta!E$15)+(Päälaskenta!C$15 + F1924*Päälaskenta!E$15)*(F1924-(Päälaskenta!D$24+Päälaskenta!D$20)),F1924*Päälaskenta!C$15 + F1924*F1924*Päälaskenta!E$15)</f>
        <v>51.595479779999998</v>
      </c>
      <c r="N1924" s="8">
        <f>IF(F1924&gt;Päälaskenta!D$24+Päälaskenta!D$20,2*SQRT(POWER((Päälaskenta!D$24+Päälaskenta!D$20),2)+POWER(Päälaskenta!E$15*(Päälaskenta!D$24+Päälaskenta!D$20),2))+Päälaskenta!C$15,(2*SQRT((POWER(F1924,2))+POWER(Päälaskenta!E$15*F1924,2))+Päälaskenta!C$15))</f>
        <v>7.8083261120685199</v>
      </c>
      <c r="O1924" s="8">
        <f t="shared" ref="O1924:O1987" si="213">M1924/N1924</f>
        <v>6.6077516537448702</v>
      </c>
      <c r="P1924" s="8">
        <f>Päälaskenta!F$15</f>
        <v>0.08</v>
      </c>
      <c r="Q1924" s="8">
        <f t="shared" ref="Q1924:Q1987" si="214">(1/P1924)*M1924*POWER(O1924,(2/3))</f>
        <v>2271.0366502721299</v>
      </c>
      <c r="R1924" s="8">
        <f t="shared" ref="R1924:R1987" si="215">B1924/M1924</f>
        <v>4.8453857017317199E-2</v>
      </c>
      <c r="S1924" s="8">
        <f t="shared" ref="S1924:S1987" si="216">(B1924*B1924)/(Q1924*Q1924)</f>
        <v>1.2118021854388501E-6</v>
      </c>
    </row>
    <row r="1925" spans="1:19" x14ac:dyDescent="0.2">
      <c r="A1925" s="8">
        <v>1923</v>
      </c>
      <c r="B1925" s="8">
        <f>IF(Päälaskenta!C$7,Päälaskenta!E$7,Päälaskenta!G$5)</f>
        <v>2.5</v>
      </c>
      <c r="C1925" s="56">
        <v>7.6999999999999999E-2</v>
      </c>
      <c r="D1925" s="92">
        <f t="shared" si="210"/>
        <v>32.467529999999996</v>
      </c>
      <c r="E1925" s="8">
        <f>Päälaskenta!F$15</f>
        <v>0.08</v>
      </c>
      <c r="F1925" s="93">
        <f>SQRT(POWER(Päälaskenta!C$15/(2*Päälaskenta!E$15),2)+(D1925/Päälaskenta!E$15))-Päälaskenta!C$15/(2*Päälaskenta!E$15)</f>
        <v>4.3921999999999999</v>
      </c>
      <c r="G1925" s="57">
        <f>2*SQRT((POWER(F1925,2))+POWER(Päälaskenta!E$15*F1925,2))+Päälaskenta!C$15</f>
        <v>15.42</v>
      </c>
      <c r="H1925" s="57">
        <f t="shared" si="211"/>
        <v>2.11</v>
      </c>
      <c r="I1925" s="62">
        <f t="shared" si="212"/>
        <v>1.4E-5</v>
      </c>
      <c r="M1925" s="8">
        <f>IF(F1925&gt;(Päälaskenta!D$24+Päälaskenta!D$20),(F1925*Päälaskenta!C$15 + F1925*F1925*Päälaskenta!E$15)+(Päälaskenta!C$15 + F1925*Päälaskenta!E$15)*(F1925-(Päälaskenta!D$24+Päälaskenta!D$20)),F1925*Päälaskenta!C$15 + F1925*F1925*Päälaskenta!E$15)</f>
        <v>52.36930168</v>
      </c>
      <c r="N1925" s="8">
        <f>IF(F1925&gt;Päälaskenta!D$24+Päälaskenta!D$20,2*SQRT(POWER((Päälaskenta!D$24+Päälaskenta!D$20),2)+POWER(Päälaskenta!E$15*(Päälaskenta!D$24+Päälaskenta!D$20),2))+Päälaskenta!C$15,(2*SQRT((POWER(F1925,2))+POWER(Päälaskenta!E$15*F1925,2))+Päälaskenta!C$15))</f>
        <v>7.8083261120685199</v>
      </c>
      <c r="O1925" s="8">
        <f t="shared" si="213"/>
        <v>6.7068538030267701</v>
      </c>
      <c r="P1925" s="8">
        <f>Päälaskenta!F$15</f>
        <v>0.08</v>
      </c>
      <c r="Q1925" s="8">
        <f t="shared" si="214"/>
        <v>2328.0878032178998</v>
      </c>
      <c r="R1925" s="8">
        <f t="shared" si="215"/>
        <v>4.7737890706966601E-2</v>
      </c>
      <c r="S1925" s="8">
        <f t="shared" si="216"/>
        <v>1.1531380590622001E-6</v>
      </c>
    </row>
    <row r="1926" spans="1:19" x14ac:dyDescent="0.2">
      <c r="A1926" s="8">
        <v>1924</v>
      </c>
      <c r="B1926" s="8">
        <f>IF(Päälaskenta!C$7,Päälaskenta!E$7,Päälaskenta!G$5)</f>
        <v>2.5</v>
      </c>
      <c r="C1926" s="56">
        <v>7.5999999999999998E-2</v>
      </c>
      <c r="D1926" s="92">
        <f t="shared" si="210"/>
        <v>32.894739999999999</v>
      </c>
      <c r="E1926" s="8">
        <f>Päälaskenta!F$15</f>
        <v>0.08</v>
      </c>
      <c r="F1926" s="93">
        <f>SQRT(POWER(Päälaskenta!C$15/(2*Päälaskenta!E$15),2)+(D1926/Päälaskenta!E$15))-Päälaskenta!C$15/(2*Päälaskenta!E$15)</f>
        <v>4.4283000000000001</v>
      </c>
      <c r="G1926" s="57">
        <f>2*SQRT((POWER(F1926,2))+POWER(Päälaskenta!E$15*F1926,2))+Päälaskenta!C$15</f>
        <v>15.53</v>
      </c>
      <c r="H1926" s="57">
        <f t="shared" si="211"/>
        <v>2.12</v>
      </c>
      <c r="I1926" s="62">
        <f t="shared" si="212"/>
        <v>1.4E-5</v>
      </c>
      <c r="M1926" s="8">
        <f>IF(F1926&gt;(Päälaskenta!D$24+Päälaskenta!D$20),(F1926*Päälaskenta!C$15 + F1926*F1926*Päälaskenta!E$15)+(Päälaskenta!C$15 + F1926*Päälaskenta!E$15)*(F1926-(Päälaskenta!D$24+Päälaskenta!D$20)),F1926*Päälaskenta!C$15 + F1926*F1926*Päälaskenta!E$15)</f>
        <v>53.161371780000003</v>
      </c>
      <c r="N1926" s="8">
        <f>IF(F1926&gt;Päälaskenta!D$24+Päälaskenta!D$20,2*SQRT(POWER((Päälaskenta!D$24+Päälaskenta!D$20),2)+POWER(Päälaskenta!E$15*(Päälaskenta!D$24+Päälaskenta!D$20),2))+Päälaskenta!C$15,(2*SQRT((POWER(F1926,2))+POWER(Päälaskenta!E$15*F1926,2))+Päälaskenta!C$15))</f>
        <v>7.8083261120685199</v>
      </c>
      <c r="O1926" s="8">
        <f t="shared" si="213"/>
        <v>6.8082929704785196</v>
      </c>
      <c r="P1926" s="8">
        <f>Päälaskenta!F$15</f>
        <v>0.08</v>
      </c>
      <c r="Q1926" s="8">
        <f t="shared" si="214"/>
        <v>2387.0692366466301</v>
      </c>
      <c r="R1926" s="8">
        <f t="shared" si="215"/>
        <v>4.7026626971663897E-2</v>
      </c>
      <c r="S1926" s="8">
        <f t="shared" si="216"/>
        <v>1.09685693546212E-6</v>
      </c>
    </row>
    <row r="1927" spans="1:19" x14ac:dyDescent="0.2">
      <c r="A1927" s="8">
        <v>1925</v>
      </c>
      <c r="B1927" s="8">
        <f>IF(Päälaskenta!C$7,Päälaskenta!E$7,Päälaskenta!G$5)</f>
        <v>2.5</v>
      </c>
      <c r="C1927" s="56">
        <v>7.4999999999999997E-2</v>
      </c>
      <c r="D1927" s="92">
        <f t="shared" si="210"/>
        <v>33.333329999999997</v>
      </c>
      <c r="E1927" s="8">
        <f>Päälaskenta!F$15</f>
        <v>0.08</v>
      </c>
      <c r="F1927" s="93">
        <f>SQRT(POWER(Päälaskenta!C$15/(2*Päälaskenta!E$15),2)+(D1927/Päälaskenta!E$15))-Päälaskenta!C$15/(2*Päälaskenta!E$15)</f>
        <v>4.4652000000000003</v>
      </c>
      <c r="G1927" s="57">
        <f>2*SQRT((POWER(F1927,2))+POWER(Päälaskenta!E$15*F1927,2))+Päälaskenta!C$15</f>
        <v>15.63</v>
      </c>
      <c r="H1927" s="57">
        <f t="shared" si="211"/>
        <v>2.13</v>
      </c>
      <c r="I1927" s="62">
        <f t="shared" si="212"/>
        <v>1.2999999999999999E-5</v>
      </c>
      <c r="M1927" s="8">
        <f>IF(F1927&gt;(Päälaskenta!D$24+Päälaskenta!D$20),(F1927*Päälaskenta!C$15 + F1927*F1927*Päälaskenta!E$15)+(Päälaskenta!C$15 + F1927*Päälaskenta!E$15)*(F1927-(Päälaskenta!D$24+Päälaskenta!D$20)),F1927*Päälaskenta!C$15 + F1927*F1927*Päälaskenta!E$15)</f>
        <v>53.97638208</v>
      </c>
      <c r="N1927" s="8">
        <f>IF(F1927&gt;Päälaskenta!D$24+Päälaskenta!D$20,2*SQRT(POWER((Päälaskenta!D$24+Päälaskenta!D$20),2)+POWER(Päälaskenta!E$15*(Päälaskenta!D$24+Päälaskenta!D$20),2))+Päälaskenta!C$15,(2*SQRT((POWER(F1927,2))+POWER(Päälaskenta!E$15*F1927,2))+Päälaskenta!C$15))</f>
        <v>7.8083261120685199</v>
      </c>
      <c r="O1927" s="8">
        <f t="shared" si="213"/>
        <v>6.9126700531339598</v>
      </c>
      <c r="P1927" s="8">
        <f>Päälaskenta!F$15</f>
        <v>0.08</v>
      </c>
      <c r="Q1927" s="8">
        <f t="shared" si="214"/>
        <v>2448.3734976179699</v>
      </c>
      <c r="R1927" s="8">
        <f t="shared" si="215"/>
        <v>4.6316553715932199E-2</v>
      </c>
      <c r="S1927" s="8">
        <f t="shared" si="216"/>
        <v>1.0426167018138101E-6</v>
      </c>
    </row>
    <row r="1928" spans="1:19" x14ac:dyDescent="0.2">
      <c r="A1928" s="8">
        <v>1926</v>
      </c>
      <c r="B1928" s="8">
        <f>IF(Päälaskenta!C$7,Päälaskenta!E$7,Päälaskenta!G$5)</f>
        <v>2.5</v>
      </c>
      <c r="C1928" s="56">
        <v>7.3999999999999996E-2</v>
      </c>
      <c r="D1928" s="92">
        <f t="shared" si="210"/>
        <v>33.78378</v>
      </c>
      <c r="E1928" s="8">
        <f>Päälaskenta!F$15</f>
        <v>0.08</v>
      </c>
      <c r="F1928" s="93">
        <f>SQRT(POWER(Päälaskenta!C$15/(2*Päälaskenta!E$15),2)+(D1928/Päälaskenta!E$15))-Päälaskenta!C$15/(2*Päälaskenta!E$15)</f>
        <v>4.5027999999999997</v>
      </c>
      <c r="G1928" s="57">
        <f>2*SQRT((POWER(F1928,2))+POWER(Päälaskenta!E$15*F1928,2))+Päälaskenta!C$15</f>
        <v>15.74</v>
      </c>
      <c r="H1928" s="57">
        <f t="shared" si="211"/>
        <v>2.15</v>
      </c>
      <c r="I1928" s="62">
        <f t="shared" si="212"/>
        <v>1.2999999999999999E-5</v>
      </c>
      <c r="M1928" s="8">
        <f>IF(F1928&gt;(Päälaskenta!D$24+Päälaskenta!D$20),(F1928*Päälaskenta!C$15 + F1928*F1928*Päälaskenta!E$15)+(Päälaskenta!C$15 + F1928*Päälaskenta!E$15)*(F1928-(Päälaskenta!D$24+Päälaskenta!D$20)),F1928*Päälaskenta!C$15 + F1928*F1928*Päälaskenta!E$15)</f>
        <v>54.812455679999999</v>
      </c>
      <c r="N1928" s="8">
        <f>IF(F1928&gt;Päälaskenta!D$24+Päälaskenta!D$20,2*SQRT(POWER((Päälaskenta!D$24+Päälaskenta!D$20),2)+POWER(Päälaskenta!E$15*(Päälaskenta!D$24+Päälaskenta!D$20),2))+Päälaskenta!C$15,(2*SQRT((POWER(F1928,2))+POWER(Päälaskenta!E$15*F1928,2))+Päälaskenta!C$15))</f>
        <v>7.8083261120685199</v>
      </c>
      <c r="O1928" s="8">
        <f t="shared" si="213"/>
        <v>7.0197446793727103</v>
      </c>
      <c r="P1928" s="8">
        <f>Päälaskenta!F$15</f>
        <v>0.08</v>
      </c>
      <c r="Q1928" s="8">
        <f t="shared" si="214"/>
        <v>2511.90657934002</v>
      </c>
      <c r="R1928" s="8">
        <f t="shared" si="215"/>
        <v>4.56100710866746E-2</v>
      </c>
      <c r="S1928" s="8">
        <f t="shared" si="216"/>
        <v>9.9054235495239198E-7</v>
      </c>
    </row>
    <row r="1929" spans="1:19" x14ac:dyDescent="0.2">
      <c r="A1929" s="8">
        <v>1927</v>
      </c>
      <c r="B1929" s="8">
        <f>IF(Päälaskenta!C$7,Päälaskenta!E$7,Päälaskenta!G$5)</f>
        <v>2.5</v>
      </c>
      <c r="C1929" s="56">
        <v>7.2999999999999995E-2</v>
      </c>
      <c r="D1929" s="92">
        <f t="shared" si="210"/>
        <v>34.246580000000002</v>
      </c>
      <c r="E1929" s="8">
        <f>Päälaskenta!F$15</f>
        <v>0.08</v>
      </c>
      <c r="F1929" s="93">
        <f>SQRT(POWER(Päälaskenta!C$15/(2*Päälaskenta!E$15),2)+(D1929/Päälaskenta!E$15))-Päälaskenta!C$15/(2*Päälaskenta!E$15)</f>
        <v>4.5411999999999999</v>
      </c>
      <c r="G1929" s="57">
        <f>2*SQRT((POWER(F1929,2))+POWER(Päälaskenta!E$15*F1929,2))+Päälaskenta!C$15</f>
        <v>15.84</v>
      </c>
      <c r="H1929" s="57">
        <f t="shared" si="211"/>
        <v>2.16</v>
      </c>
      <c r="I1929" s="62">
        <f t="shared" si="212"/>
        <v>1.2E-5</v>
      </c>
      <c r="M1929" s="8">
        <f>IF(F1929&gt;(Päälaskenta!D$24+Päälaskenta!D$20),(F1929*Päälaskenta!C$15 + F1929*F1929*Päälaskenta!E$15)+(Päälaskenta!C$15 + F1929*Päälaskenta!E$15)*(F1929-(Päälaskenta!D$24+Päälaskenta!D$20)),F1929*Päälaskenta!C$15 + F1929*F1929*Päälaskenta!E$15)</f>
        <v>55.672154880000001</v>
      </c>
      <c r="N1929" s="8">
        <f>IF(F1929&gt;Päälaskenta!D$24+Päälaskenta!D$20,2*SQRT(POWER((Päälaskenta!D$24+Päälaskenta!D$20),2)+POWER(Päälaskenta!E$15*(Päälaskenta!D$24+Päälaskenta!D$20),2))+Päälaskenta!C$15,(2*SQRT((POWER(F1929,2))+POWER(Päälaskenta!E$15*F1929,2))+Päälaskenta!C$15))</f>
        <v>7.8083261120685199</v>
      </c>
      <c r="O1929" s="8">
        <f t="shared" si="213"/>
        <v>7.1298449989112704</v>
      </c>
      <c r="P1929" s="8">
        <f>Päälaskenta!F$15</f>
        <v>0.08</v>
      </c>
      <c r="Q1929" s="8">
        <f t="shared" si="214"/>
        <v>2577.9120924581898</v>
      </c>
      <c r="R1929" s="8">
        <f t="shared" si="215"/>
        <v>4.4905752353015402E-2</v>
      </c>
      <c r="S1929" s="8">
        <f t="shared" si="216"/>
        <v>9.40467538606679E-7</v>
      </c>
    </row>
    <row r="1930" spans="1:19" x14ac:dyDescent="0.2">
      <c r="A1930" s="8">
        <v>1928</v>
      </c>
      <c r="B1930" s="8">
        <f>IF(Päälaskenta!C$7,Päälaskenta!E$7,Päälaskenta!G$5)</f>
        <v>2.5</v>
      </c>
      <c r="C1930" s="56">
        <v>7.1999999999999995E-2</v>
      </c>
      <c r="D1930" s="92">
        <f t="shared" si="210"/>
        <v>34.72222</v>
      </c>
      <c r="E1930" s="8">
        <f>Päälaskenta!F$15</f>
        <v>0.08</v>
      </c>
      <c r="F1930" s="93">
        <f>SQRT(POWER(Päälaskenta!C$15/(2*Päälaskenta!E$15),2)+(D1930/Päälaskenta!E$15))-Päälaskenta!C$15/(2*Päälaskenta!E$15)</f>
        <v>4.5804999999999998</v>
      </c>
      <c r="G1930" s="57">
        <f>2*SQRT((POWER(F1930,2))+POWER(Päälaskenta!E$15*F1930,2))+Päälaskenta!C$15</f>
        <v>15.96</v>
      </c>
      <c r="H1930" s="57">
        <f t="shared" si="211"/>
        <v>2.1800000000000002</v>
      </c>
      <c r="I1930" s="62">
        <f t="shared" si="212"/>
        <v>1.2E-5</v>
      </c>
      <c r="M1930" s="8">
        <f>IF(F1930&gt;(Päälaskenta!D$24+Päälaskenta!D$20),(F1930*Päälaskenta!C$15 + F1930*F1930*Päälaskenta!E$15)+(Päälaskenta!C$15 + F1930*Päälaskenta!E$15)*(F1930-(Päälaskenta!D$24+Päälaskenta!D$20)),F1930*Päälaskenta!C$15 + F1930*F1930*Päälaskenta!E$15)</f>
        <v>56.558110499999998</v>
      </c>
      <c r="N1930" s="8">
        <f>IF(F1930&gt;Päälaskenta!D$24+Päälaskenta!D$20,2*SQRT(POWER((Päälaskenta!D$24+Päälaskenta!D$20),2)+POWER(Päälaskenta!E$15*(Päälaskenta!D$24+Päälaskenta!D$20),2))+Päälaskenta!C$15,(2*SQRT((POWER(F1930,2))+POWER(Päälaskenta!E$15*F1930,2))+Päälaskenta!C$15))</f>
        <v>7.8083261120685199</v>
      </c>
      <c r="O1930" s="8">
        <f t="shared" si="213"/>
        <v>7.2433079367143698</v>
      </c>
      <c r="P1930" s="8">
        <f>Päälaskenta!F$15</f>
        <v>0.08</v>
      </c>
      <c r="Q1930" s="8">
        <f t="shared" si="214"/>
        <v>2646.6481198341298</v>
      </c>
      <c r="R1930" s="8">
        <f t="shared" si="215"/>
        <v>4.4202325323438797E-2</v>
      </c>
      <c r="S1930" s="8">
        <f t="shared" si="216"/>
        <v>8.9225216144800305E-7</v>
      </c>
    </row>
    <row r="1931" spans="1:19" x14ac:dyDescent="0.2">
      <c r="A1931" s="8">
        <v>1929</v>
      </c>
      <c r="B1931" s="8">
        <f>IF(Päälaskenta!C$7,Päälaskenta!E$7,Päälaskenta!G$5)</f>
        <v>2.5</v>
      </c>
      <c r="C1931" s="56">
        <v>7.0999999999999994E-2</v>
      </c>
      <c r="D1931" s="92">
        <f t="shared" si="210"/>
        <v>35.211269999999999</v>
      </c>
      <c r="E1931" s="8">
        <f>Päälaskenta!F$15</f>
        <v>0.08</v>
      </c>
      <c r="F1931" s="93">
        <f>SQRT(POWER(Päälaskenta!C$15/(2*Päälaskenta!E$15),2)+(D1931/Päälaskenta!E$15))-Päälaskenta!C$15/(2*Päälaskenta!E$15)</f>
        <v>4.6205999999999996</v>
      </c>
      <c r="G1931" s="57">
        <f>2*SQRT((POWER(F1931,2))+POWER(Päälaskenta!E$15*F1931,2))+Päälaskenta!C$15</f>
        <v>16.07</v>
      </c>
      <c r="H1931" s="57">
        <f t="shared" si="211"/>
        <v>2.19</v>
      </c>
      <c r="I1931" s="62">
        <f t="shared" si="212"/>
        <v>1.1E-5</v>
      </c>
      <c r="M1931" s="8">
        <f>IF(F1931&gt;(Päälaskenta!D$24+Päälaskenta!D$20),(F1931*Päälaskenta!C$15 + F1931*F1931*Päälaskenta!E$15)+(Päälaskenta!C$15 + F1931*Päälaskenta!E$15)*(F1931-(Päälaskenta!D$24+Päälaskenta!D$20)),F1931*Päälaskenta!C$15 + F1931*F1931*Päälaskenta!E$15)</f>
        <v>57.468468719999997</v>
      </c>
      <c r="N1931" s="8">
        <f>IF(F1931&gt;Päälaskenta!D$24+Päälaskenta!D$20,2*SQRT(POWER((Päälaskenta!D$24+Päälaskenta!D$20),2)+POWER(Päälaskenta!E$15*(Päälaskenta!D$24+Päälaskenta!D$20),2))+Päälaskenta!C$15,(2*SQRT((POWER(F1931,2))+POWER(Päälaskenta!E$15*F1931,2))+Päälaskenta!C$15))</f>
        <v>7.8083261120685199</v>
      </c>
      <c r="O1931" s="8">
        <f t="shared" si="213"/>
        <v>7.3598960769808199</v>
      </c>
      <c r="P1931" s="8">
        <f>Päälaskenta!F$15</f>
        <v>0.08</v>
      </c>
      <c r="Q1931" s="8">
        <f t="shared" si="214"/>
        <v>2718.0290429294701</v>
      </c>
      <c r="R1931" s="8">
        <f t="shared" si="215"/>
        <v>4.3502116128769502E-2</v>
      </c>
      <c r="S1931" s="8">
        <f t="shared" si="216"/>
        <v>8.4600286030669795E-7</v>
      </c>
    </row>
    <row r="1932" spans="1:19" x14ac:dyDescent="0.2">
      <c r="A1932" s="8">
        <v>1930</v>
      </c>
      <c r="B1932" s="8">
        <f>IF(Päälaskenta!C$7,Päälaskenta!E$7,Päälaskenta!G$5)</f>
        <v>2.5</v>
      </c>
      <c r="C1932" s="56">
        <v>7.0000000000000007E-2</v>
      </c>
      <c r="D1932" s="92">
        <f t="shared" si="210"/>
        <v>35.714289999999998</v>
      </c>
      <c r="E1932" s="8">
        <f>Päälaskenta!F$15</f>
        <v>0.08</v>
      </c>
      <c r="F1932" s="93">
        <f>SQRT(POWER(Päälaskenta!C$15/(2*Päälaskenta!E$15),2)+(D1932/Päälaskenta!E$15))-Päälaskenta!C$15/(2*Päälaskenta!E$15)</f>
        <v>4.6615000000000002</v>
      </c>
      <c r="G1932" s="57">
        <f>2*SQRT((POWER(F1932,2))+POWER(Päälaskenta!E$15*F1932,2))+Päälaskenta!C$15</f>
        <v>16.18</v>
      </c>
      <c r="H1932" s="57">
        <f t="shared" si="211"/>
        <v>2.21</v>
      </c>
      <c r="I1932" s="62">
        <f t="shared" si="212"/>
        <v>1.1E-5</v>
      </c>
      <c r="M1932" s="8">
        <f>IF(F1932&gt;(Päälaskenta!D$24+Päälaskenta!D$20),(F1932*Päälaskenta!C$15 + F1932*F1932*Päälaskenta!E$15)+(Päälaskenta!C$15 + F1932*Päälaskenta!E$15)*(F1932-(Päälaskenta!D$24+Päälaskenta!D$20)),F1932*Päälaskenta!C$15 + F1932*F1932*Päälaskenta!E$15)</f>
        <v>58.403614500000003</v>
      </c>
      <c r="N1932" s="8">
        <f>IF(F1932&gt;Päälaskenta!D$24+Päälaskenta!D$20,2*SQRT(POWER((Päälaskenta!D$24+Päälaskenta!D$20),2)+POWER(Päälaskenta!E$15*(Päälaskenta!D$24+Päälaskenta!D$20),2))+Päälaskenta!C$15,(2*SQRT((POWER(F1932,2))+POWER(Päälaskenta!E$15*F1932,2))+Päälaskenta!C$15))</f>
        <v>7.8083261120685199</v>
      </c>
      <c r="O1932" s="8">
        <f t="shared" si="213"/>
        <v>7.4796587209301597</v>
      </c>
      <c r="P1932" s="8">
        <f>Päälaskenta!F$15</f>
        <v>0.08</v>
      </c>
      <c r="Q1932" s="8">
        <f t="shared" si="214"/>
        <v>2792.1425931355798</v>
      </c>
      <c r="R1932" s="8">
        <f t="shared" si="215"/>
        <v>4.2805569850475601E-2</v>
      </c>
      <c r="S1932" s="8">
        <f t="shared" si="216"/>
        <v>8.0168697922273597E-7</v>
      </c>
    </row>
    <row r="1933" spans="1:19" x14ac:dyDescent="0.2">
      <c r="A1933" s="8">
        <v>1931</v>
      </c>
      <c r="B1933" s="8">
        <f>IF(Päälaskenta!C$7,Päälaskenta!E$7,Päälaskenta!G$5)</f>
        <v>2.5</v>
      </c>
      <c r="C1933" s="56">
        <v>6.9000000000000006E-2</v>
      </c>
      <c r="D1933" s="92">
        <f t="shared" si="210"/>
        <v>36.231879999999997</v>
      </c>
      <c r="E1933" s="8">
        <f>Päälaskenta!F$15</f>
        <v>0.08</v>
      </c>
      <c r="F1933" s="93">
        <f>SQRT(POWER(Päälaskenta!C$15/(2*Päälaskenta!E$15),2)+(D1933/Päälaskenta!E$15))-Päälaskenta!C$15/(2*Päälaskenta!E$15)</f>
        <v>4.7034000000000002</v>
      </c>
      <c r="G1933" s="57">
        <f>2*SQRT((POWER(F1933,2))+POWER(Päälaskenta!E$15*F1933,2))+Päälaskenta!C$15</f>
        <v>16.3</v>
      </c>
      <c r="H1933" s="57">
        <f t="shared" si="211"/>
        <v>2.2200000000000002</v>
      </c>
      <c r="I1933" s="62">
        <f t="shared" si="212"/>
        <v>1.1E-5</v>
      </c>
      <c r="M1933" s="8">
        <f>IF(F1933&gt;(Päälaskenta!D$24+Päälaskenta!D$20),(F1933*Päälaskenta!C$15 + F1933*F1933*Päälaskenta!E$15)+(Päälaskenta!C$15 + F1933*Päälaskenta!E$15)*(F1933-(Päälaskenta!D$24+Päälaskenta!D$20)),F1933*Päälaskenta!C$15 + F1933*F1933*Päälaskenta!E$15)</f>
        <v>59.368563119999997</v>
      </c>
      <c r="N1933" s="8">
        <f>IF(F1933&gt;Päälaskenta!D$24+Päälaskenta!D$20,2*SQRT(POWER((Päälaskenta!D$24+Päälaskenta!D$20),2)+POWER(Päälaskenta!E$15*(Päälaskenta!D$24+Päälaskenta!D$20),2))+Päälaskenta!C$15,(2*SQRT((POWER(F1933,2))+POWER(Päälaskenta!E$15*F1933,2))+Päälaskenta!C$15))</f>
        <v>7.8083261120685199</v>
      </c>
      <c r="O1933" s="8">
        <f t="shared" si="213"/>
        <v>7.60323816755555</v>
      </c>
      <c r="P1933" s="8">
        <f>Päälaskenta!F$15</f>
        <v>0.08</v>
      </c>
      <c r="Q1933" s="8">
        <f t="shared" si="214"/>
        <v>2869.4518887737599</v>
      </c>
      <c r="R1933" s="8">
        <f t="shared" si="215"/>
        <v>4.2109828310091003E-2</v>
      </c>
      <c r="S1933" s="8">
        <f t="shared" si="216"/>
        <v>7.5907051537143702E-7</v>
      </c>
    </row>
    <row r="1934" spans="1:19" x14ac:dyDescent="0.2">
      <c r="A1934" s="8">
        <v>1932</v>
      </c>
      <c r="B1934" s="8">
        <f>IF(Päälaskenta!C$7,Päälaskenta!E$7,Päälaskenta!G$5)</f>
        <v>2.5</v>
      </c>
      <c r="C1934" s="56">
        <v>6.8000000000000005E-2</v>
      </c>
      <c r="D1934" s="92">
        <f t="shared" si="210"/>
        <v>36.764710000000001</v>
      </c>
      <c r="E1934" s="8">
        <f>Päälaskenta!F$15</f>
        <v>0.08</v>
      </c>
      <c r="F1934" s="93">
        <f>SQRT(POWER(Päälaskenta!C$15/(2*Päälaskenta!E$15),2)+(D1934/Päälaskenta!E$15))-Päälaskenta!C$15/(2*Päälaskenta!E$15)</f>
        <v>4.7462</v>
      </c>
      <c r="G1934" s="57">
        <f>2*SQRT((POWER(F1934,2))+POWER(Päälaskenta!E$15*F1934,2))+Päälaskenta!C$15</f>
        <v>16.420000000000002</v>
      </c>
      <c r="H1934" s="57">
        <f t="shared" si="211"/>
        <v>2.2400000000000002</v>
      </c>
      <c r="I1934" s="62">
        <f t="shared" si="212"/>
        <v>1.0000000000000001E-5</v>
      </c>
      <c r="M1934" s="8">
        <f>IF(F1934&gt;(Päälaskenta!D$24+Päälaskenta!D$20),(F1934*Päälaskenta!C$15 + F1934*F1934*Päälaskenta!E$15)+(Päälaskenta!C$15 + F1934*Päälaskenta!E$15)*(F1934-(Päälaskenta!D$24+Päälaskenta!D$20)),F1934*Päälaskenta!C$15 + F1934*F1934*Päälaskenta!E$15)</f>
        <v>60.361488880000003</v>
      </c>
      <c r="N1934" s="8">
        <f>IF(F1934&gt;Päälaskenta!D$24+Päälaskenta!D$20,2*SQRT(POWER((Päälaskenta!D$24+Päälaskenta!D$20),2)+POWER(Päälaskenta!E$15*(Päälaskenta!D$24+Päälaskenta!D$20),2))+Päälaskenta!C$15,(2*SQRT((POWER(F1934,2))+POWER(Päälaskenta!E$15*F1934,2))+Päälaskenta!C$15))</f>
        <v>7.8083261120685199</v>
      </c>
      <c r="O1934" s="8">
        <f t="shared" si="213"/>
        <v>7.73040060233979</v>
      </c>
      <c r="P1934" s="8">
        <f>Päälaskenta!F$15</f>
        <v>0.08</v>
      </c>
      <c r="Q1934" s="8">
        <f t="shared" si="214"/>
        <v>2949.88186170175</v>
      </c>
      <c r="R1934" s="8">
        <f t="shared" si="215"/>
        <v>4.1417136097654197E-2</v>
      </c>
      <c r="S1934" s="8">
        <f t="shared" si="216"/>
        <v>7.1824195530956704E-7</v>
      </c>
    </row>
    <row r="1935" spans="1:19" x14ac:dyDescent="0.2">
      <c r="A1935" s="8">
        <v>1933</v>
      </c>
      <c r="B1935" s="8">
        <f>IF(Päälaskenta!C$7,Päälaskenta!E$7,Päälaskenta!G$5)</f>
        <v>2.5</v>
      </c>
      <c r="C1935" s="56">
        <v>6.7000000000000004E-2</v>
      </c>
      <c r="D1935" s="92">
        <f t="shared" si="210"/>
        <v>37.313429999999997</v>
      </c>
      <c r="E1935" s="8">
        <f>Päälaskenta!F$15</f>
        <v>0.08</v>
      </c>
      <c r="F1935" s="93">
        <f>SQRT(POWER(Päälaskenta!C$15/(2*Päälaskenta!E$15),2)+(D1935/Päälaskenta!E$15))-Päälaskenta!C$15/(2*Päälaskenta!E$15)</f>
        <v>4.7899000000000003</v>
      </c>
      <c r="G1935" s="57">
        <f>2*SQRT((POWER(F1935,2))+POWER(Päälaskenta!E$15*F1935,2))+Päälaskenta!C$15</f>
        <v>16.55</v>
      </c>
      <c r="H1935" s="57">
        <f t="shared" si="211"/>
        <v>2.25</v>
      </c>
      <c r="I1935" s="62">
        <f t="shared" si="212"/>
        <v>1.0000000000000001E-5</v>
      </c>
      <c r="M1935" s="8">
        <f>IF(F1935&gt;(Päälaskenta!D$24+Päälaskenta!D$20),(F1935*Päälaskenta!C$15 + F1935*F1935*Päälaskenta!E$15)+(Päälaskenta!C$15 + F1935*Päälaskenta!E$15)*(F1935-(Päälaskenta!D$24+Päälaskenta!D$20)),F1935*Päälaskenta!C$15 + F1935*F1935*Päälaskenta!E$15)</f>
        <v>61.382854020000003</v>
      </c>
      <c r="N1935" s="8">
        <f>IF(F1935&gt;Päälaskenta!D$24+Päälaskenta!D$20,2*SQRT(POWER((Päälaskenta!D$24+Päälaskenta!D$20),2)+POWER(Päälaskenta!E$15*(Päälaskenta!D$24+Päälaskenta!D$20),2))+Päälaskenta!C$15,(2*SQRT((POWER(F1935,2))+POWER(Päälaskenta!E$15*F1935,2))+Päälaskenta!C$15))</f>
        <v>7.8083261120685199</v>
      </c>
      <c r="O1935" s="8">
        <f t="shared" si="213"/>
        <v>7.8612052236300496</v>
      </c>
      <c r="P1935" s="8">
        <f>Päälaskenta!F$15</f>
        <v>0.08</v>
      </c>
      <c r="Q1935" s="8">
        <f t="shared" si="214"/>
        <v>3033.54084112487</v>
      </c>
      <c r="R1935" s="8">
        <f t="shared" si="215"/>
        <v>4.0727985687753099E-2</v>
      </c>
      <c r="S1935" s="8">
        <f t="shared" si="216"/>
        <v>6.7917286268465696E-7</v>
      </c>
    </row>
    <row r="1936" spans="1:19" x14ac:dyDescent="0.2">
      <c r="A1936" s="8">
        <v>1934</v>
      </c>
      <c r="B1936" s="8">
        <f>IF(Päälaskenta!C$7,Päälaskenta!E$7,Päälaskenta!G$5)</f>
        <v>2.5</v>
      </c>
      <c r="C1936" s="56">
        <v>6.6000000000000003E-2</v>
      </c>
      <c r="D1936" s="92">
        <f t="shared" si="210"/>
        <v>37.878790000000002</v>
      </c>
      <c r="E1936" s="8">
        <f>Päälaskenta!F$15</f>
        <v>0.08</v>
      </c>
      <c r="F1936" s="93">
        <f>SQRT(POWER(Päälaskenta!C$15/(2*Päälaskenta!E$15),2)+(D1936/Päälaskenta!E$15))-Päälaskenta!C$15/(2*Päälaskenta!E$15)</f>
        <v>4.8346999999999998</v>
      </c>
      <c r="G1936" s="57">
        <f>2*SQRT((POWER(F1936,2))+POWER(Päälaskenta!E$15*F1936,2))+Päälaskenta!C$15</f>
        <v>16.670000000000002</v>
      </c>
      <c r="H1936" s="57">
        <f t="shared" si="211"/>
        <v>2.27</v>
      </c>
      <c r="I1936" s="62">
        <f t="shared" si="212"/>
        <v>9.0000000000000002E-6</v>
      </c>
      <c r="M1936" s="8">
        <f>IF(F1936&gt;(Päälaskenta!D$24+Päälaskenta!D$20),(F1936*Päälaskenta!C$15 + F1936*F1936*Päälaskenta!E$15)+(Päälaskenta!C$15 + F1936*Päälaskenta!E$15)*(F1936-(Päälaskenta!D$24+Päälaskenta!D$20)),F1936*Päälaskenta!C$15 + F1936*F1936*Päälaskenta!E$15)</f>
        <v>62.437858179999999</v>
      </c>
      <c r="N1936" s="8">
        <f>IF(F1936&gt;Päälaskenta!D$24+Päälaskenta!D$20,2*SQRT(POWER((Päälaskenta!D$24+Päälaskenta!D$20),2)+POWER(Päälaskenta!E$15*(Päälaskenta!D$24+Päälaskenta!D$20),2))+Päälaskenta!C$15,(2*SQRT((POWER(F1936,2))+POWER(Päälaskenta!E$15*F1936,2))+Päälaskenta!C$15))</f>
        <v>7.8083261120685199</v>
      </c>
      <c r="O1936" s="8">
        <f t="shared" si="213"/>
        <v>7.9963179411136904</v>
      </c>
      <c r="P1936" s="8">
        <f>Päälaskenta!F$15</f>
        <v>0.08</v>
      </c>
      <c r="Q1936" s="8">
        <f t="shared" si="214"/>
        <v>3120.9349193763301</v>
      </c>
      <c r="R1936" s="8">
        <f t="shared" si="215"/>
        <v>4.0039810346998703E-2</v>
      </c>
      <c r="S1936" s="8">
        <f t="shared" si="216"/>
        <v>6.4166831159137804E-7</v>
      </c>
    </row>
    <row r="1937" spans="1:19" x14ac:dyDescent="0.2">
      <c r="A1937" s="8">
        <v>1935</v>
      </c>
      <c r="B1937" s="8">
        <f>IF(Päälaskenta!C$7,Päälaskenta!E$7,Päälaskenta!G$5)</f>
        <v>2.5</v>
      </c>
      <c r="C1937" s="56">
        <v>6.5000000000000002E-2</v>
      </c>
      <c r="D1937" s="92">
        <f t="shared" si="210"/>
        <v>38.461539999999999</v>
      </c>
      <c r="E1937" s="8">
        <f>Päälaskenta!F$15</f>
        <v>0.08</v>
      </c>
      <c r="F1937" s="93">
        <f>SQRT(POWER(Päälaskenta!C$15/(2*Päälaskenta!E$15),2)+(D1937/Päälaskenta!E$15))-Päälaskenta!C$15/(2*Päälaskenta!E$15)</f>
        <v>4.8806000000000003</v>
      </c>
      <c r="G1937" s="57">
        <f>2*SQRT((POWER(F1937,2))+POWER(Päälaskenta!E$15*F1937,2))+Päälaskenta!C$15</f>
        <v>16.8</v>
      </c>
      <c r="H1937" s="57">
        <f t="shared" si="211"/>
        <v>2.29</v>
      </c>
      <c r="I1937" s="62">
        <f t="shared" si="212"/>
        <v>9.0000000000000002E-6</v>
      </c>
      <c r="M1937" s="8">
        <f>IF(F1937&gt;(Päälaskenta!D$24+Päälaskenta!D$20),(F1937*Päälaskenta!C$15 + F1937*F1937*Päälaskenta!E$15)+(Päälaskenta!C$15 + F1937*Päälaskenta!E$15)*(F1937-(Päälaskenta!D$24+Päälaskenta!D$20)),F1937*Päälaskenta!C$15 + F1937*F1937*Päälaskenta!E$15)</f>
        <v>63.527092719999999</v>
      </c>
      <c r="N1937" s="8">
        <f>IF(F1937&gt;Päälaskenta!D$24+Päälaskenta!D$20,2*SQRT(POWER((Päälaskenta!D$24+Päälaskenta!D$20),2)+POWER(Päälaskenta!E$15*(Päälaskenta!D$24+Päälaskenta!D$20),2))+Päälaskenta!C$15,(2*SQRT((POWER(F1937,2))+POWER(Päälaskenta!E$15*F1937,2))+Päälaskenta!C$15))</f>
        <v>7.8083261120685199</v>
      </c>
      <c r="O1937" s="8">
        <f t="shared" si="213"/>
        <v>8.13581448933245</v>
      </c>
      <c r="P1937" s="8">
        <f>Päälaskenta!F$15</f>
        <v>0.08</v>
      </c>
      <c r="Q1937" s="8">
        <f t="shared" si="214"/>
        <v>3212.2032596653698</v>
      </c>
      <c r="R1937" s="8">
        <f t="shared" si="215"/>
        <v>3.9353288383885597E-2</v>
      </c>
      <c r="S1937" s="8">
        <f t="shared" si="216"/>
        <v>6.0572288250508604E-7</v>
      </c>
    </row>
    <row r="1938" spans="1:19" x14ac:dyDescent="0.2">
      <c r="A1938" s="8">
        <v>1936</v>
      </c>
      <c r="B1938" s="8">
        <f>IF(Päälaskenta!C$7,Päälaskenta!E$7,Päälaskenta!G$5)</f>
        <v>2.5</v>
      </c>
      <c r="C1938" s="56">
        <v>6.4000000000000001E-2</v>
      </c>
      <c r="D1938" s="92">
        <f t="shared" si="210"/>
        <v>39.0625</v>
      </c>
      <c r="E1938" s="8">
        <f>Päälaskenta!F$15</f>
        <v>0.08</v>
      </c>
      <c r="F1938" s="93">
        <f>SQRT(POWER(Päälaskenta!C$15/(2*Päälaskenta!E$15),2)+(D1938/Päälaskenta!E$15))-Päälaskenta!C$15/(2*Päälaskenta!E$15)</f>
        <v>4.9275000000000002</v>
      </c>
      <c r="G1938" s="57">
        <f>2*SQRT((POWER(F1938,2))+POWER(Päälaskenta!E$15*F1938,2))+Päälaskenta!C$15</f>
        <v>16.940000000000001</v>
      </c>
      <c r="H1938" s="57">
        <f t="shared" si="211"/>
        <v>2.31</v>
      </c>
      <c r="I1938" s="62">
        <f t="shared" si="212"/>
        <v>9.0000000000000002E-6</v>
      </c>
      <c r="M1938" s="8">
        <f>IF(F1938&gt;(Päälaskenta!D$24+Päälaskenta!D$20),(F1938*Päälaskenta!C$15 + F1938*F1938*Päälaskenta!E$15)+(Päälaskenta!C$15 + F1938*Päälaskenta!E$15)*(F1938-(Päälaskenta!D$24+Päälaskenta!D$20)),F1938*Päälaskenta!C$15 + F1938*F1938*Päälaskenta!E$15)</f>
        <v>64.648762500000004</v>
      </c>
      <c r="N1938" s="8">
        <f>IF(F1938&gt;Päälaskenta!D$24+Päälaskenta!D$20,2*SQRT(POWER((Päälaskenta!D$24+Päälaskenta!D$20),2)+POWER(Päälaskenta!E$15*(Päälaskenta!D$24+Päälaskenta!D$20),2))+Päälaskenta!C$15,(2*SQRT((POWER(F1938,2))+POWER(Päälaskenta!E$15*F1938,2))+Päälaskenta!C$15))</f>
        <v>7.8083261120685199</v>
      </c>
      <c r="O1938" s="8">
        <f t="shared" si="213"/>
        <v>8.2794649675401093</v>
      </c>
      <c r="P1938" s="8">
        <f>Päälaskenta!F$15</f>
        <v>0.08</v>
      </c>
      <c r="Q1938" s="8">
        <f t="shared" si="214"/>
        <v>3307.2859380221098</v>
      </c>
      <c r="R1938" s="8">
        <f t="shared" si="215"/>
        <v>3.8670500460082302E-2</v>
      </c>
      <c r="S1938" s="8">
        <f t="shared" si="216"/>
        <v>5.7139512224080695E-7</v>
      </c>
    </row>
    <row r="1939" spans="1:19" x14ac:dyDescent="0.2">
      <c r="A1939" s="8">
        <v>1937</v>
      </c>
      <c r="B1939" s="8">
        <f>IF(Päälaskenta!C$7,Päälaskenta!E$7,Päälaskenta!G$5)</f>
        <v>2.5</v>
      </c>
      <c r="C1939" s="56">
        <v>6.3E-2</v>
      </c>
      <c r="D1939" s="92">
        <f t="shared" si="210"/>
        <v>39.682540000000003</v>
      </c>
      <c r="E1939" s="8">
        <f>Päälaskenta!F$15</f>
        <v>0.08</v>
      </c>
      <c r="F1939" s="93">
        <f>SQRT(POWER(Päälaskenta!C$15/(2*Päälaskenta!E$15),2)+(D1939/Päälaskenta!E$15))-Päälaskenta!C$15/(2*Päälaskenta!E$15)</f>
        <v>4.9755000000000003</v>
      </c>
      <c r="G1939" s="57">
        <f>2*SQRT((POWER(F1939,2))+POWER(Päälaskenta!E$15*F1939,2))+Päälaskenta!C$15</f>
        <v>17.07</v>
      </c>
      <c r="H1939" s="57">
        <f t="shared" si="211"/>
        <v>2.3199999999999998</v>
      </c>
      <c r="I1939" s="62">
        <f t="shared" si="212"/>
        <v>7.9999999999999996E-6</v>
      </c>
      <c r="M1939" s="8">
        <f>IF(F1939&gt;(Päälaskenta!D$24+Päälaskenta!D$20),(F1939*Päälaskenta!C$15 + F1939*F1939*Päälaskenta!E$15)+(Päälaskenta!C$15 + F1939*Päälaskenta!E$15)*(F1939-(Päälaskenta!D$24+Päälaskenta!D$20)),F1939*Päälaskenta!C$15 + F1939*F1939*Päälaskenta!E$15)</f>
        <v>65.805850500000005</v>
      </c>
      <c r="N1939" s="8">
        <f>IF(F1939&gt;Päälaskenta!D$24+Päälaskenta!D$20,2*SQRT(POWER((Päälaskenta!D$24+Päälaskenta!D$20),2)+POWER(Päälaskenta!E$15*(Päälaskenta!D$24+Päälaskenta!D$20),2))+Päälaskenta!C$15,(2*SQRT((POWER(F1939,2))+POWER(Päälaskenta!E$15*F1939,2))+Päälaskenta!C$15))</f>
        <v>7.8083261120685199</v>
      </c>
      <c r="O1939" s="8">
        <f t="shared" si="213"/>
        <v>8.4276514012767407</v>
      </c>
      <c r="P1939" s="8">
        <f>Päälaskenta!F$15</f>
        <v>0.08</v>
      </c>
      <c r="Q1939" s="8">
        <f t="shared" si="214"/>
        <v>3406.5300815317801</v>
      </c>
      <c r="R1939" s="8">
        <f t="shared" si="215"/>
        <v>3.7990543105282097E-2</v>
      </c>
      <c r="S1939" s="8">
        <f t="shared" si="216"/>
        <v>5.3858662064912399E-7</v>
      </c>
    </row>
    <row r="1940" spans="1:19" x14ac:dyDescent="0.2">
      <c r="A1940" s="8">
        <v>1938</v>
      </c>
      <c r="B1940" s="8">
        <f>IF(Päälaskenta!C$7,Päälaskenta!E$7,Päälaskenta!G$5)</f>
        <v>2.5</v>
      </c>
      <c r="C1940" s="56">
        <v>6.2E-2</v>
      </c>
      <c r="D1940" s="92">
        <f t="shared" si="210"/>
        <v>40.322580000000002</v>
      </c>
      <c r="E1940" s="8">
        <f>Päälaskenta!F$15</f>
        <v>0.08</v>
      </c>
      <c r="F1940" s="93">
        <f>SQRT(POWER(Päälaskenta!C$15/(2*Päälaskenta!E$15),2)+(D1940/Päälaskenta!E$15))-Päälaskenta!C$15/(2*Päälaskenta!E$15)</f>
        <v>5.0247999999999999</v>
      </c>
      <c r="G1940" s="57">
        <f>2*SQRT((POWER(F1940,2))+POWER(Päälaskenta!E$15*F1940,2))+Päälaskenta!C$15</f>
        <v>17.21</v>
      </c>
      <c r="H1940" s="57">
        <f t="shared" si="211"/>
        <v>2.34</v>
      </c>
      <c r="I1940" s="62">
        <f t="shared" si="212"/>
        <v>7.9999999999999996E-6</v>
      </c>
      <c r="M1940" s="8">
        <f>IF(F1940&gt;(Päälaskenta!D$24+Päälaskenta!D$20),(F1940*Päälaskenta!C$15 + F1940*F1940*Päälaskenta!E$15)+(Päälaskenta!C$15 + F1940*Päälaskenta!E$15)*(F1940-(Päälaskenta!D$24+Päälaskenta!D$20)),F1940*Päälaskenta!C$15 + F1940*F1940*Päälaskenta!E$15)</f>
        <v>67.003870079999999</v>
      </c>
      <c r="N1940" s="8">
        <f>IF(F1940&gt;Päälaskenta!D$24+Päälaskenta!D$20,2*SQRT(POWER((Päälaskenta!D$24+Päälaskenta!D$20),2)+POWER(Päälaskenta!E$15*(Päälaskenta!D$24+Päälaskenta!D$20),2))+Päälaskenta!C$15,(2*SQRT((POWER(F1940,2))+POWER(Päälaskenta!E$15*F1940,2))+Päälaskenta!C$15))</f>
        <v>7.8083261120685199</v>
      </c>
      <c r="O1940" s="8">
        <f t="shared" si="213"/>
        <v>8.5810798778548794</v>
      </c>
      <c r="P1940" s="8">
        <f>Päälaskenta!F$15</f>
        <v>0.08</v>
      </c>
      <c r="Q1940" s="8">
        <f t="shared" si="214"/>
        <v>3510.5179443474299</v>
      </c>
      <c r="R1940" s="8">
        <f t="shared" si="215"/>
        <v>3.7311277647322401E-2</v>
      </c>
      <c r="S1940" s="8">
        <f t="shared" si="216"/>
        <v>5.0715139301168795E-7</v>
      </c>
    </row>
    <row r="1941" spans="1:19" x14ac:dyDescent="0.2">
      <c r="A1941" s="8">
        <v>1939</v>
      </c>
      <c r="B1941" s="8">
        <f>IF(Päälaskenta!C$7,Päälaskenta!E$7,Päälaskenta!G$5)</f>
        <v>2.5</v>
      </c>
      <c r="C1941" s="56">
        <v>6.0999999999999999E-2</v>
      </c>
      <c r="D1941" s="92">
        <f t="shared" si="210"/>
        <v>40.983609999999999</v>
      </c>
      <c r="E1941" s="8">
        <f>Päälaskenta!F$15</f>
        <v>0.08</v>
      </c>
      <c r="F1941" s="93">
        <f>SQRT(POWER(Päälaskenta!C$15/(2*Päälaskenta!E$15),2)+(D1941/Päälaskenta!E$15))-Päälaskenta!C$15/(2*Päälaskenta!E$15)</f>
        <v>5.0751999999999997</v>
      </c>
      <c r="G1941" s="57">
        <f>2*SQRT((POWER(F1941,2))+POWER(Päälaskenta!E$15*F1941,2))+Päälaskenta!C$15</f>
        <v>17.350000000000001</v>
      </c>
      <c r="H1941" s="57">
        <f t="shared" si="211"/>
        <v>2.36</v>
      </c>
      <c r="I1941" s="62">
        <f t="shared" si="212"/>
        <v>7.9999999999999996E-6</v>
      </c>
      <c r="M1941" s="8">
        <f>IF(F1941&gt;(Päälaskenta!D$24+Päälaskenta!D$20),(F1941*Päälaskenta!C$15 + F1941*F1941*Päälaskenta!E$15)+(Päälaskenta!C$15 + F1941*Päälaskenta!E$15)*(F1941-(Päälaskenta!D$24+Päälaskenta!D$20)),F1941*Päälaskenta!C$15 + F1941*F1941*Päälaskenta!E$15)</f>
        <v>68.238670080000006</v>
      </c>
      <c r="N1941" s="8">
        <f>IF(F1941&gt;Päälaskenta!D$24+Päälaskenta!D$20,2*SQRT(POWER((Päälaskenta!D$24+Päälaskenta!D$20),2)+POWER(Päälaskenta!E$15*(Päälaskenta!D$24+Päälaskenta!D$20),2))+Päälaskenta!C$15,(2*SQRT((POWER(F1941,2))+POWER(Päälaskenta!E$15*F1941,2))+Päälaskenta!C$15))</f>
        <v>7.8083261120685199</v>
      </c>
      <c r="O1941" s="8">
        <f t="shared" si="213"/>
        <v>8.7392187647658002</v>
      </c>
      <c r="P1941" s="8">
        <f>Päälaskenta!F$15</f>
        <v>0.08</v>
      </c>
      <c r="Q1941" s="8">
        <f t="shared" si="214"/>
        <v>3619.0032614506399</v>
      </c>
      <c r="R1941" s="8">
        <f t="shared" si="215"/>
        <v>3.6636118451152597E-2</v>
      </c>
      <c r="S1941" s="8">
        <f t="shared" si="216"/>
        <v>4.7720179472392095E-7</v>
      </c>
    </row>
    <row r="1942" spans="1:19" x14ac:dyDescent="0.2">
      <c r="A1942" s="8">
        <v>1940</v>
      </c>
      <c r="B1942" s="8">
        <f>IF(Päälaskenta!C$7,Päälaskenta!E$7,Päälaskenta!G$5)</f>
        <v>2.5</v>
      </c>
      <c r="C1942" s="56">
        <v>0.06</v>
      </c>
      <c r="D1942" s="92">
        <f t="shared" si="210"/>
        <v>41.666670000000003</v>
      </c>
      <c r="E1942" s="8">
        <f>Päälaskenta!F$15</f>
        <v>0.08</v>
      </c>
      <c r="F1942" s="93">
        <f>SQRT(POWER(Päälaskenta!C$15/(2*Päälaskenta!E$15),2)+(D1942/Päälaskenta!E$15))-Päälaskenta!C$15/(2*Päälaskenta!E$15)</f>
        <v>5.1269999999999998</v>
      </c>
      <c r="G1942" s="57">
        <f>2*SQRT((POWER(F1942,2))+POWER(Päälaskenta!E$15*F1942,2))+Päälaskenta!C$15</f>
        <v>17.5</v>
      </c>
      <c r="H1942" s="57">
        <f t="shared" si="211"/>
        <v>2.38</v>
      </c>
      <c r="I1942" s="62">
        <f t="shared" si="212"/>
        <v>6.9999999999999999E-6</v>
      </c>
      <c r="M1942" s="8">
        <f>IF(F1942&gt;(Päälaskenta!D$24+Päälaskenta!D$20),(F1942*Päälaskenta!C$15 + F1942*F1942*Päälaskenta!E$15)+(Päälaskenta!C$15 + F1942*Päälaskenta!E$15)*(F1942-(Päälaskenta!D$24+Päälaskenta!D$20)),F1942*Päälaskenta!C$15 + F1942*F1942*Päälaskenta!E$15)</f>
        <v>69.518358000000006</v>
      </c>
      <c r="N1942" s="8">
        <f>IF(F1942&gt;Päälaskenta!D$24+Päälaskenta!D$20,2*SQRT(POWER((Päälaskenta!D$24+Päälaskenta!D$20),2)+POWER(Päälaskenta!E$15*(Päälaskenta!D$24+Päälaskenta!D$20),2))+Päälaskenta!C$15,(2*SQRT((POWER(F1942,2))+POWER(Päälaskenta!E$15*F1942,2))+Päälaskenta!C$15))</f>
        <v>7.8083261120685199</v>
      </c>
      <c r="O1942" s="8">
        <f t="shared" si="213"/>
        <v>8.9031063767370906</v>
      </c>
      <c r="P1942" s="8">
        <f>Päälaskenta!F$15</f>
        <v>0.08</v>
      </c>
      <c r="Q1942" s="8">
        <f t="shared" si="214"/>
        <v>3732.8215354818899</v>
      </c>
      <c r="R1942" s="8">
        <f t="shared" si="215"/>
        <v>3.59617239521106E-2</v>
      </c>
      <c r="S1942" s="8">
        <f t="shared" si="216"/>
        <v>4.4854452847456999E-7</v>
      </c>
    </row>
    <row r="1943" spans="1:19" x14ac:dyDescent="0.2">
      <c r="A1943" s="8">
        <v>1941</v>
      </c>
      <c r="B1943" s="8">
        <f>IF(Päälaskenta!C$7,Päälaskenta!E$7,Päälaskenta!G$5)</f>
        <v>2.5</v>
      </c>
      <c r="C1943" s="56">
        <v>5.8999999999999997E-2</v>
      </c>
      <c r="D1943" s="92">
        <f t="shared" si="210"/>
        <v>42.372880000000002</v>
      </c>
      <c r="E1943" s="8">
        <f>Päälaskenta!F$15</f>
        <v>0.08</v>
      </c>
      <c r="F1943" s="93">
        <f>SQRT(POWER(Päälaskenta!C$15/(2*Päälaskenta!E$15),2)+(D1943/Päälaskenta!E$15))-Päälaskenta!C$15/(2*Päälaskenta!E$15)</f>
        <v>5.18</v>
      </c>
      <c r="G1943" s="57">
        <f>2*SQRT((POWER(F1943,2))+POWER(Päälaskenta!E$15*F1943,2))+Päälaskenta!C$15</f>
        <v>17.649999999999999</v>
      </c>
      <c r="H1943" s="57">
        <f t="shared" si="211"/>
        <v>2.4</v>
      </c>
      <c r="I1943" s="62">
        <f t="shared" si="212"/>
        <v>6.9999999999999999E-6</v>
      </c>
      <c r="M1943" s="8">
        <f>IF(F1943&gt;(Päälaskenta!D$24+Päälaskenta!D$20),(F1943*Päälaskenta!C$15 + F1943*F1943*Päälaskenta!E$15)+(Päälaskenta!C$15 + F1943*Päälaskenta!E$15)*(F1943-(Päälaskenta!D$24+Päälaskenta!D$20)),F1943*Päälaskenta!C$15 + F1943*F1943*Päälaskenta!E$15)</f>
        <v>70.838800000000006</v>
      </c>
      <c r="N1943" s="8">
        <f>IF(F1943&gt;Päälaskenta!D$24+Päälaskenta!D$20,2*SQRT(POWER((Päälaskenta!D$24+Päälaskenta!D$20),2)+POWER(Päälaskenta!E$15*(Päälaskenta!D$24+Päälaskenta!D$20),2))+Päälaskenta!C$15,(2*SQRT((POWER(F1943,2))+POWER(Päälaskenta!E$15*F1943,2))+Päälaskenta!C$15))</f>
        <v>7.8083261120685199</v>
      </c>
      <c r="O1943" s="8">
        <f t="shared" si="213"/>
        <v>9.0722132994050799</v>
      </c>
      <c r="P1943" s="8">
        <f>Päälaskenta!F$15</f>
        <v>0.08</v>
      </c>
      <c r="Q1943" s="8">
        <f t="shared" si="214"/>
        <v>3851.7377529983501</v>
      </c>
      <c r="R1943" s="8">
        <f t="shared" si="215"/>
        <v>3.5291393981829199E-2</v>
      </c>
      <c r="S1943" s="8">
        <f t="shared" si="216"/>
        <v>4.2127588210135598E-7</v>
      </c>
    </row>
    <row r="1944" spans="1:19" x14ac:dyDescent="0.2">
      <c r="A1944" s="8">
        <v>1942</v>
      </c>
      <c r="B1944" s="8">
        <f>IF(Päälaskenta!C$7,Päälaskenta!E$7,Päälaskenta!G$5)</f>
        <v>2.5</v>
      </c>
      <c r="C1944" s="56">
        <v>5.8000000000000003E-2</v>
      </c>
      <c r="D1944" s="92">
        <f t="shared" si="210"/>
        <v>43.103450000000002</v>
      </c>
      <c r="E1944" s="8">
        <f>Päälaskenta!F$15</f>
        <v>0.08</v>
      </c>
      <c r="F1944" s="93">
        <f>SQRT(POWER(Päälaskenta!C$15/(2*Päälaskenta!E$15),2)+(D1944/Päälaskenta!E$15))-Päälaskenta!C$15/(2*Päälaskenta!E$15)</f>
        <v>5.2344999999999997</v>
      </c>
      <c r="G1944" s="57">
        <f>2*SQRT((POWER(F1944,2))+POWER(Päälaskenta!E$15*F1944,2))+Päälaskenta!C$15</f>
        <v>17.809999999999999</v>
      </c>
      <c r="H1944" s="57">
        <f t="shared" si="211"/>
        <v>2.42</v>
      </c>
      <c r="I1944" s="62">
        <f t="shared" si="212"/>
        <v>6.9999999999999999E-6</v>
      </c>
      <c r="M1944" s="8">
        <f>IF(F1944&gt;(Päälaskenta!D$24+Päälaskenta!D$20),(F1944*Päälaskenta!C$15 + F1944*F1944*Päälaskenta!E$15)+(Päälaskenta!C$15 + F1944*Päälaskenta!E$15)*(F1944-(Päälaskenta!D$24+Päälaskenta!D$20)),F1944*Päälaskenta!C$15 + F1944*F1944*Päälaskenta!E$15)</f>
        <v>72.208330500000002</v>
      </c>
      <c r="N1944" s="8">
        <f>IF(F1944&gt;Päälaskenta!D$24+Päälaskenta!D$20,2*SQRT(POWER((Päälaskenta!D$24+Päälaskenta!D$20),2)+POWER(Päälaskenta!E$15*(Päälaskenta!D$24+Päälaskenta!D$20),2))+Päälaskenta!C$15,(2*SQRT((POWER(F1944,2))+POWER(Päälaskenta!E$15*F1944,2))+Päälaskenta!C$15))</f>
        <v>7.8083261120685199</v>
      </c>
      <c r="O1944" s="8">
        <f t="shared" si="213"/>
        <v>9.2476069087835704</v>
      </c>
      <c r="P1944" s="8">
        <f>Päälaskenta!F$15</f>
        <v>0.08</v>
      </c>
      <c r="Q1944" s="8">
        <f t="shared" si="214"/>
        <v>3976.64562355215</v>
      </c>
      <c r="R1944" s="8">
        <f t="shared" si="215"/>
        <v>3.4622044059030001E-2</v>
      </c>
      <c r="S1944" s="8">
        <f t="shared" si="216"/>
        <v>3.95226663183773E-7</v>
      </c>
    </row>
    <row r="1945" spans="1:19" x14ac:dyDescent="0.2">
      <c r="A1945" s="8">
        <v>1943</v>
      </c>
      <c r="B1945" s="8">
        <f>IF(Päälaskenta!C$7,Päälaskenta!E$7,Päälaskenta!G$5)</f>
        <v>2.5</v>
      </c>
      <c r="C1945" s="56">
        <v>5.7000000000000002E-2</v>
      </c>
      <c r="D1945" s="92">
        <f t="shared" si="210"/>
        <v>43.859650000000002</v>
      </c>
      <c r="E1945" s="8">
        <f>Päälaskenta!F$15</f>
        <v>0.08</v>
      </c>
      <c r="F1945" s="93">
        <f>SQRT(POWER(Päälaskenta!C$15/(2*Päälaskenta!E$15),2)+(D1945/Päälaskenta!E$15))-Päälaskenta!C$15/(2*Päälaskenta!E$15)</f>
        <v>5.2904</v>
      </c>
      <c r="G1945" s="57">
        <f>2*SQRT((POWER(F1945,2))+POWER(Päälaskenta!E$15*F1945,2))+Päälaskenta!C$15</f>
        <v>17.96</v>
      </c>
      <c r="H1945" s="57">
        <f t="shared" si="211"/>
        <v>2.44</v>
      </c>
      <c r="I1945" s="62">
        <f t="shared" si="212"/>
        <v>6.0000000000000002E-6</v>
      </c>
      <c r="M1945" s="8">
        <f>IF(F1945&gt;(Päälaskenta!D$24+Päälaskenta!D$20),(F1945*Päälaskenta!C$15 + F1945*F1945*Päälaskenta!E$15)+(Päälaskenta!C$15 + F1945*Päälaskenta!E$15)*(F1945-(Päälaskenta!D$24+Päälaskenta!D$20)),F1945*Päälaskenta!C$15 + F1945*F1945*Päälaskenta!E$15)</f>
        <v>73.625384319999995</v>
      </c>
      <c r="N1945" s="8">
        <f>IF(F1945&gt;Päälaskenta!D$24+Päälaskenta!D$20,2*SQRT(POWER((Päälaskenta!D$24+Päälaskenta!D$20),2)+POWER(Päälaskenta!E$15*(Päälaskenta!D$24+Päälaskenta!D$20),2))+Päälaskenta!C$15,(2*SQRT((POWER(F1945,2))+POWER(Päälaskenta!E$15*F1945,2))+Päälaskenta!C$15))</f>
        <v>7.8083261120685199</v>
      </c>
      <c r="O1945" s="8">
        <f t="shared" si="213"/>
        <v>9.4290867547405401</v>
      </c>
      <c r="P1945" s="8">
        <f>Päälaskenta!F$15</f>
        <v>0.08</v>
      </c>
      <c r="Q1945" s="8">
        <f t="shared" si="214"/>
        <v>4107.5608784339101</v>
      </c>
      <c r="R1945" s="8">
        <f t="shared" si="215"/>
        <v>3.3955680137901699E-2</v>
      </c>
      <c r="S1945" s="8">
        <f t="shared" si="216"/>
        <v>3.7043498806096599E-7</v>
      </c>
    </row>
    <row r="1946" spans="1:19" x14ac:dyDescent="0.2">
      <c r="A1946" s="8">
        <v>1944</v>
      </c>
      <c r="B1946" s="8">
        <f>IF(Päälaskenta!C$7,Päälaskenta!E$7,Päälaskenta!G$5)</f>
        <v>2.5</v>
      </c>
      <c r="C1946" s="56">
        <v>5.6000000000000001E-2</v>
      </c>
      <c r="D1946" s="92">
        <f t="shared" si="210"/>
        <v>44.642859999999999</v>
      </c>
      <c r="E1946" s="8">
        <f>Päälaskenta!F$15</f>
        <v>0.08</v>
      </c>
      <c r="F1946" s="93">
        <f>SQRT(POWER(Päälaskenta!C$15/(2*Päälaskenta!E$15),2)+(D1946/Päälaskenta!E$15))-Päälaskenta!C$15/(2*Päälaskenta!E$15)</f>
        <v>5.3478000000000003</v>
      </c>
      <c r="G1946" s="57">
        <f>2*SQRT((POWER(F1946,2))+POWER(Päälaskenta!E$15*F1946,2))+Päälaskenta!C$15</f>
        <v>18.13</v>
      </c>
      <c r="H1946" s="57">
        <f t="shared" si="211"/>
        <v>2.46</v>
      </c>
      <c r="I1946" s="62">
        <f t="shared" si="212"/>
        <v>6.0000000000000002E-6</v>
      </c>
      <c r="M1946" s="8">
        <f>IF(F1946&gt;(Päälaskenta!D$24+Päälaskenta!D$20),(F1946*Päälaskenta!C$15 + F1946*F1946*Päälaskenta!E$15)+(Päälaskenta!C$15 + F1946*Päälaskenta!E$15)*(F1946-(Päälaskenta!D$24+Päälaskenta!D$20)),F1946*Päälaskenta!C$15 + F1946*F1946*Päälaskenta!E$15)</f>
        <v>75.093469679999998</v>
      </c>
      <c r="N1946" s="8">
        <f>IF(F1946&gt;Päälaskenta!D$24+Päälaskenta!D$20,2*SQRT(POWER((Päälaskenta!D$24+Päälaskenta!D$20),2)+POWER(Päälaskenta!E$15*(Päälaskenta!D$24+Päälaskenta!D$20),2))+Päälaskenta!C$15,(2*SQRT((POWER(F1946,2))+POWER(Päälaskenta!E$15*F1946,2))+Päälaskenta!C$15))</f>
        <v>7.8083261120685199</v>
      </c>
      <c r="O1946" s="8">
        <f t="shared" si="213"/>
        <v>9.6171021294737908</v>
      </c>
      <c r="P1946" s="8">
        <f>Päälaskenta!F$15</f>
        <v>0.08</v>
      </c>
      <c r="Q1946" s="8">
        <f t="shared" si="214"/>
        <v>4244.9736915334197</v>
      </c>
      <c r="R1946" s="8">
        <f t="shared" si="215"/>
        <v>3.3291842961224102E-2</v>
      </c>
      <c r="S1946" s="8">
        <f t="shared" si="216"/>
        <v>3.4684066585385101E-7</v>
      </c>
    </row>
    <row r="1947" spans="1:19" x14ac:dyDescent="0.2">
      <c r="A1947" s="8">
        <v>1945</v>
      </c>
      <c r="B1947" s="8">
        <f>IF(Päälaskenta!C$7,Päälaskenta!E$7,Päälaskenta!G$5)</f>
        <v>2.5</v>
      </c>
      <c r="C1947" s="56">
        <v>5.5E-2</v>
      </c>
      <c r="D1947" s="92">
        <f t="shared" si="210"/>
        <v>45.454549999999998</v>
      </c>
      <c r="E1947" s="8">
        <f>Päälaskenta!F$15</f>
        <v>0.08</v>
      </c>
      <c r="F1947" s="93">
        <f>SQRT(POWER(Päälaskenta!C$15/(2*Päälaskenta!E$15),2)+(D1947/Päälaskenta!E$15))-Päälaskenta!C$15/(2*Päälaskenta!E$15)</f>
        <v>5.4067999999999996</v>
      </c>
      <c r="G1947" s="57">
        <f>2*SQRT((POWER(F1947,2))+POWER(Päälaskenta!E$15*F1947,2))+Päälaskenta!C$15</f>
        <v>18.29</v>
      </c>
      <c r="H1947" s="57">
        <f t="shared" si="211"/>
        <v>2.4900000000000002</v>
      </c>
      <c r="I1947" s="62">
        <f t="shared" si="212"/>
        <v>6.0000000000000002E-6</v>
      </c>
      <c r="M1947" s="8">
        <f>IF(F1947&gt;(Päälaskenta!D$24+Päälaskenta!D$20),(F1947*Päälaskenta!C$15 + F1947*F1947*Päälaskenta!E$15)+(Päälaskenta!C$15 + F1947*Päälaskenta!E$15)*(F1947-(Päälaskenta!D$24+Päälaskenta!D$20)),F1947*Päälaskenta!C$15 + F1947*F1947*Päälaskenta!E$15)</f>
        <v>76.616212480000002</v>
      </c>
      <c r="N1947" s="8">
        <f>IF(F1947&gt;Päälaskenta!D$24+Päälaskenta!D$20,2*SQRT(POWER((Päälaskenta!D$24+Päälaskenta!D$20),2)+POWER(Päälaskenta!E$15*(Päälaskenta!D$24+Päälaskenta!D$20),2))+Päälaskenta!C$15,(2*SQRT((POWER(F1947,2))+POWER(Päälaskenta!E$15*F1947,2))+Päälaskenta!C$15))</f>
        <v>7.8083261120685199</v>
      </c>
      <c r="O1947" s="8">
        <f t="shared" si="213"/>
        <v>9.8121173962729706</v>
      </c>
      <c r="P1947" s="8">
        <f>Päälaskenta!F$15</f>
        <v>0.08</v>
      </c>
      <c r="Q1947" s="8">
        <f t="shared" si="214"/>
        <v>4389.4069701818098</v>
      </c>
      <c r="R1947" s="8">
        <f t="shared" si="215"/>
        <v>3.2630169504301802E-2</v>
      </c>
      <c r="S1947" s="8">
        <f t="shared" si="216"/>
        <v>3.24390643661324E-7</v>
      </c>
    </row>
    <row r="1948" spans="1:19" x14ac:dyDescent="0.2">
      <c r="A1948" s="8">
        <v>1946</v>
      </c>
      <c r="B1948" s="8">
        <f>IF(Päälaskenta!C$7,Päälaskenta!E$7,Päälaskenta!G$5)</f>
        <v>2.5</v>
      </c>
      <c r="C1948" s="56">
        <v>5.3999999999999999E-2</v>
      </c>
      <c r="D1948" s="92">
        <f t="shared" si="210"/>
        <v>46.296300000000002</v>
      </c>
      <c r="E1948" s="8">
        <f>Päälaskenta!F$15</f>
        <v>0.08</v>
      </c>
      <c r="F1948" s="93">
        <f>SQRT(POWER(Päälaskenta!C$15/(2*Päälaskenta!E$15),2)+(D1948/Päälaskenta!E$15))-Päälaskenta!C$15/(2*Päälaskenta!E$15)</f>
        <v>5.4675000000000002</v>
      </c>
      <c r="G1948" s="57">
        <f>2*SQRT((POWER(F1948,2))+POWER(Päälaskenta!E$15*F1948,2))+Päälaskenta!C$15</f>
        <v>18.46</v>
      </c>
      <c r="H1948" s="57">
        <f t="shared" si="211"/>
        <v>2.5099999999999998</v>
      </c>
      <c r="I1948" s="62">
        <f t="shared" si="212"/>
        <v>5.0000000000000004E-6</v>
      </c>
      <c r="M1948" s="8">
        <f>IF(F1948&gt;(Päälaskenta!D$24+Päälaskenta!D$20),(F1948*Päälaskenta!C$15 + F1948*F1948*Päälaskenta!E$15)+(Päälaskenta!C$15 + F1948*Päälaskenta!E$15)*(F1948-(Päälaskenta!D$24+Päälaskenta!D$20)),F1948*Päälaskenta!C$15 + F1948*F1948*Päälaskenta!E$15)</f>
        <v>78.197362499999997</v>
      </c>
      <c r="N1948" s="8">
        <f>IF(F1948&gt;Päälaskenta!D$24+Päälaskenta!D$20,2*SQRT(POWER((Päälaskenta!D$24+Päälaskenta!D$20),2)+POWER(Päälaskenta!E$15*(Päälaskenta!D$24+Päälaskenta!D$20),2))+Päälaskenta!C$15,(2*SQRT((POWER(F1948,2))+POWER(Päälaskenta!E$15*F1948,2))+Päälaskenta!C$15))</f>
        <v>7.8083261120685199</v>
      </c>
      <c r="O1948" s="8">
        <f t="shared" si="213"/>
        <v>10.0146127835438</v>
      </c>
      <c r="P1948" s="8">
        <f>Päälaskenta!F$15</f>
        <v>0.08</v>
      </c>
      <c r="Q1948" s="8">
        <f t="shared" si="214"/>
        <v>4541.4188617125201</v>
      </c>
      <c r="R1948" s="8">
        <f t="shared" si="215"/>
        <v>3.1970387748052199E-2</v>
      </c>
      <c r="S1948" s="8">
        <f t="shared" si="216"/>
        <v>3.0303786571647598E-7</v>
      </c>
    </row>
    <row r="1949" spans="1:19" x14ac:dyDescent="0.2">
      <c r="A1949" s="8">
        <v>1947</v>
      </c>
      <c r="B1949" s="8">
        <f>IF(Päälaskenta!C$7,Päälaskenta!E$7,Päälaskenta!G$5)</f>
        <v>2.5</v>
      </c>
      <c r="C1949" s="56">
        <v>5.2999999999999999E-2</v>
      </c>
      <c r="D1949" s="92">
        <f t="shared" si="210"/>
        <v>47.169809999999998</v>
      </c>
      <c r="E1949" s="8">
        <f>Päälaskenta!F$15</f>
        <v>0.08</v>
      </c>
      <c r="F1949" s="93">
        <f>SQRT(POWER(Päälaskenta!C$15/(2*Päälaskenta!E$15),2)+(D1949/Päälaskenta!E$15))-Päälaskenta!C$15/(2*Päälaskenta!E$15)</f>
        <v>5.5298999999999996</v>
      </c>
      <c r="G1949" s="57">
        <f>2*SQRT((POWER(F1949,2))+POWER(Päälaskenta!E$15*F1949,2))+Päälaskenta!C$15</f>
        <v>18.64</v>
      </c>
      <c r="H1949" s="57">
        <f t="shared" si="211"/>
        <v>2.5299999999999998</v>
      </c>
      <c r="I1949" s="62">
        <f t="shared" si="212"/>
        <v>5.0000000000000004E-6</v>
      </c>
      <c r="M1949" s="8">
        <f>IF(F1949&gt;(Päälaskenta!D$24+Päälaskenta!D$20),(F1949*Päälaskenta!C$15 + F1949*F1949*Päälaskenta!E$15)+(Päälaskenta!C$15 + F1949*Päälaskenta!E$15)*(F1949-(Päälaskenta!D$24+Päälaskenta!D$20)),F1949*Päälaskenta!C$15 + F1949*F1949*Päälaskenta!E$15)</f>
        <v>79.838158019999995</v>
      </c>
      <c r="N1949" s="8">
        <f>IF(F1949&gt;Päälaskenta!D$24+Päälaskenta!D$20,2*SQRT(POWER((Päälaskenta!D$24+Päälaskenta!D$20),2)+POWER(Päälaskenta!E$15*(Päälaskenta!D$24+Päälaskenta!D$20),2))+Päälaskenta!C$15,(2*SQRT((POWER(F1949,2))+POWER(Päälaskenta!E$15*F1949,2))+Päälaskenta!C$15))</f>
        <v>7.8083261120685199</v>
      </c>
      <c r="O1949" s="8">
        <f t="shared" si="213"/>
        <v>10.224746875851199</v>
      </c>
      <c r="P1949" s="8">
        <f>Päälaskenta!F$15</f>
        <v>0.08</v>
      </c>
      <c r="Q1949" s="8">
        <f t="shared" si="214"/>
        <v>4701.3461862332997</v>
      </c>
      <c r="R1949" s="8">
        <f t="shared" si="215"/>
        <v>3.13133476773566E-2</v>
      </c>
      <c r="S1949" s="8">
        <f t="shared" si="216"/>
        <v>2.8277144658615499E-7</v>
      </c>
    </row>
    <row r="1950" spans="1:19" x14ac:dyDescent="0.2">
      <c r="A1950" s="8">
        <v>1948</v>
      </c>
      <c r="B1950" s="8">
        <f>IF(Päälaskenta!C$7,Päälaskenta!E$7,Päälaskenta!G$5)</f>
        <v>2.5</v>
      </c>
      <c r="C1950" s="56">
        <v>5.1999999999999998E-2</v>
      </c>
      <c r="D1950" s="92">
        <f t="shared" si="210"/>
        <v>48.076920000000001</v>
      </c>
      <c r="E1950" s="8">
        <f>Päälaskenta!F$15</f>
        <v>0.08</v>
      </c>
      <c r="F1950" s="93">
        <f>SQRT(POWER(Päälaskenta!C$15/(2*Päälaskenta!E$15),2)+(D1950/Päälaskenta!E$15))-Päälaskenta!C$15/(2*Päälaskenta!E$15)</f>
        <v>5.5941000000000001</v>
      </c>
      <c r="G1950" s="57">
        <f>2*SQRT((POWER(F1950,2))+POWER(Päälaskenta!E$15*F1950,2))+Päälaskenta!C$15</f>
        <v>18.82</v>
      </c>
      <c r="H1950" s="57">
        <f t="shared" si="211"/>
        <v>2.5499999999999998</v>
      </c>
      <c r="I1950" s="62">
        <f t="shared" si="212"/>
        <v>5.0000000000000004E-6</v>
      </c>
      <c r="M1950" s="8">
        <f>IF(F1950&gt;(Päälaskenta!D$24+Päälaskenta!D$20),(F1950*Päälaskenta!C$15 + F1950*F1950*Päälaskenta!E$15)+(Päälaskenta!C$15 + F1950*Päälaskenta!E$15)*(F1950-(Päälaskenta!D$24+Päälaskenta!D$20)),F1950*Päälaskenta!C$15 + F1950*F1950*Päälaskenta!E$15)</f>
        <v>81.542539619999999</v>
      </c>
      <c r="N1950" s="8">
        <f>IF(F1950&gt;Päälaskenta!D$24+Päälaskenta!D$20,2*SQRT(POWER((Päälaskenta!D$24+Päälaskenta!D$20),2)+POWER(Päälaskenta!E$15*(Päälaskenta!D$24+Päälaskenta!D$20),2))+Päälaskenta!C$15,(2*SQRT((POWER(F1950,2))+POWER(Päälaskenta!E$15*F1950,2))+Päälaskenta!C$15))</f>
        <v>7.8083261120685199</v>
      </c>
      <c r="O1950" s="8">
        <f t="shared" si="213"/>
        <v>10.4430243370558</v>
      </c>
      <c r="P1950" s="8">
        <f>Päälaskenta!F$15</f>
        <v>0.08</v>
      </c>
      <c r="Q1950" s="8">
        <f t="shared" si="214"/>
        <v>4869.8072628832897</v>
      </c>
      <c r="R1950" s="8">
        <f t="shared" si="215"/>
        <v>3.0658843980704599E-2</v>
      </c>
      <c r="S1950" s="8">
        <f t="shared" si="216"/>
        <v>2.6354602559755102E-7</v>
      </c>
    </row>
    <row r="1951" spans="1:19" x14ac:dyDescent="0.2">
      <c r="A1951" s="8">
        <v>1949</v>
      </c>
      <c r="B1951" s="8">
        <f>IF(Päälaskenta!C$7,Päälaskenta!E$7,Päälaskenta!G$5)</f>
        <v>2.5</v>
      </c>
      <c r="C1951" s="56">
        <v>5.0999999999999997E-2</v>
      </c>
      <c r="D1951" s="92">
        <f t="shared" si="210"/>
        <v>49.01961</v>
      </c>
      <c r="E1951" s="8">
        <f>Päälaskenta!F$15</f>
        <v>0.08</v>
      </c>
      <c r="F1951" s="93">
        <f>SQRT(POWER(Päälaskenta!C$15/(2*Päälaskenta!E$15),2)+(D1951/Päälaskenta!E$15))-Päälaskenta!C$15/(2*Päälaskenta!E$15)</f>
        <v>5.6603000000000003</v>
      </c>
      <c r="G1951" s="57">
        <f>2*SQRT((POWER(F1951,2))+POWER(Päälaskenta!E$15*F1951,2))+Päälaskenta!C$15</f>
        <v>19.010000000000002</v>
      </c>
      <c r="H1951" s="57">
        <f t="shared" si="211"/>
        <v>2.58</v>
      </c>
      <c r="I1951" s="62">
        <f t="shared" si="212"/>
        <v>5.0000000000000004E-6</v>
      </c>
      <c r="M1951" s="8">
        <f>IF(F1951&gt;(Päälaskenta!D$24+Päälaskenta!D$20),(F1951*Päälaskenta!C$15 + F1951*F1951*Päälaskenta!E$15)+(Päälaskenta!C$15 + F1951*Päälaskenta!E$15)*(F1951-(Päälaskenta!D$24+Päälaskenta!D$20)),F1951*Päälaskenta!C$15 + F1951*F1951*Päälaskenta!E$15)</f>
        <v>83.317282180000007</v>
      </c>
      <c r="N1951" s="8">
        <f>IF(F1951&gt;Päälaskenta!D$24+Päälaskenta!D$20,2*SQRT(POWER((Päälaskenta!D$24+Päälaskenta!D$20),2)+POWER(Päälaskenta!E$15*(Päälaskenta!D$24+Päälaskenta!D$20),2))+Päälaskenta!C$15,(2*SQRT((POWER(F1951,2))+POWER(Päälaskenta!E$15*F1951,2))+Päälaskenta!C$15))</f>
        <v>7.8083261120685199</v>
      </c>
      <c r="O1951" s="8">
        <f t="shared" si="213"/>
        <v>10.6703128153453</v>
      </c>
      <c r="P1951" s="8">
        <f>Päälaskenta!F$15</f>
        <v>0.08</v>
      </c>
      <c r="Q1951" s="8">
        <f t="shared" si="214"/>
        <v>5047.7349448728901</v>
      </c>
      <c r="R1951" s="8">
        <f t="shared" si="215"/>
        <v>3.0005779528417199E-2</v>
      </c>
      <c r="S1951" s="8">
        <f t="shared" si="216"/>
        <v>2.45294004367884E-7</v>
      </c>
    </row>
    <row r="1952" spans="1:19" x14ac:dyDescent="0.2">
      <c r="A1952" s="8">
        <v>1950</v>
      </c>
      <c r="B1952" s="8">
        <f>IF(Päälaskenta!C$7,Päälaskenta!E$7,Päälaskenta!G$5)</f>
        <v>2.5</v>
      </c>
      <c r="C1952" s="56">
        <v>0.05</v>
      </c>
      <c r="D1952" s="92">
        <f t="shared" si="210"/>
        <v>50</v>
      </c>
      <c r="E1952" s="8">
        <f>Päälaskenta!F$15</f>
        <v>0.08</v>
      </c>
      <c r="F1952" s="93">
        <f>SQRT(POWER(Päälaskenta!C$15/(2*Päälaskenta!E$15),2)+(D1952/Päälaskenta!E$15))-Päälaskenta!C$15/(2*Päälaskenta!E$15)</f>
        <v>5.7283999999999997</v>
      </c>
      <c r="G1952" s="57">
        <f>2*SQRT((POWER(F1952,2))+POWER(Päälaskenta!E$15*F1952,2))+Päälaskenta!C$15</f>
        <v>19.2</v>
      </c>
      <c r="H1952" s="57">
        <f t="shared" si="211"/>
        <v>2.6</v>
      </c>
      <c r="I1952" s="62">
        <f t="shared" si="212"/>
        <v>3.9999999999999998E-6</v>
      </c>
      <c r="M1952" s="8">
        <f>IF(F1952&gt;(Päälaskenta!D$24+Päälaskenta!D$20),(F1952*Päälaskenta!C$15 + F1952*F1952*Päälaskenta!E$15)+(Päälaskenta!C$15 + F1952*Päälaskenta!E$15)*(F1952-(Päälaskenta!D$24+Päälaskenta!D$20)),F1952*Päälaskenta!C$15 + F1952*F1952*Päälaskenta!E$15)</f>
        <v>85.161253119999998</v>
      </c>
      <c r="N1952" s="8">
        <f>IF(F1952&gt;Päälaskenta!D$24+Päälaskenta!D$20,2*SQRT(POWER((Päälaskenta!D$24+Päälaskenta!D$20),2)+POWER(Päälaskenta!E$15*(Päälaskenta!D$24+Päälaskenta!D$20),2))+Päälaskenta!C$15,(2*SQRT((POWER(F1952,2))+POWER(Päälaskenta!E$15*F1952,2))+Päälaskenta!C$15))</f>
        <v>7.8083261120685199</v>
      </c>
      <c r="O1952" s="8">
        <f t="shared" si="213"/>
        <v>10.9064672629868</v>
      </c>
      <c r="P1952" s="8">
        <f>Päälaskenta!F$15</f>
        <v>0.08</v>
      </c>
      <c r="Q1952" s="8">
        <f t="shared" si="214"/>
        <v>5235.2985915605304</v>
      </c>
      <c r="R1952" s="8">
        <f t="shared" si="215"/>
        <v>2.93560734302168E-2</v>
      </c>
      <c r="S1952" s="8">
        <f t="shared" si="216"/>
        <v>2.2803268689281501E-7</v>
      </c>
    </row>
    <row r="1953" spans="1:19" x14ac:dyDescent="0.2">
      <c r="A1953" s="8">
        <v>1951</v>
      </c>
      <c r="B1953" s="8">
        <f>IF(Päälaskenta!C$7,Päälaskenta!E$7,Päälaskenta!G$5)</f>
        <v>2.5</v>
      </c>
      <c r="C1953" s="56">
        <v>4.9000000000000002E-2</v>
      </c>
      <c r="D1953" s="92">
        <f t="shared" si="210"/>
        <v>51.020409999999998</v>
      </c>
      <c r="E1953" s="8">
        <f>Päälaskenta!F$15</f>
        <v>0.08</v>
      </c>
      <c r="F1953" s="93">
        <f>SQRT(POWER(Päälaskenta!C$15/(2*Päälaskenta!E$15),2)+(D1953/Päälaskenta!E$15))-Päälaskenta!C$15/(2*Päälaskenta!E$15)</f>
        <v>5.7987000000000002</v>
      </c>
      <c r="G1953" s="57">
        <f>2*SQRT((POWER(F1953,2))+POWER(Päälaskenta!E$15*F1953,2))+Päälaskenta!C$15</f>
        <v>19.399999999999999</v>
      </c>
      <c r="H1953" s="57">
        <f t="shared" si="211"/>
        <v>2.63</v>
      </c>
      <c r="I1953" s="62">
        <f t="shared" si="212"/>
        <v>3.9999999999999998E-6</v>
      </c>
      <c r="M1953" s="8">
        <f>IF(F1953&gt;(Päälaskenta!D$24+Päälaskenta!D$20),(F1953*Päälaskenta!C$15 + F1953*F1953*Päälaskenta!E$15)+(Päälaskenta!C$15 + F1953*Päälaskenta!E$15)*(F1953-(Päälaskenta!D$24+Päälaskenta!D$20)),F1953*Päälaskenta!C$15 + F1953*F1953*Päälaskenta!E$15)</f>
        <v>87.084253380000007</v>
      </c>
      <c r="N1953" s="8">
        <f>IF(F1953&gt;Päälaskenta!D$24+Päälaskenta!D$20,2*SQRT(POWER((Päälaskenta!D$24+Päälaskenta!D$20),2)+POWER(Päälaskenta!E$15*(Päälaskenta!D$24+Päälaskenta!D$20),2))+Päälaskenta!C$15,(2*SQRT((POWER(F1953,2))+POWER(Päälaskenta!E$15*F1953,2))+Päälaskenta!C$15))</f>
        <v>7.8083261120685199</v>
      </c>
      <c r="O1953" s="8">
        <f t="shared" si="213"/>
        <v>11.152742870895599</v>
      </c>
      <c r="P1953" s="8">
        <f>Päälaskenta!F$15</f>
        <v>0.08</v>
      </c>
      <c r="Q1953" s="8">
        <f t="shared" si="214"/>
        <v>5433.8057055610598</v>
      </c>
      <c r="R1953" s="8">
        <f t="shared" si="215"/>
        <v>2.8707830669352199E-2</v>
      </c>
      <c r="S1953" s="8">
        <f t="shared" si="216"/>
        <v>2.1167609079019201E-7</v>
      </c>
    </row>
    <row r="1954" spans="1:19" x14ac:dyDescent="0.2">
      <c r="A1954" s="8">
        <v>1952</v>
      </c>
      <c r="B1954" s="8">
        <f>IF(Päälaskenta!C$7,Päälaskenta!E$7,Päälaskenta!G$5)</f>
        <v>2.5</v>
      </c>
      <c r="C1954" s="56">
        <v>4.8000000000000001E-2</v>
      </c>
      <c r="D1954" s="92">
        <f t="shared" si="210"/>
        <v>52.083329999999997</v>
      </c>
      <c r="E1954" s="8">
        <f>Päälaskenta!F$15</f>
        <v>0.08</v>
      </c>
      <c r="F1954" s="93">
        <f>SQRT(POWER(Päälaskenta!C$15/(2*Päälaskenta!E$15),2)+(D1954/Päälaskenta!E$15))-Päälaskenta!C$15/(2*Päälaskenta!E$15)</f>
        <v>5.8711000000000002</v>
      </c>
      <c r="G1954" s="57">
        <f>2*SQRT((POWER(F1954,2))+POWER(Päälaskenta!E$15*F1954,2))+Päälaskenta!C$15</f>
        <v>19.61</v>
      </c>
      <c r="H1954" s="57">
        <f t="shared" si="211"/>
        <v>2.66</v>
      </c>
      <c r="I1954" s="62">
        <f t="shared" si="212"/>
        <v>3.9999999999999998E-6</v>
      </c>
      <c r="M1954" s="8">
        <f>IF(F1954&gt;(Päälaskenta!D$24+Päälaskenta!D$20),(F1954*Päälaskenta!C$15 + F1954*F1954*Päälaskenta!E$15)+(Päälaskenta!C$15 + F1954*Päälaskenta!E$15)*(F1954-(Päälaskenta!D$24+Päälaskenta!D$20)),F1954*Päälaskenta!C$15 + F1954*F1954*Päälaskenta!E$15)</f>
        <v>89.085360420000001</v>
      </c>
      <c r="N1954" s="8">
        <f>IF(F1954&gt;Päälaskenta!D$24+Päälaskenta!D$20,2*SQRT(POWER((Päälaskenta!D$24+Päälaskenta!D$20),2)+POWER(Päälaskenta!E$15*(Päälaskenta!D$24+Päälaskenta!D$20),2))+Päälaskenta!C$15,(2*SQRT((POWER(F1954,2))+POWER(Päälaskenta!E$15*F1954,2))+Päälaskenta!C$15))</f>
        <v>7.8083261120685199</v>
      </c>
      <c r="O1954" s="8">
        <f t="shared" si="213"/>
        <v>11.409021490830201</v>
      </c>
      <c r="P1954" s="8">
        <f>Päälaskenta!F$15</f>
        <v>0.08</v>
      </c>
      <c r="Q1954" s="8">
        <f t="shared" si="214"/>
        <v>5643.5011758978799</v>
      </c>
      <c r="R1954" s="8">
        <f t="shared" si="215"/>
        <v>2.8062972279772499E-2</v>
      </c>
      <c r="S1954" s="8">
        <f t="shared" si="216"/>
        <v>1.96237850247065E-7</v>
      </c>
    </row>
    <row r="1955" spans="1:19" x14ac:dyDescent="0.2">
      <c r="A1955" s="8">
        <v>1953</v>
      </c>
      <c r="B1955" s="8">
        <f>IF(Päälaskenta!C$7,Päälaskenta!E$7,Päälaskenta!G$5)</f>
        <v>2.5</v>
      </c>
      <c r="C1955" s="56">
        <v>4.7E-2</v>
      </c>
      <c r="D1955" s="92">
        <f t="shared" si="210"/>
        <v>53.191490000000002</v>
      </c>
      <c r="E1955" s="8">
        <f>Päälaskenta!F$15</f>
        <v>0.08</v>
      </c>
      <c r="F1955" s="93">
        <f>SQRT(POWER(Päälaskenta!C$15/(2*Päälaskenta!E$15),2)+(D1955/Päälaskenta!E$15))-Päälaskenta!C$15/(2*Päälaskenta!E$15)</f>
        <v>5.9459</v>
      </c>
      <c r="G1955" s="57">
        <f>2*SQRT((POWER(F1955,2))+POWER(Päälaskenta!E$15*F1955,2))+Päälaskenta!C$15</f>
        <v>19.82</v>
      </c>
      <c r="H1955" s="57">
        <f t="shared" si="211"/>
        <v>2.68</v>
      </c>
      <c r="I1955" s="62">
        <f t="shared" si="212"/>
        <v>3.9999999999999998E-6</v>
      </c>
      <c r="M1955" s="8">
        <f>IF(F1955&gt;(Päälaskenta!D$24+Päälaskenta!D$20),(F1955*Päälaskenta!C$15 + F1955*F1955*Päälaskenta!E$15)+(Päälaskenta!C$15 + F1955*Päälaskenta!E$15)*(F1955-(Päälaskenta!D$24+Päälaskenta!D$20)),F1955*Päälaskenta!C$15 + F1955*F1955*Päälaskenta!E$15)</f>
        <v>91.174823619999998</v>
      </c>
      <c r="N1955" s="8">
        <f>IF(F1955&gt;Päälaskenta!D$24+Päälaskenta!D$20,2*SQRT(POWER((Päälaskenta!D$24+Päälaskenta!D$20),2)+POWER(Päälaskenta!E$15*(Päälaskenta!D$24+Päälaskenta!D$20),2))+Päälaskenta!C$15,(2*SQRT((POWER(F1955,2))+POWER(Päälaskenta!E$15*F1955,2))+Päälaskenta!C$15))</f>
        <v>7.8083261120685199</v>
      </c>
      <c r="O1955" s="8">
        <f t="shared" si="213"/>
        <v>11.676615744708799</v>
      </c>
      <c r="P1955" s="8">
        <f>Päälaskenta!F$15</f>
        <v>0.08</v>
      </c>
      <c r="Q1955" s="8">
        <f t="shared" si="214"/>
        <v>5865.8317770445501</v>
      </c>
      <c r="R1955" s="8">
        <f t="shared" si="215"/>
        <v>2.7419850137791801E-2</v>
      </c>
      <c r="S1955" s="8">
        <f t="shared" si="216"/>
        <v>1.81643896485905E-7</v>
      </c>
    </row>
    <row r="1956" spans="1:19" x14ac:dyDescent="0.2">
      <c r="A1956" s="8">
        <v>1954</v>
      </c>
      <c r="B1956" s="8">
        <f>IF(Päälaskenta!C$7,Päälaskenta!E$7,Päälaskenta!G$5)</f>
        <v>2.5</v>
      </c>
      <c r="C1956" s="56">
        <v>4.5999999999999999E-2</v>
      </c>
      <c r="D1956" s="92">
        <f t="shared" si="210"/>
        <v>54.347830000000002</v>
      </c>
      <c r="E1956" s="8">
        <f>Päälaskenta!F$15</f>
        <v>0.08</v>
      </c>
      <c r="F1956" s="93">
        <f>SQRT(POWER(Päälaskenta!C$15/(2*Päälaskenta!E$15),2)+(D1956/Päälaskenta!E$15))-Päälaskenta!C$15/(2*Päälaskenta!E$15)</f>
        <v>6.0232000000000001</v>
      </c>
      <c r="G1956" s="57">
        <f>2*SQRT((POWER(F1956,2))+POWER(Päälaskenta!E$15*F1956,2))+Päälaskenta!C$15</f>
        <v>20.04</v>
      </c>
      <c r="H1956" s="57">
        <f t="shared" si="211"/>
        <v>2.71</v>
      </c>
      <c r="I1956" s="62">
        <f t="shared" si="212"/>
        <v>3.9999999999999998E-6</v>
      </c>
      <c r="M1956" s="8">
        <f>IF(F1956&gt;(Päälaskenta!D$24+Päälaskenta!D$20),(F1956*Päälaskenta!C$15 + F1956*F1956*Päälaskenta!E$15)+(Päälaskenta!C$15 + F1956*Päälaskenta!E$15)*(F1956-(Päälaskenta!D$24+Päälaskenta!D$20)),F1956*Päälaskenta!C$15 + F1956*F1956*Päälaskenta!E$15)</f>
        <v>93.357636479999996</v>
      </c>
      <c r="N1956" s="8">
        <f>IF(F1956&gt;Päälaskenta!D$24+Päälaskenta!D$20,2*SQRT(POWER((Päälaskenta!D$24+Päälaskenta!D$20),2)+POWER(Päälaskenta!E$15*(Päälaskenta!D$24+Päälaskenta!D$20),2))+Päälaskenta!C$15,(2*SQRT((POWER(F1956,2))+POWER(Päälaskenta!E$15*F1956,2))+Päälaskenta!C$15))</f>
        <v>7.8083261120685199</v>
      </c>
      <c r="O1956" s="8">
        <f t="shared" si="213"/>
        <v>11.956165142194401</v>
      </c>
      <c r="P1956" s="8">
        <f>Päälaskenta!F$15</f>
        <v>0.08</v>
      </c>
      <c r="Q1956" s="8">
        <f t="shared" si="214"/>
        <v>6101.7507691554601</v>
      </c>
      <c r="R1956" s="8">
        <f t="shared" si="215"/>
        <v>2.6778741346301899E-2</v>
      </c>
      <c r="S1956" s="8">
        <f t="shared" si="216"/>
        <v>1.67869226074655E-7</v>
      </c>
    </row>
    <row r="1957" spans="1:19" x14ac:dyDescent="0.2">
      <c r="A1957" s="8">
        <v>1955</v>
      </c>
      <c r="B1957" s="8">
        <f>IF(Päälaskenta!C$7,Päälaskenta!E$7,Päälaskenta!G$5)</f>
        <v>2.5</v>
      </c>
      <c r="C1957" s="56">
        <v>4.4999999999999998E-2</v>
      </c>
      <c r="D1957" s="92">
        <f t="shared" si="210"/>
        <v>55.55556</v>
      </c>
      <c r="E1957" s="8">
        <f>Päälaskenta!F$15</f>
        <v>0.08</v>
      </c>
      <c r="F1957" s="93">
        <f>SQRT(POWER(Päälaskenta!C$15/(2*Päälaskenta!E$15),2)+(D1957/Päälaskenta!E$15))-Päälaskenta!C$15/(2*Päälaskenta!E$15)</f>
        <v>6.1029999999999998</v>
      </c>
      <c r="G1957" s="57">
        <f>2*SQRT((POWER(F1957,2))+POWER(Päälaskenta!E$15*F1957,2))+Päälaskenta!C$15</f>
        <v>20.260000000000002</v>
      </c>
      <c r="H1957" s="57">
        <f t="shared" si="211"/>
        <v>2.74</v>
      </c>
      <c r="I1957" s="62">
        <f t="shared" si="212"/>
        <v>3.0000000000000001E-6</v>
      </c>
      <c r="M1957" s="8">
        <f>IF(F1957&gt;(Päälaskenta!D$24+Päälaskenta!D$20),(F1957*Päälaskenta!C$15 + F1957*F1957*Päälaskenta!E$15)+(Päälaskenta!C$15 + F1957*Päälaskenta!E$15)*(F1957-(Päälaskenta!D$24+Päälaskenta!D$20)),F1957*Päälaskenta!C$15 + F1957*F1957*Päälaskenta!E$15)</f>
        <v>95.636117999999996</v>
      </c>
      <c r="N1957" s="8">
        <f>IF(F1957&gt;Päälaskenta!D$24+Päälaskenta!D$20,2*SQRT(POWER((Päälaskenta!D$24+Päälaskenta!D$20),2)+POWER(Päälaskenta!E$15*(Päälaskenta!D$24+Päälaskenta!D$20),2))+Päälaskenta!C$15,(2*SQRT((POWER(F1957,2))+POWER(Päälaskenta!E$15*F1957,2))+Päälaskenta!C$15))</f>
        <v>7.8083261120685199</v>
      </c>
      <c r="O1957" s="8">
        <f t="shared" si="213"/>
        <v>12.247966673956601</v>
      </c>
      <c r="P1957" s="8">
        <f>Päälaskenta!F$15</f>
        <v>0.08</v>
      </c>
      <c r="Q1957" s="8">
        <f t="shared" si="214"/>
        <v>6351.9628517850097</v>
      </c>
      <c r="R1957" s="8">
        <f t="shared" si="215"/>
        <v>2.6140751551626099E-2</v>
      </c>
      <c r="S1957" s="8">
        <f t="shared" si="216"/>
        <v>1.54904529960815E-7</v>
      </c>
    </row>
    <row r="1958" spans="1:19" x14ac:dyDescent="0.2">
      <c r="A1958" s="8">
        <v>1956</v>
      </c>
      <c r="B1958" s="8">
        <f>IF(Päälaskenta!C$7,Päälaskenta!E$7,Päälaskenta!G$5)</f>
        <v>2.5</v>
      </c>
      <c r="C1958" s="56">
        <v>4.3999999999999997E-2</v>
      </c>
      <c r="D1958" s="92">
        <f t="shared" si="210"/>
        <v>56.818179999999998</v>
      </c>
      <c r="E1958" s="8">
        <f>Päälaskenta!F$15</f>
        <v>0.08</v>
      </c>
      <c r="F1958" s="93">
        <f>SQRT(POWER(Päälaskenta!C$15/(2*Päälaskenta!E$15),2)+(D1958/Päälaskenta!E$15))-Päälaskenta!C$15/(2*Päälaskenta!E$15)</f>
        <v>6.1856</v>
      </c>
      <c r="G1958" s="57">
        <f>2*SQRT((POWER(F1958,2))+POWER(Päälaskenta!E$15*F1958,2))+Päälaskenta!C$15</f>
        <v>20.5</v>
      </c>
      <c r="H1958" s="57">
        <f t="shared" si="211"/>
        <v>2.77</v>
      </c>
      <c r="I1958" s="62">
        <f t="shared" si="212"/>
        <v>3.0000000000000001E-6</v>
      </c>
      <c r="M1958" s="8">
        <f>IF(F1958&gt;(Päälaskenta!D$24+Päälaskenta!D$20),(F1958*Päälaskenta!C$15 + F1958*F1958*Päälaskenta!E$15)+(Päälaskenta!C$15 + F1958*Päälaskenta!E$15)*(F1958-(Päälaskenta!D$24+Päälaskenta!D$20)),F1958*Päälaskenta!C$15 + F1958*F1958*Päälaskenta!E$15)</f>
        <v>98.021374719999997</v>
      </c>
      <c r="N1958" s="8">
        <f>IF(F1958&gt;Päälaskenta!D$24+Päälaskenta!D$20,2*SQRT(POWER((Päälaskenta!D$24+Päälaskenta!D$20),2)+POWER(Päälaskenta!E$15*(Päälaskenta!D$24+Päälaskenta!D$20),2))+Päälaskenta!C$15,(2*SQRT((POWER(F1958,2))+POWER(Päälaskenta!E$15*F1958,2))+Päälaskenta!C$15))</f>
        <v>7.8083261120685199</v>
      </c>
      <c r="O1958" s="8">
        <f t="shared" si="213"/>
        <v>12.553442737041699</v>
      </c>
      <c r="P1958" s="8">
        <f>Päälaskenta!F$15</f>
        <v>0.08</v>
      </c>
      <c r="Q1958" s="8">
        <f t="shared" si="214"/>
        <v>6618.1920562160303</v>
      </c>
      <c r="R1958" s="8">
        <f t="shared" si="215"/>
        <v>2.5504641279938199E-2</v>
      </c>
      <c r="S1958" s="8">
        <f t="shared" si="216"/>
        <v>1.4269254547965701E-7</v>
      </c>
    </row>
    <row r="1959" spans="1:19" x14ac:dyDescent="0.2">
      <c r="A1959" s="8">
        <v>1957</v>
      </c>
      <c r="B1959" s="8">
        <f>IF(Päälaskenta!C$7,Päälaskenta!E$7,Päälaskenta!G$5)</f>
        <v>2.5</v>
      </c>
      <c r="C1959" s="56">
        <v>4.2999999999999997E-2</v>
      </c>
      <c r="D1959" s="92">
        <f t="shared" si="210"/>
        <v>58.139530000000001</v>
      </c>
      <c r="E1959" s="8">
        <f>Päälaskenta!F$15</f>
        <v>0.08</v>
      </c>
      <c r="F1959" s="93">
        <f>SQRT(POWER(Päälaskenta!C$15/(2*Päälaskenta!E$15),2)+(D1959/Päälaskenta!E$15))-Päälaskenta!C$15/(2*Päälaskenta!E$15)</f>
        <v>6.2710999999999997</v>
      </c>
      <c r="G1959" s="57">
        <f>2*SQRT((POWER(F1959,2))+POWER(Päälaskenta!E$15*F1959,2))+Päälaskenta!C$15</f>
        <v>20.74</v>
      </c>
      <c r="H1959" s="57">
        <f t="shared" si="211"/>
        <v>2.8</v>
      </c>
      <c r="I1959" s="62">
        <f t="shared" si="212"/>
        <v>3.0000000000000001E-6</v>
      </c>
      <c r="M1959" s="8">
        <f>IF(F1959&gt;(Päälaskenta!D$24+Päälaskenta!D$20),(F1959*Päälaskenta!C$15 + F1959*F1959*Päälaskenta!E$15)+(Päälaskenta!C$15 + F1959*Päälaskenta!E$15)*(F1959-(Päälaskenta!D$24+Päälaskenta!D$20)),F1959*Päälaskenta!C$15 + F1959*F1959*Päälaskenta!E$15)</f>
        <v>100.51912041999999</v>
      </c>
      <c r="N1959" s="8">
        <f>IF(F1959&gt;Päälaskenta!D$24+Päälaskenta!D$20,2*SQRT(POWER((Päälaskenta!D$24+Päälaskenta!D$20),2)+POWER(Päälaskenta!E$15*(Päälaskenta!D$24+Päälaskenta!D$20),2))+Päälaskenta!C$15,(2*SQRT((POWER(F1959,2))+POWER(Päälaskenta!E$15*F1959,2))+Päälaskenta!C$15))</f>
        <v>7.8083261120685199</v>
      </c>
      <c r="O1959" s="8">
        <f t="shared" si="213"/>
        <v>12.873325086235599</v>
      </c>
      <c r="P1959" s="8">
        <f>Päälaskenta!F$15</f>
        <v>0.08</v>
      </c>
      <c r="Q1959" s="8">
        <f t="shared" si="214"/>
        <v>6901.6434159150904</v>
      </c>
      <c r="R1959" s="8">
        <f t="shared" si="215"/>
        <v>2.4870890130695801E-2</v>
      </c>
      <c r="S1959" s="8">
        <f t="shared" si="216"/>
        <v>1.31212431433857E-7</v>
      </c>
    </row>
    <row r="1960" spans="1:19" x14ac:dyDescent="0.2">
      <c r="A1960" s="8">
        <v>1958</v>
      </c>
      <c r="B1960" s="8">
        <f>IF(Päälaskenta!C$7,Päälaskenta!E$7,Päälaskenta!G$5)</f>
        <v>2.5</v>
      </c>
      <c r="C1960" s="56">
        <v>4.2000000000000003E-2</v>
      </c>
      <c r="D1960" s="92">
        <f t="shared" si="210"/>
        <v>59.523809999999997</v>
      </c>
      <c r="E1960" s="8">
        <f>Päälaskenta!F$15</f>
        <v>0.08</v>
      </c>
      <c r="F1960" s="93">
        <f>SQRT(POWER(Päälaskenta!C$15/(2*Päälaskenta!E$15),2)+(D1960/Päälaskenta!E$15))-Päälaskenta!C$15/(2*Päälaskenta!E$15)</f>
        <v>6.3596000000000004</v>
      </c>
      <c r="G1960" s="57">
        <f>2*SQRT((POWER(F1960,2))+POWER(Päälaskenta!E$15*F1960,2))+Päälaskenta!C$15</f>
        <v>20.99</v>
      </c>
      <c r="H1960" s="57">
        <f t="shared" si="211"/>
        <v>2.84</v>
      </c>
      <c r="I1960" s="62">
        <f t="shared" si="212"/>
        <v>3.0000000000000001E-6</v>
      </c>
      <c r="M1960" s="8">
        <f>IF(F1960&gt;(Päälaskenta!D$24+Päälaskenta!D$20),(F1960*Päälaskenta!C$15 + F1960*F1960*Päälaskenta!E$15)+(Päälaskenta!C$15 + F1960*Päälaskenta!E$15)*(F1960-(Päälaskenta!D$24+Päälaskenta!D$20)),F1960*Päälaskenta!C$15 + F1960*F1960*Päälaskenta!E$15)</f>
        <v>103.13530432</v>
      </c>
      <c r="N1960" s="8">
        <f>IF(F1960&gt;Päälaskenta!D$24+Päälaskenta!D$20,2*SQRT(POWER((Päälaskenta!D$24+Päälaskenta!D$20),2)+POWER(Päälaskenta!E$15*(Päälaskenta!D$24+Päälaskenta!D$20),2))+Päälaskenta!C$15,(2*SQRT((POWER(F1960,2))+POWER(Päälaskenta!E$15*F1960,2))+Päälaskenta!C$15))</f>
        <v>7.8083261120685199</v>
      </c>
      <c r="O1960" s="8">
        <f t="shared" si="213"/>
        <v>13.208375628752799</v>
      </c>
      <c r="P1960" s="8">
        <f>Päälaskenta!F$15</f>
        <v>0.08</v>
      </c>
      <c r="Q1960" s="8">
        <f t="shared" si="214"/>
        <v>7203.6119224846198</v>
      </c>
      <c r="R1960" s="8">
        <f t="shared" si="215"/>
        <v>2.4240002164954099E-2</v>
      </c>
      <c r="S1960" s="8">
        <f t="shared" si="216"/>
        <v>1.2044240001325901E-7</v>
      </c>
    </row>
    <row r="1961" spans="1:19" x14ac:dyDescent="0.2">
      <c r="A1961" s="8">
        <v>1959</v>
      </c>
      <c r="B1961" s="8">
        <f>IF(Päälaskenta!C$7,Päälaskenta!E$7,Päälaskenta!G$5)</f>
        <v>2.5</v>
      </c>
      <c r="C1961" s="56">
        <v>4.1000000000000002E-2</v>
      </c>
      <c r="D1961" s="92">
        <f t="shared" si="210"/>
        <v>60.975610000000003</v>
      </c>
      <c r="E1961" s="8">
        <f>Päälaskenta!F$15</f>
        <v>0.08</v>
      </c>
      <c r="F1961" s="93">
        <f>SQRT(POWER(Päälaskenta!C$15/(2*Päälaskenta!E$15),2)+(D1961/Päälaskenta!E$15))-Päälaskenta!C$15/(2*Päälaskenta!E$15)</f>
        <v>6.4515000000000002</v>
      </c>
      <c r="G1961" s="57">
        <f>2*SQRT((POWER(F1961,2))+POWER(Päälaskenta!E$15*F1961,2))+Päälaskenta!C$15</f>
        <v>21.25</v>
      </c>
      <c r="H1961" s="57">
        <f t="shared" si="211"/>
        <v>2.87</v>
      </c>
      <c r="I1961" s="62">
        <f t="shared" si="212"/>
        <v>3.0000000000000001E-6</v>
      </c>
      <c r="M1961" s="8">
        <f>IF(F1961&gt;(Päälaskenta!D$24+Päälaskenta!D$20),(F1961*Päälaskenta!C$15 + F1961*F1961*Päälaskenta!E$15)+(Päälaskenta!C$15 + F1961*Päälaskenta!E$15)*(F1961-(Päälaskenta!D$24+Päälaskenta!D$20)),F1961*Päälaskenta!C$15 + F1961*F1961*Päälaskenta!E$15)</f>
        <v>105.8851545</v>
      </c>
      <c r="N1961" s="8">
        <f>IF(F1961&gt;Päälaskenta!D$24+Päälaskenta!D$20,2*SQRT(POWER((Päälaskenta!D$24+Päälaskenta!D$20),2)+POWER(Päälaskenta!E$15*(Päälaskenta!D$24+Päälaskenta!D$20),2))+Päälaskenta!C$15,(2*SQRT((POWER(F1961,2))+POWER(Päälaskenta!E$15*F1961,2))+Päälaskenta!C$15))</f>
        <v>7.8083261120685199</v>
      </c>
      <c r="O1961" s="8">
        <f t="shared" si="213"/>
        <v>13.560544600762</v>
      </c>
      <c r="P1961" s="8">
        <f>Päälaskenta!F$15</f>
        <v>0.08</v>
      </c>
      <c r="Q1961" s="8">
        <f t="shared" si="214"/>
        <v>7526.5596627136501</v>
      </c>
      <c r="R1961" s="8">
        <f t="shared" si="215"/>
        <v>2.3610486397316399E-2</v>
      </c>
      <c r="S1961" s="8">
        <f t="shared" si="216"/>
        <v>1.10328318731988E-7</v>
      </c>
    </row>
    <row r="1962" spans="1:19" x14ac:dyDescent="0.2">
      <c r="A1962" s="8">
        <v>1960</v>
      </c>
      <c r="B1962" s="8">
        <f>IF(Päälaskenta!C$7,Päälaskenta!E$7,Päälaskenta!G$5)</f>
        <v>2.5</v>
      </c>
      <c r="C1962" s="56">
        <v>0.04</v>
      </c>
      <c r="D1962" s="92">
        <f t="shared" si="210"/>
        <v>62.5</v>
      </c>
      <c r="E1962" s="8">
        <f>Päälaskenta!F$15</f>
        <v>0.08</v>
      </c>
      <c r="F1962" s="93">
        <f>SQRT(POWER(Päälaskenta!C$15/(2*Päälaskenta!E$15),2)+(D1962/Päälaskenta!E$15))-Päälaskenta!C$15/(2*Päälaskenta!E$15)</f>
        <v>6.5467000000000004</v>
      </c>
      <c r="G1962" s="57">
        <f>2*SQRT((POWER(F1962,2))+POWER(Päälaskenta!E$15*F1962,2))+Päälaskenta!C$15</f>
        <v>21.52</v>
      </c>
      <c r="H1962" s="57">
        <f t="shared" si="211"/>
        <v>2.9</v>
      </c>
      <c r="I1962" s="62">
        <f t="shared" si="212"/>
        <v>1.9999999999999999E-6</v>
      </c>
      <c r="M1962" s="8">
        <f>IF(F1962&gt;(Päälaskenta!D$24+Päälaskenta!D$20),(F1962*Päälaskenta!C$15 + F1962*F1962*Päälaskenta!E$15)+(Päälaskenta!C$15 + F1962*Päälaskenta!E$15)*(F1962-(Päälaskenta!D$24+Päälaskenta!D$20)),F1962*Päälaskenta!C$15 + F1962*F1962*Päälaskenta!E$15)</f>
        <v>108.76937178</v>
      </c>
      <c r="N1962" s="8">
        <f>IF(F1962&gt;Päälaskenta!D$24+Päälaskenta!D$20,2*SQRT(POWER((Päälaskenta!D$24+Päälaskenta!D$20),2)+POWER(Päälaskenta!E$15*(Päälaskenta!D$24+Päälaskenta!D$20),2))+Päälaskenta!C$15,(2*SQRT((POWER(F1962,2))+POWER(Päälaskenta!E$15*F1962,2))+Päälaskenta!C$15))</f>
        <v>7.8083261120685199</v>
      </c>
      <c r="O1962" s="8">
        <f t="shared" si="213"/>
        <v>13.9299217551744</v>
      </c>
      <c r="P1962" s="8">
        <f>Päälaskenta!F$15</f>
        <v>0.08</v>
      </c>
      <c r="Q1962" s="8">
        <f t="shared" si="214"/>
        <v>7871.3474763596496</v>
      </c>
      <c r="R1962" s="8">
        <f t="shared" si="215"/>
        <v>2.2984411503787799E-2</v>
      </c>
      <c r="S1962" s="8">
        <f t="shared" si="216"/>
        <v>1.00874605272566E-7</v>
      </c>
    </row>
    <row r="1963" spans="1:19" x14ac:dyDescent="0.2">
      <c r="A1963" s="8">
        <v>1961</v>
      </c>
      <c r="B1963" s="8">
        <f>IF(Päälaskenta!C$7,Päälaskenta!E$7,Päälaskenta!G$5)</f>
        <v>2.5</v>
      </c>
      <c r="C1963" s="56">
        <v>3.9E-2</v>
      </c>
      <c r="D1963" s="92">
        <f t="shared" si="210"/>
        <v>64.102559999999997</v>
      </c>
      <c r="E1963" s="8">
        <f>Päälaskenta!F$15</f>
        <v>0.08</v>
      </c>
      <c r="F1963" s="93">
        <f>SQRT(POWER(Päälaskenta!C$15/(2*Päälaskenta!E$15),2)+(D1963/Päälaskenta!E$15))-Päälaskenta!C$15/(2*Päälaskenta!E$15)</f>
        <v>6.6456999999999997</v>
      </c>
      <c r="G1963" s="57">
        <f>2*SQRT((POWER(F1963,2))+POWER(Päälaskenta!E$15*F1963,2))+Päälaskenta!C$15</f>
        <v>21.8</v>
      </c>
      <c r="H1963" s="57">
        <f t="shared" si="211"/>
        <v>2.94</v>
      </c>
      <c r="I1963" s="62">
        <f t="shared" si="212"/>
        <v>1.9999999999999999E-6</v>
      </c>
      <c r="M1963" s="8">
        <f>IF(F1963&gt;(Päälaskenta!D$24+Päälaskenta!D$20),(F1963*Päälaskenta!C$15 + F1963*F1963*Päälaskenta!E$15)+(Päälaskenta!C$15 + F1963*Päälaskenta!E$15)*(F1963-(Päälaskenta!D$24+Päälaskenta!D$20)),F1963*Päälaskenta!C$15 + F1963*F1963*Päälaskenta!E$15)</f>
        <v>111.80716698000001</v>
      </c>
      <c r="N1963" s="8">
        <f>IF(F1963&gt;Päälaskenta!D$24+Päälaskenta!D$20,2*SQRT(POWER((Päälaskenta!D$24+Päälaskenta!D$20),2)+POWER(Päälaskenta!E$15*(Päälaskenta!D$24+Päälaskenta!D$20),2))+Päälaskenta!C$15,(2*SQRT((POWER(F1963,2))+POWER(Päälaskenta!E$15*F1963,2))+Päälaskenta!C$15))</f>
        <v>7.8083261120685199</v>
      </c>
      <c r="O1963" s="8">
        <f t="shared" si="213"/>
        <v>14.318967391383801</v>
      </c>
      <c r="P1963" s="8">
        <f>Päälaskenta!F$15</f>
        <v>0.08</v>
      </c>
      <c r="Q1963" s="8">
        <f t="shared" si="214"/>
        <v>8241.1431186194895</v>
      </c>
      <c r="R1963" s="8">
        <f t="shared" si="215"/>
        <v>2.23599261793942E-2</v>
      </c>
      <c r="S1963" s="8">
        <f t="shared" si="216"/>
        <v>9.2024847136541095E-8</v>
      </c>
    </row>
    <row r="1964" spans="1:19" x14ac:dyDescent="0.2">
      <c r="A1964" s="8">
        <v>1962</v>
      </c>
      <c r="B1964" s="8">
        <f>IF(Päälaskenta!C$7,Päälaskenta!E$7,Päälaskenta!G$5)</f>
        <v>2.5</v>
      </c>
      <c r="C1964" s="56">
        <v>3.7999999999999999E-2</v>
      </c>
      <c r="D1964" s="92">
        <f t="shared" si="210"/>
        <v>65.789469999999994</v>
      </c>
      <c r="E1964" s="8">
        <f>Päälaskenta!F$15</f>
        <v>0.08</v>
      </c>
      <c r="F1964" s="93">
        <f>SQRT(POWER(Päälaskenta!C$15/(2*Päälaskenta!E$15),2)+(D1964/Päälaskenta!E$15))-Päälaskenta!C$15/(2*Päälaskenta!E$15)</f>
        <v>6.7485999999999997</v>
      </c>
      <c r="G1964" s="57">
        <f>2*SQRT((POWER(F1964,2))+POWER(Päälaskenta!E$15*F1964,2))+Päälaskenta!C$15</f>
        <v>22.09</v>
      </c>
      <c r="H1964" s="57">
        <f t="shared" si="211"/>
        <v>2.98</v>
      </c>
      <c r="I1964" s="62">
        <f t="shared" si="212"/>
        <v>1.9999999999999999E-6</v>
      </c>
      <c r="M1964" s="8">
        <f>IF(F1964&gt;(Päälaskenta!D$24+Päälaskenta!D$20),(F1964*Päälaskenta!C$15 + F1964*F1964*Päälaskenta!E$15)+(Päälaskenta!C$15 + F1964*Päälaskenta!E$15)*(F1964-(Päälaskenta!D$24+Päälaskenta!D$20)),F1964*Päälaskenta!C$15 + F1964*F1964*Päälaskenta!E$15)</f>
        <v>115.00618392</v>
      </c>
      <c r="N1964" s="8">
        <f>IF(F1964&gt;Päälaskenta!D$24+Päälaskenta!D$20,2*SQRT(POWER((Päälaskenta!D$24+Päälaskenta!D$20),2)+POWER(Päälaskenta!E$15*(Päälaskenta!D$24+Päälaskenta!D$20),2))+Päälaskenta!C$15,(2*SQRT((POWER(F1964,2))+POWER(Päälaskenta!E$15*F1964,2))+Päälaskenta!C$15))</f>
        <v>7.8083261120685199</v>
      </c>
      <c r="O1964" s="8">
        <f t="shared" si="213"/>
        <v>14.728660441352099</v>
      </c>
      <c r="P1964" s="8">
        <f>Päälaskenta!F$15</f>
        <v>0.08</v>
      </c>
      <c r="Q1964" s="8">
        <f t="shared" si="214"/>
        <v>8637.8708448863399</v>
      </c>
      <c r="R1964" s="8">
        <f t="shared" si="215"/>
        <v>2.1737961514652401E-2</v>
      </c>
      <c r="S1964" s="8">
        <f t="shared" si="216"/>
        <v>8.3765773880830602E-8</v>
      </c>
    </row>
    <row r="1965" spans="1:19" x14ac:dyDescent="0.2">
      <c r="A1965" s="8">
        <v>1963</v>
      </c>
      <c r="B1965" s="8">
        <f>IF(Päälaskenta!C$7,Päälaskenta!E$7,Päälaskenta!G$5)</f>
        <v>2.5</v>
      </c>
      <c r="C1965" s="56">
        <v>3.6999999999999998E-2</v>
      </c>
      <c r="D1965" s="92">
        <f t="shared" si="210"/>
        <v>67.567570000000003</v>
      </c>
      <c r="E1965" s="8">
        <f>Päälaskenta!F$15</f>
        <v>0.08</v>
      </c>
      <c r="F1965" s="93">
        <f>SQRT(POWER(Päälaskenta!C$15/(2*Päälaskenta!E$15),2)+(D1965/Päälaskenta!E$15))-Päälaskenta!C$15/(2*Päälaskenta!E$15)</f>
        <v>6.8556999999999997</v>
      </c>
      <c r="G1965" s="57">
        <f>2*SQRT((POWER(F1965,2))+POWER(Päälaskenta!E$15*F1965,2))+Päälaskenta!C$15</f>
        <v>22.39</v>
      </c>
      <c r="H1965" s="57">
        <f t="shared" si="211"/>
        <v>3.02</v>
      </c>
      <c r="I1965" s="62">
        <f t="shared" si="212"/>
        <v>1.9999999999999999E-6</v>
      </c>
      <c r="M1965" s="8">
        <f>IF(F1965&gt;(Päälaskenta!D$24+Päälaskenta!D$20),(F1965*Päälaskenta!C$15 + F1965*F1965*Päälaskenta!E$15)+(Päälaskenta!C$15 + F1965*Päälaskenta!E$15)*(F1965-(Päälaskenta!D$24+Päälaskenta!D$20)),F1965*Päälaskenta!C$15 + F1965*F1965*Päälaskenta!E$15)</f>
        <v>118.38075498000001</v>
      </c>
      <c r="N1965" s="8">
        <f>IF(F1965&gt;Päälaskenta!D$24+Päälaskenta!D$20,2*SQRT(POWER((Päälaskenta!D$24+Päälaskenta!D$20),2)+POWER(Päälaskenta!E$15*(Päälaskenta!D$24+Päälaskenta!D$20),2))+Päälaskenta!C$15,(2*SQRT((POWER(F1965,2))+POWER(Päälaskenta!E$15*F1965,2))+Päälaskenta!C$15))</f>
        <v>7.8083261120685199</v>
      </c>
      <c r="O1965" s="8">
        <f t="shared" si="213"/>
        <v>15.1608364303626</v>
      </c>
      <c r="P1965" s="8">
        <f>Päälaskenta!F$15</f>
        <v>0.08</v>
      </c>
      <c r="Q1965" s="8">
        <f t="shared" si="214"/>
        <v>9064.4173455311793</v>
      </c>
      <c r="R1965" s="8">
        <f t="shared" si="215"/>
        <v>2.1118297483593201E-2</v>
      </c>
      <c r="S1965" s="8">
        <f t="shared" si="216"/>
        <v>7.6067690533938697E-8</v>
      </c>
    </row>
    <row r="1966" spans="1:19" x14ac:dyDescent="0.2">
      <c r="A1966" s="8">
        <v>1964</v>
      </c>
      <c r="B1966" s="8">
        <f>IF(Päälaskenta!C$7,Päälaskenta!E$7,Päälaskenta!G$5)</f>
        <v>2.5</v>
      </c>
      <c r="C1966" s="56">
        <v>3.5999999999999997E-2</v>
      </c>
      <c r="D1966" s="92">
        <f t="shared" si="210"/>
        <v>69.44444</v>
      </c>
      <c r="E1966" s="8">
        <f>Päälaskenta!F$15</f>
        <v>0.08</v>
      </c>
      <c r="F1966" s="93">
        <f>SQRT(POWER(Päälaskenta!C$15/(2*Päälaskenta!E$15),2)+(D1966/Päälaskenta!E$15))-Päälaskenta!C$15/(2*Päälaskenta!E$15)</f>
        <v>6.9672999999999998</v>
      </c>
      <c r="G1966" s="57">
        <f>2*SQRT((POWER(F1966,2))+POWER(Päälaskenta!E$15*F1966,2))+Päälaskenta!C$15</f>
        <v>22.71</v>
      </c>
      <c r="H1966" s="57">
        <f t="shared" si="211"/>
        <v>3.06</v>
      </c>
      <c r="I1966" s="62">
        <f t="shared" si="212"/>
        <v>1.9999999999999999E-6</v>
      </c>
      <c r="M1966" s="8">
        <f>IF(F1966&gt;(Päälaskenta!D$24+Päälaskenta!D$20),(F1966*Päälaskenta!C$15 + F1966*F1966*Päälaskenta!E$15)+(Päälaskenta!C$15 + F1966*Päälaskenta!E$15)*(F1966-(Päälaskenta!D$24+Päälaskenta!D$20)),F1966*Päälaskenta!C$15 + F1966*F1966*Päälaskenta!E$15)</f>
        <v>121.94592858</v>
      </c>
      <c r="N1966" s="8">
        <f>IF(F1966&gt;Päälaskenta!D$24+Päälaskenta!D$20,2*SQRT(POWER((Päälaskenta!D$24+Päälaskenta!D$20),2)+POWER(Päälaskenta!E$15*(Päälaskenta!D$24+Päälaskenta!D$20),2))+Päälaskenta!C$15,(2*SQRT((POWER(F1966,2))+POWER(Päälaskenta!E$15*F1966,2))+Päälaskenta!C$15))</f>
        <v>7.8083261120685199</v>
      </c>
      <c r="O1966" s="8">
        <f t="shared" si="213"/>
        <v>15.617422585811401</v>
      </c>
      <c r="P1966" s="8">
        <f>Päälaskenta!F$15</f>
        <v>0.08</v>
      </c>
      <c r="Q1966" s="8">
        <f t="shared" si="214"/>
        <v>9523.9453052745903</v>
      </c>
      <c r="R1966" s="8">
        <f t="shared" si="215"/>
        <v>2.0500889444291098E-2</v>
      </c>
      <c r="S1966" s="8">
        <f t="shared" si="216"/>
        <v>6.8904285241786396E-8</v>
      </c>
    </row>
    <row r="1967" spans="1:19" x14ac:dyDescent="0.2">
      <c r="A1967" s="8">
        <v>1965</v>
      </c>
      <c r="B1967" s="8">
        <f>IF(Päälaskenta!C$7,Päälaskenta!E$7,Päälaskenta!G$5)</f>
        <v>2.5</v>
      </c>
      <c r="C1967" s="56">
        <v>3.5000000000000003E-2</v>
      </c>
      <c r="D1967" s="92">
        <f t="shared" si="210"/>
        <v>71.428569999999993</v>
      </c>
      <c r="E1967" s="8">
        <f>Päälaskenta!F$15</f>
        <v>0.08</v>
      </c>
      <c r="F1967" s="93">
        <f>SQRT(POWER(Päälaskenta!C$15/(2*Päälaskenta!E$15),2)+(D1967/Päälaskenta!E$15))-Päälaskenta!C$15/(2*Päälaskenta!E$15)</f>
        <v>7.0835999999999997</v>
      </c>
      <c r="G1967" s="57">
        <f>2*SQRT((POWER(F1967,2))+POWER(Päälaskenta!E$15*F1967,2))+Päälaskenta!C$15</f>
        <v>23.04</v>
      </c>
      <c r="H1967" s="57">
        <f t="shared" si="211"/>
        <v>3.1</v>
      </c>
      <c r="I1967" s="62">
        <f t="shared" si="212"/>
        <v>1.9999999999999999E-6</v>
      </c>
      <c r="M1967" s="8">
        <f>IF(F1967&gt;(Päälaskenta!D$24+Päälaskenta!D$20),(F1967*Päälaskenta!C$15 + F1967*F1967*Päälaskenta!E$15)+(Päälaskenta!C$15 + F1967*Päälaskenta!E$15)*(F1967-(Päälaskenta!D$24+Päälaskenta!D$20)),F1967*Päälaskenta!C$15 + F1967*F1967*Päälaskenta!E$15)</f>
        <v>125.71425791999999</v>
      </c>
      <c r="N1967" s="8">
        <f>IF(F1967&gt;Päälaskenta!D$24+Päälaskenta!D$20,2*SQRT(POWER((Päälaskenta!D$24+Päälaskenta!D$20),2)+POWER(Päälaskenta!E$15*(Päälaskenta!D$24+Päälaskenta!D$20),2))+Päälaskenta!C$15,(2*SQRT((POWER(F1967,2))+POWER(Päälaskenta!E$15*F1967,2))+Päälaskenta!C$15))</f>
        <v>7.8083261120685199</v>
      </c>
      <c r="O1967" s="8">
        <f t="shared" si="213"/>
        <v>16.1000265762077</v>
      </c>
      <c r="P1967" s="8">
        <f>Päälaskenta!F$15</f>
        <v>0.08</v>
      </c>
      <c r="Q1967" s="8">
        <f t="shared" si="214"/>
        <v>10019.489882616501</v>
      </c>
      <c r="R1967" s="8">
        <f t="shared" si="215"/>
        <v>1.98863680330588E-2</v>
      </c>
      <c r="S1967" s="8">
        <f t="shared" si="216"/>
        <v>6.2257086850065597E-8</v>
      </c>
    </row>
    <row r="1968" spans="1:19" x14ac:dyDescent="0.2">
      <c r="A1968" s="8">
        <v>1966</v>
      </c>
      <c r="B1968" s="8">
        <f>IF(Päälaskenta!C$7,Päälaskenta!E$7,Päälaskenta!G$5)</f>
        <v>2.5</v>
      </c>
      <c r="C1968" s="56">
        <v>3.4000000000000002E-2</v>
      </c>
      <c r="D1968" s="92">
        <f t="shared" si="210"/>
        <v>73.529409999999999</v>
      </c>
      <c r="E1968" s="8">
        <f>Päälaskenta!F$15</f>
        <v>0.08</v>
      </c>
      <c r="F1968" s="93">
        <f>SQRT(POWER(Päälaskenta!C$15/(2*Päälaskenta!E$15),2)+(D1968/Päälaskenta!E$15))-Päälaskenta!C$15/(2*Päälaskenta!E$15)</f>
        <v>7.2050999999999998</v>
      </c>
      <c r="G1968" s="57">
        <f>2*SQRT((POWER(F1968,2))+POWER(Päälaskenta!E$15*F1968,2))+Päälaskenta!C$15</f>
        <v>23.38</v>
      </c>
      <c r="H1968" s="57">
        <f t="shared" si="211"/>
        <v>3.14</v>
      </c>
      <c r="I1968" s="62">
        <f t="shared" si="212"/>
        <v>1.9999999999999999E-6</v>
      </c>
      <c r="M1968" s="8">
        <f>IF(F1968&gt;(Päälaskenta!D$24+Päälaskenta!D$20),(F1968*Päälaskenta!C$15 + F1968*F1968*Päälaskenta!E$15)+(Päälaskenta!C$15 + F1968*Päälaskenta!E$15)*(F1968-(Päälaskenta!D$24+Päälaskenta!D$20)),F1968*Päälaskenta!C$15 + F1968*F1968*Päälaskenta!E$15)</f>
        <v>129.70886202</v>
      </c>
      <c r="N1968" s="8">
        <f>IF(F1968&gt;Päälaskenta!D$24+Päälaskenta!D$20,2*SQRT(POWER((Päälaskenta!D$24+Päälaskenta!D$20),2)+POWER(Päälaskenta!E$15*(Päälaskenta!D$24+Päälaskenta!D$20),2))+Päälaskenta!C$15,(2*SQRT((POWER(F1968,2))+POWER(Päälaskenta!E$15*F1968,2))+Päälaskenta!C$15))</f>
        <v>7.8083261120685199</v>
      </c>
      <c r="O1968" s="8">
        <f t="shared" si="213"/>
        <v>16.611609217950399</v>
      </c>
      <c r="P1968" s="8">
        <f>Päälaskenta!F$15</f>
        <v>0.08</v>
      </c>
      <c r="Q1968" s="8">
        <f t="shared" si="214"/>
        <v>10555.7103861326</v>
      </c>
      <c r="R1968" s="8">
        <f t="shared" si="215"/>
        <v>1.92739336469895E-2</v>
      </c>
      <c r="S1968" s="8">
        <f t="shared" si="216"/>
        <v>5.60925372648012E-8</v>
      </c>
    </row>
    <row r="1969" spans="1:19" x14ac:dyDescent="0.2">
      <c r="A1969" s="8">
        <v>1967</v>
      </c>
      <c r="B1969" s="8">
        <f>IF(Päälaskenta!C$7,Päälaskenta!E$7,Päälaskenta!G$5)</f>
        <v>2.5</v>
      </c>
      <c r="C1969" s="56">
        <v>3.3000000000000002E-2</v>
      </c>
      <c r="D1969" s="92">
        <f t="shared" si="210"/>
        <v>75.757580000000004</v>
      </c>
      <c r="E1969" s="8">
        <f>Päälaskenta!F$15</f>
        <v>0.08</v>
      </c>
      <c r="F1969" s="93">
        <f>SQRT(POWER(Päälaskenta!C$15/(2*Päälaskenta!E$15),2)+(D1969/Päälaskenta!E$15))-Päälaskenta!C$15/(2*Päälaskenta!E$15)</f>
        <v>7.3322000000000003</v>
      </c>
      <c r="G1969" s="57">
        <f>2*SQRT((POWER(F1969,2))+POWER(Päälaskenta!E$15*F1969,2))+Päälaskenta!C$15</f>
        <v>23.74</v>
      </c>
      <c r="H1969" s="57">
        <f t="shared" si="211"/>
        <v>3.19</v>
      </c>
      <c r="I1969" s="62">
        <f t="shared" si="212"/>
        <v>9.9999999999999995E-7</v>
      </c>
      <c r="M1969" s="8">
        <f>IF(F1969&gt;(Päälaskenta!D$24+Päälaskenta!D$20),(F1969*Päälaskenta!C$15 + F1969*F1969*Päälaskenta!E$15)+(Päälaskenta!C$15 + F1969*Päälaskenta!E$15)*(F1969-(Päälaskenta!D$24+Päälaskenta!D$20)),F1969*Päälaskenta!C$15 + F1969*F1969*Päälaskenta!E$15)</f>
        <v>133.95077368</v>
      </c>
      <c r="N1969" s="8">
        <f>IF(F1969&gt;Päälaskenta!D$24+Päälaskenta!D$20,2*SQRT(POWER((Päälaskenta!D$24+Päälaskenta!D$20),2)+POWER(Päälaskenta!E$15*(Päälaskenta!D$24+Päälaskenta!D$20),2))+Päälaskenta!C$15,(2*SQRT((POWER(F1969,2))+POWER(Päälaskenta!E$15*F1969,2))+Päälaskenta!C$15))</f>
        <v>7.8083261120685199</v>
      </c>
      <c r="O1969" s="8">
        <f t="shared" si="213"/>
        <v>17.1548641485358</v>
      </c>
      <c r="P1969" s="8">
        <f>Päälaskenta!F$15</f>
        <v>0.08</v>
      </c>
      <c r="Q1969" s="8">
        <f t="shared" si="214"/>
        <v>11137.304529711</v>
      </c>
      <c r="R1969" s="8">
        <f t="shared" si="215"/>
        <v>1.8663572679112301E-2</v>
      </c>
      <c r="S1969" s="8">
        <f t="shared" si="216"/>
        <v>5.0387153853565503E-8</v>
      </c>
    </row>
    <row r="1970" spans="1:19" x14ac:dyDescent="0.2">
      <c r="A1970" s="8">
        <v>1968</v>
      </c>
      <c r="B1970" s="8">
        <f>IF(Päälaskenta!C$7,Päälaskenta!E$7,Päälaskenta!G$5)</f>
        <v>2.5</v>
      </c>
      <c r="C1970" s="56">
        <v>3.2000000000000001E-2</v>
      </c>
      <c r="D1970" s="92">
        <f t="shared" si="210"/>
        <v>78.125</v>
      </c>
      <c r="E1970" s="8">
        <f>Päälaskenta!F$15</f>
        <v>0.08</v>
      </c>
      <c r="F1970" s="93">
        <f>SQRT(POWER(Päälaskenta!C$15/(2*Päälaskenta!E$15),2)+(D1970/Päälaskenta!E$15))-Päälaskenta!C$15/(2*Päälaskenta!E$15)</f>
        <v>7.4652000000000003</v>
      </c>
      <c r="G1970" s="57">
        <f>2*SQRT((POWER(F1970,2))+POWER(Päälaskenta!E$15*F1970,2))+Päälaskenta!C$15</f>
        <v>24.11</v>
      </c>
      <c r="H1970" s="57">
        <f t="shared" si="211"/>
        <v>3.24</v>
      </c>
      <c r="I1970" s="62">
        <f t="shared" si="212"/>
        <v>9.9999999999999995E-7</v>
      </c>
      <c r="M1970" s="8">
        <f>IF(F1970&gt;(Päälaskenta!D$24+Päälaskenta!D$20),(F1970*Päälaskenta!C$15 + F1970*F1970*Päälaskenta!E$15)+(Päälaskenta!C$15 + F1970*Päälaskenta!E$15)*(F1970-(Päälaskenta!D$24+Päälaskenta!D$20)),F1970*Päälaskenta!C$15 + F1970*F1970*Päälaskenta!E$15)</f>
        <v>138.45878207999999</v>
      </c>
      <c r="N1970" s="8">
        <f>IF(F1970&gt;Päälaskenta!D$24+Päälaskenta!D$20,2*SQRT(POWER((Päälaskenta!D$24+Päälaskenta!D$20),2)+POWER(Päälaskenta!E$15*(Päälaskenta!D$24+Päälaskenta!D$20),2))+Päälaskenta!C$15,(2*SQRT((POWER(F1970,2))+POWER(Päälaskenta!E$15*F1970,2))+Päälaskenta!C$15))</f>
        <v>7.8083261120685199</v>
      </c>
      <c r="O1970" s="8">
        <f t="shared" si="213"/>
        <v>17.732197668588501</v>
      </c>
      <c r="P1970" s="8">
        <f>Päälaskenta!F$15</f>
        <v>0.08</v>
      </c>
      <c r="Q1970" s="8">
        <f t="shared" si="214"/>
        <v>11768.981931197601</v>
      </c>
      <c r="R1970" s="8">
        <f t="shared" si="215"/>
        <v>1.8055914998266601E-2</v>
      </c>
      <c r="S1970" s="8">
        <f t="shared" si="216"/>
        <v>4.5123442531382402E-8</v>
      </c>
    </row>
    <row r="1971" spans="1:19" x14ac:dyDescent="0.2">
      <c r="A1971" s="8">
        <v>1969</v>
      </c>
      <c r="B1971" s="8">
        <f>IF(Päälaskenta!C$7,Päälaskenta!E$7,Päälaskenta!G$5)</f>
        <v>2.5</v>
      </c>
      <c r="C1971" s="56">
        <v>3.1E-2</v>
      </c>
      <c r="D1971" s="92">
        <f t="shared" si="210"/>
        <v>80.645160000000004</v>
      </c>
      <c r="E1971" s="8">
        <f>Päälaskenta!F$15</f>
        <v>0.08</v>
      </c>
      <c r="F1971" s="93">
        <f>SQRT(POWER(Päälaskenta!C$15/(2*Päälaskenta!E$15),2)+(D1971/Päälaskenta!E$15))-Päälaskenta!C$15/(2*Päälaskenta!E$15)</f>
        <v>7.6047000000000002</v>
      </c>
      <c r="G1971" s="57">
        <f>2*SQRT((POWER(F1971,2))+POWER(Päälaskenta!E$15*F1971,2))+Päälaskenta!C$15</f>
        <v>24.51</v>
      </c>
      <c r="H1971" s="57">
        <f t="shared" si="211"/>
        <v>3.29</v>
      </c>
      <c r="I1971" s="62">
        <f t="shared" si="212"/>
        <v>9.9999999999999995E-7</v>
      </c>
      <c r="M1971" s="8">
        <f>IF(F1971&gt;(Päälaskenta!D$24+Päälaskenta!D$20),(F1971*Päälaskenta!C$15 + F1971*F1971*Päälaskenta!E$15)+(Päälaskenta!C$15 + F1971*Päälaskenta!E$15)*(F1971-(Päälaskenta!D$24+Päälaskenta!D$20)),F1971*Päälaskenta!C$15 + F1971*F1971*Päälaskenta!E$15)</f>
        <v>143.26313418000001</v>
      </c>
      <c r="N1971" s="8">
        <f>IF(F1971&gt;Päälaskenta!D$24+Päälaskenta!D$20,2*SQRT(POWER((Päälaskenta!D$24+Päälaskenta!D$20),2)+POWER(Päälaskenta!E$15*(Päälaskenta!D$24+Päälaskenta!D$20),2))+Päälaskenta!C$15,(2*SQRT((POWER(F1971,2))+POWER(Päälaskenta!E$15*F1971,2))+Päälaskenta!C$15))</f>
        <v>7.8083261120685199</v>
      </c>
      <c r="O1971" s="8">
        <f t="shared" si="213"/>
        <v>18.347483458531901</v>
      </c>
      <c r="P1971" s="8">
        <f>Päälaskenta!F$15</f>
        <v>0.08</v>
      </c>
      <c r="Q1971" s="8">
        <f t="shared" si="214"/>
        <v>12457.439812721401</v>
      </c>
      <c r="R1971" s="8">
        <f t="shared" si="215"/>
        <v>1.7450407003234501E-2</v>
      </c>
      <c r="S1971" s="8">
        <f t="shared" si="216"/>
        <v>4.0273782672774603E-8</v>
      </c>
    </row>
    <row r="1972" spans="1:19" x14ac:dyDescent="0.2">
      <c r="A1972" s="8">
        <v>1970</v>
      </c>
      <c r="B1972" s="8">
        <f>IF(Päälaskenta!C$7,Päälaskenta!E$7,Päälaskenta!G$5)</f>
        <v>2.5</v>
      </c>
      <c r="C1972" s="56">
        <v>0.03</v>
      </c>
      <c r="D1972" s="92">
        <f t="shared" si="210"/>
        <v>83.333330000000004</v>
      </c>
      <c r="E1972" s="8">
        <f>Päälaskenta!F$15</f>
        <v>0.08</v>
      </c>
      <c r="F1972" s="93">
        <f>SQRT(POWER(Päälaskenta!C$15/(2*Päälaskenta!E$15),2)+(D1972/Päälaskenta!E$15))-Päälaskenta!C$15/(2*Päälaskenta!E$15)</f>
        <v>7.7511000000000001</v>
      </c>
      <c r="G1972" s="57">
        <f>2*SQRT((POWER(F1972,2))+POWER(Päälaskenta!E$15*F1972,2))+Päälaskenta!C$15</f>
        <v>24.92</v>
      </c>
      <c r="H1972" s="57">
        <f t="shared" si="211"/>
        <v>3.34</v>
      </c>
      <c r="I1972" s="62">
        <f t="shared" si="212"/>
        <v>9.9999999999999995E-7</v>
      </c>
      <c r="M1972" s="8">
        <f>IF(F1972&gt;(Päälaskenta!D$24+Päälaskenta!D$20),(F1972*Päälaskenta!C$15 + F1972*F1972*Päälaskenta!E$15)+(Päälaskenta!C$15 + F1972*Päälaskenta!E$15)*(F1972-(Päälaskenta!D$24+Päälaskenta!D$20)),F1972*Päälaskenta!C$15 + F1972*F1972*Päälaskenta!E$15)</f>
        <v>148.38883242</v>
      </c>
      <c r="N1972" s="8">
        <f>IF(F1972&gt;Päälaskenta!D$24+Päälaskenta!D$20,2*SQRT(POWER((Päälaskenta!D$24+Päälaskenta!D$20),2)+POWER(Päälaskenta!E$15*(Päälaskenta!D$24+Päälaskenta!D$20),2))+Päälaskenta!C$15,(2*SQRT((POWER(F1972,2))+POWER(Päälaskenta!E$15*F1972,2))+Päälaskenta!C$15))</f>
        <v>7.8083261120685199</v>
      </c>
      <c r="O1972" s="8">
        <f t="shared" si="213"/>
        <v>19.003923541391401</v>
      </c>
      <c r="P1972" s="8">
        <f>Päälaskenta!F$15</f>
        <v>0.08</v>
      </c>
      <c r="Q1972" s="8">
        <f t="shared" si="214"/>
        <v>13209.1056447148</v>
      </c>
      <c r="R1972" s="8">
        <f t="shared" si="215"/>
        <v>1.6847629024561599E-2</v>
      </c>
      <c r="S1972" s="8">
        <f t="shared" si="216"/>
        <v>3.5820627550752599E-8</v>
      </c>
    </row>
    <row r="1973" spans="1:19" x14ac:dyDescent="0.2">
      <c r="A1973" s="8">
        <v>1971</v>
      </c>
      <c r="B1973" s="8">
        <f>IF(Päälaskenta!C$7,Päälaskenta!E$7,Päälaskenta!G$5)</f>
        <v>2.5</v>
      </c>
      <c r="C1973" s="56">
        <v>2.9000000000000001E-2</v>
      </c>
      <c r="D1973" s="92">
        <f t="shared" si="210"/>
        <v>86.206900000000005</v>
      </c>
      <c r="E1973" s="8">
        <f>Päälaskenta!F$15</f>
        <v>0.08</v>
      </c>
      <c r="F1973" s="93">
        <f>SQRT(POWER(Päälaskenta!C$15/(2*Päälaskenta!E$15),2)+(D1973/Päälaskenta!E$15))-Päälaskenta!C$15/(2*Päälaskenta!E$15)</f>
        <v>7.9051999999999998</v>
      </c>
      <c r="G1973" s="57">
        <f>2*SQRT((POWER(F1973,2))+POWER(Päälaskenta!E$15*F1973,2))+Päälaskenta!C$15</f>
        <v>25.36</v>
      </c>
      <c r="H1973" s="57">
        <f t="shared" si="211"/>
        <v>3.4</v>
      </c>
      <c r="I1973" s="62">
        <f t="shared" si="212"/>
        <v>9.9999999999999995E-7</v>
      </c>
      <c r="M1973" s="8">
        <f>IF(F1973&gt;(Päälaskenta!D$24+Päälaskenta!D$20),(F1973*Päälaskenta!C$15 + F1973*F1973*Päälaskenta!E$15)+(Päälaskenta!C$15 + F1973*Päälaskenta!E$15)*(F1973-(Päälaskenta!D$24+Päälaskenta!D$20)),F1973*Päälaskenta!C$15 + F1973*F1973*Päälaskenta!E$15)</f>
        <v>153.87673408000001</v>
      </c>
      <c r="N1973" s="8">
        <f>IF(F1973&gt;Päälaskenta!D$24+Päälaskenta!D$20,2*SQRT(POWER((Päälaskenta!D$24+Päälaskenta!D$20),2)+POWER(Päälaskenta!E$15*(Päälaskenta!D$24+Päälaskenta!D$20),2))+Päälaskenta!C$15,(2*SQRT((POWER(F1973,2))+POWER(Päälaskenta!E$15*F1973,2))+Päälaskenta!C$15))</f>
        <v>7.8083261120685199</v>
      </c>
      <c r="O1973" s="8">
        <f t="shared" si="213"/>
        <v>19.706750444524701</v>
      </c>
      <c r="P1973" s="8">
        <f>Päälaskenta!F$15</f>
        <v>0.08</v>
      </c>
      <c r="Q1973" s="8">
        <f t="shared" si="214"/>
        <v>14033.2948814753</v>
      </c>
      <c r="R1973" s="8">
        <f t="shared" si="215"/>
        <v>1.6246770604711799E-2</v>
      </c>
      <c r="S1973" s="8">
        <f t="shared" si="216"/>
        <v>3.1736623160258201E-8</v>
      </c>
    </row>
    <row r="1974" spans="1:19" x14ac:dyDescent="0.2">
      <c r="A1974" s="8">
        <v>1972</v>
      </c>
      <c r="B1974" s="8">
        <f>IF(Päälaskenta!C$7,Päälaskenta!E$7,Päälaskenta!G$5)</f>
        <v>2.5</v>
      </c>
      <c r="C1974" s="56">
        <v>2.8000000000000001E-2</v>
      </c>
      <c r="D1974" s="92">
        <f t="shared" si="210"/>
        <v>89.285709999999995</v>
      </c>
      <c r="E1974" s="8">
        <f>Päälaskenta!F$15</f>
        <v>0.08</v>
      </c>
      <c r="F1974" s="93">
        <f>SQRT(POWER(Päälaskenta!C$15/(2*Päälaskenta!E$15),2)+(D1974/Päälaskenta!E$15))-Päälaskenta!C$15/(2*Päälaskenta!E$15)</f>
        <v>8.0673999999999992</v>
      </c>
      <c r="G1974" s="57">
        <f>2*SQRT((POWER(F1974,2))+POWER(Päälaskenta!E$15*F1974,2))+Päälaskenta!C$15</f>
        <v>25.82</v>
      </c>
      <c r="H1974" s="57">
        <f t="shared" si="211"/>
        <v>3.46</v>
      </c>
      <c r="I1974" s="62">
        <f t="shared" si="212"/>
        <v>9.9999999999999995E-7</v>
      </c>
      <c r="M1974" s="8">
        <f>IF(F1974&gt;(Päälaskenta!D$24+Päälaskenta!D$20),(F1974*Päälaskenta!C$15 + F1974*F1974*Päälaskenta!E$15)+(Päälaskenta!C$15 + F1974*Päälaskenta!E$15)*(F1974-(Päälaskenta!D$24+Päälaskenta!D$20)),F1974*Päälaskenta!C$15 + F1974*F1974*Päälaskenta!E$15)</f>
        <v>159.75570551999999</v>
      </c>
      <c r="N1974" s="8">
        <f>IF(F1974&gt;Päälaskenta!D$24+Päälaskenta!D$20,2*SQRT(POWER((Päälaskenta!D$24+Päälaskenta!D$20),2)+POWER(Päälaskenta!E$15*(Päälaskenta!D$24+Päälaskenta!D$20),2))+Päälaskenta!C$15,(2*SQRT((POWER(F1974,2))+POWER(Päälaskenta!E$15*F1974,2))+Päälaskenta!C$15))</f>
        <v>7.8083261120685199</v>
      </c>
      <c r="O1974" s="8">
        <f t="shared" si="213"/>
        <v>20.459661037092499</v>
      </c>
      <c r="P1974" s="8">
        <f>Päälaskenta!F$15</f>
        <v>0.08</v>
      </c>
      <c r="Q1974" s="8">
        <f t="shared" si="214"/>
        <v>14938.214115443399</v>
      </c>
      <c r="R1974" s="8">
        <f t="shared" si="215"/>
        <v>1.5648893364168599E-2</v>
      </c>
      <c r="S1974" s="8">
        <f t="shared" si="216"/>
        <v>2.8008036079840101E-8</v>
      </c>
    </row>
    <row r="1975" spans="1:19" x14ac:dyDescent="0.2">
      <c r="A1975" s="8">
        <v>1973</v>
      </c>
      <c r="B1975" s="8">
        <f>IF(Päälaskenta!C$7,Päälaskenta!E$7,Päälaskenta!G$5)</f>
        <v>2.5</v>
      </c>
      <c r="C1975" s="56">
        <v>2.7E-2</v>
      </c>
      <c r="D1975" s="92">
        <f t="shared" si="210"/>
        <v>92.592590000000001</v>
      </c>
      <c r="E1975" s="8">
        <f>Päälaskenta!F$15</f>
        <v>0.08</v>
      </c>
      <c r="F1975" s="93">
        <f>SQRT(POWER(Päälaskenta!C$15/(2*Päälaskenta!E$15),2)+(D1975/Päälaskenta!E$15))-Päälaskenta!C$15/(2*Päälaskenta!E$15)</f>
        <v>8.2386999999999997</v>
      </c>
      <c r="G1975" s="57">
        <f>2*SQRT((POWER(F1975,2))+POWER(Päälaskenta!E$15*F1975,2))+Päälaskenta!C$15</f>
        <v>26.3</v>
      </c>
      <c r="H1975" s="57">
        <f t="shared" si="211"/>
        <v>3.52</v>
      </c>
      <c r="I1975" s="62">
        <f t="shared" si="212"/>
        <v>9.9999999999999995E-7</v>
      </c>
      <c r="M1975" s="8">
        <f>IF(F1975&gt;(Päälaskenta!D$24+Päälaskenta!D$20),(F1975*Päälaskenta!C$15 + F1975*F1975*Päälaskenta!E$15)+(Päälaskenta!C$15 + F1975*Päälaskenta!E$15)*(F1975-(Päälaskenta!D$24+Päälaskenta!D$20)),F1975*Päälaskenta!C$15 + F1975*F1975*Päälaskenta!E$15)</f>
        <v>166.07876537999999</v>
      </c>
      <c r="N1975" s="8">
        <f>IF(F1975&gt;Päälaskenta!D$24+Päälaskenta!D$20,2*SQRT(POWER((Päälaskenta!D$24+Päälaskenta!D$20),2)+POWER(Päälaskenta!E$15*(Päälaskenta!D$24+Päälaskenta!D$20),2))+Päälaskenta!C$15,(2*SQRT((POWER(F1975,2))+POWER(Päälaskenta!E$15*F1975,2))+Päälaskenta!C$15))</f>
        <v>7.8083261120685199</v>
      </c>
      <c r="O1975" s="8">
        <f t="shared" si="213"/>
        <v>21.269445332631399</v>
      </c>
      <c r="P1975" s="8">
        <f>Päälaskenta!F$15</f>
        <v>0.08</v>
      </c>
      <c r="Q1975" s="8">
        <f t="shared" si="214"/>
        <v>15936.571552143099</v>
      </c>
      <c r="R1975" s="8">
        <f t="shared" si="215"/>
        <v>1.5053098415561E-2</v>
      </c>
      <c r="S1975" s="8">
        <f t="shared" si="216"/>
        <v>2.4608787913215702E-8</v>
      </c>
    </row>
    <row r="1976" spans="1:19" x14ac:dyDescent="0.2">
      <c r="A1976" s="8">
        <v>1974</v>
      </c>
      <c r="B1976" s="8">
        <f>IF(Päälaskenta!C$7,Päälaskenta!E$7,Päälaskenta!G$5)</f>
        <v>2.5</v>
      </c>
      <c r="C1976" s="56">
        <v>2.5999999999999999E-2</v>
      </c>
      <c r="D1976" s="92">
        <f t="shared" si="210"/>
        <v>96.153850000000006</v>
      </c>
      <c r="E1976" s="8">
        <f>Päälaskenta!F$15</f>
        <v>0.08</v>
      </c>
      <c r="F1976" s="93">
        <f>SQRT(POWER(Päälaskenta!C$15/(2*Päälaskenta!E$15),2)+(D1976/Päälaskenta!E$15))-Päälaskenta!C$15/(2*Päälaskenta!E$15)</f>
        <v>8.4199000000000002</v>
      </c>
      <c r="G1976" s="57">
        <f>2*SQRT((POWER(F1976,2))+POWER(Päälaskenta!E$15*F1976,2))+Päälaskenta!C$15</f>
        <v>26.82</v>
      </c>
      <c r="H1976" s="57">
        <f t="shared" si="211"/>
        <v>3.59</v>
      </c>
      <c r="I1976" s="62">
        <f t="shared" si="212"/>
        <v>9.9999999999999995E-7</v>
      </c>
      <c r="M1976" s="8">
        <f>IF(F1976&gt;(Päälaskenta!D$24+Päälaskenta!D$20),(F1976*Päälaskenta!C$15 + F1976*F1976*Päälaskenta!E$15)+(Päälaskenta!C$15 + F1976*Päälaskenta!E$15)*(F1976-(Päälaskenta!D$24+Päälaskenta!D$20)),F1976*Päälaskenta!C$15 + F1976*F1976*Päälaskenta!E$15)</f>
        <v>172.89500201999999</v>
      </c>
      <c r="N1976" s="8">
        <f>IF(F1976&gt;Päälaskenta!D$24+Päälaskenta!D$20,2*SQRT(POWER((Päälaskenta!D$24+Päälaskenta!D$20),2)+POWER(Päälaskenta!E$15*(Päälaskenta!D$24+Päälaskenta!D$20),2))+Päälaskenta!C$15,(2*SQRT((POWER(F1976,2))+POWER(Päälaskenta!E$15*F1976,2))+Päälaskenta!C$15))</f>
        <v>7.8083261120685199</v>
      </c>
      <c r="O1976" s="8">
        <f t="shared" si="213"/>
        <v>22.1423899999225</v>
      </c>
      <c r="P1976" s="8">
        <f>Päälaskenta!F$15</f>
        <v>0.08</v>
      </c>
      <c r="Q1976" s="8">
        <f t="shared" si="214"/>
        <v>17041.537815877498</v>
      </c>
      <c r="R1976" s="8">
        <f t="shared" si="215"/>
        <v>1.44596429670697E-2</v>
      </c>
      <c r="S1976" s="8">
        <f t="shared" si="216"/>
        <v>2.15210002288858E-8</v>
      </c>
    </row>
    <row r="1977" spans="1:19" x14ac:dyDescent="0.2">
      <c r="A1977" s="8">
        <v>1975</v>
      </c>
      <c r="B1977" s="8">
        <f>IF(Päälaskenta!C$7,Päälaskenta!E$7,Päälaskenta!G$5)</f>
        <v>2.5</v>
      </c>
      <c r="C1977" s="56">
        <v>2.5000000000000001E-2</v>
      </c>
      <c r="D1977" s="92">
        <f t="shared" si="210"/>
        <v>100</v>
      </c>
      <c r="E1977" s="8">
        <f>Päälaskenta!F$15</f>
        <v>0.08</v>
      </c>
      <c r="F1977" s="93">
        <f>SQRT(POWER(Päälaskenta!C$15/(2*Päälaskenta!E$15),2)+(D1977/Päälaskenta!E$15))-Päälaskenta!C$15/(2*Päälaskenta!E$15)</f>
        <v>8.6119000000000003</v>
      </c>
      <c r="G1977" s="57">
        <f>2*SQRT((POWER(F1977,2))+POWER(Päälaskenta!E$15*F1977,2))+Päälaskenta!C$15</f>
        <v>27.36</v>
      </c>
      <c r="H1977" s="57">
        <f t="shared" si="211"/>
        <v>3.65</v>
      </c>
      <c r="I1977" s="62">
        <f t="shared" si="212"/>
        <v>9.9999999999999995E-7</v>
      </c>
      <c r="M1977" s="8">
        <f>IF(F1977&gt;(Päälaskenta!D$24+Päälaskenta!D$20),(F1977*Päälaskenta!C$15 + F1977*F1977*Päälaskenta!E$15)+(Päälaskenta!C$15 + F1977*Päälaskenta!E$15)*(F1977-(Päälaskenta!D$24+Päälaskenta!D$20)),F1977*Päälaskenta!C$15 + F1977*F1977*Päälaskenta!E$15)</f>
        <v>180.26081321999999</v>
      </c>
      <c r="N1977" s="8">
        <f>IF(F1977&gt;Päälaskenta!D$24+Päälaskenta!D$20,2*SQRT(POWER((Päälaskenta!D$24+Päälaskenta!D$20),2)+POWER(Päälaskenta!E$15*(Päälaskenta!D$24+Päälaskenta!D$20),2))+Päälaskenta!C$15,(2*SQRT((POWER(F1977,2))+POWER(Päälaskenta!E$15*F1977,2))+Päälaskenta!C$15))</f>
        <v>7.8083261120685199</v>
      </c>
      <c r="O1977" s="8">
        <f t="shared" si="213"/>
        <v>23.085717813628399</v>
      </c>
      <c r="P1977" s="8">
        <f>Päälaskenta!F$15</f>
        <v>0.08</v>
      </c>
      <c r="Q1977" s="8">
        <f t="shared" si="214"/>
        <v>18268.669858319099</v>
      </c>
      <c r="R1977" s="8">
        <f t="shared" si="215"/>
        <v>1.38687935294559E-2</v>
      </c>
      <c r="S1977" s="8">
        <f t="shared" si="216"/>
        <v>1.87269116809128E-8</v>
      </c>
    </row>
    <row r="1978" spans="1:19" x14ac:dyDescent="0.2">
      <c r="A1978" s="8">
        <v>1976</v>
      </c>
      <c r="B1978" s="8">
        <f>IF(Päälaskenta!C$7,Päälaskenta!E$7,Päälaskenta!G$5)</f>
        <v>2.5</v>
      </c>
      <c r="C1978" s="56">
        <v>2.4E-2</v>
      </c>
      <c r="D1978" s="92">
        <f t="shared" si="210"/>
        <v>104.16667</v>
      </c>
      <c r="E1978" s="8">
        <f>Päälaskenta!F$15</f>
        <v>0.08</v>
      </c>
      <c r="F1978" s="93">
        <f>SQRT(POWER(Päälaskenta!C$15/(2*Päälaskenta!E$15),2)+(D1978/Päälaskenta!E$15))-Päälaskenta!C$15/(2*Päälaskenta!E$15)</f>
        <v>8.8157999999999994</v>
      </c>
      <c r="G1978" s="57">
        <f>2*SQRT((POWER(F1978,2))+POWER(Päälaskenta!E$15*F1978,2))+Päälaskenta!C$15</f>
        <v>27.93</v>
      </c>
      <c r="H1978" s="57">
        <f t="shared" si="211"/>
        <v>3.73</v>
      </c>
      <c r="I1978" s="62">
        <f t="shared" si="212"/>
        <v>9.9999999999999995E-7</v>
      </c>
      <c r="M1978" s="8">
        <f>IF(F1978&gt;(Päälaskenta!D$24+Päälaskenta!D$20),(F1978*Päälaskenta!C$15 + F1978*F1978*Päälaskenta!E$15)+(Päälaskenta!C$15 + F1978*Päälaskenta!E$15)*(F1978-(Päälaskenta!D$24+Päälaskenta!D$20)),F1978*Päälaskenta!C$15 + F1978*F1978*Päälaskenta!E$15)</f>
        <v>188.24459927999999</v>
      </c>
      <c r="N1978" s="8">
        <f>IF(F1978&gt;Päälaskenta!D$24+Päälaskenta!D$20,2*SQRT(POWER((Päälaskenta!D$24+Päälaskenta!D$20),2)+POWER(Päälaskenta!E$15*(Päälaskenta!D$24+Päälaskenta!D$20),2))+Päälaskenta!C$15,(2*SQRT((POWER(F1978,2))+POWER(Päälaskenta!E$15*F1978,2))+Päälaskenta!C$15))</f>
        <v>7.8083261120685199</v>
      </c>
      <c r="O1978" s="8">
        <f t="shared" si="213"/>
        <v>24.1081886922025</v>
      </c>
      <c r="P1978" s="8">
        <f>Päälaskenta!F$15</f>
        <v>0.08</v>
      </c>
      <c r="Q1978" s="8">
        <f t="shared" si="214"/>
        <v>19637.020470381602</v>
      </c>
      <c r="R1978" s="8">
        <f t="shared" si="215"/>
        <v>1.32805934914575E-2</v>
      </c>
      <c r="S1978" s="8">
        <f t="shared" si="216"/>
        <v>1.6207977743356801E-8</v>
      </c>
    </row>
    <row r="1979" spans="1:19" x14ac:dyDescent="0.2">
      <c r="A1979" s="8">
        <v>1977</v>
      </c>
      <c r="B1979" s="8">
        <f>IF(Päälaskenta!C$7,Päälaskenta!E$7,Päälaskenta!G$5)</f>
        <v>2.5</v>
      </c>
      <c r="C1979" s="56">
        <v>2.3E-2</v>
      </c>
      <c r="D1979" s="92">
        <f t="shared" si="210"/>
        <v>108.69565</v>
      </c>
      <c r="E1979" s="8">
        <f>Päälaskenta!F$15</f>
        <v>0.08</v>
      </c>
      <c r="F1979" s="93">
        <f>SQRT(POWER(Päälaskenta!C$15/(2*Päälaskenta!E$15),2)+(D1979/Päälaskenta!E$15))-Päälaskenta!C$15/(2*Päälaskenta!E$15)</f>
        <v>9.0330999999999992</v>
      </c>
      <c r="G1979" s="57">
        <f>2*SQRT((POWER(F1979,2))+POWER(Päälaskenta!E$15*F1979,2))+Päälaskenta!C$15</f>
        <v>28.55</v>
      </c>
      <c r="H1979" s="57">
        <f t="shared" si="211"/>
        <v>3.81</v>
      </c>
      <c r="I1979" s="62">
        <f t="shared" si="212"/>
        <v>9.9999999999999995E-7</v>
      </c>
      <c r="M1979" s="8">
        <f>IF(F1979&gt;(Päälaskenta!D$24+Päälaskenta!D$20),(F1979*Päälaskenta!C$15 + F1979*F1979*Päälaskenta!E$15)+(Päälaskenta!C$15 + F1979*Päälaskenta!E$15)*(F1979-(Päälaskenta!D$24+Päälaskenta!D$20)),F1979*Päälaskenta!C$15 + F1979*F1979*Päälaskenta!E$15)</f>
        <v>196.93612121999999</v>
      </c>
      <c r="N1979" s="8">
        <f>IF(F1979&gt;Päälaskenta!D$24+Päälaskenta!D$20,2*SQRT(POWER((Päälaskenta!D$24+Päälaskenta!D$20),2)+POWER(Päälaskenta!E$15*(Päälaskenta!D$24+Päälaskenta!D$20),2))+Päälaskenta!C$15,(2*SQRT((POWER(F1979,2))+POWER(Päälaskenta!E$15*F1979,2))+Päälaskenta!C$15))</f>
        <v>7.8083261120685199</v>
      </c>
      <c r="O1979" s="8">
        <f t="shared" si="213"/>
        <v>25.2212981877916</v>
      </c>
      <c r="P1979" s="8">
        <f>Päälaskenta!F$15</f>
        <v>0.08</v>
      </c>
      <c r="Q1979" s="8">
        <f t="shared" si="214"/>
        <v>21171.275200647899</v>
      </c>
      <c r="R1979" s="8">
        <f t="shared" si="215"/>
        <v>1.2694471610960699E-2</v>
      </c>
      <c r="S1979" s="8">
        <f t="shared" si="216"/>
        <v>1.3943955315403501E-8</v>
      </c>
    </row>
    <row r="1980" spans="1:19" x14ac:dyDescent="0.2">
      <c r="A1980" s="8">
        <v>1978</v>
      </c>
      <c r="B1980" s="8">
        <f>IF(Päälaskenta!C$7,Päälaskenta!E$7,Päälaskenta!G$5)</f>
        <v>2.5</v>
      </c>
      <c r="C1980" s="56">
        <v>2.1999999999999999E-2</v>
      </c>
      <c r="D1980" s="92">
        <f t="shared" si="210"/>
        <v>113.63636</v>
      </c>
      <c r="E1980" s="8">
        <f>Päälaskenta!F$15</f>
        <v>0.08</v>
      </c>
      <c r="F1980" s="93">
        <f>SQRT(POWER(Päälaskenta!C$15/(2*Päälaskenta!E$15),2)+(D1980/Päälaskenta!E$15))-Päälaskenta!C$15/(2*Päälaskenta!E$15)</f>
        <v>9.2651000000000003</v>
      </c>
      <c r="G1980" s="57">
        <f>2*SQRT((POWER(F1980,2))+POWER(Päälaskenta!E$15*F1980,2))+Päälaskenta!C$15</f>
        <v>29.21</v>
      </c>
      <c r="H1980" s="57">
        <f t="shared" si="211"/>
        <v>3.89</v>
      </c>
      <c r="I1980" s="62">
        <f t="shared" si="212"/>
        <v>9.9999999999999995E-7</v>
      </c>
      <c r="M1980" s="8">
        <f>IF(F1980&gt;(Päälaskenta!D$24+Päälaskenta!D$20),(F1980*Päälaskenta!C$15 + F1980*F1980*Päälaskenta!E$15)+(Päälaskenta!C$15 + F1980*Päälaskenta!E$15)*(F1980-(Päälaskenta!D$24+Päälaskenta!D$20)),F1980*Päälaskenta!C$15 + F1980*F1980*Päälaskenta!E$15)</f>
        <v>206.42408602</v>
      </c>
      <c r="N1980" s="8">
        <f>IF(F1980&gt;Päälaskenta!D$24+Päälaskenta!D$20,2*SQRT(POWER((Päälaskenta!D$24+Päälaskenta!D$20),2)+POWER(Päälaskenta!E$15*(Päälaskenta!D$24+Päälaskenta!D$20),2))+Päälaskenta!C$15,(2*SQRT((POWER(F1980,2))+POWER(Päälaskenta!E$15*F1980,2))+Päälaskenta!C$15))</f>
        <v>7.8083261120685199</v>
      </c>
      <c r="O1980" s="8">
        <f t="shared" si="213"/>
        <v>26.4364068633035</v>
      </c>
      <c r="P1980" s="8">
        <f>Päälaskenta!F$15</f>
        <v>0.08</v>
      </c>
      <c r="Q1980" s="8">
        <f t="shared" si="214"/>
        <v>22898.4103995966</v>
      </c>
      <c r="R1980" s="8">
        <f t="shared" si="215"/>
        <v>1.21109897987281E-2</v>
      </c>
      <c r="S1980" s="8">
        <f t="shared" si="216"/>
        <v>1.19198104081988E-8</v>
      </c>
    </row>
    <row r="1981" spans="1:19" x14ac:dyDescent="0.2">
      <c r="A1981" s="8">
        <v>1979</v>
      </c>
      <c r="B1981" s="8">
        <f>IF(Päälaskenta!C$7,Päälaskenta!E$7,Päälaskenta!G$5)</f>
        <v>2.5</v>
      </c>
      <c r="C1981" s="56">
        <v>2.1000000000000001E-2</v>
      </c>
      <c r="D1981" s="92">
        <f t="shared" si="210"/>
        <v>119.04761999999999</v>
      </c>
      <c r="E1981" s="8">
        <f>Päälaskenta!F$15</f>
        <v>0.08</v>
      </c>
      <c r="F1981" s="93">
        <f>SQRT(POWER(Päälaskenta!C$15/(2*Päälaskenta!E$15),2)+(D1981/Päälaskenta!E$15))-Päälaskenta!C$15/(2*Päälaskenta!E$15)</f>
        <v>9.5135000000000005</v>
      </c>
      <c r="G1981" s="57">
        <f>2*SQRT((POWER(F1981,2))+POWER(Päälaskenta!E$15*F1981,2))+Päälaskenta!C$15</f>
        <v>29.91</v>
      </c>
      <c r="H1981" s="57">
        <f t="shared" si="211"/>
        <v>3.98</v>
      </c>
      <c r="I1981" s="62">
        <f t="shared" si="212"/>
        <v>0</v>
      </c>
      <c r="M1981" s="8">
        <f>IF(F1981&gt;(Päälaskenta!D$24+Päälaskenta!D$20),(F1981*Päälaskenta!C$15 + F1981*F1981*Päälaskenta!E$15)+(Päälaskenta!C$15 + F1981*Päälaskenta!E$15)*(F1981-(Päälaskenta!D$24+Päälaskenta!D$20)),F1981*Päälaskenta!C$15 + F1981*F1981*Päälaskenta!E$15)</f>
        <v>216.8214145</v>
      </c>
      <c r="N1981" s="8">
        <f>IF(F1981&gt;Päälaskenta!D$24+Päälaskenta!D$20,2*SQRT(POWER((Päälaskenta!D$24+Päälaskenta!D$20),2)+POWER(Päälaskenta!E$15*(Päälaskenta!D$24+Päälaskenta!D$20),2))+Päälaskenta!C$15,(2*SQRT((POWER(F1981,2))+POWER(Päälaskenta!E$15*F1981,2))+Päälaskenta!C$15))</f>
        <v>7.8083261120685199</v>
      </c>
      <c r="O1981" s="8">
        <f t="shared" si="213"/>
        <v>27.767976309913799</v>
      </c>
      <c r="P1981" s="8">
        <f>Päälaskenta!F$15</f>
        <v>0.08</v>
      </c>
      <c r="Q1981" s="8">
        <f t="shared" si="214"/>
        <v>24852.781776482701</v>
      </c>
      <c r="R1981" s="8">
        <f t="shared" si="215"/>
        <v>1.15302264112847E-2</v>
      </c>
      <c r="S1981" s="8">
        <f t="shared" si="216"/>
        <v>1.01188231213913E-8</v>
      </c>
    </row>
    <row r="1982" spans="1:19" x14ac:dyDescent="0.2">
      <c r="A1982" s="8">
        <v>1980</v>
      </c>
      <c r="B1982" s="8">
        <f>IF(Päälaskenta!C$7,Päälaskenta!E$7,Päälaskenta!G$5)</f>
        <v>2.5</v>
      </c>
      <c r="C1982" s="56">
        <v>0.02</v>
      </c>
      <c r="D1982" s="92">
        <f t="shared" si="210"/>
        <v>125</v>
      </c>
      <c r="E1982" s="8">
        <f>Päälaskenta!F$15</f>
        <v>0.08</v>
      </c>
      <c r="F1982" s="93">
        <f>SQRT(POWER(Päälaskenta!C$15/(2*Päälaskenta!E$15),2)+(D1982/Päälaskenta!E$15))-Päälaskenta!C$15/(2*Päälaskenta!E$15)</f>
        <v>9.7805</v>
      </c>
      <c r="G1982" s="57">
        <f>2*SQRT((POWER(F1982,2))+POWER(Päälaskenta!E$15*F1982,2))+Päälaskenta!C$15</f>
        <v>30.66</v>
      </c>
      <c r="H1982" s="57">
        <f t="shared" si="211"/>
        <v>4.08</v>
      </c>
      <c r="I1982" s="62">
        <f t="shared" si="212"/>
        <v>0</v>
      </c>
      <c r="M1982" s="8">
        <f>IF(F1982&gt;(Päälaskenta!D$24+Päälaskenta!D$20),(F1982*Päälaskenta!C$15 + F1982*F1982*Päälaskenta!E$15)+(Päälaskenta!C$15 + F1982*Päälaskenta!E$15)*(F1982-(Päälaskenta!D$24+Päälaskenta!D$20)),F1982*Päälaskenta!C$15 + F1982*F1982*Päälaskenta!E$15)</f>
        <v>228.27251050000001</v>
      </c>
      <c r="N1982" s="8">
        <f>IF(F1982&gt;Päälaskenta!D$24+Päälaskenta!D$20,2*SQRT(POWER((Päälaskenta!D$24+Päälaskenta!D$20),2)+POWER(Päälaskenta!E$15*(Päälaskenta!D$24+Päälaskenta!D$20),2))+Päälaskenta!C$15,(2*SQRT((POWER(F1982,2))+POWER(Päälaskenta!E$15*F1982,2))+Päälaskenta!C$15))</f>
        <v>7.8083261120685199</v>
      </c>
      <c r="O1982" s="8">
        <f t="shared" si="213"/>
        <v>29.234500099475</v>
      </c>
      <c r="P1982" s="8">
        <f>Päälaskenta!F$15</f>
        <v>0.08</v>
      </c>
      <c r="Q1982" s="8">
        <f t="shared" si="214"/>
        <v>27078.6749741678</v>
      </c>
      <c r="R1982" s="8">
        <f t="shared" si="215"/>
        <v>1.09518224271687E-2</v>
      </c>
      <c r="S1982" s="8">
        <f t="shared" si="216"/>
        <v>8.5236419560980499E-9</v>
      </c>
    </row>
    <row r="1983" spans="1:19" x14ac:dyDescent="0.2">
      <c r="A1983" s="8">
        <v>1981</v>
      </c>
      <c r="B1983" s="8">
        <f>IF(Päälaskenta!C$7,Päälaskenta!E$7,Päälaskenta!G$5)</f>
        <v>2.5</v>
      </c>
      <c r="C1983" s="56">
        <v>1.9E-2</v>
      </c>
      <c r="D1983" s="92">
        <f t="shared" si="210"/>
        <v>131.57894999999999</v>
      </c>
      <c r="E1983" s="8">
        <f>Päälaskenta!F$15</f>
        <v>0.08</v>
      </c>
      <c r="F1983" s="93">
        <f>SQRT(POWER(Päälaskenta!C$15/(2*Päälaskenta!E$15),2)+(D1983/Päälaskenta!E$15))-Päälaskenta!C$15/(2*Päälaskenta!E$15)</f>
        <v>10.0684</v>
      </c>
      <c r="G1983" s="57">
        <f>2*SQRT((POWER(F1983,2))+POWER(Päälaskenta!E$15*F1983,2))+Päälaskenta!C$15</f>
        <v>31.48</v>
      </c>
      <c r="H1983" s="57">
        <f t="shared" si="211"/>
        <v>4.18</v>
      </c>
      <c r="I1983" s="62">
        <f t="shared" si="212"/>
        <v>0</v>
      </c>
      <c r="M1983" s="8">
        <f>IF(F1983&gt;(Päälaskenta!D$24+Päälaskenta!D$20),(F1983*Päälaskenta!C$15 + F1983*F1983*Päälaskenta!E$15)+(Päälaskenta!C$15 + F1983*Päälaskenta!E$15)*(F1983-(Päälaskenta!D$24+Päälaskenta!D$20)),F1983*Päälaskenta!C$15 + F1983*F1983*Päälaskenta!E$15)</f>
        <v>240.93947711999999</v>
      </c>
      <c r="N1983" s="8">
        <f>IF(F1983&gt;Päälaskenta!D$24+Päälaskenta!D$20,2*SQRT(POWER((Päälaskenta!D$24+Päälaskenta!D$20),2)+POWER(Päälaskenta!E$15*(Päälaskenta!D$24+Päälaskenta!D$20),2))+Päälaskenta!C$15,(2*SQRT((POWER(F1983,2))+POWER(Päälaskenta!E$15*F1983,2))+Päälaskenta!C$15))</f>
        <v>7.8083261120685199</v>
      </c>
      <c r="O1983" s="8">
        <f t="shared" si="213"/>
        <v>30.856738520129799</v>
      </c>
      <c r="P1983" s="8">
        <f>Päälaskenta!F$15</f>
        <v>0.08</v>
      </c>
      <c r="Q1983" s="8">
        <f t="shared" si="214"/>
        <v>29629.067956468902</v>
      </c>
      <c r="R1983" s="8">
        <f t="shared" si="215"/>
        <v>1.03760497444546E-2</v>
      </c>
      <c r="S1983" s="8">
        <f t="shared" si="216"/>
        <v>7.1194105402145502E-9</v>
      </c>
    </row>
    <row r="1984" spans="1:19" x14ac:dyDescent="0.2">
      <c r="A1984" s="8">
        <v>1982</v>
      </c>
      <c r="B1984" s="8">
        <f>IF(Päälaskenta!C$7,Päälaskenta!E$7,Päälaskenta!G$5)</f>
        <v>2.5</v>
      </c>
      <c r="C1984" s="56">
        <v>1.7999999999999999E-2</v>
      </c>
      <c r="D1984" s="92">
        <f t="shared" si="210"/>
        <v>138.88889</v>
      </c>
      <c r="E1984" s="8">
        <f>Päälaskenta!F$15</f>
        <v>0.08</v>
      </c>
      <c r="F1984" s="93">
        <f>SQRT(POWER(Päälaskenta!C$15/(2*Päälaskenta!E$15),2)+(D1984/Päälaskenta!E$15))-Päälaskenta!C$15/(2*Päälaskenta!E$15)</f>
        <v>10.3802</v>
      </c>
      <c r="G1984" s="57">
        <f>2*SQRT((POWER(F1984,2))+POWER(Päälaskenta!E$15*F1984,2))+Päälaskenta!C$15</f>
        <v>32.36</v>
      </c>
      <c r="H1984" s="57">
        <f t="shared" si="211"/>
        <v>4.29</v>
      </c>
      <c r="I1984" s="62">
        <f t="shared" si="212"/>
        <v>0</v>
      </c>
      <c r="M1984" s="8">
        <f>IF(F1984&gt;(Päälaskenta!D$24+Päälaskenta!D$20),(F1984*Päälaskenta!C$15 + F1984*F1984*Päälaskenta!E$15)+(Päälaskenta!C$15 + F1984*Päälaskenta!E$15)*(F1984-(Päälaskenta!D$24+Päälaskenta!D$20)),F1984*Päälaskenta!C$15 + F1984*F1984*Päälaskenta!E$15)</f>
        <v>255.03196407999999</v>
      </c>
      <c r="N1984" s="8">
        <f>IF(F1984&gt;Päälaskenta!D$24+Päälaskenta!D$20,2*SQRT(POWER((Päälaskenta!D$24+Päälaskenta!D$20),2)+POWER(Päälaskenta!E$15*(Päälaskenta!D$24+Päälaskenta!D$20),2))+Päälaskenta!C$15,(2*SQRT((POWER(F1984,2))+POWER(Päälaskenta!E$15*F1984,2))+Päälaskenta!C$15))</f>
        <v>7.8083261120685199</v>
      </c>
      <c r="O1984" s="8">
        <f t="shared" si="213"/>
        <v>32.661541080593899</v>
      </c>
      <c r="P1984" s="8">
        <f>Päälaskenta!F$15</f>
        <v>0.08</v>
      </c>
      <c r="Q1984" s="8">
        <f t="shared" si="214"/>
        <v>32573.3488242737</v>
      </c>
      <c r="R1984" s="8">
        <f t="shared" si="215"/>
        <v>9.8026928076191504E-3</v>
      </c>
      <c r="S1984" s="8">
        <f t="shared" si="216"/>
        <v>5.8905411891195199E-9</v>
      </c>
    </row>
    <row r="1985" spans="1:19" x14ac:dyDescent="0.2">
      <c r="A1985" s="8">
        <v>1983</v>
      </c>
      <c r="B1985" s="8">
        <f>IF(Päälaskenta!C$7,Päälaskenta!E$7,Päälaskenta!G$5)</f>
        <v>2.5</v>
      </c>
      <c r="C1985" s="56">
        <v>1.7000000000000001E-2</v>
      </c>
      <c r="D1985" s="92">
        <f t="shared" si="210"/>
        <v>147.05882</v>
      </c>
      <c r="E1985" s="8">
        <f>Päälaskenta!F$15</f>
        <v>0.08</v>
      </c>
      <c r="F1985" s="93">
        <f>SQRT(POWER(Päälaskenta!C$15/(2*Päälaskenta!E$15),2)+(D1985/Päälaskenta!E$15))-Päälaskenta!C$15/(2*Päälaskenta!E$15)</f>
        <v>10.719200000000001</v>
      </c>
      <c r="G1985" s="57">
        <f>2*SQRT((POWER(F1985,2))+POWER(Päälaskenta!E$15*F1985,2))+Päälaskenta!C$15</f>
        <v>33.32</v>
      </c>
      <c r="H1985" s="57">
        <f t="shared" si="211"/>
        <v>4.41</v>
      </c>
      <c r="I1985" s="62">
        <f t="shared" si="212"/>
        <v>0</v>
      </c>
      <c r="M1985" s="8">
        <f>IF(F1985&gt;(Päälaskenta!D$24+Päälaskenta!D$20),(F1985*Päälaskenta!C$15 + F1985*F1985*Päälaskenta!E$15)+(Päälaskenta!C$15 + F1985*Päälaskenta!E$15)*(F1985-(Päälaskenta!D$24+Päälaskenta!D$20)),F1985*Päälaskenta!C$15 + F1985*F1985*Päälaskenta!E$15)</f>
        <v>270.79505727999998</v>
      </c>
      <c r="N1985" s="8">
        <f>IF(F1985&gt;Päälaskenta!D$24+Päälaskenta!D$20,2*SQRT(POWER((Päälaskenta!D$24+Päälaskenta!D$20),2)+POWER(Päälaskenta!E$15*(Päälaskenta!D$24+Päälaskenta!D$20),2))+Päälaskenta!C$15,(2*SQRT((POWER(F1985,2))+POWER(Päälaskenta!E$15*F1985,2))+Päälaskenta!C$15))</f>
        <v>7.8083261120685199</v>
      </c>
      <c r="O1985" s="8">
        <f t="shared" si="213"/>
        <v>34.680295545220702</v>
      </c>
      <c r="P1985" s="8">
        <f>Päälaskenta!F$15</f>
        <v>0.08</v>
      </c>
      <c r="Q1985" s="8">
        <f t="shared" si="214"/>
        <v>35997.522016149902</v>
      </c>
      <c r="R1985" s="8">
        <f t="shared" si="215"/>
        <v>9.2320739717749699E-3</v>
      </c>
      <c r="S1985" s="8">
        <f t="shared" si="216"/>
        <v>4.8231948301728998E-9</v>
      </c>
    </row>
    <row r="1986" spans="1:19" x14ac:dyDescent="0.2">
      <c r="A1986" s="8">
        <v>1984</v>
      </c>
      <c r="B1986" s="8">
        <f>IF(Päälaskenta!C$7,Päälaskenta!E$7,Päälaskenta!G$5)</f>
        <v>2.5</v>
      </c>
      <c r="C1986" s="56">
        <v>1.6E-2</v>
      </c>
      <c r="D1986" s="92">
        <f t="shared" si="210"/>
        <v>156.25</v>
      </c>
      <c r="E1986" s="8">
        <f>Päälaskenta!F$15</f>
        <v>0.08</v>
      </c>
      <c r="F1986" s="93">
        <f>SQRT(POWER(Päälaskenta!C$15/(2*Päälaskenta!E$15),2)+(D1986/Päälaskenta!E$15))-Päälaskenta!C$15/(2*Päälaskenta!E$15)</f>
        <v>11.089700000000001</v>
      </c>
      <c r="G1986" s="57">
        <f>2*SQRT((POWER(F1986,2))+POWER(Päälaskenta!E$15*F1986,2))+Päälaskenta!C$15</f>
        <v>34.369999999999997</v>
      </c>
      <c r="H1986" s="57">
        <f t="shared" si="211"/>
        <v>4.55</v>
      </c>
      <c r="I1986" s="62">
        <f t="shared" si="212"/>
        <v>0</v>
      </c>
      <c r="M1986" s="8">
        <f>IF(F1986&gt;(Päälaskenta!D$24+Päälaskenta!D$20),(F1986*Päälaskenta!C$15 + F1986*F1986*Päälaskenta!E$15)+(Päälaskenta!C$15 + F1986*Päälaskenta!E$15)*(F1986-(Päälaskenta!D$24+Päälaskenta!D$20)),F1986*Päälaskenta!C$15 + F1986*F1986*Päälaskenta!E$15)</f>
        <v>288.54860217999999</v>
      </c>
      <c r="N1986" s="8">
        <f>IF(F1986&gt;Päälaskenta!D$24+Päälaskenta!D$20,2*SQRT(POWER((Päälaskenta!D$24+Päälaskenta!D$20),2)+POWER(Päälaskenta!E$15*(Päälaskenta!D$24+Päälaskenta!D$20),2))+Päälaskenta!C$15,(2*SQRT((POWER(F1986,2))+POWER(Päälaskenta!E$15*F1986,2))+Päälaskenta!C$15))</f>
        <v>7.8083261120685199</v>
      </c>
      <c r="O1986" s="8">
        <f t="shared" si="213"/>
        <v>36.953964017207298</v>
      </c>
      <c r="P1986" s="8">
        <f>Päälaskenta!F$15</f>
        <v>0.08</v>
      </c>
      <c r="Q1986" s="8">
        <f t="shared" si="214"/>
        <v>40016.245813241403</v>
      </c>
      <c r="R1986" s="8">
        <f t="shared" si="215"/>
        <v>8.6640516748733697E-3</v>
      </c>
      <c r="S1986" s="8">
        <f t="shared" si="216"/>
        <v>3.9030789216100602E-9</v>
      </c>
    </row>
    <row r="1987" spans="1:19" x14ac:dyDescent="0.2">
      <c r="A1987" s="8">
        <v>1985</v>
      </c>
      <c r="B1987" s="8">
        <f>IF(Päälaskenta!C$7,Päälaskenta!E$7,Päälaskenta!G$5)</f>
        <v>2.5</v>
      </c>
      <c r="C1987" s="56">
        <v>1.4999999999999999E-2</v>
      </c>
      <c r="D1987" s="92">
        <f t="shared" ref="D1987:D2001" si="217">B1987/C1987</f>
        <v>166.66667000000001</v>
      </c>
      <c r="E1987" s="8">
        <f>Päälaskenta!F$15</f>
        <v>0.08</v>
      </c>
      <c r="F1987" s="93">
        <f>SQRT(POWER(Päälaskenta!C$15/(2*Päälaskenta!E$15),2)+(D1987/Päälaskenta!E$15))-Päälaskenta!C$15/(2*Päälaskenta!E$15)</f>
        <v>11.4968</v>
      </c>
      <c r="G1987" s="57">
        <f>2*SQRT((POWER(F1987,2))+POWER(Päälaskenta!E$15*F1987,2))+Päälaskenta!C$15</f>
        <v>35.520000000000003</v>
      </c>
      <c r="H1987" s="57">
        <f t="shared" ref="H1987:H2001" si="218">D1987/G1987</f>
        <v>4.6900000000000004</v>
      </c>
      <c r="I1987" s="62">
        <f t="shared" ref="I1987:I2001" si="219">POWER(C1987/((1/E1987)*POWER(H1987,2/3)),2)</f>
        <v>0</v>
      </c>
      <c r="M1987" s="8">
        <f>IF(F1987&gt;(Päälaskenta!D$24+Päälaskenta!D$20),(F1987*Päälaskenta!C$15 + F1987*F1987*Päälaskenta!E$15)+(Päälaskenta!C$15 + F1987*Päälaskenta!E$15)*(F1987-(Päälaskenta!D$24+Päälaskenta!D$20)),F1987*Päälaskenta!C$15 + F1987*F1987*Päälaskenta!E$15)</f>
        <v>308.68906048000002</v>
      </c>
      <c r="N1987" s="8">
        <f>IF(F1987&gt;Päälaskenta!D$24+Päälaskenta!D$20,2*SQRT(POWER((Päälaskenta!D$24+Päälaskenta!D$20),2)+POWER(Päälaskenta!E$15*(Päälaskenta!D$24+Päälaskenta!D$20),2))+Päälaskenta!C$15,(2*SQRT((POWER(F1987,2))+POWER(Päälaskenta!E$15*F1987,2))+Päälaskenta!C$15))</f>
        <v>7.8083261120685199</v>
      </c>
      <c r="O1987" s="8">
        <f t="shared" si="213"/>
        <v>39.533320720671703</v>
      </c>
      <c r="P1987" s="8">
        <f>Päälaskenta!F$15</f>
        <v>0.08</v>
      </c>
      <c r="Q1987" s="8">
        <f t="shared" si="214"/>
        <v>44778.902913484999</v>
      </c>
      <c r="R1987" s="8">
        <f t="shared" si="215"/>
        <v>8.0987644852480098E-3</v>
      </c>
      <c r="S1987" s="8">
        <f t="shared" si="216"/>
        <v>3.11697356531934E-9</v>
      </c>
    </row>
    <row r="1988" spans="1:19" x14ac:dyDescent="0.2">
      <c r="A1988" s="8">
        <v>1986</v>
      </c>
      <c r="B1988" s="8">
        <f>IF(Päälaskenta!C$7,Päälaskenta!E$7,Päälaskenta!G$5)</f>
        <v>2.5</v>
      </c>
      <c r="C1988" s="56">
        <v>1.4E-2</v>
      </c>
      <c r="D1988" s="92">
        <f t="shared" si="217"/>
        <v>178.57142999999999</v>
      </c>
      <c r="E1988" s="8">
        <f>Päälaskenta!F$15</f>
        <v>0.08</v>
      </c>
      <c r="F1988" s="93">
        <f>SQRT(POWER(Päälaskenta!C$15/(2*Päälaskenta!E$15),2)+(D1988/Päälaskenta!E$15))-Päälaskenta!C$15/(2*Päälaskenta!E$15)</f>
        <v>11.946999999999999</v>
      </c>
      <c r="G1988" s="57">
        <f>2*SQRT((POWER(F1988,2))+POWER(Päälaskenta!E$15*F1988,2))+Päälaskenta!C$15</f>
        <v>36.79</v>
      </c>
      <c r="H1988" s="57">
        <f t="shared" si="218"/>
        <v>4.8499999999999996</v>
      </c>
      <c r="I1988" s="62">
        <f t="shared" si="219"/>
        <v>0</v>
      </c>
      <c r="M1988" s="8">
        <f>IF(F1988&gt;(Päälaskenta!D$24+Päälaskenta!D$20),(F1988*Päälaskenta!C$15 + F1988*F1988*Päälaskenta!E$15)+(Päälaskenta!C$15 + F1988*Päälaskenta!E$15)*(F1988-(Päälaskenta!D$24+Päälaskenta!D$20)),F1988*Päälaskenta!C$15 + F1988*F1988*Päälaskenta!E$15)</f>
        <v>331.73371800000001</v>
      </c>
      <c r="N1988" s="8">
        <f>IF(F1988&gt;Päälaskenta!D$24+Päälaskenta!D$20,2*SQRT(POWER((Päälaskenta!D$24+Päälaskenta!D$20),2)+POWER(Päälaskenta!E$15*(Päälaskenta!D$24+Päälaskenta!D$20),2))+Päälaskenta!C$15,(2*SQRT((POWER(F1988,2))+POWER(Päälaskenta!E$15*F1988,2))+Päälaskenta!C$15))</f>
        <v>7.8083261120685199</v>
      </c>
      <c r="O1988" s="8">
        <f t="shared" ref="O1988:O2001" si="220">M1988/N1988</f>
        <v>42.4846136340635</v>
      </c>
      <c r="P1988" s="8">
        <f>Päälaskenta!F$15</f>
        <v>0.08</v>
      </c>
      <c r="Q1988" s="8">
        <f t="shared" ref="Q1988:Q2001" si="221">(1/P1988)*M1988*POWER(O1988,(2/3))</f>
        <v>50487.912121692898</v>
      </c>
      <c r="R1988" s="8">
        <f t="shared" ref="R1988:R2001" si="222">B1988/M1988</f>
        <v>7.5361648947605596E-3</v>
      </c>
      <c r="S1988" s="8">
        <f t="shared" ref="S1988:S2001" si="223">(B1988*B1988)/(Q1988*Q1988)</f>
        <v>2.4519137824573298E-9</v>
      </c>
    </row>
    <row r="1989" spans="1:19" x14ac:dyDescent="0.2">
      <c r="A1989" s="8">
        <v>1987</v>
      </c>
      <c r="B1989" s="8">
        <f>IF(Päälaskenta!C$7,Päälaskenta!E$7,Päälaskenta!G$5)</f>
        <v>2.5</v>
      </c>
      <c r="C1989" s="56">
        <v>1.2999999999999999E-2</v>
      </c>
      <c r="D1989" s="92">
        <f t="shared" si="217"/>
        <v>192.30769000000001</v>
      </c>
      <c r="E1989" s="8">
        <f>Päälaskenta!F$15</f>
        <v>0.08</v>
      </c>
      <c r="F1989" s="93">
        <f>SQRT(POWER(Päälaskenta!C$15/(2*Päälaskenta!E$15),2)+(D1989/Päälaskenta!E$15))-Päälaskenta!C$15/(2*Päälaskenta!E$15)</f>
        <v>12.448399999999999</v>
      </c>
      <c r="G1989" s="57">
        <f>2*SQRT((POWER(F1989,2))+POWER(Päälaskenta!E$15*F1989,2))+Päälaskenta!C$15</f>
        <v>38.21</v>
      </c>
      <c r="H1989" s="57">
        <f t="shared" si="218"/>
        <v>5.03</v>
      </c>
      <c r="I1989" s="62">
        <f t="shared" si="219"/>
        <v>0</v>
      </c>
      <c r="M1989" s="8">
        <f>IF(F1989&gt;(Päälaskenta!D$24+Päälaskenta!D$20),(F1989*Päälaskenta!C$15 + F1989*F1989*Päälaskenta!E$15)+(Päälaskenta!C$15 + F1989*Päälaskenta!E$15)*(F1989-(Päälaskenta!D$24+Päälaskenta!D$20)),F1989*Päälaskenta!C$15 + F1989*F1989*Päälaskenta!E$15)</f>
        <v>358.35344512</v>
      </c>
      <c r="N1989" s="8">
        <f>IF(F1989&gt;Päälaskenta!D$24+Päälaskenta!D$20,2*SQRT(POWER((Päälaskenta!D$24+Päälaskenta!D$20),2)+POWER(Päälaskenta!E$15*(Päälaskenta!D$24+Päälaskenta!D$20),2))+Päälaskenta!C$15,(2*SQRT((POWER(F1989,2))+POWER(Päälaskenta!E$15*F1989,2))+Päälaskenta!C$15))</f>
        <v>7.8083261120685199</v>
      </c>
      <c r="O1989" s="8">
        <f t="shared" si="220"/>
        <v>45.893760068003601</v>
      </c>
      <c r="P1989" s="8">
        <f>Päälaskenta!F$15</f>
        <v>0.08</v>
      </c>
      <c r="Q1989" s="8">
        <f t="shared" si="221"/>
        <v>57419.229118565599</v>
      </c>
      <c r="R1989" s="8">
        <f t="shared" si="222"/>
        <v>6.9763526318627599E-3</v>
      </c>
      <c r="S1989" s="8">
        <f t="shared" si="223"/>
        <v>1.8956811960461902E-9</v>
      </c>
    </row>
    <row r="1990" spans="1:19" x14ac:dyDescent="0.2">
      <c r="A1990" s="8">
        <v>1988</v>
      </c>
      <c r="B1990" s="8">
        <f>IF(Päälaskenta!C$7,Päälaskenta!E$7,Päälaskenta!G$5)</f>
        <v>2.5</v>
      </c>
      <c r="C1990" s="56">
        <v>1.2E-2</v>
      </c>
      <c r="D1990" s="92">
        <f t="shared" si="217"/>
        <v>208.33332999999999</v>
      </c>
      <c r="E1990" s="8">
        <f>Päälaskenta!F$15</f>
        <v>0.08</v>
      </c>
      <c r="F1990" s="93">
        <f>SQRT(POWER(Päälaskenta!C$15/(2*Päälaskenta!E$15),2)+(D1990/Päälaskenta!E$15))-Päälaskenta!C$15/(2*Päälaskenta!E$15)</f>
        <v>13.0115</v>
      </c>
      <c r="G1990" s="57">
        <f>2*SQRT((POWER(F1990,2))+POWER(Päälaskenta!E$15*F1990,2))+Päälaskenta!C$15</f>
        <v>39.799999999999997</v>
      </c>
      <c r="H1990" s="57">
        <f t="shared" si="218"/>
        <v>5.23</v>
      </c>
      <c r="I1990" s="62">
        <f t="shared" si="219"/>
        <v>0</v>
      </c>
      <c r="M1990" s="8">
        <f>IF(F1990&gt;(Päälaskenta!D$24+Päälaskenta!D$20),(F1990*Päälaskenta!C$15 + F1990*F1990*Päälaskenta!E$15)+(Päälaskenta!C$15 + F1990*Päälaskenta!E$15)*(F1990-(Päälaskenta!D$24+Päälaskenta!D$20)),F1990*Päälaskenta!C$15 + F1990*F1990*Päälaskenta!E$15)</f>
        <v>389.44771450000002</v>
      </c>
      <c r="N1990" s="8">
        <f>IF(F1990&gt;Päälaskenta!D$24+Päälaskenta!D$20,2*SQRT(POWER((Päälaskenta!D$24+Päälaskenta!D$20),2)+POWER(Päälaskenta!E$15*(Päälaskenta!D$24+Päälaskenta!D$20),2))+Päälaskenta!C$15,(2*SQRT((POWER(F1990,2))+POWER(Päälaskenta!E$15*F1990,2))+Päälaskenta!C$15))</f>
        <v>7.8083261120685199</v>
      </c>
      <c r="O1990" s="8">
        <f t="shared" si="220"/>
        <v>49.875954066271802</v>
      </c>
      <c r="P1990" s="8">
        <f>Päälaskenta!F$15</f>
        <v>0.08</v>
      </c>
      <c r="Q1990" s="8">
        <f t="shared" si="221"/>
        <v>65960.911742875207</v>
      </c>
      <c r="R1990" s="8">
        <f t="shared" si="222"/>
        <v>6.4193469544677499E-3</v>
      </c>
      <c r="S1990" s="8">
        <f t="shared" si="223"/>
        <v>1.43650359524048E-9</v>
      </c>
    </row>
    <row r="1991" spans="1:19" x14ac:dyDescent="0.2">
      <c r="A1991" s="8">
        <v>1989</v>
      </c>
      <c r="B1991" s="8">
        <f>IF(Päälaskenta!C$7,Päälaskenta!E$7,Päälaskenta!G$5)</f>
        <v>2.5</v>
      </c>
      <c r="C1991" s="56">
        <v>1.0999999999999999E-2</v>
      </c>
      <c r="D1991" s="92">
        <f t="shared" si="217"/>
        <v>227.27273</v>
      </c>
      <c r="E1991" s="8">
        <f>Päälaskenta!F$15</f>
        <v>0.08</v>
      </c>
      <c r="F1991" s="93">
        <f>SQRT(POWER(Päälaskenta!C$15/(2*Päälaskenta!E$15),2)+(D1991/Päälaskenta!E$15))-Päälaskenta!C$15/(2*Päälaskenta!E$15)</f>
        <v>13.65</v>
      </c>
      <c r="G1991" s="57">
        <f>2*SQRT((POWER(F1991,2))+POWER(Päälaskenta!E$15*F1991,2))+Päälaskenta!C$15</f>
        <v>41.61</v>
      </c>
      <c r="H1991" s="57">
        <f t="shared" si="218"/>
        <v>5.46</v>
      </c>
      <c r="I1991" s="62">
        <f t="shared" si="219"/>
        <v>0</v>
      </c>
      <c r="M1991" s="8">
        <f>IF(F1991&gt;(Päälaskenta!D$24+Päälaskenta!D$20),(F1991*Päälaskenta!C$15 + F1991*F1991*Päälaskenta!E$15)+(Päälaskenta!C$15 + F1991*Päälaskenta!E$15)*(F1991-(Päälaskenta!D$24+Päälaskenta!D$20)),F1991*Päälaskenta!C$15 + F1991*F1991*Päälaskenta!E$15)</f>
        <v>426.24</v>
      </c>
      <c r="N1991" s="8">
        <f>IF(F1991&gt;Päälaskenta!D$24+Päälaskenta!D$20,2*SQRT(POWER((Päälaskenta!D$24+Päälaskenta!D$20),2)+POWER(Päälaskenta!E$15*(Päälaskenta!D$24+Päälaskenta!D$20),2))+Päälaskenta!C$15,(2*SQRT((POWER(F1991,2))+POWER(Päälaskenta!E$15*F1991,2))+Päälaskenta!C$15))</f>
        <v>7.8083261120685199</v>
      </c>
      <c r="O1991" s="8">
        <f t="shared" si="220"/>
        <v>54.587883994907102</v>
      </c>
      <c r="P1991" s="8">
        <f>Päälaskenta!F$15</f>
        <v>0.08</v>
      </c>
      <c r="Q1991" s="8">
        <f t="shared" si="221"/>
        <v>76670.516592550601</v>
      </c>
      <c r="R1991" s="8">
        <f t="shared" si="222"/>
        <v>5.8652402402402399E-3</v>
      </c>
      <c r="S1991" s="8">
        <f t="shared" si="223"/>
        <v>1.0632202472163001E-9</v>
      </c>
    </row>
    <row r="1992" spans="1:19" x14ac:dyDescent="0.2">
      <c r="A1992" s="8">
        <v>1990</v>
      </c>
      <c r="B1992" s="8">
        <f>IF(Päälaskenta!C$7,Päälaskenta!E$7,Päälaskenta!G$5)</f>
        <v>2.5</v>
      </c>
      <c r="C1992" s="56">
        <v>0.01</v>
      </c>
      <c r="D1992" s="92">
        <f t="shared" si="217"/>
        <v>250</v>
      </c>
      <c r="E1992" s="8">
        <f>Päälaskenta!F$15</f>
        <v>0.08</v>
      </c>
      <c r="F1992" s="93">
        <f>SQRT(POWER(Päälaskenta!C$15/(2*Päälaskenta!E$15),2)+(D1992/Päälaskenta!E$15))-Päälaskenta!C$15/(2*Päälaskenta!E$15)</f>
        <v>14.382400000000001</v>
      </c>
      <c r="G1992" s="57">
        <f>2*SQRT((POWER(F1992,2))+POWER(Päälaskenta!E$15*F1992,2))+Päälaskenta!C$15</f>
        <v>43.68</v>
      </c>
      <c r="H1992" s="57">
        <f t="shared" si="218"/>
        <v>5.72</v>
      </c>
      <c r="I1992" s="62">
        <f t="shared" si="219"/>
        <v>0</v>
      </c>
      <c r="M1992" s="8">
        <f>IF(F1992&gt;(Päälaskenta!D$24+Päälaskenta!D$20),(F1992*Päälaskenta!C$15 + F1992*F1992*Päälaskenta!E$15)+(Päälaskenta!C$15 + F1992*Päälaskenta!E$15)*(F1992-(Päälaskenta!D$24+Päälaskenta!D$20)),F1992*Päälaskenta!C$15 + F1992*F1992*Päälaskenta!E$15)</f>
        <v>470.45117951999998</v>
      </c>
      <c r="N1992" s="8">
        <f>IF(F1992&gt;Päälaskenta!D$24+Päälaskenta!D$20,2*SQRT(POWER((Päälaskenta!D$24+Päälaskenta!D$20),2)+POWER(Päälaskenta!E$15*(Päälaskenta!D$24+Päälaskenta!D$20),2))+Päälaskenta!C$15,(2*SQRT((POWER(F1992,2))+POWER(Päälaskenta!E$15*F1992,2))+Päälaskenta!C$15))</f>
        <v>7.8083261120685199</v>
      </c>
      <c r="O1992" s="8">
        <f t="shared" si="220"/>
        <v>60.249939970216197</v>
      </c>
      <c r="P1992" s="8">
        <f>Päälaskenta!F$15</f>
        <v>0.08</v>
      </c>
      <c r="Q1992" s="8">
        <f t="shared" si="221"/>
        <v>90377.915502066899</v>
      </c>
      <c r="R1992" s="8">
        <f t="shared" si="222"/>
        <v>5.3140476819523398E-3</v>
      </c>
      <c r="S1992" s="8">
        <f t="shared" si="223"/>
        <v>7.6516549341699597E-10</v>
      </c>
    </row>
    <row r="1993" spans="1:19" x14ac:dyDescent="0.2">
      <c r="A1993" s="8">
        <v>1991</v>
      </c>
      <c r="B1993" s="8">
        <f>IF(Päälaskenta!C$7,Päälaskenta!E$7,Päälaskenta!G$5)</f>
        <v>2.5</v>
      </c>
      <c r="C1993" s="56">
        <v>8.9999999999999993E-3</v>
      </c>
      <c r="D1993" s="92">
        <f t="shared" si="217"/>
        <v>277.77778000000001</v>
      </c>
      <c r="E1993" s="8">
        <f>Päälaskenta!F$15</f>
        <v>0.08</v>
      </c>
      <c r="F1993" s="93">
        <f>SQRT(POWER(Päälaskenta!C$15/(2*Päälaskenta!E$15),2)+(D1993/Päälaskenta!E$15))-Päälaskenta!C$15/(2*Päälaskenta!E$15)</f>
        <v>15.234</v>
      </c>
      <c r="G1993" s="57">
        <f>2*SQRT((POWER(F1993,2))+POWER(Päälaskenta!E$15*F1993,2))+Päälaskenta!C$15</f>
        <v>46.09</v>
      </c>
      <c r="H1993" s="57">
        <f t="shared" si="218"/>
        <v>6.03</v>
      </c>
      <c r="I1993" s="62">
        <f t="shared" si="219"/>
        <v>0</v>
      </c>
      <c r="M1993" s="8">
        <f>IF(F1993&gt;(Päälaskenta!D$24+Päälaskenta!D$20),(F1993*Päälaskenta!C$15 + F1993*F1993*Päälaskenta!E$15)+(Päälaskenta!C$15 + F1993*Päälaskenta!E$15)*(F1993-(Päälaskenta!D$24+Päälaskenta!D$20)),F1993*Päälaskenta!C$15 + F1993*F1993*Päälaskenta!E$15)</f>
        <v>524.55571199999997</v>
      </c>
      <c r="N1993" s="8">
        <f>IF(F1993&gt;Päälaskenta!D$24+Päälaskenta!D$20,2*SQRT(POWER((Päälaskenta!D$24+Päälaskenta!D$20),2)+POWER(Päälaskenta!E$15*(Päälaskenta!D$24+Päälaskenta!D$20),2))+Päälaskenta!C$15,(2*SQRT((POWER(F1993,2))+POWER(Päälaskenta!E$15*F1993,2))+Päälaskenta!C$15))</f>
        <v>7.8083261120685199</v>
      </c>
      <c r="O1993" s="8">
        <f t="shared" si="220"/>
        <v>67.1790220427972</v>
      </c>
      <c r="P1993" s="8">
        <f>Päälaskenta!F$15</f>
        <v>0.08</v>
      </c>
      <c r="Q1993" s="8">
        <f t="shared" si="221"/>
        <v>108357.111244186</v>
      </c>
      <c r="R1993" s="8">
        <f t="shared" si="222"/>
        <v>4.7659379982121003E-3</v>
      </c>
      <c r="S1993" s="8">
        <f t="shared" si="223"/>
        <v>5.3231068100633896E-10</v>
      </c>
    </row>
    <row r="1994" spans="1:19" x14ac:dyDescent="0.2">
      <c r="A1994" s="8">
        <v>1992</v>
      </c>
      <c r="B1994" s="8">
        <f>IF(Päälaskenta!C$7,Päälaskenta!E$7,Päälaskenta!G$5)</f>
        <v>2.5</v>
      </c>
      <c r="C1994" s="56">
        <v>8.0000000000000002E-3</v>
      </c>
      <c r="D1994" s="92">
        <f t="shared" si="217"/>
        <v>312.5</v>
      </c>
      <c r="E1994" s="8">
        <f>Päälaskenta!F$15</f>
        <v>0.08</v>
      </c>
      <c r="F1994" s="93">
        <f>SQRT(POWER(Päälaskenta!C$15/(2*Päälaskenta!E$15),2)+(D1994/Päälaskenta!E$15))-Päälaskenta!C$15/(2*Päälaskenta!E$15)</f>
        <v>16.241199999999999</v>
      </c>
      <c r="G1994" s="57">
        <f>2*SQRT((POWER(F1994,2))+POWER(Päälaskenta!E$15*F1994,2))+Päälaskenta!C$15</f>
        <v>48.94</v>
      </c>
      <c r="H1994" s="57">
        <f t="shared" si="218"/>
        <v>6.39</v>
      </c>
      <c r="I1994" s="62">
        <f t="shared" si="219"/>
        <v>0</v>
      </c>
      <c r="M1994" s="8">
        <f>IF(F1994&gt;(Päälaskenta!D$24+Päälaskenta!D$20),(F1994*Päälaskenta!C$15 + F1994*F1994*Päälaskenta!E$15)+(Päälaskenta!C$15 + F1994*Päälaskenta!E$15)*(F1994-(Päälaskenta!D$24+Päälaskenta!D$20)),F1994*Päälaskenta!C$15 + F1994*F1994*Päälaskenta!E$15)</f>
        <v>592.29031487999998</v>
      </c>
      <c r="N1994" s="8">
        <f>IF(F1994&gt;Päälaskenta!D$24+Päälaskenta!D$20,2*SQRT(POWER((Päälaskenta!D$24+Päälaskenta!D$20),2)+POWER(Päälaskenta!E$15*(Päälaskenta!D$24+Päälaskenta!D$20),2))+Päälaskenta!C$15,(2*SQRT((POWER(F1994,2))+POWER(Päälaskenta!E$15*F1994,2))+Päälaskenta!C$15))</f>
        <v>7.8083261120685199</v>
      </c>
      <c r="O1994" s="8">
        <f t="shared" si="220"/>
        <v>75.853685716911599</v>
      </c>
      <c r="P1994" s="8">
        <f>Päälaskenta!F$15</f>
        <v>0.08</v>
      </c>
      <c r="Q1994" s="8">
        <f t="shared" si="221"/>
        <v>132666.85567371099</v>
      </c>
      <c r="R1994" s="8">
        <f t="shared" si="222"/>
        <v>4.2209030558038197E-3</v>
      </c>
      <c r="S1994" s="8">
        <f t="shared" si="223"/>
        <v>3.5510365725782499E-10</v>
      </c>
    </row>
    <row r="1995" spans="1:19" x14ac:dyDescent="0.2">
      <c r="A1995" s="8">
        <v>1993</v>
      </c>
      <c r="B1995" s="8">
        <f>IF(Päälaskenta!C$7,Päälaskenta!E$7,Päälaskenta!G$5)</f>
        <v>2.5</v>
      </c>
      <c r="C1995" s="56">
        <v>7.0000000000000001E-3</v>
      </c>
      <c r="D1995" s="92">
        <f t="shared" si="217"/>
        <v>357.14285999999998</v>
      </c>
      <c r="E1995" s="8">
        <f>Päälaskenta!F$15</f>
        <v>0.08</v>
      </c>
      <c r="F1995" s="93">
        <f>SQRT(POWER(Päälaskenta!C$15/(2*Päälaskenta!E$15),2)+(D1995/Päälaskenta!E$15))-Päälaskenta!C$15/(2*Päälaskenta!E$15)</f>
        <v>17.457699999999999</v>
      </c>
      <c r="G1995" s="57">
        <f>2*SQRT((POWER(F1995,2))+POWER(Päälaskenta!E$15*F1995,2))+Päälaskenta!C$15</f>
        <v>52.38</v>
      </c>
      <c r="H1995" s="57">
        <f t="shared" si="218"/>
        <v>6.82</v>
      </c>
      <c r="I1995" s="62">
        <f t="shared" si="219"/>
        <v>0</v>
      </c>
      <c r="M1995" s="8">
        <f>IF(F1995&gt;(Päälaskenta!D$24+Päälaskenta!D$20),(F1995*Päälaskenta!C$15 + F1995*F1995*Päälaskenta!E$15)+(Päälaskenta!C$15 + F1995*Päälaskenta!E$15)*(F1995-(Päälaskenta!D$24+Päälaskenta!D$20)),F1995*Päälaskenta!C$15 + F1995*F1995*Päälaskenta!E$15)</f>
        <v>679.51068857999996</v>
      </c>
      <c r="N1995" s="8">
        <f>IF(F1995&gt;Päälaskenta!D$24+Päälaskenta!D$20,2*SQRT(POWER((Päälaskenta!D$24+Päälaskenta!D$20),2)+POWER(Päälaskenta!E$15*(Päälaskenta!D$24+Päälaskenta!D$20),2))+Päälaskenta!C$15,(2*SQRT((POWER(F1995,2))+POWER(Päälaskenta!E$15*F1995,2))+Päälaskenta!C$15))</f>
        <v>7.8083261120685199</v>
      </c>
      <c r="O1995" s="8">
        <f t="shared" si="220"/>
        <v>87.023861302328399</v>
      </c>
      <c r="P1995" s="8">
        <f>Päälaskenta!F$15</f>
        <v>0.08</v>
      </c>
      <c r="Q1995" s="8">
        <f t="shared" si="221"/>
        <v>166800.95713402299</v>
      </c>
      <c r="R1995" s="8">
        <f t="shared" si="222"/>
        <v>3.6791179918366701E-3</v>
      </c>
      <c r="S1995" s="8">
        <f t="shared" si="223"/>
        <v>2.2463785349230699E-10</v>
      </c>
    </row>
    <row r="1996" spans="1:19" x14ac:dyDescent="0.2">
      <c r="A1996" s="8">
        <v>1994</v>
      </c>
      <c r="B1996" s="8">
        <f>IF(Päälaskenta!C$7,Päälaskenta!E$7,Päälaskenta!G$5)</f>
        <v>2.5</v>
      </c>
      <c r="C1996" s="56">
        <v>6.0000000000000001E-3</v>
      </c>
      <c r="D1996" s="92">
        <f t="shared" si="217"/>
        <v>416.66667000000001</v>
      </c>
      <c r="E1996" s="8">
        <f>Päälaskenta!F$15</f>
        <v>0.08</v>
      </c>
      <c r="F1996" s="93">
        <f>SQRT(POWER(Päälaskenta!C$15/(2*Päälaskenta!E$15),2)+(D1996/Päälaskenta!E$15))-Päälaskenta!C$15/(2*Päälaskenta!E$15)</f>
        <v>18.967500000000001</v>
      </c>
      <c r="G1996" s="57">
        <f>2*SQRT((POWER(F1996,2))+POWER(Päälaskenta!E$15*F1996,2))+Päälaskenta!C$15</f>
        <v>56.65</v>
      </c>
      <c r="H1996" s="57">
        <f t="shared" si="218"/>
        <v>7.36</v>
      </c>
      <c r="I1996" s="62">
        <f t="shared" si="219"/>
        <v>0</v>
      </c>
      <c r="M1996" s="8">
        <f>IF(F1996&gt;(Päälaskenta!D$24+Päälaskenta!D$20),(F1996*Päälaskenta!C$15 + F1996*F1996*Päälaskenta!E$15)+(Päälaskenta!C$15 + F1996*Päälaskenta!E$15)*(F1996-(Päälaskenta!D$24+Päälaskenta!D$20)),F1996*Päälaskenta!C$15 + F1996*F1996*Päälaskenta!E$15)</f>
        <v>795.99236250000001</v>
      </c>
      <c r="N1996" s="8">
        <f>IF(F1996&gt;Päälaskenta!D$24+Päälaskenta!D$20,2*SQRT(POWER((Päälaskenta!D$24+Päälaskenta!D$20),2)+POWER(Päälaskenta!E$15*(Päälaskenta!D$24+Päälaskenta!D$20),2))+Päälaskenta!C$15,(2*SQRT((POWER(F1996,2))+POWER(Päälaskenta!E$15*F1996,2))+Päälaskenta!C$15))</f>
        <v>7.8083261120685199</v>
      </c>
      <c r="O1996" s="8">
        <f t="shared" si="220"/>
        <v>101.941485418971</v>
      </c>
      <c r="P1996" s="8">
        <f>Päälaskenta!F$15</f>
        <v>0.08</v>
      </c>
      <c r="Q1996" s="8">
        <f t="shared" si="221"/>
        <v>217129.85987340601</v>
      </c>
      <c r="R1996" s="8">
        <f t="shared" si="222"/>
        <v>3.1407336524538602E-3</v>
      </c>
      <c r="S1996" s="8">
        <f t="shared" si="223"/>
        <v>1.32568674254527E-10</v>
      </c>
    </row>
    <row r="1997" spans="1:19" x14ac:dyDescent="0.2">
      <c r="A1997" s="8">
        <v>1995</v>
      </c>
      <c r="B1997" s="8">
        <f>IF(Päälaskenta!C$7,Päälaskenta!E$7,Päälaskenta!G$5)</f>
        <v>2.5</v>
      </c>
      <c r="C1997" s="56">
        <v>5.0000000000000001E-3</v>
      </c>
      <c r="D1997" s="92">
        <f t="shared" si="217"/>
        <v>500</v>
      </c>
      <c r="E1997" s="8">
        <f>Päälaskenta!F$15</f>
        <v>0.08</v>
      </c>
      <c r="F1997" s="93">
        <f>SQRT(POWER(Päälaskenta!C$15/(2*Päälaskenta!E$15),2)+(D1997/Päälaskenta!E$15))-Päälaskenta!C$15/(2*Päälaskenta!E$15)</f>
        <v>20.910900000000002</v>
      </c>
      <c r="G1997" s="57">
        <f>2*SQRT((POWER(F1997,2))+POWER(Päälaskenta!E$15*F1997,2))+Päälaskenta!C$15</f>
        <v>62.14</v>
      </c>
      <c r="H1997" s="57">
        <f t="shared" si="218"/>
        <v>8.0500000000000007</v>
      </c>
      <c r="I1997" s="62">
        <f t="shared" si="219"/>
        <v>0</v>
      </c>
      <c r="M1997" s="8">
        <f>IF(F1997&gt;(Päälaskenta!D$24+Päälaskenta!D$20),(F1997*Päälaskenta!C$15 + F1997*F1997*Päälaskenta!E$15)+(Päälaskenta!C$15 + F1997*Päälaskenta!E$15)*(F1997-(Päälaskenta!D$24+Päälaskenta!D$20)),F1997*Päälaskenta!C$15 + F1997*F1997*Päälaskenta!E$15)</f>
        <v>959.34834762000003</v>
      </c>
      <c r="N1997" s="8">
        <f>IF(F1997&gt;Päälaskenta!D$24+Päälaskenta!D$20,2*SQRT(POWER((Päälaskenta!D$24+Päälaskenta!D$20),2)+POWER(Päälaskenta!E$15*(Päälaskenta!D$24+Päälaskenta!D$20),2))+Päälaskenta!C$15,(2*SQRT((POWER(F1997,2))+POWER(Päälaskenta!E$15*F1997,2))+Päälaskenta!C$15))</f>
        <v>7.8083261120685199</v>
      </c>
      <c r="O1997" s="8">
        <f t="shared" si="220"/>
        <v>122.862228581518</v>
      </c>
      <c r="P1997" s="8">
        <f>Päälaskenta!F$15</f>
        <v>0.08</v>
      </c>
      <c r="Q1997" s="8">
        <f t="shared" si="221"/>
        <v>296368.42850812001</v>
      </c>
      <c r="R1997" s="8">
        <f t="shared" si="222"/>
        <v>2.6059355876331299E-3</v>
      </c>
      <c r="S1997" s="8">
        <f t="shared" si="223"/>
        <v>7.1156756346824298E-11</v>
      </c>
    </row>
    <row r="1998" spans="1:19" x14ac:dyDescent="0.2">
      <c r="A1998" s="8">
        <v>1996</v>
      </c>
      <c r="B1998" s="8">
        <f>IF(Päälaskenta!C$7,Päälaskenta!E$7,Päälaskenta!G$5)</f>
        <v>2.5</v>
      </c>
      <c r="C1998" s="56">
        <v>4.0000000000000001E-3</v>
      </c>
      <c r="D1998" s="92">
        <f t="shared" si="217"/>
        <v>625</v>
      </c>
      <c r="E1998" s="8">
        <f>Päälaskenta!F$15</f>
        <v>0.08</v>
      </c>
      <c r="F1998" s="93">
        <f>SQRT(POWER(Päälaskenta!C$15/(2*Päälaskenta!E$15),2)+(D1998/Päälaskenta!E$15))-Päälaskenta!C$15/(2*Päälaskenta!E$15)</f>
        <v>23.545000000000002</v>
      </c>
      <c r="G1998" s="57">
        <f>2*SQRT((POWER(F1998,2))+POWER(Päälaskenta!E$15*F1998,2))+Päälaskenta!C$15</f>
        <v>69.599999999999994</v>
      </c>
      <c r="H1998" s="57">
        <f t="shared" si="218"/>
        <v>8.98</v>
      </c>
      <c r="I1998" s="62">
        <f t="shared" si="219"/>
        <v>0</v>
      </c>
      <c r="M1998" s="8">
        <f>IF(F1998&gt;(Päälaskenta!D$24+Päälaskenta!D$20),(F1998*Päälaskenta!C$15 + F1998*F1998*Päälaskenta!E$15)+(Päälaskenta!C$15 + F1998*Päälaskenta!E$15)*(F1998-(Päälaskenta!D$24+Päälaskenta!D$20)),F1998*Päälaskenta!C$15 + F1998*F1998*Päälaskenta!E$15)</f>
        <v>1204.8775499999999</v>
      </c>
      <c r="N1998" s="8">
        <f>IF(F1998&gt;Päälaskenta!D$24+Päälaskenta!D$20,2*SQRT(POWER((Päälaskenta!D$24+Päälaskenta!D$20),2)+POWER(Päälaskenta!E$15*(Päälaskenta!D$24+Päälaskenta!D$20),2))+Päälaskenta!C$15,(2*SQRT((POWER(F1998,2))+POWER(Päälaskenta!E$15*F1998,2))+Päälaskenta!C$15))</f>
        <v>7.8083261120685199</v>
      </c>
      <c r="O1998" s="8">
        <f t="shared" si="220"/>
        <v>154.306765970974</v>
      </c>
      <c r="P1998" s="8">
        <f>Päälaskenta!F$15</f>
        <v>0.08</v>
      </c>
      <c r="Q1998" s="8">
        <f t="shared" si="221"/>
        <v>433287.57789735799</v>
      </c>
      <c r="R1998" s="8">
        <f t="shared" si="222"/>
        <v>2.07489964436635E-3</v>
      </c>
      <c r="S1998" s="8">
        <f t="shared" si="223"/>
        <v>3.3291053666739998E-11</v>
      </c>
    </row>
    <row r="1999" spans="1:19" x14ac:dyDescent="0.2">
      <c r="A1999" s="8">
        <v>1997</v>
      </c>
      <c r="B1999" s="8">
        <f>IF(Päälaskenta!C$7,Päälaskenta!E$7,Päälaskenta!G$5)</f>
        <v>2.5</v>
      </c>
      <c r="C1999" s="56">
        <v>3.0000000000000001E-3</v>
      </c>
      <c r="D1999" s="92">
        <f t="shared" si="217"/>
        <v>833.33333000000005</v>
      </c>
      <c r="E1999" s="8">
        <f>Päälaskenta!F$15</f>
        <v>0.08</v>
      </c>
      <c r="F1999" s="93">
        <f>SQRT(POWER(Päälaskenta!C$15/(2*Päälaskenta!E$15),2)+(D1999/Päälaskenta!E$15))-Päälaskenta!C$15/(2*Päälaskenta!E$15)</f>
        <v>27.406500000000001</v>
      </c>
      <c r="G1999" s="57">
        <f>2*SQRT((POWER(F1999,2))+POWER(Päälaskenta!E$15*F1999,2))+Päälaskenta!C$15</f>
        <v>80.52</v>
      </c>
      <c r="H1999" s="57">
        <f t="shared" si="218"/>
        <v>10.35</v>
      </c>
      <c r="I1999" s="62">
        <f t="shared" si="219"/>
        <v>0</v>
      </c>
      <c r="M1999" s="8">
        <f>IF(F1999&gt;(Päälaskenta!D$24+Päälaskenta!D$20),(F1999*Päälaskenta!C$15 + F1999*F1999*Päälaskenta!E$15)+(Päälaskenta!C$15 + F1999*Päälaskenta!E$15)*(F1999-(Päälaskenta!D$24+Päälaskenta!D$20)),F1999*Päälaskenta!C$15 + F1999*F1999*Päälaskenta!E$15)</f>
        <v>1614.9804345</v>
      </c>
      <c r="N1999" s="8">
        <f>IF(F1999&gt;Päälaskenta!D$24+Päälaskenta!D$20,2*SQRT(POWER((Päälaskenta!D$24+Päälaskenta!D$20),2)+POWER(Päälaskenta!E$15*(Päälaskenta!D$24+Päälaskenta!D$20),2))+Päälaskenta!C$15,(2*SQRT((POWER(F1999,2))+POWER(Päälaskenta!E$15*F1999,2))+Päälaskenta!C$15))</f>
        <v>7.8083261120685199</v>
      </c>
      <c r="O1999" s="8">
        <f t="shared" si="220"/>
        <v>206.82799505567399</v>
      </c>
      <c r="P1999" s="8">
        <f>Päälaskenta!F$15</f>
        <v>0.08</v>
      </c>
      <c r="Q1999" s="8">
        <f t="shared" si="221"/>
        <v>706019.71128459205</v>
      </c>
      <c r="R1999" s="8">
        <f t="shared" si="222"/>
        <v>1.54800636998058E-3</v>
      </c>
      <c r="S1999" s="8">
        <f t="shared" si="223"/>
        <v>1.25385225360592E-11</v>
      </c>
    </row>
    <row r="2000" spans="1:19" x14ac:dyDescent="0.2">
      <c r="A2000" s="8">
        <v>1998</v>
      </c>
      <c r="B2000" s="8">
        <f>IF(Päälaskenta!C$7,Päälaskenta!E$7,Päälaskenta!G$5)</f>
        <v>2.5</v>
      </c>
      <c r="C2000" s="56">
        <v>2E-3</v>
      </c>
      <c r="D2000" s="92">
        <f t="shared" si="217"/>
        <v>1250</v>
      </c>
      <c r="E2000" s="8">
        <f>Päälaskenta!F$15</f>
        <v>0.08</v>
      </c>
      <c r="F2000" s="93">
        <f>SQRT(POWER(Päälaskenta!C$15/(2*Päälaskenta!E$15),2)+(D2000/Päälaskenta!E$15))-Päälaskenta!C$15/(2*Päälaskenta!E$15)</f>
        <v>33.887099999999997</v>
      </c>
      <c r="G2000" s="57">
        <f>2*SQRT((POWER(F2000,2))+POWER(Päälaskenta!E$15*F2000,2))+Päälaskenta!C$15</f>
        <v>98.85</v>
      </c>
      <c r="H2000" s="57">
        <f t="shared" si="218"/>
        <v>12.65</v>
      </c>
      <c r="I2000" s="62">
        <f t="shared" si="219"/>
        <v>0</v>
      </c>
      <c r="M2000" s="8">
        <f>IF(F2000&gt;(Päälaskenta!D$24+Päälaskenta!D$20),(F2000*Päälaskenta!C$15 + F2000*F2000*Päälaskenta!E$15)+(Päälaskenta!C$15 + F2000*Päälaskenta!E$15)*(F2000-(Päälaskenta!D$24+Päälaskenta!D$20)),F2000*Päälaskenta!C$15 + F2000*F2000*Päälaskenta!E$15)</f>
        <v>2437.2856228199998</v>
      </c>
      <c r="N2000" s="8">
        <f>IF(F2000&gt;Päälaskenta!D$24+Päälaskenta!D$20,2*SQRT(POWER((Päälaskenta!D$24+Päälaskenta!D$20),2)+POWER(Päälaskenta!E$15*(Päälaskenta!D$24+Päälaskenta!D$20),2))+Päälaskenta!C$15,(2*SQRT((POWER(F2000,2))+POWER(Päälaskenta!E$15*F2000,2))+Päälaskenta!C$15))</f>
        <v>7.8083261120685199</v>
      </c>
      <c r="O2000" s="8">
        <f t="shared" si="220"/>
        <v>312.13932254352699</v>
      </c>
      <c r="P2000" s="8">
        <f>Päälaskenta!F$15</f>
        <v>0.08</v>
      </c>
      <c r="Q2000" s="8">
        <f t="shared" si="221"/>
        <v>1401894.81229395</v>
      </c>
      <c r="R2000" s="8">
        <f t="shared" si="222"/>
        <v>1.0257312383057701E-3</v>
      </c>
      <c r="S2000" s="8">
        <f t="shared" si="223"/>
        <v>3.1801613863910901E-12</v>
      </c>
    </row>
    <row r="2001" spans="1:19" x14ac:dyDescent="0.2">
      <c r="A2001" s="8">
        <v>1999</v>
      </c>
      <c r="B2001" s="8">
        <f>IF(Päälaskenta!C$7,Päälaskenta!E$7,Päälaskenta!G$5)</f>
        <v>2.5</v>
      </c>
      <c r="C2001" s="56">
        <v>1E-3</v>
      </c>
      <c r="D2001" s="92">
        <f t="shared" si="217"/>
        <v>2500</v>
      </c>
      <c r="E2001" s="8">
        <f>Päälaskenta!F$15</f>
        <v>0.08</v>
      </c>
      <c r="F2001" s="93">
        <f>SQRT(POWER(Päälaskenta!C$15/(2*Päälaskenta!E$15),2)+(D2001/Päälaskenta!E$15))-Päälaskenta!C$15/(2*Päälaskenta!E$15)</f>
        <v>48.522500000000001</v>
      </c>
      <c r="G2001" s="57">
        <f>2*SQRT((POWER(F2001,2))+POWER(Päälaskenta!E$15*F2001,2))+Päälaskenta!C$15</f>
        <v>140.24</v>
      </c>
      <c r="H2001" s="57">
        <f t="shared" si="218"/>
        <v>17.829999999999998</v>
      </c>
      <c r="I2001" s="62">
        <f t="shared" si="219"/>
        <v>0</v>
      </c>
      <c r="M2001" s="8">
        <f>IF(F2001&gt;(Päälaskenta!D$24+Päälaskenta!D$20),(F2001*Päälaskenta!C$15 + F2001*F2001*Päälaskenta!E$15)+(Päälaskenta!C$15 + F2001*Päälaskenta!E$15)*(F2001-(Päälaskenta!D$24+Päälaskenta!D$20)),F2001*Päälaskenta!C$15 + F2001*F2001*Päälaskenta!E$15)</f>
        <v>4912.4127625000001</v>
      </c>
      <c r="N2001" s="8">
        <f>IF(F2001&gt;Päälaskenta!D$24+Päälaskenta!D$20,2*SQRT(POWER((Päälaskenta!D$24+Päälaskenta!D$20),2)+POWER(Päälaskenta!E$15*(Päälaskenta!D$24+Päälaskenta!D$20),2))+Päälaskenta!C$15,(2*SQRT((POWER(F2001,2))+POWER(Päälaskenta!E$15*F2001,2))+Päälaskenta!C$15))</f>
        <v>7.8083261120685199</v>
      </c>
      <c r="O2001" s="8">
        <f t="shared" si="220"/>
        <v>629.12494841978901</v>
      </c>
      <c r="P2001" s="8">
        <f>Päälaskenta!F$15</f>
        <v>0.08</v>
      </c>
      <c r="Q2001" s="8">
        <f t="shared" si="221"/>
        <v>4508472.9590410003</v>
      </c>
      <c r="R2001" s="8">
        <f t="shared" si="222"/>
        <v>5.0891488986518204E-4</v>
      </c>
      <c r="S2001" s="8">
        <f t="shared" si="223"/>
        <v>3.0748297823974801E-13</v>
      </c>
    </row>
  </sheetData>
  <mergeCells count="1">
    <mergeCell ref="B1:I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Asiakirja" ma:contentTypeID="0x010100FC273FBDB1AAC448BDBB3CA1302F22C6" ma:contentTypeVersion="3" ma:contentTypeDescription="Luo uusi asiakirja." ma:contentTypeScope="" ma:versionID="3cf92efc90fd97c5548b5b3f6d259d45">
  <xsd:schema xmlns:xsd="http://www.w3.org/2001/XMLSchema" xmlns:xs="http://www.w3.org/2001/XMLSchema" xmlns:p="http://schemas.microsoft.com/office/2006/metadata/properties" xmlns:ns2="ebb82943-49da-4504-a2f3-a33fb2eb95f1" targetNamespace="http://schemas.microsoft.com/office/2006/metadata/properties" ma:root="true" ma:fieldsID="73a7f945de27690f0e5612b79736f6f4" ns2:_="">
    <xsd:import namespace="ebb82943-49da-4504-a2f3-a33fb2eb95f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82943-49da-4504-a2f3-a33fb2eb95f1" elementFormDefault="qualified">
    <xsd:import namespace="http://schemas.microsoft.com/office/2006/documentManagement/types"/>
    <xsd:import namespace="http://schemas.microsoft.com/office/infopath/2007/PartnerControls"/>
    <xsd:element name="SharedWithUsers" ma:index="8"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D42E0E-FE3D-47CE-BCE2-A9B2FCC1F363}">
  <ds:schemaRefs>
    <ds:schemaRef ds:uri="http://schemas.microsoft.com/sharepoint/v3/contenttype/forms"/>
  </ds:schemaRefs>
</ds:datastoreItem>
</file>

<file path=customXml/itemProps2.xml><?xml version="1.0" encoding="utf-8"?>
<ds:datastoreItem xmlns:ds="http://schemas.openxmlformats.org/officeDocument/2006/customXml" ds:itemID="{87BE32A7-859B-4D03-9602-02AF43688D14}">
  <ds:schemaRefs>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http://purl.org/dc/dcmitype/"/>
    <ds:schemaRef ds:uri="http://purl.org/dc/elements/1.1/"/>
    <ds:schemaRef ds:uri="http://purl.org/dc/terms/"/>
    <ds:schemaRef ds:uri="ebb82943-49da-4504-a2f3-a33fb2eb95f1"/>
    <ds:schemaRef ds:uri="http://www.w3.org/XML/1998/namespace"/>
  </ds:schemaRefs>
</ds:datastoreItem>
</file>

<file path=customXml/itemProps3.xml><?xml version="1.0" encoding="utf-8"?>
<ds:datastoreItem xmlns:ds="http://schemas.openxmlformats.org/officeDocument/2006/customXml" ds:itemID="{FF1555F6-6389-425D-8034-804381AECD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82943-49da-4504-a2f3-a33fb2eb95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Laskentataulukot</vt:lpstr>
      </vt:variant>
      <vt:variant>
        <vt:i4>5</vt:i4>
      </vt:variant>
      <vt:variant>
        <vt:lpstr>Nimetyt alueet</vt:lpstr>
      </vt:variant>
      <vt:variant>
        <vt:i4>1</vt:i4>
      </vt:variant>
    </vt:vector>
  </HeadingPairs>
  <TitlesOfParts>
    <vt:vector size="6" baseType="lpstr">
      <vt:lpstr>Käyttöohje</vt:lpstr>
      <vt:lpstr>Päälaskenta</vt:lpstr>
      <vt:lpstr>Refererenssiarvoja</vt:lpstr>
      <vt:lpstr>Kaksitasouoma_matriisi</vt:lpstr>
      <vt:lpstr>Perinteinen_perkaus_matriisi</vt:lpstr>
      <vt:lpstr>Päälaskenta!Tulostusalue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dc:creator>
  <cp:lastModifiedBy>Västilä Kaisa</cp:lastModifiedBy>
  <cp:lastPrinted>2017-11-04T07:47:07Z</cp:lastPrinted>
  <dcterms:created xsi:type="dcterms:W3CDTF">2009-07-29T11:35:56Z</dcterms:created>
  <dcterms:modified xsi:type="dcterms:W3CDTF">2021-10-29T10:37:15Z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0x010100FC273FBDB1AAC448BDBB3CA1302F22C6</vt:lpwstr>
  </property>
</Properties>
</file>